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harts/chart9.xml" ContentType="application/vnd.openxmlformats-officedocument.drawingml.chart+xml"/>
  <Override PartName="/xl/drawings/drawing6.xml" ContentType="application/vnd.openxmlformats-officedocument.drawingml.chartshapes+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7.xml" ContentType="application/vnd.openxmlformats-officedocument.drawing+xml"/>
  <Override PartName="/xl/ctrlProps/ctrlProp6.xml" ContentType="application/vnd.ms-excel.controlproperties+xml"/>
  <Override PartName="/xl/drawings/drawing8.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harts/chart16.xml" ContentType="application/vnd.openxmlformats-officedocument.drawingml.chart+xml"/>
  <Override PartName="/xl/drawings/drawing9.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10.xml" ContentType="application/vnd.openxmlformats-officedocument.drawing+xml"/>
  <Override PartName="/xl/ctrlProps/ctrlProp10.xml" ContentType="application/vnd.ms-excel.controlproperties+xml"/>
  <Override PartName="/xl/drawings/drawing11.xml" ContentType="application/vnd.openxmlformats-officedocument.drawing+xml"/>
  <Override PartName="/xl/drawings/drawing12.xml" ContentType="application/vnd.openxmlformats-officedocument.drawing+xml"/>
  <Override PartName="/xl/charts/chart21.xml" ContentType="application/vnd.openxmlformats-officedocument.drawingml.chart+xml"/>
  <Override PartName="/xl/drawings/drawing13.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checkCompatibility="1" defaultThemeVersion="124226"/>
  <mc:AlternateContent xmlns:mc="http://schemas.openxmlformats.org/markup-compatibility/2006">
    <mc:Choice Requires="x15">
      <x15ac:absPath xmlns:x15ac="http://schemas.microsoft.com/office/spreadsheetml/2010/11/ac" url="\\cbsp.nl\Productie\Secundair\SZ\Werk\04_Publicaties_Datasets\08_Dashboard\"/>
    </mc:Choice>
  </mc:AlternateContent>
  <workbookProtection workbookAlgorithmName="SHA-512" workbookHashValue="DNZf0yisgmLldJiAX0HWb08iontT8/KiGLAJwtOpx3NmKGqLa4hQtqzZ1inj3D//j78Iiz9hR/T8NGcww31DDg==" workbookSaltValue="gYTAQ6KiTMAy8Dp4C+X8Mw==" workbookSpinCount="100000" lockStructure="1"/>
  <bookViews>
    <workbookView xWindow="0" yWindow="0" windowWidth="28800" windowHeight="12300" tabRatio="903"/>
  </bookViews>
  <sheets>
    <sheet name="BUS" sheetId="15" r:id="rId1"/>
    <sheet name="TabellenBUS" sheetId="16" state="hidden" r:id="rId2"/>
    <sheet name="Bijstandsontvangers" sheetId="53" r:id="rId3"/>
    <sheet name="Leeswijzer BUS" sheetId="45" r:id="rId4"/>
    <sheet name="SRG" sheetId="42" r:id="rId5"/>
    <sheet name="Leeswijzer SRG" sheetId="48" r:id="rId6"/>
    <sheet name="BDFS" sheetId="31" r:id="rId7"/>
    <sheet name="Leeswijzer BDFS" sheetId="49" r:id="rId8"/>
    <sheet name="TabellenSRG" sheetId="43" state="hidden" r:id="rId9"/>
    <sheet name="BUS_aantal" sheetId="7" state="hidden" r:id="rId10"/>
    <sheet name="SRG_personen" sheetId="52" state="hidden" r:id="rId11"/>
    <sheet name="TabellenBDFS" sheetId="33" state="hidden" r:id="rId12"/>
    <sheet name="Gemeenten" sheetId="54" state="hidden" r:id="rId13"/>
    <sheet name="Inwoners" sheetId="23" state="hidden" r:id="rId14"/>
    <sheet name="Inwonertal" sheetId="55" state="hidden" r:id="rId15"/>
    <sheet name="Demografisch" sheetId="25" state="hidden" r:id="rId16"/>
    <sheet name="Leeftijd" sheetId="26" state="hidden" r:id="rId17"/>
    <sheet name="ExtraFiguurtjes" sheetId="27" state="hidden" r:id="rId18"/>
    <sheet name="SRG_aantal" sheetId="44" state="hidden" r:id="rId19"/>
    <sheet name="BDFS_aantal" sheetId="35" state="hidden" r:id="rId20"/>
    <sheet name="BDFS_saldo" sheetId="38" state="hidden" r:id="rId21"/>
  </sheets>
  <externalReferences>
    <externalReference r:id="rId22"/>
  </externalReferences>
  <definedNames>
    <definedName name="_xlnm._FilterDatabase" localSheetId="12" hidden="1">Gemeenten!$A$1:$B$1</definedName>
    <definedName name="_xlnm._FilterDatabase" localSheetId="18" hidden="1">SRG_aantal!$A$3:$T$4326</definedName>
    <definedName name="_xlnm._FilterDatabase" localSheetId="10" hidden="1">SRG_personen!$B$3:$Y$4293</definedName>
    <definedName name="AlsGemeente2BUS">IF(TabellenSRG!$R$7&gt;0,GeenGem2,GeenTekstBUS)</definedName>
    <definedName name="bestond_niet">IF(TabellenBUS!$O$18="bestond niet",TabellenBUS!$F$68:$AC$103,TabellenBUS!$G$69)</definedName>
    <definedName name="DalingBDFS">TabellenBUS!$AO$57:$AR$61</definedName>
    <definedName name="DalingBUS">TabellenBUS!$AG$57:$AJ$61</definedName>
    <definedName name="Fig1_AantalGemeente1BDFS">OFFSET(TabellenBDFS!$H$35,0,0,TabellenBDFS!$E$2,1)</definedName>
    <definedName name="Fig1_AantalGemeente1BUS">OFFSET(TabellenBUS!$I$27,0,0,TabellenBUS!$F$2,1)</definedName>
    <definedName name="Fig1_AantalGemeente1SRG">OFFSET(TabellenSRG!$H$44,0,0,TabellenSRG!$E$2,1)</definedName>
    <definedName name="Fig1_AantalGemeente2BDFS">OFFSET(TabellenBDFS!$I$35,0,0,TabellenBDFS!$E$2,1)</definedName>
    <definedName name="Fig1_AantalGemeente2BUS">OFFSET(TabellenBUS!$J$27,0,0,TabellenBUS!$F$2,1)</definedName>
    <definedName name="Fig1_AantalGemeente2SRG">OFFSET(TabellenSRG!$I$44,0,0,TabellenSRG!$E$2,1)</definedName>
    <definedName name="Fig1_LegendaBDFS_gem2">IF(TabellenBUS!$M$7=0,SRG!$C$59,ExtraFiguurtjes!$AL$52:$AS$57)</definedName>
    <definedName name="Fig1_LegendaBUS">IF(TabellenBUS!$M$7&gt;0,ExtraFiguurtjes!$A$2:$D$6,ExtraFiguurtjes!$A$20:$D$25)</definedName>
    <definedName name="Fig1_LegendaBUS_gem2">IF(TabellenBUS!$M$7&gt;0,ExtraFiguurtjes!$T$52:$AA$57,SRG!$C$59)</definedName>
    <definedName name="Fig1_LegendaSRG_gem2">IF(TabellenBUS!$M$7&gt;0,ExtraFiguurtjes!$AC$52:$AJ$57,SRG!$C$59)</definedName>
    <definedName name="Fig1_WelGem2BUS">ExtraFiguurtjes!$A$3:$D$6</definedName>
    <definedName name="Fig2_AantalGemeente1BDFS">OFFSET(TabellenBDFS!$O$35,0,0,TabellenBDFS!$E$2,1)</definedName>
    <definedName name="Fig2_AantalGemeente1BUS">OFFSET(TabellenBUS!$P$27,0,0,TabellenBUS!$F$2,1)</definedName>
    <definedName name="Fig2_AantalGemeente2BDFS">OFFSET(TabellenBDFS!$P$35,0,0,TabellenBDFS!$E$2,1)</definedName>
    <definedName name="Fig2_AantalGemeente2BUS">OFFSET(TabellenBUS!$Q$27,0,0,TabellenBUS!$F$2,1)</definedName>
    <definedName name="Fig2_LegendaBDFS_gem2">IF(OR(TabellenBUS!$M$7=0,TabellenBDFS!$L$15="gemeente bestond niet"),SRG!$C$59,ExtraFiguurtjes!$AL$60:$AS$65)</definedName>
    <definedName name="Fig2_LegendaBUS">IF(TabellenBUS!$M$7&gt;0,ExtraFiguurtjes!$A$8:$D$12,ExtraFiguurtjes!$A$20:$D$25)</definedName>
    <definedName name="Fig2_legendaBUS_gem2">IF(TabellenBUS!$M$7&gt;0,ExtraFiguurtjes!$T$60:$AA$65,SRG!$C$59)</definedName>
    <definedName name="Fig2_LegendaSRG">IF(TabellenSRG!$E$2&gt;0,TabellenSRG!$X$55,TabellenSRG!$S$42:$AC$56)</definedName>
    <definedName name="Fig2_LegendaSRG_gem2">IF(TabellenBUS!$M$7&gt;0,ExtraFiguurtjes!$AC$60:$AJ$65,SRG!$C$59)</definedName>
    <definedName name="Fig2_WelGem2BUS">ExtraFiguurtjes!$A$9:$D$12</definedName>
    <definedName name="Fig3_AantalGemeente1BDFS">OFFSET(TabellenBDFS!$U$35,0,0,TabellenBDFS!$E$2,1)</definedName>
    <definedName name="Fig3_AantalGemeente1BUS">OFFSET(TabellenBUS!$V$27,0,0,TabellenBUS!$F$2,1)</definedName>
    <definedName name="Fig3_AantalGemeente2BDFS">OFFSET(TabellenBDFS!$V$35,0,0,TabellenBDFS!$E$2,1)</definedName>
    <definedName name="Fig3_AantalGemeente2BUS">OFFSET(TabellenBUS!$W$27,0,0,TabellenBUS!$F$2,1)</definedName>
    <definedName name="Fig3_LegendaBUS">IF(TabellenBUS!$M$7&gt;0,ExtraFiguurtjes!$A$14:$D$18,ExtraFiguurtjes!$A$20:$D$25)</definedName>
    <definedName name="Fig3_WelGem2BUS">ExtraFiguurtjes!$A$13:$D$16</definedName>
    <definedName name="GeenGem2">ExtraFiguurtjes!$A$17:$D$20</definedName>
    <definedName name="GeenGemeente2">TabellenBUS!$AC$51:$AF$53</definedName>
    <definedName name="GeenTekstBUS">"Afgeronde rechthoek 16"</definedName>
    <definedName name="Inwoners_BUS_Gem1">OFFSET(TabellenBUS!$O$26,0,0,TabellenBUS!$G$4,1)</definedName>
    <definedName name="Inwoners_BUS_Gem2">OFFSET(TabellenBUS!$P$26,0,0,TabellenBUS!$G$4,1)</definedName>
    <definedName name="JaarBUS">OFFSET(TabellenBUS!$N$26,0,0,TabellenBUS!$G$4,1)</definedName>
    <definedName name="LijstBUS">"Lijst"</definedName>
    <definedName name="LijstGemeenten">OFFSET(TabellenSRG!$B$6,MATCH(TabellenSRG!$B$6&amp;"*",TabellenSRG!$B$6:$B$386,0)-1,0,COUNTA(TabellenSRG!$B$6:$B$386))</definedName>
    <definedName name="MaandBDFS">OFFSET(TabellenBDFS!$F$35,0,0,TabellenBDFS!$E$2,2)</definedName>
    <definedName name="MaandBUS">OFFSET(TabellenBUS!$G$27,0,0,TabellenBUS!$F$2,2)</definedName>
    <definedName name="MaandSRG">OFFSET(TabellenSRG!$F$44,0,0,TabellenSRG!$E$2,2)</definedName>
    <definedName name="StijgingBDFS">TabellenBUS!$AO$47:$AR$51</definedName>
    <definedName name="StijgingBUS">TabellenBUS!$AG$47:$AJ$51</definedName>
    <definedName name="StijgingDalingBUS">IF(TabellenBUS!$P$14="gestegen",StijgingBUS,DalingBUS)</definedName>
    <definedName name="StijgingDalingVraagtekenBDFS">IF(OR(TabellenBDFS!$L$15="gemeente bestond niet",TabellenBDFS!$P$17="gelijk gebleven"),VraagtekenBUS,IF(TabellenBDFS!$P$17="gestegen",StijgingBUS,DalingBUS))</definedName>
    <definedName name="StijgingDalingVraagtekenBUS">IF(OR(TabellenBUS!$M$1="gemeente bestond niet",TabellenBUS!$P$14="gelijk gebleven"),VraagtekenBUS,IF(TabellenBUS!$P$14="gestegen",StijgingBUS,DalingBUS))</definedName>
    <definedName name="TestFig1">"Afgeronde rechthoek 17"</definedName>
    <definedName name="TestNaambordje">ExtraFiguurtjes!$A$34:$D$38</definedName>
    <definedName name="VraagtekenBDFS">TabellenBUS!$AO$67:$AR$71</definedName>
    <definedName name="VraagtekenBUS">TabellenBUS!$AG$67:$AJ$71</definedName>
    <definedName name="WelGemeente2BUS">TabellenBUS!$AC$47:$AF$49</definedName>
  </definedNames>
  <calcPr calcId="162913"/>
</workbook>
</file>

<file path=xl/calcChain.xml><?xml version="1.0" encoding="utf-8"?>
<calcChain xmlns="http://schemas.openxmlformats.org/spreadsheetml/2006/main">
  <c r="C22" i="25" l="1"/>
  <c r="X3" i="7" l="1"/>
  <c r="A4294" i="44" l="1"/>
  <c r="B4294" i="44"/>
  <c r="A4295" i="44"/>
  <c r="B4295" i="44" s="1"/>
  <c r="A4296" i="44"/>
  <c r="B4296" i="44" s="1"/>
  <c r="A4297" i="44"/>
  <c r="B4297" i="44" s="1"/>
  <c r="A4298" i="44"/>
  <c r="B4298" i="44" s="1"/>
  <c r="A4299" i="44"/>
  <c r="B4299" i="44" s="1"/>
  <c r="A4300" i="44"/>
  <c r="B4300" i="44" s="1"/>
  <c r="A4301" i="44"/>
  <c r="B4301" i="44" s="1"/>
  <c r="A4302" i="44"/>
  <c r="B4302" i="44"/>
  <c r="A4303" i="44"/>
  <c r="B4303" i="44" s="1"/>
  <c r="A4304" i="44"/>
  <c r="B4304" i="44" s="1"/>
  <c r="A4305" i="44"/>
  <c r="B4305" i="44" s="1"/>
  <c r="A4306" i="44"/>
  <c r="B4306" i="44" s="1"/>
  <c r="A4307" i="44"/>
  <c r="B4307" i="44" s="1"/>
  <c r="A4308" i="44"/>
  <c r="B4308" i="44" s="1"/>
  <c r="A4309" i="44"/>
  <c r="B4309" i="44" s="1"/>
  <c r="A4310" i="44"/>
  <c r="B4310" i="44"/>
  <c r="A4311" i="44"/>
  <c r="B4311" i="44" s="1"/>
  <c r="A4312" i="44"/>
  <c r="B4312" i="44" s="1"/>
  <c r="A4313" i="44"/>
  <c r="B4313" i="44" s="1"/>
  <c r="A4314" i="44"/>
  <c r="B4314" i="44" s="1"/>
  <c r="A4315" i="44"/>
  <c r="B4315" i="44" s="1"/>
  <c r="A4316" i="44"/>
  <c r="B4316" i="44" s="1"/>
  <c r="A4317" i="44"/>
  <c r="B4317" i="44" s="1"/>
  <c r="A4318" i="44"/>
  <c r="B4318" i="44"/>
  <c r="A4319" i="44"/>
  <c r="B4319" i="44" s="1"/>
  <c r="A4320" i="44"/>
  <c r="B4320" i="44" s="1"/>
  <c r="A4321" i="44"/>
  <c r="B4321" i="44" s="1"/>
  <c r="A4322" i="44"/>
  <c r="B4322" i="44" s="1"/>
  <c r="A4323" i="44"/>
  <c r="B4323" i="44" s="1"/>
  <c r="A4324" i="44"/>
  <c r="B4324" i="44" s="1"/>
  <c r="A4325" i="44"/>
  <c r="B4325" i="44" s="1"/>
  <c r="A4326" i="44"/>
  <c r="B4326" i="44"/>
  <c r="AS14" i="26" l="1"/>
  <c r="AT14" i="26"/>
  <c r="AU14" i="26"/>
  <c r="AV14" i="26"/>
  <c r="AW14" i="26"/>
  <c r="AX14" i="26"/>
  <c r="AY14" i="26"/>
  <c r="AZ14" i="26"/>
  <c r="BA14" i="26"/>
  <c r="BB14" i="26"/>
  <c r="AS15" i="26"/>
  <c r="AT15" i="26"/>
  <c r="AU15" i="26"/>
  <c r="AV15" i="26"/>
  <c r="AW15" i="26"/>
  <c r="AX15" i="26"/>
  <c r="AY15" i="26"/>
  <c r="AZ15" i="26"/>
  <c r="BA15" i="26"/>
  <c r="BB15" i="26"/>
  <c r="AS16" i="26"/>
  <c r="AT16" i="26"/>
  <c r="AU16" i="26"/>
  <c r="AV16" i="26"/>
  <c r="AW16" i="26"/>
  <c r="AX16" i="26"/>
  <c r="AY16" i="26"/>
  <c r="AZ16" i="26"/>
  <c r="BA16" i="26"/>
  <c r="BB16" i="26"/>
  <c r="AS17" i="26"/>
  <c r="AT17" i="26"/>
  <c r="AU17" i="26"/>
  <c r="AV17" i="26"/>
  <c r="AW17" i="26"/>
  <c r="AX17" i="26"/>
  <c r="AY17" i="26"/>
  <c r="AZ17" i="26"/>
  <c r="BA17" i="26"/>
  <c r="BB17" i="26"/>
  <c r="AS18" i="26"/>
  <c r="AT18" i="26"/>
  <c r="AU18" i="26"/>
  <c r="AV18" i="26"/>
  <c r="AW18" i="26"/>
  <c r="AX18" i="26"/>
  <c r="AY18" i="26"/>
  <c r="AZ18" i="26"/>
  <c r="BA18" i="26"/>
  <c r="BB18" i="26"/>
  <c r="AS19" i="26"/>
  <c r="AT19" i="26"/>
  <c r="AU19" i="26"/>
  <c r="AV19" i="26"/>
  <c r="AW19" i="26"/>
  <c r="AX19" i="26"/>
  <c r="AY19" i="26"/>
  <c r="AZ19" i="26"/>
  <c r="BA19" i="26"/>
  <c r="BB19" i="26"/>
  <c r="D7" i="33" l="1"/>
  <c r="A2" i="55"/>
  <c r="A3" i="55"/>
  <c r="R28" i="16" l="1"/>
  <c r="R29" i="16"/>
  <c r="R30" i="16"/>
  <c r="R31" i="16"/>
  <c r="R32" i="16"/>
  <c r="R33" i="16"/>
  <c r="R34" i="16"/>
  <c r="R35" i="16"/>
  <c r="R36" i="16"/>
  <c r="R37" i="16"/>
  <c r="R38" i="16"/>
  <c r="R39" i="16"/>
  <c r="R40" i="16"/>
  <c r="R41" i="16"/>
  <c r="R42" i="16"/>
  <c r="R43" i="16"/>
  <c r="R44" i="16"/>
  <c r="R45" i="16"/>
  <c r="R46" i="16"/>
  <c r="R47" i="16"/>
  <c r="R48" i="16"/>
  <c r="R49" i="16"/>
  <c r="R50" i="16"/>
  <c r="R51" i="16"/>
  <c r="R52" i="16"/>
  <c r="R53" i="16"/>
  <c r="R54" i="16"/>
  <c r="R27" i="16"/>
  <c r="A4" i="55" l="1"/>
  <c r="A5" i="55"/>
  <c r="A6" i="55"/>
  <c r="A7" i="55"/>
  <c r="A8" i="55"/>
  <c r="A9" i="55"/>
  <c r="A10" i="55"/>
  <c r="A11" i="55"/>
  <c r="A12" i="55"/>
  <c r="A13" i="55"/>
  <c r="A14" i="55"/>
  <c r="A15" i="55"/>
  <c r="A16" i="55"/>
  <c r="A17" i="55"/>
  <c r="A18" i="55"/>
  <c r="A19" i="55"/>
  <c r="A20" i="55"/>
  <c r="A21" i="55"/>
  <c r="A22" i="55"/>
  <c r="A23" i="55"/>
  <c r="A24" i="55"/>
  <c r="A25" i="55"/>
  <c r="A26" i="55"/>
  <c r="A27" i="55"/>
  <c r="A28" i="55"/>
  <c r="A29" i="55"/>
  <c r="A30" i="55"/>
  <c r="A31" i="55"/>
  <c r="A32" i="55"/>
  <c r="A33" i="55"/>
  <c r="A34" i="55"/>
  <c r="A35" i="55"/>
  <c r="A36" i="55"/>
  <c r="A37" i="55"/>
  <c r="A38" i="55"/>
  <c r="A39" i="55"/>
  <c r="A40" i="55"/>
  <c r="A41" i="55"/>
  <c r="A42" i="55"/>
  <c r="A43" i="55"/>
  <c r="A44" i="55"/>
  <c r="A45" i="55"/>
  <c r="A46" i="55"/>
  <c r="A47" i="55"/>
  <c r="A48" i="55"/>
  <c r="A49" i="55"/>
  <c r="A50" i="55"/>
  <c r="A51" i="55"/>
  <c r="A52" i="55"/>
  <c r="A53" i="55"/>
  <c r="A54" i="55"/>
  <c r="A55" i="55"/>
  <c r="A56" i="55"/>
  <c r="A57" i="55"/>
  <c r="A58" i="55"/>
  <c r="A59" i="55"/>
  <c r="A60" i="55"/>
  <c r="A61" i="55"/>
  <c r="A62" i="55"/>
  <c r="A63" i="55"/>
  <c r="A64" i="55"/>
  <c r="A65" i="55"/>
  <c r="A66" i="55"/>
  <c r="A67" i="55"/>
  <c r="A68" i="55"/>
  <c r="A69" i="55"/>
  <c r="A70" i="55"/>
  <c r="A71" i="55"/>
  <c r="A72" i="55"/>
  <c r="A73" i="55"/>
  <c r="A74" i="55"/>
  <c r="A75" i="55"/>
  <c r="A76" i="55"/>
  <c r="A77" i="55"/>
  <c r="A78" i="55"/>
  <c r="A79" i="55"/>
  <c r="A80" i="55"/>
  <c r="A81" i="55"/>
  <c r="A82" i="55"/>
  <c r="A83" i="55"/>
  <c r="A84" i="55"/>
  <c r="A85" i="55"/>
  <c r="A86" i="55"/>
  <c r="A87" i="55"/>
  <c r="A88" i="55"/>
  <c r="A89" i="55"/>
  <c r="A90" i="55"/>
  <c r="A91" i="55"/>
  <c r="A92" i="55"/>
  <c r="A93" i="55"/>
  <c r="A94" i="55"/>
  <c r="A95" i="55"/>
  <c r="A96" i="55"/>
  <c r="A97" i="55"/>
  <c r="A98" i="55"/>
  <c r="A99" i="55"/>
  <c r="A100" i="55"/>
  <c r="A101" i="55"/>
  <c r="A102" i="55"/>
  <c r="A103" i="55"/>
  <c r="A104" i="55"/>
  <c r="A105" i="55"/>
  <c r="A106" i="55"/>
  <c r="A107" i="55"/>
  <c r="A108" i="55"/>
  <c r="A109" i="55"/>
  <c r="A110" i="55"/>
  <c r="A111" i="55"/>
  <c r="A112" i="55"/>
  <c r="A113" i="55"/>
  <c r="A114" i="55"/>
  <c r="A115" i="55"/>
  <c r="A116" i="55"/>
  <c r="A117" i="55"/>
  <c r="A118" i="55"/>
  <c r="A119" i="55"/>
  <c r="A120" i="55"/>
  <c r="A121" i="55"/>
  <c r="A122" i="55"/>
  <c r="A123" i="55"/>
  <c r="A124" i="55"/>
  <c r="A125" i="55"/>
  <c r="A126" i="55"/>
  <c r="A127" i="55"/>
  <c r="A128" i="55"/>
  <c r="A129" i="55"/>
  <c r="A130" i="55"/>
  <c r="A131" i="55"/>
  <c r="A132" i="55"/>
  <c r="A133" i="55"/>
  <c r="A134" i="55"/>
  <c r="A135" i="55"/>
  <c r="A136" i="55"/>
  <c r="A137" i="55"/>
  <c r="A138" i="55"/>
  <c r="A139" i="55"/>
  <c r="A140" i="55"/>
  <c r="A141" i="55"/>
  <c r="A142" i="55"/>
  <c r="A143" i="55"/>
  <c r="A144" i="55"/>
  <c r="A145" i="55"/>
  <c r="A146" i="55"/>
  <c r="A147" i="55"/>
  <c r="A148" i="55"/>
  <c r="A149" i="55"/>
  <c r="A150" i="55"/>
  <c r="A151" i="55"/>
  <c r="A152" i="55"/>
  <c r="A153" i="55"/>
  <c r="A154" i="55"/>
  <c r="A155" i="55"/>
  <c r="A156" i="55"/>
  <c r="A157" i="55"/>
  <c r="A158" i="55"/>
  <c r="A159" i="55"/>
  <c r="A160" i="55"/>
  <c r="A161" i="55"/>
  <c r="A162" i="55"/>
  <c r="A163" i="55"/>
  <c r="A164" i="55"/>
  <c r="A165" i="55"/>
  <c r="A166" i="55"/>
  <c r="A167" i="55"/>
  <c r="A168" i="55"/>
  <c r="A169" i="55"/>
  <c r="A170" i="55"/>
  <c r="A171" i="55"/>
  <c r="A172" i="55"/>
  <c r="A173" i="55"/>
  <c r="A174" i="55"/>
  <c r="A175" i="55"/>
  <c r="A176" i="55"/>
  <c r="A177" i="55"/>
  <c r="A178" i="55"/>
  <c r="A179" i="55"/>
  <c r="A180" i="55"/>
  <c r="A181" i="55"/>
  <c r="A182" i="55"/>
  <c r="A183" i="55"/>
  <c r="A184" i="55"/>
  <c r="A185" i="55"/>
  <c r="A186" i="55"/>
  <c r="A187" i="55"/>
  <c r="A188" i="55"/>
  <c r="A189" i="55"/>
  <c r="A190" i="55"/>
  <c r="A191" i="55"/>
  <c r="A192" i="55"/>
  <c r="A193" i="55"/>
  <c r="A194" i="55"/>
  <c r="A195" i="55"/>
  <c r="A196" i="55"/>
  <c r="A197" i="55"/>
  <c r="A198" i="55"/>
  <c r="A199" i="55"/>
  <c r="A200" i="55"/>
  <c r="A201" i="55"/>
  <c r="A202" i="55"/>
  <c r="A203" i="55"/>
  <c r="A204" i="55"/>
  <c r="A205" i="55"/>
  <c r="A206" i="55"/>
  <c r="A207" i="55"/>
  <c r="A208" i="55"/>
  <c r="A209" i="55"/>
  <c r="A210" i="55"/>
  <c r="A211" i="55"/>
  <c r="A212" i="55"/>
  <c r="A213" i="55"/>
  <c r="A214" i="55"/>
  <c r="A215" i="55"/>
  <c r="A216" i="55"/>
  <c r="A217" i="55"/>
  <c r="A218" i="55"/>
  <c r="A219" i="55"/>
  <c r="A220" i="55"/>
  <c r="A221" i="55"/>
  <c r="A222" i="55"/>
  <c r="A223" i="55"/>
  <c r="A224" i="55"/>
  <c r="A225" i="55"/>
  <c r="A226" i="55"/>
  <c r="A227" i="55"/>
  <c r="A228" i="55"/>
  <c r="A229" i="55"/>
  <c r="A230" i="55"/>
  <c r="A231" i="55"/>
  <c r="A232" i="55"/>
  <c r="A233" i="55"/>
  <c r="A234" i="55"/>
  <c r="A235" i="55"/>
  <c r="A236" i="55"/>
  <c r="A237" i="55"/>
  <c r="A238" i="55"/>
  <c r="A239" i="55"/>
  <c r="A240" i="55"/>
  <c r="A241" i="55"/>
  <c r="A242" i="55"/>
  <c r="A243" i="55"/>
  <c r="A244" i="55"/>
  <c r="A245" i="55"/>
  <c r="A246" i="55"/>
  <c r="A247" i="55"/>
  <c r="A248" i="55"/>
  <c r="A249" i="55"/>
  <c r="A250" i="55"/>
  <c r="A251" i="55"/>
  <c r="A252" i="55"/>
  <c r="A253" i="55"/>
  <c r="A254" i="55"/>
  <c r="A255" i="55"/>
  <c r="A256" i="55"/>
  <c r="A257" i="55"/>
  <c r="A258" i="55"/>
  <c r="A259" i="55"/>
  <c r="A260" i="55"/>
  <c r="A261" i="55"/>
  <c r="A262" i="55"/>
  <c r="A263" i="55"/>
  <c r="A264" i="55"/>
  <c r="A265" i="55"/>
  <c r="A266" i="55"/>
  <c r="A267" i="55"/>
  <c r="A268" i="55"/>
  <c r="A269" i="55"/>
  <c r="A270" i="55"/>
  <c r="A271" i="55"/>
  <c r="A272" i="55"/>
  <c r="A273" i="55"/>
  <c r="A274" i="55"/>
  <c r="A275" i="55"/>
  <c r="A276" i="55"/>
  <c r="A277" i="55"/>
  <c r="A278" i="55"/>
  <c r="A279" i="55"/>
  <c r="A280" i="55"/>
  <c r="A281" i="55"/>
  <c r="A282" i="55"/>
  <c r="A283" i="55"/>
  <c r="A284" i="55"/>
  <c r="A285" i="55"/>
  <c r="A286" i="55"/>
  <c r="A287" i="55"/>
  <c r="A288" i="55"/>
  <c r="A289" i="55"/>
  <c r="A290" i="55"/>
  <c r="A291" i="55"/>
  <c r="A292" i="55"/>
  <c r="A293" i="55"/>
  <c r="A294" i="55"/>
  <c r="A295" i="55"/>
  <c r="A296" i="55"/>
  <c r="A297" i="55"/>
  <c r="A298" i="55"/>
  <c r="A299" i="55"/>
  <c r="A300" i="55"/>
  <c r="A301" i="55"/>
  <c r="A302" i="55"/>
  <c r="A303" i="55"/>
  <c r="A304" i="55"/>
  <c r="A305" i="55"/>
  <c r="A306" i="55"/>
  <c r="A307" i="55"/>
  <c r="A308" i="55"/>
  <c r="A309" i="55"/>
  <c r="A310" i="55"/>
  <c r="A311" i="55"/>
  <c r="A312" i="55"/>
  <c r="A313" i="55"/>
  <c r="A314" i="55"/>
  <c r="A315" i="55"/>
  <c r="A316" i="55"/>
  <c r="A317" i="55"/>
  <c r="A318" i="55"/>
  <c r="A319" i="55"/>
  <c r="A320" i="55"/>
  <c r="A321" i="55"/>
  <c r="A322" i="55"/>
  <c r="A323" i="55"/>
  <c r="A324" i="55"/>
  <c r="A325" i="55"/>
  <c r="A326" i="55"/>
  <c r="A327" i="55"/>
  <c r="A328" i="55"/>
  <c r="A329" i="55"/>
  <c r="A330" i="55"/>
  <c r="A331" i="55"/>
  <c r="A332" i="55"/>
  <c r="A333" i="55"/>
  <c r="A334" i="55"/>
  <c r="A335" i="55"/>
  <c r="A336" i="55"/>
  <c r="A337" i="55"/>
  <c r="A338" i="55"/>
  <c r="A339" i="55"/>
  <c r="A340" i="55"/>
  <c r="A341" i="55"/>
  <c r="A342" i="55"/>
  <c r="A343" i="55"/>
  <c r="A344" i="55"/>
  <c r="A345" i="55"/>
  <c r="A346" i="55"/>
  <c r="A347" i="55"/>
  <c r="A348" i="55"/>
  <c r="A349" i="55"/>
  <c r="A350" i="55"/>
  <c r="A351" i="55"/>
  <c r="A352" i="55"/>
  <c r="A353" i="55"/>
  <c r="A354" i="55"/>
  <c r="A355" i="55"/>
  <c r="A356" i="55"/>
  <c r="A357" i="55"/>
  <c r="A358" i="55"/>
  <c r="A359" i="55"/>
  <c r="A360" i="55"/>
  <c r="A361" i="55"/>
  <c r="A362" i="55"/>
  <c r="A363" i="55"/>
  <c r="A364" i="55"/>
  <c r="A365" i="55"/>
  <c r="A366" i="55"/>
  <c r="A367" i="55"/>
  <c r="A368" i="55"/>
  <c r="A369" i="55"/>
  <c r="A370" i="55"/>
  <c r="A371" i="55"/>
  <c r="A372" i="55"/>
  <c r="A373" i="55"/>
  <c r="A374" i="55"/>
  <c r="A375" i="55"/>
  <c r="A376" i="55"/>
  <c r="A377" i="55"/>
  <c r="A378" i="55"/>
  <c r="A379" i="55"/>
  <c r="A380" i="55"/>
  <c r="A381" i="55"/>
  <c r="A382" i="55"/>
  <c r="B1177" i="52" l="1"/>
  <c r="C1177" i="52" s="1"/>
  <c r="B1178" i="52"/>
  <c r="C1178" i="52" s="1"/>
  <c r="B1179" i="52"/>
  <c r="C1179" i="52" s="1"/>
  <c r="B1180" i="52"/>
  <c r="C1180" i="52" s="1"/>
  <c r="B1181" i="52"/>
  <c r="C1181" i="52" s="1"/>
  <c r="B1182" i="52"/>
  <c r="C1182" i="52" s="1"/>
  <c r="B4" i="52"/>
  <c r="C4" i="52" s="1"/>
  <c r="B5" i="52"/>
  <c r="C5" i="52" s="1"/>
  <c r="B6" i="52"/>
  <c r="C6" i="52" s="1"/>
  <c r="B7" i="52"/>
  <c r="C7" i="52" s="1"/>
  <c r="B8" i="52"/>
  <c r="C8" i="52" s="1"/>
  <c r="B9" i="52"/>
  <c r="C9" i="52" s="1"/>
  <c r="B10" i="52"/>
  <c r="C10" i="52" s="1"/>
  <c r="B11" i="52"/>
  <c r="C11" i="52" s="1"/>
  <c r="B12" i="52"/>
  <c r="C12" i="52" s="1"/>
  <c r="B13" i="52"/>
  <c r="C13" i="52" s="1"/>
  <c r="B14" i="52"/>
  <c r="C14" i="52" s="1"/>
  <c r="B15" i="52"/>
  <c r="C15" i="52" s="1"/>
  <c r="B16" i="52"/>
  <c r="C16" i="52" s="1"/>
  <c r="B17" i="52"/>
  <c r="C17" i="52" s="1"/>
  <c r="B18" i="52"/>
  <c r="C18" i="52" s="1"/>
  <c r="B19" i="52"/>
  <c r="C19" i="52" s="1"/>
  <c r="B20" i="52"/>
  <c r="C20" i="52" s="1"/>
  <c r="B21" i="52"/>
  <c r="C21" i="52" s="1"/>
  <c r="B22" i="52"/>
  <c r="C22" i="52" s="1"/>
  <c r="B23" i="52"/>
  <c r="C23" i="52" s="1"/>
  <c r="B24" i="52"/>
  <c r="C24" i="52" s="1"/>
  <c r="B25" i="52"/>
  <c r="C25" i="52" s="1"/>
  <c r="B26" i="52"/>
  <c r="C26" i="52" s="1"/>
  <c r="B27" i="52"/>
  <c r="C27" i="52" s="1"/>
  <c r="B28" i="52"/>
  <c r="C28" i="52" s="1"/>
  <c r="B29" i="52"/>
  <c r="C29" i="52" s="1"/>
  <c r="B30" i="52"/>
  <c r="C30" i="52" s="1"/>
  <c r="B31" i="52"/>
  <c r="C31" i="52" s="1"/>
  <c r="B32" i="52"/>
  <c r="C32" i="52" s="1"/>
  <c r="B33" i="52"/>
  <c r="C33" i="52" s="1"/>
  <c r="B34" i="52"/>
  <c r="C34" i="52" s="1"/>
  <c r="B35" i="52"/>
  <c r="C35" i="52" s="1"/>
  <c r="B36" i="52"/>
  <c r="C36" i="52" s="1"/>
  <c r="B37" i="52"/>
  <c r="C37" i="52" s="1"/>
  <c r="B38" i="52"/>
  <c r="C38" i="52" s="1"/>
  <c r="B39" i="52"/>
  <c r="C39" i="52" s="1"/>
  <c r="B40" i="52"/>
  <c r="C40" i="52" s="1"/>
  <c r="B41" i="52"/>
  <c r="C41" i="52" s="1"/>
  <c r="B42" i="52"/>
  <c r="C42" i="52" s="1"/>
  <c r="B43" i="52"/>
  <c r="C43" i="52" s="1"/>
  <c r="B44" i="52"/>
  <c r="C44" i="52" s="1"/>
  <c r="B45" i="52"/>
  <c r="C45" i="52" s="1"/>
  <c r="B46" i="52"/>
  <c r="C46" i="52" s="1"/>
  <c r="B47" i="52"/>
  <c r="C47" i="52" s="1"/>
  <c r="B48" i="52"/>
  <c r="C48" i="52" s="1"/>
  <c r="B49" i="52"/>
  <c r="C49" i="52" s="1"/>
  <c r="B50" i="52"/>
  <c r="C50" i="52" s="1"/>
  <c r="B51" i="52"/>
  <c r="C51" i="52" s="1"/>
  <c r="B52" i="52"/>
  <c r="C52" i="52" s="1"/>
  <c r="B53" i="52"/>
  <c r="C53" i="52" s="1"/>
  <c r="B54" i="52"/>
  <c r="C54" i="52" s="1"/>
  <c r="B55" i="52"/>
  <c r="C55" i="52" s="1"/>
  <c r="B56" i="52"/>
  <c r="C56" i="52" s="1"/>
  <c r="B57" i="52"/>
  <c r="C57" i="52" s="1"/>
  <c r="B58" i="52"/>
  <c r="C58" i="52" s="1"/>
  <c r="B59" i="52"/>
  <c r="C59" i="52" s="1"/>
  <c r="B60" i="52"/>
  <c r="C60" i="52" s="1"/>
  <c r="B61" i="52"/>
  <c r="C61" i="52" s="1"/>
  <c r="B62" i="52"/>
  <c r="C62" i="52" s="1"/>
  <c r="B63" i="52"/>
  <c r="C63" i="52" s="1"/>
  <c r="B64" i="52"/>
  <c r="C64" i="52" s="1"/>
  <c r="B65" i="52"/>
  <c r="C65" i="52" s="1"/>
  <c r="B66" i="52"/>
  <c r="C66" i="52" s="1"/>
  <c r="B67" i="52"/>
  <c r="C67" i="52" s="1"/>
  <c r="B68" i="52"/>
  <c r="C68" i="52" s="1"/>
  <c r="B69" i="52"/>
  <c r="C69" i="52" s="1"/>
  <c r="B70" i="52"/>
  <c r="C70" i="52" s="1"/>
  <c r="B71" i="52"/>
  <c r="C71" i="52" s="1"/>
  <c r="B72" i="52"/>
  <c r="C72" i="52" s="1"/>
  <c r="B73" i="52"/>
  <c r="C73" i="52" s="1"/>
  <c r="B74" i="52"/>
  <c r="C74" i="52" s="1"/>
  <c r="B75" i="52"/>
  <c r="C75" i="52" s="1"/>
  <c r="B76" i="52"/>
  <c r="C76" i="52" s="1"/>
  <c r="B77" i="52"/>
  <c r="C77" i="52" s="1"/>
  <c r="B78" i="52"/>
  <c r="C78" i="52" s="1"/>
  <c r="B79" i="52"/>
  <c r="C79" i="52" s="1"/>
  <c r="B80" i="52"/>
  <c r="C80" i="52" s="1"/>
  <c r="B81" i="52"/>
  <c r="C81" i="52" s="1"/>
  <c r="B82" i="52"/>
  <c r="C82" i="52" s="1"/>
  <c r="B83" i="52"/>
  <c r="C83" i="52" s="1"/>
  <c r="B84" i="52"/>
  <c r="C84" i="52" s="1"/>
  <c r="B85" i="52"/>
  <c r="C85" i="52" s="1"/>
  <c r="B86" i="52"/>
  <c r="C86" i="52" s="1"/>
  <c r="B87" i="52"/>
  <c r="C87" i="52" s="1"/>
  <c r="B88" i="52"/>
  <c r="C88" i="52" s="1"/>
  <c r="B89" i="52"/>
  <c r="C89" i="52" s="1"/>
  <c r="B90" i="52"/>
  <c r="C90" i="52" s="1"/>
  <c r="B91" i="52"/>
  <c r="C91" i="52" s="1"/>
  <c r="B92" i="52"/>
  <c r="C92" i="52" s="1"/>
  <c r="B93" i="52"/>
  <c r="C93" i="52" s="1"/>
  <c r="B94" i="52"/>
  <c r="C94" i="52" s="1"/>
  <c r="B95" i="52"/>
  <c r="C95" i="52" s="1"/>
  <c r="B96" i="52"/>
  <c r="C96" i="52" s="1"/>
  <c r="B97" i="52"/>
  <c r="C97" i="52" s="1"/>
  <c r="B98" i="52"/>
  <c r="C98" i="52" s="1"/>
  <c r="B99" i="52"/>
  <c r="C99" i="52" s="1"/>
  <c r="B100" i="52"/>
  <c r="C100" i="52" s="1"/>
  <c r="B101" i="52"/>
  <c r="C101" i="52" s="1"/>
  <c r="B102" i="52"/>
  <c r="C102" i="52" s="1"/>
  <c r="B103" i="52"/>
  <c r="C103" i="52" s="1"/>
  <c r="B104" i="52"/>
  <c r="C104" i="52" s="1"/>
  <c r="B105" i="52"/>
  <c r="C105" i="52" s="1"/>
  <c r="B106" i="52"/>
  <c r="C106" i="52" s="1"/>
  <c r="B107" i="52"/>
  <c r="C107" i="52" s="1"/>
  <c r="B108" i="52"/>
  <c r="C108" i="52" s="1"/>
  <c r="B109" i="52"/>
  <c r="C109" i="52" s="1"/>
  <c r="B110" i="52"/>
  <c r="C110" i="52" s="1"/>
  <c r="B111" i="52"/>
  <c r="C111" i="52" s="1"/>
  <c r="B112" i="52"/>
  <c r="C112" i="52" s="1"/>
  <c r="B113" i="52"/>
  <c r="C113" i="52" s="1"/>
  <c r="B114" i="52"/>
  <c r="C114" i="52" s="1"/>
  <c r="B115" i="52"/>
  <c r="C115" i="52" s="1"/>
  <c r="B116" i="52"/>
  <c r="C116" i="52" s="1"/>
  <c r="B117" i="52"/>
  <c r="C117" i="52" s="1"/>
  <c r="B118" i="52"/>
  <c r="C118" i="52" s="1"/>
  <c r="B119" i="52"/>
  <c r="C119" i="52" s="1"/>
  <c r="B120" i="52"/>
  <c r="C120" i="52" s="1"/>
  <c r="B121" i="52"/>
  <c r="C121" i="52" s="1"/>
  <c r="B122" i="52"/>
  <c r="C122" i="52" s="1"/>
  <c r="B123" i="52"/>
  <c r="C123" i="52" s="1"/>
  <c r="B124" i="52"/>
  <c r="C124" i="52" s="1"/>
  <c r="B125" i="52"/>
  <c r="C125" i="52" s="1"/>
  <c r="B126" i="52"/>
  <c r="C126" i="52" s="1"/>
  <c r="B127" i="52"/>
  <c r="C127" i="52" s="1"/>
  <c r="B128" i="52"/>
  <c r="C128" i="52" s="1"/>
  <c r="B129" i="52"/>
  <c r="C129" i="52" s="1"/>
  <c r="B130" i="52"/>
  <c r="C130" i="52" s="1"/>
  <c r="B131" i="52"/>
  <c r="C131" i="52" s="1"/>
  <c r="B132" i="52"/>
  <c r="C132" i="52" s="1"/>
  <c r="B133" i="52"/>
  <c r="C133" i="52" s="1"/>
  <c r="B134" i="52"/>
  <c r="C134" i="52" s="1"/>
  <c r="B135" i="52"/>
  <c r="C135" i="52" s="1"/>
  <c r="B136" i="52"/>
  <c r="C136" i="52" s="1"/>
  <c r="B137" i="52"/>
  <c r="C137" i="52" s="1"/>
  <c r="B138" i="52"/>
  <c r="C138" i="52" s="1"/>
  <c r="B139" i="52"/>
  <c r="C139" i="52" s="1"/>
  <c r="B140" i="52"/>
  <c r="C140" i="52" s="1"/>
  <c r="B141" i="52"/>
  <c r="C141" i="52" s="1"/>
  <c r="B142" i="52"/>
  <c r="C142" i="52" s="1"/>
  <c r="B143" i="52"/>
  <c r="C143" i="52" s="1"/>
  <c r="B144" i="52"/>
  <c r="C144" i="52" s="1"/>
  <c r="B145" i="52"/>
  <c r="C145" i="52" s="1"/>
  <c r="B146" i="52"/>
  <c r="C146" i="52" s="1"/>
  <c r="B147" i="52"/>
  <c r="C147" i="52" s="1"/>
  <c r="B148" i="52"/>
  <c r="C148" i="52" s="1"/>
  <c r="B149" i="52"/>
  <c r="C149" i="52" s="1"/>
  <c r="B150" i="52"/>
  <c r="C150" i="52" s="1"/>
  <c r="B151" i="52"/>
  <c r="C151" i="52" s="1"/>
  <c r="B152" i="52"/>
  <c r="C152" i="52" s="1"/>
  <c r="B153" i="52"/>
  <c r="C153" i="52" s="1"/>
  <c r="B154" i="52"/>
  <c r="C154" i="52" s="1"/>
  <c r="B155" i="52"/>
  <c r="C155" i="52" s="1"/>
  <c r="B156" i="52"/>
  <c r="C156" i="52" s="1"/>
  <c r="B157" i="52"/>
  <c r="C157" i="52" s="1"/>
  <c r="B158" i="52"/>
  <c r="C158" i="52" s="1"/>
  <c r="B159" i="52"/>
  <c r="C159" i="52" s="1"/>
  <c r="B160" i="52"/>
  <c r="C160" i="52" s="1"/>
  <c r="B161" i="52"/>
  <c r="C161" i="52" s="1"/>
  <c r="B162" i="52"/>
  <c r="C162" i="52" s="1"/>
  <c r="B163" i="52"/>
  <c r="C163" i="52" s="1"/>
  <c r="B164" i="52"/>
  <c r="C164" i="52" s="1"/>
  <c r="B165" i="52"/>
  <c r="C165" i="52" s="1"/>
  <c r="B166" i="52"/>
  <c r="C166" i="52" s="1"/>
  <c r="B167" i="52"/>
  <c r="C167" i="52" s="1"/>
  <c r="B168" i="52"/>
  <c r="C168" i="52" s="1"/>
  <c r="B169" i="52"/>
  <c r="C169" i="52" s="1"/>
  <c r="B170" i="52"/>
  <c r="C170" i="52" s="1"/>
  <c r="B171" i="52"/>
  <c r="C171" i="52" s="1"/>
  <c r="B172" i="52"/>
  <c r="C172" i="52" s="1"/>
  <c r="B173" i="52"/>
  <c r="C173" i="52" s="1"/>
  <c r="B174" i="52"/>
  <c r="C174" i="52" s="1"/>
  <c r="B175" i="52"/>
  <c r="C175" i="52" s="1"/>
  <c r="B176" i="52"/>
  <c r="C176" i="52" s="1"/>
  <c r="B177" i="52"/>
  <c r="C177" i="52" s="1"/>
  <c r="B178" i="52"/>
  <c r="C178" i="52" s="1"/>
  <c r="B179" i="52"/>
  <c r="C179" i="52" s="1"/>
  <c r="B180" i="52"/>
  <c r="C180" i="52" s="1"/>
  <c r="B181" i="52"/>
  <c r="C181" i="52" s="1"/>
  <c r="B182" i="52"/>
  <c r="C182" i="52" s="1"/>
  <c r="B183" i="52"/>
  <c r="C183" i="52" s="1"/>
  <c r="B184" i="52"/>
  <c r="C184" i="52" s="1"/>
  <c r="B185" i="52"/>
  <c r="C185" i="52" s="1"/>
  <c r="B186" i="52"/>
  <c r="C186" i="52" s="1"/>
  <c r="B187" i="52"/>
  <c r="C187" i="52" s="1"/>
  <c r="B188" i="52"/>
  <c r="C188" i="52" s="1"/>
  <c r="B189" i="52"/>
  <c r="C189" i="52" s="1"/>
  <c r="B190" i="52"/>
  <c r="C190" i="52" s="1"/>
  <c r="B191" i="52"/>
  <c r="C191" i="52" s="1"/>
  <c r="B192" i="52"/>
  <c r="C192" i="52" s="1"/>
  <c r="B193" i="52"/>
  <c r="C193" i="52" s="1"/>
  <c r="B194" i="52"/>
  <c r="C194" i="52" s="1"/>
  <c r="B195" i="52"/>
  <c r="C195" i="52" s="1"/>
  <c r="B196" i="52"/>
  <c r="C196" i="52" s="1"/>
  <c r="B197" i="52"/>
  <c r="C197" i="52" s="1"/>
  <c r="B198" i="52"/>
  <c r="C198" i="52" s="1"/>
  <c r="B199" i="52"/>
  <c r="C199" i="52" s="1"/>
  <c r="B200" i="52"/>
  <c r="C200" i="52" s="1"/>
  <c r="B201" i="52"/>
  <c r="C201" i="52" s="1"/>
  <c r="B202" i="52"/>
  <c r="C202" i="52" s="1"/>
  <c r="B203" i="52"/>
  <c r="C203" i="52" s="1"/>
  <c r="B204" i="52"/>
  <c r="C204" i="52" s="1"/>
  <c r="B205" i="52"/>
  <c r="C205" i="52" s="1"/>
  <c r="B206" i="52"/>
  <c r="C206" i="52" s="1"/>
  <c r="B207" i="52"/>
  <c r="C207" i="52" s="1"/>
  <c r="B208" i="52"/>
  <c r="C208" i="52" s="1"/>
  <c r="B209" i="52"/>
  <c r="C209" i="52" s="1"/>
  <c r="B210" i="52"/>
  <c r="C210" i="52" s="1"/>
  <c r="B211" i="52"/>
  <c r="C211" i="52" s="1"/>
  <c r="B212" i="52"/>
  <c r="C212" i="52" s="1"/>
  <c r="B213" i="52"/>
  <c r="C213" i="52" s="1"/>
  <c r="B214" i="52"/>
  <c r="C214" i="52" s="1"/>
  <c r="B215" i="52"/>
  <c r="C215" i="52" s="1"/>
  <c r="B216" i="52"/>
  <c r="C216" i="52" s="1"/>
  <c r="B217" i="52"/>
  <c r="C217" i="52" s="1"/>
  <c r="B218" i="52"/>
  <c r="C218" i="52" s="1"/>
  <c r="B219" i="52"/>
  <c r="C219" i="52" s="1"/>
  <c r="B220" i="52"/>
  <c r="C220" i="52" s="1"/>
  <c r="B221" i="52"/>
  <c r="C221" i="52" s="1"/>
  <c r="B222" i="52"/>
  <c r="C222" i="52" s="1"/>
  <c r="B223" i="52"/>
  <c r="C223" i="52" s="1"/>
  <c r="B224" i="52"/>
  <c r="C224" i="52" s="1"/>
  <c r="B225" i="52"/>
  <c r="C225" i="52" s="1"/>
  <c r="B226" i="52"/>
  <c r="C226" i="52" s="1"/>
  <c r="B227" i="52"/>
  <c r="C227" i="52" s="1"/>
  <c r="B228" i="52"/>
  <c r="C228" i="52" s="1"/>
  <c r="B229" i="52"/>
  <c r="C229" i="52" s="1"/>
  <c r="B230" i="52"/>
  <c r="C230" i="52" s="1"/>
  <c r="B231" i="52"/>
  <c r="C231" i="52" s="1"/>
  <c r="B232" i="52"/>
  <c r="C232" i="52" s="1"/>
  <c r="B233" i="52"/>
  <c r="C233" i="52" s="1"/>
  <c r="B234" i="52"/>
  <c r="C234" i="52" s="1"/>
  <c r="B235" i="52"/>
  <c r="C235" i="52" s="1"/>
  <c r="B236" i="52"/>
  <c r="C236" i="52" s="1"/>
  <c r="B237" i="52"/>
  <c r="C237" i="52" s="1"/>
  <c r="B238" i="52"/>
  <c r="C238" i="52" s="1"/>
  <c r="B239" i="52"/>
  <c r="C239" i="52" s="1"/>
  <c r="B240" i="52"/>
  <c r="C240" i="52" s="1"/>
  <c r="B241" i="52"/>
  <c r="C241" i="52" s="1"/>
  <c r="B242" i="52"/>
  <c r="C242" i="52" s="1"/>
  <c r="B243" i="52"/>
  <c r="C243" i="52" s="1"/>
  <c r="B244" i="52"/>
  <c r="C244" i="52" s="1"/>
  <c r="B245" i="52"/>
  <c r="C245" i="52" s="1"/>
  <c r="B246" i="52"/>
  <c r="C246" i="52" s="1"/>
  <c r="B247" i="52"/>
  <c r="C247" i="52" s="1"/>
  <c r="B248" i="52"/>
  <c r="C248" i="52" s="1"/>
  <c r="B249" i="52"/>
  <c r="C249" i="52" s="1"/>
  <c r="B250" i="52"/>
  <c r="C250" i="52" s="1"/>
  <c r="B251" i="52"/>
  <c r="C251" i="52" s="1"/>
  <c r="B252" i="52"/>
  <c r="C252" i="52" s="1"/>
  <c r="B253" i="52"/>
  <c r="C253" i="52" s="1"/>
  <c r="B254" i="52"/>
  <c r="C254" i="52" s="1"/>
  <c r="B255" i="52"/>
  <c r="C255" i="52" s="1"/>
  <c r="B256" i="52"/>
  <c r="C256" i="52" s="1"/>
  <c r="B257" i="52"/>
  <c r="C257" i="52" s="1"/>
  <c r="B258" i="52"/>
  <c r="C258" i="52" s="1"/>
  <c r="B259" i="52"/>
  <c r="C259" i="52" s="1"/>
  <c r="B260" i="52"/>
  <c r="C260" i="52" s="1"/>
  <c r="B261" i="52"/>
  <c r="C261" i="52" s="1"/>
  <c r="B262" i="52"/>
  <c r="C262" i="52" s="1"/>
  <c r="B263" i="52"/>
  <c r="C263" i="52" s="1"/>
  <c r="B264" i="52"/>
  <c r="C264" i="52" s="1"/>
  <c r="B265" i="52"/>
  <c r="C265" i="52" s="1"/>
  <c r="B266" i="52"/>
  <c r="C266" i="52" s="1"/>
  <c r="B267" i="52"/>
  <c r="C267" i="52" s="1"/>
  <c r="B268" i="52"/>
  <c r="C268" i="52" s="1"/>
  <c r="B269" i="52"/>
  <c r="C269" i="52" s="1"/>
  <c r="B270" i="52"/>
  <c r="C270" i="52" s="1"/>
  <c r="B271" i="52"/>
  <c r="C271" i="52" s="1"/>
  <c r="B272" i="52"/>
  <c r="C272" i="52" s="1"/>
  <c r="B273" i="52"/>
  <c r="C273" i="52" s="1"/>
  <c r="B274" i="52"/>
  <c r="C274" i="52" s="1"/>
  <c r="B275" i="52"/>
  <c r="C275" i="52" s="1"/>
  <c r="B276" i="52"/>
  <c r="C276" i="52" s="1"/>
  <c r="B277" i="52"/>
  <c r="C277" i="52" s="1"/>
  <c r="B278" i="52"/>
  <c r="C278" i="52" s="1"/>
  <c r="B279" i="52"/>
  <c r="C279" i="52" s="1"/>
  <c r="B280" i="52"/>
  <c r="C280" i="52" s="1"/>
  <c r="B281" i="52"/>
  <c r="C281" i="52" s="1"/>
  <c r="B282" i="52"/>
  <c r="C282" i="52" s="1"/>
  <c r="B283" i="52"/>
  <c r="C283" i="52" s="1"/>
  <c r="B284" i="52"/>
  <c r="C284" i="52" s="1"/>
  <c r="B285" i="52"/>
  <c r="C285" i="52" s="1"/>
  <c r="B286" i="52"/>
  <c r="C286" i="52" s="1"/>
  <c r="B287" i="52"/>
  <c r="C287" i="52" s="1"/>
  <c r="B288" i="52"/>
  <c r="C288" i="52" s="1"/>
  <c r="B289" i="52"/>
  <c r="C289" i="52" s="1"/>
  <c r="B290" i="52"/>
  <c r="C290" i="52" s="1"/>
  <c r="B291" i="52"/>
  <c r="C291" i="52" s="1"/>
  <c r="B292" i="52"/>
  <c r="C292" i="52" s="1"/>
  <c r="B293" i="52"/>
  <c r="C293" i="52" s="1"/>
  <c r="B294" i="52"/>
  <c r="C294" i="52" s="1"/>
  <c r="B295" i="52"/>
  <c r="C295" i="52" s="1"/>
  <c r="B296" i="52"/>
  <c r="C296" i="52" s="1"/>
  <c r="B297" i="52"/>
  <c r="C297" i="52" s="1"/>
  <c r="B298" i="52"/>
  <c r="C298" i="52" s="1"/>
  <c r="B299" i="52"/>
  <c r="C299" i="52" s="1"/>
  <c r="B300" i="52"/>
  <c r="C300" i="52" s="1"/>
  <c r="B301" i="52"/>
  <c r="C301" i="52" s="1"/>
  <c r="B302" i="52"/>
  <c r="C302" i="52" s="1"/>
  <c r="B303" i="52"/>
  <c r="C303" i="52" s="1"/>
  <c r="B304" i="52"/>
  <c r="C304" i="52" s="1"/>
  <c r="B305" i="52"/>
  <c r="C305" i="52" s="1"/>
  <c r="B306" i="52"/>
  <c r="C306" i="52" s="1"/>
  <c r="B307" i="52"/>
  <c r="C307" i="52" s="1"/>
  <c r="B308" i="52"/>
  <c r="C308" i="52" s="1"/>
  <c r="B309" i="52"/>
  <c r="C309" i="52" s="1"/>
  <c r="B310" i="52"/>
  <c r="C310" i="52" s="1"/>
  <c r="B311" i="52"/>
  <c r="C311" i="52" s="1"/>
  <c r="B312" i="52"/>
  <c r="C312" i="52" s="1"/>
  <c r="B313" i="52"/>
  <c r="C313" i="52" s="1"/>
  <c r="B314" i="52"/>
  <c r="C314" i="52" s="1"/>
  <c r="B315" i="52"/>
  <c r="C315" i="52" s="1"/>
  <c r="B316" i="52"/>
  <c r="C316" i="52" s="1"/>
  <c r="B317" i="52"/>
  <c r="C317" i="52" s="1"/>
  <c r="B318" i="52"/>
  <c r="C318" i="52" s="1"/>
  <c r="B319" i="52"/>
  <c r="C319" i="52" s="1"/>
  <c r="B320" i="52"/>
  <c r="C320" i="52" s="1"/>
  <c r="B321" i="52"/>
  <c r="C321" i="52" s="1"/>
  <c r="B322" i="52"/>
  <c r="C322" i="52" s="1"/>
  <c r="B323" i="52"/>
  <c r="C323" i="52" s="1"/>
  <c r="B324" i="52"/>
  <c r="C324" i="52" s="1"/>
  <c r="B325" i="52"/>
  <c r="C325" i="52" s="1"/>
  <c r="B326" i="52"/>
  <c r="C326" i="52" s="1"/>
  <c r="B327" i="52"/>
  <c r="C327" i="52" s="1"/>
  <c r="B328" i="52"/>
  <c r="C328" i="52" s="1"/>
  <c r="B329" i="52"/>
  <c r="C329" i="52" s="1"/>
  <c r="B330" i="52"/>
  <c r="C330" i="52" s="1"/>
  <c r="B331" i="52"/>
  <c r="C331" i="52" s="1"/>
  <c r="B332" i="52"/>
  <c r="C332" i="52" s="1"/>
  <c r="B333" i="52"/>
  <c r="C333" i="52" s="1"/>
  <c r="B334" i="52"/>
  <c r="C334" i="52" s="1"/>
  <c r="B335" i="52"/>
  <c r="C335" i="52" s="1"/>
  <c r="B336" i="52"/>
  <c r="C336" i="52" s="1"/>
  <c r="B337" i="52"/>
  <c r="C337" i="52" s="1"/>
  <c r="B338" i="52"/>
  <c r="C338" i="52" s="1"/>
  <c r="B339" i="52"/>
  <c r="C339" i="52" s="1"/>
  <c r="B340" i="52"/>
  <c r="C340" i="52" s="1"/>
  <c r="B341" i="52"/>
  <c r="C341" i="52" s="1"/>
  <c r="B342" i="52"/>
  <c r="C342" i="52" s="1"/>
  <c r="B343" i="52"/>
  <c r="C343" i="52" s="1"/>
  <c r="B344" i="52"/>
  <c r="C344" i="52" s="1"/>
  <c r="B345" i="52"/>
  <c r="C345" i="52" s="1"/>
  <c r="B346" i="52"/>
  <c r="C346" i="52" s="1"/>
  <c r="B347" i="52"/>
  <c r="C347" i="52" s="1"/>
  <c r="B348" i="52"/>
  <c r="C348" i="52" s="1"/>
  <c r="B349" i="52"/>
  <c r="C349" i="52" s="1"/>
  <c r="B350" i="52"/>
  <c r="C350" i="52" s="1"/>
  <c r="B351" i="52"/>
  <c r="C351" i="52" s="1"/>
  <c r="B352" i="52"/>
  <c r="C352" i="52" s="1"/>
  <c r="B353" i="52"/>
  <c r="C353" i="52" s="1"/>
  <c r="B354" i="52"/>
  <c r="C354" i="52" s="1"/>
  <c r="B355" i="52"/>
  <c r="C355" i="52" s="1"/>
  <c r="B356" i="52"/>
  <c r="C356" i="52" s="1"/>
  <c r="B357" i="52"/>
  <c r="C357" i="52" s="1"/>
  <c r="B358" i="52"/>
  <c r="C358" i="52" s="1"/>
  <c r="B359" i="52"/>
  <c r="C359" i="52" s="1"/>
  <c r="B360" i="52"/>
  <c r="C360" i="52" s="1"/>
  <c r="B361" i="52"/>
  <c r="C361" i="52" s="1"/>
  <c r="B362" i="52"/>
  <c r="C362" i="52" s="1"/>
  <c r="B363" i="52"/>
  <c r="C363" i="52" s="1"/>
  <c r="B364" i="52"/>
  <c r="C364" i="52" s="1"/>
  <c r="B365" i="52"/>
  <c r="C365" i="52" s="1"/>
  <c r="B366" i="52"/>
  <c r="C366" i="52" s="1"/>
  <c r="B367" i="52"/>
  <c r="C367" i="52" s="1"/>
  <c r="B368" i="52"/>
  <c r="C368" i="52" s="1"/>
  <c r="B369" i="52"/>
  <c r="C369" i="52" s="1"/>
  <c r="B370" i="52"/>
  <c r="C370" i="52" s="1"/>
  <c r="B371" i="52"/>
  <c r="C371" i="52" s="1"/>
  <c r="B372" i="52"/>
  <c r="C372" i="52" s="1"/>
  <c r="B373" i="52"/>
  <c r="C373" i="52" s="1"/>
  <c r="B374" i="52"/>
  <c r="C374" i="52" s="1"/>
  <c r="B375" i="52"/>
  <c r="C375" i="52" s="1"/>
  <c r="B376" i="52"/>
  <c r="C376" i="52" s="1"/>
  <c r="B377" i="52"/>
  <c r="C377" i="52" s="1"/>
  <c r="B378" i="52"/>
  <c r="C378" i="52" s="1"/>
  <c r="B379" i="52"/>
  <c r="C379" i="52" s="1"/>
  <c r="B380" i="52"/>
  <c r="C380" i="52" s="1"/>
  <c r="B381" i="52"/>
  <c r="C381" i="52" s="1"/>
  <c r="B382" i="52"/>
  <c r="C382" i="52" s="1"/>
  <c r="B383" i="52"/>
  <c r="C383" i="52" s="1"/>
  <c r="B384" i="52"/>
  <c r="C384" i="52" s="1"/>
  <c r="B385" i="52"/>
  <c r="C385" i="52" s="1"/>
  <c r="B386" i="52"/>
  <c r="C386" i="52" s="1"/>
  <c r="B387" i="52"/>
  <c r="C387" i="52" s="1"/>
  <c r="B388" i="52"/>
  <c r="C388" i="52" s="1"/>
  <c r="B389" i="52"/>
  <c r="C389" i="52" s="1"/>
  <c r="B390" i="52"/>
  <c r="C390" i="52" s="1"/>
  <c r="B391" i="52"/>
  <c r="C391" i="52" s="1"/>
  <c r="B392" i="52"/>
  <c r="C392" i="52" s="1"/>
  <c r="B393" i="52"/>
  <c r="C393" i="52" s="1"/>
  <c r="B394" i="52"/>
  <c r="C394" i="52" s="1"/>
  <c r="B395" i="52"/>
  <c r="C395" i="52" s="1"/>
  <c r="B396" i="52"/>
  <c r="C396" i="52" s="1"/>
  <c r="B397" i="52"/>
  <c r="C397" i="52" s="1"/>
  <c r="B398" i="52"/>
  <c r="C398" i="52" s="1"/>
  <c r="B399" i="52"/>
  <c r="C399" i="52" s="1"/>
  <c r="B400" i="52"/>
  <c r="C400" i="52" s="1"/>
  <c r="B401" i="52"/>
  <c r="C401" i="52" s="1"/>
  <c r="B402" i="52"/>
  <c r="C402" i="52" s="1"/>
  <c r="B403" i="52"/>
  <c r="C403" i="52" s="1"/>
  <c r="B404" i="52"/>
  <c r="C404" i="52" s="1"/>
  <c r="B405" i="52"/>
  <c r="C405" i="52" s="1"/>
  <c r="B406" i="52"/>
  <c r="C406" i="52" s="1"/>
  <c r="B407" i="52"/>
  <c r="C407" i="52" s="1"/>
  <c r="B408" i="52"/>
  <c r="C408" i="52" s="1"/>
  <c r="B409" i="52"/>
  <c r="C409" i="52" s="1"/>
  <c r="B410" i="52"/>
  <c r="C410" i="52" s="1"/>
  <c r="B411" i="52"/>
  <c r="C411" i="52" s="1"/>
  <c r="B412" i="52"/>
  <c r="C412" i="52" s="1"/>
  <c r="B413" i="52"/>
  <c r="C413" i="52" s="1"/>
  <c r="B414" i="52"/>
  <c r="C414" i="52" s="1"/>
  <c r="B415" i="52"/>
  <c r="C415" i="52" s="1"/>
  <c r="B416" i="52"/>
  <c r="C416" i="52" s="1"/>
  <c r="B417" i="52"/>
  <c r="C417" i="52" s="1"/>
  <c r="B418" i="52"/>
  <c r="C418" i="52" s="1"/>
  <c r="B419" i="52"/>
  <c r="C419" i="52" s="1"/>
  <c r="B420" i="52"/>
  <c r="C420" i="52" s="1"/>
  <c r="B421" i="52"/>
  <c r="C421" i="52" s="1"/>
  <c r="B422" i="52"/>
  <c r="C422" i="52" s="1"/>
  <c r="B423" i="52"/>
  <c r="C423" i="52" s="1"/>
  <c r="B424" i="52"/>
  <c r="C424" i="52" s="1"/>
  <c r="B425" i="52"/>
  <c r="C425" i="52" s="1"/>
  <c r="B426" i="52"/>
  <c r="C426" i="52" s="1"/>
  <c r="B427" i="52"/>
  <c r="C427" i="52" s="1"/>
  <c r="B428" i="52"/>
  <c r="C428" i="52" s="1"/>
  <c r="B429" i="52"/>
  <c r="C429" i="52" s="1"/>
  <c r="B430" i="52"/>
  <c r="C430" i="52" s="1"/>
  <c r="B431" i="52"/>
  <c r="C431" i="52" s="1"/>
  <c r="B432" i="52"/>
  <c r="C432" i="52" s="1"/>
  <c r="B433" i="52"/>
  <c r="C433" i="52" s="1"/>
  <c r="B434" i="52"/>
  <c r="C434" i="52" s="1"/>
  <c r="B435" i="52"/>
  <c r="C435" i="52" s="1"/>
  <c r="B436" i="52"/>
  <c r="C436" i="52" s="1"/>
  <c r="B437" i="52"/>
  <c r="C437" i="52" s="1"/>
  <c r="B438" i="52"/>
  <c r="C438" i="52" s="1"/>
  <c r="B439" i="52"/>
  <c r="C439" i="52" s="1"/>
  <c r="B440" i="52"/>
  <c r="C440" i="52" s="1"/>
  <c r="B441" i="52"/>
  <c r="C441" i="52" s="1"/>
  <c r="B442" i="52"/>
  <c r="C442" i="52" s="1"/>
  <c r="B443" i="52"/>
  <c r="C443" i="52" s="1"/>
  <c r="B444" i="52"/>
  <c r="C444" i="52" s="1"/>
  <c r="B445" i="52"/>
  <c r="C445" i="52" s="1"/>
  <c r="B446" i="52"/>
  <c r="C446" i="52" s="1"/>
  <c r="B447" i="52"/>
  <c r="C447" i="52" s="1"/>
  <c r="B448" i="52"/>
  <c r="C448" i="52" s="1"/>
  <c r="B449" i="52"/>
  <c r="C449" i="52" s="1"/>
  <c r="B450" i="52"/>
  <c r="C450" i="52" s="1"/>
  <c r="B451" i="52"/>
  <c r="C451" i="52" s="1"/>
  <c r="B452" i="52"/>
  <c r="C452" i="52" s="1"/>
  <c r="B453" i="52"/>
  <c r="C453" i="52" s="1"/>
  <c r="B454" i="52"/>
  <c r="C454" i="52" s="1"/>
  <c r="B455" i="52"/>
  <c r="C455" i="52" s="1"/>
  <c r="B456" i="52"/>
  <c r="C456" i="52" s="1"/>
  <c r="B457" i="52"/>
  <c r="C457" i="52" s="1"/>
  <c r="B458" i="52"/>
  <c r="C458" i="52" s="1"/>
  <c r="B459" i="52"/>
  <c r="C459" i="52" s="1"/>
  <c r="B460" i="52"/>
  <c r="C460" i="52" s="1"/>
  <c r="B461" i="52"/>
  <c r="C461" i="52" s="1"/>
  <c r="B462" i="52"/>
  <c r="C462" i="52" s="1"/>
  <c r="B463" i="52"/>
  <c r="C463" i="52" s="1"/>
  <c r="B464" i="52"/>
  <c r="C464" i="52" s="1"/>
  <c r="B465" i="52"/>
  <c r="C465" i="52" s="1"/>
  <c r="B466" i="52"/>
  <c r="C466" i="52" s="1"/>
  <c r="B467" i="52"/>
  <c r="C467" i="52" s="1"/>
  <c r="B468" i="52"/>
  <c r="C468" i="52" s="1"/>
  <c r="B469" i="52"/>
  <c r="C469" i="52" s="1"/>
  <c r="B470" i="52"/>
  <c r="C470" i="52" s="1"/>
  <c r="B471" i="52"/>
  <c r="C471" i="52" s="1"/>
  <c r="B472" i="52"/>
  <c r="C472" i="52" s="1"/>
  <c r="B473" i="52"/>
  <c r="C473" i="52" s="1"/>
  <c r="B474" i="52"/>
  <c r="C474" i="52" s="1"/>
  <c r="B475" i="52"/>
  <c r="C475" i="52" s="1"/>
  <c r="B476" i="52"/>
  <c r="C476" i="52" s="1"/>
  <c r="B477" i="52"/>
  <c r="C477" i="52" s="1"/>
  <c r="B478" i="52"/>
  <c r="C478" i="52" s="1"/>
  <c r="B479" i="52"/>
  <c r="C479" i="52" s="1"/>
  <c r="B480" i="52"/>
  <c r="C480" i="52" s="1"/>
  <c r="B481" i="52"/>
  <c r="C481" i="52" s="1"/>
  <c r="B482" i="52"/>
  <c r="C482" i="52" s="1"/>
  <c r="B483" i="52"/>
  <c r="C483" i="52" s="1"/>
  <c r="B484" i="52"/>
  <c r="C484" i="52" s="1"/>
  <c r="B485" i="52"/>
  <c r="C485" i="52" s="1"/>
  <c r="B486" i="52"/>
  <c r="C486" i="52" s="1"/>
  <c r="B487" i="52"/>
  <c r="C487" i="52" s="1"/>
  <c r="B488" i="52"/>
  <c r="C488" i="52" s="1"/>
  <c r="B489" i="52"/>
  <c r="C489" i="52" s="1"/>
  <c r="B490" i="52"/>
  <c r="C490" i="52" s="1"/>
  <c r="B491" i="52"/>
  <c r="C491" i="52" s="1"/>
  <c r="B492" i="52"/>
  <c r="C492" i="52" s="1"/>
  <c r="B493" i="52"/>
  <c r="C493" i="52" s="1"/>
  <c r="B494" i="52"/>
  <c r="C494" i="52" s="1"/>
  <c r="B495" i="52"/>
  <c r="C495" i="52" s="1"/>
  <c r="B496" i="52"/>
  <c r="C496" i="52" s="1"/>
  <c r="B497" i="52"/>
  <c r="C497" i="52" s="1"/>
  <c r="B498" i="52"/>
  <c r="C498" i="52" s="1"/>
  <c r="B499" i="52"/>
  <c r="C499" i="52" s="1"/>
  <c r="B500" i="52"/>
  <c r="C500" i="52" s="1"/>
  <c r="B501" i="52"/>
  <c r="C501" i="52" s="1"/>
  <c r="B502" i="52"/>
  <c r="C502" i="52" s="1"/>
  <c r="B503" i="52"/>
  <c r="C503" i="52" s="1"/>
  <c r="B504" i="52"/>
  <c r="C504" i="52" s="1"/>
  <c r="B505" i="52"/>
  <c r="C505" i="52" s="1"/>
  <c r="B506" i="52"/>
  <c r="C506" i="52" s="1"/>
  <c r="B507" i="52"/>
  <c r="C507" i="52" s="1"/>
  <c r="B508" i="52"/>
  <c r="C508" i="52" s="1"/>
  <c r="B509" i="52"/>
  <c r="C509" i="52" s="1"/>
  <c r="B510" i="52"/>
  <c r="C510" i="52" s="1"/>
  <c r="B511" i="52"/>
  <c r="C511" i="52" s="1"/>
  <c r="B512" i="52"/>
  <c r="C512" i="52" s="1"/>
  <c r="B513" i="52"/>
  <c r="C513" i="52" s="1"/>
  <c r="B514" i="52"/>
  <c r="C514" i="52" s="1"/>
  <c r="B515" i="52"/>
  <c r="C515" i="52" s="1"/>
  <c r="B516" i="52"/>
  <c r="C516" i="52" s="1"/>
  <c r="B517" i="52"/>
  <c r="C517" i="52" s="1"/>
  <c r="B518" i="52"/>
  <c r="C518" i="52" s="1"/>
  <c r="B519" i="52"/>
  <c r="C519" i="52" s="1"/>
  <c r="B520" i="52"/>
  <c r="C520" i="52" s="1"/>
  <c r="B521" i="52"/>
  <c r="C521" i="52" s="1"/>
  <c r="B522" i="52"/>
  <c r="C522" i="52" s="1"/>
  <c r="B523" i="52"/>
  <c r="C523" i="52" s="1"/>
  <c r="B524" i="52"/>
  <c r="C524" i="52" s="1"/>
  <c r="B525" i="52"/>
  <c r="C525" i="52" s="1"/>
  <c r="B526" i="52"/>
  <c r="C526" i="52" s="1"/>
  <c r="B527" i="52"/>
  <c r="C527" i="52" s="1"/>
  <c r="B528" i="52"/>
  <c r="C528" i="52" s="1"/>
  <c r="B529" i="52"/>
  <c r="C529" i="52" s="1"/>
  <c r="B530" i="52"/>
  <c r="C530" i="52" s="1"/>
  <c r="B531" i="52"/>
  <c r="C531" i="52" s="1"/>
  <c r="B532" i="52"/>
  <c r="C532" i="52" s="1"/>
  <c r="B533" i="52"/>
  <c r="C533" i="52" s="1"/>
  <c r="B534" i="52"/>
  <c r="C534" i="52" s="1"/>
  <c r="B535" i="52"/>
  <c r="C535" i="52" s="1"/>
  <c r="B536" i="52"/>
  <c r="C536" i="52" s="1"/>
  <c r="B537" i="52"/>
  <c r="C537" i="52" s="1"/>
  <c r="B538" i="52"/>
  <c r="C538" i="52" s="1"/>
  <c r="B539" i="52"/>
  <c r="C539" i="52" s="1"/>
  <c r="B540" i="52"/>
  <c r="C540" i="52" s="1"/>
  <c r="B541" i="52"/>
  <c r="C541" i="52" s="1"/>
  <c r="B542" i="52"/>
  <c r="C542" i="52" s="1"/>
  <c r="B543" i="52"/>
  <c r="C543" i="52" s="1"/>
  <c r="B544" i="52"/>
  <c r="C544" i="52" s="1"/>
  <c r="B545" i="52"/>
  <c r="C545" i="52" s="1"/>
  <c r="B546" i="52"/>
  <c r="C546" i="52" s="1"/>
  <c r="B547" i="52"/>
  <c r="C547" i="52" s="1"/>
  <c r="B548" i="52"/>
  <c r="C548" i="52" s="1"/>
  <c r="B549" i="52"/>
  <c r="C549" i="52" s="1"/>
  <c r="B550" i="52"/>
  <c r="C550" i="52" s="1"/>
  <c r="B551" i="52"/>
  <c r="C551" i="52" s="1"/>
  <c r="B552" i="52"/>
  <c r="C552" i="52" s="1"/>
  <c r="B553" i="52"/>
  <c r="C553" i="52" s="1"/>
  <c r="B554" i="52"/>
  <c r="C554" i="52" s="1"/>
  <c r="B555" i="52"/>
  <c r="C555" i="52" s="1"/>
  <c r="B556" i="52"/>
  <c r="C556" i="52" s="1"/>
  <c r="B557" i="52"/>
  <c r="C557" i="52" s="1"/>
  <c r="B558" i="52"/>
  <c r="C558" i="52" s="1"/>
  <c r="B559" i="52"/>
  <c r="C559" i="52" s="1"/>
  <c r="B560" i="52"/>
  <c r="C560" i="52" s="1"/>
  <c r="B561" i="52"/>
  <c r="C561" i="52" s="1"/>
  <c r="B562" i="52"/>
  <c r="C562" i="52" s="1"/>
  <c r="B563" i="52"/>
  <c r="C563" i="52" s="1"/>
  <c r="B564" i="52"/>
  <c r="C564" i="52" s="1"/>
  <c r="B565" i="52"/>
  <c r="C565" i="52" s="1"/>
  <c r="B566" i="52"/>
  <c r="C566" i="52" s="1"/>
  <c r="B567" i="52"/>
  <c r="C567" i="52" s="1"/>
  <c r="B568" i="52"/>
  <c r="C568" i="52" s="1"/>
  <c r="B569" i="52"/>
  <c r="C569" i="52" s="1"/>
  <c r="B570" i="52"/>
  <c r="C570" i="52" s="1"/>
  <c r="B571" i="52"/>
  <c r="C571" i="52" s="1"/>
  <c r="B572" i="52"/>
  <c r="C572" i="52" s="1"/>
  <c r="B573" i="52"/>
  <c r="C573" i="52" s="1"/>
  <c r="B574" i="52"/>
  <c r="C574" i="52" s="1"/>
  <c r="B575" i="52"/>
  <c r="C575" i="52" s="1"/>
  <c r="B576" i="52"/>
  <c r="C576" i="52" s="1"/>
  <c r="B577" i="52"/>
  <c r="C577" i="52" s="1"/>
  <c r="B578" i="52"/>
  <c r="C578" i="52" s="1"/>
  <c r="B579" i="52"/>
  <c r="C579" i="52" s="1"/>
  <c r="B580" i="52"/>
  <c r="C580" i="52" s="1"/>
  <c r="B581" i="52"/>
  <c r="C581" i="52" s="1"/>
  <c r="B582" i="52"/>
  <c r="C582" i="52" s="1"/>
  <c r="B583" i="52"/>
  <c r="C583" i="52" s="1"/>
  <c r="B584" i="52"/>
  <c r="C584" i="52" s="1"/>
  <c r="B585" i="52"/>
  <c r="C585" i="52" s="1"/>
  <c r="B586" i="52"/>
  <c r="C586" i="52" s="1"/>
  <c r="B587" i="52"/>
  <c r="C587" i="52" s="1"/>
  <c r="B588" i="52"/>
  <c r="C588" i="52" s="1"/>
  <c r="B589" i="52"/>
  <c r="C589" i="52" s="1"/>
  <c r="B590" i="52"/>
  <c r="C590" i="52" s="1"/>
  <c r="B591" i="52"/>
  <c r="C591" i="52" s="1"/>
  <c r="B592" i="52"/>
  <c r="C592" i="52" s="1"/>
  <c r="B593" i="52"/>
  <c r="C593" i="52" s="1"/>
  <c r="B594" i="52"/>
  <c r="C594" i="52" s="1"/>
  <c r="B595" i="52"/>
  <c r="C595" i="52" s="1"/>
  <c r="B596" i="52"/>
  <c r="C596" i="52" s="1"/>
  <c r="B597" i="52"/>
  <c r="C597" i="52" s="1"/>
  <c r="B598" i="52"/>
  <c r="C598" i="52" s="1"/>
  <c r="B599" i="52"/>
  <c r="C599" i="52" s="1"/>
  <c r="B600" i="52"/>
  <c r="C600" i="52" s="1"/>
  <c r="B601" i="52"/>
  <c r="C601" i="52" s="1"/>
  <c r="B602" i="52"/>
  <c r="C602" i="52" s="1"/>
  <c r="B603" i="52"/>
  <c r="C603" i="52" s="1"/>
  <c r="B604" i="52"/>
  <c r="C604" i="52" s="1"/>
  <c r="B605" i="52"/>
  <c r="C605" i="52" s="1"/>
  <c r="B606" i="52"/>
  <c r="C606" i="52" s="1"/>
  <c r="B607" i="52"/>
  <c r="C607" i="52" s="1"/>
  <c r="B608" i="52"/>
  <c r="C608" i="52" s="1"/>
  <c r="B609" i="52"/>
  <c r="C609" i="52" s="1"/>
  <c r="B610" i="52"/>
  <c r="C610" i="52" s="1"/>
  <c r="B611" i="52"/>
  <c r="C611" i="52" s="1"/>
  <c r="B612" i="52"/>
  <c r="C612" i="52" s="1"/>
  <c r="B613" i="52"/>
  <c r="C613" i="52" s="1"/>
  <c r="B614" i="52"/>
  <c r="C614" i="52" s="1"/>
  <c r="B615" i="52"/>
  <c r="C615" i="52" s="1"/>
  <c r="B616" i="52"/>
  <c r="C616" i="52" s="1"/>
  <c r="B617" i="52"/>
  <c r="C617" i="52" s="1"/>
  <c r="B618" i="52"/>
  <c r="C618" i="52" s="1"/>
  <c r="B619" i="52"/>
  <c r="C619" i="52" s="1"/>
  <c r="B620" i="52"/>
  <c r="C620" i="52" s="1"/>
  <c r="B621" i="52"/>
  <c r="C621" i="52" s="1"/>
  <c r="B622" i="52"/>
  <c r="C622" i="52" s="1"/>
  <c r="B623" i="52"/>
  <c r="C623" i="52" s="1"/>
  <c r="B624" i="52"/>
  <c r="C624" i="52" s="1"/>
  <c r="B625" i="52"/>
  <c r="C625" i="52" s="1"/>
  <c r="B626" i="52"/>
  <c r="C626" i="52" s="1"/>
  <c r="B627" i="52"/>
  <c r="C627" i="52" s="1"/>
  <c r="B628" i="52"/>
  <c r="C628" i="52" s="1"/>
  <c r="B629" i="52"/>
  <c r="C629" i="52" s="1"/>
  <c r="B630" i="52"/>
  <c r="C630" i="52" s="1"/>
  <c r="B631" i="52"/>
  <c r="C631" i="52" s="1"/>
  <c r="B632" i="52"/>
  <c r="C632" i="52" s="1"/>
  <c r="B633" i="52"/>
  <c r="C633" i="52" s="1"/>
  <c r="B634" i="52"/>
  <c r="C634" i="52" s="1"/>
  <c r="B635" i="52"/>
  <c r="C635" i="52" s="1"/>
  <c r="B636" i="52"/>
  <c r="C636" i="52" s="1"/>
  <c r="B637" i="52"/>
  <c r="C637" i="52" s="1"/>
  <c r="B638" i="52"/>
  <c r="C638" i="52" s="1"/>
  <c r="B639" i="52"/>
  <c r="C639" i="52" s="1"/>
  <c r="B640" i="52"/>
  <c r="C640" i="52" s="1"/>
  <c r="B641" i="52"/>
  <c r="C641" i="52" s="1"/>
  <c r="B642" i="52"/>
  <c r="C642" i="52" s="1"/>
  <c r="B643" i="52"/>
  <c r="C643" i="52" s="1"/>
  <c r="B644" i="52"/>
  <c r="C644" i="52" s="1"/>
  <c r="B645" i="52"/>
  <c r="C645" i="52" s="1"/>
  <c r="B646" i="52"/>
  <c r="C646" i="52" s="1"/>
  <c r="B647" i="52"/>
  <c r="C647" i="52" s="1"/>
  <c r="B648" i="52"/>
  <c r="C648" i="52" s="1"/>
  <c r="B649" i="52"/>
  <c r="C649" i="52" s="1"/>
  <c r="B650" i="52"/>
  <c r="C650" i="52" s="1"/>
  <c r="B651" i="52"/>
  <c r="C651" i="52" s="1"/>
  <c r="B652" i="52"/>
  <c r="C652" i="52" s="1"/>
  <c r="B653" i="52"/>
  <c r="C653" i="52" s="1"/>
  <c r="B654" i="52"/>
  <c r="C654" i="52" s="1"/>
  <c r="B655" i="52"/>
  <c r="C655" i="52" s="1"/>
  <c r="B656" i="52"/>
  <c r="C656" i="52" s="1"/>
  <c r="B657" i="52"/>
  <c r="C657" i="52" s="1"/>
  <c r="B658" i="52"/>
  <c r="C658" i="52" s="1"/>
  <c r="B659" i="52"/>
  <c r="C659" i="52" s="1"/>
  <c r="B660" i="52"/>
  <c r="C660" i="52" s="1"/>
  <c r="B661" i="52"/>
  <c r="C661" i="52" s="1"/>
  <c r="B662" i="52"/>
  <c r="C662" i="52" s="1"/>
  <c r="B663" i="52"/>
  <c r="C663" i="52" s="1"/>
  <c r="B664" i="52"/>
  <c r="C664" i="52" s="1"/>
  <c r="B665" i="52"/>
  <c r="C665" i="52" s="1"/>
  <c r="B666" i="52"/>
  <c r="C666" i="52" s="1"/>
  <c r="B667" i="52"/>
  <c r="C667" i="52" s="1"/>
  <c r="B668" i="52"/>
  <c r="C668" i="52" s="1"/>
  <c r="B669" i="52"/>
  <c r="C669" i="52" s="1"/>
  <c r="B670" i="52"/>
  <c r="C670" i="52" s="1"/>
  <c r="B671" i="52"/>
  <c r="C671" i="52" s="1"/>
  <c r="B672" i="52"/>
  <c r="C672" i="52" s="1"/>
  <c r="B673" i="52"/>
  <c r="C673" i="52" s="1"/>
  <c r="B674" i="52"/>
  <c r="C674" i="52" s="1"/>
  <c r="B675" i="52"/>
  <c r="C675" i="52" s="1"/>
  <c r="B676" i="52"/>
  <c r="C676" i="52" s="1"/>
  <c r="B677" i="52"/>
  <c r="C677" i="52" s="1"/>
  <c r="B678" i="52"/>
  <c r="C678" i="52" s="1"/>
  <c r="B679" i="52"/>
  <c r="C679" i="52" s="1"/>
  <c r="B680" i="52"/>
  <c r="C680" i="52" s="1"/>
  <c r="B681" i="52"/>
  <c r="C681" i="52" s="1"/>
  <c r="B682" i="52"/>
  <c r="C682" i="52" s="1"/>
  <c r="B683" i="52"/>
  <c r="C683" i="52" s="1"/>
  <c r="B684" i="52"/>
  <c r="C684" i="52" s="1"/>
  <c r="B685" i="52"/>
  <c r="C685" i="52" s="1"/>
  <c r="B686" i="52"/>
  <c r="C686" i="52" s="1"/>
  <c r="B687" i="52"/>
  <c r="C687" i="52" s="1"/>
  <c r="B688" i="52"/>
  <c r="C688" i="52" s="1"/>
  <c r="B689" i="52"/>
  <c r="C689" i="52" s="1"/>
  <c r="B690" i="52"/>
  <c r="C690" i="52" s="1"/>
  <c r="B691" i="52"/>
  <c r="C691" i="52" s="1"/>
  <c r="B692" i="52"/>
  <c r="C692" i="52" s="1"/>
  <c r="B693" i="52"/>
  <c r="C693" i="52" s="1"/>
  <c r="B694" i="52"/>
  <c r="C694" i="52" s="1"/>
  <c r="B695" i="52"/>
  <c r="C695" i="52" s="1"/>
  <c r="B696" i="52"/>
  <c r="C696" i="52" s="1"/>
  <c r="B697" i="52"/>
  <c r="C697" i="52" s="1"/>
  <c r="B698" i="52"/>
  <c r="C698" i="52" s="1"/>
  <c r="B699" i="52"/>
  <c r="C699" i="52" s="1"/>
  <c r="B700" i="52"/>
  <c r="C700" i="52" s="1"/>
  <c r="B701" i="52"/>
  <c r="C701" i="52" s="1"/>
  <c r="B702" i="52"/>
  <c r="C702" i="52" s="1"/>
  <c r="B703" i="52"/>
  <c r="C703" i="52" s="1"/>
  <c r="B704" i="52"/>
  <c r="C704" i="52" s="1"/>
  <c r="B705" i="52"/>
  <c r="C705" i="52" s="1"/>
  <c r="B706" i="52"/>
  <c r="C706" i="52" s="1"/>
  <c r="B707" i="52"/>
  <c r="C707" i="52" s="1"/>
  <c r="B708" i="52"/>
  <c r="C708" i="52" s="1"/>
  <c r="B709" i="52"/>
  <c r="C709" i="52" s="1"/>
  <c r="B710" i="52"/>
  <c r="C710" i="52" s="1"/>
  <c r="B711" i="52"/>
  <c r="C711" i="52" s="1"/>
  <c r="B712" i="52"/>
  <c r="C712" i="52" s="1"/>
  <c r="B713" i="52"/>
  <c r="C713" i="52" s="1"/>
  <c r="B714" i="52"/>
  <c r="C714" i="52" s="1"/>
  <c r="B715" i="52"/>
  <c r="C715" i="52" s="1"/>
  <c r="B716" i="52"/>
  <c r="C716" i="52" s="1"/>
  <c r="B717" i="52"/>
  <c r="C717" i="52" s="1"/>
  <c r="B718" i="52"/>
  <c r="C718" i="52" s="1"/>
  <c r="B719" i="52"/>
  <c r="C719" i="52" s="1"/>
  <c r="B720" i="52"/>
  <c r="C720" i="52" s="1"/>
  <c r="B721" i="52"/>
  <c r="C721" i="52" s="1"/>
  <c r="B722" i="52"/>
  <c r="C722" i="52" s="1"/>
  <c r="B723" i="52"/>
  <c r="C723" i="52" s="1"/>
  <c r="B724" i="52"/>
  <c r="C724" i="52" s="1"/>
  <c r="B725" i="52"/>
  <c r="C725" i="52" s="1"/>
  <c r="B726" i="52"/>
  <c r="C726" i="52" s="1"/>
  <c r="B727" i="52"/>
  <c r="C727" i="52" s="1"/>
  <c r="B728" i="52"/>
  <c r="C728" i="52" s="1"/>
  <c r="B729" i="52"/>
  <c r="C729" i="52" s="1"/>
  <c r="B730" i="52"/>
  <c r="C730" i="52" s="1"/>
  <c r="B731" i="52"/>
  <c r="C731" i="52" s="1"/>
  <c r="B732" i="52"/>
  <c r="C732" i="52" s="1"/>
  <c r="B733" i="52"/>
  <c r="C733" i="52" s="1"/>
  <c r="B734" i="52"/>
  <c r="C734" i="52" s="1"/>
  <c r="B735" i="52"/>
  <c r="C735" i="52" s="1"/>
  <c r="B736" i="52"/>
  <c r="C736" i="52" s="1"/>
  <c r="B737" i="52"/>
  <c r="C737" i="52" s="1"/>
  <c r="B738" i="52"/>
  <c r="C738" i="52" s="1"/>
  <c r="B739" i="52"/>
  <c r="C739" i="52" s="1"/>
  <c r="B740" i="52"/>
  <c r="C740" i="52" s="1"/>
  <c r="B741" i="52"/>
  <c r="C741" i="52" s="1"/>
  <c r="B742" i="52"/>
  <c r="C742" i="52" s="1"/>
  <c r="B743" i="52"/>
  <c r="C743" i="52" s="1"/>
  <c r="B744" i="52"/>
  <c r="C744" i="52" s="1"/>
  <c r="B745" i="52"/>
  <c r="C745" i="52" s="1"/>
  <c r="B746" i="52"/>
  <c r="C746" i="52" s="1"/>
  <c r="B747" i="52"/>
  <c r="C747" i="52" s="1"/>
  <c r="B748" i="52"/>
  <c r="C748" i="52" s="1"/>
  <c r="B749" i="52"/>
  <c r="C749" i="52" s="1"/>
  <c r="B750" i="52"/>
  <c r="C750" i="52" s="1"/>
  <c r="B751" i="52"/>
  <c r="C751" i="52" s="1"/>
  <c r="B752" i="52"/>
  <c r="C752" i="52" s="1"/>
  <c r="B753" i="52"/>
  <c r="C753" i="52" s="1"/>
  <c r="B754" i="52"/>
  <c r="C754" i="52" s="1"/>
  <c r="B755" i="52"/>
  <c r="C755" i="52" s="1"/>
  <c r="B756" i="52"/>
  <c r="C756" i="52" s="1"/>
  <c r="B757" i="52"/>
  <c r="C757" i="52" s="1"/>
  <c r="B758" i="52"/>
  <c r="C758" i="52" s="1"/>
  <c r="B759" i="52"/>
  <c r="C759" i="52" s="1"/>
  <c r="B760" i="52"/>
  <c r="C760" i="52" s="1"/>
  <c r="B761" i="52"/>
  <c r="C761" i="52" s="1"/>
  <c r="B762" i="52"/>
  <c r="C762" i="52" s="1"/>
  <c r="B763" i="52"/>
  <c r="C763" i="52" s="1"/>
  <c r="B764" i="52"/>
  <c r="C764" i="52" s="1"/>
  <c r="B765" i="52"/>
  <c r="C765" i="52" s="1"/>
  <c r="B766" i="52"/>
  <c r="C766" i="52" s="1"/>
  <c r="B767" i="52"/>
  <c r="C767" i="52" s="1"/>
  <c r="B768" i="52"/>
  <c r="C768" i="52" s="1"/>
  <c r="B769" i="52"/>
  <c r="C769" i="52" s="1"/>
  <c r="B770" i="52"/>
  <c r="C770" i="52" s="1"/>
  <c r="B771" i="52"/>
  <c r="C771" i="52" s="1"/>
  <c r="B772" i="52"/>
  <c r="C772" i="52" s="1"/>
  <c r="B773" i="52"/>
  <c r="C773" i="52" s="1"/>
  <c r="B774" i="52"/>
  <c r="C774" i="52" s="1"/>
  <c r="B775" i="52"/>
  <c r="C775" i="52" s="1"/>
  <c r="B776" i="52"/>
  <c r="C776" i="52" s="1"/>
  <c r="B777" i="52"/>
  <c r="C777" i="52" s="1"/>
  <c r="B778" i="52"/>
  <c r="C778" i="52" s="1"/>
  <c r="B779" i="52"/>
  <c r="C779" i="52" s="1"/>
  <c r="B780" i="52"/>
  <c r="C780" i="52" s="1"/>
  <c r="B781" i="52"/>
  <c r="C781" i="52" s="1"/>
  <c r="B782" i="52"/>
  <c r="C782" i="52" s="1"/>
  <c r="B783" i="52"/>
  <c r="C783" i="52" s="1"/>
  <c r="B784" i="52"/>
  <c r="C784" i="52" s="1"/>
  <c r="B785" i="52"/>
  <c r="C785" i="52" s="1"/>
  <c r="B786" i="52"/>
  <c r="C786" i="52" s="1"/>
  <c r="B787" i="52"/>
  <c r="C787" i="52" s="1"/>
  <c r="B788" i="52"/>
  <c r="C788" i="52" s="1"/>
  <c r="B789" i="52"/>
  <c r="C789" i="52" s="1"/>
  <c r="B790" i="52"/>
  <c r="C790" i="52" s="1"/>
  <c r="B791" i="52"/>
  <c r="C791" i="52" s="1"/>
  <c r="B792" i="52"/>
  <c r="C792" i="52" s="1"/>
  <c r="B793" i="52"/>
  <c r="C793" i="52" s="1"/>
  <c r="B794" i="52"/>
  <c r="C794" i="52" s="1"/>
  <c r="B795" i="52"/>
  <c r="C795" i="52" s="1"/>
  <c r="B796" i="52"/>
  <c r="C796" i="52" s="1"/>
  <c r="B797" i="52"/>
  <c r="C797" i="52" s="1"/>
  <c r="B798" i="52"/>
  <c r="C798" i="52" s="1"/>
  <c r="B799" i="52"/>
  <c r="C799" i="52" s="1"/>
  <c r="B800" i="52"/>
  <c r="C800" i="52" s="1"/>
  <c r="B801" i="52"/>
  <c r="C801" i="52" s="1"/>
  <c r="B802" i="52"/>
  <c r="C802" i="52" s="1"/>
  <c r="B803" i="52"/>
  <c r="C803" i="52" s="1"/>
  <c r="B804" i="52"/>
  <c r="C804" i="52" s="1"/>
  <c r="B805" i="52"/>
  <c r="C805" i="52" s="1"/>
  <c r="B806" i="52"/>
  <c r="C806" i="52" s="1"/>
  <c r="B807" i="52"/>
  <c r="C807" i="52" s="1"/>
  <c r="B808" i="52"/>
  <c r="C808" i="52" s="1"/>
  <c r="B809" i="52"/>
  <c r="C809" i="52" s="1"/>
  <c r="B810" i="52"/>
  <c r="C810" i="52" s="1"/>
  <c r="B811" i="52"/>
  <c r="C811" i="52" s="1"/>
  <c r="B812" i="52"/>
  <c r="C812" i="52" s="1"/>
  <c r="B813" i="52"/>
  <c r="C813" i="52" s="1"/>
  <c r="B814" i="52"/>
  <c r="C814" i="52" s="1"/>
  <c r="B815" i="52"/>
  <c r="C815" i="52" s="1"/>
  <c r="B816" i="52"/>
  <c r="C816" i="52" s="1"/>
  <c r="B817" i="52"/>
  <c r="C817" i="52" s="1"/>
  <c r="B818" i="52"/>
  <c r="C818" i="52" s="1"/>
  <c r="B819" i="52"/>
  <c r="C819" i="52" s="1"/>
  <c r="B820" i="52"/>
  <c r="C820" i="52" s="1"/>
  <c r="B821" i="52"/>
  <c r="C821" i="52" s="1"/>
  <c r="B822" i="52"/>
  <c r="C822" i="52" s="1"/>
  <c r="B823" i="52"/>
  <c r="C823" i="52" s="1"/>
  <c r="B824" i="52"/>
  <c r="C824" i="52" s="1"/>
  <c r="B825" i="52"/>
  <c r="C825" i="52" s="1"/>
  <c r="B826" i="52"/>
  <c r="C826" i="52" s="1"/>
  <c r="B827" i="52"/>
  <c r="C827" i="52" s="1"/>
  <c r="B828" i="52"/>
  <c r="C828" i="52" s="1"/>
  <c r="B829" i="52"/>
  <c r="C829" i="52" s="1"/>
  <c r="B830" i="52"/>
  <c r="C830" i="52" s="1"/>
  <c r="B831" i="52"/>
  <c r="C831" i="52" s="1"/>
  <c r="B832" i="52"/>
  <c r="C832" i="52" s="1"/>
  <c r="B833" i="52"/>
  <c r="C833" i="52" s="1"/>
  <c r="B834" i="52"/>
  <c r="C834" i="52" s="1"/>
  <c r="B835" i="52"/>
  <c r="C835" i="52" s="1"/>
  <c r="B836" i="52"/>
  <c r="C836" i="52" s="1"/>
  <c r="B837" i="52"/>
  <c r="C837" i="52" s="1"/>
  <c r="B838" i="52"/>
  <c r="C838" i="52" s="1"/>
  <c r="B839" i="52"/>
  <c r="C839" i="52" s="1"/>
  <c r="B840" i="52"/>
  <c r="C840" i="52" s="1"/>
  <c r="B841" i="52"/>
  <c r="C841" i="52" s="1"/>
  <c r="B842" i="52"/>
  <c r="C842" i="52" s="1"/>
  <c r="B843" i="52"/>
  <c r="C843" i="52" s="1"/>
  <c r="B844" i="52"/>
  <c r="C844" i="52" s="1"/>
  <c r="B845" i="52"/>
  <c r="C845" i="52" s="1"/>
  <c r="B846" i="52"/>
  <c r="C846" i="52" s="1"/>
  <c r="B847" i="52"/>
  <c r="C847" i="52" s="1"/>
  <c r="B848" i="52"/>
  <c r="C848" i="52" s="1"/>
  <c r="B849" i="52"/>
  <c r="C849" i="52" s="1"/>
  <c r="B850" i="52"/>
  <c r="C850" i="52" s="1"/>
  <c r="B851" i="52"/>
  <c r="C851" i="52" s="1"/>
  <c r="B852" i="52"/>
  <c r="C852" i="52" s="1"/>
  <c r="B853" i="52"/>
  <c r="C853" i="52" s="1"/>
  <c r="B854" i="52"/>
  <c r="C854" i="52" s="1"/>
  <c r="B855" i="52"/>
  <c r="C855" i="52" s="1"/>
  <c r="B856" i="52"/>
  <c r="C856" i="52" s="1"/>
  <c r="B857" i="52"/>
  <c r="C857" i="52" s="1"/>
  <c r="B858" i="52"/>
  <c r="C858" i="52" s="1"/>
  <c r="B859" i="52"/>
  <c r="C859" i="52" s="1"/>
  <c r="B860" i="52"/>
  <c r="C860" i="52" s="1"/>
  <c r="B861" i="52"/>
  <c r="C861" i="52" s="1"/>
  <c r="B862" i="52"/>
  <c r="C862" i="52" s="1"/>
  <c r="B863" i="52"/>
  <c r="C863" i="52" s="1"/>
  <c r="B864" i="52"/>
  <c r="C864" i="52" s="1"/>
  <c r="B865" i="52"/>
  <c r="C865" i="52" s="1"/>
  <c r="B866" i="52"/>
  <c r="C866" i="52" s="1"/>
  <c r="B867" i="52"/>
  <c r="C867" i="52" s="1"/>
  <c r="B868" i="52"/>
  <c r="C868" i="52" s="1"/>
  <c r="B869" i="52"/>
  <c r="C869" i="52" s="1"/>
  <c r="B870" i="52"/>
  <c r="C870" i="52" s="1"/>
  <c r="B871" i="52"/>
  <c r="C871" i="52" s="1"/>
  <c r="B872" i="52"/>
  <c r="C872" i="52" s="1"/>
  <c r="B873" i="52"/>
  <c r="C873" i="52" s="1"/>
  <c r="B874" i="52"/>
  <c r="C874" i="52" s="1"/>
  <c r="B875" i="52"/>
  <c r="C875" i="52" s="1"/>
  <c r="B876" i="52"/>
  <c r="C876" i="52" s="1"/>
  <c r="B877" i="52"/>
  <c r="C877" i="52" s="1"/>
  <c r="B878" i="52"/>
  <c r="C878" i="52" s="1"/>
  <c r="B879" i="52"/>
  <c r="C879" i="52" s="1"/>
  <c r="B880" i="52"/>
  <c r="C880" i="52" s="1"/>
  <c r="B881" i="52"/>
  <c r="C881" i="52" s="1"/>
  <c r="B882" i="52"/>
  <c r="C882" i="52" s="1"/>
  <c r="B883" i="52"/>
  <c r="C883" i="52" s="1"/>
  <c r="B884" i="52"/>
  <c r="C884" i="52" s="1"/>
  <c r="B885" i="52"/>
  <c r="C885" i="52" s="1"/>
  <c r="B886" i="52"/>
  <c r="C886" i="52" s="1"/>
  <c r="B887" i="52"/>
  <c r="C887" i="52" s="1"/>
  <c r="B888" i="52"/>
  <c r="C888" i="52" s="1"/>
  <c r="B889" i="52"/>
  <c r="C889" i="52" s="1"/>
  <c r="B890" i="52"/>
  <c r="C890" i="52" s="1"/>
  <c r="B891" i="52"/>
  <c r="C891" i="52" s="1"/>
  <c r="B892" i="52"/>
  <c r="C892" i="52" s="1"/>
  <c r="B893" i="52"/>
  <c r="C893" i="52" s="1"/>
  <c r="B894" i="52"/>
  <c r="C894" i="52" s="1"/>
  <c r="B895" i="52"/>
  <c r="C895" i="52" s="1"/>
  <c r="B896" i="52"/>
  <c r="C896" i="52" s="1"/>
  <c r="B897" i="52"/>
  <c r="C897" i="52" s="1"/>
  <c r="B898" i="52"/>
  <c r="C898" i="52" s="1"/>
  <c r="B899" i="52"/>
  <c r="C899" i="52" s="1"/>
  <c r="B900" i="52"/>
  <c r="C900" i="52" s="1"/>
  <c r="B901" i="52"/>
  <c r="C901" i="52" s="1"/>
  <c r="B902" i="52"/>
  <c r="C902" i="52" s="1"/>
  <c r="B903" i="52"/>
  <c r="C903" i="52" s="1"/>
  <c r="B904" i="52"/>
  <c r="C904" i="52" s="1"/>
  <c r="B905" i="52"/>
  <c r="C905" i="52" s="1"/>
  <c r="B906" i="52"/>
  <c r="C906" i="52" s="1"/>
  <c r="B907" i="52"/>
  <c r="C907" i="52" s="1"/>
  <c r="B908" i="52"/>
  <c r="C908" i="52" s="1"/>
  <c r="B909" i="52"/>
  <c r="C909" i="52" s="1"/>
  <c r="B910" i="52"/>
  <c r="C910" i="52" s="1"/>
  <c r="B911" i="52"/>
  <c r="C911" i="52" s="1"/>
  <c r="B912" i="52"/>
  <c r="C912" i="52" s="1"/>
  <c r="B913" i="52"/>
  <c r="C913" i="52" s="1"/>
  <c r="B914" i="52"/>
  <c r="C914" i="52" s="1"/>
  <c r="B915" i="52"/>
  <c r="C915" i="52" s="1"/>
  <c r="B916" i="52"/>
  <c r="C916" i="52" s="1"/>
  <c r="B917" i="52"/>
  <c r="C917" i="52" s="1"/>
  <c r="B918" i="52"/>
  <c r="C918" i="52" s="1"/>
  <c r="B919" i="52"/>
  <c r="C919" i="52" s="1"/>
  <c r="B920" i="52"/>
  <c r="C920" i="52" s="1"/>
  <c r="B921" i="52"/>
  <c r="C921" i="52" s="1"/>
  <c r="B922" i="52"/>
  <c r="C922" i="52" s="1"/>
  <c r="B923" i="52"/>
  <c r="C923" i="52" s="1"/>
  <c r="B924" i="52"/>
  <c r="C924" i="52" s="1"/>
  <c r="B925" i="52"/>
  <c r="C925" i="52" s="1"/>
  <c r="B926" i="52"/>
  <c r="C926" i="52" s="1"/>
  <c r="B927" i="52"/>
  <c r="C927" i="52" s="1"/>
  <c r="B928" i="52"/>
  <c r="C928" i="52" s="1"/>
  <c r="B929" i="52"/>
  <c r="C929" i="52" s="1"/>
  <c r="B930" i="52"/>
  <c r="C930" i="52" s="1"/>
  <c r="B931" i="52"/>
  <c r="C931" i="52" s="1"/>
  <c r="B932" i="52"/>
  <c r="C932" i="52" s="1"/>
  <c r="B933" i="52"/>
  <c r="C933" i="52" s="1"/>
  <c r="B934" i="52"/>
  <c r="C934" i="52" s="1"/>
  <c r="B935" i="52"/>
  <c r="C935" i="52" s="1"/>
  <c r="B936" i="52"/>
  <c r="C936" i="52" s="1"/>
  <c r="B937" i="52"/>
  <c r="C937" i="52" s="1"/>
  <c r="B938" i="52"/>
  <c r="C938" i="52" s="1"/>
  <c r="B939" i="52"/>
  <c r="C939" i="52" s="1"/>
  <c r="B940" i="52"/>
  <c r="C940" i="52" s="1"/>
  <c r="B941" i="52"/>
  <c r="C941" i="52" s="1"/>
  <c r="B942" i="52"/>
  <c r="C942" i="52" s="1"/>
  <c r="B943" i="52"/>
  <c r="C943" i="52" s="1"/>
  <c r="B944" i="52"/>
  <c r="C944" i="52" s="1"/>
  <c r="B945" i="52"/>
  <c r="C945" i="52" s="1"/>
  <c r="B946" i="52"/>
  <c r="C946" i="52" s="1"/>
  <c r="B947" i="52"/>
  <c r="C947" i="52" s="1"/>
  <c r="B948" i="52"/>
  <c r="C948" i="52" s="1"/>
  <c r="B949" i="52"/>
  <c r="C949" i="52" s="1"/>
  <c r="B950" i="52"/>
  <c r="C950" i="52" s="1"/>
  <c r="B951" i="52"/>
  <c r="C951" i="52" s="1"/>
  <c r="B952" i="52"/>
  <c r="C952" i="52" s="1"/>
  <c r="B953" i="52"/>
  <c r="C953" i="52" s="1"/>
  <c r="B954" i="52"/>
  <c r="C954" i="52" s="1"/>
  <c r="B955" i="52"/>
  <c r="C955" i="52" s="1"/>
  <c r="B956" i="52"/>
  <c r="C956" i="52" s="1"/>
  <c r="B957" i="52"/>
  <c r="C957" i="52" s="1"/>
  <c r="B958" i="52"/>
  <c r="C958" i="52" s="1"/>
  <c r="B959" i="52"/>
  <c r="C959" i="52" s="1"/>
  <c r="B960" i="52"/>
  <c r="C960" i="52" s="1"/>
  <c r="B961" i="52"/>
  <c r="C961" i="52" s="1"/>
  <c r="B962" i="52"/>
  <c r="C962" i="52" s="1"/>
  <c r="B963" i="52"/>
  <c r="C963" i="52" s="1"/>
  <c r="B964" i="52"/>
  <c r="C964" i="52" s="1"/>
  <c r="B965" i="52"/>
  <c r="C965" i="52" s="1"/>
  <c r="B966" i="52"/>
  <c r="C966" i="52" s="1"/>
  <c r="B967" i="52"/>
  <c r="C967" i="52" s="1"/>
  <c r="B968" i="52"/>
  <c r="C968" i="52" s="1"/>
  <c r="B969" i="52"/>
  <c r="C969" i="52" s="1"/>
  <c r="B970" i="52"/>
  <c r="C970" i="52" s="1"/>
  <c r="B971" i="52"/>
  <c r="C971" i="52" s="1"/>
  <c r="B972" i="52"/>
  <c r="C972" i="52" s="1"/>
  <c r="B973" i="52"/>
  <c r="C973" i="52" s="1"/>
  <c r="B974" i="52"/>
  <c r="C974" i="52" s="1"/>
  <c r="B975" i="52"/>
  <c r="C975" i="52" s="1"/>
  <c r="B976" i="52"/>
  <c r="C976" i="52" s="1"/>
  <c r="B977" i="52"/>
  <c r="C977" i="52" s="1"/>
  <c r="B978" i="52"/>
  <c r="C978" i="52" s="1"/>
  <c r="B979" i="52"/>
  <c r="C979" i="52" s="1"/>
  <c r="B980" i="52"/>
  <c r="C980" i="52" s="1"/>
  <c r="B981" i="52"/>
  <c r="C981" i="52" s="1"/>
  <c r="B982" i="52"/>
  <c r="C982" i="52" s="1"/>
  <c r="B983" i="52"/>
  <c r="C983" i="52" s="1"/>
  <c r="B984" i="52"/>
  <c r="C984" i="52" s="1"/>
  <c r="B985" i="52"/>
  <c r="C985" i="52" s="1"/>
  <c r="B986" i="52"/>
  <c r="C986" i="52" s="1"/>
  <c r="B987" i="52"/>
  <c r="C987" i="52" s="1"/>
  <c r="B988" i="52"/>
  <c r="C988" i="52" s="1"/>
  <c r="B989" i="52"/>
  <c r="C989" i="52" s="1"/>
  <c r="B990" i="52"/>
  <c r="C990" i="52" s="1"/>
  <c r="B991" i="52"/>
  <c r="C991" i="52" s="1"/>
  <c r="B992" i="52"/>
  <c r="C992" i="52" s="1"/>
  <c r="B993" i="52"/>
  <c r="C993" i="52" s="1"/>
  <c r="B994" i="52"/>
  <c r="C994" i="52" s="1"/>
  <c r="B995" i="52"/>
  <c r="C995" i="52" s="1"/>
  <c r="B996" i="52"/>
  <c r="C996" i="52" s="1"/>
  <c r="B997" i="52"/>
  <c r="C997" i="52" s="1"/>
  <c r="B998" i="52"/>
  <c r="C998" i="52" s="1"/>
  <c r="B999" i="52"/>
  <c r="C999" i="52" s="1"/>
  <c r="B1000" i="52"/>
  <c r="C1000" i="52" s="1"/>
  <c r="B1001" i="52"/>
  <c r="C1001" i="52" s="1"/>
  <c r="B1002" i="52"/>
  <c r="C1002" i="52" s="1"/>
  <c r="B1003" i="52"/>
  <c r="C1003" i="52" s="1"/>
  <c r="B1004" i="52"/>
  <c r="C1004" i="52" s="1"/>
  <c r="B1005" i="52"/>
  <c r="C1005" i="52" s="1"/>
  <c r="B1006" i="52"/>
  <c r="C1006" i="52" s="1"/>
  <c r="B1007" i="52"/>
  <c r="C1007" i="52" s="1"/>
  <c r="B1008" i="52"/>
  <c r="C1008" i="52" s="1"/>
  <c r="B1009" i="52"/>
  <c r="C1009" i="52" s="1"/>
  <c r="B1010" i="52"/>
  <c r="C1010" i="52" s="1"/>
  <c r="B1011" i="52"/>
  <c r="C1011" i="52" s="1"/>
  <c r="B1012" i="52"/>
  <c r="C1012" i="52" s="1"/>
  <c r="B1013" i="52"/>
  <c r="C1013" i="52" s="1"/>
  <c r="B1014" i="52"/>
  <c r="C1014" i="52" s="1"/>
  <c r="B1015" i="52"/>
  <c r="C1015" i="52" s="1"/>
  <c r="B1016" i="52"/>
  <c r="C1016" i="52" s="1"/>
  <c r="B1017" i="52"/>
  <c r="C1017" i="52" s="1"/>
  <c r="B1018" i="52"/>
  <c r="C1018" i="52" s="1"/>
  <c r="B1019" i="52"/>
  <c r="C1019" i="52" s="1"/>
  <c r="B1020" i="52"/>
  <c r="C1020" i="52" s="1"/>
  <c r="B1021" i="52"/>
  <c r="C1021" i="52" s="1"/>
  <c r="B1022" i="52"/>
  <c r="C1022" i="52" s="1"/>
  <c r="B1023" i="52"/>
  <c r="C1023" i="52" s="1"/>
  <c r="B1024" i="52"/>
  <c r="C1024" i="52" s="1"/>
  <c r="B1025" i="52"/>
  <c r="C1025" i="52" s="1"/>
  <c r="B1026" i="52"/>
  <c r="C1026" i="52" s="1"/>
  <c r="B1027" i="52"/>
  <c r="C1027" i="52" s="1"/>
  <c r="B1028" i="52"/>
  <c r="C1028" i="52" s="1"/>
  <c r="B1029" i="52"/>
  <c r="C1029" i="52" s="1"/>
  <c r="B1030" i="52"/>
  <c r="C1030" i="52" s="1"/>
  <c r="B1031" i="52"/>
  <c r="C1031" i="52" s="1"/>
  <c r="B1032" i="52"/>
  <c r="C1032" i="52" s="1"/>
  <c r="B1033" i="52"/>
  <c r="C1033" i="52" s="1"/>
  <c r="B1034" i="52"/>
  <c r="C1034" i="52" s="1"/>
  <c r="B1035" i="52"/>
  <c r="C1035" i="52" s="1"/>
  <c r="B1036" i="52"/>
  <c r="C1036" i="52" s="1"/>
  <c r="B1037" i="52"/>
  <c r="C1037" i="52" s="1"/>
  <c r="B1038" i="52"/>
  <c r="C1038" i="52" s="1"/>
  <c r="B1039" i="52"/>
  <c r="C1039" i="52" s="1"/>
  <c r="B1040" i="52"/>
  <c r="C1040" i="52" s="1"/>
  <c r="B1041" i="52"/>
  <c r="C1041" i="52" s="1"/>
  <c r="B1042" i="52"/>
  <c r="C1042" i="52" s="1"/>
  <c r="B1043" i="52"/>
  <c r="C1043" i="52" s="1"/>
  <c r="B1044" i="52"/>
  <c r="C1044" i="52" s="1"/>
  <c r="B1045" i="52"/>
  <c r="C1045" i="52" s="1"/>
  <c r="B1046" i="52"/>
  <c r="C1046" i="52" s="1"/>
  <c r="B1047" i="52"/>
  <c r="C1047" i="52" s="1"/>
  <c r="B1048" i="52"/>
  <c r="C1048" i="52" s="1"/>
  <c r="B1049" i="52"/>
  <c r="C1049" i="52" s="1"/>
  <c r="B1050" i="52"/>
  <c r="C1050" i="52" s="1"/>
  <c r="B1051" i="52"/>
  <c r="C1051" i="52" s="1"/>
  <c r="B1052" i="52"/>
  <c r="C1052" i="52" s="1"/>
  <c r="B1053" i="52"/>
  <c r="C1053" i="52" s="1"/>
  <c r="B1054" i="52"/>
  <c r="C1054" i="52" s="1"/>
  <c r="B1055" i="52"/>
  <c r="C1055" i="52" s="1"/>
  <c r="B1056" i="52"/>
  <c r="C1056" i="52" s="1"/>
  <c r="B1057" i="52"/>
  <c r="C1057" i="52" s="1"/>
  <c r="B1058" i="52"/>
  <c r="C1058" i="52" s="1"/>
  <c r="B1059" i="52"/>
  <c r="C1059" i="52" s="1"/>
  <c r="B1060" i="52"/>
  <c r="C1060" i="52" s="1"/>
  <c r="B1061" i="52"/>
  <c r="C1061" i="52" s="1"/>
  <c r="B1062" i="52"/>
  <c r="C1062" i="52" s="1"/>
  <c r="B1063" i="52"/>
  <c r="C1063" i="52" s="1"/>
  <c r="B1064" i="52"/>
  <c r="C1064" i="52" s="1"/>
  <c r="B1065" i="52"/>
  <c r="C1065" i="52" s="1"/>
  <c r="B1066" i="52"/>
  <c r="C1066" i="52" s="1"/>
  <c r="B1067" i="52"/>
  <c r="C1067" i="52" s="1"/>
  <c r="B1068" i="52"/>
  <c r="C1068" i="52" s="1"/>
  <c r="B1069" i="52"/>
  <c r="C1069" i="52" s="1"/>
  <c r="B1070" i="52"/>
  <c r="C1070" i="52" s="1"/>
  <c r="B1071" i="52"/>
  <c r="C1071" i="52" s="1"/>
  <c r="B1072" i="52"/>
  <c r="C1072" i="52" s="1"/>
  <c r="B1073" i="52"/>
  <c r="C1073" i="52" s="1"/>
  <c r="B1074" i="52"/>
  <c r="C1074" i="52" s="1"/>
  <c r="B1075" i="52"/>
  <c r="C1075" i="52" s="1"/>
  <c r="B1076" i="52"/>
  <c r="C1076" i="52" s="1"/>
  <c r="B1077" i="52"/>
  <c r="C1077" i="52" s="1"/>
  <c r="B1078" i="52"/>
  <c r="C1078" i="52" s="1"/>
  <c r="B1079" i="52"/>
  <c r="C1079" i="52" s="1"/>
  <c r="B1080" i="52"/>
  <c r="C1080" i="52" s="1"/>
  <c r="B1081" i="52"/>
  <c r="C1081" i="52" s="1"/>
  <c r="B1082" i="52"/>
  <c r="C1082" i="52" s="1"/>
  <c r="B1083" i="52"/>
  <c r="C1083" i="52" s="1"/>
  <c r="B1084" i="52"/>
  <c r="C1084" i="52" s="1"/>
  <c r="B1085" i="52"/>
  <c r="C1085" i="52" s="1"/>
  <c r="B1086" i="52"/>
  <c r="C1086" i="52" s="1"/>
  <c r="B1087" i="52"/>
  <c r="C1087" i="52" s="1"/>
  <c r="B1088" i="52"/>
  <c r="C1088" i="52" s="1"/>
  <c r="B1089" i="52"/>
  <c r="C1089" i="52" s="1"/>
  <c r="B1090" i="52"/>
  <c r="C1090" i="52" s="1"/>
  <c r="B1091" i="52"/>
  <c r="C1091" i="52" s="1"/>
  <c r="B1092" i="52"/>
  <c r="C1092" i="52" s="1"/>
  <c r="B1093" i="52"/>
  <c r="C1093" i="52" s="1"/>
  <c r="B1094" i="52"/>
  <c r="C1094" i="52" s="1"/>
  <c r="B1095" i="52"/>
  <c r="C1095" i="52" s="1"/>
  <c r="B1096" i="52"/>
  <c r="C1096" i="52" s="1"/>
  <c r="B1097" i="52"/>
  <c r="C1097" i="52" s="1"/>
  <c r="B1098" i="52"/>
  <c r="C1098" i="52" s="1"/>
  <c r="B1099" i="52"/>
  <c r="C1099" i="52" s="1"/>
  <c r="B1100" i="52"/>
  <c r="C1100" i="52" s="1"/>
  <c r="B1101" i="52"/>
  <c r="C1101" i="52" s="1"/>
  <c r="B1102" i="52"/>
  <c r="C1102" i="52" s="1"/>
  <c r="B1103" i="52"/>
  <c r="C1103" i="52" s="1"/>
  <c r="B1104" i="52"/>
  <c r="C1104" i="52" s="1"/>
  <c r="B1105" i="52"/>
  <c r="C1105" i="52" s="1"/>
  <c r="B1106" i="52"/>
  <c r="C1106" i="52" s="1"/>
  <c r="B1107" i="52"/>
  <c r="C1107" i="52" s="1"/>
  <c r="B1108" i="52"/>
  <c r="C1108" i="52" s="1"/>
  <c r="B1109" i="52"/>
  <c r="C1109" i="52" s="1"/>
  <c r="B1110" i="52"/>
  <c r="C1110" i="52" s="1"/>
  <c r="B1111" i="52"/>
  <c r="C1111" i="52" s="1"/>
  <c r="B1112" i="52"/>
  <c r="C1112" i="52" s="1"/>
  <c r="B1113" i="52"/>
  <c r="C1113" i="52" s="1"/>
  <c r="B1114" i="52"/>
  <c r="C1114" i="52" s="1"/>
  <c r="B1115" i="52"/>
  <c r="C1115" i="52" s="1"/>
  <c r="B1116" i="52"/>
  <c r="C1116" i="52" s="1"/>
  <c r="B1117" i="52"/>
  <c r="C1117" i="52" s="1"/>
  <c r="B1118" i="52"/>
  <c r="C1118" i="52" s="1"/>
  <c r="B1119" i="52"/>
  <c r="C1119" i="52" s="1"/>
  <c r="B1120" i="52"/>
  <c r="C1120" i="52" s="1"/>
  <c r="B1121" i="52"/>
  <c r="C1121" i="52" s="1"/>
  <c r="B1122" i="52"/>
  <c r="C1122" i="52" s="1"/>
  <c r="B1123" i="52"/>
  <c r="C1123" i="52" s="1"/>
  <c r="B1124" i="52"/>
  <c r="C1124" i="52" s="1"/>
  <c r="B1125" i="52"/>
  <c r="C1125" i="52" s="1"/>
  <c r="B1126" i="52"/>
  <c r="C1126" i="52" s="1"/>
  <c r="B1127" i="52"/>
  <c r="C1127" i="52" s="1"/>
  <c r="B1128" i="52"/>
  <c r="C1128" i="52" s="1"/>
  <c r="B1129" i="52"/>
  <c r="C1129" i="52" s="1"/>
  <c r="B1130" i="52"/>
  <c r="C1130" i="52" s="1"/>
  <c r="B1131" i="52"/>
  <c r="C1131" i="52" s="1"/>
  <c r="B1132" i="52"/>
  <c r="C1132" i="52" s="1"/>
  <c r="B1133" i="52"/>
  <c r="C1133" i="52" s="1"/>
  <c r="B1134" i="52"/>
  <c r="C1134" i="52" s="1"/>
  <c r="B1135" i="52"/>
  <c r="C1135" i="52" s="1"/>
  <c r="B1136" i="52"/>
  <c r="C1136" i="52" s="1"/>
  <c r="B1137" i="52"/>
  <c r="C1137" i="52" s="1"/>
  <c r="B1138" i="52"/>
  <c r="C1138" i="52" s="1"/>
  <c r="B1139" i="52"/>
  <c r="C1139" i="52" s="1"/>
  <c r="B1140" i="52"/>
  <c r="C1140" i="52" s="1"/>
  <c r="B1141" i="52"/>
  <c r="C1141" i="52" s="1"/>
  <c r="B1142" i="52"/>
  <c r="C1142" i="52" s="1"/>
  <c r="B1143" i="52"/>
  <c r="C1143" i="52" s="1"/>
  <c r="B1144" i="52"/>
  <c r="C1144" i="52" s="1"/>
  <c r="B1145" i="52"/>
  <c r="C1145" i="52" s="1"/>
  <c r="B1146" i="52"/>
  <c r="C1146" i="52" s="1"/>
  <c r="B1147" i="52"/>
  <c r="C1147" i="52" s="1"/>
  <c r="B1148" i="52"/>
  <c r="C1148" i="52" s="1"/>
  <c r="B1149" i="52"/>
  <c r="C1149" i="52" s="1"/>
  <c r="B1150" i="52"/>
  <c r="C1150" i="52" s="1"/>
  <c r="B1151" i="52"/>
  <c r="C1151" i="52" s="1"/>
  <c r="B1152" i="52"/>
  <c r="C1152" i="52" s="1"/>
  <c r="B1153" i="52"/>
  <c r="C1153" i="52" s="1"/>
  <c r="B1154" i="52"/>
  <c r="C1154" i="52" s="1"/>
  <c r="B1155" i="52"/>
  <c r="C1155" i="52" s="1"/>
  <c r="B1156" i="52"/>
  <c r="C1156" i="52" s="1"/>
  <c r="B1157" i="52"/>
  <c r="C1157" i="52" s="1"/>
  <c r="B1158" i="52"/>
  <c r="C1158" i="52" s="1"/>
  <c r="B1159" i="52"/>
  <c r="C1159" i="52" s="1"/>
  <c r="B1160" i="52"/>
  <c r="C1160" i="52" s="1"/>
  <c r="B1161" i="52"/>
  <c r="C1161" i="52" s="1"/>
  <c r="B1162" i="52"/>
  <c r="C1162" i="52" s="1"/>
  <c r="B1163" i="52"/>
  <c r="C1163" i="52" s="1"/>
  <c r="B1164" i="52"/>
  <c r="C1164" i="52" s="1"/>
  <c r="B1165" i="52"/>
  <c r="C1165" i="52" s="1"/>
  <c r="B1166" i="52"/>
  <c r="C1166" i="52" s="1"/>
  <c r="B1167" i="52"/>
  <c r="C1167" i="52" s="1"/>
  <c r="B1168" i="52"/>
  <c r="C1168" i="52" s="1"/>
  <c r="B1169" i="52"/>
  <c r="C1169" i="52" s="1"/>
  <c r="B1170" i="52"/>
  <c r="C1170" i="52" s="1"/>
  <c r="B1171" i="52"/>
  <c r="C1171" i="52" s="1"/>
  <c r="B1172" i="52"/>
  <c r="C1172" i="52" s="1"/>
  <c r="B1173" i="52"/>
  <c r="C1173" i="52" s="1"/>
  <c r="B1175" i="52" l="1"/>
  <c r="C1175" i="52" s="1"/>
  <c r="B1176" i="52"/>
  <c r="C1176" i="52" s="1"/>
  <c r="B1174" i="52"/>
  <c r="C1174" i="52" s="1"/>
  <c r="A7" i="43" l="1"/>
  <c r="A8" i="43" s="1"/>
  <c r="A9" i="43" s="1"/>
  <c r="A10" i="43" s="1"/>
  <c r="A11" i="43" s="1"/>
  <c r="A12" i="43" s="1"/>
  <c r="A13" i="43" s="1"/>
  <c r="A14" i="43" s="1"/>
  <c r="A15" i="43" s="1"/>
  <c r="A16" i="43" s="1"/>
  <c r="A17" i="43" s="1"/>
  <c r="A18" i="43" s="1"/>
  <c r="A19" i="43" s="1"/>
  <c r="A20" i="43" s="1"/>
  <c r="A21" i="43" s="1"/>
  <c r="A22" i="43" s="1"/>
  <c r="A23" i="43" s="1"/>
  <c r="A24" i="43" s="1"/>
  <c r="A25" i="43" s="1"/>
  <c r="A26" i="43" s="1"/>
  <c r="A27" i="43" s="1"/>
  <c r="A28" i="43" s="1"/>
  <c r="A29" i="43" s="1"/>
  <c r="A30" i="43" s="1"/>
  <c r="A31" i="43" s="1"/>
  <c r="A32" i="43" s="1"/>
  <c r="A33" i="43" s="1"/>
  <c r="A34" i="43" s="1"/>
  <c r="A35" i="43" s="1"/>
  <c r="A36" i="43" s="1"/>
  <c r="A37" i="43" s="1"/>
  <c r="A38" i="43" s="1"/>
  <c r="A39" i="43" s="1"/>
  <c r="A40" i="43" s="1"/>
  <c r="A41" i="43" s="1"/>
  <c r="A42" i="43" s="1"/>
  <c r="A43" i="43" s="1"/>
  <c r="A44" i="43" s="1"/>
  <c r="A45" i="43" s="1"/>
  <c r="A46" i="43" s="1"/>
  <c r="A47" i="43" s="1"/>
  <c r="A48" i="43" s="1"/>
  <c r="A49" i="43" s="1"/>
  <c r="A50" i="43" s="1"/>
  <c r="A51" i="43" s="1"/>
  <c r="A52" i="43" s="1"/>
  <c r="A53" i="43" s="1"/>
  <c r="A54" i="43" s="1"/>
  <c r="A55" i="43" s="1"/>
  <c r="A56" i="43" s="1"/>
  <c r="A57" i="43" s="1"/>
  <c r="A58" i="43" s="1"/>
  <c r="A59" i="43" s="1"/>
  <c r="A60" i="43" s="1"/>
  <c r="A61" i="43" s="1"/>
  <c r="A62" i="43" s="1"/>
  <c r="A63" i="43" s="1"/>
  <c r="A64" i="43" s="1"/>
  <c r="A65" i="43" s="1"/>
  <c r="A66" i="43" s="1"/>
  <c r="A67" i="43" s="1"/>
  <c r="A68" i="43" s="1"/>
  <c r="A69" i="43" s="1"/>
  <c r="A70" i="43" s="1"/>
  <c r="A71" i="43" s="1"/>
  <c r="A72" i="43" s="1"/>
  <c r="A73" i="43" s="1"/>
  <c r="A74" i="43" s="1"/>
  <c r="A75" i="43" s="1"/>
  <c r="A76" i="43" s="1"/>
  <c r="A77" i="43" s="1"/>
  <c r="A78" i="43" s="1"/>
  <c r="A79" i="43" s="1"/>
  <c r="A80" i="43" s="1"/>
  <c r="A81" i="43" s="1"/>
  <c r="A82" i="43" s="1"/>
  <c r="A83" i="43" s="1"/>
  <c r="A84" i="43" s="1"/>
  <c r="A85" i="43" s="1"/>
  <c r="A86" i="43" s="1"/>
  <c r="A87" i="43" s="1"/>
  <c r="A88" i="43" s="1"/>
  <c r="A89" i="43" s="1"/>
  <c r="A90" i="43" s="1"/>
  <c r="A91" i="43" s="1"/>
  <c r="A92" i="43" s="1"/>
  <c r="A93" i="43" s="1"/>
  <c r="A94" i="43" s="1"/>
  <c r="A95" i="43" s="1"/>
  <c r="A96" i="43" s="1"/>
  <c r="A97" i="43" s="1"/>
  <c r="A98" i="43" s="1"/>
  <c r="A99" i="43" s="1"/>
  <c r="A100" i="43" s="1"/>
  <c r="A101" i="43" s="1"/>
  <c r="A102" i="43" s="1"/>
  <c r="A103" i="43" s="1"/>
  <c r="A104" i="43" s="1"/>
  <c r="A105" i="43" s="1"/>
  <c r="A106" i="43" s="1"/>
  <c r="A107" i="43" s="1"/>
  <c r="A108" i="43" s="1"/>
  <c r="A109" i="43" s="1"/>
  <c r="A110" i="43" s="1"/>
  <c r="A111" i="43" s="1"/>
  <c r="A112" i="43" s="1"/>
  <c r="A113" i="43" s="1"/>
  <c r="A114" i="43" s="1"/>
  <c r="A115" i="43" s="1"/>
  <c r="A116" i="43" s="1"/>
  <c r="A117" i="43" s="1"/>
  <c r="A118" i="43" s="1"/>
  <c r="A119" i="43" s="1"/>
  <c r="A120" i="43" s="1"/>
  <c r="A121" i="43" s="1"/>
  <c r="A122" i="43" s="1"/>
  <c r="A123" i="43" s="1"/>
  <c r="A124" i="43" s="1"/>
  <c r="A125" i="43" s="1"/>
  <c r="A126" i="43" s="1"/>
  <c r="A127" i="43" s="1"/>
  <c r="A128" i="43" s="1"/>
  <c r="A129" i="43" s="1"/>
  <c r="A130" i="43" s="1"/>
  <c r="A131" i="43" s="1"/>
  <c r="A132" i="43" s="1"/>
  <c r="A133" i="43" s="1"/>
  <c r="A134" i="43" s="1"/>
  <c r="A135" i="43" s="1"/>
  <c r="A136" i="43" s="1"/>
  <c r="A137" i="43" s="1"/>
  <c r="A138" i="43" s="1"/>
  <c r="A139" i="43" s="1"/>
  <c r="A140" i="43" s="1"/>
  <c r="A141" i="43" s="1"/>
  <c r="A142" i="43" s="1"/>
  <c r="A143" i="43" s="1"/>
  <c r="A144" i="43" s="1"/>
  <c r="A145" i="43" s="1"/>
  <c r="A146" i="43" s="1"/>
  <c r="A147" i="43" s="1"/>
  <c r="A148" i="43" s="1"/>
  <c r="A149" i="43" s="1"/>
  <c r="A150" i="43" s="1"/>
  <c r="A151" i="43" s="1"/>
  <c r="A152" i="43" s="1"/>
  <c r="A153" i="43" s="1"/>
  <c r="A154" i="43" s="1"/>
  <c r="A155" i="43" s="1"/>
  <c r="A156" i="43" s="1"/>
  <c r="A157" i="43" s="1"/>
  <c r="A158" i="43" s="1"/>
  <c r="A159" i="43" s="1"/>
  <c r="A160" i="43" s="1"/>
  <c r="A161" i="43" s="1"/>
  <c r="A162" i="43" s="1"/>
  <c r="A163" i="43" s="1"/>
  <c r="A164" i="43" s="1"/>
  <c r="A165" i="43" s="1"/>
  <c r="A166" i="43" s="1"/>
  <c r="A167" i="43" s="1"/>
  <c r="A168" i="43" s="1"/>
  <c r="A169" i="43" s="1"/>
  <c r="A170" i="43" s="1"/>
  <c r="A171" i="43" s="1"/>
  <c r="A172" i="43" s="1"/>
  <c r="A173" i="43" s="1"/>
  <c r="A174" i="43" s="1"/>
  <c r="A175" i="43" s="1"/>
  <c r="A176" i="43" s="1"/>
  <c r="A177" i="43" s="1"/>
  <c r="A178" i="43" s="1"/>
  <c r="A179" i="43" s="1"/>
  <c r="A180" i="43" s="1"/>
  <c r="A181" i="43" s="1"/>
  <c r="A182" i="43" s="1"/>
  <c r="A183" i="43" s="1"/>
  <c r="A184" i="43" s="1"/>
  <c r="A185" i="43" s="1"/>
  <c r="A186" i="43" s="1"/>
  <c r="A187" i="43" s="1"/>
  <c r="A188" i="43" s="1"/>
  <c r="A189" i="43" s="1"/>
  <c r="A190" i="43" s="1"/>
  <c r="A191" i="43" s="1"/>
  <c r="A192" i="43" s="1"/>
  <c r="A193" i="43" s="1"/>
  <c r="A194" i="43" s="1"/>
  <c r="A195" i="43" s="1"/>
  <c r="A196" i="43" s="1"/>
  <c r="A197" i="43" s="1"/>
  <c r="A198" i="43" s="1"/>
  <c r="A199" i="43" s="1"/>
  <c r="A200" i="43" s="1"/>
  <c r="A201" i="43" s="1"/>
  <c r="A202" i="43" s="1"/>
  <c r="A203" i="43" s="1"/>
  <c r="A204" i="43" s="1"/>
  <c r="A205" i="43" s="1"/>
  <c r="A206" i="43" s="1"/>
  <c r="A207" i="43" s="1"/>
  <c r="A208" i="43" s="1"/>
  <c r="A209" i="43" s="1"/>
  <c r="A210" i="43" s="1"/>
  <c r="A211" i="43" s="1"/>
  <c r="A212" i="43" s="1"/>
  <c r="A213" i="43" s="1"/>
  <c r="A214" i="43" s="1"/>
  <c r="A215" i="43" s="1"/>
  <c r="A216" i="43" s="1"/>
  <c r="A217" i="43" s="1"/>
  <c r="A218" i="43" s="1"/>
  <c r="A219" i="43" s="1"/>
  <c r="A220" i="43" s="1"/>
  <c r="A221" i="43" s="1"/>
  <c r="A222" i="43" s="1"/>
  <c r="A223" i="43" s="1"/>
  <c r="A224" i="43" s="1"/>
  <c r="A225" i="43" s="1"/>
  <c r="A226" i="43" s="1"/>
  <c r="A227" i="43" s="1"/>
  <c r="A228" i="43" s="1"/>
  <c r="A229" i="43" s="1"/>
  <c r="A230" i="43" s="1"/>
  <c r="A231" i="43" s="1"/>
  <c r="A232" i="43" s="1"/>
  <c r="A233" i="43" s="1"/>
  <c r="A234" i="43" s="1"/>
  <c r="A235" i="43" s="1"/>
  <c r="A236" i="43" s="1"/>
  <c r="A237" i="43" s="1"/>
  <c r="A238" i="43" s="1"/>
  <c r="A239" i="43" s="1"/>
  <c r="A240" i="43" s="1"/>
  <c r="A241" i="43" s="1"/>
  <c r="A242" i="43" s="1"/>
  <c r="A243" i="43" s="1"/>
  <c r="A244" i="43" s="1"/>
  <c r="A245" i="43" s="1"/>
  <c r="A246" i="43" s="1"/>
  <c r="A247" i="43" s="1"/>
  <c r="A248" i="43" s="1"/>
  <c r="A249" i="43" s="1"/>
  <c r="A250" i="43" s="1"/>
  <c r="A251" i="43" s="1"/>
  <c r="A252" i="43" s="1"/>
  <c r="A253" i="43" s="1"/>
  <c r="A254" i="43" s="1"/>
  <c r="A255" i="43" s="1"/>
  <c r="A256" i="43" s="1"/>
  <c r="A257" i="43" s="1"/>
  <c r="A258" i="43" s="1"/>
  <c r="A259" i="43" s="1"/>
  <c r="A260" i="43" s="1"/>
  <c r="A261" i="43" s="1"/>
  <c r="A262" i="43" s="1"/>
  <c r="A263" i="43" s="1"/>
  <c r="A264" i="43" s="1"/>
  <c r="A265" i="43" s="1"/>
  <c r="A266" i="43" s="1"/>
  <c r="A267" i="43" s="1"/>
  <c r="A268" i="43" s="1"/>
  <c r="A269" i="43" s="1"/>
  <c r="A270" i="43" s="1"/>
  <c r="A271" i="43" s="1"/>
  <c r="A272" i="43" s="1"/>
  <c r="A273" i="43" s="1"/>
  <c r="A274" i="43" s="1"/>
  <c r="A275" i="43" s="1"/>
  <c r="A276" i="43" s="1"/>
  <c r="A277" i="43" s="1"/>
  <c r="A278" i="43" s="1"/>
  <c r="A279" i="43" s="1"/>
  <c r="A280" i="43" s="1"/>
  <c r="A281" i="43" s="1"/>
  <c r="A282" i="43" s="1"/>
  <c r="A283" i="43" s="1"/>
  <c r="A284" i="43" s="1"/>
  <c r="A285" i="43" s="1"/>
  <c r="A286" i="43" s="1"/>
  <c r="A287" i="43" s="1"/>
  <c r="A288" i="43" s="1"/>
  <c r="A289" i="43" s="1"/>
  <c r="A290" i="43" s="1"/>
  <c r="A291" i="43" s="1"/>
  <c r="A292" i="43" s="1"/>
  <c r="A293" i="43" s="1"/>
  <c r="A294" i="43" s="1"/>
  <c r="A295" i="43" s="1"/>
  <c r="A296" i="43" s="1"/>
  <c r="A297" i="43" s="1"/>
  <c r="A298" i="43" s="1"/>
  <c r="A299" i="43" s="1"/>
  <c r="A300" i="43" s="1"/>
  <c r="A301" i="43" s="1"/>
  <c r="A302" i="43" s="1"/>
  <c r="A303" i="43" s="1"/>
  <c r="A304" i="43" s="1"/>
  <c r="A305" i="43" s="1"/>
  <c r="A306" i="43" s="1"/>
  <c r="A307" i="43" s="1"/>
  <c r="A308" i="43" s="1"/>
  <c r="A309" i="43" s="1"/>
  <c r="A310" i="43" s="1"/>
  <c r="A311" i="43" s="1"/>
  <c r="A312" i="43" s="1"/>
  <c r="A313" i="43" s="1"/>
  <c r="A314" i="43" s="1"/>
  <c r="A315" i="43" s="1"/>
  <c r="A316" i="43" s="1"/>
  <c r="A317" i="43" s="1"/>
  <c r="A318" i="43" s="1"/>
  <c r="A319" i="43" s="1"/>
  <c r="A320" i="43" s="1"/>
  <c r="A321" i="43" s="1"/>
  <c r="A322" i="43" s="1"/>
  <c r="A323" i="43" s="1"/>
  <c r="A324" i="43" s="1"/>
  <c r="A325" i="43" s="1"/>
  <c r="A326" i="43" s="1"/>
  <c r="A327" i="43" s="1"/>
  <c r="A328" i="43" s="1"/>
  <c r="A329" i="43" s="1"/>
  <c r="A330" i="43" s="1"/>
  <c r="A331" i="43" s="1"/>
  <c r="A332" i="43" s="1"/>
  <c r="A333" i="43" s="1"/>
  <c r="A334" i="43" s="1"/>
  <c r="A335" i="43" s="1"/>
  <c r="A336" i="43" s="1"/>
  <c r="A337" i="43" s="1"/>
  <c r="A338" i="43" s="1"/>
  <c r="A339" i="43" s="1"/>
  <c r="A340" i="43" s="1"/>
  <c r="A341" i="43" s="1"/>
  <c r="A342" i="43" s="1"/>
  <c r="A343" i="43" s="1"/>
  <c r="A344" i="43" s="1"/>
  <c r="A345" i="43" s="1"/>
  <c r="A346" i="43" s="1"/>
  <c r="A347" i="43" s="1"/>
  <c r="A348" i="43" s="1"/>
  <c r="A349" i="43" s="1"/>
  <c r="A350" i="43" s="1"/>
  <c r="A351" i="43" s="1"/>
  <c r="A352" i="43" s="1"/>
  <c r="A353" i="43" s="1"/>
  <c r="A354" i="43" s="1"/>
  <c r="A355" i="43" s="1"/>
  <c r="A356" i="43" s="1"/>
  <c r="A357" i="43" s="1"/>
  <c r="A358" i="43" s="1"/>
  <c r="A359" i="43" s="1"/>
  <c r="A360" i="43" s="1"/>
  <c r="A361" i="43" s="1"/>
  <c r="A362" i="43" s="1"/>
  <c r="A363" i="43" s="1"/>
  <c r="A364" i="43" s="1"/>
  <c r="A365" i="43" s="1"/>
  <c r="A366" i="43" s="1"/>
  <c r="A367" i="43" s="1"/>
  <c r="A368" i="43" s="1"/>
  <c r="A369" i="43" s="1"/>
  <c r="A370" i="43" s="1"/>
  <c r="A371" i="43" s="1"/>
  <c r="A372" i="43" s="1"/>
  <c r="A373" i="43" s="1"/>
  <c r="A374" i="43" s="1"/>
  <c r="A375" i="43" s="1"/>
  <c r="A376" i="43" s="1"/>
  <c r="A377" i="43" s="1"/>
  <c r="A378" i="43" s="1"/>
  <c r="A379" i="43" s="1"/>
  <c r="A380" i="43" s="1"/>
  <c r="A381" i="43" s="1"/>
  <c r="A382" i="43" s="1"/>
  <c r="A383" i="43" s="1"/>
  <c r="A384" i="43" s="1"/>
  <c r="A385" i="43" s="1"/>
  <c r="A386" i="43" s="1"/>
  <c r="E7" i="43" l="1"/>
  <c r="E7" i="33" s="1"/>
  <c r="C6" i="16"/>
  <c r="C7" i="16" s="1"/>
  <c r="C8" i="16" s="1"/>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C62" i="16" s="1"/>
  <c r="C63" i="16" s="1"/>
  <c r="C64" i="16" s="1"/>
  <c r="C65" i="16" s="1"/>
  <c r="C66" i="16" s="1"/>
  <c r="C67" i="16" s="1"/>
  <c r="C68" i="16" s="1"/>
  <c r="C69" i="16" s="1"/>
  <c r="C70" i="16" s="1"/>
  <c r="C71" i="16" s="1"/>
  <c r="C72" i="16" s="1"/>
  <c r="C73" i="16" s="1"/>
  <c r="C74" i="16" s="1"/>
  <c r="C75" i="16" s="1"/>
  <c r="C76" i="16" s="1"/>
  <c r="C77" i="16" s="1"/>
  <c r="C78" i="16" s="1"/>
  <c r="C79" i="16" s="1"/>
  <c r="C80" i="16" s="1"/>
  <c r="C81" i="16" s="1"/>
  <c r="C82" i="16" s="1"/>
  <c r="C83" i="16" s="1"/>
  <c r="C84" i="16" s="1"/>
  <c r="C85" i="16" s="1"/>
  <c r="C86" i="16" s="1"/>
  <c r="C87" i="16" s="1"/>
  <c r="C88" i="16" s="1"/>
  <c r="C89" i="16" s="1"/>
  <c r="C90" i="16" s="1"/>
  <c r="C91" i="16" s="1"/>
  <c r="C92" i="16" s="1"/>
  <c r="C93" i="16" s="1"/>
  <c r="C94" i="16" s="1"/>
  <c r="C95" i="16" s="1"/>
  <c r="C96" i="16" s="1"/>
  <c r="C97" i="16" s="1"/>
  <c r="C98" i="16" s="1"/>
  <c r="C99" i="16" s="1"/>
  <c r="C100" i="16" s="1"/>
  <c r="C101" i="16" s="1"/>
  <c r="C102" i="16" s="1"/>
  <c r="C103" i="16" s="1"/>
  <c r="C104" i="16" s="1"/>
  <c r="C105" i="16" s="1"/>
  <c r="C106" i="16" s="1"/>
  <c r="C107" i="16" s="1"/>
  <c r="C108" i="16" s="1"/>
  <c r="C109" i="16" s="1"/>
  <c r="C110" i="16" s="1"/>
  <c r="C111" i="16" s="1"/>
  <c r="C112" i="16" s="1"/>
  <c r="C113" i="16" s="1"/>
  <c r="C114" i="16" s="1"/>
  <c r="C115" i="16" s="1"/>
  <c r="C116" i="16" s="1"/>
  <c r="C117" i="16" s="1"/>
  <c r="C118" i="16" s="1"/>
  <c r="C119" i="16" s="1"/>
  <c r="C120" i="16" s="1"/>
  <c r="C121" i="16" s="1"/>
  <c r="C122" i="16" s="1"/>
  <c r="C123" i="16" s="1"/>
  <c r="C124" i="16" s="1"/>
  <c r="C125" i="16" s="1"/>
  <c r="C126" i="16" s="1"/>
  <c r="C127" i="16" s="1"/>
  <c r="C128" i="16" s="1"/>
  <c r="C129" i="16" s="1"/>
  <c r="C130" i="16" s="1"/>
  <c r="C131" i="16" s="1"/>
  <c r="C132" i="16" s="1"/>
  <c r="C133" i="16" s="1"/>
  <c r="C134" i="16" s="1"/>
  <c r="C135" i="16" s="1"/>
  <c r="C136" i="16" s="1"/>
  <c r="C137" i="16" s="1"/>
  <c r="C138" i="16" s="1"/>
  <c r="C139" i="16" s="1"/>
  <c r="C140" i="16" s="1"/>
  <c r="C141" i="16" s="1"/>
  <c r="C142" i="16" s="1"/>
  <c r="C143" i="16" s="1"/>
  <c r="C144" i="16" s="1"/>
  <c r="C145" i="16" s="1"/>
  <c r="C146" i="16" s="1"/>
  <c r="C147" i="16" s="1"/>
  <c r="C148" i="16" s="1"/>
  <c r="C149" i="16" s="1"/>
  <c r="C150" i="16" s="1"/>
  <c r="C151" i="16" s="1"/>
  <c r="C152" i="16" s="1"/>
  <c r="C153" i="16" s="1"/>
  <c r="C154" i="16" s="1"/>
  <c r="C155" i="16" s="1"/>
  <c r="C156" i="16" s="1"/>
  <c r="C157" i="16" s="1"/>
  <c r="C158" i="16" s="1"/>
  <c r="C159" i="16" s="1"/>
  <c r="C160" i="16" s="1"/>
  <c r="C161" i="16" s="1"/>
  <c r="C162" i="16" s="1"/>
  <c r="C163" i="16" s="1"/>
  <c r="C164" i="16" s="1"/>
  <c r="C165" i="16" s="1"/>
  <c r="C166" i="16" s="1"/>
  <c r="C167" i="16" s="1"/>
  <c r="C168" i="16" s="1"/>
  <c r="C169" i="16" s="1"/>
  <c r="C170" i="16" s="1"/>
  <c r="C171" i="16" s="1"/>
  <c r="C172" i="16" s="1"/>
  <c r="C173" i="16" s="1"/>
  <c r="C174" i="16" s="1"/>
  <c r="C175" i="16" s="1"/>
  <c r="C176" i="16" s="1"/>
  <c r="C177" i="16" s="1"/>
  <c r="C178" i="16" s="1"/>
  <c r="C179" i="16" s="1"/>
  <c r="C180" i="16" s="1"/>
  <c r="C181" i="16" s="1"/>
  <c r="C182" i="16" s="1"/>
  <c r="C183" i="16" s="1"/>
  <c r="C184" i="16" s="1"/>
  <c r="C185" i="16" s="1"/>
  <c r="C186" i="16" s="1"/>
  <c r="C187" i="16" s="1"/>
  <c r="C188" i="16" s="1"/>
  <c r="C189" i="16" s="1"/>
  <c r="C190" i="16" s="1"/>
  <c r="C191" i="16" s="1"/>
  <c r="C192" i="16" s="1"/>
  <c r="C193" i="16" s="1"/>
  <c r="C194" i="16" s="1"/>
  <c r="C195" i="16" s="1"/>
  <c r="C196" i="16" s="1"/>
  <c r="C197" i="16" s="1"/>
  <c r="C198" i="16" s="1"/>
  <c r="C199" i="16" s="1"/>
  <c r="C200" i="16" s="1"/>
  <c r="C201" i="16" s="1"/>
  <c r="C202" i="16" s="1"/>
  <c r="C203" i="16" s="1"/>
  <c r="C204" i="16" s="1"/>
  <c r="C205" i="16" s="1"/>
  <c r="C206" i="16" s="1"/>
  <c r="C207" i="16" s="1"/>
  <c r="C208" i="16" s="1"/>
  <c r="C209" i="16" s="1"/>
  <c r="C210" i="16" s="1"/>
  <c r="C211" i="16" s="1"/>
  <c r="C212" i="16" s="1"/>
  <c r="C213" i="16" s="1"/>
  <c r="C214" i="16" s="1"/>
  <c r="C215" i="16" s="1"/>
  <c r="A6" i="16"/>
  <c r="A7" i="16" s="1"/>
  <c r="A8" i="16" s="1"/>
  <c r="A9" i="16" s="1"/>
  <c r="A10" i="16" s="1"/>
  <c r="A11" i="16" s="1"/>
  <c r="A12" i="16" s="1"/>
  <c r="A13" i="16" s="1"/>
  <c r="A14" i="16" s="1"/>
  <c r="A15" i="16" s="1"/>
  <c r="A16" i="16" s="1"/>
  <c r="A17" i="16" s="1"/>
  <c r="A18" i="16" s="1"/>
  <c r="A19" i="16" s="1"/>
  <c r="A20" i="16" s="1"/>
  <c r="A21" i="16" s="1"/>
  <c r="A22" i="16" s="1"/>
  <c r="A23" i="16" s="1"/>
  <c r="A24" i="16" s="1"/>
  <c r="A25" i="16" s="1"/>
  <c r="A26" i="16" s="1"/>
  <c r="A27" i="16" s="1"/>
  <c r="A28" i="16" s="1"/>
  <c r="A29" i="16" s="1"/>
  <c r="A30" i="16" s="1"/>
  <c r="A31" i="16" s="1"/>
  <c r="A32" i="16" s="1"/>
  <c r="A33" i="16" s="1"/>
  <c r="A34" i="16" s="1"/>
  <c r="A35" i="16" s="1"/>
  <c r="A36" i="16" s="1"/>
  <c r="A37" i="16" s="1"/>
  <c r="A38" i="16" s="1"/>
  <c r="A39" i="16" s="1"/>
  <c r="A40" i="16" s="1"/>
  <c r="A41" i="16" s="1"/>
  <c r="A42" i="16" s="1"/>
  <c r="A43" i="16" s="1"/>
  <c r="A44" i="16" s="1"/>
  <c r="A45" i="16" s="1"/>
  <c r="A46" i="16" s="1"/>
  <c r="A47" i="16" s="1"/>
  <c r="A48" i="16" s="1"/>
  <c r="A49" i="16" s="1"/>
  <c r="A50" i="16" s="1"/>
  <c r="A51" i="16" s="1"/>
  <c r="A52" i="16" s="1"/>
  <c r="A53" i="16" s="1"/>
  <c r="A54" i="16" s="1"/>
  <c r="A55" i="16" s="1"/>
  <c r="A56" i="16" s="1"/>
  <c r="A57" i="16" s="1"/>
  <c r="A58" i="16" s="1"/>
  <c r="A59" i="16" s="1"/>
  <c r="A60" i="16" s="1"/>
  <c r="A61" i="16" s="1"/>
  <c r="A62" i="16" s="1"/>
  <c r="A63" i="16" s="1"/>
  <c r="A64" i="16" s="1"/>
  <c r="A65" i="16" s="1"/>
  <c r="A66" i="16" s="1"/>
  <c r="A67" i="16" s="1"/>
  <c r="A68" i="16" s="1"/>
  <c r="A69" i="16" s="1"/>
  <c r="A70" i="16" s="1"/>
  <c r="A71" i="16" s="1"/>
  <c r="A72" i="16" s="1"/>
  <c r="A73" i="16" s="1"/>
  <c r="A74" i="16" s="1"/>
  <c r="A75" i="16" s="1"/>
  <c r="A76" i="16" s="1"/>
  <c r="A77" i="16" s="1"/>
  <c r="A78" i="16" s="1"/>
  <c r="A79" i="16" s="1"/>
  <c r="A80" i="16" s="1"/>
  <c r="A81" i="16" s="1"/>
  <c r="A82" i="16" s="1"/>
  <c r="A83" i="16" s="1"/>
  <c r="A84" i="16" s="1"/>
  <c r="A85" i="16" s="1"/>
  <c r="A86" i="16" s="1"/>
  <c r="A87" i="16" s="1"/>
  <c r="A88" i="16" s="1"/>
  <c r="A89" i="16" s="1"/>
  <c r="A90" i="16" s="1"/>
  <c r="A91" i="16" s="1"/>
  <c r="A92" i="16" s="1"/>
  <c r="A93" i="16" s="1"/>
  <c r="A94" i="16" s="1"/>
  <c r="A95" i="16" s="1"/>
  <c r="A96" i="16" s="1"/>
  <c r="A97" i="16" s="1"/>
  <c r="A98" i="16" s="1"/>
  <c r="A99" i="16" s="1"/>
  <c r="A100" i="16" s="1"/>
  <c r="A101" i="16" s="1"/>
  <c r="A102" i="16" s="1"/>
  <c r="A103" i="16" s="1"/>
  <c r="A104" i="16" s="1"/>
  <c r="A105" i="16" s="1"/>
  <c r="A106" i="16" s="1"/>
  <c r="A107" i="16" s="1"/>
  <c r="A108" i="16" s="1"/>
  <c r="A109" i="16" s="1"/>
  <c r="A110" i="16" s="1"/>
  <c r="A111" i="16" s="1"/>
  <c r="A112" i="16" s="1"/>
  <c r="A113" i="16" s="1"/>
  <c r="A114" i="16" s="1"/>
  <c r="A115" i="16" s="1"/>
  <c r="A116" i="16" s="1"/>
  <c r="A117" i="16" s="1"/>
  <c r="A118" i="16" s="1"/>
  <c r="A119" i="16" s="1"/>
  <c r="A120" i="16" s="1"/>
  <c r="A121" i="16" s="1"/>
  <c r="A122" i="16" s="1"/>
  <c r="A123" i="16" s="1"/>
  <c r="A124" i="16" s="1"/>
  <c r="A125" i="16" s="1"/>
  <c r="A126" i="16" s="1"/>
  <c r="A127" i="16" s="1"/>
  <c r="A128" i="16" s="1"/>
  <c r="A129" i="16" s="1"/>
  <c r="A130" i="16" s="1"/>
  <c r="A131" i="16" s="1"/>
  <c r="A132" i="16" s="1"/>
  <c r="A133" i="16" s="1"/>
  <c r="A134" i="16" s="1"/>
  <c r="A135" i="16" s="1"/>
  <c r="A136" i="16" s="1"/>
  <c r="A137" i="16" s="1"/>
  <c r="A138" i="16" s="1"/>
  <c r="A139" i="16" s="1"/>
  <c r="A140" i="16" s="1"/>
  <c r="A141" i="16" s="1"/>
  <c r="A142" i="16" s="1"/>
  <c r="A143" i="16" s="1"/>
  <c r="A144" i="16" s="1"/>
  <c r="A145" i="16" s="1"/>
  <c r="A146" i="16" s="1"/>
  <c r="A147" i="16" s="1"/>
  <c r="A148" i="16" s="1"/>
  <c r="A149" i="16" s="1"/>
  <c r="A150" i="16" s="1"/>
  <c r="A151" i="16" s="1"/>
  <c r="A152" i="16" s="1"/>
  <c r="A153" i="16" s="1"/>
  <c r="A154" i="16" s="1"/>
  <c r="A155" i="16" s="1"/>
  <c r="A156" i="16" s="1"/>
  <c r="A157" i="16" s="1"/>
  <c r="A158" i="16" s="1"/>
  <c r="A159" i="16" s="1"/>
  <c r="A160" i="16" s="1"/>
  <c r="A161" i="16" s="1"/>
  <c r="A162" i="16" s="1"/>
  <c r="A163" i="16" s="1"/>
  <c r="A164" i="16" s="1"/>
  <c r="A165" i="16" s="1"/>
  <c r="A166" i="16" s="1"/>
  <c r="A167" i="16" s="1"/>
  <c r="A168" i="16" s="1"/>
  <c r="A169" i="16" s="1"/>
  <c r="A170" i="16" s="1"/>
  <c r="A171" i="16" s="1"/>
  <c r="A172" i="16" s="1"/>
  <c r="A173" i="16" s="1"/>
  <c r="A174" i="16" s="1"/>
  <c r="A175" i="16" s="1"/>
  <c r="A176" i="16" s="1"/>
  <c r="A177" i="16" s="1"/>
  <c r="A178" i="16" s="1"/>
  <c r="A179" i="16" s="1"/>
  <c r="A180" i="16" s="1"/>
  <c r="A181" i="16" s="1"/>
  <c r="A182" i="16" s="1"/>
  <c r="A183" i="16" s="1"/>
  <c r="A184" i="16" s="1"/>
  <c r="A185" i="16" s="1"/>
  <c r="A186" i="16" s="1"/>
  <c r="A187" i="16" s="1"/>
  <c r="A188" i="16" s="1"/>
  <c r="A189" i="16" s="1"/>
  <c r="A190" i="16" s="1"/>
  <c r="A191" i="16" s="1"/>
  <c r="A192" i="16" s="1"/>
  <c r="A193" i="16" s="1"/>
  <c r="A194" i="16" s="1"/>
  <c r="A195" i="16" s="1"/>
  <c r="A196" i="16" s="1"/>
  <c r="A197" i="16" s="1"/>
  <c r="A198" i="16" s="1"/>
  <c r="A199" i="16" s="1"/>
  <c r="A200" i="16" s="1"/>
  <c r="A201" i="16" s="1"/>
  <c r="A202" i="16" s="1"/>
  <c r="A203" i="16" s="1"/>
  <c r="A204" i="16" s="1"/>
  <c r="A205" i="16" s="1"/>
  <c r="A206" i="16" s="1"/>
  <c r="A207" i="16" s="1"/>
  <c r="A208" i="16" s="1"/>
  <c r="A209" i="16" s="1"/>
  <c r="A210" i="16" s="1"/>
  <c r="A211" i="16" s="1"/>
  <c r="A212" i="16" s="1"/>
  <c r="A213" i="16" s="1"/>
  <c r="A214" i="16" s="1"/>
  <c r="A215" i="16" s="1"/>
  <c r="A216" i="16" s="1"/>
  <c r="A217" i="16" s="1"/>
  <c r="A218" i="16" s="1"/>
  <c r="A219" i="16" s="1"/>
  <c r="A220" i="16" s="1"/>
  <c r="A221" i="16" s="1"/>
  <c r="A222" i="16" s="1"/>
  <c r="A223" i="16" s="1"/>
  <c r="A224" i="16" s="1"/>
  <c r="A225" i="16" s="1"/>
  <c r="A226" i="16" s="1"/>
  <c r="A227" i="16" s="1"/>
  <c r="A228" i="16" s="1"/>
  <c r="A229" i="16" s="1"/>
  <c r="A230" i="16" s="1"/>
  <c r="A231" i="16" s="1"/>
  <c r="A232" i="16" s="1"/>
  <c r="A233" i="16" s="1"/>
  <c r="A234" i="16" s="1"/>
  <c r="A235" i="16" s="1"/>
  <c r="A236" i="16" s="1"/>
  <c r="A237" i="16" s="1"/>
  <c r="A238" i="16" s="1"/>
  <c r="A239" i="16" s="1"/>
  <c r="A240" i="16" s="1"/>
  <c r="A241" i="16" s="1"/>
  <c r="A242" i="16" s="1"/>
  <c r="A243" i="16" s="1"/>
  <c r="A244" i="16" s="1"/>
  <c r="A245" i="16" s="1"/>
  <c r="A246" i="16" s="1"/>
  <c r="A247" i="16" s="1"/>
  <c r="A248" i="16" s="1"/>
  <c r="A249" i="16" s="1"/>
  <c r="A250" i="16" s="1"/>
  <c r="A251" i="16" s="1"/>
  <c r="A252" i="16" s="1"/>
  <c r="A253" i="16" s="1"/>
  <c r="A254" i="16" s="1"/>
  <c r="A255" i="16" s="1"/>
  <c r="A256" i="16" s="1"/>
  <c r="A257" i="16" s="1"/>
  <c r="A258" i="16" s="1"/>
  <c r="A259" i="16" s="1"/>
  <c r="A260" i="16" s="1"/>
  <c r="A261" i="16" s="1"/>
  <c r="A262" i="16" s="1"/>
  <c r="A263" i="16" s="1"/>
  <c r="A264" i="16" s="1"/>
  <c r="A265" i="16" s="1"/>
  <c r="A266" i="16" s="1"/>
  <c r="A267" i="16" s="1"/>
  <c r="A268" i="16" s="1"/>
  <c r="A269" i="16" s="1"/>
  <c r="A270" i="16" s="1"/>
  <c r="A271" i="16" s="1"/>
  <c r="A272" i="16" s="1"/>
  <c r="A273" i="16" s="1"/>
  <c r="A274" i="16" s="1"/>
  <c r="A275" i="16" s="1"/>
  <c r="A276" i="16" s="1"/>
  <c r="A277" i="16" s="1"/>
  <c r="A278" i="16" s="1"/>
  <c r="A279" i="16" s="1"/>
  <c r="A280" i="16" s="1"/>
  <c r="A281" i="16" s="1"/>
  <c r="A282" i="16" s="1"/>
  <c r="A283" i="16" s="1"/>
  <c r="A284" i="16" s="1"/>
  <c r="A285" i="16" s="1"/>
  <c r="A286" i="16" s="1"/>
  <c r="A287" i="16" s="1"/>
  <c r="A288" i="16" s="1"/>
  <c r="A289" i="16" s="1"/>
  <c r="A290" i="16" s="1"/>
  <c r="A291" i="16" s="1"/>
  <c r="A292" i="16" s="1"/>
  <c r="A293" i="16" s="1"/>
  <c r="A294" i="16" s="1"/>
  <c r="A295" i="16" s="1"/>
  <c r="A296" i="16" s="1"/>
  <c r="A297" i="16" s="1"/>
  <c r="A298" i="16" s="1"/>
  <c r="A299" i="16" s="1"/>
  <c r="A300" i="16" s="1"/>
  <c r="A301" i="16" s="1"/>
  <c r="A302" i="16" s="1"/>
  <c r="A303" i="16" s="1"/>
  <c r="A304" i="16" s="1"/>
  <c r="A305" i="16" s="1"/>
  <c r="A306" i="16" s="1"/>
  <c r="A307" i="16" s="1"/>
  <c r="A308" i="16" s="1"/>
  <c r="A309" i="16" s="1"/>
  <c r="A310" i="16" s="1"/>
  <c r="A311" i="16" s="1"/>
  <c r="A312" i="16" s="1"/>
  <c r="A313" i="16" s="1"/>
  <c r="A314" i="16" s="1"/>
  <c r="A315" i="16" s="1"/>
  <c r="A316" i="16" s="1"/>
  <c r="A317" i="16" s="1"/>
  <c r="A318" i="16" s="1"/>
  <c r="A319" i="16" s="1"/>
  <c r="A320" i="16" s="1"/>
  <c r="A321" i="16" s="1"/>
  <c r="A322" i="16" s="1"/>
  <c r="A323" i="16" s="1"/>
  <c r="A324" i="16" s="1"/>
  <c r="A325" i="16" s="1"/>
  <c r="A326" i="16" s="1"/>
  <c r="A327" i="16" s="1"/>
  <c r="A328" i="16" s="1"/>
  <c r="A329" i="16" s="1"/>
  <c r="A330" i="16" s="1"/>
  <c r="A331" i="16" s="1"/>
  <c r="A332" i="16" s="1"/>
  <c r="A333" i="16" s="1"/>
  <c r="A334" i="16" s="1"/>
  <c r="A335" i="16" s="1"/>
  <c r="A336" i="16" s="1"/>
  <c r="A337" i="16" s="1"/>
  <c r="A338" i="16" s="1"/>
  <c r="A339" i="16" s="1"/>
  <c r="A340" i="16" s="1"/>
  <c r="A341" i="16" s="1"/>
  <c r="A342" i="16" s="1"/>
  <c r="A343" i="16" s="1"/>
  <c r="A344" i="16" s="1"/>
  <c r="A345" i="16" s="1"/>
  <c r="A346" i="16" s="1"/>
  <c r="A347" i="16" s="1"/>
  <c r="A348" i="16" s="1"/>
  <c r="A349" i="16" s="1"/>
  <c r="A350" i="16" s="1"/>
  <c r="A351" i="16" s="1"/>
  <c r="A352" i="16" s="1"/>
  <c r="A353" i="16" s="1"/>
  <c r="A354" i="16" s="1"/>
  <c r="A355" i="16" s="1"/>
  <c r="A356" i="16" s="1"/>
  <c r="A357" i="16" s="1"/>
  <c r="A358" i="16" s="1"/>
  <c r="A359" i="16" s="1"/>
  <c r="A360" i="16" s="1"/>
  <c r="A361" i="16" s="1"/>
  <c r="A362" i="16" s="1"/>
  <c r="A363" i="16" s="1"/>
  <c r="A364" i="16" s="1"/>
  <c r="A365" i="16" s="1"/>
  <c r="A366" i="16" s="1"/>
  <c r="A367" i="16" s="1"/>
  <c r="A368" i="16" s="1"/>
  <c r="A369" i="16" s="1"/>
  <c r="A370" i="16" s="1"/>
  <c r="A371" i="16" s="1"/>
  <c r="A372" i="16" s="1"/>
  <c r="A373" i="16" s="1"/>
  <c r="A374" i="16" s="1"/>
  <c r="A375" i="16" s="1"/>
  <c r="A376" i="16" s="1"/>
  <c r="A377" i="16" s="1"/>
  <c r="A378" i="16" s="1"/>
  <c r="A379" i="16" s="1"/>
  <c r="A380" i="16" s="1"/>
  <c r="A381" i="16" s="1"/>
  <c r="A382" i="16" s="1"/>
  <c r="A383" i="16" s="1"/>
  <c r="A384" i="16" s="1"/>
  <c r="A385" i="16" s="1"/>
  <c r="A386" i="16" s="1"/>
  <c r="C216" i="16" l="1"/>
  <c r="C217" i="16" s="1"/>
  <c r="C218" i="16" s="1"/>
  <c r="C219" i="16" s="1"/>
  <c r="C220" i="16" s="1"/>
  <c r="C221" i="16" s="1"/>
  <c r="C222" i="16" s="1"/>
  <c r="C223" i="16" s="1"/>
  <c r="C224" i="16" s="1"/>
  <c r="C225" i="16" s="1"/>
  <c r="C226" i="16" s="1"/>
  <c r="C227" i="16" s="1"/>
  <c r="C228" i="16" s="1"/>
  <c r="C229" i="16" s="1"/>
  <c r="C230" i="16" s="1"/>
  <c r="C231" i="16" s="1"/>
  <c r="C232" i="16" s="1"/>
  <c r="C233" i="16" s="1"/>
  <c r="C234" i="16" s="1"/>
  <c r="C235" i="16" s="1"/>
  <c r="C236" i="16" s="1"/>
  <c r="C237" i="16" s="1"/>
  <c r="C238" i="16" s="1"/>
  <c r="C239" i="16" s="1"/>
  <c r="C240" i="16" s="1"/>
  <c r="C241" i="16" s="1"/>
  <c r="C242" i="16" s="1"/>
  <c r="C243" i="16" s="1"/>
  <c r="C244" i="16" s="1"/>
  <c r="C245" i="16" s="1"/>
  <c r="C246" i="16" s="1"/>
  <c r="C247" i="16" s="1"/>
  <c r="C248" i="16" s="1"/>
  <c r="C249" i="16" s="1"/>
  <c r="C250" i="16" s="1"/>
  <c r="C251" i="16" s="1"/>
  <c r="C252" i="16" s="1"/>
  <c r="C253" i="16" s="1"/>
  <c r="C254" i="16" s="1"/>
  <c r="C255" i="16" s="1"/>
  <c r="C256" i="16" s="1"/>
  <c r="C257" i="16" s="1"/>
  <c r="C258" i="16" s="1"/>
  <c r="C259" i="16" s="1"/>
  <c r="C260" i="16" s="1"/>
  <c r="C261" i="16" s="1"/>
  <c r="C262" i="16" s="1"/>
  <c r="C263" i="16" s="1"/>
  <c r="C264" i="16" s="1"/>
  <c r="C265" i="16" s="1"/>
  <c r="C266" i="16" s="1"/>
  <c r="C267" i="16" s="1"/>
  <c r="C268" i="16" s="1"/>
  <c r="C269" i="16" s="1"/>
  <c r="C270" i="16" s="1"/>
  <c r="C271" i="16" s="1"/>
  <c r="C272" i="16" s="1"/>
  <c r="C273" i="16" s="1"/>
  <c r="C274" i="16" s="1"/>
  <c r="C275" i="16" s="1"/>
  <c r="C276" i="16" s="1"/>
  <c r="C277" i="16" s="1"/>
  <c r="C278" i="16" s="1"/>
  <c r="C279" i="16" s="1"/>
  <c r="C280" i="16" s="1"/>
  <c r="C281" i="16" s="1"/>
  <c r="C282" i="16" s="1"/>
  <c r="C283" i="16" s="1"/>
  <c r="C284" i="16" s="1"/>
  <c r="C285" i="16" s="1"/>
  <c r="C286" i="16" s="1"/>
  <c r="C287" i="16" s="1"/>
  <c r="C288" i="16" s="1"/>
  <c r="C289" i="16" s="1"/>
  <c r="C290" i="16" s="1"/>
  <c r="C291" i="16" s="1"/>
  <c r="C292" i="16" s="1"/>
  <c r="C293" i="16" s="1"/>
  <c r="C294" i="16" s="1"/>
  <c r="C295" i="16" s="1"/>
  <c r="C296" i="16" s="1"/>
  <c r="C297" i="16" s="1"/>
  <c r="C298" i="16" s="1"/>
  <c r="C299" i="16" s="1"/>
  <c r="C300" i="16" s="1"/>
  <c r="C301" i="16" s="1"/>
  <c r="C302" i="16" s="1"/>
  <c r="C303" i="16" s="1"/>
  <c r="C304" i="16" s="1"/>
  <c r="C305" i="16" s="1"/>
  <c r="C306" i="16" s="1"/>
  <c r="C307" i="16" s="1"/>
  <c r="C308" i="16" s="1"/>
  <c r="C309" i="16" s="1"/>
  <c r="C310" i="16" s="1"/>
  <c r="C311" i="16" s="1"/>
  <c r="C312" i="16" s="1"/>
  <c r="C313" i="16" s="1"/>
  <c r="C314" i="16" s="1"/>
  <c r="C315" i="16" s="1"/>
  <c r="C316" i="16" s="1"/>
  <c r="C317" i="16" s="1"/>
  <c r="C318" i="16" s="1"/>
  <c r="C319" i="16" s="1"/>
  <c r="C320" i="16" s="1"/>
  <c r="C321" i="16" s="1"/>
  <c r="C322" i="16" s="1"/>
  <c r="C323" i="16" s="1"/>
  <c r="C324" i="16" s="1"/>
  <c r="C325" i="16" s="1"/>
  <c r="C326" i="16" s="1"/>
  <c r="C327" i="16" s="1"/>
  <c r="C328" i="16" s="1"/>
  <c r="C329" i="16" s="1"/>
  <c r="C330" i="16" s="1"/>
  <c r="C331" i="16" s="1"/>
  <c r="C332" i="16" s="1"/>
  <c r="C333" i="16" s="1"/>
  <c r="C334" i="16" s="1"/>
  <c r="C335" i="16" s="1"/>
  <c r="C336" i="16" s="1"/>
  <c r="C337" i="16" s="1"/>
  <c r="C338" i="16" s="1"/>
  <c r="C339" i="16" s="1"/>
  <c r="C340" i="16" s="1"/>
  <c r="C341" i="16" s="1"/>
  <c r="C342" i="16" s="1"/>
  <c r="A395" i="7"/>
  <c r="D366" i="16"/>
  <c r="D365" i="16"/>
  <c r="D351" i="16"/>
  <c r="D352" i="16"/>
  <c r="C343" i="16" l="1"/>
  <c r="C344" i="16" s="1"/>
  <c r="C345" i="16" s="1"/>
  <c r="C346" i="16" s="1"/>
  <c r="C347" i="16" s="1"/>
  <c r="C348" i="16" s="1"/>
  <c r="C349" i="16" s="1"/>
  <c r="C350" i="16" s="1"/>
  <c r="C351" i="16" s="1"/>
  <c r="C352" i="16" s="1"/>
  <c r="C353" i="16" s="1"/>
  <c r="C354" i="16" s="1"/>
  <c r="C355" i="16" s="1"/>
  <c r="A396" i="7"/>
  <c r="C356" i="16" l="1"/>
  <c r="C357" i="16" s="1"/>
  <c r="C358" i="16" s="1"/>
  <c r="C359" i="16" s="1"/>
  <c r="C360" i="16" s="1"/>
  <c r="C361" i="16" s="1"/>
  <c r="C362" i="16" s="1"/>
  <c r="C363" i="16" s="1"/>
  <c r="C364" i="16" s="1"/>
  <c r="C365" i="16" s="1"/>
  <c r="C366" i="16" s="1"/>
  <c r="C367" i="16" s="1"/>
  <c r="C368" i="16" s="1"/>
  <c r="C369" i="16" s="1"/>
  <c r="C370" i="16" s="1"/>
  <c r="C371" i="16" s="1"/>
  <c r="C372" i="16" s="1"/>
  <c r="C373" i="16" s="1"/>
  <c r="C374" i="16" s="1"/>
  <c r="C375" i="16" s="1"/>
  <c r="C376" i="16" s="1"/>
  <c r="C377" i="16" s="1"/>
  <c r="C378" i="16" s="1"/>
  <c r="C379" i="16" s="1"/>
  <c r="C380" i="16" s="1"/>
  <c r="C381" i="16" s="1"/>
  <c r="C382" i="16" s="1"/>
  <c r="C383" i="16" s="1"/>
  <c r="C384" i="16" s="1"/>
  <c r="C385" i="16" s="1"/>
  <c r="C386" i="16" s="1"/>
  <c r="A394" i="7"/>
  <c r="D14" i="26"/>
  <c r="E14" i="26"/>
  <c r="F14" i="26"/>
  <c r="G14" i="26"/>
  <c r="H14" i="26"/>
  <c r="I14" i="26"/>
  <c r="J14" i="26"/>
  <c r="K14" i="26"/>
  <c r="L14" i="26"/>
  <c r="M14" i="26"/>
  <c r="N14" i="26"/>
  <c r="O14" i="26"/>
  <c r="P14" i="26"/>
  <c r="Q14" i="26"/>
  <c r="R14" i="26"/>
  <c r="S14" i="26"/>
  <c r="T14" i="26"/>
  <c r="U14" i="26"/>
  <c r="V14" i="26"/>
  <c r="W14" i="26"/>
  <c r="X14" i="26"/>
  <c r="Y14" i="26"/>
  <c r="Z14" i="26"/>
  <c r="AA14" i="26"/>
  <c r="AB14" i="26"/>
  <c r="AC14" i="26"/>
  <c r="AD14" i="26"/>
  <c r="AE14" i="26"/>
  <c r="AF14" i="26"/>
  <c r="AG14" i="26"/>
  <c r="AH14" i="26"/>
  <c r="AI14" i="26"/>
  <c r="AJ14" i="26"/>
  <c r="AK14" i="26"/>
  <c r="AL14" i="26"/>
  <c r="AM14" i="26"/>
  <c r="AN14" i="26"/>
  <c r="AO14" i="26"/>
  <c r="AP14" i="26"/>
  <c r="AQ14" i="26"/>
  <c r="D15" i="26"/>
  <c r="E15" i="26"/>
  <c r="F15" i="26"/>
  <c r="G15" i="26"/>
  <c r="H15" i="26"/>
  <c r="I15" i="26"/>
  <c r="J15" i="26"/>
  <c r="K15" i="26"/>
  <c r="L15" i="26"/>
  <c r="M15" i="26"/>
  <c r="N15" i="26"/>
  <c r="O15" i="26"/>
  <c r="P15" i="26"/>
  <c r="Q15" i="26"/>
  <c r="R15" i="26"/>
  <c r="S15" i="26"/>
  <c r="T15" i="26"/>
  <c r="U15" i="26"/>
  <c r="V15" i="26"/>
  <c r="W15" i="26"/>
  <c r="X15" i="26"/>
  <c r="Y15" i="26"/>
  <c r="Z15" i="26"/>
  <c r="AA15" i="26"/>
  <c r="AB15" i="26"/>
  <c r="AC15" i="26"/>
  <c r="AD15" i="26"/>
  <c r="AE15" i="26"/>
  <c r="AF15" i="26"/>
  <c r="AG15" i="26"/>
  <c r="AH15" i="26"/>
  <c r="AI15" i="26"/>
  <c r="AJ15" i="26"/>
  <c r="AK15" i="26"/>
  <c r="AL15" i="26"/>
  <c r="AM15" i="26"/>
  <c r="AN15" i="26"/>
  <c r="AO15" i="26"/>
  <c r="AP15" i="26"/>
  <c r="AQ15" i="26"/>
  <c r="D16" i="26"/>
  <c r="E16" i="26"/>
  <c r="F16" i="26"/>
  <c r="G16" i="26"/>
  <c r="H16" i="26"/>
  <c r="I16" i="26"/>
  <c r="J16" i="26"/>
  <c r="K16" i="26"/>
  <c r="L16" i="26"/>
  <c r="M16" i="26"/>
  <c r="N16" i="26"/>
  <c r="O16" i="26"/>
  <c r="P16" i="26"/>
  <c r="Q16" i="26"/>
  <c r="R16" i="26"/>
  <c r="S16" i="26"/>
  <c r="T16" i="26"/>
  <c r="U16" i="26"/>
  <c r="V16" i="26"/>
  <c r="W16" i="26"/>
  <c r="X16" i="26"/>
  <c r="Y16" i="26"/>
  <c r="Z16" i="26"/>
  <c r="AA16" i="26"/>
  <c r="AB16" i="26"/>
  <c r="AC16" i="26"/>
  <c r="AD16" i="26"/>
  <c r="AE16" i="26"/>
  <c r="AF16" i="26"/>
  <c r="AG16" i="26"/>
  <c r="AH16" i="26"/>
  <c r="AI16" i="26"/>
  <c r="AJ16" i="26"/>
  <c r="AK16" i="26"/>
  <c r="AL16" i="26"/>
  <c r="AM16" i="26"/>
  <c r="AN16" i="26"/>
  <c r="AO16" i="26"/>
  <c r="AP16" i="26"/>
  <c r="AQ16" i="26"/>
  <c r="D17" i="26"/>
  <c r="E17" i="26"/>
  <c r="F17" i="26"/>
  <c r="G17" i="26"/>
  <c r="H17" i="26"/>
  <c r="I17" i="26"/>
  <c r="J17" i="26"/>
  <c r="K17" i="26"/>
  <c r="L17" i="26"/>
  <c r="M17" i="26"/>
  <c r="N17" i="26"/>
  <c r="O17" i="26"/>
  <c r="P17" i="26"/>
  <c r="Q17" i="26"/>
  <c r="R17" i="26"/>
  <c r="S17" i="26"/>
  <c r="T17" i="26"/>
  <c r="U17" i="26"/>
  <c r="V17" i="26"/>
  <c r="W17" i="26"/>
  <c r="X17" i="26"/>
  <c r="Y17" i="26"/>
  <c r="Z17" i="26"/>
  <c r="AA17" i="26"/>
  <c r="AB17" i="26"/>
  <c r="AC17" i="26"/>
  <c r="AD17" i="26"/>
  <c r="AE17" i="26"/>
  <c r="AF17" i="26"/>
  <c r="AG17" i="26"/>
  <c r="AH17" i="26"/>
  <c r="AI17" i="26"/>
  <c r="AJ17" i="26"/>
  <c r="AK17" i="26"/>
  <c r="AL17" i="26"/>
  <c r="AM17" i="26"/>
  <c r="AN17" i="26"/>
  <c r="AO17" i="26"/>
  <c r="AP17" i="26"/>
  <c r="AQ17" i="26"/>
  <c r="D18" i="26"/>
  <c r="E18" i="26"/>
  <c r="F18" i="26"/>
  <c r="G18" i="26"/>
  <c r="H18" i="26"/>
  <c r="I18" i="26"/>
  <c r="J18" i="26"/>
  <c r="K18" i="26"/>
  <c r="L18" i="26"/>
  <c r="M18" i="26"/>
  <c r="N18" i="26"/>
  <c r="O18" i="26"/>
  <c r="P18" i="26"/>
  <c r="Q18" i="26"/>
  <c r="R18" i="26"/>
  <c r="S18" i="26"/>
  <c r="T18" i="26"/>
  <c r="U18" i="26"/>
  <c r="V18" i="26"/>
  <c r="W18" i="26"/>
  <c r="X18" i="26"/>
  <c r="Y18" i="26"/>
  <c r="Z18" i="26"/>
  <c r="AA18" i="26"/>
  <c r="AB18" i="26"/>
  <c r="AC18" i="26"/>
  <c r="AD18" i="26"/>
  <c r="AE18" i="26"/>
  <c r="AF18" i="26"/>
  <c r="AG18" i="26"/>
  <c r="AH18" i="26"/>
  <c r="AI18" i="26"/>
  <c r="AJ18" i="26"/>
  <c r="AK18" i="26"/>
  <c r="AL18" i="26"/>
  <c r="AM18" i="26"/>
  <c r="AN18" i="26"/>
  <c r="AO18" i="26"/>
  <c r="AP18" i="26"/>
  <c r="AQ18" i="26"/>
  <c r="D19" i="26"/>
  <c r="E19" i="26"/>
  <c r="F19" i="26"/>
  <c r="G19" i="26"/>
  <c r="H19" i="26"/>
  <c r="I19" i="26"/>
  <c r="J19" i="26"/>
  <c r="K19" i="26"/>
  <c r="L19" i="26"/>
  <c r="M19" i="26"/>
  <c r="N19" i="26"/>
  <c r="O19" i="26"/>
  <c r="P19" i="26"/>
  <c r="Q19" i="26"/>
  <c r="R19" i="26"/>
  <c r="S19" i="26"/>
  <c r="T19" i="26"/>
  <c r="U19" i="26"/>
  <c r="V19" i="26"/>
  <c r="W19" i="26"/>
  <c r="X19" i="26"/>
  <c r="Y19" i="26"/>
  <c r="Z19" i="26"/>
  <c r="AA19" i="26"/>
  <c r="AB19" i="26"/>
  <c r="AC19" i="26"/>
  <c r="AD19" i="26"/>
  <c r="AE19" i="26"/>
  <c r="AF19" i="26"/>
  <c r="AG19" i="26"/>
  <c r="AH19" i="26"/>
  <c r="AI19" i="26"/>
  <c r="AJ19" i="26"/>
  <c r="AK19" i="26"/>
  <c r="AL19" i="26"/>
  <c r="AM19" i="26"/>
  <c r="AN19" i="26"/>
  <c r="AO19" i="26"/>
  <c r="AP19" i="26"/>
  <c r="AQ19" i="26"/>
  <c r="C15" i="26"/>
  <c r="C16" i="26"/>
  <c r="C17" i="26"/>
  <c r="C18" i="26"/>
  <c r="C19" i="26"/>
  <c r="C14" i="26"/>
  <c r="AS27" i="26" l="1"/>
  <c r="AR10" i="26"/>
  <c r="AS28" i="26" l="1"/>
  <c r="AR9" i="26" l="1"/>
  <c r="AR8" i="26"/>
  <c r="AR7" i="26"/>
  <c r="AR6" i="26"/>
  <c r="AR5" i="26"/>
  <c r="AR4" i="26"/>
  <c r="AR19" i="26" s="1"/>
  <c r="AR14" i="26" l="1"/>
  <c r="AR16" i="26"/>
  <c r="AR18" i="26"/>
  <c r="AR15" i="26"/>
  <c r="AR17" i="26"/>
  <c r="AR28" i="26"/>
  <c r="AR27" i="26"/>
  <c r="P25" i="33" l="1"/>
  <c r="D26" i="33" l="1"/>
  <c r="AP25" i="26" l="1"/>
  <c r="AQ25" i="26"/>
  <c r="AP26" i="26"/>
  <c r="AQ26" i="26"/>
  <c r="AP27" i="26"/>
  <c r="AQ27" i="26"/>
  <c r="AP28" i="26"/>
  <c r="AQ28" i="26"/>
  <c r="AP29" i="26"/>
  <c r="AQ29" i="26"/>
  <c r="AP24" i="26"/>
  <c r="AQ24" i="26"/>
  <c r="C51" i="25"/>
  <c r="C7" i="33" l="1"/>
  <c r="C8" i="33"/>
  <c r="C9" i="33"/>
  <c r="C10" i="33"/>
  <c r="C11" i="33"/>
  <c r="C12" i="33"/>
  <c r="C13" i="33"/>
  <c r="C14" i="33"/>
  <c r="C15" i="33"/>
  <c r="C16" i="33"/>
  <c r="C17" i="33"/>
  <c r="C18" i="33"/>
  <c r="C19" i="33"/>
  <c r="C20" i="33"/>
  <c r="C21" i="33"/>
  <c r="C22" i="33"/>
  <c r="C23" i="33"/>
  <c r="C24" i="33"/>
  <c r="C25" i="33"/>
  <c r="C26" i="33"/>
  <c r="C27" i="33"/>
  <c r="C28" i="33"/>
  <c r="C29" i="33"/>
  <c r="C30" i="33"/>
  <c r="C31" i="33"/>
  <c r="C32" i="33"/>
  <c r="C33" i="33"/>
  <c r="C34" i="33"/>
  <c r="C35" i="33"/>
  <c r="C36" i="33"/>
  <c r="C37" i="33"/>
  <c r="C38" i="33"/>
  <c r="C39" i="33"/>
  <c r="C40" i="33"/>
  <c r="C41" i="33"/>
  <c r="C42" i="33"/>
  <c r="C43" i="33"/>
  <c r="C44" i="33"/>
  <c r="C45" i="33"/>
  <c r="C46" i="33"/>
  <c r="C47" i="33"/>
  <c r="C48" i="33"/>
  <c r="C49" i="33"/>
  <c r="C50" i="33"/>
  <c r="C51" i="33"/>
  <c r="C52" i="33"/>
  <c r="C53" i="33"/>
  <c r="C54" i="33"/>
  <c r="C55" i="33"/>
  <c r="C56" i="33"/>
  <c r="C57" i="33"/>
  <c r="C58" i="33"/>
  <c r="C59" i="33"/>
  <c r="C60" i="33"/>
  <c r="C61" i="33"/>
  <c r="C62" i="33"/>
  <c r="C63" i="33"/>
  <c r="C64" i="33"/>
  <c r="C65" i="33"/>
  <c r="C66" i="33"/>
  <c r="C67" i="33"/>
  <c r="C68" i="33"/>
  <c r="C69" i="33"/>
  <c r="C70" i="33"/>
  <c r="C71" i="33"/>
  <c r="C72" i="33"/>
  <c r="C73" i="33"/>
  <c r="C74" i="33"/>
  <c r="C75" i="33"/>
  <c r="C76" i="33"/>
  <c r="C77" i="33"/>
  <c r="C78" i="33"/>
  <c r="C79" i="33"/>
  <c r="C80" i="33"/>
  <c r="C81" i="33"/>
  <c r="C82" i="33"/>
  <c r="C83" i="33"/>
  <c r="C84" i="33"/>
  <c r="C85" i="33"/>
  <c r="C86" i="33"/>
  <c r="C87" i="33"/>
  <c r="C88" i="33"/>
  <c r="C89" i="33"/>
  <c r="C90" i="33"/>
  <c r="C91" i="33"/>
  <c r="C92" i="33"/>
  <c r="C93" i="33"/>
  <c r="C94" i="33"/>
  <c r="C95" i="33"/>
  <c r="C96" i="33"/>
  <c r="C97" i="33"/>
  <c r="C98" i="33"/>
  <c r="C99" i="33"/>
  <c r="C100" i="33"/>
  <c r="C101" i="33"/>
  <c r="C102" i="33"/>
  <c r="C103" i="33"/>
  <c r="C104" i="33"/>
  <c r="C105" i="33"/>
  <c r="C106" i="33"/>
  <c r="C107" i="33"/>
  <c r="C108" i="33"/>
  <c r="C109" i="33"/>
  <c r="C110" i="33"/>
  <c r="C111" i="33"/>
  <c r="C112" i="33"/>
  <c r="C113" i="33"/>
  <c r="C114" i="33"/>
  <c r="C115" i="33"/>
  <c r="C116" i="33"/>
  <c r="C117" i="33"/>
  <c r="C118" i="33"/>
  <c r="C119" i="33"/>
  <c r="C120" i="33"/>
  <c r="C121" i="33"/>
  <c r="C122" i="33"/>
  <c r="C123" i="33"/>
  <c r="C124" i="33"/>
  <c r="C125" i="33"/>
  <c r="C126" i="33"/>
  <c r="C127" i="33"/>
  <c r="C128" i="33"/>
  <c r="C129" i="33"/>
  <c r="C130" i="33"/>
  <c r="C131" i="33"/>
  <c r="C132" i="33"/>
  <c r="C133" i="33"/>
  <c r="C134" i="33"/>
  <c r="C135" i="33"/>
  <c r="C136" i="33"/>
  <c r="C137" i="33"/>
  <c r="C138" i="33"/>
  <c r="C139" i="33"/>
  <c r="C140" i="33"/>
  <c r="C141" i="33"/>
  <c r="C142" i="33"/>
  <c r="C143" i="33"/>
  <c r="C144" i="33"/>
  <c r="C145" i="33"/>
  <c r="C146" i="33"/>
  <c r="C147" i="33"/>
  <c r="C148" i="33"/>
  <c r="C149" i="33"/>
  <c r="C150" i="33"/>
  <c r="C151" i="33"/>
  <c r="C152" i="33"/>
  <c r="C153" i="33"/>
  <c r="C154" i="33"/>
  <c r="C155" i="33"/>
  <c r="C156" i="33"/>
  <c r="C157" i="33"/>
  <c r="C158" i="33"/>
  <c r="C159" i="33"/>
  <c r="C160" i="33"/>
  <c r="C161" i="33"/>
  <c r="C162" i="33"/>
  <c r="C163" i="33"/>
  <c r="C164" i="33"/>
  <c r="C165" i="33"/>
  <c r="C166" i="33"/>
  <c r="C167" i="33"/>
  <c r="C168" i="33"/>
  <c r="C169" i="33"/>
  <c r="C170" i="33"/>
  <c r="C171" i="33"/>
  <c r="C172" i="33"/>
  <c r="C173" i="33"/>
  <c r="C174" i="33"/>
  <c r="C175" i="33"/>
  <c r="C176" i="33"/>
  <c r="C177" i="33"/>
  <c r="C178" i="33"/>
  <c r="C179" i="33"/>
  <c r="C180" i="33"/>
  <c r="C181" i="33"/>
  <c r="C182" i="33"/>
  <c r="C183" i="33"/>
  <c r="C184" i="33"/>
  <c r="C185" i="33"/>
  <c r="C186" i="33"/>
  <c r="C187" i="33"/>
  <c r="C188" i="33"/>
  <c r="C189" i="33"/>
  <c r="C190" i="33"/>
  <c r="C191" i="33"/>
  <c r="C192" i="33"/>
  <c r="C193" i="33"/>
  <c r="C194" i="33"/>
  <c r="C195" i="33"/>
  <c r="C196" i="33"/>
  <c r="C197" i="33"/>
  <c r="C198" i="33"/>
  <c r="C199" i="33"/>
  <c r="C200" i="33"/>
  <c r="C201" i="33"/>
  <c r="C202" i="33"/>
  <c r="C203" i="33"/>
  <c r="C204" i="33"/>
  <c r="C205" i="33"/>
  <c r="C206" i="33"/>
  <c r="C207" i="33"/>
  <c r="C208" i="33"/>
  <c r="C209" i="33"/>
  <c r="C210" i="33"/>
  <c r="C211" i="33"/>
  <c r="C212" i="33"/>
  <c r="C213" i="33"/>
  <c r="C214" i="33"/>
  <c r="C215" i="33"/>
  <c r="C216" i="33"/>
  <c r="C217" i="33"/>
  <c r="C218" i="33"/>
  <c r="C219" i="33"/>
  <c r="C220" i="33"/>
  <c r="C221" i="33"/>
  <c r="C222" i="33"/>
  <c r="C223" i="33"/>
  <c r="C224" i="33"/>
  <c r="C225" i="33"/>
  <c r="C226" i="33"/>
  <c r="C227" i="33"/>
  <c r="C228" i="33"/>
  <c r="C229" i="33"/>
  <c r="C230" i="33"/>
  <c r="C231" i="33"/>
  <c r="C232" i="33"/>
  <c r="C233" i="33"/>
  <c r="C234" i="33"/>
  <c r="C235" i="33"/>
  <c r="C236" i="33"/>
  <c r="C237" i="33"/>
  <c r="C238" i="33"/>
  <c r="C239" i="33"/>
  <c r="C240" i="33"/>
  <c r="C241" i="33"/>
  <c r="C242" i="33"/>
  <c r="C243" i="33"/>
  <c r="C244" i="33"/>
  <c r="C245" i="33"/>
  <c r="C246" i="33"/>
  <c r="C247" i="33"/>
  <c r="C248" i="33"/>
  <c r="C249" i="33"/>
  <c r="C250" i="33"/>
  <c r="C251" i="33"/>
  <c r="C252" i="33"/>
  <c r="C253" i="33"/>
  <c r="C254" i="33"/>
  <c r="C255" i="33"/>
  <c r="C256" i="33"/>
  <c r="C257" i="33"/>
  <c r="C258" i="33"/>
  <c r="C259" i="33"/>
  <c r="C260" i="33"/>
  <c r="C261" i="33"/>
  <c r="C262" i="33"/>
  <c r="C263" i="33"/>
  <c r="C264" i="33"/>
  <c r="C265" i="33"/>
  <c r="C266" i="33"/>
  <c r="C267" i="33"/>
  <c r="C268" i="33"/>
  <c r="C269" i="33"/>
  <c r="C270" i="33"/>
  <c r="C271" i="33"/>
  <c r="C272" i="33"/>
  <c r="C273" i="33"/>
  <c r="C274" i="33"/>
  <c r="C275" i="33"/>
  <c r="C276" i="33"/>
  <c r="C277" i="33"/>
  <c r="C278" i="33"/>
  <c r="C279" i="33"/>
  <c r="C280" i="33"/>
  <c r="C281" i="33"/>
  <c r="C282" i="33"/>
  <c r="C283" i="33"/>
  <c r="C284" i="33"/>
  <c r="C285" i="33"/>
  <c r="C286" i="33"/>
  <c r="C287" i="33"/>
  <c r="C288" i="33"/>
  <c r="C289" i="33"/>
  <c r="C290" i="33"/>
  <c r="C291" i="33"/>
  <c r="C292" i="33"/>
  <c r="C293" i="33"/>
  <c r="C294" i="33"/>
  <c r="C295" i="33"/>
  <c r="C296" i="33"/>
  <c r="C297" i="33"/>
  <c r="C298" i="33"/>
  <c r="C299" i="33"/>
  <c r="C300" i="33"/>
  <c r="C301" i="33"/>
  <c r="C302" i="33"/>
  <c r="C303" i="33"/>
  <c r="C304" i="33"/>
  <c r="C305" i="33"/>
  <c r="C306" i="33"/>
  <c r="C307" i="33"/>
  <c r="C308" i="33"/>
  <c r="C309" i="33"/>
  <c r="C310" i="33"/>
  <c r="C311" i="33"/>
  <c r="C312" i="33"/>
  <c r="C313" i="33"/>
  <c r="C314" i="33"/>
  <c r="C315" i="33"/>
  <c r="C316" i="33"/>
  <c r="C317" i="33"/>
  <c r="C318" i="33"/>
  <c r="C319" i="33"/>
  <c r="C320" i="33"/>
  <c r="C321" i="33"/>
  <c r="C322" i="33"/>
  <c r="C323" i="33"/>
  <c r="C324" i="33"/>
  <c r="C325" i="33"/>
  <c r="C326" i="33"/>
  <c r="C327" i="33"/>
  <c r="C328" i="33"/>
  <c r="C329" i="33"/>
  <c r="C330" i="33"/>
  <c r="C331" i="33"/>
  <c r="C332" i="33"/>
  <c r="C333" i="33"/>
  <c r="C334" i="33"/>
  <c r="C335" i="33"/>
  <c r="C336" i="33"/>
  <c r="C337" i="33"/>
  <c r="C338" i="33"/>
  <c r="C339" i="33"/>
  <c r="C340" i="33"/>
  <c r="C341" i="33"/>
  <c r="C342" i="33"/>
  <c r="C343" i="33"/>
  <c r="C344" i="33"/>
  <c r="C345" i="33"/>
  <c r="C346" i="33"/>
  <c r="C347" i="33"/>
  <c r="C348" i="33"/>
  <c r="C349" i="33"/>
  <c r="C350" i="33"/>
  <c r="C351" i="33"/>
  <c r="C352" i="33"/>
  <c r="C353" i="33"/>
  <c r="C354" i="33"/>
  <c r="C355" i="33"/>
  <c r="C356" i="33"/>
  <c r="C357" i="33"/>
  <c r="C358" i="33"/>
  <c r="C359" i="33"/>
  <c r="C360" i="33"/>
  <c r="C361" i="33"/>
  <c r="C362" i="33"/>
  <c r="C363" i="33"/>
  <c r="C364" i="33"/>
  <c r="C365" i="33"/>
  <c r="C366" i="33"/>
  <c r="C367" i="33"/>
  <c r="C368" i="33"/>
  <c r="C369" i="33"/>
  <c r="C370" i="33"/>
  <c r="C371" i="33"/>
  <c r="C372" i="33"/>
  <c r="C373" i="33"/>
  <c r="C374" i="33"/>
  <c r="C375" i="33"/>
  <c r="C376" i="33"/>
  <c r="C377" i="33"/>
  <c r="C378" i="33"/>
  <c r="C379" i="33"/>
  <c r="C380" i="33"/>
  <c r="C381" i="33"/>
  <c r="C382" i="33"/>
  <c r="C383" i="33"/>
  <c r="C384" i="33"/>
  <c r="C385" i="33"/>
  <c r="C386" i="33"/>
  <c r="C6" i="33"/>
  <c r="A2762" i="35" l="1"/>
  <c r="B2762" i="35" s="1"/>
  <c r="A2763" i="35"/>
  <c r="B2763" i="35" s="1"/>
  <c r="A2764" i="35"/>
  <c r="B2764" i="35" s="1"/>
  <c r="A2765" i="35"/>
  <c r="B2765" i="35" s="1"/>
  <c r="A2766" i="35"/>
  <c r="B2766" i="35" s="1"/>
  <c r="A2767" i="35"/>
  <c r="B2767" i="35" s="1"/>
  <c r="A2768" i="35"/>
  <c r="B2768" i="35" s="1"/>
  <c r="A2762" i="38"/>
  <c r="B2762" i="38" s="1"/>
  <c r="A2763" i="38"/>
  <c r="B2763" i="38" s="1"/>
  <c r="A2764" i="38"/>
  <c r="B2764" i="38" s="1"/>
  <c r="A2765" i="38"/>
  <c r="B2765" i="38" s="1"/>
  <c r="A2766" i="38"/>
  <c r="B2766" i="38" s="1"/>
  <c r="A2767" i="38"/>
  <c r="B2767" i="38" s="1"/>
  <c r="A2768" i="38"/>
  <c r="B2768" i="38" s="1"/>
  <c r="A2748" i="35"/>
  <c r="B2748" i="35" s="1"/>
  <c r="A2749" i="35"/>
  <c r="B2749" i="35" s="1"/>
  <c r="A2750" i="35"/>
  <c r="B2750" i="35" s="1"/>
  <c r="A2751" i="35"/>
  <c r="B2751" i="35" s="1"/>
  <c r="A2752" i="35"/>
  <c r="B2752" i="35" s="1"/>
  <c r="A2753" i="35"/>
  <c r="B2753" i="35" s="1"/>
  <c r="A2754" i="35"/>
  <c r="B2754" i="35" s="1"/>
  <c r="A2748" i="38"/>
  <c r="B2748" i="38" s="1"/>
  <c r="A2749" i="38"/>
  <c r="B2749" i="38" s="1"/>
  <c r="A2750" i="38"/>
  <c r="B2750" i="38" s="1"/>
  <c r="A2751" i="38"/>
  <c r="B2751" i="38" s="1"/>
  <c r="A2752" i="38"/>
  <c r="B2752" i="38" s="1"/>
  <c r="A2753" i="38"/>
  <c r="B2753" i="38" s="1"/>
  <c r="A2754" i="38"/>
  <c r="B2754" i="38" s="1"/>
  <c r="A2755" i="35"/>
  <c r="B2755" i="35" s="1"/>
  <c r="A2756" i="35"/>
  <c r="B2756" i="35" s="1"/>
  <c r="A2757" i="35"/>
  <c r="B2757" i="35" s="1"/>
  <c r="A2758" i="35"/>
  <c r="B2758" i="35" s="1"/>
  <c r="A2759" i="35"/>
  <c r="B2759" i="35" s="1"/>
  <c r="A2760" i="35"/>
  <c r="B2760" i="35" s="1"/>
  <c r="A2761" i="35"/>
  <c r="B2761" i="35" s="1"/>
  <c r="A2755" i="38"/>
  <c r="B2755" i="38" s="1"/>
  <c r="A2756" i="38"/>
  <c r="B2756" i="38" s="1"/>
  <c r="A2757" i="38"/>
  <c r="B2757" i="38" s="1"/>
  <c r="A2758" i="38"/>
  <c r="B2758" i="38" s="1"/>
  <c r="A2759" i="38"/>
  <c r="B2759" i="38" s="1"/>
  <c r="A2760" i="38"/>
  <c r="B2760" i="38" s="1"/>
  <c r="A2761" i="38"/>
  <c r="B2761" i="38" s="1"/>
  <c r="A1460" i="38"/>
  <c r="B1460" i="38" s="1"/>
  <c r="A1462" i="38"/>
  <c r="B1462" i="38" s="1"/>
  <c r="A1464" i="38"/>
  <c r="B1464" i="38" s="1"/>
  <c r="A1466" i="38"/>
  <c r="B1466" i="38" s="1"/>
  <c r="A1461" i="38"/>
  <c r="B1461" i="38" s="1"/>
  <c r="A1463" i="38"/>
  <c r="B1463" i="38" s="1"/>
  <c r="A1465" i="38"/>
  <c r="B1465" i="38" s="1"/>
  <c r="Y2" i="52"/>
  <c r="X2" i="52"/>
  <c r="W2" i="52"/>
  <c r="V2" i="52"/>
  <c r="U2" i="52"/>
  <c r="T2" i="52"/>
  <c r="S2" i="52"/>
  <c r="M2" i="52"/>
  <c r="N2" i="52" s="1"/>
  <c r="O2" i="52" s="1"/>
  <c r="P2" i="52" s="1"/>
  <c r="Q2" i="52" s="1"/>
  <c r="R2" i="52" s="1"/>
  <c r="L2" i="52"/>
  <c r="K2" i="52"/>
  <c r="J2" i="52"/>
  <c r="I2" i="52"/>
  <c r="H2" i="52"/>
  <c r="G2" i="52"/>
  <c r="F2" i="52"/>
  <c r="A2747" i="35"/>
  <c r="B2747" i="35" s="1"/>
  <c r="A2746" i="35"/>
  <c r="B2746" i="35" s="1"/>
  <c r="A2745" i="35"/>
  <c r="B2745" i="35" s="1"/>
  <c r="A2744" i="35"/>
  <c r="B2744" i="35" s="1"/>
  <c r="A2743" i="35"/>
  <c r="B2743" i="35" s="1"/>
  <c r="A2742" i="35"/>
  <c r="B2742" i="35" s="1"/>
  <c r="A2741" i="35"/>
  <c r="B2741" i="35" s="1"/>
  <c r="A2740" i="35"/>
  <c r="B2740" i="35" s="1"/>
  <c r="A2739" i="35"/>
  <c r="B2739" i="35" s="1"/>
  <c r="A2738" i="35"/>
  <c r="B2738" i="35" s="1"/>
  <c r="A2737" i="35"/>
  <c r="B2737" i="35" s="1"/>
  <c r="A2736" i="35"/>
  <c r="B2736" i="35" s="1"/>
  <c r="A2735" i="35"/>
  <c r="B2735" i="35" s="1"/>
  <c r="A2734" i="35"/>
  <c r="B2734" i="35" s="1"/>
  <c r="A2733" i="35"/>
  <c r="B2733" i="35" s="1"/>
  <c r="A2732" i="35"/>
  <c r="B2732" i="35" s="1"/>
  <c r="A2731" i="35"/>
  <c r="B2731" i="35" s="1"/>
  <c r="A2730" i="35"/>
  <c r="B2730" i="35" s="1"/>
  <c r="A2729" i="35"/>
  <c r="B2729" i="35" s="1"/>
  <c r="A2728" i="35"/>
  <c r="B2728" i="35" s="1"/>
  <c r="A2727" i="35"/>
  <c r="B2727" i="35" s="1"/>
  <c r="A2726" i="35"/>
  <c r="B2726" i="35" s="1"/>
  <c r="A2725" i="35"/>
  <c r="B2725" i="35" s="1"/>
  <c r="A2724" i="35"/>
  <c r="B2724" i="35" s="1"/>
  <c r="A2723" i="35"/>
  <c r="B2723" i="35" s="1"/>
  <c r="A2722" i="35"/>
  <c r="B2722" i="35" s="1"/>
  <c r="A2721" i="35"/>
  <c r="B2721" i="35" s="1"/>
  <c r="A2720" i="35"/>
  <c r="B2720" i="35" s="1"/>
  <c r="A2719" i="35"/>
  <c r="B2719" i="35" s="1"/>
  <c r="A2718" i="35"/>
  <c r="B2718" i="35" s="1"/>
  <c r="A2717" i="35"/>
  <c r="B2717" i="35" s="1"/>
  <c r="A2716" i="35"/>
  <c r="B2716" i="35" s="1"/>
  <c r="A2715" i="35"/>
  <c r="B2715" i="35" s="1"/>
  <c r="A2714" i="35"/>
  <c r="B2714" i="35" s="1"/>
  <c r="A2713" i="35"/>
  <c r="B2713" i="35" s="1"/>
  <c r="A2712" i="35"/>
  <c r="B2712" i="35" s="1"/>
  <c r="A2711" i="35"/>
  <c r="B2711" i="35" s="1"/>
  <c r="A2710" i="35"/>
  <c r="B2710" i="35" s="1"/>
  <c r="A2709" i="35"/>
  <c r="B2709" i="35" s="1"/>
  <c r="A2708" i="35"/>
  <c r="B2708" i="35" s="1"/>
  <c r="A2707" i="35"/>
  <c r="B2707" i="35" s="1"/>
  <c r="A2706" i="35"/>
  <c r="B2706" i="35" s="1"/>
  <c r="A2705" i="35"/>
  <c r="B2705" i="35" s="1"/>
  <c r="A2704" i="35"/>
  <c r="B2704" i="35" s="1"/>
  <c r="A2703" i="35"/>
  <c r="B2703" i="35" s="1"/>
  <c r="A2702" i="35"/>
  <c r="B2702" i="35" s="1"/>
  <c r="A2701" i="35"/>
  <c r="B2701" i="35" s="1"/>
  <c r="A2700" i="35"/>
  <c r="B2700" i="35" s="1"/>
  <c r="A2699" i="35"/>
  <c r="B2699" i="35" s="1"/>
  <c r="A2698" i="35"/>
  <c r="B2698" i="35" s="1"/>
  <c r="A2697" i="35"/>
  <c r="B2697" i="35" s="1"/>
  <c r="A2696" i="35"/>
  <c r="B2696" i="35" s="1"/>
  <c r="A2695" i="35"/>
  <c r="B2695" i="35" s="1"/>
  <c r="A2694" i="35"/>
  <c r="B2694" i="35" s="1"/>
  <c r="A2693" i="35"/>
  <c r="B2693" i="35" s="1"/>
  <c r="A2692" i="35"/>
  <c r="B2692" i="35" s="1"/>
  <c r="A2691" i="35"/>
  <c r="B2691" i="35" s="1"/>
  <c r="A2690" i="35"/>
  <c r="B2690" i="35" s="1"/>
  <c r="A2689" i="35"/>
  <c r="B2689" i="35" s="1"/>
  <c r="A2688" i="35"/>
  <c r="B2688" i="35" s="1"/>
  <c r="A2687" i="35"/>
  <c r="B2687" i="35" s="1"/>
  <c r="A2686" i="35"/>
  <c r="B2686" i="35" s="1"/>
  <c r="A2685" i="35"/>
  <c r="B2685" i="35" s="1"/>
  <c r="A2684" i="35"/>
  <c r="B2684" i="35" s="1"/>
  <c r="A2683" i="35"/>
  <c r="B2683" i="35" s="1"/>
  <c r="A2682" i="35"/>
  <c r="B2682" i="35" s="1"/>
  <c r="A2681" i="35"/>
  <c r="B2681" i="35" s="1"/>
  <c r="A2680" i="35"/>
  <c r="B2680" i="35" s="1"/>
  <c r="A2679" i="35"/>
  <c r="B2679" i="35" s="1"/>
  <c r="A2678" i="35"/>
  <c r="B2678" i="35" s="1"/>
  <c r="A2677" i="35"/>
  <c r="B2677" i="35" s="1"/>
  <c r="A2676" i="35"/>
  <c r="B2676" i="35" s="1"/>
  <c r="A2675" i="35"/>
  <c r="B2675" i="35" s="1"/>
  <c r="A2674" i="35"/>
  <c r="B2674" i="35" s="1"/>
  <c r="A2673" i="35"/>
  <c r="B2673" i="35" s="1"/>
  <c r="A2672" i="35"/>
  <c r="B2672" i="35" s="1"/>
  <c r="A2671" i="35"/>
  <c r="B2671" i="35" s="1"/>
  <c r="A2670" i="35"/>
  <c r="B2670" i="35" s="1"/>
  <c r="A2669" i="35"/>
  <c r="B2669" i="35" s="1"/>
  <c r="A2668" i="35"/>
  <c r="B2668" i="35" s="1"/>
  <c r="A2667" i="35"/>
  <c r="B2667" i="35" s="1"/>
  <c r="A2666" i="35"/>
  <c r="B2666" i="35" s="1"/>
  <c r="A2665" i="35"/>
  <c r="B2665" i="35" s="1"/>
  <c r="A2664" i="35"/>
  <c r="B2664" i="35" s="1"/>
  <c r="A2663" i="35"/>
  <c r="B2663" i="35" s="1"/>
  <c r="A2662" i="35"/>
  <c r="B2662" i="35" s="1"/>
  <c r="A2661" i="35"/>
  <c r="B2661" i="35" s="1"/>
  <c r="A2660" i="35"/>
  <c r="B2660" i="35" s="1"/>
  <c r="A2659" i="35"/>
  <c r="B2659" i="35" s="1"/>
  <c r="A2658" i="35"/>
  <c r="B2658" i="35" s="1"/>
  <c r="A2657" i="35"/>
  <c r="B2657" i="35" s="1"/>
  <c r="A2656" i="35"/>
  <c r="B2656" i="35" s="1"/>
  <c r="A2655" i="35"/>
  <c r="B2655" i="35" s="1"/>
  <c r="A2654" i="35"/>
  <c r="B2654" i="35" s="1"/>
  <c r="A2653" i="35"/>
  <c r="B2653" i="35" s="1"/>
  <c r="A2652" i="35"/>
  <c r="B2652" i="35" s="1"/>
  <c r="A2651" i="35"/>
  <c r="B2651" i="35" s="1"/>
  <c r="A2650" i="35"/>
  <c r="B2650" i="35" s="1"/>
  <c r="A2649" i="35"/>
  <c r="B2649" i="35" s="1"/>
  <c r="A2648" i="35"/>
  <c r="B2648" i="35" s="1"/>
  <c r="A2647" i="35"/>
  <c r="B2647" i="35" s="1"/>
  <c r="A2646" i="35"/>
  <c r="B2646" i="35" s="1"/>
  <c r="A2645" i="35"/>
  <c r="B2645" i="35" s="1"/>
  <c r="A2644" i="35"/>
  <c r="B2644" i="35" s="1"/>
  <c r="A2643" i="35"/>
  <c r="B2643" i="35" s="1"/>
  <c r="A2642" i="35"/>
  <c r="B2642" i="35" s="1"/>
  <c r="A2641" i="35"/>
  <c r="B2641" i="35" s="1"/>
  <c r="A2640" i="35"/>
  <c r="B2640" i="35" s="1"/>
  <c r="A2639" i="35"/>
  <c r="B2639" i="35" s="1"/>
  <c r="A2638" i="35"/>
  <c r="B2638" i="35" s="1"/>
  <c r="A2637" i="35"/>
  <c r="B2637" i="35" s="1"/>
  <c r="A2636" i="35"/>
  <c r="B2636" i="35" s="1"/>
  <c r="A2635" i="35"/>
  <c r="B2635" i="35" s="1"/>
  <c r="A2634" i="35"/>
  <c r="B2634" i="35" s="1"/>
  <c r="A2633" i="35"/>
  <c r="B2633" i="35" s="1"/>
  <c r="A2632" i="35"/>
  <c r="B2632" i="35" s="1"/>
  <c r="A2631" i="35"/>
  <c r="B2631" i="35" s="1"/>
  <c r="A2630" i="35"/>
  <c r="B2630" i="35" s="1"/>
  <c r="A2629" i="35"/>
  <c r="B2629" i="35" s="1"/>
  <c r="A2628" i="35"/>
  <c r="B2628" i="35" s="1"/>
  <c r="A2627" i="35"/>
  <c r="B2627" i="35" s="1"/>
  <c r="A2626" i="35"/>
  <c r="B2626" i="35" s="1"/>
  <c r="A2625" i="35"/>
  <c r="B2625" i="35" s="1"/>
  <c r="A2624" i="35"/>
  <c r="B2624" i="35" s="1"/>
  <c r="A2623" i="35"/>
  <c r="B2623" i="35" s="1"/>
  <c r="A2622" i="35"/>
  <c r="B2622" i="35" s="1"/>
  <c r="A2621" i="35"/>
  <c r="B2621" i="35" s="1"/>
  <c r="A2620" i="35"/>
  <c r="B2620" i="35" s="1"/>
  <c r="A2619" i="35"/>
  <c r="B2619" i="35" s="1"/>
  <c r="A2618" i="35"/>
  <c r="B2618" i="35" s="1"/>
  <c r="A2617" i="35"/>
  <c r="B2617" i="35" s="1"/>
  <c r="A2616" i="35"/>
  <c r="B2616" i="35" s="1"/>
  <c r="A2615" i="35"/>
  <c r="B2615" i="35" s="1"/>
  <c r="A2614" i="35"/>
  <c r="B2614" i="35" s="1"/>
  <c r="A2613" i="35"/>
  <c r="B2613" i="35" s="1"/>
  <c r="A2612" i="35"/>
  <c r="B2612" i="35" s="1"/>
  <c r="A2611" i="35"/>
  <c r="B2611" i="35" s="1"/>
  <c r="A2610" i="35"/>
  <c r="B2610" i="35" s="1"/>
  <c r="A2609" i="35"/>
  <c r="B2609" i="35" s="1"/>
  <c r="A2608" i="35"/>
  <c r="B2608" i="35" s="1"/>
  <c r="A2607" i="35"/>
  <c r="B2607" i="35" s="1"/>
  <c r="A2606" i="35"/>
  <c r="B2606" i="35" s="1"/>
  <c r="A2605" i="35"/>
  <c r="B2605" i="35" s="1"/>
  <c r="A2604" i="35"/>
  <c r="B2604" i="35" s="1"/>
  <c r="A2603" i="35"/>
  <c r="B2603" i="35" s="1"/>
  <c r="A2602" i="35"/>
  <c r="B2602" i="35" s="1"/>
  <c r="A2601" i="35"/>
  <c r="B2601" i="35" s="1"/>
  <c r="A2600" i="35"/>
  <c r="B2600" i="35" s="1"/>
  <c r="A2599" i="35"/>
  <c r="B2599" i="35" s="1"/>
  <c r="A2598" i="35"/>
  <c r="B2598" i="35" s="1"/>
  <c r="A2597" i="35"/>
  <c r="B2597" i="35" s="1"/>
  <c r="A2596" i="35"/>
  <c r="B2596" i="35" s="1"/>
  <c r="A2595" i="35"/>
  <c r="B2595" i="35" s="1"/>
  <c r="A2594" i="35"/>
  <c r="B2594" i="35" s="1"/>
  <c r="A2593" i="35"/>
  <c r="B2593" i="35" s="1"/>
  <c r="A2592" i="35"/>
  <c r="B2592" i="35" s="1"/>
  <c r="A2591" i="35"/>
  <c r="B2591" i="35" s="1"/>
  <c r="A2590" i="35"/>
  <c r="B2590" i="35" s="1"/>
  <c r="A2589" i="35"/>
  <c r="B2589" i="35" s="1"/>
  <c r="A2588" i="35"/>
  <c r="B2588" i="35" s="1"/>
  <c r="A2587" i="35"/>
  <c r="B2587" i="35" s="1"/>
  <c r="A2586" i="35"/>
  <c r="B2586" i="35" s="1"/>
  <c r="A2585" i="35"/>
  <c r="B2585" i="35" s="1"/>
  <c r="A2584" i="35"/>
  <c r="B2584" i="35" s="1"/>
  <c r="A2583" i="35"/>
  <c r="B2583" i="35" s="1"/>
  <c r="A2582" i="35"/>
  <c r="B2582" i="35" s="1"/>
  <c r="A2581" i="35"/>
  <c r="B2581" i="35" s="1"/>
  <c r="A2580" i="35"/>
  <c r="B2580" i="35" s="1"/>
  <c r="A2579" i="35"/>
  <c r="B2579" i="35" s="1"/>
  <c r="A2578" i="35"/>
  <c r="B2578" i="35" s="1"/>
  <c r="A2577" i="35"/>
  <c r="B2577" i="35" s="1"/>
  <c r="A2576" i="35"/>
  <c r="B2576" i="35" s="1"/>
  <c r="A2575" i="35"/>
  <c r="B2575" i="35" s="1"/>
  <c r="A2574" i="35"/>
  <c r="B2574" i="35" s="1"/>
  <c r="A2573" i="35"/>
  <c r="B2573" i="35" s="1"/>
  <c r="A2572" i="35"/>
  <c r="B2572" i="35" s="1"/>
  <c r="A2571" i="35"/>
  <c r="B2571" i="35" s="1"/>
  <c r="A2570" i="35"/>
  <c r="B2570" i="35" s="1"/>
  <c r="A2569" i="35"/>
  <c r="B2569" i="35" s="1"/>
  <c r="A2568" i="35"/>
  <c r="B2568" i="35" s="1"/>
  <c r="A2567" i="35"/>
  <c r="B2567" i="35" s="1"/>
  <c r="A2566" i="35"/>
  <c r="B2566" i="35" s="1"/>
  <c r="A2565" i="35"/>
  <c r="B2565" i="35" s="1"/>
  <c r="A2564" i="35"/>
  <c r="B2564" i="35" s="1"/>
  <c r="A2563" i="35"/>
  <c r="B2563" i="35" s="1"/>
  <c r="A2562" i="35"/>
  <c r="B2562" i="35" s="1"/>
  <c r="A2561" i="35"/>
  <c r="B2561" i="35" s="1"/>
  <c r="A2560" i="35"/>
  <c r="B2560" i="35" s="1"/>
  <c r="A2559" i="35"/>
  <c r="B2559" i="35" s="1"/>
  <c r="A2558" i="35"/>
  <c r="B2558" i="35" s="1"/>
  <c r="A2557" i="35"/>
  <c r="B2557" i="35" s="1"/>
  <c r="A2556" i="35"/>
  <c r="B2556" i="35" s="1"/>
  <c r="A2555" i="35"/>
  <c r="B2555" i="35" s="1"/>
  <c r="A2554" i="35"/>
  <c r="B2554" i="35" s="1"/>
  <c r="A2553" i="35"/>
  <c r="B2553" i="35" s="1"/>
  <c r="A2552" i="35"/>
  <c r="B2552" i="35" s="1"/>
  <c r="A2551" i="35"/>
  <c r="B2551" i="35" s="1"/>
  <c r="A2550" i="35"/>
  <c r="B2550" i="35" s="1"/>
  <c r="A2549" i="35"/>
  <c r="B2549" i="35" s="1"/>
  <c r="A2548" i="35"/>
  <c r="B2548" i="35" s="1"/>
  <c r="A2547" i="35"/>
  <c r="B2547" i="35" s="1"/>
  <c r="A2546" i="35"/>
  <c r="B2546" i="35" s="1"/>
  <c r="A2545" i="35"/>
  <c r="B2545" i="35" s="1"/>
  <c r="A2544" i="35"/>
  <c r="B2544" i="35" s="1"/>
  <c r="A2543" i="35"/>
  <c r="B2543" i="35" s="1"/>
  <c r="A2542" i="35"/>
  <c r="B2542" i="35" s="1"/>
  <c r="A2541" i="35"/>
  <c r="B2541" i="35" s="1"/>
  <c r="A2540" i="35"/>
  <c r="B2540" i="35" s="1"/>
  <c r="A2539" i="35"/>
  <c r="B2539" i="35" s="1"/>
  <c r="A2538" i="35"/>
  <c r="B2538" i="35" s="1"/>
  <c r="A2537" i="35"/>
  <c r="B2537" i="35" s="1"/>
  <c r="A2536" i="35"/>
  <c r="B2536" i="35" s="1"/>
  <c r="A2535" i="35"/>
  <c r="B2535" i="35" s="1"/>
  <c r="A2534" i="35"/>
  <c r="B2534" i="35" s="1"/>
  <c r="A2533" i="35"/>
  <c r="B2533" i="35" s="1"/>
  <c r="A2532" i="35"/>
  <c r="B2532" i="35" s="1"/>
  <c r="A2531" i="35"/>
  <c r="B2531" i="35" s="1"/>
  <c r="A2530" i="35"/>
  <c r="B2530" i="35" s="1"/>
  <c r="A2529" i="35"/>
  <c r="B2529" i="35" s="1"/>
  <c r="A2528" i="35"/>
  <c r="B2528" i="35" s="1"/>
  <c r="A2527" i="35"/>
  <c r="B2527" i="35" s="1"/>
  <c r="A2526" i="35"/>
  <c r="B2526" i="35" s="1"/>
  <c r="A2525" i="35"/>
  <c r="B2525" i="35" s="1"/>
  <c r="A2524" i="35"/>
  <c r="B2524" i="35" s="1"/>
  <c r="A2523" i="35"/>
  <c r="B2523" i="35" s="1"/>
  <c r="A2522" i="35"/>
  <c r="B2522" i="35" s="1"/>
  <c r="A2521" i="35"/>
  <c r="B2521" i="35" s="1"/>
  <c r="A2520" i="35"/>
  <c r="B2520" i="35" s="1"/>
  <c r="A2519" i="35"/>
  <c r="B2519" i="35" s="1"/>
  <c r="A2518" i="35"/>
  <c r="B2518" i="35" s="1"/>
  <c r="A2517" i="35"/>
  <c r="B2517" i="35" s="1"/>
  <c r="A2516" i="35"/>
  <c r="B2516" i="35" s="1"/>
  <c r="A2515" i="35"/>
  <c r="B2515" i="35" s="1"/>
  <c r="A2514" i="35"/>
  <c r="B2514" i="35" s="1"/>
  <c r="A2513" i="35"/>
  <c r="B2513" i="35" s="1"/>
  <c r="A2512" i="35"/>
  <c r="B2512" i="35" s="1"/>
  <c r="A2511" i="35"/>
  <c r="B2511" i="35" s="1"/>
  <c r="A2510" i="35"/>
  <c r="B2510" i="35" s="1"/>
  <c r="A2509" i="35"/>
  <c r="B2509" i="35" s="1"/>
  <c r="A2508" i="35"/>
  <c r="B2508" i="35" s="1"/>
  <c r="A2507" i="35"/>
  <c r="B2507" i="35" s="1"/>
  <c r="A2506" i="35"/>
  <c r="B2506" i="35" s="1"/>
  <c r="A2505" i="35"/>
  <c r="B2505" i="35" s="1"/>
  <c r="A2504" i="35"/>
  <c r="B2504" i="35" s="1"/>
  <c r="A2503" i="35"/>
  <c r="B2503" i="35" s="1"/>
  <c r="A2502" i="35"/>
  <c r="B2502" i="35" s="1"/>
  <c r="A2501" i="35"/>
  <c r="B2501" i="35" s="1"/>
  <c r="A2500" i="35"/>
  <c r="B2500" i="35" s="1"/>
  <c r="A2499" i="35"/>
  <c r="B2499" i="35" s="1"/>
  <c r="A2498" i="35"/>
  <c r="B2498" i="35" s="1"/>
  <c r="A2497" i="35"/>
  <c r="B2497" i="35" s="1"/>
  <c r="A2496" i="35"/>
  <c r="B2496" i="35" s="1"/>
  <c r="A2495" i="35"/>
  <c r="B2495" i="35" s="1"/>
  <c r="A2494" i="35"/>
  <c r="B2494" i="35" s="1"/>
  <c r="A2493" i="35"/>
  <c r="B2493" i="35" s="1"/>
  <c r="A2492" i="35"/>
  <c r="B2492" i="35" s="1"/>
  <c r="A2491" i="35"/>
  <c r="B2491" i="35" s="1"/>
  <c r="A2490" i="35"/>
  <c r="B2490" i="35" s="1"/>
  <c r="A2489" i="35"/>
  <c r="B2489" i="35" s="1"/>
  <c r="A2488" i="35"/>
  <c r="B2488" i="35" s="1"/>
  <c r="A2487" i="35"/>
  <c r="B2487" i="35" s="1"/>
  <c r="A2486" i="35"/>
  <c r="B2486" i="35" s="1"/>
  <c r="A2485" i="35"/>
  <c r="B2485" i="35" s="1"/>
  <c r="A2484" i="35"/>
  <c r="B2484" i="35" s="1"/>
  <c r="A2483" i="35"/>
  <c r="B2483" i="35" s="1"/>
  <c r="A2482" i="35"/>
  <c r="B2482" i="35" s="1"/>
  <c r="A2481" i="35"/>
  <c r="B2481" i="35" s="1"/>
  <c r="A2480" i="35"/>
  <c r="B2480" i="35" s="1"/>
  <c r="A2479" i="35"/>
  <c r="B2479" i="35" s="1"/>
  <c r="A2478" i="35"/>
  <c r="B2478" i="35" s="1"/>
  <c r="A2477" i="35"/>
  <c r="B2477" i="35" s="1"/>
  <c r="A2476" i="35"/>
  <c r="B2476" i="35" s="1"/>
  <c r="A2475" i="35"/>
  <c r="B2475" i="35" s="1"/>
  <c r="A2474" i="35"/>
  <c r="B2474" i="35" s="1"/>
  <c r="A2473" i="35"/>
  <c r="B2473" i="35" s="1"/>
  <c r="A2472" i="35"/>
  <c r="B2472" i="35" s="1"/>
  <c r="A2471" i="35"/>
  <c r="B2471" i="35" s="1"/>
  <c r="A2470" i="35"/>
  <c r="B2470" i="35" s="1"/>
  <c r="A2469" i="35"/>
  <c r="B2469" i="35" s="1"/>
  <c r="A2468" i="35"/>
  <c r="B2468" i="35" s="1"/>
  <c r="A2467" i="35"/>
  <c r="B2467" i="35" s="1"/>
  <c r="A2466" i="35"/>
  <c r="B2466" i="35" s="1"/>
  <c r="A2465" i="35"/>
  <c r="B2465" i="35" s="1"/>
  <c r="A2464" i="35"/>
  <c r="B2464" i="35" s="1"/>
  <c r="A2463" i="35"/>
  <c r="B2463" i="35" s="1"/>
  <c r="A2462" i="35"/>
  <c r="B2462" i="35" s="1"/>
  <c r="A2461" i="35"/>
  <c r="B2461" i="35" s="1"/>
  <c r="A2460" i="35"/>
  <c r="B2460" i="35" s="1"/>
  <c r="A2459" i="35"/>
  <c r="B2459" i="35" s="1"/>
  <c r="A2458" i="35"/>
  <c r="B2458" i="35" s="1"/>
  <c r="A2457" i="35"/>
  <c r="B2457" i="35" s="1"/>
  <c r="A2456" i="35"/>
  <c r="B2456" i="35" s="1"/>
  <c r="A2455" i="35"/>
  <c r="B2455" i="35" s="1"/>
  <c r="A2454" i="35"/>
  <c r="B2454" i="35" s="1"/>
  <c r="A2453" i="35"/>
  <c r="B2453" i="35" s="1"/>
  <c r="A2452" i="35"/>
  <c r="B2452" i="35" s="1"/>
  <c r="A2451" i="35"/>
  <c r="B2451" i="35" s="1"/>
  <c r="A2450" i="35"/>
  <c r="B2450" i="35" s="1"/>
  <c r="A2449" i="35"/>
  <c r="B2449" i="35" s="1"/>
  <c r="A2448" i="35"/>
  <c r="B2448" i="35" s="1"/>
  <c r="A2447" i="35"/>
  <c r="B2447" i="35" s="1"/>
  <c r="A2446" i="35"/>
  <c r="B2446" i="35" s="1"/>
  <c r="A2445" i="35"/>
  <c r="B2445" i="35" s="1"/>
  <c r="A2444" i="35"/>
  <c r="B2444" i="35" s="1"/>
  <c r="A2443" i="35"/>
  <c r="B2443" i="35" s="1"/>
  <c r="A2442" i="35"/>
  <c r="B2442" i="35" s="1"/>
  <c r="A2441" i="35"/>
  <c r="B2441" i="35" s="1"/>
  <c r="A2440" i="35"/>
  <c r="B2440" i="35" s="1"/>
  <c r="A2439" i="35"/>
  <c r="B2439" i="35" s="1"/>
  <c r="A2438" i="35"/>
  <c r="B2438" i="35" s="1"/>
  <c r="A2437" i="35"/>
  <c r="B2437" i="35" s="1"/>
  <c r="A2436" i="35"/>
  <c r="B2436" i="35" s="1"/>
  <c r="A2435" i="35"/>
  <c r="B2435" i="35" s="1"/>
  <c r="A2434" i="35"/>
  <c r="B2434" i="35" s="1"/>
  <c r="A2433" i="35"/>
  <c r="B2433" i="35" s="1"/>
  <c r="A2432" i="35"/>
  <c r="B2432" i="35" s="1"/>
  <c r="A2431" i="35"/>
  <c r="B2431" i="35" s="1"/>
  <c r="A2430" i="35"/>
  <c r="B2430" i="35" s="1"/>
  <c r="A2429" i="35"/>
  <c r="B2429" i="35" s="1"/>
  <c r="A2428" i="35"/>
  <c r="B2428" i="35" s="1"/>
  <c r="A2427" i="35"/>
  <c r="B2427" i="35" s="1"/>
  <c r="A2426" i="35"/>
  <c r="B2426" i="35" s="1"/>
  <c r="A2425" i="35"/>
  <c r="B2425" i="35" s="1"/>
  <c r="A2424" i="35"/>
  <c r="B2424" i="35" s="1"/>
  <c r="A2423" i="35"/>
  <c r="B2423" i="35" s="1"/>
  <c r="A2422" i="35"/>
  <c r="B2422" i="35" s="1"/>
  <c r="A2421" i="35"/>
  <c r="B2421" i="35" s="1"/>
  <c r="A2420" i="35"/>
  <c r="B2420" i="35" s="1"/>
  <c r="A2419" i="35"/>
  <c r="B2419" i="35" s="1"/>
  <c r="A2418" i="35"/>
  <c r="B2418" i="35" s="1"/>
  <c r="A2417" i="35"/>
  <c r="B2417" i="35" s="1"/>
  <c r="A2416" i="35"/>
  <c r="B2416" i="35" s="1"/>
  <c r="A2415" i="35"/>
  <c r="B2415" i="35" s="1"/>
  <c r="A2414" i="35"/>
  <c r="B2414" i="35" s="1"/>
  <c r="A2413" i="35"/>
  <c r="B2413" i="35" s="1"/>
  <c r="A2412" i="35"/>
  <c r="B2412" i="35" s="1"/>
  <c r="A2411" i="35"/>
  <c r="B2411" i="35" s="1"/>
  <c r="A2410" i="35"/>
  <c r="B2410" i="35" s="1"/>
  <c r="A2409" i="35"/>
  <c r="B2409" i="35" s="1"/>
  <c r="A2408" i="35"/>
  <c r="B2408" i="35" s="1"/>
  <c r="A2407" i="35"/>
  <c r="B2407" i="35" s="1"/>
  <c r="A2406" i="35"/>
  <c r="B2406" i="35" s="1"/>
  <c r="A2405" i="35"/>
  <c r="B2405" i="35" s="1"/>
  <c r="A2404" i="35"/>
  <c r="B2404" i="35" s="1"/>
  <c r="A2403" i="35"/>
  <c r="B2403" i="35" s="1"/>
  <c r="A2402" i="35"/>
  <c r="B2402" i="35" s="1"/>
  <c r="A2401" i="35"/>
  <c r="B2401" i="35" s="1"/>
  <c r="A2400" i="35"/>
  <c r="B2400" i="35" s="1"/>
  <c r="A2399" i="35"/>
  <c r="B2399" i="35" s="1"/>
  <c r="A2398" i="35"/>
  <c r="B2398" i="35" s="1"/>
  <c r="A2397" i="35"/>
  <c r="B2397" i="35" s="1"/>
  <c r="A2396" i="35"/>
  <c r="B2396" i="35" s="1"/>
  <c r="A2395" i="35"/>
  <c r="B2395" i="35" s="1"/>
  <c r="A2394" i="35"/>
  <c r="B2394" i="35" s="1"/>
  <c r="A2393" i="35"/>
  <c r="B2393" i="35" s="1"/>
  <c r="A2392" i="35"/>
  <c r="B2392" i="35" s="1"/>
  <c r="A2391" i="35"/>
  <c r="B2391" i="35" s="1"/>
  <c r="A2390" i="35"/>
  <c r="B2390" i="35" s="1"/>
  <c r="A2389" i="35"/>
  <c r="B2389" i="35" s="1"/>
  <c r="A2388" i="35"/>
  <c r="B2388" i="35" s="1"/>
  <c r="A2387" i="35"/>
  <c r="B2387" i="35" s="1"/>
  <c r="A2386" i="35"/>
  <c r="B2386" i="35" s="1"/>
  <c r="A2385" i="35"/>
  <c r="B2385" i="35" s="1"/>
  <c r="A2384" i="35"/>
  <c r="B2384" i="35" s="1"/>
  <c r="A2383" i="35"/>
  <c r="B2383" i="35" s="1"/>
  <c r="A2382" i="35"/>
  <c r="B2382" i="35" s="1"/>
  <c r="A2381" i="35"/>
  <c r="B2381" i="35" s="1"/>
  <c r="A2380" i="35"/>
  <c r="B2380" i="35" s="1"/>
  <c r="A2379" i="35"/>
  <c r="B2379" i="35" s="1"/>
  <c r="A2378" i="35"/>
  <c r="B2378" i="35" s="1"/>
  <c r="A2377" i="35"/>
  <c r="B2377" i="35" s="1"/>
  <c r="A2376" i="35"/>
  <c r="B2376" i="35" s="1"/>
  <c r="A2375" i="35"/>
  <c r="B2375" i="35" s="1"/>
  <c r="A2374" i="35"/>
  <c r="B2374" i="35" s="1"/>
  <c r="A2373" i="35"/>
  <c r="B2373" i="35" s="1"/>
  <c r="A2372" i="35"/>
  <c r="B2372" i="35" s="1"/>
  <c r="A2371" i="35"/>
  <c r="B2371" i="35" s="1"/>
  <c r="A2370" i="35"/>
  <c r="B2370" i="35" s="1"/>
  <c r="A2369" i="35"/>
  <c r="B2369" i="35" s="1"/>
  <c r="A2368" i="35"/>
  <c r="B2368" i="35" s="1"/>
  <c r="A2367" i="35"/>
  <c r="B2367" i="35" s="1"/>
  <c r="A2366" i="35"/>
  <c r="B2366" i="35" s="1"/>
  <c r="A2365" i="35"/>
  <c r="B2365" i="35" s="1"/>
  <c r="A2364" i="35"/>
  <c r="B2364" i="35" s="1"/>
  <c r="A2363" i="35"/>
  <c r="B2363" i="35" s="1"/>
  <c r="A2362" i="35"/>
  <c r="B2362" i="35" s="1"/>
  <c r="A2361" i="35"/>
  <c r="B2361" i="35" s="1"/>
  <c r="A2360" i="35"/>
  <c r="B2360" i="35" s="1"/>
  <c r="A2359" i="35"/>
  <c r="B2359" i="35" s="1"/>
  <c r="A2358" i="35"/>
  <c r="B2358" i="35" s="1"/>
  <c r="A2357" i="35"/>
  <c r="B2357" i="35" s="1"/>
  <c r="A2356" i="35"/>
  <c r="B2356" i="35" s="1"/>
  <c r="A2355" i="35"/>
  <c r="B2355" i="35" s="1"/>
  <c r="A2354" i="35"/>
  <c r="B2354" i="35" s="1"/>
  <c r="A2353" i="35"/>
  <c r="B2353" i="35" s="1"/>
  <c r="A2352" i="35"/>
  <c r="B2352" i="35" s="1"/>
  <c r="A2351" i="35"/>
  <c r="B2351" i="35" s="1"/>
  <c r="A2350" i="35"/>
  <c r="B2350" i="35" s="1"/>
  <c r="A2349" i="35"/>
  <c r="B2349" i="35" s="1"/>
  <c r="A2348" i="35"/>
  <c r="B2348" i="35" s="1"/>
  <c r="A2347" i="35"/>
  <c r="B2347" i="35" s="1"/>
  <c r="A2346" i="35"/>
  <c r="B2346" i="35" s="1"/>
  <c r="A2345" i="35"/>
  <c r="B2345" i="35" s="1"/>
  <c r="A2344" i="35"/>
  <c r="B2344" i="35" s="1"/>
  <c r="A2343" i="35"/>
  <c r="B2343" i="35" s="1"/>
  <c r="A2342" i="35"/>
  <c r="B2342" i="35" s="1"/>
  <c r="A2341" i="35"/>
  <c r="B2341" i="35" s="1"/>
  <c r="A2340" i="35"/>
  <c r="B2340" i="35" s="1"/>
  <c r="A2339" i="35"/>
  <c r="B2339" i="35" s="1"/>
  <c r="A2338" i="35"/>
  <c r="B2338" i="35" s="1"/>
  <c r="A2337" i="35"/>
  <c r="B2337" i="35" s="1"/>
  <c r="A2336" i="35"/>
  <c r="B2336" i="35" s="1"/>
  <c r="A2335" i="35"/>
  <c r="B2335" i="35" s="1"/>
  <c r="A2334" i="35"/>
  <c r="B2334" i="35" s="1"/>
  <c r="A2333" i="35"/>
  <c r="B2333" i="35" s="1"/>
  <c r="A2332" i="35"/>
  <c r="B2332" i="35" s="1"/>
  <c r="A2331" i="35"/>
  <c r="B2331" i="35" s="1"/>
  <c r="A2330" i="35"/>
  <c r="B2330" i="35" s="1"/>
  <c r="A2329" i="35"/>
  <c r="B2329" i="35" s="1"/>
  <c r="A2328" i="35"/>
  <c r="B2328" i="35" s="1"/>
  <c r="A2327" i="35"/>
  <c r="B2327" i="35" s="1"/>
  <c r="A2326" i="35"/>
  <c r="B2326" i="35" s="1"/>
  <c r="A2325" i="35"/>
  <c r="B2325" i="35" s="1"/>
  <c r="A2324" i="35"/>
  <c r="B2324" i="35" s="1"/>
  <c r="A2323" i="35"/>
  <c r="B2323" i="35" s="1"/>
  <c r="A2322" i="35"/>
  <c r="B2322" i="35" s="1"/>
  <c r="A2321" i="35"/>
  <c r="B2321" i="35" s="1"/>
  <c r="A2320" i="35"/>
  <c r="B2320" i="35" s="1"/>
  <c r="A2319" i="35"/>
  <c r="B2319" i="35" s="1"/>
  <c r="A2318" i="35"/>
  <c r="B2318" i="35" s="1"/>
  <c r="A2317" i="35"/>
  <c r="B2317" i="35" s="1"/>
  <c r="A2316" i="35"/>
  <c r="B2316" i="35" s="1"/>
  <c r="A2315" i="35"/>
  <c r="B2315" i="35" s="1"/>
  <c r="A2314" i="35"/>
  <c r="B2314" i="35" s="1"/>
  <c r="A2313" i="35"/>
  <c r="B2313" i="35" s="1"/>
  <c r="A2312" i="35"/>
  <c r="B2312" i="35" s="1"/>
  <c r="A2311" i="35"/>
  <c r="B2311" i="35" s="1"/>
  <c r="A2310" i="35"/>
  <c r="B2310" i="35" s="1"/>
  <c r="A2309" i="35"/>
  <c r="B2309" i="35" s="1"/>
  <c r="A2308" i="35"/>
  <c r="B2308" i="35" s="1"/>
  <c r="A2307" i="35"/>
  <c r="B2307" i="35" s="1"/>
  <c r="A2306" i="35"/>
  <c r="B2306" i="35" s="1"/>
  <c r="A2305" i="35"/>
  <c r="B2305" i="35" s="1"/>
  <c r="A2304" i="35"/>
  <c r="B2304" i="35" s="1"/>
  <c r="A2303" i="35"/>
  <c r="B2303" i="35" s="1"/>
  <c r="A2302" i="35"/>
  <c r="B2302" i="35" s="1"/>
  <c r="A2301" i="35"/>
  <c r="B2301" i="35" s="1"/>
  <c r="A2300" i="35"/>
  <c r="B2300" i="35" s="1"/>
  <c r="A2299" i="35"/>
  <c r="B2299" i="35" s="1"/>
  <c r="A2298" i="35"/>
  <c r="B2298" i="35" s="1"/>
  <c r="A2297" i="35"/>
  <c r="B2297" i="35" s="1"/>
  <c r="A2296" i="35"/>
  <c r="B2296" i="35" s="1"/>
  <c r="A2295" i="35"/>
  <c r="B2295" i="35" s="1"/>
  <c r="A2294" i="35"/>
  <c r="B2294" i="35" s="1"/>
  <c r="A2293" i="35"/>
  <c r="B2293" i="35" s="1"/>
  <c r="A2292" i="35"/>
  <c r="B2292" i="35" s="1"/>
  <c r="A2291" i="35"/>
  <c r="B2291" i="35" s="1"/>
  <c r="A2290" i="35"/>
  <c r="B2290" i="35" s="1"/>
  <c r="A2289" i="35"/>
  <c r="B2289" i="35" s="1"/>
  <c r="A2288" i="35"/>
  <c r="B2288" i="35" s="1"/>
  <c r="A2287" i="35"/>
  <c r="B2287" i="35" s="1"/>
  <c r="A2286" i="35"/>
  <c r="B2286" i="35" s="1"/>
  <c r="A2285" i="35"/>
  <c r="B2285" i="35" s="1"/>
  <c r="A2284" i="35"/>
  <c r="B2284" i="35" s="1"/>
  <c r="A2283" i="35"/>
  <c r="B2283" i="35" s="1"/>
  <c r="A2282" i="35"/>
  <c r="B2282" i="35" s="1"/>
  <c r="A2281" i="35"/>
  <c r="B2281" i="35" s="1"/>
  <c r="A2280" i="35"/>
  <c r="B2280" i="35" s="1"/>
  <c r="A2279" i="35"/>
  <c r="B2279" i="35" s="1"/>
  <c r="A2278" i="35"/>
  <c r="B2278" i="35" s="1"/>
  <c r="A2277" i="35"/>
  <c r="B2277" i="35" s="1"/>
  <c r="A2276" i="35"/>
  <c r="B2276" i="35" s="1"/>
  <c r="A2275" i="35"/>
  <c r="B2275" i="35" s="1"/>
  <c r="A2274" i="35"/>
  <c r="B2274" i="35" s="1"/>
  <c r="A2273" i="35"/>
  <c r="B2273" i="35" s="1"/>
  <c r="A2272" i="35"/>
  <c r="B2272" i="35" s="1"/>
  <c r="A2271" i="35"/>
  <c r="B2271" i="35" s="1"/>
  <c r="A2270" i="35"/>
  <c r="B2270" i="35" s="1"/>
  <c r="A2269" i="35"/>
  <c r="B2269" i="35" s="1"/>
  <c r="A2268" i="35"/>
  <c r="B2268" i="35" s="1"/>
  <c r="A2267" i="35"/>
  <c r="B2267" i="35" s="1"/>
  <c r="A2266" i="35"/>
  <c r="B2266" i="35" s="1"/>
  <c r="A2265" i="35"/>
  <c r="B2265" i="35" s="1"/>
  <c r="A2264" i="35"/>
  <c r="B2264" i="35" s="1"/>
  <c r="A2263" i="35"/>
  <c r="B2263" i="35" s="1"/>
  <c r="A2262" i="35"/>
  <c r="B2262" i="35" s="1"/>
  <c r="A2261" i="35"/>
  <c r="B2261" i="35" s="1"/>
  <c r="A2260" i="35"/>
  <c r="B2260" i="35" s="1"/>
  <c r="A2259" i="35"/>
  <c r="B2259" i="35" s="1"/>
  <c r="A2258" i="35"/>
  <c r="B2258" i="35" s="1"/>
  <c r="A2257" i="35"/>
  <c r="B2257" i="35" s="1"/>
  <c r="A2256" i="35"/>
  <c r="B2256" i="35" s="1"/>
  <c r="A2255" i="35"/>
  <c r="B2255" i="35" s="1"/>
  <c r="A2254" i="35"/>
  <c r="B2254" i="35" s="1"/>
  <c r="A2253" i="35"/>
  <c r="B2253" i="35" s="1"/>
  <c r="A2252" i="35"/>
  <c r="B2252" i="35" s="1"/>
  <c r="A2251" i="35"/>
  <c r="B2251" i="35" s="1"/>
  <c r="A2250" i="35"/>
  <c r="B2250" i="35" s="1"/>
  <c r="A2249" i="35"/>
  <c r="B2249" i="35" s="1"/>
  <c r="A2248" i="35"/>
  <c r="B2248" i="35" s="1"/>
  <c r="A2247" i="35"/>
  <c r="B2247" i="35" s="1"/>
  <c r="A2246" i="35"/>
  <c r="B2246" i="35" s="1"/>
  <c r="A2245" i="35"/>
  <c r="B2245" i="35" s="1"/>
  <c r="A2244" i="35"/>
  <c r="B2244" i="35" s="1"/>
  <c r="A2243" i="35"/>
  <c r="B2243" i="35" s="1"/>
  <c r="A2242" i="35"/>
  <c r="B2242" i="35" s="1"/>
  <c r="A2241" i="35"/>
  <c r="B2241" i="35" s="1"/>
  <c r="A2240" i="35"/>
  <c r="B2240" i="35" s="1"/>
  <c r="A2239" i="35"/>
  <c r="B2239" i="35" s="1"/>
  <c r="A2238" i="35"/>
  <c r="B2238" i="35" s="1"/>
  <c r="A2237" i="35"/>
  <c r="B2237" i="35" s="1"/>
  <c r="A2236" i="35"/>
  <c r="B2236" i="35" s="1"/>
  <c r="A2235" i="35"/>
  <c r="B2235" i="35" s="1"/>
  <c r="A2234" i="35"/>
  <c r="B2234" i="35" s="1"/>
  <c r="A2233" i="35"/>
  <c r="B2233" i="35" s="1"/>
  <c r="A2232" i="35"/>
  <c r="B2232" i="35" s="1"/>
  <c r="A2231" i="35"/>
  <c r="B2231" i="35" s="1"/>
  <c r="A2230" i="35"/>
  <c r="B2230" i="35" s="1"/>
  <c r="A2229" i="35"/>
  <c r="B2229" i="35" s="1"/>
  <c r="A2228" i="35"/>
  <c r="B2228" i="35" s="1"/>
  <c r="A2227" i="35"/>
  <c r="B2227" i="35" s="1"/>
  <c r="A2226" i="35"/>
  <c r="B2226" i="35" s="1"/>
  <c r="A2225" i="35"/>
  <c r="B2225" i="35" s="1"/>
  <c r="A2224" i="35"/>
  <c r="B2224" i="35" s="1"/>
  <c r="A2223" i="35"/>
  <c r="B2223" i="35" s="1"/>
  <c r="A2222" i="35"/>
  <c r="B2222" i="35" s="1"/>
  <c r="A2221" i="35"/>
  <c r="B2221" i="35" s="1"/>
  <c r="A2220" i="35"/>
  <c r="B2220" i="35" s="1"/>
  <c r="A2219" i="35"/>
  <c r="B2219" i="35" s="1"/>
  <c r="A2218" i="35"/>
  <c r="B2218" i="35" s="1"/>
  <c r="A2217" i="35"/>
  <c r="B2217" i="35" s="1"/>
  <c r="A2216" i="35"/>
  <c r="B2216" i="35" s="1"/>
  <c r="A2215" i="35"/>
  <c r="B2215" i="35" s="1"/>
  <c r="A2214" i="35"/>
  <c r="B2214" i="35" s="1"/>
  <c r="A2213" i="35"/>
  <c r="B2213" i="35" s="1"/>
  <c r="A2212" i="35"/>
  <c r="B2212" i="35" s="1"/>
  <c r="A2211" i="35"/>
  <c r="B2211" i="35" s="1"/>
  <c r="A2210" i="35"/>
  <c r="B2210" i="35" s="1"/>
  <c r="A2209" i="35"/>
  <c r="B2209" i="35" s="1"/>
  <c r="A2208" i="35"/>
  <c r="B2208" i="35" s="1"/>
  <c r="A2207" i="35"/>
  <c r="B2207" i="35" s="1"/>
  <c r="A2206" i="35"/>
  <c r="B2206" i="35" s="1"/>
  <c r="A2205" i="35"/>
  <c r="B2205" i="35" s="1"/>
  <c r="A2204" i="35"/>
  <c r="B2204" i="35" s="1"/>
  <c r="A2203" i="35"/>
  <c r="B2203" i="35" s="1"/>
  <c r="A2202" i="35"/>
  <c r="B2202" i="35" s="1"/>
  <c r="A2201" i="35"/>
  <c r="B2201" i="35" s="1"/>
  <c r="A2200" i="35"/>
  <c r="B2200" i="35" s="1"/>
  <c r="A2199" i="35"/>
  <c r="B2199" i="35" s="1"/>
  <c r="A2198" i="35"/>
  <c r="B2198" i="35" s="1"/>
  <c r="A2197" i="35"/>
  <c r="B2197" i="35" s="1"/>
  <c r="A2196" i="35"/>
  <c r="B2196" i="35" s="1"/>
  <c r="A2195" i="35"/>
  <c r="B2195" i="35" s="1"/>
  <c r="A2194" i="35"/>
  <c r="B2194" i="35" s="1"/>
  <c r="A2193" i="35"/>
  <c r="B2193" i="35" s="1"/>
  <c r="A2192" i="35"/>
  <c r="B2192" i="35" s="1"/>
  <c r="A2191" i="35"/>
  <c r="B2191" i="35" s="1"/>
  <c r="A2190" i="35"/>
  <c r="B2190" i="35" s="1"/>
  <c r="A2189" i="35"/>
  <c r="B2189" i="35" s="1"/>
  <c r="A2188" i="35"/>
  <c r="B2188" i="35" s="1"/>
  <c r="A2187" i="35"/>
  <c r="B2187" i="35" s="1"/>
  <c r="A2186" i="35"/>
  <c r="B2186" i="35" s="1"/>
  <c r="A2185" i="35"/>
  <c r="B2185" i="35" s="1"/>
  <c r="A2184" i="35"/>
  <c r="B2184" i="35" s="1"/>
  <c r="A2183" i="35"/>
  <c r="B2183" i="35" s="1"/>
  <c r="A2182" i="35"/>
  <c r="B2182" i="35" s="1"/>
  <c r="A2181" i="35"/>
  <c r="B2181" i="35" s="1"/>
  <c r="A2180" i="35"/>
  <c r="B2180" i="35" s="1"/>
  <c r="A2179" i="35"/>
  <c r="B2179" i="35" s="1"/>
  <c r="A2178" i="35"/>
  <c r="B2178" i="35" s="1"/>
  <c r="A2177" i="35"/>
  <c r="B2177" i="35" s="1"/>
  <c r="A2176" i="35"/>
  <c r="B2176" i="35" s="1"/>
  <c r="A2175" i="35"/>
  <c r="B2175" i="35" s="1"/>
  <c r="A2174" i="35"/>
  <c r="B2174" i="35" s="1"/>
  <c r="A2173" i="35"/>
  <c r="B2173" i="35" s="1"/>
  <c r="A2172" i="35"/>
  <c r="B2172" i="35" s="1"/>
  <c r="A2171" i="35"/>
  <c r="B2171" i="35" s="1"/>
  <c r="A2170" i="35"/>
  <c r="B2170" i="35" s="1"/>
  <c r="A2169" i="35"/>
  <c r="B2169" i="35" s="1"/>
  <c r="A2168" i="35"/>
  <c r="B2168" i="35" s="1"/>
  <c r="A2167" i="35"/>
  <c r="B2167" i="35" s="1"/>
  <c r="A2166" i="35"/>
  <c r="B2166" i="35" s="1"/>
  <c r="A2165" i="35"/>
  <c r="B2165" i="35" s="1"/>
  <c r="A2164" i="35"/>
  <c r="B2164" i="35" s="1"/>
  <c r="A2163" i="35"/>
  <c r="B2163" i="35" s="1"/>
  <c r="A2162" i="35"/>
  <c r="B2162" i="35" s="1"/>
  <c r="A2161" i="35"/>
  <c r="B2161" i="35" s="1"/>
  <c r="A2160" i="35"/>
  <c r="B2160" i="35" s="1"/>
  <c r="A2159" i="35"/>
  <c r="B2159" i="35" s="1"/>
  <c r="A2158" i="35"/>
  <c r="B2158" i="35" s="1"/>
  <c r="A2157" i="35"/>
  <c r="B2157" i="35" s="1"/>
  <c r="A2156" i="35"/>
  <c r="B2156" i="35" s="1"/>
  <c r="A2155" i="35"/>
  <c r="B2155" i="35" s="1"/>
  <c r="A2154" i="35"/>
  <c r="B2154" i="35" s="1"/>
  <c r="A2153" i="35"/>
  <c r="B2153" i="35" s="1"/>
  <c r="A2152" i="35"/>
  <c r="B2152" i="35" s="1"/>
  <c r="A2151" i="35"/>
  <c r="B2151" i="35" s="1"/>
  <c r="A2150" i="35"/>
  <c r="B2150" i="35" s="1"/>
  <c r="A2149" i="35"/>
  <c r="B2149" i="35" s="1"/>
  <c r="A2148" i="35"/>
  <c r="B2148" i="35" s="1"/>
  <c r="A2147" i="35"/>
  <c r="B2147" i="35" s="1"/>
  <c r="A2146" i="35"/>
  <c r="B2146" i="35" s="1"/>
  <c r="A2145" i="35"/>
  <c r="B2145" i="35" s="1"/>
  <c r="A2144" i="35"/>
  <c r="B2144" i="35" s="1"/>
  <c r="A2143" i="35"/>
  <c r="B2143" i="35" s="1"/>
  <c r="A2142" i="35"/>
  <c r="B2142" i="35" s="1"/>
  <c r="A2141" i="35"/>
  <c r="B2141" i="35" s="1"/>
  <c r="A2140" i="35"/>
  <c r="B2140" i="35" s="1"/>
  <c r="A2139" i="35"/>
  <c r="B2139" i="35" s="1"/>
  <c r="A2138" i="35"/>
  <c r="B2138" i="35" s="1"/>
  <c r="A2137" i="35"/>
  <c r="B2137" i="35" s="1"/>
  <c r="A2136" i="35"/>
  <c r="B2136" i="35" s="1"/>
  <c r="A2135" i="35"/>
  <c r="B2135" i="35" s="1"/>
  <c r="A2134" i="35"/>
  <c r="B2134" i="35" s="1"/>
  <c r="A2133" i="35"/>
  <c r="B2133" i="35" s="1"/>
  <c r="A2132" i="35"/>
  <c r="B2132" i="35" s="1"/>
  <c r="A2131" i="35"/>
  <c r="B2131" i="35" s="1"/>
  <c r="A2130" i="35"/>
  <c r="B2130" i="35" s="1"/>
  <c r="A2129" i="35"/>
  <c r="B2129" i="35" s="1"/>
  <c r="A2128" i="35"/>
  <c r="B2128" i="35" s="1"/>
  <c r="A2127" i="35"/>
  <c r="B2127" i="35" s="1"/>
  <c r="A2126" i="35"/>
  <c r="B2126" i="35" s="1"/>
  <c r="A2125" i="35"/>
  <c r="B2125" i="35" s="1"/>
  <c r="A2124" i="35"/>
  <c r="B2124" i="35" s="1"/>
  <c r="A2123" i="35"/>
  <c r="B2123" i="35" s="1"/>
  <c r="A2122" i="35"/>
  <c r="B2122" i="35" s="1"/>
  <c r="A2121" i="35"/>
  <c r="B2121" i="35" s="1"/>
  <c r="A2120" i="35"/>
  <c r="B2120" i="35" s="1"/>
  <c r="A2119" i="35"/>
  <c r="B2119" i="35" s="1"/>
  <c r="A2118" i="35"/>
  <c r="B2118" i="35" s="1"/>
  <c r="A2117" i="35"/>
  <c r="B2117" i="35" s="1"/>
  <c r="A2116" i="35"/>
  <c r="B2116" i="35" s="1"/>
  <c r="A2115" i="35"/>
  <c r="B2115" i="35" s="1"/>
  <c r="A2114" i="35"/>
  <c r="B2114" i="35" s="1"/>
  <c r="A2113" i="35"/>
  <c r="B2113" i="35" s="1"/>
  <c r="A2112" i="35"/>
  <c r="B2112" i="35" s="1"/>
  <c r="A2111" i="35"/>
  <c r="B2111" i="35" s="1"/>
  <c r="A2110" i="35"/>
  <c r="B2110" i="35" s="1"/>
  <c r="A2109" i="35"/>
  <c r="B2109" i="35" s="1"/>
  <c r="A2108" i="35"/>
  <c r="B2108" i="35" s="1"/>
  <c r="A2107" i="35"/>
  <c r="B2107" i="35" s="1"/>
  <c r="A2106" i="35"/>
  <c r="B2106" i="35" s="1"/>
  <c r="A2105" i="35"/>
  <c r="B2105" i="35" s="1"/>
  <c r="A2104" i="35"/>
  <c r="B2104" i="35" s="1"/>
  <c r="A2103" i="35"/>
  <c r="B2103" i="35" s="1"/>
  <c r="A2102" i="35"/>
  <c r="B2102" i="35" s="1"/>
  <c r="A2101" i="35"/>
  <c r="B2101" i="35" s="1"/>
  <c r="A2100" i="35"/>
  <c r="B2100" i="35" s="1"/>
  <c r="A2099" i="35"/>
  <c r="B2099" i="35" s="1"/>
  <c r="A2098" i="35"/>
  <c r="B2098" i="35" s="1"/>
  <c r="A2097" i="35"/>
  <c r="B2097" i="35" s="1"/>
  <c r="A2096" i="35"/>
  <c r="B2096" i="35" s="1"/>
  <c r="A2095" i="35"/>
  <c r="B2095" i="35" s="1"/>
  <c r="A2094" i="35"/>
  <c r="B2094" i="35" s="1"/>
  <c r="A2093" i="35"/>
  <c r="B2093" i="35" s="1"/>
  <c r="A2092" i="35"/>
  <c r="B2092" i="35" s="1"/>
  <c r="A2091" i="35"/>
  <c r="B2091" i="35" s="1"/>
  <c r="A2090" i="35"/>
  <c r="B2090" i="35" s="1"/>
  <c r="A2089" i="35"/>
  <c r="B2089" i="35" s="1"/>
  <c r="A2088" i="35"/>
  <c r="B2088" i="35" s="1"/>
  <c r="A2087" i="35"/>
  <c r="B2087" i="35" s="1"/>
  <c r="A2086" i="35"/>
  <c r="B2086" i="35" s="1"/>
  <c r="A2085" i="35"/>
  <c r="B2085" i="35" s="1"/>
  <c r="A2084" i="35"/>
  <c r="B2084" i="35" s="1"/>
  <c r="A2083" i="35"/>
  <c r="B2083" i="35" s="1"/>
  <c r="A2082" i="35"/>
  <c r="B2082" i="35" s="1"/>
  <c r="A2081" i="35"/>
  <c r="B2081" i="35" s="1"/>
  <c r="A2080" i="35"/>
  <c r="B2080" i="35" s="1"/>
  <c r="A2079" i="35"/>
  <c r="B2079" i="35" s="1"/>
  <c r="A2078" i="35"/>
  <c r="B2078" i="35" s="1"/>
  <c r="A2077" i="35"/>
  <c r="B2077" i="35" s="1"/>
  <c r="A2076" i="35"/>
  <c r="B2076" i="35" s="1"/>
  <c r="A2075" i="35"/>
  <c r="B2075" i="35" s="1"/>
  <c r="A2074" i="35"/>
  <c r="B2074" i="35" s="1"/>
  <c r="A2073" i="35"/>
  <c r="B2073" i="35" s="1"/>
  <c r="A2072" i="35"/>
  <c r="B2072" i="35" s="1"/>
  <c r="A2071" i="35"/>
  <c r="B2071" i="35" s="1"/>
  <c r="A2070" i="35"/>
  <c r="B2070" i="35" s="1"/>
  <c r="A2069" i="35"/>
  <c r="B2069" i="35" s="1"/>
  <c r="A2068" i="35"/>
  <c r="B2068" i="35" s="1"/>
  <c r="A2067" i="35"/>
  <c r="B2067" i="35" s="1"/>
  <c r="A2066" i="35"/>
  <c r="B2066" i="35" s="1"/>
  <c r="A2065" i="35"/>
  <c r="B2065" i="35" s="1"/>
  <c r="A2064" i="35"/>
  <c r="B2064" i="35" s="1"/>
  <c r="A2063" i="35"/>
  <c r="B2063" i="35" s="1"/>
  <c r="A2062" i="35"/>
  <c r="B2062" i="35" s="1"/>
  <c r="A2061" i="35"/>
  <c r="B2061" i="35" s="1"/>
  <c r="A2060" i="35"/>
  <c r="B2060" i="35" s="1"/>
  <c r="A2059" i="35"/>
  <c r="B2059" i="35" s="1"/>
  <c r="A2058" i="35"/>
  <c r="B2058" i="35" s="1"/>
  <c r="A2057" i="35"/>
  <c r="B2057" i="35" s="1"/>
  <c r="A2056" i="35"/>
  <c r="B2056" i="35" s="1"/>
  <c r="A2055" i="35"/>
  <c r="B2055" i="35" s="1"/>
  <c r="A2054" i="35"/>
  <c r="B2054" i="35" s="1"/>
  <c r="A2053" i="35"/>
  <c r="B2053" i="35" s="1"/>
  <c r="A2052" i="35"/>
  <c r="B2052" i="35" s="1"/>
  <c r="A2051" i="35"/>
  <c r="B2051" i="35" s="1"/>
  <c r="A2050" i="35"/>
  <c r="B2050" i="35" s="1"/>
  <c r="A2049" i="35"/>
  <c r="B2049" i="35" s="1"/>
  <c r="A2048" i="35"/>
  <c r="B2048" i="35" s="1"/>
  <c r="A2047" i="35"/>
  <c r="B2047" i="35" s="1"/>
  <c r="A2046" i="35"/>
  <c r="B2046" i="35" s="1"/>
  <c r="A2045" i="35"/>
  <c r="B2045" i="35" s="1"/>
  <c r="A2044" i="35"/>
  <c r="B2044" i="35" s="1"/>
  <c r="A2043" i="35"/>
  <c r="B2043" i="35" s="1"/>
  <c r="A2042" i="35"/>
  <c r="B2042" i="35" s="1"/>
  <c r="A2041" i="35"/>
  <c r="B2041" i="35" s="1"/>
  <c r="A2040" i="35"/>
  <c r="B2040" i="35" s="1"/>
  <c r="A2039" i="35"/>
  <c r="B2039" i="35" s="1"/>
  <c r="A2038" i="35"/>
  <c r="B2038" i="35" s="1"/>
  <c r="A2037" i="35"/>
  <c r="B2037" i="35" s="1"/>
  <c r="A2036" i="35"/>
  <c r="B2036" i="35" s="1"/>
  <c r="A2035" i="35"/>
  <c r="B2035" i="35" s="1"/>
  <c r="A2034" i="35"/>
  <c r="B2034" i="35" s="1"/>
  <c r="A2033" i="35"/>
  <c r="B2033" i="35" s="1"/>
  <c r="A2032" i="35"/>
  <c r="B2032" i="35" s="1"/>
  <c r="A2031" i="35"/>
  <c r="B2031" i="35" s="1"/>
  <c r="A2030" i="35"/>
  <c r="B2030" i="35" s="1"/>
  <c r="A2029" i="35"/>
  <c r="B2029" i="35" s="1"/>
  <c r="A2028" i="35"/>
  <c r="B2028" i="35" s="1"/>
  <c r="A2027" i="35"/>
  <c r="B2027" i="35" s="1"/>
  <c r="A2026" i="35"/>
  <c r="B2026" i="35" s="1"/>
  <c r="A2025" i="35"/>
  <c r="B2025" i="35" s="1"/>
  <c r="A2024" i="35"/>
  <c r="B2024" i="35" s="1"/>
  <c r="A2023" i="35"/>
  <c r="B2023" i="35" s="1"/>
  <c r="A2022" i="35"/>
  <c r="B2022" i="35" s="1"/>
  <c r="A2021" i="35"/>
  <c r="B2021" i="35" s="1"/>
  <c r="A2020" i="35"/>
  <c r="B2020" i="35" s="1"/>
  <c r="A2019" i="35"/>
  <c r="B2019" i="35" s="1"/>
  <c r="A2018" i="35"/>
  <c r="B2018" i="35" s="1"/>
  <c r="A2017" i="35"/>
  <c r="B2017" i="35" s="1"/>
  <c r="A2016" i="35"/>
  <c r="B2016" i="35" s="1"/>
  <c r="A2015" i="35"/>
  <c r="B2015" i="35" s="1"/>
  <c r="A2014" i="35"/>
  <c r="B2014" i="35" s="1"/>
  <c r="A2013" i="35"/>
  <c r="B2013" i="35" s="1"/>
  <c r="A2012" i="35"/>
  <c r="B2012" i="35" s="1"/>
  <c r="A2011" i="35"/>
  <c r="B2011" i="35" s="1"/>
  <c r="A2010" i="35"/>
  <c r="B2010" i="35" s="1"/>
  <c r="A2009" i="35"/>
  <c r="B2009" i="35" s="1"/>
  <c r="A2008" i="35"/>
  <c r="B2008" i="35" s="1"/>
  <c r="A2007" i="35"/>
  <c r="B2007" i="35" s="1"/>
  <c r="A2006" i="35"/>
  <c r="B2006" i="35" s="1"/>
  <c r="A2005" i="35"/>
  <c r="B2005" i="35" s="1"/>
  <c r="A2004" i="35"/>
  <c r="B2004" i="35" s="1"/>
  <c r="A2003" i="35"/>
  <c r="B2003" i="35" s="1"/>
  <c r="A2002" i="35"/>
  <c r="B2002" i="35" s="1"/>
  <c r="A2001" i="35"/>
  <c r="B2001" i="35" s="1"/>
  <c r="A2000" i="35"/>
  <c r="B2000" i="35" s="1"/>
  <c r="A1999" i="35"/>
  <c r="B1999" i="35" s="1"/>
  <c r="A1998" i="35"/>
  <c r="B1998" i="35" s="1"/>
  <c r="A1997" i="35"/>
  <c r="B1997" i="35" s="1"/>
  <c r="A1996" i="35"/>
  <c r="B1996" i="35" s="1"/>
  <c r="A1995" i="35"/>
  <c r="B1995" i="35" s="1"/>
  <c r="A1994" i="35"/>
  <c r="B1994" i="35" s="1"/>
  <c r="A1993" i="35"/>
  <c r="B1993" i="35" s="1"/>
  <c r="A1992" i="35"/>
  <c r="B1992" i="35" s="1"/>
  <c r="A1991" i="35"/>
  <c r="B1991" i="35" s="1"/>
  <c r="A1990" i="35"/>
  <c r="B1990" i="35" s="1"/>
  <c r="A1989" i="35"/>
  <c r="B1989" i="35" s="1"/>
  <c r="A1988" i="35"/>
  <c r="B1988" i="35" s="1"/>
  <c r="A1987" i="35"/>
  <c r="B1987" i="35" s="1"/>
  <c r="A1986" i="35"/>
  <c r="B1986" i="35" s="1"/>
  <c r="A1985" i="35"/>
  <c r="B1985" i="35" s="1"/>
  <c r="A1984" i="35"/>
  <c r="B1984" i="35" s="1"/>
  <c r="A1983" i="35"/>
  <c r="B1983" i="35" s="1"/>
  <c r="A1982" i="35"/>
  <c r="B1982" i="35" s="1"/>
  <c r="A1981" i="35"/>
  <c r="B1981" i="35" s="1"/>
  <c r="A1980" i="35"/>
  <c r="B1980" i="35" s="1"/>
  <c r="A1979" i="35"/>
  <c r="B1979" i="35" s="1"/>
  <c r="A1978" i="35"/>
  <c r="B1978" i="35" s="1"/>
  <c r="A1977" i="35"/>
  <c r="B1977" i="35" s="1"/>
  <c r="A1976" i="35"/>
  <c r="B1976" i="35" s="1"/>
  <c r="A1975" i="35"/>
  <c r="B1975" i="35" s="1"/>
  <c r="A1974" i="35"/>
  <c r="B1974" i="35" s="1"/>
  <c r="A1973" i="35"/>
  <c r="B1973" i="35" s="1"/>
  <c r="A1972" i="35"/>
  <c r="B1972" i="35" s="1"/>
  <c r="A1971" i="35"/>
  <c r="B1971" i="35" s="1"/>
  <c r="A1970" i="35"/>
  <c r="B1970" i="35" s="1"/>
  <c r="A1969" i="35"/>
  <c r="B1969" i="35" s="1"/>
  <c r="A1968" i="35"/>
  <c r="B1968" i="35" s="1"/>
  <c r="A1967" i="35"/>
  <c r="B1967" i="35" s="1"/>
  <c r="A1966" i="35"/>
  <c r="B1966" i="35" s="1"/>
  <c r="A1965" i="35"/>
  <c r="B1965" i="35" s="1"/>
  <c r="A1964" i="35"/>
  <c r="B1964" i="35" s="1"/>
  <c r="A1963" i="35"/>
  <c r="B1963" i="35" s="1"/>
  <c r="A1962" i="35"/>
  <c r="B1962" i="35" s="1"/>
  <c r="A1961" i="35"/>
  <c r="B1961" i="35" s="1"/>
  <c r="A1960" i="35"/>
  <c r="B1960" i="35" s="1"/>
  <c r="A1959" i="35"/>
  <c r="B1959" i="35" s="1"/>
  <c r="A1958" i="35"/>
  <c r="B1958" i="35" s="1"/>
  <c r="A1957" i="35"/>
  <c r="B1957" i="35" s="1"/>
  <c r="A1956" i="35"/>
  <c r="B1956" i="35" s="1"/>
  <c r="A1955" i="35"/>
  <c r="B1955" i="35" s="1"/>
  <c r="A1954" i="35"/>
  <c r="B1954" i="35" s="1"/>
  <c r="A1953" i="35"/>
  <c r="B1953" i="35" s="1"/>
  <c r="A1952" i="35"/>
  <c r="B1952" i="35" s="1"/>
  <c r="A1951" i="35"/>
  <c r="B1951" i="35" s="1"/>
  <c r="A1950" i="35"/>
  <c r="B1950" i="35" s="1"/>
  <c r="A1949" i="35"/>
  <c r="B1949" i="35" s="1"/>
  <c r="A1948" i="35"/>
  <c r="B1948" i="35" s="1"/>
  <c r="A1947" i="35"/>
  <c r="B1947" i="35" s="1"/>
  <c r="A1946" i="35"/>
  <c r="B1946" i="35" s="1"/>
  <c r="A1945" i="35"/>
  <c r="B1945" i="35" s="1"/>
  <c r="A1944" i="35"/>
  <c r="B1944" i="35" s="1"/>
  <c r="A1943" i="35"/>
  <c r="B1943" i="35" s="1"/>
  <c r="A1942" i="35"/>
  <c r="B1942" i="35" s="1"/>
  <c r="A1941" i="35"/>
  <c r="B1941" i="35" s="1"/>
  <c r="A1940" i="35"/>
  <c r="B1940" i="35" s="1"/>
  <c r="A1939" i="35"/>
  <c r="B1939" i="35" s="1"/>
  <c r="A1938" i="35"/>
  <c r="B1938" i="35" s="1"/>
  <c r="A1937" i="35"/>
  <c r="B1937" i="35" s="1"/>
  <c r="A1936" i="35"/>
  <c r="B1936" i="35" s="1"/>
  <c r="A1935" i="35"/>
  <c r="B1935" i="35" s="1"/>
  <c r="A1934" i="35"/>
  <c r="B1934" i="35" s="1"/>
  <c r="A1933" i="35"/>
  <c r="B1933" i="35" s="1"/>
  <c r="A1932" i="35"/>
  <c r="B1932" i="35" s="1"/>
  <c r="A1931" i="35"/>
  <c r="B1931" i="35" s="1"/>
  <c r="A1930" i="35"/>
  <c r="B1930" i="35" s="1"/>
  <c r="A1929" i="35"/>
  <c r="B1929" i="35" s="1"/>
  <c r="A1928" i="35"/>
  <c r="B1928" i="35" s="1"/>
  <c r="A1927" i="35"/>
  <c r="B1927" i="35" s="1"/>
  <c r="A1926" i="35"/>
  <c r="B1926" i="35" s="1"/>
  <c r="A1925" i="35"/>
  <c r="B1925" i="35" s="1"/>
  <c r="A1924" i="35"/>
  <c r="B1924" i="35" s="1"/>
  <c r="A1923" i="35"/>
  <c r="B1923" i="35" s="1"/>
  <c r="A1922" i="35"/>
  <c r="B1922" i="35" s="1"/>
  <c r="A1921" i="35"/>
  <c r="B1921" i="35" s="1"/>
  <c r="A1920" i="35"/>
  <c r="B1920" i="35" s="1"/>
  <c r="A1919" i="35"/>
  <c r="B1919" i="35" s="1"/>
  <c r="A1918" i="35"/>
  <c r="B1918" i="35" s="1"/>
  <c r="A1917" i="35"/>
  <c r="B1917" i="35" s="1"/>
  <c r="A1916" i="35"/>
  <c r="B1916" i="35" s="1"/>
  <c r="A1915" i="35"/>
  <c r="B1915" i="35" s="1"/>
  <c r="A1914" i="35"/>
  <c r="B1914" i="35" s="1"/>
  <c r="A1913" i="35"/>
  <c r="B1913" i="35" s="1"/>
  <c r="A1912" i="35"/>
  <c r="B1912" i="35" s="1"/>
  <c r="A1911" i="35"/>
  <c r="B1911" i="35" s="1"/>
  <c r="A1910" i="35"/>
  <c r="B1910" i="35" s="1"/>
  <c r="A1909" i="35"/>
  <c r="B1909" i="35" s="1"/>
  <c r="A1908" i="35"/>
  <c r="B1908" i="35" s="1"/>
  <c r="A1907" i="35"/>
  <c r="B1907" i="35" s="1"/>
  <c r="A1906" i="35"/>
  <c r="B1906" i="35" s="1"/>
  <c r="A1905" i="35"/>
  <c r="B1905" i="35" s="1"/>
  <c r="A1904" i="35"/>
  <c r="B1904" i="35" s="1"/>
  <c r="A1903" i="35"/>
  <c r="B1903" i="35" s="1"/>
  <c r="A1902" i="35"/>
  <c r="B1902" i="35" s="1"/>
  <c r="A1901" i="35"/>
  <c r="B1901" i="35" s="1"/>
  <c r="A1900" i="35"/>
  <c r="B1900" i="35" s="1"/>
  <c r="A1899" i="35"/>
  <c r="B1899" i="35" s="1"/>
  <c r="A1898" i="35"/>
  <c r="B1898" i="35" s="1"/>
  <c r="A1897" i="35"/>
  <c r="B1897" i="35" s="1"/>
  <c r="A1896" i="35"/>
  <c r="B1896" i="35" s="1"/>
  <c r="A1895" i="35"/>
  <c r="B1895" i="35" s="1"/>
  <c r="A1894" i="35"/>
  <c r="B1894" i="35" s="1"/>
  <c r="A1893" i="35"/>
  <c r="B1893" i="35" s="1"/>
  <c r="A1892" i="35"/>
  <c r="B1892" i="35" s="1"/>
  <c r="A1891" i="35"/>
  <c r="B1891" i="35" s="1"/>
  <c r="A1890" i="35"/>
  <c r="B1890" i="35" s="1"/>
  <c r="A1889" i="35"/>
  <c r="B1889" i="35" s="1"/>
  <c r="A1888" i="35"/>
  <c r="B1888" i="35" s="1"/>
  <c r="A1887" i="35"/>
  <c r="B1887" i="35" s="1"/>
  <c r="A1886" i="35"/>
  <c r="B1886" i="35" s="1"/>
  <c r="A1885" i="35"/>
  <c r="B1885" i="35" s="1"/>
  <c r="A1884" i="35"/>
  <c r="B1884" i="35" s="1"/>
  <c r="A1883" i="35"/>
  <c r="B1883" i="35" s="1"/>
  <c r="A1882" i="35"/>
  <c r="B1882" i="35" s="1"/>
  <c r="A1881" i="35"/>
  <c r="B1881" i="35" s="1"/>
  <c r="A1880" i="35"/>
  <c r="B1880" i="35" s="1"/>
  <c r="A1879" i="35"/>
  <c r="B1879" i="35" s="1"/>
  <c r="A1878" i="35"/>
  <c r="B1878" i="35" s="1"/>
  <c r="A1877" i="35"/>
  <c r="B1877" i="35" s="1"/>
  <c r="A1876" i="35"/>
  <c r="B1876" i="35" s="1"/>
  <c r="A1875" i="35"/>
  <c r="B1875" i="35" s="1"/>
  <c r="A1874" i="35"/>
  <c r="B1874" i="35" s="1"/>
  <c r="A1873" i="35"/>
  <c r="B1873" i="35" s="1"/>
  <c r="A1872" i="35"/>
  <c r="B1872" i="35" s="1"/>
  <c r="A1871" i="35"/>
  <c r="B1871" i="35" s="1"/>
  <c r="A1870" i="35"/>
  <c r="B1870" i="35" s="1"/>
  <c r="A1869" i="35"/>
  <c r="B1869" i="35" s="1"/>
  <c r="A1868" i="35"/>
  <c r="B1868" i="35" s="1"/>
  <c r="A1867" i="35"/>
  <c r="B1867" i="35" s="1"/>
  <c r="A1866" i="35"/>
  <c r="B1866" i="35" s="1"/>
  <c r="A1865" i="35"/>
  <c r="B1865" i="35" s="1"/>
  <c r="A1864" i="35"/>
  <c r="B1864" i="35" s="1"/>
  <c r="A1863" i="35"/>
  <c r="B1863" i="35" s="1"/>
  <c r="A1862" i="35"/>
  <c r="B1862" i="35" s="1"/>
  <c r="A1861" i="35"/>
  <c r="B1861" i="35" s="1"/>
  <c r="A1860" i="35"/>
  <c r="B1860" i="35" s="1"/>
  <c r="A1859" i="35"/>
  <c r="B1859" i="35" s="1"/>
  <c r="A1858" i="35"/>
  <c r="B1858" i="35" s="1"/>
  <c r="A1857" i="35"/>
  <c r="B1857" i="35" s="1"/>
  <c r="A1856" i="35"/>
  <c r="B1856" i="35" s="1"/>
  <c r="A1855" i="35"/>
  <c r="B1855" i="35" s="1"/>
  <c r="A1854" i="35"/>
  <c r="B1854" i="35" s="1"/>
  <c r="A1853" i="35"/>
  <c r="B1853" i="35" s="1"/>
  <c r="A1852" i="35"/>
  <c r="B1852" i="35" s="1"/>
  <c r="A1851" i="35"/>
  <c r="B1851" i="35" s="1"/>
  <c r="A1850" i="35"/>
  <c r="B1850" i="35" s="1"/>
  <c r="A1849" i="35"/>
  <c r="B1849" i="35" s="1"/>
  <c r="A1848" i="35"/>
  <c r="B1848" i="35" s="1"/>
  <c r="A1847" i="35"/>
  <c r="B1847" i="35" s="1"/>
  <c r="A1846" i="35"/>
  <c r="B1846" i="35" s="1"/>
  <c r="A1845" i="35"/>
  <c r="B1845" i="35" s="1"/>
  <c r="A1844" i="35"/>
  <c r="B1844" i="35" s="1"/>
  <c r="A1843" i="35"/>
  <c r="B1843" i="35" s="1"/>
  <c r="A1842" i="35"/>
  <c r="B1842" i="35" s="1"/>
  <c r="A1841" i="35"/>
  <c r="B1841" i="35" s="1"/>
  <c r="A1840" i="35"/>
  <c r="B1840" i="35" s="1"/>
  <c r="A1839" i="35"/>
  <c r="B1839" i="35" s="1"/>
  <c r="A1838" i="35"/>
  <c r="B1838" i="35" s="1"/>
  <c r="A1837" i="35"/>
  <c r="B1837" i="35" s="1"/>
  <c r="A1836" i="35"/>
  <c r="B1836" i="35" s="1"/>
  <c r="A1835" i="35"/>
  <c r="B1835" i="35" s="1"/>
  <c r="A1834" i="35"/>
  <c r="B1834" i="35" s="1"/>
  <c r="A1833" i="35"/>
  <c r="B1833" i="35" s="1"/>
  <c r="A1832" i="35"/>
  <c r="B1832" i="35" s="1"/>
  <c r="A1831" i="35"/>
  <c r="B1831" i="35" s="1"/>
  <c r="A1830" i="35"/>
  <c r="B1830" i="35" s="1"/>
  <c r="A1829" i="35"/>
  <c r="B1829" i="35" s="1"/>
  <c r="A1828" i="35"/>
  <c r="B1828" i="35" s="1"/>
  <c r="A1827" i="35"/>
  <c r="B1827" i="35" s="1"/>
  <c r="A1826" i="35"/>
  <c r="B1826" i="35" s="1"/>
  <c r="A1825" i="35"/>
  <c r="B1825" i="35" s="1"/>
  <c r="A1824" i="35"/>
  <c r="B1824" i="35" s="1"/>
  <c r="A1823" i="35"/>
  <c r="B1823" i="35" s="1"/>
  <c r="A1822" i="35"/>
  <c r="B1822" i="35" s="1"/>
  <c r="A1821" i="35"/>
  <c r="B1821" i="35" s="1"/>
  <c r="A1820" i="35"/>
  <c r="B1820" i="35" s="1"/>
  <c r="A1819" i="35"/>
  <c r="B1819" i="35" s="1"/>
  <c r="A1818" i="35"/>
  <c r="B1818" i="35" s="1"/>
  <c r="A1817" i="35"/>
  <c r="B1817" i="35" s="1"/>
  <c r="A1816" i="35"/>
  <c r="B1816" i="35" s="1"/>
  <c r="A1815" i="35"/>
  <c r="B1815" i="35" s="1"/>
  <c r="A1814" i="35"/>
  <c r="B1814" i="35" s="1"/>
  <c r="A1813" i="35"/>
  <c r="B1813" i="35" s="1"/>
  <c r="A1812" i="35"/>
  <c r="B1812" i="35" s="1"/>
  <c r="A1811" i="35"/>
  <c r="B1811" i="35" s="1"/>
  <c r="A1810" i="35"/>
  <c r="B1810" i="35" s="1"/>
  <c r="A1809" i="35"/>
  <c r="B1809" i="35" s="1"/>
  <c r="A1808" i="35"/>
  <c r="B1808" i="35" s="1"/>
  <c r="A1807" i="35"/>
  <c r="B1807" i="35" s="1"/>
  <c r="A1806" i="35"/>
  <c r="B1806" i="35" s="1"/>
  <c r="A1805" i="35"/>
  <c r="B1805" i="35" s="1"/>
  <c r="A1804" i="35"/>
  <c r="B1804" i="35" s="1"/>
  <c r="A1803" i="35"/>
  <c r="B1803" i="35" s="1"/>
  <c r="A1802" i="35"/>
  <c r="B1802" i="35" s="1"/>
  <c r="A1801" i="35"/>
  <c r="B1801" i="35" s="1"/>
  <c r="A1800" i="35"/>
  <c r="B1800" i="35" s="1"/>
  <c r="A1799" i="35"/>
  <c r="B1799" i="35" s="1"/>
  <c r="A1798" i="35"/>
  <c r="B1798" i="35" s="1"/>
  <c r="A1797" i="35"/>
  <c r="B1797" i="35" s="1"/>
  <c r="A1796" i="35"/>
  <c r="B1796" i="35" s="1"/>
  <c r="A1795" i="35"/>
  <c r="B1795" i="35" s="1"/>
  <c r="A1794" i="35"/>
  <c r="B1794" i="35" s="1"/>
  <c r="A1793" i="35"/>
  <c r="B1793" i="35" s="1"/>
  <c r="A1792" i="35"/>
  <c r="B1792" i="35" s="1"/>
  <c r="A1791" i="35"/>
  <c r="B1791" i="35" s="1"/>
  <c r="A1790" i="35"/>
  <c r="B1790" i="35" s="1"/>
  <c r="A1789" i="35"/>
  <c r="B1789" i="35" s="1"/>
  <c r="A1788" i="35"/>
  <c r="B1788" i="35" s="1"/>
  <c r="A1787" i="35"/>
  <c r="B1787" i="35" s="1"/>
  <c r="A1786" i="35"/>
  <c r="B1786" i="35" s="1"/>
  <c r="A1785" i="35"/>
  <c r="B1785" i="35" s="1"/>
  <c r="A1784" i="35"/>
  <c r="B1784" i="35" s="1"/>
  <c r="A1783" i="35"/>
  <c r="B1783" i="35" s="1"/>
  <c r="A1782" i="35"/>
  <c r="B1782" i="35" s="1"/>
  <c r="A1781" i="35"/>
  <c r="B1781" i="35" s="1"/>
  <c r="A1780" i="35"/>
  <c r="B1780" i="35" s="1"/>
  <c r="A1779" i="35"/>
  <c r="B1779" i="35" s="1"/>
  <c r="A1778" i="35"/>
  <c r="B1778" i="35" s="1"/>
  <c r="A1777" i="35"/>
  <c r="B1777" i="35" s="1"/>
  <c r="A1776" i="35"/>
  <c r="B1776" i="35" s="1"/>
  <c r="A1775" i="35"/>
  <c r="B1775" i="35" s="1"/>
  <c r="A1774" i="35"/>
  <c r="B1774" i="35" s="1"/>
  <c r="A1773" i="35"/>
  <c r="B1773" i="35" s="1"/>
  <c r="A1772" i="35"/>
  <c r="B1772" i="35" s="1"/>
  <c r="A1771" i="35"/>
  <c r="B1771" i="35" s="1"/>
  <c r="A1770" i="35"/>
  <c r="B1770" i="35" s="1"/>
  <c r="A1769" i="35"/>
  <c r="B1769" i="35" s="1"/>
  <c r="A1768" i="35"/>
  <c r="B1768" i="35" s="1"/>
  <c r="A1767" i="35"/>
  <c r="B1767" i="35" s="1"/>
  <c r="A1766" i="35"/>
  <c r="B1766" i="35" s="1"/>
  <c r="A1765" i="35"/>
  <c r="B1765" i="35" s="1"/>
  <c r="A1764" i="35"/>
  <c r="B1764" i="35" s="1"/>
  <c r="A1763" i="35"/>
  <c r="B1763" i="35" s="1"/>
  <c r="A1762" i="35"/>
  <c r="B1762" i="35" s="1"/>
  <c r="A1761" i="35"/>
  <c r="B1761" i="35" s="1"/>
  <c r="A1760" i="35"/>
  <c r="B1760" i="35" s="1"/>
  <c r="A1759" i="35"/>
  <c r="B1759" i="35" s="1"/>
  <c r="A1758" i="35"/>
  <c r="B1758" i="35" s="1"/>
  <c r="A1757" i="35"/>
  <c r="B1757" i="35" s="1"/>
  <c r="A1756" i="35"/>
  <c r="B1756" i="35" s="1"/>
  <c r="A1755" i="35"/>
  <c r="B1755" i="35" s="1"/>
  <c r="A1754" i="35"/>
  <c r="B1754" i="35" s="1"/>
  <c r="A1753" i="35"/>
  <c r="B1753" i="35" s="1"/>
  <c r="A1752" i="35"/>
  <c r="B1752" i="35" s="1"/>
  <c r="A1751" i="35"/>
  <c r="B1751" i="35" s="1"/>
  <c r="A1750" i="35"/>
  <c r="B1750" i="35" s="1"/>
  <c r="A1749" i="35"/>
  <c r="B1749" i="35" s="1"/>
  <c r="A1748" i="35"/>
  <c r="B1748" i="35" s="1"/>
  <c r="A1747" i="35"/>
  <c r="B1747" i="35" s="1"/>
  <c r="A1746" i="35"/>
  <c r="B1746" i="35" s="1"/>
  <c r="A1745" i="35"/>
  <c r="B1745" i="35" s="1"/>
  <c r="A1744" i="35"/>
  <c r="B1744" i="35" s="1"/>
  <c r="A1743" i="35"/>
  <c r="B1743" i="35" s="1"/>
  <c r="A1742" i="35"/>
  <c r="B1742" i="35" s="1"/>
  <c r="A1741" i="35"/>
  <c r="B1741" i="35" s="1"/>
  <c r="A1740" i="35"/>
  <c r="B1740" i="35" s="1"/>
  <c r="A1739" i="35"/>
  <c r="B1739" i="35" s="1"/>
  <c r="A1738" i="35"/>
  <c r="B1738" i="35" s="1"/>
  <c r="A1737" i="35"/>
  <c r="B1737" i="35" s="1"/>
  <c r="A1736" i="35"/>
  <c r="B1736" i="35" s="1"/>
  <c r="A1735" i="35"/>
  <c r="B1735" i="35" s="1"/>
  <c r="A1734" i="35"/>
  <c r="B1734" i="35" s="1"/>
  <c r="A1733" i="35"/>
  <c r="B1733" i="35" s="1"/>
  <c r="A1732" i="35"/>
  <c r="B1732" i="35" s="1"/>
  <c r="A1731" i="35"/>
  <c r="B1731" i="35" s="1"/>
  <c r="A1730" i="35"/>
  <c r="B1730" i="35" s="1"/>
  <c r="A1729" i="35"/>
  <c r="B1729" i="35" s="1"/>
  <c r="A1728" i="35"/>
  <c r="B1728" i="35" s="1"/>
  <c r="A1727" i="35"/>
  <c r="B1727" i="35" s="1"/>
  <c r="A1726" i="35"/>
  <c r="B1726" i="35" s="1"/>
  <c r="A1725" i="35"/>
  <c r="B1725" i="35" s="1"/>
  <c r="A1724" i="35"/>
  <c r="B1724" i="35" s="1"/>
  <c r="A1723" i="35"/>
  <c r="B1723" i="35" s="1"/>
  <c r="A1722" i="35"/>
  <c r="B1722" i="35" s="1"/>
  <c r="A1721" i="35"/>
  <c r="B1721" i="35" s="1"/>
  <c r="A1720" i="35"/>
  <c r="B1720" i="35" s="1"/>
  <c r="A1719" i="35"/>
  <c r="B1719" i="35" s="1"/>
  <c r="A1718" i="35"/>
  <c r="B1718" i="35" s="1"/>
  <c r="A1717" i="35"/>
  <c r="B1717" i="35" s="1"/>
  <c r="A1716" i="35"/>
  <c r="B1716" i="35" s="1"/>
  <c r="A1715" i="35"/>
  <c r="B1715" i="35" s="1"/>
  <c r="A1714" i="35"/>
  <c r="B1714" i="35" s="1"/>
  <c r="A1713" i="35"/>
  <c r="B1713" i="35" s="1"/>
  <c r="A1712" i="35"/>
  <c r="B1712" i="35" s="1"/>
  <c r="A1711" i="35"/>
  <c r="B1711" i="35" s="1"/>
  <c r="A1710" i="35"/>
  <c r="B1710" i="35" s="1"/>
  <c r="A1709" i="35"/>
  <c r="B1709" i="35" s="1"/>
  <c r="A1708" i="35"/>
  <c r="B1708" i="35" s="1"/>
  <c r="A1707" i="35"/>
  <c r="B1707" i="35" s="1"/>
  <c r="A1706" i="35"/>
  <c r="B1706" i="35" s="1"/>
  <c r="A1705" i="35"/>
  <c r="B1705" i="35" s="1"/>
  <c r="A1704" i="35"/>
  <c r="B1704" i="35" s="1"/>
  <c r="A1703" i="35"/>
  <c r="B1703" i="35" s="1"/>
  <c r="A1702" i="35"/>
  <c r="B1702" i="35" s="1"/>
  <c r="A1701" i="35"/>
  <c r="B1701" i="35" s="1"/>
  <c r="A1700" i="35"/>
  <c r="B1700" i="35" s="1"/>
  <c r="A1699" i="35"/>
  <c r="B1699" i="35" s="1"/>
  <c r="A1698" i="35"/>
  <c r="B1698" i="35" s="1"/>
  <c r="A1697" i="35"/>
  <c r="B1697" i="35" s="1"/>
  <c r="A1696" i="35"/>
  <c r="B1696" i="35" s="1"/>
  <c r="A1695" i="35"/>
  <c r="B1695" i="35" s="1"/>
  <c r="A1694" i="35"/>
  <c r="B1694" i="35" s="1"/>
  <c r="A1693" i="35"/>
  <c r="B1693" i="35" s="1"/>
  <c r="A1692" i="35"/>
  <c r="B1692" i="35" s="1"/>
  <c r="A1691" i="35"/>
  <c r="B1691" i="35" s="1"/>
  <c r="A1690" i="35"/>
  <c r="B1690" i="35" s="1"/>
  <c r="A1689" i="35"/>
  <c r="B1689" i="35" s="1"/>
  <c r="A1688" i="35"/>
  <c r="B1688" i="35" s="1"/>
  <c r="A1687" i="35"/>
  <c r="B1687" i="35" s="1"/>
  <c r="A1686" i="35"/>
  <c r="B1686" i="35" s="1"/>
  <c r="A1685" i="35"/>
  <c r="B1685" i="35" s="1"/>
  <c r="A1684" i="35"/>
  <c r="B1684" i="35" s="1"/>
  <c r="A1683" i="35"/>
  <c r="B1683" i="35" s="1"/>
  <c r="A1682" i="35"/>
  <c r="B1682" i="35" s="1"/>
  <c r="A1681" i="35"/>
  <c r="B1681" i="35" s="1"/>
  <c r="A1680" i="35"/>
  <c r="B1680" i="35" s="1"/>
  <c r="A1679" i="35"/>
  <c r="B1679" i="35" s="1"/>
  <c r="A1678" i="35"/>
  <c r="B1678" i="35" s="1"/>
  <c r="A1677" i="35"/>
  <c r="B1677" i="35" s="1"/>
  <c r="A1676" i="35"/>
  <c r="B1676" i="35" s="1"/>
  <c r="A1675" i="35"/>
  <c r="B1675" i="35" s="1"/>
  <c r="A1674" i="35"/>
  <c r="B1674" i="35" s="1"/>
  <c r="A1673" i="35"/>
  <c r="B1673" i="35" s="1"/>
  <c r="A1672" i="35"/>
  <c r="B1672" i="35" s="1"/>
  <c r="A1671" i="35"/>
  <c r="B1671" i="35" s="1"/>
  <c r="A1670" i="35"/>
  <c r="B1670" i="35" s="1"/>
  <c r="A1669" i="35"/>
  <c r="B1669" i="35" s="1"/>
  <c r="A1668" i="35"/>
  <c r="B1668" i="35" s="1"/>
  <c r="A1667" i="35"/>
  <c r="B1667" i="35" s="1"/>
  <c r="A1666" i="35"/>
  <c r="B1666" i="35" s="1"/>
  <c r="A1665" i="35"/>
  <c r="B1665" i="35" s="1"/>
  <c r="A1664" i="35"/>
  <c r="B1664" i="35" s="1"/>
  <c r="A1663" i="35"/>
  <c r="B1663" i="35" s="1"/>
  <c r="A1662" i="35"/>
  <c r="B1662" i="35" s="1"/>
  <c r="A1661" i="35"/>
  <c r="B1661" i="35" s="1"/>
  <c r="A1660" i="35"/>
  <c r="B1660" i="35" s="1"/>
  <c r="A1659" i="35"/>
  <c r="B1659" i="35" s="1"/>
  <c r="A1658" i="35"/>
  <c r="B1658" i="35" s="1"/>
  <c r="A1657" i="35"/>
  <c r="B1657" i="35" s="1"/>
  <c r="A1656" i="35"/>
  <c r="B1656" i="35" s="1"/>
  <c r="A1655" i="35"/>
  <c r="B1655" i="35" s="1"/>
  <c r="A1654" i="35"/>
  <c r="B1654" i="35" s="1"/>
  <c r="A1653" i="35"/>
  <c r="B1653" i="35" s="1"/>
  <c r="A1652" i="35"/>
  <c r="B1652" i="35" s="1"/>
  <c r="A1651" i="35"/>
  <c r="B1651" i="35" s="1"/>
  <c r="A1650" i="35"/>
  <c r="B1650" i="35" s="1"/>
  <c r="A1649" i="35"/>
  <c r="B1649" i="35" s="1"/>
  <c r="A1648" i="35"/>
  <c r="B1648" i="35" s="1"/>
  <c r="A1647" i="35"/>
  <c r="B1647" i="35" s="1"/>
  <c r="A1646" i="35"/>
  <c r="B1646" i="35" s="1"/>
  <c r="A1645" i="35"/>
  <c r="B1645" i="35" s="1"/>
  <c r="A1644" i="35"/>
  <c r="B1644" i="35" s="1"/>
  <c r="A1643" i="35"/>
  <c r="B1643" i="35" s="1"/>
  <c r="A1642" i="35"/>
  <c r="B1642" i="35" s="1"/>
  <c r="A1641" i="35"/>
  <c r="B1641" i="35" s="1"/>
  <c r="A1640" i="35"/>
  <c r="B1640" i="35" s="1"/>
  <c r="A1639" i="35"/>
  <c r="B1639" i="35" s="1"/>
  <c r="A1638" i="35"/>
  <c r="B1638" i="35" s="1"/>
  <c r="A1637" i="35"/>
  <c r="B1637" i="35" s="1"/>
  <c r="A1636" i="35"/>
  <c r="B1636" i="35" s="1"/>
  <c r="A1635" i="35"/>
  <c r="B1635" i="35" s="1"/>
  <c r="A1634" i="35"/>
  <c r="B1634" i="35" s="1"/>
  <c r="A1633" i="35"/>
  <c r="B1633" i="35" s="1"/>
  <c r="A1632" i="35"/>
  <c r="B1632" i="35" s="1"/>
  <c r="A1631" i="35"/>
  <c r="B1631" i="35" s="1"/>
  <c r="A1630" i="35"/>
  <c r="B1630" i="35" s="1"/>
  <c r="A1629" i="35"/>
  <c r="B1629" i="35" s="1"/>
  <c r="A1628" i="35"/>
  <c r="B1628" i="35" s="1"/>
  <c r="A1627" i="35"/>
  <c r="B1627" i="35" s="1"/>
  <c r="A1626" i="35"/>
  <c r="B1626" i="35" s="1"/>
  <c r="A1625" i="35"/>
  <c r="B1625" i="35" s="1"/>
  <c r="A1624" i="35"/>
  <c r="B1624" i="35" s="1"/>
  <c r="A1623" i="35"/>
  <c r="B1623" i="35" s="1"/>
  <c r="A1622" i="35"/>
  <c r="B1622" i="35" s="1"/>
  <c r="A1621" i="35"/>
  <c r="B1621" i="35" s="1"/>
  <c r="A1620" i="35"/>
  <c r="B1620" i="35" s="1"/>
  <c r="A1619" i="35"/>
  <c r="B1619" i="35" s="1"/>
  <c r="A1618" i="35"/>
  <c r="B1618" i="35" s="1"/>
  <c r="A1617" i="35"/>
  <c r="B1617" i="35" s="1"/>
  <c r="A1616" i="35"/>
  <c r="B1616" i="35" s="1"/>
  <c r="A1615" i="35"/>
  <c r="B1615" i="35" s="1"/>
  <c r="A1614" i="35"/>
  <c r="B1614" i="35" s="1"/>
  <c r="A1613" i="35"/>
  <c r="B1613" i="35" s="1"/>
  <c r="A1612" i="35"/>
  <c r="B1612" i="35" s="1"/>
  <c r="A1611" i="35"/>
  <c r="B1611" i="35" s="1"/>
  <c r="A1610" i="35"/>
  <c r="B1610" i="35" s="1"/>
  <c r="A1609" i="35"/>
  <c r="B1609" i="35" s="1"/>
  <c r="A1608" i="35"/>
  <c r="B1608" i="35" s="1"/>
  <c r="A1607" i="35"/>
  <c r="B1607" i="35" s="1"/>
  <c r="A1606" i="35"/>
  <c r="B1606" i="35" s="1"/>
  <c r="A1605" i="35"/>
  <c r="B1605" i="35" s="1"/>
  <c r="A1604" i="35"/>
  <c r="B1604" i="35" s="1"/>
  <c r="A1603" i="35"/>
  <c r="B1603" i="35" s="1"/>
  <c r="A1602" i="35"/>
  <c r="B1602" i="35" s="1"/>
  <c r="A1601" i="35"/>
  <c r="B1601" i="35" s="1"/>
  <c r="A1600" i="35"/>
  <c r="B1600" i="35" s="1"/>
  <c r="A1599" i="35"/>
  <c r="B1599" i="35" s="1"/>
  <c r="A1598" i="35"/>
  <c r="B1598" i="35" s="1"/>
  <c r="A1597" i="35"/>
  <c r="B1597" i="35" s="1"/>
  <c r="A1596" i="35"/>
  <c r="B1596" i="35" s="1"/>
  <c r="A1595" i="35"/>
  <c r="B1595" i="35" s="1"/>
  <c r="A1594" i="35"/>
  <c r="B1594" i="35" s="1"/>
  <c r="A1593" i="35"/>
  <c r="B1593" i="35" s="1"/>
  <c r="A1592" i="35"/>
  <c r="B1592" i="35" s="1"/>
  <c r="A1591" i="35"/>
  <c r="B1591" i="35" s="1"/>
  <c r="A1590" i="35"/>
  <c r="B1590" i="35" s="1"/>
  <c r="A1589" i="35"/>
  <c r="B1589" i="35" s="1"/>
  <c r="A1588" i="35"/>
  <c r="B1588" i="35" s="1"/>
  <c r="A1587" i="35"/>
  <c r="B1587" i="35" s="1"/>
  <c r="A1586" i="35"/>
  <c r="B1586" i="35" s="1"/>
  <c r="A1585" i="35"/>
  <c r="B1585" i="35" s="1"/>
  <c r="A1584" i="35"/>
  <c r="B1584" i="35" s="1"/>
  <c r="A1583" i="35"/>
  <c r="B1583" i="35" s="1"/>
  <c r="A1582" i="35"/>
  <c r="B1582" i="35" s="1"/>
  <c r="A1581" i="35"/>
  <c r="B1581" i="35" s="1"/>
  <c r="A1580" i="35"/>
  <c r="B1580" i="35" s="1"/>
  <c r="A1579" i="35"/>
  <c r="B1579" i="35" s="1"/>
  <c r="A1578" i="35"/>
  <c r="B1578" i="35" s="1"/>
  <c r="A1577" i="35"/>
  <c r="B1577" i="35" s="1"/>
  <c r="A1576" i="35"/>
  <c r="B1576" i="35" s="1"/>
  <c r="A1575" i="35"/>
  <c r="B1575" i="35" s="1"/>
  <c r="A1574" i="35"/>
  <c r="B1574" i="35" s="1"/>
  <c r="A1573" i="35"/>
  <c r="B1573" i="35" s="1"/>
  <c r="A1572" i="35"/>
  <c r="B1572" i="35" s="1"/>
  <c r="A1571" i="35"/>
  <c r="B1571" i="35" s="1"/>
  <c r="A1570" i="35"/>
  <c r="B1570" i="35" s="1"/>
  <c r="A1569" i="35"/>
  <c r="B1569" i="35" s="1"/>
  <c r="A1568" i="35"/>
  <c r="B1568" i="35" s="1"/>
  <c r="A1567" i="35"/>
  <c r="B1567" i="35" s="1"/>
  <c r="A1566" i="35"/>
  <c r="B1566" i="35" s="1"/>
  <c r="A1565" i="35"/>
  <c r="B1565" i="35" s="1"/>
  <c r="A10" i="35"/>
  <c r="B10" i="35" s="1"/>
  <c r="A9" i="35"/>
  <c r="B9" i="35" s="1"/>
  <c r="A8" i="35"/>
  <c r="B8" i="35" s="1"/>
  <c r="A7" i="35"/>
  <c r="B7" i="35" s="1"/>
  <c r="A6" i="35"/>
  <c r="B6" i="35" s="1"/>
  <c r="A5" i="35"/>
  <c r="B5" i="35" s="1"/>
  <c r="A4" i="35"/>
  <c r="B4" i="35" s="1"/>
  <c r="A1564" i="35"/>
  <c r="B1564" i="35" s="1"/>
  <c r="A1563" i="35"/>
  <c r="B1563" i="35" s="1"/>
  <c r="A1562" i="35"/>
  <c r="B1562" i="35" s="1"/>
  <c r="A1561" i="35"/>
  <c r="B1561" i="35" s="1"/>
  <c r="A1560" i="35"/>
  <c r="B1560" i="35" s="1"/>
  <c r="A1559" i="35"/>
  <c r="B1559" i="35" s="1"/>
  <c r="A1558" i="35"/>
  <c r="B1558" i="35" s="1"/>
  <c r="A1557" i="35"/>
  <c r="B1557" i="35" s="1"/>
  <c r="A1556" i="35"/>
  <c r="B1556" i="35" s="1"/>
  <c r="A1555" i="35"/>
  <c r="B1555" i="35" s="1"/>
  <c r="A1554" i="35"/>
  <c r="B1554" i="35" s="1"/>
  <c r="A1553" i="35"/>
  <c r="B1553" i="35" s="1"/>
  <c r="A1552" i="35"/>
  <c r="B1552" i="35" s="1"/>
  <c r="A1551" i="35"/>
  <c r="B1551" i="35" s="1"/>
  <c r="A1550" i="35"/>
  <c r="B1550" i="35" s="1"/>
  <c r="A1549" i="35"/>
  <c r="B1549" i="35" s="1"/>
  <c r="A1548" i="35"/>
  <c r="B1548" i="35" s="1"/>
  <c r="A1547" i="35"/>
  <c r="B1547" i="35" s="1"/>
  <c r="A1546" i="35"/>
  <c r="B1546" i="35" s="1"/>
  <c r="A1545" i="35"/>
  <c r="B1545" i="35" s="1"/>
  <c r="A1544" i="35"/>
  <c r="B1544" i="35" s="1"/>
  <c r="A1543" i="35"/>
  <c r="B1543" i="35" s="1"/>
  <c r="A1542" i="35"/>
  <c r="B1542" i="35" s="1"/>
  <c r="A1541" i="35"/>
  <c r="B1541" i="35" s="1"/>
  <c r="A1540" i="35"/>
  <c r="B1540" i="35" s="1"/>
  <c r="A1539" i="35"/>
  <c r="B1539" i="35" s="1"/>
  <c r="A1538" i="35"/>
  <c r="B1538" i="35" s="1"/>
  <c r="A1537" i="35"/>
  <c r="B1537" i="35" s="1"/>
  <c r="A1536" i="35"/>
  <c r="B1536" i="35" s="1"/>
  <c r="A1535" i="35"/>
  <c r="B1535" i="35" s="1"/>
  <c r="A1534" i="35"/>
  <c r="B1534" i="35" s="1"/>
  <c r="A1533" i="35"/>
  <c r="B1533" i="35" s="1"/>
  <c r="A1532" i="35"/>
  <c r="B1532" i="35" s="1"/>
  <c r="A1531" i="35"/>
  <c r="B1531" i="35" s="1"/>
  <c r="A1530" i="35"/>
  <c r="B1530" i="35" s="1"/>
  <c r="A1529" i="35"/>
  <c r="B1529" i="35" s="1"/>
  <c r="A1528" i="35"/>
  <c r="B1528" i="35" s="1"/>
  <c r="A1527" i="35"/>
  <c r="B1527" i="35" s="1"/>
  <c r="A1526" i="35"/>
  <c r="B1526" i="35" s="1"/>
  <c r="A1525" i="35"/>
  <c r="B1525" i="35" s="1"/>
  <c r="A1524" i="35"/>
  <c r="B1524" i="35" s="1"/>
  <c r="A1523" i="35"/>
  <c r="B1523" i="35" s="1"/>
  <c r="A1522" i="35"/>
  <c r="B1522" i="35" s="1"/>
  <c r="A1521" i="35"/>
  <c r="B1521" i="35" s="1"/>
  <c r="A1520" i="35"/>
  <c r="B1520" i="35" s="1"/>
  <c r="A1519" i="35"/>
  <c r="B1519" i="35" s="1"/>
  <c r="A1518" i="35"/>
  <c r="B1518" i="35" s="1"/>
  <c r="A1517" i="35"/>
  <c r="B1517" i="35" s="1"/>
  <c r="A1516" i="35"/>
  <c r="B1516" i="35" s="1"/>
  <c r="A1515" i="35"/>
  <c r="B1515" i="35" s="1"/>
  <c r="A1514" i="35"/>
  <c r="B1514" i="35" s="1"/>
  <c r="A1513" i="35"/>
  <c r="B1513" i="35" s="1"/>
  <c r="A1512" i="35"/>
  <c r="B1512" i="35" s="1"/>
  <c r="A1511" i="35"/>
  <c r="B1511" i="35" s="1"/>
  <c r="A1510" i="35"/>
  <c r="B1510" i="35" s="1"/>
  <c r="A1509" i="35"/>
  <c r="B1509" i="35" s="1"/>
  <c r="A1508" i="35"/>
  <c r="B1508" i="35" s="1"/>
  <c r="A1507" i="35"/>
  <c r="B1507" i="35" s="1"/>
  <c r="A1506" i="35"/>
  <c r="B1506" i="35" s="1"/>
  <c r="A1505" i="35"/>
  <c r="B1505" i="35" s="1"/>
  <c r="A1504" i="35"/>
  <c r="B1504" i="35" s="1"/>
  <c r="A1503" i="35"/>
  <c r="B1503" i="35" s="1"/>
  <c r="A1502" i="35"/>
  <c r="B1502" i="35" s="1"/>
  <c r="A1501" i="35"/>
  <c r="B1501" i="35" s="1"/>
  <c r="A1500" i="35"/>
  <c r="B1500" i="35" s="1"/>
  <c r="A1499" i="35"/>
  <c r="B1499" i="35" s="1"/>
  <c r="A1498" i="35"/>
  <c r="B1498" i="35" s="1"/>
  <c r="A1497" i="35"/>
  <c r="B1497" i="35" s="1"/>
  <c r="A1496" i="35"/>
  <c r="B1496" i="35" s="1"/>
  <c r="A1495" i="35"/>
  <c r="B1495" i="35" s="1"/>
  <c r="A1494" i="35"/>
  <c r="B1494" i="35" s="1"/>
  <c r="A1493" i="35"/>
  <c r="B1493" i="35" s="1"/>
  <c r="A1492" i="35"/>
  <c r="B1492" i="35" s="1"/>
  <c r="A1491" i="35"/>
  <c r="B1491" i="35" s="1"/>
  <c r="A1490" i="35"/>
  <c r="B1490" i="35" s="1"/>
  <c r="A1489" i="35"/>
  <c r="B1489" i="35" s="1"/>
  <c r="A1488" i="35"/>
  <c r="B1488" i="35" s="1"/>
  <c r="A1487" i="35"/>
  <c r="B1487" i="35" s="1"/>
  <c r="A1486" i="35"/>
  <c r="B1486" i="35" s="1"/>
  <c r="A1485" i="35"/>
  <c r="B1485" i="35" s="1"/>
  <c r="A1484" i="35"/>
  <c r="B1484" i="35" s="1"/>
  <c r="A1483" i="35"/>
  <c r="B1483" i="35" s="1"/>
  <c r="A1482" i="35"/>
  <c r="B1482" i="35" s="1"/>
  <c r="A1481" i="35"/>
  <c r="B1481" i="35" s="1"/>
  <c r="A1480" i="35"/>
  <c r="B1480" i="35" s="1"/>
  <c r="A1479" i="35"/>
  <c r="B1479" i="35" s="1"/>
  <c r="A1478" i="35"/>
  <c r="B1478" i="35" s="1"/>
  <c r="A1477" i="35"/>
  <c r="B1477" i="35" s="1"/>
  <c r="A1476" i="35"/>
  <c r="B1476" i="35" s="1"/>
  <c r="A1475" i="35"/>
  <c r="B1475" i="35" s="1"/>
  <c r="A1474" i="35"/>
  <c r="B1474" i="35" s="1"/>
  <c r="A1473" i="35"/>
  <c r="B1473" i="35" s="1"/>
  <c r="A1472" i="35"/>
  <c r="B1472" i="35" s="1"/>
  <c r="A1471" i="35"/>
  <c r="B1471" i="35" s="1"/>
  <c r="A1470" i="35"/>
  <c r="B1470" i="35" s="1"/>
  <c r="A1469" i="35"/>
  <c r="B1469" i="35" s="1"/>
  <c r="A1468" i="35"/>
  <c r="B1468" i="35" s="1"/>
  <c r="A1467" i="35"/>
  <c r="B1467" i="35" s="1"/>
  <c r="A1466" i="35"/>
  <c r="B1466" i="35" s="1"/>
  <c r="A1465" i="35"/>
  <c r="B1465" i="35" s="1"/>
  <c r="A1464" i="35"/>
  <c r="B1464" i="35" s="1"/>
  <c r="A1463" i="35"/>
  <c r="B1463" i="35" s="1"/>
  <c r="A1462" i="35"/>
  <c r="B1462" i="35" s="1"/>
  <c r="A1461" i="35"/>
  <c r="B1461" i="35" s="1"/>
  <c r="A1460" i="35"/>
  <c r="B1460" i="35" s="1"/>
  <c r="A1459" i="35"/>
  <c r="B1459" i="35" s="1"/>
  <c r="A1458" i="35"/>
  <c r="B1458" i="35" s="1"/>
  <c r="A1457" i="35"/>
  <c r="B1457" i="35" s="1"/>
  <c r="A1456" i="35"/>
  <c r="B1456" i="35" s="1"/>
  <c r="A1455" i="35"/>
  <c r="B1455" i="35" s="1"/>
  <c r="A1454" i="35"/>
  <c r="B1454" i="35" s="1"/>
  <c r="A1453" i="35"/>
  <c r="B1453" i="35" s="1"/>
  <c r="A1452" i="35"/>
  <c r="B1452" i="35" s="1"/>
  <c r="A1451" i="35"/>
  <c r="B1451" i="35" s="1"/>
  <c r="A1450" i="35"/>
  <c r="B1450" i="35" s="1"/>
  <c r="A1449" i="35"/>
  <c r="B1449" i="35" s="1"/>
  <c r="A1448" i="35"/>
  <c r="B1448" i="35" s="1"/>
  <c r="A1447" i="35"/>
  <c r="B1447" i="35" s="1"/>
  <c r="A1446" i="35"/>
  <c r="B1446" i="35" s="1"/>
  <c r="A1445" i="35"/>
  <c r="B1445" i="35" s="1"/>
  <c r="A1444" i="35"/>
  <c r="B1444" i="35" s="1"/>
  <c r="A1443" i="35"/>
  <c r="B1443" i="35" s="1"/>
  <c r="A1442" i="35"/>
  <c r="B1442" i="35" s="1"/>
  <c r="A1441" i="35"/>
  <c r="B1441" i="35" s="1"/>
  <c r="A1440" i="35"/>
  <c r="B1440" i="35" s="1"/>
  <c r="A1439" i="35"/>
  <c r="B1439" i="35" s="1"/>
  <c r="A1438" i="35"/>
  <c r="B1438" i="35" s="1"/>
  <c r="A1437" i="35"/>
  <c r="B1437" i="35" s="1"/>
  <c r="A1436" i="35"/>
  <c r="B1436" i="35" s="1"/>
  <c r="A1435" i="35"/>
  <c r="B1435" i="35" s="1"/>
  <c r="A1434" i="35"/>
  <c r="B1434" i="35" s="1"/>
  <c r="A1433" i="35"/>
  <c r="B1433" i="35" s="1"/>
  <c r="A1432" i="35"/>
  <c r="B1432" i="35" s="1"/>
  <c r="A1431" i="35"/>
  <c r="B1431" i="35" s="1"/>
  <c r="A1430" i="35"/>
  <c r="B1430" i="35" s="1"/>
  <c r="A1429" i="35"/>
  <c r="B1429" i="35" s="1"/>
  <c r="A1428" i="35"/>
  <c r="B1428" i="35" s="1"/>
  <c r="A1427" i="35"/>
  <c r="B1427" i="35" s="1"/>
  <c r="A1426" i="35"/>
  <c r="B1426" i="35" s="1"/>
  <c r="A1425" i="35"/>
  <c r="B1425" i="35" s="1"/>
  <c r="A1424" i="35"/>
  <c r="B1424" i="35" s="1"/>
  <c r="A1423" i="35"/>
  <c r="B1423" i="35" s="1"/>
  <c r="A1422" i="35"/>
  <c r="B1422" i="35" s="1"/>
  <c r="A1421" i="35"/>
  <c r="B1421" i="35" s="1"/>
  <c r="A1420" i="35"/>
  <c r="B1420" i="35" s="1"/>
  <c r="A1419" i="35"/>
  <c r="B1419" i="35" s="1"/>
  <c r="A1418" i="35"/>
  <c r="B1418" i="35" s="1"/>
  <c r="A1417" i="35"/>
  <c r="B1417" i="35" s="1"/>
  <c r="A1416" i="35"/>
  <c r="B1416" i="35" s="1"/>
  <c r="A1415" i="35"/>
  <c r="B1415" i="35" s="1"/>
  <c r="A1414" i="35"/>
  <c r="B1414" i="35" s="1"/>
  <c r="A1413" i="35"/>
  <c r="B1413" i="35" s="1"/>
  <c r="A1412" i="35"/>
  <c r="B1412" i="35" s="1"/>
  <c r="A1411" i="35"/>
  <c r="B1411" i="35" s="1"/>
  <c r="A1410" i="35"/>
  <c r="B1410" i="35" s="1"/>
  <c r="A1409" i="35"/>
  <c r="B1409" i="35" s="1"/>
  <c r="A1408" i="35"/>
  <c r="B1408" i="35" s="1"/>
  <c r="A1407" i="35"/>
  <c r="B1407" i="35" s="1"/>
  <c r="A1406" i="35"/>
  <c r="B1406" i="35" s="1"/>
  <c r="A1405" i="35"/>
  <c r="B1405" i="35" s="1"/>
  <c r="A1404" i="35"/>
  <c r="B1404" i="35" s="1"/>
  <c r="A1403" i="35"/>
  <c r="B1403" i="35" s="1"/>
  <c r="A1402" i="35"/>
  <c r="B1402" i="35" s="1"/>
  <c r="A1401" i="35"/>
  <c r="B1401" i="35" s="1"/>
  <c r="A1400" i="35"/>
  <c r="B1400" i="35" s="1"/>
  <c r="A1399" i="35"/>
  <c r="B1399" i="35" s="1"/>
  <c r="A1398" i="35"/>
  <c r="B1398" i="35" s="1"/>
  <c r="A1397" i="35"/>
  <c r="B1397" i="35" s="1"/>
  <c r="A1396" i="35"/>
  <c r="B1396" i="35" s="1"/>
  <c r="A1395" i="35"/>
  <c r="B1395" i="35" s="1"/>
  <c r="A1394" i="35"/>
  <c r="B1394" i="35" s="1"/>
  <c r="A1393" i="35"/>
  <c r="B1393" i="35" s="1"/>
  <c r="A1392" i="35"/>
  <c r="B1392" i="35" s="1"/>
  <c r="A1391" i="35"/>
  <c r="B1391" i="35" s="1"/>
  <c r="A1390" i="35"/>
  <c r="B1390" i="35" s="1"/>
  <c r="A1389" i="35"/>
  <c r="B1389" i="35" s="1"/>
  <c r="A1388" i="35"/>
  <c r="B1388" i="35" s="1"/>
  <c r="A1387" i="35"/>
  <c r="B1387" i="35" s="1"/>
  <c r="A1386" i="35"/>
  <c r="B1386" i="35" s="1"/>
  <c r="A1385" i="35"/>
  <c r="B1385" i="35" s="1"/>
  <c r="A1384" i="35"/>
  <c r="B1384" i="35" s="1"/>
  <c r="A1383" i="35"/>
  <c r="B1383" i="35" s="1"/>
  <c r="A1382" i="35"/>
  <c r="B1382" i="35" s="1"/>
  <c r="A1381" i="35"/>
  <c r="B1381" i="35" s="1"/>
  <c r="A1380" i="35"/>
  <c r="B1380" i="35" s="1"/>
  <c r="A1379" i="35"/>
  <c r="B1379" i="35" s="1"/>
  <c r="A1378" i="35"/>
  <c r="B1378" i="35" s="1"/>
  <c r="A1377" i="35"/>
  <c r="B1377" i="35" s="1"/>
  <c r="A1376" i="35"/>
  <c r="B1376" i="35" s="1"/>
  <c r="A1375" i="35"/>
  <c r="B1375" i="35" s="1"/>
  <c r="A1374" i="35"/>
  <c r="B1374" i="35" s="1"/>
  <c r="A1373" i="35"/>
  <c r="B1373" i="35" s="1"/>
  <c r="A1372" i="35"/>
  <c r="B1372" i="35" s="1"/>
  <c r="A1371" i="35"/>
  <c r="B1371" i="35" s="1"/>
  <c r="A1370" i="35"/>
  <c r="B1370" i="35" s="1"/>
  <c r="A1369" i="35"/>
  <c r="B1369" i="35" s="1"/>
  <c r="A1368" i="35"/>
  <c r="B1368" i="35" s="1"/>
  <c r="A1367" i="35"/>
  <c r="B1367" i="35" s="1"/>
  <c r="A1366" i="35"/>
  <c r="B1366" i="35" s="1"/>
  <c r="A1365" i="35"/>
  <c r="B1365" i="35" s="1"/>
  <c r="A1364" i="35"/>
  <c r="B1364" i="35" s="1"/>
  <c r="A1363" i="35"/>
  <c r="B1363" i="35" s="1"/>
  <c r="A1362" i="35"/>
  <c r="B1362" i="35" s="1"/>
  <c r="A1361" i="35"/>
  <c r="B1361" i="35" s="1"/>
  <c r="A1360" i="35"/>
  <c r="B1360" i="35" s="1"/>
  <c r="A1359" i="35"/>
  <c r="B1359" i="35" s="1"/>
  <c r="A1358" i="35"/>
  <c r="B1358" i="35" s="1"/>
  <c r="A1357" i="35"/>
  <c r="B1357" i="35" s="1"/>
  <c r="A1356" i="35"/>
  <c r="B1356" i="35" s="1"/>
  <c r="A1355" i="35"/>
  <c r="B1355" i="35" s="1"/>
  <c r="A1354" i="35"/>
  <c r="B1354" i="35" s="1"/>
  <c r="A1353" i="35"/>
  <c r="B1353" i="35" s="1"/>
  <c r="A1352" i="35"/>
  <c r="B1352" i="35" s="1"/>
  <c r="A1351" i="35"/>
  <c r="B1351" i="35" s="1"/>
  <c r="A1350" i="35"/>
  <c r="B1350" i="35" s="1"/>
  <c r="A1349" i="35"/>
  <c r="B1349" i="35" s="1"/>
  <c r="A1348" i="35"/>
  <c r="B1348" i="35" s="1"/>
  <c r="A1347" i="35"/>
  <c r="B1347" i="35" s="1"/>
  <c r="A1346" i="35"/>
  <c r="B1346" i="35" s="1"/>
  <c r="A1345" i="35"/>
  <c r="B1345" i="35" s="1"/>
  <c r="A1344" i="35"/>
  <c r="B1344" i="35" s="1"/>
  <c r="A1343" i="35"/>
  <c r="B1343" i="35" s="1"/>
  <c r="A1342" i="35"/>
  <c r="B1342" i="35" s="1"/>
  <c r="A1341" i="35"/>
  <c r="B1341" i="35" s="1"/>
  <c r="A1340" i="35"/>
  <c r="B1340" i="35" s="1"/>
  <c r="A1339" i="35"/>
  <c r="B1339" i="35" s="1"/>
  <c r="A1338" i="35"/>
  <c r="B1338" i="35" s="1"/>
  <c r="A1337" i="35"/>
  <c r="B1337" i="35" s="1"/>
  <c r="A1336" i="35"/>
  <c r="B1336" i="35" s="1"/>
  <c r="A1335" i="35"/>
  <c r="B1335" i="35" s="1"/>
  <c r="A1334" i="35"/>
  <c r="B1334" i="35" s="1"/>
  <c r="A1333" i="35"/>
  <c r="B1333" i="35" s="1"/>
  <c r="A1332" i="35"/>
  <c r="B1332" i="35" s="1"/>
  <c r="A1331" i="35"/>
  <c r="B1331" i="35" s="1"/>
  <c r="A1330" i="35"/>
  <c r="B1330" i="35" s="1"/>
  <c r="A1329" i="35"/>
  <c r="B1329" i="35" s="1"/>
  <c r="A1328" i="35"/>
  <c r="B1328" i="35" s="1"/>
  <c r="A1327" i="35"/>
  <c r="B1327" i="35" s="1"/>
  <c r="A1326" i="35"/>
  <c r="B1326" i="35" s="1"/>
  <c r="A1325" i="35"/>
  <c r="B1325" i="35" s="1"/>
  <c r="A1324" i="35"/>
  <c r="B1324" i="35" s="1"/>
  <c r="A1323" i="35"/>
  <c r="B1323" i="35" s="1"/>
  <c r="A1322" i="35"/>
  <c r="B1322" i="35" s="1"/>
  <c r="A1321" i="35"/>
  <c r="B1321" i="35" s="1"/>
  <c r="A1320" i="35"/>
  <c r="B1320" i="35" s="1"/>
  <c r="A1319" i="35"/>
  <c r="B1319" i="35" s="1"/>
  <c r="A1318" i="35"/>
  <c r="B1318" i="35" s="1"/>
  <c r="A1317" i="35"/>
  <c r="B1317" i="35" s="1"/>
  <c r="A1316" i="35"/>
  <c r="B1316" i="35" s="1"/>
  <c r="A1315" i="35"/>
  <c r="B1315" i="35" s="1"/>
  <c r="A1314" i="35"/>
  <c r="B1314" i="35" s="1"/>
  <c r="A1313" i="35"/>
  <c r="B1313" i="35" s="1"/>
  <c r="A1312" i="35"/>
  <c r="B1312" i="35" s="1"/>
  <c r="A1311" i="35"/>
  <c r="B1311" i="35" s="1"/>
  <c r="A1310" i="35"/>
  <c r="B1310" i="35" s="1"/>
  <c r="A1309" i="35"/>
  <c r="B1309" i="35" s="1"/>
  <c r="A1308" i="35"/>
  <c r="B1308" i="35" s="1"/>
  <c r="A1307" i="35"/>
  <c r="B1307" i="35" s="1"/>
  <c r="A1306" i="35"/>
  <c r="B1306" i="35" s="1"/>
  <c r="A1305" i="35"/>
  <c r="B1305" i="35" s="1"/>
  <c r="A1304" i="35"/>
  <c r="B1304" i="35" s="1"/>
  <c r="A1303" i="35"/>
  <c r="B1303" i="35" s="1"/>
  <c r="A1302" i="35"/>
  <c r="B1302" i="35" s="1"/>
  <c r="A1301" i="35"/>
  <c r="B1301" i="35" s="1"/>
  <c r="A1300" i="35"/>
  <c r="B1300" i="35" s="1"/>
  <c r="A1299" i="35"/>
  <c r="B1299" i="35" s="1"/>
  <c r="A1298" i="35"/>
  <c r="B1298" i="35" s="1"/>
  <c r="A1297" i="35"/>
  <c r="B1297" i="35" s="1"/>
  <c r="A1296" i="35"/>
  <c r="B1296" i="35" s="1"/>
  <c r="A1295" i="35"/>
  <c r="B1295" i="35" s="1"/>
  <c r="A1294" i="35"/>
  <c r="B1294" i="35" s="1"/>
  <c r="A1293" i="35"/>
  <c r="B1293" i="35" s="1"/>
  <c r="A1292" i="35"/>
  <c r="B1292" i="35" s="1"/>
  <c r="A1291" i="35"/>
  <c r="B1291" i="35" s="1"/>
  <c r="A1290" i="35"/>
  <c r="B1290" i="35" s="1"/>
  <c r="A1289" i="35"/>
  <c r="B1289" i="35" s="1"/>
  <c r="A1288" i="35"/>
  <c r="B1288" i="35" s="1"/>
  <c r="A1287" i="35"/>
  <c r="B1287" i="35" s="1"/>
  <c r="A1286" i="35"/>
  <c r="B1286" i="35" s="1"/>
  <c r="A1285" i="35"/>
  <c r="B1285" i="35" s="1"/>
  <c r="A1284" i="35"/>
  <c r="B1284" i="35" s="1"/>
  <c r="A1283" i="35"/>
  <c r="B1283" i="35" s="1"/>
  <c r="A1282" i="35"/>
  <c r="B1282" i="35" s="1"/>
  <c r="A1281" i="35"/>
  <c r="B1281" i="35" s="1"/>
  <c r="A1280" i="35"/>
  <c r="B1280" i="35" s="1"/>
  <c r="A1279" i="35"/>
  <c r="B1279" i="35" s="1"/>
  <c r="A1278" i="35"/>
  <c r="B1278" i="35" s="1"/>
  <c r="A1277" i="35"/>
  <c r="B1277" i="35" s="1"/>
  <c r="A1276" i="35"/>
  <c r="B1276" i="35" s="1"/>
  <c r="A1275" i="35"/>
  <c r="B1275" i="35" s="1"/>
  <c r="A1274" i="35"/>
  <c r="B1274" i="35" s="1"/>
  <c r="A1273" i="35"/>
  <c r="B1273" i="35" s="1"/>
  <c r="A1272" i="35"/>
  <c r="B1272" i="35" s="1"/>
  <c r="A1271" i="35"/>
  <c r="B1271" i="35" s="1"/>
  <c r="A1270" i="35"/>
  <c r="B1270" i="35" s="1"/>
  <c r="A1269" i="35"/>
  <c r="B1269" i="35" s="1"/>
  <c r="A1268" i="35"/>
  <c r="B1268" i="35" s="1"/>
  <c r="A1267" i="35"/>
  <c r="B1267" i="35" s="1"/>
  <c r="A1266" i="35"/>
  <c r="B1266" i="35" s="1"/>
  <c r="A1265" i="35"/>
  <c r="B1265" i="35" s="1"/>
  <c r="A1264" i="35"/>
  <c r="B1264" i="35" s="1"/>
  <c r="A1263" i="35"/>
  <c r="B1263" i="35" s="1"/>
  <c r="A1262" i="35"/>
  <c r="B1262" i="35" s="1"/>
  <c r="A1261" i="35"/>
  <c r="B1261" i="35" s="1"/>
  <c r="A1260" i="35"/>
  <c r="B1260" i="35" s="1"/>
  <c r="A1259" i="35"/>
  <c r="B1259" i="35" s="1"/>
  <c r="A1258" i="35"/>
  <c r="B1258" i="35" s="1"/>
  <c r="A1257" i="35"/>
  <c r="B1257" i="35" s="1"/>
  <c r="A1256" i="35"/>
  <c r="B1256" i="35" s="1"/>
  <c r="A1255" i="35"/>
  <c r="B1255" i="35" s="1"/>
  <c r="A1254" i="35"/>
  <c r="B1254" i="35" s="1"/>
  <c r="A1253" i="35"/>
  <c r="B1253" i="35" s="1"/>
  <c r="A1252" i="35"/>
  <c r="B1252" i="35" s="1"/>
  <c r="A1251" i="35"/>
  <c r="B1251" i="35" s="1"/>
  <c r="A1250" i="35"/>
  <c r="B1250" i="35" s="1"/>
  <c r="A1249" i="35"/>
  <c r="B1249" i="35" s="1"/>
  <c r="A1248" i="35"/>
  <c r="B1248" i="35" s="1"/>
  <c r="A1247" i="35"/>
  <c r="B1247" i="35" s="1"/>
  <c r="A1246" i="35"/>
  <c r="B1246" i="35" s="1"/>
  <c r="A1245" i="35"/>
  <c r="B1245" i="35" s="1"/>
  <c r="A1244" i="35"/>
  <c r="B1244" i="35" s="1"/>
  <c r="A1243" i="35"/>
  <c r="B1243" i="35" s="1"/>
  <c r="A1242" i="35"/>
  <c r="B1242" i="35" s="1"/>
  <c r="A1241" i="35"/>
  <c r="B1241" i="35" s="1"/>
  <c r="A1240" i="35"/>
  <c r="B1240" i="35" s="1"/>
  <c r="A1239" i="35"/>
  <c r="B1239" i="35" s="1"/>
  <c r="A1238" i="35"/>
  <c r="B1238" i="35" s="1"/>
  <c r="A1237" i="35"/>
  <c r="B1237" i="35" s="1"/>
  <c r="A1236" i="35"/>
  <c r="B1236" i="35" s="1"/>
  <c r="A1235" i="35"/>
  <c r="B1235" i="35" s="1"/>
  <c r="A1234" i="35"/>
  <c r="B1234" i="35" s="1"/>
  <c r="A1233" i="35"/>
  <c r="B1233" i="35" s="1"/>
  <c r="A1232" i="35"/>
  <c r="B1232" i="35" s="1"/>
  <c r="A1231" i="35"/>
  <c r="B1231" i="35" s="1"/>
  <c r="A1230" i="35"/>
  <c r="B1230" i="35" s="1"/>
  <c r="A1229" i="35"/>
  <c r="B1229" i="35" s="1"/>
  <c r="A1228" i="35"/>
  <c r="B1228" i="35" s="1"/>
  <c r="A1227" i="35"/>
  <c r="B1227" i="35" s="1"/>
  <c r="A1226" i="35"/>
  <c r="B1226" i="35" s="1"/>
  <c r="A1225" i="35"/>
  <c r="B1225" i="35" s="1"/>
  <c r="A1224" i="35"/>
  <c r="B1224" i="35" s="1"/>
  <c r="A1223" i="35"/>
  <c r="B1223" i="35" s="1"/>
  <c r="A1222" i="35"/>
  <c r="B1222" i="35" s="1"/>
  <c r="A1221" i="35"/>
  <c r="B1221" i="35" s="1"/>
  <c r="A1220" i="35"/>
  <c r="B1220" i="35" s="1"/>
  <c r="A1219" i="35"/>
  <c r="B1219" i="35" s="1"/>
  <c r="A1218" i="35"/>
  <c r="B1218" i="35" s="1"/>
  <c r="A1217" i="35"/>
  <c r="B1217" i="35" s="1"/>
  <c r="A1216" i="35"/>
  <c r="B1216" i="35" s="1"/>
  <c r="A1215" i="35"/>
  <c r="B1215" i="35" s="1"/>
  <c r="A1214" i="35"/>
  <c r="B1214" i="35" s="1"/>
  <c r="A1213" i="35"/>
  <c r="B1213" i="35" s="1"/>
  <c r="A1212" i="35"/>
  <c r="B1212" i="35" s="1"/>
  <c r="A1211" i="35"/>
  <c r="B1211" i="35" s="1"/>
  <c r="A1210" i="35"/>
  <c r="B1210" i="35" s="1"/>
  <c r="A1209" i="35"/>
  <c r="B1209" i="35" s="1"/>
  <c r="A1208" i="35"/>
  <c r="B1208" i="35" s="1"/>
  <c r="A1207" i="35"/>
  <c r="B1207" i="35" s="1"/>
  <c r="A1206" i="35"/>
  <c r="B1206" i="35" s="1"/>
  <c r="A1205" i="35"/>
  <c r="B1205" i="35" s="1"/>
  <c r="A1204" i="35"/>
  <c r="B1204" i="35" s="1"/>
  <c r="A1203" i="35"/>
  <c r="B1203" i="35" s="1"/>
  <c r="A1202" i="35"/>
  <c r="B1202" i="35" s="1"/>
  <c r="A1201" i="35"/>
  <c r="B1201" i="35" s="1"/>
  <c r="A1200" i="35"/>
  <c r="B1200" i="35" s="1"/>
  <c r="A1199" i="35"/>
  <c r="B1199" i="35" s="1"/>
  <c r="A1198" i="35"/>
  <c r="B1198" i="35" s="1"/>
  <c r="A1197" i="35"/>
  <c r="B1197" i="35" s="1"/>
  <c r="A1196" i="35"/>
  <c r="B1196" i="35" s="1"/>
  <c r="A1195" i="35"/>
  <c r="B1195" i="35" s="1"/>
  <c r="A1194" i="35"/>
  <c r="B1194" i="35" s="1"/>
  <c r="A1193" i="35"/>
  <c r="B1193" i="35" s="1"/>
  <c r="A1192" i="35"/>
  <c r="B1192" i="35" s="1"/>
  <c r="A1191" i="35"/>
  <c r="B1191" i="35" s="1"/>
  <c r="A1190" i="35"/>
  <c r="B1190" i="35" s="1"/>
  <c r="A1189" i="35"/>
  <c r="B1189" i="35" s="1"/>
  <c r="A1188" i="35"/>
  <c r="B1188" i="35" s="1"/>
  <c r="A1187" i="35"/>
  <c r="B1187" i="35" s="1"/>
  <c r="A1186" i="35"/>
  <c r="B1186" i="35" s="1"/>
  <c r="A1185" i="35"/>
  <c r="B1185" i="35" s="1"/>
  <c r="A1184" i="35"/>
  <c r="B1184" i="35" s="1"/>
  <c r="A1183" i="35"/>
  <c r="B1183" i="35" s="1"/>
  <c r="A1182" i="35"/>
  <c r="B1182" i="35" s="1"/>
  <c r="A1181" i="35"/>
  <c r="B1181" i="35" s="1"/>
  <c r="A1180" i="35"/>
  <c r="B1180" i="35" s="1"/>
  <c r="A1179" i="35"/>
  <c r="B1179" i="35" s="1"/>
  <c r="A1178" i="35"/>
  <c r="B1178" i="35" s="1"/>
  <c r="A1177" i="35"/>
  <c r="B1177" i="35" s="1"/>
  <c r="A1176" i="35"/>
  <c r="B1176" i="35" s="1"/>
  <c r="A1175" i="35"/>
  <c r="B1175" i="35" s="1"/>
  <c r="A1174" i="35"/>
  <c r="B1174" i="35" s="1"/>
  <c r="A1173" i="35"/>
  <c r="B1173" i="35" s="1"/>
  <c r="A1172" i="35"/>
  <c r="B1172" i="35" s="1"/>
  <c r="A1171" i="35"/>
  <c r="B1171" i="35" s="1"/>
  <c r="A1170" i="35"/>
  <c r="B1170" i="35" s="1"/>
  <c r="A1169" i="35"/>
  <c r="B1169" i="35" s="1"/>
  <c r="A1168" i="35"/>
  <c r="B1168" i="35" s="1"/>
  <c r="A1167" i="35"/>
  <c r="B1167" i="35" s="1"/>
  <c r="A1166" i="35"/>
  <c r="B1166" i="35" s="1"/>
  <c r="A1165" i="35"/>
  <c r="B1165" i="35" s="1"/>
  <c r="A1164" i="35"/>
  <c r="B1164" i="35" s="1"/>
  <c r="A1163" i="35"/>
  <c r="B1163" i="35" s="1"/>
  <c r="A1162" i="35"/>
  <c r="B1162" i="35" s="1"/>
  <c r="A1161" i="35"/>
  <c r="B1161" i="35" s="1"/>
  <c r="A1160" i="35"/>
  <c r="B1160" i="35" s="1"/>
  <c r="A1159" i="35"/>
  <c r="B1159" i="35" s="1"/>
  <c r="A1158" i="35"/>
  <c r="B1158" i="35" s="1"/>
  <c r="A1157" i="35"/>
  <c r="B1157" i="35" s="1"/>
  <c r="A1156" i="35"/>
  <c r="B1156" i="35" s="1"/>
  <c r="A1155" i="35"/>
  <c r="B1155" i="35" s="1"/>
  <c r="A1154" i="35"/>
  <c r="B1154" i="35" s="1"/>
  <c r="A1153" i="35"/>
  <c r="B1153" i="35" s="1"/>
  <c r="A1152" i="35"/>
  <c r="B1152" i="35" s="1"/>
  <c r="A1151" i="35"/>
  <c r="B1151" i="35" s="1"/>
  <c r="A1150" i="35"/>
  <c r="B1150" i="35" s="1"/>
  <c r="A1149" i="35"/>
  <c r="B1149" i="35" s="1"/>
  <c r="A1148" i="35"/>
  <c r="B1148" i="35" s="1"/>
  <c r="A1147" i="35"/>
  <c r="B1147" i="35" s="1"/>
  <c r="A1146" i="35"/>
  <c r="B1146" i="35" s="1"/>
  <c r="A1145" i="35"/>
  <c r="B1145" i="35" s="1"/>
  <c r="A1144" i="35"/>
  <c r="B1144" i="35" s="1"/>
  <c r="A1143" i="35"/>
  <c r="B1143" i="35" s="1"/>
  <c r="A1142" i="35"/>
  <c r="B1142" i="35" s="1"/>
  <c r="A1141" i="35"/>
  <c r="B1141" i="35" s="1"/>
  <c r="A1140" i="35"/>
  <c r="B1140" i="35" s="1"/>
  <c r="A1139" i="35"/>
  <c r="B1139" i="35" s="1"/>
  <c r="A1138" i="35"/>
  <c r="B1138" i="35" s="1"/>
  <c r="A1137" i="35"/>
  <c r="B1137" i="35" s="1"/>
  <c r="A1136" i="35"/>
  <c r="B1136" i="35" s="1"/>
  <c r="A1135" i="35"/>
  <c r="B1135" i="35" s="1"/>
  <c r="A1134" i="35"/>
  <c r="B1134" i="35" s="1"/>
  <c r="A1133" i="35"/>
  <c r="B1133" i="35" s="1"/>
  <c r="A1132" i="35"/>
  <c r="B1132" i="35" s="1"/>
  <c r="A1131" i="35"/>
  <c r="B1131" i="35" s="1"/>
  <c r="A1130" i="35"/>
  <c r="B1130" i="35" s="1"/>
  <c r="A1129" i="35"/>
  <c r="B1129" i="35" s="1"/>
  <c r="A1128" i="35"/>
  <c r="B1128" i="35" s="1"/>
  <c r="A1127" i="35"/>
  <c r="B1127" i="35" s="1"/>
  <c r="A1126" i="35"/>
  <c r="B1126" i="35" s="1"/>
  <c r="A1125" i="35"/>
  <c r="B1125" i="35" s="1"/>
  <c r="A1124" i="35"/>
  <c r="B1124" i="35" s="1"/>
  <c r="A1123" i="35"/>
  <c r="B1123" i="35" s="1"/>
  <c r="A1122" i="35"/>
  <c r="B1122" i="35" s="1"/>
  <c r="A1121" i="35"/>
  <c r="B1121" i="35" s="1"/>
  <c r="A1120" i="35"/>
  <c r="B1120" i="35" s="1"/>
  <c r="A1119" i="35"/>
  <c r="B1119" i="35" s="1"/>
  <c r="A1118" i="35"/>
  <c r="B1118" i="35" s="1"/>
  <c r="A1117" i="35"/>
  <c r="B1117" i="35" s="1"/>
  <c r="A1116" i="35"/>
  <c r="B1116" i="35" s="1"/>
  <c r="A1115" i="35"/>
  <c r="B1115" i="35" s="1"/>
  <c r="A1114" i="35"/>
  <c r="B1114" i="35" s="1"/>
  <c r="A1113" i="35"/>
  <c r="B1113" i="35" s="1"/>
  <c r="A1112" i="35"/>
  <c r="B1112" i="35" s="1"/>
  <c r="A1111" i="35"/>
  <c r="B1111" i="35" s="1"/>
  <c r="A1110" i="35"/>
  <c r="B1110" i="35" s="1"/>
  <c r="A1109" i="35"/>
  <c r="B1109" i="35" s="1"/>
  <c r="A1108" i="35"/>
  <c r="B1108" i="35" s="1"/>
  <c r="A1107" i="35"/>
  <c r="B1107" i="35" s="1"/>
  <c r="A1106" i="35"/>
  <c r="B1106" i="35" s="1"/>
  <c r="A1105" i="35"/>
  <c r="B1105" i="35" s="1"/>
  <c r="A1104" i="35"/>
  <c r="B1104" i="35" s="1"/>
  <c r="A1103" i="35"/>
  <c r="B1103" i="35" s="1"/>
  <c r="A1102" i="35"/>
  <c r="B1102" i="35" s="1"/>
  <c r="A1101" i="35"/>
  <c r="B1101" i="35" s="1"/>
  <c r="A1100" i="35"/>
  <c r="B1100" i="35" s="1"/>
  <c r="A1099" i="35"/>
  <c r="B1099" i="35" s="1"/>
  <c r="A1098" i="35"/>
  <c r="B1098" i="35" s="1"/>
  <c r="A1097" i="35"/>
  <c r="B1097" i="35" s="1"/>
  <c r="A1096" i="35"/>
  <c r="B1096" i="35" s="1"/>
  <c r="A1095" i="35"/>
  <c r="B1095" i="35" s="1"/>
  <c r="A1094" i="35"/>
  <c r="B1094" i="35" s="1"/>
  <c r="A1093" i="35"/>
  <c r="B1093" i="35" s="1"/>
  <c r="A1092" i="35"/>
  <c r="B1092" i="35" s="1"/>
  <c r="A1091" i="35"/>
  <c r="B1091" i="35" s="1"/>
  <c r="A1090" i="35"/>
  <c r="B1090" i="35" s="1"/>
  <c r="A1089" i="35"/>
  <c r="B1089" i="35" s="1"/>
  <c r="A1088" i="35"/>
  <c r="B1088" i="35" s="1"/>
  <c r="A1087" i="35"/>
  <c r="B1087" i="35" s="1"/>
  <c r="A1086" i="35"/>
  <c r="B1086" i="35" s="1"/>
  <c r="A1085" i="35"/>
  <c r="B1085" i="35" s="1"/>
  <c r="A1084" i="35"/>
  <c r="B1084" i="35" s="1"/>
  <c r="A1083" i="35"/>
  <c r="B1083" i="35" s="1"/>
  <c r="A1082" i="35"/>
  <c r="B1082" i="35" s="1"/>
  <c r="A1081" i="35"/>
  <c r="B1081" i="35" s="1"/>
  <c r="A1080" i="35"/>
  <c r="B1080" i="35" s="1"/>
  <c r="A1079" i="35"/>
  <c r="B1079" i="35" s="1"/>
  <c r="A1078" i="35"/>
  <c r="B1078" i="35" s="1"/>
  <c r="A1077" i="35"/>
  <c r="B1077" i="35" s="1"/>
  <c r="A1076" i="35"/>
  <c r="B1076" i="35" s="1"/>
  <c r="A1075" i="35"/>
  <c r="B1075" i="35" s="1"/>
  <c r="A1074" i="35"/>
  <c r="B1074" i="35" s="1"/>
  <c r="A1073" i="35"/>
  <c r="B1073" i="35" s="1"/>
  <c r="A1072" i="35"/>
  <c r="B1072" i="35" s="1"/>
  <c r="A1071" i="35"/>
  <c r="B1071" i="35" s="1"/>
  <c r="A1070" i="35"/>
  <c r="B1070" i="35" s="1"/>
  <c r="A1069" i="35"/>
  <c r="B1069" i="35" s="1"/>
  <c r="A1068" i="35"/>
  <c r="B1068" i="35" s="1"/>
  <c r="A1067" i="35"/>
  <c r="B1067" i="35" s="1"/>
  <c r="A1066" i="35"/>
  <c r="B1066" i="35" s="1"/>
  <c r="A1065" i="35"/>
  <c r="B1065" i="35" s="1"/>
  <c r="A1064" i="35"/>
  <c r="B1064" i="35" s="1"/>
  <c r="A1063" i="35"/>
  <c r="B1063" i="35" s="1"/>
  <c r="A1062" i="35"/>
  <c r="B1062" i="35" s="1"/>
  <c r="A1061" i="35"/>
  <c r="B1061" i="35" s="1"/>
  <c r="A1060" i="35"/>
  <c r="B1060" i="35" s="1"/>
  <c r="A1059" i="35"/>
  <c r="B1059" i="35" s="1"/>
  <c r="A1058" i="35"/>
  <c r="B1058" i="35" s="1"/>
  <c r="A1057" i="35"/>
  <c r="B1057" i="35" s="1"/>
  <c r="A1056" i="35"/>
  <c r="B1056" i="35" s="1"/>
  <c r="A1055" i="35"/>
  <c r="B1055" i="35" s="1"/>
  <c r="A1054" i="35"/>
  <c r="B1054" i="35" s="1"/>
  <c r="A1053" i="35"/>
  <c r="B1053" i="35" s="1"/>
  <c r="A1052" i="35"/>
  <c r="B1052" i="35" s="1"/>
  <c r="A1051" i="35"/>
  <c r="B1051" i="35" s="1"/>
  <c r="A1050" i="35"/>
  <c r="B1050" i="35" s="1"/>
  <c r="A1049" i="35"/>
  <c r="B1049" i="35" s="1"/>
  <c r="A1048" i="35"/>
  <c r="B1048" i="35" s="1"/>
  <c r="A1047" i="35"/>
  <c r="B1047" i="35" s="1"/>
  <c r="A1046" i="35"/>
  <c r="B1046" i="35" s="1"/>
  <c r="A1045" i="35"/>
  <c r="B1045" i="35" s="1"/>
  <c r="A1044" i="35"/>
  <c r="B1044" i="35" s="1"/>
  <c r="A1043" i="35"/>
  <c r="B1043" i="35" s="1"/>
  <c r="A1042" i="35"/>
  <c r="B1042" i="35" s="1"/>
  <c r="A1041" i="35"/>
  <c r="B1041" i="35" s="1"/>
  <c r="A1040" i="35"/>
  <c r="B1040" i="35" s="1"/>
  <c r="A1039" i="35"/>
  <c r="B1039" i="35" s="1"/>
  <c r="A1038" i="35"/>
  <c r="B1038" i="35" s="1"/>
  <c r="A1037" i="35"/>
  <c r="B1037" i="35" s="1"/>
  <c r="A1036" i="35"/>
  <c r="B1036" i="35" s="1"/>
  <c r="A1035" i="35"/>
  <c r="B1035" i="35" s="1"/>
  <c r="A1034" i="35"/>
  <c r="B1034" i="35" s="1"/>
  <c r="A1033" i="35"/>
  <c r="B1033" i="35" s="1"/>
  <c r="A1032" i="35"/>
  <c r="B1032" i="35" s="1"/>
  <c r="A1031" i="35"/>
  <c r="B1031" i="35" s="1"/>
  <c r="A1030" i="35"/>
  <c r="B1030" i="35" s="1"/>
  <c r="A1029" i="35"/>
  <c r="B1029" i="35" s="1"/>
  <c r="A1028" i="35"/>
  <c r="B1028" i="35" s="1"/>
  <c r="A1027" i="35"/>
  <c r="B1027" i="35" s="1"/>
  <c r="A1026" i="35"/>
  <c r="B1026" i="35" s="1"/>
  <c r="A1025" i="35"/>
  <c r="B1025" i="35" s="1"/>
  <c r="A1024" i="35"/>
  <c r="B1024" i="35" s="1"/>
  <c r="A1023" i="35"/>
  <c r="B1023" i="35" s="1"/>
  <c r="A1022" i="35"/>
  <c r="B1022" i="35" s="1"/>
  <c r="A1021" i="35"/>
  <c r="B1021" i="35" s="1"/>
  <c r="A1020" i="35"/>
  <c r="B1020" i="35" s="1"/>
  <c r="A1019" i="35"/>
  <c r="B1019" i="35" s="1"/>
  <c r="A1018" i="35"/>
  <c r="B1018" i="35" s="1"/>
  <c r="A1017" i="35"/>
  <c r="B1017" i="35" s="1"/>
  <c r="A1016" i="35"/>
  <c r="B1016" i="35" s="1"/>
  <c r="A1015" i="35"/>
  <c r="B1015" i="35" s="1"/>
  <c r="A1014" i="35"/>
  <c r="B1014" i="35" s="1"/>
  <c r="A1013" i="35"/>
  <c r="B1013" i="35" s="1"/>
  <c r="A1012" i="35"/>
  <c r="B1012" i="35" s="1"/>
  <c r="A1011" i="35"/>
  <c r="B1011" i="35" s="1"/>
  <c r="A1010" i="35"/>
  <c r="B1010" i="35" s="1"/>
  <c r="A1009" i="35"/>
  <c r="B1009" i="35" s="1"/>
  <c r="A1008" i="35"/>
  <c r="B1008" i="35" s="1"/>
  <c r="A1007" i="35"/>
  <c r="B1007" i="35" s="1"/>
  <c r="A1006" i="35"/>
  <c r="B1006" i="35" s="1"/>
  <c r="A1005" i="35"/>
  <c r="B1005" i="35" s="1"/>
  <c r="A1004" i="35"/>
  <c r="B1004" i="35" s="1"/>
  <c r="A1003" i="35"/>
  <c r="B1003" i="35" s="1"/>
  <c r="A1002" i="35"/>
  <c r="B1002" i="35" s="1"/>
  <c r="A1001" i="35"/>
  <c r="B1001" i="35" s="1"/>
  <c r="A1000" i="35"/>
  <c r="B1000" i="35" s="1"/>
  <c r="A999" i="35"/>
  <c r="B999" i="35" s="1"/>
  <c r="A998" i="35"/>
  <c r="B998" i="35" s="1"/>
  <c r="A997" i="35"/>
  <c r="B997" i="35" s="1"/>
  <c r="A996" i="35"/>
  <c r="B996" i="35" s="1"/>
  <c r="A995" i="35"/>
  <c r="B995" i="35" s="1"/>
  <c r="A994" i="35"/>
  <c r="B994" i="35" s="1"/>
  <c r="A993" i="35"/>
  <c r="B993" i="35" s="1"/>
  <c r="A992" i="35"/>
  <c r="B992" i="35" s="1"/>
  <c r="A991" i="35"/>
  <c r="B991" i="35" s="1"/>
  <c r="A990" i="35"/>
  <c r="B990" i="35" s="1"/>
  <c r="A989" i="35"/>
  <c r="B989" i="35" s="1"/>
  <c r="A988" i="35"/>
  <c r="B988" i="35" s="1"/>
  <c r="A987" i="35"/>
  <c r="B987" i="35" s="1"/>
  <c r="A986" i="35"/>
  <c r="B986" i="35" s="1"/>
  <c r="A985" i="35"/>
  <c r="B985" i="35" s="1"/>
  <c r="A984" i="35"/>
  <c r="B984" i="35" s="1"/>
  <c r="A983" i="35"/>
  <c r="B983" i="35" s="1"/>
  <c r="A982" i="35"/>
  <c r="B982" i="35" s="1"/>
  <c r="A981" i="35"/>
  <c r="B981" i="35" s="1"/>
  <c r="A980" i="35"/>
  <c r="B980" i="35" s="1"/>
  <c r="A979" i="35"/>
  <c r="B979" i="35" s="1"/>
  <c r="A978" i="35"/>
  <c r="B978" i="35" s="1"/>
  <c r="A977" i="35"/>
  <c r="B977" i="35" s="1"/>
  <c r="A976" i="35"/>
  <c r="B976" i="35" s="1"/>
  <c r="A975" i="35"/>
  <c r="B975" i="35" s="1"/>
  <c r="A974" i="35"/>
  <c r="B974" i="35" s="1"/>
  <c r="A973" i="35"/>
  <c r="B973" i="35" s="1"/>
  <c r="A972" i="35"/>
  <c r="B972" i="35" s="1"/>
  <c r="A971" i="35"/>
  <c r="B971" i="35" s="1"/>
  <c r="A970" i="35"/>
  <c r="B970" i="35" s="1"/>
  <c r="A969" i="35"/>
  <c r="B969" i="35" s="1"/>
  <c r="A968" i="35"/>
  <c r="B968" i="35" s="1"/>
  <c r="A967" i="35"/>
  <c r="B967" i="35" s="1"/>
  <c r="A966" i="35"/>
  <c r="B966" i="35" s="1"/>
  <c r="A965" i="35"/>
  <c r="B965" i="35" s="1"/>
  <c r="A964" i="35"/>
  <c r="B964" i="35" s="1"/>
  <c r="A963" i="35"/>
  <c r="B963" i="35" s="1"/>
  <c r="A962" i="35"/>
  <c r="B962" i="35" s="1"/>
  <c r="A961" i="35"/>
  <c r="B961" i="35" s="1"/>
  <c r="A960" i="35"/>
  <c r="B960" i="35" s="1"/>
  <c r="A959" i="35"/>
  <c r="B959" i="35" s="1"/>
  <c r="A958" i="35"/>
  <c r="B958" i="35" s="1"/>
  <c r="A957" i="35"/>
  <c r="B957" i="35" s="1"/>
  <c r="A956" i="35"/>
  <c r="B956" i="35" s="1"/>
  <c r="A955" i="35"/>
  <c r="B955" i="35" s="1"/>
  <c r="A954" i="35"/>
  <c r="B954" i="35" s="1"/>
  <c r="A953" i="35"/>
  <c r="B953" i="35" s="1"/>
  <c r="A952" i="35"/>
  <c r="B952" i="35" s="1"/>
  <c r="A951" i="35"/>
  <c r="B951" i="35" s="1"/>
  <c r="A950" i="35"/>
  <c r="B950" i="35" s="1"/>
  <c r="A949" i="35"/>
  <c r="B949" i="35" s="1"/>
  <c r="A948" i="35"/>
  <c r="B948" i="35" s="1"/>
  <c r="A947" i="35"/>
  <c r="B947" i="35" s="1"/>
  <c r="A946" i="35"/>
  <c r="B946" i="35" s="1"/>
  <c r="A945" i="35"/>
  <c r="B945" i="35" s="1"/>
  <c r="A944" i="35"/>
  <c r="B944" i="35" s="1"/>
  <c r="A943" i="35"/>
  <c r="B943" i="35" s="1"/>
  <c r="A942" i="35"/>
  <c r="B942" i="35" s="1"/>
  <c r="A941" i="35"/>
  <c r="B941" i="35" s="1"/>
  <c r="A940" i="35"/>
  <c r="B940" i="35" s="1"/>
  <c r="A939" i="35"/>
  <c r="B939" i="35" s="1"/>
  <c r="A938" i="35"/>
  <c r="B938" i="35" s="1"/>
  <c r="A937" i="35"/>
  <c r="B937" i="35" s="1"/>
  <c r="A936" i="35"/>
  <c r="B936" i="35" s="1"/>
  <c r="A935" i="35"/>
  <c r="B935" i="35" s="1"/>
  <c r="A934" i="35"/>
  <c r="B934" i="35" s="1"/>
  <c r="A933" i="35"/>
  <c r="B933" i="35" s="1"/>
  <c r="A932" i="35"/>
  <c r="B932" i="35" s="1"/>
  <c r="A931" i="35"/>
  <c r="B931" i="35" s="1"/>
  <c r="A930" i="35"/>
  <c r="B930" i="35" s="1"/>
  <c r="A929" i="35"/>
  <c r="B929" i="35" s="1"/>
  <c r="A928" i="35"/>
  <c r="B928" i="35" s="1"/>
  <c r="A927" i="35"/>
  <c r="B927" i="35" s="1"/>
  <c r="A926" i="35"/>
  <c r="B926" i="35" s="1"/>
  <c r="A925" i="35"/>
  <c r="B925" i="35" s="1"/>
  <c r="A924" i="35"/>
  <c r="B924" i="35" s="1"/>
  <c r="A923" i="35"/>
  <c r="B923" i="35" s="1"/>
  <c r="A922" i="35"/>
  <c r="B922" i="35" s="1"/>
  <c r="A921" i="35"/>
  <c r="B921" i="35" s="1"/>
  <c r="A920" i="35"/>
  <c r="B920" i="35" s="1"/>
  <c r="A919" i="35"/>
  <c r="B919" i="35" s="1"/>
  <c r="A918" i="35"/>
  <c r="B918" i="35" s="1"/>
  <c r="A917" i="35"/>
  <c r="B917" i="35" s="1"/>
  <c r="A916" i="35"/>
  <c r="B916" i="35" s="1"/>
  <c r="A915" i="35"/>
  <c r="B915" i="35" s="1"/>
  <c r="A914" i="35"/>
  <c r="B914" i="35" s="1"/>
  <c r="A913" i="35"/>
  <c r="B913" i="35" s="1"/>
  <c r="A912" i="35"/>
  <c r="B912" i="35" s="1"/>
  <c r="A911" i="35"/>
  <c r="B911" i="35" s="1"/>
  <c r="A910" i="35"/>
  <c r="B910" i="35" s="1"/>
  <c r="A909" i="35"/>
  <c r="B909" i="35" s="1"/>
  <c r="A908" i="35"/>
  <c r="B908" i="35" s="1"/>
  <c r="A907" i="35"/>
  <c r="B907" i="35" s="1"/>
  <c r="A906" i="35"/>
  <c r="B906" i="35" s="1"/>
  <c r="A905" i="35"/>
  <c r="B905" i="35" s="1"/>
  <c r="A904" i="35"/>
  <c r="B904" i="35" s="1"/>
  <c r="A903" i="35"/>
  <c r="B903" i="35" s="1"/>
  <c r="A902" i="35"/>
  <c r="B902" i="35" s="1"/>
  <c r="A901" i="35"/>
  <c r="B901" i="35" s="1"/>
  <c r="A900" i="35"/>
  <c r="B900" i="35" s="1"/>
  <c r="A899" i="35"/>
  <c r="B899" i="35" s="1"/>
  <c r="A898" i="35"/>
  <c r="B898" i="35" s="1"/>
  <c r="A897" i="35"/>
  <c r="B897" i="35" s="1"/>
  <c r="A896" i="35"/>
  <c r="B896" i="35" s="1"/>
  <c r="A895" i="35"/>
  <c r="B895" i="35" s="1"/>
  <c r="A894" i="35"/>
  <c r="B894" i="35" s="1"/>
  <c r="A893" i="35"/>
  <c r="B893" i="35" s="1"/>
  <c r="A892" i="35"/>
  <c r="B892" i="35" s="1"/>
  <c r="A891" i="35"/>
  <c r="B891" i="35" s="1"/>
  <c r="A890" i="35"/>
  <c r="B890" i="35" s="1"/>
  <c r="A889" i="35"/>
  <c r="B889" i="35" s="1"/>
  <c r="A888" i="35"/>
  <c r="B888" i="35" s="1"/>
  <c r="A887" i="35"/>
  <c r="B887" i="35" s="1"/>
  <c r="A886" i="35"/>
  <c r="B886" i="35" s="1"/>
  <c r="A885" i="35"/>
  <c r="B885" i="35" s="1"/>
  <c r="A884" i="35"/>
  <c r="B884" i="35" s="1"/>
  <c r="A883" i="35"/>
  <c r="B883" i="35" s="1"/>
  <c r="A882" i="35"/>
  <c r="B882" i="35" s="1"/>
  <c r="A881" i="35"/>
  <c r="B881" i="35" s="1"/>
  <c r="A880" i="35"/>
  <c r="B880" i="35" s="1"/>
  <c r="A879" i="35"/>
  <c r="B879" i="35" s="1"/>
  <c r="A878" i="35"/>
  <c r="B878" i="35" s="1"/>
  <c r="A877" i="35"/>
  <c r="B877" i="35" s="1"/>
  <c r="A876" i="35"/>
  <c r="B876" i="35" s="1"/>
  <c r="A875" i="35"/>
  <c r="B875" i="35" s="1"/>
  <c r="A874" i="35"/>
  <c r="B874" i="35" s="1"/>
  <c r="A873" i="35"/>
  <c r="B873" i="35" s="1"/>
  <c r="A872" i="35"/>
  <c r="B872" i="35" s="1"/>
  <c r="A871" i="35"/>
  <c r="B871" i="35" s="1"/>
  <c r="A870" i="35"/>
  <c r="B870" i="35" s="1"/>
  <c r="A869" i="35"/>
  <c r="B869" i="35" s="1"/>
  <c r="A868" i="35"/>
  <c r="B868" i="35" s="1"/>
  <c r="A867" i="35"/>
  <c r="B867" i="35" s="1"/>
  <c r="A866" i="35"/>
  <c r="B866" i="35" s="1"/>
  <c r="A865" i="35"/>
  <c r="B865" i="35" s="1"/>
  <c r="A864" i="35"/>
  <c r="B864" i="35" s="1"/>
  <c r="A863" i="35"/>
  <c r="B863" i="35" s="1"/>
  <c r="A862" i="35"/>
  <c r="B862" i="35" s="1"/>
  <c r="A861" i="35"/>
  <c r="B861" i="35" s="1"/>
  <c r="A860" i="35"/>
  <c r="B860" i="35" s="1"/>
  <c r="A859" i="35"/>
  <c r="B859" i="35" s="1"/>
  <c r="A858" i="35"/>
  <c r="B858" i="35" s="1"/>
  <c r="A857" i="35"/>
  <c r="B857" i="35" s="1"/>
  <c r="A856" i="35"/>
  <c r="B856" i="35" s="1"/>
  <c r="A855" i="35"/>
  <c r="B855" i="35" s="1"/>
  <c r="A854" i="35"/>
  <c r="B854" i="35" s="1"/>
  <c r="A853" i="35"/>
  <c r="B853" i="35" s="1"/>
  <c r="A852" i="35"/>
  <c r="B852" i="35" s="1"/>
  <c r="A851" i="35"/>
  <c r="B851" i="35" s="1"/>
  <c r="A850" i="35"/>
  <c r="B850" i="35" s="1"/>
  <c r="A849" i="35"/>
  <c r="B849" i="35" s="1"/>
  <c r="A848" i="35"/>
  <c r="B848" i="35" s="1"/>
  <c r="A847" i="35"/>
  <c r="B847" i="35" s="1"/>
  <c r="A846" i="35"/>
  <c r="B846" i="35" s="1"/>
  <c r="A845" i="35"/>
  <c r="B845" i="35" s="1"/>
  <c r="A844" i="35"/>
  <c r="B844" i="35" s="1"/>
  <c r="A843" i="35"/>
  <c r="B843" i="35" s="1"/>
  <c r="A842" i="35"/>
  <c r="B842" i="35" s="1"/>
  <c r="A841" i="35"/>
  <c r="B841" i="35" s="1"/>
  <c r="A840" i="35"/>
  <c r="B840" i="35" s="1"/>
  <c r="A839" i="35"/>
  <c r="B839" i="35" s="1"/>
  <c r="A838" i="35"/>
  <c r="B838" i="35" s="1"/>
  <c r="A837" i="35"/>
  <c r="B837" i="35" s="1"/>
  <c r="A836" i="35"/>
  <c r="B836" i="35" s="1"/>
  <c r="A835" i="35"/>
  <c r="B835" i="35" s="1"/>
  <c r="A834" i="35"/>
  <c r="B834" i="35" s="1"/>
  <c r="A833" i="35"/>
  <c r="B833" i="35" s="1"/>
  <c r="A832" i="35"/>
  <c r="B832" i="35" s="1"/>
  <c r="A831" i="35"/>
  <c r="B831" i="35" s="1"/>
  <c r="A830" i="35"/>
  <c r="B830" i="35" s="1"/>
  <c r="A829" i="35"/>
  <c r="B829" i="35" s="1"/>
  <c r="A828" i="35"/>
  <c r="B828" i="35" s="1"/>
  <c r="A827" i="35"/>
  <c r="B827" i="35" s="1"/>
  <c r="A826" i="35"/>
  <c r="B826" i="35" s="1"/>
  <c r="A825" i="35"/>
  <c r="B825" i="35" s="1"/>
  <c r="A824" i="35"/>
  <c r="B824" i="35" s="1"/>
  <c r="A823" i="35"/>
  <c r="B823" i="35" s="1"/>
  <c r="A822" i="35"/>
  <c r="B822" i="35" s="1"/>
  <c r="A821" i="35"/>
  <c r="B821" i="35" s="1"/>
  <c r="A820" i="35"/>
  <c r="B820" i="35" s="1"/>
  <c r="A819" i="35"/>
  <c r="B819" i="35" s="1"/>
  <c r="A818" i="35"/>
  <c r="B818" i="35" s="1"/>
  <c r="A817" i="35"/>
  <c r="B817" i="35" s="1"/>
  <c r="A816" i="35"/>
  <c r="B816" i="35" s="1"/>
  <c r="A815" i="35"/>
  <c r="B815" i="35" s="1"/>
  <c r="A814" i="35"/>
  <c r="B814" i="35" s="1"/>
  <c r="A813" i="35"/>
  <c r="B813" i="35" s="1"/>
  <c r="A812" i="35"/>
  <c r="B812" i="35" s="1"/>
  <c r="A811" i="35"/>
  <c r="B811" i="35" s="1"/>
  <c r="A810" i="35"/>
  <c r="B810" i="35" s="1"/>
  <c r="A809" i="35"/>
  <c r="B809" i="35" s="1"/>
  <c r="A808" i="35"/>
  <c r="B808" i="35" s="1"/>
  <c r="A807" i="35"/>
  <c r="B807" i="35" s="1"/>
  <c r="A806" i="35"/>
  <c r="B806" i="35" s="1"/>
  <c r="A805" i="35"/>
  <c r="B805" i="35" s="1"/>
  <c r="A804" i="35"/>
  <c r="B804" i="35" s="1"/>
  <c r="A803" i="35"/>
  <c r="B803" i="35" s="1"/>
  <c r="A802" i="35"/>
  <c r="B802" i="35" s="1"/>
  <c r="A801" i="35"/>
  <c r="B801" i="35" s="1"/>
  <c r="A800" i="35"/>
  <c r="B800" i="35" s="1"/>
  <c r="A799" i="35"/>
  <c r="B799" i="35" s="1"/>
  <c r="A798" i="35"/>
  <c r="B798" i="35" s="1"/>
  <c r="A797" i="35"/>
  <c r="B797" i="35" s="1"/>
  <c r="A796" i="35"/>
  <c r="B796" i="35" s="1"/>
  <c r="A795" i="35"/>
  <c r="B795" i="35" s="1"/>
  <c r="A794" i="35"/>
  <c r="B794" i="35" s="1"/>
  <c r="A793" i="35"/>
  <c r="B793" i="35" s="1"/>
  <c r="A792" i="35"/>
  <c r="B792" i="35" s="1"/>
  <c r="A791" i="35"/>
  <c r="B791" i="35" s="1"/>
  <c r="A790" i="35"/>
  <c r="B790" i="35" s="1"/>
  <c r="A789" i="35"/>
  <c r="B789" i="35" s="1"/>
  <c r="A788" i="35"/>
  <c r="B788" i="35" s="1"/>
  <c r="A787" i="35"/>
  <c r="B787" i="35" s="1"/>
  <c r="A786" i="35"/>
  <c r="B786" i="35" s="1"/>
  <c r="A785" i="35"/>
  <c r="B785" i="35" s="1"/>
  <c r="A784" i="35"/>
  <c r="B784" i="35" s="1"/>
  <c r="A783" i="35"/>
  <c r="B783" i="35" s="1"/>
  <c r="A782" i="35"/>
  <c r="B782" i="35" s="1"/>
  <c r="A781" i="35"/>
  <c r="B781" i="35" s="1"/>
  <c r="A780" i="35"/>
  <c r="B780" i="35" s="1"/>
  <c r="A779" i="35"/>
  <c r="B779" i="35" s="1"/>
  <c r="A778" i="35"/>
  <c r="B778" i="35" s="1"/>
  <c r="A777" i="35"/>
  <c r="B777" i="35" s="1"/>
  <c r="A776" i="35"/>
  <c r="B776" i="35" s="1"/>
  <c r="A775" i="35"/>
  <c r="B775" i="35" s="1"/>
  <c r="A774" i="35"/>
  <c r="B774" i="35" s="1"/>
  <c r="A773" i="35"/>
  <c r="B773" i="35" s="1"/>
  <c r="A772" i="35"/>
  <c r="B772" i="35" s="1"/>
  <c r="A771" i="35"/>
  <c r="B771" i="35" s="1"/>
  <c r="A770" i="35"/>
  <c r="B770" i="35" s="1"/>
  <c r="A769" i="35"/>
  <c r="B769" i="35" s="1"/>
  <c r="A768" i="35"/>
  <c r="B768" i="35" s="1"/>
  <c r="A767" i="35"/>
  <c r="B767" i="35" s="1"/>
  <c r="A766" i="35"/>
  <c r="B766" i="35" s="1"/>
  <c r="A765" i="35"/>
  <c r="B765" i="35" s="1"/>
  <c r="A764" i="35"/>
  <c r="B764" i="35" s="1"/>
  <c r="A763" i="35"/>
  <c r="B763" i="35" s="1"/>
  <c r="A762" i="35"/>
  <c r="B762" i="35" s="1"/>
  <c r="A761" i="35"/>
  <c r="B761" i="35" s="1"/>
  <c r="A760" i="35"/>
  <c r="B760" i="35" s="1"/>
  <c r="A759" i="35"/>
  <c r="B759" i="35" s="1"/>
  <c r="A758" i="35"/>
  <c r="B758" i="35" s="1"/>
  <c r="A757" i="35"/>
  <c r="B757" i="35" s="1"/>
  <c r="A756" i="35"/>
  <c r="B756" i="35" s="1"/>
  <c r="A755" i="35"/>
  <c r="B755" i="35" s="1"/>
  <c r="A754" i="35"/>
  <c r="B754" i="35" s="1"/>
  <c r="A753" i="35"/>
  <c r="B753" i="35" s="1"/>
  <c r="A752" i="35"/>
  <c r="B752" i="35" s="1"/>
  <c r="A751" i="35"/>
  <c r="B751" i="35" s="1"/>
  <c r="A750" i="35"/>
  <c r="B750" i="35" s="1"/>
  <c r="A749" i="35"/>
  <c r="B749" i="35" s="1"/>
  <c r="A748" i="35"/>
  <c r="B748" i="35" s="1"/>
  <c r="A747" i="35"/>
  <c r="B747" i="35" s="1"/>
  <c r="A746" i="35"/>
  <c r="B746" i="35" s="1"/>
  <c r="A745" i="35"/>
  <c r="B745" i="35" s="1"/>
  <c r="A744" i="35"/>
  <c r="B744" i="35" s="1"/>
  <c r="A743" i="35"/>
  <c r="B743" i="35" s="1"/>
  <c r="A742" i="35"/>
  <c r="B742" i="35" s="1"/>
  <c r="A741" i="35"/>
  <c r="B741" i="35" s="1"/>
  <c r="A740" i="35"/>
  <c r="B740" i="35" s="1"/>
  <c r="A739" i="35"/>
  <c r="B739" i="35" s="1"/>
  <c r="A738" i="35"/>
  <c r="B738" i="35" s="1"/>
  <c r="A737" i="35"/>
  <c r="B737" i="35" s="1"/>
  <c r="A736" i="35"/>
  <c r="B736" i="35" s="1"/>
  <c r="A735" i="35"/>
  <c r="B735" i="35" s="1"/>
  <c r="A734" i="35"/>
  <c r="B734" i="35" s="1"/>
  <c r="A733" i="35"/>
  <c r="B733" i="35" s="1"/>
  <c r="A732" i="35"/>
  <c r="B732" i="35" s="1"/>
  <c r="A731" i="35"/>
  <c r="B731" i="35" s="1"/>
  <c r="A730" i="35"/>
  <c r="B730" i="35" s="1"/>
  <c r="A729" i="35"/>
  <c r="B729" i="35" s="1"/>
  <c r="A728" i="35"/>
  <c r="B728" i="35" s="1"/>
  <c r="A727" i="35"/>
  <c r="B727" i="35" s="1"/>
  <c r="A726" i="35"/>
  <c r="B726" i="35" s="1"/>
  <c r="A725" i="35"/>
  <c r="B725" i="35" s="1"/>
  <c r="A724" i="35"/>
  <c r="B724" i="35" s="1"/>
  <c r="A723" i="35"/>
  <c r="B723" i="35" s="1"/>
  <c r="A722" i="35"/>
  <c r="B722" i="35" s="1"/>
  <c r="A721" i="35"/>
  <c r="B721" i="35" s="1"/>
  <c r="A720" i="35"/>
  <c r="B720" i="35" s="1"/>
  <c r="A719" i="35"/>
  <c r="B719" i="35" s="1"/>
  <c r="A718" i="35"/>
  <c r="B718" i="35" s="1"/>
  <c r="A717" i="35"/>
  <c r="B717" i="35" s="1"/>
  <c r="A716" i="35"/>
  <c r="B716" i="35" s="1"/>
  <c r="A715" i="35"/>
  <c r="B715" i="35" s="1"/>
  <c r="A714" i="35"/>
  <c r="B714" i="35" s="1"/>
  <c r="A713" i="35"/>
  <c r="B713" i="35" s="1"/>
  <c r="A712" i="35"/>
  <c r="B712" i="35" s="1"/>
  <c r="A711" i="35"/>
  <c r="B711" i="35" s="1"/>
  <c r="A710" i="35"/>
  <c r="B710" i="35" s="1"/>
  <c r="A709" i="35"/>
  <c r="B709" i="35" s="1"/>
  <c r="A708" i="35"/>
  <c r="B708" i="35" s="1"/>
  <c r="A707" i="35"/>
  <c r="B707" i="35" s="1"/>
  <c r="A706" i="35"/>
  <c r="B706" i="35" s="1"/>
  <c r="A705" i="35"/>
  <c r="B705" i="35" s="1"/>
  <c r="A704" i="35"/>
  <c r="B704" i="35" s="1"/>
  <c r="A703" i="35"/>
  <c r="B703" i="35" s="1"/>
  <c r="A702" i="35"/>
  <c r="B702" i="35" s="1"/>
  <c r="A701" i="35"/>
  <c r="B701" i="35" s="1"/>
  <c r="A700" i="35"/>
  <c r="B700" i="35" s="1"/>
  <c r="A699" i="35"/>
  <c r="B699" i="35" s="1"/>
  <c r="A698" i="35"/>
  <c r="B698" i="35" s="1"/>
  <c r="A697" i="35"/>
  <c r="B697" i="35" s="1"/>
  <c r="A696" i="35"/>
  <c r="B696" i="35" s="1"/>
  <c r="A695" i="35"/>
  <c r="B695" i="35" s="1"/>
  <c r="A694" i="35"/>
  <c r="B694" i="35" s="1"/>
  <c r="A693" i="35"/>
  <c r="B693" i="35" s="1"/>
  <c r="A692" i="35"/>
  <c r="B692" i="35" s="1"/>
  <c r="A691" i="35"/>
  <c r="B691" i="35" s="1"/>
  <c r="A690" i="35"/>
  <c r="B690" i="35" s="1"/>
  <c r="A689" i="35"/>
  <c r="B689" i="35" s="1"/>
  <c r="A688" i="35"/>
  <c r="B688" i="35" s="1"/>
  <c r="A687" i="35"/>
  <c r="B687" i="35" s="1"/>
  <c r="A686" i="35"/>
  <c r="B686" i="35" s="1"/>
  <c r="A685" i="35"/>
  <c r="B685" i="35" s="1"/>
  <c r="A684" i="35"/>
  <c r="B684" i="35" s="1"/>
  <c r="A683" i="35"/>
  <c r="B683" i="35" s="1"/>
  <c r="A682" i="35"/>
  <c r="B682" i="35" s="1"/>
  <c r="A681" i="35"/>
  <c r="B681" i="35" s="1"/>
  <c r="A680" i="35"/>
  <c r="B680" i="35" s="1"/>
  <c r="A679" i="35"/>
  <c r="B679" i="35" s="1"/>
  <c r="A678" i="35"/>
  <c r="B678" i="35" s="1"/>
  <c r="A677" i="35"/>
  <c r="B677" i="35" s="1"/>
  <c r="A676" i="35"/>
  <c r="B676" i="35" s="1"/>
  <c r="A675" i="35"/>
  <c r="B675" i="35" s="1"/>
  <c r="A674" i="35"/>
  <c r="B674" i="35" s="1"/>
  <c r="A673" i="35"/>
  <c r="B673" i="35" s="1"/>
  <c r="A672" i="35"/>
  <c r="B672" i="35" s="1"/>
  <c r="A671" i="35"/>
  <c r="B671" i="35" s="1"/>
  <c r="A670" i="35"/>
  <c r="B670" i="35" s="1"/>
  <c r="A669" i="35"/>
  <c r="B669" i="35" s="1"/>
  <c r="A668" i="35"/>
  <c r="B668" i="35" s="1"/>
  <c r="A667" i="35"/>
  <c r="B667" i="35" s="1"/>
  <c r="A666" i="35"/>
  <c r="B666" i="35" s="1"/>
  <c r="A665" i="35"/>
  <c r="B665" i="35" s="1"/>
  <c r="A664" i="35"/>
  <c r="B664" i="35" s="1"/>
  <c r="A663" i="35"/>
  <c r="B663" i="35" s="1"/>
  <c r="A662" i="35"/>
  <c r="B662" i="35" s="1"/>
  <c r="A661" i="35"/>
  <c r="B661" i="35" s="1"/>
  <c r="A660" i="35"/>
  <c r="B660" i="35" s="1"/>
  <c r="A659" i="35"/>
  <c r="B659" i="35" s="1"/>
  <c r="A658" i="35"/>
  <c r="B658" i="35" s="1"/>
  <c r="A657" i="35"/>
  <c r="B657" i="35" s="1"/>
  <c r="A656" i="35"/>
  <c r="B656" i="35" s="1"/>
  <c r="A655" i="35"/>
  <c r="B655" i="35" s="1"/>
  <c r="A654" i="35"/>
  <c r="B654" i="35" s="1"/>
  <c r="A653" i="35"/>
  <c r="B653" i="35" s="1"/>
  <c r="A652" i="35"/>
  <c r="B652" i="35" s="1"/>
  <c r="A651" i="35"/>
  <c r="B651" i="35" s="1"/>
  <c r="A650" i="35"/>
  <c r="B650" i="35" s="1"/>
  <c r="A649" i="35"/>
  <c r="B649" i="35" s="1"/>
  <c r="A648" i="35"/>
  <c r="B648" i="35" s="1"/>
  <c r="A647" i="35"/>
  <c r="B647" i="35" s="1"/>
  <c r="A646" i="35"/>
  <c r="B646" i="35" s="1"/>
  <c r="A645" i="35"/>
  <c r="B645" i="35" s="1"/>
  <c r="A644" i="35"/>
  <c r="B644" i="35" s="1"/>
  <c r="A643" i="35"/>
  <c r="B643" i="35" s="1"/>
  <c r="A642" i="35"/>
  <c r="B642" i="35" s="1"/>
  <c r="A641" i="35"/>
  <c r="B641" i="35" s="1"/>
  <c r="A640" i="35"/>
  <c r="B640" i="35" s="1"/>
  <c r="A639" i="35"/>
  <c r="B639" i="35" s="1"/>
  <c r="A638" i="35"/>
  <c r="B638" i="35" s="1"/>
  <c r="A637" i="35"/>
  <c r="B637" i="35" s="1"/>
  <c r="A636" i="35"/>
  <c r="B636" i="35" s="1"/>
  <c r="A635" i="35"/>
  <c r="B635" i="35" s="1"/>
  <c r="A634" i="35"/>
  <c r="B634" i="35" s="1"/>
  <c r="A633" i="35"/>
  <c r="B633" i="35" s="1"/>
  <c r="A632" i="35"/>
  <c r="B632" i="35" s="1"/>
  <c r="A631" i="35"/>
  <c r="B631" i="35" s="1"/>
  <c r="A630" i="35"/>
  <c r="B630" i="35" s="1"/>
  <c r="A629" i="35"/>
  <c r="B629" i="35" s="1"/>
  <c r="A628" i="35"/>
  <c r="B628" i="35" s="1"/>
  <c r="A627" i="35"/>
  <c r="B627" i="35" s="1"/>
  <c r="A626" i="35"/>
  <c r="B626" i="35" s="1"/>
  <c r="A625" i="35"/>
  <c r="B625" i="35" s="1"/>
  <c r="A624" i="35"/>
  <c r="B624" i="35" s="1"/>
  <c r="A623" i="35"/>
  <c r="B623" i="35" s="1"/>
  <c r="A622" i="35"/>
  <c r="B622" i="35" s="1"/>
  <c r="A621" i="35"/>
  <c r="B621" i="35" s="1"/>
  <c r="A620" i="35"/>
  <c r="B620" i="35" s="1"/>
  <c r="A619" i="35"/>
  <c r="B619" i="35" s="1"/>
  <c r="A618" i="35"/>
  <c r="B618" i="35" s="1"/>
  <c r="A617" i="35"/>
  <c r="B617" i="35" s="1"/>
  <c r="A616" i="35"/>
  <c r="B616" i="35" s="1"/>
  <c r="A615" i="35"/>
  <c r="B615" i="35" s="1"/>
  <c r="A614" i="35"/>
  <c r="B614" i="35" s="1"/>
  <c r="A613" i="35"/>
  <c r="B613" i="35" s="1"/>
  <c r="A612" i="35"/>
  <c r="B612" i="35" s="1"/>
  <c r="A611" i="35"/>
  <c r="B611" i="35" s="1"/>
  <c r="A610" i="35"/>
  <c r="B610" i="35" s="1"/>
  <c r="A609" i="35"/>
  <c r="B609" i="35" s="1"/>
  <c r="A608" i="35"/>
  <c r="B608" i="35" s="1"/>
  <c r="A607" i="35"/>
  <c r="B607" i="35" s="1"/>
  <c r="A606" i="35"/>
  <c r="B606" i="35" s="1"/>
  <c r="A605" i="35"/>
  <c r="B605" i="35" s="1"/>
  <c r="A604" i="35"/>
  <c r="B604" i="35" s="1"/>
  <c r="A603" i="35"/>
  <c r="B603" i="35" s="1"/>
  <c r="A602" i="35"/>
  <c r="B602" i="35" s="1"/>
  <c r="A601" i="35"/>
  <c r="B601" i="35" s="1"/>
  <c r="A600" i="35"/>
  <c r="B600" i="35" s="1"/>
  <c r="A599" i="35"/>
  <c r="B599" i="35" s="1"/>
  <c r="A598" i="35"/>
  <c r="B598" i="35" s="1"/>
  <c r="A597" i="35"/>
  <c r="B597" i="35" s="1"/>
  <c r="A596" i="35"/>
  <c r="B596" i="35" s="1"/>
  <c r="A595" i="35"/>
  <c r="B595" i="35" s="1"/>
  <c r="A594" i="35"/>
  <c r="B594" i="35" s="1"/>
  <c r="A593" i="35"/>
  <c r="B593" i="35" s="1"/>
  <c r="A592" i="35"/>
  <c r="B592" i="35" s="1"/>
  <c r="A591" i="35"/>
  <c r="B591" i="35" s="1"/>
  <c r="A590" i="35"/>
  <c r="B590" i="35" s="1"/>
  <c r="A589" i="35"/>
  <c r="B589" i="35" s="1"/>
  <c r="A588" i="35"/>
  <c r="B588" i="35" s="1"/>
  <c r="A587" i="35"/>
  <c r="B587" i="35" s="1"/>
  <c r="A586" i="35"/>
  <c r="B586" i="35" s="1"/>
  <c r="A585" i="35"/>
  <c r="B585" i="35" s="1"/>
  <c r="A584" i="35"/>
  <c r="B584" i="35" s="1"/>
  <c r="A583" i="35"/>
  <c r="B583" i="35" s="1"/>
  <c r="A582" i="35"/>
  <c r="B582" i="35" s="1"/>
  <c r="A581" i="35"/>
  <c r="B581" i="35" s="1"/>
  <c r="A580" i="35"/>
  <c r="B580" i="35" s="1"/>
  <c r="A579" i="35"/>
  <c r="B579" i="35" s="1"/>
  <c r="A578" i="35"/>
  <c r="B578" i="35" s="1"/>
  <c r="A577" i="35"/>
  <c r="B577" i="35" s="1"/>
  <c r="A576" i="35"/>
  <c r="B576" i="35" s="1"/>
  <c r="A575" i="35"/>
  <c r="B575" i="35" s="1"/>
  <c r="A574" i="35"/>
  <c r="B574" i="35" s="1"/>
  <c r="A573" i="35"/>
  <c r="B573" i="35" s="1"/>
  <c r="A572" i="35"/>
  <c r="B572" i="35" s="1"/>
  <c r="A571" i="35"/>
  <c r="B571" i="35" s="1"/>
  <c r="A570" i="35"/>
  <c r="B570" i="35" s="1"/>
  <c r="A569" i="35"/>
  <c r="B569" i="35" s="1"/>
  <c r="A568" i="35"/>
  <c r="B568" i="35" s="1"/>
  <c r="A567" i="35"/>
  <c r="B567" i="35" s="1"/>
  <c r="A566" i="35"/>
  <c r="B566" i="35" s="1"/>
  <c r="A565" i="35"/>
  <c r="B565" i="35" s="1"/>
  <c r="A564" i="35"/>
  <c r="B564" i="35" s="1"/>
  <c r="A563" i="35"/>
  <c r="B563" i="35" s="1"/>
  <c r="A562" i="35"/>
  <c r="B562" i="35" s="1"/>
  <c r="A561" i="35"/>
  <c r="B561" i="35" s="1"/>
  <c r="A560" i="35"/>
  <c r="B560" i="35" s="1"/>
  <c r="A559" i="35"/>
  <c r="B559" i="35" s="1"/>
  <c r="A558" i="35"/>
  <c r="B558" i="35" s="1"/>
  <c r="A557" i="35"/>
  <c r="B557" i="35" s="1"/>
  <c r="A556" i="35"/>
  <c r="B556" i="35" s="1"/>
  <c r="A555" i="35"/>
  <c r="B555" i="35" s="1"/>
  <c r="A554" i="35"/>
  <c r="B554" i="35" s="1"/>
  <c r="A553" i="35"/>
  <c r="B553" i="35" s="1"/>
  <c r="A552" i="35"/>
  <c r="B552" i="35" s="1"/>
  <c r="A551" i="35"/>
  <c r="B551" i="35" s="1"/>
  <c r="A550" i="35"/>
  <c r="B550" i="35" s="1"/>
  <c r="A549" i="35"/>
  <c r="B549" i="35" s="1"/>
  <c r="A548" i="35"/>
  <c r="B548" i="35" s="1"/>
  <c r="A547" i="35"/>
  <c r="B547" i="35" s="1"/>
  <c r="A546" i="35"/>
  <c r="B546" i="35" s="1"/>
  <c r="A545" i="35"/>
  <c r="B545" i="35" s="1"/>
  <c r="A544" i="35"/>
  <c r="B544" i="35" s="1"/>
  <c r="A543" i="35"/>
  <c r="B543" i="35" s="1"/>
  <c r="A542" i="35"/>
  <c r="B542" i="35" s="1"/>
  <c r="A541" i="35"/>
  <c r="B541" i="35" s="1"/>
  <c r="A540" i="35"/>
  <c r="B540" i="35" s="1"/>
  <c r="A539" i="35"/>
  <c r="B539" i="35" s="1"/>
  <c r="A538" i="35"/>
  <c r="B538" i="35" s="1"/>
  <c r="A537" i="35"/>
  <c r="B537" i="35" s="1"/>
  <c r="A536" i="35"/>
  <c r="B536" i="35" s="1"/>
  <c r="A535" i="35"/>
  <c r="B535" i="35" s="1"/>
  <c r="A534" i="35"/>
  <c r="B534" i="35" s="1"/>
  <c r="A533" i="35"/>
  <c r="B533" i="35" s="1"/>
  <c r="A532" i="35"/>
  <c r="B532" i="35" s="1"/>
  <c r="A531" i="35"/>
  <c r="B531" i="35" s="1"/>
  <c r="A530" i="35"/>
  <c r="B530" i="35" s="1"/>
  <c r="A529" i="35"/>
  <c r="B529" i="35" s="1"/>
  <c r="A528" i="35"/>
  <c r="B528" i="35" s="1"/>
  <c r="A527" i="35"/>
  <c r="B527" i="35" s="1"/>
  <c r="A526" i="35"/>
  <c r="B526" i="35" s="1"/>
  <c r="A525" i="35"/>
  <c r="B525" i="35" s="1"/>
  <c r="A524" i="35"/>
  <c r="B524" i="35" s="1"/>
  <c r="A523" i="35"/>
  <c r="B523" i="35" s="1"/>
  <c r="A522" i="35"/>
  <c r="B522" i="35" s="1"/>
  <c r="A521" i="35"/>
  <c r="B521" i="35" s="1"/>
  <c r="A520" i="35"/>
  <c r="B520" i="35" s="1"/>
  <c r="A519" i="35"/>
  <c r="B519" i="35" s="1"/>
  <c r="A518" i="35"/>
  <c r="B518" i="35" s="1"/>
  <c r="A517" i="35"/>
  <c r="B517" i="35" s="1"/>
  <c r="A516" i="35"/>
  <c r="B516" i="35" s="1"/>
  <c r="A515" i="35"/>
  <c r="B515" i="35" s="1"/>
  <c r="A514" i="35"/>
  <c r="B514" i="35" s="1"/>
  <c r="A513" i="35"/>
  <c r="B513" i="35" s="1"/>
  <c r="A512" i="35"/>
  <c r="B512" i="35" s="1"/>
  <c r="A511" i="35"/>
  <c r="B511" i="35" s="1"/>
  <c r="A510" i="35"/>
  <c r="B510" i="35" s="1"/>
  <c r="A509" i="35"/>
  <c r="B509" i="35" s="1"/>
  <c r="A508" i="35"/>
  <c r="B508" i="35" s="1"/>
  <c r="A507" i="35"/>
  <c r="B507" i="35" s="1"/>
  <c r="A506" i="35"/>
  <c r="B506" i="35" s="1"/>
  <c r="A505" i="35"/>
  <c r="B505" i="35" s="1"/>
  <c r="A504" i="35"/>
  <c r="B504" i="35" s="1"/>
  <c r="A503" i="35"/>
  <c r="B503" i="35" s="1"/>
  <c r="A502" i="35"/>
  <c r="B502" i="35" s="1"/>
  <c r="A501" i="35"/>
  <c r="B501" i="35" s="1"/>
  <c r="A500" i="35"/>
  <c r="B500" i="35" s="1"/>
  <c r="A499" i="35"/>
  <c r="B499" i="35" s="1"/>
  <c r="A498" i="35"/>
  <c r="B498" i="35" s="1"/>
  <c r="A497" i="35"/>
  <c r="B497" i="35" s="1"/>
  <c r="A496" i="35"/>
  <c r="B496" i="35" s="1"/>
  <c r="A495" i="35"/>
  <c r="B495" i="35" s="1"/>
  <c r="A494" i="35"/>
  <c r="B494" i="35" s="1"/>
  <c r="A493" i="35"/>
  <c r="B493" i="35" s="1"/>
  <c r="A492" i="35"/>
  <c r="B492" i="35" s="1"/>
  <c r="A491" i="35"/>
  <c r="B491" i="35" s="1"/>
  <c r="A490" i="35"/>
  <c r="B490" i="35" s="1"/>
  <c r="A489" i="35"/>
  <c r="B489" i="35" s="1"/>
  <c r="A488" i="35"/>
  <c r="B488" i="35" s="1"/>
  <c r="A487" i="35"/>
  <c r="B487" i="35" s="1"/>
  <c r="A486" i="35"/>
  <c r="B486" i="35" s="1"/>
  <c r="A485" i="35"/>
  <c r="B485" i="35" s="1"/>
  <c r="A484" i="35"/>
  <c r="B484" i="35" s="1"/>
  <c r="A483" i="35"/>
  <c r="B483" i="35" s="1"/>
  <c r="A482" i="35"/>
  <c r="B482" i="35" s="1"/>
  <c r="A481" i="35"/>
  <c r="B481" i="35" s="1"/>
  <c r="A480" i="35"/>
  <c r="B480" i="35" s="1"/>
  <c r="A479" i="35"/>
  <c r="B479" i="35" s="1"/>
  <c r="A478" i="35"/>
  <c r="B478" i="35" s="1"/>
  <c r="A477" i="35"/>
  <c r="B477" i="35" s="1"/>
  <c r="A476" i="35"/>
  <c r="B476" i="35" s="1"/>
  <c r="A475" i="35"/>
  <c r="B475" i="35" s="1"/>
  <c r="A474" i="35"/>
  <c r="B474" i="35" s="1"/>
  <c r="A473" i="35"/>
  <c r="B473" i="35" s="1"/>
  <c r="A472" i="35"/>
  <c r="B472" i="35" s="1"/>
  <c r="A471" i="35"/>
  <c r="B471" i="35" s="1"/>
  <c r="A470" i="35"/>
  <c r="B470" i="35" s="1"/>
  <c r="A469" i="35"/>
  <c r="B469" i="35" s="1"/>
  <c r="A468" i="35"/>
  <c r="B468" i="35" s="1"/>
  <c r="A467" i="35"/>
  <c r="B467" i="35" s="1"/>
  <c r="A466" i="35"/>
  <c r="B466" i="35" s="1"/>
  <c r="A465" i="35"/>
  <c r="B465" i="35" s="1"/>
  <c r="A464" i="35"/>
  <c r="B464" i="35" s="1"/>
  <c r="A463" i="35"/>
  <c r="B463" i="35" s="1"/>
  <c r="A462" i="35"/>
  <c r="B462" i="35" s="1"/>
  <c r="A461" i="35"/>
  <c r="B461" i="35" s="1"/>
  <c r="A460" i="35"/>
  <c r="B460" i="35" s="1"/>
  <c r="A459" i="35"/>
  <c r="B459" i="35" s="1"/>
  <c r="A458" i="35"/>
  <c r="B458" i="35" s="1"/>
  <c r="A457" i="35"/>
  <c r="B457" i="35" s="1"/>
  <c r="A456" i="35"/>
  <c r="B456" i="35" s="1"/>
  <c r="A455" i="35"/>
  <c r="B455" i="35" s="1"/>
  <c r="A454" i="35"/>
  <c r="B454" i="35" s="1"/>
  <c r="A453" i="35"/>
  <c r="B453" i="35" s="1"/>
  <c r="A452" i="35"/>
  <c r="B452" i="35" s="1"/>
  <c r="A451" i="35"/>
  <c r="B451" i="35" s="1"/>
  <c r="A450" i="35"/>
  <c r="B450" i="35" s="1"/>
  <c r="A449" i="35"/>
  <c r="B449" i="35" s="1"/>
  <c r="A448" i="35"/>
  <c r="B448" i="35" s="1"/>
  <c r="A447" i="35"/>
  <c r="B447" i="35" s="1"/>
  <c r="A446" i="35"/>
  <c r="B446" i="35" s="1"/>
  <c r="A445" i="35"/>
  <c r="B445" i="35" s="1"/>
  <c r="A444" i="35"/>
  <c r="B444" i="35" s="1"/>
  <c r="A443" i="35"/>
  <c r="B443" i="35" s="1"/>
  <c r="A442" i="35"/>
  <c r="B442" i="35" s="1"/>
  <c r="A441" i="35"/>
  <c r="B441" i="35" s="1"/>
  <c r="A440" i="35"/>
  <c r="B440" i="35" s="1"/>
  <c r="A439" i="35"/>
  <c r="B439" i="35" s="1"/>
  <c r="A438" i="35"/>
  <c r="B438" i="35" s="1"/>
  <c r="A437" i="35"/>
  <c r="B437" i="35" s="1"/>
  <c r="A436" i="35"/>
  <c r="B436" i="35" s="1"/>
  <c r="A435" i="35"/>
  <c r="B435" i="35" s="1"/>
  <c r="A434" i="35"/>
  <c r="B434" i="35" s="1"/>
  <c r="A433" i="35"/>
  <c r="B433" i="35" s="1"/>
  <c r="A432" i="35"/>
  <c r="B432" i="35" s="1"/>
  <c r="A431" i="35"/>
  <c r="B431" i="35" s="1"/>
  <c r="A430" i="35"/>
  <c r="B430" i="35" s="1"/>
  <c r="A429" i="35"/>
  <c r="B429" i="35" s="1"/>
  <c r="A428" i="35"/>
  <c r="B428" i="35" s="1"/>
  <c r="A427" i="35"/>
  <c r="B427" i="35" s="1"/>
  <c r="A426" i="35"/>
  <c r="B426" i="35" s="1"/>
  <c r="A425" i="35"/>
  <c r="B425" i="35" s="1"/>
  <c r="A424" i="35"/>
  <c r="B424" i="35" s="1"/>
  <c r="A423" i="35"/>
  <c r="B423" i="35" s="1"/>
  <c r="A422" i="35"/>
  <c r="B422" i="35" s="1"/>
  <c r="A421" i="35"/>
  <c r="B421" i="35" s="1"/>
  <c r="A420" i="35"/>
  <c r="B420" i="35" s="1"/>
  <c r="A419" i="35"/>
  <c r="B419" i="35" s="1"/>
  <c r="A418" i="35"/>
  <c r="B418" i="35" s="1"/>
  <c r="A417" i="35"/>
  <c r="B417" i="35" s="1"/>
  <c r="A416" i="35"/>
  <c r="B416" i="35" s="1"/>
  <c r="A415" i="35"/>
  <c r="B415" i="35" s="1"/>
  <c r="A414" i="35"/>
  <c r="B414" i="35" s="1"/>
  <c r="A413" i="35"/>
  <c r="B413" i="35" s="1"/>
  <c r="A412" i="35"/>
  <c r="B412" i="35" s="1"/>
  <c r="A411" i="35"/>
  <c r="B411" i="35" s="1"/>
  <c r="A410" i="35"/>
  <c r="B410" i="35" s="1"/>
  <c r="A409" i="35"/>
  <c r="B409" i="35" s="1"/>
  <c r="A408" i="35"/>
  <c r="B408" i="35" s="1"/>
  <c r="A407" i="35"/>
  <c r="B407" i="35" s="1"/>
  <c r="A406" i="35"/>
  <c r="B406" i="35" s="1"/>
  <c r="A405" i="35"/>
  <c r="B405" i="35" s="1"/>
  <c r="A404" i="35"/>
  <c r="B404" i="35" s="1"/>
  <c r="A403" i="35"/>
  <c r="B403" i="35" s="1"/>
  <c r="A402" i="35"/>
  <c r="B402" i="35" s="1"/>
  <c r="A401" i="35"/>
  <c r="B401" i="35" s="1"/>
  <c r="A400" i="35"/>
  <c r="B400" i="35" s="1"/>
  <c r="A399" i="35"/>
  <c r="B399" i="35" s="1"/>
  <c r="A398" i="35"/>
  <c r="B398" i="35" s="1"/>
  <c r="A397" i="35"/>
  <c r="B397" i="35" s="1"/>
  <c r="A396" i="35"/>
  <c r="B396" i="35" s="1"/>
  <c r="A395" i="35"/>
  <c r="B395" i="35" s="1"/>
  <c r="A394" i="35"/>
  <c r="B394" i="35" s="1"/>
  <c r="A393" i="35"/>
  <c r="B393" i="35" s="1"/>
  <c r="A392" i="35"/>
  <c r="B392" i="35" s="1"/>
  <c r="A391" i="35"/>
  <c r="B391" i="35" s="1"/>
  <c r="A390" i="35"/>
  <c r="B390" i="35" s="1"/>
  <c r="A389" i="35"/>
  <c r="B389" i="35" s="1"/>
  <c r="A388" i="35"/>
  <c r="B388" i="35" s="1"/>
  <c r="A387" i="35"/>
  <c r="B387" i="35" s="1"/>
  <c r="A386" i="35"/>
  <c r="B386" i="35" s="1"/>
  <c r="A385" i="35"/>
  <c r="B385" i="35" s="1"/>
  <c r="A384" i="35"/>
  <c r="B384" i="35" s="1"/>
  <c r="A383" i="35"/>
  <c r="B383" i="35" s="1"/>
  <c r="A382" i="35"/>
  <c r="B382" i="35" s="1"/>
  <c r="A381" i="35"/>
  <c r="B381" i="35" s="1"/>
  <c r="A380" i="35"/>
  <c r="B380" i="35" s="1"/>
  <c r="A379" i="35"/>
  <c r="B379" i="35" s="1"/>
  <c r="A378" i="35"/>
  <c r="B378" i="35" s="1"/>
  <c r="A377" i="35"/>
  <c r="B377" i="35" s="1"/>
  <c r="A376" i="35"/>
  <c r="B376" i="35" s="1"/>
  <c r="A375" i="35"/>
  <c r="B375" i="35" s="1"/>
  <c r="A374" i="35"/>
  <c r="B374" i="35" s="1"/>
  <c r="A373" i="35"/>
  <c r="B373" i="35" s="1"/>
  <c r="A372" i="35"/>
  <c r="B372" i="35" s="1"/>
  <c r="A371" i="35"/>
  <c r="B371" i="35" s="1"/>
  <c r="A370" i="35"/>
  <c r="B370" i="35" s="1"/>
  <c r="A369" i="35"/>
  <c r="B369" i="35" s="1"/>
  <c r="A368" i="35"/>
  <c r="B368" i="35" s="1"/>
  <c r="A367" i="35"/>
  <c r="B367" i="35" s="1"/>
  <c r="A366" i="35"/>
  <c r="B366" i="35" s="1"/>
  <c r="A365" i="35"/>
  <c r="B365" i="35" s="1"/>
  <c r="A364" i="35"/>
  <c r="B364" i="35" s="1"/>
  <c r="A363" i="35"/>
  <c r="B363" i="35" s="1"/>
  <c r="A362" i="35"/>
  <c r="B362" i="35" s="1"/>
  <c r="A361" i="35"/>
  <c r="B361" i="35" s="1"/>
  <c r="A360" i="35"/>
  <c r="B360" i="35" s="1"/>
  <c r="A359" i="35"/>
  <c r="B359" i="35" s="1"/>
  <c r="A358" i="35"/>
  <c r="B358" i="35" s="1"/>
  <c r="A357" i="35"/>
  <c r="B357" i="35" s="1"/>
  <c r="A356" i="35"/>
  <c r="B356" i="35" s="1"/>
  <c r="A355" i="35"/>
  <c r="B355" i="35" s="1"/>
  <c r="A354" i="35"/>
  <c r="B354" i="35" s="1"/>
  <c r="A353" i="35"/>
  <c r="B353" i="35" s="1"/>
  <c r="A352" i="35"/>
  <c r="B352" i="35" s="1"/>
  <c r="A351" i="35"/>
  <c r="B351" i="35" s="1"/>
  <c r="A350" i="35"/>
  <c r="B350" i="35" s="1"/>
  <c r="A349" i="35"/>
  <c r="B349" i="35" s="1"/>
  <c r="A348" i="35"/>
  <c r="B348" i="35" s="1"/>
  <c r="A347" i="35"/>
  <c r="B347" i="35" s="1"/>
  <c r="A346" i="35"/>
  <c r="B346" i="35" s="1"/>
  <c r="A345" i="35"/>
  <c r="B345" i="35" s="1"/>
  <c r="A344" i="35"/>
  <c r="B344" i="35" s="1"/>
  <c r="A343" i="35"/>
  <c r="B343" i="35" s="1"/>
  <c r="A342" i="35"/>
  <c r="B342" i="35" s="1"/>
  <c r="A341" i="35"/>
  <c r="B341" i="35" s="1"/>
  <c r="A340" i="35"/>
  <c r="B340" i="35" s="1"/>
  <c r="A339" i="35"/>
  <c r="B339" i="35" s="1"/>
  <c r="A338" i="35"/>
  <c r="B338" i="35" s="1"/>
  <c r="A337" i="35"/>
  <c r="B337" i="35" s="1"/>
  <c r="A336" i="35"/>
  <c r="B336" i="35" s="1"/>
  <c r="A335" i="35"/>
  <c r="B335" i="35" s="1"/>
  <c r="A334" i="35"/>
  <c r="B334" i="35" s="1"/>
  <c r="A333" i="35"/>
  <c r="B333" i="35" s="1"/>
  <c r="A332" i="35"/>
  <c r="B332" i="35" s="1"/>
  <c r="A331" i="35"/>
  <c r="B331" i="35" s="1"/>
  <c r="A330" i="35"/>
  <c r="B330" i="35" s="1"/>
  <c r="A329" i="35"/>
  <c r="B329" i="35" s="1"/>
  <c r="A328" i="35"/>
  <c r="B328" i="35" s="1"/>
  <c r="A327" i="35"/>
  <c r="B327" i="35" s="1"/>
  <c r="A326" i="35"/>
  <c r="B326" i="35" s="1"/>
  <c r="A325" i="35"/>
  <c r="B325" i="35" s="1"/>
  <c r="A324" i="35"/>
  <c r="B324" i="35" s="1"/>
  <c r="A323" i="35"/>
  <c r="B323" i="35" s="1"/>
  <c r="A322" i="35"/>
  <c r="B322" i="35" s="1"/>
  <c r="A321" i="35"/>
  <c r="B321" i="35" s="1"/>
  <c r="A320" i="35"/>
  <c r="B320" i="35" s="1"/>
  <c r="A319" i="35"/>
  <c r="B319" i="35" s="1"/>
  <c r="A318" i="35"/>
  <c r="B318" i="35" s="1"/>
  <c r="A317" i="35"/>
  <c r="B317" i="35" s="1"/>
  <c r="A316" i="35"/>
  <c r="B316" i="35" s="1"/>
  <c r="A315" i="35"/>
  <c r="B315" i="35" s="1"/>
  <c r="A314" i="35"/>
  <c r="B314" i="35" s="1"/>
  <c r="A313" i="35"/>
  <c r="B313" i="35" s="1"/>
  <c r="A312" i="35"/>
  <c r="B312" i="35" s="1"/>
  <c r="A311" i="35"/>
  <c r="B311" i="35" s="1"/>
  <c r="A310" i="35"/>
  <c r="B310" i="35" s="1"/>
  <c r="A309" i="35"/>
  <c r="B309" i="35" s="1"/>
  <c r="A308" i="35"/>
  <c r="B308" i="35" s="1"/>
  <c r="A307" i="35"/>
  <c r="B307" i="35" s="1"/>
  <c r="A306" i="35"/>
  <c r="B306" i="35" s="1"/>
  <c r="A305" i="35"/>
  <c r="B305" i="35" s="1"/>
  <c r="A304" i="35"/>
  <c r="B304" i="35" s="1"/>
  <c r="A303" i="35"/>
  <c r="B303" i="35" s="1"/>
  <c r="A302" i="35"/>
  <c r="B302" i="35" s="1"/>
  <c r="A301" i="35"/>
  <c r="B301" i="35" s="1"/>
  <c r="A300" i="35"/>
  <c r="B300" i="35" s="1"/>
  <c r="A299" i="35"/>
  <c r="B299" i="35" s="1"/>
  <c r="A298" i="35"/>
  <c r="B298" i="35" s="1"/>
  <c r="A297" i="35"/>
  <c r="B297" i="35" s="1"/>
  <c r="A296" i="35"/>
  <c r="B296" i="35" s="1"/>
  <c r="A295" i="35"/>
  <c r="B295" i="35" s="1"/>
  <c r="A294" i="35"/>
  <c r="B294" i="35" s="1"/>
  <c r="A293" i="35"/>
  <c r="B293" i="35" s="1"/>
  <c r="A292" i="35"/>
  <c r="B292" i="35" s="1"/>
  <c r="A291" i="35"/>
  <c r="B291" i="35" s="1"/>
  <c r="A290" i="35"/>
  <c r="B290" i="35" s="1"/>
  <c r="A289" i="35"/>
  <c r="B289" i="35" s="1"/>
  <c r="A288" i="35"/>
  <c r="B288" i="35" s="1"/>
  <c r="A287" i="35"/>
  <c r="B287" i="35" s="1"/>
  <c r="A286" i="35"/>
  <c r="B286" i="35" s="1"/>
  <c r="A285" i="35"/>
  <c r="B285" i="35" s="1"/>
  <c r="A284" i="35"/>
  <c r="B284" i="35" s="1"/>
  <c r="A283" i="35"/>
  <c r="B283" i="35" s="1"/>
  <c r="A282" i="35"/>
  <c r="B282" i="35" s="1"/>
  <c r="A281" i="35"/>
  <c r="B281" i="35" s="1"/>
  <c r="A280" i="35"/>
  <c r="B280" i="35" s="1"/>
  <c r="A279" i="35"/>
  <c r="B279" i="35" s="1"/>
  <c r="A278" i="35"/>
  <c r="B278" i="35" s="1"/>
  <c r="A277" i="35"/>
  <c r="B277" i="35" s="1"/>
  <c r="A276" i="35"/>
  <c r="B276" i="35" s="1"/>
  <c r="A275" i="35"/>
  <c r="B275" i="35" s="1"/>
  <c r="A274" i="35"/>
  <c r="B274" i="35" s="1"/>
  <c r="A273" i="35"/>
  <c r="B273" i="35" s="1"/>
  <c r="A272" i="35"/>
  <c r="B272" i="35" s="1"/>
  <c r="A271" i="35"/>
  <c r="B271" i="35" s="1"/>
  <c r="A270" i="35"/>
  <c r="B270" i="35" s="1"/>
  <c r="A269" i="35"/>
  <c r="B269" i="35" s="1"/>
  <c r="A268" i="35"/>
  <c r="B268" i="35" s="1"/>
  <c r="A267" i="35"/>
  <c r="B267" i="35" s="1"/>
  <c r="A266" i="35"/>
  <c r="B266" i="35" s="1"/>
  <c r="A265" i="35"/>
  <c r="B265" i="35" s="1"/>
  <c r="A264" i="35"/>
  <c r="B264" i="35" s="1"/>
  <c r="A263" i="35"/>
  <c r="B263" i="35" s="1"/>
  <c r="A262" i="35"/>
  <c r="B262" i="35" s="1"/>
  <c r="A261" i="35"/>
  <c r="B261" i="35" s="1"/>
  <c r="A260" i="35"/>
  <c r="B260" i="35" s="1"/>
  <c r="A259" i="35"/>
  <c r="B259" i="35" s="1"/>
  <c r="A258" i="35"/>
  <c r="B258" i="35" s="1"/>
  <c r="A257" i="35"/>
  <c r="B257" i="35" s="1"/>
  <c r="A256" i="35"/>
  <c r="B256" i="35" s="1"/>
  <c r="A255" i="35"/>
  <c r="B255" i="35" s="1"/>
  <c r="A254" i="35"/>
  <c r="B254" i="35" s="1"/>
  <c r="A253" i="35"/>
  <c r="B253" i="35" s="1"/>
  <c r="A252" i="35"/>
  <c r="B252" i="35" s="1"/>
  <c r="A251" i="35"/>
  <c r="B251" i="35" s="1"/>
  <c r="A250" i="35"/>
  <c r="B250" i="35" s="1"/>
  <c r="A249" i="35"/>
  <c r="B249" i="35" s="1"/>
  <c r="A248" i="35"/>
  <c r="B248" i="35" s="1"/>
  <c r="A247" i="35"/>
  <c r="B247" i="35" s="1"/>
  <c r="A246" i="35"/>
  <c r="B246" i="35" s="1"/>
  <c r="A245" i="35"/>
  <c r="B245" i="35" s="1"/>
  <c r="A244" i="35"/>
  <c r="B244" i="35" s="1"/>
  <c r="A243" i="35"/>
  <c r="B243" i="35" s="1"/>
  <c r="A242" i="35"/>
  <c r="B242" i="35" s="1"/>
  <c r="A241" i="35"/>
  <c r="B241" i="35" s="1"/>
  <c r="A240" i="35"/>
  <c r="B240" i="35" s="1"/>
  <c r="A239" i="35"/>
  <c r="B239" i="35" s="1"/>
  <c r="A238" i="35"/>
  <c r="B238" i="35" s="1"/>
  <c r="A237" i="35"/>
  <c r="B237" i="35" s="1"/>
  <c r="A236" i="35"/>
  <c r="B236" i="35" s="1"/>
  <c r="A235" i="35"/>
  <c r="B235" i="35" s="1"/>
  <c r="A234" i="35"/>
  <c r="B234" i="35" s="1"/>
  <c r="A233" i="35"/>
  <c r="B233" i="35" s="1"/>
  <c r="A232" i="35"/>
  <c r="B232" i="35" s="1"/>
  <c r="A231" i="35"/>
  <c r="B231" i="35" s="1"/>
  <c r="A230" i="35"/>
  <c r="B230" i="35" s="1"/>
  <c r="A229" i="35"/>
  <c r="B229" i="35" s="1"/>
  <c r="A228" i="35"/>
  <c r="B228" i="35" s="1"/>
  <c r="A227" i="35"/>
  <c r="B227" i="35" s="1"/>
  <c r="A226" i="35"/>
  <c r="B226" i="35" s="1"/>
  <c r="A225" i="35"/>
  <c r="B225" i="35" s="1"/>
  <c r="A224" i="35"/>
  <c r="B224" i="35" s="1"/>
  <c r="A223" i="35"/>
  <c r="B223" i="35" s="1"/>
  <c r="A222" i="35"/>
  <c r="B222" i="35" s="1"/>
  <c r="A221" i="35"/>
  <c r="B221" i="35" s="1"/>
  <c r="A220" i="35"/>
  <c r="B220" i="35" s="1"/>
  <c r="A219" i="35"/>
  <c r="B219" i="35" s="1"/>
  <c r="A218" i="35"/>
  <c r="B218" i="35" s="1"/>
  <c r="A217" i="35"/>
  <c r="B217" i="35" s="1"/>
  <c r="A216" i="35"/>
  <c r="B216" i="35" s="1"/>
  <c r="A215" i="35"/>
  <c r="B215" i="35" s="1"/>
  <c r="A214" i="35"/>
  <c r="B214" i="35" s="1"/>
  <c r="A213" i="35"/>
  <c r="B213" i="35" s="1"/>
  <c r="A212" i="35"/>
  <c r="B212" i="35" s="1"/>
  <c r="A211" i="35"/>
  <c r="B211" i="35" s="1"/>
  <c r="A210" i="35"/>
  <c r="B210" i="35" s="1"/>
  <c r="A209" i="35"/>
  <c r="B209" i="35" s="1"/>
  <c r="A208" i="35"/>
  <c r="B208" i="35" s="1"/>
  <c r="A207" i="35"/>
  <c r="B207" i="35" s="1"/>
  <c r="A206" i="35"/>
  <c r="B206" i="35" s="1"/>
  <c r="A205" i="35"/>
  <c r="B205" i="35" s="1"/>
  <c r="A204" i="35"/>
  <c r="B204" i="35" s="1"/>
  <c r="A203" i="35"/>
  <c r="B203" i="35" s="1"/>
  <c r="A202" i="35"/>
  <c r="B202" i="35" s="1"/>
  <c r="A201" i="35"/>
  <c r="B201" i="35" s="1"/>
  <c r="A200" i="35"/>
  <c r="B200" i="35" s="1"/>
  <c r="A199" i="35"/>
  <c r="B199" i="35" s="1"/>
  <c r="A198" i="35"/>
  <c r="B198" i="35" s="1"/>
  <c r="A197" i="35"/>
  <c r="B197" i="35" s="1"/>
  <c r="A196" i="35"/>
  <c r="B196" i="35" s="1"/>
  <c r="A195" i="35"/>
  <c r="B195" i="35" s="1"/>
  <c r="A194" i="35"/>
  <c r="B194" i="35" s="1"/>
  <c r="A193" i="35"/>
  <c r="B193" i="35" s="1"/>
  <c r="A192" i="35"/>
  <c r="B192" i="35" s="1"/>
  <c r="A191" i="35"/>
  <c r="B191" i="35" s="1"/>
  <c r="A190" i="35"/>
  <c r="B190" i="35" s="1"/>
  <c r="A189" i="35"/>
  <c r="B189" i="35" s="1"/>
  <c r="A188" i="35"/>
  <c r="B188" i="35" s="1"/>
  <c r="A187" i="35"/>
  <c r="B187" i="35" s="1"/>
  <c r="A186" i="35"/>
  <c r="B186" i="35" s="1"/>
  <c r="A185" i="35"/>
  <c r="B185" i="35" s="1"/>
  <c r="A184" i="35"/>
  <c r="B184" i="35" s="1"/>
  <c r="A183" i="35"/>
  <c r="B183" i="35" s="1"/>
  <c r="A182" i="35"/>
  <c r="B182" i="35" s="1"/>
  <c r="A181" i="35"/>
  <c r="B181" i="35" s="1"/>
  <c r="A180" i="35"/>
  <c r="B180" i="35" s="1"/>
  <c r="A179" i="35"/>
  <c r="B179" i="35" s="1"/>
  <c r="A178" i="35"/>
  <c r="B178" i="35" s="1"/>
  <c r="A177" i="35"/>
  <c r="B177" i="35" s="1"/>
  <c r="A176" i="35"/>
  <c r="B176" i="35" s="1"/>
  <c r="A175" i="35"/>
  <c r="B175" i="35" s="1"/>
  <c r="A174" i="35"/>
  <c r="B174" i="35" s="1"/>
  <c r="A173" i="35"/>
  <c r="B173" i="35" s="1"/>
  <c r="A172" i="35"/>
  <c r="B172" i="35" s="1"/>
  <c r="A171" i="35"/>
  <c r="B171" i="35" s="1"/>
  <c r="A170" i="35"/>
  <c r="B170" i="35" s="1"/>
  <c r="A169" i="35"/>
  <c r="B169" i="35" s="1"/>
  <c r="A168" i="35"/>
  <c r="B168" i="35" s="1"/>
  <c r="A167" i="35"/>
  <c r="B167" i="35" s="1"/>
  <c r="A166" i="35"/>
  <c r="B166" i="35" s="1"/>
  <c r="A165" i="35"/>
  <c r="B165" i="35" s="1"/>
  <c r="A164" i="35"/>
  <c r="B164" i="35" s="1"/>
  <c r="A163" i="35"/>
  <c r="B163" i="35" s="1"/>
  <c r="A162" i="35"/>
  <c r="B162" i="35" s="1"/>
  <c r="A161" i="35"/>
  <c r="B161" i="35" s="1"/>
  <c r="A160" i="35"/>
  <c r="B160" i="35" s="1"/>
  <c r="A159" i="35"/>
  <c r="B159" i="35" s="1"/>
  <c r="A158" i="35"/>
  <c r="B158" i="35" s="1"/>
  <c r="A157" i="35"/>
  <c r="B157" i="35" s="1"/>
  <c r="A156" i="35"/>
  <c r="B156" i="35" s="1"/>
  <c r="A155" i="35"/>
  <c r="B155" i="35" s="1"/>
  <c r="A154" i="35"/>
  <c r="B154" i="35" s="1"/>
  <c r="A153" i="35"/>
  <c r="B153" i="35" s="1"/>
  <c r="A152" i="35"/>
  <c r="B152" i="35" s="1"/>
  <c r="A151" i="35"/>
  <c r="B151" i="35" s="1"/>
  <c r="A150" i="35"/>
  <c r="B150" i="35" s="1"/>
  <c r="A149" i="35"/>
  <c r="B149" i="35" s="1"/>
  <c r="A148" i="35"/>
  <c r="B148" i="35" s="1"/>
  <c r="A147" i="35"/>
  <c r="B147" i="35" s="1"/>
  <c r="A146" i="35"/>
  <c r="B146" i="35" s="1"/>
  <c r="A145" i="35"/>
  <c r="B145" i="35" s="1"/>
  <c r="A144" i="35"/>
  <c r="B144" i="35" s="1"/>
  <c r="A143" i="35"/>
  <c r="B143" i="35" s="1"/>
  <c r="A142" i="35"/>
  <c r="B142" i="35" s="1"/>
  <c r="A141" i="35"/>
  <c r="B141" i="35" s="1"/>
  <c r="A140" i="35"/>
  <c r="B140" i="35" s="1"/>
  <c r="A139" i="35"/>
  <c r="B139" i="35" s="1"/>
  <c r="A138" i="35"/>
  <c r="B138" i="35" s="1"/>
  <c r="A137" i="35"/>
  <c r="B137" i="35" s="1"/>
  <c r="A136" i="35"/>
  <c r="B136" i="35" s="1"/>
  <c r="A135" i="35"/>
  <c r="B135" i="35" s="1"/>
  <c r="A134" i="35"/>
  <c r="B134" i="35" s="1"/>
  <c r="A133" i="35"/>
  <c r="B133" i="35" s="1"/>
  <c r="A132" i="35"/>
  <c r="B132" i="35" s="1"/>
  <c r="A131" i="35"/>
  <c r="B131" i="35" s="1"/>
  <c r="A130" i="35"/>
  <c r="B130" i="35" s="1"/>
  <c r="A129" i="35"/>
  <c r="B129" i="35" s="1"/>
  <c r="A128" i="35"/>
  <c r="B128" i="35" s="1"/>
  <c r="A127" i="35"/>
  <c r="B127" i="35" s="1"/>
  <c r="A126" i="35"/>
  <c r="B126" i="35" s="1"/>
  <c r="A125" i="35"/>
  <c r="B125" i="35" s="1"/>
  <c r="A124" i="35"/>
  <c r="B124" i="35" s="1"/>
  <c r="A123" i="35"/>
  <c r="B123" i="35" s="1"/>
  <c r="A122" i="35"/>
  <c r="B122" i="35" s="1"/>
  <c r="A121" i="35"/>
  <c r="B121" i="35" s="1"/>
  <c r="A120" i="35"/>
  <c r="B120" i="35" s="1"/>
  <c r="A119" i="35"/>
  <c r="B119" i="35" s="1"/>
  <c r="A118" i="35"/>
  <c r="B118" i="35" s="1"/>
  <c r="A117" i="35"/>
  <c r="B117" i="35" s="1"/>
  <c r="A116" i="35"/>
  <c r="B116" i="35" s="1"/>
  <c r="A115" i="35"/>
  <c r="B115" i="35" s="1"/>
  <c r="A114" i="35"/>
  <c r="B114" i="35" s="1"/>
  <c r="A113" i="35"/>
  <c r="B113" i="35" s="1"/>
  <c r="A112" i="35"/>
  <c r="B112" i="35" s="1"/>
  <c r="A111" i="35"/>
  <c r="B111" i="35" s="1"/>
  <c r="A110" i="35"/>
  <c r="B110" i="35" s="1"/>
  <c r="A109" i="35"/>
  <c r="B109" i="35" s="1"/>
  <c r="A108" i="35"/>
  <c r="B108" i="35" s="1"/>
  <c r="A107" i="35"/>
  <c r="B107" i="35" s="1"/>
  <c r="A106" i="35"/>
  <c r="B106" i="35" s="1"/>
  <c r="A105" i="35"/>
  <c r="B105" i="35" s="1"/>
  <c r="A104" i="35"/>
  <c r="B104" i="35" s="1"/>
  <c r="A103" i="35"/>
  <c r="B103" i="35" s="1"/>
  <c r="A102" i="35"/>
  <c r="B102" i="35" s="1"/>
  <c r="A101" i="35"/>
  <c r="B101" i="35" s="1"/>
  <c r="A100" i="35"/>
  <c r="B100" i="35" s="1"/>
  <c r="A99" i="35"/>
  <c r="B99" i="35" s="1"/>
  <c r="A98" i="35"/>
  <c r="B98" i="35" s="1"/>
  <c r="A97" i="35"/>
  <c r="B97" i="35" s="1"/>
  <c r="A96" i="35"/>
  <c r="B96" i="35" s="1"/>
  <c r="A95" i="35"/>
  <c r="B95" i="35" s="1"/>
  <c r="A94" i="35"/>
  <c r="B94" i="35" s="1"/>
  <c r="A93" i="35"/>
  <c r="B93" i="35" s="1"/>
  <c r="A92" i="35"/>
  <c r="B92" i="35" s="1"/>
  <c r="A91" i="35"/>
  <c r="B91" i="35" s="1"/>
  <c r="A90" i="35"/>
  <c r="B90" i="35" s="1"/>
  <c r="A89" i="35"/>
  <c r="B89" i="35" s="1"/>
  <c r="A88" i="35"/>
  <c r="B88" i="35" s="1"/>
  <c r="A87" i="35"/>
  <c r="B87" i="35" s="1"/>
  <c r="A86" i="35"/>
  <c r="B86" i="35" s="1"/>
  <c r="A85" i="35"/>
  <c r="B85" i="35" s="1"/>
  <c r="A84" i="35"/>
  <c r="B84" i="35" s="1"/>
  <c r="A83" i="35"/>
  <c r="B83" i="35" s="1"/>
  <c r="A82" i="35"/>
  <c r="B82" i="35" s="1"/>
  <c r="A81" i="35"/>
  <c r="B81" i="35" s="1"/>
  <c r="A80" i="35"/>
  <c r="B80" i="35" s="1"/>
  <c r="A79" i="35"/>
  <c r="B79" i="35" s="1"/>
  <c r="A78" i="35"/>
  <c r="B78" i="35" s="1"/>
  <c r="A77" i="35"/>
  <c r="B77" i="35" s="1"/>
  <c r="A76" i="35"/>
  <c r="B76" i="35" s="1"/>
  <c r="A75" i="35"/>
  <c r="B75" i="35" s="1"/>
  <c r="A74" i="35"/>
  <c r="B74" i="35" s="1"/>
  <c r="A73" i="35"/>
  <c r="B73" i="35" s="1"/>
  <c r="A72" i="35"/>
  <c r="B72" i="35" s="1"/>
  <c r="A71" i="35"/>
  <c r="B71" i="35" s="1"/>
  <c r="A70" i="35"/>
  <c r="B70" i="35" s="1"/>
  <c r="A69" i="35"/>
  <c r="B69" i="35" s="1"/>
  <c r="A68" i="35"/>
  <c r="B68" i="35" s="1"/>
  <c r="A67" i="35"/>
  <c r="B67" i="35" s="1"/>
  <c r="A66" i="35"/>
  <c r="B66" i="35" s="1"/>
  <c r="A65" i="35"/>
  <c r="B65" i="35" s="1"/>
  <c r="A64" i="35"/>
  <c r="B64" i="35" s="1"/>
  <c r="A63" i="35"/>
  <c r="B63" i="35" s="1"/>
  <c r="A62" i="35"/>
  <c r="B62" i="35" s="1"/>
  <c r="A61" i="35"/>
  <c r="B61" i="35" s="1"/>
  <c r="A60" i="35"/>
  <c r="B60" i="35" s="1"/>
  <c r="A59" i="35"/>
  <c r="B59" i="35" s="1"/>
  <c r="A58" i="35"/>
  <c r="B58" i="35" s="1"/>
  <c r="A57" i="35"/>
  <c r="B57" i="35" s="1"/>
  <c r="A56" i="35"/>
  <c r="B56" i="35" s="1"/>
  <c r="A55" i="35"/>
  <c r="B55" i="35" s="1"/>
  <c r="A54" i="35"/>
  <c r="B54" i="35" s="1"/>
  <c r="A53" i="35"/>
  <c r="B53" i="35" s="1"/>
  <c r="A52" i="35"/>
  <c r="B52" i="35" s="1"/>
  <c r="A51" i="35"/>
  <c r="B51" i="35" s="1"/>
  <c r="A50" i="35"/>
  <c r="B50" i="35" s="1"/>
  <c r="A49" i="35"/>
  <c r="B49" i="35" s="1"/>
  <c r="A48" i="35"/>
  <c r="B48" i="35" s="1"/>
  <c r="A47" i="35"/>
  <c r="B47" i="35" s="1"/>
  <c r="A46" i="35"/>
  <c r="B46" i="35" s="1"/>
  <c r="A45" i="35"/>
  <c r="B45" i="35" s="1"/>
  <c r="A44" i="35"/>
  <c r="B44" i="35" s="1"/>
  <c r="A43" i="35"/>
  <c r="B43" i="35" s="1"/>
  <c r="A42" i="35"/>
  <c r="B42" i="35" s="1"/>
  <c r="A41" i="35"/>
  <c r="B41" i="35" s="1"/>
  <c r="A40" i="35"/>
  <c r="B40" i="35" s="1"/>
  <c r="A39" i="35"/>
  <c r="B39" i="35" s="1"/>
  <c r="A38" i="35"/>
  <c r="B38" i="35" s="1"/>
  <c r="A37" i="35"/>
  <c r="B37" i="35" s="1"/>
  <c r="A36" i="35"/>
  <c r="B36" i="35" s="1"/>
  <c r="A35" i="35"/>
  <c r="B35" i="35" s="1"/>
  <c r="A34" i="35"/>
  <c r="B34" i="35" s="1"/>
  <c r="A33" i="35"/>
  <c r="B33" i="35" s="1"/>
  <c r="A32" i="35"/>
  <c r="B32" i="35" s="1"/>
  <c r="A31" i="35"/>
  <c r="B31" i="35" s="1"/>
  <c r="A30" i="35"/>
  <c r="B30" i="35" s="1"/>
  <c r="A29" i="35"/>
  <c r="B29" i="35" s="1"/>
  <c r="A28" i="35"/>
  <c r="B28" i="35" s="1"/>
  <c r="A27" i="35"/>
  <c r="B27" i="35" s="1"/>
  <c r="A26" i="35"/>
  <c r="B26" i="35" s="1"/>
  <c r="A25" i="35"/>
  <c r="B25" i="35" s="1"/>
  <c r="A24" i="35"/>
  <c r="B24" i="35" s="1"/>
  <c r="A23" i="35"/>
  <c r="B23" i="35" s="1"/>
  <c r="A22" i="35"/>
  <c r="B22" i="35" s="1"/>
  <c r="A21" i="35"/>
  <c r="B21" i="35" s="1"/>
  <c r="A20" i="35"/>
  <c r="B20" i="35" s="1"/>
  <c r="A19" i="35"/>
  <c r="B19" i="35" s="1"/>
  <c r="A18" i="35"/>
  <c r="B18" i="35" s="1"/>
  <c r="A17" i="35"/>
  <c r="B17" i="35" s="1"/>
  <c r="A16" i="35"/>
  <c r="B16" i="35" s="1"/>
  <c r="A15" i="35"/>
  <c r="B15" i="35" s="1"/>
  <c r="A14" i="35"/>
  <c r="B14" i="35" s="1"/>
  <c r="A13" i="35"/>
  <c r="B13" i="35" s="1"/>
  <c r="A12" i="35"/>
  <c r="B12" i="35" s="1"/>
  <c r="A11" i="35"/>
  <c r="B11" i="35" s="1"/>
  <c r="AF2" i="35"/>
  <c r="AE2" i="35"/>
  <c r="AD2" i="35"/>
  <c r="AC2" i="35"/>
  <c r="AB2" i="35"/>
  <c r="AA2" i="35"/>
  <c r="Z2" i="35"/>
  <c r="E2" i="35"/>
  <c r="F2" i="35" s="1"/>
  <c r="G2" i="35" s="1"/>
  <c r="H2" i="35" s="1"/>
  <c r="I2" i="35" s="1"/>
  <c r="J2" i="35" s="1"/>
  <c r="K2" i="35" s="1"/>
  <c r="L2" i="35" s="1"/>
  <c r="M2" i="35" s="1"/>
  <c r="N2" i="35" s="1"/>
  <c r="O2" i="35" s="1"/>
  <c r="P2" i="35" s="1"/>
  <c r="Q2" i="35" s="1"/>
  <c r="R2" i="35" s="1"/>
  <c r="S2" i="35" s="1"/>
  <c r="T2" i="35" s="1"/>
  <c r="A4293" i="44"/>
  <c r="B4293" i="44" s="1"/>
  <c r="A4292" i="44"/>
  <c r="B4292" i="44" s="1"/>
  <c r="A4291" i="44"/>
  <c r="B4291" i="44" s="1"/>
  <c r="A4290" i="44"/>
  <c r="B4290" i="44" s="1"/>
  <c r="A4289" i="44"/>
  <c r="B4289" i="44" s="1"/>
  <c r="A4288" i="44"/>
  <c r="B4288" i="44" s="1"/>
  <c r="A4287" i="44"/>
  <c r="B4287" i="44" s="1"/>
  <c r="A4286" i="44"/>
  <c r="B4286" i="44" s="1"/>
  <c r="A4285" i="44"/>
  <c r="B4285" i="44" s="1"/>
  <c r="A4284" i="44"/>
  <c r="B4284" i="44" s="1"/>
  <c r="A4283" i="44"/>
  <c r="B4283" i="44" s="1"/>
  <c r="A4282" i="44"/>
  <c r="B4282" i="44" s="1"/>
  <c r="A4281" i="44"/>
  <c r="B4281" i="44" s="1"/>
  <c r="A4280" i="44"/>
  <c r="B4280" i="44" s="1"/>
  <c r="A4279" i="44"/>
  <c r="B4279" i="44" s="1"/>
  <c r="A4278" i="44"/>
  <c r="B4278" i="44" s="1"/>
  <c r="A4277" i="44"/>
  <c r="B4277" i="44" s="1"/>
  <c r="A4276" i="44"/>
  <c r="B4276" i="44" s="1"/>
  <c r="A4275" i="44"/>
  <c r="B4275" i="44" s="1"/>
  <c r="A4274" i="44"/>
  <c r="B4274" i="44" s="1"/>
  <c r="A4273" i="44"/>
  <c r="B4273" i="44" s="1"/>
  <c r="A4272" i="44"/>
  <c r="B4272" i="44" s="1"/>
  <c r="A4271" i="44"/>
  <c r="B4271" i="44" s="1"/>
  <c r="A4270" i="44"/>
  <c r="B4270" i="44" s="1"/>
  <c r="A4269" i="44"/>
  <c r="B4269" i="44" s="1"/>
  <c r="A4268" i="44"/>
  <c r="B4268" i="44" s="1"/>
  <c r="A4267" i="44"/>
  <c r="B4267" i="44" s="1"/>
  <c r="A4266" i="44"/>
  <c r="B4266" i="44" s="1"/>
  <c r="A4265" i="44"/>
  <c r="B4265" i="44" s="1"/>
  <c r="A4264" i="44"/>
  <c r="B4264" i="44" s="1"/>
  <c r="A4263" i="44"/>
  <c r="B4263" i="44" s="1"/>
  <c r="A4262" i="44"/>
  <c r="B4262" i="44" s="1"/>
  <c r="A4261" i="44"/>
  <c r="B4261" i="44" s="1"/>
  <c r="A4260" i="44"/>
  <c r="B4260" i="44" s="1"/>
  <c r="A4259" i="44"/>
  <c r="B4259" i="44" s="1"/>
  <c r="A4258" i="44"/>
  <c r="B4258" i="44" s="1"/>
  <c r="A4257" i="44"/>
  <c r="B4257" i="44" s="1"/>
  <c r="A4256" i="44"/>
  <c r="B4256" i="44" s="1"/>
  <c r="A4255" i="44"/>
  <c r="B4255" i="44" s="1"/>
  <c r="A4254" i="44"/>
  <c r="B4254" i="44" s="1"/>
  <c r="A4253" i="44"/>
  <c r="B4253" i="44" s="1"/>
  <c r="A4252" i="44"/>
  <c r="B4252" i="44" s="1"/>
  <c r="A4251" i="44"/>
  <c r="B4251" i="44" s="1"/>
  <c r="A4250" i="44"/>
  <c r="B4250" i="44" s="1"/>
  <c r="A4249" i="44"/>
  <c r="B4249" i="44" s="1"/>
  <c r="A4248" i="44"/>
  <c r="B4248" i="44" s="1"/>
  <c r="A4247" i="44"/>
  <c r="B4247" i="44" s="1"/>
  <c r="A4246" i="44"/>
  <c r="B4246" i="44" s="1"/>
  <c r="A4245" i="44"/>
  <c r="B4245" i="44" s="1"/>
  <c r="A4244" i="44"/>
  <c r="B4244" i="44" s="1"/>
  <c r="A4243" i="44"/>
  <c r="B4243" i="44" s="1"/>
  <c r="A4242" i="44"/>
  <c r="B4242" i="44" s="1"/>
  <c r="A4241" i="44"/>
  <c r="B4241" i="44" s="1"/>
  <c r="A4240" i="44"/>
  <c r="B4240" i="44" s="1"/>
  <c r="A4239" i="44"/>
  <c r="B4239" i="44" s="1"/>
  <c r="A4238" i="44"/>
  <c r="B4238" i="44" s="1"/>
  <c r="A4237" i="44"/>
  <c r="B4237" i="44" s="1"/>
  <c r="A4236" i="44"/>
  <c r="B4236" i="44" s="1"/>
  <c r="A4235" i="44"/>
  <c r="B4235" i="44" s="1"/>
  <c r="A4234" i="44"/>
  <c r="B4234" i="44" s="1"/>
  <c r="A4233" i="44"/>
  <c r="B4233" i="44" s="1"/>
  <c r="A4232" i="44"/>
  <c r="B4232" i="44" s="1"/>
  <c r="A4231" i="44"/>
  <c r="B4231" i="44" s="1"/>
  <c r="A4230" i="44"/>
  <c r="B4230" i="44" s="1"/>
  <c r="A4229" i="44"/>
  <c r="B4229" i="44" s="1"/>
  <c r="A4228" i="44"/>
  <c r="B4228" i="44" s="1"/>
  <c r="A4227" i="44"/>
  <c r="B4227" i="44" s="1"/>
  <c r="A4226" i="44"/>
  <c r="B4226" i="44" s="1"/>
  <c r="A4225" i="44"/>
  <c r="B4225" i="44" s="1"/>
  <c r="A4224" i="44"/>
  <c r="B4224" i="44" s="1"/>
  <c r="A4223" i="44"/>
  <c r="B4223" i="44" s="1"/>
  <c r="A4222" i="44"/>
  <c r="B4222" i="44" s="1"/>
  <c r="A4221" i="44"/>
  <c r="B4221" i="44" s="1"/>
  <c r="A4220" i="44"/>
  <c r="B4220" i="44" s="1"/>
  <c r="A4219" i="44"/>
  <c r="B4219" i="44" s="1"/>
  <c r="A4218" i="44"/>
  <c r="B4218" i="44" s="1"/>
  <c r="A4217" i="44"/>
  <c r="B4217" i="44" s="1"/>
  <c r="A4216" i="44"/>
  <c r="B4216" i="44" s="1"/>
  <c r="A4215" i="44"/>
  <c r="B4215" i="44" s="1"/>
  <c r="A4214" i="44"/>
  <c r="B4214" i="44" s="1"/>
  <c r="A4213" i="44"/>
  <c r="B4213" i="44" s="1"/>
  <c r="A4212" i="44"/>
  <c r="B4212" i="44" s="1"/>
  <c r="A4211" i="44"/>
  <c r="B4211" i="44" s="1"/>
  <c r="A4210" i="44"/>
  <c r="B4210" i="44" s="1"/>
  <c r="A4209" i="44"/>
  <c r="B4209" i="44" s="1"/>
  <c r="A4208" i="44"/>
  <c r="B4208" i="44" s="1"/>
  <c r="A4207" i="44"/>
  <c r="B4207" i="44" s="1"/>
  <c r="A4206" i="44"/>
  <c r="B4206" i="44" s="1"/>
  <c r="A4205" i="44"/>
  <c r="B4205" i="44" s="1"/>
  <c r="A4204" i="44"/>
  <c r="B4204" i="44" s="1"/>
  <c r="A4203" i="44"/>
  <c r="B4203" i="44" s="1"/>
  <c r="A4202" i="44"/>
  <c r="B4202" i="44" s="1"/>
  <c r="A4201" i="44"/>
  <c r="B4201" i="44" s="1"/>
  <c r="A4200" i="44"/>
  <c r="B4200" i="44" s="1"/>
  <c r="A4199" i="44"/>
  <c r="B4199" i="44" s="1"/>
  <c r="A4198" i="44"/>
  <c r="B4198" i="44" s="1"/>
  <c r="A4197" i="44"/>
  <c r="B4197" i="44" s="1"/>
  <c r="A4196" i="44"/>
  <c r="B4196" i="44" s="1"/>
  <c r="A4195" i="44"/>
  <c r="B4195" i="44" s="1"/>
  <c r="A4194" i="44"/>
  <c r="B4194" i="44" s="1"/>
  <c r="A4193" i="44"/>
  <c r="B4193" i="44" s="1"/>
  <c r="A4192" i="44"/>
  <c r="B4192" i="44" s="1"/>
  <c r="A4191" i="44"/>
  <c r="B4191" i="44" s="1"/>
  <c r="A4190" i="44"/>
  <c r="B4190" i="44" s="1"/>
  <c r="A4189" i="44"/>
  <c r="B4189" i="44" s="1"/>
  <c r="A4188" i="44"/>
  <c r="B4188" i="44" s="1"/>
  <c r="A4187" i="44"/>
  <c r="B4187" i="44" s="1"/>
  <c r="A4186" i="44"/>
  <c r="B4186" i="44" s="1"/>
  <c r="A4185" i="44"/>
  <c r="B4185" i="44" s="1"/>
  <c r="A4184" i="44"/>
  <c r="B4184" i="44" s="1"/>
  <c r="A4183" i="44"/>
  <c r="B4183" i="44" s="1"/>
  <c r="A4182" i="44"/>
  <c r="B4182" i="44" s="1"/>
  <c r="A4181" i="44"/>
  <c r="B4181" i="44" s="1"/>
  <c r="A4180" i="44"/>
  <c r="B4180" i="44" s="1"/>
  <c r="A4179" i="44"/>
  <c r="B4179" i="44" s="1"/>
  <c r="A4178" i="44"/>
  <c r="B4178" i="44" s="1"/>
  <c r="A4177" i="44"/>
  <c r="B4177" i="44" s="1"/>
  <c r="A4176" i="44"/>
  <c r="B4176" i="44" s="1"/>
  <c r="A4175" i="44"/>
  <c r="B4175" i="44" s="1"/>
  <c r="A4174" i="44"/>
  <c r="B4174" i="44" s="1"/>
  <c r="A4173" i="44"/>
  <c r="B4173" i="44" s="1"/>
  <c r="A4172" i="44"/>
  <c r="B4172" i="44" s="1"/>
  <c r="A4171" i="44"/>
  <c r="B4171" i="44" s="1"/>
  <c r="A4170" i="44"/>
  <c r="B4170" i="44" s="1"/>
  <c r="A4169" i="44"/>
  <c r="B4169" i="44" s="1"/>
  <c r="A4168" i="44"/>
  <c r="B4168" i="44" s="1"/>
  <c r="A4167" i="44"/>
  <c r="B4167" i="44" s="1"/>
  <c r="A4166" i="44"/>
  <c r="B4166" i="44" s="1"/>
  <c r="A4165" i="44"/>
  <c r="B4165" i="44" s="1"/>
  <c r="A4164" i="44"/>
  <c r="B4164" i="44" s="1"/>
  <c r="A4163" i="44"/>
  <c r="B4163" i="44" s="1"/>
  <c r="A4162" i="44"/>
  <c r="B4162" i="44" s="1"/>
  <c r="A4161" i="44"/>
  <c r="B4161" i="44" s="1"/>
  <c r="A4160" i="44"/>
  <c r="B4160" i="44" s="1"/>
  <c r="A4159" i="44"/>
  <c r="B4159" i="44" s="1"/>
  <c r="A4158" i="44"/>
  <c r="B4158" i="44" s="1"/>
  <c r="A4157" i="44"/>
  <c r="B4157" i="44" s="1"/>
  <c r="A4156" i="44"/>
  <c r="B4156" i="44" s="1"/>
  <c r="A4155" i="44"/>
  <c r="B4155" i="44" s="1"/>
  <c r="A4154" i="44"/>
  <c r="B4154" i="44" s="1"/>
  <c r="A4153" i="44"/>
  <c r="B4153" i="44" s="1"/>
  <c r="A4152" i="44"/>
  <c r="B4152" i="44" s="1"/>
  <c r="A4151" i="44"/>
  <c r="B4151" i="44" s="1"/>
  <c r="A4150" i="44"/>
  <c r="B4150" i="44" s="1"/>
  <c r="A4149" i="44"/>
  <c r="B4149" i="44" s="1"/>
  <c r="A4148" i="44"/>
  <c r="B4148" i="44" s="1"/>
  <c r="A4147" i="44"/>
  <c r="B4147" i="44" s="1"/>
  <c r="A4146" i="44"/>
  <c r="B4146" i="44" s="1"/>
  <c r="A4145" i="44"/>
  <c r="B4145" i="44" s="1"/>
  <c r="A4144" i="44"/>
  <c r="B4144" i="44" s="1"/>
  <c r="A4143" i="44"/>
  <c r="B4143" i="44" s="1"/>
  <c r="A4142" i="44"/>
  <c r="B4142" i="44" s="1"/>
  <c r="A4141" i="44"/>
  <c r="B4141" i="44" s="1"/>
  <c r="A4140" i="44"/>
  <c r="B4140" i="44" s="1"/>
  <c r="A4139" i="44"/>
  <c r="B4139" i="44" s="1"/>
  <c r="A4138" i="44"/>
  <c r="B4138" i="44" s="1"/>
  <c r="A4137" i="44"/>
  <c r="B4137" i="44" s="1"/>
  <c r="A4136" i="44"/>
  <c r="B4136" i="44" s="1"/>
  <c r="A4135" i="44"/>
  <c r="B4135" i="44" s="1"/>
  <c r="A4134" i="44"/>
  <c r="B4134" i="44" s="1"/>
  <c r="A4133" i="44"/>
  <c r="B4133" i="44" s="1"/>
  <c r="A4132" i="44"/>
  <c r="B4132" i="44" s="1"/>
  <c r="A4131" i="44"/>
  <c r="B4131" i="44" s="1"/>
  <c r="A4130" i="44"/>
  <c r="B4130" i="44" s="1"/>
  <c r="A4129" i="44"/>
  <c r="B4129" i="44" s="1"/>
  <c r="A4128" i="44"/>
  <c r="B4128" i="44" s="1"/>
  <c r="A4127" i="44"/>
  <c r="B4127" i="44" s="1"/>
  <c r="A4126" i="44"/>
  <c r="B4126" i="44" s="1"/>
  <c r="A4125" i="44"/>
  <c r="B4125" i="44" s="1"/>
  <c r="A4124" i="44"/>
  <c r="B4124" i="44" s="1"/>
  <c r="A4123" i="44"/>
  <c r="B4123" i="44" s="1"/>
  <c r="A4122" i="44"/>
  <c r="B4122" i="44" s="1"/>
  <c r="A4121" i="44"/>
  <c r="B4121" i="44" s="1"/>
  <c r="A4120" i="44"/>
  <c r="B4120" i="44" s="1"/>
  <c r="A4119" i="44"/>
  <c r="B4119" i="44" s="1"/>
  <c r="A4118" i="44"/>
  <c r="B4118" i="44" s="1"/>
  <c r="A4117" i="44"/>
  <c r="B4117" i="44" s="1"/>
  <c r="A4116" i="44"/>
  <c r="B4116" i="44" s="1"/>
  <c r="A4115" i="44"/>
  <c r="B4115" i="44" s="1"/>
  <c r="A4114" i="44"/>
  <c r="B4114" i="44" s="1"/>
  <c r="A4113" i="44"/>
  <c r="B4113" i="44" s="1"/>
  <c r="A4112" i="44"/>
  <c r="B4112" i="44" s="1"/>
  <c r="A4111" i="44"/>
  <c r="B4111" i="44" s="1"/>
  <c r="A4110" i="44"/>
  <c r="B4110" i="44" s="1"/>
  <c r="A4109" i="44"/>
  <c r="B4109" i="44" s="1"/>
  <c r="A4108" i="44"/>
  <c r="B4108" i="44" s="1"/>
  <c r="A4107" i="44"/>
  <c r="B4107" i="44" s="1"/>
  <c r="A4106" i="44"/>
  <c r="B4106" i="44" s="1"/>
  <c r="A4105" i="44"/>
  <c r="B4105" i="44" s="1"/>
  <c r="A4104" i="44"/>
  <c r="B4104" i="44" s="1"/>
  <c r="A4103" i="44"/>
  <c r="B4103" i="44" s="1"/>
  <c r="A4102" i="44"/>
  <c r="B4102" i="44" s="1"/>
  <c r="A4101" i="44"/>
  <c r="B4101" i="44" s="1"/>
  <c r="A4100" i="44"/>
  <c r="B4100" i="44" s="1"/>
  <c r="A4099" i="44"/>
  <c r="B4099" i="44" s="1"/>
  <c r="A4098" i="44"/>
  <c r="B4098" i="44" s="1"/>
  <c r="A4097" i="44"/>
  <c r="B4097" i="44" s="1"/>
  <c r="A4096" i="44"/>
  <c r="B4096" i="44" s="1"/>
  <c r="A4095" i="44"/>
  <c r="B4095" i="44" s="1"/>
  <c r="A4094" i="44"/>
  <c r="B4094" i="44" s="1"/>
  <c r="A4093" i="44"/>
  <c r="B4093" i="44" s="1"/>
  <c r="A4092" i="44"/>
  <c r="B4092" i="44" s="1"/>
  <c r="A4091" i="44"/>
  <c r="B4091" i="44" s="1"/>
  <c r="A4090" i="44"/>
  <c r="B4090" i="44" s="1"/>
  <c r="A4089" i="44"/>
  <c r="B4089" i="44" s="1"/>
  <c r="A4088" i="44"/>
  <c r="B4088" i="44" s="1"/>
  <c r="A4087" i="44"/>
  <c r="B4087" i="44" s="1"/>
  <c r="A4086" i="44"/>
  <c r="B4086" i="44" s="1"/>
  <c r="A4085" i="44"/>
  <c r="B4085" i="44" s="1"/>
  <c r="A4084" i="44"/>
  <c r="B4084" i="44" s="1"/>
  <c r="A4083" i="44"/>
  <c r="B4083" i="44" s="1"/>
  <c r="A4082" i="44"/>
  <c r="B4082" i="44" s="1"/>
  <c r="A4081" i="44"/>
  <c r="B4081" i="44" s="1"/>
  <c r="A4080" i="44"/>
  <c r="B4080" i="44" s="1"/>
  <c r="A4079" i="44"/>
  <c r="B4079" i="44" s="1"/>
  <c r="A4078" i="44"/>
  <c r="B4078" i="44" s="1"/>
  <c r="A4077" i="44"/>
  <c r="B4077" i="44" s="1"/>
  <c r="A4076" i="44"/>
  <c r="B4076" i="44" s="1"/>
  <c r="A4075" i="44"/>
  <c r="B4075" i="44" s="1"/>
  <c r="A4074" i="44"/>
  <c r="B4074" i="44" s="1"/>
  <c r="A4073" i="44"/>
  <c r="B4073" i="44" s="1"/>
  <c r="A4072" i="44"/>
  <c r="B4072" i="44" s="1"/>
  <c r="A4071" i="44"/>
  <c r="B4071" i="44" s="1"/>
  <c r="A4070" i="44"/>
  <c r="B4070" i="44" s="1"/>
  <c r="A4069" i="44"/>
  <c r="B4069" i="44" s="1"/>
  <c r="A4068" i="44"/>
  <c r="B4068" i="44" s="1"/>
  <c r="A4067" i="44"/>
  <c r="B4067" i="44" s="1"/>
  <c r="A4066" i="44"/>
  <c r="B4066" i="44" s="1"/>
  <c r="A4065" i="44"/>
  <c r="B4065" i="44" s="1"/>
  <c r="A4064" i="44"/>
  <c r="B4064" i="44" s="1"/>
  <c r="A4063" i="44"/>
  <c r="B4063" i="44" s="1"/>
  <c r="A4062" i="44"/>
  <c r="B4062" i="44" s="1"/>
  <c r="A4061" i="44"/>
  <c r="B4061" i="44" s="1"/>
  <c r="A4060" i="44"/>
  <c r="B4060" i="44" s="1"/>
  <c r="A4059" i="44"/>
  <c r="B4059" i="44" s="1"/>
  <c r="A4058" i="44"/>
  <c r="B4058" i="44" s="1"/>
  <c r="A4057" i="44"/>
  <c r="B4057" i="44" s="1"/>
  <c r="A4056" i="44"/>
  <c r="B4056" i="44" s="1"/>
  <c r="A4055" i="44"/>
  <c r="B4055" i="44" s="1"/>
  <c r="A4054" i="44"/>
  <c r="B4054" i="44" s="1"/>
  <c r="A4053" i="44"/>
  <c r="B4053" i="44" s="1"/>
  <c r="A4052" i="44"/>
  <c r="B4052" i="44" s="1"/>
  <c r="A4051" i="44"/>
  <c r="B4051" i="44" s="1"/>
  <c r="A4050" i="44"/>
  <c r="B4050" i="44" s="1"/>
  <c r="A4049" i="44"/>
  <c r="B4049" i="44" s="1"/>
  <c r="A4048" i="44"/>
  <c r="B4048" i="44" s="1"/>
  <c r="A4047" i="44"/>
  <c r="B4047" i="44" s="1"/>
  <c r="A4046" i="44"/>
  <c r="B4046" i="44" s="1"/>
  <c r="A4045" i="44"/>
  <c r="B4045" i="44" s="1"/>
  <c r="A4044" i="44"/>
  <c r="B4044" i="44" s="1"/>
  <c r="A4043" i="44"/>
  <c r="B4043" i="44" s="1"/>
  <c r="A4042" i="44"/>
  <c r="B4042" i="44" s="1"/>
  <c r="A4041" i="44"/>
  <c r="B4041" i="44" s="1"/>
  <c r="A4040" i="44"/>
  <c r="B4040" i="44" s="1"/>
  <c r="A4039" i="44"/>
  <c r="B4039" i="44" s="1"/>
  <c r="A4038" i="44"/>
  <c r="B4038" i="44" s="1"/>
  <c r="A4037" i="44"/>
  <c r="B4037" i="44" s="1"/>
  <c r="A4036" i="44"/>
  <c r="B4036" i="44" s="1"/>
  <c r="A4035" i="44"/>
  <c r="B4035" i="44" s="1"/>
  <c r="A4034" i="44"/>
  <c r="B4034" i="44" s="1"/>
  <c r="A4033" i="44"/>
  <c r="B4033" i="44" s="1"/>
  <c r="A4032" i="44"/>
  <c r="B4032" i="44" s="1"/>
  <c r="A4031" i="44"/>
  <c r="B4031" i="44" s="1"/>
  <c r="A4030" i="44"/>
  <c r="B4030" i="44" s="1"/>
  <c r="A4029" i="44"/>
  <c r="B4029" i="44" s="1"/>
  <c r="A4028" i="44"/>
  <c r="B4028" i="44" s="1"/>
  <c r="A4027" i="44"/>
  <c r="B4027" i="44" s="1"/>
  <c r="A4026" i="44"/>
  <c r="B4026" i="44" s="1"/>
  <c r="A4025" i="44"/>
  <c r="B4025" i="44" s="1"/>
  <c r="A4024" i="44"/>
  <c r="B4024" i="44" s="1"/>
  <c r="A4023" i="44"/>
  <c r="B4023" i="44" s="1"/>
  <c r="A4022" i="44"/>
  <c r="B4022" i="44" s="1"/>
  <c r="A4021" i="44"/>
  <c r="B4021" i="44" s="1"/>
  <c r="A4020" i="44"/>
  <c r="B4020" i="44" s="1"/>
  <c r="A4019" i="44"/>
  <c r="B4019" i="44" s="1"/>
  <c r="A4018" i="44"/>
  <c r="B4018" i="44" s="1"/>
  <c r="A4017" i="44"/>
  <c r="B4017" i="44" s="1"/>
  <c r="A4016" i="44"/>
  <c r="B4016" i="44" s="1"/>
  <c r="A4015" i="44"/>
  <c r="B4015" i="44" s="1"/>
  <c r="A4014" i="44"/>
  <c r="B4014" i="44" s="1"/>
  <c r="A4013" i="44"/>
  <c r="B4013" i="44" s="1"/>
  <c r="A4012" i="44"/>
  <c r="B4012" i="44" s="1"/>
  <c r="A4011" i="44"/>
  <c r="B4011" i="44" s="1"/>
  <c r="A4010" i="44"/>
  <c r="B4010" i="44" s="1"/>
  <c r="A4009" i="44"/>
  <c r="B4009" i="44" s="1"/>
  <c r="A4008" i="44"/>
  <c r="B4008" i="44" s="1"/>
  <c r="A4007" i="44"/>
  <c r="B4007" i="44" s="1"/>
  <c r="A4006" i="44"/>
  <c r="B4006" i="44" s="1"/>
  <c r="A4005" i="44"/>
  <c r="B4005" i="44" s="1"/>
  <c r="A4004" i="44"/>
  <c r="B4004" i="44" s="1"/>
  <c r="A4003" i="44"/>
  <c r="B4003" i="44" s="1"/>
  <c r="A4002" i="44"/>
  <c r="B4002" i="44" s="1"/>
  <c r="A4001" i="44"/>
  <c r="B4001" i="44" s="1"/>
  <c r="A4000" i="44"/>
  <c r="B4000" i="44" s="1"/>
  <c r="A3999" i="44"/>
  <c r="B3999" i="44" s="1"/>
  <c r="A3998" i="44"/>
  <c r="B3998" i="44" s="1"/>
  <c r="A3997" i="44"/>
  <c r="B3997" i="44" s="1"/>
  <c r="A3996" i="44"/>
  <c r="B3996" i="44" s="1"/>
  <c r="A3995" i="44"/>
  <c r="B3995" i="44" s="1"/>
  <c r="A3994" i="44"/>
  <c r="B3994" i="44" s="1"/>
  <c r="A3993" i="44"/>
  <c r="B3993" i="44" s="1"/>
  <c r="A3992" i="44"/>
  <c r="B3992" i="44" s="1"/>
  <c r="A3991" i="44"/>
  <c r="B3991" i="44" s="1"/>
  <c r="A3990" i="44"/>
  <c r="B3990" i="44" s="1"/>
  <c r="A3989" i="44"/>
  <c r="B3989" i="44" s="1"/>
  <c r="A3988" i="44"/>
  <c r="B3988" i="44" s="1"/>
  <c r="A3987" i="44"/>
  <c r="B3987" i="44" s="1"/>
  <c r="A3986" i="44"/>
  <c r="B3986" i="44" s="1"/>
  <c r="A3985" i="44"/>
  <c r="B3985" i="44" s="1"/>
  <c r="A3984" i="44"/>
  <c r="B3984" i="44" s="1"/>
  <c r="A3983" i="44"/>
  <c r="B3983" i="44" s="1"/>
  <c r="A3982" i="44"/>
  <c r="B3982" i="44" s="1"/>
  <c r="A3981" i="44"/>
  <c r="B3981" i="44" s="1"/>
  <c r="A3980" i="44"/>
  <c r="B3980" i="44" s="1"/>
  <c r="A3979" i="44"/>
  <c r="B3979" i="44" s="1"/>
  <c r="A3978" i="44"/>
  <c r="B3978" i="44" s="1"/>
  <c r="A3977" i="44"/>
  <c r="B3977" i="44" s="1"/>
  <c r="A3976" i="44"/>
  <c r="B3976" i="44" s="1"/>
  <c r="A3975" i="44"/>
  <c r="B3975" i="44" s="1"/>
  <c r="A3974" i="44"/>
  <c r="B3974" i="44" s="1"/>
  <c r="A3973" i="44"/>
  <c r="B3973" i="44" s="1"/>
  <c r="A3972" i="44"/>
  <c r="B3972" i="44" s="1"/>
  <c r="A3971" i="44"/>
  <c r="B3971" i="44" s="1"/>
  <c r="A3970" i="44"/>
  <c r="B3970" i="44" s="1"/>
  <c r="A3969" i="44"/>
  <c r="B3969" i="44" s="1"/>
  <c r="A3968" i="44"/>
  <c r="B3968" i="44" s="1"/>
  <c r="A3967" i="44"/>
  <c r="B3967" i="44" s="1"/>
  <c r="A3966" i="44"/>
  <c r="B3966" i="44" s="1"/>
  <c r="A3965" i="44"/>
  <c r="B3965" i="44" s="1"/>
  <c r="A3964" i="44"/>
  <c r="B3964" i="44" s="1"/>
  <c r="A3963" i="44"/>
  <c r="B3963" i="44" s="1"/>
  <c r="A3962" i="44"/>
  <c r="B3962" i="44" s="1"/>
  <c r="A3961" i="44"/>
  <c r="B3961" i="44" s="1"/>
  <c r="A3960" i="44"/>
  <c r="B3960" i="44" s="1"/>
  <c r="A3959" i="44"/>
  <c r="B3959" i="44" s="1"/>
  <c r="A3958" i="44"/>
  <c r="B3958" i="44" s="1"/>
  <c r="A3957" i="44"/>
  <c r="B3957" i="44" s="1"/>
  <c r="A3956" i="44"/>
  <c r="B3956" i="44" s="1"/>
  <c r="A3955" i="44"/>
  <c r="B3955" i="44" s="1"/>
  <c r="A3954" i="44"/>
  <c r="B3954" i="44" s="1"/>
  <c r="A3953" i="44"/>
  <c r="B3953" i="44" s="1"/>
  <c r="A3952" i="44"/>
  <c r="B3952" i="44" s="1"/>
  <c r="A3951" i="44"/>
  <c r="B3951" i="44" s="1"/>
  <c r="A3950" i="44"/>
  <c r="B3950" i="44" s="1"/>
  <c r="A3949" i="44"/>
  <c r="B3949" i="44" s="1"/>
  <c r="A3948" i="44"/>
  <c r="B3948" i="44" s="1"/>
  <c r="A3947" i="44"/>
  <c r="B3947" i="44" s="1"/>
  <c r="A3946" i="44"/>
  <c r="B3946" i="44" s="1"/>
  <c r="A3945" i="44"/>
  <c r="B3945" i="44" s="1"/>
  <c r="A3944" i="44"/>
  <c r="B3944" i="44" s="1"/>
  <c r="A3943" i="44"/>
  <c r="B3943" i="44" s="1"/>
  <c r="A3942" i="44"/>
  <c r="B3942" i="44" s="1"/>
  <c r="A3941" i="44"/>
  <c r="B3941" i="44" s="1"/>
  <c r="A3940" i="44"/>
  <c r="B3940" i="44" s="1"/>
  <c r="A3939" i="44"/>
  <c r="B3939" i="44" s="1"/>
  <c r="A3938" i="44"/>
  <c r="B3938" i="44" s="1"/>
  <c r="A3937" i="44"/>
  <c r="B3937" i="44" s="1"/>
  <c r="A3936" i="44"/>
  <c r="B3936" i="44" s="1"/>
  <c r="A3935" i="44"/>
  <c r="B3935" i="44" s="1"/>
  <c r="A3934" i="44"/>
  <c r="B3934" i="44" s="1"/>
  <c r="A3933" i="44"/>
  <c r="B3933" i="44" s="1"/>
  <c r="A3932" i="44"/>
  <c r="B3932" i="44" s="1"/>
  <c r="A3931" i="44"/>
  <c r="B3931" i="44" s="1"/>
  <c r="A3930" i="44"/>
  <c r="B3930" i="44" s="1"/>
  <c r="A3929" i="44"/>
  <c r="B3929" i="44" s="1"/>
  <c r="A3928" i="44"/>
  <c r="B3928" i="44" s="1"/>
  <c r="A3927" i="44"/>
  <c r="B3927" i="44" s="1"/>
  <c r="A3926" i="44"/>
  <c r="B3926" i="44" s="1"/>
  <c r="A3925" i="44"/>
  <c r="B3925" i="44" s="1"/>
  <c r="A3924" i="44"/>
  <c r="B3924" i="44" s="1"/>
  <c r="A3923" i="44"/>
  <c r="B3923" i="44" s="1"/>
  <c r="A3922" i="44"/>
  <c r="B3922" i="44" s="1"/>
  <c r="A3921" i="44"/>
  <c r="B3921" i="44" s="1"/>
  <c r="A3920" i="44"/>
  <c r="B3920" i="44" s="1"/>
  <c r="A3919" i="44"/>
  <c r="B3919" i="44" s="1"/>
  <c r="A3918" i="44"/>
  <c r="B3918" i="44" s="1"/>
  <c r="A3917" i="44"/>
  <c r="B3917" i="44" s="1"/>
  <c r="A3916" i="44"/>
  <c r="B3916" i="44" s="1"/>
  <c r="A3915" i="44"/>
  <c r="B3915" i="44" s="1"/>
  <c r="A3914" i="44"/>
  <c r="B3914" i="44" s="1"/>
  <c r="A3913" i="44"/>
  <c r="B3913" i="44" s="1"/>
  <c r="A3912" i="44"/>
  <c r="B3912" i="44" s="1"/>
  <c r="A3911" i="44"/>
  <c r="B3911" i="44" s="1"/>
  <c r="A3910" i="44"/>
  <c r="B3910" i="44" s="1"/>
  <c r="A3909" i="44"/>
  <c r="B3909" i="44" s="1"/>
  <c r="A3908" i="44"/>
  <c r="B3908" i="44" s="1"/>
  <c r="A3907" i="44"/>
  <c r="B3907" i="44" s="1"/>
  <c r="A3906" i="44"/>
  <c r="B3906" i="44" s="1"/>
  <c r="A3905" i="44"/>
  <c r="B3905" i="44" s="1"/>
  <c r="A3904" i="44"/>
  <c r="B3904" i="44" s="1"/>
  <c r="A3903" i="44"/>
  <c r="B3903" i="44" s="1"/>
  <c r="A3902" i="44"/>
  <c r="B3902" i="44" s="1"/>
  <c r="A3901" i="44"/>
  <c r="B3901" i="44" s="1"/>
  <c r="A3900" i="44"/>
  <c r="B3900" i="44" s="1"/>
  <c r="A3899" i="44"/>
  <c r="B3899" i="44" s="1"/>
  <c r="A3898" i="44"/>
  <c r="B3898" i="44" s="1"/>
  <c r="A3897" i="44"/>
  <c r="B3897" i="44" s="1"/>
  <c r="A3896" i="44"/>
  <c r="B3896" i="44" s="1"/>
  <c r="A3895" i="44"/>
  <c r="B3895" i="44" s="1"/>
  <c r="A3894" i="44"/>
  <c r="B3894" i="44" s="1"/>
  <c r="A3893" i="44"/>
  <c r="B3893" i="44" s="1"/>
  <c r="A3892" i="44"/>
  <c r="B3892" i="44" s="1"/>
  <c r="A3891" i="44"/>
  <c r="B3891" i="44" s="1"/>
  <c r="A3890" i="44"/>
  <c r="B3890" i="44" s="1"/>
  <c r="A3889" i="44"/>
  <c r="B3889" i="44" s="1"/>
  <c r="A3888" i="44"/>
  <c r="B3888" i="44" s="1"/>
  <c r="A3887" i="44"/>
  <c r="B3887" i="44" s="1"/>
  <c r="A3886" i="44"/>
  <c r="B3886" i="44" s="1"/>
  <c r="A3885" i="44"/>
  <c r="B3885" i="44" s="1"/>
  <c r="A3884" i="44"/>
  <c r="B3884" i="44" s="1"/>
  <c r="A3883" i="44"/>
  <c r="B3883" i="44" s="1"/>
  <c r="A3882" i="44"/>
  <c r="B3882" i="44" s="1"/>
  <c r="A3881" i="44"/>
  <c r="B3881" i="44" s="1"/>
  <c r="A3880" i="44"/>
  <c r="B3880" i="44" s="1"/>
  <c r="A3879" i="44"/>
  <c r="B3879" i="44" s="1"/>
  <c r="A3878" i="44"/>
  <c r="B3878" i="44" s="1"/>
  <c r="A3877" i="44"/>
  <c r="B3877" i="44" s="1"/>
  <c r="A3876" i="44"/>
  <c r="B3876" i="44" s="1"/>
  <c r="A3875" i="44"/>
  <c r="B3875" i="44" s="1"/>
  <c r="A3874" i="44"/>
  <c r="B3874" i="44" s="1"/>
  <c r="A3873" i="44"/>
  <c r="B3873" i="44" s="1"/>
  <c r="A3872" i="44"/>
  <c r="B3872" i="44" s="1"/>
  <c r="A3871" i="44"/>
  <c r="B3871" i="44" s="1"/>
  <c r="A3870" i="44"/>
  <c r="B3870" i="44" s="1"/>
  <c r="A3869" i="44"/>
  <c r="B3869" i="44" s="1"/>
  <c r="A3868" i="44"/>
  <c r="B3868" i="44" s="1"/>
  <c r="A3867" i="44"/>
  <c r="B3867" i="44" s="1"/>
  <c r="A3866" i="44"/>
  <c r="B3866" i="44" s="1"/>
  <c r="A3865" i="44"/>
  <c r="B3865" i="44" s="1"/>
  <c r="A3864" i="44"/>
  <c r="B3864" i="44" s="1"/>
  <c r="A3863" i="44"/>
  <c r="B3863" i="44" s="1"/>
  <c r="A3862" i="44"/>
  <c r="B3862" i="44" s="1"/>
  <c r="A3861" i="44"/>
  <c r="B3861" i="44" s="1"/>
  <c r="A3860" i="44"/>
  <c r="B3860" i="44" s="1"/>
  <c r="A3859" i="44"/>
  <c r="B3859" i="44" s="1"/>
  <c r="A3858" i="44"/>
  <c r="B3858" i="44" s="1"/>
  <c r="A3857" i="44"/>
  <c r="B3857" i="44" s="1"/>
  <c r="A3856" i="44"/>
  <c r="B3856" i="44" s="1"/>
  <c r="A3855" i="44"/>
  <c r="B3855" i="44" s="1"/>
  <c r="A3854" i="44"/>
  <c r="B3854" i="44" s="1"/>
  <c r="A3853" i="44"/>
  <c r="B3853" i="44" s="1"/>
  <c r="A3852" i="44"/>
  <c r="B3852" i="44" s="1"/>
  <c r="A3851" i="44"/>
  <c r="B3851" i="44" s="1"/>
  <c r="A3850" i="44"/>
  <c r="B3850" i="44" s="1"/>
  <c r="A3849" i="44"/>
  <c r="B3849" i="44" s="1"/>
  <c r="A3848" i="44"/>
  <c r="B3848" i="44" s="1"/>
  <c r="A3847" i="44"/>
  <c r="B3847" i="44" s="1"/>
  <c r="A3846" i="44"/>
  <c r="B3846" i="44" s="1"/>
  <c r="A3845" i="44"/>
  <c r="B3845" i="44" s="1"/>
  <c r="A3844" i="44"/>
  <c r="B3844" i="44" s="1"/>
  <c r="A3843" i="44"/>
  <c r="B3843" i="44" s="1"/>
  <c r="A3842" i="44"/>
  <c r="B3842" i="44" s="1"/>
  <c r="A3841" i="44"/>
  <c r="B3841" i="44" s="1"/>
  <c r="A3840" i="44"/>
  <c r="B3840" i="44" s="1"/>
  <c r="A3839" i="44"/>
  <c r="B3839" i="44" s="1"/>
  <c r="A3838" i="44"/>
  <c r="B3838" i="44" s="1"/>
  <c r="A3837" i="44"/>
  <c r="B3837" i="44" s="1"/>
  <c r="A3836" i="44"/>
  <c r="B3836" i="44" s="1"/>
  <c r="A3835" i="44"/>
  <c r="B3835" i="44" s="1"/>
  <c r="A3834" i="44"/>
  <c r="B3834" i="44" s="1"/>
  <c r="A3833" i="44"/>
  <c r="B3833" i="44" s="1"/>
  <c r="A3832" i="44"/>
  <c r="B3832" i="44" s="1"/>
  <c r="A3831" i="44"/>
  <c r="B3831" i="44" s="1"/>
  <c r="A3830" i="44"/>
  <c r="B3830" i="44" s="1"/>
  <c r="A3829" i="44"/>
  <c r="B3829" i="44" s="1"/>
  <c r="A3828" i="44"/>
  <c r="B3828" i="44" s="1"/>
  <c r="A3827" i="44"/>
  <c r="B3827" i="44" s="1"/>
  <c r="A3826" i="44"/>
  <c r="B3826" i="44" s="1"/>
  <c r="A3825" i="44"/>
  <c r="B3825" i="44" s="1"/>
  <c r="A3824" i="44"/>
  <c r="B3824" i="44" s="1"/>
  <c r="A3823" i="44"/>
  <c r="B3823" i="44" s="1"/>
  <c r="A3822" i="44"/>
  <c r="B3822" i="44" s="1"/>
  <c r="A3821" i="44"/>
  <c r="B3821" i="44" s="1"/>
  <c r="A3820" i="44"/>
  <c r="B3820" i="44" s="1"/>
  <c r="A3819" i="44"/>
  <c r="B3819" i="44" s="1"/>
  <c r="A3818" i="44"/>
  <c r="B3818" i="44" s="1"/>
  <c r="A3817" i="44"/>
  <c r="B3817" i="44" s="1"/>
  <c r="A3816" i="44"/>
  <c r="B3816" i="44" s="1"/>
  <c r="A3815" i="44"/>
  <c r="B3815" i="44" s="1"/>
  <c r="A3814" i="44"/>
  <c r="B3814" i="44" s="1"/>
  <c r="A3813" i="44"/>
  <c r="B3813" i="44" s="1"/>
  <c r="A3812" i="44"/>
  <c r="B3812" i="44" s="1"/>
  <c r="A3811" i="44"/>
  <c r="B3811" i="44" s="1"/>
  <c r="A3810" i="44"/>
  <c r="B3810" i="44" s="1"/>
  <c r="A3809" i="44"/>
  <c r="B3809" i="44" s="1"/>
  <c r="A3808" i="44"/>
  <c r="B3808" i="44" s="1"/>
  <c r="A3807" i="44"/>
  <c r="B3807" i="44" s="1"/>
  <c r="A3806" i="44"/>
  <c r="B3806" i="44" s="1"/>
  <c r="A3805" i="44"/>
  <c r="B3805" i="44" s="1"/>
  <c r="A3804" i="44"/>
  <c r="B3804" i="44" s="1"/>
  <c r="A3803" i="44"/>
  <c r="B3803" i="44" s="1"/>
  <c r="A3802" i="44"/>
  <c r="B3802" i="44" s="1"/>
  <c r="A3801" i="44"/>
  <c r="B3801" i="44" s="1"/>
  <c r="A3800" i="44"/>
  <c r="B3800" i="44" s="1"/>
  <c r="A3799" i="44"/>
  <c r="B3799" i="44" s="1"/>
  <c r="A3798" i="44"/>
  <c r="B3798" i="44" s="1"/>
  <c r="A3797" i="44"/>
  <c r="B3797" i="44" s="1"/>
  <c r="A3796" i="44"/>
  <c r="B3796" i="44" s="1"/>
  <c r="A3795" i="44"/>
  <c r="B3795" i="44" s="1"/>
  <c r="A3794" i="44"/>
  <c r="B3794" i="44" s="1"/>
  <c r="A3793" i="44"/>
  <c r="B3793" i="44" s="1"/>
  <c r="A3792" i="44"/>
  <c r="B3792" i="44" s="1"/>
  <c r="A3791" i="44"/>
  <c r="B3791" i="44" s="1"/>
  <c r="A3790" i="44"/>
  <c r="B3790" i="44" s="1"/>
  <c r="A3789" i="44"/>
  <c r="B3789" i="44" s="1"/>
  <c r="A3788" i="44"/>
  <c r="B3788" i="44" s="1"/>
  <c r="A3787" i="44"/>
  <c r="B3787" i="44" s="1"/>
  <c r="A3786" i="44"/>
  <c r="B3786" i="44" s="1"/>
  <c r="A3785" i="44"/>
  <c r="B3785" i="44" s="1"/>
  <c r="A3784" i="44"/>
  <c r="B3784" i="44" s="1"/>
  <c r="A3783" i="44"/>
  <c r="B3783" i="44" s="1"/>
  <c r="A3782" i="44"/>
  <c r="B3782" i="44" s="1"/>
  <c r="A3781" i="44"/>
  <c r="B3781" i="44" s="1"/>
  <c r="A3780" i="44"/>
  <c r="B3780" i="44" s="1"/>
  <c r="A3779" i="44"/>
  <c r="B3779" i="44" s="1"/>
  <c r="A3778" i="44"/>
  <c r="B3778" i="44" s="1"/>
  <c r="A3777" i="44"/>
  <c r="B3777" i="44" s="1"/>
  <c r="A3776" i="44"/>
  <c r="B3776" i="44" s="1"/>
  <c r="A3775" i="44"/>
  <c r="B3775" i="44" s="1"/>
  <c r="A3774" i="44"/>
  <c r="B3774" i="44" s="1"/>
  <c r="A3773" i="44"/>
  <c r="B3773" i="44" s="1"/>
  <c r="A3772" i="44"/>
  <c r="B3772" i="44" s="1"/>
  <c r="A3771" i="44"/>
  <c r="B3771" i="44" s="1"/>
  <c r="A3770" i="44"/>
  <c r="B3770" i="44" s="1"/>
  <c r="A3769" i="44"/>
  <c r="B3769" i="44" s="1"/>
  <c r="A3768" i="44"/>
  <c r="B3768" i="44" s="1"/>
  <c r="A3767" i="44"/>
  <c r="B3767" i="44" s="1"/>
  <c r="A3766" i="44"/>
  <c r="B3766" i="44" s="1"/>
  <c r="A3765" i="44"/>
  <c r="B3765" i="44" s="1"/>
  <c r="A3764" i="44"/>
  <c r="B3764" i="44" s="1"/>
  <c r="A3763" i="44"/>
  <c r="B3763" i="44" s="1"/>
  <c r="A3762" i="44"/>
  <c r="B3762" i="44" s="1"/>
  <c r="A3761" i="44"/>
  <c r="B3761" i="44" s="1"/>
  <c r="A3760" i="44"/>
  <c r="B3760" i="44" s="1"/>
  <c r="A3759" i="44"/>
  <c r="B3759" i="44" s="1"/>
  <c r="A3758" i="44"/>
  <c r="B3758" i="44" s="1"/>
  <c r="A3757" i="44"/>
  <c r="B3757" i="44" s="1"/>
  <c r="A3756" i="44"/>
  <c r="B3756" i="44" s="1"/>
  <c r="A3755" i="44"/>
  <c r="B3755" i="44" s="1"/>
  <c r="A3754" i="44"/>
  <c r="B3754" i="44" s="1"/>
  <c r="A3753" i="44"/>
  <c r="B3753" i="44" s="1"/>
  <c r="A3752" i="44"/>
  <c r="B3752" i="44" s="1"/>
  <c r="A3751" i="44"/>
  <c r="B3751" i="44" s="1"/>
  <c r="A3750" i="44"/>
  <c r="B3750" i="44" s="1"/>
  <c r="A3749" i="44"/>
  <c r="B3749" i="44" s="1"/>
  <c r="A3748" i="44"/>
  <c r="B3748" i="44" s="1"/>
  <c r="A3747" i="44"/>
  <c r="B3747" i="44" s="1"/>
  <c r="A3746" i="44"/>
  <c r="B3746" i="44" s="1"/>
  <c r="A3745" i="44"/>
  <c r="B3745" i="44" s="1"/>
  <c r="A3744" i="44"/>
  <c r="B3744" i="44" s="1"/>
  <c r="A3743" i="44"/>
  <c r="B3743" i="44" s="1"/>
  <c r="A3742" i="44"/>
  <c r="B3742" i="44" s="1"/>
  <c r="A3741" i="44"/>
  <c r="B3741" i="44" s="1"/>
  <c r="A3740" i="44"/>
  <c r="B3740" i="44" s="1"/>
  <c r="A3739" i="44"/>
  <c r="B3739" i="44" s="1"/>
  <c r="A3738" i="44"/>
  <c r="B3738" i="44" s="1"/>
  <c r="A3737" i="44"/>
  <c r="B3737" i="44" s="1"/>
  <c r="A3736" i="44"/>
  <c r="B3736" i="44" s="1"/>
  <c r="A3735" i="44"/>
  <c r="B3735" i="44" s="1"/>
  <c r="A3734" i="44"/>
  <c r="B3734" i="44" s="1"/>
  <c r="A3733" i="44"/>
  <c r="B3733" i="44" s="1"/>
  <c r="A3732" i="44"/>
  <c r="B3732" i="44" s="1"/>
  <c r="A3731" i="44"/>
  <c r="B3731" i="44" s="1"/>
  <c r="A3730" i="44"/>
  <c r="B3730" i="44" s="1"/>
  <c r="A3729" i="44"/>
  <c r="B3729" i="44" s="1"/>
  <c r="A3728" i="44"/>
  <c r="B3728" i="44" s="1"/>
  <c r="A3727" i="44"/>
  <c r="B3727" i="44" s="1"/>
  <c r="A3726" i="44"/>
  <c r="B3726" i="44" s="1"/>
  <c r="A3725" i="44"/>
  <c r="B3725" i="44" s="1"/>
  <c r="A3724" i="44"/>
  <c r="B3724" i="44" s="1"/>
  <c r="A3723" i="44"/>
  <c r="B3723" i="44" s="1"/>
  <c r="A3722" i="44"/>
  <c r="B3722" i="44" s="1"/>
  <c r="A3721" i="44"/>
  <c r="B3721" i="44" s="1"/>
  <c r="A3720" i="44"/>
  <c r="B3720" i="44" s="1"/>
  <c r="A3719" i="44"/>
  <c r="B3719" i="44" s="1"/>
  <c r="A3718" i="44"/>
  <c r="B3718" i="44" s="1"/>
  <c r="A3717" i="44"/>
  <c r="B3717" i="44" s="1"/>
  <c r="A3716" i="44"/>
  <c r="B3716" i="44" s="1"/>
  <c r="A3715" i="44"/>
  <c r="B3715" i="44" s="1"/>
  <c r="A3714" i="44"/>
  <c r="B3714" i="44" s="1"/>
  <c r="A3713" i="44"/>
  <c r="B3713" i="44" s="1"/>
  <c r="A3712" i="44"/>
  <c r="B3712" i="44" s="1"/>
  <c r="A3711" i="44"/>
  <c r="B3711" i="44" s="1"/>
  <c r="A3710" i="44"/>
  <c r="B3710" i="44" s="1"/>
  <c r="A3709" i="44"/>
  <c r="B3709" i="44" s="1"/>
  <c r="A3708" i="44"/>
  <c r="B3708" i="44" s="1"/>
  <c r="A3707" i="44"/>
  <c r="B3707" i="44" s="1"/>
  <c r="A3706" i="44"/>
  <c r="B3706" i="44" s="1"/>
  <c r="A3705" i="44"/>
  <c r="B3705" i="44" s="1"/>
  <c r="A3704" i="44"/>
  <c r="B3704" i="44" s="1"/>
  <c r="A3703" i="44"/>
  <c r="B3703" i="44" s="1"/>
  <c r="A3702" i="44"/>
  <c r="B3702" i="44" s="1"/>
  <c r="A3701" i="44"/>
  <c r="B3701" i="44" s="1"/>
  <c r="A3700" i="44"/>
  <c r="B3700" i="44" s="1"/>
  <c r="A3699" i="44"/>
  <c r="B3699" i="44" s="1"/>
  <c r="A3698" i="44"/>
  <c r="B3698" i="44" s="1"/>
  <c r="A3697" i="44"/>
  <c r="B3697" i="44" s="1"/>
  <c r="A3696" i="44"/>
  <c r="B3696" i="44" s="1"/>
  <c r="A3695" i="44"/>
  <c r="B3695" i="44" s="1"/>
  <c r="A3694" i="44"/>
  <c r="B3694" i="44" s="1"/>
  <c r="A3693" i="44"/>
  <c r="B3693" i="44" s="1"/>
  <c r="A3692" i="44"/>
  <c r="B3692" i="44" s="1"/>
  <c r="A3691" i="44"/>
  <c r="B3691" i="44" s="1"/>
  <c r="A3690" i="44"/>
  <c r="B3690" i="44" s="1"/>
  <c r="A3689" i="44"/>
  <c r="B3689" i="44" s="1"/>
  <c r="A3688" i="44"/>
  <c r="B3688" i="44" s="1"/>
  <c r="A3687" i="44"/>
  <c r="B3687" i="44" s="1"/>
  <c r="A3686" i="44"/>
  <c r="B3686" i="44" s="1"/>
  <c r="A3685" i="44"/>
  <c r="B3685" i="44" s="1"/>
  <c r="A3684" i="44"/>
  <c r="B3684" i="44" s="1"/>
  <c r="A3683" i="44"/>
  <c r="B3683" i="44" s="1"/>
  <c r="A3682" i="44"/>
  <c r="B3682" i="44" s="1"/>
  <c r="A3681" i="44"/>
  <c r="B3681" i="44" s="1"/>
  <c r="A3680" i="44"/>
  <c r="B3680" i="44" s="1"/>
  <c r="A3679" i="44"/>
  <c r="B3679" i="44" s="1"/>
  <c r="A3678" i="44"/>
  <c r="B3678" i="44" s="1"/>
  <c r="A3677" i="44"/>
  <c r="B3677" i="44" s="1"/>
  <c r="A3676" i="44"/>
  <c r="B3676" i="44" s="1"/>
  <c r="A3675" i="44"/>
  <c r="B3675" i="44" s="1"/>
  <c r="A3674" i="44"/>
  <c r="B3674" i="44" s="1"/>
  <c r="A3673" i="44"/>
  <c r="B3673" i="44" s="1"/>
  <c r="A3672" i="44"/>
  <c r="B3672" i="44" s="1"/>
  <c r="A3671" i="44"/>
  <c r="B3671" i="44" s="1"/>
  <c r="A3670" i="44"/>
  <c r="B3670" i="44" s="1"/>
  <c r="A3669" i="44"/>
  <c r="B3669" i="44" s="1"/>
  <c r="A3668" i="44"/>
  <c r="B3668" i="44" s="1"/>
  <c r="A3667" i="44"/>
  <c r="B3667" i="44" s="1"/>
  <c r="A3666" i="44"/>
  <c r="B3666" i="44" s="1"/>
  <c r="A3665" i="44"/>
  <c r="B3665" i="44" s="1"/>
  <c r="A3664" i="44"/>
  <c r="B3664" i="44" s="1"/>
  <c r="A3663" i="44"/>
  <c r="B3663" i="44" s="1"/>
  <c r="A3662" i="44"/>
  <c r="B3662" i="44" s="1"/>
  <c r="A3661" i="44"/>
  <c r="B3661" i="44" s="1"/>
  <c r="A3660" i="44"/>
  <c r="B3660" i="44" s="1"/>
  <c r="A3659" i="44"/>
  <c r="B3659" i="44" s="1"/>
  <c r="A3658" i="44"/>
  <c r="B3658" i="44" s="1"/>
  <c r="A3657" i="44"/>
  <c r="B3657" i="44" s="1"/>
  <c r="A3656" i="44"/>
  <c r="B3656" i="44" s="1"/>
  <c r="A3655" i="44"/>
  <c r="B3655" i="44" s="1"/>
  <c r="A3654" i="44"/>
  <c r="B3654" i="44" s="1"/>
  <c r="A3653" i="44"/>
  <c r="B3653" i="44" s="1"/>
  <c r="A3652" i="44"/>
  <c r="B3652" i="44" s="1"/>
  <c r="A3651" i="44"/>
  <c r="B3651" i="44" s="1"/>
  <c r="A3650" i="44"/>
  <c r="B3650" i="44" s="1"/>
  <c r="A3649" i="44"/>
  <c r="B3649" i="44" s="1"/>
  <c r="A3648" i="44"/>
  <c r="B3648" i="44" s="1"/>
  <c r="A3647" i="44"/>
  <c r="B3647" i="44" s="1"/>
  <c r="A3646" i="44"/>
  <c r="B3646" i="44" s="1"/>
  <c r="A3645" i="44"/>
  <c r="B3645" i="44" s="1"/>
  <c r="A3644" i="44"/>
  <c r="B3644" i="44" s="1"/>
  <c r="A3643" i="44"/>
  <c r="B3643" i="44" s="1"/>
  <c r="A3642" i="44"/>
  <c r="B3642" i="44" s="1"/>
  <c r="A3641" i="44"/>
  <c r="B3641" i="44" s="1"/>
  <c r="A3640" i="44"/>
  <c r="B3640" i="44" s="1"/>
  <c r="A3639" i="44"/>
  <c r="B3639" i="44" s="1"/>
  <c r="A3638" i="44"/>
  <c r="B3638" i="44" s="1"/>
  <c r="A3637" i="44"/>
  <c r="B3637" i="44" s="1"/>
  <c r="A3636" i="44"/>
  <c r="B3636" i="44" s="1"/>
  <c r="A3635" i="44"/>
  <c r="B3635" i="44" s="1"/>
  <c r="A3634" i="44"/>
  <c r="B3634" i="44" s="1"/>
  <c r="A3633" i="44"/>
  <c r="B3633" i="44" s="1"/>
  <c r="A3632" i="44"/>
  <c r="B3632" i="44" s="1"/>
  <c r="A3631" i="44"/>
  <c r="B3631" i="44" s="1"/>
  <c r="A3630" i="44"/>
  <c r="B3630" i="44" s="1"/>
  <c r="A3629" i="44"/>
  <c r="B3629" i="44" s="1"/>
  <c r="A3628" i="44"/>
  <c r="B3628" i="44" s="1"/>
  <c r="A3627" i="44"/>
  <c r="B3627" i="44" s="1"/>
  <c r="A3626" i="44"/>
  <c r="B3626" i="44" s="1"/>
  <c r="A3625" i="44"/>
  <c r="B3625" i="44" s="1"/>
  <c r="A3624" i="44"/>
  <c r="B3624" i="44" s="1"/>
  <c r="A3623" i="44"/>
  <c r="B3623" i="44" s="1"/>
  <c r="A3622" i="44"/>
  <c r="B3622" i="44" s="1"/>
  <c r="A3621" i="44"/>
  <c r="B3621" i="44" s="1"/>
  <c r="A3620" i="44"/>
  <c r="B3620" i="44" s="1"/>
  <c r="A3619" i="44"/>
  <c r="B3619" i="44" s="1"/>
  <c r="A3618" i="44"/>
  <c r="B3618" i="44" s="1"/>
  <c r="A3617" i="44"/>
  <c r="B3617" i="44" s="1"/>
  <c r="A3616" i="44"/>
  <c r="B3616" i="44" s="1"/>
  <c r="A3615" i="44"/>
  <c r="B3615" i="44" s="1"/>
  <c r="A3614" i="44"/>
  <c r="B3614" i="44" s="1"/>
  <c r="A3613" i="44"/>
  <c r="B3613" i="44" s="1"/>
  <c r="A3612" i="44"/>
  <c r="B3612" i="44" s="1"/>
  <c r="A3611" i="44"/>
  <c r="B3611" i="44" s="1"/>
  <c r="A3610" i="44"/>
  <c r="B3610" i="44" s="1"/>
  <c r="A3609" i="44"/>
  <c r="B3609" i="44" s="1"/>
  <c r="A3608" i="44"/>
  <c r="B3608" i="44" s="1"/>
  <c r="A3607" i="44"/>
  <c r="B3607" i="44" s="1"/>
  <c r="A3606" i="44"/>
  <c r="B3606" i="44" s="1"/>
  <c r="A3605" i="44"/>
  <c r="B3605" i="44" s="1"/>
  <c r="A3604" i="44"/>
  <c r="B3604" i="44" s="1"/>
  <c r="A3603" i="44"/>
  <c r="B3603" i="44" s="1"/>
  <c r="A3602" i="44"/>
  <c r="B3602" i="44" s="1"/>
  <c r="A3601" i="44"/>
  <c r="B3601" i="44" s="1"/>
  <c r="A3600" i="44"/>
  <c r="B3600" i="44" s="1"/>
  <c r="A3599" i="44"/>
  <c r="B3599" i="44" s="1"/>
  <c r="A3598" i="44"/>
  <c r="B3598" i="44" s="1"/>
  <c r="A3597" i="44"/>
  <c r="B3597" i="44" s="1"/>
  <c r="A3596" i="44"/>
  <c r="B3596" i="44" s="1"/>
  <c r="A3595" i="44"/>
  <c r="B3595" i="44" s="1"/>
  <c r="A3594" i="44"/>
  <c r="B3594" i="44" s="1"/>
  <c r="A3593" i="44"/>
  <c r="B3593" i="44" s="1"/>
  <c r="A3592" i="44"/>
  <c r="B3592" i="44" s="1"/>
  <c r="A3591" i="44"/>
  <c r="B3591" i="44" s="1"/>
  <c r="A3590" i="44"/>
  <c r="B3590" i="44" s="1"/>
  <c r="A3589" i="44"/>
  <c r="B3589" i="44" s="1"/>
  <c r="A3588" i="44"/>
  <c r="B3588" i="44" s="1"/>
  <c r="A3587" i="44"/>
  <c r="B3587" i="44" s="1"/>
  <c r="A3586" i="44"/>
  <c r="B3586" i="44" s="1"/>
  <c r="A3585" i="44"/>
  <c r="B3585" i="44" s="1"/>
  <c r="A3584" i="44"/>
  <c r="B3584" i="44" s="1"/>
  <c r="A3583" i="44"/>
  <c r="B3583" i="44" s="1"/>
  <c r="A3582" i="44"/>
  <c r="B3582" i="44" s="1"/>
  <c r="A3581" i="44"/>
  <c r="B3581" i="44" s="1"/>
  <c r="A3580" i="44"/>
  <c r="B3580" i="44" s="1"/>
  <c r="A3579" i="44"/>
  <c r="B3579" i="44" s="1"/>
  <c r="A3578" i="44"/>
  <c r="B3578" i="44" s="1"/>
  <c r="A3577" i="44"/>
  <c r="B3577" i="44" s="1"/>
  <c r="A3576" i="44"/>
  <c r="B3576" i="44" s="1"/>
  <c r="A3575" i="44"/>
  <c r="B3575" i="44" s="1"/>
  <c r="A3574" i="44"/>
  <c r="B3574" i="44" s="1"/>
  <c r="A3573" i="44"/>
  <c r="B3573" i="44" s="1"/>
  <c r="A3572" i="44"/>
  <c r="B3572" i="44" s="1"/>
  <c r="A3571" i="44"/>
  <c r="B3571" i="44" s="1"/>
  <c r="A3570" i="44"/>
  <c r="B3570" i="44" s="1"/>
  <c r="A3569" i="44"/>
  <c r="B3569" i="44" s="1"/>
  <c r="A3568" i="44"/>
  <c r="B3568" i="44" s="1"/>
  <c r="A3567" i="44"/>
  <c r="B3567" i="44" s="1"/>
  <c r="A3566" i="44"/>
  <c r="B3566" i="44" s="1"/>
  <c r="A3565" i="44"/>
  <c r="B3565" i="44" s="1"/>
  <c r="A3564" i="44"/>
  <c r="B3564" i="44" s="1"/>
  <c r="A3563" i="44"/>
  <c r="B3563" i="44" s="1"/>
  <c r="A3562" i="44"/>
  <c r="B3562" i="44" s="1"/>
  <c r="A3561" i="44"/>
  <c r="B3561" i="44" s="1"/>
  <c r="A3560" i="44"/>
  <c r="B3560" i="44" s="1"/>
  <c r="A3559" i="44"/>
  <c r="B3559" i="44" s="1"/>
  <c r="A3558" i="44"/>
  <c r="B3558" i="44" s="1"/>
  <c r="A3557" i="44"/>
  <c r="B3557" i="44" s="1"/>
  <c r="A3556" i="44"/>
  <c r="B3556" i="44" s="1"/>
  <c r="A3555" i="44"/>
  <c r="B3555" i="44" s="1"/>
  <c r="A3554" i="44"/>
  <c r="B3554" i="44" s="1"/>
  <c r="A3553" i="44"/>
  <c r="B3553" i="44" s="1"/>
  <c r="A3552" i="44"/>
  <c r="B3552" i="44" s="1"/>
  <c r="A3551" i="44"/>
  <c r="B3551" i="44" s="1"/>
  <c r="A3550" i="44"/>
  <c r="B3550" i="44" s="1"/>
  <c r="A3549" i="44"/>
  <c r="B3549" i="44" s="1"/>
  <c r="A3548" i="44"/>
  <c r="B3548" i="44" s="1"/>
  <c r="A3547" i="44"/>
  <c r="B3547" i="44" s="1"/>
  <c r="A3546" i="44"/>
  <c r="B3546" i="44" s="1"/>
  <c r="A3545" i="44"/>
  <c r="B3545" i="44" s="1"/>
  <c r="A3544" i="44"/>
  <c r="B3544" i="44" s="1"/>
  <c r="A3543" i="44"/>
  <c r="B3543" i="44" s="1"/>
  <c r="A3542" i="44"/>
  <c r="B3542" i="44" s="1"/>
  <c r="A3541" i="44"/>
  <c r="B3541" i="44" s="1"/>
  <c r="A3540" i="44"/>
  <c r="B3540" i="44" s="1"/>
  <c r="A3539" i="44"/>
  <c r="B3539" i="44" s="1"/>
  <c r="A3538" i="44"/>
  <c r="B3538" i="44" s="1"/>
  <c r="A3537" i="44"/>
  <c r="B3537" i="44" s="1"/>
  <c r="A3536" i="44"/>
  <c r="B3536" i="44" s="1"/>
  <c r="A3535" i="44"/>
  <c r="B3535" i="44" s="1"/>
  <c r="A3534" i="44"/>
  <c r="B3534" i="44" s="1"/>
  <c r="A3533" i="44"/>
  <c r="B3533" i="44" s="1"/>
  <c r="A3532" i="44"/>
  <c r="B3532" i="44" s="1"/>
  <c r="A3531" i="44"/>
  <c r="B3531" i="44" s="1"/>
  <c r="A3530" i="44"/>
  <c r="B3530" i="44" s="1"/>
  <c r="A3529" i="44"/>
  <c r="B3529" i="44" s="1"/>
  <c r="A3528" i="44"/>
  <c r="B3528" i="44" s="1"/>
  <c r="A3527" i="44"/>
  <c r="B3527" i="44" s="1"/>
  <c r="A3526" i="44"/>
  <c r="B3526" i="44" s="1"/>
  <c r="A3525" i="44"/>
  <c r="B3525" i="44" s="1"/>
  <c r="A3524" i="44"/>
  <c r="B3524" i="44" s="1"/>
  <c r="A3523" i="44"/>
  <c r="B3523" i="44" s="1"/>
  <c r="A3522" i="44"/>
  <c r="B3522" i="44" s="1"/>
  <c r="A3521" i="44"/>
  <c r="B3521" i="44" s="1"/>
  <c r="A3520" i="44"/>
  <c r="B3520" i="44" s="1"/>
  <c r="A3519" i="44"/>
  <c r="B3519" i="44" s="1"/>
  <c r="A3518" i="44"/>
  <c r="B3518" i="44" s="1"/>
  <c r="A3517" i="44"/>
  <c r="B3517" i="44" s="1"/>
  <c r="A3516" i="44"/>
  <c r="B3516" i="44" s="1"/>
  <c r="A3515" i="44"/>
  <c r="B3515" i="44" s="1"/>
  <c r="A3514" i="44"/>
  <c r="B3514" i="44" s="1"/>
  <c r="A3513" i="44"/>
  <c r="B3513" i="44" s="1"/>
  <c r="A3512" i="44"/>
  <c r="B3512" i="44" s="1"/>
  <c r="A3511" i="44"/>
  <c r="B3511" i="44" s="1"/>
  <c r="A3510" i="44"/>
  <c r="B3510" i="44" s="1"/>
  <c r="A3509" i="44"/>
  <c r="B3509" i="44" s="1"/>
  <c r="A3508" i="44"/>
  <c r="B3508" i="44" s="1"/>
  <c r="A3507" i="44"/>
  <c r="B3507" i="44" s="1"/>
  <c r="A3506" i="44"/>
  <c r="B3506" i="44" s="1"/>
  <c r="A3505" i="44"/>
  <c r="B3505" i="44" s="1"/>
  <c r="A3504" i="44"/>
  <c r="B3504" i="44" s="1"/>
  <c r="A3503" i="44"/>
  <c r="B3503" i="44" s="1"/>
  <c r="A3502" i="44"/>
  <c r="B3502" i="44" s="1"/>
  <c r="A3501" i="44"/>
  <c r="B3501" i="44" s="1"/>
  <c r="A3500" i="44"/>
  <c r="B3500" i="44" s="1"/>
  <c r="A3499" i="44"/>
  <c r="B3499" i="44" s="1"/>
  <c r="A3498" i="44"/>
  <c r="B3498" i="44" s="1"/>
  <c r="A3497" i="44"/>
  <c r="B3497" i="44" s="1"/>
  <c r="A3496" i="44"/>
  <c r="B3496" i="44" s="1"/>
  <c r="A3495" i="44"/>
  <c r="B3495" i="44" s="1"/>
  <c r="A3494" i="44"/>
  <c r="B3494" i="44" s="1"/>
  <c r="A3493" i="44"/>
  <c r="B3493" i="44" s="1"/>
  <c r="A3492" i="44"/>
  <c r="B3492" i="44" s="1"/>
  <c r="A3491" i="44"/>
  <c r="B3491" i="44" s="1"/>
  <c r="A3490" i="44"/>
  <c r="B3490" i="44" s="1"/>
  <c r="A3489" i="44"/>
  <c r="B3489" i="44" s="1"/>
  <c r="A3488" i="44"/>
  <c r="B3488" i="44" s="1"/>
  <c r="A3487" i="44"/>
  <c r="B3487" i="44" s="1"/>
  <c r="A3486" i="44"/>
  <c r="B3486" i="44" s="1"/>
  <c r="A3485" i="44"/>
  <c r="B3485" i="44" s="1"/>
  <c r="A3484" i="44"/>
  <c r="B3484" i="44" s="1"/>
  <c r="A3483" i="44"/>
  <c r="B3483" i="44" s="1"/>
  <c r="A3482" i="44"/>
  <c r="B3482" i="44" s="1"/>
  <c r="A3481" i="44"/>
  <c r="B3481" i="44" s="1"/>
  <c r="A3480" i="44"/>
  <c r="B3480" i="44" s="1"/>
  <c r="A3479" i="44"/>
  <c r="B3479" i="44" s="1"/>
  <c r="A3478" i="44"/>
  <c r="B3478" i="44" s="1"/>
  <c r="A3477" i="44"/>
  <c r="B3477" i="44" s="1"/>
  <c r="A3476" i="44"/>
  <c r="B3476" i="44" s="1"/>
  <c r="A3475" i="44"/>
  <c r="B3475" i="44" s="1"/>
  <c r="A3474" i="44"/>
  <c r="B3474" i="44" s="1"/>
  <c r="A3473" i="44"/>
  <c r="B3473" i="44" s="1"/>
  <c r="A3472" i="44"/>
  <c r="B3472" i="44" s="1"/>
  <c r="A3471" i="44"/>
  <c r="B3471" i="44" s="1"/>
  <c r="A3470" i="44"/>
  <c r="B3470" i="44" s="1"/>
  <c r="A3469" i="44"/>
  <c r="B3469" i="44" s="1"/>
  <c r="A3468" i="44"/>
  <c r="B3468" i="44" s="1"/>
  <c r="A3467" i="44"/>
  <c r="B3467" i="44" s="1"/>
  <c r="A3466" i="44"/>
  <c r="B3466" i="44" s="1"/>
  <c r="A3465" i="44"/>
  <c r="B3465" i="44" s="1"/>
  <c r="A3464" i="44"/>
  <c r="B3464" i="44" s="1"/>
  <c r="A3463" i="44"/>
  <c r="B3463" i="44" s="1"/>
  <c r="A3462" i="44"/>
  <c r="B3462" i="44" s="1"/>
  <c r="A3461" i="44"/>
  <c r="B3461" i="44" s="1"/>
  <c r="A3460" i="44"/>
  <c r="B3460" i="44" s="1"/>
  <c r="A3459" i="44"/>
  <c r="B3459" i="44" s="1"/>
  <c r="A3458" i="44"/>
  <c r="B3458" i="44" s="1"/>
  <c r="A3457" i="44"/>
  <c r="B3457" i="44" s="1"/>
  <c r="A3456" i="44"/>
  <c r="B3456" i="44" s="1"/>
  <c r="A3455" i="44"/>
  <c r="B3455" i="44" s="1"/>
  <c r="A3454" i="44"/>
  <c r="B3454" i="44" s="1"/>
  <c r="A3453" i="44"/>
  <c r="B3453" i="44" s="1"/>
  <c r="A3452" i="44"/>
  <c r="B3452" i="44" s="1"/>
  <c r="A3451" i="44"/>
  <c r="B3451" i="44" s="1"/>
  <c r="A3450" i="44"/>
  <c r="B3450" i="44" s="1"/>
  <c r="A3449" i="44"/>
  <c r="B3449" i="44" s="1"/>
  <c r="A3448" i="44"/>
  <c r="B3448" i="44" s="1"/>
  <c r="A3447" i="44"/>
  <c r="B3447" i="44" s="1"/>
  <c r="A3446" i="44"/>
  <c r="B3446" i="44" s="1"/>
  <c r="A3445" i="44"/>
  <c r="B3445" i="44" s="1"/>
  <c r="A3444" i="44"/>
  <c r="B3444" i="44" s="1"/>
  <c r="A3443" i="44"/>
  <c r="B3443" i="44" s="1"/>
  <c r="A3442" i="44"/>
  <c r="B3442" i="44" s="1"/>
  <c r="A3441" i="44"/>
  <c r="B3441" i="44" s="1"/>
  <c r="A3440" i="44"/>
  <c r="B3440" i="44" s="1"/>
  <c r="A3439" i="44"/>
  <c r="B3439" i="44" s="1"/>
  <c r="A3438" i="44"/>
  <c r="B3438" i="44" s="1"/>
  <c r="A3437" i="44"/>
  <c r="B3437" i="44" s="1"/>
  <c r="A3436" i="44"/>
  <c r="B3436" i="44" s="1"/>
  <c r="A3435" i="44"/>
  <c r="B3435" i="44" s="1"/>
  <c r="A3434" i="44"/>
  <c r="B3434" i="44" s="1"/>
  <c r="A3433" i="44"/>
  <c r="B3433" i="44" s="1"/>
  <c r="A3432" i="44"/>
  <c r="B3432" i="44" s="1"/>
  <c r="A3431" i="44"/>
  <c r="B3431" i="44" s="1"/>
  <c r="A3430" i="44"/>
  <c r="B3430" i="44" s="1"/>
  <c r="A3429" i="44"/>
  <c r="B3429" i="44" s="1"/>
  <c r="A3428" i="44"/>
  <c r="B3428" i="44" s="1"/>
  <c r="A3427" i="44"/>
  <c r="B3427" i="44" s="1"/>
  <c r="A3426" i="44"/>
  <c r="B3426" i="44" s="1"/>
  <c r="A3425" i="44"/>
  <c r="B3425" i="44" s="1"/>
  <c r="A3424" i="44"/>
  <c r="B3424" i="44" s="1"/>
  <c r="A3423" i="44"/>
  <c r="B3423" i="44" s="1"/>
  <c r="A3422" i="44"/>
  <c r="B3422" i="44" s="1"/>
  <c r="A3421" i="44"/>
  <c r="B3421" i="44" s="1"/>
  <c r="A3420" i="44"/>
  <c r="B3420" i="44" s="1"/>
  <c r="A3419" i="44"/>
  <c r="B3419" i="44" s="1"/>
  <c r="A3418" i="44"/>
  <c r="B3418" i="44" s="1"/>
  <c r="A3417" i="44"/>
  <c r="B3417" i="44" s="1"/>
  <c r="A3416" i="44"/>
  <c r="B3416" i="44" s="1"/>
  <c r="A3415" i="44"/>
  <c r="B3415" i="44" s="1"/>
  <c r="A3414" i="44"/>
  <c r="B3414" i="44" s="1"/>
  <c r="A3413" i="44"/>
  <c r="B3413" i="44" s="1"/>
  <c r="A3412" i="44"/>
  <c r="B3412" i="44" s="1"/>
  <c r="A3411" i="44"/>
  <c r="B3411" i="44" s="1"/>
  <c r="A3410" i="44"/>
  <c r="B3410" i="44" s="1"/>
  <c r="A3409" i="44"/>
  <c r="B3409" i="44" s="1"/>
  <c r="A3408" i="44"/>
  <c r="B3408" i="44" s="1"/>
  <c r="A3407" i="44"/>
  <c r="B3407" i="44" s="1"/>
  <c r="A3406" i="44"/>
  <c r="B3406" i="44" s="1"/>
  <c r="A3405" i="44"/>
  <c r="B3405" i="44" s="1"/>
  <c r="A3404" i="44"/>
  <c r="B3404" i="44" s="1"/>
  <c r="A3403" i="44"/>
  <c r="B3403" i="44" s="1"/>
  <c r="A3402" i="44"/>
  <c r="B3402" i="44" s="1"/>
  <c r="A3401" i="44"/>
  <c r="B3401" i="44" s="1"/>
  <c r="A3400" i="44"/>
  <c r="B3400" i="44" s="1"/>
  <c r="A3399" i="44"/>
  <c r="B3399" i="44" s="1"/>
  <c r="A3398" i="44"/>
  <c r="B3398" i="44" s="1"/>
  <c r="A3397" i="44"/>
  <c r="B3397" i="44" s="1"/>
  <c r="A3396" i="44"/>
  <c r="B3396" i="44" s="1"/>
  <c r="A3395" i="44"/>
  <c r="B3395" i="44" s="1"/>
  <c r="A3394" i="44"/>
  <c r="B3394" i="44" s="1"/>
  <c r="A3393" i="44"/>
  <c r="B3393" i="44" s="1"/>
  <c r="A3392" i="44"/>
  <c r="B3392" i="44" s="1"/>
  <c r="A3391" i="44"/>
  <c r="B3391" i="44" s="1"/>
  <c r="A3390" i="44"/>
  <c r="B3390" i="44" s="1"/>
  <c r="A3389" i="44"/>
  <c r="B3389" i="44" s="1"/>
  <c r="A3388" i="44"/>
  <c r="B3388" i="44" s="1"/>
  <c r="A3387" i="44"/>
  <c r="B3387" i="44" s="1"/>
  <c r="A3386" i="44"/>
  <c r="B3386" i="44" s="1"/>
  <c r="A3385" i="44"/>
  <c r="B3385" i="44" s="1"/>
  <c r="A3384" i="44"/>
  <c r="B3384" i="44" s="1"/>
  <c r="A3383" i="44"/>
  <c r="B3383" i="44" s="1"/>
  <c r="A3382" i="44"/>
  <c r="B3382" i="44" s="1"/>
  <c r="A3381" i="44"/>
  <c r="B3381" i="44" s="1"/>
  <c r="A3380" i="44"/>
  <c r="B3380" i="44" s="1"/>
  <c r="A3379" i="44"/>
  <c r="B3379" i="44" s="1"/>
  <c r="A3378" i="44"/>
  <c r="B3378" i="44" s="1"/>
  <c r="A3377" i="44"/>
  <c r="B3377" i="44" s="1"/>
  <c r="A3376" i="44"/>
  <c r="B3376" i="44" s="1"/>
  <c r="A3375" i="44"/>
  <c r="B3375" i="44" s="1"/>
  <c r="A3374" i="44"/>
  <c r="B3374" i="44" s="1"/>
  <c r="A3373" i="44"/>
  <c r="B3373" i="44" s="1"/>
  <c r="A3372" i="44"/>
  <c r="B3372" i="44" s="1"/>
  <c r="A3371" i="44"/>
  <c r="B3371" i="44" s="1"/>
  <c r="A3370" i="44"/>
  <c r="B3370" i="44" s="1"/>
  <c r="A3369" i="44"/>
  <c r="B3369" i="44" s="1"/>
  <c r="A3368" i="44"/>
  <c r="B3368" i="44" s="1"/>
  <c r="A3367" i="44"/>
  <c r="B3367" i="44" s="1"/>
  <c r="A3366" i="44"/>
  <c r="B3366" i="44" s="1"/>
  <c r="A3365" i="44"/>
  <c r="B3365" i="44" s="1"/>
  <c r="A3364" i="44"/>
  <c r="B3364" i="44" s="1"/>
  <c r="A3363" i="44"/>
  <c r="B3363" i="44" s="1"/>
  <c r="A3362" i="44"/>
  <c r="B3362" i="44" s="1"/>
  <c r="A3361" i="44"/>
  <c r="B3361" i="44" s="1"/>
  <c r="A3360" i="44"/>
  <c r="B3360" i="44" s="1"/>
  <c r="A3359" i="44"/>
  <c r="B3359" i="44" s="1"/>
  <c r="A3358" i="44"/>
  <c r="B3358" i="44" s="1"/>
  <c r="A3357" i="44"/>
  <c r="B3357" i="44" s="1"/>
  <c r="A3356" i="44"/>
  <c r="B3356" i="44" s="1"/>
  <c r="A3355" i="44"/>
  <c r="B3355" i="44" s="1"/>
  <c r="A3354" i="44"/>
  <c r="B3354" i="44" s="1"/>
  <c r="A3353" i="44"/>
  <c r="B3353" i="44" s="1"/>
  <c r="A3352" i="44"/>
  <c r="B3352" i="44" s="1"/>
  <c r="A3351" i="44"/>
  <c r="B3351" i="44" s="1"/>
  <c r="A3350" i="44"/>
  <c r="B3350" i="44" s="1"/>
  <c r="A3349" i="44"/>
  <c r="B3349" i="44" s="1"/>
  <c r="A3348" i="44"/>
  <c r="B3348" i="44" s="1"/>
  <c r="A3347" i="44"/>
  <c r="B3347" i="44" s="1"/>
  <c r="A3346" i="44"/>
  <c r="B3346" i="44" s="1"/>
  <c r="A3345" i="44"/>
  <c r="B3345" i="44" s="1"/>
  <c r="A3344" i="44"/>
  <c r="B3344" i="44" s="1"/>
  <c r="A3343" i="44"/>
  <c r="B3343" i="44" s="1"/>
  <c r="A3342" i="44"/>
  <c r="B3342" i="44" s="1"/>
  <c r="A3341" i="44"/>
  <c r="B3341" i="44" s="1"/>
  <c r="A3340" i="44"/>
  <c r="B3340" i="44" s="1"/>
  <c r="A3339" i="44"/>
  <c r="B3339" i="44" s="1"/>
  <c r="A3338" i="44"/>
  <c r="B3338" i="44" s="1"/>
  <c r="A3337" i="44"/>
  <c r="B3337" i="44" s="1"/>
  <c r="A3336" i="44"/>
  <c r="B3336" i="44" s="1"/>
  <c r="A3335" i="44"/>
  <c r="B3335" i="44" s="1"/>
  <c r="A3334" i="44"/>
  <c r="B3334" i="44" s="1"/>
  <c r="A3333" i="44"/>
  <c r="B3333" i="44" s="1"/>
  <c r="A3332" i="44"/>
  <c r="B3332" i="44" s="1"/>
  <c r="A3331" i="44"/>
  <c r="B3331" i="44" s="1"/>
  <c r="A3330" i="44"/>
  <c r="B3330" i="44" s="1"/>
  <c r="A3329" i="44"/>
  <c r="B3329" i="44" s="1"/>
  <c r="A3328" i="44"/>
  <c r="B3328" i="44" s="1"/>
  <c r="A3327" i="44"/>
  <c r="B3327" i="44" s="1"/>
  <c r="A3326" i="44"/>
  <c r="B3326" i="44" s="1"/>
  <c r="A3325" i="44"/>
  <c r="B3325" i="44" s="1"/>
  <c r="A3324" i="44"/>
  <c r="B3324" i="44" s="1"/>
  <c r="A3323" i="44"/>
  <c r="B3323" i="44" s="1"/>
  <c r="A3322" i="44"/>
  <c r="B3322" i="44" s="1"/>
  <c r="A3321" i="44"/>
  <c r="B3321" i="44" s="1"/>
  <c r="A3320" i="44"/>
  <c r="B3320" i="44" s="1"/>
  <c r="A3319" i="44"/>
  <c r="B3319" i="44" s="1"/>
  <c r="A3318" i="44"/>
  <c r="B3318" i="44" s="1"/>
  <c r="A3317" i="44"/>
  <c r="B3317" i="44" s="1"/>
  <c r="A3316" i="44"/>
  <c r="B3316" i="44" s="1"/>
  <c r="A3315" i="44"/>
  <c r="B3315" i="44" s="1"/>
  <c r="A3314" i="44"/>
  <c r="B3314" i="44" s="1"/>
  <c r="A3313" i="44"/>
  <c r="B3313" i="44" s="1"/>
  <c r="A3312" i="44"/>
  <c r="B3312" i="44" s="1"/>
  <c r="A3311" i="44"/>
  <c r="B3311" i="44" s="1"/>
  <c r="A3310" i="44"/>
  <c r="B3310" i="44" s="1"/>
  <c r="A3309" i="44"/>
  <c r="B3309" i="44" s="1"/>
  <c r="A3308" i="44"/>
  <c r="B3308" i="44" s="1"/>
  <c r="A3307" i="44"/>
  <c r="B3307" i="44" s="1"/>
  <c r="A3306" i="44"/>
  <c r="B3306" i="44" s="1"/>
  <c r="A3305" i="44"/>
  <c r="B3305" i="44" s="1"/>
  <c r="A3304" i="44"/>
  <c r="B3304" i="44" s="1"/>
  <c r="A3303" i="44"/>
  <c r="B3303" i="44" s="1"/>
  <c r="A3302" i="44"/>
  <c r="B3302" i="44" s="1"/>
  <c r="A3301" i="44"/>
  <c r="B3301" i="44" s="1"/>
  <c r="A3300" i="44"/>
  <c r="B3300" i="44" s="1"/>
  <c r="A3299" i="44"/>
  <c r="B3299" i="44" s="1"/>
  <c r="A3298" i="44"/>
  <c r="B3298" i="44" s="1"/>
  <c r="A3297" i="44"/>
  <c r="B3297" i="44" s="1"/>
  <c r="A3296" i="44"/>
  <c r="B3296" i="44" s="1"/>
  <c r="A3295" i="44"/>
  <c r="B3295" i="44" s="1"/>
  <c r="A3294" i="44"/>
  <c r="B3294" i="44" s="1"/>
  <c r="A3293" i="44"/>
  <c r="B3293" i="44" s="1"/>
  <c r="A3292" i="44"/>
  <c r="B3292" i="44" s="1"/>
  <c r="A3291" i="44"/>
  <c r="B3291" i="44" s="1"/>
  <c r="A3290" i="44"/>
  <c r="B3290" i="44" s="1"/>
  <c r="A3289" i="44"/>
  <c r="B3289" i="44" s="1"/>
  <c r="A3288" i="44"/>
  <c r="B3288" i="44" s="1"/>
  <c r="A3287" i="44"/>
  <c r="B3287" i="44" s="1"/>
  <c r="A3286" i="44"/>
  <c r="B3286" i="44" s="1"/>
  <c r="A3285" i="44"/>
  <c r="B3285" i="44" s="1"/>
  <c r="A3284" i="44"/>
  <c r="B3284" i="44" s="1"/>
  <c r="A3283" i="44"/>
  <c r="B3283" i="44" s="1"/>
  <c r="A3282" i="44"/>
  <c r="B3282" i="44" s="1"/>
  <c r="A3281" i="44"/>
  <c r="B3281" i="44" s="1"/>
  <c r="A3280" i="44"/>
  <c r="B3280" i="44" s="1"/>
  <c r="A3279" i="44"/>
  <c r="B3279" i="44" s="1"/>
  <c r="A3278" i="44"/>
  <c r="B3278" i="44" s="1"/>
  <c r="A3277" i="44"/>
  <c r="B3277" i="44" s="1"/>
  <c r="A3276" i="44"/>
  <c r="B3276" i="44" s="1"/>
  <c r="A3275" i="44"/>
  <c r="B3275" i="44" s="1"/>
  <c r="A3274" i="44"/>
  <c r="B3274" i="44" s="1"/>
  <c r="A3273" i="44"/>
  <c r="B3273" i="44" s="1"/>
  <c r="A3272" i="44"/>
  <c r="B3272" i="44" s="1"/>
  <c r="A3271" i="44"/>
  <c r="B3271" i="44" s="1"/>
  <c r="A3270" i="44"/>
  <c r="B3270" i="44" s="1"/>
  <c r="A3269" i="44"/>
  <c r="B3269" i="44" s="1"/>
  <c r="A3268" i="44"/>
  <c r="B3268" i="44" s="1"/>
  <c r="A3267" i="44"/>
  <c r="B3267" i="44" s="1"/>
  <c r="A3266" i="44"/>
  <c r="B3266" i="44" s="1"/>
  <c r="A3265" i="44"/>
  <c r="B3265" i="44" s="1"/>
  <c r="A3264" i="44"/>
  <c r="B3264" i="44" s="1"/>
  <c r="A3263" i="44"/>
  <c r="B3263" i="44" s="1"/>
  <c r="A3262" i="44"/>
  <c r="B3262" i="44" s="1"/>
  <c r="A3261" i="44"/>
  <c r="B3261" i="44" s="1"/>
  <c r="A3260" i="44"/>
  <c r="B3260" i="44" s="1"/>
  <c r="A3259" i="44"/>
  <c r="B3259" i="44" s="1"/>
  <c r="A3258" i="44"/>
  <c r="B3258" i="44" s="1"/>
  <c r="A3257" i="44"/>
  <c r="B3257" i="44" s="1"/>
  <c r="A3256" i="44"/>
  <c r="B3256" i="44" s="1"/>
  <c r="A3255" i="44"/>
  <c r="B3255" i="44" s="1"/>
  <c r="A3254" i="44"/>
  <c r="B3254" i="44" s="1"/>
  <c r="A3253" i="44"/>
  <c r="B3253" i="44" s="1"/>
  <c r="A3252" i="44"/>
  <c r="B3252" i="44" s="1"/>
  <c r="A3251" i="44"/>
  <c r="B3251" i="44" s="1"/>
  <c r="A3250" i="44"/>
  <c r="B3250" i="44" s="1"/>
  <c r="A3249" i="44"/>
  <c r="B3249" i="44" s="1"/>
  <c r="A3248" i="44"/>
  <c r="B3248" i="44" s="1"/>
  <c r="A3247" i="44"/>
  <c r="B3247" i="44" s="1"/>
  <c r="A3246" i="44"/>
  <c r="B3246" i="44" s="1"/>
  <c r="A3245" i="44"/>
  <c r="B3245" i="44" s="1"/>
  <c r="A3244" i="44"/>
  <c r="B3244" i="44" s="1"/>
  <c r="A3243" i="44"/>
  <c r="B3243" i="44" s="1"/>
  <c r="A3242" i="44"/>
  <c r="B3242" i="44" s="1"/>
  <c r="A3241" i="44"/>
  <c r="B3241" i="44" s="1"/>
  <c r="A3240" i="44"/>
  <c r="B3240" i="44" s="1"/>
  <c r="A3239" i="44"/>
  <c r="B3239" i="44" s="1"/>
  <c r="A3238" i="44"/>
  <c r="B3238" i="44" s="1"/>
  <c r="A3237" i="44"/>
  <c r="B3237" i="44" s="1"/>
  <c r="A3236" i="44"/>
  <c r="B3236" i="44" s="1"/>
  <c r="A3235" i="44"/>
  <c r="B3235" i="44" s="1"/>
  <c r="A3234" i="44"/>
  <c r="B3234" i="44" s="1"/>
  <c r="A3233" i="44"/>
  <c r="B3233" i="44" s="1"/>
  <c r="A3232" i="44"/>
  <c r="B3232" i="44" s="1"/>
  <c r="A3231" i="44"/>
  <c r="B3231" i="44" s="1"/>
  <c r="A3230" i="44"/>
  <c r="B3230" i="44" s="1"/>
  <c r="A3229" i="44"/>
  <c r="B3229" i="44" s="1"/>
  <c r="A3228" i="44"/>
  <c r="B3228" i="44" s="1"/>
  <c r="A3227" i="44"/>
  <c r="B3227" i="44" s="1"/>
  <c r="A3226" i="44"/>
  <c r="B3226" i="44" s="1"/>
  <c r="A3225" i="44"/>
  <c r="B3225" i="44" s="1"/>
  <c r="A3224" i="44"/>
  <c r="B3224" i="44" s="1"/>
  <c r="A3223" i="44"/>
  <c r="B3223" i="44" s="1"/>
  <c r="A3222" i="44"/>
  <c r="B3222" i="44" s="1"/>
  <c r="A3221" i="44"/>
  <c r="B3221" i="44" s="1"/>
  <c r="A3220" i="44"/>
  <c r="B3220" i="44" s="1"/>
  <c r="A3219" i="44"/>
  <c r="B3219" i="44" s="1"/>
  <c r="A3218" i="44"/>
  <c r="B3218" i="44" s="1"/>
  <c r="A3217" i="44"/>
  <c r="B3217" i="44" s="1"/>
  <c r="A3216" i="44"/>
  <c r="B3216" i="44" s="1"/>
  <c r="A3215" i="44"/>
  <c r="B3215" i="44" s="1"/>
  <c r="A3214" i="44"/>
  <c r="B3214" i="44" s="1"/>
  <c r="A3213" i="44"/>
  <c r="B3213" i="44" s="1"/>
  <c r="A3212" i="44"/>
  <c r="B3212" i="44" s="1"/>
  <c r="A3211" i="44"/>
  <c r="B3211" i="44" s="1"/>
  <c r="A3210" i="44"/>
  <c r="B3210" i="44" s="1"/>
  <c r="A3209" i="44"/>
  <c r="B3209" i="44" s="1"/>
  <c r="A3208" i="44"/>
  <c r="B3208" i="44" s="1"/>
  <c r="A3207" i="44"/>
  <c r="B3207" i="44" s="1"/>
  <c r="A3206" i="44"/>
  <c r="B3206" i="44" s="1"/>
  <c r="A3205" i="44"/>
  <c r="B3205" i="44" s="1"/>
  <c r="A3204" i="44"/>
  <c r="B3204" i="44" s="1"/>
  <c r="A3203" i="44"/>
  <c r="B3203" i="44" s="1"/>
  <c r="A3202" i="44"/>
  <c r="B3202" i="44" s="1"/>
  <c r="A3201" i="44"/>
  <c r="B3201" i="44" s="1"/>
  <c r="A3200" i="44"/>
  <c r="B3200" i="44" s="1"/>
  <c r="A3199" i="44"/>
  <c r="B3199" i="44" s="1"/>
  <c r="A3198" i="44"/>
  <c r="B3198" i="44" s="1"/>
  <c r="A3197" i="44"/>
  <c r="B3197" i="44" s="1"/>
  <c r="A3196" i="44"/>
  <c r="B3196" i="44" s="1"/>
  <c r="A3195" i="44"/>
  <c r="B3195" i="44" s="1"/>
  <c r="A3194" i="44"/>
  <c r="B3194" i="44" s="1"/>
  <c r="A3193" i="44"/>
  <c r="B3193" i="44" s="1"/>
  <c r="A3192" i="44"/>
  <c r="B3192" i="44" s="1"/>
  <c r="A3191" i="44"/>
  <c r="B3191" i="44" s="1"/>
  <c r="A3190" i="44"/>
  <c r="B3190" i="44" s="1"/>
  <c r="A3189" i="44"/>
  <c r="B3189" i="44" s="1"/>
  <c r="A3188" i="44"/>
  <c r="B3188" i="44" s="1"/>
  <c r="A3187" i="44"/>
  <c r="B3187" i="44" s="1"/>
  <c r="A3186" i="44"/>
  <c r="B3186" i="44" s="1"/>
  <c r="A3185" i="44"/>
  <c r="B3185" i="44" s="1"/>
  <c r="A3184" i="44"/>
  <c r="B3184" i="44" s="1"/>
  <c r="A3183" i="44"/>
  <c r="B3183" i="44" s="1"/>
  <c r="A3182" i="44"/>
  <c r="B3182" i="44" s="1"/>
  <c r="A3181" i="44"/>
  <c r="B3181" i="44" s="1"/>
  <c r="A3180" i="44"/>
  <c r="B3180" i="44" s="1"/>
  <c r="A3179" i="44"/>
  <c r="B3179" i="44" s="1"/>
  <c r="A3178" i="44"/>
  <c r="B3178" i="44" s="1"/>
  <c r="A3177" i="44"/>
  <c r="B3177" i="44" s="1"/>
  <c r="A3176" i="44"/>
  <c r="B3176" i="44" s="1"/>
  <c r="A3175" i="44"/>
  <c r="B3175" i="44" s="1"/>
  <c r="A3174" i="44"/>
  <c r="B3174" i="44" s="1"/>
  <c r="A3173" i="44"/>
  <c r="B3173" i="44" s="1"/>
  <c r="A3172" i="44"/>
  <c r="B3172" i="44" s="1"/>
  <c r="A3171" i="44"/>
  <c r="B3171" i="44" s="1"/>
  <c r="A3170" i="44"/>
  <c r="B3170" i="44" s="1"/>
  <c r="A3169" i="44"/>
  <c r="B3169" i="44" s="1"/>
  <c r="A3168" i="44"/>
  <c r="B3168" i="44" s="1"/>
  <c r="A3167" i="44"/>
  <c r="B3167" i="44" s="1"/>
  <c r="A3166" i="44"/>
  <c r="B3166" i="44" s="1"/>
  <c r="A3165" i="44"/>
  <c r="B3165" i="44" s="1"/>
  <c r="A3164" i="44"/>
  <c r="B3164" i="44" s="1"/>
  <c r="A3163" i="44"/>
  <c r="B3163" i="44" s="1"/>
  <c r="A3162" i="44"/>
  <c r="B3162" i="44" s="1"/>
  <c r="A3161" i="44"/>
  <c r="B3161" i="44" s="1"/>
  <c r="A3160" i="44"/>
  <c r="B3160" i="44" s="1"/>
  <c r="A3159" i="44"/>
  <c r="B3159" i="44" s="1"/>
  <c r="A3158" i="44"/>
  <c r="B3158" i="44" s="1"/>
  <c r="A3157" i="44"/>
  <c r="B3157" i="44" s="1"/>
  <c r="A3156" i="44"/>
  <c r="B3156" i="44" s="1"/>
  <c r="A3155" i="44"/>
  <c r="B3155" i="44" s="1"/>
  <c r="A3154" i="44"/>
  <c r="B3154" i="44" s="1"/>
  <c r="A3153" i="44"/>
  <c r="B3153" i="44" s="1"/>
  <c r="A3152" i="44"/>
  <c r="B3152" i="44" s="1"/>
  <c r="A3151" i="44"/>
  <c r="B3151" i="44" s="1"/>
  <c r="A3150" i="44"/>
  <c r="B3150" i="44" s="1"/>
  <c r="A3149" i="44"/>
  <c r="B3149" i="44" s="1"/>
  <c r="A3148" i="44"/>
  <c r="B3148" i="44" s="1"/>
  <c r="A3147" i="44"/>
  <c r="B3147" i="44" s="1"/>
  <c r="A3146" i="44"/>
  <c r="B3146" i="44" s="1"/>
  <c r="A3145" i="44"/>
  <c r="B3145" i="44" s="1"/>
  <c r="A3144" i="44"/>
  <c r="B3144" i="44" s="1"/>
  <c r="A3143" i="44"/>
  <c r="B3143" i="44" s="1"/>
  <c r="A3142" i="44"/>
  <c r="B3142" i="44" s="1"/>
  <c r="A3141" i="44"/>
  <c r="B3141" i="44" s="1"/>
  <c r="A3140" i="44"/>
  <c r="B3140" i="44" s="1"/>
  <c r="A3139" i="44"/>
  <c r="B3139" i="44" s="1"/>
  <c r="A3138" i="44"/>
  <c r="B3138" i="44" s="1"/>
  <c r="A3137" i="44"/>
  <c r="B3137" i="44" s="1"/>
  <c r="A3136" i="44"/>
  <c r="B3136" i="44" s="1"/>
  <c r="A3135" i="44"/>
  <c r="B3135" i="44" s="1"/>
  <c r="A3134" i="44"/>
  <c r="B3134" i="44" s="1"/>
  <c r="A3133" i="44"/>
  <c r="B3133" i="44" s="1"/>
  <c r="A3132" i="44"/>
  <c r="B3132" i="44" s="1"/>
  <c r="A3131" i="44"/>
  <c r="B3131" i="44" s="1"/>
  <c r="A3130" i="44"/>
  <c r="B3130" i="44" s="1"/>
  <c r="A3129" i="44"/>
  <c r="B3129" i="44" s="1"/>
  <c r="A3128" i="44"/>
  <c r="B3128" i="44" s="1"/>
  <c r="A3127" i="44"/>
  <c r="B3127" i="44" s="1"/>
  <c r="A3126" i="44"/>
  <c r="B3126" i="44" s="1"/>
  <c r="A3125" i="44"/>
  <c r="B3125" i="44" s="1"/>
  <c r="A3124" i="44"/>
  <c r="B3124" i="44" s="1"/>
  <c r="A3123" i="44"/>
  <c r="B3123" i="44" s="1"/>
  <c r="A3122" i="44"/>
  <c r="B3122" i="44" s="1"/>
  <c r="A3121" i="44"/>
  <c r="B3121" i="44" s="1"/>
  <c r="A3120" i="44"/>
  <c r="B3120" i="44" s="1"/>
  <c r="A3119" i="44"/>
  <c r="B3119" i="44" s="1"/>
  <c r="A3118" i="44"/>
  <c r="B3118" i="44" s="1"/>
  <c r="A3117" i="44"/>
  <c r="B3117" i="44" s="1"/>
  <c r="A3116" i="44"/>
  <c r="B3116" i="44" s="1"/>
  <c r="A3115" i="44"/>
  <c r="B3115" i="44" s="1"/>
  <c r="A3114" i="44"/>
  <c r="B3114" i="44" s="1"/>
  <c r="A3113" i="44"/>
  <c r="B3113" i="44" s="1"/>
  <c r="A3112" i="44"/>
  <c r="B3112" i="44" s="1"/>
  <c r="A3111" i="44"/>
  <c r="B3111" i="44" s="1"/>
  <c r="A3110" i="44"/>
  <c r="B3110" i="44" s="1"/>
  <c r="A3109" i="44"/>
  <c r="B3109" i="44" s="1"/>
  <c r="A3108" i="44"/>
  <c r="B3108" i="44" s="1"/>
  <c r="A3107" i="44"/>
  <c r="B3107" i="44" s="1"/>
  <c r="A3106" i="44"/>
  <c r="B3106" i="44" s="1"/>
  <c r="A3105" i="44"/>
  <c r="B3105" i="44" s="1"/>
  <c r="A3104" i="44"/>
  <c r="B3104" i="44" s="1"/>
  <c r="A3103" i="44"/>
  <c r="B3103" i="44" s="1"/>
  <c r="A3102" i="44"/>
  <c r="B3102" i="44" s="1"/>
  <c r="A3101" i="44"/>
  <c r="B3101" i="44" s="1"/>
  <c r="A3100" i="44"/>
  <c r="B3100" i="44" s="1"/>
  <c r="A3099" i="44"/>
  <c r="B3099" i="44" s="1"/>
  <c r="A3098" i="44"/>
  <c r="B3098" i="44" s="1"/>
  <c r="A3097" i="44"/>
  <c r="B3097" i="44" s="1"/>
  <c r="A3096" i="44"/>
  <c r="B3096" i="44" s="1"/>
  <c r="A3095" i="44"/>
  <c r="B3095" i="44" s="1"/>
  <c r="A3094" i="44"/>
  <c r="B3094" i="44" s="1"/>
  <c r="A3093" i="44"/>
  <c r="B3093" i="44" s="1"/>
  <c r="A3092" i="44"/>
  <c r="B3092" i="44" s="1"/>
  <c r="A3091" i="44"/>
  <c r="B3091" i="44" s="1"/>
  <c r="A3090" i="44"/>
  <c r="B3090" i="44" s="1"/>
  <c r="A3089" i="44"/>
  <c r="B3089" i="44" s="1"/>
  <c r="A3088" i="44"/>
  <c r="B3088" i="44" s="1"/>
  <c r="A3087" i="44"/>
  <c r="B3087" i="44" s="1"/>
  <c r="A3086" i="44"/>
  <c r="B3086" i="44" s="1"/>
  <c r="A3085" i="44"/>
  <c r="B3085" i="44" s="1"/>
  <c r="A3084" i="44"/>
  <c r="B3084" i="44" s="1"/>
  <c r="A3083" i="44"/>
  <c r="B3083" i="44" s="1"/>
  <c r="A3082" i="44"/>
  <c r="B3082" i="44" s="1"/>
  <c r="A3081" i="44"/>
  <c r="B3081" i="44" s="1"/>
  <c r="A3080" i="44"/>
  <c r="B3080" i="44" s="1"/>
  <c r="A3079" i="44"/>
  <c r="B3079" i="44" s="1"/>
  <c r="A3078" i="44"/>
  <c r="B3078" i="44" s="1"/>
  <c r="A3077" i="44"/>
  <c r="B3077" i="44" s="1"/>
  <c r="A3076" i="44"/>
  <c r="B3076" i="44" s="1"/>
  <c r="A3075" i="44"/>
  <c r="B3075" i="44" s="1"/>
  <c r="A3074" i="44"/>
  <c r="B3074" i="44" s="1"/>
  <c r="A3073" i="44"/>
  <c r="B3073" i="44" s="1"/>
  <c r="A3072" i="44"/>
  <c r="B3072" i="44" s="1"/>
  <c r="A3071" i="44"/>
  <c r="B3071" i="44" s="1"/>
  <c r="A3070" i="44"/>
  <c r="B3070" i="44" s="1"/>
  <c r="A3069" i="44"/>
  <c r="B3069" i="44" s="1"/>
  <c r="A3068" i="44"/>
  <c r="B3068" i="44" s="1"/>
  <c r="A3067" i="44"/>
  <c r="B3067" i="44" s="1"/>
  <c r="A3066" i="44"/>
  <c r="B3066" i="44" s="1"/>
  <c r="A3065" i="44"/>
  <c r="B3065" i="44" s="1"/>
  <c r="A3064" i="44"/>
  <c r="B3064" i="44" s="1"/>
  <c r="A3063" i="44"/>
  <c r="B3063" i="44" s="1"/>
  <c r="A3062" i="44"/>
  <c r="B3062" i="44" s="1"/>
  <c r="A3061" i="44"/>
  <c r="B3061" i="44" s="1"/>
  <c r="A3060" i="44"/>
  <c r="B3060" i="44" s="1"/>
  <c r="A3059" i="44"/>
  <c r="B3059" i="44" s="1"/>
  <c r="A3058" i="44"/>
  <c r="B3058" i="44" s="1"/>
  <c r="A3057" i="44"/>
  <c r="B3057" i="44" s="1"/>
  <c r="A3056" i="44"/>
  <c r="B3056" i="44" s="1"/>
  <c r="A3055" i="44"/>
  <c r="B3055" i="44" s="1"/>
  <c r="A3054" i="44"/>
  <c r="B3054" i="44" s="1"/>
  <c r="A3053" i="44"/>
  <c r="B3053" i="44" s="1"/>
  <c r="A3052" i="44"/>
  <c r="B3052" i="44" s="1"/>
  <c r="A3051" i="44"/>
  <c r="B3051" i="44" s="1"/>
  <c r="A3050" i="44"/>
  <c r="B3050" i="44" s="1"/>
  <c r="A3049" i="44"/>
  <c r="B3049" i="44" s="1"/>
  <c r="A3048" i="44"/>
  <c r="B3048" i="44" s="1"/>
  <c r="A3047" i="44"/>
  <c r="B3047" i="44" s="1"/>
  <c r="A3046" i="44"/>
  <c r="B3046" i="44" s="1"/>
  <c r="A3045" i="44"/>
  <c r="B3045" i="44" s="1"/>
  <c r="A3044" i="44"/>
  <c r="B3044" i="44" s="1"/>
  <c r="A3043" i="44"/>
  <c r="B3043" i="44" s="1"/>
  <c r="A3042" i="44"/>
  <c r="B3042" i="44" s="1"/>
  <c r="A3041" i="44"/>
  <c r="B3041" i="44" s="1"/>
  <c r="A3040" i="44"/>
  <c r="B3040" i="44" s="1"/>
  <c r="A3039" i="44"/>
  <c r="B3039" i="44" s="1"/>
  <c r="A3038" i="44"/>
  <c r="B3038" i="44" s="1"/>
  <c r="A3037" i="44"/>
  <c r="B3037" i="44" s="1"/>
  <c r="A3036" i="44"/>
  <c r="B3036" i="44" s="1"/>
  <c r="A3035" i="44"/>
  <c r="B3035" i="44" s="1"/>
  <c r="A3034" i="44"/>
  <c r="B3034" i="44" s="1"/>
  <c r="A3033" i="44"/>
  <c r="B3033" i="44" s="1"/>
  <c r="A3032" i="44"/>
  <c r="B3032" i="44" s="1"/>
  <c r="A3031" i="44"/>
  <c r="B3031" i="44" s="1"/>
  <c r="A3030" i="44"/>
  <c r="B3030" i="44" s="1"/>
  <c r="A3029" i="44"/>
  <c r="B3029" i="44" s="1"/>
  <c r="A3028" i="44"/>
  <c r="B3028" i="44" s="1"/>
  <c r="A3027" i="44"/>
  <c r="B3027" i="44" s="1"/>
  <c r="A3026" i="44"/>
  <c r="B3026" i="44" s="1"/>
  <c r="A3025" i="44"/>
  <c r="B3025" i="44" s="1"/>
  <c r="A3024" i="44"/>
  <c r="B3024" i="44" s="1"/>
  <c r="A3023" i="44"/>
  <c r="B3023" i="44" s="1"/>
  <c r="A3022" i="44"/>
  <c r="B3022" i="44" s="1"/>
  <c r="A3021" i="44"/>
  <c r="B3021" i="44" s="1"/>
  <c r="A3020" i="44"/>
  <c r="B3020" i="44" s="1"/>
  <c r="A3019" i="44"/>
  <c r="B3019" i="44" s="1"/>
  <c r="A3018" i="44"/>
  <c r="B3018" i="44" s="1"/>
  <c r="A3017" i="44"/>
  <c r="B3017" i="44" s="1"/>
  <c r="A3016" i="44"/>
  <c r="B3016" i="44" s="1"/>
  <c r="A3015" i="44"/>
  <c r="B3015" i="44" s="1"/>
  <c r="A3014" i="44"/>
  <c r="B3014" i="44" s="1"/>
  <c r="A3013" i="44"/>
  <c r="B3013" i="44" s="1"/>
  <c r="A3012" i="44"/>
  <c r="B3012" i="44" s="1"/>
  <c r="A3011" i="44"/>
  <c r="B3011" i="44" s="1"/>
  <c r="A3010" i="44"/>
  <c r="B3010" i="44" s="1"/>
  <c r="A3009" i="44"/>
  <c r="B3009" i="44" s="1"/>
  <c r="A3008" i="44"/>
  <c r="B3008" i="44" s="1"/>
  <c r="A3007" i="44"/>
  <c r="B3007" i="44" s="1"/>
  <c r="A3006" i="44"/>
  <c r="B3006" i="44" s="1"/>
  <c r="A3005" i="44"/>
  <c r="B3005" i="44" s="1"/>
  <c r="A3004" i="44"/>
  <c r="B3004" i="44" s="1"/>
  <c r="A3003" i="44"/>
  <c r="B3003" i="44" s="1"/>
  <c r="A3002" i="44"/>
  <c r="B3002" i="44" s="1"/>
  <c r="A3001" i="44"/>
  <c r="B3001" i="44" s="1"/>
  <c r="A3000" i="44"/>
  <c r="B3000" i="44" s="1"/>
  <c r="A2999" i="44"/>
  <c r="B2999" i="44" s="1"/>
  <c r="A2998" i="44"/>
  <c r="B2998" i="44" s="1"/>
  <c r="A2997" i="44"/>
  <c r="B2997" i="44" s="1"/>
  <c r="A2996" i="44"/>
  <c r="B2996" i="44" s="1"/>
  <c r="A2995" i="44"/>
  <c r="B2995" i="44" s="1"/>
  <c r="A2994" i="44"/>
  <c r="B2994" i="44" s="1"/>
  <c r="A2993" i="44"/>
  <c r="B2993" i="44" s="1"/>
  <c r="A2992" i="44"/>
  <c r="B2992" i="44" s="1"/>
  <c r="A2991" i="44"/>
  <c r="B2991" i="44" s="1"/>
  <c r="A2990" i="44"/>
  <c r="B2990" i="44" s="1"/>
  <c r="A2989" i="44"/>
  <c r="B2989" i="44" s="1"/>
  <c r="A2988" i="44"/>
  <c r="B2988" i="44" s="1"/>
  <c r="A2987" i="44"/>
  <c r="B2987" i="44" s="1"/>
  <c r="A2986" i="44"/>
  <c r="B2986" i="44" s="1"/>
  <c r="A2985" i="44"/>
  <c r="B2985" i="44" s="1"/>
  <c r="A2984" i="44"/>
  <c r="B2984" i="44" s="1"/>
  <c r="A2983" i="44"/>
  <c r="B2983" i="44" s="1"/>
  <c r="A2982" i="44"/>
  <c r="B2982" i="44" s="1"/>
  <c r="A2981" i="44"/>
  <c r="B2981" i="44" s="1"/>
  <c r="A2980" i="44"/>
  <c r="B2980" i="44" s="1"/>
  <c r="A2979" i="44"/>
  <c r="B2979" i="44" s="1"/>
  <c r="A2978" i="44"/>
  <c r="B2978" i="44" s="1"/>
  <c r="A2977" i="44"/>
  <c r="B2977" i="44" s="1"/>
  <c r="A2976" i="44"/>
  <c r="B2976" i="44" s="1"/>
  <c r="A2975" i="44"/>
  <c r="B2975" i="44" s="1"/>
  <c r="A2974" i="44"/>
  <c r="B2974" i="44" s="1"/>
  <c r="A2973" i="44"/>
  <c r="B2973" i="44" s="1"/>
  <c r="A2972" i="44"/>
  <c r="B2972" i="44" s="1"/>
  <c r="A2971" i="44"/>
  <c r="B2971" i="44" s="1"/>
  <c r="A2970" i="44"/>
  <c r="B2970" i="44" s="1"/>
  <c r="A2969" i="44"/>
  <c r="B2969" i="44" s="1"/>
  <c r="A2968" i="44"/>
  <c r="B2968" i="44" s="1"/>
  <c r="A2967" i="44"/>
  <c r="B2967" i="44" s="1"/>
  <c r="A2966" i="44"/>
  <c r="B2966" i="44" s="1"/>
  <c r="A2965" i="44"/>
  <c r="B2965" i="44" s="1"/>
  <c r="A2964" i="44"/>
  <c r="B2964" i="44" s="1"/>
  <c r="A2963" i="44"/>
  <c r="B2963" i="44" s="1"/>
  <c r="A2962" i="44"/>
  <c r="B2962" i="44" s="1"/>
  <c r="A2961" i="44"/>
  <c r="B2961" i="44" s="1"/>
  <c r="A2960" i="44"/>
  <c r="B2960" i="44" s="1"/>
  <c r="A2959" i="44"/>
  <c r="B2959" i="44" s="1"/>
  <c r="A2958" i="44"/>
  <c r="B2958" i="44" s="1"/>
  <c r="A2957" i="44"/>
  <c r="B2957" i="44" s="1"/>
  <c r="A2956" i="44"/>
  <c r="B2956" i="44" s="1"/>
  <c r="A2955" i="44"/>
  <c r="B2955" i="44" s="1"/>
  <c r="A2954" i="44"/>
  <c r="B2954" i="44" s="1"/>
  <c r="A2953" i="44"/>
  <c r="B2953" i="44" s="1"/>
  <c r="A2952" i="44"/>
  <c r="B2952" i="44" s="1"/>
  <c r="A2951" i="44"/>
  <c r="B2951" i="44" s="1"/>
  <c r="A2950" i="44"/>
  <c r="B2950" i="44" s="1"/>
  <c r="A2949" i="44"/>
  <c r="B2949" i="44" s="1"/>
  <c r="A2948" i="44"/>
  <c r="B2948" i="44" s="1"/>
  <c r="A2947" i="44"/>
  <c r="B2947" i="44" s="1"/>
  <c r="A2946" i="44"/>
  <c r="B2946" i="44" s="1"/>
  <c r="A2945" i="44"/>
  <c r="B2945" i="44" s="1"/>
  <c r="A2944" i="44"/>
  <c r="B2944" i="44" s="1"/>
  <c r="A2943" i="44"/>
  <c r="B2943" i="44" s="1"/>
  <c r="A2942" i="44"/>
  <c r="B2942" i="44" s="1"/>
  <c r="A2941" i="44"/>
  <c r="B2941" i="44" s="1"/>
  <c r="A2940" i="44"/>
  <c r="B2940" i="44" s="1"/>
  <c r="A2939" i="44"/>
  <c r="B2939" i="44" s="1"/>
  <c r="A2938" i="44"/>
  <c r="B2938" i="44" s="1"/>
  <c r="A2937" i="44"/>
  <c r="B2937" i="44" s="1"/>
  <c r="A2936" i="44"/>
  <c r="B2936" i="44" s="1"/>
  <c r="A2935" i="44"/>
  <c r="B2935" i="44" s="1"/>
  <c r="A2934" i="44"/>
  <c r="B2934" i="44" s="1"/>
  <c r="A2933" i="44"/>
  <c r="B2933" i="44" s="1"/>
  <c r="A2932" i="44"/>
  <c r="B2932" i="44" s="1"/>
  <c r="A2931" i="44"/>
  <c r="B2931" i="44" s="1"/>
  <c r="A2930" i="44"/>
  <c r="B2930" i="44" s="1"/>
  <c r="A2929" i="44"/>
  <c r="B2929" i="44" s="1"/>
  <c r="A2928" i="44"/>
  <c r="B2928" i="44" s="1"/>
  <c r="A2927" i="44"/>
  <c r="B2927" i="44" s="1"/>
  <c r="A2926" i="44"/>
  <c r="B2926" i="44" s="1"/>
  <c r="A2925" i="44"/>
  <c r="B2925" i="44" s="1"/>
  <c r="A2924" i="44"/>
  <c r="B2924" i="44" s="1"/>
  <c r="A2923" i="44"/>
  <c r="B2923" i="44" s="1"/>
  <c r="A2922" i="44"/>
  <c r="B2922" i="44" s="1"/>
  <c r="A2921" i="44"/>
  <c r="B2921" i="44" s="1"/>
  <c r="A2920" i="44"/>
  <c r="B2920" i="44" s="1"/>
  <c r="A2919" i="44"/>
  <c r="B2919" i="44" s="1"/>
  <c r="A2918" i="44"/>
  <c r="B2918" i="44" s="1"/>
  <c r="A2917" i="44"/>
  <c r="B2917" i="44" s="1"/>
  <c r="A2916" i="44"/>
  <c r="B2916" i="44" s="1"/>
  <c r="A2915" i="44"/>
  <c r="B2915" i="44" s="1"/>
  <c r="A2914" i="44"/>
  <c r="B2914" i="44" s="1"/>
  <c r="A2913" i="44"/>
  <c r="B2913" i="44" s="1"/>
  <c r="A2912" i="44"/>
  <c r="B2912" i="44" s="1"/>
  <c r="A2911" i="44"/>
  <c r="B2911" i="44" s="1"/>
  <c r="A2910" i="44"/>
  <c r="B2910" i="44" s="1"/>
  <c r="A2909" i="44"/>
  <c r="B2909" i="44" s="1"/>
  <c r="A2908" i="44"/>
  <c r="B2908" i="44" s="1"/>
  <c r="A2907" i="44"/>
  <c r="B2907" i="44" s="1"/>
  <c r="A2906" i="44"/>
  <c r="B2906" i="44" s="1"/>
  <c r="A2905" i="44"/>
  <c r="B2905" i="44" s="1"/>
  <c r="A2904" i="44"/>
  <c r="B2904" i="44" s="1"/>
  <c r="A2903" i="44"/>
  <c r="B2903" i="44" s="1"/>
  <c r="A2902" i="44"/>
  <c r="B2902" i="44" s="1"/>
  <c r="A2901" i="44"/>
  <c r="B2901" i="44" s="1"/>
  <c r="A2900" i="44"/>
  <c r="B2900" i="44" s="1"/>
  <c r="A2899" i="44"/>
  <c r="B2899" i="44" s="1"/>
  <c r="A2898" i="44"/>
  <c r="B2898" i="44" s="1"/>
  <c r="A2897" i="44"/>
  <c r="B2897" i="44" s="1"/>
  <c r="A2896" i="44"/>
  <c r="B2896" i="44" s="1"/>
  <c r="A2895" i="44"/>
  <c r="B2895" i="44" s="1"/>
  <c r="A2894" i="44"/>
  <c r="B2894" i="44" s="1"/>
  <c r="A2893" i="44"/>
  <c r="B2893" i="44" s="1"/>
  <c r="A2892" i="44"/>
  <c r="B2892" i="44" s="1"/>
  <c r="A2891" i="44"/>
  <c r="B2891" i="44" s="1"/>
  <c r="A2890" i="44"/>
  <c r="B2890" i="44" s="1"/>
  <c r="A2889" i="44"/>
  <c r="B2889" i="44" s="1"/>
  <c r="A2888" i="44"/>
  <c r="B2888" i="44" s="1"/>
  <c r="A2887" i="44"/>
  <c r="B2887" i="44" s="1"/>
  <c r="A2886" i="44"/>
  <c r="B2886" i="44" s="1"/>
  <c r="A2885" i="44"/>
  <c r="B2885" i="44" s="1"/>
  <c r="A2884" i="44"/>
  <c r="B2884" i="44" s="1"/>
  <c r="A2883" i="44"/>
  <c r="B2883" i="44" s="1"/>
  <c r="A2882" i="44"/>
  <c r="B2882" i="44" s="1"/>
  <c r="A2881" i="44"/>
  <c r="B2881" i="44" s="1"/>
  <c r="A2880" i="44"/>
  <c r="B2880" i="44" s="1"/>
  <c r="A2879" i="44"/>
  <c r="B2879" i="44" s="1"/>
  <c r="A2878" i="44"/>
  <c r="B2878" i="44" s="1"/>
  <c r="A2877" i="44"/>
  <c r="B2877" i="44" s="1"/>
  <c r="A2876" i="44"/>
  <c r="B2876" i="44" s="1"/>
  <c r="A2875" i="44"/>
  <c r="B2875" i="44" s="1"/>
  <c r="A2874" i="44"/>
  <c r="B2874" i="44" s="1"/>
  <c r="A2873" i="44"/>
  <c r="B2873" i="44" s="1"/>
  <c r="A2872" i="44"/>
  <c r="B2872" i="44" s="1"/>
  <c r="A2871" i="44"/>
  <c r="B2871" i="44" s="1"/>
  <c r="A2870" i="44"/>
  <c r="B2870" i="44" s="1"/>
  <c r="A2869" i="44"/>
  <c r="B2869" i="44" s="1"/>
  <c r="A2868" i="44"/>
  <c r="B2868" i="44" s="1"/>
  <c r="A2867" i="44"/>
  <c r="B2867" i="44" s="1"/>
  <c r="A2866" i="44"/>
  <c r="B2866" i="44" s="1"/>
  <c r="A2865" i="44"/>
  <c r="B2865" i="44" s="1"/>
  <c r="A2864" i="44"/>
  <c r="B2864" i="44" s="1"/>
  <c r="A2863" i="44"/>
  <c r="B2863" i="44" s="1"/>
  <c r="A2862" i="44"/>
  <c r="B2862" i="44" s="1"/>
  <c r="A2861" i="44"/>
  <c r="B2861" i="44" s="1"/>
  <c r="A2860" i="44"/>
  <c r="B2860" i="44" s="1"/>
  <c r="A2859" i="44"/>
  <c r="B2859" i="44" s="1"/>
  <c r="A2858" i="44"/>
  <c r="B2858" i="44" s="1"/>
  <c r="A2857" i="44"/>
  <c r="B2857" i="44" s="1"/>
  <c r="A2856" i="44"/>
  <c r="B2856" i="44" s="1"/>
  <c r="A2855" i="44"/>
  <c r="B2855" i="44" s="1"/>
  <c r="A2854" i="44"/>
  <c r="B2854" i="44" s="1"/>
  <c r="A2853" i="44"/>
  <c r="B2853" i="44" s="1"/>
  <c r="A2852" i="44"/>
  <c r="B2852" i="44" s="1"/>
  <c r="A2851" i="44"/>
  <c r="B2851" i="44" s="1"/>
  <c r="A2850" i="44"/>
  <c r="B2850" i="44" s="1"/>
  <c r="A2849" i="44"/>
  <c r="B2849" i="44" s="1"/>
  <c r="A2848" i="44"/>
  <c r="B2848" i="44" s="1"/>
  <c r="A2847" i="44"/>
  <c r="B2847" i="44" s="1"/>
  <c r="A2846" i="44"/>
  <c r="B2846" i="44" s="1"/>
  <c r="A2845" i="44"/>
  <c r="B2845" i="44" s="1"/>
  <c r="A2844" i="44"/>
  <c r="B2844" i="44" s="1"/>
  <c r="A2843" i="44"/>
  <c r="B2843" i="44" s="1"/>
  <c r="A2842" i="44"/>
  <c r="B2842" i="44" s="1"/>
  <c r="A2841" i="44"/>
  <c r="B2841" i="44" s="1"/>
  <c r="A2840" i="44"/>
  <c r="B2840" i="44" s="1"/>
  <c r="A2839" i="44"/>
  <c r="B2839" i="44" s="1"/>
  <c r="A2838" i="44"/>
  <c r="B2838" i="44" s="1"/>
  <c r="A2837" i="44"/>
  <c r="B2837" i="44" s="1"/>
  <c r="A2836" i="44"/>
  <c r="B2836" i="44" s="1"/>
  <c r="A2835" i="44"/>
  <c r="B2835" i="44" s="1"/>
  <c r="A2834" i="44"/>
  <c r="B2834" i="44" s="1"/>
  <c r="A2833" i="44"/>
  <c r="B2833" i="44" s="1"/>
  <c r="A2832" i="44"/>
  <c r="B2832" i="44" s="1"/>
  <c r="A2831" i="44"/>
  <c r="B2831" i="44" s="1"/>
  <c r="A2830" i="44"/>
  <c r="B2830" i="44" s="1"/>
  <c r="A2829" i="44"/>
  <c r="B2829" i="44" s="1"/>
  <c r="A2828" i="44"/>
  <c r="B2828" i="44" s="1"/>
  <c r="A2827" i="44"/>
  <c r="B2827" i="44" s="1"/>
  <c r="A2826" i="44"/>
  <c r="B2826" i="44" s="1"/>
  <c r="A2825" i="44"/>
  <c r="B2825" i="44" s="1"/>
  <c r="A2824" i="44"/>
  <c r="B2824" i="44" s="1"/>
  <c r="A2823" i="44"/>
  <c r="B2823" i="44" s="1"/>
  <c r="A2822" i="44"/>
  <c r="B2822" i="44" s="1"/>
  <c r="A2821" i="44"/>
  <c r="B2821" i="44" s="1"/>
  <c r="A2820" i="44"/>
  <c r="B2820" i="44" s="1"/>
  <c r="A2819" i="44"/>
  <c r="B2819" i="44" s="1"/>
  <c r="A2818" i="44"/>
  <c r="B2818" i="44" s="1"/>
  <c r="A2817" i="44"/>
  <c r="B2817" i="44" s="1"/>
  <c r="A2816" i="44"/>
  <c r="B2816" i="44" s="1"/>
  <c r="A2815" i="44"/>
  <c r="B2815" i="44" s="1"/>
  <c r="A2814" i="44"/>
  <c r="B2814" i="44" s="1"/>
  <c r="A2813" i="44"/>
  <c r="B2813" i="44" s="1"/>
  <c r="A2812" i="44"/>
  <c r="B2812" i="44" s="1"/>
  <c r="A2811" i="44"/>
  <c r="B2811" i="44" s="1"/>
  <c r="A2810" i="44"/>
  <c r="B2810" i="44" s="1"/>
  <c r="A2809" i="44"/>
  <c r="B2809" i="44" s="1"/>
  <c r="A2808" i="44"/>
  <c r="B2808" i="44" s="1"/>
  <c r="A2807" i="44"/>
  <c r="B2807" i="44" s="1"/>
  <c r="A2806" i="44"/>
  <c r="B2806" i="44" s="1"/>
  <c r="A2805" i="44"/>
  <c r="B2805" i="44" s="1"/>
  <c r="A2804" i="44"/>
  <c r="B2804" i="44" s="1"/>
  <c r="A2803" i="44"/>
  <c r="B2803" i="44" s="1"/>
  <c r="A2802" i="44"/>
  <c r="B2802" i="44" s="1"/>
  <c r="A2801" i="44"/>
  <c r="B2801" i="44" s="1"/>
  <c r="A2800" i="44"/>
  <c r="B2800" i="44" s="1"/>
  <c r="A2799" i="44"/>
  <c r="B2799" i="44" s="1"/>
  <c r="A2798" i="44"/>
  <c r="B2798" i="44" s="1"/>
  <c r="A2797" i="44"/>
  <c r="B2797" i="44" s="1"/>
  <c r="A2796" i="44"/>
  <c r="B2796" i="44" s="1"/>
  <c r="A2795" i="44"/>
  <c r="B2795" i="44" s="1"/>
  <c r="A2794" i="44"/>
  <c r="B2794" i="44" s="1"/>
  <c r="A2793" i="44"/>
  <c r="B2793" i="44" s="1"/>
  <c r="A2792" i="44"/>
  <c r="B2792" i="44" s="1"/>
  <c r="A2791" i="44"/>
  <c r="B2791" i="44" s="1"/>
  <c r="A2790" i="44"/>
  <c r="B2790" i="44" s="1"/>
  <c r="A2789" i="44"/>
  <c r="B2789" i="44" s="1"/>
  <c r="A2788" i="44"/>
  <c r="B2788" i="44" s="1"/>
  <c r="A2787" i="44"/>
  <c r="B2787" i="44" s="1"/>
  <c r="A2786" i="44"/>
  <c r="B2786" i="44" s="1"/>
  <c r="A2785" i="44"/>
  <c r="B2785" i="44" s="1"/>
  <c r="A2784" i="44"/>
  <c r="B2784" i="44" s="1"/>
  <c r="A2783" i="44"/>
  <c r="B2783" i="44" s="1"/>
  <c r="A2782" i="44"/>
  <c r="B2782" i="44" s="1"/>
  <c r="A2781" i="44"/>
  <c r="B2781" i="44" s="1"/>
  <c r="A2780" i="44"/>
  <c r="B2780" i="44" s="1"/>
  <c r="A2779" i="44"/>
  <c r="B2779" i="44" s="1"/>
  <c r="A2778" i="44"/>
  <c r="B2778" i="44" s="1"/>
  <c r="A2777" i="44"/>
  <c r="B2777" i="44" s="1"/>
  <c r="A2776" i="44"/>
  <c r="B2776" i="44" s="1"/>
  <c r="A2775" i="44"/>
  <c r="B2775" i="44" s="1"/>
  <c r="A2774" i="44"/>
  <c r="B2774" i="44" s="1"/>
  <c r="A2773" i="44"/>
  <c r="B2773" i="44" s="1"/>
  <c r="A2772" i="44"/>
  <c r="B2772" i="44" s="1"/>
  <c r="A2771" i="44"/>
  <c r="B2771" i="44" s="1"/>
  <c r="A2770" i="44"/>
  <c r="B2770" i="44" s="1"/>
  <c r="A2769" i="44"/>
  <c r="B2769" i="44" s="1"/>
  <c r="A2768" i="44"/>
  <c r="B2768" i="44" s="1"/>
  <c r="A2767" i="44"/>
  <c r="B2767" i="44" s="1"/>
  <c r="A2766" i="44"/>
  <c r="B2766" i="44" s="1"/>
  <c r="A2765" i="44"/>
  <c r="B2765" i="44" s="1"/>
  <c r="A2764" i="44"/>
  <c r="B2764" i="44" s="1"/>
  <c r="A2763" i="44"/>
  <c r="B2763" i="44" s="1"/>
  <c r="A2762" i="44"/>
  <c r="B2762" i="44" s="1"/>
  <c r="A2761" i="44"/>
  <c r="B2761" i="44" s="1"/>
  <c r="A2760" i="44"/>
  <c r="B2760" i="44" s="1"/>
  <c r="A2759" i="44"/>
  <c r="B2759" i="44" s="1"/>
  <c r="A2758" i="44"/>
  <c r="B2758" i="44" s="1"/>
  <c r="A2757" i="44"/>
  <c r="B2757" i="44" s="1"/>
  <c r="A2756" i="44"/>
  <c r="B2756" i="44" s="1"/>
  <c r="A2755" i="44"/>
  <c r="B2755" i="44" s="1"/>
  <c r="A2754" i="44"/>
  <c r="B2754" i="44" s="1"/>
  <c r="A2753" i="44"/>
  <c r="B2753" i="44" s="1"/>
  <c r="A2752" i="44"/>
  <c r="B2752" i="44" s="1"/>
  <c r="A2751" i="44"/>
  <c r="B2751" i="44" s="1"/>
  <c r="A2750" i="44"/>
  <c r="B2750" i="44" s="1"/>
  <c r="A2749" i="44"/>
  <c r="B2749" i="44" s="1"/>
  <c r="A2748" i="44"/>
  <c r="B2748" i="44" s="1"/>
  <c r="A2747" i="44"/>
  <c r="B2747" i="44" s="1"/>
  <c r="A2746" i="44"/>
  <c r="B2746" i="44" s="1"/>
  <c r="A2745" i="44"/>
  <c r="B2745" i="44" s="1"/>
  <c r="A2744" i="44"/>
  <c r="B2744" i="44" s="1"/>
  <c r="A2743" i="44"/>
  <c r="B2743" i="44" s="1"/>
  <c r="A2742" i="44"/>
  <c r="B2742" i="44" s="1"/>
  <c r="A2741" i="44"/>
  <c r="B2741" i="44" s="1"/>
  <c r="A2740" i="44"/>
  <c r="B2740" i="44" s="1"/>
  <c r="A2739" i="44"/>
  <c r="B2739" i="44" s="1"/>
  <c r="A2738" i="44"/>
  <c r="B2738" i="44" s="1"/>
  <c r="A2737" i="44"/>
  <c r="B2737" i="44" s="1"/>
  <c r="A2736" i="44"/>
  <c r="B2736" i="44" s="1"/>
  <c r="A2735" i="44"/>
  <c r="B2735" i="44" s="1"/>
  <c r="A2734" i="44"/>
  <c r="B2734" i="44" s="1"/>
  <c r="A2733" i="44"/>
  <c r="B2733" i="44" s="1"/>
  <c r="A2732" i="44"/>
  <c r="B2732" i="44" s="1"/>
  <c r="A2731" i="44"/>
  <c r="B2731" i="44" s="1"/>
  <c r="A2730" i="44"/>
  <c r="B2730" i="44" s="1"/>
  <c r="A2729" i="44"/>
  <c r="B2729" i="44" s="1"/>
  <c r="A2728" i="44"/>
  <c r="B2728" i="44" s="1"/>
  <c r="A2727" i="44"/>
  <c r="B2727" i="44" s="1"/>
  <c r="A2726" i="44"/>
  <c r="B2726" i="44" s="1"/>
  <c r="A2725" i="44"/>
  <c r="B2725" i="44" s="1"/>
  <c r="A2724" i="44"/>
  <c r="B2724" i="44" s="1"/>
  <c r="A2723" i="44"/>
  <c r="B2723" i="44" s="1"/>
  <c r="A2722" i="44"/>
  <c r="B2722" i="44" s="1"/>
  <c r="A2721" i="44"/>
  <c r="B2721" i="44" s="1"/>
  <c r="A2720" i="44"/>
  <c r="B2720" i="44" s="1"/>
  <c r="A2719" i="44"/>
  <c r="B2719" i="44" s="1"/>
  <c r="A2718" i="44"/>
  <c r="B2718" i="44" s="1"/>
  <c r="A2717" i="44"/>
  <c r="B2717" i="44" s="1"/>
  <c r="A2716" i="44"/>
  <c r="B2716" i="44" s="1"/>
  <c r="A2715" i="44"/>
  <c r="B2715" i="44" s="1"/>
  <c r="A2714" i="44"/>
  <c r="B2714" i="44" s="1"/>
  <c r="A2713" i="44"/>
  <c r="B2713" i="44" s="1"/>
  <c r="A2712" i="44"/>
  <c r="B2712" i="44" s="1"/>
  <c r="A2711" i="44"/>
  <c r="B2711" i="44" s="1"/>
  <c r="A2710" i="44"/>
  <c r="B2710" i="44" s="1"/>
  <c r="A2709" i="44"/>
  <c r="B2709" i="44" s="1"/>
  <c r="A2708" i="44"/>
  <c r="B2708" i="44" s="1"/>
  <c r="A2707" i="44"/>
  <c r="B2707" i="44" s="1"/>
  <c r="A2706" i="44"/>
  <c r="B2706" i="44" s="1"/>
  <c r="A2705" i="44"/>
  <c r="B2705" i="44" s="1"/>
  <c r="A2704" i="44"/>
  <c r="B2704" i="44" s="1"/>
  <c r="A2703" i="44"/>
  <c r="B2703" i="44" s="1"/>
  <c r="A2702" i="44"/>
  <c r="B2702" i="44" s="1"/>
  <c r="A2701" i="44"/>
  <c r="B2701" i="44" s="1"/>
  <c r="A2700" i="44"/>
  <c r="B2700" i="44" s="1"/>
  <c r="A2699" i="44"/>
  <c r="B2699" i="44" s="1"/>
  <c r="A2698" i="44"/>
  <c r="B2698" i="44" s="1"/>
  <c r="A2697" i="44"/>
  <c r="B2697" i="44" s="1"/>
  <c r="A2696" i="44"/>
  <c r="B2696" i="44" s="1"/>
  <c r="A2695" i="44"/>
  <c r="B2695" i="44" s="1"/>
  <c r="A2694" i="44"/>
  <c r="B2694" i="44" s="1"/>
  <c r="A2693" i="44"/>
  <c r="B2693" i="44" s="1"/>
  <c r="A2692" i="44"/>
  <c r="B2692" i="44" s="1"/>
  <c r="A2691" i="44"/>
  <c r="B2691" i="44" s="1"/>
  <c r="A2690" i="44"/>
  <c r="B2690" i="44" s="1"/>
  <c r="A2689" i="44"/>
  <c r="B2689" i="44" s="1"/>
  <c r="A2688" i="44"/>
  <c r="B2688" i="44" s="1"/>
  <c r="A2687" i="44"/>
  <c r="B2687" i="44" s="1"/>
  <c r="A2686" i="44"/>
  <c r="B2686" i="44" s="1"/>
  <c r="A2685" i="44"/>
  <c r="B2685" i="44" s="1"/>
  <c r="A2684" i="44"/>
  <c r="B2684" i="44" s="1"/>
  <c r="A2683" i="44"/>
  <c r="B2683" i="44" s="1"/>
  <c r="A2682" i="44"/>
  <c r="B2682" i="44" s="1"/>
  <c r="A2681" i="44"/>
  <c r="B2681" i="44" s="1"/>
  <c r="A2680" i="44"/>
  <c r="B2680" i="44" s="1"/>
  <c r="A2679" i="44"/>
  <c r="B2679" i="44" s="1"/>
  <c r="A2678" i="44"/>
  <c r="B2678" i="44" s="1"/>
  <c r="A2677" i="44"/>
  <c r="B2677" i="44" s="1"/>
  <c r="A2676" i="44"/>
  <c r="B2676" i="44" s="1"/>
  <c r="A2675" i="44"/>
  <c r="B2675" i="44" s="1"/>
  <c r="A2674" i="44"/>
  <c r="B2674" i="44" s="1"/>
  <c r="A2673" i="44"/>
  <c r="B2673" i="44" s="1"/>
  <c r="A2672" i="44"/>
  <c r="B2672" i="44" s="1"/>
  <c r="A2671" i="44"/>
  <c r="B2671" i="44" s="1"/>
  <c r="A2670" i="44"/>
  <c r="B2670" i="44" s="1"/>
  <c r="A2669" i="44"/>
  <c r="B2669" i="44" s="1"/>
  <c r="A2668" i="44"/>
  <c r="B2668" i="44" s="1"/>
  <c r="A2667" i="44"/>
  <c r="B2667" i="44" s="1"/>
  <c r="A2666" i="44"/>
  <c r="B2666" i="44" s="1"/>
  <c r="A2665" i="44"/>
  <c r="B2665" i="44" s="1"/>
  <c r="A2664" i="44"/>
  <c r="B2664" i="44" s="1"/>
  <c r="A2663" i="44"/>
  <c r="B2663" i="44" s="1"/>
  <c r="A2662" i="44"/>
  <c r="B2662" i="44" s="1"/>
  <c r="A2661" i="44"/>
  <c r="B2661" i="44" s="1"/>
  <c r="A2660" i="44"/>
  <c r="B2660" i="44" s="1"/>
  <c r="A2659" i="44"/>
  <c r="B2659" i="44" s="1"/>
  <c r="A2658" i="44"/>
  <c r="B2658" i="44" s="1"/>
  <c r="A2657" i="44"/>
  <c r="B2657" i="44" s="1"/>
  <c r="A2656" i="44"/>
  <c r="B2656" i="44" s="1"/>
  <c r="A2655" i="44"/>
  <c r="B2655" i="44" s="1"/>
  <c r="A2654" i="44"/>
  <c r="B2654" i="44" s="1"/>
  <c r="A2653" i="44"/>
  <c r="B2653" i="44" s="1"/>
  <c r="A2652" i="44"/>
  <c r="B2652" i="44" s="1"/>
  <c r="A2651" i="44"/>
  <c r="B2651" i="44" s="1"/>
  <c r="A2650" i="44"/>
  <c r="B2650" i="44" s="1"/>
  <c r="A2649" i="44"/>
  <c r="B2649" i="44" s="1"/>
  <c r="A2648" i="44"/>
  <c r="B2648" i="44" s="1"/>
  <c r="A2647" i="44"/>
  <c r="B2647" i="44" s="1"/>
  <c r="A2646" i="44"/>
  <c r="B2646" i="44" s="1"/>
  <c r="A2645" i="44"/>
  <c r="B2645" i="44" s="1"/>
  <c r="A2644" i="44"/>
  <c r="B2644" i="44" s="1"/>
  <c r="A2643" i="44"/>
  <c r="B2643" i="44" s="1"/>
  <c r="A2642" i="44"/>
  <c r="B2642" i="44" s="1"/>
  <c r="A2641" i="44"/>
  <c r="B2641" i="44" s="1"/>
  <c r="A2640" i="44"/>
  <c r="B2640" i="44" s="1"/>
  <c r="A2639" i="44"/>
  <c r="B2639" i="44" s="1"/>
  <c r="A2638" i="44"/>
  <c r="B2638" i="44" s="1"/>
  <c r="A2637" i="44"/>
  <c r="B2637" i="44" s="1"/>
  <c r="A2636" i="44"/>
  <c r="B2636" i="44" s="1"/>
  <c r="A2635" i="44"/>
  <c r="B2635" i="44" s="1"/>
  <c r="A2634" i="44"/>
  <c r="B2634" i="44" s="1"/>
  <c r="A2633" i="44"/>
  <c r="B2633" i="44" s="1"/>
  <c r="A2632" i="44"/>
  <c r="B2632" i="44" s="1"/>
  <c r="A2631" i="44"/>
  <c r="B2631" i="44" s="1"/>
  <c r="A2630" i="44"/>
  <c r="B2630" i="44" s="1"/>
  <c r="A2629" i="44"/>
  <c r="B2629" i="44" s="1"/>
  <c r="A2628" i="44"/>
  <c r="B2628" i="44" s="1"/>
  <c r="A2627" i="44"/>
  <c r="B2627" i="44" s="1"/>
  <c r="A2626" i="44"/>
  <c r="B2626" i="44" s="1"/>
  <c r="A2625" i="44"/>
  <c r="B2625" i="44" s="1"/>
  <c r="A2624" i="44"/>
  <c r="B2624" i="44" s="1"/>
  <c r="A2623" i="44"/>
  <c r="B2623" i="44" s="1"/>
  <c r="A2622" i="44"/>
  <c r="B2622" i="44" s="1"/>
  <c r="A2621" i="44"/>
  <c r="B2621" i="44" s="1"/>
  <c r="A2620" i="44"/>
  <c r="B2620" i="44" s="1"/>
  <c r="A2619" i="44"/>
  <c r="B2619" i="44" s="1"/>
  <c r="A2618" i="44"/>
  <c r="B2618" i="44" s="1"/>
  <c r="A2617" i="44"/>
  <c r="B2617" i="44" s="1"/>
  <c r="A2616" i="44"/>
  <c r="B2616" i="44" s="1"/>
  <c r="A2615" i="44"/>
  <c r="B2615" i="44" s="1"/>
  <c r="A2614" i="44"/>
  <c r="B2614" i="44" s="1"/>
  <c r="A2613" i="44"/>
  <c r="B2613" i="44" s="1"/>
  <c r="A2612" i="44"/>
  <c r="B2612" i="44" s="1"/>
  <c r="A2611" i="44"/>
  <c r="B2611" i="44" s="1"/>
  <c r="A2610" i="44"/>
  <c r="B2610" i="44" s="1"/>
  <c r="A2609" i="44"/>
  <c r="B2609" i="44" s="1"/>
  <c r="A2608" i="44"/>
  <c r="B2608" i="44" s="1"/>
  <c r="A2607" i="44"/>
  <c r="B2607" i="44" s="1"/>
  <c r="A2606" i="44"/>
  <c r="B2606" i="44" s="1"/>
  <c r="A2605" i="44"/>
  <c r="B2605" i="44" s="1"/>
  <c r="A2604" i="44"/>
  <c r="B2604" i="44" s="1"/>
  <c r="A2603" i="44"/>
  <c r="B2603" i="44" s="1"/>
  <c r="A2602" i="44"/>
  <c r="B2602" i="44" s="1"/>
  <c r="A2601" i="44"/>
  <c r="B2601" i="44" s="1"/>
  <c r="A2600" i="44"/>
  <c r="B2600" i="44" s="1"/>
  <c r="A2599" i="44"/>
  <c r="B2599" i="44" s="1"/>
  <c r="A2598" i="44"/>
  <c r="B2598" i="44" s="1"/>
  <c r="A2597" i="44"/>
  <c r="B2597" i="44" s="1"/>
  <c r="A2596" i="44"/>
  <c r="B2596" i="44" s="1"/>
  <c r="A2595" i="44"/>
  <c r="B2595" i="44" s="1"/>
  <c r="A2594" i="44"/>
  <c r="B2594" i="44" s="1"/>
  <c r="A2593" i="44"/>
  <c r="B2593" i="44" s="1"/>
  <c r="A2592" i="44"/>
  <c r="B2592" i="44" s="1"/>
  <c r="A2591" i="44"/>
  <c r="B2591" i="44" s="1"/>
  <c r="A2590" i="44"/>
  <c r="B2590" i="44" s="1"/>
  <c r="A2589" i="44"/>
  <c r="B2589" i="44" s="1"/>
  <c r="A2588" i="44"/>
  <c r="B2588" i="44" s="1"/>
  <c r="A2587" i="44"/>
  <c r="B2587" i="44" s="1"/>
  <c r="A2586" i="44"/>
  <c r="B2586" i="44" s="1"/>
  <c r="A2585" i="44"/>
  <c r="B2585" i="44" s="1"/>
  <c r="A2584" i="44"/>
  <c r="B2584" i="44" s="1"/>
  <c r="A2583" i="44"/>
  <c r="B2583" i="44" s="1"/>
  <c r="A2582" i="44"/>
  <c r="B2582" i="44" s="1"/>
  <c r="A2581" i="44"/>
  <c r="B2581" i="44" s="1"/>
  <c r="A2580" i="44"/>
  <c r="B2580" i="44" s="1"/>
  <c r="A2579" i="44"/>
  <c r="B2579" i="44" s="1"/>
  <c r="A2578" i="44"/>
  <c r="B2578" i="44" s="1"/>
  <c r="A2577" i="44"/>
  <c r="B2577" i="44" s="1"/>
  <c r="A2576" i="44"/>
  <c r="B2576" i="44" s="1"/>
  <c r="A2575" i="44"/>
  <c r="B2575" i="44" s="1"/>
  <c r="A2574" i="44"/>
  <c r="B2574" i="44" s="1"/>
  <c r="A2573" i="44"/>
  <c r="B2573" i="44" s="1"/>
  <c r="A2572" i="44"/>
  <c r="B2572" i="44" s="1"/>
  <c r="A2571" i="44"/>
  <c r="B2571" i="44" s="1"/>
  <c r="A2570" i="44"/>
  <c r="B2570" i="44" s="1"/>
  <c r="A2569" i="44"/>
  <c r="B2569" i="44" s="1"/>
  <c r="A2568" i="44"/>
  <c r="B2568" i="44" s="1"/>
  <c r="A2567" i="44"/>
  <c r="B2567" i="44" s="1"/>
  <c r="A2566" i="44"/>
  <c r="B2566" i="44" s="1"/>
  <c r="A2565" i="44"/>
  <c r="B2565" i="44" s="1"/>
  <c r="A2564" i="44"/>
  <c r="B2564" i="44" s="1"/>
  <c r="A2563" i="44"/>
  <c r="B2563" i="44" s="1"/>
  <c r="A2562" i="44"/>
  <c r="B2562" i="44" s="1"/>
  <c r="A2561" i="44"/>
  <c r="B2561" i="44" s="1"/>
  <c r="A2560" i="44"/>
  <c r="B2560" i="44" s="1"/>
  <c r="A2559" i="44"/>
  <c r="B2559" i="44" s="1"/>
  <c r="A2558" i="44"/>
  <c r="B2558" i="44" s="1"/>
  <c r="A2557" i="44"/>
  <c r="B2557" i="44" s="1"/>
  <c r="A2556" i="44"/>
  <c r="B2556" i="44" s="1"/>
  <c r="A2555" i="44"/>
  <c r="B2555" i="44" s="1"/>
  <c r="A2554" i="44"/>
  <c r="B2554" i="44" s="1"/>
  <c r="A2553" i="44"/>
  <c r="B2553" i="44" s="1"/>
  <c r="A2552" i="44"/>
  <c r="B2552" i="44" s="1"/>
  <c r="A2551" i="44"/>
  <c r="B2551" i="44" s="1"/>
  <c r="A2550" i="44"/>
  <c r="B2550" i="44" s="1"/>
  <c r="A2549" i="44"/>
  <c r="B2549" i="44" s="1"/>
  <c r="A2548" i="44"/>
  <c r="B2548" i="44" s="1"/>
  <c r="A2547" i="44"/>
  <c r="B2547" i="44" s="1"/>
  <c r="A2546" i="44"/>
  <c r="B2546" i="44" s="1"/>
  <c r="A2545" i="44"/>
  <c r="B2545" i="44" s="1"/>
  <c r="A2544" i="44"/>
  <c r="B2544" i="44" s="1"/>
  <c r="A2543" i="44"/>
  <c r="B2543" i="44" s="1"/>
  <c r="A2542" i="44"/>
  <c r="B2542" i="44" s="1"/>
  <c r="A2541" i="44"/>
  <c r="B2541" i="44" s="1"/>
  <c r="A2540" i="44"/>
  <c r="B2540" i="44" s="1"/>
  <c r="A2539" i="44"/>
  <c r="B2539" i="44" s="1"/>
  <c r="A2538" i="44"/>
  <c r="B2538" i="44" s="1"/>
  <c r="A2537" i="44"/>
  <c r="B2537" i="44" s="1"/>
  <c r="A2536" i="44"/>
  <c r="B2536" i="44" s="1"/>
  <c r="A2535" i="44"/>
  <c r="B2535" i="44" s="1"/>
  <c r="A2534" i="44"/>
  <c r="B2534" i="44" s="1"/>
  <c r="A2533" i="44"/>
  <c r="B2533" i="44" s="1"/>
  <c r="A2532" i="44"/>
  <c r="B2532" i="44" s="1"/>
  <c r="A2531" i="44"/>
  <c r="B2531" i="44" s="1"/>
  <c r="A2530" i="44"/>
  <c r="B2530" i="44" s="1"/>
  <c r="A2529" i="44"/>
  <c r="B2529" i="44" s="1"/>
  <c r="A2528" i="44"/>
  <c r="B2528" i="44" s="1"/>
  <c r="A2527" i="44"/>
  <c r="B2527" i="44" s="1"/>
  <c r="A2526" i="44"/>
  <c r="B2526" i="44" s="1"/>
  <c r="A2525" i="44"/>
  <c r="B2525" i="44" s="1"/>
  <c r="A2524" i="44"/>
  <c r="B2524" i="44" s="1"/>
  <c r="A2523" i="44"/>
  <c r="B2523" i="44" s="1"/>
  <c r="A2522" i="44"/>
  <c r="B2522" i="44" s="1"/>
  <c r="A2521" i="44"/>
  <c r="B2521" i="44" s="1"/>
  <c r="A2520" i="44"/>
  <c r="B2520" i="44" s="1"/>
  <c r="A2519" i="44"/>
  <c r="B2519" i="44" s="1"/>
  <c r="A2518" i="44"/>
  <c r="B2518" i="44" s="1"/>
  <c r="A2517" i="44"/>
  <c r="B2517" i="44" s="1"/>
  <c r="A2516" i="44"/>
  <c r="B2516" i="44" s="1"/>
  <c r="A2515" i="44"/>
  <c r="B2515" i="44" s="1"/>
  <c r="A2514" i="44"/>
  <c r="B2514" i="44" s="1"/>
  <c r="A2513" i="44"/>
  <c r="B2513" i="44" s="1"/>
  <c r="A2512" i="44"/>
  <c r="B2512" i="44" s="1"/>
  <c r="A2511" i="44"/>
  <c r="B2511" i="44" s="1"/>
  <c r="A2510" i="44"/>
  <c r="B2510" i="44" s="1"/>
  <c r="A2509" i="44"/>
  <c r="B2509" i="44" s="1"/>
  <c r="A2508" i="44"/>
  <c r="B2508" i="44" s="1"/>
  <c r="A2507" i="44"/>
  <c r="B2507" i="44" s="1"/>
  <c r="A2506" i="44"/>
  <c r="B2506" i="44" s="1"/>
  <c r="A2505" i="44"/>
  <c r="B2505" i="44" s="1"/>
  <c r="A2504" i="44"/>
  <c r="B2504" i="44" s="1"/>
  <c r="A2503" i="44"/>
  <c r="B2503" i="44" s="1"/>
  <c r="A2502" i="44"/>
  <c r="B2502" i="44" s="1"/>
  <c r="A2501" i="44"/>
  <c r="B2501" i="44" s="1"/>
  <c r="A2500" i="44"/>
  <c r="B2500" i="44" s="1"/>
  <c r="A2499" i="44"/>
  <c r="B2499" i="44" s="1"/>
  <c r="A2498" i="44"/>
  <c r="B2498" i="44" s="1"/>
  <c r="A2497" i="44"/>
  <c r="B2497" i="44" s="1"/>
  <c r="A2496" i="44"/>
  <c r="B2496" i="44" s="1"/>
  <c r="A2495" i="44"/>
  <c r="B2495" i="44" s="1"/>
  <c r="A2494" i="44"/>
  <c r="B2494" i="44" s="1"/>
  <c r="A2493" i="44"/>
  <c r="B2493" i="44" s="1"/>
  <c r="A2492" i="44"/>
  <c r="B2492" i="44" s="1"/>
  <c r="A2491" i="44"/>
  <c r="B2491" i="44" s="1"/>
  <c r="A2490" i="44"/>
  <c r="B2490" i="44" s="1"/>
  <c r="A2489" i="44"/>
  <c r="B2489" i="44" s="1"/>
  <c r="A2488" i="44"/>
  <c r="B2488" i="44" s="1"/>
  <c r="A2487" i="44"/>
  <c r="B2487" i="44" s="1"/>
  <c r="A2486" i="44"/>
  <c r="B2486" i="44" s="1"/>
  <c r="A2485" i="44"/>
  <c r="B2485" i="44" s="1"/>
  <c r="A2484" i="44"/>
  <c r="B2484" i="44" s="1"/>
  <c r="A2483" i="44"/>
  <c r="B2483" i="44" s="1"/>
  <c r="A2482" i="44"/>
  <c r="B2482" i="44" s="1"/>
  <c r="A2481" i="44"/>
  <c r="B2481" i="44" s="1"/>
  <c r="A2480" i="44"/>
  <c r="B2480" i="44" s="1"/>
  <c r="A2479" i="44"/>
  <c r="B2479" i="44" s="1"/>
  <c r="A2478" i="44"/>
  <c r="B2478" i="44" s="1"/>
  <c r="A2477" i="44"/>
  <c r="B2477" i="44" s="1"/>
  <c r="A2476" i="44"/>
  <c r="B2476" i="44" s="1"/>
  <c r="A2475" i="44"/>
  <c r="B2475" i="44" s="1"/>
  <c r="A2474" i="44"/>
  <c r="B2474" i="44" s="1"/>
  <c r="A2473" i="44"/>
  <c r="B2473" i="44" s="1"/>
  <c r="A2472" i="44"/>
  <c r="B2472" i="44" s="1"/>
  <c r="A2471" i="44"/>
  <c r="B2471" i="44" s="1"/>
  <c r="A2470" i="44"/>
  <c r="B2470" i="44" s="1"/>
  <c r="A2469" i="44"/>
  <c r="B2469" i="44" s="1"/>
  <c r="A2468" i="44"/>
  <c r="B2468" i="44" s="1"/>
  <c r="A2467" i="44"/>
  <c r="B2467" i="44" s="1"/>
  <c r="A2466" i="44"/>
  <c r="B2466" i="44" s="1"/>
  <c r="A2465" i="44"/>
  <c r="B2465" i="44" s="1"/>
  <c r="A2464" i="44"/>
  <c r="B2464" i="44" s="1"/>
  <c r="A2463" i="44"/>
  <c r="B2463" i="44" s="1"/>
  <c r="A2462" i="44"/>
  <c r="B2462" i="44" s="1"/>
  <c r="A2461" i="44"/>
  <c r="B2461" i="44" s="1"/>
  <c r="A2460" i="44"/>
  <c r="B2460" i="44" s="1"/>
  <c r="A2459" i="44"/>
  <c r="B2459" i="44" s="1"/>
  <c r="A2458" i="44"/>
  <c r="B2458" i="44" s="1"/>
  <c r="A2457" i="44"/>
  <c r="B2457" i="44" s="1"/>
  <c r="A2456" i="44"/>
  <c r="B2456" i="44" s="1"/>
  <c r="A2455" i="44"/>
  <c r="B2455" i="44" s="1"/>
  <c r="A2454" i="44"/>
  <c r="B2454" i="44" s="1"/>
  <c r="A2453" i="44"/>
  <c r="B2453" i="44" s="1"/>
  <c r="A2452" i="44"/>
  <c r="B2452" i="44" s="1"/>
  <c r="A2451" i="44"/>
  <c r="B2451" i="44" s="1"/>
  <c r="A2450" i="44"/>
  <c r="B2450" i="44" s="1"/>
  <c r="A2449" i="44"/>
  <c r="B2449" i="44" s="1"/>
  <c r="A2448" i="44"/>
  <c r="B2448" i="44" s="1"/>
  <c r="A2447" i="44"/>
  <c r="B2447" i="44" s="1"/>
  <c r="A2446" i="44"/>
  <c r="B2446" i="44" s="1"/>
  <c r="A2445" i="44"/>
  <c r="B2445" i="44" s="1"/>
  <c r="A2444" i="44"/>
  <c r="B2444" i="44" s="1"/>
  <c r="A2443" i="44"/>
  <c r="B2443" i="44" s="1"/>
  <c r="A2442" i="44"/>
  <c r="B2442" i="44" s="1"/>
  <c r="A2441" i="44"/>
  <c r="B2441" i="44" s="1"/>
  <c r="A2440" i="44"/>
  <c r="B2440" i="44" s="1"/>
  <c r="A2439" i="44"/>
  <c r="B2439" i="44" s="1"/>
  <c r="A2438" i="44"/>
  <c r="B2438" i="44" s="1"/>
  <c r="A2437" i="44"/>
  <c r="B2437" i="44" s="1"/>
  <c r="A2436" i="44"/>
  <c r="B2436" i="44" s="1"/>
  <c r="A2435" i="44"/>
  <c r="B2435" i="44" s="1"/>
  <c r="A2434" i="44"/>
  <c r="B2434" i="44" s="1"/>
  <c r="A2433" i="44"/>
  <c r="B2433" i="44" s="1"/>
  <c r="A2432" i="44"/>
  <c r="B2432" i="44" s="1"/>
  <c r="A2431" i="44"/>
  <c r="B2431" i="44" s="1"/>
  <c r="A2430" i="44"/>
  <c r="B2430" i="44" s="1"/>
  <c r="A2429" i="44"/>
  <c r="B2429" i="44" s="1"/>
  <c r="A2428" i="44"/>
  <c r="B2428" i="44" s="1"/>
  <c r="A2427" i="44"/>
  <c r="B2427" i="44" s="1"/>
  <c r="A2426" i="44"/>
  <c r="B2426" i="44" s="1"/>
  <c r="A2425" i="44"/>
  <c r="B2425" i="44" s="1"/>
  <c r="A2424" i="44"/>
  <c r="B2424" i="44" s="1"/>
  <c r="A2423" i="44"/>
  <c r="B2423" i="44" s="1"/>
  <c r="A2422" i="44"/>
  <c r="B2422" i="44" s="1"/>
  <c r="A2421" i="44"/>
  <c r="B2421" i="44" s="1"/>
  <c r="A2420" i="44"/>
  <c r="B2420" i="44" s="1"/>
  <c r="A2419" i="44"/>
  <c r="B2419" i="44" s="1"/>
  <c r="A2418" i="44"/>
  <c r="B2418" i="44" s="1"/>
  <c r="A2417" i="44"/>
  <c r="B2417" i="44" s="1"/>
  <c r="A2416" i="44"/>
  <c r="B2416" i="44" s="1"/>
  <c r="A2415" i="44"/>
  <c r="B2415" i="44" s="1"/>
  <c r="A2414" i="44"/>
  <c r="B2414" i="44" s="1"/>
  <c r="A2413" i="44"/>
  <c r="B2413" i="44" s="1"/>
  <c r="A2412" i="44"/>
  <c r="B2412" i="44" s="1"/>
  <c r="A2411" i="44"/>
  <c r="B2411" i="44" s="1"/>
  <c r="A2410" i="44"/>
  <c r="B2410" i="44" s="1"/>
  <c r="A2409" i="44"/>
  <c r="B2409" i="44" s="1"/>
  <c r="A2408" i="44"/>
  <c r="B2408" i="44" s="1"/>
  <c r="A2407" i="44"/>
  <c r="B2407" i="44" s="1"/>
  <c r="A2406" i="44"/>
  <c r="B2406" i="44" s="1"/>
  <c r="A2405" i="44"/>
  <c r="B2405" i="44" s="1"/>
  <c r="A2404" i="44"/>
  <c r="B2404" i="44" s="1"/>
  <c r="A2403" i="44"/>
  <c r="B2403" i="44" s="1"/>
  <c r="A2402" i="44"/>
  <c r="B2402" i="44" s="1"/>
  <c r="A2401" i="44"/>
  <c r="B2401" i="44" s="1"/>
  <c r="A2400" i="44"/>
  <c r="B2400" i="44" s="1"/>
  <c r="A2399" i="44"/>
  <c r="B2399" i="44" s="1"/>
  <c r="A2398" i="44"/>
  <c r="B2398" i="44" s="1"/>
  <c r="A2397" i="44"/>
  <c r="B2397" i="44" s="1"/>
  <c r="A2396" i="44"/>
  <c r="B2396" i="44" s="1"/>
  <c r="A2395" i="44"/>
  <c r="B2395" i="44" s="1"/>
  <c r="A2394" i="44"/>
  <c r="B2394" i="44" s="1"/>
  <c r="A2393" i="44"/>
  <c r="B2393" i="44" s="1"/>
  <c r="A2392" i="44"/>
  <c r="B2392" i="44" s="1"/>
  <c r="A2391" i="44"/>
  <c r="B2391" i="44" s="1"/>
  <c r="A2390" i="44"/>
  <c r="B2390" i="44" s="1"/>
  <c r="A2389" i="44"/>
  <c r="B2389" i="44" s="1"/>
  <c r="A2388" i="44"/>
  <c r="B2388" i="44" s="1"/>
  <c r="A2387" i="44"/>
  <c r="B2387" i="44" s="1"/>
  <c r="A2386" i="44"/>
  <c r="B2386" i="44" s="1"/>
  <c r="A2385" i="44"/>
  <c r="B2385" i="44" s="1"/>
  <c r="A2384" i="44"/>
  <c r="B2384" i="44" s="1"/>
  <c r="A2383" i="44"/>
  <c r="B2383" i="44" s="1"/>
  <c r="A2382" i="44"/>
  <c r="B2382" i="44" s="1"/>
  <c r="A2381" i="44"/>
  <c r="B2381" i="44" s="1"/>
  <c r="A2380" i="44"/>
  <c r="B2380" i="44" s="1"/>
  <c r="A2379" i="44"/>
  <c r="B2379" i="44" s="1"/>
  <c r="A2378" i="44"/>
  <c r="B2378" i="44" s="1"/>
  <c r="A2377" i="44"/>
  <c r="B2377" i="44" s="1"/>
  <c r="A2376" i="44"/>
  <c r="B2376" i="44" s="1"/>
  <c r="A2375" i="44"/>
  <c r="B2375" i="44" s="1"/>
  <c r="A2374" i="44"/>
  <c r="B2374" i="44" s="1"/>
  <c r="A2373" i="44"/>
  <c r="B2373" i="44" s="1"/>
  <c r="A2372" i="44"/>
  <c r="B2372" i="44" s="1"/>
  <c r="A2371" i="44"/>
  <c r="B2371" i="44" s="1"/>
  <c r="A2370" i="44"/>
  <c r="B2370" i="44" s="1"/>
  <c r="A2369" i="44"/>
  <c r="B2369" i="44" s="1"/>
  <c r="A2368" i="44"/>
  <c r="B2368" i="44" s="1"/>
  <c r="A2367" i="44"/>
  <c r="B2367" i="44" s="1"/>
  <c r="A2366" i="44"/>
  <c r="B2366" i="44" s="1"/>
  <c r="A2365" i="44"/>
  <c r="B2365" i="44" s="1"/>
  <c r="A2364" i="44"/>
  <c r="B2364" i="44" s="1"/>
  <c r="A2363" i="44"/>
  <c r="B2363" i="44" s="1"/>
  <c r="A2362" i="44"/>
  <c r="B2362" i="44" s="1"/>
  <c r="A2361" i="44"/>
  <c r="B2361" i="44" s="1"/>
  <c r="A2360" i="44"/>
  <c r="B2360" i="44" s="1"/>
  <c r="A2359" i="44"/>
  <c r="B2359" i="44" s="1"/>
  <c r="A2358" i="44"/>
  <c r="B2358" i="44" s="1"/>
  <c r="A2357" i="44"/>
  <c r="B2357" i="44" s="1"/>
  <c r="A2356" i="44"/>
  <c r="B2356" i="44" s="1"/>
  <c r="A2355" i="44"/>
  <c r="B2355" i="44" s="1"/>
  <c r="A2354" i="44"/>
  <c r="B2354" i="44" s="1"/>
  <c r="A2353" i="44"/>
  <c r="B2353" i="44" s="1"/>
  <c r="A2352" i="44"/>
  <c r="B2352" i="44" s="1"/>
  <c r="A2351" i="44"/>
  <c r="B2351" i="44" s="1"/>
  <c r="A2350" i="44"/>
  <c r="B2350" i="44" s="1"/>
  <c r="A2349" i="44"/>
  <c r="B2349" i="44" s="1"/>
  <c r="A2348" i="44"/>
  <c r="B2348" i="44" s="1"/>
  <c r="A2347" i="44"/>
  <c r="B2347" i="44" s="1"/>
  <c r="A2346" i="44"/>
  <c r="B2346" i="44" s="1"/>
  <c r="A2345" i="44"/>
  <c r="B2345" i="44" s="1"/>
  <c r="A2344" i="44"/>
  <c r="B2344" i="44" s="1"/>
  <c r="A2343" i="44"/>
  <c r="B2343" i="44" s="1"/>
  <c r="A2342" i="44"/>
  <c r="B2342" i="44" s="1"/>
  <c r="A2341" i="44"/>
  <c r="B2341" i="44" s="1"/>
  <c r="A2340" i="44"/>
  <c r="B2340" i="44" s="1"/>
  <c r="A2339" i="44"/>
  <c r="B2339" i="44" s="1"/>
  <c r="A2338" i="44"/>
  <c r="B2338" i="44" s="1"/>
  <c r="A2337" i="44"/>
  <c r="B2337" i="44" s="1"/>
  <c r="A2336" i="44"/>
  <c r="B2336" i="44" s="1"/>
  <c r="A2335" i="44"/>
  <c r="B2335" i="44" s="1"/>
  <c r="A2334" i="44"/>
  <c r="B2334" i="44" s="1"/>
  <c r="A2333" i="44"/>
  <c r="B2333" i="44" s="1"/>
  <c r="A2332" i="44"/>
  <c r="B2332" i="44" s="1"/>
  <c r="A2331" i="44"/>
  <c r="B2331" i="44" s="1"/>
  <c r="A2330" i="44"/>
  <c r="B2330" i="44" s="1"/>
  <c r="A2329" i="44"/>
  <c r="B2329" i="44" s="1"/>
  <c r="A2328" i="44"/>
  <c r="B2328" i="44" s="1"/>
  <c r="A2327" i="44"/>
  <c r="B2327" i="44" s="1"/>
  <c r="A2326" i="44"/>
  <c r="B2326" i="44" s="1"/>
  <c r="A2325" i="44"/>
  <c r="B2325" i="44" s="1"/>
  <c r="A2324" i="44"/>
  <c r="B2324" i="44" s="1"/>
  <c r="A2323" i="44"/>
  <c r="B2323" i="44" s="1"/>
  <c r="A2322" i="44"/>
  <c r="B2322" i="44" s="1"/>
  <c r="A2321" i="44"/>
  <c r="B2321" i="44" s="1"/>
  <c r="A2320" i="44"/>
  <c r="B2320" i="44" s="1"/>
  <c r="A2319" i="44"/>
  <c r="B2319" i="44" s="1"/>
  <c r="A2318" i="44"/>
  <c r="B2318" i="44" s="1"/>
  <c r="A2317" i="44"/>
  <c r="B2317" i="44" s="1"/>
  <c r="A2316" i="44"/>
  <c r="B2316" i="44" s="1"/>
  <c r="A2315" i="44"/>
  <c r="B2315" i="44" s="1"/>
  <c r="A2314" i="44"/>
  <c r="B2314" i="44" s="1"/>
  <c r="A2313" i="44"/>
  <c r="B2313" i="44" s="1"/>
  <c r="A2312" i="44"/>
  <c r="B2312" i="44" s="1"/>
  <c r="A2311" i="44"/>
  <c r="B2311" i="44" s="1"/>
  <c r="A2310" i="44"/>
  <c r="B2310" i="44" s="1"/>
  <c r="A2309" i="44"/>
  <c r="B2309" i="44" s="1"/>
  <c r="A2308" i="44"/>
  <c r="B2308" i="44" s="1"/>
  <c r="A2307" i="44"/>
  <c r="B2307" i="44" s="1"/>
  <c r="A2306" i="44"/>
  <c r="B2306" i="44" s="1"/>
  <c r="A2305" i="44"/>
  <c r="B2305" i="44" s="1"/>
  <c r="A2304" i="44"/>
  <c r="B2304" i="44" s="1"/>
  <c r="A2303" i="44"/>
  <c r="B2303" i="44" s="1"/>
  <c r="A2302" i="44"/>
  <c r="B2302" i="44" s="1"/>
  <c r="A2301" i="44"/>
  <c r="B2301" i="44" s="1"/>
  <c r="A2300" i="44"/>
  <c r="B2300" i="44" s="1"/>
  <c r="A2299" i="44"/>
  <c r="B2299" i="44" s="1"/>
  <c r="A2298" i="44"/>
  <c r="B2298" i="44" s="1"/>
  <c r="A2297" i="44"/>
  <c r="B2297" i="44" s="1"/>
  <c r="A2296" i="44"/>
  <c r="B2296" i="44" s="1"/>
  <c r="A2295" i="44"/>
  <c r="B2295" i="44" s="1"/>
  <c r="A2294" i="44"/>
  <c r="B2294" i="44" s="1"/>
  <c r="A2293" i="44"/>
  <c r="B2293" i="44" s="1"/>
  <c r="A2292" i="44"/>
  <c r="B2292" i="44" s="1"/>
  <c r="A2291" i="44"/>
  <c r="B2291" i="44" s="1"/>
  <c r="A2290" i="44"/>
  <c r="B2290" i="44" s="1"/>
  <c r="A2289" i="44"/>
  <c r="B2289" i="44" s="1"/>
  <c r="A2288" i="44"/>
  <c r="B2288" i="44" s="1"/>
  <c r="A2287" i="44"/>
  <c r="B2287" i="44" s="1"/>
  <c r="A2286" i="44"/>
  <c r="B2286" i="44" s="1"/>
  <c r="A2285" i="44"/>
  <c r="B2285" i="44" s="1"/>
  <c r="A2284" i="44"/>
  <c r="B2284" i="44" s="1"/>
  <c r="A2283" i="44"/>
  <c r="B2283" i="44" s="1"/>
  <c r="A2282" i="44"/>
  <c r="B2282" i="44" s="1"/>
  <c r="A2281" i="44"/>
  <c r="B2281" i="44" s="1"/>
  <c r="A2280" i="44"/>
  <c r="B2280" i="44" s="1"/>
  <c r="A2279" i="44"/>
  <c r="B2279" i="44" s="1"/>
  <c r="A2278" i="44"/>
  <c r="B2278" i="44" s="1"/>
  <c r="A2277" i="44"/>
  <c r="B2277" i="44" s="1"/>
  <c r="A2276" i="44"/>
  <c r="B2276" i="44" s="1"/>
  <c r="A2275" i="44"/>
  <c r="B2275" i="44" s="1"/>
  <c r="A2274" i="44"/>
  <c r="B2274" i="44" s="1"/>
  <c r="A2273" i="44"/>
  <c r="B2273" i="44" s="1"/>
  <c r="A2272" i="44"/>
  <c r="B2272" i="44" s="1"/>
  <c r="A2271" i="44"/>
  <c r="B2271" i="44" s="1"/>
  <c r="A2270" i="44"/>
  <c r="B2270" i="44" s="1"/>
  <c r="A2269" i="44"/>
  <c r="B2269" i="44" s="1"/>
  <c r="A2268" i="44"/>
  <c r="B2268" i="44" s="1"/>
  <c r="A2267" i="44"/>
  <c r="B2267" i="44" s="1"/>
  <c r="A2266" i="44"/>
  <c r="B2266" i="44" s="1"/>
  <c r="A2265" i="44"/>
  <c r="B2265" i="44" s="1"/>
  <c r="A2264" i="44"/>
  <c r="B2264" i="44" s="1"/>
  <c r="A2263" i="44"/>
  <c r="B2263" i="44" s="1"/>
  <c r="A2262" i="44"/>
  <c r="B2262" i="44" s="1"/>
  <c r="A2261" i="44"/>
  <c r="B2261" i="44" s="1"/>
  <c r="A2260" i="44"/>
  <c r="B2260" i="44" s="1"/>
  <c r="A2259" i="44"/>
  <c r="B2259" i="44" s="1"/>
  <c r="A2258" i="44"/>
  <c r="B2258" i="44" s="1"/>
  <c r="A2257" i="44"/>
  <c r="B2257" i="44" s="1"/>
  <c r="A2256" i="44"/>
  <c r="B2256" i="44" s="1"/>
  <c r="A2255" i="44"/>
  <c r="B2255" i="44" s="1"/>
  <c r="A2254" i="44"/>
  <c r="B2254" i="44" s="1"/>
  <c r="A2253" i="44"/>
  <c r="B2253" i="44" s="1"/>
  <c r="A2252" i="44"/>
  <c r="B2252" i="44" s="1"/>
  <c r="A2251" i="44"/>
  <c r="B2251" i="44" s="1"/>
  <c r="A2250" i="44"/>
  <c r="B2250" i="44" s="1"/>
  <c r="A2249" i="44"/>
  <c r="B2249" i="44" s="1"/>
  <c r="A2248" i="44"/>
  <c r="B2248" i="44" s="1"/>
  <c r="A2247" i="44"/>
  <c r="B2247" i="44" s="1"/>
  <c r="A2246" i="44"/>
  <c r="B2246" i="44" s="1"/>
  <c r="A2245" i="44"/>
  <c r="B2245" i="44" s="1"/>
  <c r="A2244" i="44"/>
  <c r="B2244" i="44" s="1"/>
  <c r="A2243" i="44"/>
  <c r="B2243" i="44" s="1"/>
  <c r="A2242" i="44"/>
  <c r="B2242" i="44" s="1"/>
  <c r="A2241" i="44"/>
  <c r="B2241" i="44" s="1"/>
  <c r="A2240" i="44"/>
  <c r="B2240" i="44" s="1"/>
  <c r="A2239" i="44"/>
  <c r="B2239" i="44" s="1"/>
  <c r="A2238" i="44"/>
  <c r="B2238" i="44" s="1"/>
  <c r="A2237" i="44"/>
  <c r="B2237" i="44" s="1"/>
  <c r="A2236" i="44"/>
  <c r="B2236" i="44" s="1"/>
  <c r="A2235" i="44"/>
  <c r="B2235" i="44" s="1"/>
  <c r="A2234" i="44"/>
  <c r="B2234" i="44" s="1"/>
  <c r="A2233" i="44"/>
  <c r="B2233" i="44" s="1"/>
  <c r="A2232" i="44"/>
  <c r="B2232" i="44" s="1"/>
  <c r="A2231" i="44"/>
  <c r="B2231" i="44" s="1"/>
  <c r="A2230" i="44"/>
  <c r="B2230" i="44" s="1"/>
  <c r="A2229" i="44"/>
  <c r="B2229" i="44" s="1"/>
  <c r="A2228" i="44"/>
  <c r="B2228" i="44" s="1"/>
  <c r="A2227" i="44"/>
  <c r="B2227" i="44" s="1"/>
  <c r="A2226" i="44"/>
  <c r="B2226" i="44" s="1"/>
  <c r="A2225" i="44"/>
  <c r="B2225" i="44" s="1"/>
  <c r="A2224" i="44"/>
  <c r="B2224" i="44" s="1"/>
  <c r="A2223" i="44"/>
  <c r="B2223" i="44" s="1"/>
  <c r="A2222" i="44"/>
  <c r="B2222" i="44" s="1"/>
  <c r="A2221" i="44"/>
  <c r="B2221" i="44" s="1"/>
  <c r="A2220" i="44"/>
  <c r="B2220" i="44" s="1"/>
  <c r="A2219" i="44"/>
  <c r="B2219" i="44" s="1"/>
  <c r="A2218" i="44"/>
  <c r="B2218" i="44" s="1"/>
  <c r="A2217" i="44"/>
  <c r="B2217" i="44" s="1"/>
  <c r="A2216" i="44"/>
  <c r="B2216" i="44" s="1"/>
  <c r="A2215" i="44"/>
  <c r="B2215" i="44" s="1"/>
  <c r="A2214" i="44"/>
  <c r="B2214" i="44" s="1"/>
  <c r="A2213" i="44"/>
  <c r="B2213" i="44" s="1"/>
  <c r="A2212" i="44"/>
  <c r="B2212" i="44" s="1"/>
  <c r="A2211" i="44"/>
  <c r="B2211" i="44" s="1"/>
  <c r="A2210" i="44"/>
  <c r="B2210" i="44" s="1"/>
  <c r="A2209" i="44"/>
  <c r="B2209" i="44" s="1"/>
  <c r="A2208" i="44"/>
  <c r="B2208" i="44" s="1"/>
  <c r="A2207" i="44"/>
  <c r="B2207" i="44" s="1"/>
  <c r="A2206" i="44"/>
  <c r="B2206" i="44" s="1"/>
  <c r="A2205" i="44"/>
  <c r="B2205" i="44" s="1"/>
  <c r="A2204" i="44"/>
  <c r="B2204" i="44" s="1"/>
  <c r="A2203" i="44"/>
  <c r="B2203" i="44" s="1"/>
  <c r="A2202" i="44"/>
  <c r="B2202" i="44" s="1"/>
  <c r="A2201" i="44"/>
  <c r="B2201" i="44" s="1"/>
  <c r="A2200" i="44"/>
  <c r="B2200" i="44" s="1"/>
  <c r="A2199" i="44"/>
  <c r="B2199" i="44" s="1"/>
  <c r="A2198" i="44"/>
  <c r="B2198" i="44" s="1"/>
  <c r="A2197" i="44"/>
  <c r="B2197" i="44" s="1"/>
  <c r="A2196" i="44"/>
  <c r="B2196" i="44" s="1"/>
  <c r="A2195" i="44"/>
  <c r="B2195" i="44" s="1"/>
  <c r="A2194" i="44"/>
  <c r="B2194" i="44" s="1"/>
  <c r="A2193" i="44"/>
  <c r="B2193" i="44" s="1"/>
  <c r="A2192" i="44"/>
  <c r="B2192" i="44" s="1"/>
  <c r="A2191" i="44"/>
  <c r="B2191" i="44" s="1"/>
  <c r="A2190" i="44"/>
  <c r="B2190" i="44" s="1"/>
  <c r="A2189" i="44"/>
  <c r="B2189" i="44" s="1"/>
  <c r="A2188" i="44"/>
  <c r="B2188" i="44" s="1"/>
  <c r="A2187" i="44"/>
  <c r="B2187" i="44" s="1"/>
  <c r="A2186" i="44"/>
  <c r="B2186" i="44" s="1"/>
  <c r="A2185" i="44"/>
  <c r="B2185" i="44" s="1"/>
  <c r="A2184" i="44"/>
  <c r="B2184" i="44" s="1"/>
  <c r="A2183" i="44"/>
  <c r="B2183" i="44" s="1"/>
  <c r="A2182" i="44"/>
  <c r="B2182" i="44" s="1"/>
  <c r="A2181" i="44"/>
  <c r="B2181" i="44" s="1"/>
  <c r="A2180" i="44"/>
  <c r="B2180" i="44" s="1"/>
  <c r="A2179" i="44"/>
  <c r="B2179" i="44" s="1"/>
  <c r="A2178" i="44"/>
  <c r="B2178" i="44" s="1"/>
  <c r="A2177" i="44"/>
  <c r="B2177" i="44" s="1"/>
  <c r="A2176" i="44"/>
  <c r="B2176" i="44" s="1"/>
  <c r="A2175" i="44"/>
  <c r="B2175" i="44" s="1"/>
  <c r="A2174" i="44"/>
  <c r="B2174" i="44" s="1"/>
  <c r="A2173" i="44"/>
  <c r="B2173" i="44" s="1"/>
  <c r="A2172" i="44"/>
  <c r="B2172" i="44" s="1"/>
  <c r="A2171" i="44"/>
  <c r="B2171" i="44" s="1"/>
  <c r="A2170" i="44"/>
  <c r="B2170" i="44" s="1"/>
  <c r="A2169" i="44"/>
  <c r="B2169" i="44" s="1"/>
  <c r="A2168" i="44"/>
  <c r="B2168" i="44" s="1"/>
  <c r="A2167" i="44"/>
  <c r="B2167" i="44" s="1"/>
  <c r="A2166" i="44"/>
  <c r="B2166" i="44" s="1"/>
  <c r="A2165" i="44"/>
  <c r="B2165" i="44" s="1"/>
  <c r="A2164" i="44"/>
  <c r="B2164" i="44" s="1"/>
  <c r="A2163" i="44"/>
  <c r="B2163" i="44" s="1"/>
  <c r="A2162" i="44"/>
  <c r="B2162" i="44" s="1"/>
  <c r="A2161" i="44"/>
  <c r="B2161" i="44" s="1"/>
  <c r="A2160" i="44"/>
  <c r="B2160" i="44" s="1"/>
  <c r="A2159" i="44"/>
  <c r="B2159" i="44" s="1"/>
  <c r="A2158" i="44"/>
  <c r="B2158" i="44" s="1"/>
  <c r="A2157" i="44"/>
  <c r="B2157" i="44" s="1"/>
  <c r="A2156" i="44"/>
  <c r="B2156" i="44" s="1"/>
  <c r="A2155" i="44"/>
  <c r="B2155" i="44" s="1"/>
  <c r="A2154" i="44"/>
  <c r="B2154" i="44" s="1"/>
  <c r="A2153" i="44"/>
  <c r="B2153" i="44" s="1"/>
  <c r="A2152" i="44"/>
  <c r="B2152" i="44" s="1"/>
  <c r="A2151" i="44"/>
  <c r="B2151" i="44" s="1"/>
  <c r="A2150" i="44"/>
  <c r="B2150" i="44" s="1"/>
  <c r="A2149" i="44"/>
  <c r="B2149" i="44" s="1"/>
  <c r="A2148" i="44"/>
  <c r="B2148" i="44" s="1"/>
  <c r="A2147" i="44"/>
  <c r="B2147" i="44" s="1"/>
  <c r="A2146" i="44"/>
  <c r="B2146" i="44" s="1"/>
  <c r="A2145" i="44"/>
  <c r="B2145" i="44" s="1"/>
  <c r="A2144" i="44"/>
  <c r="B2144" i="44" s="1"/>
  <c r="A2143" i="44"/>
  <c r="B2143" i="44" s="1"/>
  <c r="A2142" i="44"/>
  <c r="B2142" i="44" s="1"/>
  <c r="A2141" i="44"/>
  <c r="B2141" i="44" s="1"/>
  <c r="A2140" i="44"/>
  <c r="B2140" i="44" s="1"/>
  <c r="A2139" i="44"/>
  <c r="B2139" i="44" s="1"/>
  <c r="A2138" i="44"/>
  <c r="B2138" i="44" s="1"/>
  <c r="A2137" i="44"/>
  <c r="B2137" i="44" s="1"/>
  <c r="A2136" i="44"/>
  <c r="B2136" i="44" s="1"/>
  <c r="A2135" i="44"/>
  <c r="B2135" i="44" s="1"/>
  <c r="A2134" i="44"/>
  <c r="B2134" i="44" s="1"/>
  <c r="A2133" i="44"/>
  <c r="B2133" i="44" s="1"/>
  <c r="A2132" i="44"/>
  <c r="B2132" i="44" s="1"/>
  <c r="A2131" i="44"/>
  <c r="B2131" i="44" s="1"/>
  <c r="A2130" i="44"/>
  <c r="B2130" i="44" s="1"/>
  <c r="A2129" i="44"/>
  <c r="B2129" i="44" s="1"/>
  <c r="A2128" i="44"/>
  <c r="B2128" i="44" s="1"/>
  <c r="A2127" i="44"/>
  <c r="B2127" i="44" s="1"/>
  <c r="A2126" i="44"/>
  <c r="B2126" i="44" s="1"/>
  <c r="A2125" i="44"/>
  <c r="B2125" i="44" s="1"/>
  <c r="A2124" i="44"/>
  <c r="B2124" i="44" s="1"/>
  <c r="A2123" i="44"/>
  <c r="B2123" i="44" s="1"/>
  <c r="A2122" i="44"/>
  <c r="B2122" i="44" s="1"/>
  <c r="A2121" i="44"/>
  <c r="B2121" i="44" s="1"/>
  <c r="A2120" i="44"/>
  <c r="B2120" i="44" s="1"/>
  <c r="A2119" i="44"/>
  <c r="B2119" i="44" s="1"/>
  <c r="A2118" i="44"/>
  <c r="B2118" i="44" s="1"/>
  <c r="A2117" i="44"/>
  <c r="B2117" i="44" s="1"/>
  <c r="A2116" i="44"/>
  <c r="B2116" i="44" s="1"/>
  <c r="A2115" i="44"/>
  <c r="B2115" i="44" s="1"/>
  <c r="A2114" i="44"/>
  <c r="B2114" i="44" s="1"/>
  <c r="A2113" i="44"/>
  <c r="B2113" i="44" s="1"/>
  <c r="A2112" i="44"/>
  <c r="B2112" i="44" s="1"/>
  <c r="A2111" i="44"/>
  <c r="B2111" i="44" s="1"/>
  <c r="A2110" i="44"/>
  <c r="B2110" i="44" s="1"/>
  <c r="A2109" i="44"/>
  <c r="B2109" i="44" s="1"/>
  <c r="A2108" i="44"/>
  <c r="B2108" i="44" s="1"/>
  <c r="A2107" i="44"/>
  <c r="B2107" i="44" s="1"/>
  <c r="A2106" i="44"/>
  <c r="B2106" i="44" s="1"/>
  <c r="A2105" i="44"/>
  <c r="B2105" i="44" s="1"/>
  <c r="A2104" i="44"/>
  <c r="B2104" i="44" s="1"/>
  <c r="A2103" i="44"/>
  <c r="B2103" i="44" s="1"/>
  <c r="A2102" i="44"/>
  <c r="B2102" i="44" s="1"/>
  <c r="A2101" i="44"/>
  <c r="B2101" i="44" s="1"/>
  <c r="A2100" i="44"/>
  <c r="B2100" i="44" s="1"/>
  <c r="A2099" i="44"/>
  <c r="B2099" i="44" s="1"/>
  <c r="A2098" i="44"/>
  <c r="B2098" i="44" s="1"/>
  <c r="A2097" i="44"/>
  <c r="B2097" i="44" s="1"/>
  <c r="A2096" i="44"/>
  <c r="B2096" i="44" s="1"/>
  <c r="A2095" i="44"/>
  <c r="B2095" i="44" s="1"/>
  <c r="A2094" i="44"/>
  <c r="B2094" i="44" s="1"/>
  <c r="A2093" i="44"/>
  <c r="B2093" i="44" s="1"/>
  <c r="A2092" i="44"/>
  <c r="B2092" i="44" s="1"/>
  <c r="A2091" i="44"/>
  <c r="B2091" i="44" s="1"/>
  <c r="A2090" i="44"/>
  <c r="B2090" i="44" s="1"/>
  <c r="A2089" i="44"/>
  <c r="B2089" i="44" s="1"/>
  <c r="A2088" i="44"/>
  <c r="B2088" i="44" s="1"/>
  <c r="A2087" i="44"/>
  <c r="B2087" i="44" s="1"/>
  <c r="A2086" i="44"/>
  <c r="B2086" i="44" s="1"/>
  <c r="A2085" i="44"/>
  <c r="B2085" i="44" s="1"/>
  <c r="A2084" i="44"/>
  <c r="B2084" i="44" s="1"/>
  <c r="A2083" i="44"/>
  <c r="B2083" i="44" s="1"/>
  <c r="A2082" i="44"/>
  <c r="B2082" i="44" s="1"/>
  <c r="A2081" i="44"/>
  <c r="B2081" i="44" s="1"/>
  <c r="A2080" i="44"/>
  <c r="B2080" i="44" s="1"/>
  <c r="A2079" i="44"/>
  <c r="B2079" i="44" s="1"/>
  <c r="A2078" i="44"/>
  <c r="B2078" i="44" s="1"/>
  <c r="A2077" i="44"/>
  <c r="B2077" i="44" s="1"/>
  <c r="A2076" i="44"/>
  <c r="B2076" i="44" s="1"/>
  <c r="A2075" i="44"/>
  <c r="B2075" i="44" s="1"/>
  <c r="A2074" i="44"/>
  <c r="B2074" i="44" s="1"/>
  <c r="A2073" i="44"/>
  <c r="B2073" i="44" s="1"/>
  <c r="A2072" i="44"/>
  <c r="B2072" i="44" s="1"/>
  <c r="A2071" i="44"/>
  <c r="B2071" i="44" s="1"/>
  <c r="A2070" i="44"/>
  <c r="B2070" i="44" s="1"/>
  <c r="A2069" i="44"/>
  <c r="B2069" i="44" s="1"/>
  <c r="A2068" i="44"/>
  <c r="B2068" i="44" s="1"/>
  <c r="A2067" i="44"/>
  <c r="B2067" i="44" s="1"/>
  <c r="A2066" i="44"/>
  <c r="B2066" i="44" s="1"/>
  <c r="A2065" i="44"/>
  <c r="B2065" i="44" s="1"/>
  <c r="A2064" i="44"/>
  <c r="B2064" i="44" s="1"/>
  <c r="A2063" i="44"/>
  <c r="B2063" i="44" s="1"/>
  <c r="A2062" i="44"/>
  <c r="B2062" i="44" s="1"/>
  <c r="A2061" i="44"/>
  <c r="B2061" i="44" s="1"/>
  <c r="A2060" i="44"/>
  <c r="B2060" i="44" s="1"/>
  <c r="A2059" i="44"/>
  <c r="B2059" i="44" s="1"/>
  <c r="A2058" i="44"/>
  <c r="B2058" i="44" s="1"/>
  <c r="A2057" i="44"/>
  <c r="B2057" i="44" s="1"/>
  <c r="A2056" i="44"/>
  <c r="B2056" i="44" s="1"/>
  <c r="A2055" i="44"/>
  <c r="B2055" i="44" s="1"/>
  <c r="A2054" i="44"/>
  <c r="B2054" i="44" s="1"/>
  <c r="A2053" i="44"/>
  <c r="B2053" i="44" s="1"/>
  <c r="A2052" i="44"/>
  <c r="B2052" i="44" s="1"/>
  <c r="A2051" i="44"/>
  <c r="B2051" i="44" s="1"/>
  <c r="A2050" i="44"/>
  <c r="B2050" i="44" s="1"/>
  <c r="A2049" i="44"/>
  <c r="B2049" i="44" s="1"/>
  <c r="A2048" i="44"/>
  <c r="B2048" i="44" s="1"/>
  <c r="A2047" i="44"/>
  <c r="B2047" i="44" s="1"/>
  <c r="A2046" i="44"/>
  <c r="B2046" i="44" s="1"/>
  <c r="A2045" i="44"/>
  <c r="B2045" i="44" s="1"/>
  <c r="A2044" i="44"/>
  <c r="B2044" i="44" s="1"/>
  <c r="A2043" i="44"/>
  <c r="B2043" i="44" s="1"/>
  <c r="A2042" i="44"/>
  <c r="B2042" i="44" s="1"/>
  <c r="A2041" i="44"/>
  <c r="B2041" i="44" s="1"/>
  <c r="A2040" i="44"/>
  <c r="B2040" i="44" s="1"/>
  <c r="A2039" i="44"/>
  <c r="B2039" i="44" s="1"/>
  <c r="A2038" i="44"/>
  <c r="B2038" i="44" s="1"/>
  <c r="A2037" i="44"/>
  <c r="B2037" i="44" s="1"/>
  <c r="A2036" i="44"/>
  <c r="B2036" i="44" s="1"/>
  <c r="A2035" i="44"/>
  <c r="B2035" i="44" s="1"/>
  <c r="A2034" i="44"/>
  <c r="B2034" i="44" s="1"/>
  <c r="A2033" i="44"/>
  <c r="B2033" i="44" s="1"/>
  <c r="A2032" i="44"/>
  <c r="B2032" i="44" s="1"/>
  <c r="A2031" i="44"/>
  <c r="B2031" i="44" s="1"/>
  <c r="A2030" i="44"/>
  <c r="B2030" i="44" s="1"/>
  <c r="A2029" i="44"/>
  <c r="B2029" i="44" s="1"/>
  <c r="A2028" i="44"/>
  <c r="B2028" i="44" s="1"/>
  <c r="A2027" i="44"/>
  <c r="B2027" i="44" s="1"/>
  <c r="A2026" i="44"/>
  <c r="B2026" i="44" s="1"/>
  <c r="A2025" i="44"/>
  <c r="B2025" i="44" s="1"/>
  <c r="A2024" i="44"/>
  <c r="B2024" i="44" s="1"/>
  <c r="A2023" i="44"/>
  <c r="B2023" i="44" s="1"/>
  <c r="A2022" i="44"/>
  <c r="B2022" i="44" s="1"/>
  <c r="A2021" i="44"/>
  <c r="B2021" i="44" s="1"/>
  <c r="A2020" i="44"/>
  <c r="B2020" i="44" s="1"/>
  <c r="A2019" i="44"/>
  <c r="B2019" i="44" s="1"/>
  <c r="A2018" i="44"/>
  <c r="B2018" i="44" s="1"/>
  <c r="A2017" i="44"/>
  <c r="B2017" i="44" s="1"/>
  <c r="A2016" i="44"/>
  <c r="B2016" i="44" s="1"/>
  <c r="A2015" i="44"/>
  <c r="B2015" i="44" s="1"/>
  <c r="A2014" i="44"/>
  <c r="B2014" i="44" s="1"/>
  <c r="A2013" i="44"/>
  <c r="B2013" i="44" s="1"/>
  <c r="A2012" i="44"/>
  <c r="B2012" i="44" s="1"/>
  <c r="A2011" i="44"/>
  <c r="B2011" i="44" s="1"/>
  <c r="A2010" i="44"/>
  <c r="B2010" i="44" s="1"/>
  <c r="A2009" i="44"/>
  <c r="B2009" i="44" s="1"/>
  <c r="A2008" i="44"/>
  <c r="B2008" i="44" s="1"/>
  <c r="A2007" i="44"/>
  <c r="B2007" i="44" s="1"/>
  <c r="A2006" i="44"/>
  <c r="B2006" i="44" s="1"/>
  <c r="A2005" i="44"/>
  <c r="B2005" i="44" s="1"/>
  <c r="A2004" i="44"/>
  <c r="B2004" i="44" s="1"/>
  <c r="A2003" i="44"/>
  <c r="B2003" i="44" s="1"/>
  <c r="A2002" i="44"/>
  <c r="B2002" i="44" s="1"/>
  <c r="A2001" i="44"/>
  <c r="B2001" i="44" s="1"/>
  <c r="A2000" i="44"/>
  <c r="B2000" i="44" s="1"/>
  <c r="A1999" i="44"/>
  <c r="B1999" i="44" s="1"/>
  <c r="A1998" i="44"/>
  <c r="B1998" i="44" s="1"/>
  <c r="A1997" i="44"/>
  <c r="B1997" i="44" s="1"/>
  <c r="A1996" i="44"/>
  <c r="B1996" i="44" s="1"/>
  <c r="A1995" i="44"/>
  <c r="B1995" i="44" s="1"/>
  <c r="A1994" i="44"/>
  <c r="B1994" i="44" s="1"/>
  <c r="A1993" i="44"/>
  <c r="B1993" i="44" s="1"/>
  <c r="A1992" i="44"/>
  <c r="B1992" i="44" s="1"/>
  <c r="A1991" i="44"/>
  <c r="B1991" i="44" s="1"/>
  <c r="A1990" i="44"/>
  <c r="B1990" i="44" s="1"/>
  <c r="A1989" i="44"/>
  <c r="B1989" i="44" s="1"/>
  <c r="A1988" i="44"/>
  <c r="B1988" i="44" s="1"/>
  <c r="A1987" i="44"/>
  <c r="B1987" i="44" s="1"/>
  <c r="A1986" i="44"/>
  <c r="B1986" i="44" s="1"/>
  <c r="A1985" i="44"/>
  <c r="B1985" i="44" s="1"/>
  <c r="A1984" i="44"/>
  <c r="B1984" i="44" s="1"/>
  <c r="A1983" i="44"/>
  <c r="B1983" i="44" s="1"/>
  <c r="A1982" i="44"/>
  <c r="B1982" i="44" s="1"/>
  <c r="A1981" i="44"/>
  <c r="B1981" i="44" s="1"/>
  <c r="A1980" i="44"/>
  <c r="B1980" i="44" s="1"/>
  <c r="A1979" i="44"/>
  <c r="B1979" i="44" s="1"/>
  <c r="A1978" i="44"/>
  <c r="B1978" i="44" s="1"/>
  <c r="A1977" i="44"/>
  <c r="B1977" i="44" s="1"/>
  <c r="A1976" i="44"/>
  <c r="B1976" i="44" s="1"/>
  <c r="A1975" i="44"/>
  <c r="B1975" i="44" s="1"/>
  <c r="A1974" i="44"/>
  <c r="B1974" i="44" s="1"/>
  <c r="A1973" i="44"/>
  <c r="B1973" i="44" s="1"/>
  <c r="A1972" i="44"/>
  <c r="B1972" i="44" s="1"/>
  <c r="A1971" i="44"/>
  <c r="B1971" i="44" s="1"/>
  <c r="A1970" i="44"/>
  <c r="B1970" i="44" s="1"/>
  <c r="A1969" i="44"/>
  <c r="B1969" i="44" s="1"/>
  <c r="A1968" i="44"/>
  <c r="B1968" i="44" s="1"/>
  <c r="A1967" i="44"/>
  <c r="B1967" i="44" s="1"/>
  <c r="A1966" i="44"/>
  <c r="B1966" i="44" s="1"/>
  <c r="A1965" i="44"/>
  <c r="B1965" i="44" s="1"/>
  <c r="A1964" i="44"/>
  <c r="B1964" i="44" s="1"/>
  <c r="A1963" i="44"/>
  <c r="B1963" i="44" s="1"/>
  <c r="A1962" i="44"/>
  <c r="B1962" i="44" s="1"/>
  <c r="A1961" i="44"/>
  <c r="B1961" i="44" s="1"/>
  <c r="A1960" i="44"/>
  <c r="B1960" i="44" s="1"/>
  <c r="A1959" i="44"/>
  <c r="B1959" i="44" s="1"/>
  <c r="A1958" i="44"/>
  <c r="B1958" i="44" s="1"/>
  <c r="A1957" i="44"/>
  <c r="B1957" i="44" s="1"/>
  <c r="A1956" i="44"/>
  <c r="B1956" i="44" s="1"/>
  <c r="A1955" i="44"/>
  <c r="B1955" i="44" s="1"/>
  <c r="A1954" i="44"/>
  <c r="B1954" i="44" s="1"/>
  <c r="A1953" i="44"/>
  <c r="B1953" i="44" s="1"/>
  <c r="A1952" i="44"/>
  <c r="B1952" i="44" s="1"/>
  <c r="A1951" i="44"/>
  <c r="B1951" i="44" s="1"/>
  <c r="A1950" i="44"/>
  <c r="B1950" i="44" s="1"/>
  <c r="A1949" i="44"/>
  <c r="B1949" i="44" s="1"/>
  <c r="A1948" i="44"/>
  <c r="B1948" i="44" s="1"/>
  <c r="A1947" i="44"/>
  <c r="B1947" i="44" s="1"/>
  <c r="A1946" i="44"/>
  <c r="B1946" i="44" s="1"/>
  <c r="A1945" i="44"/>
  <c r="B1945" i="44" s="1"/>
  <c r="A1944" i="44"/>
  <c r="B1944" i="44" s="1"/>
  <c r="A1943" i="44"/>
  <c r="B1943" i="44" s="1"/>
  <c r="A1942" i="44"/>
  <c r="B1942" i="44" s="1"/>
  <c r="A1941" i="44"/>
  <c r="B1941" i="44" s="1"/>
  <c r="A1940" i="44"/>
  <c r="B1940" i="44" s="1"/>
  <c r="A1939" i="44"/>
  <c r="B1939" i="44" s="1"/>
  <c r="A1938" i="44"/>
  <c r="B1938" i="44" s="1"/>
  <c r="A1937" i="44"/>
  <c r="B1937" i="44" s="1"/>
  <c r="A1936" i="44"/>
  <c r="B1936" i="44" s="1"/>
  <c r="A1935" i="44"/>
  <c r="B1935" i="44" s="1"/>
  <c r="A1934" i="44"/>
  <c r="B1934" i="44" s="1"/>
  <c r="A1933" i="44"/>
  <c r="B1933" i="44" s="1"/>
  <c r="A1932" i="44"/>
  <c r="B1932" i="44" s="1"/>
  <c r="A1931" i="44"/>
  <c r="B1931" i="44" s="1"/>
  <c r="A1930" i="44"/>
  <c r="B1930" i="44" s="1"/>
  <c r="A1929" i="44"/>
  <c r="B1929" i="44" s="1"/>
  <c r="A1928" i="44"/>
  <c r="B1928" i="44" s="1"/>
  <c r="A1927" i="44"/>
  <c r="B1927" i="44" s="1"/>
  <c r="A1926" i="44"/>
  <c r="B1926" i="44" s="1"/>
  <c r="A1925" i="44"/>
  <c r="B1925" i="44" s="1"/>
  <c r="A1924" i="44"/>
  <c r="B1924" i="44" s="1"/>
  <c r="A1923" i="44"/>
  <c r="B1923" i="44" s="1"/>
  <c r="A1922" i="44"/>
  <c r="B1922" i="44" s="1"/>
  <c r="A1921" i="44"/>
  <c r="B1921" i="44" s="1"/>
  <c r="A1920" i="44"/>
  <c r="B1920" i="44" s="1"/>
  <c r="A1919" i="44"/>
  <c r="B1919" i="44" s="1"/>
  <c r="A1918" i="44"/>
  <c r="B1918" i="44" s="1"/>
  <c r="A1917" i="44"/>
  <c r="B1917" i="44" s="1"/>
  <c r="A1916" i="44"/>
  <c r="B1916" i="44" s="1"/>
  <c r="A1915" i="44"/>
  <c r="B1915" i="44" s="1"/>
  <c r="A1914" i="44"/>
  <c r="B1914" i="44" s="1"/>
  <c r="A1913" i="44"/>
  <c r="B1913" i="44" s="1"/>
  <c r="A1912" i="44"/>
  <c r="B1912" i="44" s="1"/>
  <c r="A1911" i="44"/>
  <c r="B1911" i="44" s="1"/>
  <c r="A1910" i="44"/>
  <c r="B1910" i="44" s="1"/>
  <c r="A1909" i="44"/>
  <c r="B1909" i="44" s="1"/>
  <c r="A1908" i="44"/>
  <c r="B1908" i="44" s="1"/>
  <c r="A1907" i="44"/>
  <c r="B1907" i="44" s="1"/>
  <c r="A1906" i="44"/>
  <c r="B1906" i="44" s="1"/>
  <c r="A1905" i="44"/>
  <c r="B1905" i="44" s="1"/>
  <c r="A1904" i="44"/>
  <c r="B1904" i="44" s="1"/>
  <c r="A1903" i="44"/>
  <c r="B1903" i="44" s="1"/>
  <c r="A1902" i="44"/>
  <c r="B1902" i="44" s="1"/>
  <c r="A1901" i="44"/>
  <c r="B1901" i="44" s="1"/>
  <c r="A1900" i="44"/>
  <c r="B1900" i="44" s="1"/>
  <c r="A1899" i="44"/>
  <c r="B1899" i="44" s="1"/>
  <c r="A1898" i="44"/>
  <c r="B1898" i="44" s="1"/>
  <c r="A1897" i="44"/>
  <c r="B1897" i="44" s="1"/>
  <c r="A1896" i="44"/>
  <c r="B1896" i="44" s="1"/>
  <c r="A1895" i="44"/>
  <c r="B1895" i="44" s="1"/>
  <c r="A1894" i="44"/>
  <c r="B1894" i="44" s="1"/>
  <c r="A1893" i="44"/>
  <c r="B1893" i="44" s="1"/>
  <c r="A1892" i="44"/>
  <c r="B1892" i="44" s="1"/>
  <c r="A1891" i="44"/>
  <c r="B1891" i="44" s="1"/>
  <c r="A1890" i="44"/>
  <c r="B1890" i="44" s="1"/>
  <c r="A1889" i="44"/>
  <c r="B1889" i="44" s="1"/>
  <c r="A1888" i="44"/>
  <c r="B1888" i="44" s="1"/>
  <c r="A1887" i="44"/>
  <c r="B1887" i="44" s="1"/>
  <c r="A1886" i="44"/>
  <c r="B1886" i="44" s="1"/>
  <c r="A1885" i="44"/>
  <c r="B1885" i="44" s="1"/>
  <c r="A1884" i="44"/>
  <c r="B1884" i="44" s="1"/>
  <c r="A1883" i="44"/>
  <c r="B1883" i="44" s="1"/>
  <c r="A1882" i="44"/>
  <c r="B1882" i="44" s="1"/>
  <c r="A1881" i="44"/>
  <c r="B1881" i="44" s="1"/>
  <c r="A1880" i="44"/>
  <c r="B1880" i="44" s="1"/>
  <c r="A1879" i="44"/>
  <c r="B1879" i="44" s="1"/>
  <c r="A1878" i="44"/>
  <c r="B1878" i="44" s="1"/>
  <c r="A1877" i="44"/>
  <c r="B1877" i="44" s="1"/>
  <c r="A1876" i="44"/>
  <c r="B1876" i="44" s="1"/>
  <c r="A1875" i="44"/>
  <c r="B1875" i="44" s="1"/>
  <c r="A1874" i="44"/>
  <c r="B1874" i="44" s="1"/>
  <c r="A1873" i="44"/>
  <c r="B1873" i="44" s="1"/>
  <c r="A1872" i="44"/>
  <c r="B1872" i="44" s="1"/>
  <c r="A1871" i="44"/>
  <c r="B1871" i="44" s="1"/>
  <c r="A1870" i="44"/>
  <c r="B1870" i="44" s="1"/>
  <c r="A1869" i="44"/>
  <c r="B1869" i="44" s="1"/>
  <c r="A1868" i="44"/>
  <c r="B1868" i="44" s="1"/>
  <c r="A1867" i="44"/>
  <c r="B1867" i="44" s="1"/>
  <c r="A1866" i="44"/>
  <c r="B1866" i="44" s="1"/>
  <c r="A1865" i="44"/>
  <c r="B1865" i="44" s="1"/>
  <c r="A1864" i="44"/>
  <c r="B1864" i="44" s="1"/>
  <c r="A1863" i="44"/>
  <c r="B1863" i="44" s="1"/>
  <c r="A1862" i="44"/>
  <c r="B1862" i="44" s="1"/>
  <c r="A1861" i="44"/>
  <c r="B1861" i="44" s="1"/>
  <c r="A1860" i="44"/>
  <c r="B1860" i="44" s="1"/>
  <c r="A1859" i="44"/>
  <c r="B1859" i="44" s="1"/>
  <c r="A1858" i="44"/>
  <c r="B1858" i="44" s="1"/>
  <c r="A1857" i="44"/>
  <c r="B1857" i="44" s="1"/>
  <c r="A1856" i="44"/>
  <c r="B1856" i="44" s="1"/>
  <c r="A1855" i="44"/>
  <c r="B1855" i="44" s="1"/>
  <c r="A1854" i="44"/>
  <c r="B1854" i="44" s="1"/>
  <c r="A1853" i="44"/>
  <c r="B1853" i="44" s="1"/>
  <c r="A1852" i="44"/>
  <c r="B1852" i="44" s="1"/>
  <c r="A1851" i="44"/>
  <c r="B1851" i="44" s="1"/>
  <c r="A1850" i="44"/>
  <c r="B1850" i="44" s="1"/>
  <c r="A1849" i="44"/>
  <c r="B1849" i="44" s="1"/>
  <c r="A1848" i="44"/>
  <c r="B1848" i="44" s="1"/>
  <c r="A1847" i="44"/>
  <c r="B1847" i="44" s="1"/>
  <c r="A1846" i="44"/>
  <c r="B1846" i="44" s="1"/>
  <c r="A1845" i="44"/>
  <c r="B1845" i="44" s="1"/>
  <c r="A1844" i="44"/>
  <c r="B1844" i="44" s="1"/>
  <c r="A1843" i="44"/>
  <c r="B1843" i="44" s="1"/>
  <c r="A1842" i="44"/>
  <c r="B1842" i="44" s="1"/>
  <c r="A1841" i="44"/>
  <c r="B1841" i="44" s="1"/>
  <c r="A1840" i="44"/>
  <c r="B1840" i="44" s="1"/>
  <c r="A1839" i="44"/>
  <c r="B1839" i="44" s="1"/>
  <c r="A1838" i="44"/>
  <c r="B1838" i="44" s="1"/>
  <c r="A1837" i="44"/>
  <c r="B1837" i="44" s="1"/>
  <c r="A1836" i="44"/>
  <c r="B1836" i="44" s="1"/>
  <c r="A1835" i="44"/>
  <c r="B1835" i="44" s="1"/>
  <c r="A1834" i="44"/>
  <c r="B1834" i="44" s="1"/>
  <c r="A1833" i="44"/>
  <c r="B1833" i="44" s="1"/>
  <c r="A1832" i="44"/>
  <c r="B1832" i="44" s="1"/>
  <c r="A1831" i="44"/>
  <c r="B1831" i="44" s="1"/>
  <c r="A1830" i="44"/>
  <c r="B1830" i="44" s="1"/>
  <c r="A1829" i="44"/>
  <c r="B1829" i="44" s="1"/>
  <c r="A1828" i="44"/>
  <c r="B1828" i="44" s="1"/>
  <c r="A1827" i="44"/>
  <c r="B1827" i="44" s="1"/>
  <c r="A1826" i="44"/>
  <c r="B1826" i="44" s="1"/>
  <c r="A1825" i="44"/>
  <c r="B1825" i="44" s="1"/>
  <c r="A1824" i="44"/>
  <c r="B1824" i="44" s="1"/>
  <c r="A1823" i="44"/>
  <c r="B1823" i="44" s="1"/>
  <c r="A1822" i="44"/>
  <c r="B1822" i="44" s="1"/>
  <c r="A1821" i="44"/>
  <c r="B1821" i="44" s="1"/>
  <c r="A1820" i="44"/>
  <c r="B1820" i="44" s="1"/>
  <c r="A1819" i="44"/>
  <c r="B1819" i="44" s="1"/>
  <c r="A1818" i="44"/>
  <c r="B1818" i="44" s="1"/>
  <c r="A1817" i="44"/>
  <c r="B1817" i="44" s="1"/>
  <c r="A1816" i="44"/>
  <c r="B1816" i="44" s="1"/>
  <c r="A1815" i="44"/>
  <c r="B1815" i="44" s="1"/>
  <c r="A1814" i="44"/>
  <c r="B1814" i="44" s="1"/>
  <c r="A1813" i="44"/>
  <c r="B1813" i="44" s="1"/>
  <c r="A1812" i="44"/>
  <c r="B1812" i="44" s="1"/>
  <c r="A1811" i="44"/>
  <c r="B1811" i="44" s="1"/>
  <c r="A1810" i="44"/>
  <c r="B1810" i="44" s="1"/>
  <c r="A1809" i="44"/>
  <c r="B1809" i="44" s="1"/>
  <c r="A1808" i="44"/>
  <c r="B1808" i="44" s="1"/>
  <c r="A1807" i="44"/>
  <c r="B1807" i="44" s="1"/>
  <c r="A1806" i="44"/>
  <c r="B1806" i="44" s="1"/>
  <c r="A1805" i="44"/>
  <c r="B1805" i="44" s="1"/>
  <c r="A1804" i="44"/>
  <c r="B1804" i="44" s="1"/>
  <c r="A1803" i="44"/>
  <c r="B1803" i="44" s="1"/>
  <c r="A1802" i="44"/>
  <c r="B1802" i="44" s="1"/>
  <c r="A1801" i="44"/>
  <c r="B1801" i="44" s="1"/>
  <c r="A1800" i="44"/>
  <c r="B1800" i="44" s="1"/>
  <c r="A1799" i="44"/>
  <c r="B1799" i="44" s="1"/>
  <c r="A1798" i="44"/>
  <c r="B1798" i="44" s="1"/>
  <c r="A1797" i="44"/>
  <c r="B1797" i="44" s="1"/>
  <c r="A1796" i="44"/>
  <c r="B1796" i="44" s="1"/>
  <c r="A1795" i="44"/>
  <c r="B1795" i="44" s="1"/>
  <c r="A1794" i="44"/>
  <c r="B1794" i="44" s="1"/>
  <c r="A1793" i="44"/>
  <c r="B1793" i="44" s="1"/>
  <c r="A1792" i="44"/>
  <c r="B1792" i="44" s="1"/>
  <c r="A1791" i="44"/>
  <c r="B1791" i="44" s="1"/>
  <c r="A1790" i="44"/>
  <c r="B1790" i="44" s="1"/>
  <c r="A1789" i="44"/>
  <c r="B1789" i="44" s="1"/>
  <c r="A1788" i="44"/>
  <c r="B1788" i="44" s="1"/>
  <c r="A1787" i="44"/>
  <c r="B1787" i="44" s="1"/>
  <c r="A1786" i="44"/>
  <c r="B1786" i="44" s="1"/>
  <c r="A1785" i="44"/>
  <c r="B1785" i="44" s="1"/>
  <c r="A1784" i="44"/>
  <c r="B1784" i="44" s="1"/>
  <c r="A1783" i="44"/>
  <c r="B1783" i="44" s="1"/>
  <c r="A1782" i="44"/>
  <c r="B1782" i="44" s="1"/>
  <c r="A1781" i="44"/>
  <c r="B1781" i="44" s="1"/>
  <c r="A1780" i="44"/>
  <c r="B1780" i="44" s="1"/>
  <c r="A1779" i="44"/>
  <c r="B1779" i="44" s="1"/>
  <c r="A1778" i="44"/>
  <c r="B1778" i="44" s="1"/>
  <c r="A1777" i="44"/>
  <c r="B1777" i="44" s="1"/>
  <c r="A1776" i="44"/>
  <c r="B1776" i="44" s="1"/>
  <c r="A1775" i="44"/>
  <c r="B1775" i="44" s="1"/>
  <c r="A1774" i="44"/>
  <c r="B1774" i="44" s="1"/>
  <c r="A1773" i="44"/>
  <c r="B1773" i="44" s="1"/>
  <c r="A1772" i="44"/>
  <c r="B1772" i="44" s="1"/>
  <c r="A1771" i="44"/>
  <c r="B1771" i="44" s="1"/>
  <c r="A1770" i="44"/>
  <c r="B1770" i="44" s="1"/>
  <c r="A1769" i="44"/>
  <c r="B1769" i="44" s="1"/>
  <c r="A1768" i="44"/>
  <c r="B1768" i="44" s="1"/>
  <c r="A1767" i="44"/>
  <c r="B1767" i="44" s="1"/>
  <c r="A1766" i="44"/>
  <c r="B1766" i="44" s="1"/>
  <c r="A1765" i="44"/>
  <c r="B1765" i="44" s="1"/>
  <c r="A1764" i="44"/>
  <c r="B1764" i="44" s="1"/>
  <c r="A1763" i="44"/>
  <c r="B1763" i="44" s="1"/>
  <c r="A1762" i="44"/>
  <c r="B1762" i="44" s="1"/>
  <c r="A1761" i="44"/>
  <c r="B1761" i="44" s="1"/>
  <c r="A1760" i="44"/>
  <c r="B1760" i="44" s="1"/>
  <c r="A1759" i="44"/>
  <c r="B1759" i="44" s="1"/>
  <c r="A1758" i="44"/>
  <c r="B1758" i="44" s="1"/>
  <c r="A1757" i="44"/>
  <c r="B1757" i="44" s="1"/>
  <c r="A1756" i="44"/>
  <c r="B1756" i="44" s="1"/>
  <c r="A1755" i="44"/>
  <c r="B1755" i="44" s="1"/>
  <c r="A1754" i="44"/>
  <c r="B1754" i="44" s="1"/>
  <c r="A1753" i="44"/>
  <c r="B1753" i="44" s="1"/>
  <c r="A1752" i="44"/>
  <c r="B1752" i="44" s="1"/>
  <c r="A1751" i="44"/>
  <c r="B1751" i="44" s="1"/>
  <c r="A1750" i="44"/>
  <c r="B1750" i="44" s="1"/>
  <c r="A1749" i="44"/>
  <c r="B1749" i="44" s="1"/>
  <c r="A1748" i="44"/>
  <c r="B1748" i="44" s="1"/>
  <c r="A1747" i="44"/>
  <c r="B1747" i="44" s="1"/>
  <c r="A1746" i="44"/>
  <c r="B1746" i="44" s="1"/>
  <c r="A1745" i="44"/>
  <c r="B1745" i="44" s="1"/>
  <c r="A1744" i="44"/>
  <c r="B1744" i="44" s="1"/>
  <c r="A1743" i="44"/>
  <c r="B1743" i="44" s="1"/>
  <c r="A1742" i="44"/>
  <c r="B1742" i="44" s="1"/>
  <c r="A1741" i="44"/>
  <c r="B1741" i="44" s="1"/>
  <c r="A1740" i="44"/>
  <c r="B1740" i="44" s="1"/>
  <c r="A1739" i="44"/>
  <c r="B1739" i="44" s="1"/>
  <c r="A1738" i="44"/>
  <c r="B1738" i="44" s="1"/>
  <c r="A1737" i="44"/>
  <c r="B1737" i="44" s="1"/>
  <c r="A1736" i="44"/>
  <c r="B1736" i="44" s="1"/>
  <c r="A1735" i="44"/>
  <c r="B1735" i="44" s="1"/>
  <c r="A1734" i="44"/>
  <c r="B1734" i="44" s="1"/>
  <c r="A1733" i="44"/>
  <c r="B1733" i="44" s="1"/>
  <c r="A1732" i="44"/>
  <c r="B1732" i="44" s="1"/>
  <c r="A1731" i="44"/>
  <c r="B1731" i="44" s="1"/>
  <c r="A1730" i="44"/>
  <c r="B1730" i="44" s="1"/>
  <c r="A1729" i="44"/>
  <c r="B1729" i="44" s="1"/>
  <c r="A1728" i="44"/>
  <c r="B1728" i="44" s="1"/>
  <c r="A1727" i="44"/>
  <c r="B1727" i="44" s="1"/>
  <c r="A1726" i="44"/>
  <c r="B1726" i="44" s="1"/>
  <c r="A1725" i="44"/>
  <c r="B1725" i="44" s="1"/>
  <c r="A1724" i="44"/>
  <c r="B1724" i="44" s="1"/>
  <c r="A1723" i="44"/>
  <c r="B1723" i="44" s="1"/>
  <c r="A1722" i="44"/>
  <c r="B1722" i="44" s="1"/>
  <c r="A1721" i="44"/>
  <c r="B1721" i="44" s="1"/>
  <c r="A1720" i="44"/>
  <c r="B1720" i="44" s="1"/>
  <c r="A1719" i="44"/>
  <c r="B1719" i="44" s="1"/>
  <c r="A1718" i="44"/>
  <c r="B1718" i="44" s="1"/>
  <c r="A1717" i="44"/>
  <c r="B1717" i="44" s="1"/>
  <c r="A1716" i="44"/>
  <c r="B1716" i="44" s="1"/>
  <c r="A1715" i="44"/>
  <c r="B1715" i="44" s="1"/>
  <c r="A1714" i="44"/>
  <c r="B1714" i="44" s="1"/>
  <c r="A1713" i="44"/>
  <c r="B1713" i="44" s="1"/>
  <c r="A1712" i="44"/>
  <c r="B1712" i="44" s="1"/>
  <c r="A1711" i="44"/>
  <c r="B1711" i="44" s="1"/>
  <c r="A1710" i="44"/>
  <c r="B1710" i="44" s="1"/>
  <c r="A1709" i="44"/>
  <c r="B1709" i="44" s="1"/>
  <c r="A1708" i="44"/>
  <c r="B1708" i="44" s="1"/>
  <c r="A1707" i="44"/>
  <c r="B1707" i="44" s="1"/>
  <c r="A1706" i="44"/>
  <c r="B1706" i="44" s="1"/>
  <c r="A1705" i="44"/>
  <c r="B1705" i="44" s="1"/>
  <c r="A1704" i="44"/>
  <c r="B1704" i="44" s="1"/>
  <c r="A1703" i="44"/>
  <c r="B1703" i="44" s="1"/>
  <c r="A1702" i="44"/>
  <c r="B1702" i="44" s="1"/>
  <c r="A1701" i="44"/>
  <c r="B1701" i="44" s="1"/>
  <c r="A1700" i="44"/>
  <c r="B1700" i="44" s="1"/>
  <c r="A1699" i="44"/>
  <c r="B1699" i="44" s="1"/>
  <c r="A1698" i="44"/>
  <c r="B1698" i="44" s="1"/>
  <c r="A1697" i="44"/>
  <c r="B1697" i="44" s="1"/>
  <c r="A1696" i="44"/>
  <c r="B1696" i="44" s="1"/>
  <c r="A1695" i="44"/>
  <c r="B1695" i="44" s="1"/>
  <c r="A1694" i="44"/>
  <c r="B1694" i="44" s="1"/>
  <c r="A1693" i="44"/>
  <c r="B1693" i="44" s="1"/>
  <c r="A1692" i="44"/>
  <c r="B1692" i="44" s="1"/>
  <c r="A1691" i="44"/>
  <c r="B1691" i="44" s="1"/>
  <c r="A1690" i="44"/>
  <c r="B1690" i="44" s="1"/>
  <c r="A1689" i="44"/>
  <c r="B1689" i="44" s="1"/>
  <c r="A1688" i="44"/>
  <c r="B1688" i="44" s="1"/>
  <c r="A1687" i="44"/>
  <c r="B1687" i="44" s="1"/>
  <c r="A1686" i="44"/>
  <c r="B1686" i="44" s="1"/>
  <c r="A1685" i="44"/>
  <c r="B1685" i="44" s="1"/>
  <c r="A1684" i="44"/>
  <c r="B1684" i="44" s="1"/>
  <c r="A1683" i="44"/>
  <c r="B1683" i="44" s="1"/>
  <c r="A1682" i="44"/>
  <c r="B1682" i="44" s="1"/>
  <c r="A1681" i="44"/>
  <c r="B1681" i="44" s="1"/>
  <c r="A1680" i="44"/>
  <c r="B1680" i="44" s="1"/>
  <c r="A1679" i="44"/>
  <c r="B1679" i="44" s="1"/>
  <c r="A1678" i="44"/>
  <c r="B1678" i="44" s="1"/>
  <c r="A1677" i="44"/>
  <c r="B1677" i="44" s="1"/>
  <c r="A1676" i="44"/>
  <c r="B1676" i="44" s="1"/>
  <c r="A1675" i="44"/>
  <c r="B1675" i="44" s="1"/>
  <c r="A1674" i="44"/>
  <c r="B1674" i="44" s="1"/>
  <c r="A1673" i="44"/>
  <c r="B1673" i="44" s="1"/>
  <c r="A1672" i="44"/>
  <c r="B1672" i="44" s="1"/>
  <c r="A1671" i="44"/>
  <c r="B1671" i="44" s="1"/>
  <c r="A1670" i="44"/>
  <c r="B1670" i="44" s="1"/>
  <c r="A1669" i="44"/>
  <c r="B1669" i="44" s="1"/>
  <c r="A1668" i="44"/>
  <c r="B1668" i="44" s="1"/>
  <c r="A1667" i="44"/>
  <c r="B1667" i="44" s="1"/>
  <c r="A1666" i="44"/>
  <c r="B1666" i="44" s="1"/>
  <c r="A1665" i="44"/>
  <c r="B1665" i="44" s="1"/>
  <c r="A1664" i="44"/>
  <c r="B1664" i="44" s="1"/>
  <c r="A1663" i="44"/>
  <c r="B1663" i="44" s="1"/>
  <c r="A1662" i="44"/>
  <c r="B1662" i="44" s="1"/>
  <c r="A1661" i="44"/>
  <c r="B1661" i="44" s="1"/>
  <c r="A1660" i="44"/>
  <c r="B1660" i="44" s="1"/>
  <c r="A1659" i="44"/>
  <c r="B1659" i="44" s="1"/>
  <c r="A1658" i="44"/>
  <c r="B1658" i="44" s="1"/>
  <c r="A1657" i="44"/>
  <c r="B1657" i="44" s="1"/>
  <c r="A1656" i="44"/>
  <c r="B1656" i="44" s="1"/>
  <c r="A1655" i="44"/>
  <c r="B1655" i="44" s="1"/>
  <c r="A1654" i="44"/>
  <c r="B1654" i="44" s="1"/>
  <c r="A1653" i="44"/>
  <c r="B1653" i="44" s="1"/>
  <c r="A1652" i="44"/>
  <c r="B1652" i="44" s="1"/>
  <c r="A1651" i="44"/>
  <c r="B1651" i="44" s="1"/>
  <c r="A1650" i="44"/>
  <c r="B1650" i="44" s="1"/>
  <c r="A1649" i="44"/>
  <c r="B1649" i="44" s="1"/>
  <c r="A1648" i="44"/>
  <c r="B1648" i="44" s="1"/>
  <c r="A1647" i="44"/>
  <c r="B1647" i="44" s="1"/>
  <c r="A1646" i="44"/>
  <c r="B1646" i="44" s="1"/>
  <c r="A1645" i="44"/>
  <c r="B1645" i="44" s="1"/>
  <c r="A1644" i="44"/>
  <c r="B1644" i="44" s="1"/>
  <c r="A1643" i="44"/>
  <c r="B1643" i="44" s="1"/>
  <c r="A1642" i="44"/>
  <c r="B1642" i="44" s="1"/>
  <c r="A1641" i="44"/>
  <c r="B1641" i="44" s="1"/>
  <c r="A1640" i="44"/>
  <c r="B1640" i="44" s="1"/>
  <c r="A1639" i="44"/>
  <c r="B1639" i="44" s="1"/>
  <c r="A1638" i="44"/>
  <c r="B1638" i="44" s="1"/>
  <c r="A1637" i="44"/>
  <c r="B1637" i="44" s="1"/>
  <c r="A1636" i="44"/>
  <c r="B1636" i="44" s="1"/>
  <c r="A1635" i="44"/>
  <c r="B1635" i="44" s="1"/>
  <c r="A1634" i="44"/>
  <c r="B1634" i="44" s="1"/>
  <c r="A1633" i="44"/>
  <c r="B1633" i="44" s="1"/>
  <c r="A1632" i="44"/>
  <c r="B1632" i="44" s="1"/>
  <c r="A1631" i="44"/>
  <c r="B1631" i="44" s="1"/>
  <c r="A1630" i="44"/>
  <c r="B1630" i="44" s="1"/>
  <c r="A1629" i="44"/>
  <c r="B1629" i="44" s="1"/>
  <c r="A1628" i="44"/>
  <c r="B1628" i="44" s="1"/>
  <c r="A1627" i="44"/>
  <c r="B1627" i="44" s="1"/>
  <c r="A1626" i="44"/>
  <c r="B1626" i="44" s="1"/>
  <c r="A1625" i="44"/>
  <c r="B1625" i="44" s="1"/>
  <c r="A1624" i="44"/>
  <c r="B1624" i="44" s="1"/>
  <c r="A1623" i="44"/>
  <c r="B1623" i="44" s="1"/>
  <c r="A1622" i="44"/>
  <c r="B1622" i="44" s="1"/>
  <c r="A1621" i="44"/>
  <c r="B1621" i="44" s="1"/>
  <c r="A1620" i="44"/>
  <c r="B1620" i="44" s="1"/>
  <c r="A1619" i="44"/>
  <c r="B1619" i="44" s="1"/>
  <c r="A1618" i="44"/>
  <c r="B1618" i="44" s="1"/>
  <c r="A1617" i="44"/>
  <c r="B1617" i="44" s="1"/>
  <c r="A1616" i="44"/>
  <c r="B1616" i="44" s="1"/>
  <c r="A1615" i="44"/>
  <c r="B1615" i="44" s="1"/>
  <c r="A1614" i="44"/>
  <c r="B1614" i="44" s="1"/>
  <c r="A1613" i="44"/>
  <c r="B1613" i="44" s="1"/>
  <c r="A1612" i="44"/>
  <c r="B1612" i="44" s="1"/>
  <c r="A1611" i="44"/>
  <c r="B1611" i="44" s="1"/>
  <c r="A1610" i="44"/>
  <c r="B1610" i="44" s="1"/>
  <c r="A1609" i="44"/>
  <c r="B1609" i="44" s="1"/>
  <c r="A1608" i="44"/>
  <c r="B1608" i="44" s="1"/>
  <c r="A1607" i="44"/>
  <c r="B1607" i="44" s="1"/>
  <c r="A1606" i="44"/>
  <c r="B1606" i="44" s="1"/>
  <c r="A1605" i="44"/>
  <c r="B1605" i="44" s="1"/>
  <c r="A1604" i="44"/>
  <c r="B1604" i="44" s="1"/>
  <c r="A1603" i="44"/>
  <c r="B1603" i="44" s="1"/>
  <c r="A1602" i="44"/>
  <c r="B1602" i="44" s="1"/>
  <c r="A1601" i="44"/>
  <c r="B1601" i="44" s="1"/>
  <c r="A1600" i="44"/>
  <c r="B1600" i="44" s="1"/>
  <c r="A1599" i="44"/>
  <c r="B1599" i="44" s="1"/>
  <c r="A1598" i="44"/>
  <c r="B1598" i="44" s="1"/>
  <c r="A1597" i="44"/>
  <c r="B1597" i="44" s="1"/>
  <c r="A1596" i="44"/>
  <c r="B1596" i="44" s="1"/>
  <c r="A1595" i="44"/>
  <c r="B1595" i="44" s="1"/>
  <c r="A1594" i="44"/>
  <c r="B1594" i="44" s="1"/>
  <c r="A1593" i="44"/>
  <c r="B1593" i="44" s="1"/>
  <c r="A1592" i="44"/>
  <c r="B1592" i="44" s="1"/>
  <c r="A1591" i="44"/>
  <c r="B1591" i="44" s="1"/>
  <c r="A1590" i="44"/>
  <c r="B1590" i="44" s="1"/>
  <c r="A1589" i="44"/>
  <c r="B1589" i="44" s="1"/>
  <c r="A1588" i="44"/>
  <c r="B1588" i="44" s="1"/>
  <c r="A1587" i="44"/>
  <c r="B1587" i="44" s="1"/>
  <c r="A1586" i="44"/>
  <c r="B1586" i="44" s="1"/>
  <c r="A1585" i="44"/>
  <c r="B1585" i="44" s="1"/>
  <c r="A1584" i="44"/>
  <c r="B1584" i="44" s="1"/>
  <c r="A1583" i="44"/>
  <c r="B1583" i="44" s="1"/>
  <c r="A1582" i="44"/>
  <c r="B1582" i="44" s="1"/>
  <c r="A1581" i="44"/>
  <c r="B1581" i="44" s="1"/>
  <c r="A1580" i="44"/>
  <c r="B1580" i="44" s="1"/>
  <c r="A1579" i="44"/>
  <c r="B1579" i="44" s="1"/>
  <c r="A1578" i="44"/>
  <c r="B1578" i="44" s="1"/>
  <c r="A1577" i="44"/>
  <c r="B1577" i="44" s="1"/>
  <c r="A1576" i="44"/>
  <c r="B1576" i="44" s="1"/>
  <c r="A1575" i="44"/>
  <c r="B1575" i="44" s="1"/>
  <c r="A1574" i="44"/>
  <c r="B1574" i="44" s="1"/>
  <c r="A1573" i="44"/>
  <c r="B1573" i="44" s="1"/>
  <c r="A1572" i="44"/>
  <c r="B1572" i="44" s="1"/>
  <c r="A1571" i="44"/>
  <c r="B1571" i="44" s="1"/>
  <c r="A1570" i="44"/>
  <c r="B1570" i="44" s="1"/>
  <c r="A1569" i="44"/>
  <c r="B1569" i="44" s="1"/>
  <c r="A1568" i="44"/>
  <c r="B1568" i="44" s="1"/>
  <c r="A1567" i="44"/>
  <c r="B1567" i="44" s="1"/>
  <c r="A1566" i="44"/>
  <c r="B1566" i="44" s="1"/>
  <c r="A1565" i="44"/>
  <c r="B1565" i="44" s="1"/>
  <c r="A1564" i="44"/>
  <c r="B1564" i="44" s="1"/>
  <c r="A1563" i="44"/>
  <c r="B1563" i="44" s="1"/>
  <c r="A1562" i="44"/>
  <c r="B1562" i="44" s="1"/>
  <c r="A1561" i="44"/>
  <c r="B1561" i="44" s="1"/>
  <c r="A1560" i="44"/>
  <c r="B1560" i="44" s="1"/>
  <c r="A1559" i="44"/>
  <c r="B1559" i="44" s="1"/>
  <c r="A1558" i="44"/>
  <c r="B1558" i="44" s="1"/>
  <c r="A1557" i="44"/>
  <c r="B1557" i="44" s="1"/>
  <c r="A1556" i="44"/>
  <c r="B1556" i="44" s="1"/>
  <c r="A1555" i="44"/>
  <c r="B1555" i="44" s="1"/>
  <c r="A1554" i="44"/>
  <c r="B1554" i="44" s="1"/>
  <c r="A1553" i="44"/>
  <c r="B1553" i="44" s="1"/>
  <c r="A1552" i="44"/>
  <c r="B1552" i="44" s="1"/>
  <c r="A1551" i="44"/>
  <c r="B1551" i="44" s="1"/>
  <c r="A1550" i="44"/>
  <c r="B1550" i="44" s="1"/>
  <c r="A1549" i="44"/>
  <c r="B1549" i="44" s="1"/>
  <c r="A1548" i="44"/>
  <c r="B1548" i="44" s="1"/>
  <c r="A1547" i="44"/>
  <c r="B1547" i="44" s="1"/>
  <c r="A1546" i="44"/>
  <c r="B1546" i="44" s="1"/>
  <c r="A1545" i="44"/>
  <c r="B1545" i="44" s="1"/>
  <c r="A1544" i="44"/>
  <c r="B1544" i="44" s="1"/>
  <c r="A1543" i="44"/>
  <c r="B1543" i="44" s="1"/>
  <c r="A1542" i="44"/>
  <c r="B1542" i="44" s="1"/>
  <c r="A1541" i="44"/>
  <c r="B1541" i="44" s="1"/>
  <c r="A1540" i="44"/>
  <c r="B1540" i="44" s="1"/>
  <c r="A1539" i="44"/>
  <c r="B1539" i="44" s="1"/>
  <c r="A1538" i="44"/>
  <c r="B1538" i="44" s="1"/>
  <c r="A1537" i="44"/>
  <c r="B1537" i="44" s="1"/>
  <c r="A1536" i="44"/>
  <c r="B1536" i="44" s="1"/>
  <c r="A1535" i="44"/>
  <c r="B1535" i="44" s="1"/>
  <c r="A1534" i="44"/>
  <c r="B1534" i="44" s="1"/>
  <c r="A1533" i="44"/>
  <c r="B1533" i="44" s="1"/>
  <c r="A1532" i="44"/>
  <c r="B1532" i="44" s="1"/>
  <c r="A1531" i="44"/>
  <c r="B1531" i="44" s="1"/>
  <c r="A1530" i="44"/>
  <c r="B1530" i="44" s="1"/>
  <c r="A1529" i="44"/>
  <c r="B1529" i="44" s="1"/>
  <c r="A1528" i="44"/>
  <c r="B1528" i="44" s="1"/>
  <c r="A1527" i="44"/>
  <c r="B1527" i="44" s="1"/>
  <c r="A1526" i="44"/>
  <c r="B1526" i="44" s="1"/>
  <c r="A1525" i="44"/>
  <c r="B1525" i="44" s="1"/>
  <c r="A1524" i="44"/>
  <c r="B1524" i="44" s="1"/>
  <c r="A1523" i="44"/>
  <c r="B1523" i="44" s="1"/>
  <c r="A1522" i="44"/>
  <c r="B1522" i="44" s="1"/>
  <c r="A1521" i="44"/>
  <c r="B1521" i="44" s="1"/>
  <c r="A1520" i="44"/>
  <c r="B1520" i="44" s="1"/>
  <c r="A1519" i="44"/>
  <c r="B1519" i="44" s="1"/>
  <c r="A1518" i="44"/>
  <c r="B1518" i="44" s="1"/>
  <c r="A1517" i="44"/>
  <c r="B1517" i="44" s="1"/>
  <c r="A1516" i="44"/>
  <c r="B1516" i="44" s="1"/>
  <c r="A1515" i="44"/>
  <c r="B1515" i="44" s="1"/>
  <c r="A1514" i="44"/>
  <c r="B1514" i="44" s="1"/>
  <c r="A1513" i="44"/>
  <c r="B1513" i="44" s="1"/>
  <c r="A1512" i="44"/>
  <c r="B1512" i="44" s="1"/>
  <c r="A1511" i="44"/>
  <c r="B1511" i="44" s="1"/>
  <c r="A1510" i="44"/>
  <c r="B1510" i="44" s="1"/>
  <c r="A1509" i="44"/>
  <c r="B1509" i="44" s="1"/>
  <c r="A1508" i="44"/>
  <c r="B1508" i="44" s="1"/>
  <c r="A1507" i="44"/>
  <c r="B1507" i="44" s="1"/>
  <c r="A1506" i="44"/>
  <c r="B1506" i="44" s="1"/>
  <c r="A1505" i="44"/>
  <c r="B1505" i="44" s="1"/>
  <c r="A1504" i="44"/>
  <c r="B1504" i="44" s="1"/>
  <c r="A1503" i="44"/>
  <c r="B1503" i="44" s="1"/>
  <c r="A1502" i="44"/>
  <c r="B1502" i="44" s="1"/>
  <c r="A1501" i="44"/>
  <c r="B1501" i="44" s="1"/>
  <c r="A1500" i="44"/>
  <c r="B1500" i="44" s="1"/>
  <c r="A1499" i="44"/>
  <c r="B1499" i="44" s="1"/>
  <c r="A1498" i="44"/>
  <c r="B1498" i="44" s="1"/>
  <c r="A1497" i="44"/>
  <c r="B1497" i="44" s="1"/>
  <c r="A1496" i="44"/>
  <c r="B1496" i="44" s="1"/>
  <c r="A1495" i="44"/>
  <c r="B1495" i="44" s="1"/>
  <c r="A1494" i="44"/>
  <c r="B1494" i="44" s="1"/>
  <c r="A1493" i="44"/>
  <c r="B1493" i="44" s="1"/>
  <c r="A1492" i="44"/>
  <c r="B1492" i="44" s="1"/>
  <c r="A1491" i="44"/>
  <c r="B1491" i="44" s="1"/>
  <c r="A1490" i="44"/>
  <c r="B1490" i="44" s="1"/>
  <c r="A1489" i="44"/>
  <c r="B1489" i="44" s="1"/>
  <c r="A1488" i="44"/>
  <c r="B1488" i="44" s="1"/>
  <c r="A1487" i="44"/>
  <c r="B1487" i="44" s="1"/>
  <c r="A1486" i="44"/>
  <c r="B1486" i="44" s="1"/>
  <c r="A1485" i="44"/>
  <c r="B1485" i="44" s="1"/>
  <c r="A1484" i="44"/>
  <c r="B1484" i="44" s="1"/>
  <c r="A1483" i="44"/>
  <c r="B1483" i="44" s="1"/>
  <c r="A1482" i="44"/>
  <c r="B1482" i="44" s="1"/>
  <c r="A1481" i="44"/>
  <c r="B1481" i="44" s="1"/>
  <c r="A1480" i="44"/>
  <c r="B1480" i="44" s="1"/>
  <c r="A1479" i="44"/>
  <c r="B1479" i="44" s="1"/>
  <c r="A1478" i="44"/>
  <c r="B1478" i="44" s="1"/>
  <c r="A1477" i="44"/>
  <c r="B1477" i="44" s="1"/>
  <c r="A1476" i="44"/>
  <c r="B1476" i="44" s="1"/>
  <c r="A1475" i="44"/>
  <c r="B1475" i="44" s="1"/>
  <c r="A1474" i="44"/>
  <c r="B1474" i="44" s="1"/>
  <c r="A1473" i="44"/>
  <c r="B1473" i="44" s="1"/>
  <c r="A1472" i="44"/>
  <c r="B1472" i="44" s="1"/>
  <c r="A1471" i="44"/>
  <c r="B1471" i="44" s="1"/>
  <c r="A1470" i="44"/>
  <c r="B1470" i="44" s="1"/>
  <c r="A1469" i="44"/>
  <c r="B1469" i="44" s="1"/>
  <c r="A1468" i="44"/>
  <c r="B1468" i="44" s="1"/>
  <c r="A1467" i="44"/>
  <c r="B1467" i="44" s="1"/>
  <c r="A1466" i="44"/>
  <c r="B1466" i="44" s="1"/>
  <c r="A1465" i="44"/>
  <c r="B1465" i="44" s="1"/>
  <c r="A1464" i="44"/>
  <c r="B1464" i="44" s="1"/>
  <c r="A1463" i="44"/>
  <c r="B1463" i="44" s="1"/>
  <c r="A1462" i="44"/>
  <c r="B1462" i="44" s="1"/>
  <c r="A1461" i="44"/>
  <c r="B1461" i="44" s="1"/>
  <c r="A1460" i="44"/>
  <c r="B1460" i="44" s="1"/>
  <c r="A1459" i="44"/>
  <c r="B1459" i="44" s="1"/>
  <c r="A1458" i="44"/>
  <c r="B1458" i="44" s="1"/>
  <c r="A1457" i="44"/>
  <c r="B1457" i="44" s="1"/>
  <c r="A1456" i="44"/>
  <c r="B1456" i="44" s="1"/>
  <c r="A1455" i="44"/>
  <c r="B1455" i="44" s="1"/>
  <c r="A1454" i="44"/>
  <c r="B1454" i="44" s="1"/>
  <c r="A1453" i="44"/>
  <c r="B1453" i="44" s="1"/>
  <c r="A1452" i="44"/>
  <c r="B1452" i="44" s="1"/>
  <c r="A1451" i="44"/>
  <c r="B1451" i="44" s="1"/>
  <c r="A1450" i="44"/>
  <c r="B1450" i="44" s="1"/>
  <c r="A1449" i="44"/>
  <c r="B1449" i="44" s="1"/>
  <c r="A1448" i="44"/>
  <c r="B1448" i="44" s="1"/>
  <c r="A1447" i="44"/>
  <c r="B1447" i="44" s="1"/>
  <c r="A1446" i="44"/>
  <c r="B1446" i="44" s="1"/>
  <c r="A1445" i="44"/>
  <c r="B1445" i="44" s="1"/>
  <c r="A1444" i="44"/>
  <c r="B1444" i="44" s="1"/>
  <c r="A1443" i="44"/>
  <c r="B1443" i="44" s="1"/>
  <c r="A1442" i="44"/>
  <c r="B1442" i="44" s="1"/>
  <c r="A1441" i="44"/>
  <c r="B1441" i="44" s="1"/>
  <c r="A1440" i="44"/>
  <c r="B1440" i="44" s="1"/>
  <c r="A1439" i="44"/>
  <c r="B1439" i="44" s="1"/>
  <c r="A1438" i="44"/>
  <c r="B1438" i="44" s="1"/>
  <c r="A1437" i="44"/>
  <c r="B1437" i="44" s="1"/>
  <c r="A1436" i="44"/>
  <c r="B1436" i="44" s="1"/>
  <c r="A1435" i="44"/>
  <c r="B1435" i="44" s="1"/>
  <c r="A1434" i="44"/>
  <c r="B1434" i="44" s="1"/>
  <c r="A1433" i="44"/>
  <c r="B1433" i="44" s="1"/>
  <c r="A1432" i="44"/>
  <c r="B1432" i="44" s="1"/>
  <c r="A1431" i="44"/>
  <c r="B1431" i="44" s="1"/>
  <c r="A1430" i="44"/>
  <c r="B1430" i="44" s="1"/>
  <c r="A1429" i="44"/>
  <c r="B1429" i="44" s="1"/>
  <c r="A1428" i="44"/>
  <c r="B1428" i="44" s="1"/>
  <c r="A1427" i="44"/>
  <c r="B1427" i="44" s="1"/>
  <c r="A1426" i="44"/>
  <c r="B1426" i="44" s="1"/>
  <c r="A1425" i="44"/>
  <c r="B1425" i="44" s="1"/>
  <c r="A1424" i="44"/>
  <c r="B1424" i="44" s="1"/>
  <c r="A1423" i="44"/>
  <c r="B1423" i="44" s="1"/>
  <c r="A1422" i="44"/>
  <c r="B1422" i="44" s="1"/>
  <c r="A1421" i="44"/>
  <c r="B1421" i="44" s="1"/>
  <c r="A1420" i="44"/>
  <c r="B1420" i="44" s="1"/>
  <c r="A1419" i="44"/>
  <c r="B1419" i="44" s="1"/>
  <c r="A1418" i="44"/>
  <c r="B1418" i="44" s="1"/>
  <c r="A1417" i="44"/>
  <c r="B1417" i="44" s="1"/>
  <c r="A1416" i="44"/>
  <c r="B1416" i="44" s="1"/>
  <c r="A1415" i="44"/>
  <c r="B1415" i="44" s="1"/>
  <c r="A1414" i="44"/>
  <c r="B1414" i="44" s="1"/>
  <c r="A1413" i="44"/>
  <c r="B1413" i="44" s="1"/>
  <c r="A1412" i="44"/>
  <c r="B1412" i="44" s="1"/>
  <c r="A1411" i="44"/>
  <c r="B1411" i="44" s="1"/>
  <c r="A1410" i="44"/>
  <c r="B1410" i="44" s="1"/>
  <c r="A1409" i="44"/>
  <c r="B1409" i="44" s="1"/>
  <c r="A1408" i="44"/>
  <c r="B1408" i="44" s="1"/>
  <c r="A1407" i="44"/>
  <c r="B1407" i="44" s="1"/>
  <c r="A1406" i="44"/>
  <c r="B1406" i="44" s="1"/>
  <c r="A1405" i="44"/>
  <c r="B1405" i="44" s="1"/>
  <c r="A1404" i="44"/>
  <c r="B1404" i="44" s="1"/>
  <c r="A1403" i="44"/>
  <c r="B1403" i="44" s="1"/>
  <c r="A1402" i="44"/>
  <c r="B1402" i="44" s="1"/>
  <c r="A1401" i="44"/>
  <c r="B1401" i="44" s="1"/>
  <c r="A1400" i="44"/>
  <c r="B1400" i="44" s="1"/>
  <c r="A1399" i="44"/>
  <c r="B1399" i="44" s="1"/>
  <c r="A1398" i="44"/>
  <c r="B1398" i="44" s="1"/>
  <c r="A1397" i="44"/>
  <c r="B1397" i="44" s="1"/>
  <c r="A1396" i="44"/>
  <c r="B1396" i="44" s="1"/>
  <c r="A1395" i="44"/>
  <c r="B1395" i="44" s="1"/>
  <c r="A1394" i="44"/>
  <c r="B1394" i="44" s="1"/>
  <c r="A1393" i="44"/>
  <c r="B1393" i="44" s="1"/>
  <c r="A1392" i="44"/>
  <c r="B1392" i="44" s="1"/>
  <c r="A1391" i="44"/>
  <c r="B1391" i="44" s="1"/>
  <c r="A1390" i="44"/>
  <c r="B1390" i="44" s="1"/>
  <c r="A1389" i="44"/>
  <c r="B1389" i="44" s="1"/>
  <c r="A1388" i="44"/>
  <c r="B1388" i="44" s="1"/>
  <c r="A1387" i="44"/>
  <c r="B1387" i="44" s="1"/>
  <c r="A1386" i="44"/>
  <c r="B1386" i="44" s="1"/>
  <c r="A1385" i="44"/>
  <c r="B1385" i="44" s="1"/>
  <c r="A1384" i="44"/>
  <c r="B1384" i="44" s="1"/>
  <c r="A1383" i="44"/>
  <c r="B1383" i="44" s="1"/>
  <c r="A1382" i="44"/>
  <c r="B1382" i="44" s="1"/>
  <c r="A1381" i="44"/>
  <c r="B1381" i="44" s="1"/>
  <c r="A1380" i="44"/>
  <c r="B1380" i="44" s="1"/>
  <c r="A1379" i="44"/>
  <c r="B1379" i="44" s="1"/>
  <c r="A1378" i="44"/>
  <c r="B1378" i="44" s="1"/>
  <c r="A1377" i="44"/>
  <c r="B1377" i="44" s="1"/>
  <c r="A1376" i="44"/>
  <c r="B1376" i="44" s="1"/>
  <c r="A1375" i="44"/>
  <c r="B1375" i="44" s="1"/>
  <c r="A1374" i="44"/>
  <c r="B1374" i="44" s="1"/>
  <c r="A1373" i="44"/>
  <c r="B1373" i="44" s="1"/>
  <c r="A1372" i="44"/>
  <c r="B1372" i="44" s="1"/>
  <c r="A1371" i="44"/>
  <c r="B1371" i="44" s="1"/>
  <c r="A1370" i="44"/>
  <c r="B1370" i="44" s="1"/>
  <c r="A1369" i="44"/>
  <c r="B1369" i="44" s="1"/>
  <c r="A1368" i="44"/>
  <c r="B1368" i="44" s="1"/>
  <c r="A1367" i="44"/>
  <c r="B1367" i="44" s="1"/>
  <c r="A1366" i="44"/>
  <c r="B1366" i="44" s="1"/>
  <c r="A1365" i="44"/>
  <c r="B1365" i="44" s="1"/>
  <c r="A1364" i="44"/>
  <c r="B1364" i="44" s="1"/>
  <c r="A1363" i="44"/>
  <c r="B1363" i="44" s="1"/>
  <c r="A1362" i="44"/>
  <c r="B1362" i="44" s="1"/>
  <c r="A1361" i="44"/>
  <c r="B1361" i="44" s="1"/>
  <c r="A1360" i="44"/>
  <c r="B1360" i="44" s="1"/>
  <c r="A1359" i="44"/>
  <c r="B1359" i="44" s="1"/>
  <c r="A1358" i="44"/>
  <c r="B1358" i="44" s="1"/>
  <c r="A1357" i="44"/>
  <c r="B1357" i="44" s="1"/>
  <c r="A1356" i="44"/>
  <c r="B1356" i="44" s="1"/>
  <c r="A1355" i="44"/>
  <c r="B1355" i="44" s="1"/>
  <c r="A1354" i="44"/>
  <c r="B1354" i="44" s="1"/>
  <c r="A1353" i="44"/>
  <c r="B1353" i="44" s="1"/>
  <c r="A1352" i="44"/>
  <c r="B1352" i="44" s="1"/>
  <c r="A1351" i="44"/>
  <c r="B1351" i="44" s="1"/>
  <c r="A1350" i="44"/>
  <c r="B1350" i="44" s="1"/>
  <c r="A1349" i="44"/>
  <c r="B1349" i="44" s="1"/>
  <c r="A1348" i="44"/>
  <c r="B1348" i="44" s="1"/>
  <c r="A1347" i="44"/>
  <c r="B1347" i="44" s="1"/>
  <c r="A1346" i="44"/>
  <c r="B1346" i="44" s="1"/>
  <c r="A1345" i="44"/>
  <c r="B1345" i="44" s="1"/>
  <c r="A1344" i="44"/>
  <c r="B1344" i="44" s="1"/>
  <c r="A1343" i="44"/>
  <c r="B1343" i="44" s="1"/>
  <c r="A1342" i="44"/>
  <c r="B1342" i="44" s="1"/>
  <c r="A1341" i="44"/>
  <c r="B1341" i="44" s="1"/>
  <c r="A1340" i="44"/>
  <c r="B1340" i="44" s="1"/>
  <c r="A1339" i="44"/>
  <c r="B1339" i="44" s="1"/>
  <c r="A1338" i="44"/>
  <c r="B1338" i="44" s="1"/>
  <c r="A1337" i="44"/>
  <c r="B1337" i="44" s="1"/>
  <c r="A1336" i="44"/>
  <c r="B1336" i="44" s="1"/>
  <c r="A1335" i="44"/>
  <c r="B1335" i="44" s="1"/>
  <c r="A1334" i="44"/>
  <c r="B1334" i="44" s="1"/>
  <c r="A1333" i="44"/>
  <c r="B1333" i="44" s="1"/>
  <c r="A1332" i="44"/>
  <c r="B1332" i="44" s="1"/>
  <c r="A1331" i="44"/>
  <c r="B1331" i="44" s="1"/>
  <c r="A1330" i="44"/>
  <c r="B1330" i="44" s="1"/>
  <c r="A1329" i="44"/>
  <c r="B1329" i="44" s="1"/>
  <c r="A1328" i="44"/>
  <c r="B1328" i="44" s="1"/>
  <c r="A1327" i="44"/>
  <c r="B1327" i="44" s="1"/>
  <c r="A1326" i="44"/>
  <c r="B1326" i="44" s="1"/>
  <c r="A1325" i="44"/>
  <c r="B1325" i="44" s="1"/>
  <c r="A1324" i="44"/>
  <c r="B1324" i="44" s="1"/>
  <c r="A1323" i="44"/>
  <c r="B1323" i="44" s="1"/>
  <c r="A1322" i="44"/>
  <c r="B1322" i="44" s="1"/>
  <c r="A1321" i="44"/>
  <c r="B1321" i="44" s="1"/>
  <c r="A1320" i="44"/>
  <c r="B1320" i="44" s="1"/>
  <c r="A1319" i="44"/>
  <c r="B1319" i="44" s="1"/>
  <c r="A1318" i="44"/>
  <c r="B1318" i="44" s="1"/>
  <c r="A1317" i="44"/>
  <c r="B1317" i="44" s="1"/>
  <c r="A1316" i="44"/>
  <c r="B1316" i="44" s="1"/>
  <c r="A1315" i="44"/>
  <c r="B1315" i="44" s="1"/>
  <c r="A1314" i="44"/>
  <c r="B1314" i="44" s="1"/>
  <c r="A1313" i="44"/>
  <c r="B1313" i="44" s="1"/>
  <c r="A1312" i="44"/>
  <c r="B1312" i="44" s="1"/>
  <c r="A1311" i="44"/>
  <c r="B1311" i="44" s="1"/>
  <c r="A1310" i="44"/>
  <c r="B1310" i="44" s="1"/>
  <c r="A1309" i="44"/>
  <c r="B1309" i="44" s="1"/>
  <c r="A1308" i="44"/>
  <c r="B1308" i="44" s="1"/>
  <c r="A1307" i="44"/>
  <c r="B1307" i="44" s="1"/>
  <c r="A1306" i="44"/>
  <c r="B1306" i="44" s="1"/>
  <c r="A1305" i="44"/>
  <c r="B1305" i="44" s="1"/>
  <c r="A1304" i="44"/>
  <c r="B1304" i="44" s="1"/>
  <c r="A1303" i="44"/>
  <c r="B1303" i="44" s="1"/>
  <c r="A1302" i="44"/>
  <c r="B1302" i="44" s="1"/>
  <c r="A1301" i="44"/>
  <c r="B1301" i="44" s="1"/>
  <c r="A1300" i="44"/>
  <c r="B1300" i="44" s="1"/>
  <c r="A1299" i="44"/>
  <c r="B1299" i="44" s="1"/>
  <c r="A1298" i="44"/>
  <c r="B1298" i="44" s="1"/>
  <c r="A1297" i="44"/>
  <c r="B1297" i="44" s="1"/>
  <c r="A1296" i="44"/>
  <c r="B1296" i="44" s="1"/>
  <c r="A1295" i="44"/>
  <c r="B1295" i="44" s="1"/>
  <c r="A1294" i="44"/>
  <c r="B1294" i="44" s="1"/>
  <c r="A1293" i="44"/>
  <c r="B1293" i="44" s="1"/>
  <c r="A1292" i="44"/>
  <c r="B1292" i="44" s="1"/>
  <c r="A1291" i="44"/>
  <c r="B1291" i="44" s="1"/>
  <c r="A1290" i="44"/>
  <c r="B1290" i="44" s="1"/>
  <c r="A1289" i="44"/>
  <c r="B1289" i="44" s="1"/>
  <c r="A1288" i="44"/>
  <c r="B1288" i="44" s="1"/>
  <c r="A1287" i="44"/>
  <c r="B1287" i="44" s="1"/>
  <c r="A1286" i="44"/>
  <c r="B1286" i="44" s="1"/>
  <c r="A1285" i="44"/>
  <c r="B1285" i="44" s="1"/>
  <c r="A1284" i="44"/>
  <c r="B1284" i="44" s="1"/>
  <c r="A1283" i="44"/>
  <c r="B1283" i="44" s="1"/>
  <c r="A1282" i="44"/>
  <c r="B1282" i="44" s="1"/>
  <c r="A1281" i="44"/>
  <c r="B1281" i="44" s="1"/>
  <c r="A1280" i="44"/>
  <c r="B1280" i="44" s="1"/>
  <c r="A1279" i="44"/>
  <c r="B1279" i="44" s="1"/>
  <c r="A1278" i="44"/>
  <c r="B1278" i="44" s="1"/>
  <c r="A1277" i="44"/>
  <c r="B1277" i="44" s="1"/>
  <c r="A1276" i="44"/>
  <c r="B1276" i="44" s="1"/>
  <c r="A1275" i="44"/>
  <c r="B1275" i="44" s="1"/>
  <c r="A1274" i="44"/>
  <c r="B1274" i="44" s="1"/>
  <c r="A1273" i="44"/>
  <c r="B1273" i="44" s="1"/>
  <c r="A1272" i="44"/>
  <c r="B1272" i="44" s="1"/>
  <c r="A1271" i="44"/>
  <c r="B1271" i="44" s="1"/>
  <c r="A1270" i="44"/>
  <c r="B1270" i="44" s="1"/>
  <c r="A1269" i="44"/>
  <c r="B1269" i="44" s="1"/>
  <c r="A1268" i="44"/>
  <c r="B1268" i="44" s="1"/>
  <c r="A1267" i="44"/>
  <c r="B1267" i="44" s="1"/>
  <c r="A1266" i="44"/>
  <c r="B1266" i="44" s="1"/>
  <c r="A1265" i="44"/>
  <c r="B1265" i="44" s="1"/>
  <c r="A1264" i="44"/>
  <c r="B1264" i="44" s="1"/>
  <c r="A1263" i="44"/>
  <c r="B1263" i="44" s="1"/>
  <c r="A1262" i="44"/>
  <c r="B1262" i="44" s="1"/>
  <c r="A1261" i="44"/>
  <c r="B1261" i="44" s="1"/>
  <c r="A1260" i="44"/>
  <c r="B1260" i="44" s="1"/>
  <c r="A1259" i="44"/>
  <c r="B1259" i="44" s="1"/>
  <c r="A1258" i="44"/>
  <c r="B1258" i="44" s="1"/>
  <c r="A1257" i="44"/>
  <c r="B1257" i="44" s="1"/>
  <c r="A1256" i="44"/>
  <c r="B1256" i="44" s="1"/>
  <c r="A1255" i="44"/>
  <c r="B1255" i="44" s="1"/>
  <c r="A1254" i="44"/>
  <c r="B1254" i="44" s="1"/>
  <c r="A1253" i="44"/>
  <c r="B1253" i="44" s="1"/>
  <c r="A1252" i="44"/>
  <c r="B1252" i="44" s="1"/>
  <c r="A1251" i="44"/>
  <c r="B1251" i="44" s="1"/>
  <c r="A1250" i="44"/>
  <c r="B1250" i="44" s="1"/>
  <c r="A1249" i="44"/>
  <c r="B1249" i="44" s="1"/>
  <c r="A1248" i="44"/>
  <c r="B1248" i="44" s="1"/>
  <c r="A1247" i="44"/>
  <c r="B1247" i="44" s="1"/>
  <c r="A1246" i="44"/>
  <c r="B1246" i="44" s="1"/>
  <c r="A1245" i="44"/>
  <c r="B1245" i="44" s="1"/>
  <c r="A1244" i="44"/>
  <c r="B1244" i="44" s="1"/>
  <c r="A1243" i="44"/>
  <c r="B1243" i="44" s="1"/>
  <c r="A1242" i="44"/>
  <c r="B1242" i="44" s="1"/>
  <c r="A1241" i="44"/>
  <c r="B1241" i="44" s="1"/>
  <c r="A1240" i="44"/>
  <c r="B1240" i="44" s="1"/>
  <c r="A1239" i="44"/>
  <c r="B1239" i="44" s="1"/>
  <c r="A1238" i="44"/>
  <c r="B1238" i="44" s="1"/>
  <c r="A1237" i="44"/>
  <c r="B1237" i="44" s="1"/>
  <c r="A1236" i="44"/>
  <c r="B1236" i="44" s="1"/>
  <c r="A1235" i="44"/>
  <c r="B1235" i="44" s="1"/>
  <c r="A1234" i="44"/>
  <c r="B1234" i="44" s="1"/>
  <c r="A1233" i="44"/>
  <c r="B1233" i="44" s="1"/>
  <c r="A1232" i="44"/>
  <c r="B1232" i="44" s="1"/>
  <c r="A1231" i="44"/>
  <c r="B1231" i="44" s="1"/>
  <c r="A1230" i="44"/>
  <c r="B1230" i="44" s="1"/>
  <c r="A1229" i="44"/>
  <c r="B1229" i="44" s="1"/>
  <c r="A1228" i="44"/>
  <c r="B1228" i="44" s="1"/>
  <c r="A1227" i="44"/>
  <c r="B1227" i="44" s="1"/>
  <c r="A1226" i="44"/>
  <c r="B1226" i="44" s="1"/>
  <c r="A1225" i="44"/>
  <c r="B1225" i="44" s="1"/>
  <c r="A1224" i="44"/>
  <c r="B1224" i="44" s="1"/>
  <c r="A1223" i="44"/>
  <c r="B1223" i="44" s="1"/>
  <c r="A1222" i="44"/>
  <c r="B1222" i="44" s="1"/>
  <c r="A1221" i="44"/>
  <c r="B1221" i="44" s="1"/>
  <c r="A1220" i="44"/>
  <c r="B1220" i="44" s="1"/>
  <c r="A1219" i="44"/>
  <c r="B1219" i="44" s="1"/>
  <c r="A1218" i="44"/>
  <c r="B1218" i="44" s="1"/>
  <c r="A1217" i="44"/>
  <c r="B1217" i="44" s="1"/>
  <c r="A1216" i="44"/>
  <c r="B1216" i="44" s="1"/>
  <c r="A1215" i="44"/>
  <c r="B1215" i="44" s="1"/>
  <c r="A1214" i="44"/>
  <c r="B1214" i="44" s="1"/>
  <c r="A1213" i="44"/>
  <c r="B1213" i="44" s="1"/>
  <c r="A1212" i="44"/>
  <c r="B1212" i="44" s="1"/>
  <c r="A1211" i="44"/>
  <c r="B1211" i="44" s="1"/>
  <c r="A1210" i="44"/>
  <c r="B1210" i="44" s="1"/>
  <c r="A1209" i="44"/>
  <c r="B1209" i="44" s="1"/>
  <c r="A1208" i="44"/>
  <c r="B1208" i="44" s="1"/>
  <c r="A1207" i="44"/>
  <c r="B1207" i="44" s="1"/>
  <c r="A1206" i="44"/>
  <c r="B1206" i="44" s="1"/>
  <c r="A1205" i="44"/>
  <c r="B1205" i="44" s="1"/>
  <c r="A1204" i="44"/>
  <c r="B1204" i="44" s="1"/>
  <c r="A1203" i="44"/>
  <c r="B1203" i="44" s="1"/>
  <c r="A1202" i="44"/>
  <c r="B1202" i="44" s="1"/>
  <c r="A1201" i="44"/>
  <c r="B1201" i="44" s="1"/>
  <c r="A1200" i="44"/>
  <c r="B1200" i="44" s="1"/>
  <c r="A1199" i="44"/>
  <c r="B1199" i="44" s="1"/>
  <c r="A1198" i="44"/>
  <c r="B1198" i="44" s="1"/>
  <c r="A1197" i="44"/>
  <c r="B1197" i="44" s="1"/>
  <c r="A1196" i="44"/>
  <c r="B1196" i="44" s="1"/>
  <c r="A1195" i="44"/>
  <c r="B1195" i="44" s="1"/>
  <c r="A1194" i="44"/>
  <c r="B1194" i="44" s="1"/>
  <c r="A1193" i="44"/>
  <c r="B1193" i="44" s="1"/>
  <c r="A1192" i="44"/>
  <c r="B1192" i="44" s="1"/>
  <c r="A1191" i="44"/>
  <c r="B1191" i="44" s="1"/>
  <c r="A1190" i="44"/>
  <c r="B1190" i="44" s="1"/>
  <c r="A1189" i="44"/>
  <c r="B1189" i="44" s="1"/>
  <c r="A1188" i="44"/>
  <c r="B1188" i="44" s="1"/>
  <c r="A1187" i="44"/>
  <c r="B1187" i="44" s="1"/>
  <c r="A1186" i="44"/>
  <c r="B1186" i="44" s="1"/>
  <c r="A1185" i="44"/>
  <c r="B1185" i="44" s="1"/>
  <c r="A1184" i="44"/>
  <c r="B1184" i="44" s="1"/>
  <c r="A1183" i="44"/>
  <c r="B1183" i="44" s="1"/>
  <c r="A1182" i="44"/>
  <c r="B1182" i="44" s="1"/>
  <c r="A1181" i="44"/>
  <c r="B1181" i="44" s="1"/>
  <c r="A1180" i="44"/>
  <c r="B1180" i="44" s="1"/>
  <c r="A1179" i="44"/>
  <c r="B1179" i="44" s="1"/>
  <c r="A1178" i="44"/>
  <c r="B1178" i="44" s="1"/>
  <c r="A1177" i="44"/>
  <c r="B1177" i="44" s="1"/>
  <c r="A1176" i="44"/>
  <c r="B1176" i="44" s="1"/>
  <c r="A1175" i="44"/>
  <c r="B1175" i="44" s="1"/>
  <c r="A1174" i="44"/>
  <c r="B1174" i="44" s="1"/>
  <c r="A1173" i="44"/>
  <c r="B1173" i="44" s="1"/>
  <c r="A1172" i="44"/>
  <c r="B1172" i="44" s="1"/>
  <c r="A1171" i="44"/>
  <c r="B1171" i="44" s="1"/>
  <c r="A1170" i="44"/>
  <c r="B1170" i="44" s="1"/>
  <c r="A1169" i="44"/>
  <c r="B1169" i="44" s="1"/>
  <c r="A1168" i="44"/>
  <c r="B1168" i="44" s="1"/>
  <c r="A1167" i="44"/>
  <c r="B1167" i="44" s="1"/>
  <c r="A1166" i="44"/>
  <c r="B1166" i="44" s="1"/>
  <c r="A1165" i="44"/>
  <c r="B1165" i="44" s="1"/>
  <c r="A1164" i="44"/>
  <c r="B1164" i="44" s="1"/>
  <c r="A1163" i="44"/>
  <c r="B1163" i="44" s="1"/>
  <c r="A1162" i="44"/>
  <c r="B1162" i="44" s="1"/>
  <c r="A1161" i="44"/>
  <c r="B1161" i="44" s="1"/>
  <c r="A1160" i="44"/>
  <c r="B1160" i="44" s="1"/>
  <c r="A1159" i="44"/>
  <c r="B1159" i="44" s="1"/>
  <c r="A1158" i="44"/>
  <c r="B1158" i="44" s="1"/>
  <c r="A1157" i="44"/>
  <c r="B1157" i="44" s="1"/>
  <c r="A1156" i="44"/>
  <c r="B1156" i="44" s="1"/>
  <c r="A1155" i="44"/>
  <c r="B1155" i="44" s="1"/>
  <c r="A1154" i="44"/>
  <c r="B1154" i="44" s="1"/>
  <c r="A1153" i="44"/>
  <c r="B1153" i="44" s="1"/>
  <c r="A1152" i="44"/>
  <c r="B1152" i="44" s="1"/>
  <c r="A1151" i="44"/>
  <c r="B1151" i="44" s="1"/>
  <c r="A1150" i="44"/>
  <c r="B1150" i="44" s="1"/>
  <c r="A1149" i="44"/>
  <c r="B1149" i="44" s="1"/>
  <c r="A1148" i="44"/>
  <c r="B1148" i="44" s="1"/>
  <c r="A1147" i="44"/>
  <c r="B1147" i="44" s="1"/>
  <c r="A1146" i="44"/>
  <c r="B1146" i="44" s="1"/>
  <c r="A1145" i="44"/>
  <c r="B1145" i="44" s="1"/>
  <c r="A1144" i="44"/>
  <c r="B1144" i="44" s="1"/>
  <c r="A1143" i="44"/>
  <c r="B1143" i="44" s="1"/>
  <c r="A1142" i="44"/>
  <c r="B1142" i="44" s="1"/>
  <c r="A1141" i="44"/>
  <c r="B1141" i="44" s="1"/>
  <c r="A1140" i="44"/>
  <c r="B1140" i="44" s="1"/>
  <c r="A1139" i="44"/>
  <c r="B1139" i="44" s="1"/>
  <c r="A1138" i="44"/>
  <c r="B1138" i="44" s="1"/>
  <c r="A1137" i="44"/>
  <c r="B1137" i="44" s="1"/>
  <c r="A1136" i="44"/>
  <c r="B1136" i="44" s="1"/>
  <c r="A1135" i="44"/>
  <c r="B1135" i="44" s="1"/>
  <c r="A1134" i="44"/>
  <c r="B1134" i="44" s="1"/>
  <c r="A1133" i="44"/>
  <c r="B1133" i="44" s="1"/>
  <c r="A1132" i="44"/>
  <c r="B1132" i="44" s="1"/>
  <c r="A1131" i="44"/>
  <c r="B1131" i="44" s="1"/>
  <c r="A1130" i="44"/>
  <c r="B1130" i="44" s="1"/>
  <c r="A1129" i="44"/>
  <c r="B1129" i="44" s="1"/>
  <c r="A1128" i="44"/>
  <c r="B1128" i="44" s="1"/>
  <c r="A1127" i="44"/>
  <c r="B1127" i="44" s="1"/>
  <c r="A1126" i="44"/>
  <c r="B1126" i="44" s="1"/>
  <c r="A1125" i="44"/>
  <c r="B1125" i="44" s="1"/>
  <c r="A1124" i="44"/>
  <c r="B1124" i="44" s="1"/>
  <c r="A1123" i="44"/>
  <c r="B1123" i="44" s="1"/>
  <c r="A1122" i="44"/>
  <c r="B1122" i="44" s="1"/>
  <c r="A1121" i="44"/>
  <c r="B1121" i="44" s="1"/>
  <c r="A1120" i="44"/>
  <c r="B1120" i="44" s="1"/>
  <c r="A1119" i="44"/>
  <c r="B1119" i="44" s="1"/>
  <c r="A1118" i="44"/>
  <c r="B1118" i="44" s="1"/>
  <c r="A1117" i="44"/>
  <c r="B1117" i="44" s="1"/>
  <c r="A1116" i="44"/>
  <c r="B1116" i="44" s="1"/>
  <c r="A1115" i="44"/>
  <c r="B1115" i="44" s="1"/>
  <c r="A1114" i="44"/>
  <c r="B1114" i="44" s="1"/>
  <c r="A1113" i="44"/>
  <c r="B1113" i="44" s="1"/>
  <c r="A1112" i="44"/>
  <c r="B1112" i="44" s="1"/>
  <c r="A1111" i="44"/>
  <c r="B1111" i="44" s="1"/>
  <c r="A1110" i="44"/>
  <c r="B1110" i="44" s="1"/>
  <c r="A1109" i="44"/>
  <c r="B1109" i="44" s="1"/>
  <c r="A1108" i="44"/>
  <c r="B1108" i="44" s="1"/>
  <c r="A1107" i="44"/>
  <c r="B1107" i="44" s="1"/>
  <c r="A1106" i="44"/>
  <c r="B1106" i="44" s="1"/>
  <c r="A1105" i="44"/>
  <c r="B1105" i="44" s="1"/>
  <c r="A1104" i="44"/>
  <c r="B1104" i="44" s="1"/>
  <c r="A1103" i="44"/>
  <c r="B1103" i="44" s="1"/>
  <c r="A1102" i="44"/>
  <c r="B1102" i="44" s="1"/>
  <c r="A1101" i="44"/>
  <c r="B1101" i="44" s="1"/>
  <c r="A1100" i="44"/>
  <c r="B1100" i="44" s="1"/>
  <c r="A1099" i="44"/>
  <c r="B1099" i="44" s="1"/>
  <c r="A1098" i="44"/>
  <c r="B1098" i="44" s="1"/>
  <c r="A1097" i="44"/>
  <c r="B1097" i="44" s="1"/>
  <c r="A1096" i="44"/>
  <c r="B1096" i="44" s="1"/>
  <c r="A1095" i="44"/>
  <c r="B1095" i="44" s="1"/>
  <c r="A1094" i="44"/>
  <c r="B1094" i="44" s="1"/>
  <c r="A1093" i="44"/>
  <c r="B1093" i="44" s="1"/>
  <c r="A1092" i="44"/>
  <c r="B1092" i="44" s="1"/>
  <c r="A1091" i="44"/>
  <c r="B1091" i="44" s="1"/>
  <c r="A1090" i="44"/>
  <c r="B1090" i="44" s="1"/>
  <c r="A1089" i="44"/>
  <c r="B1089" i="44" s="1"/>
  <c r="A1088" i="44"/>
  <c r="B1088" i="44" s="1"/>
  <c r="A1087" i="44"/>
  <c r="B1087" i="44" s="1"/>
  <c r="A1086" i="44"/>
  <c r="B1086" i="44" s="1"/>
  <c r="A1085" i="44"/>
  <c r="B1085" i="44" s="1"/>
  <c r="A1084" i="44"/>
  <c r="B1084" i="44" s="1"/>
  <c r="A1083" i="44"/>
  <c r="B1083" i="44" s="1"/>
  <c r="A1082" i="44"/>
  <c r="B1082" i="44" s="1"/>
  <c r="A1081" i="44"/>
  <c r="B1081" i="44" s="1"/>
  <c r="A1080" i="44"/>
  <c r="B1080" i="44" s="1"/>
  <c r="A1079" i="44"/>
  <c r="B1079" i="44" s="1"/>
  <c r="A1078" i="44"/>
  <c r="B1078" i="44" s="1"/>
  <c r="A1077" i="44"/>
  <c r="B1077" i="44" s="1"/>
  <c r="A1076" i="44"/>
  <c r="B1076" i="44" s="1"/>
  <c r="A1075" i="44"/>
  <c r="B1075" i="44" s="1"/>
  <c r="A1074" i="44"/>
  <c r="B1074" i="44" s="1"/>
  <c r="A1073" i="44"/>
  <c r="B1073" i="44" s="1"/>
  <c r="A1072" i="44"/>
  <c r="B1072" i="44" s="1"/>
  <c r="A1071" i="44"/>
  <c r="B1071" i="44" s="1"/>
  <c r="A1070" i="44"/>
  <c r="B1070" i="44" s="1"/>
  <c r="A1069" i="44"/>
  <c r="B1069" i="44" s="1"/>
  <c r="A1068" i="44"/>
  <c r="B1068" i="44" s="1"/>
  <c r="A1067" i="44"/>
  <c r="B1067" i="44" s="1"/>
  <c r="A1066" i="44"/>
  <c r="B1066" i="44" s="1"/>
  <c r="A1065" i="44"/>
  <c r="B1065" i="44" s="1"/>
  <c r="A1064" i="44"/>
  <c r="B1064" i="44" s="1"/>
  <c r="A1063" i="44"/>
  <c r="B1063" i="44" s="1"/>
  <c r="A1062" i="44"/>
  <c r="B1062" i="44" s="1"/>
  <c r="A1061" i="44"/>
  <c r="B1061" i="44" s="1"/>
  <c r="A1060" i="44"/>
  <c r="B1060" i="44" s="1"/>
  <c r="A1059" i="44"/>
  <c r="B1059" i="44" s="1"/>
  <c r="A1058" i="44"/>
  <c r="B1058" i="44" s="1"/>
  <c r="A1057" i="44"/>
  <c r="B1057" i="44" s="1"/>
  <c r="A1056" i="44"/>
  <c r="B1056" i="44" s="1"/>
  <c r="A1055" i="44"/>
  <c r="B1055" i="44" s="1"/>
  <c r="A1054" i="44"/>
  <c r="B1054" i="44" s="1"/>
  <c r="A1053" i="44"/>
  <c r="B1053" i="44" s="1"/>
  <c r="A1052" i="44"/>
  <c r="B1052" i="44" s="1"/>
  <c r="A1051" i="44"/>
  <c r="B1051" i="44" s="1"/>
  <c r="A1050" i="44"/>
  <c r="B1050" i="44" s="1"/>
  <c r="A1049" i="44"/>
  <c r="B1049" i="44" s="1"/>
  <c r="A1048" i="44"/>
  <c r="B1048" i="44" s="1"/>
  <c r="A1047" i="44"/>
  <c r="B1047" i="44" s="1"/>
  <c r="A1046" i="44"/>
  <c r="B1046" i="44" s="1"/>
  <c r="A1045" i="44"/>
  <c r="B1045" i="44" s="1"/>
  <c r="A1044" i="44"/>
  <c r="B1044" i="44" s="1"/>
  <c r="A1043" i="44"/>
  <c r="B1043" i="44" s="1"/>
  <c r="A1042" i="44"/>
  <c r="B1042" i="44" s="1"/>
  <c r="A1041" i="44"/>
  <c r="B1041" i="44" s="1"/>
  <c r="A1040" i="44"/>
  <c r="B1040" i="44" s="1"/>
  <c r="A1039" i="44"/>
  <c r="B1039" i="44" s="1"/>
  <c r="A1038" i="44"/>
  <c r="B1038" i="44" s="1"/>
  <c r="A1037" i="44"/>
  <c r="B1037" i="44" s="1"/>
  <c r="A1036" i="44"/>
  <c r="B1036" i="44" s="1"/>
  <c r="A1035" i="44"/>
  <c r="B1035" i="44" s="1"/>
  <c r="A1034" i="44"/>
  <c r="B1034" i="44" s="1"/>
  <c r="A1033" i="44"/>
  <c r="B1033" i="44" s="1"/>
  <c r="A1032" i="44"/>
  <c r="B1032" i="44" s="1"/>
  <c r="A1031" i="44"/>
  <c r="B1031" i="44" s="1"/>
  <c r="A1030" i="44"/>
  <c r="B1030" i="44" s="1"/>
  <c r="A1029" i="44"/>
  <c r="B1029" i="44" s="1"/>
  <c r="A1028" i="44"/>
  <c r="B1028" i="44" s="1"/>
  <c r="A1027" i="44"/>
  <c r="B1027" i="44" s="1"/>
  <c r="A1026" i="44"/>
  <c r="B1026" i="44" s="1"/>
  <c r="A1025" i="44"/>
  <c r="B1025" i="44" s="1"/>
  <c r="A1024" i="44"/>
  <c r="B1024" i="44" s="1"/>
  <c r="A1023" i="44"/>
  <c r="B1023" i="44" s="1"/>
  <c r="A1022" i="44"/>
  <c r="B1022" i="44" s="1"/>
  <c r="A1021" i="44"/>
  <c r="B1021" i="44" s="1"/>
  <c r="A1020" i="44"/>
  <c r="B1020" i="44" s="1"/>
  <c r="A1019" i="44"/>
  <c r="B1019" i="44" s="1"/>
  <c r="A1018" i="44"/>
  <c r="B1018" i="44" s="1"/>
  <c r="A1017" i="44"/>
  <c r="B1017" i="44" s="1"/>
  <c r="A1016" i="44"/>
  <c r="B1016" i="44" s="1"/>
  <c r="A1015" i="44"/>
  <c r="B1015" i="44" s="1"/>
  <c r="A1014" i="44"/>
  <c r="B1014" i="44" s="1"/>
  <c r="A1013" i="44"/>
  <c r="B1013" i="44" s="1"/>
  <c r="A1012" i="44"/>
  <c r="B1012" i="44" s="1"/>
  <c r="A1011" i="44"/>
  <c r="B1011" i="44" s="1"/>
  <c r="A1010" i="44"/>
  <c r="B1010" i="44" s="1"/>
  <c r="A1009" i="44"/>
  <c r="B1009" i="44" s="1"/>
  <c r="A1008" i="44"/>
  <c r="B1008" i="44" s="1"/>
  <c r="A1007" i="44"/>
  <c r="B1007" i="44" s="1"/>
  <c r="A1006" i="44"/>
  <c r="B1006" i="44" s="1"/>
  <c r="A1005" i="44"/>
  <c r="B1005" i="44" s="1"/>
  <c r="A1004" i="44"/>
  <c r="B1004" i="44" s="1"/>
  <c r="A1003" i="44"/>
  <c r="B1003" i="44" s="1"/>
  <c r="A1002" i="44"/>
  <c r="B1002" i="44" s="1"/>
  <c r="A1001" i="44"/>
  <c r="B1001" i="44" s="1"/>
  <c r="A1000" i="44"/>
  <c r="B1000" i="44" s="1"/>
  <c r="A999" i="44"/>
  <c r="B999" i="44" s="1"/>
  <c r="A998" i="44"/>
  <c r="B998" i="44" s="1"/>
  <c r="A997" i="44"/>
  <c r="B997" i="44" s="1"/>
  <c r="A996" i="44"/>
  <c r="B996" i="44" s="1"/>
  <c r="A995" i="44"/>
  <c r="B995" i="44" s="1"/>
  <c r="A994" i="44"/>
  <c r="B994" i="44" s="1"/>
  <c r="A993" i="44"/>
  <c r="B993" i="44" s="1"/>
  <c r="A992" i="44"/>
  <c r="B992" i="44" s="1"/>
  <c r="A991" i="44"/>
  <c r="B991" i="44" s="1"/>
  <c r="A990" i="44"/>
  <c r="B990" i="44" s="1"/>
  <c r="A989" i="44"/>
  <c r="B989" i="44" s="1"/>
  <c r="A988" i="44"/>
  <c r="B988" i="44" s="1"/>
  <c r="A987" i="44"/>
  <c r="B987" i="44" s="1"/>
  <c r="A986" i="44"/>
  <c r="B986" i="44" s="1"/>
  <c r="A985" i="44"/>
  <c r="B985" i="44" s="1"/>
  <c r="A984" i="44"/>
  <c r="B984" i="44" s="1"/>
  <c r="A983" i="44"/>
  <c r="B983" i="44" s="1"/>
  <c r="A982" i="44"/>
  <c r="B982" i="44" s="1"/>
  <c r="A981" i="44"/>
  <c r="B981" i="44" s="1"/>
  <c r="A980" i="44"/>
  <c r="B980" i="44" s="1"/>
  <c r="A979" i="44"/>
  <c r="B979" i="44" s="1"/>
  <c r="A978" i="44"/>
  <c r="B978" i="44" s="1"/>
  <c r="A977" i="44"/>
  <c r="B977" i="44" s="1"/>
  <c r="A976" i="44"/>
  <c r="B976" i="44" s="1"/>
  <c r="A975" i="44"/>
  <c r="B975" i="44" s="1"/>
  <c r="A974" i="44"/>
  <c r="B974" i="44" s="1"/>
  <c r="A973" i="44"/>
  <c r="B973" i="44" s="1"/>
  <c r="A972" i="44"/>
  <c r="B972" i="44" s="1"/>
  <c r="A971" i="44"/>
  <c r="B971" i="44" s="1"/>
  <c r="A970" i="44"/>
  <c r="B970" i="44" s="1"/>
  <c r="A969" i="44"/>
  <c r="B969" i="44" s="1"/>
  <c r="A968" i="44"/>
  <c r="B968" i="44" s="1"/>
  <c r="A967" i="44"/>
  <c r="B967" i="44" s="1"/>
  <c r="A966" i="44"/>
  <c r="B966" i="44" s="1"/>
  <c r="A965" i="44"/>
  <c r="B965" i="44" s="1"/>
  <c r="A964" i="44"/>
  <c r="B964" i="44" s="1"/>
  <c r="A963" i="44"/>
  <c r="B963" i="44" s="1"/>
  <c r="A962" i="44"/>
  <c r="B962" i="44" s="1"/>
  <c r="A961" i="44"/>
  <c r="B961" i="44" s="1"/>
  <c r="A960" i="44"/>
  <c r="B960" i="44" s="1"/>
  <c r="A959" i="44"/>
  <c r="B959" i="44" s="1"/>
  <c r="A958" i="44"/>
  <c r="B958" i="44" s="1"/>
  <c r="A957" i="44"/>
  <c r="B957" i="44" s="1"/>
  <c r="A956" i="44"/>
  <c r="B956" i="44" s="1"/>
  <c r="A955" i="44"/>
  <c r="B955" i="44" s="1"/>
  <c r="A954" i="44"/>
  <c r="B954" i="44" s="1"/>
  <c r="A953" i="44"/>
  <c r="B953" i="44" s="1"/>
  <c r="A952" i="44"/>
  <c r="B952" i="44" s="1"/>
  <c r="A951" i="44"/>
  <c r="B951" i="44" s="1"/>
  <c r="A950" i="44"/>
  <c r="B950" i="44" s="1"/>
  <c r="A949" i="44"/>
  <c r="B949" i="44" s="1"/>
  <c r="A948" i="44"/>
  <c r="B948" i="44" s="1"/>
  <c r="A947" i="44"/>
  <c r="B947" i="44" s="1"/>
  <c r="A946" i="44"/>
  <c r="B946" i="44" s="1"/>
  <c r="A945" i="44"/>
  <c r="B945" i="44" s="1"/>
  <c r="A944" i="44"/>
  <c r="B944" i="44" s="1"/>
  <c r="A943" i="44"/>
  <c r="B943" i="44" s="1"/>
  <c r="A942" i="44"/>
  <c r="B942" i="44" s="1"/>
  <c r="A941" i="44"/>
  <c r="B941" i="44" s="1"/>
  <c r="A940" i="44"/>
  <c r="B940" i="44" s="1"/>
  <c r="A939" i="44"/>
  <c r="B939" i="44" s="1"/>
  <c r="A938" i="44"/>
  <c r="B938" i="44" s="1"/>
  <c r="A937" i="44"/>
  <c r="B937" i="44" s="1"/>
  <c r="A936" i="44"/>
  <c r="B936" i="44" s="1"/>
  <c r="A935" i="44"/>
  <c r="B935" i="44" s="1"/>
  <c r="A934" i="44"/>
  <c r="B934" i="44" s="1"/>
  <c r="A933" i="44"/>
  <c r="B933" i="44" s="1"/>
  <c r="A932" i="44"/>
  <c r="B932" i="44" s="1"/>
  <c r="A931" i="44"/>
  <c r="B931" i="44" s="1"/>
  <c r="A930" i="44"/>
  <c r="B930" i="44" s="1"/>
  <c r="A929" i="44"/>
  <c r="B929" i="44" s="1"/>
  <c r="A928" i="44"/>
  <c r="B928" i="44" s="1"/>
  <c r="A927" i="44"/>
  <c r="B927" i="44" s="1"/>
  <c r="A926" i="44"/>
  <c r="B926" i="44" s="1"/>
  <c r="A925" i="44"/>
  <c r="B925" i="44" s="1"/>
  <c r="A924" i="44"/>
  <c r="B924" i="44" s="1"/>
  <c r="A923" i="44"/>
  <c r="B923" i="44" s="1"/>
  <c r="A922" i="44"/>
  <c r="B922" i="44" s="1"/>
  <c r="A921" i="44"/>
  <c r="B921" i="44" s="1"/>
  <c r="A920" i="44"/>
  <c r="B920" i="44" s="1"/>
  <c r="A919" i="44"/>
  <c r="B919" i="44" s="1"/>
  <c r="A918" i="44"/>
  <c r="B918" i="44" s="1"/>
  <c r="A917" i="44"/>
  <c r="B917" i="44" s="1"/>
  <c r="A916" i="44"/>
  <c r="B916" i="44" s="1"/>
  <c r="A915" i="44"/>
  <c r="B915" i="44" s="1"/>
  <c r="A914" i="44"/>
  <c r="B914" i="44" s="1"/>
  <c r="A913" i="44"/>
  <c r="B913" i="44" s="1"/>
  <c r="A912" i="44"/>
  <c r="B912" i="44" s="1"/>
  <c r="A911" i="44"/>
  <c r="B911" i="44" s="1"/>
  <c r="A910" i="44"/>
  <c r="B910" i="44" s="1"/>
  <c r="A909" i="44"/>
  <c r="B909" i="44" s="1"/>
  <c r="A908" i="44"/>
  <c r="B908" i="44" s="1"/>
  <c r="A907" i="44"/>
  <c r="B907" i="44" s="1"/>
  <c r="A906" i="44"/>
  <c r="B906" i="44" s="1"/>
  <c r="A905" i="44"/>
  <c r="B905" i="44" s="1"/>
  <c r="A904" i="44"/>
  <c r="B904" i="44" s="1"/>
  <c r="A903" i="44"/>
  <c r="B903" i="44" s="1"/>
  <c r="A902" i="44"/>
  <c r="B902" i="44" s="1"/>
  <c r="A901" i="44"/>
  <c r="B901" i="44" s="1"/>
  <c r="A900" i="44"/>
  <c r="B900" i="44" s="1"/>
  <c r="A899" i="44"/>
  <c r="B899" i="44" s="1"/>
  <c r="A898" i="44"/>
  <c r="B898" i="44" s="1"/>
  <c r="A897" i="44"/>
  <c r="B897" i="44" s="1"/>
  <c r="A896" i="44"/>
  <c r="B896" i="44" s="1"/>
  <c r="A895" i="44"/>
  <c r="B895" i="44" s="1"/>
  <c r="A894" i="44"/>
  <c r="B894" i="44" s="1"/>
  <c r="A893" i="44"/>
  <c r="B893" i="44" s="1"/>
  <c r="A892" i="44"/>
  <c r="B892" i="44" s="1"/>
  <c r="A891" i="44"/>
  <c r="B891" i="44" s="1"/>
  <c r="A890" i="44"/>
  <c r="B890" i="44" s="1"/>
  <c r="A889" i="44"/>
  <c r="B889" i="44" s="1"/>
  <c r="A888" i="44"/>
  <c r="B888" i="44" s="1"/>
  <c r="A887" i="44"/>
  <c r="B887" i="44" s="1"/>
  <c r="A886" i="44"/>
  <c r="B886" i="44" s="1"/>
  <c r="A885" i="44"/>
  <c r="B885" i="44" s="1"/>
  <c r="A884" i="44"/>
  <c r="B884" i="44" s="1"/>
  <c r="A883" i="44"/>
  <c r="B883" i="44" s="1"/>
  <c r="A882" i="44"/>
  <c r="B882" i="44" s="1"/>
  <c r="A881" i="44"/>
  <c r="B881" i="44" s="1"/>
  <c r="A880" i="44"/>
  <c r="B880" i="44" s="1"/>
  <c r="A879" i="44"/>
  <c r="B879" i="44" s="1"/>
  <c r="A878" i="44"/>
  <c r="B878" i="44" s="1"/>
  <c r="A877" i="44"/>
  <c r="B877" i="44" s="1"/>
  <c r="A876" i="44"/>
  <c r="B876" i="44" s="1"/>
  <c r="A875" i="44"/>
  <c r="B875" i="44" s="1"/>
  <c r="A874" i="44"/>
  <c r="B874" i="44" s="1"/>
  <c r="A873" i="44"/>
  <c r="B873" i="44" s="1"/>
  <c r="A872" i="44"/>
  <c r="B872" i="44" s="1"/>
  <c r="A871" i="44"/>
  <c r="B871" i="44" s="1"/>
  <c r="A870" i="44"/>
  <c r="B870" i="44" s="1"/>
  <c r="A869" i="44"/>
  <c r="B869" i="44" s="1"/>
  <c r="A868" i="44"/>
  <c r="B868" i="44" s="1"/>
  <c r="A867" i="44"/>
  <c r="B867" i="44" s="1"/>
  <c r="A866" i="44"/>
  <c r="B866" i="44" s="1"/>
  <c r="A865" i="44"/>
  <c r="B865" i="44" s="1"/>
  <c r="A864" i="44"/>
  <c r="B864" i="44" s="1"/>
  <c r="A863" i="44"/>
  <c r="B863" i="44" s="1"/>
  <c r="A862" i="44"/>
  <c r="B862" i="44" s="1"/>
  <c r="A861" i="44"/>
  <c r="B861" i="44" s="1"/>
  <c r="A860" i="44"/>
  <c r="B860" i="44" s="1"/>
  <c r="A859" i="44"/>
  <c r="B859" i="44" s="1"/>
  <c r="A858" i="44"/>
  <c r="B858" i="44" s="1"/>
  <c r="A857" i="44"/>
  <c r="B857" i="44" s="1"/>
  <c r="A856" i="44"/>
  <c r="B856" i="44" s="1"/>
  <c r="A855" i="44"/>
  <c r="B855" i="44" s="1"/>
  <c r="A854" i="44"/>
  <c r="B854" i="44" s="1"/>
  <c r="A853" i="44"/>
  <c r="B853" i="44" s="1"/>
  <c r="A852" i="44"/>
  <c r="B852" i="44" s="1"/>
  <c r="A851" i="44"/>
  <c r="B851" i="44" s="1"/>
  <c r="A850" i="44"/>
  <c r="B850" i="44" s="1"/>
  <c r="A849" i="44"/>
  <c r="B849" i="44" s="1"/>
  <c r="A848" i="44"/>
  <c r="B848" i="44" s="1"/>
  <c r="A847" i="44"/>
  <c r="B847" i="44" s="1"/>
  <c r="A846" i="44"/>
  <c r="B846" i="44" s="1"/>
  <c r="A845" i="44"/>
  <c r="B845" i="44" s="1"/>
  <c r="A844" i="44"/>
  <c r="B844" i="44" s="1"/>
  <c r="A843" i="44"/>
  <c r="B843" i="44" s="1"/>
  <c r="A842" i="44"/>
  <c r="B842" i="44" s="1"/>
  <c r="A841" i="44"/>
  <c r="B841" i="44" s="1"/>
  <c r="A840" i="44"/>
  <c r="B840" i="44" s="1"/>
  <c r="A839" i="44"/>
  <c r="B839" i="44" s="1"/>
  <c r="A838" i="44"/>
  <c r="B838" i="44" s="1"/>
  <c r="A837" i="44"/>
  <c r="B837" i="44" s="1"/>
  <c r="A836" i="44"/>
  <c r="B836" i="44" s="1"/>
  <c r="A835" i="44"/>
  <c r="B835" i="44" s="1"/>
  <c r="A834" i="44"/>
  <c r="B834" i="44" s="1"/>
  <c r="A833" i="44"/>
  <c r="B833" i="44" s="1"/>
  <c r="A832" i="44"/>
  <c r="B832" i="44" s="1"/>
  <c r="A831" i="44"/>
  <c r="B831" i="44" s="1"/>
  <c r="A830" i="44"/>
  <c r="B830" i="44" s="1"/>
  <c r="A829" i="44"/>
  <c r="B829" i="44" s="1"/>
  <c r="A828" i="44"/>
  <c r="B828" i="44" s="1"/>
  <c r="A827" i="44"/>
  <c r="B827" i="44" s="1"/>
  <c r="A826" i="44"/>
  <c r="B826" i="44" s="1"/>
  <c r="A825" i="44"/>
  <c r="B825" i="44" s="1"/>
  <c r="A824" i="44"/>
  <c r="B824" i="44" s="1"/>
  <c r="A823" i="44"/>
  <c r="B823" i="44" s="1"/>
  <c r="A822" i="44"/>
  <c r="B822" i="44" s="1"/>
  <c r="A821" i="44"/>
  <c r="B821" i="44" s="1"/>
  <c r="A820" i="44"/>
  <c r="B820" i="44" s="1"/>
  <c r="A819" i="44"/>
  <c r="B819" i="44" s="1"/>
  <c r="A818" i="44"/>
  <c r="B818" i="44" s="1"/>
  <c r="A817" i="44"/>
  <c r="B817" i="44" s="1"/>
  <c r="A816" i="44"/>
  <c r="B816" i="44" s="1"/>
  <c r="A815" i="44"/>
  <c r="B815" i="44" s="1"/>
  <c r="A814" i="44"/>
  <c r="B814" i="44" s="1"/>
  <c r="A813" i="44"/>
  <c r="B813" i="44" s="1"/>
  <c r="A812" i="44"/>
  <c r="B812" i="44" s="1"/>
  <c r="A811" i="44"/>
  <c r="B811" i="44" s="1"/>
  <c r="A810" i="44"/>
  <c r="B810" i="44" s="1"/>
  <c r="A809" i="44"/>
  <c r="B809" i="44" s="1"/>
  <c r="A808" i="44"/>
  <c r="B808" i="44" s="1"/>
  <c r="A807" i="44"/>
  <c r="B807" i="44" s="1"/>
  <c r="A806" i="44"/>
  <c r="B806" i="44" s="1"/>
  <c r="A805" i="44"/>
  <c r="B805" i="44" s="1"/>
  <c r="A804" i="44"/>
  <c r="B804" i="44" s="1"/>
  <c r="A803" i="44"/>
  <c r="B803" i="44" s="1"/>
  <c r="A802" i="44"/>
  <c r="B802" i="44" s="1"/>
  <c r="A801" i="44"/>
  <c r="B801" i="44" s="1"/>
  <c r="A800" i="44"/>
  <c r="B800" i="44" s="1"/>
  <c r="A799" i="44"/>
  <c r="B799" i="44" s="1"/>
  <c r="A798" i="44"/>
  <c r="B798" i="44" s="1"/>
  <c r="A797" i="44"/>
  <c r="B797" i="44" s="1"/>
  <c r="A796" i="44"/>
  <c r="B796" i="44" s="1"/>
  <c r="A795" i="44"/>
  <c r="B795" i="44" s="1"/>
  <c r="A794" i="44"/>
  <c r="B794" i="44" s="1"/>
  <c r="A793" i="44"/>
  <c r="B793" i="44" s="1"/>
  <c r="A792" i="44"/>
  <c r="B792" i="44" s="1"/>
  <c r="A791" i="44"/>
  <c r="B791" i="44" s="1"/>
  <c r="A790" i="44"/>
  <c r="B790" i="44" s="1"/>
  <c r="A789" i="44"/>
  <c r="B789" i="44" s="1"/>
  <c r="A788" i="44"/>
  <c r="B788" i="44" s="1"/>
  <c r="A787" i="44"/>
  <c r="B787" i="44" s="1"/>
  <c r="A786" i="44"/>
  <c r="B786" i="44" s="1"/>
  <c r="A785" i="44"/>
  <c r="B785" i="44" s="1"/>
  <c r="A784" i="44"/>
  <c r="B784" i="44" s="1"/>
  <c r="A783" i="44"/>
  <c r="B783" i="44" s="1"/>
  <c r="A782" i="44"/>
  <c r="B782" i="44" s="1"/>
  <c r="A781" i="44"/>
  <c r="B781" i="44" s="1"/>
  <c r="A780" i="44"/>
  <c r="B780" i="44" s="1"/>
  <c r="A779" i="44"/>
  <c r="B779" i="44" s="1"/>
  <c r="A778" i="44"/>
  <c r="B778" i="44" s="1"/>
  <c r="A777" i="44"/>
  <c r="B777" i="44" s="1"/>
  <c r="A776" i="44"/>
  <c r="B776" i="44" s="1"/>
  <c r="A775" i="44"/>
  <c r="B775" i="44" s="1"/>
  <c r="A774" i="44"/>
  <c r="B774" i="44" s="1"/>
  <c r="A773" i="44"/>
  <c r="B773" i="44" s="1"/>
  <c r="A772" i="44"/>
  <c r="B772" i="44" s="1"/>
  <c r="A771" i="44"/>
  <c r="B771" i="44" s="1"/>
  <c r="A770" i="44"/>
  <c r="B770" i="44" s="1"/>
  <c r="A769" i="44"/>
  <c r="B769" i="44" s="1"/>
  <c r="A768" i="44"/>
  <c r="B768" i="44" s="1"/>
  <c r="A767" i="44"/>
  <c r="B767" i="44" s="1"/>
  <c r="A766" i="44"/>
  <c r="B766" i="44" s="1"/>
  <c r="A765" i="44"/>
  <c r="B765" i="44" s="1"/>
  <c r="A764" i="44"/>
  <c r="B764" i="44" s="1"/>
  <c r="A763" i="44"/>
  <c r="B763" i="44" s="1"/>
  <c r="A762" i="44"/>
  <c r="B762" i="44" s="1"/>
  <c r="A761" i="44"/>
  <c r="B761" i="44" s="1"/>
  <c r="A760" i="44"/>
  <c r="B760" i="44" s="1"/>
  <c r="A759" i="44"/>
  <c r="B759" i="44" s="1"/>
  <c r="A758" i="44"/>
  <c r="B758" i="44" s="1"/>
  <c r="A757" i="44"/>
  <c r="B757" i="44" s="1"/>
  <c r="A756" i="44"/>
  <c r="B756" i="44" s="1"/>
  <c r="A755" i="44"/>
  <c r="B755" i="44" s="1"/>
  <c r="A754" i="44"/>
  <c r="B754" i="44" s="1"/>
  <c r="A753" i="44"/>
  <c r="B753" i="44" s="1"/>
  <c r="A752" i="44"/>
  <c r="B752" i="44" s="1"/>
  <c r="A751" i="44"/>
  <c r="B751" i="44" s="1"/>
  <c r="A750" i="44"/>
  <c r="B750" i="44" s="1"/>
  <c r="A749" i="44"/>
  <c r="B749" i="44" s="1"/>
  <c r="A748" i="44"/>
  <c r="B748" i="44" s="1"/>
  <c r="A747" i="44"/>
  <c r="B747" i="44" s="1"/>
  <c r="A746" i="44"/>
  <c r="B746" i="44" s="1"/>
  <c r="A745" i="44"/>
  <c r="B745" i="44" s="1"/>
  <c r="A744" i="44"/>
  <c r="B744" i="44" s="1"/>
  <c r="A743" i="44"/>
  <c r="B743" i="44" s="1"/>
  <c r="A742" i="44"/>
  <c r="B742" i="44" s="1"/>
  <c r="A741" i="44"/>
  <c r="B741" i="44" s="1"/>
  <c r="A740" i="44"/>
  <c r="B740" i="44" s="1"/>
  <c r="A739" i="44"/>
  <c r="B739" i="44" s="1"/>
  <c r="A738" i="44"/>
  <c r="B738" i="44" s="1"/>
  <c r="A737" i="44"/>
  <c r="B737" i="44" s="1"/>
  <c r="A736" i="44"/>
  <c r="B736" i="44" s="1"/>
  <c r="A735" i="44"/>
  <c r="B735" i="44" s="1"/>
  <c r="A734" i="44"/>
  <c r="B734" i="44" s="1"/>
  <c r="A733" i="44"/>
  <c r="B733" i="44" s="1"/>
  <c r="A732" i="44"/>
  <c r="B732" i="44" s="1"/>
  <c r="A731" i="44"/>
  <c r="B731" i="44" s="1"/>
  <c r="A730" i="44"/>
  <c r="B730" i="44" s="1"/>
  <c r="A729" i="44"/>
  <c r="B729" i="44" s="1"/>
  <c r="A728" i="44"/>
  <c r="B728" i="44" s="1"/>
  <c r="A727" i="44"/>
  <c r="B727" i="44" s="1"/>
  <c r="A726" i="44"/>
  <c r="B726" i="44" s="1"/>
  <c r="A725" i="44"/>
  <c r="B725" i="44" s="1"/>
  <c r="A724" i="44"/>
  <c r="B724" i="44" s="1"/>
  <c r="A723" i="44"/>
  <c r="B723" i="44" s="1"/>
  <c r="A722" i="44"/>
  <c r="B722" i="44" s="1"/>
  <c r="A721" i="44"/>
  <c r="B721" i="44" s="1"/>
  <c r="A720" i="44"/>
  <c r="B720" i="44" s="1"/>
  <c r="A719" i="44"/>
  <c r="B719" i="44" s="1"/>
  <c r="A718" i="44"/>
  <c r="B718" i="44" s="1"/>
  <c r="A717" i="44"/>
  <c r="B717" i="44" s="1"/>
  <c r="A716" i="44"/>
  <c r="B716" i="44" s="1"/>
  <c r="A715" i="44"/>
  <c r="B715" i="44" s="1"/>
  <c r="A714" i="44"/>
  <c r="B714" i="44" s="1"/>
  <c r="A713" i="44"/>
  <c r="B713" i="44" s="1"/>
  <c r="A712" i="44"/>
  <c r="B712" i="44" s="1"/>
  <c r="A711" i="44"/>
  <c r="B711" i="44" s="1"/>
  <c r="A710" i="44"/>
  <c r="B710" i="44" s="1"/>
  <c r="A709" i="44"/>
  <c r="B709" i="44" s="1"/>
  <c r="A708" i="44"/>
  <c r="B708" i="44" s="1"/>
  <c r="A707" i="44"/>
  <c r="B707" i="44" s="1"/>
  <c r="A706" i="44"/>
  <c r="B706" i="44" s="1"/>
  <c r="A705" i="44"/>
  <c r="B705" i="44" s="1"/>
  <c r="A704" i="44"/>
  <c r="B704" i="44" s="1"/>
  <c r="A703" i="44"/>
  <c r="B703" i="44" s="1"/>
  <c r="A702" i="44"/>
  <c r="B702" i="44" s="1"/>
  <c r="A701" i="44"/>
  <c r="B701" i="44" s="1"/>
  <c r="A700" i="44"/>
  <c r="B700" i="44" s="1"/>
  <c r="A699" i="44"/>
  <c r="B699" i="44" s="1"/>
  <c r="A698" i="44"/>
  <c r="B698" i="44" s="1"/>
  <c r="A697" i="44"/>
  <c r="B697" i="44" s="1"/>
  <c r="A696" i="44"/>
  <c r="B696" i="44" s="1"/>
  <c r="A695" i="44"/>
  <c r="B695" i="44" s="1"/>
  <c r="A694" i="44"/>
  <c r="B694" i="44" s="1"/>
  <c r="A693" i="44"/>
  <c r="B693" i="44" s="1"/>
  <c r="A692" i="44"/>
  <c r="B692" i="44" s="1"/>
  <c r="A691" i="44"/>
  <c r="B691" i="44" s="1"/>
  <c r="A690" i="44"/>
  <c r="B690" i="44" s="1"/>
  <c r="A689" i="44"/>
  <c r="B689" i="44" s="1"/>
  <c r="A688" i="44"/>
  <c r="B688" i="44" s="1"/>
  <c r="A687" i="44"/>
  <c r="B687" i="44" s="1"/>
  <c r="A686" i="44"/>
  <c r="B686" i="44" s="1"/>
  <c r="A685" i="44"/>
  <c r="B685" i="44" s="1"/>
  <c r="A684" i="44"/>
  <c r="B684" i="44" s="1"/>
  <c r="A683" i="44"/>
  <c r="B683" i="44" s="1"/>
  <c r="A682" i="44"/>
  <c r="B682" i="44" s="1"/>
  <c r="A681" i="44"/>
  <c r="B681" i="44" s="1"/>
  <c r="A680" i="44"/>
  <c r="B680" i="44" s="1"/>
  <c r="A679" i="44"/>
  <c r="B679" i="44" s="1"/>
  <c r="A678" i="44"/>
  <c r="B678" i="44" s="1"/>
  <c r="A677" i="44"/>
  <c r="B677" i="44" s="1"/>
  <c r="A676" i="44"/>
  <c r="B676" i="44" s="1"/>
  <c r="A675" i="44"/>
  <c r="B675" i="44" s="1"/>
  <c r="A674" i="44"/>
  <c r="B674" i="44" s="1"/>
  <c r="A673" i="44"/>
  <c r="B673" i="44" s="1"/>
  <c r="A672" i="44"/>
  <c r="B672" i="44" s="1"/>
  <c r="A671" i="44"/>
  <c r="B671" i="44" s="1"/>
  <c r="A670" i="44"/>
  <c r="B670" i="44" s="1"/>
  <c r="A669" i="44"/>
  <c r="B669" i="44" s="1"/>
  <c r="A668" i="44"/>
  <c r="B668" i="44" s="1"/>
  <c r="A667" i="44"/>
  <c r="B667" i="44" s="1"/>
  <c r="A666" i="44"/>
  <c r="B666" i="44" s="1"/>
  <c r="A665" i="44"/>
  <c r="B665" i="44" s="1"/>
  <c r="A664" i="44"/>
  <c r="B664" i="44" s="1"/>
  <c r="A663" i="44"/>
  <c r="B663" i="44" s="1"/>
  <c r="A662" i="44"/>
  <c r="B662" i="44" s="1"/>
  <c r="A661" i="44"/>
  <c r="B661" i="44" s="1"/>
  <c r="A660" i="44"/>
  <c r="B660" i="44" s="1"/>
  <c r="A659" i="44"/>
  <c r="B659" i="44" s="1"/>
  <c r="A658" i="44"/>
  <c r="B658" i="44" s="1"/>
  <c r="A657" i="44"/>
  <c r="B657" i="44" s="1"/>
  <c r="A656" i="44"/>
  <c r="B656" i="44" s="1"/>
  <c r="A655" i="44"/>
  <c r="B655" i="44" s="1"/>
  <c r="A654" i="44"/>
  <c r="B654" i="44" s="1"/>
  <c r="A653" i="44"/>
  <c r="B653" i="44" s="1"/>
  <c r="A652" i="44"/>
  <c r="B652" i="44" s="1"/>
  <c r="A651" i="44"/>
  <c r="B651" i="44" s="1"/>
  <c r="A650" i="44"/>
  <c r="B650" i="44" s="1"/>
  <c r="A649" i="44"/>
  <c r="B649" i="44" s="1"/>
  <c r="A648" i="44"/>
  <c r="B648" i="44" s="1"/>
  <c r="A647" i="44"/>
  <c r="B647" i="44" s="1"/>
  <c r="A646" i="44"/>
  <c r="B646" i="44" s="1"/>
  <c r="A645" i="44"/>
  <c r="B645" i="44" s="1"/>
  <c r="A644" i="44"/>
  <c r="B644" i="44" s="1"/>
  <c r="A643" i="44"/>
  <c r="B643" i="44" s="1"/>
  <c r="A642" i="44"/>
  <c r="B642" i="44" s="1"/>
  <c r="A641" i="44"/>
  <c r="B641" i="44" s="1"/>
  <c r="A640" i="44"/>
  <c r="B640" i="44" s="1"/>
  <c r="A639" i="44"/>
  <c r="B639" i="44" s="1"/>
  <c r="A638" i="44"/>
  <c r="B638" i="44" s="1"/>
  <c r="A637" i="44"/>
  <c r="B637" i="44" s="1"/>
  <c r="A636" i="44"/>
  <c r="B636" i="44" s="1"/>
  <c r="A635" i="44"/>
  <c r="B635" i="44" s="1"/>
  <c r="A634" i="44"/>
  <c r="B634" i="44" s="1"/>
  <c r="A633" i="44"/>
  <c r="B633" i="44" s="1"/>
  <c r="A632" i="44"/>
  <c r="B632" i="44" s="1"/>
  <c r="A631" i="44"/>
  <c r="B631" i="44" s="1"/>
  <c r="A630" i="44"/>
  <c r="B630" i="44" s="1"/>
  <c r="A629" i="44"/>
  <c r="B629" i="44" s="1"/>
  <c r="A628" i="44"/>
  <c r="B628" i="44" s="1"/>
  <c r="A627" i="44"/>
  <c r="B627" i="44" s="1"/>
  <c r="A626" i="44"/>
  <c r="B626" i="44" s="1"/>
  <c r="A625" i="44"/>
  <c r="B625" i="44" s="1"/>
  <c r="A624" i="44"/>
  <c r="B624" i="44" s="1"/>
  <c r="A623" i="44"/>
  <c r="B623" i="44" s="1"/>
  <c r="A622" i="44"/>
  <c r="B622" i="44" s="1"/>
  <c r="A621" i="44"/>
  <c r="B621" i="44" s="1"/>
  <c r="A620" i="44"/>
  <c r="B620" i="44" s="1"/>
  <c r="A619" i="44"/>
  <c r="B619" i="44" s="1"/>
  <c r="A618" i="44"/>
  <c r="B618" i="44" s="1"/>
  <c r="A617" i="44"/>
  <c r="B617" i="44" s="1"/>
  <c r="A616" i="44"/>
  <c r="B616" i="44" s="1"/>
  <c r="A615" i="44"/>
  <c r="B615" i="44" s="1"/>
  <c r="A614" i="44"/>
  <c r="B614" i="44" s="1"/>
  <c r="A613" i="44"/>
  <c r="B613" i="44" s="1"/>
  <c r="A612" i="44"/>
  <c r="B612" i="44" s="1"/>
  <c r="A611" i="44"/>
  <c r="B611" i="44" s="1"/>
  <c r="A610" i="44"/>
  <c r="B610" i="44" s="1"/>
  <c r="A609" i="44"/>
  <c r="B609" i="44" s="1"/>
  <c r="A608" i="44"/>
  <c r="B608" i="44" s="1"/>
  <c r="A607" i="44"/>
  <c r="B607" i="44" s="1"/>
  <c r="A606" i="44"/>
  <c r="B606" i="44" s="1"/>
  <c r="A605" i="44"/>
  <c r="B605" i="44" s="1"/>
  <c r="A604" i="44"/>
  <c r="B604" i="44" s="1"/>
  <c r="A603" i="44"/>
  <c r="B603" i="44" s="1"/>
  <c r="A602" i="44"/>
  <c r="B602" i="44" s="1"/>
  <c r="A601" i="44"/>
  <c r="B601" i="44" s="1"/>
  <c r="A600" i="44"/>
  <c r="B600" i="44" s="1"/>
  <c r="A599" i="44"/>
  <c r="B599" i="44" s="1"/>
  <c r="A598" i="44"/>
  <c r="B598" i="44" s="1"/>
  <c r="A597" i="44"/>
  <c r="B597" i="44" s="1"/>
  <c r="A596" i="44"/>
  <c r="B596" i="44" s="1"/>
  <c r="A595" i="44"/>
  <c r="B595" i="44" s="1"/>
  <c r="A594" i="44"/>
  <c r="B594" i="44" s="1"/>
  <c r="A593" i="44"/>
  <c r="B593" i="44" s="1"/>
  <c r="A592" i="44"/>
  <c r="B592" i="44" s="1"/>
  <c r="A591" i="44"/>
  <c r="B591" i="44" s="1"/>
  <c r="A590" i="44"/>
  <c r="B590" i="44" s="1"/>
  <c r="A589" i="44"/>
  <c r="B589" i="44" s="1"/>
  <c r="A588" i="44"/>
  <c r="B588" i="44" s="1"/>
  <c r="A587" i="44"/>
  <c r="B587" i="44" s="1"/>
  <c r="A586" i="44"/>
  <c r="B586" i="44" s="1"/>
  <c r="A585" i="44"/>
  <c r="B585" i="44" s="1"/>
  <c r="A584" i="44"/>
  <c r="B584" i="44" s="1"/>
  <c r="A583" i="44"/>
  <c r="B583" i="44" s="1"/>
  <c r="A582" i="44"/>
  <c r="B582" i="44" s="1"/>
  <c r="A581" i="44"/>
  <c r="B581" i="44" s="1"/>
  <c r="A580" i="44"/>
  <c r="B580" i="44" s="1"/>
  <c r="A579" i="44"/>
  <c r="B579" i="44" s="1"/>
  <c r="A578" i="44"/>
  <c r="B578" i="44" s="1"/>
  <c r="A577" i="44"/>
  <c r="B577" i="44" s="1"/>
  <c r="A576" i="44"/>
  <c r="B576" i="44" s="1"/>
  <c r="A575" i="44"/>
  <c r="B575" i="44" s="1"/>
  <c r="A574" i="44"/>
  <c r="B574" i="44" s="1"/>
  <c r="A573" i="44"/>
  <c r="B573" i="44" s="1"/>
  <c r="A572" i="44"/>
  <c r="B572" i="44" s="1"/>
  <c r="A571" i="44"/>
  <c r="B571" i="44" s="1"/>
  <c r="A570" i="44"/>
  <c r="B570" i="44" s="1"/>
  <c r="A569" i="44"/>
  <c r="B569" i="44" s="1"/>
  <c r="A568" i="44"/>
  <c r="B568" i="44" s="1"/>
  <c r="A567" i="44"/>
  <c r="B567" i="44" s="1"/>
  <c r="A566" i="44"/>
  <c r="B566" i="44" s="1"/>
  <c r="A565" i="44"/>
  <c r="B565" i="44" s="1"/>
  <c r="A564" i="44"/>
  <c r="B564" i="44" s="1"/>
  <c r="A563" i="44"/>
  <c r="B563" i="44" s="1"/>
  <c r="A562" i="44"/>
  <c r="B562" i="44" s="1"/>
  <c r="A561" i="44"/>
  <c r="B561" i="44" s="1"/>
  <c r="A560" i="44"/>
  <c r="B560" i="44" s="1"/>
  <c r="A559" i="44"/>
  <c r="B559" i="44" s="1"/>
  <c r="A558" i="44"/>
  <c r="B558" i="44" s="1"/>
  <c r="A557" i="44"/>
  <c r="B557" i="44" s="1"/>
  <c r="A556" i="44"/>
  <c r="B556" i="44" s="1"/>
  <c r="A555" i="44"/>
  <c r="B555" i="44" s="1"/>
  <c r="A554" i="44"/>
  <c r="B554" i="44" s="1"/>
  <c r="A553" i="44"/>
  <c r="B553" i="44" s="1"/>
  <c r="A552" i="44"/>
  <c r="B552" i="44" s="1"/>
  <c r="A551" i="44"/>
  <c r="B551" i="44" s="1"/>
  <c r="A550" i="44"/>
  <c r="B550" i="44" s="1"/>
  <c r="A549" i="44"/>
  <c r="B549" i="44" s="1"/>
  <c r="A548" i="44"/>
  <c r="B548" i="44" s="1"/>
  <c r="A547" i="44"/>
  <c r="B547" i="44" s="1"/>
  <c r="A546" i="44"/>
  <c r="B546" i="44" s="1"/>
  <c r="A545" i="44"/>
  <c r="B545" i="44" s="1"/>
  <c r="A544" i="44"/>
  <c r="B544" i="44" s="1"/>
  <c r="A543" i="44"/>
  <c r="B543" i="44" s="1"/>
  <c r="A542" i="44"/>
  <c r="B542" i="44" s="1"/>
  <c r="A541" i="44"/>
  <c r="B541" i="44" s="1"/>
  <c r="A540" i="44"/>
  <c r="B540" i="44" s="1"/>
  <c r="A539" i="44"/>
  <c r="B539" i="44" s="1"/>
  <c r="A538" i="44"/>
  <c r="B538" i="44" s="1"/>
  <c r="A537" i="44"/>
  <c r="B537" i="44" s="1"/>
  <c r="A536" i="44"/>
  <c r="B536" i="44" s="1"/>
  <c r="A535" i="44"/>
  <c r="B535" i="44" s="1"/>
  <c r="A534" i="44"/>
  <c r="B534" i="44" s="1"/>
  <c r="A533" i="44"/>
  <c r="B533" i="44" s="1"/>
  <c r="A532" i="44"/>
  <c r="B532" i="44" s="1"/>
  <c r="A531" i="44"/>
  <c r="B531" i="44" s="1"/>
  <c r="A530" i="44"/>
  <c r="B530" i="44" s="1"/>
  <c r="A529" i="44"/>
  <c r="B529" i="44" s="1"/>
  <c r="A528" i="44"/>
  <c r="B528" i="44" s="1"/>
  <c r="A527" i="44"/>
  <c r="B527" i="44" s="1"/>
  <c r="A526" i="44"/>
  <c r="B526" i="44" s="1"/>
  <c r="A525" i="44"/>
  <c r="B525" i="44" s="1"/>
  <c r="A524" i="44"/>
  <c r="B524" i="44" s="1"/>
  <c r="A523" i="44"/>
  <c r="B523" i="44" s="1"/>
  <c r="A522" i="44"/>
  <c r="B522" i="44" s="1"/>
  <c r="A521" i="44"/>
  <c r="B521" i="44" s="1"/>
  <c r="A520" i="44"/>
  <c r="B520" i="44" s="1"/>
  <c r="A519" i="44"/>
  <c r="B519" i="44" s="1"/>
  <c r="A518" i="44"/>
  <c r="B518" i="44" s="1"/>
  <c r="A517" i="44"/>
  <c r="B517" i="44" s="1"/>
  <c r="A516" i="44"/>
  <c r="B516" i="44" s="1"/>
  <c r="A515" i="44"/>
  <c r="B515" i="44" s="1"/>
  <c r="A514" i="44"/>
  <c r="B514" i="44" s="1"/>
  <c r="A513" i="44"/>
  <c r="B513" i="44" s="1"/>
  <c r="A512" i="44"/>
  <c r="B512" i="44" s="1"/>
  <c r="A511" i="44"/>
  <c r="B511" i="44" s="1"/>
  <c r="A510" i="44"/>
  <c r="B510" i="44" s="1"/>
  <c r="A509" i="44"/>
  <c r="B509" i="44" s="1"/>
  <c r="A508" i="44"/>
  <c r="B508" i="44" s="1"/>
  <c r="A507" i="44"/>
  <c r="B507" i="44" s="1"/>
  <c r="A506" i="44"/>
  <c r="B506" i="44" s="1"/>
  <c r="A505" i="44"/>
  <c r="B505" i="44" s="1"/>
  <c r="A504" i="44"/>
  <c r="B504" i="44" s="1"/>
  <c r="A503" i="44"/>
  <c r="B503" i="44" s="1"/>
  <c r="A502" i="44"/>
  <c r="B502" i="44" s="1"/>
  <c r="A501" i="44"/>
  <c r="B501" i="44" s="1"/>
  <c r="A500" i="44"/>
  <c r="B500" i="44" s="1"/>
  <c r="A499" i="44"/>
  <c r="B499" i="44" s="1"/>
  <c r="A498" i="44"/>
  <c r="B498" i="44" s="1"/>
  <c r="A497" i="44"/>
  <c r="B497" i="44" s="1"/>
  <c r="A496" i="44"/>
  <c r="B496" i="44" s="1"/>
  <c r="A495" i="44"/>
  <c r="B495" i="44" s="1"/>
  <c r="A494" i="44"/>
  <c r="B494" i="44" s="1"/>
  <c r="A493" i="44"/>
  <c r="B493" i="44" s="1"/>
  <c r="A492" i="44"/>
  <c r="B492" i="44" s="1"/>
  <c r="A491" i="44"/>
  <c r="B491" i="44" s="1"/>
  <c r="A490" i="44"/>
  <c r="B490" i="44" s="1"/>
  <c r="A489" i="44"/>
  <c r="B489" i="44" s="1"/>
  <c r="A488" i="44"/>
  <c r="B488" i="44" s="1"/>
  <c r="A487" i="44"/>
  <c r="B487" i="44" s="1"/>
  <c r="A486" i="44"/>
  <c r="B486" i="44" s="1"/>
  <c r="A485" i="44"/>
  <c r="B485" i="44" s="1"/>
  <c r="A484" i="44"/>
  <c r="B484" i="44" s="1"/>
  <c r="A483" i="44"/>
  <c r="B483" i="44" s="1"/>
  <c r="A482" i="44"/>
  <c r="B482" i="44" s="1"/>
  <c r="A481" i="44"/>
  <c r="B481" i="44" s="1"/>
  <c r="A480" i="44"/>
  <c r="B480" i="44" s="1"/>
  <c r="A479" i="44"/>
  <c r="B479" i="44" s="1"/>
  <c r="A478" i="44"/>
  <c r="B478" i="44" s="1"/>
  <c r="A477" i="44"/>
  <c r="B477" i="44" s="1"/>
  <c r="A476" i="44"/>
  <c r="B476" i="44" s="1"/>
  <c r="A475" i="44"/>
  <c r="B475" i="44" s="1"/>
  <c r="A474" i="44"/>
  <c r="B474" i="44" s="1"/>
  <c r="A473" i="44"/>
  <c r="B473" i="44" s="1"/>
  <c r="A472" i="44"/>
  <c r="B472" i="44" s="1"/>
  <c r="A471" i="44"/>
  <c r="B471" i="44" s="1"/>
  <c r="A470" i="44"/>
  <c r="B470" i="44" s="1"/>
  <c r="A469" i="44"/>
  <c r="B469" i="44" s="1"/>
  <c r="A468" i="44"/>
  <c r="B468" i="44" s="1"/>
  <c r="A467" i="44"/>
  <c r="B467" i="44" s="1"/>
  <c r="A466" i="44"/>
  <c r="B466" i="44" s="1"/>
  <c r="A465" i="44"/>
  <c r="B465" i="44" s="1"/>
  <c r="A464" i="44"/>
  <c r="B464" i="44" s="1"/>
  <c r="A463" i="44"/>
  <c r="B463" i="44" s="1"/>
  <c r="A462" i="44"/>
  <c r="B462" i="44" s="1"/>
  <c r="A461" i="44"/>
  <c r="B461" i="44" s="1"/>
  <c r="A460" i="44"/>
  <c r="B460" i="44" s="1"/>
  <c r="A459" i="44"/>
  <c r="B459" i="44" s="1"/>
  <c r="A458" i="44"/>
  <c r="B458" i="44" s="1"/>
  <c r="A457" i="44"/>
  <c r="B457" i="44" s="1"/>
  <c r="A456" i="44"/>
  <c r="B456" i="44" s="1"/>
  <c r="A455" i="44"/>
  <c r="B455" i="44" s="1"/>
  <c r="A454" i="44"/>
  <c r="B454" i="44" s="1"/>
  <c r="A453" i="44"/>
  <c r="B453" i="44" s="1"/>
  <c r="A452" i="44"/>
  <c r="B452" i="44" s="1"/>
  <c r="A451" i="44"/>
  <c r="B451" i="44" s="1"/>
  <c r="A450" i="44"/>
  <c r="B450" i="44" s="1"/>
  <c r="A449" i="44"/>
  <c r="B449" i="44" s="1"/>
  <c r="A448" i="44"/>
  <c r="B448" i="44" s="1"/>
  <c r="A447" i="44"/>
  <c r="B447" i="44" s="1"/>
  <c r="A446" i="44"/>
  <c r="B446" i="44" s="1"/>
  <c r="A445" i="44"/>
  <c r="B445" i="44" s="1"/>
  <c r="A444" i="44"/>
  <c r="B444" i="44" s="1"/>
  <c r="A443" i="44"/>
  <c r="B443" i="44" s="1"/>
  <c r="A442" i="44"/>
  <c r="B442" i="44" s="1"/>
  <c r="A441" i="44"/>
  <c r="B441" i="44" s="1"/>
  <c r="A440" i="44"/>
  <c r="B440" i="44" s="1"/>
  <c r="A439" i="44"/>
  <c r="B439" i="44" s="1"/>
  <c r="A438" i="44"/>
  <c r="B438" i="44" s="1"/>
  <c r="A437" i="44"/>
  <c r="B437" i="44" s="1"/>
  <c r="A436" i="44"/>
  <c r="B436" i="44" s="1"/>
  <c r="A435" i="44"/>
  <c r="B435" i="44" s="1"/>
  <c r="A434" i="44"/>
  <c r="B434" i="44" s="1"/>
  <c r="A433" i="44"/>
  <c r="B433" i="44" s="1"/>
  <c r="A432" i="44"/>
  <c r="B432" i="44" s="1"/>
  <c r="A431" i="44"/>
  <c r="B431" i="44" s="1"/>
  <c r="A430" i="44"/>
  <c r="B430" i="44" s="1"/>
  <c r="A429" i="44"/>
  <c r="B429" i="44" s="1"/>
  <c r="A428" i="44"/>
  <c r="B428" i="44" s="1"/>
  <c r="A427" i="44"/>
  <c r="B427" i="44" s="1"/>
  <c r="A426" i="44"/>
  <c r="B426" i="44" s="1"/>
  <c r="A425" i="44"/>
  <c r="B425" i="44" s="1"/>
  <c r="A424" i="44"/>
  <c r="B424" i="44" s="1"/>
  <c r="A423" i="44"/>
  <c r="B423" i="44" s="1"/>
  <c r="A422" i="44"/>
  <c r="B422" i="44" s="1"/>
  <c r="A421" i="44"/>
  <c r="B421" i="44" s="1"/>
  <c r="A420" i="44"/>
  <c r="B420" i="44" s="1"/>
  <c r="A419" i="44"/>
  <c r="B419" i="44" s="1"/>
  <c r="A418" i="44"/>
  <c r="B418" i="44" s="1"/>
  <c r="A417" i="44"/>
  <c r="B417" i="44" s="1"/>
  <c r="A416" i="44"/>
  <c r="B416" i="44" s="1"/>
  <c r="A415" i="44"/>
  <c r="B415" i="44" s="1"/>
  <c r="A414" i="44"/>
  <c r="B414" i="44" s="1"/>
  <c r="A413" i="44"/>
  <c r="B413" i="44" s="1"/>
  <c r="A412" i="44"/>
  <c r="B412" i="44" s="1"/>
  <c r="A411" i="44"/>
  <c r="B411" i="44" s="1"/>
  <c r="A410" i="44"/>
  <c r="B410" i="44" s="1"/>
  <c r="A409" i="44"/>
  <c r="B409" i="44" s="1"/>
  <c r="A408" i="44"/>
  <c r="B408" i="44" s="1"/>
  <c r="A407" i="44"/>
  <c r="B407" i="44" s="1"/>
  <c r="A406" i="44"/>
  <c r="B406" i="44" s="1"/>
  <c r="A405" i="44"/>
  <c r="B405" i="44" s="1"/>
  <c r="A404" i="44"/>
  <c r="B404" i="44" s="1"/>
  <c r="A403" i="44"/>
  <c r="B403" i="44" s="1"/>
  <c r="A402" i="44"/>
  <c r="B402" i="44" s="1"/>
  <c r="A401" i="44"/>
  <c r="B401" i="44" s="1"/>
  <c r="A400" i="44"/>
  <c r="B400" i="44" s="1"/>
  <c r="A399" i="44"/>
  <c r="B399" i="44" s="1"/>
  <c r="A398" i="44"/>
  <c r="B398" i="44" s="1"/>
  <c r="A397" i="44"/>
  <c r="B397" i="44" s="1"/>
  <c r="A396" i="44"/>
  <c r="B396" i="44" s="1"/>
  <c r="A395" i="44"/>
  <c r="B395" i="44" s="1"/>
  <c r="A394" i="44"/>
  <c r="B394" i="44" s="1"/>
  <c r="A393" i="44"/>
  <c r="B393" i="44" s="1"/>
  <c r="A392" i="44"/>
  <c r="B392" i="44" s="1"/>
  <c r="A391" i="44"/>
  <c r="B391" i="44" s="1"/>
  <c r="A390" i="44"/>
  <c r="B390" i="44" s="1"/>
  <c r="A389" i="44"/>
  <c r="B389" i="44" s="1"/>
  <c r="A388" i="44"/>
  <c r="B388" i="44" s="1"/>
  <c r="A387" i="44"/>
  <c r="B387" i="44" s="1"/>
  <c r="A386" i="44"/>
  <c r="B386" i="44" s="1"/>
  <c r="A385" i="44"/>
  <c r="B385" i="44" s="1"/>
  <c r="A384" i="44"/>
  <c r="B384" i="44" s="1"/>
  <c r="A383" i="44"/>
  <c r="B383" i="44" s="1"/>
  <c r="A382" i="44"/>
  <c r="B382" i="44" s="1"/>
  <c r="A381" i="44"/>
  <c r="B381" i="44" s="1"/>
  <c r="A380" i="44"/>
  <c r="B380" i="44" s="1"/>
  <c r="A379" i="44"/>
  <c r="B379" i="44" s="1"/>
  <c r="A378" i="44"/>
  <c r="B378" i="44" s="1"/>
  <c r="A377" i="44"/>
  <c r="B377" i="44" s="1"/>
  <c r="A376" i="44"/>
  <c r="B376" i="44" s="1"/>
  <c r="A375" i="44"/>
  <c r="B375" i="44" s="1"/>
  <c r="A374" i="44"/>
  <c r="B374" i="44" s="1"/>
  <c r="A373" i="44"/>
  <c r="B373" i="44" s="1"/>
  <c r="A372" i="44"/>
  <c r="B372" i="44" s="1"/>
  <c r="A371" i="44"/>
  <c r="B371" i="44" s="1"/>
  <c r="A370" i="44"/>
  <c r="B370" i="44" s="1"/>
  <c r="A369" i="44"/>
  <c r="B369" i="44" s="1"/>
  <c r="A368" i="44"/>
  <c r="B368" i="44" s="1"/>
  <c r="A367" i="44"/>
  <c r="B367" i="44" s="1"/>
  <c r="A366" i="44"/>
  <c r="B366" i="44" s="1"/>
  <c r="A365" i="44"/>
  <c r="B365" i="44" s="1"/>
  <c r="A364" i="44"/>
  <c r="B364" i="44" s="1"/>
  <c r="A363" i="44"/>
  <c r="B363" i="44" s="1"/>
  <c r="A362" i="44"/>
  <c r="B362" i="44" s="1"/>
  <c r="A361" i="44"/>
  <c r="B361" i="44" s="1"/>
  <c r="A360" i="44"/>
  <c r="B360" i="44" s="1"/>
  <c r="A359" i="44"/>
  <c r="B359" i="44" s="1"/>
  <c r="A358" i="44"/>
  <c r="B358" i="44" s="1"/>
  <c r="A357" i="44"/>
  <c r="B357" i="44" s="1"/>
  <c r="A356" i="44"/>
  <c r="B356" i="44" s="1"/>
  <c r="A355" i="44"/>
  <c r="B355" i="44" s="1"/>
  <c r="A354" i="44"/>
  <c r="B354" i="44" s="1"/>
  <c r="A353" i="44"/>
  <c r="B353" i="44" s="1"/>
  <c r="A352" i="44"/>
  <c r="B352" i="44" s="1"/>
  <c r="A351" i="44"/>
  <c r="B351" i="44" s="1"/>
  <c r="A350" i="44"/>
  <c r="B350" i="44" s="1"/>
  <c r="A349" i="44"/>
  <c r="B349" i="44" s="1"/>
  <c r="A348" i="44"/>
  <c r="B348" i="44" s="1"/>
  <c r="A347" i="44"/>
  <c r="B347" i="44" s="1"/>
  <c r="A346" i="44"/>
  <c r="B346" i="44" s="1"/>
  <c r="A345" i="44"/>
  <c r="B345" i="44" s="1"/>
  <c r="A344" i="44"/>
  <c r="B344" i="44" s="1"/>
  <c r="A343" i="44"/>
  <c r="B343" i="44" s="1"/>
  <c r="A342" i="44"/>
  <c r="B342" i="44" s="1"/>
  <c r="A341" i="44"/>
  <c r="B341" i="44" s="1"/>
  <c r="A340" i="44"/>
  <c r="B340" i="44" s="1"/>
  <c r="A339" i="44"/>
  <c r="B339" i="44" s="1"/>
  <c r="A338" i="44"/>
  <c r="B338" i="44" s="1"/>
  <c r="A337" i="44"/>
  <c r="B337" i="44" s="1"/>
  <c r="A336" i="44"/>
  <c r="B336" i="44" s="1"/>
  <c r="A335" i="44"/>
  <c r="B335" i="44" s="1"/>
  <c r="A334" i="44"/>
  <c r="B334" i="44" s="1"/>
  <c r="A333" i="44"/>
  <c r="B333" i="44" s="1"/>
  <c r="A332" i="44"/>
  <c r="B332" i="44" s="1"/>
  <c r="A331" i="44"/>
  <c r="B331" i="44" s="1"/>
  <c r="A330" i="44"/>
  <c r="B330" i="44" s="1"/>
  <c r="A329" i="44"/>
  <c r="B329" i="44" s="1"/>
  <c r="A328" i="44"/>
  <c r="B328" i="44" s="1"/>
  <c r="A327" i="44"/>
  <c r="B327" i="44" s="1"/>
  <c r="A326" i="44"/>
  <c r="B326" i="44" s="1"/>
  <c r="A325" i="44"/>
  <c r="B325" i="44" s="1"/>
  <c r="A324" i="44"/>
  <c r="B324" i="44" s="1"/>
  <c r="A323" i="44"/>
  <c r="B323" i="44" s="1"/>
  <c r="A322" i="44"/>
  <c r="B322" i="44" s="1"/>
  <c r="A321" i="44"/>
  <c r="B321" i="44" s="1"/>
  <c r="A320" i="44"/>
  <c r="B320" i="44" s="1"/>
  <c r="A319" i="44"/>
  <c r="B319" i="44" s="1"/>
  <c r="A318" i="44"/>
  <c r="B318" i="44" s="1"/>
  <c r="A317" i="44"/>
  <c r="B317" i="44" s="1"/>
  <c r="A316" i="44"/>
  <c r="B316" i="44" s="1"/>
  <c r="A315" i="44"/>
  <c r="B315" i="44" s="1"/>
  <c r="A314" i="44"/>
  <c r="B314" i="44" s="1"/>
  <c r="A313" i="44"/>
  <c r="B313" i="44" s="1"/>
  <c r="A312" i="44"/>
  <c r="B312" i="44" s="1"/>
  <c r="A311" i="44"/>
  <c r="B311" i="44" s="1"/>
  <c r="A310" i="44"/>
  <c r="B310" i="44" s="1"/>
  <c r="A309" i="44"/>
  <c r="B309" i="44" s="1"/>
  <c r="A308" i="44"/>
  <c r="B308" i="44" s="1"/>
  <c r="A307" i="44"/>
  <c r="B307" i="44" s="1"/>
  <c r="A306" i="44"/>
  <c r="B306" i="44" s="1"/>
  <c r="A305" i="44"/>
  <c r="B305" i="44" s="1"/>
  <c r="A304" i="44"/>
  <c r="B304" i="44" s="1"/>
  <c r="A303" i="44"/>
  <c r="B303" i="44" s="1"/>
  <c r="A302" i="44"/>
  <c r="B302" i="44" s="1"/>
  <c r="A301" i="44"/>
  <c r="B301" i="44" s="1"/>
  <c r="A300" i="44"/>
  <c r="B300" i="44" s="1"/>
  <c r="A299" i="44"/>
  <c r="B299" i="44" s="1"/>
  <c r="A298" i="44"/>
  <c r="B298" i="44" s="1"/>
  <c r="A297" i="44"/>
  <c r="B297" i="44" s="1"/>
  <c r="A296" i="44"/>
  <c r="B296" i="44" s="1"/>
  <c r="A295" i="44"/>
  <c r="B295" i="44" s="1"/>
  <c r="A294" i="44"/>
  <c r="B294" i="44" s="1"/>
  <c r="A293" i="44"/>
  <c r="B293" i="44" s="1"/>
  <c r="A292" i="44"/>
  <c r="B292" i="44" s="1"/>
  <c r="A291" i="44"/>
  <c r="B291" i="44" s="1"/>
  <c r="A290" i="44"/>
  <c r="B290" i="44" s="1"/>
  <c r="A289" i="44"/>
  <c r="B289" i="44" s="1"/>
  <c r="A288" i="44"/>
  <c r="B288" i="44" s="1"/>
  <c r="A287" i="44"/>
  <c r="B287" i="44" s="1"/>
  <c r="A286" i="44"/>
  <c r="B286" i="44" s="1"/>
  <c r="A285" i="44"/>
  <c r="B285" i="44" s="1"/>
  <c r="A284" i="44"/>
  <c r="B284" i="44" s="1"/>
  <c r="A283" i="44"/>
  <c r="B283" i="44" s="1"/>
  <c r="A282" i="44"/>
  <c r="B282" i="44" s="1"/>
  <c r="A281" i="44"/>
  <c r="B281" i="44" s="1"/>
  <c r="A280" i="44"/>
  <c r="B280" i="44" s="1"/>
  <c r="A279" i="44"/>
  <c r="B279" i="44" s="1"/>
  <c r="A278" i="44"/>
  <c r="B278" i="44" s="1"/>
  <c r="A277" i="44"/>
  <c r="B277" i="44" s="1"/>
  <c r="A276" i="44"/>
  <c r="B276" i="44" s="1"/>
  <c r="A275" i="44"/>
  <c r="B275" i="44" s="1"/>
  <c r="A274" i="44"/>
  <c r="B274" i="44" s="1"/>
  <c r="A273" i="44"/>
  <c r="B273" i="44" s="1"/>
  <c r="A272" i="44"/>
  <c r="B272" i="44" s="1"/>
  <c r="A271" i="44"/>
  <c r="B271" i="44" s="1"/>
  <c r="A270" i="44"/>
  <c r="B270" i="44" s="1"/>
  <c r="A269" i="44"/>
  <c r="B269" i="44" s="1"/>
  <c r="A268" i="44"/>
  <c r="B268" i="44" s="1"/>
  <c r="A267" i="44"/>
  <c r="B267" i="44" s="1"/>
  <c r="A266" i="44"/>
  <c r="B266" i="44" s="1"/>
  <c r="A265" i="44"/>
  <c r="B265" i="44" s="1"/>
  <c r="A264" i="44"/>
  <c r="B264" i="44" s="1"/>
  <c r="A263" i="44"/>
  <c r="B263" i="44" s="1"/>
  <c r="A262" i="44"/>
  <c r="B262" i="44" s="1"/>
  <c r="A261" i="44"/>
  <c r="B261" i="44" s="1"/>
  <c r="A260" i="44"/>
  <c r="B260" i="44" s="1"/>
  <c r="A259" i="44"/>
  <c r="B259" i="44" s="1"/>
  <c r="A258" i="44"/>
  <c r="B258" i="44" s="1"/>
  <c r="A257" i="44"/>
  <c r="B257" i="44" s="1"/>
  <c r="A256" i="44"/>
  <c r="B256" i="44" s="1"/>
  <c r="A255" i="44"/>
  <c r="B255" i="44" s="1"/>
  <c r="A254" i="44"/>
  <c r="B254" i="44" s="1"/>
  <c r="A253" i="44"/>
  <c r="B253" i="44" s="1"/>
  <c r="A252" i="44"/>
  <c r="B252" i="44" s="1"/>
  <c r="A251" i="44"/>
  <c r="B251" i="44" s="1"/>
  <c r="A250" i="44"/>
  <c r="B250" i="44" s="1"/>
  <c r="A249" i="44"/>
  <c r="B249" i="44" s="1"/>
  <c r="A248" i="44"/>
  <c r="B248" i="44" s="1"/>
  <c r="A247" i="44"/>
  <c r="B247" i="44" s="1"/>
  <c r="A246" i="44"/>
  <c r="B246" i="44" s="1"/>
  <c r="A245" i="44"/>
  <c r="B245" i="44" s="1"/>
  <c r="A244" i="44"/>
  <c r="B244" i="44" s="1"/>
  <c r="A243" i="44"/>
  <c r="B243" i="44" s="1"/>
  <c r="A242" i="44"/>
  <c r="B242" i="44" s="1"/>
  <c r="A241" i="44"/>
  <c r="B241" i="44" s="1"/>
  <c r="A240" i="44"/>
  <c r="B240" i="44" s="1"/>
  <c r="A239" i="44"/>
  <c r="B239" i="44" s="1"/>
  <c r="A238" i="44"/>
  <c r="B238" i="44" s="1"/>
  <c r="A237" i="44"/>
  <c r="B237" i="44" s="1"/>
  <c r="A236" i="44"/>
  <c r="B236" i="44" s="1"/>
  <c r="A235" i="44"/>
  <c r="B235" i="44" s="1"/>
  <c r="A234" i="44"/>
  <c r="B234" i="44" s="1"/>
  <c r="A233" i="44"/>
  <c r="B233" i="44" s="1"/>
  <c r="A232" i="44"/>
  <c r="B232" i="44" s="1"/>
  <c r="A231" i="44"/>
  <c r="B231" i="44" s="1"/>
  <c r="A230" i="44"/>
  <c r="B230" i="44" s="1"/>
  <c r="A229" i="44"/>
  <c r="B229" i="44" s="1"/>
  <c r="A228" i="44"/>
  <c r="B228" i="44" s="1"/>
  <c r="A227" i="44"/>
  <c r="B227" i="44" s="1"/>
  <c r="A226" i="44"/>
  <c r="B226" i="44" s="1"/>
  <c r="A225" i="44"/>
  <c r="B225" i="44" s="1"/>
  <c r="A224" i="44"/>
  <c r="B224" i="44" s="1"/>
  <c r="A223" i="44"/>
  <c r="B223" i="44" s="1"/>
  <c r="A222" i="44"/>
  <c r="B222" i="44" s="1"/>
  <c r="A221" i="44"/>
  <c r="B221" i="44" s="1"/>
  <c r="A220" i="44"/>
  <c r="B220" i="44" s="1"/>
  <c r="A219" i="44"/>
  <c r="B219" i="44" s="1"/>
  <c r="A218" i="44"/>
  <c r="B218" i="44" s="1"/>
  <c r="A217" i="44"/>
  <c r="B217" i="44" s="1"/>
  <c r="A216" i="44"/>
  <c r="B216" i="44" s="1"/>
  <c r="A215" i="44"/>
  <c r="B215" i="44" s="1"/>
  <c r="A214" i="44"/>
  <c r="B214" i="44" s="1"/>
  <c r="A213" i="44"/>
  <c r="B213" i="44" s="1"/>
  <c r="A212" i="44"/>
  <c r="B212" i="44" s="1"/>
  <c r="A211" i="44"/>
  <c r="B211" i="44" s="1"/>
  <c r="A210" i="44"/>
  <c r="B210" i="44" s="1"/>
  <c r="A209" i="44"/>
  <c r="B209" i="44" s="1"/>
  <c r="A208" i="44"/>
  <c r="B208" i="44" s="1"/>
  <c r="A207" i="44"/>
  <c r="B207" i="44" s="1"/>
  <c r="A206" i="44"/>
  <c r="B206" i="44" s="1"/>
  <c r="A205" i="44"/>
  <c r="B205" i="44" s="1"/>
  <c r="A204" i="44"/>
  <c r="B204" i="44" s="1"/>
  <c r="A203" i="44"/>
  <c r="B203" i="44" s="1"/>
  <c r="A202" i="44"/>
  <c r="B202" i="44" s="1"/>
  <c r="A201" i="44"/>
  <c r="B201" i="44" s="1"/>
  <c r="A200" i="44"/>
  <c r="B200" i="44" s="1"/>
  <c r="A199" i="44"/>
  <c r="B199" i="44" s="1"/>
  <c r="A198" i="44"/>
  <c r="B198" i="44" s="1"/>
  <c r="A197" i="44"/>
  <c r="B197" i="44" s="1"/>
  <c r="A196" i="44"/>
  <c r="B196" i="44" s="1"/>
  <c r="A195" i="44"/>
  <c r="B195" i="44" s="1"/>
  <c r="A194" i="44"/>
  <c r="B194" i="44" s="1"/>
  <c r="A193" i="44"/>
  <c r="B193" i="44" s="1"/>
  <c r="A192" i="44"/>
  <c r="B192" i="44" s="1"/>
  <c r="A191" i="44"/>
  <c r="B191" i="44" s="1"/>
  <c r="A190" i="44"/>
  <c r="B190" i="44" s="1"/>
  <c r="A189" i="44"/>
  <c r="B189" i="44" s="1"/>
  <c r="A188" i="44"/>
  <c r="B188" i="44" s="1"/>
  <c r="A187" i="44"/>
  <c r="B187" i="44" s="1"/>
  <c r="A186" i="44"/>
  <c r="B186" i="44" s="1"/>
  <c r="A185" i="44"/>
  <c r="B185" i="44" s="1"/>
  <c r="A184" i="44"/>
  <c r="B184" i="44" s="1"/>
  <c r="A183" i="44"/>
  <c r="B183" i="44" s="1"/>
  <c r="A182" i="44"/>
  <c r="B182" i="44" s="1"/>
  <c r="A181" i="44"/>
  <c r="B181" i="44" s="1"/>
  <c r="A180" i="44"/>
  <c r="B180" i="44" s="1"/>
  <c r="A179" i="44"/>
  <c r="B179" i="44" s="1"/>
  <c r="A178" i="44"/>
  <c r="B178" i="44" s="1"/>
  <c r="A177" i="44"/>
  <c r="B177" i="44" s="1"/>
  <c r="A176" i="44"/>
  <c r="B176" i="44" s="1"/>
  <c r="A175" i="44"/>
  <c r="B175" i="44" s="1"/>
  <c r="A174" i="44"/>
  <c r="B174" i="44" s="1"/>
  <c r="A173" i="44"/>
  <c r="B173" i="44" s="1"/>
  <c r="A172" i="44"/>
  <c r="B172" i="44" s="1"/>
  <c r="A171" i="44"/>
  <c r="B171" i="44" s="1"/>
  <c r="A170" i="44"/>
  <c r="B170" i="44" s="1"/>
  <c r="A169" i="44"/>
  <c r="B169" i="44" s="1"/>
  <c r="A168" i="44"/>
  <c r="B168" i="44" s="1"/>
  <c r="A167" i="44"/>
  <c r="B167" i="44" s="1"/>
  <c r="A166" i="44"/>
  <c r="B166" i="44" s="1"/>
  <c r="A165" i="44"/>
  <c r="B165" i="44" s="1"/>
  <c r="A164" i="44"/>
  <c r="B164" i="44" s="1"/>
  <c r="A163" i="44"/>
  <c r="B163" i="44" s="1"/>
  <c r="A162" i="44"/>
  <c r="B162" i="44" s="1"/>
  <c r="A161" i="44"/>
  <c r="B161" i="44" s="1"/>
  <c r="A160" i="44"/>
  <c r="B160" i="44" s="1"/>
  <c r="A159" i="44"/>
  <c r="B159" i="44" s="1"/>
  <c r="A158" i="44"/>
  <c r="B158" i="44" s="1"/>
  <c r="A157" i="44"/>
  <c r="B157" i="44" s="1"/>
  <c r="A156" i="44"/>
  <c r="B156" i="44" s="1"/>
  <c r="A155" i="44"/>
  <c r="B155" i="44" s="1"/>
  <c r="A154" i="44"/>
  <c r="B154" i="44" s="1"/>
  <c r="A153" i="44"/>
  <c r="B153" i="44" s="1"/>
  <c r="A152" i="44"/>
  <c r="B152" i="44" s="1"/>
  <c r="A151" i="44"/>
  <c r="B151" i="44" s="1"/>
  <c r="A150" i="44"/>
  <c r="B150" i="44" s="1"/>
  <c r="A149" i="44"/>
  <c r="B149" i="44" s="1"/>
  <c r="A148" i="44"/>
  <c r="B148" i="44" s="1"/>
  <c r="A147" i="44"/>
  <c r="B147" i="44" s="1"/>
  <c r="A146" i="44"/>
  <c r="B146" i="44" s="1"/>
  <c r="A145" i="44"/>
  <c r="B145" i="44" s="1"/>
  <c r="A144" i="44"/>
  <c r="B144" i="44" s="1"/>
  <c r="A143" i="44"/>
  <c r="B143" i="44" s="1"/>
  <c r="A142" i="44"/>
  <c r="B142" i="44" s="1"/>
  <c r="A141" i="44"/>
  <c r="B141" i="44" s="1"/>
  <c r="A140" i="44"/>
  <c r="B140" i="44" s="1"/>
  <c r="A139" i="44"/>
  <c r="B139" i="44" s="1"/>
  <c r="A138" i="44"/>
  <c r="B138" i="44" s="1"/>
  <c r="A137" i="44"/>
  <c r="B137" i="44" s="1"/>
  <c r="A136" i="44"/>
  <c r="B136" i="44" s="1"/>
  <c r="A135" i="44"/>
  <c r="B135" i="44" s="1"/>
  <c r="A134" i="44"/>
  <c r="B134" i="44" s="1"/>
  <c r="A133" i="44"/>
  <c r="B133" i="44" s="1"/>
  <c r="A132" i="44"/>
  <c r="B132" i="44" s="1"/>
  <c r="A131" i="44"/>
  <c r="B131" i="44" s="1"/>
  <c r="A130" i="44"/>
  <c r="B130" i="44" s="1"/>
  <c r="A129" i="44"/>
  <c r="B129" i="44" s="1"/>
  <c r="A128" i="44"/>
  <c r="B128" i="44" s="1"/>
  <c r="A127" i="44"/>
  <c r="B127" i="44" s="1"/>
  <c r="A126" i="44"/>
  <c r="B126" i="44" s="1"/>
  <c r="A125" i="44"/>
  <c r="B125" i="44" s="1"/>
  <c r="A124" i="44"/>
  <c r="B124" i="44" s="1"/>
  <c r="A123" i="44"/>
  <c r="B123" i="44" s="1"/>
  <c r="A122" i="44"/>
  <c r="B122" i="44" s="1"/>
  <c r="A121" i="44"/>
  <c r="B121" i="44" s="1"/>
  <c r="A120" i="44"/>
  <c r="B120" i="44" s="1"/>
  <c r="A119" i="44"/>
  <c r="B119" i="44" s="1"/>
  <c r="A118" i="44"/>
  <c r="B118" i="44" s="1"/>
  <c r="A117" i="44"/>
  <c r="B117" i="44" s="1"/>
  <c r="A116" i="44"/>
  <c r="B116" i="44" s="1"/>
  <c r="A115" i="44"/>
  <c r="B115" i="44" s="1"/>
  <c r="A114" i="44"/>
  <c r="B114" i="44" s="1"/>
  <c r="A113" i="44"/>
  <c r="B113" i="44" s="1"/>
  <c r="A112" i="44"/>
  <c r="B112" i="44" s="1"/>
  <c r="A111" i="44"/>
  <c r="B111" i="44" s="1"/>
  <c r="A110" i="44"/>
  <c r="B110" i="44" s="1"/>
  <c r="A109" i="44"/>
  <c r="B109" i="44" s="1"/>
  <c r="A108" i="44"/>
  <c r="B108" i="44" s="1"/>
  <c r="A107" i="44"/>
  <c r="B107" i="44" s="1"/>
  <c r="A106" i="44"/>
  <c r="B106" i="44" s="1"/>
  <c r="A105" i="44"/>
  <c r="B105" i="44" s="1"/>
  <c r="A104" i="44"/>
  <c r="B104" i="44" s="1"/>
  <c r="A103" i="44"/>
  <c r="B103" i="44" s="1"/>
  <c r="A102" i="44"/>
  <c r="B102" i="44" s="1"/>
  <c r="A101" i="44"/>
  <c r="B101" i="44" s="1"/>
  <c r="A100" i="44"/>
  <c r="B100" i="44" s="1"/>
  <c r="A99" i="44"/>
  <c r="B99" i="44" s="1"/>
  <c r="A98" i="44"/>
  <c r="B98" i="44" s="1"/>
  <c r="A97" i="44"/>
  <c r="B97" i="44" s="1"/>
  <c r="A96" i="44"/>
  <c r="B96" i="44" s="1"/>
  <c r="A95" i="44"/>
  <c r="B95" i="44" s="1"/>
  <c r="A94" i="44"/>
  <c r="B94" i="44" s="1"/>
  <c r="A93" i="44"/>
  <c r="B93" i="44" s="1"/>
  <c r="A92" i="44"/>
  <c r="B92" i="44" s="1"/>
  <c r="A91" i="44"/>
  <c r="B91" i="44" s="1"/>
  <c r="A90" i="44"/>
  <c r="B90" i="44" s="1"/>
  <c r="A89" i="44"/>
  <c r="B89" i="44" s="1"/>
  <c r="A88" i="44"/>
  <c r="B88" i="44" s="1"/>
  <c r="A87" i="44"/>
  <c r="B87" i="44" s="1"/>
  <c r="A86" i="44"/>
  <c r="B86" i="44" s="1"/>
  <c r="A85" i="44"/>
  <c r="B85" i="44" s="1"/>
  <c r="A84" i="44"/>
  <c r="B84" i="44" s="1"/>
  <c r="A83" i="44"/>
  <c r="B83" i="44" s="1"/>
  <c r="A82" i="44"/>
  <c r="B82" i="44" s="1"/>
  <c r="A81" i="44"/>
  <c r="B81" i="44" s="1"/>
  <c r="A80" i="44"/>
  <c r="B80" i="44" s="1"/>
  <c r="A79" i="44"/>
  <c r="B79" i="44" s="1"/>
  <c r="A78" i="44"/>
  <c r="B78" i="44" s="1"/>
  <c r="A77" i="44"/>
  <c r="B77" i="44" s="1"/>
  <c r="A76" i="44"/>
  <c r="B76" i="44" s="1"/>
  <c r="A75" i="44"/>
  <c r="B75" i="44" s="1"/>
  <c r="A74" i="44"/>
  <c r="B74" i="44" s="1"/>
  <c r="A73" i="44"/>
  <c r="B73" i="44" s="1"/>
  <c r="A72" i="44"/>
  <c r="B72" i="44" s="1"/>
  <c r="A71" i="44"/>
  <c r="B71" i="44" s="1"/>
  <c r="A70" i="44"/>
  <c r="B70" i="44" s="1"/>
  <c r="A69" i="44"/>
  <c r="B69" i="44" s="1"/>
  <c r="A68" i="44"/>
  <c r="B68" i="44" s="1"/>
  <c r="A67" i="44"/>
  <c r="B67" i="44" s="1"/>
  <c r="A66" i="44"/>
  <c r="B66" i="44" s="1"/>
  <c r="A65" i="44"/>
  <c r="B65" i="44" s="1"/>
  <c r="A64" i="44"/>
  <c r="B64" i="44" s="1"/>
  <c r="A63" i="44"/>
  <c r="B63" i="44" s="1"/>
  <c r="A62" i="44"/>
  <c r="B62" i="44" s="1"/>
  <c r="A61" i="44"/>
  <c r="B61" i="44" s="1"/>
  <c r="A60" i="44"/>
  <c r="B60" i="44" s="1"/>
  <c r="A59" i="44"/>
  <c r="B59" i="44" s="1"/>
  <c r="A58" i="44"/>
  <c r="B58" i="44" s="1"/>
  <c r="A57" i="44"/>
  <c r="B57" i="44" s="1"/>
  <c r="A56" i="44"/>
  <c r="B56" i="44" s="1"/>
  <c r="A55" i="44"/>
  <c r="B55" i="44" s="1"/>
  <c r="A54" i="44"/>
  <c r="B54" i="44" s="1"/>
  <c r="A53" i="44"/>
  <c r="B53" i="44" s="1"/>
  <c r="A52" i="44"/>
  <c r="B52" i="44" s="1"/>
  <c r="A51" i="44"/>
  <c r="B51" i="44" s="1"/>
  <c r="A50" i="44"/>
  <c r="B50" i="44" s="1"/>
  <c r="A49" i="44"/>
  <c r="B49" i="44" s="1"/>
  <c r="A48" i="44"/>
  <c r="B48" i="44" s="1"/>
  <c r="A47" i="44"/>
  <c r="B47" i="44" s="1"/>
  <c r="A46" i="44"/>
  <c r="B46" i="44" s="1"/>
  <c r="A45" i="44"/>
  <c r="B45" i="44" s="1"/>
  <c r="A44" i="44"/>
  <c r="B44" i="44" s="1"/>
  <c r="A43" i="44"/>
  <c r="B43" i="44" s="1"/>
  <c r="A42" i="44"/>
  <c r="B42" i="44" s="1"/>
  <c r="A41" i="44"/>
  <c r="B41" i="44" s="1"/>
  <c r="A40" i="44"/>
  <c r="B40" i="44" s="1"/>
  <c r="A39" i="44"/>
  <c r="B39" i="44" s="1"/>
  <c r="A38" i="44"/>
  <c r="B38" i="44" s="1"/>
  <c r="A37" i="44"/>
  <c r="B37" i="44" s="1"/>
  <c r="A36" i="44"/>
  <c r="B36" i="44" s="1"/>
  <c r="A35" i="44"/>
  <c r="B35" i="44" s="1"/>
  <c r="A34" i="44"/>
  <c r="B34" i="44" s="1"/>
  <c r="A33" i="44"/>
  <c r="B33" i="44" s="1"/>
  <c r="A32" i="44"/>
  <c r="B32" i="44" s="1"/>
  <c r="A31" i="44"/>
  <c r="B31" i="44" s="1"/>
  <c r="A30" i="44"/>
  <c r="B30" i="44" s="1"/>
  <c r="A29" i="44"/>
  <c r="B29" i="44" s="1"/>
  <c r="A28" i="44"/>
  <c r="B28" i="44" s="1"/>
  <c r="A27" i="44"/>
  <c r="B27" i="44" s="1"/>
  <c r="A26" i="44"/>
  <c r="B26" i="44" s="1"/>
  <c r="A25" i="44"/>
  <c r="B25" i="44" s="1"/>
  <c r="A24" i="44"/>
  <c r="B24" i="44" s="1"/>
  <c r="A23" i="44"/>
  <c r="B23" i="44" s="1"/>
  <c r="A22" i="44"/>
  <c r="B22" i="44" s="1"/>
  <c r="A21" i="44"/>
  <c r="B21" i="44" s="1"/>
  <c r="A20" i="44"/>
  <c r="B20" i="44" s="1"/>
  <c r="A19" i="44"/>
  <c r="B19" i="44" s="1"/>
  <c r="A18" i="44"/>
  <c r="B18" i="44" s="1"/>
  <c r="A17" i="44"/>
  <c r="B17" i="44" s="1"/>
  <c r="A16" i="44"/>
  <c r="B16" i="44" s="1"/>
  <c r="A15" i="44"/>
  <c r="B15" i="44" s="1"/>
  <c r="A14" i="44"/>
  <c r="B14" i="44" s="1"/>
  <c r="A13" i="44"/>
  <c r="B13" i="44" s="1"/>
  <c r="A12" i="44"/>
  <c r="B12" i="44" s="1"/>
  <c r="A11" i="44"/>
  <c r="B11" i="44" s="1"/>
  <c r="A10" i="44"/>
  <c r="B10" i="44" s="1"/>
  <c r="A9" i="44"/>
  <c r="B9" i="44" s="1"/>
  <c r="A8" i="44"/>
  <c r="B8" i="44" s="1"/>
  <c r="A7" i="44"/>
  <c r="B7" i="44" s="1"/>
  <c r="A6" i="44"/>
  <c r="B6" i="44" s="1"/>
  <c r="A5" i="44"/>
  <c r="B5" i="44" s="1"/>
  <c r="A4" i="44"/>
  <c r="B4" i="44" s="1"/>
  <c r="Y2" i="44"/>
  <c r="X2" i="44"/>
  <c r="W2" i="44"/>
  <c r="V2" i="44"/>
  <c r="U2" i="44"/>
  <c r="F2" i="44"/>
  <c r="G2" i="44" s="1"/>
  <c r="H2" i="44" s="1"/>
  <c r="I2" i="44" s="1"/>
  <c r="J2" i="44" s="1"/>
  <c r="K2" i="44" s="1"/>
  <c r="L2" i="44" s="1"/>
  <c r="M2" i="44" s="1"/>
  <c r="N2" i="44" s="1"/>
  <c r="O2" i="44" s="1"/>
  <c r="P2" i="44" s="1"/>
  <c r="Q2" i="44" s="1"/>
  <c r="R2" i="44" s="1"/>
  <c r="S2" i="44" s="1"/>
  <c r="T2" i="44" s="1"/>
  <c r="A393" i="7"/>
  <c r="A392" i="7"/>
  <c r="A391" i="7"/>
  <c r="A390" i="7"/>
  <c r="A389" i="7"/>
  <c r="A388" i="7"/>
  <c r="A387" i="7"/>
  <c r="A386" i="7"/>
  <c r="A385" i="7"/>
  <c r="A384" i="7"/>
  <c r="A383" i="7"/>
  <c r="A382" i="7"/>
  <c r="A381" i="7"/>
  <c r="A380" i="7"/>
  <c r="A379" i="7"/>
  <c r="A378" i="7"/>
  <c r="A377" i="7"/>
  <c r="A376" i="7"/>
  <c r="A375" i="7"/>
  <c r="A374" i="7"/>
  <c r="A373" i="7"/>
  <c r="A372" i="7"/>
  <c r="A371" i="7"/>
  <c r="A370" i="7"/>
  <c r="A369" i="7"/>
  <c r="A368" i="7"/>
  <c r="A367" i="7"/>
  <c r="A366" i="7"/>
  <c r="A365" i="7"/>
  <c r="A364" i="7"/>
  <c r="A363" i="7"/>
  <c r="A362" i="7"/>
  <c r="A361" i="7"/>
  <c r="A360" i="7"/>
  <c r="A359" i="7"/>
  <c r="A358" i="7"/>
  <c r="A357" i="7"/>
  <c r="A356" i="7"/>
  <c r="A355" i="7"/>
  <c r="A354" i="7"/>
  <c r="A353" i="7"/>
  <c r="A352" i="7"/>
  <c r="A351" i="7"/>
  <c r="A350" i="7"/>
  <c r="A349" i="7"/>
  <c r="A348" i="7"/>
  <c r="A347" i="7"/>
  <c r="A346" i="7"/>
  <c r="A345" i="7"/>
  <c r="A344" i="7"/>
  <c r="A343" i="7"/>
  <c r="A342" i="7"/>
  <c r="A341" i="7"/>
  <c r="A340" i="7"/>
  <c r="A339" i="7"/>
  <c r="A338" i="7"/>
  <c r="A337" i="7"/>
  <c r="A336" i="7"/>
  <c r="A335" i="7"/>
  <c r="A334" i="7"/>
  <c r="A333" i="7"/>
  <c r="A332" i="7"/>
  <c r="A331" i="7"/>
  <c r="A330" i="7"/>
  <c r="A329" i="7"/>
  <c r="A328" i="7"/>
  <c r="A327" i="7"/>
  <c r="A326" i="7"/>
  <c r="A325" i="7"/>
  <c r="A324" i="7"/>
  <c r="A323" i="7"/>
  <c r="A322" i="7"/>
  <c r="A321" i="7"/>
  <c r="A320" i="7"/>
  <c r="A319" i="7"/>
  <c r="A318" i="7"/>
  <c r="A317" i="7"/>
  <c r="A316" i="7"/>
  <c r="A315" i="7"/>
  <c r="A314" i="7"/>
  <c r="A313" i="7"/>
  <c r="A312" i="7"/>
  <c r="A311" i="7"/>
  <c r="A310" i="7"/>
  <c r="A309" i="7"/>
  <c r="A308" i="7"/>
  <c r="A307" i="7"/>
  <c r="A306" i="7"/>
  <c r="A305" i="7"/>
  <c r="A304" i="7"/>
  <c r="A303" i="7"/>
  <c r="A302" i="7"/>
  <c r="A301" i="7"/>
  <c r="A300" i="7"/>
  <c r="A299" i="7"/>
  <c r="A298" i="7"/>
  <c r="A297" i="7"/>
  <c r="A296" i="7"/>
  <c r="A295" i="7"/>
  <c r="A294" i="7"/>
  <c r="A293" i="7"/>
  <c r="A292" i="7"/>
  <c r="A291" i="7"/>
  <c r="A290" i="7"/>
  <c r="A289" i="7"/>
  <c r="A288" i="7"/>
  <c r="A287" i="7"/>
  <c r="A286" i="7"/>
  <c r="A285" i="7"/>
  <c r="A284" i="7"/>
  <c r="A283" i="7"/>
  <c r="A282" i="7"/>
  <c r="A281" i="7"/>
  <c r="A280" i="7"/>
  <c r="A279" i="7"/>
  <c r="A278" i="7"/>
  <c r="A277" i="7"/>
  <c r="A276" i="7"/>
  <c r="A275" i="7"/>
  <c r="A274" i="7"/>
  <c r="A273" i="7"/>
  <c r="A272" i="7"/>
  <c r="A271" i="7"/>
  <c r="A270" i="7"/>
  <c r="A269" i="7"/>
  <c r="A268" i="7"/>
  <c r="A267" i="7"/>
  <c r="A266" i="7"/>
  <c r="A265" i="7"/>
  <c r="A264" i="7"/>
  <c r="A263" i="7"/>
  <c r="A262" i="7"/>
  <c r="A261" i="7"/>
  <c r="A260" i="7"/>
  <c r="A259" i="7"/>
  <c r="A258" i="7"/>
  <c r="A257" i="7"/>
  <c r="A256" i="7"/>
  <c r="A255" i="7"/>
  <c r="A254" i="7"/>
  <c r="A253" i="7"/>
  <c r="A252" i="7"/>
  <c r="A251" i="7"/>
  <c r="A250" i="7"/>
  <c r="A249" i="7"/>
  <c r="A248" i="7"/>
  <c r="A247" i="7"/>
  <c r="A246" i="7"/>
  <c r="A245" i="7"/>
  <c r="A244" i="7"/>
  <c r="A243" i="7"/>
  <c r="A242" i="7"/>
  <c r="A241" i="7"/>
  <c r="A240" i="7"/>
  <c r="A239" i="7"/>
  <c r="A238" i="7"/>
  <c r="A237" i="7"/>
  <c r="A236" i="7"/>
  <c r="A235" i="7"/>
  <c r="A234" i="7"/>
  <c r="A233" i="7"/>
  <c r="A232" i="7"/>
  <c r="A231" i="7"/>
  <c r="A230" i="7"/>
  <c r="A229" i="7"/>
  <c r="A228" i="7"/>
  <c r="A227" i="7"/>
  <c r="A226" i="7"/>
  <c r="A225" i="7"/>
  <c r="A224" i="7"/>
  <c r="A223" i="7"/>
  <c r="A222" i="7"/>
  <c r="A221" i="7"/>
  <c r="A220" i="7"/>
  <c r="A219" i="7"/>
  <c r="A218" i="7"/>
  <c r="A217" i="7"/>
  <c r="A216" i="7"/>
  <c r="A215" i="7"/>
  <c r="A214" i="7"/>
  <c r="A213" i="7"/>
  <c r="A212" i="7"/>
  <c r="A211" i="7"/>
  <c r="A210" i="7"/>
  <c r="A209" i="7"/>
  <c r="A208" i="7"/>
  <c r="A207" i="7"/>
  <c r="A206" i="7"/>
  <c r="A205" i="7"/>
  <c r="A204" i="7"/>
  <c r="A203" i="7"/>
  <c r="A202" i="7"/>
  <c r="A201" i="7"/>
  <c r="A200" i="7"/>
  <c r="A199" i="7"/>
  <c r="A198" i="7"/>
  <c r="A197" i="7"/>
  <c r="A196" i="7"/>
  <c r="A195" i="7"/>
  <c r="A194" i="7"/>
  <c r="A193" i="7"/>
  <c r="A192" i="7"/>
  <c r="A191" i="7"/>
  <c r="A190" i="7"/>
  <c r="A189" i="7"/>
  <c r="A188" i="7"/>
  <c r="A187" i="7"/>
  <c r="A186" i="7"/>
  <c r="A185" i="7"/>
  <c r="A184" i="7"/>
  <c r="A183" i="7"/>
  <c r="A182" i="7"/>
  <c r="A181" i="7"/>
  <c r="A180" i="7"/>
  <c r="A179" i="7"/>
  <c r="A178" i="7"/>
  <c r="A177" i="7"/>
  <c r="A176" i="7"/>
  <c r="A175" i="7"/>
  <c r="A174" i="7"/>
  <c r="A173" i="7"/>
  <c r="A172" i="7"/>
  <c r="A171" i="7"/>
  <c r="A170" i="7"/>
  <c r="A169" i="7"/>
  <c r="A168" i="7"/>
  <c r="A167" i="7"/>
  <c r="A166" i="7"/>
  <c r="A165" i="7"/>
  <c r="A164" i="7"/>
  <c r="A163" i="7"/>
  <c r="A162" i="7"/>
  <c r="A161" i="7"/>
  <c r="A160" i="7"/>
  <c r="A159" i="7"/>
  <c r="A158" i="7"/>
  <c r="A157" i="7"/>
  <c r="A156" i="7"/>
  <c r="A155" i="7"/>
  <c r="A154" i="7"/>
  <c r="A153" i="7"/>
  <c r="A152" i="7"/>
  <c r="A151" i="7"/>
  <c r="A150" i="7"/>
  <c r="A149" i="7"/>
  <c r="A148" i="7"/>
  <c r="A147" i="7"/>
  <c r="A146" i="7"/>
  <c r="A145" i="7"/>
  <c r="A144" i="7"/>
  <c r="A143" i="7"/>
  <c r="A142" i="7"/>
  <c r="A141" i="7"/>
  <c r="A140" i="7"/>
  <c r="A139" i="7"/>
  <c r="A138" i="7"/>
  <c r="A137" i="7"/>
  <c r="A136" i="7"/>
  <c r="A135" i="7"/>
  <c r="A134" i="7"/>
  <c r="A133" i="7"/>
  <c r="A132" i="7"/>
  <c r="A131" i="7"/>
  <c r="A130" i="7"/>
  <c r="A129" i="7"/>
  <c r="A128" i="7"/>
  <c r="A127" i="7"/>
  <c r="A126" i="7"/>
  <c r="A125" i="7"/>
  <c r="A124" i="7"/>
  <c r="A123" i="7"/>
  <c r="A122" i="7"/>
  <c r="A121" i="7"/>
  <c r="A120" i="7"/>
  <c r="A119" i="7"/>
  <c r="A118" i="7"/>
  <c r="A117" i="7"/>
  <c r="A116" i="7"/>
  <c r="A115" i="7"/>
  <c r="A114" i="7"/>
  <c r="A113" i="7"/>
  <c r="A112" i="7"/>
  <c r="A111" i="7"/>
  <c r="A110" i="7"/>
  <c r="A109" i="7"/>
  <c r="A108" i="7"/>
  <c r="A107" i="7"/>
  <c r="A106" i="7"/>
  <c r="A105" i="7"/>
  <c r="A104" i="7"/>
  <c r="A103" i="7"/>
  <c r="A102" i="7"/>
  <c r="A101" i="7"/>
  <c r="A100" i="7"/>
  <c r="A99" i="7"/>
  <c r="A98" i="7"/>
  <c r="A97" i="7"/>
  <c r="A96" i="7"/>
  <c r="A95" i="7"/>
  <c r="A94" i="7"/>
  <c r="A93" i="7"/>
  <c r="A92" i="7"/>
  <c r="A91" i="7"/>
  <c r="A90" i="7"/>
  <c r="A89" i="7"/>
  <c r="A88" i="7"/>
  <c r="A87" i="7"/>
  <c r="A86" i="7"/>
  <c r="A85" i="7"/>
  <c r="A84" i="7"/>
  <c r="A83" i="7"/>
  <c r="A82" i="7"/>
  <c r="A81" i="7"/>
  <c r="A80" i="7"/>
  <c r="A79" i="7"/>
  <c r="A78" i="7"/>
  <c r="A77" i="7"/>
  <c r="A76" i="7"/>
  <c r="A75" i="7"/>
  <c r="A74" i="7"/>
  <c r="A73" i="7"/>
  <c r="A72" i="7"/>
  <c r="A71" i="7"/>
  <c r="A70" i="7"/>
  <c r="A69" i="7"/>
  <c r="A68" i="7"/>
  <c r="A67" i="7"/>
  <c r="A66" i="7"/>
  <c r="A65" i="7"/>
  <c r="A64" i="7"/>
  <c r="A63" i="7"/>
  <c r="A62" i="7"/>
  <c r="A61" i="7"/>
  <c r="A60" i="7"/>
  <c r="A59" i="7"/>
  <c r="A58" i="7"/>
  <c r="A57" i="7"/>
  <c r="A56" i="7"/>
  <c r="A55" i="7"/>
  <c r="A54" i="7"/>
  <c r="A53" i="7"/>
  <c r="A52" i="7"/>
  <c r="A51" i="7"/>
  <c r="A50" i="7"/>
  <c r="A49" i="7"/>
  <c r="A48" i="7"/>
  <c r="A47" i="7"/>
  <c r="A46" i="7"/>
  <c r="A45" i="7"/>
  <c r="A44" i="7"/>
  <c r="A43" i="7"/>
  <c r="A42" i="7"/>
  <c r="A41" i="7"/>
  <c r="A40" i="7"/>
  <c r="A39" i="7"/>
  <c r="A38" i="7"/>
  <c r="A37" i="7"/>
  <c r="A36" i="7"/>
  <c r="A35" i="7"/>
  <c r="A34" i="7"/>
  <c r="A33" i="7"/>
  <c r="A32" i="7"/>
  <c r="A31" i="7"/>
  <c r="A30" i="7"/>
  <c r="A29" i="7"/>
  <c r="A28" i="7"/>
  <c r="A27" i="7"/>
  <c r="A26" i="7"/>
  <c r="A25" i="7"/>
  <c r="A24" i="7"/>
  <c r="A23" i="7"/>
  <c r="A22" i="7"/>
  <c r="A21" i="7"/>
  <c r="A20" i="7"/>
  <c r="A19" i="7"/>
  <c r="A18" i="7"/>
  <c r="A17" i="7"/>
  <c r="A16" i="7"/>
  <c r="A15" i="7"/>
  <c r="A14" i="7"/>
  <c r="A13" i="7"/>
  <c r="A12" i="7"/>
  <c r="A11" i="7"/>
  <c r="A10" i="7"/>
  <c r="A9" i="7"/>
  <c r="A8" i="7"/>
  <c r="A7" i="7"/>
  <c r="A6" i="7"/>
  <c r="A5" i="7"/>
  <c r="AD3" i="7"/>
  <c r="AC3" i="7"/>
  <c r="AB3" i="7"/>
  <c r="AA3" i="7"/>
  <c r="Z3" i="7"/>
  <c r="Y3" i="7"/>
  <c r="C3" i="7"/>
  <c r="D3" i="7" s="1"/>
  <c r="E3" i="7" s="1"/>
  <c r="F3" i="7" s="1"/>
  <c r="G3" i="7" s="1"/>
  <c r="H3" i="7" s="1"/>
  <c r="I3" i="7" s="1"/>
  <c r="J3" i="7" s="1"/>
  <c r="K3" i="7" s="1"/>
  <c r="L3" i="7" s="1"/>
  <c r="M3" i="7" s="1"/>
  <c r="N3" i="7" s="1"/>
  <c r="O3" i="7" s="1"/>
  <c r="P3" i="7" s="1"/>
  <c r="Q3" i="7" s="1"/>
  <c r="R3" i="7" s="1"/>
  <c r="S3" i="7" s="1"/>
  <c r="T3" i="7" s="1"/>
  <c r="U3" i="7" s="1"/>
  <c r="V3" i="7" s="1"/>
  <c r="W3" i="7" s="1"/>
  <c r="K62" i="33"/>
  <c r="D62" i="33"/>
  <c r="K61" i="33"/>
  <c r="D61" i="33"/>
  <c r="K60" i="33"/>
  <c r="D60" i="33"/>
  <c r="K59" i="33"/>
  <c r="D59" i="33"/>
  <c r="K58" i="33"/>
  <c r="D58" i="33"/>
  <c r="K57" i="33"/>
  <c r="D57" i="33"/>
  <c r="K56" i="33"/>
  <c r="D56" i="33"/>
  <c r="K55" i="33"/>
  <c r="D55" i="33"/>
  <c r="K54" i="33"/>
  <c r="D54" i="33"/>
  <c r="K53" i="33"/>
  <c r="D53" i="33"/>
  <c r="K52" i="33"/>
  <c r="D52" i="33"/>
  <c r="K51" i="33"/>
  <c r="D51" i="33"/>
  <c r="K50" i="33"/>
  <c r="D50" i="33"/>
  <c r="K49" i="33"/>
  <c r="D49" i="33"/>
  <c r="K48" i="33"/>
  <c r="D48" i="33"/>
  <c r="K47" i="33"/>
  <c r="D47" i="33"/>
  <c r="K46" i="33"/>
  <c r="D46" i="33"/>
  <c r="K45" i="33"/>
  <c r="D45" i="33"/>
  <c r="K44" i="33"/>
  <c r="D44" i="33"/>
  <c r="K43" i="33"/>
  <c r="D43" i="33"/>
  <c r="K42" i="33"/>
  <c r="D42" i="33"/>
  <c r="K41" i="33"/>
  <c r="D41" i="33"/>
  <c r="K40" i="33"/>
  <c r="D40" i="33"/>
  <c r="K39" i="33"/>
  <c r="D39" i="33"/>
  <c r="K38" i="33"/>
  <c r="D38" i="33"/>
  <c r="K37" i="33"/>
  <c r="D37" i="33"/>
  <c r="K36" i="33"/>
  <c r="D36" i="33"/>
  <c r="K35" i="33"/>
  <c r="D35" i="33"/>
  <c r="K21" i="33"/>
  <c r="R8" i="33"/>
  <c r="ET406" i="43"/>
  <c r="ES406" i="43"/>
  <c r="ER406" i="43"/>
  <c r="EQ406" i="43"/>
  <c r="EP406" i="43"/>
  <c r="EO406" i="43"/>
  <c r="EN406" i="43"/>
  <c r="EM406" i="43"/>
  <c r="EL406" i="43"/>
  <c r="EK406" i="43"/>
  <c r="EJ406" i="43"/>
  <c r="EI406" i="43"/>
  <c r="EH406" i="43"/>
  <c r="EG406" i="43"/>
  <c r="EF406" i="43"/>
  <c r="EE406" i="43"/>
  <c r="ED406" i="43"/>
  <c r="EC406" i="43"/>
  <c r="EB406" i="43"/>
  <c r="EA406" i="43"/>
  <c r="DZ406" i="43"/>
  <c r="DY406" i="43"/>
  <c r="DX406" i="43"/>
  <c r="DW406" i="43"/>
  <c r="DV406" i="43"/>
  <c r="DU406" i="43"/>
  <c r="DT406" i="43"/>
  <c r="DS406" i="43"/>
  <c r="DR406" i="43"/>
  <c r="DQ406" i="43"/>
  <c r="DP406" i="43"/>
  <c r="DO406" i="43"/>
  <c r="DN406" i="43"/>
  <c r="DM406" i="43"/>
  <c r="DL406" i="43"/>
  <c r="DK406" i="43"/>
  <c r="DJ406" i="43"/>
  <c r="DI406" i="43"/>
  <c r="DH406" i="43"/>
  <c r="DG406" i="43"/>
  <c r="DF406" i="43"/>
  <c r="DE406" i="43"/>
  <c r="DD406" i="43"/>
  <c r="DC406" i="43"/>
  <c r="DB406" i="43"/>
  <c r="DA406" i="43"/>
  <c r="CZ406" i="43"/>
  <c r="CY406" i="43"/>
  <c r="CX406" i="43"/>
  <c r="CW406" i="43"/>
  <c r="CV406" i="43"/>
  <c r="CU406" i="43"/>
  <c r="CT406" i="43"/>
  <c r="CS406" i="43"/>
  <c r="CR406" i="43"/>
  <c r="CQ406" i="43"/>
  <c r="CP406" i="43"/>
  <c r="CO406" i="43"/>
  <c r="CN406" i="43"/>
  <c r="CM406" i="43"/>
  <c r="CL406" i="43"/>
  <c r="CK406" i="43"/>
  <c r="CJ406" i="43"/>
  <c r="CI406" i="43"/>
  <c r="CH406" i="43"/>
  <c r="CG406" i="43"/>
  <c r="CF406" i="43"/>
  <c r="CE406" i="43"/>
  <c r="CD406" i="43"/>
  <c r="CC406" i="43"/>
  <c r="CB406" i="43"/>
  <c r="CA406" i="43"/>
  <c r="BZ406" i="43"/>
  <c r="BY406" i="43"/>
  <c r="BX406" i="43"/>
  <c r="BW406" i="43"/>
  <c r="BV406" i="43"/>
  <c r="BU406" i="43"/>
  <c r="BT406" i="43"/>
  <c r="BS406" i="43"/>
  <c r="BR406" i="43"/>
  <c r="BQ406" i="43"/>
  <c r="BP406" i="43"/>
  <c r="BO406" i="43"/>
  <c r="BN406" i="43"/>
  <c r="BM406" i="43"/>
  <c r="BL406" i="43"/>
  <c r="BK406" i="43"/>
  <c r="BJ406" i="43"/>
  <c r="BI406" i="43"/>
  <c r="BH406" i="43"/>
  <c r="BG406" i="43"/>
  <c r="BF406" i="43"/>
  <c r="BE406" i="43"/>
  <c r="BD406" i="43"/>
  <c r="BC406" i="43"/>
  <c r="BB406" i="43"/>
  <c r="BA406" i="43"/>
  <c r="AZ406" i="43"/>
  <c r="AY406" i="43"/>
  <c r="AX406" i="43"/>
  <c r="AW406" i="43"/>
  <c r="AV406" i="43"/>
  <c r="AU406" i="43"/>
  <c r="AT406" i="43"/>
  <c r="AS406" i="43"/>
  <c r="AR406" i="43"/>
  <c r="AQ406" i="43"/>
  <c r="AP406" i="43"/>
  <c r="AO406" i="43"/>
  <c r="AN406" i="43"/>
  <c r="AM406" i="43"/>
  <c r="AL406" i="43"/>
  <c r="AK406" i="43"/>
  <c r="AJ406" i="43"/>
  <c r="AI406" i="43"/>
  <c r="AH406" i="43"/>
  <c r="ET405" i="43"/>
  <c r="ES405" i="43"/>
  <c r="ER405" i="43"/>
  <c r="EQ405" i="43"/>
  <c r="EP405" i="43"/>
  <c r="EO405" i="43"/>
  <c r="EN405" i="43"/>
  <c r="EM405" i="43"/>
  <c r="EL405" i="43"/>
  <c r="EK405" i="43"/>
  <c r="EJ405" i="43"/>
  <c r="EI405" i="43"/>
  <c r="EH405" i="43"/>
  <c r="EG405" i="43"/>
  <c r="EF405" i="43"/>
  <c r="EE405" i="43"/>
  <c r="ED405" i="43"/>
  <c r="EC405" i="43"/>
  <c r="EB405" i="43"/>
  <c r="EA405" i="43"/>
  <c r="DZ405" i="43"/>
  <c r="DY405" i="43"/>
  <c r="DX405" i="43"/>
  <c r="DW405" i="43"/>
  <c r="DV405" i="43"/>
  <c r="DU405" i="43"/>
  <c r="DT405" i="43"/>
  <c r="DS405" i="43"/>
  <c r="DR405" i="43"/>
  <c r="DQ405" i="43"/>
  <c r="DP405" i="43"/>
  <c r="DO405" i="43"/>
  <c r="DN405" i="43"/>
  <c r="DM405" i="43"/>
  <c r="DL405" i="43"/>
  <c r="DK405" i="43"/>
  <c r="DJ405" i="43"/>
  <c r="DI405" i="43"/>
  <c r="DH405" i="43"/>
  <c r="DG405" i="43"/>
  <c r="DF405" i="43"/>
  <c r="DE405" i="43"/>
  <c r="DD405" i="43"/>
  <c r="DC405" i="43"/>
  <c r="DB405" i="43"/>
  <c r="DA405" i="43"/>
  <c r="CZ405" i="43"/>
  <c r="CY405" i="43"/>
  <c r="CX405" i="43"/>
  <c r="CW405" i="43"/>
  <c r="CV405" i="43"/>
  <c r="CU405" i="43"/>
  <c r="CT405" i="43"/>
  <c r="CS405" i="43"/>
  <c r="CR405" i="43"/>
  <c r="CQ405" i="43"/>
  <c r="CP405" i="43"/>
  <c r="CO405" i="43"/>
  <c r="CN405" i="43"/>
  <c r="CM405" i="43"/>
  <c r="CL405" i="43"/>
  <c r="CK405" i="43"/>
  <c r="CJ405" i="43"/>
  <c r="CI405" i="43"/>
  <c r="CH405" i="43"/>
  <c r="CG405" i="43"/>
  <c r="CF405" i="43"/>
  <c r="CE405" i="43"/>
  <c r="CD405" i="43"/>
  <c r="CC405" i="43"/>
  <c r="CB405" i="43"/>
  <c r="CA405" i="43"/>
  <c r="BZ405" i="43"/>
  <c r="BY405" i="43"/>
  <c r="BX405" i="43"/>
  <c r="BW405" i="43"/>
  <c r="BV405" i="43"/>
  <c r="BU405" i="43"/>
  <c r="BT405" i="43"/>
  <c r="BS405" i="43"/>
  <c r="BR405" i="43"/>
  <c r="BQ405" i="43"/>
  <c r="BP405" i="43"/>
  <c r="BO405" i="43"/>
  <c r="BN405" i="43"/>
  <c r="BM405" i="43"/>
  <c r="BL405" i="43"/>
  <c r="BK405" i="43"/>
  <c r="BJ405" i="43"/>
  <c r="BI405" i="43"/>
  <c r="BH405" i="43"/>
  <c r="BG405" i="43"/>
  <c r="BF405" i="43"/>
  <c r="BE405" i="43"/>
  <c r="BD405" i="43"/>
  <c r="BC405" i="43"/>
  <c r="BB405" i="43"/>
  <c r="BA405" i="43"/>
  <c r="AZ405" i="43"/>
  <c r="AY405" i="43"/>
  <c r="AX405" i="43"/>
  <c r="AW405" i="43"/>
  <c r="AV405" i="43"/>
  <c r="AU405" i="43"/>
  <c r="AT405" i="43"/>
  <c r="AS405" i="43"/>
  <c r="AR405" i="43"/>
  <c r="AQ405" i="43"/>
  <c r="AP405" i="43"/>
  <c r="AO405" i="43"/>
  <c r="AN405" i="43"/>
  <c r="AM405" i="43"/>
  <c r="AL405" i="43"/>
  <c r="AK405" i="43"/>
  <c r="AJ405" i="43"/>
  <c r="AI405" i="43"/>
  <c r="AH405" i="43"/>
  <c r="D71" i="43"/>
  <c r="D70" i="43"/>
  <c r="D69" i="43"/>
  <c r="D68" i="43"/>
  <c r="D67" i="43"/>
  <c r="D66" i="43"/>
  <c r="D65" i="43"/>
  <c r="D64" i="43"/>
  <c r="D63" i="43"/>
  <c r="D62" i="43"/>
  <c r="D61" i="43"/>
  <c r="D60" i="43"/>
  <c r="D59" i="43"/>
  <c r="D58" i="43"/>
  <c r="D57" i="43"/>
  <c r="D56" i="43"/>
  <c r="D55" i="43"/>
  <c r="D54" i="43"/>
  <c r="D53" i="43"/>
  <c r="D52" i="43"/>
  <c r="D51" i="43"/>
  <c r="D50" i="43"/>
  <c r="D49" i="43"/>
  <c r="D48" i="43"/>
  <c r="D47" i="43"/>
  <c r="D46" i="43"/>
  <c r="D45" i="43"/>
  <c r="D44" i="43"/>
  <c r="D41" i="43"/>
  <c r="L16" i="43"/>
  <c r="L15" i="43"/>
  <c r="L14" i="43"/>
  <c r="L13" i="43"/>
  <c r="L12" i="43"/>
  <c r="L11" i="43"/>
  <c r="L10" i="43"/>
  <c r="L9" i="43"/>
  <c r="L8" i="43"/>
  <c r="R7" i="43"/>
  <c r="L7" i="43"/>
  <c r="M5" i="43"/>
  <c r="N3" i="43"/>
  <c r="D386" i="16"/>
  <c r="D385" i="16"/>
  <c r="D384" i="16"/>
  <c r="D383" i="16"/>
  <c r="D382" i="16"/>
  <c r="D381" i="16"/>
  <c r="D380" i="16"/>
  <c r="D379" i="16"/>
  <c r="D378" i="16"/>
  <c r="D377" i="16"/>
  <c r="D376" i="16"/>
  <c r="D375" i="16"/>
  <c r="D374" i="16"/>
  <c r="D373" i="16"/>
  <c r="D372" i="16"/>
  <c r="D371" i="16"/>
  <c r="D370" i="16"/>
  <c r="D369" i="16"/>
  <c r="D368" i="16"/>
  <c r="D367" i="16"/>
  <c r="D364" i="16"/>
  <c r="D363" i="16"/>
  <c r="D362" i="16"/>
  <c r="D361" i="16"/>
  <c r="D360" i="16"/>
  <c r="D359" i="16"/>
  <c r="D358" i="16"/>
  <c r="D357" i="16"/>
  <c r="D356" i="16"/>
  <c r="D355" i="16"/>
  <c r="D354" i="16"/>
  <c r="D353" i="16"/>
  <c r="D350" i="16"/>
  <c r="D349" i="16"/>
  <c r="D348" i="16"/>
  <c r="D347" i="16"/>
  <c r="D346" i="16"/>
  <c r="D345" i="16"/>
  <c r="D344" i="16"/>
  <c r="D343" i="16"/>
  <c r="D342" i="16"/>
  <c r="D341" i="16"/>
  <c r="D340" i="16"/>
  <c r="D339" i="16"/>
  <c r="D338" i="16"/>
  <c r="D337" i="16"/>
  <c r="D336" i="16"/>
  <c r="D335" i="16"/>
  <c r="D334" i="16"/>
  <c r="D333" i="16"/>
  <c r="D332" i="16"/>
  <c r="D331" i="16"/>
  <c r="D330" i="16"/>
  <c r="D329" i="16"/>
  <c r="D328" i="16"/>
  <c r="D327" i="16"/>
  <c r="D326" i="16"/>
  <c r="D325" i="16"/>
  <c r="D324" i="16"/>
  <c r="D323" i="16"/>
  <c r="D322" i="16"/>
  <c r="D321" i="16"/>
  <c r="D320" i="16"/>
  <c r="D319" i="16"/>
  <c r="D318" i="16"/>
  <c r="D317" i="16"/>
  <c r="D316" i="16"/>
  <c r="D315" i="16"/>
  <c r="D314" i="16"/>
  <c r="D313" i="16"/>
  <c r="D312" i="16"/>
  <c r="D311" i="16"/>
  <c r="D310" i="16"/>
  <c r="D309" i="16"/>
  <c r="D308" i="16"/>
  <c r="D307" i="16"/>
  <c r="D306" i="16"/>
  <c r="D305" i="16"/>
  <c r="D304" i="16"/>
  <c r="D303" i="16"/>
  <c r="D302" i="16"/>
  <c r="D301" i="16"/>
  <c r="D300" i="16"/>
  <c r="D299" i="16"/>
  <c r="D298" i="16"/>
  <c r="D297" i="16"/>
  <c r="D296" i="16"/>
  <c r="D295" i="16"/>
  <c r="D294" i="16"/>
  <c r="D293" i="16"/>
  <c r="D292" i="16"/>
  <c r="D291" i="16"/>
  <c r="D290" i="16"/>
  <c r="D289" i="16"/>
  <c r="D288" i="16"/>
  <c r="D287" i="16"/>
  <c r="D286" i="16"/>
  <c r="D285" i="16"/>
  <c r="D284" i="16"/>
  <c r="D283" i="16"/>
  <c r="D282" i="16"/>
  <c r="D281" i="16"/>
  <c r="D280" i="16"/>
  <c r="D279" i="16"/>
  <c r="D278" i="16"/>
  <c r="D277" i="16"/>
  <c r="D276" i="16"/>
  <c r="D275" i="16"/>
  <c r="D274" i="16"/>
  <c r="D273" i="16"/>
  <c r="D272" i="16"/>
  <c r="D271" i="16"/>
  <c r="D270" i="16"/>
  <c r="D269" i="16"/>
  <c r="D268" i="16"/>
  <c r="D267" i="16"/>
  <c r="D266" i="16"/>
  <c r="D265" i="16"/>
  <c r="D264" i="16"/>
  <c r="D263" i="16"/>
  <c r="D262" i="16"/>
  <c r="D261" i="16"/>
  <c r="D260" i="16"/>
  <c r="D259" i="16"/>
  <c r="D258" i="16"/>
  <c r="D257" i="16"/>
  <c r="D256" i="16"/>
  <c r="D255" i="16"/>
  <c r="D254" i="16"/>
  <c r="D253" i="16"/>
  <c r="D252" i="16"/>
  <c r="D251" i="16"/>
  <c r="D250" i="16"/>
  <c r="D249" i="16"/>
  <c r="D248" i="16"/>
  <c r="D247" i="16"/>
  <c r="D246" i="16"/>
  <c r="D245" i="16"/>
  <c r="D244" i="16"/>
  <c r="D243" i="16"/>
  <c r="D242" i="16"/>
  <c r="D241" i="16"/>
  <c r="D240" i="16"/>
  <c r="D239" i="16"/>
  <c r="D238" i="16"/>
  <c r="D237" i="16"/>
  <c r="D236" i="16"/>
  <c r="D235" i="16"/>
  <c r="D234" i="16"/>
  <c r="D233" i="16"/>
  <c r="D232" i="16"/>
  <c r="D231" i="16"/>
  <c r="D230" i="16"/>
  <c r="D229" i="16"/>
  <c r="D228" i="16"/>
  <c r="D227" i="16"/>
  <c r="D226" i="16"/>
  <c r="D225" i="16"/>
  <c r="D224" i="16"/>
  <c r="D223" i="16"/>
  <c r="D222" i="16"/>
  <c r="D221" i="16"/>
  <c r="D220" i="16"/>
  <c r="D219" i="16"/>
  <c r="D218" i="16"/>
  <c r="D217" i="16"/>
  <c r="D216" i="16"/>
  <c r="D215" i="16"/>
  <c r="D214" i="16"/>
  <c r="D213" i="16"/>
  <c r="D212" i="16"/>
  <c r="D211" i="16"/>
  <c r="D210" i="16"/>
  <c r="D209" i="16"/>
  <c r="D208" i="16"/>
  <c r="D207" i="16"/>
  <c r="D206" i="16"/>
  <c r="D205" i="16"/>
  <c r="D204" i="16"/>
  <c r="D203" i="16"/>
  <c r="D202" i="16"/>
  <c r="D201" i="16"/>
  <c r="D200" i="16"/>
  <c r="D199" i="16"/>
  <c r="D198" i="16"/>
  <c r="D197" i="16"/>
  <c r="D196" i="16"/>
  <c r="D195" i="16"/>
  <c r="D194" i="16"/>
  <c r="D193" i="16"/>
  <c r="D192" i="16"/>
  <c r="D191" i="16"/>
  <c r="D190" i="16"/>
  <c r="D189" i="16"/>
  <c r="D188" i="16"/>
  <c r="D187" i="16"/>
  <c r="D186" i="16"/>
  <c r="D185" i="16"/>
  <c r="D184" i="16"/>
  <c r="D183" i="16"/>
  <c r="D182" i="16"/>
  <c r="D181" i="16"/>
  <c r="D180" i="16"/>
  <c r="D179" i="16"/>
  <c r="D178" i="16"/>
  <c r="D177" i="16"/>
  <c r="D176" i="16"/>
  <c r="D175" i="16"/>
  <c r="D174" i="16"/>
  <c r="D173" i="16"/>
  <c r="D172" i="16"/>
  <c r="D171" i="16"/>
  <c r="D170" i="16"/>
  <c r="D169" i="16"/>
  <c r="D168" i="16"/>
  <c r="D167" i="16"/>
  <c r="D166" i="16"/>
  <c r="D165" i="16"/>
  <c r="D164" i="16"/>
  <c r="D163" i="16"/>
  <c r="D162" i="16"/>
  <c r="D161" i="16"/>
  <c r="D160" i="16"/>
  <c r="D159" i="16"/>
  <c r="D158" i="16"/>
  <c r="D157" i="16"/>
  <c r="D156" i="16"/>
  <c r="D155" i="16"/>
  <c r="D154" i="16"/>
  <c r="D153" i="16"/>
  <c r="D152" i="16"/>
  <c r="D151" i="16"/>
  <c r="D150" i="16"/>
  <c r="D149" i="16"/>
  <c r="D148" i="16"/>
  <c r="D147" i="16"/>
  <c r="D146" i="16"/>
  <c r="D145" i="16"/>
  <c r="D144" i="16"/>
  <c r="D143" i="16"/>
  <c r="D142" i="16"/>
  <c r="D141" i="16"/>
  <c r="D140" i="16"/>
  <c r="D139" i="16"/>
  <c r="D138" i="16"/>
  <c r="D137" i="16"/>
  <c r="D136" i="16"/>
  <c r="D135" i="16"/>
  <c r="D134" i="16"/>
  <c r="D133" i="16"/>
  <c r="D132" i="16"/>
  <c r="D131" i="16"/>
  <c r="D130" i="16"/>
  <c r="D129" i="16"/>
  <c r="D128" i="16"/>
  <c r="D127" i="16"/>
  <c r="D126" i="16"/>
  <c r="D125" i="16"/>
  <c r="D124" i="16"/>
  <c r="D123" i="16"/>
  <c r="D122" i="16"/>
  <c r="D121" i="16"/>
  <c r="D120" i="16"/>
  <c r="D119" i="16"/>
  <c r="D118" i="16"/>
  <c r="D117" i="16"/>
  <c r="D116" i="16"/>
  <c r="D115" i="16"/>
  <c r="D114" i="16"/>
  <c r="D113" i="16"/>
  <c r="D112" i="16"/>
  <c r="D111" i="16"/>
  <c r="D110" i="16"/>
  <c r="D109" i="16"/>
  <c r="D108" i="16"/>
  <c r="D107" i="16"/>
  <c r="D106" i="16"/>
  <c r="D105" i="16"/>
  <c r="D104" i="16"/>
  <c r="D103" i="16"/>
  <c r="D102" i="16"/>
  <c r="D101" i="16"/>
  <c r="D100" i="16"/>
  <c r="D99" i="16"/>
  <c r="D98" i="16"/>
  <c r="D97" i="16"/>
  <c r="D96" i="16"/>
  <c r="D95" i="16"/>
  <c r="D94" i="16"/>
  <c r="D93" i="16"/>
  <c r="D92" i="16"/>
  <c r="D91" i="16"/>
  <c r="D90" i="16"/>
  <c r="D89" i="16"/>
  <c r="D88" i="16"/>
  <c r="D87" i="16"/>
  <c r="D86" i="16"/>
  <c r="D85" i="16"/>
  <c r="D84" i="16"/>
  <c r="D83" i="16"/>
  <c r="D82" i="16"/>
  <c r="D81" i="16"/>
  <c r="D80" i="16"/>
  <c r="D79" i="16"/>
  <c r="D78" i="16"/>
  <c r="D77" i="16"/>
  <c r="D76" i="16"/>
  <c r="D75" i="16"/>
  <c r="D74" i="16"/>
  <c r="D73" i="16"/>
  <c r="D72" i="16"/>
  <c r="D71" i="16"/>
  <c r="D70" i="16"/>
  <c r="D69" i="16"/>
  <c r="D68" i="16"/>
  <c r="D67" i="16"/>
  <c r="D66" i="16"/>
  <c r="D65" i="16"/>
  <c r="D64" i="16"/>
  <c r="D63" i="16"/>
  <c r="D62" i="16"/>
  <c r="D61" i="16"/>
  <c r="D60" i="16"/>
  <c r="D59" i="16"/>
  <c r="D58" i="16"/>
  <c r="D57" i="16"/>
  <c r="D56" i="16"/>
  <c r="D55" i="16"/>
  <c r="E54" i="16"/>
  <c r="D54" i="16"/>
  <c r="E53" i="16"/>
  <c r="D53" i="16"/>
  <c r="E52" i="16"/>
  <c r="D52" i="16"/>
  <c r="E51" i="16"/>
  <c r="D51" i="16"/>
  <c r="E50" i="16"/>
  <c r="D50" i="16"/>
  <c r="E49" i="16"/>
  <c r="D49" i="16"/>
  <c r="E48" i="16"/>
  <c r="D48" i="16"/>
  <c r="E47" i="16"/>
  <c r="D47" i="16"/>
  <c r="E46" i="16"/>
  <c r="D46" i="16"/>
  <c r="E45" i="16"/>
  <c r="D45" i="16"/>
  <c r="E44" i="16"/>
  <c r="D44" i="16"/>
  <c r="E43" i="16"/>
  <c r="D43" i="16"/>
  <c r="E42" i="16"/>
  <c r="D42" i="16"/>
  <c r="E41" i="16"/>
  <c r="D41" i="16"/>
  <c r="E40" i="16"/>
  <c r="D40" i="16"/>
  <c r="E39" i="16"/>
  <c r="D39" i="16"/>
  <c r="E38" i="16"/>
  <c r="D38" i="16"/>
  <c r="E37" i="16"/>
  <c r="D37" i="16"/>
  <c r="E36" i="16"/>
  <c r="D36" i="16"/>
  <c r="E35" i="16"/>
  <c r="D35" i="16"/>
  <c r="E34" i="16"/>
  <c r="D34" i="16"/>
  <c r="E33" i="16"/>
  <c r="D33" i="16"/>
  <c r="E32" i="16"/>
  <c r="D32" i="16"/>
  <c r="E31" i="16"/>
  <c r="D31" i="16"/>
  <c r="E30" i="16"/>
  <c r="D30" i="16"/>
  <c r="E29" i="16"/>
  <c r="D29" i="16"/>
  <c r="E28" i="16"/>
  <c r="D28" i="16"/>
  <c r="E27" i="16"/>
  <c r="D27" i="16"/>
  <c r="D26" i="16"/>
  <c r="D25" i="16"/>
  <c r="D24" i="16"/>
  <c r="D23" i="16"/>
  <c r="D22" i="16"/>
  <c r="D21" i="16"/>
  <c r="D20" i="16"/>
  <c r="D19" i="16"/>
  <c r="D18" i="16"/>
  <c r="D17" i="16"/>
  <c r="D16" i="16"/>
  <c r="D15" i="16"/>
  <c r="D14" i="16"/>
  <c r="D13" i="16"/>
  <c r="D12" i="16"/>
  <c r="D11" i="16"/>
  <c r="D10" i="16"/>
  <c r="D9" i="16"/>
  <c r="M8" i="16"/>
  <c r="D8" i="16"/>
  <c r="E7" i="16"/>
  <c r="O26" i="16" s="1"/>
  <c r="D7" i="16"/>
  <c r="D6" i="16"/>
  <c r="R372" i="27"/>
  <c r="Q372" i="27"/>
  <c r="P372" i="27"/>
  <c r="O372" i="27"/>
  <c r="N372" i="27"/>
  <c r="M372" i="27"/>
  <c r="L372" i="27"/>
  <c r="K372" i="27"/>
  <c r="H372" i="27"/>
  <c r="G372" i="27"/>
  <c r="F372" i="27"/>
  <c r="E372" i="27"/>
  <c r="R371" i="27"/>
  <c r="Q371" i="27"/>
  <c r="P371" i="27"/>
  <c r="O371" i="27"/>
  <c r="N371" i="27"/>
  <c r="M371" i="27"/>
  <c r="L371" i="27"/>
  <c r="K371" i="27"/>
  <c r="H371" i="27"/>
  <c r="G371" i="27"/>
  <c r="F371" i="27"/>
  <c r="E371" i="27"/>
  <c r="BB29" i="26"/>
  <c r="BA29" i="26"/>
  <c r="AZ29" i="26"/>
  <c r="AY29" i="26"/>
  <c r="AX29" i="26"/>
  <c r="AW29" i="26"/>
  <c r="AV29" i="26"/>
  <c r="AU29" i="26"/>
  <c r="AT29" i="26"/>
  <c r="AS29" i="26"/>
  <c r="AR29" i="26"/>
  <c r="AO29" i="26"/>
  <c r="AN29" i="26"/>
  <c r="AM29" i="26"/>
  <c r="AL29" i="26"/>
  <c r="AK29" i="26"/>
  <c r="AJ29" i="26"/>
  <c r="AI29" i="26"/>
  <c r="AH29" i="26"/>
  <c r="AG29" i="26"/>
  <c r="AF29" i="26"/>
  <c r="AE29" i="26"/>
  <c r="AD29" i="26"/>
  <c r="AC29" i="26"/>
  <c r="AB29" i="26"/>
  <c r="AA29" i="26"/>
  <c r="Z29" i="26"/>
  <c r="Y29" i="26"/>
  <c r="X29" i="26"/>
  <c r="W29" i="26"/>
  <c r="V29" i="26"/>
  <c r="U29" i="26"/>
  <c r="T29" i="26"/>
  <c r="S29" i="26"/>
  <c r="R29" i="26"/>
  <c r="Q29" i="26"/>
  <c r="P29" i="26"/>
  <c r="O29" i="26"/>
  <c r="N29" i="26"/>
  <c r="M29" i="26"/>
  <c r="L29" i="26"/>
  <c r="K29" i="26"/>
  <c r="J29" i="26"/>
  <c r="I29" i="26"/>
  <c r="H29" i="26"/>
  <c r="G29" i="26"/>
  <c r="F29" i="26"/>
  <c r="E29" i="26"/>
  <c r="D29" i="26"/>
  <c r="C29" i="26"/>
  <c r="BB28" i="26"/>
  <c r="BA28" i="26"/>
  <c r="AZ28" i="26"/>
  <c r="AY28" i="26"/>
  <c r="AX28" i="26"/>
  <c r="AW28" i="26"/>
  <c r="AV28" i="26"/>
  <c r="AU28" i="26"/>
  <c r="AT28" i="26"/>
  <c r="AO28" i="26"/>
  <c r="AN28" i="26"/>
  <c r="AM28" i="26"/>
  <c r="AL28" i="26"/>
  <c r="AK28" i="26"/>
  <c r="AJ28" i="26"/>
  <c r="AI28" i="26"/>
  <c r="AH28" i="26"/>
  <c r="AG28" i="26"/>
  <c r="AF28" i="26"/>
  <c r="AE28" i="26"/>
  <c r="AD28" i="26"/>
  <c r="AC28" i="26"/>
  <c r="AB28" i="26"/>
  <c r="AA28" i="26"/>
  <c r="Z28" i="26"/>
  <c r="Y28" i="26"/>
  <c r="X28" i="26"/>
  <c r="W28" i="26"/>
  <c r="V28" i="26"/>
  <c r="U28" i="26"/>
  <c r="T28" i="26"/>
  <c r="S28" i="26"/>
  <c r="R28" i="26"/>
  <c r="Q28" i="26"/>
  <c r="P28" i="26"/>
  <c r="O28" i="26"/>
  <c r="N28" i="26"/>
  <c r="M28" i="26"/>
  <c r="L28" i="26"/>
  <c r="K28" i="26"/>
  <c r="J28" i="26"/>
  <c r="I28" i="26"/>
  <c r="H28" i="26"/>
  <c r="G28" i="26"/>
  <c r="F28" i="26"/>
  <c r="E28" i="26"/>
  <c r="D28" i="26"/>
  <c r="C28" i="26"/>
  <c r="BB27" i="26"/>
  <c r="BA27" i="26"/>
  <c r="AZ27" i="26"/>
  <c r="AY27" i="26"/>
  <c r="AX27" i="26"/>
  <c r="AW27" i="26"/>
  <c r="AV27" i="26"/>
  <c r="AU27" i="26"/>
  <c r="AT27" i="26"/>
  <c r="AO27" i="26"/>
  <c r="AN27" i="26"/>
  <c r="AM27" i="26"/>
  <c r="AL27" i="26"/>
  <c r="AK27" i="26"/>
  <c r="AJ27" i="26"/>
  <c r="AI27" i="26"/>
  <c r="AH27" i="26"/>
  <c r="AG27" i="26"/>
  <c r="AF27" i="26"/>
  <c r="AE27" i="26"/>
  <c r="AD27" i="26"/>
  <c r="AC27" i="26"/>
  <c r="AB27" i="26"/>
  <c r="AA27" i="26"/>
  <c r="Z27" i="26"/>
  <c r="Y27" i="26"/>
  <c r="X27" i="26"/>
  <c r="W27" i="26"/>
  <c r="V27" i="26"/>
  <c r="U27" i="26"/>
  <c r="T27" i="26"/>
  <c r="S27" i="26"/>
  <c r="R27" i="26"/>
  <c r="Q27" i="26"/>
  <c r="P27" i="26"/>
  <c r="O27" i="26"/>
  <c r="N27" i="26"/>
  <c r="M27" i="26"/>
  <c r="L27" i="26"/>
  <c r="K27" i="26"/>
  <c r="J27" i="26"/>
  <c r="I27" i="26"/>
  <c r="H27" i="26"/>
  <c r="G27" i="26"/>
  <c r="F27" i="26"/>
  <c r="E27" i="26"/>
  <c r="D27" i="26"/>
  <c r="C27" i="26"/>
  <c r="BB26" i="26"/>
  <c r="BA26" i="26"/>
  <c r="AZ26" i="26"/>
  <c r="AY26" i="26"/>
  <c r="AX26" i="26"/>
  <c r="AW26" i="26"/>
  <c r="AV26" i="26"/>
  <c r="AU26" i="26"/>
  <c r="AT26" i="26"/>
  <c r="AS26" i="26"/>
  <c r="AR26" i="26"/>
  <c r="AO26" i="26"/>
  <c r="AN26" i="26"/>
  <c r="AM26" i="26"/>
  <c r="AL26" i="26"/>
  <c r="AK26" i="26"/>
  <c r="AJ26" i="26"/>
  <c r="AI26" i="26"/>
  <c r="AH26" i="26"/>
  <c r="AG26" i="26"/>
  <c r="AF26" i="26"/>
  <c r="AE26" i="26"/>
  <c r="AD26" i="26"/>
  <c r="AC26" i="26"/>
  <c r="AB26" i="26"/>
  <c r="AA26" i="26"/>
  <c r="Z26" i="26"/>
  <c r="Y26" i="26"/>
  <c r="X26" i="26"/>
  <c r="W26" i="26"/>
  <c r="V26" i="26"/>
  <c r="U26" i="26"/>
  <c r="T26" i="26"/>
  <c r="S26" i="26"/>
  <c r="R26" i="26"/>
  <c r="Q26" i="26"/>
  <c r="P26" i="26"/>
  <c r="O26" i="26"/>
  <c r="N26" i="26"/>
  <c r="M26" i="26"/>
  <c r="L26" i="26"/>
  <c r="K26" i="26"/>
  <c r="J26" i="26"/>
  <c r="I26" i="26"/>
  <c r="H26" i="26"/>
  <c r="G26" i="26"/>
  <c r="F26" i="26"/>
  <c r="E26" i="26"/>
  <c r="D26" i="26"/>
  <c r="C26" i="26"/>
  <c r="BB25" i="26"/>
  <c r="BA25" i="26"/>
  <c r="AZ25" i="26"/>
  <c r="AY25" i="26"/>
  <c r="AX25" i="26"/>
  <c r="AW25" i="26"/>
  <c r="AV25" i="26"/>
  <c r="AU25" i="26"/>
  <c r="AT25" i="26"/>
  <c r="AS25" i="26"/>
  <c r="AR25" i="26"/>
  <c r="AO25" i="26"/>
  <c r="AN25" i="26"/>
  <c r="AM25" i="26"/>
  <c r="AL25" i="26"/>
  <c r="AK25" i="26"/>
  <c r="AJ25" i="26"/>
  <c r="AI25" i="26"/>
  <c r="AH25" i="26"/>
  <c r="AG25" i="26"/>
  <c r="AF25" i="26"/>
  <c r="AE25" i="26"/>
  <c r="AD25" i="26"/>
  <c r="AC25" i="26"/>
  <c r="AB25" i="26"/>
  <c r="AA25" i="26"/>
  <c r="Z25" i="26"/>
  <c r="Y25" i="26"/>
  <c r="X25" i="26"/>
  <c r="W25" i="26"/>
  <c r="V25" i="26"/>
  <c r="U25" i="26"/>
  <c r="T25" i="26"/>
  <c r="S25" i="26"/>
  <c r="R25" i="26"/>
  <c r="Q25" i="26"/>
  <c r="P25" i="26"/>
  <c r="O25" i="26"/>
  <c r="N25" i="26"/>
  <c r="M25" i="26"/>
  <c r="L25" i="26"/>
  <c r="K25" i="26"/>
  <c r="J25" i="26"/>
  <c r="I25" i="26"/>
  <c r="H25" i="26"/>
  <c r="G25" i="26"/>
  <c r="F25" i="26"/>
  <c r="E25" i="26"/>
  <c r="D25" i="26"/>
  <c r="C25" i="26"/>
  <c r="BB24" i="26"/>
  <c r="BA24" i="26"/>
  <c r="AZ24" i="26"/>
  <c r="AY24" i="26"/>
  <c r="AX24" i="26"/>
  <c r="AW24" i="26"/>
  <c r="AV24" i="26"/>
  <c r="AU24" i="26"/>
  <c r="AT24" i="26"/>
  <c r="AS24" i="26"/>
  <c r="AR24" i="26"/>
  <c r="AO24" i="26"/>
  <c r="AN24" i="26"/>
  <c r="AM24" i="26"/>
  <c r="AL24" i="26"/>
  <c r="AK24" i="26"/>
  <c r="AJ24" i="26"/>
  <c r="AI24" i="26"/>
  <c r="AH24" i="26"/>
  <c r="AG24" i="26"/>
  <c r="AF24" i="26"/>
  <c r="AE24" i="26"/>
  <c r="AD24" i="26"/>
  <c r="AC24" i="26"/>
  <c r="AB24" i="26"/>
  <c r="AA24" i="26"/>
  <c r="Z24" i="26"/>
  <c r="Y24" i="26"/>
  <c r="X24" i="26"/>
  <c r="W24" i="26"/>
  <c r="V24" i="26"/>
  <c r="U24" i="26"/>
  <c r="T24" i="26"/>
  <c r="S24" i="26"/>
  <c r="R24" i="26"/>
  <c r="Q24" i="26"/>
  <c r="P24" i="26"/>
  <c r="O24" i="26"/>
  <c r="N24" i="26"/>
  <c r="M24" i="26"/>
  <c r="L24" i="26"/>
  <c r="K24" i="26"/>
  <c r="J24" i="26"/>
  <c r="I24" i="26"/>
  <c r="H24" i="26"/>
  <c r="G24" i="26"/>
  <c r="F24" i="26"/>
  <c r="E24" i="26"/>
  <c r="D24" i="26"/>
  <c r="C24" i="26"/>
  <c r="BB2" i="26"/>
  <c r="BB20" i="26" s="1"/>
  <c r="BA2" i="26"/>
  <c r="BA20" i="26" s="1"/>
  <c r="AZ2" i="26"/>
  <c r="AZ20" i="26" s="1"/>
  <c r="AY2" i="26"/>
  <c r="AY20" i="26" s="1"/>
  <c r="AX2" i="26"/>
  <c r="AX20" i="26" s="1"/>
  <c r="AW2" i="26"/>
  <c r="AW20" i="26" s="1"/>
  <c r="C2" i="26"/>
  <c r="D2" i="26" s="1"/>
  <c r="E2" i="26" s="1"/>
  <c r="F2" i="26" s="1"/>
  <c r="G2" i="26" s="1"/>
  <c r="H2" i="26" s="1"/>
  <c r="I2" i="26" s="1"/>
  <c r="J2" i="26" s="1"/>
  <c r="K2" i="26" s="1"/>
  <c r="L2" i="26" s="1"/>
  <c r="M2" i="26" s="1"/>
  <c r="N2" i="26" s="1"/>
  <c r="O2" i="26" s="1"/>
  <c r="P2" i="26" s="1"/>
  <c r="Q2" i="26" s="1"/>
  <c r="R2" i="26" s="1"/>
  <c r="S2" i="26" s="1"/>
  <c r="T2" i="26" s="1"/>
  <c r="U2" i="26" s="1"/>
  <c r="V2" i="26" s="1"/>
  <c r="W2" i="26" s="1"/>
  <c r="X2" i="26" s="1"/>
  <c r="Y2" i="26" s="1"/>
  <c r="Z2" i="26" s="1"/>
  <c r="AA2" i="26" s="1"/>
  <c r="AB2" i="26" s="1"/>
  <c r="AC2" i="26" s="1"/>
  <c r="AD2" i="26" s="1"/>
  <c r="AE2" i="26" s="1"/>
  <c r="AF2" i="26" s="1"/>
  <c r="AG2" i="26" s="1"/>
  <c r="AH2" i="26" s="1"/>
  <c r="AI2" i="26" s="1"/>
  <c r="AJ2" i="26" s="1"/>
  <c r="AK2" i="26" s="1"/>
  <c r="AL2" i="26" s="1"/>
  <c r="AM2" i="26" s="1"/>
  <c r="AN2" i="26" s="1"/>
  <c r="AO2" i="26" s="1"/>
  <c r="AP2" i="26" s="1"/>
  <c r="AO66" i="25"/>
  <c r="AM66" i="25"/>
  <c r="AK66" i="25"/>
  <c r="AI66" i="25"/>
  <c r="AG66" i="25"/>
  <c r="AE66" i="25"/>
  <c r="AC66" i="25"/>
  <c r="AA66" i="25"/>
  <c r="Y66" i="25"/>
  <c r="W66" i="25"/>
  <c r="U66" i="25"/>
  <c r="S66" i="25"/>
  <c r="Q66" i="25"/>
  <c r="O66" i="25"/>
  <c r="M66" i="25"/>
  <c r="K66" i="25"/>
  <c r="I66" i="25"/>
  <c r="G66" i="25"/>
  <c r="E66" i="25"/>
  <c r="C66" i="25"/>
  <c r="BA65" i="25"/>
  <c r="AY65" i="25"/>
  <c r="AW65" i="25"/>
  <c r="AU65" i="25"/>
  <c r="AO64" i="25"/>
  <c r="AM64" i="25"/>
  <c r="AK64" i="25"/>
  <c r="AI64" i="25"/>
  <c r="AG64" i="25"/>
  <c r="AE64" i="25"/>
  <c r="AC64" i="25"/>
  <c r="AA64" i="25"/>
  <c r="Y64" i="25"/>
  <c r="W64" i="25"/>
  <c r="U64" i="25"/>
  <c r="S64" i="25"/>
  <c r="Q64" i="25"/>
  <c r="O64" i="25"/>
  <c r="M64" i="25"/>
  <c r="K64" i="25"/>
  <c r="I64" i="25"/>
  <c r="G64" i="25"/>
  <c r="E64" i="25"/>
  <c r="C64" i="25"/>
  <c r="BA63" i="25"/>
  <c r="AY63" i="25"/>
  <c r="AW63" i="25"/>
  <c r="AU63" i="25"/>
  <c r="AO62" i="25"/>
  <c r="AM62" i="25"/>
  <c r="AK62" i="25"/>
  <c r="AI62" i="25"/>
  <c r="AG62" i="25"/>
  <c r="AE62" i="25"/>
  <c r="AC62" i="25"/>
  <c r="AA62" i="25"/>
  <c r="Y62" i="25"/>
  <c r="W62" i="25"/>
  <c r="U62" i="25"/>
  <c r="S62" i="25"/>
  <c r="Q62" i="25"/>
  <c r="O62" i="25"/>
  <c r="M62" i="25"/>
  <c r="K62" i="25"/>
  <c r="I62" i="25"/>
  <c r="G62" i="25"/>
  <c r="E62" i="25"/>
  <c r="C62" i="25"/>
  <c r="BA61" i="25"/>
  <c r="AY61" i="25"/>
  <c r="AW61" i="25"/>
  <c r="AU61" i="25"/>
  <c r="C61" i="25"/>
  <c r="BB56" i="25"/>
  <c r="BB66" i="25" s="1"/>
  <c r="BA56" i="25"/>
  <c r="BA66" i="25" s="1"/>
  <c r="AZ56" i="25"/>
  <c r="AZ66" i="25" s="1"/>
  <c r="AY56" i="25"/>
  <c r="AY66" i="25" s="1"/>
  <c r="AX56" i="25"/>
  <c r="AX66" i="25" s="1"/>
  <c r="AW56" i="25"/>
  <c r="AW66" i="25" s="1"/>
  <c r="AV56" i="25"/>
  <c r="AV66" i="25" s="1"/>
  <c r="AU56" i="25"/>
  <c r="AU66" i="25" s="1"/>
  <c r="AT56" i="25"/>
  <c r="AT66" i="25" s="1"/>
  <c r="AS56" i="25"/>
  <c r="AS66" i="25" s="1"/>
  <c r="AR56" i="25"/>
  <c r="AR66" i="25" s="1"/>
  <c r="AQ56" i="25"/>
  <c r="AQ66" i="25" s="1"/>
  <c r="AP56" i="25"/>
  <c r="AP66" i="25" s="1"/>
  <c r="AO56" i="25"/>
  <c r="AN56" i="25"/>
  <c r="AN66" i="25" s="1"/>
  <c r="AM56" i="25"/>
  <c r="AL56" i="25"/>
  <c r="AL66" i="25" s="1"/>
  <c r="AK56" i="25"/>
  <c r="AJ56" i="25"/>
  <c r="AJ66" i="25" s="1"/>
  <c r="AI56" i="25"/>
  <c r="AH56" i="25"/>
  <c r="AH66" i="25" s="1"/>
  <c r="AG56" i="25"/>
  <c r="AF56" i="25"/>
  <c r="AF66" i="25" s="1"/>
  <c r="AE56" i="25"/>
  <c r="AD56" i="25"/>
  <c r="AD66" i="25" s="1"/>
  <c r="AC56" i="25"/>
  <c r="AB56" i="25"/>
  <c r="AB66" i="25" s="1"/>
  <c r="AA56" i="25"/>
  <c r="Z56" i="25"/>
  <c r="Z66" i="25" s="1"/>
  <c r="Y56" i="25"/>
  <c r="X56" i="25"/>
  <c r="X66" i="25" s="1"/>
  <c r="W56" i="25"/>
  <c r="V56" i="25"/>
  <c r="V66" i="25" s="1"/>
  <c r="U56" i="25"/>
  <c r="T56" i="25"/>
  <c r="T66" i="25" s="1"/>
  <c r="S56" i="25"/>
  <c r="R56" i="25"/>
  <c r="R66" i="25" s="1"/>
  <c r="Q56" i="25"/>
  <c r="P56" i="25"/>
  <c r="P66" i="25" s="1"/>
  <c r="O56" i="25"/>
  <c r="N56" i="25"/>
  <c r="N66" i="25" s="1"/>
  <c r="M56" i="25"/>
  <c r="L56" i="25"/>
  <c r="L66" i="25" s="1"/>
  <c r="K56" i="25"/>
  <c r="J56" i="25"/>
  <c r="J66" i="25" s="1"/>
  <c r="I56" i="25"/>
  <c r="H56" i="25"/>
  <c r="H66" i="25" s="1"/>
  <c r="G56" i="25"/>
  <c r="F56" i="25"/>
  <c r="F66" i="25" s="1"/>
  <c r="E56" i="25"/>
  <c r="D56" i="25"/>
  <c r="D66" i="25" s="1"/>
  <c r="C56" i="25"/>
  <c r="BB55" i="25"/>
  <c r="BB65" i="25" s="1"/>
  <c r="BA55" i="25"/>
  <c r="AZ55" i="25"/>
  <c r="AZ65" i="25" s="1"/>
  <c r="AY55" i="25"/>
  <c r="AX55" i="25"/>
  <c r="AX65" i="25" s="1"/>
  <c r="AW55" i="25"/>
  <c r="AV55" i="25"/>
  <c r="AV65" i="25" s="1"/>
  <c r="AU55" i="25"/>
  <c r="AT55" i="25"/>
  <c r="AT65" i="25" s="1"/>
  <c r="AS55" i="25"/>
  <c r="AS65" i="25" s="1"/>
  <c r="AR55" i="25"/>
  <c r="AR65" i="25" s="1"/>
  <c r="AQ55" i="25"/>
  <c r="AQ65" i="25" s="1"/>
  <c r="AP55" i="25"/>
  <c r="AP65" i="25" s="1"/>
  <c r="AO55" i="25"/>
  <c r="AO65" i="25" s="1"/>
  <c r="AN55" i="25"/>
  <c r="AN65" i="25" s="1"/>
  <c r="AM55" i="25"/>
  <c r="AM65" i="25" s="1"/>
  <c r="AL55" i="25"/>
  <c r="AL65" i="25" s="1"/>
  <c r="AK55" i="25"/>
  <c r="AK65" i="25" s="1"/>
  <c r="AJ55" i="25"/>
  <c r="AJ65" i="25" s="1"/>
  <c r="AI55" i="25"/>
  <c r="AI65" i="25" s="1"/>
  <c r="AH55" i="25"/>
  <c r="AH65" i="25" s="1"/>
  <c r="AG55" i="25"/>
  <c r="AG65" i="25" s="1"/>
  <c r="AF55" i="25"/>
  <c r="AF65" i="25" s="1"/>
  <c r="AE55" i="25"/>
  <c r="AE65" i="25" s="1"/>
  <c r="AD55" i="25"/>
  <c r="AD65" i="25" s="1"/>
  <c r="AC55" i="25"/>
  <c r="AC65" i="25" s="1"/>
  <c r="AB55" i="25"/>
  <c r="AB65" i="25" s="1"/>
  <c r="AA55" i="25"/>
  <c r="AA65" i="25" s="1"/>
  <c r="Z55" i="25"/>
  <c r="Z65" i="25" s="1"/>
  <c r="Y55" i="25"/>
  <c r="Y65" i="25" s="1"/>
  <c r="X55" i="25"/>
  <c r="X65" i="25" s="1"/>
  <c r="W55" i="25"/>
  <c r="W65" i="25" s="1"/>
  <c r="V55" i="25"/>
  <c r="V65" i="25" s="1"/>
  <c r="U55" i="25"/>
  <c r="U65" i="25" s="1"/>
  <c r="T55" i="25"/>
  <c r="T65" i="25" s="1"/>
  <c r="S55" i="25"/>
  <c r="S65" i="25" s="1"/>
  <c r="R55" i="25"/>
  <c r="R65" i="25" s="1"/>
  <c r="Q55" i="25"/>
  <c r="Q65" i="25" s="1"/>
  <c r="P55" i="25"/>
  <c r="P65" i="25" s="1"/>
  <c r="O55" i="25"/>
  <c r="O65" i="25" s="1"/>
  <c r="N55" i="25"/>
  <c r="N65" i="25" s="1"/>
  <c r="M55" i="25"/>
  <c r="M65" i="25" s="1"/>
  <c r="L55" i="25"/>
  <c r="L65" i="25" s="1"/>
  <c r="K55" i="25"/>
  <c r="K65" i="25" s="1"/>
  <c r="J55" i="25"/>
  <c r="J65" i="25" s="1"/>
  <c r="I55" i="25"/>
  <c r="I65" i="25" s="1"/>
  <c r="H55" i="25"/>
  <c r="H65" i="25" s="1"/>
  <c r="G55" i="25"/>
  <c r="G65" i="25" s="1"/>
  <c r="F55" i="25"/>
  <c r="F65" i="25" s="1"/>
  <c r="E55" i="25"/>
  <c r="E65" i="25" s="1"/>
  <c r="D55" i="25"/>
  <c r="D65" i="25" s="1"/>
  <c r="C55" i="25"/>
  <c r="C65" i="25" s="1"/>
  <c r="BB54" i="25"/>
  <c r="BB64" i="25" s="1"/>
  <c r="BA54" i="25"/>
  <c r="BA64" i="25" s="1"/>
  <c r="AZ54" i="25"/>
  <c r="AZ64" i="25" s="1"/>
  <c r="AY54" i="25"/>
  <c r="AY64" i="25" s="1"/>
  <c r="AX54" i="25"/>
  <c r="AX64" i="25" s="1"/>
  <c r="AW54" i="25"/>
  <c r="AW64" i="25" s="1"/>
  <c r="AV54" i="25"/>
  <c r="AV64" i="25" s="1"/>
  <c r="AU54" i="25"/>
  <c r="AU64" i="25" s="1"/>
  <c r="AT54" i="25"/>
  <c r="AT64" i="25" s="1"/>
  <c r="AS54" i="25"/>
  <c r="AS64" i="25" s="1"/>
  <c r="AR54" i="25"/>
  <c r="AR64" i="25" s="1"/>
  <c r="AQ54" i="25"/>
  <c r="AQ64" i="25" s="1"/>
  <c r="AP54" i="25"/>
  <c r="AP64" i="25" s="1"/>
  <c r="AO54" i="25"/>
  <c r="AN54" i="25"/>
  <c r="AN64" i="25" s="1"/>
  <c r="AM54" i="25"/>
  <c r="AL54" i="25"/>
  <c r="AL64" i="25" s="1"/>
  <c r="AK54" i="25"/>
  <c r="AJ54" i="25"/>
  <c r="AJ64" i="25" s="1"/>
  <c r="AI54" i="25"/>
  <c r="AH54" i="25"/>
  <c r="AH64" i="25" s="1"/>
  <c r="AG54" i="25"/>
  <c r="AF54" i="25"/>
  <c r="AF64" i="25" s="1"/>
  <c r="AE54" i="25"/>
  <c r="AD54" i="25"/>
  <c r="AD64" i="25" s="1"/>
  <c r="AC54" i="25"/>
  <c r="AB54" i="25"/>
  <c r="AB64" i="25" s="1"/>
  <c r="AA54" i="25"/>
  <c r="Z54" i="25"/>
  <c r="Z64" i="25" s="1"/>
  <c r="Y54" i="25"/>
  <c r="X54" i="25"/>
  <c r="X64" i="25" s="1"/>
  <c r="W54" i="25"/>
  <c r="V54" i="25"/>
  <c r="V64" i="25" s="1"/>
  <c r="U54" i="25"/>
  <c r="T54" i="25"/>
  <c r="T64" i="25" s="1"/>
  <c r="S54" i="25"/>
  <c r="R54" i="25"/>
  <c r="R64" i="25" s="1"/>
  <c r="Q54" i="25"/>
  <c r="P54" i="25"/>
  <c r="P64" i="25" s="1"/>
  <c r="O54" i="25"/>
  <c r="N54" i="25"/>
  <c r="N64" i="25" s="1"/>
  <c r="M54" i="25"/>
  <c r="L54" i="25"/>
  <c r="L64" i="25" s="1"/>
  <c r="K54" i="25"/>
  <c r="J54" i="25"/>
  <c r="J64" i="25" s="1"/>
  <c r="I54" i="25"/>
  <c r="H54" i="25"/>
  <c r="H64" i="25" s="1"/>
  <c r="G54" i="25"/>
  <c r="F54" i="25"/>
  <c r="F64" i="25" s="1"/>
  <c r="E54" i="25"/>
  <c r="D54" i="25"/>
  <c r="D64" i="25" s="1"/>
  <c r="C54" i="25"/>
  <c r="BB53" i="25"/>
  <c r="BB63" i="25" s="1"/>
  <c r="BA53" i="25"/>
  <c r="AZ53" i="25"/>
  <c r="AZ63" i="25" s="1"/>
  <c r="AY53" i="25"/>
  <c r="AX53" i="25"/>
  <c r="AX63" i="25" s="1"/>
  <c r="AW53" i="25"/>
  <c r="AV53" i="25"/>
  <c r="AV63" i="25" s="1"/>
  <c r="AU53" i="25"/>
  <c r="AT53" i="25"/>
  <c r="AT63" i="25" s="1"/>
  <c r="AS53" i="25"/>
  <c r="AS63" i="25" s="1"/>
  <c r="AR53" i="25"/>
  <c r="AR63" i="25" s="1"/>
  <c r="AQ53" i="25"/>
  <c r="AQ63" i="25" s="1"/>
  <c r="AP53" i="25"/>
  <c r="AP63" i="25" s="1"/>
  <c r="AO53" i="25"/>
  <c r="AO63" i="25" s="1"/>
  <c r="AN53" i="25"/>
  <c r="AN63" i="25" s="1"/>
  <c r="AM53" i="25"/>
  <c r="AM63" i="25" s="1"/>
  <c r="AL53" i="25"/>
  <c r="AL63" i="25" s="1"/>
  <c r="AK53" i="25"/>
  <c r="AK63" i="25" s="1"/>
  <c r="AJ53" i="25"/>
  <c r="AJ63" i="25" s="1"/>
  <c r="AI53" i="25"/>
  <c r="AI63" i="25" s="1"/>
  <c r="AH53" i="25"/>
  <c r="AH63" i="25" s="1"/>
  <c r="AG53" i="25"/>
  <c r="AG63" i="25" s="1"/>
  <c r="AF53" i="25"/>
  <c r="AF63" i="25" s="1"/>
  <c r="AE53" i="25"/>
  <c r="AE63" i="25" s="1"/>
  <c r="AD53" i="25"/>
  <c r="AD63" i="25" s="1"/>
  <c r="AC53" i="25"/>
  <c r="AC63" i="25" s="1"/>
  <c r="AB53" i="25"/>
  <c r="AB63" i="25" s="1"/>
  <c r="AA53" i="25"/>
  <c r="AA63" i="25" s="1"/>
  <c r="Z53" i="25"/>
  <c r="Z63" i="25" s="1"/>
  <c r="Y53" i="25"/>
  <c r="Y63" i="25" s="1"/>
  <c r="X53" i="25"/>
  <c r="X63" i="25" s="1"/>
  <c r="W53" i="25"/>
  <c r="W63" i="25" s="1"/>
  <c r="V53" i="25"/>
  <c r="V63" i="25" s="1"/>
  <c r="U53" i="25"/>
  <c r="U63" i="25" s="1"/>
  <c r="T53" i="25"/>
  <c r="T63" i="25" s="1"/>
  <c r="S53" i="25"/>
  <c r="S63" i="25" s="1"/>
  <c r="R53" i="25"/>
  <c r="R63" i="25" s="1"/>
  <c r="Q53" i="25"/>
  <c r="Q63" i="25" s="1"/>
  <c r="P53" i="25"/>
  <c r="P63" i="25" s="1"/>
  <c r="O53" i="25"/>
  <c r="O63" i="25" s="1"/>
  <c r="N53" i="25"/>
  <c r="N63" i="25" s="1"/>
  <c r="M53" i="25"/>
  <c r="M63" i="25" s="1"/>
  <c r="L53" i="25"/>
  <c r="L63" i="25" s="1"/>
  <c r="K53" i="25"/>
  <c r="K63" i="25" s="1"/>
  <c r="J53" i="25"/>
  <c r="J63" i="25" s="1"/>
  <c r="I53" i="25"/>
  <c r="I63" i="25" s="1"/>
  <c r="H53" i="25"/>
  <c r="H63" i="25" s="1"/>
  <c r="G53" i="25"/>
  <c r="G63" i="25" s="1"/>
  <c r="F53" i="25"/>
  <c r="F63" i="25" s="1"/>
  <c r="E53" i="25"/>
  <c r="E63" i="25" s="1"/>
  <c r="D53" i="25"/>
  <c r="D63" i="25" s="1"/>
  <c r="C53" i="25"/>
  <c r="C63" i="25" s="1"/>
  <c r="BB52" i="25"/>
  <c r="BB62" i="25" s="1"/>
  <c r="BA52" i="25"/>
  <c r="BA62" i="25" s="1"/>
  <c r="AZ52" i="25"/>
  <c r="AZ62" i="25" s="1"/>
  <c r="AY52" i="25"/>
  <c r="AY62" i="25" s="1"/>
  <c r="AX52" i="25"/>
  <c r="AX62" i="25" s="1"/>
  <c r="AW52" i="25"/>
  <c r="AW62" i="25" s="1"/>
  <c r="AV52" i="25"/>
  <c r="AV62" i="25" s="1"/>
  <c r="AU52" i="25"/>
  <c r="AU62" i="25" s="1"/>
  <c r="AT52" i="25"/>
  <c r="AT62" i="25" s="1"/>
  <c r="AS52" i="25"/>
  <c r="AS62" i="25" s="1"/>
  <c r="AR52" i="25"/>
  <c r="AR62" i="25" s="1"/>
  <c r="AQ52" i="25"/>
  <c r="AQ62" i="25" s="1"/>
  <c r="AP52" i="25"/>
  <c r="AP62" i="25" s="1"/>
  <c r="AO52" i="25"/>
  <c r="AN52" i="25"/>
  <c r="AN62" i="25" s="1"/>
  <c r="AM52" i="25"/>
  <c r="AL52" i="25"/>
  <c r="AL62" i="25" s="1"/>
  <c r="AK52" i="25"/>
  <c r="AJ52" i="25"/>
  <c r="AJ62" i="25" s="1"/>
  <c r="AI52" i="25"/>
  <c r="AH52" i="25"/>
  <c r="AH62" i="25" s="1"/>
  <c r="AG52" i="25"/>
  <c r="AF52" i="25"/>
  <c r="AF62" i="25" s="1"/>
  <c r="AE52" i="25"/>
  <c r="AD52" i="25"/>
  <c r="AD62" i="25" s="1"/>
  <c r="AC52" i="25"/>
  <c r="AB52" i="25"/>
  <c r="AB62" i="25" s="1"/>
  <c r="AA52" i="25"/>
  <c r="Z52" i="25"/>
  <c r="Z62" i="25" s="1"/>
  <c r="Y52" i="25"/>
  <c r="X52" i="25"/>
  <c r="X62" i="25" s="1"/>
  <c r="W52" i="25"/>
  <c r="V52" i="25"/>
  <c r="V62" i="25" s="1"/>
  <c r="U52" i="25"/>
  <c r="T52" i="25"/>
  <c r="T62" i="25" s="1"/>
  <c r="S52" i="25"/>
  <c r="R52" i="25"/>
  <c r="R62" i="25" s="1"/>
  <c r="Q52" i="25"/>
  <c r="P52" i="25"/>
  <c r="P62" i="25" s="1"/>
  <c r="O52" i="25"/>
  <c r="N52" i="25"/>
  <c r="N62" i="25" s="1"/>
  <c r="M52" i="25"/>
  <c r="L52" i="25"/>
  <c r="L62" i="25" s="1"/>
  <c r="K52" i="25"/>
  <c r="J52" i="25"/>
  <c r="J62" i="25" s="1"/>
  <c r="I52" i="25"/>
  <c r="H52" i="25"/>
  <c r="H62" i="25" s="1"/>
  <c r="G52" i="25"/>
  <c r="F52" i="25"/>
  <c r="F62" i="25" s="1"/>
  <c r="E52" i="25"/>
  <c r="D52" i="25"/>
  <c r="D62" i="25" s="1"/>
  <c r="C52" i="25"/>
  <c r="BB51" i="25"/>
  <c r="BB61" i="25" s="1"/>
  <c r="BA51" i="25"/>
  <c r="AZ51" i="25"/>
  <c r="AZ61" i="25" s="1"/>
  <c r="AY51" i="25"/>
  <c r="AX51" i="25"/>
  <c r="AX61" i="25" s="1"/>
  <c r="AW51" i="25"/>
  <c r="AV51" i="25"/>
  <c r="AV61" i="25" s="1"/>
  <c r="AU51" i="25"/>
  <c r="AT51" i="25"/>
  <c r="AT61" i="25" s="1"/>
  <c r="AS51" i="25"/>
  <c r="AS61" i="25" s="1"/>
  <c r="AR51" i="25"/>
  <c r="AR61" i="25" s="1"/>
  <c r="AQ51" i="25"/>
  <c r="AQ61" i="25" s="1"/>
  <c r="AP51" i="25"/>
  <c r="AP61" i="25" s="1"/>
  <c r="AO51" i="25"/>
  <c r="AO61" i="25" s="1"/>
  <c r="AN51" i="25"/>
  <c r="AN61" i="25" s="1"/>
  <c r="AM51" i="25"/>
  <c r="AM61" i="25" s="1"/>
  <c r="AL51" i="25"/>
  <c r="AL61" i="25" s="1"/>
  <c r="AK51" i="25"/>
  <c r="AK61" i="25" s="1"/>
  <c r="AJ51" i="25"/>
  <c r="AJ61" i="25" s="1"/>
  <c r="AI51" i="25"/>
  <c r="AI61" i="25" s="1"/>
  <c r="AH51" i="25"/>
  <c r="AH61" i="25" s="1"/>
  <c r="AG51" i="25"/>
  <c r="AG61" i="25" s="1"/>
  <c r="AF51" i="25"/>
  <c r="AF61" i="25" s="1"/>
  <c r="AE51" i="25"/>
  <c r="AE61" i="25" s="1"/>
  <c r="AD51" i="25"/>
  <c r="AD61" i="25" s="1"/>
  <c r="AC51" i="25"/>
  <c r="AC61" i="25" s="1"/>
  <c r="AB51" i="25"/>
  <c r="AB61" i="25" s="1"/>
  <c r="AA51" i="25"/>
  <c r="AA61" i="25" s="1"/>
  <c r="Z51" i="25"/>
  <c r="Z61" i="25" s="1"/>
  <c r="Y51" i="25"/>
  <c r="Y61" i="25" s="1"/>
  <c r="X51" i="25"/>
  <c r="X61" i="25" s="1"/>
  <c r="W51" i="25"/>
  <c r="W61" i="25" s="1"/>
  <c r="V51" i="25"/>
  <c r="V61" i="25" s="1"/>
  <c r="U51" i="25"/>
  <c r="U61" i="25" s="1"/>
  <c r="T51" i="25"/>
  <c r="T61" i="25" s="1"/>
  <c r="S51" i="25"/>
  <c r="S61" i="25" s="1"/>
  <c r="R51" i="25"/>
  <c r="R61" i="25" s="1"/>
  <c r="Q51" i="25"/>
  <c r="Q61" i="25" s="1"/>
  <c r="P51" i="25"/>
  <c r="P61" i="25" s="1"/>
  <c r="O51" i="25"/>
  <c r="O61" i="25" s="1"/>
  <c r="N51" i="25"/>
  <c r="N61" i="25" s="1"/>
  <c r="M51" i="25"/>
  <c r="M61" i="25" s="1"/>
  <c r="L51" i="25"/>
  <c r="L61" i="25" s="1"/>
  <c r="K51" i="25"/>
  <c r="K61" i="25" s="1"/>
  <c r="J51" i="25"/>
  <c r="J61" i="25" s="1"/>
  <c r="I51" i="25"/>
  <c r="I61" i="25" s="1"/>
  <c r="H51" i="25"/>
  <c r="H61" i="25" s="1"/>
  <c r="G51" i="25"/>
  <c r="G61" i="25" s="1"/>
  <c r="F51" i="25"/>
  <c r="F61" i="25" s="1"/>
  <c r="E51" i="25"/>
  <c r="E61" i="25" s="1"/>
  <c r="D51" i="25"/>
  <c r="D61" i="25" s="1"/>
  <c r="BB2" i="25"/>
  <c r="BA2" i="25"/>
  <c r="AZ2" i="25"/>
  <c r="AY2" i="25"/>
  <c r="AX2" i="25"/>
  <c r="AW2" i="25"/>
  <c r="AV2" i="25"/>
  <c r="AU2" i="25"/>
  <c r="AT2" i="25"/>
  <c r="AS2" i="25"/>
  <c r="D2" i="25"/>
  <c r="E2" i="25" s="1"/>
  <c r="F2" i="25" s="1"/>
  <c r="G2" i="25" s="1"/>
  <c r="H2" i="25" s="1"/>
  <c r="I2" i="25" s="1"/>
  <c r="J2" i="25" s="1"/>
  <c r="K2" i="25" s="1"/>
  <c r="L2" i="25" s="1"/>
  <c r="M2" i="25" s="1"/>
  <c r="N2" i="25" s="1"/>
  <c r="O2" i="25" s="1"/>
  <c r="P2" i="25" s="1"/>
  <c r="Q2" i="25" s="1"/>
  <c r="R2" i="25" s="1"/>
  <c r="S2" i="25" s="1"/>
  <c r="T2" i="25" s="1"/>
  <c r="U2" i="25" s="1"/>
  <c r="V2" i="25" s="1"/>
  <c r="W2" i="25" s="1"/>
  <c r="X2" i="25" s="1"/>
  <c r="Y2" i="25" s="1"/>
  <c r="Z2" i="25" s="1"/>
  <c r="AA2" i="25" s="1"/>
  <c r="AB2" i="25" s="1"/>
  <c r="AC2" i="25" s="1"/>
  <c r="AD2" i="25" s="1"/>
  <c r="AE2" i="25" s="1"/>
  <c r="AF2" i="25" s="1"/>
  <c r="AG2" i="25" s="1"/>
  <c r="AH2" i="25" s="1"/>
  <c r="AI2" i="25" s="1"/>
  <c r="AJ2" i="25" s="1"/>
  <c r="AK2" i="25" s="1"/>
  <c r="AL2" i="25" s="1"/>
  <c r="AM2" i="25" s="1"/>
  <c r="AN2" i="25" s="1"/>
  <c r="AO2" i="25" s="1"/>
  <c r="AP2" i="25" s="1"/>
  <c r="AQ2" i="25" s="1"/>
  <c r="AR2" i="25" s="1"/>
  <c r="C2" i="25"/>
  <c r="B392" i="23"/>
  <c r="A392" i="23" s="1"/>
  <c r="B391" i="23"/>
  <c r="A391" i="23" s="1"/>
  <c r="B390" i="23"/>
  <c r="A390" i="23" s="1"/>
  <c r="B389" i="23"/>
  <c r="A389" i="23" s="1"/>
  <c r="B388" i="23"/>
  <c r="A388" i="23" s="1"/>
  <c r="B387" i="23"/>
  <c r="A387" i="23" s="1"/>
  <c r="B386" i="23"/>
  <c r="A386" i="23" s="1"/>
  <c r="B385" i="23"/>
  <c r="A385" i="23" s="1"/>
  <c r="B384" i="23"/>
  <c r="A384" i="23" s="1"/>
  <c r="B383" i="23"/>
  <c r="A383" i="23" s="1"/>
  <c r="B382" i="23"/>
  <c r="A382" i="23" s="1"/>
  <c r="B381" i="23"/>
  <c r="A381" i="23" s="1"/>
  <c r="B380" i="23"/>
  <c r="A380" i="23" s="1"/>
  <c r="B379" i="23"/>
  <c r="A379" i="23" s="1"/>
  <c r="B378" i="23"/>
  <c r="A378" i="23" s="1"/>
  <c r="B377" i="23"/>
  <c r="A377" i="23" s="1"/>
  <c r="B376" i="23"/>
  <c r="A376" i="23" s="1"/>
  <c r="B375" i="23"/>
  <c r="A375" i="23" s="1"/>
  <c r="B374" i="23"/>
  <c r="A374" i="23" s="1"/>
  <c r="B373" i="23"/>
  <c r="A373" i="23" s="1"/>
  <c r="B372" i="23"/>
  <c r="A372" i="23" s="1"/>
  <c r="B371" i="23"/>
  <c r="A371" i="23" s="1"/>
  <c r="B370" i="23"/>
  <c r="A370" i="23" s="1"/>
  <c r="B369" i="23"/>
  <c r="A369" i="23" s="1"/>
  <c r="B368" i="23"/>
  <c r="A368" i="23" s="1"/>
  <c r="B367" i="23"/>
  <c r="A367" i="23" s="1"/>
  <c r="B366" i="23"/>
  <c r="A366" i="23" s="1"/>
  <c r="B365" i="23"/>
  <c r="A365" i="23" s="1"/>
  <c r="B364" i="23"/>
  <c r="A364" i="23" s="1"/>
  <c r="B363" i="23"/>
  <c r="A363" i="23" s="1"/>
  <c r="B362" i="23"/>
  <c r="A362" i="23" s="1"/>
  <c r="B361" i="23"/>
  <c r="A361" i="23" s="1"/>
  <c r="B360" i="23"/>
  <c r="A360" i="23" s="1"/>
  <c r="B359" i="23"/>
  <c r="A359" i="23" s="1"/>
  <c r="B358" i="23"/>
  <c r="A358" i="23" s="1"/>
  <c r="B357" i="23"/>
  <c r="A357" i="23" s="1"/>
  <c r="B356" i="23"/>
  <c r="A356" i="23" s="1"/>
  <c r="B355" i="23"/>
  <c r="A355" i="23" s="1"/>
  <c r="B354" i="23"/>
  <c r="A354" i="23" s="1"/>
  <c r="B353" i="23"/>
  <c r="A353" i="23" s="1"/>
  <c r="B352" i="23"/>
  <c r="A352" i="23" s="1"/>
  <c r="B351" i="23"/>
  <c r="A351" i="23" s="1"/>
  <c r="B350" i="23"/>
  <c r="A350" i="23" s="1"/>
  <c r="B349" i="23"/>
  <c r="A349" i="23" s="1"/>
  <c r="B348" i="23"/>
  <c r="A348" i="23" s="1"/>
  <c r="B347" i="23"/>
  <c r="A347" i="23" s="1"/>
  <c r="B346" i="23"/>
  <c r="A346" i="23" s="1"/>
  <c r="B345" i="23"/>
  <c r="A345" i="23" s="1"/>
  <c r="B344" i="23"/>
  <c r="A344" i="23" s="1"/>
  <c r="B343" i="23"/>
  <c r="A343" i="23" s="1"/>
  <c r="B342" i="23"/>
  <c r="A342" i="23" s="1"/>
  <c r="B341" i="23"/>
  <c r="A341" i="23" s="1"/>
  <c r="B340" i="23"/>
  <c r="A340" i="23" s="1"/>
  <c r="B339" i="23"/>
  <c r="A339" i="23" s="1"/>
  <c r="B338" i="23"/>
  <c r="A338" i="23" s="1"/>
  <c r="B337" i="23"/>
  <c r="A337" i="23" s="1"/>
  <c r="B336" i="23"/>
  <c r="A336" i="23" s="1"/>
  <c r="B335" i="23"/>
  <c r="A335" i="23" s="1"/>
  <c r="B334" i="23"/>
  <c r="A334" i="23" s="1"/>
  <c r="B333" i="23"/>
  <c r="A333" i="23" s="1"/>
  <c r="B332" i="23"/>
  <c r="A332" i="23" s="1"/>
  <c r="B331" i="23"/>
  <c r="A331" i="23" s="1"/>
  <c r="B330" i="23"/>
  <c r="A330" i="23" s="1"/>
  <c r="B329" i="23"/>
  <c r="A329" i="23" s="1"/>
  <c r="B328" i="23"/>
  <c r="A328" i="23" s="1"/>
  <c r="B327" i="23"/>
  <c r="A327" i="23" s="1"/>
  <c r="B326" i="23"/>
  <c r="A326" i="23" s="1"/>
  <c r="B325" i="23"/>
  <c r="A325" i="23" s="1"/>
  <c r="B324" i="23"/>
  <c r="A324" i="23" s="1"/>
  <c r="B323" i="23"/>
  <c r="A323" i="23" s="1"/>
  <c r="B322" i="23"/>
  <c r="A322" i="23" s="1"/>
  <c r="B321" i="23"/>
  <c r="A321" i="23" s="1"/>
  <c r="B320" i="23"/>
  <c r="A320" i="23" s="1"/>
  <c r="B319" i="23"/>
  <c r="A319" i="23" s="1"/>
  <c r="B318" i="23"/>
  <c r="A318" i="23" s="1"/>
  <c r="B317" i="23"/>
  <c r="A317" i="23" s="1"/>
  <c r="B316" i="23"/>
  <c r="A316" i="23" s="1"/>
  <c r="B315" i="23"/>
  <c r="A315" i="23" s="1"/>
  <c r="B314" i="23"/>
  <c r="A314" i="23" s="1"/>
  <c r="B313" i="23"/>
  <c r="A313" i="23" s="1"/>
  <c r="B312" i="23"/>
  <c r="A312" i="23" s="1"/>
  <c r="B311" i="23"/>
  <c r="A311" i="23" s="1"/>
  <c r="B310" i="23"/>
  <c r="A310" i="23" s="1"/>
  <c r="B309" i="23"/>
  <c r="A309" i="23" s="1"/>
  <c r="B308" i="23"/>
  <c r="A308" i="23" s="1"/>
  <c r="B307" i="23"/>
  <c r="A307" i="23" s="1"/>
  <c r="B306" i="23"/>
  <c r="A306" i="23" s="1"/>
  <c r="B305" i="23"/>
  <c r="A305" i="23" s="1"/>
  <c r="B304" i="23"/>
  <c r="A304" i="23" s="1"/>
  <c r="B303" i="23"/>
  <c r="A303" i="23" s="1"/>
  <c r="B302" i="23"/>
  <c r="A302" i="23" s="1"/>
  <c r="B301" i="23"/>
  <c r="A301" i="23" s="1"/>
  <c r="B300" i="23"/>
  <c r="A300" i="23" s="1"/>
  <c r="B299" i="23"/>
  <c r="A299" i="23" s="1"/>
  <c r="B298" i="23"/>
  <c r="A298" i="23" s="1"/>
  <c r="B297" i="23"/>
  <c r="A297" i="23" s="1"/>
  <c r="B296" i="23"/>
  <c r="A296" i="23" s="1"/>
  <c r="B295" i="23"/>
  <c r="A295" i="23" s="1"/>
  <c r="B294" i="23"/>
  <c r="A294" i="23" s="1"/>
  <c r="B293" i="23"/>
  <c r="A293" i="23" s="1"/>
  <c r="B292" i="23"/>
  <c r="A292" i="23" s="1"/>
  <c r="B291" i="23"/>
  <c r="A291" i="23" s="1"/>
  <c r="B290" i="23"/>
  <c r="A290" i="23" s="1"/>
  <c r="B289" i="23"/>
  <c r="A289" i="23" s="1"/>
  <c r="B288" i="23"/>
  <c r="A288" i="23" s="1"/>
  <c r="B287" i="23"/>
  <c r="A287" i="23" s="1"/>
  <c r="B286" i="23"/>
  <c r="A286" i="23" s="1"/>
  <c r="B285" i="23"/>
  <c r="A285" i="23" s="1"/>
  <c r="B284" i="23"/>
  <c r="A284" i="23" s="1"/>
  <c r="B283" i="23"/>
  <c r="A283" i="23" s="1"/>
  <c r="B282" i="23"/>
  <c r="A282" i="23" s="1"/>
  <c r="B281" i="23"/>
  <c r="A281" i="23" s="1"/>
  <c r="B280" i="23"/>
  <c r="A280" i="23" s="1"/>
  <c r="B279" i="23"/>
  <c r="A279" i="23" s="1"/>
  <c r="B278" i="23"/>
  <c r="A278" i="23" s="1"/>
  <c r="B277" i="23"/>
  <c r="A277" i="23" s="1"/>
  <c r="B276" i="23"/>
  <c r="A276" i="23" s="1"/>
  <c r="B275" i="23"/>
  <c r="A275" i="23" s="1"/>
  <c r="B274" i="23"/>
  <c r="A274" i="23" s="1"/>
  <c r="B273" i="23"/>
  <c r="A273" i="23" s="1"/>
  <c r="B272" i="23"/>
  <c r="A272" i="23" s="1"/>
  <c r="B271" i="23"/>
  <c r="A271" i="23" s="1"/>
  <c r="B270" i="23"/>
  <c r="A270" i="23" s="1"/>
  <c r="B269" i="23"/>
  <c r="A269" i="23" s="1"/>
  <c r="B268" i="23"/>
  <c r="A268" i="23" s="1"/>
  <c r="B267" i="23"/>
  <c r="A267" i="23" s="1"/>
  <c r="B266" i="23"/>
  <c r="A266" i="23" s="1"/>
  <c r="B265" i="23"/>
  <c r="A265" i="23" s="1"/>
  <c r="B264" i="23"/>
  <c r="A264" i="23" s="1"/>
  <c r="B263" i="23"/>
  <c r="A263" i="23" s="1"/>
  <c r="B262" i="23"/>
  <c r="A262" i="23" s="1"/>
  <c r="B261" i="23"/>
  <c r="A261" i="23" s="1"/>
  <c r="B260" i="23"/>
  <c r="A260" i="23" s="1"/>
  <c r="B259" i="23"/>
  <c r="A259" i="23" s="1"/>
  <c r="B258" i="23"/>
  <c r="A258" i="23" s="1"/>
  <c r="B257" i="23"/>
  <c r="A257" i="23" s="1"/>
  <c r="B256" i="23"/>
  <c r="A256" i="23" s="1"/>
  <c r="B255" i="23"/>
  <c r="A255" i="23" s="1"/>
  <c r="B254" i="23"/>
  <c r="A254" i="23" s="1"/>
  <c r="B253" i="23"/>
  <c r="A253" i="23" s="1"/>
  <c r="B252" i="23"/>
  <c r="A252" i="23" s="1"/>
  <c r="B251" i="23"/>
  <c r="A251" i="23" s="1"/>
  <c r="B250" i="23"/>
  <c r="A250" i="23" s="1"/>
  <c r="B249" i="23"/>
  <c r="A249" i="23" s="1"/>
  <c r="B248" i="23"/>
  <c r="A248" i="23" s="1"/>
  <c r="B247" i="23"/>
  <c r="A247" i="23" s="1"/>
  <c r="B246" i="23"/>
  <c r="A246" i="23" s="1"/>
  <c r="B245" i="23"/>
  <c r="A245" i="23" s="1"/>
  <c r="B244" i="23"/>
  <c r="A244" i="23" s="1"/>
  <c r="B243" i="23"/>
  <c r="A243" i="23" s="1"/>
  <c r="B242" i="23"/>
  <c r="A242" i="23" s="1"/>
  <c r="B241" i="23"/>
  <c r="A241" i="23" s="1"/>
  <c r="B240" i="23"/>
  <c r="A240" i="23" s="1"/>
  <c r="B239" i="23"/>
  <c r="A239" i="23" s="1"/>
  <c r="B238" i="23"/>
  <c r="A238" i="23" s="1"/>
  <c r="B237" i="23"/>
  <c r="A237" i="23" s="1"/>
  <c r="B236" i="23"/>
  <c r="A236" i="23" s="1"/>
  <c r="B235" i="23"/>
  <c r="A235" i="23" s="1"/>
  <c r="B234" i="23"/>
  <c r="A234" i="23" s="1"/>
  <c r="B233" i="23"/>
  <c r="A233" i="23" s="1"/>
  <c r="B232" i="23"/>
  <c r="A232" i="23" s="1"/>
  <c r="B231" i="23"/>
  <c r="A231" i="23" s="1"/>
  <c r="B230" i="23"/>
  <c r="A230" i="23" s="1"/>
  <c r="B229" i="23"/>
  <c r="A229" i="23" s="1"/>
  <c r="B228" i="23"/>
  <c r="A228" i="23" s="1"/>
  <c r="B227" i="23"/>
  <c r="A227" i="23" s="1"/>
  <c r="B226" i="23"/>
  <c r="A226" i="23" s="1"/>
  <c r="B225" i="23"/>
  <c r="A225" i="23" s="1"/>
  <c r="B224" i="23"/>
  <c r="A224" i="23" s="1"/>
  <c r="B223" i="23"/>
  <c r="A223" i="23" s="1"/>
  <c r="B222" i="23"/>
  <c r="A222" i="23" s="1"/>
  <c r="B221" i="23"/>
  <c r="A221" i="23" s="1"/>
  <c r="B220" i="23"/>
  <c r="A220" i="23" s="1"/>
  <c r="B219" i="23"/>
  <c r="A219" i="23" s="1"/>
  <c r="B218" i="23"/>
  <c r="A218" i="23" s="1"/>
  <c r="B217" i="23"/>
  <c r="A217" i="23" s="1"/>
  <c r="B216" i="23"/>
  <c r="A216" i="23" s="1"/>
  <c r="B215" i="23"/>
  <c r="A215" i="23" s="1"/>
  <c r="B214" i="23"/>
  <c r="A214" i="23" s="1"/>
  <c r="B213" i="23"/>
  <c r="A213" i="23" s="1"/>
  <c r="B212" i="23"/>
  <c r="A212" i="23" s="1"/>
  <c r="B211" i="23"/>
  <c r="A211" i="23" s="1"/>
  <c r="B210" i="23"/>
  <c r="A210" i="23" s="1"/>
  <c r="B209" i="23"/>
  <c r="A209" i="23" s="1"/>
  <c r="B208" i="23"/>
  <c r="A208" i="23" s="1"/>
  <c r="B207" i="23"/>
  <c r="A207" i="23" s="1"/>
  <c r="B206" i="23"/>
  <c r="A206" i="23" s="1"/>
  <c r="B205" i="23"/>
  <c r="A205" i="23" s="1"/>
  <c r="B204" i="23"/>
  <c r="A204" i="23" s="1"/>
  <c r="B203" i="23"/>
  <c r="A203" i="23" s="1"/>
  <c r="B202" i="23"/>
  <c r="A202" i="23" s="1"/>
  <c r="B201" i="23"/>
  <c r="A201" i="23" s="1"/>
  <c r="B200" i="23"/>
  <c r="A200" i="23" s="1"/>
  <c r="B199" i="23"/>
  <c r="A199" i="23" s="1"/>
  <c r="B198" i="23"/>
  <c r="A198" i="23" s="1"/>
  <c r="B197" i="23"/>
  <c r="A197" i="23" s="1"/>
  <c r="B196" i="23"/>
  <c r="A196" i="23" s="1"/>
  <c r="B195" i="23"/>
  <c r="A195" i="23" s="1"/>
  <c r="B194" i="23"/>
  <c r="A194" i="23" s="1"/>
  <c r="B193" i="23"/>
  <c r="A193" i="23" s="1"/>
  <c r="B192" i="23"/>
  <c r="A192" i="23" s="1"/>
  <c r="B191" i="23"/>
  <c r="A191" i="23" s="1"/>
  <c r="B190" i="23"/>
  <c r="A190" i="23" s="1"/>
  <c r="B189" i="23"/>
  <c r="A189" i="23" s="1"/>
  <c r="B188" i="23"/>
  <c r="A188" i="23" s="1"/>
  <c r="B187" i="23"/>
  <c r="A187" i="23" s="1"/>
  <c r="B186" i="23"/>
  <c r="A186" i="23" s="1"/>
  <c r="B185" i="23"/>
  <c r="A185" i="23" s="1"/>
  <c r="B184" i="23"/>
  <c r="A184" i="23" s="1"/>
  <c r="B183" i="23"/>
  <c r="A183" i="23" s="1"/>
  <c r="B182" i="23"/>
  <c r="A182" i="23" s="1"/>
  <c r="B181" i="23"/>
  <c r="A181" i="23" s="1"/>
  <c r="B180" i="23"/>
  <c r="A180" i="23" s="1"/>
  <c r="B179" i="23"/>
  <c r="A179" i="23" s="1"/>
  <c r="B178" i="23"/>
  <c r="A178" i="23" s="1"/>
  <c r="B177" i="23"/>
  <c r="A177" i="23" s="1"/>
  <c r="B176" i="23"/>
  <c r="A176" i="23" s="1"/>
  <c r="B175" i="23"/>
  <c r="A175" i="23" s="1"/>
  <c r="B174" i="23"/>
  <c r="A174" i="23" s="1"/>
  <c r="B173" i="23"/>
  <c r="A173" i="23" s="1"/>
  <c r="B172" i="23"/>
  <c r="A172" i="23" s="1"/>
  <c r="B171" i="23"/>
  <c r="A171" i="23" s="1"/>
  <c r="B170" i="23"/>
  <c r="A170" i="23" s="1"/>
  <c r="B169" i="23"/>
  <c r="A169" i="23" s="1"/>
  <c r="B168" i="23"/>
  <c r="A168" i="23" s="1"/>
  <c r="B167" i="23"/>
  <c r="A167" i="23" s="1"/>
  <c r="B166" i="23"/>
  <c r="A166" i="23" s="1"/>
  <c r="B165" i="23"/>
  <c r="A165" i="23" s="1"/>
  <c r="B164" i="23"/>
  <c r="A164" i="23" s="1"/>
  <c r="B163" i="23"/>
  <c r="A163" i="23" s="1"/>
  <c r="B162" i="23"/>
  <c r="A162" i="23" s="1"/>
  <c r="B161" i="23"/>
  <c r="A161" i="23" s="1"/>
  <c r="B160" i="23"/>
  <c r="A160" i="23" s="1"/>
  <c r="B159" i="23"/>
  <c r="A159" i="23" s="1"/>
  <c r="B158" i="23"/>
  <c r="A158" i="23" s="1"/>
  <c r="B157" i="23"/>
  <c r="A157" i="23" s="1"/>
  <c r="B156" i="23"/>
  <c r="A156" i="23" s="1"/>
  <c r="B155" i="23"/>
  <c r="A155" i="23" s="1"/>
  <c r="B154" i="23"/>
  <c r="A154" i="23" s="1"/>
  <c r="B153" i="23"/>
  <c r="A153" i="23" s="1"/>
  <c r="B152" i="23"/>
  <c r="A152" i="23" s="1"/>
  <c r="B151" i="23"/>
  <c r="A151" i="23" s="1"/>
  <c r="B150" i="23"/>
  <c r="A150" i="23" s="1"/>
  <c r="B149" i="23"/>
  <c r="A149" i="23" s="1"/>
  <c r="B148" i="23"/>
  <c r="A148" i="23" s="1"/>
  <c r="B147" i="23"/>
  <c r="A147" i="23" s="1"/>
  <c r="B146" i="23"/>
  <c r="A146" i="23" s="1"/>
  <c r="B145" i="23"/>
  <c r="A145" i="23" s="1"/>
  <c r="B144" i="23"/>
  <c r="A144" i="23" s="1"/>
  <c r="B143" i="23"/>
  <c r="A143" i="23" s="1"/>
  <c r="B142" i="23"/>
  <c r="A142" i="23" s="1"/>
  <c r="B141" i="23"/>
  <c r="A141" i="23" s="1"/>
  <c r="B140" i="23"/>
  <c r="A140" i="23" s="1"/>
  <c r="B139" i="23"/>
  <c r="A139" i="23" s="1"/>
  <c r="B138" i="23"/>
  <c r="A138" i="23" s="1"/>
  <c r="B137" i="23"/>
  <c r="A137" i="23" s="1"/>
  <c r="B136" i="23"/>
  <c r="A136" i="23" s="1"/>
  <c r="B135" i="23"/>
  <c r="A135" i="23" s="1"/>
  <c r="B134" i="23"/>
  <c r="A134" i="23" s="1"/>
  <c r="B133" i="23"/>
  <c r="A133" i="23" s="1"/>
  <c r="B132" i="23"/>
  <c r="A132" i="23" s="1"/>
  <c r="B131" i="23"/>
  <c r="A131" i="23" s="1"/>
  <c r="B130" i="23"/>
  <c r="A130" i="23" s="1"/>
  <c r="B129" i="23"/>
  <c r="A129" i="23" s="1"/>
  <c r="B128" i="23"/>
  <c r="A128" i="23" s="1"/>
  <c r="B127" i="23"/>
  <c r="A127" i="23" s="1"/>
  <c r="B126" i="23"/>
  <c r="A126" i="23" s="1"/>
  <c r="B125" i="23"/>
  <c r="A125" i="23" s="1"/>
  <c r="B124" i="23"/>
  <c r="A124" i="23" s="1"/>
  <c r="B123" i="23"/>
  <c r="A123" i="23" s="1"/>
  <c r="B122" i="23"/>
  <c r="A122" i="23" s="1"/>
  <c r="B121" i="23"/>
  <c r="A121" i="23" s="1"/>
  <c r="B120" i="23"/>
  <c r="A120" i="23" s="1"/>
  <c r="B119" i="23"/>
  <c r="A119" i="23" s="1"/>
  <c r="B118" i="23"/>
  <c r="A118" i="23" s="1"/>
  <c r="B117" i="23"/>
  <c r="A117" i="23" s="1"/>
  <c r="B116" i="23"/>
  <c r="A116" i="23" s="1"/>
  <c r="B115" i="23"/>
  <c r="A115" i="23" s="1"/>
  <c r="B114" i="23"/>
  <c r="A114" i="23" s="1"/>
  <c r="B113" i="23"/>
  <c r="A113" i="23" s="1"/>
  <c r="B112" i="23"/>
  <c r="A112" i="23" s="1"/>
  <c r="B111" i="23"/>
  <c r="A111" i="23" s="1"/>
  <c r="B110" i="23"/>
  <c r="A110" i="23" s="1"/>
  <c r="B109" i="23"/>
  <c r="A109" i="23" s="1"/>
  <c r="B108" i="23"/>
  <c r="A108" i="23" s="1"/>
  <c r="B107" i="23"/>
  <c r="A107" i="23" s="1"/>
  <c r="B106" i="23"/>
  <c r="A106" i="23" s="1"/>
  <c r="B105" i="23"/>
  <c r="A105" i="23" s="1"/>
  <c r="B104" i="23"/>
  <c r="A104" i="23" s="1"/>
  <c r="B103" i="23"/>
  <c r="A103" i="23" s="1"/>
  <c r="B102" i="23"/>
  <c r="A102" i="23" s="1"/>
  <c r="B101" i="23"/>
  <c r="A101" i="23" s="1"/>
  <c r="B100" i="23"/>
  <c r="A100" i="23" s="1"/>
  <c r="B99" i="23"/>
  <c r="A99" i="23" s="1"/>
  <c r="B98" i="23"/>
  <c r="A98" i="23" s="1"/>
  <c r="B97" i="23"/>
  <c r="A97" i="23" s="1"/>
  <c r="B96" i="23"/>
  <c r="A96" i="23" s="1"/>
  <c r="B95" i="23"/>
  <c r="A95" i="23" s="1"/>
  <c r="B94" i="23"/>
  <c r="A94" i="23" s="1"/>
  <c r="B93" i="23"/>
  <c r="A93" i="23" s="1"/>
  <c r="B92" i="23"/>
  <c r="A92" i="23" s="1"/>
  <c r="B91" i="23"/>
  <c r="A91" i="23" s="1"/>
  <c r="B90" i="23"/>
  <c r="A90" i="23" s="1"/>
  <c r="B89" i="23"/>
  <c r="A89" i="23" s="1"/>
  <c r="B88" i="23"/>
  <c r="A88" i="23" s="1"/>
  <c r="B87" i="23"/>
  <c r="A87" i="23" s="1"/>
  <c r="B86" i="23"/>
  <c r="A86" i="23" s="1"/>
  <c r="B85" i="23"/>
  <c r="A85" i="23" s="1"/>
  <c r="B84" i="23"/>
  <c r="A84" i="23" s="1"/>
  <c r="B83" i="23"/>
  <c r="A83" i="23" s="1"/>
  <c r="B82" i="23"/>
  <c r="A82" i="23" s="1"/>
  <c r="B81" i="23"/>
  <c r="A81" i="23" s="1"/>
  <c r="B80" i="23"/>
  <c r="A80" i="23" s="1"/>
  <c r="B79" i="23"/>
  <c r="A79" i="23" s="1"/>
  <c r="B78" i="23"/>
  <c r="A78" i="23" s="1"/>
  <c r="B77" i="23"/>
  <c r="A77" i="23" s="1"/>
  <c r="B76" i="23"/>
  <c r="A76" i="23" s="1"/>
  <c r="B75" i="23"/>
  <c r="A75" i="23" s="1"/>
  <c r="B74" i="23"/>
  <c r="A74" i="23" s="1"/>
  <c r="B73" i="23"/>
  <c r="A73" i="23" s="1"/>
  <c r="B72" i="23"/>
  <c r="A72" i="23" s="1"/>
  <c r="B71" i="23"/>
  <c r="A71" i="23" s="1"/>
  <c r="B70" i="23"/>
  <c r="A70" i="23" s="1"/>
  <c r="B69" i="23"/>
  <c r="A69" i="23" s="1"/>
  <c r="B68" i="23"/>
  <c r="A68" i="23" s="1"/>
  <c r="B67" i="23"/>
  <c r="A67" i="23" s="1"/>
  <c r="B66" i="23"/>
  <c r="A66" i="23" s="1"/>
  <c r="B65" i="23"/>
  <c r="A65" i="23" s="1"/>
  <c r="B64" i="23"/>
  <c r="A64" i="23" s="1"/>
  <c r="B63" i="23"/>
  <c r="A63" i="23" s="1"/>
  <c r="B62" i="23"/>
  <c r="A62" i="23" s="1"/>
  <c r="B61" i="23"/>
  <c r="A61" i="23" s="1"/>
  <c r="B60" i="23"/>
  <c r="A60" i="23" s="1"/>
  <c r="B59" i="23"/>
  <c r="A59" i="23" s="1"/>
  <c r="B58" i="23"/>
  <c r="A58" i="23" s="1"/>
  <c r="B57" i="23"/>
  <c r="A57" i="23" s="1"/>
  <c r="B56" i="23"/>
  <c r="A56" i="23" s="1"/>
  <c r="B55" i="23"/>
  <c r="A55" i="23" s="1"/>
  <c r="B54" i="23"/>
  <c r="A54" i="23" s="1"/>
  <c r="B53" i="23"/>
  <c r="A53" i="23" s="1"/>
  <c r="B52" i="23"/>
  <c r="A52" i="23" s="1"/>
  <c r="B51" i="23"/>
  <c r="A51" i="23" s="1"/>
  <c r="B50" i="23"/>
  <c r="A50" i="23" s="1"/>
  <c r="B49" i="23"/>
  <c r="A49" i="23" s="1"/>
  <c r="B48" i="23"/>
  <c r="A48" i="23" s="1"/>
  <c r="B47" i="23"/>
  <c r="A47" i="23" s="1"/>
  <c r="B46" i="23"/>
  <c r="A46" i="23" s="1"/>
  <c r="B45" i="23"/>
  <c r="A45" i="23" s="1"/>
  <c r="B44" i="23"/>
  <c r="A44" i="23" s="1"/>
  <c r="B43" i="23"/>
  <c r="A43" i="23" s="1"/>
  <c r="B42" i="23"/>
  <c r="A42" i="23" s="1"/>
  <c r="B41" i="23"/>
  <c r="A41" i="23" s="1"/>
  <c r="B40" i="23"/>
  <c r="A40" i="23" s="1"/>
  <c r="B39" i="23"/>
  <c r="A39" i="23" s="1"/>
  <c r="B38" i="23"/>
  <c r="A38" i="23" s="1"/>
  <c r="B37" i="23"/>
  <c r="A37" i="23" s="1"/>
  <c r="B36" i="23"/>
  <c r="A36" i="23" s="1"/>
  <c r="B35" i="23"/>
  <c r="A35" i="23" s="1"/>
  <c r="B34" i="23"/>
  <c r="A34" i="23" s="1"/>
  <c r="B33" i="23"/>
  <c r="A33" i="23" s="1"/>
  <c r="B32" i="23"/>
  <c r="A32" i="23" s="1"/>
  <c r="B31" i="23"/>
  <c r="A31" i="23" s="1"/>
  <c r="B30" i="23"/>
  <c r="A30" i="23" s="1"/>
  <c r="B29" i="23"/>
  <c r="A29" i="23" s="1"/>
  <c r="B28" i="23"/>
  <c r="A28" i="23" s="1"/>
  <c r="B27" i="23"/>
  <c r="A27" i="23" s="1"/>
  <c r="B26" i="23"/>
  <c r="A26" i="23" s="1"/>
  <c r="B25" i="23"/>
  <c r="A25" i="23" s="1"/>
  <c r="B24" i="23"/>
  <c r="A24" i="23" s="1"/>
  <c r="B23" i="23"/>
  <c r="A23" i="23" s="1"/>
  <c r="B22" i="23"/>
  <c r="A22" i="23" s="1"/>
  <c r="B21" i="23"/>
  <c r="A21" i="23" s="1"/>
  <c r="B20" i="23"/>
  <c r="A20" i="23" s="1"/>
  <c r="B19" i="23"/>
  <c r="A19" i="23" s="1"/>
  <c r="B18" i="23"/>
  <c r="A18" i="23" s="1"/>
  <c r="B17" i="23"/>
  <c r="A17" i="23" s="1"/>
  <c r="B16" i="23"/>
  <c r="A16" i="23" s="1"/>
  <c r="B15" i="23"/>
  <c r="A15" i="23" s="1"/>
  <c r="B14" i="23"/>
  <c r="A14" i="23" s="1"/>
  <c r="B13" i="23"/>
  <c r="A13" i="23" s="1"/>
  <c r="B12" i="23"/>
  <c r="A12" i="23" s="1"/>
  <c r="B11" i="23"/>
  <c r="A11" i="23" s="1"/>
  <c r="B10" i="23"/>
  <c r="A10" i="23" s="1"/>
  <c r="B9" i="23"/>
  <c r="A9" i="23" s="1"/>
  <c r="B8" i="23"/>
  <c r="A8" i="23" s="1"/>
  <c r="B7" i="23"/>
  <c r="A7" i="23" s="1"/>
  <c r="B6" i="23"/>
  <c r="A6" i="23" s="1"/>
  <c r="B5" i="23"/>
  <c r="A5" i="23" s="1"/>
  <c r="B4" i="23"/>
  <c r="A4" i="23" s="1"/>
  <c r="A2747" i="38"/>
  <c r="B2747" i="38" s="1"/>
  <c r="A2746" i="38"/>
  <c r="B2746" i="38" s="1"/>
  <c r="A2745" i="38"/>
  <c r="B2745" i="38" s="1"/>
  <c r="A2744" i="38"/>
  <c r="B2744" i="38" s="1"/>
  <c r="A2743" i="38"/>
  <c r="B2743" i="38" s="1"/>
  <c r="A2742" i="38"/>
  <c r="B2742" i="38" s="1"/>
  <c r="A2741" i="38"/>
  <c r="B2741" i="38" s="1"/>
  <c r="A2740" i="38"/>
  <c r="B2740" i="38" s="1"/>
  <c r="A2739" i="38"/>
  <c r="B2739" i="38" s="1"/>
  <c r="A2738" i="38"/>
  <c r="B2738" i="38" s="1"/>
  <c r="A2737" i="38"/>
  <c r="B2737" i="38" s="1"/>
  <c r="A2736" i="38"/>
  <c r="B2736" i="38" s="1"/>
  <c r="A2735" i="38"/>
  <c r="B2735" i="38" s="1"/>
  <c r="A2734" i="38"/>
  <c r="B2734" i="38" s="1"/>
  <c r="A2733" i="38"/>
  <c r="B2733" i="38" s="1"/>
  <c r="A2732" i="38"/>
  <c r="B2732" i="38" s="1"/>
  <c r="A2731" i="38"/>
  <c r="B2731" i="38" s="1"/>
  <c r="A2730" i="38"/>
  <c r="B2730" i="38" s="1"/>
  <c r="A2729" i="38"/>
  <c r="B2729" i="38" s="1"/>
  <c r="A2728" i="38"/>
  <c r="B2728" i="38" s="1"/>
  <c r="A2727" i="38"/>
  <c r="B2727" i="38" s="1"/>
  <c r="A2726" i="38"/>
  <c r="B2726" i="38" s="1"/>
  <c r="A2725" i="38"/>
  <c r="B2725" i="38" s="1"/>
  <c r="A2724" i="38"/>
  <c r="B2724" i="38" s="1"/>
  <c r="A2723" i="38"/>
  <c r="B2723" i="38" s="1"/>
  <c r="A2722" i="38"/>
  <c r="B2722" i="38" s="1"/>
  <c r="A2721" i="38"/>
  <c r="B2721" i="38" s="1"/>
  <c r="A2720" i="38"/>
  <c r="B2720" i="38" s="1"/>
  <c r="A2719" i="38"/>
  <c r="B2719" i="38" s="1"/>
  <c r="A2718" i="38"/>
  <c r="B2718" i="38" s="1"/>
  <c r="A2717" i="38"/>
  <c r="B2717" i="38" s="1"/>
  <c r="A2716" i="38"/>
  <c r="B2716" i="38" s="1"/>
  <c r="A2715" i="38"/>
  <c r="B2715" i="38" s="1"/>
  <c r="A2714" i="38"/>
  <c r="B2714" i="38" s="1"/>
  <c r="A2713" i="38"/>
  <c r="B2713" i="38" s="1"/>
  <c r="A2712" i="38"/>
  <c r="B2712" i="38" s="1"/>
  <c r="A2711" i="38"/>
  <c r="B2711" i="38" s="1"/>
  <c r="A2710" i="38"/>
  <c r="B2710" i="38" s="1"/>
  <c r="A2709" i="38"/>
  <c r="B2709" i="38" s="1"/>
  <c r="A2708" i="38"/>
  <c r="B2708" i="38" s="1"/>
  <c r="A2707" i="38"/>
  <c r="B2707" i="38" s="1"/>
  <c r="A2706" i="38"/>
  <c r="B2706" i="38" s="1"/>
  <c r="A2705" i="38"/>
  <c r="B2705" i="38" s="1"/>
  <c r="A2704" i="38"/>
  <c r="B2704" i="38" s="1"/>
  <c r="A2703" i="38"/>
  <c r="B2703" i="38" s="1"/>
  <c r="A2702" i="38"/>
  <c r="B2702" i="38" s="1"/>
  <c r="A2701" i="38"/>
  <c r="B2701" i="38" s="1"/>
  <c r="A2700" i="38"/>
  <c r="B2700" i="38" s="1"/>
  <c r="A2699" i="38"/>
  <c r="B2699" i="38" s="1"/>
  <c r="A2698" i="38"/>
  <c r="B2698" i="38" s="1"/>
  <c r="A2697" i="38"/>
  <c r="B2697" i="38" s="1"/>
  <c r="A2696" i="38"/>
  <c r="B2696" i="38" s="1"/>
  <c r="A2695" i="38"/>
  <c r="B2695" i="38" s="1"/>
  <c r="A2694" i="38"/>
  <c r="B2694" i="38" s="1"/>
  <c r="A2693" i="38"/>
  <c r="B2693" i="38" s="1"/>
  <c r="A2692" i="38"/>
  <c r="B2692" i="38" s="1"/>
  <c r="A2691" i="38"/>
  <c r="B2691" i="38" s="1"/>
  <c r="A2690" i="38"/>
  <c r="B2690" i="38" s="1"/>
  <c r="A2689" i="38"/>
  <c r="B2689" i="38" s="1"/>
  <c r="A2688" i="38"/>
  <c r="B2688" i="38" s="1"/>
  <c r="A2687" i="38"/>
  <c r="B2687" i="38" s="1"/>
  <c r="A2686" i="38"/>
  <c r="B2686" i="38" s="1"/>
  <c r="A2685" i="38"/>
  <c r="B2685" i="38" s="1"/>
  <c r="A2684" i="38"/>
  <c r="B2684" i="38" s="1"/>
  <c r="A2683" i="38"/>
  <c r="B2683" i="38" s="1"/>
  <c r="A2682" i="38"/>
  <c r="B2682" i="38" s="1"/>
  <c r="A2681" i="38"/>
  <c r="B2681" i="38" s="1"/>
  <c r="A2680" i="38"/>
  <c r="B2680" i="38" s="1"/>
  <c r="A2679" i="38"/>
  <c r="B2679" i="38" s="1"/>
  <c r="A2678" i="38"/>
  <c r="B2678" i="38" s="1"/>
  <c r="A2677" i="38"/>
  <c r="B2677" i="38" s="1"/>
  <c r="A2676" i="38"/>
  <c r="B2676" i="38" s="1"/>
  <c r="A2675" i="38"/>
  <c r="B2675" i="38" s="1"/>
  <c r="A2674" i="38"/>
  <c r="B2674" i="38" s="1"/>
  <c r="A2673" i="38"/>
  <c r="B2673" i="38" s="1"/>
  <c r="A2672" i="38"/>
  <c r="B2672" i="38" s="1"/>
  <c r="A2671" i="38"/>
  <c r="B2671" i="38" s="1"/>
  <c r="A2670" i="38"/>
  <c r="B2670" i="38" s="1"/>
  <c r="A2669" i="38"/>
  <c r="B2669" i="38" s="1"/>
  <c r="A2668" i="38"/>
  <c r="B2668" i="38" s="1"/>
  <c r="A2667" i="38"/>
  <c r="B2667" i="38" s="1"/>
  <c r="A2666" i="38"/>
  <c r="B2666" i="38" s="1"/>
  <c r="A2665" i="38"/>
  <c r="B2665" i="38" s="1"/>
  <c r="A2664" i="38"/>
  <c r="B2664" i="38" s="1"/>
  <c r="A2663" i="38"/>
  <c r="B2663" i="38" s="1"/>
  <c r="A2662" i="38"/>
  <c r="B2662" i="38" s="1"/>
  <c r="A2661" i="38"/>
  <c r="B2661" i="38" s="1"/>
  <c r="A2660" i="38"/>
  <c r="B2660" i="38" s="1"/>
  <c r="A2659" i="38"/>
  <c r="B2659" i="38" s="1"/>
  <c r="A2658" i="38"/>
  <c r="B2658" i="38" s="1"/>
  <c r="A2657" i="38"/>
  <c r="B2657" i="38" s="1"/>
  <c r="A2656" i="38"/>
  <c r="B2656" i="38" s="1"/>
  <c r="A2655" i="38"/>
  <c r="B2655" i="38" s="1"/>
  <c r="A2654" i="38"/>
  <c r="B2654" i="38" s="1"/>
  <c r="A2653" i="38"/>
  <c r="B2653" i="38" s="1"/>
  <c r="A2652" i="38"/>
  <c r="B2652" i="38" s="1"/>
  <c r="A2651" i="38"/>
  <c r="B2651" i="38" s="1"/>
  <c r="A2650" i="38"/>
  <c r="B2650" i="38" s="1"/>
  <c r="A2649" i="38"/>
  <c r="B2649" i="38" s="1"/>
  <c r="A2648" i="38"/>
  <c r="B2648" i="38" s="1"/>
  <c r="A2647" i="38"/>
  <c r="B2647" i="38" s="1"/>
  <c r="A2646" i="38"/>
  <c r="B2646" i="38" s="1"/>
  <c r="A2645" i="38"/>
  <c r="B2645" i="38" s="1"/>
  <c r="A2644" i="38"/>
  <c r="B2644" i="38" s="1"/>
  <c r="A2643" i="38"/>
  <c r="B2643" i="38" s="1"/>
  <c r="A2642" i="38"/>
  <c r="B2642" i="38" s="1"/>
  <c r="A2641" i="38"/>
  <c r="B2641" i="38" s="1"/>
  <c r="A2640" i="38"/>
  <c r="B2640" i="38" s="1"/>
  <c r="A2639" i="38"/>
  <c r="B2639" i="38" s="1"/>
  <c r="A2638" i="38"/>
  <c r="B2638" i="38" s="1"/>
  <c r="A2637" i="38"/>
  <c r="B2637" i="38" s="1"/>
  <c r="A2636" i="38"/>
  <c r="B2636" i="38" s="1"/>
  <c r="A2635" i="38"/>
  <c r="B2635" i="38" s="1"/>
  <c r="A2634" i="38"/>
  <c r="B2634" i="38" s="1"/>
  <c r="A2633" i="38"/>
  <c r="B2633" i="38" s="1"/>
  <c r="A2632" i="38"/>
  <c r="B2632" i="38" s="1"/>
  <c r="A2631" i="38"/>
  <c r="B2631" i="38" s="1"/>
  <c r="A2630" i="38"/>
  <c r="B2630" i="38" s="1"/>
  <c r="A2629" i="38"/>
  <c r="B2629" i="38" s="1"/>
  <c r="A2628" i="38"/>
  <c r="B2628" i="38" s="1"/>
  <c r="A2627" i="38"/>
  <c r="B2627" i="38" s="1"/>
  <c r="A2626" i="38"/>
  <c r="B2626" i="38" s="1"/>
  <c r="A2625" i="38"/>
  <c r="B2625" i="38" s="1"/>
  <c r="A2624" i="38"/>
  <c r="B2624" i="38" s="1"/>
  <c r="A2623" i="38"/>
  <c r="B2623" i="38" s="1"/>
  <c r="A2622" i="38"/>
  <c r="B2622" i="38" s="1"/>
  <c r="A2621" i="38"/>
  <c r="B2621" i="38" s="1"/>
  <c r="A2620" i="38"/>
  <c r="B2620" i="38" s="1"/>
  <c r="A2619" i="38"/>
  <c r="B2619" i="38" s="1"/>
  <c r="A2618" i="38"/>
  <c r="B2618" i="38" s="1"/>
  <c r="A2617" i="38"/>
  <c r="B2617" i="38" s="1"/>
  <c r="A2616" i="38"/>
  <c r="B2616" i="38" s="1"/>
  <c r="A2615" i="38"/>
  <c r="B2615" i="38" s="1"/>
  <c r="A2614" i="38"/>
  <c r="B2614" i="38" s="1"/>
  <c r="A2613" i="38"/>
  <c r="B2613" i="38" s="1"/>
  <c r="A2612" i="38"/>
  <c r="B2612" i="38" s="1"/>
  <c r="A2611" i="38"/>
  <c r="B2611" i="38" s="1"/>
  <c r="A2610" i="38"/>
  <c r="B2610" i="38" s="1"/>
  <c r="A2609" i="38"/>
  <c r="B2609" i="38" s="1"/>
  <c r="A2608" i="38"/>
  <c r="B2608" i="38" s="1"/>
  <c r="A2607" i="38"/>
  <c r="B2607" i="38" s="1"/>
  <c r="A2606" i="38"/>
  <c r="B2606" i="38" s="1"/>
  <c r="A2605" i="38"/>
  <c r="B2605" i="38" s="1"/>
  <c r="A2604" i="38"/>
  <c r="B2604" i="38" s="1"/>
  <c r="A2603" i="38"/>
  <c r="B2603" i="38" s="1"/>
  <c r="A2602" i="38"/>
  <c r="B2602" i="38" s="1"/>
  <c r="A2601" i="38"/>
  <c r="B2601" i="38" s="1"/>
  <c r="A2600" i="38"/>
  <c r="B2600" i="38" s="1"/>
  <c r="A2599" i="38"/>
  <c r="B2599" i="38" s="1"/>
  <c r="A2598" i="38"/>
  <c r="B2598" i="38" s="1"/>
  <c r="A2597" i="38"/>
  <c r="B2597" i="38" s="1"/>
  <c r="A2596" i="38"/>
  <c r="B2596" i="38" s="1"/>
  <c r="A2595" i="38"/>
  <c r="B2595" i="38" s="1"/>
  <c r="A2594" i="38"/>
  <c r="B2594" i="38" s="1"/>
  <c r="A2593" i="38"/>
  <c r="B2593" i="38" s="1"/>
  <c r="A2592" i="38"/>
  <c r="B2592" i="38" s="1"/>
  <c r="A2591" i="38"/>
  <c r="B2591" i="38" s="1"/>
  <c r="A2590" i="38"/>
  <c r="B2590" i="38" s="1"/>
  <c r="A2589" i="38"/>
  <c r="B2589" i="38" s="1"/>
  <c r="A2588" i="38"/>
  <c r="B2588" i="38" s="1"/>
  <c r="A2587" i="38"/>
  <c r="B2587" i="38" s="1"/>
  <c r="A2586" i="38"/>
  <c r="B2586" i="38" s="1"/>
  <c r="A2585" i="38"/>
  <c r="B2585" i="38" s="1"/>
  <c r="A2584" i="38"/>
  <c r="B2584" i="38" s="1"/>
  <c r="A2583" i="38"/>
  <c r="B2583" i="38" s="1"/>
  <c r="A2582" i="38"/>
  <c r="B2582" i="38" s="1"/>
  <c r="A2581" i="38"/>
  <c r="B2581" i="38" s="1"/>
  <c r="A2580" i="38"/>
  <c r="B2580" i="38" s="1"/>
  <c r="A2579" i="38"/>
  <c r="B2579" i="38" s="1"/>
  <c r="A2578" i="38"/>
  <c r="B2578" i="38" s="1"/>
  <c r="A2577" i="38"/>
  <c r="B2577" i="38" s="1"/>
  <c r="A2576" i="38"/>
  <c r="B2576" i="38" s="1"/>
  <c r="A2575" i="38"/>
  <c r="B2575" i="38" s="1"/>
  <c r="A2574" i="38"/>
  <c r="B2574" i="38" s="1"/>
  <c r="A2573" i="38"/>
  <c r="B2573" i="38" s="1"/>
  <c r="A2572" i="38"/>
  <c r="B2572" i="38" s="1"/>
  <c r="A2571" i="38"/>
  <c r="B2571" i="38" s="1"/>
  <c r="A2570" i="38"/>
  <c r="B2570" i="38" s="1"/>
  <c r="A2569" i="38"/>
  <c r="B2569" i="38" s="1"/>
  <c r="A2568" i="38"/>
  <c r="B2568" i="38" s="1"/>
  <c r="A2567" i="38"/>
  <c r="B2567" i="38" s="1"/>
  <c r="A2566" i="38"/>
  <c r="B2566" i="38" s="1"/>
  <c r="A2565" i="38"/>
  <c r="B2565" i="38" s="1"/>
  <c r="A2564" i="38"/>
  <c r="B2564" i="38" s="1"/>
  <c r="A2563" i="38"/>
  <c r="B2563" i="38" s="1"/>
  <c r="A2562" i="38"/>
  <c r="B2562" i="38" s="1"/>
  <c r="A2561" i="38"/>
  <c r="B2561" i="38" s="1"/>
  <c r="A2560" i="38"/>
  <c r="B2560" i="38" s="1"/>
  <c r="A2559" i="38"/>
  <c r="B2559" i="38" s="1"/>
  <c r="A2558" i="38"/>
  <c r="B2558" i="38" s="1"/>
  <c r="A2557" i="38"/>
  <c r="B2557" i="38" s="1"/>
  <c r="A2556" i="38"/>
  <c r="B2556" i="38" s="1"/>
  <c r="A2555" i="38"/>
  <c r="B2555" i="38" s="1"/>
  <c r="A2554" i="38"/>
  <c r="B2554" i="38" s="1"/>
  <c r="A2553" i="38"/>
  <c r="B2553" i="38" s="1"/>
  <c r="A2552" i="38"/>
  <c r="B2552" i="38" s="1"/>
  <c r="A2551" i="38"/>
  <c r="B2551" i="38" s="1"/>
  <c r="A2550" i="38"/>
  <c r="B2550" i="38" s="1"/>
  <c r="A2549" i="38"/>
  <c r="B2549" i="38" s="1"/>
  <c r="A2548" i="38"/>
  <c r="B2548" i="38" s="1"/>
  <c r="A2547" i="38"/>
  <c r="B2547" i="38" s="1"/>
  <c r="A2546" i="38"/>
  <c r="B2546" i="38" s="1"/>
  <c r="A2545" i="38"/>
  <c r="B2545" i="38" s="1"/>
  <c r="A2544" i="38"/>
  <c r="B2544" i="38" s="1"/>
  <c r="A2543" i="38"/>
  <c r="B2543" i="38" s="1"/>
  <c r="A2542" i="38"/>
  <c r="B2542" i="38" s="1"/>
  <c r="A2541" i="38"/>
  <c r="B2541" i="38" s="1"/>
  <c r="A2540" i="38"/>
  <c r="B2540" i="38" s="1"/>
  <c r="A2539" i="38"/>
  <c r="B2539" i="38" s="1"/>
  <c r="A2538" i="38"/>
  <c r="B2538" i="38" s="1"/>
  <c r="A2537" i="38"/>
  <c r="B2537" i="38" s="1"/>
  <c r="A2536" i="38"/>
  <c r="B2536" i="38" s="1"/>
  <c r="A2535" i="38"/>
  <c r="B2535" i="38" s="1"/>
  <c r="A2534" i="38"/>
  <c r="B2534" i="38" s="1"/>
  <c r="A2533" i="38"/>
  <c r="B2533" i="38" s="1"/>
  <c r="A2532" i="38"/>
  <c r="B2532" i="38" s="1"/>
  <c r="A2531" i="38"/>
  <c r="B2531" i="38" s="1"/>
  <c r="A2530" i="38"/>
  <c r="B2530" i="38" s="1"/>
  <c r="A2529" i="38"/>
  <c r="B2529" i="38" s="1"/>
  <c r="A2528" i="38"/>
  <c r="B2528" i="38" s="1"/>
  <c r="A2527" i="38"/>
  <c r="B2527" i="38" s="1"/>
  <c r="A2526" i="38"/>
  <c r="B2526" i="38" s="1"/>
  <c r="A2525" i="38"/>
  <c r="B2525" i="38" s="1"/>
  <c r="A2524" i="38"/>
  <c r="B2524" i="38" s="1"/>
  <c r="A2523" i="38"/>
  <c r="B2523" i="38" s="1"/>
  <c r="A2522" i="38"/>
  <c r="B2522" i="38" s="1"/>
  <c r="A2521" i="38"/>
  <c r="B2521" i="38" s="1"/>
  <c r="A2520" i="38"/>
  <c r="B2520" i="38" s="1"/>
  <c r="A2519" i="38"/>
  <c r="B2519" i="38" s="1"/>
  <c r="A2518" i="38"/>
  <c r="B2518" i="38" s="1"/>
  <c r="A2517" i="38"/>
  <c r="B2517" i="38" s="1"/>
  <c r="A2516" i="38"/>
  <c r="B2516" i="38" s="1"/>
  <c r="A2515" i="38"/>
  <c r="B2515" i="38" s="1"/>
  <c r="A2514" i="38"/>
  <c r="B2514" i="38" s="1"/>
  <c r="A2513" i="38"/>
  <c r="B2513" i="38" s="1"/>
  <c r="A2512" i="38"/>
  <c r="B2512" i="38" s="1"/>
  <c r="A2511" i="38"/>
  <c r="B2511" i="38" s="1"/>
  <c r="A2510" i="38"/>
  <c r="B2510" i="38" s="1"/>
  <c r="A2509" i="38"/>
  <c r="B2509" i="38" s="1"/>
  <c r="A2508" i="38"/>
  <c r="B2508" i="38" s="1"/>
  <c r="A2507" i="38"/>
  <c r="B2507" i="38" s="1"/>
  <c r="A2506" i="38"/>
  <c r="B2506" i="38" s="1"/>
  <c r="A2505" i="38"/>
  <c r="B2505" i="38" s="1"/>
  <c r="A2504" i="38"/>
  <c r="B2504" i="38" s="1"/>
  <c r="A2503" i="38"/>
  <c r="B2503" i="38" s="1"/>
  <c r="A2502" i="38"/>
  <c r="B2502" i="38" s="1"/>
  <c r="A2501" i="38"/>
  <c r="B2501" i="38" s="1"/>
  <c r="A2500" i="38"/>
  <c r="B2500" i="38" s="1"/>
  <c r="A2499" i="38"/>
  <c r="B2499" i="38" s="1"/>
  <c r="A2498" i="38"/>
  <c r="B2498" i="38" s="1"/>
  <c r="A2497" i="38"/>
  <c r="B2497" i="38" s="1"/>
  <c r="A2496" i="38"/>
  <c r="B2496" i="38" s="1"/>
  <c r="A2495" i="38"/>
  <c r="B2495" i="38" s="1"/>
  <c r="A2494" i="38"/>
  <c r="B2494" i="38" s="1"/>
  <c r="A2493" i="38"/>
  <c r="B2493" i="38" s="1"/>
  <c r="A2492" i="38"/>
  <c r="B2492" i="38" s="1"/>
  <c r="A2491" i="38"/>
  <c r="B2491" i="38" s="1"/>
  <c r="A2490" i="38"/>
  <c r="B2490" i="38" s="1"/>
  <c r="A2489" i="38"/>
  <c r="B2489" i="38" s="1"/>
  <c r="A2488" i="38"/>
  <c r="B2488" i="38" s="1"/>
  <c r="A2487" i="38"/>
  <c r="B2487" i="38" s="1"/>
  <c r="A2486" i="38"/>
  <c r="B2486" i="38" s="1"/>
  <c r="A2485" i="38"/>
  <c r="B2485" i="38" s="1"/>
  <c r="A2484" i="38"/>
  <c r="B2484" i="38" s="1"/>
  <c r="A2483" i="38"/>
  <c r="B2483" i="38" s="1"/>
  <c r="A2482" i="38"/>
  <c r="B2482" i="38" s="1"/>
  <c r="A2481" i="38"/>
  <c r="B2481" i="38" s="1"/>
  <c r="A2480" i="38"/>
  <c r="B2480" i="38" s="1"/>
  <c r="A2479" i="38"/>
  <c r="B2479" i="38" s="1"/>
  <c r="A2478" i="38"/>
  <c r="B2478" i="38" s="1"/>
  <c r="A2477" i="38"/>
  <c r="B2477" i="38" s="1"/>
  <c r="A2476" i="38"/>
  <c r="B2476" i="38" s="1"/>
  <c r="A2475" i="38"/>
  <c r="B2475" i="38" s="1"/>
  <c r="A2474" i="38"/>
  <c r="B2474" i="38" s="1"/>
  <c r="A2473" i="38"/>
  <c r="B2473" i="38" s="1"/>
  <c r="A2472" i="38"/>
  <c r="B2472" i="38" s="1"/>
  <c r="A2471" i="38"/>
  <c r="B2471" i="38" s="1"/>
  <c r="A2470" i="38"/>
  <c r="B2470" i="38" s="1"/>
  <c r="A2469" i="38"/>
  <c r="B2469" i="38" s="1"/>
  <c r="A2468" i="38"/>
  <c r="B2468" i="38" s="1"/>
  <c r="A2467" i="38"/>
  <c r="B2467" i="38" s="1"/>
  <c r="A2466" i="38"/>
  <c r="B2466" i="38" s="1"/>
  <c r="A2465" i="38"/>
  <c r="B2465" i="38" s="1"/>
  <c r="A2464" i="38"/>
  <c r="B2464" i="38" s="1"/>
  <c r="A2463" i="38"/>
  <c r="B2463" i="38" s="1"/>
  <c r="A2462" i="38"/>
  <c r="B2462" i="38" s="1"/>
  <c r="A2461" i="38"/>
  <c r="B2461" i="38" s="1"/>
  <c r="A2460" i="38"/>
  <c r="B2460" i="38" s="1"/>
  <c r="A2459" i="38"/>
  <c r="B2459" i="38" s="1"/>
  <c r="A2458" i="38"/>
  <c r="B2458" i="38" s="1"/>
  <c r="A2457" i="38"/>
  <c r="B2457" i="38" s="1"/>
  <c r="A2456" i="38"/>
  <c r="B2456" i="38" s="1"/>
  <c r="A2455" i="38"/>
  <c r="B2455" i="38" s="1"/>
  <c r="A2454" i="38"/>
  <c r="B2454" i="38" s="1"/>
  <c r="A2453" i="38"/>
  <c r="B2453" i="38" s="1"/>
  <c r="A2452" i="38"/>
  <c r="B2452" i="38" s="1"/>
  <c r="A2451" i="38"/>
  <c r="B2451" i="38" s="1"/>
  <c r="A2450" i="38"/>
  <c r="B2450" i="38" s="1"/>
  <c r="A2449" i="38"/>
  <c r="B2449" i="38" s="1"/>
  <c r="A2448" i="38"/>
  <c r="B2448" i="38" s="1"/>
  <c r="A2447" i="38"/>
  <c r="B2447" i="38" s="1"/>
  <c r="A2446" i="38"/>
  <c r="B2446" i="38" s="1"/>
  <c r="A2445" i="38"/>
  <c r="B2445" i="38" s="1"/>
  <c r="A2444" i="38"/>
  <c r="B2444" i="38" s="1"/>
  <c r="A2443" i="38"/>
  <c r="B2443" i="38" s="1"/>
  <c r="A2442" i="38"/>
  <c r="B2442" i="38" s="1"/>
  <c r="A2441" i="38"/>
  <c r="B2441" i="38" s="1"/>
  <c r="A2440" i="38"/>
  <c r="B2440" i="38" s="1"/>
  <c r="A2439" i="38"/>
  <c r="B2439" i="38" s="1"/>
  <c r="A2438" i="38"/>
  <c r="B2438" i="38" s="1"/>
  <c r="A2437" i="38"/>
  <c r="B2437" i="38" s="1"/>
  <c r="A2436" i="38"/>
  <c r="B2436" i="38" s="1"/>
  <c r="A2435" i="38"/>
  <c r="B2435" i="38" s="1"/>
  <c r="A2434" i="38"/>
  <c r="B2434" i="38" s="1"/>
  <c r="A2433" i="38"/>
  <c r="B2433" i="38" s="1"/>
  <c r="A2432" i="38"/>
  <c r="B2432" i="38" s="1"/>
  <c r="A2431" i="38"/>
  <c r="B2431" i="38" s="1"/>
  <c r="A2430" i="38"/>
  <c r="B2430" i="38" s="1"/>
  <c r="A2429" i="38"/>
  <c r="B2429" i="38" s="1"/>
  <c r="A2428" i="38"/>
  <c r="B2428" i="38" s="1"/>
  <c r="A2427" i="38"/>
  <c r="B2427" i="38" s="1"/>
  <c r="A2426" i="38"/>
  <c r="B2426" i="38" s="1"/>
  <c r="A2425" i="38"/>
  <c r="B2425" i="38" s="1"/>
  <c r="A2424" i="38"/>
  <c r="B2424" i="38" s="1"/>
  <c r="A2423" i="38"/>
  <c r="B2423" i="38" s="1"/>
  <c r="A2422" i="38"/>
  <c r="B2422" i="38" s="1"/>
  <c r="A2421" i="38"/>
  <c r="B2421" i="38" s="1"/>
  <c r="A2420" i="38"/>
  <c r="B2420" i="38" s="1"/>
  <c r="A2419" i="38"/>
  <c r="B2419" i="38" s="1"/>
  <c r="A2418" i="38"/>
  <c r="B2418" i="38" s="1"/>
  <c r="A2417" i="38"/>
  <c r="B2417" i="38" s="1"/>
  <c r="A2416" i="38"/>
  <c r="B2416" i="38" s="1"/>
  <c r="A2415" i="38"/>
  <c r="B2415" i="38" s="1"/>
  <c r="A2414" i="38"/>
  <c r="B2414" i="38" s="1"/>
  <c r="A2413" i="38"/>
  <c r="B2413" i="38" s="1"/>
  <c r="A2412" i="38"/>
  <c r="B2412" i="38" s="1"/>
  <c r="A2411" i="38"/>
  <c r="B2411" i="38" s="1"/>
  <c r="A2410" i="38"/>
  <c r="B2410" i="38" s="1"/>
  <c r="A2409" i="38"/>
  <c r="B2409" i="38" s="1"/>
  <c r="A2408" i="38"/>
  <c r="B2408" i="38" s="1"/>
  <c r="A2407" i="38"/>
  <c r="B2407" i="38" s="1"/>
  <c r="A2406" i="38"/>
  <c r="B2406" i="38" s="1"/>
  <c r="A2405" i="38"/>
  <c r="B2405" i="38" s="1"/>
  <c r="A2404" i="38"/>
  <c r="B2404" i="38" s="1"/>
  <c r="A2403" i="38"/>
  <c r="B2403" i="38" s="1"/>
  <c r="A2402" i="38"/>
  <c r="B2402" i="38" s="1"/>
  <c r="A2401" i="38"/>
  <c r="B2401" i="38" s="1"/>
  <c r="A2400" i="38"/>
  <c r="B2400" i="38" s="1"/>
  <c r="A2399" i="38"/>
  <c r="B2399" i="38" s="1"/>
  <c r="A2398" i="38"/>
  <c r="B2398" i="38" s="1"/>
  <c r="A2397" i="38"/>
  <c r="B2397" i="38" s="1"/>
  <c r="A2396" i="38"/>
  <c r="B2396" i="38" s="1"/>
  <c r="A2395" i="38"/>
  <c r="B2395" i="38" s="1"/>
  <c r="A2394" i="38"/>
  <c r="B2394" i="38" s="1"/>
  <c r="A2393" i="38"/>
  <c r="B2393" i="38" s="1"/>
  <c r="A2392" i="38"/>
  <c r="B2392" i="38" s="1"/>
  <c r="A2391" i="38"/>
  <c r="B2391" i="38" s="1"/>
  <c r="A2390" i="38"/>
  <c r="B2390" i="38" s="1"/>
  <c r="A2389" i="38"/>
  <c r="B2389" i="38" s="1"/>
  <c r="A2388" i="38"/>
  <c r="B2388" i="38" s="1"/>
  <c r="A2387" i="38"/>
  <c r="B2387" i="38" s="1"/>
  <c r="A2386" i="38"/>
  <c r="B2386" i="38" s="1"/>
  <c r="A2385" i="38"/>
  <c r="B2385" i="38" s="1"/>
  <c r="A2384" i="38"/>
  <c r="B2384" i="38" s="1"/>
  <c r="A2383" i="38"/>
  <c r="B2383" i="38" s="1"/>
  <c r="A2382" i="38"/>
  <c r="B2382" i="38" s="1"/>
  <c r="A2381" i="38"/>
  <c r="B2381" i="38" s="1"/>
  <c r="A2380" i="38"/>
  <c r="B2380" i="38" s="1"/>
  <c r="A2379" i="38"/>
  <c r="B2379" i="38" s="1"/>
  <c r="A2378" i="38"/>
  <c r="B2378" i="38" s="1"/>
  <c r="A2377" i="38"/>
  <c r="B2377" i="38" s="1"/>
  <c r="A2376" i="38"/>
  <c r="B2376" i="38" s="1"/>
  <c r="A2375" i="38"/>
  <c r="B2375" i="38" s="1"/>
  <c r="A2374" i="38"/>
  <c r="B2374" i="38" s="1"/>
  <c r="A2373" i="38"/>
  <c r="B2373" i="38" s="1"/>
  <c r="A2372" i="38"/>
  <c r="B2372" i="38" s="1"/>
  <c r="A2371" i="38"/>
  <c r="B2371" i="38" s="1"/>
  <c r="A2370" i="38"/>
  <c r="B2370" i="38" s="1"/>
  <c r="A2369" i="38"/>
  <c r="B2369" i="38" s="1"/>
  <c r="A2368" i="38"/>
  <c r="B2368" i="38" s="1"/>
  <c r="A2367" i="38"/>
  <c r="B2367" i="38" s="1"/>
  <c r="A2366" i="38"/>
  <c r="B2366" i="38" s="1"/>
  <c r="A2365" i="38"/>
  <c r="B2365" i="38" s="1"/>
  <c r="A2364" i="38"/>
  <c r="B2364" i="38" s="1"/>
  <c r="A2363" i="38"/>
  <c r="B2363" i="38" s="1"/>
  <c r="A2362" i="38"/>
  <c r="B2362" i="38" s="1"/>
  <c r="A2361" i="38"/>
  <c r="B2361" i="38" s="1"/>
  <c r="A2360" i="38"/>
  <c r="B2360" i="38" s="1"/>
  <c r="A2359" i="38"/>
  <c r="B2359" i="38" s="1"/>
  <c r="A2358" i="38"/>
  <c r="B2358" i="38" s="1"/>
  <c r="A2357" i="38"/>
  <c r="B2357" i="38" s="1"/>
  <c r="A2356" i="38"/>
  <c r="B2356" i="38" s="1"/>
  <c r="A2355" i="38"/>
  <c r="B2355" i="38" s="1"/>
  <c r="A2354" i="38"/>
  <c r="B2354" i="38" s="1"/>
  <c r="A2353" i="38"/>
  <c r="B2353" i="38" s="1"/>
  <c r="A2352" i="38"/>
  <c r="B2352" i="38" s="1"/>
  <c r="A2351" i="38"/>
  <c r="B2351" i="38" s="1"/>
  <c r="A2350" i="38"/>
  <c r="B2350" i="38" s="1"/>
  <c r="A2349" i="38"/>
  <c r="B2349" i="38" s="1"/>
  <c r="A2348" i="38"/>
  <c r="B2348" i="38" s="1"/>
  <c r="A2347" i="38"/>
  <c r="B2347" i="38" s="1"/>
  <c r="A2346" i="38"/>
  <c r="B2346" i="38" s="1"/>
  <c r="A2345" i="38"/>
  <c r="B2345" i="38" s="1"/>
  <c r="A2344" i="38"/>
  <c r="B2344" i="38" s="1"/>
  <c r="A2343" i="38"/>
  <c r="B2343" i="38" s="1"/>
  <c r="A2342" i="38"/>
  <c r="B2342" i="38" s="1"/>
  <c r="A2341" i="38"/>
  <c r="B2341" i="38" s="1"/>
  <c r="A2340" i="38"/>
  <c r="B2340" i="38" s="1"/>
  <c r="A2339" i="38"/>
  <c r="B2339" i="38" s="1"/>
  <c r="A2338" i="38"/>
  <c r="B2338" i="38" s="1"/>
  <c r="A2337" i="38"/>
  <c r="B2337" i="38" s="1"/>
  <c r="A2336" i="38"/>
  <c r="B2336" i="38" s="1"/>
  <c r="A2335" i="38"/>
  <c r="B2335" i="38" s="1"/>
  <c r="A2334" i="38"/>
  <c r="B2334" i="38" s="1"/>
  <c r="A2333" i="38"/>
  <c r="B2333" i="38" s="1"/>
  <c r="A2332" i="38"/>
  <c r="B2332" i="38" s="1"/>
  <c r="A2331" i="38"/>
  <c r="B2331" i="38" s="1"/>
  <c r="A2330" i="38"/>
  <c r="B2330" i="38" s="1"/>
  <c r="A2329" i="38"/>
  <c r="B2329" i="38" s="1"/>
  <c r="A2328" i="38"/>
  <c r="B2328" i="38" s="1"/>
  <c r="A2327" i="38"/>
  <c r="B2327" i="38" s="1"/>
  <c r="A2326" i="38"/>
  <c r="B2326" i="38" s="1"/>
  <c r="A2325" i="38"/>
  <c r="B2325" i="38" s="1"/>
  <c r="A2324" i="38"/>
  <c r="B2324" i="38" s="1"/>
  <c r="A2323" i="38"/>
  <c r="B2323" i="38" s="1"/>
  <c r="A2322" i="38"/>
  <c r="B2322" i="38" s="1"/>
  <c r="A2321" i="38"/>
  <c r="B2321" i="38" s="1"/>
  <c r="A2320" i="38"/>
  <c r="B2320" i="38" s="1"/>
  <c r="A2319" i="38"/>
  <c r="B2319" i="38" s="1"/>
  <c r="A2318" i="38"/>
  <c r="B2318" i="38" s="1"/>
  <c r="A2317" i="38"/>
  <c r="B2317" i="38" s="1"/>
  <c r="A2316" i="38"/>
  <c r="B2316" i="38" s="1"/>
  <c r="A2315" i="38"/>
  <c r="B2315" i="38" s="1"/>
  <c r="A2314" i="38"/>
  <c r="B2314" i="38" s="1"/>
  <c r="A2313" i="38"/>
  <c r="B2313" i="38" s="1"/>
  <c r="A2312" i="38"/>
  <c r="B2312" i="38" s="1"/>
  <c r="A2311" i="38"/>
  <c r="B2311" i="38" s="1"/>
  <c r="A2310" i="38"/>
  <c r="B2310" i="38" s="1"/>
  <c r="A2309" i="38"/>
  <c r="B2309" i="38" s="1"/>
  <c r="A2308" i="38"/>
  <c r="B2308" i="38" s="1"/>
  <c r="A2307" i="38"/>
  <c r="B2307" i="38" s="1"/>
  <c r="A2306" i="38"/>
  <c r="B2306" i="38" s="1"/>
  <c r="A2305" i="38"/>
  <c r="B2305" i="38" s="1"/>
  <c r="A2304" i="38"/>
  <c r="B2304" i="38" s="1"/>
  <c r="A2303" i="38"/>
  <c r="B2303" i="38" s="1"/>
  <c r="A2302" i="38"/>
  <c r="B2302" i="38" s="1"/>
  <c r="A2301" i="38"/>
  <c r="B2301" i="38" s="1"/>
  <c r="A2300" i="38"/>
  <c r="B2300" i="38" s="1"/>
  <c r="A2299" i="38"/>
  <c r="B2299" i="38" s="1"/>
  <c r="A2298" i="38"/>
  <c r="B2298" i="38" s="1"/>
  <c r="A2297" i="38"/>
  <c r="B2297" i="38" s="1"/>
  <c r="A2296" i="38"/>
  <c r="B2296" i="38" s="1"/>
  <c r="A2295" i="38"/>
  <c r="B2295" i="38" s="1"/>
  <c r="A2294" i="38"/>
  <c r="B2294" i="38" s="1"/>
  <c r="A2293" i="38"/>
  <c r="B2293" i="38" s="1"/>
  <c r="A2292" i="38"/>
  <c r="B2292" i="38" s="1"/>
  <c r="A2291" i="38"/>
  <c r="B2291" i="38" s="1"/>
  <c r="A2290" i="38"/>
  <c r="B2290" i="38" s="1"/>
  <c r="A2289" i="38"/>
  <c r="B2289" i="38" s="1"/>
  <c r="A2288" i="38"/>
  <c r="B2288" i="38" s="1"/>
  <c r="A2287" i="38"/>
  <c r="B2287" i="38" s="1"/>
  <c r="A2286" i="38"/>
  <c r="B2286" i="38" s="1"/>
  <c r="A2285" i="38"/>
  <c r="B2285" i="38" s="1"/>
  <c r="A2284" i="38"/>
  <c r="B2284" i="38" s="1"/>
  <c r="A2283" i="38"/>
  <c r="B2283" i="38" s="1"/>
  <c r="A2282" i="38"/>
  <c r="B2282" i="38" s="1"/>
  <c r="A2281" i="38"/>
  <c r="B2281" i="38" s="1"/>
  <c r="A2280" i="38"/>
  <c r="B2280" i="38" s="1"/>
  <c r="A2279" i="38"/>
  <c r="B2279" i="38" s="1"/>
  <c r="A2278" i="38"/>
  <c r="B2278" i="38" s="1"/>
  <c r="A2277" i="38"/>
  <c r="B2277" i="38" s="1"/>
  <c r="A2276" i="38"/>
  <c r="B2276" i="38" s="1"/>
  <c r="A2275" i="38"/>
  <c r="B2275" i="38" s="1"/>
  <c r="A2274" i="38"/>
  <c r="B2274" i="38" s="1"/>
  <c r="A2273" i="38"/>
  <c r="B2273" i="38" s="1"/>
  <c r="A2272" i="38"/>
  <c r="B2272" i="38" s="1"/>
  <c r="A2271" i="38"/>
  <c r="B2271" i="38" s="1"/>
  <c r="A2270" i="38"/>
  <c r="B2270" i="38" s="1"/>
  <c r="A2269" i="38"/>
  <c r="B2269" i="38" s="1"/>
  <c r="A2268" i="38"/>
  <c r="B2268" i="38" s="1"/>
  <c r="A2267" i="38"/>
  <c r="B2267" i="38" s="1"/>
  <c r="A2266" i="38"/>
  <c r="B2266" i="38" s="1"/>
  <c r="A2265" i="38"/>
  <c r="B2265" i="38" s="1"/>
  <c r="A2264" i="38"/>
  <c r="B2264" i="38" s="1"/>
  <c r="A2263" i="38"/>
  <c r="B2263" i="38" s="1"/>
  <c r="A2262" i="38"/>
  <c r="B2262" i="38" s="1"/>
  <c r="A2261" i="38"/>
  <c r="B2261" i="38" s="1"/>
  <c r="A2260" i="38"/>
  <c r="B2260" i="38" s="1"/>
  <c r="A2259" i="38"/>
  <c r="B2259" i="38" s="1"/>
  <c r="A2258" i="38"/>
  <c r="B2258" i="38" s="1"/>
  <c r="A2257" i="38"/>
  <c r="B2257" i="38" s="1"/>
  <c r="A2256" i="38"/>
  <c r="B2256" i="38" s="1"/>
  <c r="A2255" i="38"/>
  <c r="B2255" i="38" s="1"/>
  <c r="A2254" i="38"/>
  <c r="B2254" i="38" s="1"/>
  <c r="A2253" i="38"/>
  <c r="B2253" i="38" s="1"/>
  <c r="A2252" i="38"/>
  <c r="B2252" i="38" s="1"/>
  <c r="A2251" i="38"/>
  <c r="B2251" i="38" s="1"/>
  <c r="A2250" i="38"/>
  <c r="B2250" i="38" s="1"/>
  <c r="A2249" i="38"/>
  <c r="B2249" i="38" s="1"/>
  <c r="A2248" i="38"/>
  <c r="B2248" i="38" s="1"/>
  <c r="A2247" i="38"/>
  <c r="B2247" i="38" s="1"/>
  <c r="A2246" i="38"/>
  <c r="B2246" i="38" s="1"/>
  <c r="A2245" i="38"/>
  <c r="B2245" i="38" s="1"/>
  <c r="A2244" i="38"/>
  <c r="B2244" i="38" s="1"/>
  <c r="A2243" i="38"/>
  <c r="B2243" i="38" s="1"/>
  <c r="A2242" i="38"/>
  <c r="B2242" i="38" s="1"/>
  <c r="A2241" i="38"/>
  <c r="B2241" i="38" s="1"/>
  <c r="A2240" i="38"/>
  <c r="B2240" i="38" s="1"/>
  <c r="A2239" i="38"/>
  <c r="B2239" i="38" s="1"/>
  <c r="A2238" i="38"/>
  <c r="B2238" i="38" s="1"/>
  <c r="A2237" i="38"/>
  <c r="B2237" i="38" s="1"/>
  <c r="A2236" i="38"/>
  <c r="B2236" i="38" s="1"/>
  <c r="A2235" i="38"/>
  <c r="B2235" i="38" s="1"/>
  <c r="A2234" i="38"/>
  <c r="B2234" i="38" s="1"/>
  <c r="A2233" i="38"/>
  <c r="B2233" i="38" s="1"/>
  <c r="A2232" i="38"/>
  <c r="B2232" i="38" s="1"/>
  <c r="A2231" i="38"/>
  <c r="B2231" i="38" s="1"/>
  <c r="A2230" i="38"/>
  <c r="B2230" i="38" s="1"/>
  <c r="A2229" i="38"/>
  <c r="B2229" i="38" s="1"/>
  <c r="A2228" i="38"/>
  <c r="B2228" i="38" s="1"/>
  <c r="A2227" i="38"/>
  <c r="B2227" i="38" s="1"/>
  <c r="A2226" i="38"/>
  <c r="B2226" i="38" s="1"/>
  <c r="A2225" i="38"/>
  <c r="B2225" i="38" s="1"/>
  <c r="A2224" i="38"/>
  <c r="B2224" i="38" s="1"/>
  <c r="A2223" i="38"/>
  <c r="B2223" i="38" s="1"/>
  <c r="A2222" i="38"/>
  <c r="B2222" i="38" s="1"/>
  <c r="A2221" i="38"/>
  <c r="B2221" i="38" s="1"/>
  <c r="A2220" i="38"/>
  <c r="B2220" i="38" s="1"/>
  <c r="A2219" i="38"/>
  <c r="B2219" i="38" s="1"/>
  <c r="A2218" i="38"/>
  <c r="B2218" i="38" s="1"/>
  <c r="A2217" i="38"/>
  <c r="B2217" i="38" s="1"/>
  <c r="A2216" i="38"/>
  <c r="B2216" i="38" s="1"/>
  <c r="A2215" i="38"/>
  <c r="B2215" i="38" s="1"/>
  <c r="A2214" i="38"/>
  <c r="B2214" i="38" s="1"/>
  <c r="A2213" i="38"/>
  <c r="B2213" i="38" s="1"/>
  <c r="A2212" i="38"/>
  <c r="B2212" i="38" s="1"/>
  <c r="A2211" i="38"/>
  <c r="B2211" i="38" s="1"/>
  <c r="A2210" i="38"/>
  <c r="B2210" i="38" s="1"/>
  <c r="A2209" i="38"/>
  <c r="B2209" i="38" s="1"/>
  <c r="A2208" i="38"/>
  <c r="B2208" i="38" s="1"/>
  <c r="A2207" i="38"/>
  <c r="B2207" i="38" s="1"/>
  <c r="A2206" i="38"/>
  <c r="B2206" i="38" s="1"/>
  <c r="A2205" i="38"/>
  <c r="B2205" i="38" s="1"/>
  <c r="A2204" i="38"/>
  <c r="B2204" i="38" s="1"/>
  <c r="A2203" i="38"/>
  <c r="B2203" i="38" s="1"/>
  <c r="A2202" i="38"/>
  <c r="B2202" i="38" s="1"/>
  <c r="A2201" i="38"/>
  <c r="B2201" i="38" s="1"/>
  <c r="A2200" i="38"/>
  <c r="B2200" i="38" s="1"/>
  <c r="A2199" i="38"/>
  <c r="B2199" i="38" s="1"/>
  <c r="A2198" i="38"/>
  <c r="B2198" i="38" s="1"/>
  <c r="A2197" i="38"/>
  <c r="B2197" i="38" s="1"/>
  <c r="A2196" i="38"/>
  <c r="B2196" i="38" s="1"/>
  <c r="A2195" i="38"/>
  <c r="B2195" i="38" s="1"/>
  <c r="A2194" i="38"/>
  <c r="B2194" i="38" s="1"/>
  <c r="A2193" i="38"/>
  <c r="B2193" i="38" s="1"/>
  <c r="A2192" i="38"/>
  <c r="B2192" i="38" s="1"/>
  <c r="A2191" i="38"/>
  <c r="B2191" i="38" s="1"/>
  <c r="A2190" i="38"/>
  <c r="B2190" i="38" s="1"/>
  <c r="A2189" i="38"/>
  <c r="B2189" i="38" s="1"/>
  <c r="A2188" i="38"/>
  <c r="B2188" i="38" s="1"/>
  <c r="A2187" i="38"/>
  <c r="B2187" i="38" s="1"/>
  <c r="A2186" i="38"/>
  <c r="B2186" i="38" s="1"/>
  <c r="A2185" i="38"/>
  <c r="B2185" i="38" s="1"/>
  <c r="A2184" i="38"/>
  <c r="B2184" i="38" s="1"/>
  <c r="A2183" i="38"/>
  <c r="B2183" i="38" s="1"/>
  <c r="A2182" i="38"/>
  <c r="B2182" i="38" s="1"/>
  <c r="A2181" i="38"/>
  <c r="B2181" i="38" s="1"/>
  <c r="A2180" i="38"/>
  <c r="B2180" i="38" s="1"/>
  <c r="A2179" i="38"/>
  <c r="B2179" i="38" s="1"/>
  <c r="A2178" i="38"/>
  <c r="B2178" i="38" s="1"/>
  <c r="A2177" i="38"/>
  <c r="B2177" i="38" s="1"/>
  <c r="A2176" i="38"/>
  <c r="B2176" i="38" s="1"/>
  <c r="A2175" i="38"/>
  <c r="B2175" i="38" s="1"/>
  <c r="A2174" i="38"/>
  <c r="B2174" i="38" s="1"/>
  <c r="A2173" i="38"/>
  <c r="B2173" i="38" s="1"/>
  <c r="A2172" i="38"/>
  <c r="B2172" i="38" s="1"/>
  <c r="A2171" i="38"/>
  <c r="B2171" i="38" s="1"/>
  <c r="A2170" i="38"/>
  <c r="B2170" i="38" s="1"/>
  <c r="A2169" i="38"/>
  <c r="B2169" i="38" s="1"/>
  <c r="A2168" i="38"/>
  <c r="B2168" i="38" s="1"/>
  <c r="A2167" i="38"/>
  <c r="B2167" i="38" s="1"/>
  <c r="A2166" i="38"/>
  <c r="B2166" i="38" s="1"/>
  <c r="A2165" i="38"/>
  <c r="B2165" i="38" s="1"/>
  <c r="A2164" i="38"/>
  <c r="B2164" i="38" s="1"/>
  <c r="A2163" i="38"/>
  <c r="B2163" i="38" s="1"/>
  <c r="A2162" i="38"/>
  <c r="B2162" i="38" s="1"/>
  <c r="A2161" i="38"/>
  <c r="B2161" i="38" s="1"/>
  <c r="A2160" i="38"/>
  <c r="B2160" i="38" s="1"/>
  <c r="A2159" i="38"/>
  <c r="B2159" i="38" s="1"/>
  <c r="A2158" i="38"/>
  <c r="B2158" i="38" s="1"/>
  <c r="A2157" i="38"/>
  <c r="B2157" i="38" s="1"/>
  <c r="A2156" i="38"/>
  <c r="B2156" i="38" s="1"/>
  <c r="A2155" i="38"/>
  <c r="B2155" i="38" s="1"/>
  <c r="A2154" i="38"/>
  <c r="B2154" i="38" s="1"/>
  <c r="A2153" i="38"/>
  <c r="B2153" i="38" s="1"/>
  <c r="A2152" i="38"/>
  <c r="B2152" i="38" s="1"/>
  <c r="A2151" i="38"/>
  <c r="B2151" i="38" s="1"/>
  <c r="A2150" i="38"/>
  <c r="B2150" i="38" s="1"/>
  <c r="A2149" i="38"/>
  <c r="B2149" i="38" s="1"/>
  <c r="A2148" i="38"/>
  <c r="B2148" i="38" s="1"/>
  <c r="A2147" i="38"/>
  <c r="B2147" i="38" s="1"/>
  <c r="A2146" i="38"/>
  <c r="B2146" i="38" s="1"/>
  <c r="A2145" i="38"/>
  <c r="B2145" i="38" s="1"/>
  <c r="A2144" i="38"/>
  <c r="B2144" i="38" s="1"/>
  <c r="A2143" i="38"/>
  <c r="B2143" i="38" s="1"/>
  <c r="A2142" i="38"/>
  <c r="B2142" i="38" s="1"/>
  <c r="A2141" i="38"/>
  <c r="B2141" i="38" s="1"/>
  <c r="A2140" i="38"/>
  <c r="B2140" i="38" s="1"/>
  <c r="A2139" i="38"/>
  <c r="B2139" i="38" s="1"/>
  <c r="A2138" i="38"/>
  <c r="B2138" i="38" s="1"/>
  <c r="A2137" i="38"/>
  <c r="B2137" i="38" s="1"/>
  <c r="A2136" i="38"/>
  <c r="B2136" i="38" s="1"/>
  <c r="A2135" i="38"/>
  <c r="B2135" i="38" s="1"/>
  <c r="A2134" i="38"/>
  <c r="B2134" i="38" s="1"/>
  <c r="A2133" i="38"/>
  <c r="B2133" i="38" s="1"/>
  <c r="A2132" i="38"/>
  <c r="B2132" i="38" s="1"/>
  <c r="A2131" i="38"/>
  <c r="B2131" i="38" s="1"/>
  <c r="A2130" i="38"/>
  <c r="B2130" i="38" s="1"/>
  <c r="A2129" i="38"/>
  <c r="B2129" i="38" s="1"/>
  <c r="A2128" i="38"/>
  <c r="B2128" i="38" s="1"/>
  <c r="A2127" i="38"/>
  <c r="B2127" i="38" s="1"/>
  <c r="A2126" i="38"/>
  <c r="B2126" i="38" s="1"/>
  <c r="A2125" i="38"/>
  <c r="B2125" i="38" s="1"/>
  <c r="A2124" i="38"/>
  <c r="B2124" i="38" s="1"/>
  <c r="A2123" i="38"/>
  <c r="B2123" i="38" s="1"/>
  <c r="A2122" i="38"/>
  <c r="B2122" i="38" s="1"/>
  <c r="A2121" i="38"/>
  <c r="B2121" i="38" s="1"/>
  <c r="A2120" i="38"/>
  <c r="B2120" i="38" s="1"/>
  <c r="A2119" i="38"/>
  <c r="B2119" i="38" s="1"/>
  <c r="A2118" i="38"/>
  <c r="B2118" i="38" s="1"/>
  <c r="A2117" i="38"/>
  <c r="B2117" i="38" s="1"/>
  <c r="A2116" i="38"/>
  <c r="B2116" i="38" s="1"/>
  <c r="A2115" i="38"/>
  <c r="B2115" i="38" s="1"/>
  <c r="A2114" i="38"/>
  <c r="B2114" i="38" s="1"/>
  <c r="A2113" i="38"/>
  <c r="B2113" i="38" s="1"/>
  <c r="A2112" i="38"/>
  <c r="B2112" i="38" s="1"/>
  <c r="A2111" i="38"/>
  <c r="B2111" i="38" s="1"/>
  <c r="A2110" i="38"/>
  <c r="B2110" i="38" s="1"/>
  <c r="A2109" i="38"/>
  <c r="B2109" i="38" s="1"/>
  <c r="A2108" i="38"/>
  <c r="B2108" i="38" s="1"/>
  <c r="A2107" i="38"/>
  <c r="B2107" i="38" s="1"/>
  <c r="A2106" i="38"/>
  <c r="B2106" i="38" s="1"/>
  <c r="A2105" i="38"/>
  <c r="B2105" i="38" s="1"/>
  <c r="A2104" i="38"/>
  <c r="B2104" i="38" s="1"/>
  <c r="A2103" i="38"/>
  <c r="B2103" i="38" s="1"/>
  <c r="A2102" i="38"/>
  <c r="B2102" i="38" s="1"/>
  <c r="A2101" i="38"/>
  <c r="B2101" i="38" s="1"/>
  <c r="A2100" i="38"/>
  <c r="B2100" i="38" s="1"/>
  <c r="A2099" i="38"/>
  <c r="B2099" i="38" s="1"/>
  <c r="A2098" i="38"/>
  <c r="B2098" i="38" s="1"/>
  <c r="A2097" i="38"/>
  <c r="B2097" i="38" s="1"/>
  <c r="A2096" i="38"/>
  <c r="B2096" i="38" s="1"/>
  <c r="A2095" i="38"/>
  <c r="B2095" i="38" s="1"/>
  <c r="A2094" i="38"/>
  <c r="B2094" i="38" s="1"/>
  <c r="A2093" i="38"/>
  <c r="B2093" i="38" s="1"/>
  <c r="A2092" i="38"/>
  <c r="B2092" i="38" s="1"/>
  <c r="A2091" i="38"/>
  <c r="B2091" i="38" s="1"/>
  <c r="A2090" i="38"/>
  <c r="B2090" i="38" s="1"/>
  <c r="A2089" i="38"/>
  <c r="B2089" i="38" s="1"/>
  <c r="A2088" i="38"/>
  <c r="B2088" i="38" s="1"/>
  <c r="A2087" i="38"/>
  <c r="B2087" i="38" s="1"/>
  <c r="A2086" i="38"/>
  <c r="B2086" i="38" s="1"/>
  <c r="A2085" i="38"/>
  <c r="B2085" i="38" s="1"/>
  <c r="A2084" i="38"/>
  <c r="B2084" i="38" s="1"/>
  <c r="A2083" i="38"/>
  <c r="B2083" i="38" s="1"/>
  <c r="A2082" i="38"/>
  <c r="B2082" i="38" s="1"/>
  <c r="A2081" i="38"/>
  <c r="B2081" i="38" s="1"/>
  <c r="A2080" i="38"/>
  <c r="B2080" i="38" s="1"/>
  <c r="A2079" i="38"/>
  <c r="B2079" i="38" s="1"/>
  <c r="A2078" i="38"/>
  <c r="B2078" i="38" s="1"/>
  <c r="A2077" i="38"/>
  <c r="B2077" i="38" s="1"/>
  <c r="A2076" i="38"/>
  <c r="B2076" i="38" s="1"/>
  <c r="A2075" i="38"/>
  <c r="B2075" i="38" s="1"/>
  <c r="A2074" i="38"/>
  <c r="B2074" i="38" s="1"/>
  <c r="A2073" i="38"/>
  <c r="B2073" i="38" s="1"/>
  <c r="A2072" i="38"/>
  <c r="B2072" i="38" s="1"/>
  <c r="A2071" i="38"/>
  <c r="B2071" i="38" s="1"/>
  <c r="A2070" i="38"/>
  <c r="B2070" i="38" s="1"/>
  <c r="A2069" i="38"/>
  <c r="B2069" i="38" s="1"/>
  <c r="A2068" i="38"/>
  <c r="B2068" i="38" s="1"/>
  <c r="A2067" i="38"/>
  <c r="B2067" i="38" s="1"/>
  <c r="A2066" i="38"/>
  <c r="B2066" i="38" s="1"/>
  <c r="A2065" i="38"/>
  <c r="B2065" i="38" s="1"/>
  <c r="A2064" i="38"/>
  <c r="B2064" i="38" s="1"/>
  <c r="A2063" i="38"/>
  <c r="B2063" i="38" s="1"/>
  <c r="A2062" i="38"/>
  <c r="B2062" i="38" s="1"/>
  <c r="A2061" i="38"/>
  <c r="B2061" i="38" s="1"/>
  <c r="A2060" i="38"/>
  <c r="B2060" i="38" s="1"/>
  <c r="A2059" i="38"/>
  <c r="B2059" i="38" s="1"/>
  <c r="A2058" i="38"/>
  <c r="B2058" i="38" s="1"/>
  <c r="A2057" i="38"/>
  <c r="B2057" i="38" s="1"/>
  <c r="A2056" i="38"/>
  <c r="B2056" i="38" s="1"/>
  <c r="A2055" i="38"/>
  <c r="B2055" i="38" s="1"/>
  <c r="A2054" i="38"/>
  <c r="B2054" i="38" s="1"/>
  <c r="A2053" i="38"/>
  <c r="B2053" i="38" s="1"/>
  <c r="A2052" i="38"/>
  <c r="B2052" i="38" s="1"/>
  <c r="A2051" i="38"/>
  <c r="B2051" i="38" s="1"/>
  <c r="A2050" i="38"/>
  <c r="B2050" i="38" s="1"/>
  <c r="A2049" i="38"/>
  <c r="B2049" i="38" s="1"/>
  <c r="A2048" i="38"/>
  <c r="B2048" i="38" s="1"/>
  <c r="A2047" i="38"/>
  <c r="B2047" i="38" s="1"/>
  <c r="A2046" i="38"/>
  <c r="B2046" i="38" s="1"/>
  <c r="A2045" i="38"/>
  <c r="B2045" i="38" s="1"/>
  <c r="A2044" i="38"/>
  <c r="B2044" i="38" s="1"/>
  <c r="A2043" i="38"/>
  <c r="B2043" i="38" s="1"/>
  <c r="A2042" i="38"/>
  <c r="B2042" i="38" s="1"/>
  <c r="A2041" i="38"/>
  <c r="B2041" i="38" s="1"/>
  <c r="A2040" i="38"/>
  <c r="B2040" i="38" s="1"/>
  <c r="A2039" i="38"/>
  <c r="B2039" i="38" s="1"/>
  <c r="A2038" i="38"/>
  <c r="B2038" i="38" s="1"/>
  <c r="A2037" i="38"/>
  <c r="B2037" i="38" s="1"/>
  <c r="A2036" i="38"/>
  <c r="B2036" i="38" s="1"/>
  <c r="A2035" i="38"/>
  <c r="B2035" i="38" s="1"/>
  <c r="A2034" i="38"/>
  <c r="B2034" i="38" s="1"/>
  <c r="A2033" i="38"/>
  <c r="B2033" i="38" s="1"/>
  <c r="A2032" i="38"/>
  <c r="B2032" i="38" s="1"/>
  <c r="A2031" i="38"/>
  <c r="B2031" i="38" s="1"/>
  <c r="A2030" i="38"/>
  <c r="B2030" i="38" s="1"/>
  <c r="A2029" i="38"/>
  <c r="B2029" i="38" s="1"/>
  <c r="A2028" i="38"/>
  <c r="B2028" i="38" s="1"/>
  <c r="A2027" i="38"/>
  <c r="B2027" i="38" s="1"/>
  <c r="A2026" i="38"/>
  <c r="B2026" i="38" s="1"/>
  <c r="A2025" i="38"/>
  <c r="B2025" i="38" s="1"/>
  <c r="A2024" i="38"/>
  <c r="B2024" i="38" s="1"/>
  <c r="A2023" i="38"/>
  <c r="B2023" i="38" s="1"/>
  <c r="A2022" i="38"/>
  <c r="B2022" i="38" s="1"/>
  <c r="A2021" i="38"/>
  <c r="B2021" i="38" s="1"/>
  <c r="A2020" i="38"/>
  <c r="B2020" i="38" s="1"/>
  <c r="A2019" i="38"/>
  <c r="B2019" i="38" s="1"/>
  <c r="A2018" i="38"/>
  <c r="B2018" i="38" s="1"/>
  <c r="A2017" i="38"/>
  <c r="B2017" i="38" s="1"/>
  <c r="A2016" i="38"/>
  <c r="B2016" i="38" s="1"/>
  <c r="A2015" i="38"/>
  <c r="B2015" i="38" s="1"/>
  <c r="A2014" i="38"/>
  <c r="B2014" i="38" s="1"/>
  <c r="A2013" i="38"/>
  <c r="B2013" i="38" s="1"/>
  <c r="A2012" i="38"/>
  <c r="B2012" i="38" s="1"/>
  <c r="A2011" i="38"/>
  <c r="B2011" i="38" s="1"/>
  <c r="A2010" i="38"/>
  <c r="B2010" i="38" s="1"/>
  <c r="A2009" i="38"/>
  <c r="B2009" i="38" s="1"/>
  <c r="A2008" i="38"/>
  <c r="B2008" i="38" s="1"/>
  <c r="A2007" i="38"/>
  <c r="B2007" i="38" s="1"/>
  <c r="A2006" i="38"/>
  <c r="B2006" i="38" s="1"/>
  <c r="A2005" i="38"/>
  <c r="B2005" i="38" s="1"/>
  <c r="A2004" i="38"/>
  <c r="B2004" i="38" s="1"/>
  <c r="A2003" i="38"/>
  <c r="B2003" i="38" s="1"/>
  <c r="A2002" i="38"/>
  <c r="B2002" i="38" s="1"/>
  <c r="A2001" i="38"/>
  <c r="B2001" i="38" s="1"/>
  <c r="A2000" i="38"/>
  <c r="B2000" i="38" s="1"/>
  <c r="A1999" i="38"/>
  <c r="B1999" i="38" s="1"/>
  <c r="A1998" i="38"/>
  <c r="B1998" i="38" s="1"/>
  <c r="A1997" i="38"/>
  <c r="B1997" i="38" s="1"/>
  <c r="A1996" i="38"/>
  <c r="B1996" i="38" s="1"/>
  <c r="A1995" i="38"/>
  <c r="B1995" i="38" s="1"/>
  <c r="A1994" i="38"/>
  <c r="B1994" i="38" s="1"/>
  <c r="A1993" i="38"/>
  <c r="B1993" i="38" s="1"/>
  <c r="A1992" i="38"/>
  <c r="B1992" i="38" s="1"/>
  <c r="A1991" i="38"/>
  <c r="B1991" i="38" s="1"/>
  <c r="A1990" i="38"/>
  <c r="B1990" i="38" s="1"/>
  <c r="A1989" i="38"/>
  <c r="B1989" i="38" s="1"/>
  <c r="A1988" i="38"/>
  <c r="B1988" i="38" s="1"/>
  <c r="A1987" i="38"/>
  <c r="B1987" i="38" s="1"/>
  <c r="A1986" i="38"/>
  <c r="B1986" i="38" s="1"/>
  <c r="A1985" i="38"/>
  <c r="B1985" i="38" s="1"/>
  <c r="A1984" i="38"/>
  <c r="B1984" i="38" s="1"/>
  <c r="A1983" i="38"/>
  <c r="B1983" i="38" s="1"/>
  <c r="A1982" i="38"/>
  <c r="B1982" i="38" s="1"/>
  <c r="A1981" i="38"/>
  <c r="B1981" i="38" s="1"/>
  <c r="A1980" i="38"/>
  <c r="B1980" i="38" s="1"/>
  <c r="A1979" i="38"/>
  <c r="B1979" i="38" s="1"/>
  <c r="A1978" i="38"/>
  <c r="B1978" i="38" s="1"/>
  <c r="A1977" i="38"/>
  <c r="B1977" i="38" s="1"/>
  <c r="A1976" i="38"/>
  <c r="B1976" i="38" s="1"/>
  <c r="A1975" i="38"/>
  <c r="B1975" i="38" s="1"/>
  <c r="A1974" i="38"/>
  <c r="B1974" i="38" s="1"/>
  <c r="A1973" i="38"/>
  <c r="B1973" i="38" s="1"/>
  <c r="A1972" i="38"/>
  <c r="B1972" i="38" s="1"/>
  <c r="A1971" i="38"/>
  <c r="B1971" i="38" s="1"/>
  <c r="A1970" i="38"/>
  <c r="B1970" i="38" s="1"/>
  <c r="A1969" i="38"/>
  <c r="B1969" i="38" s="1"/>
  <c r="A1968" i="38"/>
  <c r="B1968" i="38" s="1"/>
  <c r="A1967" i="38"/>
  <c r="B1967" i="38" s="1"/>
  <c r="A1966" i="38"/>
  <c r="B1966" i="38" s="1"/>
  <c r="A1965" i="38"/>
  <c r="B1965" i="38" s="1"/>
  <c r="A1964" i="38"/>
  <c r="B1964" i="38" s="1"/>
  <c r="A1963" i="38"/>
  <c r="B1963" i="38" s="1"/>
  <c r="A1962" i="38"/>
  <c r="B1962" i="38" s="1"/>
  <c r="A1961" i="38"/>
  <c r="B1961" i="38" s="1"/>
  <c r="A1960" i="38"/>
  <c r="B1960" i="38" s="1"/>
  <c r="A1959" i="38"/>
  <c r="B1959" i="38" s="1"/>
  <c r="A1958" i="38"/>
  <c r="B1958" i="38" s="1"/>
  <c r="A1957" i="38"/>
  <c r="B1957" i="38" s="1"/>
  <c r="A1956" i="38"/>
  <c r="B1956" i="38" s="1"/>
  <c r="A1955" i="38"/>
  <c r="B1955" i="38" s="1"/>
  <c r="A1954" i="38"/>
  <c r="B1954" i="38" s="1"/>
  <c r="A1953" i="38"/>
  <c r="B1953" i="38" s="1"/>
  <c r="A1952" i="38"/>
  <c r="B1952" i="38" s="1"/>
  <c r="A1951" i="38"/>
  <c r="B1951" i="38" s="1"/>
  <c r="A1950" i="38"/>
  <c r="B1950" i="38" s="1"/>
  <c r="A1949" i="38"/>
  <c r="B1949" i="38" s="1"/>
  <c r="A1948" i="38"/>
  <c r="B1948" i="38" s="1"/>
  <c r="A1947" i="38"/>
  <c r="B1947" i="38" s="1"/>
  <c r="A1946" i="38"/>
  <c r="B1946" i="38" s="1"/>
  <c r="A1945" i="38"/>
  <c r="B1945" i="38" s="1"/>
  <c r="A1944" i="38"/>
  <c r="B1944" i="38" s="1"/>
  <c r="A1943" i="38"/>
  <c r="B1943" i="38" s="1"/>
  <c r="A1942" i="38"/>
  <c r="B1942" i="38" s="1"/>
  <c r="A1941" i="38"/>
  <c r="B1941" i="38" s="1"/>
  <c r="A1940" i="38"/>
  <c r="B1940" i="38" s="1"/>
  <c r="A1939" i="38"/>
  <c r="B1939" i="38" s="1"/>
  <c r="A1938" i="38"/>
  <c r="B1938" i="38" s="1"/>
  <c r="A1937" i="38"/>
  <c r="B1937" i="38" s="1"/>
  <c r="A1936" i="38"/>
  <c r="B1936" i="38" s="1"/>
  <c r="A1935" i="38"/>
  <c r="B1935" i="38" s="1"/>
  <c r="A1934" i="38"/>
  <c r="B1934" i="38" s="1"/>
  <c r="A1933" i="38"/>
  <c r="B1933" i="38" s="1"/>
  <c r="A1932" i="38"/>
  <c r="B1932" i="38" s="1"/>
  <c r="A1931" i="38"/>
  <c r="B1931" i="38" s="1"/>
  <c r="A1930" i="38"/>
  <c r="B1930" i="38" s="1"/>
  <c r="A1929" i="38"/>
  <c r="B1929" i="38" s="1"/>
  <c r="A1928" i="38"/>
  <c r="B1928" i="38" s="1"/>
  <c r="A1927" i="38"/>
  <c r="B1927" i="38" s="1"/>
  <c r="A1926" i="38"/>
  <c r="B1926" i="38" s="1"/>
  <c r="A1925" i="38"/>
  <c r="B1925" i="38" s="1"/>
  <c r="A1924" i="38"/>
  <c r="B1924" i="38" s="1"/>
  <c r="A1923" i="38"/>
  <c r="B1923" i="38" s="1"/>
  <c r="A1922" i="38"/>
  <c r="B1922" i="38" s="1"/>
  <c r="A1921" i="38"/>
  <c r="B1921" i="38" s="1"/>
  <c r="A1920" i="38"/>
  <c r="B1920" i="38" s="1"/>
  <c r="A1919" i="38"/>
  <c r="B1919" i="38" s="1"/>
  <c r="A1918" i="38"/>
  <c r="B1918" i="38" s="1"/>
  <c r="A1917" i="38"/>
  <c r="B1917" i="38" s="1"/>
  <c r="A1916" i="38"/>
  <c r="B1916" i="38" s="1"/>
  <c r="A1915" i="38"/>
  <c r="B1915" i="38" s="1"/>
  <c r="A1914" i="38"/>
  <c r="B1914" i="38" s="1"/>
  <c r="A1913" i="38"/>
  <c r="B1913" i="38" s="1"/>
  <c r="A1912" i="38"/>
  <c r="B1912" i="38" s="1"/>
  <c r="A1911" i="38"/>
  <c r="B1911" i="38" s="1"/>
  <c r="A1910" i="38"/>
  <c r="B1910" i="38" s="1"/>
  <c r="A1909" i="38"/>
  <c r="B1909" i="38" s="1"/>
  <c r="A1908" i="38"/>
  <c r="B1908" i="38" s="1"/>
  <c r="A1907" i="38"/>
  <c r="B1907" i="38" s="1"/>
  <c r="A1906" i="38"/>
  <c r="B1906" i="38" s="1"/>
  <c r="A1905" i="38"/>
  <c r="B1905" i="38" s="1"/>
  <c r="A1904" i="38"/>
  <c r="B1904" i="38" s="1"/>
  <c r="A1903" i="38"/>
  <c r="B1903" i="38" s="1"/>
  <c r="A1902" i="38"/>
  <c r="B1902" i="38" s="1"/>
  <c r="A1901" i="38"/>
  <c r="B1901" i="38" s="1"/>
  <c r="A1900" i="38"/>
  <c r="B1900" i="38" s="1"/>
  <c r="A1899" i="38"/>
  <c r="B1899" i="38" s="1"/>
  <c r="A1898" i="38"/>
  <c r="B1898" i="38" s="1"/>
  <c r="A1897" i="38"/>
  <c r="B1897" i="38" s="1"/>
  <c r="A1896" i="38"/>
  <c r="B1896" i="38" s="1"/>
  <c r="A1895" i="38"/>
  <c r="B1895" i="38" s="1"/>
  <c r="A1894" i="38"/>
  <c r="B1894" i="38" s="1"/>
  <c r="A1893" i="38"/>
  <c r="B1893" i="38" s="1"/>
  <c r="A1892" i="38"/>
  <c r="B1892" i="38" s="1"/>
  <c r="A1891" i="38"/>
  <c r="B1891" i="38" s="1"/>
  <c r="A1890" i="38"/>
  <c r="B1890" i="38" s="1"/>
  <c r="A1889" i="38"/>
  <c r="B1889" i="38" s="1"/>
  <c r="A1888" i="38"/>
  <c r="B1888" i="38" s="1"/>
  <c r="A1887" i="38"/>
  <c r="B1887" i="38" s="1"/>
  <c r="A1886" i="38"/>
  <c r="B1886" i="38" s="1"/>
  <c r="A1885" i="38"/>
  <c r="B1885" i="38" s="1"/>
  <c r="A1884" i="38"/>
  <c r="B1884" i="38" s="1"/>
  <c r="A1883" i="38"/>
  <c r="B1883" i="38" s="1"/>
  <c r="A1882" i="38"/>
  <c r="B1882" i="38" s="1"/>
  <c r="A1881" i="38"/>
  <c r="B1881" i="38" s="1"/>
  <c r="A1880" i="38"/>
  <c r="B1880" i="38" s="1"/>
  <c r="A1879" i="38"/>
  <c r="B1879" i="38" s="1"/>
  <c r="A1878" i="38"/>
  <c r="B1878" i="38" s="1"/>
  <c r="A1877" i="38"/>
  <c r="B1877" i="38" s="1"/>
  <c r="A1876" i="38"/>
  <c r="B1876" i="38" s="1"/>
  <c r="A1875" i="38"/>
  <c r="B1875" i="38" s="1"/>
  <c r="A1874" i="38"/>
  <c r="B1874" i="38" s="1"/>
  <c r="A1873" i="38"/>
  <c r="B1873" i="38" s="1"/>
  <c r="A1872" i="38"/>
  <c r="B1872" i="38" s="1"/>
  <c r="A1871" i="38"/>
  <c r="B1871" i="38" s="1"/>
  <c r="A1870" i="38"/>
  <c r="B1870" i="38" s="1"/>
  <c r="A1869" i="38"/>
  <c r="B1869" i="38" s="1"/>
  <c r="A1868" i="38"/>
  <c r="B1868" i="38" s="1"/>
  <c r="A1867" i="38"/>
  <c r="B1867" i="38" s="1"/>
  <c r="A1866" i="38"/>
  <c r="B1866" i="38" s="1"/>
  <c r="A1865" i="38"/>
  <c r="B1865" i="38" s="1"/>
  <c r="A1864" i="38"/>
  <c r="B1864" i="38" s="1"/>
  <c r="A1863" i="38"/>
  <c r="B1863" i="38" s="1"/>
  <c r="A1862" i="38"/>
  <c r="B1862" i="38" s="1"/>
  <c r="A1861" i="38"/>
  <c r="B1861" i="38" s="1"/>
  <c r="A1860" i="38"/>
  <c r="B1860" i="38" s="1"/>
  <c r="A1859" i="38"/>
  <c r="B1859" i="38" s="1"/>
  <c r="A1858" i="38"/>
  <c r="B1858" i="38" s="1"/>
  <c r="A1857" i="38"/>
  <c r="B1857" i="38" s="1"/>
  <c r="A1856" i="38"/>
  <c r="B1856" i="38" s="1"/>
  <c r="A1855" i="38"/>
  <c r="B1855" i="38" s="1"/>
  <c r="A1854" i="38"/>
  <c r="B1854" i="38" s="1"/>
  <c r="A1853" i="38"/>
  <c r="B1853" i="38" s="1"/>
  <c r="A1852" i="38"/>
  <c r="B1852" i="38" s="1"/>
  <c r="A1851" i="38"/>
  <c r="B1851" i="38" s="1"/>
  <c r="A1850" i="38"/>
  <c r="B1850" i="38" s="1"/>
  <c r="A1849" i="38"/>
  <c r="B1849" i="38" s="1"/>
  <c r="A1848" i="38"/>
  <c r="B1848" i="38" s="1"/>
  <c r="A1847" i="38"/>
  <c r="B1847" i="38" s="1"/>
  <c r="A1846" i="38"/>
  <c r="B1846" i="38" s="1"/>
  <c r="A1845" i="38"/>
  <c r="B1845" i="38" s="1"/>
  <c r="A1844" i="38"/>
  <c r="B1844" i="38" s="1"/>
  <c r="A1843" i="38"/>
  <c r="B1843" i="38" s="1"/>
  <c r="A1842" i="38"/>
  <c r="B1842" i="38" s="1"/>
  <c r="A1841" i="38"/>
  <c r="B1841" i="38" s="1"/>
  <c r="A1840" i="38"/>
  <c r="B1840" i="38" s="1"/>
  <c r="A1839" i="38"/>
  <c r="B1839" i="38" s="1"/>
  <c r="A1838" i="38"/>
  <c r="B1838" i="38" s="1"/>
  <c r="A1837" i="38"/>
  <c r="B1837" i="38" s="1"/>
  <c r="A1836" i="38"/>
  <c r="B1836" i="38" s="1"/>
  <c r="A1835" i="38"/>
  <c r="B1835" i="38" s="1"/>
  <c r="A1834" i="38"/>
  <c r="B1834" i="38" s="1"/>
  <c r="A1833" i="38"/>
  <c r="B1833" i="38" s="1"/>
  <c r="A1832" i="38"/>
  <c r="B1832" i="38" s="1"/>
  <c r="A1831" i="38"/>
  <c r="B1831" i="38" s="1"/>
  <c r="A1830" i="38"/>
  <c r="B1830" i="38" s="1"/>
  <c r="A1829" i="38"/>
  <c r="B1829" i="38" s="1"/>
  <c r="A1828" i="38"/>
  <c r="B1828" i="38" s="1"/>
  <c r="A1827" i="38"/>
  <c r="B1827" i="38" s="1"/>
  <c r="A1826" i="38"/>
  <c r="B1826" i="38" s="1"/>
  <c r="A1825" i="38"/>
  <c r="B1825" i="38" s="1"/>
  <c r="A1824" i="38"/>
  <c r="B1824" i="38" s="1"/>
  <c r="A1823" i="38"/>
  <c r="B1823" i="38" s="1"/>
  <c r="A1822" i="38"/>
  <c r="B1822" i="38" s="1"/>
  <c r="A1821" i="38"/>
  <c r="B1821" i="38" s="1"/>
  <c r="A1820" i="38"/>
  <c r="B1820" i="38" s="1"/>
  <c r="A1819" i="38"/>
  <c r="B1819" i="38" s="1"/>
  <c r="A1818" i="38"/>
  <c r="B1818" i="38" s="1"/>
  <c r="A1817" i="38"/>
  <c r="B1817" i="38" s="1"/>
  <c r="A1816" i="38"/>
  <c r="B1816" i="38" s="1"/>
  <c r="A1815" i="38"/>
  <c r="B1815" i="38" s="1"/>
  <c r="A1814" i="38"/>
  <c r="B1814" i="38" s="1"/>
  <c r="A1813" i="38"/>
  <c r="B1813" i="38" s="1"/>
  <c r="A1812" i="38"/>
  <c r="B1812" i="38" s="1"/>
  <c r="A1811" i="38"/>
  <c r="B1811" i="38" s="1"/>
  <c r="A1810" i="38"/>
  <c r="B1810" i="38" s="1"/>
  <c r="A1809" i="38"/>
  <c r="B1809" i="38" s="1"/>
  <c r="A1808" i="38"/>
  <c r="B1808" i="38" s="1"/>
  <c r="A1807" i="38"/>
  <c r="B1807" i="38" s="1"/>
  <c r="A1806" i="38"/>
  <c r="B1806" i="38" s="1"/>
  <c r="A1805" i="38"/>
  <c r="B1805" i="38" s="1"/>
  <c r="A1804" i="38"/>
  <c r="B1804" i="38" s="1"/>
  <c r="A1803" i="38"/>
  <c r="B1803" i="38" s="1"/>
  <c r="A1802" i="38"/>
  <c r="B1802" i="38" s="1"/>
  <c r="A1801" i="38"/>
  <c r="B1801" i="38" s="1"/>
  <c r="A1800" i="38"/>
  <c r="B1800" i="38" s="1"/>
  <c r="A1799" i="38"/>
  <c r="B1799" i="38" s="1"/>
  <c r="A1798" i="38"/>
  <c r="B1798" i="38" s="1"/>
  <c r="A1797" i="38"/>
  <c r="B1797" i="38" s="1"/>
  <c r="A1796" i="38"/>
  <c r="B1796" i="38" s="1"/>
  <c r="A1795" i="38"/>
  <c r="B1795" i="38" s="1"/>
  <c r="A1794" i="38"/>
  <c r="B1794" i="38" s="1"/>
  <c r="A1793" i="38"/>
  <c r="B1793" i="38" s="1"/>
  <c r="A1792" i="38"/>
  <c r="B1792" i="38" s="1"/>
  <c r="A1791" i="38"/>
  <c r="B1791" i="38" s="1"/>
  <c r="A1790" i="38"/>
  <c r="B1790" i="38" s="1"/>
  <c r="A1789" i="38"/>
  <c r="B1789" i="38" s="1"/>
  <c r="A1788" i="38"/>
  <c r="B1788" i="38" s="1"/>
  <c r="A1787" i="38"/>
  <c r="B1787" i="38" s="1"/>
  <c r="A1786" i="38"/>
  <c r="B1786" i="38" s="1"/>
  <c r="A1785" i="38"/>
  <c r="B1785" i="38" s="1"/>
  <c r="A1784" i="38"/>
  <c r="B1784" i="38" s="1"/>
  <c r="A1783" i="38"/>
  <c r="B1783" i="38" s="1"/>
  <c r="A1782" i="38"/>
  <c r="B1782" i="38" s="1"/>
  <c r="A1781" i="38"/>
  <c r="B1781" i="38" s="1"/>
  <c r="A1780" i="38"/>
  <c r="B1780" i="38" s="1"/>
  <c r="A1779" i="38"/>
  <c r="B1779" i="38" s="1"/>
  <c r="A1778" i="38"/>
  <c r="B1778" i="38" s="1"/>
  <c r="A1777" i="38"/>
  <c r="B1777" i="38" s="1"/>
  <c r="A1776" i="38"/>
  <c r="B1776" i="38" s="1"/>
  <c r="A1775" i="38"/>
  <c r="B1775" i="38" s="1"/>
  <c r="A1774" i="38"/>
  <c r="B1774" i="38" s="1"/>
  <c r="A1773" i="38"/>
  <c r="B1773" i="38" s="1"/>
  <c r="A1772" i="38"/>
  <c r="B1772" i="38" s="1"/>
  <c r="A1771" i="38"/>
  <c r="B1771" i="38" s="1"/>
  <c r="A1770" i="38"/>
  <c r="B1770" i="38" s="1"/>
  <c r="A1769" i="38"/>
  <c r="B1769" i="38" s="1"/>
  <c r="A1768" i="38"/>
  <c r="B1768" i="38" s="1"/>
  <c r="A1767" i="38"/>
  <c r="B1767" i="38" s="1"/>
  <c r="A1766" i="38"/>
  <c r="B1766" i="38" s="1"/>
  <c r="A1765" i="38"/>
  <c r="B1765" i="38" s="1"/>
  <c r="A1764" i="38"/>
  <c r="B1764" i="38" s="1"/>
  <c r="A1763" i="38"/>
  <c r="B1763" i="38" s="1"/>
  <c r="A1762" i="38"/>
  <c r="B1762" i="38" s="1"/>
  <c r="A1761" i="38"/>
  <c r="B1761" i="38" s="1"/>
  <c r="A1760" i="38"/>
  <c r="B1760" i="38" s="1"/>
  <c r="A1759" i="38"/>
  <c r="B1759" i="38" s="1"/>
  <c r="A1758" i="38"/>
  <c r="B1758" i="38" s="1"/>
  <c r="A1757" i="38"/>
  <c r="B1757" i="38" s="1"/>
  <c r="A1756" i="38"/>
  <c r="B1756" i="38" s="1"/>
  <c r="A1755" i="38"/>
  <c r="B1755" i="38" s="1"/>
  <c r="A1754" i="38"/>
  <c r="B1754" i="38" s="1"/>
  <c r="A1753" i="38"/>
  <c r="B1753" i="38" s="1"/>
  <c r="A1752" i="38"/>
  <c r="B1752" i="38" s="1"/>
  <c r="A1751" i="38"/>
  <c r="B1751" i="38" s="1"/>
  <c r="A1750" i="38"/>
  <c r="B1750" i="38" s="1"/>
  <c r="A1749" i="38"/>
  <c r="B1749" i="38" s="1"/>
  <c r="A1748" i="38"/>
  <c r="B1748" i="38" s="1"/>
  <c r="A1747" i="38"/>
  <c r="B1747" i="38" s="1"/>
  <c r="A1746" i="38"/>
  <c r="B1746" i="38" s="1"/>
  <c r="A1745" i="38"/>
  <c r="B1745" i="38" s="1"/>
  <c r="A1744" i="38"/>
  <c r="B1744" i="38" s="1"/>
  <c r="A1743" i="38"/>
  <c r="B1743" i="38" s="1"/>
  <c r="A1742" i="38"/>
  <c r="B1742" i="38" s="1"/>
  <c r="A1741" i="38"/>
  <c r="B1741" i="38" s="1"/>
  <c r="A1740" i="38"/>
  <c r="B1740" i="38" s="1"/>
  <c r="A1739" i="38"/>
  <c r="B1739" i="38" s="1"/>
  <c r="A1738" i="38"/>
  <c r="B1738" i="38" s="1"/>
  <c r="A1737" i="38"/>
  <c r="B1737" i="38" s="1"/>
  <c r="A1736" i="38"/>
  <c r="B1736" i="38" s="1"/>
  <c r="A1735" i="38"/>
  <c r="B1735" i="38" s="1"/>
  <c r="A1734" i="38"/>
  <c r="B1734" i="38" s="1"/>
  <c r="A1733" i="38"/>
  <c r="B1733" i="38" s="1"/>
  <c r="A1732" i="38"/>
  <c r="B1732" i="38" s="1"/>
  <c r="A1731" i="38"/>
  <c r="B1731" i="38" s="1"/>
  <c r="A1730" i="38"/>
  <c r="B1730" i="38" s="1"/>
  <c r="A1729" i="38"/>
  <c r="B1729" i="38" s="1"/>
  <c r="A1728" i="38"/>
  <c r="B1728" i="38" s="1"/>
  <c r="A1727" i="38"/>
  <c r="B1727" i="38" s="1"/>
  <c r="A1726" i="38"/>
  <c r="B1726" i="38" s="1"/>
  <c r="A1725" i="38"/>
  <c r="B1725" i="38" s="1"/>
  <c r="A1724" i="38"/>
  <c r="B1724" i="38" s="1"/>
  <c r="A1723" i="38"/>
  <c r="B1723" i="38" s="1"/>
  <c r="A1722" i="38"/>
  <c r="B1722" i="38" s="1"/>
  <c r="A1721" i="38"/>
  <c r="B1721" i="38" s="1"/>
  <c r="A1720" i="38"/>
  <c r="B1720" i="38" s="1"/>
  <c r="A1719" i="38"/>
  <c r="B1719" i="38" s="1"/>
  <c r="A1718" i="38"/>
  <c r="B1718" i="38" s="1"/>
  <c r="A1717" i="38"/>
  <c r="B1717" i="38" s="1"/>
  <c r="A1716" i="38"/>
  <c r="B1716" i="38" s="1"/>
  <c r="A1715" i="38"/>
  <c r="B1715" i="38" s="1"/>
  <c r="A1714" i="38"/>
  <c r="B1714" i="38" s="1"/>
  <c r="A1713" i="38"/>
  <c r="B1713" i="38" s="1"/>
  <c r="A1712" i="38"/>
  <c r="B1712" i="38" s="1"/>
  <c r="A1711" i="38"/>
  <c r="B1711" i="38" s="1"/>
  <c r="A1710" i="38"/>
  <c r="B1710" i="38" s="1"/>
  <c r="A1709" i="38"/>
  <c r="B1709" i="38" s="1"/>
  <c r="A1708" i="38"/>
  <c r="B1708" i="38" s="1"/>
  <c r="A1707" i="38"/>
  <c r="B1707" i="38" s="1"/>
  <c r="A1706" i="38"/>
  <c r="B1706" i="38" s="1"/>
  <c r="A1705" i="38"/>
  <c r="B1705" i="38" s="1"/>
  <c r="A1704" i="38"/>
  <c r="B1704" i="38" s="1"/>
  <c r="A1703" i="38"/>
  <c r="B1703" i="38" s="1"/>
  <c r="A1702" i="38"/>
  <c r="B1702" i="38" s="1"/>
  <c r="A1701" i="38"/>
  <c r="B1701" i="38" s="1"/>
  <c r="A1700" i="38"/>
  <c r="B1700" i="38" s="1"/>
  <c r="A1699" i="38"/>
  <c r="B1699" i="38" s="1"/>
  <c r="A1698" i="38"/>
  <c r="B1698" i="38" s="1"/>
  <c r="A1697" i="38"/>
  <c r="B1697" i="38" s="1"/>
  <c r="A1696" i="38"/>
  <c r="B1696" i="38" s="1"/>
  <c r="A1695" i="38"/>
  <c r="B1695" i="38" s="1"/>
  <c r="A1694" i="38"/>
  <c r="B1694" i="38" s="1"/>
  <c r="A1693" i="38"/>
  <c r="B1693" i="38" s="1"/>
  <c r="A1692" i="38"/>
  <c r="B1692" i="38" s="1"/>
  <c r="A1691" i="38"/>
  <c r="B1691" i="38" s="1"/>
  <c r="A1690" i="38"/>
  <c r="B1690" i="38" s="1"/>
  <c r="A1689" i="38"/>
  <c r="B1689" i="38" s="1"/>
  <c r="A1688" i="38"/>
  <c r="B1688" i="38" s="1"/>
  <c r="A1687" i="38"/>
  <c r="B1687" i="38" s="1"/>
  <c r="A1686" i="38"/>
  <c r="B1686" i="38" s="1"/>
  <c r="A1685" i="38"/>
  <c r="B1685" i="38" s="1"/>
  <c r="A1684" i="38"/>
  <c r="B1684" i="38" s="1"/>
  <c r="A1683" i="38"/>
  <c r="B1683" i="38" s="1"/>
  <c r="A1682" i="38"/>
  <c r="B1682" i="38" s="1"/>
  <c r="A1681" i="38"/>
  <c r="B1681" i="38" s="1"/>
  <c r="A1680" i="38"/>
  <c r="B1680" i="38" s="1"/>
  <c r="A1679" i="38"/>
  <c r="B1679" i="38" s="1"/>
  <c r="A1678" i="38"/>
  <c r="B1678" i="38" s="1"/>
  <c r="A1677" i="38"/>
  <c r="B1677" i="38" s="1"/>
  <c r="A1676" i="38"/>
  <c r="B1676" i="38" s="1"/>
  <c r="A1675" i="38"/>
  <c r="B1675" i="38" s="1"/>
  <c r="A1674" i="38"/>
  <c r="B1674" i="38" s="1"/>
  <c r="A1673" i="38"/>
  <c r="B1673" i="38" s="1"/>
  <c r="A1672" i="38"/>
  <c r="B1672" i="38" s="1"/>
  <c r="A1671" i="38"/>
  <c r="B1671" i="38" s="1"/>
  <c r="A1670" i="38"/>
  <c r="B1670" i="38" s="1"/>
  <c r="A1669" i="38"/>
  <c r="B1669" i="38" s="1"/>
  <c r="A1668" i="38"/>
  <c r="B1668" i="38" s="1"/>
  <c r="A1667" i="38"/>
  <c r="B1667" i="38" s="1"/>
  <c r="A1666" i="38"/>
  <c r="B1666" i="38" s="1"/>
  <c r="A1665" i="38"/>
  <c r="B1665" i="38" s="1"/>
  <c r="A1664" i="38"/>
  <c r="B1664" i="38" s="1"/>
  <c r="A1663" i="38"/>
  <c r="B1663" i="38" s="1"/>
  <c r="A1662" i="38"/>
  <c r="B1662" i="38" s="1"/>
  <c r="A1661" i="38"/>
  <c r="B1661" i="38" s="1"/>
  <c r="A1660" i="38"/>
  <c r="B1660" i="38" s="1"/>
  <c r="A1659" i="38"/>
  <c r="B1659" i="38" s="1"/>
  <c r="A1658" i="38"/>
  <c r="B1658" i="38" s="1"/>
  <c r="A1657" i="38"/>
  <c r="B1657" i="38" s="1"/>
  <c r="A1656" i="38"/>
  <c r="B1656" i="38" s="1"/>
  <c r="A1655" i="38"/>
  <c r="B1655" i="38" s="1"/>
  <c r="A1654" i="38"/>
  <c r="B1654" i="38" s="1"/>
  <c r="A1653" i="38"/>
  <c r="B1653" i="38" s="1"/>
  <c r="A1652" i="38"/>
  <c r="B1652" i="38" s="1"/>
  <c r="A1651" i="38"/>
  <c r="B1651" i="38" s="1"/>
  <c r="A1650" i="38"/>
  <c r="B1650" i="38" s="1"/>
  <c r="A1649" i="38"/>
  <c r="B1649" i="38" s="1"/>
  <c r="A1648" i="38"/>
  <c r="B1648" i="38" s="1"/>
  <c r="A1647" i="38"/>
  <c r="B1647" i="38" s="1"/>
  <c r="A1646" i="38"/>
  <c r="B1646" i="38" s="1"/>
  <c r="A1645" i="38"/>
  <c r="B1645" i="38" s="1"/>
  <c r="A1644" i="38"/>
  <c r="B1644" i="38" s="1"/>
  <c r="A1643" i="38"/>
  <c r="B1643" i="38" s="1"/>
  <c r="A1642" i="38"/>
  <c r="B1642" i="38" s="1"/>
  <c r="A1641" i="38"/>
  <c r="B1641" i="38" s="1"/>
  <c r="A1640" i="38"/>
  <c r="B1640" i="38" s="1"/>
  <c r="A1639" i="38"/>
  <c r="B1639" i="38" s="1"/>
  <c r="A1638" i="38"/>
  <c r="B1638" i="38" s="1"/>
  <c r="A1637" i="38"/>
  <c r="B1637" i="38" s="1"/>
  <c r="A1636" i="38"/>
  <c r="B1636" i="38" s="1"/>
  <c r="A1635" i="38"/>
  <c r="B1635" i="38" s="1"/>
  <c r="A1634" i="38"/>
  <c r="B1634" i="38" s="1"/>
  <c r="A1633" i="38"/>
  <c r="B1633" i="38" s="1"/>
  <c r="A1632" i="38"/>
  <c r="B1632" i="38" s="1"/>
  <c r="A1631" i="38"/>
  <c r="B1631" i="38" s="1"/>
  <c r="A1630" i="38"/>
  <c r="B1630" i="38" s="1"/>
  <c r="A1629" i="38"/>
  <c r="B1629" i="38" s="1"/>
  <c r="A1628" i="38"/>
  <c r="B1628" i="38" s="1"/>
  <c r="A1627" i="38"/>
  <c r="B1627" i="38" s="1"/>
  <c r="A1626" i="38"/>
  <c r="B1626" i="38" s="1"/>
  <c r="A1625" i="38"/>
  <c r="B1625" i="38" s="1"/>
  <c r="A1624" i="38"/>
  <c r="B1624" i="38" s="1"/>
  <c r="A1623" i="38"/>
  <c r="B1623" i="38" s="1"/>
  <c r="A1622" i="38"/>
  <c r="B1622" i="38" s="1"/>
  <c r="A1621" i="38"/>
  <c r="B1621" i="38" s="1"/>
  <c r="A1620" i="38"/>
  <c r="B1620" i="38" s="1"/>
  <c r="A1619" i="38"/>
  <c r="B1619" i="38" s="1"/>
  <c r="A1618" i="38"/>
  <c r="B1618" i="38" s="1"/>
  <c r="A1617" i="38"/>
  <c r="B1617" i="38" s="1"/>
  <c r="A1616" i="38"/>
  <c r="B1616" i="38" s="1"/>
  <c r="A1615" i="38"/>
  <c r="B1615" i="38" s="1"/>
  <c r="A1614" i="38"/>
  <c r="B1614" i="38" s="1"/>
  <c r="A1613" i="38"/>
  <c r="B1613" i="38" s="1"/>
  <c r="A1612" i="38"/>
  <c r="B1612" i="38" s="1"/>
  <c r="A1611" i="38"/>
  <c r="B1611" i="38" s="1"/>
  <c r="A1610" i="38"/>
  <c r="B1610" i="38" s="1"/>
  <c r="A1609" i="38"/>
  <c r="B1609" i="38" s="1"/>
  <c r="A1608" i="38"/>
  <c r="B1608" i="38" s="1"/>
  <c r="A1607" i="38"/>
  <c r="B1607" i="38" s="1"/>
  <c r="A1606" i="38"/>
  <c r="B1606" i="38" s="1"/>
  <c r="A1605" i="38"/>
  <c r="B1605" i="38" s="1"/>
  <c r="A1604" i="38"/>
  <c r="B1604" i="38" s="1"/>
  <c r="A1603" i="38"/>
  <c r="B1603" i="38" s="1"/>
  <c r="A1602" i="38"/>
  <c r="B1602" i="38" s="1"/>
  <c r="A1601" i="38"/>
  <c r="B1601" i="38" s="1"/>
  <c r="A1600" i="38"/>
  <c r="B1600" i="38" s="1"/>
  <c r="A1599" i="38"/>
  <c r="B1599" i="38" s="1"/>
  <c r="A1598" i="38"/>
  <c r="B1598" i="38" s="1"/>
  <c r="A1597" i="38"/>
  <c r="B1597" i="38" s="1"/>
  <c r="A1596" i="38"/>
  <c r="B1596" i="38" s="1"/>
  <c r="A1595" i="38"/>
  <c r="B1595" i="38" s="1"/>
  <c r="A1594" i="38"/>
  <c r="B1594" i="38" s="1"/>
  <c r="A1593" i="38"/>
  <c r="B1593" i="38" s="1"/>
  <c r="A1592" i="38"/>
  <c r="B1592" i="38" s="1"/>
  <c r="A1591" i="38"/>
  <c r="B1591" i="38" s="1"/>
  <c r="A1590" i="38"/>
  <c r="B1590" i="38" s="1"/>
  <c r="A1589" i="38"/>
  <c r="B1589" i="38" s="1"/>
  <c r="A1588" i="38"/>
  <c r="B1588" i="38" s="1"/>
  <c r="A1587" i="38"/>
  <c r="B1587" i="38" s="1"/>
  <c r="A1586" i="38"/>
  <c r="B1586" i="38" s="1"/>
  <c r="A1585" i="38"/>
  <c r="B1585" i="38" s="1"/>
  <c r="A1584" i="38"/>
  <c r="B1584" i="38" s="1"/>
  <c r="A1583" i="38"/>
  <c r="B1583" i="38" s="1"/>
  <c r="A1582" i="38"/>
  <c r="B1582" i="38" s="1"/>
  <c r="A1581" i="38"/>
  <c r="B1581" i="38" s="1"/>
  <c r="A1580" i="38"/>
  <c r="B1580" i="38" s="1"/>
  <c r="A1579" i="38"/>
  <c r="B1579" i="38" s="1"/>
  <c r="A1578" i="38"/>
  <c r="B1578" i="38" s="1"/>
  <c r="A1577" i="38"/>
  <c r="B1577" i="38" s="1"/>
  <c r="A1576" i="38"/>
  <c r="B1576" i="38" s="1"/>
  <c r="A1575" i="38"/>
  <c r="B1575" i="38" s="1"/>
  <c r="A1574" i="38"/>
  <c r="B1574" i="38" s="1"/>
  <c r="A1573" i="38"/>
  <c r="B1573" i="38" s="1"/>
  <c r="A1572" i="38"/>
  <c r="B1572" i="38" s="1"/>
  <c r="A1571" i="38"/>
  <c r="B1571" i="38" s="1"/>
  <c r="A1570" i="38"/>
  <c r="B1570" i="38" s="1"/>
  <c r="A1569" i="38"/>
  <c r="B1569" i="38" s="1"/>
  <c r="A1568" i="38"/>
  <c r="B1568" i="38" s="1"/>
  <c r="A1567" i="38"/>
  <c r="B1567" i="38" s="1"/>
  <c r="A1566" i="38"/>
  <c r="B1566" i="38" s="1"/>
  <c r="A1565" i="38"/>
  <c r="B1565" i="38" s="1"/>
  <c r="A1564" i="38"/>
  <c r="B1564" i="38" s="1"/>
  <c r="A1563" i="38"/>
  <c r="B1563" i="38" s="1"/>
  <c r="A1562" i="38"/>
  <c r="B1562" i="38" s="1"/>
  <c r="A1561" i="38"/>
  <c r="B1561" i="38" s="1"/>
  <c r="A1560" i="38"/>
  <c r="B1560" i="38" s="1"/>
  <c r="A1559" i="38"/>
  <c r="B1559" i="38" s="1"/>
  <c r="A1558" i="38"/>
  <c r="B1558" i="38" s="1"/>
  <c r="A1557" i="38"/>
  <c r="B1557" i="38" s="1"/>
  <c r="A1556" i="38"/>
  <c r="B1556" i="38" s="1"/>
  <c r="A1555" i="38"/>
  <c r="B1555" i="38" s="1"/>
  <c r="A1554" i="38"/>
  <c r="B1554" i="38" s="1"/>
  <c r="A1553" i="38"/>
  <c r="B1553" i="38" s="1"/>
  <c r="A1552" i="38"/>
  <c r="B1552" i="38" s="1"/>
  <c r="A1551" i="38"/>
  <c r="B1551" i="38" s="1"/>
  <c r="A1550" i="38"/>
  <c r="B1550" i="38" s="1"/>
  <c r="A1549" i="38"/>
  <c r="B1549" i="38" s="1"/>
  <c r="A1548" i="38"/>
  <c r="B1548" i="38" s="1"/>
  <c r="A1547" i="38"/>
  <c r="B1547" i="38" s="1"/>
  <c r="A1546" i="38"/>
  <c r="B1546" i="38" s="1"/>
  <c r="A1545" i="38"/>
  <c r="B1545" i="38" s="1"/>
  <c r="A1544" i="38"/>
  <c r="B1544" i="38" s="1"/>
  <c r="A1543" i="38"/>
  <c r="B1543" i="38" s="1"/>
  <c r="A1542" i="38"/>
  <c r="B1542" i="38" s="1"/>
  <c r="A1541" i="38"/>
  <c r="B1541" i="38" s="1"/>
  <c r="A1540" i="38"/>
  <c r="B1540" i="38" s="1"/>
  <c r="A1539" i="38"/>
  <c r="B1539" i="38" s="1"/>
  <c r="A1538" i="38"/>
  <c r="B1538" i="38" s="1"/>
  <c r="A1537" i="38"/>
  <c r="B1537" i="38" s="1"/>
  <c r="A1536" i="38"/>
  <c r="B1536" i="38" s="1"/>
  <c r="A1535" i="38"/>
  <c r="B1535" i="38" s="1"/>
  <c r="A1534" i="38"/>
  <c r="B1534" i="38" s="1"/>
  <c r="A1533" i="38"/>
  <c r="B1533" i="38" s="1"/>
  <c r="A1532" i="38"/>
  <c r="B1532" i="38" s="1"/>
  <c r="A1531" i="38"/>
  <c r="B1531" i="38" s="1"/>
  <c r="A1530" i="38"/>
  <c r="B1530" i="38" s="1"/>
  <c r="A1529" i="38"/>
  <c r="B1529" i="38" s="1"/>
  <c r="A1528" i="38"/>
  <c r="B1528" i="38" s="1"/>
  <c r="A1527" i="38"/>
  <c r="B1527" i="38" s="1"/>
  <c r="A1526" i="38"/>
  <c r="B1526" i="38" s="1"/>
  <c r="A1525" i="38"/>
  <c r="B1525" i="38" s="1"/>
  <c r="A1524" i="38"/>
  <c r="B1524" i="38" s="1"/>
  <c r="A1523" i="38"/>
  <c r="B1523" i="38" s="1"/>
  <c r="A1522" i="38"/>
  <c r="B1522" i="38" s="1"/>
  <c r="A1521" i="38"/>
  <c r="B1521" i="38" s="1"/>
  <c r="A1520" i="38"/>
  <c r="B1520" i="38" s="1"/>
  <c r="A1519" i="38"/>
  <c r="B1519" i="38" s="1"/>
  <c r="A1518" i="38"/>
  <c r="B1518" i="38" s="1"/>
  <c r="A1517" i="38"/>
  <c r="B1517" i="38" s="1"/>
  <c r="A1516" i="38"/>
  <c r="B1516" i="38" s="1"/>
  <c r="A1515" i="38"/>
  <c r="B1515" i="38" s="1"/>
  <c r="A1514" i="38"/>
  <c r="B1514" i="38" s="1"/>
  <c r="A1513" i="38"/>
  <c r="B1513" i="38" s="1"/>
  <c r="A1512" i="38"/>
  <c r="B1512" i="38" s="1"/>
  <c r="A1511" i="38"/>
  <c r="B1511" i="38" s="1"/>
  <c r="A1510" i="38"/>
  <c r="B1510" i="38" s="1"/>
  <c r="A1509" i="38"/>
  <c r="B1509" i="38" s="1"/>
  <c r="A1508" i="38"/>
  <c r="B1508" i="38" s="1"/>
  <c r="A1507" i="38"/>
  <c r="B1507" i="38" s="1"/>
  <c r="A1506" i="38"/>
  <c r="B1506" i="38" s="1"/>
  <c r="A1505" i="38"/>
  <c r="B1505" i="38" s="1"/>
  <c r="A1504" i="38"/>
  <c r="B1504" i="38" s="1"/>
  <c r="A1503" i="38"/>
  <c r="B1503" i="38" s="1"/>
  <c r="A1502" i="38"/>
  <c r="B1502" i="38" s="1"/>
  <c r="A1501" i="38"/>
  <c r="B1501" i="38" s="1"/>
  <c r="A1500" i="38"/>
  <c r="B1500" i="38" s="1"/>
  <c r="A1499" i="38"/>
  <c r="B1499" i="38" s="1"/>
  <c r="A1498" i="38"/>
  <c r="B1498" i="38" s="1"/>
  <c r="A1497" i="38"/>
  <c r="B1497" i="38" s="1"/>
  <c r="A1496" i="38"/>
  <c r="B1496" i="38" s="1"/>
  <c r="A1495" i="38"/>
  <c r="B1495" i="38" s="1"/>
  <c r="A1494" i="38"/>
  <c r="B1494" i="38" s="1"/>
  <c r="A1493" i="38"/>
  <c r="B1493" i="38" s="1"/>
  <c r="A1492" i="38"/>
  <c r="B1492" i="38" s="1"/>
  <c r="A1491" i="38"/>
  <c r="B1491" i="38" s="1"/>
  <c r="A1490" i="38"/>
  <c r="B1490" i="38" s="1"/>
  <c r="A1489" i="38"/>
  <c r="B1489" i="38" s="1"/>
  <c r="A1488" i="38"/>
  <c r="B1488" i="38" s="1"/>
  <c r="A1487" i="38"/>
  <c r="B1487" i="38" s="1"/>
  <c r="A1486" i="38"/>
  <c r="B1486" i="38" s="1"/>
  <c r="A1485" i="38"/>
  <c r="B1485" i="38" s="1"/>
  <c r="A1484" i="38"/>
  <c r="B1484" i="38" s="1"/>
  <c r="A1483" i="38"/>
  <c r="B1483" i="38" s="1"/>
  <c r="A1482" i="38"/>
  <c r="B1482" i="38" s="1"/>
  <c r="A1481" i="38"/>
  <c r="B1481" i="38" s="1"/>
  <c r="A1480" i="38"/>
  <c r="B1480" i="38" s="1"/>
  <c r="A1479" i="38"/>
  <c r="B1479" i="38" s="1"/>
  <c r="A1478" i="38"/>
  <c r="B1478" i="38" s="1"/>
  <c r="A1477" i="38"/>
  <c r="B1477" i="38" s="1"/>
  <c r="A1476" i="38"/>
  <c r="B1476" i="38" s="1"/>
  <c r="A1475" i="38"/>
  <c r="B1475" i="38" s="1"/>
  <c r="A1474" i="38"/>
  <c r="B1474" i="38" s="1"/>
  <c r="A1473" i="38"/>
  <c r="B1473" i="38" s="1"/>
  <c r="A1472" i="38"/>
  <c r="B1472" i="38" s="1"/>
  <c r="A1471" i="38"/>
  <c r="B1471" i="38" s="1"/>
  <c r="A1470" i="38"/>
  <c r="B1470" i="38" s="1"/>
  <c r="A1469" i="38"/>
  <c r="B1469" i="38" s="1"/>
  <c r="A1468" i="38"/>
  <c r="B1468" i="38" s="1"/>
  <c r="A1467" i="38"/>
  <c r="B1467" i="38" s="1"/>
  <c r="A1459" i="38"/>
  <c r="B1459" i="38" s="1"/>
  <c r="A1458" i="38"/>
  <c r="B1458" i="38" s="1"/>
  <c r="A1457" i="38"/>
  <c r="B1457" i="38" s="1"/>
  <c r="A1456" i="38"/>
  <c r="B1456" i="38" s="1"/>
  <c r="A1455" i="38"/>
  <c r="B1455" i="38" s="1"/>
  <c r="A1454" i="38"/>
  <c r="B1454" i="38" s="1"/>
  <c r="A1453" i="38"/>
  <c r="B1453" i="38" s="1"/>
  <c r="A1452" i="38"/>
  <c r="B1452" i="38" s="1"/>
  <c r="A1451" i="38"/>
  <c r="B1451" i="38" s="1"/>
  <c r="A1450" i="38"/>
  <c r="B1450" i="38" s="1"/>
  <c r="A1449" i="38"/>
  <c r="B1449" i="38" s="1"/>
  <c r="A1448" i="38"/>
  <c r="B1448" i="38" s="1"/>
  <c r="A1447" i="38"/>
  <c r="B1447" i="38" s="1"/>
  <c r="A1446" i="38"/>
  <c r="B1446" i="38" s="1"/>
  <c r="A1445" i="38"/>
  <c r="B1445" i="38" s="1"/>
  <c r="A1444" i="38"/>
  <c r="B1444" i="38" s="1"/>
  <c r="A1443" i="38"/>
  <c r="B1443" i="38" s="1"/>
  <c r="A1442" i="38"/>
  <c r="B1442" i="38" s="1"/>
  <c r="A1441" i="38"/>
  <c r="B1441" i="38" s="1"/>
  <c r="A1440" i="38"/>
  <c r="B1440" i="38" s="1"/>
  <c r="A1439" i="38"/>
  <c r="B1439" i="38" s="1"/>
  <c r="A1438" i="38"/>
  <c r="B1438" i="38" s="1"/>
  <c r="A1437" i="38"/>
  <c r="B1437" i="38" s="1"/>
  <c r="A1436" i="38"/>
  <c r="B1436" i="38" s="1"/>
  <c r="A1435" i="38"/>
  <c r="B1435" i="38" s="1"/>
  <c r="A1434" i="38"/>
  <c r="B1434" i="38" s="1"/>
  <c r="A1433" i="38"/>
  <c r="B1433" i="38" s="1"/>
  <c r="A1432" i="38"/>
  <c r="B1432" i="38" s="1"/>
  <c r="A1431" i="38"/>
  <c r="B1431" i="38" s="1"/>
  <c r="A1430" i="38"/>
  <c r="B1430" i="38" s="1"/>
  <c r="A1429" i="38"/>
  <c r="B1429" i="38" s="1"/>
  <c r="A1428" i="38"/>
  <c r="B1428" i="38" s="1"/>
  <c r="A1427" i="38"/>
  <c r="B1427" i="38" s="1"/>
  <c r="A1426" i="38"/>
  <c r="B1426" i="38" s="1"/>
  <c r="A1425" i="38"/>
  <c r="B1425" i="38" s="1"/>
  <c r="A1424" i="38"/>
  <c r="B1424" i="38" s="1"/>
  <c r="A1423" i="38"/>
  <c r="B1423" i="38" s="1"/>
  <c r="A1422" i="38"/>
  <c r="B1422" i="38" s="1"/>
  <c r="A1421" i="38"/>
  <c r="B1421" i="38" s="1"/>
  <c r="A1420" i="38"/>
  <c r="B1420" i="38" s="1"/>
  <c r="A1419" i="38"/>
  <c r="B1419" i="38" s="1"/>
  <c r="A1418" i="38"/>
  <c r="B1418" i="38" s="1"/>
  <c r="A1417" i="38"/>
  <c r="B1417" i="38" s="1"/>
  <c r="A1416" i="38"/>
  <c r="B1416" i="38" s="1"/>
  <c r="A1415" i="38"/>
  <c r="B1415" i="38" s="1"/>
  <c r="A1414" i="38"/>
  <c r="B1414" i="38" s="1"/>
  <c r="A1413" i="38"/>
  <c r="B1413" i="38" s="1"/>
  <c r="A1412" i="38"/>
  <c r="B1412" i="38" s="1"/>
  <c r="A1411" i="38"/>
  <c r="B1411" i="38" s="1"/>
  <c r="A1410" i="38"/>
  <c r="B1410" i="38" s="1"/>
  <c r="A1409" i="38"/>
  <c r="B1409" i="38" s="1"/>
  <c r="A1408" i="38"/>
  <c r="B1408" i="38" s="1"/>
  <c r="A1407" i="38"/>
  <c r="B1407" i="38" s="1"/>
  <c r="A1406" i="38"/>
  <c r="B1406" i="38" s="1"/>
  <c r="A1405" i="38"/>
  <c r="B1405" i="38" s="1"/>
  <c r="A1404" i="38"/>
  <c r="B1404" i="38" s="1"/>
  <c r="A1403" i="38"/>
  <c r="B1403" i="38" s="1"/>
  <c r="A1402" i="38"/>
  <c r="B1402" i="38" s="1"/>
  <c r="A1401" i="38"/>
  <c r="B1401" i="38" s="1"/>
  <c r="A1400" i="38"/>
  <c r="B1400" i="38" s="1"/>
  <c r="A1399" i="38"/>
  <c r="B1399" i="38" s="1"/>
  <c r="A1398" i="38"/>
  <c r="B1398" i="38" s="1"/>
  <c r="A1397" i="38"/>
  <c r="B1397" i="38" s="1"/>
  <c r="A1396" i="38"/>
  <c r="B1396" i="38" s="1"/>
  <c r="A1395" i="38"/>
  <c r="B1395" i="38" s="1"/>
  <c r="A1394" i="38"/>
  <c r="B1394" i="38" s="1"/>
  <c r="A1393" i="38"/>
  <c r="B1393" i="38" s="1"/>
  <c r="A1392" i="38"/>
  <c r="B1392" i="38" s="1"/>
  <c r="A1391" i="38"/>
  <c r="B1391" i="38" s="1"/>
  <c r="A1390" i="38"/>
  <c r="B1390" i="38" s="1"/>
  <c r="A1389" i="38"/>
  <c r="B1389" i="38" s="1"/>
  <c r="A1388" i="38"/>
  <c r="B1388" i="38" s="1"/>
  <c r="A1387" i="38"/>
  <c r="B1387" i="38" s="1"/>
  <c r="A1386" i="38"/>
  <c r="B1386" i="38" s="1"/>
  <c r="A1385" i="38"/>
  <c r="B1385" i="38" s="1"/>
  <c r="A1384" i="38"/>
  <c r="B1384" i="38" s="1"/>
  <c r="A1383" i="38"/>
  <c r="B1383" i="38" s="1"/>
  <c r="A1382" i="38"/>
  <c r="B1382" i="38" s="1"/>
  <c r="A1381" i="38"/>
  <c r="B1381" i="38" s="1"/>
  <c r="A1380" i="38"/>
  <c r="B1380" i="38" s="1"/>
  <c r="A1379" i="38"/>
  <c r="B1379" i="38" s="1"/>
  <c r="A1378" i="38"/>
  <c r="B1378" i="38" s="1"/>
  <c r="A1377" i="38"/>
  <c r="B1377" i="38" s="1"/>
  <c r="A1376" i="38"/>
  <c r="B1376" i="38" s="1"/>
  <c r="A1375" i="38"/>
  <c r="B1375" i="38" s="1"/>
  <c r="A1374" i="38"/>
  <c r="B1374" i="38" s="1"/>
  <c r="A1373" i="38"/>
  <c r="B1373" i="38" s="1"/>
  <c r="A1372" i="38"/>
  <c r="B1372" i="38" s="1"/>
  <c r="A1371" i="38"/>
  <c r="B1371" i="38" s="1"/>
  <c r="A1370" i="38"/>
  <c r="B1370" i="38" s="1"/>
  <c r="A1369" i="38"/>
  <c r="B1369" i="38" s="1"/>
  <c r="A1368" i="38"/>
  <c r="B1368" i="38" s="1"/>
  <c r="A1367" i="38"/>
  <c r="B1367" i="38" s="1"/>
  <c r="A1366" i="38"/>
  <c r="B1366" i="38" s="1"/>
  <c r="A1365" i="38"/>
  <c r="B1365" i="38" s="1"/>
  <c r="A1364" i="38"/>
  <c r="B1364" i="38" s="1"/>
  <c r="A1363" i="38"/>
  <c r="B1363" i="38" s="1"/>
  <c r="A1362" i="38"/>
  <c r="B1362" i="38" s="1"/>
  <c r="A1361" i="38"/>
  <c r="B1361" i="38" s="1"/>
  <c r="A1360" i="38"/>
  <c r="B1360" i="38" s="1"/>
  <c r="A1359" i="38"/>
  <c r="B1359" i="38" s="1"/>
  <c r="A1358" i="38"/>
  <c r="B1358" i="38" s="1"/>
  <c r="A1357" i="38"/>
  <c r="B1357" i="38" s="1"/>
  <c r="A1356" i="38"/>
  <c r="B1356" i="38" s="1"/>
  <c r="A1355" i="38"/>
  <c r="B1355" i="38" s="1"/>
  <c r="A1354" i="38"/>
  <c r="B1354" i="38" s="1"/>
  <c r="A1353" i="38"/>
  <c r="B1353" i="38" s="1"/>
  <c r="A1352" i="38"/>
  <c r="B1352" i="38" s="1"/>
  <c r="A1351" i="38"/>
  <c r="B1351" i="38" s="1"/>
  <c r="A1350" i="38"/>
  <c r="B1350" i="38" s="1"/>
  <c r="A1349" i="38"/>
  <c r="B1349" i="38" s="1"/>
  <c r="A1348" i="38"/>
  <c r="B1348" i="38" s="1"/>
  <c r="A1347" i="38"/>
  <c r="B1347" i="38" s="1"/>
  <c r="A1346" i="38"/>
  <c r="B1346" i="38" s="1"/>
  <c r="A1345" i="38"/>
  <c r="B1345" i="38" s="1"/>
  <c r="A1344" i="38"/>
  <c r="B1344" i="38" s="1"/>
  <c r="A1343" i="38"/>
  <c r="B1343" i="38" s="1"/>
  <c r="A1342" i="38"/>
  <c r="B1342" i="38" s="1"/>
  <c r="A1341" i="38"/>
  <c r="B1341" i="38" s="1"/>
  <c r="A1340" i="38"/>
  <c r="B1340" i="38" s="1"/>
  <c r="A1339" i="38"/>
  <c r="B1339" i="38" s="1"/>
  <c r="A1338" i="38"/>
  <c r="B1338" i="38" s="1"/>
  <c r="A1337" i="38"/>
  <c r="B1337" i="38" s="1"/>
  <c r="A1336" i="38"/>
  <c r="B1336" i="38" s="1"/>
  <c r="A1335" i="38"/>
  <c r="B1335" i="38" s="1"/>
  <c r="A1334" i="38"/>
  <c r="B1334" i="38" s="1"/>
  <c r="A1333" i="38"/>
  <c r="B1333" i="38" s="1"/>
  <c r="A1332" i="38"/>
  <c r="B1332" i="38" s="1"/>
  <c r="A1331" i="38"/>
  <c r="B1331" i="38" s="1"/>
  <c r="A1330" i="38"/>
  <c r="B1330" i="38" s="1"/>
  <c r="A1329" i="38"/>
  <c r="B1329" i="38" s="1"/>
  <c r="A1328" i="38"/>
  <c r="B1328" i="38" s="1"/>
  <c r="A1327" i="38"/>
  <c r="B1327" i="38" s="1"/>
  <c r="A1326" i="38"/>
  <c r="B1326" i="38" s="1"/>
  <c r="A1325" i="38"/>
  <c r="B1325" i="38" s="1"/>
  <c r="A1324" i="38"/>
  <c r="B1324" i="38" s="1"/>
  <c r="A1323" i="38"/>
  <c r="B1323" i="38" s="1"/>
  <c r="A1322" i="38"/>
  <c r="B1322" i="38" s="1"/>
  <c r="A1321" i="38"/>
  <c r="B1321" i="38" s="1"/>
  <c r="A1320" i="38"/>
  <c r="B1320" i="38" s="1"/>
  <c r="A1319" i="38"/>
  <c r="B1319" i="38" s="1"/>
  <c r="A1318" i="38"/>
  <c r="B1318" i="38" s="1"/>
  <c r="A1317" i="38"/>
  <c r="B1317" i="38" s="1"/>
  <c r="A1316" i="38"/>
  <c r="B1316" i="38" s="1"/>
  <c r="A1315" i="38"/>
  <c r="B1315" i="38" s="1"/>
  <c r="A1314" i="38"/>
  <c r="B1314" i="38" s="1"/>
  <c r="A1313" i="38"/>
  <c r="B1313" i="38" s="1"/>
  <c r="A1312" i="38"/>
  <c r="B1312" i="38" s="1"/>
  <c r="A1311" i="38"/>
  <c r="B1311" i="38" s="1"/>
  <c r="A1310" i="38"/>
  <c r="B1310" i="38" s="1"/>
  <c r="A1309" i="38"/>
  <c r="B1309" i="38" s="1"/>
  <c r="A1308" i="38"/>
  <c r="B1308" i="38" s="1"/>
  <c r="A1307" i="38"/>
  <c r="B1307" i="38" s="1"/>
  <c r="A1306" i="38"/>
  <c r="B1306" i="38" s="1"/>
  <c r="A1305" i="38"/>
  <c r="B1305" i="38" s="1"/>
  <c r="A1304" i="38"/>
  <c r="B1304" i="38" s="1"/>
  <c r="A1303" i="38"/>
  <c r="B1303" i="38" s="1"/>
  <c r="A1302" i="38"/>
  <c r="B1302" i="38" s="1"/>
  <c r="A1301" i="38"/>
  <c r="B1301" i="38" s="1"/>
  <c r="A1300" i="38"/>
  <c r="B1300" i="38" s="1"/>
  <c r="A1299" i="38"/>
  <c r="B1299" i="38" s="1"/>
  <c r="A1298" i="38"/>
  <c r="B1298" i="38" s="1"/>
  <c r="A1297" i="38"/>
  <c r="B1297" i="38" s="1"/>
  <c r="A1296" i="38"/>
  <c r="B1296" i="38" s="1"/>
  <c r="A1295" i="38"/>
  <c r="B1295" i="38" s="1"/>
  <c r="A1294" i="38"/>
  <c r="B1294" i="38" s="1"/>
  <c r="A1293" i="38"/>
  <c r="B1293" i="38" s="1"/>
  <c r="A1292" i="38"/>
  <c r="B1292" i="38" s="1"/>
  <c r="A1291" i="38"/>
  <c r="B1291" i="38" s="1"/>
  <c r="A1290" i="38"/>
  <c r="B1290" i="38" s="1"/>
  <c r="A1289" i="38"/>
  <c r="B1289" i="38" s="1"/>
  <c r="A1288" i="38"/>
  <c r="B1288" i="38" s="1"/>
  <c r="A1287" i="38"/>
  <c r="B1287" i="38" s="1"/>
  <c r="A1286" i="38"/>
  <c r="B1286" i="38" s="1"/>
  <c r="A1285" i="38"/>
  <c r="B1285" i="38" s="1"/>
  <c r="A1284" i="38"/>
  <c r="B1284" i="38" s="1"/>
  <c r="A1283" i="38"/>
  <c r="B1283" i="38" s="1"/>
  <c r="A1282" i="38"/>
  <c r="B1282" i="38" s="1"/>
  <c r="A1281" i="38"/>
  <c r="B1281" i="38" s="1"/>
  <c r="A1280" i="38"/>
  <c r="B1280" i="38" s="1"/>
  <c r="A1279" i="38"/>
  <c r="B1279" i="38" s="1"/>
  <c r="A1278" i="38"/>
  <c r="B1278" i="38" s="1"/>
  <c r="A1277" i="38"/>
  <c r="B1277" i="38" s="1"/>
  <c r="A1276" i="38"/>
  <c r="B1276" i="38" s="1"/>
  <c r="A1275" i="38"/>
  <c r="B1275" i="38" s="1"/>
  <c r="A1274" i="38"/>
  <c r="B1274" i="38" s="1"/>
  <c r="A1273" i="38"/>
  <c r="B1273" i="38" s="1"/>
  <c r="A1272" i="38"/>
  <c r="B1272" i="38" s="1"/>
  <c r="A1271" i="38"/>
  <c r="B1271" i="38" s="1"/>
  <c r="A1270" i="38"/>
  <c r="B1270" i="38" s="1"/>
  <c r="A1269" i="38"/>
  <c r="B1269" i="38" s="1"/>
  <c r="A1268" i="38"/>
  <c r="B1268" i="38" s="1"/>
  <c r="A1267" i="38"/>
  <c r="B1267" i="38" s="1"/>
  <c r="A1266" i="38"/>
  <c r="B1266" i="38" s="1"/>
  <c r="A1265" i="38"/>
  <c r="B1265" i="38" s="1"/>
  <c r="A1264" i="38"/>
  <c r="B1264" i="38" s="1"/>
  <c r="A1263" i="38"/>
  <c r="B1263" i="38" s="1"/>
  <c r="A1262" i="38"/>
  <c r="B1262" i="38" s="1"/>
  <c r="A1261" i="38"/>
  <c r="B1261" i="38" s="1"/>
  <c r="A1260" i="38"/>
  <c r="B1260" i="38" s="1"/>
  <c r="A1259" i="38"/>
  <c r="B1259" i="38" s="1"/>
  <c r="A1258" i="38"/>
  <c r="B1258" i="38" s="1"/>
  <c r="A1257" i="38"/>
  <c r="B1257" i="38" s="1"/>
  <c r="A1256" i="38"/>
  <c r="B1256" i="38" s="1"/>
  <c r="A1255" i="38"/>
  <c r="B1255" i="38" s="1"/>
  <c r="A1254" i="38"/>
  <c r="B1254" i="38" s="1"/>
  <c r="A1253" i="38"/>
  <c r="B1253" i="38" s="1"/>
  <c r="A1252" i="38"/>
  <c r="B1252" i="38" s="1"/>
  <c r="A1251" i="38"/>
  <c r="B1251" i="38" s="1"/>
  <c r="A1250" i="38"/>
  <c r="B1250" i="38" s="1"/>
  <c r="A1249" i="38"/>
  <c r="B1249" i="38" s="1"/>
  <c r="A1248" i="38"/>
  <c r="B1248" i="38" s="1"/>
  <c r="A1247" i="38"/>
  <c r="B1247" i="38" s="1"/>
  <c r="A1246" i="38"/>
  <c r="B1246" i="38" s="1"/>
  <c r="A1245" i="38"/>
  <c r="B1245" i="38" s="1"/>
  <c r="A1244" i="38"/>
  <c r="B1244" i="38" s="1"/>
  <c r="A1243" i="38"/>
  <c r="B1243" i="38" s="1"/>
  <c r="A1242" i="38"/>
  <c r="B1242" i="38" s="1"/>
  <c r="A1241" i="38"/>
  <c r="B1241" i="38" s="1"/>
  <c r="A1240" i="38"/>
  <c r="B1240" i="38" s="1"/>
  <c r="A1239" i="38"/>
  <c r="B1239" i="38" s="1"/>
  <c r="A1238" i="38"/>
  <c r="B1238" i="38" s="1"/>
  <c r="A1237" i="38"/>
  <c r="B1237" i="38" s="1"/>
  <c r="A1236" i="38"/>
  <c r="B1236" i="38" s="1"/>
  <c r="A1235" i="38"/>
  <c r="B1235" i="38" s="1"/>
  <c r="A1234" i="38"/>
  <c r="B1234" i="38" s="1"/>
  <c r="A1233" i="38"/>
  <c r="B1233" i="38" s="1"/>
  <c r="A1232" i="38"/>
  <c r="B1232" i="38" s="1"/>
  <c r="A1231" i="38"/>
  <c r="B1231" i="38" s="1"/>
  <c r="A1230" i="38"/>
  <c r="B1230" i="38" s="1"/>
  <c r="A1229" i="38"/>
  <c r="B1229" i="38" s="1"/>
  <c r="A1228" i="38"/>
  <c r="B1228" i="38" s="1"/>
  <c r="A1227" i="38"/>
  <c r="B1227" i="38" s="1"/>
  <c r="A1226" i="38"/>
  <c r="B1226" i="38" s="1"/>
  <c r="A1225" i="38"/>
  <c r="B1225" i="38" s="1"/>
  <c r="A1224" i="38"/>
  <c r="B1224" i="38" s="1"/>
  <c r="A1223" i="38"/>
  <c r="B1223" i="38" s="1"/>
  <c r="A1222" i="38"/>
  <c r="B1222" i="38" s="1"/>
  <c r="A1221" i="38"/>
  <c r="B1221" i="38" s="1"/>
  <c r="A1220" i="38"/>
  <c r="B1220" i="38" s="1"/>
  <c r="A1219" i="38"/>
  <c r="B1219" i="38" s="1"/>
  <c r="A1218" i="38"/>
  <c r="B1218" i="38" s="1"/>
  <c r="A1217" i="38"/>
  <c r="B1217" i="38" s="1"/>
  <c r="A1216" i="38"/>
  <c r="B1216" i="38" s="1"/>
  <c r="A1215" i="38"/>
  <c r="B1215" i="38" s="1"/>
  <c r="A1214" i="38"/>
  <c r="B1214" i="38" s="1"/>
  <c r="A1213" i="38"/>
  <c r="B1213" i="38" s="1"/>
  <c r="A1212" i="38"/>
  <c r="B1212" i="38" s="1"/>
  <c r="A1211" i="38"/>
  <c r="B1211" i="38" s="1"/>
  <c r="A1210" i="38"/>
  <c r="B1210" i="38" s="1"/>
  <c r="A1209" i="38"/>
  <c r="B1209" i="38" s="1"/>
  <c r="A1208" i="38"/>
  <c r="B1208" i="38" s="1"/>
  <c r="A1207" i="38"/>
  <c r="B1207" i="38" s="1"/>
  <c r="A1206" i="38"/>
  <c r="B1206" i="38" s="1"/>
  <c r="A1205" i="38"/>
  <c r="B1205" i="38" s="1"/>
  <c r="A1204" i="38"/>
  <c r="B1204" i="38" s="1"/>
  <c r="A1203" i="38"/>
  <c r="B1203" i="38" s="1"/>
  <c r="A1202" i="38"/>
  <c r="B1202" i="38" s="1"/>
  <c r="A1201" i="38"/>
  <c r="B1201" i="38" s="1"/>
  <c r="A1200" i="38"/>
  <c r="B1200" i="38" s="1"/>
  <c r="A1199" i="38"/>
  <c r="B1199" i="38" s="1"/>
  <c r="A1198" i="38"/>
  <c r="B1198" i="38" s="1"/>
  <c r="A1197" i="38"/>
  <c r="B1197" i="38" s="1"/>
  <c r="A1196" i="38"/>
  <c r="B1196" i="38" s="1"/>
  <c r="A1195" i="38"/>
  <c r="B1195" i="38" s="1"/>
  <c r="A1194" i="38"/>
  <c r="B1194" i="38" s="1"/>
  <c r="A1193" i="38"/>
  <c r="B1193" i="38" s="1"/>
  <c r="A1192" i="38"/>
  <c r="B1192" i="38" s="1"/>
  <c r="A1191" i="38"/>
  <c r="B1191" i="38" s="1"/>
  <c r="A1190" i="38"/>
  <c r="B1190" i="38" s="1"/>
  <c r="A1189" i="38"/>
  <c r="B1189" i="38" s="1"/>
  <c r="A1188" i="38"/>
  <c r="B1188" i="38" s="1"/>
  <c r="A1187" i="38"/>
  <c r="B1187" i="38" s="1"/>
  <c r="A1186" i="38"/>
  <c r="B1186" i="38" s="1"/>
  <c r="A1185" i="38"/>
  <c r="B1185" i="38" s="1"/>
  <c r="A1184" i="38"/>
  <c r="B1184" i="38" s="1"/>
  <c r="A1183" i="38"/>
  <c r="B1183" i="38" s="1"/>
  <c r="A1182" i="38"/>
  <c r="B1182" i="38" s="1"/>
  <c r="A1181" i="38"/>
  <c r="B1181" i="38" s="1"/>
  <c r="A1180" i="38"/>
  <c r="B1180" i="38" s="1"/>
  <c r="A1179" i="38"/>
  <c r="B1179" i="38" s="1"/>
  <c r="A1178" i="38"/>
  <c r="B1178" i="38" s="1"/>
  <c r="A1177" i="38"/>
  <c r="B1177" i="38" s="1"/>
  <c r="A1176" i="38"/>
  <c r="B1176" i="38" s="1"/>
  <c r="A1175" i="38"/>
  <c r="B1175" i="38" s="1"/>
  <c r="A1174" i="38"/>
  <c r="B1174" i="38" s="1"/>
  <c r="A1173" i="38"/>
  <c r="B1173" i="38" s="1"/>
  <c r="A1172" i="38"/>
  <c r="B1172" i="38" s="1"/>
  <c r="A1171" i="38"/>
  <c r="B1171" i="38" s="1"/>
  <c r="A1170" i="38"/>
  <c r="B1170" i="38" s="1"/>
  <c r="A1169" i="38"/>
  <c r="B1169" i="38" s="1"/>
  <c r="A1168" i="38"/>
  <c r="B1168" i="38" s="1"/>
  <c r="A1167" i="38"/>
  <c r="B1167" i="38" s="1"/>
  <c r="A1166" i="38"/>
  <c r="B1166" i="38" s="1"/>
  <c r="A1165" i="38"/>
  <c r="B1165" i="38" s="1"/>
  <c r="A1164" i="38"/>
  <c r="B1164" i="38" s="1"/>
  <c r="A1163" i="38"/>
  <c r="B1163" i="38" s="1"/>
  <c r="A1162" i="38"/>
  <c r="B1162" i="38" s="1"/>
  <c r="A1161" i="38"/>
  <c r="B1161" i="38" s="1"/>
  <c r="A1160" i="38"/>
  <c r="B1160" i="38" s="1"/>
  <c r="A1159" i="38"/>
  <c r="B1159" i="38" s="1"/>
  <c r="A1158" i="38"/>
  <c r="B1158" i="38" s="1"/>
  <c r="A1157" i="38"/>
  <c r="B1157" i="38" s="1"/>
  <c r="A1156" i="38"/>
  <c r="B1156" i="38" s="1"/>
  <c r="A1155" i="38"/>
  <c r="B1155" i="38" s="1"/>
  <c r="A1154" i="38"/>
  <c r="B1154" i="38" s="1"/>
  <c r="A1153" i="38"/>
  <c r="B1153" i="38" s="1"/>
  <c r="A1152" i="38"/>
  <c r="B1152" i="38" s="1"/>
  <c r="A1151" i="38"/>
  <c r="B1151" i="38" s="1"/>
  <c r="A1150" i="38"/>
  <c r="B1150" i="38" s="1"/>
  <c r="A1149" i="38"/>
  <c r="B1149" i="38" s="1"/>
  <c r="A1148" i="38"/>
  <c r="B1148" i="38" s="1"/>
  <c r="A1147" i="38"/>
  <c r="B1147" i="38" s="1"/>
  <c r="A1146" i="38"/>
  <c r="B1146" i="38" s="1"/>
  <c r="A1145" i="38"/>
  <c r="B1145" i="38" s="1"/>
  <c r="A1144" i="38"/>
  <c r="B1144" i="38" s="1"/>
  <c r="A1143" i="38"/>
  <c r="B1143" i="38" s="1"/>
  <c r="A1142" i="38"/>
  <c r="B1142" i="38" s="1"/>
  <c r="A1141" i="38"/>
  <c r="B1141" i="38" s="1"/>
  <c r="A1140" i="38"/>
  <c r="B1140" i="38" s="1"/>
  <c r="A1139" i="38"/>
  <c r="B1139" i="38" s="1"/>
  <c r="A1138" i="38"/>
  <c r="B1138" i="38" s="1"/>
  <c r="A1137" i="38"/>
  <c r="B1137" i="38" s="1"/>
  <c r="A1136" i="38"/>
  <c r="B1136" i="38" s="1"/>
  <c r="A1135" i="38"/>
  <c r="B1135" i="38" s="1"/>
  <c r="A1134" i="38"/>
  <c r="B1134" i="38" s="1"/>
  <c r="A1133" i="38"/>
  <c r="B1133" i="38" s="1"/>
  <c r="A1132" i="38"/>
  <c r="B1132" i="38" s="1"/>
  <c r="A1131" i="38"/>
  <c r="B1131" i="38" s="1"/>
  <c r="A1130" i="38"/>
  <c r="B1130" i="38" s="1"/>
  <c r="A1129" i="38"/>
  <c r="B1129" i="38" s="1"/>
  <c r="A1128" i="38"/>
  <c r="B1128" i="38" s="1"/>
  <c r="A1127" i="38"/>
  <c r="B1127" i="38" s="1"/>
  <c r="A1126" i="38"/>
  <c r="B1126" i="38" s="1"/>
  <c r="A1125" i="38"/>
  <c r="B1125" i="38" s="1"/>
  <c r="A1124" i="38"/>
  <c r="B1124" i="38" s="1"/>
  <c r="A1123" i="38"/>
  <c r="B1123" i="38" s="1"/>
  <c r="A1122" i="38"/>
  <c r="B1122" i="38" s="1"/>
  <c r="A1121" i="38"/>
  <c r="B1121" i="38" s="1"/>
  <c r="A1120" i="38"/>
  <c r="B1120" i="38" s="1"/>
  <c r="A1119" i="38"/>
  <c r="B1119" i="38" s="1"/>
  <c r="A1118" i="38"/>
  <c r="B1118" i="38" s="1"/>
  <c r="A1117" i="38"/>
  <c r="B1117" i="38" s="1"/>
  <c r="A1116" i="38"/>
  <c r="B1116" i="38" s="1"/>
  <c r="A1115" i="38"/>
  <c r="B1115" i="38" s="1"/>
  <c r="A1114" i="38"/>
  <c r="B1114" i="38" s="1"/>
  <c r="A1113" i="38"/>
  <c r="B1113" i="38" s="1"/>
  <c r="A1112" i="38"/>
  <c r="B1112" i="38" s="1"/>
  <c r="A1111" i="38"/>
  <c r="B1111" i="38" s="1"/>
  <c r="A1110" i="38"/>
  <c r="B1110" i="38" s="1"/>
  <c r="A1109" i="38"/>
  <c r="B1109" i="38" s="1"/>
  <c r="A1108" i="38"/>
  <c r="B1108" i="38" s="1"/>
  <c r="A1107" i="38"/>
  <c r="B1107" i="38" s="1"/>
  <c r="A1106" i="38"/>
  <c r="B1106" i="38" s="1"/>
  <c r="A1105" i="38"/>
  <c r="B1105" i="38" s="1"/>
  <c r="A1104" i="38"/>
  <c r="B1104" i="38" s="1"/>
  <c r="A1103" i="38"/>
  <c r="B1103" i="38" s="1"/>
  <c r="A1102" i="38"/>
  <c r="B1102" i="38" s="1"/>
  <c r="A1101" i="38"/>
  <c r="B1101" i="38" s="1"/>
  <c r="A1100" i="38"/>
  <c r="B1100" i="38" s="1"/>
  <c r="A1099" i="38"/>
  <c r="B1099" i="38" s="1"/>
  <c r="A1098" i="38"/>
  <c r="B1098" i="38" s="1"/>
  <c r="A1097" i="38"/>
  <c r="B1097" i="38" s="1"/>
  <c r="A1096" i="38"/>
  <c r="B1096" i="38" s="1"/>
  <c r="A1095" i="38"/>
  <c r="B1095" i="38" s="1"/>
  <c r="A1094" i="38"/>
  <c r="B1094" i="38" s="1"/>
  <c r="A1093" i="38"/>
  <c r="B1093" i="38" s="1"/>
  <c r="A1092" i="38"/>
  <c r="B1092" i="38" s="1"/>
  <c r="A1091" i="38"/>
  <c r="B1091" i="38" s="1"/>
  <c r="A1090" i="38"/>
  <c r="B1090" i="38" s="1"/>
  <c r="A1089" i="38"/>
  <c r="B1089" i="38" s="1"/>
  <c r="A1088" i="38"/>
  <c r="B1088" i="38" s="1"/>
  <c r="A1087" i="38"/>
  <c r="B1087" i="38" s="1"/>
  <c r="A1086" i="38"/>
  <c r="B1086" i="38" s="1"/>
  <c r="A1085" i="38"/>
  <c r="B1085" i="38" s="1"/>
  <c r="A1084" i="38"/>
  <c r="B1084" i="38" s="1"/>
  <c r="A1083" i="38"/>
  <c r="B1083" i="38" s="1"/>
  <c r="A1082" i="38"/>
  <c r="B1082" i="38" s="1"/>
  <c r="A1081" i="38"/>
  <c r="B1081" i="38" s="1"/>
  <c r="A1080" i="38"/>
  <c r="B1080" i="38" s="1"/>
  <c r="A1079" i="38"/>
  <c r="B1079" i="38" s="1"/>
  <c r="A1078" i="38"/>
  <c r="B1078" i="38" s="1"/>
  <c r="A1077" i="38"/>
  <c r="B1077" i="38" s="1"/>
  <c r="A1076" i="38"/>
  <c r="B1076" i="38" s="1"/>
  <c r="A1075" i="38"/>
  <c r="B1075" i="38" s="1"/>
  <c r="A1074" i="38"/>
  <c r="B1074" i="38" s="1"/>
  <c r="A1073" i="38"/>
  <c r="B1073" i="38" s="1"/>
  <c r="A1072" i="38"/>
  <c r="B1072" i="38" s="1"/>
  <c r="A1071" i="38"/>
  <c r="B1071" i="38" s="1"/>
  <c r="A1070" i="38"/>
  <c r="B1070" i="38" s="1"/>
  <c r="A1069" i="38"/>
  <c r="B1069" i="38" s="1"/>
  <c r="A1068" i="38"/>
  <c r="B1068" i="38" s="1"/>
  <c r="A1067" i="38"/>
  <c r="B1067" i="38" s="1"/>
  <c r="A1066" i="38"/>
  <c r="B1066" i="38" s="1"/>
  <c r="A1065" i="38"/>
  <c r="B1065" i="38" s="1"/>
  <c r="A1064" i="38"/>
  <c r="B1064" i="38" s="1"/>
  <c r="A1063" i="38"/>
  <c r="B1063" i="38" s="1"/>
  <c r="A1062" i="38"/>
  <c r="B1062" i="38" s="1"/>
  <c r="A1061" i="38"/>
  <c r="B1061" i="38" s="1"/>
  <c r="A1060" i="38"/>
  <c r="B1060" i="38" s="1"/>
  <c r="A1059" i="38"/>
  <c r="B1059" i="38" s="1"/>
  <c r="A1058" i="38"/>
  <c r="B1058" i="38" s="1"/>
  <c r="A1057" i="38"/>
  <c r="B1057" i="38" s="1"/>
  <c r="A1056" i="38"/>
  <c r="B1056" i="38" s="1"/>
  <c r="A1055" i="38"/>
  <c r="B1055" i="38" s="1"/>
  <c r="A1054" i="38"/>
  <c r="B1054" i="38" s="1"/>
  <c r="A1053" i="38"/>
  <c r="B1053" i="38" s="1"/>
  <c r="A1052" i="38"/>
  <c r="B1052" i="38" s="1"/>
  <c r="A1051" i="38"/>
  <c r="B1051" i="38" s="1"/>
  <c r="A1050" i="38"/>
  <c r="B1050" i="38" s="1"/>
  <c r="A1049" i="38"/>
  <c r="B1049" i="38" s="1"/>
  <c r="A1048" i="38"/>
  <c r="B1048" i="38" s="1"/>
  <c r="A1047" i="38"/>
  <c r="B1047" i="38" s="1"/>
  <c r="A1046" i="38"/>
  <c r="B1046" i="38" s="1"/>
  <c r="A1045" i="38"/>
  <c r="B1045" i="38" s="1"/>
  <c r="A1044" i="38"/>
  <c r="B1044" i="38" s="1"/>
  <c r="A1043" i="38"/>
  <c r="B1043" i="38" s="1"/>
  <c r="A1042" i="38"/>
  <c r="B1042" i="38" s="1"/>
  <c r="A1041" i="38"/>
  <c r="B1041" i="38" s="1"/>
  <c r="A1040" i="38"/>
  <c r="B1040" i="38" s="1"/>
  <c r="A1039" i="38"/>
  <c r="B1039" i="38" s="1"/>
  <c r="A1038" i="38"/>
  <c r="B1038" i="38" s="1"/>
  <c r="A1037" i="38"/>
  <c r="B1037" i="38" s="1"/>
  <c r="A1036" i="38"/>
  <c r="B1036" i="38" s="1"/>
  <c r="A1035" i="38"/>
  <c r="B1035" i="38" s="1"/>
  <c r="A1034" i="38"/>
  <c r="B1034" i="38" s="1"/>
  <c r="A1033" i="38"/>
  <c r="B1033" i="38" s="1"/>
  <c r="A1032" i="38"/>
  <c r="B1032" i="38" s="1"/>
  <c r="A1031" i="38"/>
  <c r="B1031" i="38" s="1"/>
  <c r="A1030" i="38"/>
  <c r="B1030" i="38" s="1"/>
  <c r="A1029" i="38"/>
  <c r="B1029" i="38" s="1"/>
  <c r="A1028" i="38"/>
  <c r="B1028" i="38" s="1"/>
  <c r="A1027" i="38"/>
  <c r="B1027" i="38" s="1"/>
  <c r="A1026" i="38"/>
  <c r="B1026" i="38" s="1"/>
  <c r="A1025" i="38"/>
  <c r="B1025" i="38" s="1"/>
  <c r="A1024" i="38"/>
  <c r="B1024" i="38" s="1"/>
  <c r="A1023" i="38"/>
  <c r="B1023" i="38" s="1"/>
  <c r="A1022" i="38"/>
  <c r="B1022" i="38" s="1"/>
  <c r="A1021" i="38"/>
  <c r="B1021" i="38" s="1"/>
  <c r="A1020" i="38"/>
  <c r="B1020" i="38" s="1"/>
  <c r="A1019" i="38"/>
  <c r="B1019" i="38" s="1"/>
  <c r="A1018" i="38"/>
  <c r="B1018" i="38" s="1"/>
  <c r="A1017" i="38"/>
  <c r="B1017" i="38" s="1"/>
  <c r="A1016" i="38"/>
  <c r="B1016" i="38" s="1"/>
  <c r="A1015" i="38"/>
  <c r="B1015" i="38" s="1"/>
  <c r="A1014" i="38"/>
  <c r="B1014" i="38" s="1"/>
  <c r="A1013" i="38"/>
  <c r="B1013" i="38" s="1"/>
  <c r="A1012" i="38"/>
  <c r="B1012" i="38" s="1"/>
  <c r="A1011" i="38"/>
  <c r="B1011" i="38" s="1"/>
  <c r="A1010" i="38"/>
  <c r="B1010" i="38" s="1"/>
  <c r="A1009" i="38"/>
  <c r="B1009" i="38" s="1"/>
  <c r="A1008" i="38"/>
  <c r="B1008" i="38" s="1"/>
  <c r="A1007" i="38"/>
  <c r="B1007" i="38" s="1"/>
  <c r="A1006" i="38"/>
  <c r="B1006" i="38" s="1"/>
  <c r="A1005" i="38"/>
  <c r="B1005" i="38" s="1"/>
  <c r="A1004" i="38"/>
  <c r="B1004" i="38" s="1"/>
  <c r="A1003" i="38"/>
  <c r="B1003" i="38" s="1"/>
  <c r="A1002" i="38"/>
  <c r="B1002" i="38" s="1"/>
  <c r="A1001" i="38"/>
  <c r="B1001" i="38" s="1"/>
  <c r="A1000" i="38"/>
  <c r="B1000" i="38" s="1"/>
  <c r="A999" i="38"/>
  <c r="B999" i="38" s="1"/>
  <c r="A998" i="38"/>
  <c r="B998" i="38" s="1"/>
  <c r="A997" i="38"/>
  <c r="B997" i="38" s="1"/>
  <c r="A996" i="38"/>
  <c r="B996" i="38" s="1"/>
  <c r="A995" i="38"/>
  <c r="B995" i="38" s="1"/>
  <c r="A994" i="38"/>
  <c r="B994" i="38" s="1"/>
  <c r="A993" i="38"/>
  <c r="B993" i="38" s="1"/>
  <c r="A992" i="38"/>
  <c r="B992" i="38" s="1"/>
  <c r="A991" i="38"/>
  <c r="B991" i="38" s="1"/>
  <c r="A990" i="38"/>
  <c r="B990" i="38" s="1"/>
  <c r="A989" i="38"/>
  <c r="B989" i="38" s="1"/>
  <c r="A988" i="38"/>
  <c r="B988" i="38" s="1"/>
  <c r="A987" i="38"/>
  <c r="B987" i="38" s="1"/>
  <c r="A986" i="38"/>
  <c r="B986" i="38" s="1"/>
  <c r="A985" i="38"/>
  <c r="B985" i="38" s="1"/>
  <c r="A984" i="38"/>
  <c r="B984" i="38" s="1"/>
  <c r="A983" i="38"/>
  <c r="B983" i="38" s="1"/>
  <c r="A982" i="38"/>
  <c r="B982" i="38" s="1"/>
  <c r="A981" i="38"/>
  <c r="B981" i="38" s="1"/>
  <c r="A980" i="38"/>
  <c r="B980" i="38" s="1"/>
  <c r="A979" i="38"/>
  <c r="B979" i="38" s="1"/>
  <c r="A978" i="38"/>
  <c r="B978" i="38" s="1"/>
  <c r="A977" i="38"/>
  <c r="B977" i="38" s="1"/>
  <c r="A976" i="38"/>
  <c r="B976" i="38" s="1"/>
  <c r="A975" i="38"/>
  <c r="B975" i="38" s="1"/>
  <c r="A974" i="38"/>
  <c r="B974" i="38" s="1"/>
  <c r="A973" i="38"/>
  <c r="B973" i="38" s="1"/>
  <c r="A972" i="38"/>
  <c r="B972" i="38" s="1"/>
  <c r="A971" i="38"/>
  <c r="B971" i="38" s="1"/>
  <c r="A970" i="38"/>
  <c r="B970" i="38" s="1"/>
  <c r="A969" i="38"/>
  <c r="B969" i="38" s="1"/>
  <c r="A968" i="38"/>
  <c r="B968" i="38" s="1"/>
  <c r="A967" i="38"/>
  <c r="B967" i="38" s="1"/>
  <c r="A966" i="38"/>
  <c r="B966" i="38" s="1"/>
  <c r="A965" i="38"/>
  <c r="B965" i="38" s="1"/>
  <c r="A964" i="38"/>
  <c r="B964" i="38" s="1"/>
  <c r="A963" i="38"/>
  <c r="B963" i="38" s="1"/>
  <c r="A962" i="38"/>
  <c r="B962" i="38" s="1"/>
  <c r="A961" i="38"/>
  <c r="B961" i="38" s="1"/>
  <c r="A960" i="38"/>
  <c r="B960" i="38" s="1"/>
  <c r="A959" i="38"/>
  <c r="B959" i="38" s="1"/>
  <c r="A958" i="38"/>
  <c r="B958" i="38" s="1"/>
  <c r="A957" i="38"/>
  <c r="B957" i="38" s="1"/>
  <c r="A956" i="38"/>
  <c r="B956" i="38" s="1"/>
  <c r="A955" i="38"/>
  <c r="B955" i="38" s="1"/>
  <c r="A954" i="38"/>
  <c r="B954" i="38" s="1"/>
  <c r="A953" i="38"/>
  <c r="B953" i="38" s="1"/>
  <c r="A952" i="38"/>
  <c r="B952" i="38" s="1"/>
  <c r="A951" i="38"/>
  <c r="B951" i="38" s="1"/>
  <c r="A950" i="38"/>
  <c r="B950" i="38" s="1"/>
  <c r="A949" i="38"/>
  <c r="B949" i="38" s="1"/>
  <c r="A948" i="38"/>
  <c r="B948" i="38" s="1"/>
  <c r="A947" i="38"/>
  <c r="B947" i="38" s="1"/>
  <c r="A946" i="38"/>
  <c r="B946" i="38" s="1"/>
  <c r="A945" i="38"/>
  <c r="B945" i="38" s="1"/>
  <c r="A944" i="38"/>
  <c r="B944" i="38" s="1"/>
  <c r="A943" i="38"/>
  <c r="B943" i="38" s="1"/>
  <c r="A942" i="38"/>
  <c r="B942" i="38" s="1"/>
  <c r="A941" i="38"/>
  <c r="B941" i="38" s="1"/>
  <c r="A940" i="38"/>
  <c r="B940" i="38" s="1"/>
  <c r="A939" i="38"/>
  <c r="B939" i="38" s="1"/>
  <c r="A938" i="38"/>
  <c r="B938" i="38" s="1"/>
  <c r="A937" i="38"/>
  <c r="B937" i="38" s="1"/>
  <c r="A936" i="38"/>
  <c r="B936" i="38" s="1"/>
  <c r="A935" i="38"/>
  <c r="B935" i="38" s="1"/>
  <c r="A934" i="38"/>
  <c r="B934" i="38" s="1"/>
  <c r="A933" i="38"/>
  <c r="B933" i="38" s="1"/>
  <c r="A932" i="38"/>
  <c r="B932" i="38" s="1"/>
  <c r="A931" i="38"/>
  <c r="B931" i="38" s="1"/>
  <c r="A930" i="38"/>
  <c r="B930" i="38" s="1"/>
  <c r="A929" i="38"/>
  <c r="B929" i="38" s="1"/>
  <c r="A928" i="38"/>
  <c r="B928" i="38" s="1"/>
  <c r="A927" i="38"/>
  <c r="B927" i="38" s="1"/>
  <c r="A926" i="38"/>
  <c r="B926" i="38" s="1"/>
  <c r="A925" i="38"/>
  <c r="B925" i="38" s="1"/>
  <c r="A924" i="38"/>
  <c r="B924" i="38" s="1"/>
  <c r="A923" i="38"/>
  <c r="B923" i="38" s="1"/>
  <c r="A922" i="38"/>
  <c r="B922" i="38" s="1"/>
  <c r="A921" i="38"/>
  <c r="B921" i="38" s="1"/>
  <c r="A920" i="38"/>
  <c r="B920" i="38" s="1"/>
  <c r="A919" i="38"/>
  <c r="B919" i="38" s="1"/>
  <c r="A918" i="38"/>
  <c r="B918" i="38" s="1"/>
  <c r="A917" i="38"/>
  <c r="B917" i="38" s="1"/>
  <c r="A916" i="38"/>
  <c r="B916" i="38" s="1"/>
  <c r="A915" i="38"/>
  <c r="B915" i="38" s="1"/>
  <c r="A914" i="38"/>
  <c r="B914" i="38" s="1"/>
  <c r="A913" i="38"/>
  <c r="B913" i="38" s="1"/>
  <c r="A912" i="38"/>
  <c r="B912" i="38" s="1"/>
  <c r="A911" i="38"/>
  <c r="B911" i="38" s="1"/>
  <c r="A910" i="38"/>
  <c r="B910" i="38" s="1"/>
  <c r="A909" i="38"/>
  <c r="B909" i="38" s="1"/>
  <c r="A908" i="38"/>
  <c r="B908" i="38" s="1"/>
  <c r="A907" i="38"/>
  <c r="B907" i="38" s="1"/>
  <c r="A906" i="38"/>
  <c r="B906" i="38" s="1"/>
  <c r="A905" i="38"/>
  <c r="B905" i="38" s="1"/>
  <c r="A904" i="38"/>
  <c r="B904" i="38" s="1"/>
  <c r="A903" i="38"/>
  <c r="B903" i="38" s="1"/>
  <c r="A902" i="38"/>
  <c r="B902" i="38" s="1"/>
  <c r="A901" i="38"/>
  <c r="B901" i="38" s="1"/>
  <c r="A900" i="38"/>
  <c r="B900" i="38" s="1"/>
  <c r="A899" i="38"/>
  <c r="B899" i="38" s="1"/>
  <c r="A898" i="38"/>
  <c r="B898" i="38" s="1"/>
  <c r="A897" i="38"/>
  <c r="B897" i="38" s="1"/>
  <c r="A896" i="38"/>
  <c r="B896" i="38" s="1"/>
  <c r="A895" i="38"/>
  <c r="B895" i="38" s="1"/>
  <c r="A894" i="38"/>
  <c r="B894" i="38" s="1"/>
  <c r="A893" i="38"/>
  <c r="B893" i="38" s="1"/>
  <c r="A892" i="38"/>
  <c r="B892" i="38" s="1"/>
  <c r="A891" i="38"/>
  <c r="B891" i="38" s="1"/>
  <c r="A890" i="38"/>
  <c r="B890" i="38" s="1"/>
  <c r="A889" i="38"/>
  <c r="B889" i="38" s="1"/>
  <c r="A888" i="38"/>
  <c r="B888" i="38" s="1"/>
  <c r="A887" i="38"/>
  <c r="B887" i="38" s="1"/>
  <c r="A886" i="38"/>
  <c r="B886" i="38" s="1"/>
  <c r="A885" i="38"/>
  <c r="B885" i="38" s="1"/>
  <c r="A884" i="38"/>
  <c r="B884" i="38" s="1"/>
  <c r="A883" i="38"/>
  <c r="B883" i="38" s="1"/>
  <c r="A882" i="38"/>
  <c r="B882" i="38" s="1"/>
  <c r="A881" i="38"/>
  <c r="B881" i="38" s="1"/>
  <c r="A880" i="38"/>
  <c r="B880" i="38" s="1"/>
  <c r="A879" i="38"/>
  <c r="B879" i="38" s="1"/>
  <c r="A878" i="38"/>
  <c r="B878" i="38" s="1"/>
  <c r="A877" i="38"/>
  <c r="B877" i="38" s="1"/>
  <c r="A876" i="38"/>
  <c r="B876" i="38" s="1"/>
  <c r="A875" i="38"/>
  <c r="B875" i="38" s="1"/>
  <c r="A874" i="38"/>
  <c r="B874" i="38" s="1"/>
  <c r="A873" i="38"/>
  <c r="B873" i="38" s="1"/>
  <c r="A872" i="38"/>
  <c r="B872" i="38" s="1"/>
  <c r="A871" i="38"/>
  <c r="B871" i="38" s="1"/>
  <c r="A870" i="38"/>
  <c r="B870" i="38" s="1"/>
  <c r="A869" i="38"/>
  <c r="B869" i="38" s="1"/>
  <c r="A868" i="38"/>
  <c r="B868" i="38" s="1"/>
  <c r="A867" i="38"/>
  <c r="B867" i="38" s="1"/>
  <c r="A866" i="38"/>
  <c r="B866" i="38" s="1"/>
  <c r="A865" i="38"/>
  <c r="B865" i="38" s="1"/>
  <c r="A864" i="38"/>
  <c r="B864" i="38" s="1"/>
  <c r="A863" i="38"/>
  <c r="B863" i="38" s="1"/>
  <c r="A862" i="38"/>
  <c r="B862" i="38" s="1"/>
  <c r="A861" i="38"/>
  <c r="B861" i="38" s="1"/>
  <c r="A860" i="38"/>
  <c r="B860" i="38" s="1"/>
  <c r="A859" i="38"/>
  <c r="B859" i="38" s="1"/>
  <c r="A858" i="38"/>
  <c r="B858" i="38" s="1"/>
  <c r="A857" i="38"/>
  <c r="B857" i="38" s="1"/>
  <c r="A856" i="38"/>
  <c r="B856" i="38" s="1"/>
  <c r="A855" i="38"/>
  <c r="B855" i="38" s="1"/>
  <c r="A854" i="38"/>
  <c r="B854" i="38" s="1"/>
  <c r="A853" i="38"/>
  <c r="B853" i="38" s="1"/>
  <c r="A852" i="38"/>
  <c r="B852" i="38" s="1"/>
  <c r="A851" i="38"/>
  <c r="B851" i="38" s="1"/>
  <c r="A850" i="38"/>
  <c r="B850" i="38" s="1"/>
  <c r="A849" i="38"/>
  <c r="B849" i="38" s="1"/>
  <c r="A848" i="38"/>
  <c r="B848" i="38" s="1"/>
  <c r="A847" i="38"/>
  <c r="B847" i="38" s="1"/>
  <c r="A846" i="38"/>
  <c r="B846" i="38" s="1"/>
  <c r="A845" i="38"/>
  <c r="B845" i="38" s="1"/>
  <c r="A844" i="38"/>
  <c r="B844" i="38" s="1"/>
  <c r="A843" i="38"/>
  <c r="B843" i="38" s="1"/>
  <c r="A842" i="38"/>
  <c r="B842" i="38" s="1"/>
  <c r="A841" i="38"/>
  <c r="B841" i="38" s="1"/>
  <c r="A840" i="38"/>
  <c r="B840" i="38" s="1"/>
  <c r="A839" i="38"/>
  <c r="B839" i="38" s="1"/>
  <c r="A838" i="38"/>
  <c r="B838" i="38" s="1"/>
  <c r="A837" i="38"/>
  <c r="B837" i="38" s="1"/>
  <c r="A836" i="38"/>
  <c r="B836" i="38" s="1"/>
  <c r="A835" i="38"/>
  <c r="B835" i="38" s="1"/>
  <c r="A834" i="38"/>
  <c r="B834" i="38" s="1"/>
  <c r="A833" i="38"/>
  <c r="B833" i="38" s="1"/>
  <c r="A832" i="38"/>
  <c r="B832" i="38" s="1"/>
  <c r="A831" i="38"/>
  <c r="B831" i="38" s="1"/>
  <c r="A830" i="38"/>
  <c r="B830" i="38" s="1"/>
  <c r="A829" i="38"/>
  <c r="B829" i="38" s="1"/>
  <c r="A828" i="38"/>
  <c r="B828" i="38" s="1"/>
  <c r="A827" i="38"/>
  <c r="B827" i="38" s="1"/>
  <c r="A826" i="38"/>
  <c r="B826" i="38" s="1"/>
  <c r="A825" i="38"/>
  <c r="B825" i="38" s="1"/>
  <c r="A824" i="38"/>
  <c r="B824" i="38" s="1"/>
  <c r="A823" i="38"/>
  <c r="B823" i="38" s="1"/>
  <c r="A822" i="38"/>
  <c r="B822" i="38" s="1"/>
  <c r="A821" i="38"/>
  <c r="B821" i="38" s="1"/>
  <c r="A820" i="38"/>
  <c r="B820" i="38" s="1"/>
  <c r="A819" i="38"/>
  <c r="B819" i="38" s="1"/>
  <c r="A818" i="38"/>
  <c r="B818" i="38" s="1"/>
  <c r="A817" i="38"/>
  <c r="B817" i="38" s="1"/>
  <c r="A816" i="38"/>
  <c r="B816" i="38" s="1"/>
  <c r="A815" i="38"/>
  <c r="B815" i="38" s="1"/>
  <c r="A814" i="38"/>
  <c r="B814" i="38" s="1"/>
  <c r="A813" i="38"/>
  <c r="B813" i="38" s="1"/>
  <c r="A812" i="38"/>
  <c r="B812" i="38" s="1"/>
  <c r="A811" i="38"/>
  <c r="B811" i="38" s="1"/>
  <c r="A810" i="38"/>
  <c r="B810" i="38" s="1"/>
  <c r="A809" i="38"/>
  <c r="B809" i="38" s="1"/>
  <c r="A808" i="38"/>
  <c r="B808" i="38" s="1"/>
  <c r="A807" i="38"/>
  <c r="B807" i="38" s="1"/>
  <c r="A806" i="38"/>
  <c r="B806" i="38" s="1"/>
  <c r="A805" i="38"/>
  <c r="B805" i="38" s="1"/>
  <c r="A804" i="38"/>
  <c r="B804" i="38" s="1"/>
  <c r="A803" i="38"/>
  <c r="B803" i="38" s="1"/>
  <c r="A802" i="38"/>
  <c r="B802" i="38" s="1"/>
  <c r="A801" i="38"/>
  <c r="B801" i="38" s="1"/>
  <c r="A800" i="38"/>
  <c r="B800" i="38" s="1"/>
  <c r="A799" i="38"/>
  <c r="B799" i="38" s="1"/>
  <c r="A798" i="38"/>
  <c r="B798" i="38" s="1"/>
  <c r="A797" i="38"/>
  <c r="B797" i="38" s="1"/>
  <c r="A796" i="38"/>
  <c r="B796" i="38" s="1"/>
  <c r="A795" i="38"/>
  <c r="B795" i="38" s="1"/>
  <c r="A794" i="38"/>
  <c r="B794" i="38" s="1"/>
  <c r="A793" i="38"/>
  <c r="B793" i="38" s="1"/>
  <c r="A792" i="38"/>
  <c r="B792" i="38" s="1"/>
  <c r="A791" i="38"/>
  <c r="B791" i="38" s="1"/>
  <c r="A790" i="38"/>
  <c r="B790" i="38" s="1"/>
  <c r="A789" i="38"/>
  <c r="B789" i="38" s="1"/>
  <c r="A788" i="38"/>
  <c r="B788" i="38" s="1"/>
  <c r="A787" i="38"/>
  <c r="B787" i="38" s="1"/>
  <c r="A786" i="38"/>
  <c r="B786" i="38" s="1"/>
  <c r="A785" i="38"/>
  <c r="B785" i="38" s="1"/>
  <c r="A784" i="38"/>
  <c r="B784" i="38" s="1"/>
  <c r="A783" i="38"/>
  <c r="B783" i="38" s="1"/>
  <c r="A782" i="38"/>
  <c r="B782" i="38" s="1"/>
  <c r="A781" i="38"/>
  <c r="B781" i="38" s="1"/>
  <c r="A780" i="38"/>
  <c r="B780" i="38" s="1"/>
  <c r="A779" i="38"/>
  <c r="B779" i="38" s="1"/>
  <c r="A778" i="38"/>
  <c r="B778" i="38" s="1"/>
  <c r="A777" i="38"/>
  <c r="B777" i="38" s="1"/>
  <c r="A776" i="38"/>
  <c r="B776" i="38" s="1"/>
  <c r="A775" i="38"/>
  <c r="B775" i="38" s="1"/>
  <c r="A774" i="38"/>
  <c r="B774" i="38" s="1"/>
  <c r="A773" i="38"/>
  <c r="B773" i="38" s="1"/>
  <c r="A772" i="38"/>
  <c r="B772" i="38" s="1"/>
  <c r="A771" i="38"/>
  <c r="B771" i="38" s="1"/>
  <c r="A770" i="38"/>
  <c r="B770" i="38" s="1"/>
  <c r="A769" i="38"/>
  <c r="B769" i="38" s="1"/>
  <c r="A768" i="38"/>
  <c r="B768" i="38" s="1"/>
  <c r="A767" i="38"/>
  <c r="B767" i="38" s="1"/>
  <c r="A766" i="38"/>
  <c r="B766" i="38" s="1"/>
  <c r="A765" i="38"/>
  <c r="B765" i="38" s="1"/>
  <c r="A764" i="38"/>
  <c r="B764" i="38" s="1"/>
  <c r="A763" i="38"/>
  <c r="B763" i="38" s="1"/>
  <c r="A762" i="38"/>
  <c r="B762" i="38" s="1"/>
  <c r="A761" i="38"/>
  <c r="B761" i="38" s="1"/>
  <c r="A760" i="38"/>
  <c r="B760" i="38" s="1"/>
  <c r="A759" i="38"/>
  <c r="B759" i="38" s="1"/>
  <c r="A758" i="38"/>
  <c r="B758" i="38" s="1"/>
  <c r="A757" i="38"/>
  <c r="B757" i="38" s="1"/>
  <c r="A756" i="38"/>
  <c r="B756" i="38" s="1"/>
  <c r="A755" i="38"/>
  <c r="B755" i="38" s="1"/>
  <c r="A754" i="38"/>
  <c r="B754" i="38" s="1"/>
  <c r="A753" i="38"/>
  <c r="B753" i="38" s="1"/>
  <c r="A752" i="38"/>
  <c r="B752" i="38" s="1"/>
  <c r="A751" i="38"/>
  <c r="B751" i="38" s="1"/>
  <c r="A750" i="38"/>
  <c r="B750" i="38" s="1"/>
  <c r="A749" i="38"/>
  <c r="B749" i="38" s="1"/>
  <c r="A748" i="38"/>
  <c r="B748" i="38" s="1"/>
  <c r="A747" i="38"/>
  <c r="B747" i="38" s="1"/>
  <c r="A746" i="38"/>
  <c r="B746" i="38" s="1"/>
  <c r="A745" i="38"/>
  <c r="B745" i="38" s="1"/>
  <c r="A744" i="38"/>
  <c r="B744" i="38" s="1"/>
  <c r="A743" i="38"/>
  <c r="B743" i="38" s="1"/>
  <c r="A742" i="38"/>
  <c r="B742" i="38" s="1"/>
  <c r="A741" i="38"/>
  <c r="B741" i="38" s="1"/>
  <c r="A740" i="38"/>
  <c r="B740" i="38" s="1"/>
  <c r="A739" i="38"/>
  <c r="B739" i="38" s="1"/>
  <c r="A738" i="38"/>
  <c r="B738" i="38" s="1"/>
  <c r="A737" i="38"/>
  <c r="B737" i="38" s="1"/>
  <c r="A736" i="38"/>
  <c r="B736" i="38" s="1"/>
  <c r="A735" i="38"/>
  <c r="B735" i="38" s="1"/>
  <c r="A734" i="38"/>
  <c r="B734" i="38" s="1"/>
  <c r="A733" i="38"/>
  <c r="B733" i="38" s="1"/>
  <c r="A732" i="38"/>
  <c r="B732" i="38" s="1"/>
  <c r="A731" i="38"/>
  <c r="B731" i="38" s="1"/>
  <c r="A730" i="38"/>
  <c r="B730" i="38" s="1"/>
  <c r="A729" i="38"/>
  <c r="B729" i="38" s="1"/>
  <c r="A728" i="38"/>
  <c r="B728" i="38" s="1"/>
  <c r="A727" i="38"/>
  <c r="B727" i="38" s="1"/>
  <c r="A726" i="38"/>
  <c r="B726" i="38" s="1"/>
  <c r="A725" i="38"/>
  <c r="B725" i="38" s="1"/>
  <c r="A724" i="38"/>
  <c r="B724" i="38" s="1"/>
  <c r="A723" i="38"/>
  <c r="B723" i="38" s="1"/>
  <c r="A722" i="38"/>
  <c r="B722" i="38" s="1"/>
  <c r="A721" i="38"/>
  <c r="B721" i="38" s="1"/>
  <c r="A720" i="38"/>
  <c r="B720" i="38" s="1"/>
  <c r="A719" i="38"/>
  <c r="B719" i="38" s="1"/>
  <c r="A718" i="38"/>
  <c r="B718" i="38" s="1"/>
  <c r="A717" i="38"/>
  <c r="B717" i="38" s="1"/>
  <c r="A716" i="38"/>
  <c r="B716" i="38" s="1"/>
  <c r="A715" i="38"/>
  <c r="B715" i="38" s="1"/>
  <c r="A714" i="38"/>
  <c r="B714" i="38" s="1"/>
  <c r="A713" i="38"/>
  <c r="B713" i="38" s="1"/>
  <c r="A712" i="38"/>
  <c r="B712" i="38" s="1"/>
  <c r="A711" i="38"/>
  <c r="B711" i="38" s="1"/>
  <c r="A710" i="38"/>
  <c r="B710" i="38" s="1"/>
  <c r="A709" i="38"/>
  <c r="B709" i="38" s="1"/>
  <c r="A708" i="38"/>
  <c r="B708" i="38" s="1"/>
  <c r="A707" i="38"/>
  <c r="B707" i="38" s="1"/>
  <c r="A706" i="38"/>
  <c r="B706" i="38" s="1"/>
  <c r="A705" i="38"/>
  <c r="B705" i="38" s="1"/>
  <c r="A704" i="38"/>
  <c r="B704" i="38" s="1"/>
  <c r="A703" i="38"/>
  <c r="B703" i="38" s="1"/>
  <c r="A702" i="38"/>
  <c r="B702" i="38" s="1"/>
  <c r="A701" i="38"/>
  <c r="B701" i="38" s="1"/>
  <c r="A700" i="38"/>
  <c r="B700" i="38" s="1"/>
  <c r="A699" i="38"/>
  <c r="B699" i="38" s="1"/>
  <c r="A698" i="38"/>
  <c r="B698" i="38" s="1"/>
  <c r="A697" i="38"/>
  <c r="B697" i="38" s="1"/>
  <c r="A696" i="38"/>
  <c r="B696" i="38" s="1"/>
  <c r="A695" i="38"/>
  <c r="B695" i="38" s="1"/>
  <c r="A694" i="38"/>
  <c r="B694" i="38" s="1"/>
  <c r="A693" i="38"/>
  <c r="B693" i="38" s="1"/>
  <c r="A692" i="38"/>
  <c r="B692" i="38" s="1"/>
  <c r="A691" i="38"/>
  <c r="B691" i="38" s="1"/>
  <c r="A690" i="38"/>
  <c r="B690" i="38" s="1"/>
  <c r="A689" i="38"/>
  <c r="B689" i="38" s="1"/>
  <c r="A688" i="38"/>
  <c r="B688" i="38" s="1"/>
  <c r="A687" i="38"/>
  <c r="B687" i="38" s="1"/>
  <c r="A686" i="38"/>
  <c r="B686" i="38" s="1"/>
  <c r="A685" i="38"/>
  <c r="B685" i="38" s="1"/>
  <c r="A684" i="38"/>
  <c r="B684" i="38" s="1"/>
  <c r="A683" i="38"/>
  <c r="B683" i="38" s="1"/>
  <c r="A682" i="38"/>
  <c r="B682" i="38" s="1"/>
  <c r="A681" i="38"/>
  <c r="B681" i="38" s="1"/>
  <c r="A680" i="38"/>
  <c r="B680" i="38" s="1"/>
  <c r="A679" i="38"/>
  <c r="B679" i="38" s="1"/>
  <c r="A678" i="38"/>
  <c r="B678" i="38" s="1"/>
  <c r="A677" i="38"/>
  <c r="B677" i="38" s="1"/>
  <c r="A676" i="38"/>
  <c r="B676" i="38" s="1"/>
  <c r="A675" i="38"/>
  <c r="B675" i="38" s="1"/>
  <c r="A674" i="38"/>
  <c r="B674" i="38" s="1"/>
  <c r="A673" i="38"/>
  <c r="B673" i="38" s="1"/>
  <c r="A672" i="38"/>
  <c r="B672" i="38" s="1"/>
  <c r="A671" i="38"/>
  <c r="B671" i="38" s="1"/>
  <c r="A670" i="38"/>
  <c r="B670" i="38" s="1"/>
  <c r="A669" i="38"/>
  <c r="B669" i="38" s="1"/>
  <c r="A668" i="38"/>
  <c r="B668" i="38" s="1"/>
  <c r="A667" i="38"/>
  <c r="B667" i="38" s="1"/>
  <c r="A666" i="38"/>
  <c r="B666" i="38" s="1"/>
  <c r="A665" i="38"/>
  <c r="B665" i="38" s="1"/>
  <c r="A664" i="38"/>
  <c r="B664" i="38" s="1"/>
  <c r="A663" i="38"/>
  <c r="B663" i="38" s="1"/>
  <c r="A662" i="38"/>
  <c r="B662" i="38" s="1"/>
  <c r="A661" i="38"/>
  <c r="B661" i="38" s="1"/>
  <c r="A660" i="38"/>
  <c r="B660" i="38" s="1"/>
  <c r="A659" i="38"/>
  <c r="B659" i="38" s="1"/>
  <c r="A658" i="38"/>
  <c r="B658" i="38" s="1"/>
  <c r="A657" i="38"/>
  <c r="B657" i="38" s="1"/>
  <c r="A656" i="38"/>
  <c r="B656" i="38" s="1"/>
  <c r="A655" i="38"/>
  <c r="B655" i="38" s="1"/>
  <c r="A654" i="38"/>
  <c r="B654" i="38" s="1"/>
  <c r="A653" i="38"/>
  <c r="B653" i="38" s="1"/>
  <c r="A652" i="38"/>
  <c r="B652" i="38" s="1"/>
  <c r="A651" i="38"/>
  <c r="B651" i="38" s="1"/>
  <c r="A650" i="38"/>
  <c r="B650" i="38" s="1"/>
  <c r="A649" i="38"/>
  <c r="B649" i="38" s="1"/>
  <c r="A648" i="38"/>
  <c r="B648" i="38" s="1"/>
  <c r="A647" i="38"/>
  <c r="B647" i="38" s="1"/>
  <c r="A646" i="38"/>
  <c r="B646" i="38" s="1"/>
  <c r="A645" i="38"/>
  <c r="B645" i="38" s="1"/>
  <c r="A644" i="38"/>
  <c r="B644" i="38" s="1"/>
  <c r="A643" i="38"/>
  <c r="B643" i="38" s="1"/>
  <c r="A642" i="38"/>
  <c r="B642" i="38" s="1"/>
  <c r="A641" i="38"/>
  <c r="B641" i="38" s="1"/>
  <c r="A640" i="38"/>
  <c r="B640" i="38" s="1"/>
  <c r="A639" i="38"/>
  <c r="B639" i="38" s="1"/>
  <c r="A638" i="38"/>
  <c r="B638" i="38" s="1"/>
  <c r="A637" i="38"/>
  <c r="B637" i="38" s="1"/>
  <c r="A636" i="38"/>
  <c r="B636" i="38" s="1"/>
  <c r="A635" i="38"/>
  <c r="B635" i="38" s="1"/>
  <c r="A634" i="38"/>
  <c r="B634" i="38" s="1"/>
  <c r="A633" i="38"/>
  <c r="B633" i="38" s="1"/>
  <c r="A632" i="38"/>
  <c r="B632" i="38" s="1"/>
  <c r="A631" i="38"/>
  <c r="B631" i="38" s="1"/>
  <c r="A630" i="38"/>
  <c r="B630" i="38" s="1"/>
  <c r="A629" i="38"/>
  <c r="B629" i="38" s="1"/>
  <c r="A628" i="38"/>
  <c r="B628" i="38" s="1"/>
  <c r="A627" i="38"/>
  <c r="B627" i="38" s="1"/>
  <c r="A626" i="38"/>
  <c r="B626" i="38" s="1"/>
  <c r="A625" i="38"/>
  <c r="B625" i="38" s="1"/>
  <c r="A624" i="38"/>
  <c r="B624" i="38" s="1"/>
  <c r="A623" i="38"/>
  <c r="B623" i="38" s="1"/>
  <c r="A622" i="38"/>
  <c r="B622" i="38" s="1"/>
  <c r="A621" i="38"/>
  <c r="B621" i="38" s="1"/>
  <c r="A620" i="38"/>
  <c r="B620" i="38" s="1"/>
  <c r="A619" i="38"/>
  <c r="B619" i="38" s="1"/>
  <c r="A618" i="38"/>
  <c r="B618" i="38" s="1"/>
  <c r="A617" i="38"/>
  <c r="B617" i="38" s="1"/>
  <c r="A616" i="38"/>
  <c r="B616" i="38" s="1"/>
  <c r="A615" i="38"/>
  <c r="B615" i="38" s="1"/>
  <c r="A614" i="38"/>
  <c r="B614" i="38" s="1"/>
  <c r="A613" i="38"/>
  <c r="B613" i="38" s="1"/>
  <c r="A612" i="38"/>
  <c r="B612" i="38" s="1"/>
  <c r="A611" i="38"/>
  <c r="B611" i="38" s="1"/>
  <c r="A610" i="38"/>
  <c r="B610" i="38" s="1"/>
  <c r="A609" i="38"/>
  <c r="B609" i="38" s="1"/>
  <c r="A608" i="38"/>
  <c r="B608" i="38" s="1"/>
  <c r="A607" i="38"/>
  <c r="B607" i="38" s="1"/>
  <c r="A606" i="38"/>
  <c r="B606" i="38" s="1"/>
  <c r="A605" i="38"/>
  <c r="B605" i="38" s="1"/>
  <c r="A604" i="38"/>
  <c r="B604" i="38" s="1"/>
  <c r="A603" i="38"/>
  <c r="B603" i="38" s="1"/>
  <c r="A602" i="38"/>
  <c r="B602" i="38" s="1"/>
  <c r="A601" i="38"/>
  <c r="B601" i="38" s="1"/>
  <c r="A600" i="38"/>
  <c r="B600" i="38" s="1"/>
  <c r="A599" i="38"/>
  <c r="B599" i="38" s="1"/>
  <c r="A598" i="38"/>
  <c r="B598" i="38" s="1"/>
  <c r="A597" i="38"/>
  <c r="B597" i="38" s="1"/>
  <c r="A596" i="38"/>
  <c r="B596" i="38" s="1"/>
  <c r="A595" i="38"/>
  <c r="B595" i="38" s="1"/>
  <c r="A594" i="38"/>
  <c r="B594" i="38" s="1"/>
  <c r="A593" i="38"/>
  <c r="B593" i="38" s="1"/>
  <c r="A592" i="38"/>
  <c r="B592" i="38" s="1"/>
  <c r="A591" i="38"/>
  <c r="B591" i="38" s="1"/>
  <c r="A590" i="38"/>
  <c r="B590" i="38" s="1"/>
  <c r="A589" i="38"/>
  <c r="B589" i="38" s="1"/>
  <c r="A588" i="38"/>
  <c r="B588" i="38" s="1"/>
  <c r="A587" i="38"/>
  <c r="B587" i="38" s="1"/>
  <c r="A586" i="38"/>
  <c r="B586" i="38" s="1"/>
  <c r="A585" i="38"/>
  <c r="B585" i="38" s="1"/>
  <c r="A584" i="38"/>
  <c r="B584" i="38" s="1"/>
  <c r="A583" i="38"/>
  <c r="B583" i="38" s="1"/>
  <c r="A582" i="38"/>
  <c r="B582" i="38" s="1"/>
  <c r="A581" i="38"/>
  <c r="B581" i="38" s="1"/>
  <c r="A580" i="38"/>
  <c r="B580" i="38" s="1"/>
  <c r="A579" i="38"/>
  <c r="B579" i="38" s="1"/>
  <c r="A578" i="38"/>
  <c r="B578" i="38" s="1"/>
  <c r="A577" i="38"/>
  <c r="B577" i="38" s="1"/>
  <c r="A576" i="38"/>
  <c r="B576" i="38" s="1"/>
  <c r="A575" i="38"/>
  <c r="B575" i="38" s="1"/>
  <c r="A574" i="38"/>
  <c r="B574" i="38" s="1"/>
  <c r="A573" i="38"/>
  <c r="B573" i="38" s="1"/>
  <c r="A572" i="38"/>
  <c r="B572" i="38" s="1"/>
  <c r="A571" i="38"/>
  <c r="B571" i="38" s="1"/>
  <c r="A570" i="38"/>
  <c r="B570" i="38" s="1"/>
  <c r="A569" i="38"/>
  <c r="B569" i="38" s="1"/>
  <c r="A568" i="38"/>
  <c r="B568" i="38" s="1"/>
  <c r="A567" i="38"/>
  <c r="B567" i="38" s="1"/>
  <c r="A566" i="38"/>
  <c r="B566" i="38" s="1"/>
  <c r="A565" i="38"/>
  <c r="B565" i="38" s="1"/>
  <c r="A564" i="38"/>
  <c r="B564" i="38" s="1"/>
  <c r="A563" i="38"/>
  <c r="B563" i="38" s="1"/>
  <c r="A562" i="38"/>
  <c r="B562" i="38" s="1"/>
  <c r="A561" i="38"/>
  <c r="B561" i="38" s="1"/>
  <c r="A560" i="38"/>
  <c r="B560" i="38" s="1"/>
  <c r="A559" i="38"/>
  <c r="B559" i="38" s="1"/>
  <c r="A558" i="38"/>
  <c r="B558" i="38" s="1"/>
  <c r="A557" i="38"/>
  <c r="B557" i="38" s="1"/>
  <c r="A556" i="38"/>
  <c r="B556" i="38" s="1"/>
  <c r="A555" i="38"/>
  <c r="B555" i="38" s="1"/>
  <c r="A554" i="38"/>
  <c r="B554" i="38" s="1"/>
  <c r="A553" i="38"/>
  <c r="B553" i="38" s="1"/>
  <c r="A552" i="38"/>
  <c r="B552" i="38" s="1"/>
  <c r="A551" i="38"/>
  <c r="B551" i="38" s="1"/>
  <c r="A550" i="38"/>
  <c r="B550" i="38" s="1"/>
  <c r="A549" i="38"/>
  <c r="B549" i="38" s="1"/>
  <c r="A548" i="38"/>
  <c r="B548" i="38" s="1"/>
  <c r="A547" i="38"/>
  <c r="B547" i="38" s="1"/>
  <c r="A546" i="38"/>
  <c r="B546" i="38" s="1"/>
  <c r="A545" i="38"/>
  <c r="B545" i="38" s="1"/>
  <c r="A544" i="38"/>
  <c r="B544" i="38" s="1"/>
  <c r="A543" i="38"/>
  <c r="B543" i="38" s="1"/>
  <c r="A542" i="38"/>
  <c r="B542" i="38" s="1"/>
  <c r="A541" i="38"/>
  <c r="B541" i="38" s="1"/>
  <c r="A540" i="38"/>
  <c r="B540" i="38" s="1"/>
  <c r="A539" i="38"/>
  <c r="B539" i="38" s="1"/>
  <c r="A538" i="38"/>
  <c r="B538" i="38" s="1"/>
  <c r="A537" i="38"/>
  <c r="B537" i="38" s="1"/>
  <c r="A536" i="38"/>
  <c r="B536" i="38" s="1"/>
  <c r="A535" i="38"/>
  <c r="B535" i="38" s="1"/>
  <c r="A534" i="38"/>
  <c r="B534" i="38" s="1"/>
  <c r="A533" i="38"/>
  <c r="B533" i="38" s="1"/>
  <c r="A532" i="38"/>
  <c r="B532" i="38" s="1"/>
  <c r="A531" i="38"/>
  <c r="B531" i="38" s="1"/>
  <c r="A530" i="38"/>
  <c r="B530" i="38" s="1"/>
  <c r="A529" i="38"/>
  <c r="B529" i="38" s="1"/>
  <c r="A528" i="38"/>
  <c r="B528" i="38" s="1"/>
  <c r="A527" i="38"/>
  <c r="B527" i="38" s="1"/>
  <c r="A526" i="38"/>
  <c r="B526" i="38" s="1"/>
  <c r="A525" i="38"/>
  <c r="B525" i="38" s="1"/>
  <c r="A524" i="38"/>
  <c r="B524" i="38" s="1"/>
  <c r="A523" i="38"/>
  <c r="B523" i="38" s="1"/>
  <c r="A522" i="38"/>
  <c r="B522" i="38" s="1"/>
  <c r="A521" i="38"/>
  <c r="B521" i="38" s="1"/>
  <c r="A520" i="38"/>
  <c r="B520" i="38" s="1"/>
  <c r="A519" i="38"/>
  <c r="B519" i="38" s="1"/>
  <c r="A518" i="38"/>
  <c r="B518" i="38" s="1"/>
  <c r="A517" i="38"/>
  <c r="B517" i="38" s="1"/>
  <c r="A516" i="38"/>
  <c r="B516" i="38" s="1"/>
  <c r="A515" i="38"/>
  <c r="B515" i="38" s="1"/>
  <c r="A514" i="38"/>
  <c r="B514" i="38" s="1"/>
  <c r="A513" i="38"/>
  <c r="B513" i="38" s="1"/>
  <c r="A512" i="38"/>
  <c r="B512" i="38" s="1"/>
  <c r="A511" i="38"/>
  <c r="B511" i="38" s="1"/>
  <c r="A510" i="38"/>
  <c r="B510" i="38" s="1"/>
  <c r="A509" i="38"/>
  <c r="B509" i="38" s="1"/>
  <c r="A508" i="38"/>
  <c r="B508" i="38" s="1"/>
  <c r="A507" i="38"/>
  <c r="B507" i="38" s="1"/>
  <c r="A506" i="38"/>
  <c r="B506" i="38" s="1"/>
  <c r="A505" i="38"/>
  <c r="B505" i="38" s="1"/>
  <c r="A504" i="38"/>
  <c r="B504" i="38" s="1"/>
  <c r="A503" i="38"/>
  <c r="B503" i="38" s="1"/>
  <c r="A502" i="38"/>
  <c r="B502" i="38" s="1"/>
  <c r="A501" i="38"/>
  <c r="B501" i="38" s="1"/>
  <c r="A500" i="38"/>
  <c r="B500" i="38" s="1"/>
  <c r="A499" i="38"/>
  <c r="B499" i="38" s="1"/>
  <c r="A498" i="38"/>
  <c r="B498" i="38" s="1"/>
  <c r="A497" i="38"/>
  <c r="B497" i="38" s="1"/>
  <c r="A496" i="38"/>
  <c r="B496" i="38" s="1"/>
  <c r="A495" i="38"/>
  <c r="B495" i="38" s="1"/>
  <c r="A494" i="38"/>
  <c r="B494" i="38" s="1"/>
  <c r="A493" i="38"/>
  <c r="B493" i="38" s="1"/>
  <c r="A492" i="38"/>
  <c r="B492" i="38" s="1"/>
  <c r="A491" i="38"/>
  <c r="B491" i="38" s="1"/>
  <c r="A490" i="38"/>
  <c r="B490" i="38" s="1"/>
  <c r="A489" i="38"/>
  <c r="B489" i="38" s="1"/>
  <c r="A488" i="38"/>
  <c r="B488" i="38" s="1"/>
  <c r="A487" i="38"/>
  <c r="B487" i="38" s="1"/>
  <c r="A486" i="38"/>
  <c r="B486" i="38" s="1"/>
  <c r="A485" i="38"/>
  <c r="B485" i="38" s="1"/>
  <c r="A484" i="38"/>
  <c r="B484" i="38" s="1"/>
  <c r="A483" i="38"/>
  <c r="B483" i="38" s="1"/>
  <c r="A482" i="38"/>
  <c r="B482" i="38" s="1"/>
  <c r="A481" i="38"/>
  <c r="B481" i="38" s="1"/>
  <c r="A480" i="38"/>
  <c r="B480" i="38" s="1"/>
  <c r="A479" i="38"/>
  <c r="B479" i="38" s="1"/>
  <c r="A478" i="38"/>
  <c r="B478" i="38" s="1"/>
  <c r="A477" i="38"/>
  <c r="B477" i="38" s="1"/>
  <c r="A476" i="38"/>
  <c r="B476" i="38" s="1"/>
  <c r="A475" i="38"/>
  <c r="B475" i="38" s="1"/>
  <c r="A474" i="38"/>
  <c r="B474" i="38" s="1"/>
  <c r="A473" i="38"/>
  <c r="B473" i="38" s="1"/>
  <c r="A472" i="38"/>
  <c r="B472" i="38" s="1"/>
  <c r="A471" i="38"/>
  <c r="B471" i="38" s="1"/>
  <c r="A470" i="38"/>
  <c r="B470" i="38" s="1"/>
  <c r="A469" i="38"/>
  <c r="B469" i="38" s="1"/>
  <c r="A468" i="38"/>
  <c r="B468" i="38" s="1"/>
  <c r="A467" i="38"/>
  <c r="B467" i="38" s="1"/>
  <c r="A466" i="38"/>
  <c r="B466" i="38" s="1"/>
  <c r="A465" i="38"/>
  <c r="B465" i="38" s="1"/>
  <c r="A464" i="38"/>
  <c r="B464" i="38" s="1"/>
  <c r="A463" i="38"/>
  <c r="B463" i="38" s="1"/>
  <c r="A462" i="38"/>
  <c r="B462" i="38" s="1"/>
  <c r="A461" i="38"/>
  <c r="B461" i="38" s="1"/>
  <c r="A460" i="38"/>
  <c r="B460" i="38" s="1"/>
  <c r="A459" i="38"/>
  <c r="B459" i="38" s="1"/>
  <c r="A458" i="38"/>
  <c r="B458" i="38" s="1"/>
  <c r="A457" i="38"/>
  <c r="B457" i="38" s="1"/>
  <c r="A456" i="38"/>
  <c r="B456" i="38" s="1"/>
  <c r="A455" i="38"/>
  <c r="B455" i="38" s="1"/>
  <c r="A454" i="38"/>
  <c r="B454" i="38" s="1"/>
  <c r="A453" i="38"/>
  <c r="B453" i="38" s="1"/>
  <c r="A452" i="38"/>
  <c r="B452" i="38" s="1"/>
  <c r="A451" i="38"/>
  <c r="B451" i="38" s="1"/>
  <c r="A450" i="38"/>
  <c r="B450" i="38" s="1"/>
  <c r="A449" i="38"/>
  <c r="B449" i="38" s="1"/>
  <c r="A448" i="38"/>
  <c r="B448" i="38" s="1"/>
  <c r="A447" i="38"/>
  <c r="B447" i="38" s="1"/>
  <c r="A446" i="38"/>
  <c r="B446" i="38" s="1"/>
  <c r="A445" i="38"/>
  <c r="B445" i="38" s="1"/>
  <c r="A444" i="38"/>
  <c r="B444" i="38" s="1"/>
  <c r="A443" i="38"/>
  <c r="B443" i="38" s="1"/>
  <c r="A442" i="38"/>
  <c r="B442" i="38" s="1"/>
  <c r="A441" i="38"/>
  <c r="B441" i="38" s="1"/>
  <c r="A440" i="38"/>
  <c r="B440" i="38" s="1"/>
  <c r="A439" i="38"/>
  <c r="B439" i="38" s="1"/>
  <c r="A438" i="38"/>
  <c r="B438" i="38" s="1"/>
  <c r="A437" i="38"/>
  <c r="B437" i="38" s="1"/>
  <c r="A436" i="38"/>
  <c r="B436" i="38" s="1"/>
  <c r="A435" i="38"/>
  <c r="B435" i="38" s="1"/>
  <c r="A434" i="38"/>
  <c r="B434" i="38" s="1"/>
  <c r="A433" i="38"/>
  <c r="B433" i="38" s="1"/>
  <c r="A432" i="38"/>
  <c r="B432" i="38" s="1"/>
  <c r="A431" i="38"/>
  <c r="B431" i="38" s="1"/>
  <c r="A430" i="38"/>
  <c r="B430" i="38" s="1"/>
  <c r="A429" i="38"/>
  <c r="B429" i="38" s="1"/>
  <c r="A428" i="38"/>
  <c r="B428" i="38" s="1"/>
  <c r="A427" i="38"/>
  <c r="B427" i="38" s="1"/>
  <c r="A426" i="38"/>
  <c r="B426" i="38" s="1"/>
  <c r="A425" i="38"/>
  <c r="B425" i="38" s="1"/>
  <c r="A424" i="38"/>
  <c r="B424" i="38" s="1"/>
  <c r="A423" i="38"/>
  <c r="B423" i="38" s="1"/>
  <c r="A422" i="38"/>
  <c r="B422" i="38" s="1"/>
  <c r="A421" i="38"/>
  <c r="B421" i="38" s="1"/>
  <c r="A420" i="38"/>
  <c r="B420" i="38" s="1"/>
  <c r="A419" i="38"/>
  <c r="B419" i="38" s="1"/>
  <c r="A418" i="38"/>
  <c r="B418" i="38" s="1"/>
  <c r="A417" i="38"/>
  <c r="B417" i="38" s="1"/>
  <c r="A416" i="38"/>
  <c r="B416" i="38" s="1"/>
  <c r="A415" i="38"/>
  <c r="B415" i="38" s="1"/>
  <c r="A414" i="38"/>
  <c r="B414" i="38" s="1"/>
  <c r="A413" i="38"/>
  <c r="B413" i="38" s="1"/>
  <c r="A412" i="38"/>
  <c r="B412" i="38" s="1"/>
  <c r="A411" i="38"/>
  <c r="B411" i="38" s="1"/>
  <c r="A410" i="38"/>
  <c r="B410" i="38" s="1"/>
  <c r="A409" i="38"/>
  <c r="B409" i="38" s="1"/>
  <c r="A408" i="38"/>
  <c r="B408" i="38" s="1"/>
  <c r="A407" i="38"/>
  <c r="B407" i="38" s="1"/>
  <c r="A406" i="38"/>
  <c r="B406" i="38" s="1"/>
  <c r="A405" i="38"/>
  <c r="B405" i="38" s="1"/>
  <c r="A404" i="38"/>
  <c r="B404" i="38" s="1"/>
  <c r="A403" i="38"/>
  <c r="B403" i="38" s="1"/>
  <c r="A402" i="38"/>
  <c r="B402" i="38" s="1"/>
  <c r="A401" i="38"/>
  <c r="B401" i="38" s="1"/>
  <c r="A400" i="38"/>
  <c r="B400" i="38" s="1"/>
  <c r="A399" i="38"/>
  <c r="B399" i="38" s="1"/>
  <c r="A398" i="38"/>
  <c r="B398" i="38" s="1"/>
  <c r="A397" i="38"/>
  <c r="B397" i="38" s="1"/>
  <c r="A396" i="38"/>
  <c r="B396" i="38" s="1"/>
  <c r="A395" i="38"/>
  <c r="B395" i="38" s="1"/>
  <c r="A394" i="38"/>
  <c r="B394" i="38" s="1"/>
  <c r="A393" i="38"/>
  <c r="B393" i="38" s="1"/>
  <c r="A392" i="38"/>
  <c r="B392" i="38" s="1"/>
  <c r="A391" i="38"/>
  <c r="B391" i="38" s="1"/>
  <c r="A390" i="38"/>
  <c r="B390" i="38" s="1"/>
  <c r="A389" i="38"/>
  <c r="B389" i="38" s="1"/>
  <c r="A388" i="38"/>
  <c r="B388" i="38" s="1"/>
  <c r="A387" i="38"/>
  <c r="B387" i="38" s="1"/>
  <c r="A386" i="38"/>
  <c r="B386" i="38" s="1"/>
  <c r="A385" i="38"/>
  <c r="B385" i="38" s="1"/>
  <c r="A384" i="38"/>
  <c r="B384" i="38" s="1"/>
  <c r="A383" i="38"/>
  <c r="B383" i="38" s="1"/>
  <c r="A382" i="38"/>
  <c r="B382" i="38" s="1"/>
  <c r="A381" i="38"/>
  <c r="B381" i="38" s="1"/>
  <c r="A380" i="38"/>
  <c r="B380" i="38" s="1"/>
  <c r="A379" i="38"/>
  <c r="B379" i="38" s="1"/>
  <c r="A378" i="38"/>
  <c r="B378" i="38" s="1"/>
  <c r="A377" i="38"/>
  <c r="B377" i="38" s="1"/>
  <c r="A376" i="38"/>
  <c r="B376" i="38" s="1"/>
  <c r="A375" i="38"/>
  <c r="B375" i="38" s="1"/>
  <c r="A374" i="38"/>
  <c r="B374" i="38" s="1"/>
  <c r="A373" i="38"/>
  <c r="B373" i="38" s="1"/>
  <c r="A372" i="38"/>
  <c r="B372" i="38" s="1"/>
  <c r="A371" i="38"/>
  <c r="B371" i="38" s="1"/>
  <c r="A370" i="38"/>
  <c r="B370" i="38" s="1"/>
  <c r="A369" i="38"/>
  <c r="B369" i="38" s="1"/>
  <c r="A368" i="38"/>
  <c r="B368" i="38" s="1"/>
  <c r="A367" i="38"/>
  <c r="B367" i="38" s="1"/>
  <c r="A366" i="38"/>
  <c r="B366" i="38" s="1"/>
  <c r="A365" i="38"/>
  <c r="B365" i="38" s="1"/>
  <c r="A364" i="38"/>
  <c r="B364" i="38" s="1"/>
  <c r="A363" i="38"/>
  <c r="B363" i="38" s="1"/>
  <c r="A362" i="38"/>
  <c r="B362" i="38" s="1"/>
  <c r="A361" i="38"/>
  <c r="B361" i="38" s="1"/>
  <c r="A360" i="38"/>
  <c r="B360" i="38" s="1"/>
  <c r="A359" i="38"/>
  <c r="B359" i="38" s="1"/>
  <c r="A358" i="38"/>
  <c r="B358" i="38" s="1"/>
  <c r="A357" i="38"/>
  <c r="B357" i="38" s="1"/>
  <c r="A356" i="38"/>
  <c r="B356" i="38" s="1"/>
  <c r="A355" i="38"/>
  <c r="B355" i="38" s="1"/>
  <c r="A354" i="38"/>
  <c r="B354" i="38" s="1"/>
  <c r="A353" i="38"/>
  <c r="B353" i="38" s="1"/>
  <c r="A352" i="38"/>
  <c r="B352" i="38" s="1"/>
  <c r="A351" i="38"/>
  <c r="B351" i="38" s="1"/>
  <c r="A350" i="38"/>
  <c r="B350" i="38" s="1"/>
  <c r="A349" i="38"/>
  <c r="B349" i="38" s="1"/>
  <c r="A348" i="38"/>
  <c r="B348" i="38" s="1"/>
  <c r="A347" i="38"/>
  <c r="B347" i="38" s="1"/>
  <c r="A346" i="38"/>
  <c r="B346" i="38" s="1"/>
  <c r="A345" i="38"/>
  <c r="B345" i="38" s="1"/>
  <c r="A344" i="38"/>
  <c r="B344" i="38" s="1"/>
  <c r="A343" i="38"/>
  <c r="B343" i="38" s="1"/>
  <c r="A342" i="38"/>
  <c r="B342" i="38" s="1"/>
  <c r="A341" i="38"/>
  <c r="B341" i="38" s="1"/>
  <c r="A340" i="38"/>
  <c r="B340" i="38" s="1"/>
  <c r="A339" i="38"/>
  <c r="B339" i="38" s="1"/>
  <c r="A338" i="38"/>
  <c r="B338" i="38" s="1"/>
  <c r="A337" i="38"/>
  <c r="B337" i="38" s="1"/>
  <c r="A336" i="38"/>
  <c r="B336" i="38" s="1"/>
  <c r="A335" i="38"/>
  <c r="B335" i="38" s="1"/>
  <c r="A334" i="38"/>
  <c r="B334" i="38" s="1"/>
  <c r="A333" i="38"/>
  <c r="B333" i="38" s="1"/>
  <c r="A332" i="38"/>
  <c r="B332" i="38" s="1"/>
  <c r="A331" i="38"/>
  <c r="B331" i="38" s="1"/>
  <c r="A330" i="38"/>
  <c r="B330" i="38" s="1"/>
  <c r="A329" i="38"/>
  <c r="B329" i="38" s="1"/>
  <c r="A328" i="38"/>
  <c r="B328" i="38" s="1"/>
  <c r="A327" i="38"/>
  <c r="B327" i="38" s="1"/>
  <c r="A326" i="38"/>
  <c r="B326" i="38" s="1"/>
  <c r="A325" i="38"/>
  <c r="B325" i="38" s="1"/>
  <c r="A324" i="38"/>
  <c r="B324" i="38" s="1"/>
  <c r="A323" i="38"/>
  <c r="B323" i="38" s="1"/>
  <c r="A322" i="38"/>
  <c r="B322" i="38" s="1"/>
  <c r="A321" i="38"/>
  <c r="B321" i="38" s="1"/>
  <c r="A320" i="38"/>
  <c r="B320" i="38" s="1"/>
  <c r="A319" i="38"/>
  <c r="B319" i="38" s="1"/>
  <c r="A318" i="38"/>
  <c r="B318" i="38" s="1"/>
  <c r="A317" i="38"/>
  <c r="B317" i="38" s="1"/>
  <c r="A316" i="38"/>
  <c r="B316" i="38" s="1"/>
  <c r="A315" i="38"/>
  <c r="B315" i="38" s="1"/>
  <c r="A314" i="38"/>
  <c r="B314" i="38" s="1"/>
  <c r="A313" i="38"/>
  <c r="B313" i="38" s="1"/>
  <c r="A312" i="38"/>
  <c r="B312" i="38" s="1"/>
  <c r="A311" i="38"/>
  <c r="B311" i="38" s="1"/>
  <c r="A310" i="38"/>
  <c r="B310" i="38" s="1"/>
  <c r="A309" i="38"/>
  <c r="B309" i="38" s="1"/>
  <c r="A308" i="38"/>
  <c r="B308" i="38" s="1"/>
  <c r="A307" i="38"/>
  <c r="B307" i="38" s="1"/>
  <c r="A306" i="38"/>
  <c r="B306" i="38" s="1"/>
  <c r="A305" i="38"/>
  <c r="B305" i="38" s="1"/>
  <c r="A304" i="38"/>
  <c r="B304" i="38" s="1"/>
  <c r="A303" i="38"/>
  <c r="B303" i="38" s="1"/>
  <c r="A302" i="38"/>
  <c r="B302" i="38" s="1"/>
  <c r="A301" i="38"/>
  <c r="B301" i="38" s="1"/>
  <c r="A300" i="38"/>
  <c r="B300" i="38" s="1"/>
  <c r="A299" i="38"/>
  <c r="B299" i="38" s="1"/>
  <c r="A298" i="38"/>
  <c r="B298" i="38" s="1"/>
  <c r="A297" i="38"/>
  <c r="B297" i="38" s="1"/>
  <c r="A296" i="38"/>
  <c r="B296" i="38" s="1"/>
  <c r="A295" i="38"/>
  <c r="B295" i="38" s="1"/>
  <c r="A294" i="38"/>
  <c r="B294" i="38" s="1"/>
  <c r="A293" i="38"/>
  <c r="B293" i="38" s="1"/>
  <c r="A292" i="38"/>
  <c r="B292" i="38" s="1"/>
  <c r="A291" i="38"/>
  <c r="B291" i="38" s="1"/>
  <c r="A290" i="38"/>
  <c r="B290" i="38" s="1"/>
  <c r="A289" i="38"/>
  <c r="B289" i="38" s="1"/>
  <c r="A288" i="38"/>
  <c r="B288" i="38" s="1"/>
  <c r="A287" i="38"/>
  <c r="B287" i="38" s="1"/>
  <c r="A286" i="38"/>
  <c r="B286" i="38" s="1"/>
  <c r="A285" i="38"/>
  <c r="B285" i="38" s="1"/>
  <c r="A284" i="38"/>
  <c r="B284" i="38" s="1"/>
  <c r="A283" i="38"/>
  <c r="B283" i="38" s="1"/>
  <c r="A282" i="38"/>
  <c r="B282" i="38" s="1"/>
  <c r="A281" i="38"/>
  <c r="B281" i="38" s="1"/>
  <c r="A280" i="38"/>
  <c r="B280" i="38" s="1"/>
  <c r="A279" i="38"/>
  <c r="B279" i="38" s="1"/>
  <c r="A278" i="38"/>
  <c r="B278" i="38" s="1"/>
  <c r="A277" i="38"/>
  <c r="B277" i="38" s="1"/>
  <c r="A276" i="38"/>
  <c r="B276" i="38" s="1"/>
  <c r="A275" i="38"/>
  <c r="B275" i="38" s="1"/>
  <c r="A274" i="38"/>
  <c r="B274" i="38" s="1"/>
  <c r="A273" i="38"/>
  <c r="B273" i="38" s="1"/>
  <c r="A272" i="38"/>
  <c r="B272" i="38" s="1"/>
  <c r="A271" i="38"/>
  <c r="B271" i="38" s="1"/>
  <c r="A270" i="38"/>
  <c r="B270" i="38" s="1"/>
  <c r="A269" i="38"/>
  <c r="B269" i="38" s="1"/>
  <c r="A268" i="38"/>
  <c r="B268" i="38" s="1"/>
  <c r="A267" i="38"/>
  <c r="B267" i="38" s="1"/>
  <c r="A266" i="38"/>
  <c r="B266" i="38" s="1"/>
  <c r="A265" i="38"/>
  <c r="B265" i="38" s="1"/>
  <c r="A264" i="38"/>
  <c r="B264" i="38" s="1"/>
  <c r="A263" i="38"/>
  <c r="B263" i="38" s="1"/>
  <c r="A262" i="38"/>
  <c r="B262" i="38" s="1"/>
  <c r="A261" i="38"/>
  <c r="B261" i="38" s="1"/>
  <c r="A260" i="38"/>
  <c r="B260" i="38" s="1"/>
  <c r="A259" i="38"/>
  <c r="B259" i="38" s="1"/>
  <c r="A258" i="38"/>
  <c r="B258" i="38" s="1"/>
  <c r="A257" i="38"/>
  <c r="B257" i="38" s="1"/>
  <c r="A256" i="38"/>
  <c r="B256" i="38" s="1"/>
  <c r="A255" i="38"/>
  <c r="B255" i="38" s="1"/>
  <c r="A254" i="38"/>
  <c r="B254" i="38" s="1"/>
  <c r="A253" i="38"/>
  <c r="B253" i="38" s="1"/>
  <c r="A252" i="38"/>
  <c r="B252" i="38" s="1"/>
  <c r="A251" i="38"/>
  <c r="B251" i="38" s="1"/>
  <c r="A250" i="38"/>
  <c r="B250" i="38" s="1"/>
  <c r="A249" i="38"/>
  <c r="B249" i="38" s="1"/>
  <c r="A248" i="38"/>
  <c r="B248" i="38" s="1"/>
  <c r="A247" i="38"/>
  <c r="B247" i="38" s="1"/>
  <c r="A246" i="38"/>
  <c r="B246" i="38" s="1"/>
  <c r="A245" i="38"/>
  <c r="B245" i="38" s="1"/>
  <c r="A244" i="38"/>
  <c r="B244" i="38" s="1"/>
  <c r="A243" i="38"/>
  <c r="B243" i="38" s="1"/>
  <c r="A242" i="38"/>
  <c r="B242" i="38" s="1"/>
  <c r="A241" i="38"/>
  <c r="B241" i="38" s="1"/>
  <c r="A240" i="38"/>
  <c r="B240" i="38" s="1"/>
  <c r="A239" i="38"/>
  <c r="B239" i="38" s="1"/>
  <c r="A238" i="38"/>
  <c r="B238" i="38" s="1"/>
  <c r="A237" i="38"/>
  <c r="B237" i="38" s="1"/>
  <c r="A236" i="38"/>
  <c r="B236" i="38" s="1"/>
  <c r="A235" i="38"/>
  <c r="B235" i="38" s="1"/>
  <c r="A234" i="38"/>
  <c r="B234" i="38" s="1"/>
  <c r="A233" i="38"/>
  <c r="B233" i="38" s="1"/>
  <c r="A232" i="38"/>
  <c r="B232" i="38" s="1"/>
  <c r="A231" i="38"/>
  <c r="B231" i="38" s="1"/>
  <c r="A230" i="38"/>
  <c r="B230" i="38" s="1"/>
  <c r="A229" i="38"/>
  <c r="B229" i="38" s="1"/>
  <c r="A228" i="38"/>
  <c r="B228" i="38" s="1"/>
  <c r="A227" i="38"/>
  <c r="B227" i="38" s="1"/>
  <c r="A226" i="38"/>
  <c r="B226" i="38" s="1"/>
  <c r="A225" i="38"/>
  <c r="B225" i="38" s="1"/>
  <c r="A224" i="38"/>
  <c r="B224" i="38" s="1"/>
  <c r="A223" i="38"/>
  <c r="B223" i="38" s="1"/>
  <c r="A222" i="38"/>
  <c r="B222" i="38" s="1"/>
  <c r="A221" i="38"/>
  <c r="B221" i="38" s="1"/>
  <c r="A220" i="38"/>
  <c r="B220" i="38" s="1"/>
  <c r="A219" i="38"/>
  <c r="B219" i="38" s="1"/>
  <c r="A218" i="38"/>
  <c r="B218" i="38" s="1"/>
  <c r="A217" i="38"/>
  <c r="B217" i="38" s="1"/>
  <c r="A216" i="38"/>
  <c r="B216" i="38" s="1"/>
  <c r="A215" i="38"/>
  <c r="B215" i="38" s="1"/>
  <c r="A214" i="38"/>
  <c r="B214" i="38" s="1"/>
  <c r="A213" i="38"/>
  <c r="B213" i="38" s="1"/>
  <c r="A212" i="38"/>
  <c r="B212" i="38" s="1"/>
  <c r="A211" i="38"/>
  <c r="B211" i="38" s="1"/>
  <c r="A210" i="38"/>
  <c r="B210" i="38" s="1"/>
  <c r="A209" i="38"/>
  <c r="B209" i="38" s="1"/>
  <c r="A208" i="38"/>
  <c r="B208" i="38" s="1"/>
  <c r="A207" i="38"/>
  <c r="B207" i="38" s="1"/>
  <c r="A206" i="38"/>
  <c r="B206" i="38" s="1"/>
  <c r="A205" i="38"/>
  <c r="B205" i="38" s="1"/>
  <c r="A204" i="38"/>
  <c r="B204" i="38" s="1"/>
  <c r="A203" i="38"/>
  <c r="B203" i="38" s="1"/>
  <c r="A202" i="38"/>
  <c r="B202" i="38" s="1"/>
  <c r="A201" i="38"/>
  <c r="B201" i="38" s="1"/>
  <c r="A200" i="38"/>
  <c r="B200" i="38" s="1"/>
  <c r="A199" i="38"/>
  <c r="B199" i="38" s="1"/>
  <c r="A198" i="38"/>
  <c r="B198" i="38" s="1"/>
  <c r="A197" i="38"/>
  <c r="B197" i="38" s="1"/>
  <c r="A196" i="38"/>
  <c r="B196" i="38" s="1"/>
  <c r="A195" i="38"/>
  <c r="B195" i="38" s="1"/>
  <c r="A194" i="38"/>
  <c r="B194" i="38" s="1"/>
  <c r="A193" i="38"/>
  <c r="B193" i="38" s="1"/>
  <c r="A192" i="38"/>
  <c r="B192" i="38" s="1"/>
  <c r="A191" i="38"/>
  <c r="B191" i="38" s="1"/>
  <c r="A190" i="38"/>
  <c r="B190" i="38" s="1"/>
  <c r="A189" i="38"/>
  <c r="B189" i="38" s="1"/>
  <c r="A188" i="38"/>
  <c r="B188" i="38" s="1"/>
  <c r="A187" i="38"/>
  <c r="B187" i="38" s="1"/>
  <c r="A186" i="38"/>
  <c r="B186" i="38" s="1"/>
  <c r="A185" i="38"/>
  <c r="B185" i="38" s="1"/>
  <c r="A184" i="38"/>
  <c r="B184" i="38" s="1"/>
  <c r="A183" i="38"/>
  <c r="B183" i="38" s="1"/>
  <c r="A182" i="38"/>
  <c r="B182" i="38" s="1"/>
  <c r="A181" i="38"/>
  <c r="B181" i="38" s="1"/>
  <c r="A180" i="38"/>
  <c r="B180" i="38" s="1"/>
  <c r="A179" i="38"/>
  <c r="B179" i="38" s="1"/>
  <c r="A178" i="38"/>
  <c r="B178" i="38" s="1"/>
  <c r="A177" i="38"/>
  <c r="B177" i="38" s="1"/>
  <c r="A176" i="38"/>
  <c r="B176" i="38" s="1"/>
  <c r="A175" i="38"/>
  <c r="B175" i="38" s="1"/>
  <c r="A174" i="38"/>
  <c r="B174" i="38" s="1"/>
  <c r="A173" i="38"/>
  <c r="B173" i="38" s="1"/>
  <c r="A172" i="38"/>
  <c r="B172" i="38" s="1"/>
  <c r="A171" i="38"/>
  <c r="B171" i="38" s="1"/>
  <c r="A170" i="38"/>
  <c r="B170" i="38" s="1"/>
  <c r="A169" i="38"/>
  <c r="B169" i="38" s="1"/>
  <c r="A168" i="38"/>
  <c r="B168" i="38" s="1"/>
  <c r="A167" i="38"/>
  <c r="B167" i="38" s="1"/>
  <c r="A166" i="38"/>
  <c r="B166" i="38" s="1"/>
  <c r="A165" i="38"/>
  <c r="B165" i="38" s="1"/>
  <c r="A164" i="38"/>
  <c r="B164" i="38" s="1"/>
  <c r="A163" i="38"/>
  <c r="B163" i="38" s="1"/>
  <c r="A162" i="38"/>
  <c r="B162" i="38" s="1"/>
  <c r="A161" i="38"/>
  <c r="B161" i="38" s="1"/>
  <c r="A160" i="38"/>
  <c r="B160" i="38" s="1"/>
  <c r="A159" i="38"/>
  <c r="B159" i="38" s="1"/>
  <c r="A158" i="38"/>
  <c r="B158" i="38" s="1"/>
  <c r="A157" i="38"/>
  <c r="B157" i="38" s="1"/>
  <c r="A156" i="38"/>
  <c r="B156" i="38" s="1"/>
  <c r="A155" i="38"/>
  <c r="B155" i="38" s="1"/>
  <c r="A154" i="38"/>
  <c r="B154" i="38" s="1"/>
  <c r="A153" i="38"/>
  <c r="B153" i="38" s="1"/>
  <c r="A152" i="38"/>
  <c r="B152" i="38" s="1"/>
  <c r="A151" i="38"/>
  <c r="B151" i="38" s="1"/>
  <c r="A150" i="38"/>
  <c r="B150" i="38" s="1"/>
  <c r="A149" i="38"/>
  <c r="B149" i="38" s="1"/>
  <c r="A148" i="38"/>
  <c r="B148" i="38" s="1"/>
  <c r="A147" i="38"/>
  <c r="B147" i="38" s="1"/>
  <c r="A146" i="38"/>
  <c r="B146" i="38" s="1"/>
  <c r="A145" i="38"/>
  <c r="B145" i="38" s="1"/>
  <c r="A144" i="38"/>
  <c r="B144" i="38" s="1"/>
  <c r="A143" i="38"/>
  <c r="B143" i="38" s="1"/>
  <c r="A142" i="38"/>
  <c r="B142" i="38" s="1"/>
  <c r="A141" i="38"/>
  <c r="B141" i="38" s="1"/>
  <c r="A140" i="38"/>
  <c r="B140" i="38" s="1"/>
  <c r="A139" i="38"/>
  <c r="B139" i="38" s="1"/>
  <c r="A138" i="38"/>
  <c r="B138" i="38" s="1"/>
  <c r="A137" i="38"/>
  <c r="B137" i="38" s="1"/>
  <c r="A136" i="38"/>
  <c r="B136" i="38" s="1"/>
  <c r="A135" i="38"/>
  <c r="B135" i="38" s="1"/>
  <c r="A134" i="38"/>
  <c r="B134" i="38" s="1"/>
  <c r="A133" i="38"/>
  <c r="B133" i="38" s="1"/>
  <c r="A132" i="38"/>
  <c r="B132" i="38" s="1"/>
  <c r="A131" i="38"/>
  <c r="B131" i="38" s="1"/>
  <c r="A130" i="38"/>
  <c r="B130" i="38" s="1"/>
  <c r="A129" i="38"/>
  <c r="B129" i="38" s="1"/>
  <c r="A128" i="38"/>
  <c r="B128" i="38" s="1"/>
  <c r="A127" i="38"/>
  <c r="B127" i="38" s="1"/>
  <c r="A126" i="38"/>
  <c r="B126" i="38" s="1"/>
  <c r="A125" i="38"/>
  <c r="B125" i="38" s="1"/>
  <c r="A124" i="38"/>
  <c r="B124" i="38" s="1"/>
  <c r="A123" i="38"/>
  <c r="B123" i="38" s="1"/>
  <c r="A122" i="38"/>
  <c r="B122" i="38" s="1"/>
  <c r="A121" i="38"/>
  <c r="B121" i="38" s="1"/>
  <c r="A120" i="38"/>
  <c r="B120" i="38" s="1"/>
  <c r="A119" i="38"/>
  <c r="B119" i="38" s="1"/>
  <c r="A118" i="38"/>
  <c r="B118" i="38" s="1"/>
  <c r="A117" i="38"/>
  <c r="B117" i="38" s="1"/>
  <c r="A116" i="38"/>
  <c r="B116" i="38" s="1"/>
  <c r="A115" i="38"/>
  <c r="B115" i="38" s="1"/>
  <c r="A114" i="38"/>
  <c r="B114" i="38" s="1"/>
  <c r="A113" i="38"/>
  <c r="B113" i="38" s="1"/>
  <c r="A112" i="38"/>
  <c r="B112" i="38" s="1"/>
  <c r="A111" i="38"/>
  <c r="B111" i="38" s="1"/>
  <c r="A110" i="38"/>
  <c r="B110" i="38" s="1"/>
  <c r="A109" i="38"/>
  <c r="B109" i="38" s="1"/>
  <c r="A108" i="38"/>
  <c r="B108" i="38" s="1"/>
  <c r="A107" i="38"/>
  <c r="B107" i="38" s="1"/>
  <c r="A106" i="38"/>
  <c r="B106" i="38" s="1"/>
  <c r="A105" i="38"/>
  <c r="B105" i="38" s="1"/>
  <c r="A104" i="38"/>
  <c r="B104" i="38" s="1"/>
  <c r="A103" i="38"/>
  <c r="B103" i="38" s="1"/>
  <c r="A102" i="38"/>
  <c r="B102" i="38" s="1"/>
  <c r="A101" i="38"/>
  <c r="B101" i="38" s="1"/>
  <c r="A100" i="38"/>
  <c r="B100" i="38" s="1"/>
  <c r="A99" i="38"/>
  <c r="B99" i="38" s="1"/>
  <c r="A98" i="38"/>
  <c r="B98" i="38" s="1"/>
  <c r="A97" i="38"/>
  <c r="B97" i="38" s="1"/>
  <c r="A96" i="38"/>
  <c r="B96" i="38" s="1"/>
  <c r="A95" i="38"/>
  <c r="B95" i="38" s="1"/>
  <c r="A94" i="38"/>
  <c r="B94" i="38" s="1"/>
  <c r="A93" i="38"/>
  <c r="B93" i="38" s="1"/>
  <c r="A92" i="38"/>
  <c r="B92" i="38" s="1"/>
  <c r="A91" i="38"/>
  <c r="B91" i="38" s="1"/>
  <c r="A90" i="38"/>
  <c r="B90" i="38" s="1"/>
  <c r="A89" i="38"/>
  <c r="B89" i="38" s="1"/>
  <c r="A88" i="38"/>
  <c r="B88" i="38" s="1"/>
  <c r="A87" i="38"/>
  <c r="B87" i="38" s="1"/>
  <c r="A86" i="38"/>
  <c r="B86" i="38" s="1"/>
  <c r="A85" i="38"/>
  <c r="B85" i="38" s="1"/>
  <c r="A84" i="38"/>
  <c r="B84" i="38" s="1"/>
  <c r="A83" i="38"/>
  <c r="B83" i="38" s="1"/>
  <c r="A82" i="38"/>
  <c r="B82" i="38" s="1"/>
  <c r="A81" i="38"/>
  <c r="B81" i="38" s="1"/>
  <c r="A80" i="38"/>
  <c r="B80" i="38" s="1"/>
  <c r="A79" i="38"/>
  <c r="B79" i="38" s="1"/>
  <c r="A78" i="38"/>
  <c r="B78" i="38" s="1"/>
  <c r="A77" i="38"/>
  <c r="B77" i="38" s="1"/>
  <c r="A76" i="38"/>
  <c r="B76" i="38" s="1"/>
  <c r="A75" i="38"/>
  <c r="B75" i="38" s="1"/>
  <c r="A74" i="38"/>
  <c r="B74" i="38" s="1"/>
  <c r="A73" i="38"/>
  <c r="B73" i="38" s="1"/>
  <c r="A72" i="38"/>
  <c r="B72" i="38" s="1"/>
  <c r="A71" i="38"/>
  <c r="B71" i="38" s="1"/>
  <c r="A70" i="38"/>
  <c r="B70" i="38" s="1"/>
  <c r="A69" i="38"/>
  <c r="B69" i="38" s="1"/>
  <c r="A68" i="38"/>
  <c r="B68" i="38" s="1"/>
  <c r="A67" i="38"/>
  <c r="B67" i="38" s="1"/>
  <c r="A66" i="38"/>
  <c r="B66" i="38" s="1"/>
  <c r="A65" i="38"/>
  <c r="B65" i="38" s="1"/>
  <c r="A64" i="38"/>
  <c r="B64" i="38" s="1"/>
  <c r="A63" i="38"/>
  <c r="B63" i="38" s="1"/>
  <c r="A62" i="38"/>
  <c r="B62" i="38" s="1"/>
  <c r="A61" i="38"/>
  <c r="B61" i="38" s="1"/>
  <c r="A60" i="38"/>
  <c r="B60" i="38" s="1"/>
  <c r="A59" i="38"/>
  <c r="B59" i="38" s="1"/>
  <c r="A58" i="38"/>
  <c r="B58" i="38" s="1"/>
  <c r="A57" i="38"/>
  <c r="B57" i="38" s="1"/>
  <c r="A56" i="38"/>
  <c r="B56" i="38" s="1"/>
  <c r="A55" i="38"/>
  <c r="B55" i="38" s="1"/>
  <c r="A54" i="38"/>
  <c r="B54" i="38" s="1"/>
  <c r="A53" i="38"/>
  <c r="B53" i="38" s="1"/>
  <c r="A52" i="38"/>
  <c r="B52" i="38" s="1"/>
  <c r="A51" i="38"/>
  <c r="B51" i="38" s="1"/>
  <c r="A50" i="38"/>
  <c r="B50" i="38" s="1"/>
  <c r="A49" i="38"/>
  <c r="B49" i="38" s="1"/>
  <c r="A48" i="38"/>
  <c r="B48" i="38" s="1"/>
  <c r="A47" i="38"/>
  <c r="B47" i="38" s="1"/>
  <c r="A46" i="38"/>
  <c r="B46" i="38" s="1"/>
  <c r="A45" i="38"/>
  <c r="B45" i="38" s="1"/>
  <c r="A44" i="38"/>
  <c r="B44" i="38" s="1"/>
  <c r="A43" i="38"/>
  <c r="B43" i="38" s="1"/>
  <c r="A42" i="38"/>
  <c r="B42" i="38" s="1"/>
  <c r="A41" i="38"/>
  <c r="B41" i="38" s="1"/>
  <c r="A40" i="38"/>
  <c r="B40" i="38" s="1"/>
  <c r="A39" i="38"/>
  <c r="B39" i="38" s="1"/>
  <c r="A38" i="38"/>
  <c r="B38" i="38" s="1"/>
  <c r="A37" i="38"/>
  <c r="B37" i="38" s="1"/>
  <c r="A36" i="38"/>
  <c r="B36" i="38" s="1"/>
  <c r="A35" i="38"/>
  <c r="B35" i="38" s="1"/>
  <c r="A34" i="38"/>
  <c r="B34" i="38" s="1"/>
  <c r="A33" i="38"/>
  <c r="B33" i="38" s="1"/>
  <c r="A32" i="38"/>
  <c r="B32" i="38" s="1"/>
  <c r="A31" i="38"/>
  <c r="B31" i="38" s="1"/>
  <c r="A30" i="38"/>
  <c r="B30" i="38" s="1"/>
  <c r="A29" i="38"/>
  <c r="B29" i="38" s="1"/>
  <c r="A28" i="38"/>
  <c r="B28" i="38" s="1"/>
  <c r="A27" i="38"/>
  <c r="B27" i="38" s="1"/>
  <c r="A26" i="38"/>
  <c r="B26" i="38" s="1"/>
  <c r="A25" i="38"/>
  <c r="B25" i="38" s="1"/>
  <c r="A24" i="38"/>
  <c r="B24" i="38" s="1"/>
  <c r="A23" i="38"/>
  <c r="B23" i="38" s="1"/>
  <c r="A22" i="38"/>
  <c r="B22" i="38" s="1"/>
  <c r="A21" i="38"/>
  <c r="B21" i="38" s="1"/>
  <c r="A20" i="38"/>
  <c r="B20" i="38" s="1"/>
  <c r="A19" i="38"/>
  <c r="B19" i="38" s="1"/>
  <c r="A18" i="38"/>
  <c r="B18" i="38" s="1"/>
  <c r="A17" i="38"/>
  <c r="B17" i="38" s="1"/>
  <c r="A16" i="38"/>
  <c r="B16" i="38" s="1"/>
  <c r="A15" i="38"/>
  <c r="B15" i="38" s="1"/>
  <c r="A14" i="38"/>
  <c r="B14" i="38" s="1"/>
  <c r="A13" i="38"/>
  <c r="B13" i="38" s="1"/>
  <c r="A12" i="38"/>
  <c r="B12" i="38" s="1"/>
  <c r="A11" i="38"/>
  <c r="B11" i="38" s="1"/>
  <c r="A10" i="38"/>
  <c r="B10" i="38" s="1"/>
  <c r="A9" i="38"/>
  <c r="B9" i="38" s="1"/>
  <c r="A8" i="38"/>
  <c r="B8" i="38" s="1"/>
  <c r="A7" i="38"/>
  <c r="B7" i="38" s="1"/>
  <c r="A6" i="38"/>
  <c r="B6" i="38" s="1"/>
  <c r="A5" i="38"/>
  <c r="B5" i="38" s="1"/>
  <c r="A4" i="38"/>
  <c r="B4" i="38" s="1"/>
  <c r="AF2" i="38"/>
  <c r="AE2" i="38"/>
  <c r="AD2" i="38"/>
  <c r="AC2" i="38"/>
  <c r="AB2" i="38"/>
  <c r="AA2" i="38"/>
  <c r="Z2" i="38"/>
  <c r="F2" i="38"/>
  <c r="G2" i="38" s="1"/>
  <c r="H2" i="38" s="1"/>
  <c r="I2" i="38" s="1"/>
  <c r="J2" i="38" s="1"/>
  <c r="K2" i="38" s="1"/>
  <c r="L2" i="38" s="1"/>
  <c r="M2" i="38" s="1"/>
  <c r="N2" i="38" s="1"/>
  <c r="O2" i="38" s="1"/>
  <c r="P2" i="38" s="1"/>
  <c r="Q2" i="38" s="1"/>
  <c r="R2" i="38" s="1"/>
  <c r="S2" i="38" s="1"/>
  <c r="T2" i="38" s="1"/>
  <c r="E2" i="38"/>
  <c r="G1" i="7" l="1"/>
  <c r="F1" i="25"/>
  <c r="O31" i="16"/>
  <c r="O30" i="16"/>
  <c r="O29" i="16"/>
  <c r="O28" i="16"/>
  <c r="O27" i="16"/>
  <c r="M1" i="16"/>
  <c r="I29" i="16"/>
  <c r="V29" i="16" s="1"/>
  <c r="I31" i="16"/>
  <c r="I33" i="16"/>
  <c r="I35" i="16"/>
  <c r="V35" i="16" s="1"/>
  <c r="I37" i="16"/>
  <c r="I39" i="16"/>
  <c r="I41" i="16"/>
  <c r="I43" i="16"/>
  <c r="V43" i="16" s="1"/>
  <c r="I45" i="16"/>
  <c r="I47" i="16"/>
  <c r="I49" i="16"/>
  <c r="I51" i="16"/>
  <c r="V51" i="16" s="1"/>
  <c r="I53" i="16"/>
  <c r="V53" i="16" s="1"/>
  <c r="I28" i="16"/>
  <c r="V28" i="16" s="1"/>
  <c r="I30" i="16"/>
  <c r="V30" i="16" s="1"/>
  <c r="I32" i="16"/>
  <c r="I34" i="16"/>
  <c r="I36" i="16"/>
  <c r="V36" i="16" s="1"/>
  <c r="I38" i="16"/>
  <c r="I40" i="16"/>
  <c r="I42" i="16"/>
  <c r="I44" i="16"/>
  <c r="V44" i="16" s="1"/>
  <c r="I46" i="16"/>
  <c r="I48" i="16"/>
  <c r="I50" i="16"/>
  <c r="I52" i="16"/>
  <c r="V52" i="16" s="1"/>
  <c r="I54" i="16"/>
  <c r="V54" i="16" s="1"/>
  <c r="I27" i="16"/>
  <c r="V27" i="16" s="1"/>
  <c r="AQ2" i="26"/>
  <c r="AP20" i="26"/>
  <c r="E20" i="26"/>
  <c r="G20" i="26"/>
  <c r="I20" i="26"/>
  <c r="K20" i="26"/>
  <c r="M20" i="26"/>
  <c r="O20" i="26"/>
  <c r="Q20" i="26"/>
  <c r="S20" i="26"/>
  <c r="U20" i="26"/>
  <c r="W20" i="26"/>
  <c r="Y20" i="26"/>
  <c r="AA20" i="26"/>
  <c r="AC20" i="26"/>
  <c r="AE20" i="26"/>
  <c r="AG20" i="26"/>
  <c r="AI20" i="26"/>
  <c r="AK20" i="26"/>
  <c r="AM20" i="26"/>
  <c r="AO20" i="26"/>
  <c r="D20" i="26"/>
  <c r="F20" i="26"/>
  <c r="H20" i="26"/>
  <c r="J20" i="26"/>
  <c r="L20" i="26"/>
  <c r="N20" i="26"/>
  <c r="P20" i="26"/>
  <c r="R20" i="26"/>
  <c r="T20" i="26"/>
  <c r="V20" i="26"/>
  <c r="X20" i="26"/>
  <c r="Z20" i="26"/>
  <c r="AB20" i="26"/>
  <c r="AD20" i="26"/>
  <c r="AF20" i="26"/>
  <c r="AH20" i="26"/>
  <c r="AJ20" i="26"/>
  <c r="AL20" i="26"/>
  <c r="AN20" i="26"/>
  <c r="C20" i="26"/>
  <c r="G1" i="44"/>
  <c r="D1" i="43" s="1"/>
  <c r="O42" i="43" s="1"/>
  <c r="O59" i="43" s="1"/>
  <c r="O64" i="43" s="1"/>
  <c r="O52" i="33"/>
  <c r="O48" i="33"/>
  <c r="O35" i="33"/>
  <c r="F15" i="16"/>
  <c r="G1" i="52"/>
  <c r="N57" i="43" s="1"/>
  <c r="U2" i="38"/>
  <c r="O34" i="33"/>
  <c r="H71" i="43"/>
  <c r="H70" i="43"/>
  <c r="H69" i="43"/>
  <c r="H68" i="43"/>
  <c r="H67" i="43"/>
  <c r="H66" i="43"/>
  <c r="H65" i="43"/>
  <c r="H64" i="43"/>
  <c r="H63" i="43"/>
  <c r="H62" i="43"/>
  <c r="H61" i="43"/>
  <c r="H60" i="43"/>
  <c r="H59" i="43"/>
  <c r="H58" i="43"/>
  <c r="H57" i="43"/>
  <c r="H56" i="43"/>
  <c r="H55" i="43"/>
  <c r="H54" i="43"/>
  <c r="H53" i="43"/>
  <c r="H52" i="43"/>
  <c r="H51" i="43"/>
  <c r="H50" i="43"/>
  <c r="H49" i="43"/>
  <c r="H48" i="43"/>
  <c r="H47" i="43"/>
  <c r="H46" i="43"/>
  <c r="H45" i="43"/>
  <c r="H44" i="43"/>
  <c r="I64" i="43"/>
  <c r="M7" i="16"/>
  <c r="I69" i="43"/>
  <c r="U2" i="35"/>
  <c r="V2" i="35" s="1"/>
  <c r="F7" i="16"/>
  <c r="O25" i="16" s="1"/>
  <c r="V2" i="38"/>
  <c r="R7" i="33"/>
  <c r="I70" i="43"/>
  <c r="I68" i="43"/>
  <c r="I62" i="43"/>
  <c r="I60" i="43"/>
  <c r="I56" i="43"/>
  <c r="I54" i="43"/>
  <c r="I52" i="43"/>
  <c r="I50" i="43"/>
  <c r="I48" i="43"/>
  <c r="I46" i="43"/>
  <c r="I44" i="43"/>
  <c r="S7" i="43"/>
  <c r="I71" i="43"/>
  <c r="I67" i="43"/>
  <c r="I65" i="43"/>
  <c r="I63" i="43"/>
  <c r="I58" i="43"/>
  <c r="I57" i="43"/>
  <c r="I45" i="43"/>
  <c r="I47" i="43"/>
  <c r="I49" i="43"/>
  <c r="I51" i="43"/>
  <c r="I53" i="43"/>
  <c r="I55" i="43"/>
  <c r="I59" i="43"/>
  <c r="I61" i="43"/>
  <c r="I66" i="43"/>
  <c r="H62" i="33"/>
  <c r="H61" i="33"/>
  <c r="H60" i="33"/>
  <c r="H59" i="33"/>
  <c r="H58" i="33"/>
  <c r="H57" i="33"/>
  <c r="H56" i="33"/>
  <c r="H55" i="33"/>
  <c r="H54" i="33"/>
  <c r="H53" i="33"/>
  <c r="H52" i="33"/>
  <c r="H51" i="33"/>
  <c r="H50" i="33"/>
  <c r="H49" i="33"/>
  <c r="H48" i="33"/>
  <c r="H47" i="33"/>
  <c r="H46" i="33"/>
  <c r="H45" i="33"/>
  <c r="H44" i="33"/>
  <c r="H43" i="33"/>
  <c r="H42" i="33"/>
  <c r="H41" i="33"/>
  <c r="H40" i="33"/>
  <c r="H39" i="33"/>
  <c r="H38" i="33"/>
  <c r="H37" i="33"/>
  <c r="S17" i="33"/>
  <c r="H35" i="33"/>
  <c r="H36" i="33"/>
  <c r="O37" i="33"/>
  <c r="O39" i="33"/>
  <c r="O41" i="33"/>
  <c r="O43" i="33"/>
  <c r="O45" i="33"/>
  <c r="O47" i="33"/>
  <c r="O49" i="33"/>
  <c r="O51" i="33"/>
  <c r="O53" i="33"/>
  <c r="O55" i="33"/>
  <c r="O57" i="33"/>
  <c r="O59" i="33"/>
  <c r="O61" i="33"/>
  <c r="H43" i="43"/>
  <c r="O43" i="43"/>
  <c r="O58" i="43" s="1"/>
  <c r="O63" i="43" s="1"/>
  <c r="AG405" i="43"/>
  <c r="O36" i="33"/>
  <c r="O38" i="33"/>
  <c r="O40" i="33"/>
  <c r="O42" i="33"/>
  <c r="O44" i="33"/>
  <c r="O46" i="33"/>
  <c r="O50" i="33"/>
  <c r="O54" i="33"/>
  <c r="O56" i="33"/>
  <c r="O58" i="33"/>
  <c r="O60" i="33"/>
  <c r="O62" i="33"/>
  <c r="N24" i="25" l="1"/>
  <c r="Q24" i="25" s="1"/>
  <c r="E1" i="16"/>
  <c r="F2" i="16" s="1"/>
  <c r="F3" i="16"/>
  <c r="V48" i="16"/>
  <c r="V46" i="16"/>
  <c r="V38" i="16"/>
  <c r="V45" i="16"/>
  <c r="V37" i="16"/>
  <c r="P61" i="43"/>
  <c r="P59" i="43"/>
  <c r="P64" i="43" s="1"/>
  <c r="V40" i="16"/>
  <c r="V32" i="16"/>
  <c r="V47" i="16"/>
  <c r="V39" i="16"/>
  <c r="V31" i="16"/>
  <c r="V50" i="16"/>
  <c r="V42" i="16"/>
  <c r="V34" i="16"/>
  <c r="V49" i="16"/>
  <c r="V41" i="16"/>
  <c r="V33" i="16"/>
  <c r="C23" i="25"/>
  <c r="C24" i="25"/>
  <c r="C25" i="25"/>
  <c r="F25" i="25" s="1"/>
  <c r="Q21" i="25"/>
  <c r="N22" i="25"/>
  <c r="Q22" i="25" s="1"/>
  <c r="N23" i="25"/>
  <c r="Q23" i="25" s="1"/>
  <c r="P30" i="16"/>
  <c r="P28" i="16"/>
  <c r="P26" i="16"/>
  <c r="P31" i="16"/>
  <c r="P29" i="16"/>
  <c r="P27" i="16"/>
  <c r="W2" i="38"/>
  <c r="X2" i="38" s="1"/>
  <c r="Y2" i="38" s="1"/>
  <c r="W2" i="35"/>
  <c r="X2" i="35" s="1"/>
  <c r="Y2" i="35" s="1"/>
  <c r="A21" i="45"/>
  <c r="C71" i="25"/>
  <c r="C73" i="25"/>
  <c r="C75" i="25"/>
  <c r="C72" i="25"/>
  <c r="C74" i="25"/>
  <c r="C70" i="25"/>
  <c r="B71" i="25"/>
  <c r="B73" i="25"/>
  <c r="B75" i="25"/>
  <c r="B72" i="25"/>
  <c r="B74" i="25"/>
  <c r="B70" i="25"/>
  <c r="F21" i="25"/>
  <c r="J37" i="16"/>
  <c r="K41" i="43"/>
  <c r="A16" i="48"/>
  <c r="J44" i="16"/>
  <c r="A16" i="45"/>
  <c r="J28" i="16"/>
  <c r="AR2" i="26"/>
  <c r="AS2" i="26" s="1"/>
  <c r="AQ20" i="26"/>
  <c r="F23" i="25"/>
  <c r="C68" i="25"/>
  <c r="P60" i="43"/>
  <c r="O60" i="43"/>
  <c r="O65" i="43" s="1"/>
  <c r="P53" i="43"/>
  <c r="P51" i="43"/>
  <c r="P49" i="43"/>
  <c r="P47" i="43"/>
  <c r="P45" i="43"/>
  <c r="P44" i="43"/>
  <c r="P46" i="43"/>
  <c r="P48" i="43"/>
  <c r="P50" i="43"/>
  <c r="P52" i="43"/>
  <c r="P54" i="43"/>
  <c r="E2" i="43"/>
  <c r="D28" i="43" s="1"/>
  <c r="D10" i="43"/>
  <c r="D11" i="43" s="1"/>
  <c r="E24" i="43"/>
  <c r="J39" i="16"/>
  <c r="W39" i="16" s="1"/>
  <c r="J36" i="16"/>
  <c r="J52" i="16"/>
  <c r="W52" i="16" s="1"/>
  <c r="H34" i="33"/>
  <c r="J53" i="16"/>
  <c r="W53" i="16" s="1"/>
  <c r="J27" i="16"/>
  <c r="W27" i="16" s="1"/>
  <c r="J32" i="16"/>
  <c r="J47" i="16"/>
  <c r="J40" i="16"/>
  <c r="W40" i="16" s="1"/>
  <c r="J48" i="16"/>
  <c r="J45" i="16"/>
  <c r="W45" i="16" s="1"/>
  <c r="J31" i="16"/>
  <c r="J30" i="16"/>
  <c r="W30" i="16" s="1"/>
  <c r="J35" i="16"/>
  <c r="J43" i="16"/>
  <c r="W43" i="16" s="1"/>
  <c r="J51" i="16"/>
  <c r="W51" i="16" s="1"/>
  <c r="J34" i="16"/>
  <c r="J38" i="16"/>
  <c r="J42" i="16"/>
  <c r="W42" i="16" s="1"/>
  <c r="J46" i="16"/>
  <c r="W46" i="16" s="1"/>
  <c r="J50" i="16"/>
  <c r="J54" i="16"/>
  <c r="W54" i="16" s="1"/>
  <c r="J41" i="16"/>
  <c r="W41" i="16" s="1"/>
  <c r="U34" i="33"/>
  <c r="J29" i="16"/>
  <c r="W29" i="16" s="1"/>
  <c r="T16" i="16"/>
  <c r="F16" i="16"/>
  <c r="C27" i="25"/>
  <c r="J49" i="16"/>
  <c r="J33" i="16"/>
  <c r="K19" i="16"/>
  <c r="K20" i="16" s="1"/>
  <c r="V26" i="16"/>
  <c r="D26" i="43"/>
  <c r="Q81" i="43"/>
  <c r="Q79" i="43"/>
  <c r="Q77" i="43"/>
  <c r="Q80" i="43"/>
  <c r="Q78" i="43"/>
  <c r="Q75" i="43"/>
  <c r="O53" i="43"/>
  <c r="O51" i="43"/>
  <c r="O49" i="43"/>
  <c r="O47" i="43"/>
  <c r="O45" i="43"/>
  <c r="O61" i="43"/>
  <c r="N69" i="43"/>
  <c r="O54" i="43"/>
  <c r="O52" i="43"/>
  <c r="O50" i="43"/>
  <c r="O48" i="43"/>
  <c r="O46" i="43"/>
  <c r="O44" i="43"/>
  <c r="I26" i="16"/>
  <c r="AG406" i="43"/>
  <c r="I43" i="43"/>
  <c r="S7" i="33"/>
  <c r="N19" i="33" s="1"/>
  <c r="Q76" i="43"/>
  <c r="P43" i="43"/>
  <c r="N7" i="16"/>
  <c r="P25" i="16" s="1"/>
  <c r="P62" i="33"/>
  <c r="I62" i="33"/>
  <c r="P61" i="33"/>
  <c r="I61" i="33"/>
  <c r="P60" i="33"/>
  <c r="I60" i="33"/>
  <c r="P59" i="33"/>
  <c r="I59" i="33"/>
  <c r="P58" i="33"/>
  <c r="I58" i="33"/>
  <c r="P57" i="33"/>
  <c r="I57" i="33"/>
  <c r="P56" i="33"/>
  <c r="I56" i="33"/>
  <c r="P55" i="33"/>
  <c r="I55" i="33"/>
  <c r="P54" i="33"/>
  <c r="I54" i="33"/>
  <c r="P53" i="33"/>
  <c r="I53" i="33"/>
  <c r="P52" i="33"/>
  <c r="I52" i="33"/>
  <c r="P51" i="33"/>
  <c r="I51" i="33"/>
  <c r="P50" i="33"/>
  <c r="I50" i="33"/>
  <c r="P41" i="33"/>
  <c r="I41" i="33"/>
  <c r="P39" i="33"/>
  <c r="I39" i="33"/>
  <c r="P37" i="33"/>
  <c r="I37" i="33"/>
  <c r="P35" i="33"/>
  <c r="I35" i="33"/>
  <c r="P49" i="33"/>
  <c r="I49" i="33"/>
  <c r="P48" i="33"/>
  <c r="I48" i="33"/>
  <c r="P47" i="33"/>
  <c r="I47" i="33"/>
  <c r="P46" i="33"/>
  <c r="I46" i="33"/>
  <c r="P45" i="33"/>
  <c r="I45" i="33"/>
  <c r="P44" i="33"/>
  <c r="I44" i="33"/>
  <c r="P43" i="33"/>
  <c r="I43" i="33"/>
  <c r="P42" i="33"/>
  <c r="I42" i="33"/>
  <c r="P38" i="33"/>
  <c r="I38" i="33"/>
  <c r="P36" i="33"/>
  <c r="I36" i="33"/>
  <c r="P40" i="33"/>
  <c r="I40" i="33"/>
  <c r="L15" i="33"/>
  <c r="N3" i="33"/>
  <c r="W11" i="16"/>
  <c r="F22" i="25" l="1"/>
  <c r="I11" i="16"/>
  <c r="G1" i="16"/>
  <c r="I10" i="16"/>
  <c r="AS20" i="26"/>
  <c r="AT2" i="26"/>
  <c r="P65" i="43"/>
  <c r="N72" i="43" s="1"/>
  <c r="Q66" i="43"/>
  <c r="S15" i="16"/>
  <c r="Q2" i="16"/>
  <c r="G4" i="16"/>
  <c r="L30" i="43"/>
  <c r="K30" i="43"/>
  <c r="K31" i="43"/>
  <c r="L31" i="43"/>
  <c r="P66" i="43"/>
  <c r="W49" i="16"/>
  <c r="W28" i="16"/>
  <c r="W44" i="16"/>
  <c r="W10" i="16"/>
  <c r="W50" i="16"/>
  <c r="W34" i="16"/>
  <c r="W32" i="16"/>
  <c r="F24" i="25"/>
  <c r="W33" i="16"/>
  <c r="W38" i="16"/>
  <c r="W35" i="16"/>
  <c r="W31" i="16"/>
  <c r="W48" i="16"/>
  <c r="W47" i="16"/>
  <c r="W36" i="16"/>
  <c r="W37" i="16"/>
  <c r="E18" i="16"/>
  <c r="E20" i="16"/>
  <c r="F20" i="16" s="1"/>
  <c r="C77" i="25"/>
  <c r="B77" i="25"/>
  <c r="C78" i="25" s="1"/>
  <c r="I1" i="35"/>
  <c r="D1" i="33" s="1"/>
  <c r="E2" i="33" s="1"/>
  <c r="I1" i="38"/>
  <c r="D23" i="43"/>
  <c r="E21" i="43" s="1"/>
  <c r="AR20" i="26"/>
  <c r="E11" i="43"/>
  <c r="D12" i="43" s="1"/>
  <c r="A14" i="48" s="1"/>
  <c r="Q65" i="43"/>
  <c r="D29" i="33"/>
  <c r="O66" i="43"/>
  <c r="N68" i="43"/>
  <c r="P29" i="43"/>
  <c r="P58" i="43"/>
  <c r="P63" i="43" s="1"/>
  <c r="E28" i="43"/>
  <c r="D29" i="43"/>
  <c r="D27" i="43" s="1"/>
  <c r="L20" i="16"/>
  <c r="E15" i="16"/>
  <c r="V34" i="33"/>
  <c r="I34" i="33"/>
  <c r="P34" i="33"/>
  <c r="W26" i="16"/>
  <c r="J26" i="16"/>
  <c r="S18" i="16" l="1"/>
  <c r="T18" i="16" s="1"/>
  <c r="AT20" i="26"/>
  <c r="AU2" i="26"/>
  <c r="AV2" i="26" s="1"/>
  <c r="AV20" i="26" s="1"/>
  <c r="P30" i="43"/>
  <c r="P31" i="43" s="1"/>
  <c r="N73" i="43"/>
  <c r="P78" i="43" s="1"/>
  <c r="Q4" i="16"/>
  <c r="P10" i="16"/>
  <c r="F21" i="43"/>
  <c r="E22" i="43" s="1"/>
  <c r="D14" i="43" s="1"/>
  <c r="K22" i="33"/>
  <c r="U22" i="33"/>
  <c r="E23" i="33"/>
  <c r="D14" i="33"/>
  <c r="R21" i="33"/>
  <c r="E21" i="16"/>
  <c r="E19" i="16" s="1"/>
  <c r="F28" i="43"/>
  <c r="G28" i="43"/>
  <c r="K21" i="16"/>
  <c r="A14" i="45" s="1"/>
  <c r="H20" i="16"/>
  <c r="G20" i="16"/>
  <c r="AU20" i="26" l="1"/>
  <c r="F1" i="26"/>
  <c r="P76" i="43"/>
  <c r="P75" i="43"/>
  <c r="P77" i="43"/>
  <c r="P79" i="43"/>
  <c r="P80" i="43"/>
  <c r="P81" i="43"/>
  <c r="M15" i="16"/>
  <c r="P9" i="16"/>
  <c r="M14" i="16" s="1"/>
  <c r="P14" i="16" s="1"/>
  <c r="P11" i="16" s="1"/>
  <c r="P12" i="16" s="1"/>
  <c r="O2" i="33"/>
  <c r="K26" i="33" s="1"/>
  <c r="O4" i="33"/>
  <c r="P13" i="33" s="1"/>
  <c r="P15" i="33" s="1"/>
  <c r="N21" i="33"/>
  <c r="N22" i="33" s="1"/>
  <c r="N20" i="33" s="1"/>
  <c r="K24" i="33"/>
  <c r="K23" i="33"/>
  <c r="D22" i="33"/>
  <c r="Q23" i="33"/>
  <c r="D31" i="33"/>
  <c r="D15" i="33"/>
  <c r="E15" i="33"/>
  <c r="V40" i="33"/>
  <c r="V36" i="33"/>
  <c r="V37" i="33"/>
  <c r="V39" i="33"/>
  <c r="V38" i="33"/>
  <c r="V41" i="33"/>
  <c r="V35" i="33"/>
  <c r="U35" i="33"/>
  <c r="U38" i="33"/>
  <c r="U37" i="33"/>
  <c r="U41" i="33"/>
  <c r="U36" i="33"/>
  <c r="U40" i="33"/>
  <c r="U39" i="33"/>
  <c r="F29" i="43"/>
  <c r="E26" i="43" s="1"/>
  <c r="G21" i="16"/>
  <c r="F18" i="16" s="1"/>
  <c r="P82" i="43" l="1"/>
  <c r="C33" i="26"/>
  <c r="C35" i="26"/>
  <c r="C34" i="26"/>
  <c r="C38" i="26"/>
  <c r="F33" i="26"/>
  <c r="C39" i="26"/>
  <c r="C36" i="26"/>
  <c r="C37" i="26"/>
  <c r="M33" i="26"/>
  <c r="M18" i="16"/>
  <c r="M17" i="16"/>
  <c r="K15" i="33"/>
  <c r="D16" i="33"/>
  <c r="A14" i="49" s="1"/>
  <c r="E31" i="33"/>
  <c r="D32" i="33"/>
  <c r="D30" i="33" s="1"/>
  <c r="F20" i="33"/>
  <c r="E20" i="33"/>
  <c r="O17" i="33"/>
  <c r="Q28" i="33"/>
  <c r="Q30" i="33"/>
  <c r="Q31" i="33"/>
  <c r="Q26" i="33"/>
  <c r="Q29" i="33"/>
  <c r="Q27" i="33"/>
  <c r="Q25" i="33"/>
  <c r="Q24" i="33"/>
  <c r="O21" i="33"/>
  <c r="M16" i="16" l="1"/>
  <c r="E21" i="33"/>
  <c r="K27" i="33"/>
  <c r="P27" i="33"/>
  <c r="P24" i="33"/>
  <c r="P26" i="33"/>
  <c r="P31" i="33"/>
  <c r="P30" i="33"/>
  <c r="P28" i="33"/>
  <c r="P29" i="33"/>
  <c r="O23" i="33"/>
  <c r="O18" i="33"/>
  <c r="P17" i="33"/>
  <c r="F31" i="33"/>
  <c r="G31" i="33"/>
  <c r="AB11" i="33"/>
  <c r="AB10" i="33"/>
  <c r="R16" i="33"/>
  <c r="N24" i="33" l="1"/>
  <c r="O19" i="33" s="1"/>
  <c r="F32" i="33"/>
  <c r="E29" i="33" s="1"/>
  <c r="K19" i="33"/>
  <c r="P14" i="33"/>
  <c r="K18" i="33"/>
  <c r="K17" i="33" s="1"/>
</calcChain>
</file>

<file path=xl/sharedStrings.xml><?xml version="1.0" encoding="utf-8"?>
<sst xmlns="http://schemas.openxmlformats.org/spreadsheetml/2006/main" count="20783" uniqueCount="1100">
  <si>
    <t>Aa en Hunze</t>
  </si>
  <si>
    <t>Aalburg</t>
  </si>
  <si>
    <t>Aalsmeer</t>
  </si>
  <si>
    <t>Aalten</t>
  </si>
  <si>
    <t>Achtkarspelen</t>
  </si>
  <si>
    <t>Alblasserdam</t>
  </si>
  <si>
    <t>Albrandswaard</t>
  </si>
  <si>
    <t>Alkmaar</t>
  </si>
  <si>
    <t>Almelo</t>
  </si>
  <si>
    <t>Almere</t>
  </si>
  <si>
    <t>2016 maart*</t>
  </si>
  <si>
    <t>2016 juni*</t>
  </si>
  <si>
    <t>2016 september*</t>
  </si>
  <si>
    <t>Alphen aan den Rijn</t>
  </si>
  <si>
    <t>Alphen-Chaam</t>
  </si>
  <si>
    <t>Ameland</t>
  </si>
  <si>
    <t>Amersfoort</t>
  </si>
  <si>
    <t>Amstelveen</t>
  </si>
  <si>
    <t>Amsterdam</t>
  </si>
  <si>
    <t>Apeldoorn</t>
  </si>
  <si>
    <t>Appingedam</t>
  </si>
  <si>
    <t>Arnhem</t>
  </si>
  <si>
    <t>Assen</t>
  </si>
  <si>
    <t>Asten</t>
  </si>
  <si>
    <t>Baarle-Nassau</t>
  </si>
  <si>
    <t>Baarn</t>
  </si>
  <si>
    <t>Barendrecht</t>
  </si>
  <si>
    <t>Barneveld</t>
  </si>
  <si>
    <t>Bedum</t>
  </si>
  <si>
    <t>Beemster</t>
  </si>
  <si>
    <t>Beesel</t>
  </si>
  <si>
    <t>Bellingwedde</t>
  </si>
  <si>
    <t>Berg en Dal</t>
  </si>
  <si>
    <t>Bergeijk</t>
  </si>
  <si>
    <t>Bergen (L.)</t>
  </si>
  <si>
    <t>Bergen (NH.)</t>
  </si>
  <si>
    <t>Bergen op Zoom</t>
  </si>
  <si>
    <t>Berkelland</t>
  </si>
  <si>
    <t>Bernheze</t>
  </si>
  <si>
    <t>Best</t>
  </si>
  <si>
    <t>Beuningen</t>
  </si>
  <si>
    <t>Beverwijk</t>
  </si>
  <si>
    <t>het Bildt</t>
  </si>
  <si>
    <t>De Bilt</t>
  </si>
  <si>
    <t>Binnenmaas</t>
  </si>
  <si>
    <t>Bladel</t>
  </si>
  <si>
    <t>Blaricum</t>
  </si>
  <si>
    <t>Bloemendaal</t>
  </si>
  <si>
    <t>Bodegraven-Reeuwijk</t>
  </si>
  <si>
    <t>Boekel</t>
  </si>
  <si>
    <t>Ten Boer</t>
  </si>
  <si>
    <t>Borger-Odoorn</t>
  </si>
  <si>
    <t>Borne</t>
  </si>
  <si>
    <t>Borsele</t>
  </si>
  <si>
    <t>Boxmeer</t>
  </si>
  <si>
    <t>Boxtel</t>
  </si>
  <si>
    <t>Breda</t>
  </si>
  <si>
    <t>Brielle</t>
  </si>
  <si>
    <t>Bronckhorst</t>
  </si>
  <si>
    <t>Brummen</t>
  </si>
  <si>
    <t>Brunssum</t>
  </si>
  <si>
    <t>Bunnik</t>
  </si>
  <si>
    <t>Bunschoten</t>
  </si>
  <si>
    <t>Buren</t>
  </si>
  <si>
    <t>Capelle aan den IJssel</t>
  </si>
  <si>
    <t>Castricum</t>
  </si>
  <si>
    <t>Coevorden</t>
  </si>
  <si>
    <t>Cranendonck</t>
  </si>
  <si>
    <t>Cromstrijen</t>
  </si>
  <si>
    <t>Cuijk</t>
  </si>
  <si>
    <t>Culemborg</t>
  </si>
  <si>
    <t>Dalfsen</t>
  </si>
  <si>
    <t>Dantumadiel</t>
  </si>
  <si>
    <t>Delft</t>
  </si>
  <si>
    <t>Delfzijl</t>
  </si>
  <si>
    <t>Deurne</t>
  </si>
  <si>
    <t>Deventer</t>
  </si>
  <si>
    <t>Diemen</t>
  </si>
  <si>
    <t>Dinkelland</t>
  </si>
  <si>
    <t>Doesburg</t>
  </si>
  <si>
    <t>Doetinchem</t>
  </si>
  <si>
    <t>Dongen</t>
  </si>
  <si>
    <t>Dongeradeel</t>
  </si>
  <si>
    <t>Dordrecht</t>
  </si>
  <si>
    <t>Drechterland</t>
  </si>
  <si>
    <t>Drimmelen</t>
  </si>
  <si>
    <t>Dronten</t>
  </si>
  <si>
    <t>Druten</t>
  </si>
  <si>
    <t>Duiven</t>
  </si>
  <si>
    <t>Echt-Susteren</t>
  </si>
  <si>
    <t>Edam-Volendam</t>
  </si>
  <si>
    <t>Ede</t>
  </si>
  <si>
    <t>Eemnes</t>
  </si>
  <si>
    <t>Eemsmond</t>
  </si>
  <si>
    <t>Eersel</t>
  </si>
  <si>
    <t>Eijsden-Margraten</t>
  </si>
  <si>
    <t>Eindhoven</t>
  </si>
  <si>
    <t>Elburg</t>
  </si>
  <si>
    <t>Emmen</t>
  </si>
  <si>
    <t>Enkhuizen</t>
  </si>
  <si>
    <t>Enschede</t>
  </si>
  <si>
    <t>Epe</t>
  </si>
  <si>
    <t>Ermelo</t>
  </si>
  <si>
    <t>Etten-Leur</t>
  </si>
  <si>
    <t>Ferwerderadiel</t>
  </si>
  <si>
    <t>Franekeradeel</t>
  </si>
  <si>
    <t>De Fryske Marren</t>
  </si>
  <si>
    <t>Geertruidenberg</t>
  </si>
  <si>
    <t>Geldermalsen</t>
  </si>
  <si>
    <t>Geldrop-Mierlo</t>
  </si>
  <si>
    <t>Gemert-Bakel</t>
  </si>
  <si>
    <t>Gennep</t>
  </si>
  <si>
    <t>Giessenlanden</t>
  </si>
  <si>
    <t>Gilze en Rijen</t>
  </si>
  <si>
    <t>Goeree-Overflakkee</t>
  </si>
  <si>
    <t>Goes</t>
  </si>
  <si>
    <t>Goirle</t>
  </si>
  <si>
    <t>Gooise Meren</t>
  </si>
  <si>
    <t>Gorinchem</t>
  </si>
  <si>
    <t>Gouda</t>
  </si>
  <si>
    <t>Grave</t>
  </si>
  <si>
    <t>'s-Gravenhage (gemeente)</t>
  </si>
  <si>
    <t>Groningen (gemeente)</t>
  </si>
  <si>
    <t>Grootegast</t>
  </si>
  <si>
    <t>Gulpen-Wittem</t>
  </si>
  <si>
    <t>Haaksbergen</t>
  </si>
  <si>
    <t>Haaren</t>
  </si>
  <si>
    <t>Haarlem</t>
  </si>
  <si>
    <t>Haarlemmerliede en Spaarnwoude</t>
  </si>
  <si>
    <t>Haarlemmermeer</t>
  </si>
  <si>
    <t>Halderberge</t>
  </si>
  <si>
    <t>Hardenberg</t>
  </si>
  <si>
    <t>Harderwijk</t>
  </si>
  <si>
    <t>Hardinxveld-Giessendam</t>
  </si>
  <si>
    <t>Haren</t>
  </si>
  <si>
    <t>Harlingen</t>
  </si>
  <si>
    <t>Hattem</t>
  </si>
  <si>
    <t>Heemskerk</t>
  </si>
  <si>
    <t>Heemstede</t>
  </si>
  <si>
    <t>Heerde</t>
  </si>
  <si>
    <t>Heerenveen</t>
  </si>
  <si>
    <t>Heerhugowaard</t>
  </si>
  <si>
    <t>Heerlen</t>
  </si>
  <si>
    <t>Heeze-Leende</t>
  </si>
  <si>
    <t>Heiloo</t>
  </si>
  <si>
    <t>Den Helder</t>
  </si>
  <si>
    <t>Hellendoorn</t>
  </si>
  <si>
    <t>Hellevoetsluis</t>
  </si>
  <si>
    <t>Helmond</t>
  </si>
  <si>
    <t>Hendrik-Ido-Ambacht</t>
  </si>
  <si>
    <t>Hengelo (O.)</t>
  </si>
  <si>
    <t>'s-Hertogenbosch</t>
  </si>
  <si>
    <t>Heumen</t>
  </si>
  <si>
    <t>Heusden</t>
  </si>
  <si>
    <t>Hillegom</t>
  </si>
  <si>
    <t>Hilvarenbeek</t>
  </si>
  <si>
    <t>Hilversum</t>
  </si>
  <si>
    <t>Hof van Twente</t>
  </si>
  <si>
    <t>Hollands Kroon</t>
  </si>
  <si>
    <t>Hoogeveen</t>
  </si>
  <si>
    <t>Hoogezand-Sappemeer</t>
  </si>
  <si>
    <t>Hoorn</t>
  </si>
  <si>
    <t>Horst aan de Maas</t>
  </si>
  <si>
    <t>Houten</t>
  </si>
  <si>
    <t>Huizen</t>
  </si>
  <si>
    <t>Hulst</t>
  </si>
  <si>
    <t>IJsselstein</t>
  </si>
  <si>
    <t>Kaag en Braassem</t>
  </si>
  <si>
    <t>Kampen</t>
  </si>
  <si>
    <t>Kapelle</t>
  </si>
  <si>
    <t>Katwijk</t>
  </si>
  <si>
    <t>Kerkrade</t>
  </si>
  <si>
    <t>Koggenland</t>
  </si>
  <si>
    <t>Kollumerland en Nieuwkruisland</t>
  </si>
  <si>
    <t>Korendijk</t>
  </si>
  <si>
    <t>Krimpen aan den IJssel</t>
  </si>
  <si>
    <t>Krimpenerwaard</t>
  </si>
  <si>
    <t>Laarbeek</t>
  </si>
  <si>
    <t>Landerd</t>
  </si>
  <si>
    <t>Landgraaf</t>
  </si>
  <si>
    <t>Landsmeer</t>
  </si>
  <si>
    <t>Langedijk</t>
  </si>
  <si>
    <t>Lansingerland</t>
  </si>
  <si>
    <t>Laren (NH.)</t>
  </si>
  <si>
    <t>Leek</t>
  </si>
  <si>
    <t>Leerdam</t>
  </si>
  <si>
    <t>Leeuwarden</t>
  </si>
  <si>
    <t>Leeuwarderadeel</t>
  </si>
  <si>
    <t>Leiden</t>
  </si>
  <si>
    <t>Leiderdorp</t>
  </si>
  <si>
    <t>Leidschendam-Voorburg</t>
  </si>
  <si>
    <t>Lelystad</t>
  </si>
  <si>
    <t>Leudal</t>
  </si>
  <si>
    <t>Leusden</t>
  </si>
  <si>
    <t>Lingewaal</t>
  </si>
  <si>
    <t>Lingewaard</t>
  </si>
  <si>
    <t>Lisse</t>
  </si>
  <si>
    <t>Littenseradiel</t>
  </si>
  <si>
    <t>Lochem</t>
  </si>
  <si>
    <t>Loon op Zand</t>
  </si>
  <si>
    <t>Lopik</t>
  </si>
  <si>
    <t>Loppersum</t>
  </si>
  <si>
    <t>Losser</t>
  </si>
  <si>
    <t>Maasdriel</t>
  </si>
  <si>
    <t>Maasgouw</t>
  </si>
  <si>
    <t>Maassluis</t>
  </si>
  <si>
    <t>Maastricht</t>
  </si>
  <si>
    <t>De Marne</t>
  </si>
  <si>
    <t>Marum</t>
  </si>
  <si>
    <t>Medemblik</t>
  </si>
  <si>
    <t>Meerssen</t>
  </si>
  <si>
    <t>Menameradiel</t>
  </si>
  <si>
    <t>Menterwolde</t>
  </si>
  <si>
    <t>Meppel</t>
  </si>
  <si>
    <t>Middelburg (Z.)</t>
  </si>
  <si>
    <t>Midden-Delfland</t>
  </si>
  <si>
    <t>Midden-Drenthe</t>
  </si>
  <si>
    <t>Mill en Sint Hubert</t>
  </si>
  <si>
    <t>Moerdijk</t>
  </si>
  <si>
    <t>Molenwaard</t>
  </si>
  <si>
    <t>Montferland</t>
  </si>
  <si>
    <t>Montfoort</t>
  </si>
  <si>
    <t>Mook en Middelaar</t>
  </si>
  <si>
    <t>Neder-Betuwe</t>
  </si>
  <si>
    <t>Nederweert</t>
  </si>
  <si>
    <t>Neerijnen</t>
  </si>
  <si>
    <t>Nieuwegein</t>
  </si>
  <si>
    <t>Nieuwkoop</t>
  </si>
  <si>
    <t>Nijkerk</t>
  </si>
  <si>
    <t>Nijmegen</t>
  </si>
  <si>
    <t>Nissewaard</t>
  </si>
  <si>
    <t>Noord-Beveland</t>
  </si>
  <si>
    <t>Noordenveld</t>
  </si>
  <si>
    <t>Noordoostpolder</t>
  </si>
  <si>
    <t>Noordwijk</t>
  </si>
  <si>
    <t>Noordwijkerhout</t>
  </si>
  <si>
    <t>Nuenen, Gerwen en Nederwetten</t>
  </si>
  <si>
    <t>Nunspeet</t>
  </si>
  <si>
    <t>Nuth</t>
  </si>
  <si>
    <t>Oegstgeest</t>
  </si>
  <si>
    <t>Oirschot</t>
  </si>
  <si>
    <t>Oisterwijk</t>
  </si>
  <si>
    <t>Oldambt</t>
  </si>
  <si>
    <t>Oldebroek</t>
  </si>
  <si>
    <t>Oldenzaal</t>
  </si>
  <si>
    <t>Olst-Wijhe</t>
  </si>
  <si>
    <t>Ommen</t>
  </si>
  <si>
    <t>Onderbanken</t>
  </si>
  <si>
    <t>Oost Gelre</t>
  </si>
  <si>
    <t>Oosterhout</t>
  </si>
  <si>
    <t>Ooststellingwerf</t>
  </si>
  <si>
    <t>Oostzaan</t>
  </si>
  <si>
    <t>Opmeer</t>
  </si>
  <si>
    <t>Opsterland</t>
  </si>
  <si>
    <t>Oss</t>
  </si>
  <si>
    <t>Oud-Beijerland</t>
  </si>
  <si>
    <t>Oude IJsselstreek</t>
  </si>
  <si>
    <t>Ouder-Amstel</t>
  </si>
  <si>
    <t>Oudewater</t>
  </si>
  <si>
    <t>Overbetuwe</t>
  </si>
  <si>
    <t>Papendrecht</t>
  </si>
  <si>
    <t>Peel en Maas</t>
  </si>
  <si>
    <t>Pekela</t>
  </si>
  <si>
    <t>Pijnacker-Nootdorp</t>
  </si>
  <si>
    <t>Purmerend</t>
  </si>
  <si>
    <t>Putten</t>
  </si>
  <si>
    <t>Raalte</t>
  </si>
  <si>
    <t>Reimerswaal</t>
  </si>
  <si>
    <t>Renkum</t>
  </si>
  <si>
    <t>Renswoude</t>
  </si>
  <si>
    <t>Reusel-De Mierden</t>
  </si>
  <si>
    <t>Rheden</t>
  </si>
  <si>
    <t>Rhenen</t>
  </si>
  <si>
    <t>Ridderkerk</t>
  </si>
  <si>
    <t>Rijnwaarden</t>
  </si>
  <si>
    <t>Rijssen-Holten</t>
  </si>
  <si>
    <t>Rijswijk (ZH.)</t>
  </si>
  <si>
    <t>Roerdalen</t>
  </si>
  <si>
    <t>Roermond</t>
  </si>
  <si>
    <t>De Ronde Venen</t>
  </si>
  <si>
    <t>Roosendaal</t>
  </si>
  <si>
    <t>Rotterdam</t>
  </si>
  <si>
    <t>Rozendaal</t>
  </si>
  <si>
    <t>Rucphen</t>
  </si>
  <si>
    <t>Schagen</t>
  </si>
  <si>
    <t>Scherpenzeel</t>
  </si>
  <si>
    <t>Schiedam</t>
  </si>
  <si>
    <t>Schiermonnikoog</t>
  </si>
  <si>
    <t>Schijndel</t>
  </si>
  <si>
    <t>Schinnen</t>
  </si>
  <si>
    <t>Schouwen-Duiveland</t>
  </si>
  <si>
    <t>Simpelveld</t>
  </si>
  <si>
    <t>Sint Anthonis</t>
  </si>
  <si>
    <t>Sint-Michielsgestel</t>
  </si>
  <si>
    <t>Sint-Oedenrode</t>
  </si>
  <si>
    <t>Sittard-Geleen</t>
  </si>
  <si>
    <t>Sliedrecht</t>
  </si>
  <si>
    <t>Slochteren</t>
  </si>
  <si>
    <t>Sluis</t>
  </si>
  <si>
    <t>Smallingerland</t>
  </si>
  <si>
    <t>Soest</t>
  </si>
  <si>
    <t>Someren</t>
  </si>
  <si>
    <t>Son en Breugel</t>
  </si>
  <si>
    <t>Stadskanaal</t>
  </si>
  <si>
    <t>Staphorst</t>
  </si>
  <si>
    <t>Stede Broec</t>
  </si>
  <si>
    <t>Steenbergen</t>
  </si>
  <si>
    <t>Steenwijkerland</t>
  </si>
  <si>
    <t>Stein (L.)</t>
  </si>
  <si>
    <t>Stichtse Vecht</t>
  </si>
  <si>
    <t>Strijen</t>
  </si>
  <si>
    <t>Súdwest-Fryslân</t>
  </si>
  <si>
    <t>Terneuzen</t>
  </si>
  <si>
    <t>Terschelling</t>
  </si>
  <si>
    <t>Texel</t>
  </si>
  <si>
    <t>Teylingen</t>
  </si>
  <si>
    <t>Tholen</t>
  </si>
  <si>
    <t>Tiel</t>
  </si>
  <si>
    <t>Tilburg</t>
  </si>
  <si>
    <t>Tubbergen</t>
  </si>
  <si>
    <t>Twenterand</t>
  </si>
  <si>
    <t>Tynaarlo</t>
  </si>
  <si>
    <t>Tytsjerksteradiel</t>
  </si>
  <si>
    <t>Uden</t>
  </si>
  <si>
    <t>Uitgeest</t>
  </si>
  <si>
    <t>Uithoorn</t>
  </si>
  <si>
    <t>Urk</t>
  </si>
  <si>
    <t>Utrecht (gemeente)</t>
  </si>
  <si>
    <t>Utrechtse Heuvelrug</t>
  </si>
  <si>
    <t>Vaals</t>
  </si>
  <si>
    <t>Valkenburg aan de Geul</t>
  </si>
  <si>
    <t>Valkenswaard</t>
  </si>
  <si>
    <t>Veendam</t>
  </si>
  <si>
    <t>Veenendaal</t>
  </si>
  <si>
    <t>Veere</t>
  </si>
  <si>
    <t>Veghel</t>
  </si>
  <si>
    <t>Veldhoven</t>
  </si>
  <si>
    <t>Velsen</t>
  </si>
  <si>
    <t>Venlo</t>
  </si>
  <si>
    <t>Venray</t>
  </si>
  <si>
    <t>Vianen</t>
  </si>
  <si>
    <t>Vlaardingen</t>
  </si>
  <si>
    <t>Vlagtwedde</t>
  </si>
  <si>
    <t>Vlieland</t>
  </si>
  <si>
    <t>Vlissingen</t>
  </si>
  <si>
    <t>Voerendaal</t>
  </si>
  <si>
    <t>Voorschoten</t>
  </si>
  <si>
    <t>Voorst</t>
  </si>
  <si>
    <t>Vught</t>
  </si>
  <si>
    <t>Waalre</t>
  </si>
  <si>
    <t>Waalwijk</t>
  </si>
  <si>
    <t>Waddinxveen</t>
  </si>
  <si>
    <t>Wageningen</t>
  </si>
  <si>
    <t>Wassenaar</t>
  </si>
  <si>
    <t>Waterland</t>
  </si>
  <si>
    <t>Weert</t>
  </si>
  <si>
    <t>Weesp</t>
  </si>
  <si>
    <t>Werkendam</t>
  </si>
  <si>
    <t>West Maas en Waal</t>
  </si>
  <si>
    <t>Westerveld</t>
  </si>
  <si>
    <t>Westervoort</t>
  </si>
  <si>
    <t>Westland</t>
  </si>
  <si>
    <t>Weststellingwerf</t>
  </si>
  <si>
    <t>Westvoorne</t>
  </si>
  <si>
    <t>Wierden</t>
  </si>
  <si>
    <t>Wijchen</t>
  </si>
  <si>
    <t>Wijdemeren</t>
  </si>
  <si>
    <t>Wijk bij Duurstede</t>
  </si>
  <si>
    <t>Winsum</t>
  </si>
  <si>
    <t>Winterswijk</t>
  </si>
  <si>
    <t>Woensdrecht</t>
  </si>
  <si>
    <t>Woerden</t>
  </si>
  <si>
    <t>De Wolden</t>
  </si>
  <si>
    <t>Wormerland</t>
  </si>
  <si>
    <t>Woudenberg</t>
  </si>
  <si>
    <t>Woudrichem</t>
  </si>
  <si>
    <t>Zaanstad</t>
  </si>
  <si>
    <t>Zaltbommel</t>
  </si>
  <si>
    <t>Zandvoort</t>
  </si>
  <si>
    <t>Zederik</t>
  </si>
  <si>
    <t>Zeewolde</t>
  </si>
  <si>
    <t>Zeist</t>
  </si>
  <si>
    <t>Zevenaar</t>
  </si>
  <si>
    <t>Zoetermeer</t>
  </si>
  <si>
    <t>Zoeterwoude</t>
  </si>
  <si>
    <t>Zuidhorn</t>
  </si>
  <si>
    <t>Zuidplas</t>
  </si>
  <si>
    <t>Zundert</t>
  </si>
  <si>
    <t>Zutphen</t>
  </si>
  <si>
    <t>Zwartewaterland</t>
  </si>
  <si>
    <t>Zwijndrecht</t>
  </si>
  <si>
    <t>Zwolle</t>
  </si>
  <si>
    <t>Nederland</t>
  </si>
  <si>
    <t>2016 december*</t>
  </si>
  <si>
    <t>Personen met algemene bijstand</t>
  </si>
  <si>
    <t>maart</t>
  </si>
  <si>
    <t>mei</t>
  </si>
  <si>
    <t>juni</t>
  </si>
  <si>
    <t>september</t>
  </si>
  <si>
    <t>Gemeente 1</t>
  </si>
  <si>
    <t>Nummer</t>
  </si>
  <si>
    <t>Gemeentenaam</t>
  </si>
  <si>
    <t>december</t>
  </si>
  <si>
    <t>Gemeente 2</t>
  </si>
  <si>
    <t xml:space="preserve"> </t>
  </si>
  <si>
    <t>jan</t>
  </si>
  <si>
    <t>feb</t>
  </si>
  <si>
    <t>2015 september</t>
  </si>
  <si>
    <t>2015 december</t>
  </si>
  <si>
    <t>&lt;&lt; Hier wordt het nummer aangepast, zodat het gelijk loopt met de lijst hiernaast (nummer is eentje hoger namelijk, omdat we bij de vergelijkingsgemeente een lege cel erbij hebben, voor als mensen niets willen selecteren)</t>
  </si>
  <si>
    <t>Gemeente1</t>
  </si>
  <si>
    <t>Gemeente2</t>
  </si>
  <si>
    <t>mrt</t>
  </si>
  <si>
    <t>apr</t>
  </si>
  <si>
    <t>jun</t>
  </si>
  <si>
    <t>jul</t>
  </si>
  <si>
    <t>aug</t>
  </si>
  <si>
    <t>sep</t>
  </si>
  <si>
    <t>okt</t>
  </si>
  <si>
    <t>nov</t>
  </si>
  <si>
    <t>dec</t>
  </si>
  <si>
    <t>2013 maart</t>
  </si>
  <si>
    <t>2013 juni</t>
  </si>
  <si>
    <t>2013 september</t>
  </si>
  <si>
    <t>2013 december</t>
  </si>
  <si>
    <t>2014 maart</t>
  </si>
  <si>
    <t>2014 juni</t>
  </si>
  <si>
    <t>2014 september</t>
  </si>
  <si>
    <t>2014 december</t>
  </si>
  <si>
    <t>2015 maart</t>
  </si>
  <si>
    <t>2015 juni</t>
  </si>
  <si>
    <t>Personen met algemene bijstand ultimo kwartaal</t>
  </si>
  <si>
    <t>Inwonersaantal ultimo kwartaal</t>
  </si>
  <si>
    <t>Kolom</t>
  </si>
  <si>
    <t>2017 maart</t>
  </si>
  <si>
    <t>2017 juni</t>
  </si>
  <si>
    <t>2017 september</t>
  </si>
  <si>
    <t>2017 december</t>
  </si>
  <si>
    <t>2018 maart</t>
  </si>
  <si>
    <t>2018 juni</t>
  </si>
  <si>
    <t>2018 september</t>
  </si>
  <si>
    <t>2018 december</t>
  </si>
  <si>
    <t>2019 maart</t>
  </si>
  <si>
    <t>2019 juni</t>
  </si>
  <si>
    <t>2019 september</t>
  </si>
  <si>
    <t>2019 december</t>
  </si>
  <si>
    <t>Gemeente</t>
  </si>
  <si>
    <t>Figuur 1</t>
  </si>
  <si>
    <t>Figuur 2</t>
  </si>
  <si>
    <t>Figuur 3</t>
  </si>
  <si>
    <t>Meest recente levering</t>
  </si>
  <si>
    <t>december 2016</t>
  </si>
  <si>
    <t>VolgNr/Kolom</t>
  </si>
  <si>
    <t>Volgnr</t>
  </si>
  <si>
    <t>laatste levering:</t>
  </si>
  <si>
    <t>maart 2013</t>
  </si>
  <si>
    <t>juni 2013</t>
  </si>
  <si>
    <t>september 2013</t>
  </si>
  <si>
    <t>december 2013</t>
  </si>
  <si>
    <t>maart 2014</t>
  </si>
  <si>
    <t>juni 2014</t>
  </si>
  <si>
    <t>september 2014</t>
  </si>
  <si>
    <t>december 2014</t>
  </si>
  <si>
    <t>maart 2015</t>
  </si>
  <si>
    <t>juni 2015</t>
  </si>
  <si>
    <t>september 2015</t>
  </si>
  <si>
    <t>december 2015</t>
  </si>
  <si>
    <t>maart 2016</t>
  </si>
  <si>
    <t>juni 2016</t>
  </si>
  <si>
    <t>september 2016</t>
  </si>
  <si>
    <t>maart 2017</t>
  </si>
  <si>
    <t>juni 2017</t>
  </si>
  <si>
    <t>september 2017</t>
  </si>
  <si>
    <t>december 2017</t>
  </si>
  <si>
    <t>maart 2018</t>
  </si>
  <si>
    <t>juni 2018</t>
  </si>
  <si>
    <t>september 2018</t>
  </si>
  <si>
    <t>december 2018</t>
  </si>
  <si>
    <t>maart 2019</t>
  </si>
  <si>
    <t>juni 2019</t>
  </si>
  <si>
    <t>september 2019</t>
  </si>
  <si>
    <t>december 2019</t>
  </si>
  <si>
    <t>Tekst bij figuur 1</t>
  </si>
  <si>
    <t>Tekst bij figuur 3</t>
  </si>
  <si>
    <t>ontw abs</t>
  </si>
  <si>
    <t>ontw %</t>
  </si>
  <si>
    <t>NL</t>
  </si>
  <si>
    <t>gem</t>
  </si>
  <si>
    <t>Totaal herkomstgroepering</t>
  </si>
  <si>
    <t>Totaal mannen</t>
  </si>
  <si>
    <t>Totaal vrouwen</t>
  </si>
  <si>
    <t>Westers allochtoon - man</t>
  </si>
  <si>
    <t>Autochtoon - man</t>
  </si>
  <si>
    <t>Niet-westerse allochtoon - man</t>
  </si>
  <si>
    <t>Autochtoon - vrouw</t>
  </si>
  <si>
    <t>Westers allochtoon - vrouw</t>
  </si>
  <si>
    <t>Niet-westerse allochtoon - vrouw</t>
  </si>
  <si>
    <t>Allochtoon - man</t>
  </si>
  <si>
    <t>Allochtoon - vrouw</t>
  </si>
  <si>
    <t>Mannen</t>
  </si>
  <si>
    <t>Vrouwen</t>
  </si>
  <si>
    <t>Totaal jonger dan AOW-leeftijd</t>
  </si>
  <si>
    <t>25 tot 27 jaar</t>
  </si>
  <si>
    <t>27 tot 35 jaar</t>
  </si>
  <si>
    <t>15 tot 25 jaar</t>
  </si>
  <si>
    <t>35 tot 45 jaar</t>
  </si>
  <si>
    <t>45 tot 55 jaar</t>
  </si>
  <si>
    <t>15-25 jaar</t>
  </si>
  <si>
    <t>25-27 jaar</t>
  </si>
  <si>
    <t>27-35 jaar</t>
  </si>
  <si>
    <t>35-45 jaar</t>
  </si>
  <si>
    <t>45-55 jaar</t>
  </si>
  <si>
    <t>55-AOW</t>
  </si>
  <si>
    <t>maart 2007</t>
  </si>
  <si>
    <t>juni 2007</t>
  </si>
  <si>
    <t>september 2007</t>
  </si>
  <si>
    <t>december 2007</t>
  </si>
  <si>
    <t>maart 2008</t>
  </si>
  <si>
    <t>juni 2008</t>
  </si>
  <si>
    <t>september 2008</t>
  </si>
  <si>
    <t>december 2008</t>
  </si>
  <si>
    <t>maart 2009</t>
  </si>
  <si>
    <t>juni 2009</t>
  </si>
  <si>
    <t>september 2009</t>
  </si>
  <si>
    <t>december 2009</t>
  </si>
  <si>
    <t>maart 2010</t>
  </si>
  <si>
    <t>juni 2010</t>
  </si>
  <si>
    <t>september 2010</t>
  </si>
  <si>
    <t>december 2010</t>
  </si>
  <si>
    <t>maart 2011</t>
  </si>
  <si>
    <t>juni 2011</t>
  </si>
  <si>
    <t>september 2011</t>
  </si>
  <si>
    <t>december 2011</t>
  </si>
  <si>
    <t>maart 2012</t>
  </si>
  <si>
    <t>juni 2012</t>
  </si>
  <si>
    <t>september 2012</t>
  </si>
  <si>
    <t>december 2012</t>
  </si>
  <si>
    <t>Totaal</t>
  </si>
  <si>
    <t>Man</t>
  </si>
  <si>
    <t>Vrouw</t>
  </si>
  <si>
    <t>15-27 jaar</t>
  </si>
  <si>
    <t>Nederland gelijk gebleven</t>
  </si>
  <si>
    <t>Bestond gemeente in 2013?</t>
  </si>
  <si>
    <t>Het CBS heeft een interactief dashboard ontwikkeld om gemeenten en andere geïnteresseerden een kijkje te geven in de data omtrent sociale zekerheid.</t>
  </si>
  <si>
    <t>Personen met algemene bijstand, relatief</t>
  </si>
  <si>
    <t>34-45 jaar</t>
  </si>
  <si>
    <t>Geldleningen</t>
  </si>
  <si>
    <t>Overige vorderingen</t>
  </si>
  <si>
    <t>Type ontstaansgrond</t>
  </si>
  <si>
    <t>Verwijtbare vorderingen (voor 2013)</t>
  </si>
  <si>
    <t>Vorderingen inlichtingenplicht (vanaf 2013)</t>
  </si>
  <si>
    <t>Aantal geldleningen</t>
  </si>
  <si>
    <t>Aantal overige vorderingen</t>
  </si>
  <si>
    <t>Aantal verwijtbare vorderingen</t>
  </si>
  <si>
    <t>Aantal vorderingen inlichtingenplicht</t>
  </si>
  <si>
    <t>Totaal aantal openstaande vorderingen</t>
  </si>
  <si>
    <t>Beek</t>
  </si>
  <si>
    <t>Groningen</t>
  </si>
  <si>
    <t>Hengelo</t>
  </si>
  <si>
    <t>Laren</t>
  </si>
  <si>
    <t>Middelburg</t>
  </si>
  <si>
    <t>Rijswijk</t>
  </si>
  <si>
    <t>'s-Gravenhage</t>
  </si>
  <si>
    <t>Stein</t>
  </si>
  <si>
    <t>Utrecht</t>
  </si>
  <si>
    <t>type</t>
  </si>
  <si>
    <t>Aantal openstaande vorderingen per type ontstaansgrond</t>
  </si>
  <si>
    <t>Figuur 1: aantal vorderingen</t>
  </si>
  <si>
    <t>Figuur 2: openstaand saldo</t>
  </si>
  <si>
    <t>Figuur 3: relatieve openstaande vorderingen</t>
  </si>
  <si>
    <t xml:space="preserve">van de bijstandsuitkeringen in </t>
  </si>
  <si>
    <t>Meierijstad</t>
  </si>
  <si>
    <t>Aantal voorzieningen per type voorziening</t>
  </si>
  <si>
    <t>Tijdelijke loonkostensubsidie</t>
  </si>
  <si>
    <t>WIW/ID-baan</t>
  </si>
  <si>
    <t>Participatieplaats</t>
  </si>
  <si>
    <t>Begeleiding op werkkring/job-coach</t>
  </si>
  <si>
    <t>Vervoersvoorziening (woon-werk)</t>
  </si>
  <si>
    <t>Andere voorziening voor arbeidsbeperking</t>
  </si>
  <si>
    <t>Overige voorziening</t>
  </si>
  <si>
    <t>Totaal aantal voorzieningen</t>
  </si>
  <si>
    <t>TITEL VOOR FIGUUR 2</t>
  </si>
  <si>
    <t>Forfaitaire loonkostensubsidie</t>
  </si>
  <si>
    <t>Beschut werk</t>
  </si>
  <si>
    <t>Verwijtbare vorderingen</t>
  </si>
  <si>
    <t>Vorderingen inlichtingenplicht</t>
  </si>
  <si>
    <t>Openstaand saldo van totaal aantal vorderingen</t>
  </si>
  <si>
    <t>Openstaand saldo van verwijtbare vorderingen</t>
  </si>
  <si>
    <t>Openstaand saldo van vorderingen inlichtingenplicht</t>
  </si>
  <si>
    <t>Openstaand saldo van geldleningen</t>
  </si>
  <si>
    <t>Openstaand saldo van overige vorderingen</t>
  </si>
  <si>
    <t>Verhaal</t>
  </si>
  <si>
    <t>Andere voorziening</t>
  </si>
  <si>
    <t>LKS P-Wet</t>
  </si>
  <si>
    <t>Vervoersvoorziening</t>
  </si>
  <si>
    <t>Wat is het jaar ervoor?</t>
  </si>
  <si>
    <t>Bestond de gemeente een jaar geleden?</t>
  </si>
  <si>
    <t>Aantal vorig jaar:</t>
  </si>
  <si>
    <t>Ontwikkeling %:</t>
  </si>
  <si>
    <t>BDFS in SRG cijfers</t>
  </si>
  <si>
    <t>Figuur 2: aantal voorzieningen</t>
  </si>
  <si>
    <t>Totaal aantal personen</t>
  </si>
  <si>
    <t>met bijstand</t>
  </si>
  <si>
    <t>met werk</t>
  </si>
  <si>
    <t>BUS in SRG cijfers</t>
  </si>
  <si>
    <t>Meer informatie over bovenstaande grafieken is te vinden in de volgende Statline-tabel:</t>
  </si>
  <si>
    <t>a</t>
  </si>
  <si>
    <t>b</t>
  </si>
  <si>
    <t>c</t>
  </si>
  <si>
    <t>d</t>
  </si>
  <si>
    <t>e</t>
  </si>
  <si>
    <t>k</t>
  </si>
  <si>
    <t>f</t>
  </si>
  <si>
    <t>g</t>
  </si>
  <si>
    <t>h</t>
  </si>
  <si>
    <t>i</t>
  </si>
  <si>
    <t>j</t>
  </si>
  <si>
    <t>.</t>
  </si>
  <si>
    <t>bijstand:</t>
  </si>
  <si>
    <t xml:space="preserve">werk: </t>
  </si>
  <si>
    <t>allebei lager</t>
  </si>
  <si>
    <t>allebei gelijk</t>
  </si>
  <si>
    <t>allebei hoger</t>
  </si>
  <si>
    <t>bijstand lager, werk hoger</t>
  </si>
  <si>
    <t>bijstand lager, werk gelijk</t>
  </si>
  <si>
    <t>bijstand hoger, werk lager</t>
  </si>
  <si>
    <t>bijstand hoger, werk gelijk</t>
  </si>
  <si>
    <t>Figuur 3: aandeel met bijstand en werk</t>
  </si>
  <si>
    <t>2</t>
  </si>
  <si>
    <t>Beek (L.)</t>
  </si>
  <si>
    <t>Demografische gegevens ultimo kwartaal</t>
  </si>
  <si>
    <t>Op het dashboard van de Bijstandsdebiteuren en -fraudestatistiek (BDFS) worden grafisch verschillende aspecten rondom  deze statistiek getoond.</t>
  </si>
  <si>
    <t xml:space="preserve">Op het dashboard van de Statistiek Re-integratie door Gemeenten (SRG) worden grafisch verschillende aspecten rondom  deze statistiek getoond. </t>
  </si>
  <si>
    <t>StatLine-tabel 'Re-integratie; voorzieningen naar type en regio'</t>
  </si>
  <si>
    <t>Aantal voorzieningen en Aantal voorzieningen naar type voorziening</t>
  </si>
  <si>
    <t>Personen met voorziening en bijstand en/of werk</t>
  </si>
  <si>
    <t>De informatie uit bovenstaande grafieken is terug te vinden in de volgende StatLine-tabel:</t>
  </si>
  <si>
    <t>Deze informatie is afkomstig uit maatwerkopdrachten die het CBS elk kwartaal maakt in opdracht van het ministerie van Sociale Zaken en Werkgelegenheid. Deze opdrachten zijn op de maatwerkpagina van team Sociale Zekerheid te vinden:</t>
  </si>
  <si>
    <t>Maatwerkpagina 'Re-integratievoorzieningen uitkeringspositie'</t>
  </si>
  <si>
    <t>Leeftijd</t>
  </si>
  <si>
    <t>Openstaand saldo van verhaal</t>
  </si>
  <si>
    <t>Aantal verhaal</t>
  </si>
  <si>
    <t>Personen van 15 jaar tot de AOW-leeftijd met algemene bijstand</t>
  </si>
  <si>
    <t>van de inwoners ontving algemene</t>
  </si>
  <si>
    <t>van dit type voorziening liepen in</t>
  </si>
  <si>
    <t>(Arbeid en sociale zekerheid &gt; sociale zekerheid &gt; Personen met uitkeringen &gt; Personen met uitkering; kenmerken uitkeringsontvangers).</t>
  </si>
  <si>
    <t>(Arbeid en sociale zekerheid &gt; sociale zekerheid &gt; bijstand en andere inkomensvoorzieningen &gt; vorderingen en re-integratie &gt; re-integratie; voorzieningen, type, regio).</t>
  </si>
  <si>
    <t>Loonkostensubsidie (Participatiewet)</t>
  </si>
  <si>
    <t>Statline-tabel 'Bijstand; bijstandsvorderingen naar ontstaansgrond en regio'</t>
  </si>
  <si>
    <t>(Arbeid en sociale zekerheid &gt; sociale zekerheid &gt; Bijstand en andere inkomensvoorzieningen &gt; Vorderingen en re-ïntegratie &gt; Bijstand; bijstandsvorderingen naar ontstaansgrond en regio).</t>
  </si>
  <si>
    <t>geen gem 2</t>
  </si>
  <si>
    <t>wel gem 2</t>
  </si>
  <si>
    <t>was er een gem 2?</t>
  </si>
  <si>
    <t>OVERIG 0?</t>
  </si>
  <si>
    <t>Bijstandsontvangers</t>
  </si>
  <si>
    <r>
      <rPr>
        <b/>
        <i/>
        <sz val="10"/>
        <color theme="1"/>
        <rFont val="Calibri"/>
        <family val="2"/>
        <scheme val="minor"/>
      </rPr>
      <t>Termen binnen dit dashboard:</t>
    </r>
    <r>
      <rPr>
        <sz val="10"/>
        <color theme="1"/>
        <rFont val="Calibri"/>
        <family val="2"/>
        <scheme val="minor"/>
      </rPr>
      <t xml:space="preserve">
</t>
    </r>
    <r>
      <rPr>
        <b/>
        <i/>
        <sz val="10"/>
        <color theme="1"/>
        <rFont val="Calibri"/>
        <family val="2"/>
        <scheme val="minor"/>
      </rPr>
      <t xml:space="preserve">Vordering - </t>
    </r>
    <r>
      <rPr>
        <sz val="10"/>
        <color theme="1"/>
        <rFont val="Calibri"/>
        <family val="2"/>
        <scheme val="minor"/>
      </rPr>
      <t xml:space="preserve">Aanspraak van schuldeiser op schuldenaar. In de BDFS gaat het om de aanspraak van gemeenten op personen die bij de gemeente een schuld hebben in het kader van de bijstand of een bijstandgerelateerde uitkering.
</t>
    </r>
    <r>
      <rPr>
        <b/>
        <i/>
        <sz val="10"/>
        <color theme="1"/>
        <rFont val="Calibri"/>
        <family val="2"/>
        <scheme val="minor"/>
      </rPr>
      <t xml:space="preserve">Ontstaansgrond vordering </t>
    </r>
    <r>
      <rPr>
        <sz val="10"/>
        <color theme="1"/>
        <rFont val="Calibri"/>
        <family val="2"/>
        <scheme val="minor"/>
      </rPr>
      <t xml:space="preserve">- Reden van ontstaan van de vordering bij de (ex)uitkeringsontvanger.
</t>
    </r>
    <r>
      <rPr>
        <b/>
        <i/>
        <sz val="10"/>
        <color theme="1"/>
        <rFont val="Calibri"/>
        <family val="2"/>
        <scheme val="minor"/>
      </rPr>
      <t>Type ontstaansgrond</t>
    </r>
    <r>
      <rPr>
        <sz val="10"/>
        <color theme="1"/>
        <rFont val="Calibri"/>
        <family val="2"/>
        <scheme val="minor"/>
      </rPr>
      <t xml:space="preserve"> - verwijtbare vorderingen (vóór 2013), vorderingen inlichtingenplicht (vanaf 2013), boetevorderingen wetgeving (vanaf 2013), verhaal, geldleningen, overige vorderingen.
</t>
    </r>
    <r>
      <rPr>
        <b/>
        <i/>
        <sz val="10"/>
        <color theme="1"/>
        <rFont val="Calibri"/>
        <family val="2"/>
        <scheme val="minor"/>
      </rPr>
      <t>Verwijtbare vorderingen (vóór 2013)</t>
    </r>
    <r>
      <rPr>
        <sz val="10"/>
        <color theme="1"/>
        <rFont val="Calibri"/>
        <family val="2"/>
        <scheme val="minor"/>
      </rPr>
      <t xml:space="preserve"> - vorderingen die zijn ingesteld vanwege het niet nakomen van de inlichtingenplicht, waardoor de uitkerende instantie ten onrechte heeft uitbetaald. 
</t>
    </r>
    <r>
      <rPr>
        <b/>
        <i/>
        <sz val="10"/>
        <color theme="1"/>
        <rFont val="Calibri"/>
        <family val="2"/>
        <scheme val="minor"/>
      </rPr>
      <t>Vorderingen inlichtingenplicht (vanaf 2013)</t>
    </r>
    <r>
      <rPr>
        <sz val="10"/>
        <color theme="1"/>
        <rFont val="Calibri"/>
        <family val="2"/>
        <scheme val="minor"/>
      </rPr>
      <t xml:space="preserve"> - vorderingen die zijn ingesteld vanwege het niet nakomen van de inlichtingenplicht, waardoor de uitkerende instantie ten onrechte heeft uitbetaald. 
</t>
    </r>
    <r>
      <rPr>
        <b/>
        <i/>
        <sz val="10"/>
        <color theme="1"/>
        <rFont val="Calibri"/>
        <family val="2"/>
        <scheme val="minor"/>
      </rPr>
      <t xml:space="preserve">Boetevorderingen wetgeving (vanaf 2013) </t>
    </r>
    <r>
      <rPr>
        <sz val="10"/>
        <color theme="1"/>
        <rFont val="Calibri"/>
        <family val="2"/>
        <scheme val="minor"/>
      </rPr>
      <t xml:space="preserve">- vorderingen die zijn ingesteld omdat er een boete vanwege een overtreding van de inlichtingenplicht is opgelegd. 
</t>
    </r>
    <r>
      <rPr>
        <b/>
        <i/>
        <sz val="10"/>
        <color theme="1"/>
        <rFont val="Calibri"/>
        <family val="2"/>
        <scheme val="minor"/>
      </rPr>
      <t xml:space="preserve">Verhaal </t>
    </r>
    <r>
      <rPr>
        <sz val="10"/>
        <color theme="1"/>
        <rFont val="Calibri"/>
        <family val="2"/>
        <scheme val="minor"/>
      </rPr>
      <t xml:space="preserve">- vorderingen in verband met verhaal op onderhoudsplichtige ten behoeve van een kind of van een (ex)partner. 
</t>
    </r>
    <r>
      <rPr>
        <b/>
        <i/>
        <sz val="10"/>
        <color theme="1"/>
        <rFont val="Calibri"/>
        <family val="2"/>
        <scheme val="minor"/>
      </rPr>
      <t>Geldleningen</t>
    </r>
    <r>
      <rPr>
        <sz val="10"/>
        <color theme="1"/>
        <rFont val="Calibri"/>
        <family val="2"/>
        <scheme val="minor"/>
      </rPr>
      <t xml:space="preserve"> - vorderingen die zijn ingesteld vanwege geldleningen. Hiertoe behoren o.a. leningen voor duurzame gebruiksgoederen, lening voor levensonderhoud van zelfstandigen, leningen voor bedrijfskapitaal voor zelfstandigen en leningen voor krediethypotheken. 
</t>
    </r>
    <r>
      <rPr>
        <b/>
        <i/>
        <sz val="10"/>
        <color theme="1"/>
        <rFont val="Calibri"/>
        <family val="2"/>
        <scheme val="minor"/>
      </rPr>
      <t>Overige vorderingen</t>
    </r>
    <r>
      <rPr>
        <sz val="10"/>
        <color theme="1"/>
        <rFont val="Calibri"/>
        <family val="2"/>
        <scheme val="minor"/>
      </rPr>
      <t xml:space="preserve"> - vorderingen als gevolg van onverschuldigde betaling, terwijl er geen sprake is van een overtreding van de inlichtingenplicht, zoals boetevorderingen zonder benadelingsbedrag, vorderingen in verband met rente en incassokosten en overige vorderingen.
</t>
    </r>
    <r>
      <rPr>
        <b/>
        <i/>
        <sz val="10"/>
        <color theme="1"/>
        <rFont val="Calibri"/>
        <family val="2"/>
        <scheme val="minor"/>
      </rPr>
      <t xml:space="preserve">Saldoschuld </t>
    </r>
    <r>
      <rPr>
        <sz val="10"/>
        <color theme="1"/>
        <rFont val="Calibri"/>
        <family val="2"/>
        <scheme val="minor"/>
      </rPr>
      <t>-  Het totaal van de openstaande bedragen aan openstaande vorderingen op de laatste dag van de verslagmaand.</t>
    </r>
  </si>
  <si>
    <r>
      <rPr>
        <b/>
        <i/>
        <sz val="10"/>
        <rFont val="Calibri"/>
        <family val="2"/>
        <scheme val="minor"/>
      </rPr>
      <t>Termen binnen dit dashboard:</t>
    </r>
    <r>
      <rPr>
        <b/>
        <u/>
        <sz val="10"/>
        <rFont val="Calibri"/>
        <family val="2"/>
        <scheme val="minor"/>
      </rPr>
      <t xml:space="preserve">
</t>
    </r>
    <r>
      <rPr>
        <b/>
        <i/>
        <sz val="10"/>
        <rFont val="Calibri"/>
        <family val="2"/>
        <scheme val="minor"/>
      </rPr>
      <t xml:space="preserve">Re-integratievoorziening </t>
    </r>
    <r>
      <rPr>
        <sz val="10"/>
        <rFont val="Calibri"/>
        <family val="2"/>
        <scheme val="minor"/>
      </rPr>
      <t xml:space="preserve">- Een re-integratievoorziening is een activiteit die door een gemeente wordt ingezet nadat de gemeente heeft vastgesteld dat de cliënt een belemmering heeft die directe arbeidsinschakeling bemoeilijkt: er is een afstand tot de arbeidsmarkt. De voorziening is er op gericht de afstand tot de arbeidsmarkt van een individuele cliënt te verkleinen, waarbij het lange termijn doel altijd arbeidsinschakeling is. Het is niet relevant of een voorziening door de gemeenten zelf wordt uitgevoerd of ingekocht.
</t>
    </r>
    <r>
      <rPr>
        <b/>
        <i/>
        <sz val="10"/>
        <rFont val="Calibri"/>
        <family val="2"/>
        <scheme val="minor"/>
      </rPr>
      <t>Type voorziening</t>
    </r>
    <r>
      <rPr>
        <sz val="10"/>
        <rFont val="Calibri"/>
        <family val="2"/>
        <scheme val="minor"/>
      </rPr>
      <t xml:space="preserve"> - Tijdelijke loonkostensubsidie, WIW/ID-baan, participatieplaats, loonkostensubsidie (Participatiewet), forfaitaire loonkostensubsidie, beschut werk, begeleiding op werkkring/job-coach, vervoersvoorziening (woon-werk), andere voorziening voor arbeidsbeperking, overige voorzieningen.
</t>
    </r>
    <r>
      <rPr>
        <b/>
        <i/>
        <sz val="10"/>
        <rFont val="Calibri"/>
        <family val="2"/>
        <scheme val="minor"/>
      </rPr>
      <t xml:space="preserve">Tijdelijke loonkostensubsidie </t>
    </r>
    <r>
      <rPr>
        <sz val="10"/>
        <rFont val="Calibri"/>
        <family val="2"/>
        <scheme val="minor"/>
      </rPr>
      <t xml:space="preserve"> -  De subsidie die een werkgever krijgt als ondersteuning om een persoon met een tijdelijk lager productieniveau (bijvoorbeeld i.v.m. werkritme) in dienst te nemen. Deze loonkostensubsidie heeft een tijdelijk karakter en er is sprake van een regulier arbeidscontract bij de werkgever.
</t>
    </r>
    <r>
      <rPr>
        <b/>
        <i/>
        <sz val="10"/>
        <rFont val="Calibri"/>
        <family val="2"/>
        <scheme val="minor"/>
      </rPr>
      <t>WIW/ID-baan</t>
    </r>
    <r>
      <rPr>
        <sz val="10"/>
        <rFont val="Calibri"/>
        <family val="2"/>
        <scheme val="minor"/>
      </rPr>
      <t xml:space="preserve"> - Dit betreft 'oude' gesubsidieerde arbeid. ID-banen zijn gesubsidieerde arbeidsplaatsen op basis van het besluit In en Doorstroombanen (de oude Melkertbanen). WIW-banen zijn werkervaringsplaatsen voor langdurig werklozen, op basis van het besluit Werk inschakeling Werkzoekenden (WIW). Instroom in beide regelingen is per 1 januari 2004 niet meer mogelijk, de regelingen worden decentraal afgebouwd.
</t>
    </r>
    <r>
      <rPr>
        <b/>
        <i/>
        <sz val="10"/>
        <rFont val="Calibri"/>
        <family val="2"/>
        <scheme val="minor"/>
      </rPr>
      <t xml:space="preserve">
Participatieplaats</t>
    </r>
    <r>
      <rPr>
        <sz val="10"/>
        <rFont val="Calibri"/>
        <family val="2"/>
        <scheme val="minor"/>
      </rPr>
      <t xml:space="preserve"> - De doelgroep voor participatieplaatsen betreft uitkeringsgerechtigden met een kleine kans op toetreding tot het arbeidsproces ten gevolge van persoonlijke werkbelemmeringen, die daardoor vooralsnog niet bemiddelbaar zijn op de arbeidsmarkt.
</t>
    </r>
    <r>
      <rPr>
        <b/>
        <i/>
        <sz val="10"/>
        <rFont val="Calibri"/>
        <family val="2"/>
        <scheme val="minor"/>
      </rPr>
      <t xml:space="preserve">Loonkostensubsidie (Participatiewet) </t>
    </r>
    <r>
      <rPr>
        <sz val="10"/>
        <rFont val="Calibri"/>
        <family val="2"/>
        <scheme val="minor"/>
      </rPr>
      <t xml:space="preserve">- De loonkostensubsidie op grond van de Participatiewet is een subsidie die een werkgever krijgt als ondersteuning om iemand in dienst te nemen die een arbeidsvermogen heeft dat langdurig onder het wettelijk minimumloon is. De gemeente gebruikt één van de landelijk goedgekeurde methoden om in te schatten of het arbeidsvermogen langdurig onder het wettelijk minimumloon is. Pas daarna kan de loonkostensubsidie op grond van de Participatiewet worden ingezet. Er is bij een loonkostensubsidie op grond van de Participatiewet ook sprake van een regulier arbeidscontract voor de bijstandsgerechtigde bij de werkgever. Is loonkostensubsidie op grond van de Participatiewet van toepassing, dan wordt ook de loonwaarde waarop de subsidie is gebaseerd, vastgelegd.
Om ook in aanmerking te komen voor het doelgroepenregister voor de extra banen afspraak van sociale partners is wel een positieve indicatie van het UWV noodzakelijk. Dit is echter voor de SRG niet relevant.
</t>
    </r>
    <r>
      <rPr>
        <b/>
        <i/>
        <sz val="10"/>
        <rFont val="Calibri"/>
        <family val="2"/>
        <scheme val="minor"/>
      </rPr>
      <t>Forfaitaire loonkostensubsidie</t>
    </r>
    <r>
      <rPr>
        <sz val="10"/>
        <rFont val="Calibri"/>
        <family val="2"/>
        <scheme val="minor"/>
      </rPr>
      <t xml:space="preserve"> - Dit type voorziening is toegevoegd vanaf 2017. De forfaitaire loonkostensubsidie kan worden ingezet als er sprake is van het voornemen om een voorziening loonkostensubsidie op grond van de Participatiewet in te zetten, maar de loonwaarde van de persoon nog niet is vastgesteld. De loonwaarde wordt hierbij standaard vastgesteld op 50% van het minimumloon voor een periode van 6 maanden. Tijdens deze periode wordt de werkelijk van toepassing zijnde loonwaarde van de persoon vastgesteld. Na 6 maanden moet de gemeente de forfaitaire loonkostensubsidie beëindigen. De daar direct op volgende loonkostensubsidie op grond van de Participatiewet moet geleverd worden met een begindatum die direct aansluit op de einddatum van de forfaitaire loonkostensubsidie en met de vastgestelde werkelijke loonwaarde van de persoon.
</t>
    </r>
    <r>
      <rPr>
        <b/>
        <i/>
        <sz val="10"/>
        <rFont val="Calibri"/>
        <family val="2"/>
        <scheme val="minor"/>
      </rPr>
      <t>Beschut werk</t>
    </r>
    <r>
      <rPr>
        <sz val="10"/>
        <rFont val="Calibri"/>
        <family val="2"/>
        <scheme val="minor"/>
      </rPr>
      <t xml:space="preserve"> - Indien noodzakelijk organiseert de gemeente voor iemand een beschutte werkplek. Voor beschut werk is een indicatie van UWV verplicht. De gemeente moet die aanvragen bij UWV. Pas na een positieve indicatie kan de gemeente een beschutte werkplek aanbieden. De gemeente legt zelf in een gemeentelijke verordening vast, wanneer er sprake is van beschut werk. Deze voorziening zal vaak samenlopen met andere voorzieningen zoals een job-coach of een loonkostensubsidie.
</t>
    </r>
    <r>
      <rPr>
        <b/>
        <i/>
        <sz val="10"/>
        <rFont val="Calibri"/>
        <family val="2"/>
        <scheme val="minor"/>
      </rPr>
      <t xml:space="preserve">Begeleiding op werkkring/job-coach </t>
    </r>
    <r>
      <rPr>
        <sz val="10"/>
        <rFont val="Calibri"/>
        <family val="2"/>
        <scheme val="minor"/>
      </rPr>
      <t xml:space="preserve">- Een job-coach begeleidt de werknemer op de werkplek of tijdens een proefplaatsing.
</t>
    </r>
    <r>
      <rPr>
        <b/>
        <i/>
        <sz val="10"/>
        <rFont val="Calibri"/>
        <family val="2"/>
        <scheme val="minor"/>
      </rPr>
      <t xml:space="preserve">Vervoersvoorziening (woon-werk) </t>
    </r>
    <r>
      <rPr>
        <sz val="10"/>
        <rFont val="Calibri"/>
        <family val="2"/>
        <scheme val="minor"/>
      </rPr>
      <t xml:space="preserve">- Als reizen naar het werk door chronische ziekte of handicap lastig is, kan een vervoersvoorziening worden verstrekt. Deze voorziening kan alleen worden ingezet voor personen met een arbeidsbeperking. Als een vergelijkbare voorziening wordt ingezet voor een persoon zonder een arbeidsbeperking, is sprake van een overige voorziening.
</t>
    </r>
    <r>
      <rPr>
        <b/>
        <i/>
        <sz val="10"/>
        <rFont val="Calibri"/>
        <family val="2"/>
        <scheme val="minor"/>
      </rPr>
      <t xml:space="preserve">Andere voorziening voor arbeidsbeperking </t>
    </r>
    <r>
      <rPr>
        <sz val="10"/>
        <rFont val="Calibri"/>
        <family val="2"/>
        <scheme val="minor"/>
      </rPr>
      <t xml:space="preserve">- Sommige mensen hebben moeite met zien, horen of bewegen, maar kunnen wel werken. Als zij daardoor bepaalde taken niet goed kunnen uitvoeren, kunnen zij ondersteuning krijgen. Voorbeelden zijn een doventolk of een voorleeshulp.
</t>
    </r>
    <r>
      <rPr>
        <b/>
        <i/>
        <sz val="10"/>
        <rFont val="Calibri"/>
        <family val="2"/>
        <scheme val="minor"/>
      </rPr>
      <t>Overige voorziening</t>
    </r>
    <r>
      <rPr>
        <sz val="10"/>
        <rFont val="Calibri"/>
        <family val="2"/>
        <scheme val="minor"/>
      </rPr>
      <t xml:space="preserve"> - Tot de overige voorzieningen behoren alle voorzieningen die wel tot de SRG behoren, maar niet vallen onder de hiervoor genoemde voorzieningen.</t>
    </r>
  </si>
  <si>
    <t>TOT &gt;0, som = 0</t>
  </si>
  <si>
    <t>vorderingen stonden open in</t>
  </si>
  <si>
    <t>Door afronding wordt alles onder vijf weergegeven als nul. Het dashboard is geoptimaliseerd voor Excel 2016 op Windows 10. Mogelijk werken enkele functionaliteiten niet naar behoren op afwijkende versies.</t>
  </si>
  <si>
    <t>Door afronding kan het voorkomen dat de verschillende typen voorzieningen niet optellen tot het totaal. Bovendien wordt door afronding alles onder vijf weergegeven als nul. Het dashboard is geoptimaliseerd voor Excel 2016 op Windows 10. Mogelijk werken enkele functionaliteiten niet naar behoren op afwijkende versies.</t>
  </si>
  <si>
    <t>Door afronding kan het voorkomen dat de verschillende soorten vorderingen niet optellen tot het totaal. Bovendien wordt door afronding alles onder vijf weergegeven als nul. Het dashboard is geoptimaliseerd voor Excel 2016 op Windows 10. Mogelijk werken enkele functionaliteiten niet naar behoren op afwijkende versies.</t>
  </si>
  <si>
    <t>Nederlandse achtergrond</t>
  </si>
  <si>
    <t>Migratieachtergrond</t>
  </si>
  <si>
    <t>Westerse migratieachtergrond</t>
  </si>
  <si>
    <t>Niet-westerse migratieachtergrond</t>
  </si>
  <si>
    <t>Nederlandse achtergrond (man)</t>
  </si>
  <si>
    <t>Nederlandse achtergrond (vrouw)</t>
  </si>
  <si>
    <t>Westerse migratieachtergrond (man)</t>
  </si>
  <si>
    <t>Niet-westerse migratieachtergrond (man)</t>
  </si>
  <si>
    <t>Westerse migratieachtergrond (vrouw)</t>
  </si>
  <si>
    <t>Niet-westerse migratieachtergrond (vrouw)</t>
  </si>
  <si>
    <t>Boetevorderingen (vanaf 2013)</t>
  </si>
  <si>
    <t>Aantal boetevorderingen</t>
  </si>
  <si>
    <t xml:space="preserve">Openstaand saldo van boetevorderingen </t>
  </si>
  <si>
    <t>Meest recente kwartaal:</t>
  </si>
  <si>
    <t>niet-westerse vrouwen</t>
  </si>
  <si>
    <t>westerse vrouwen</t>
  </si>
  <si>
    <t>Nederlandse vrouwen</t>
  </si>
  <si>
    <t>niet-westerse mannen</t>
  </si>
  <si>
    <t>westerse mannen</t>
  </si>
  <si>
    <t>Nederlandse mannen</t>
  </si>
  <si>
    <t>kolom</t>
  </si>
  <si>
    <t xml:space="preserve">In het dashboard van de bijstandsuitkeringenstatistiek (BUS) worden grafisch verschillende aspecten rondom algemene bijstandsuitkeringen die door gemeenten zijn verstrekt in het kader van de Participatiewet weergegeven. Alle cijfers hebben betrekking op bijstandsontvangers tot de AOW-gerechtigde leeftijd, aangezien het aantal AOW-ers dat bijstand ontvangen door de Sociale Verzekeringsbank worden aangeleverd in plaats van door gemeenten. </t>
  </si>
  <si>
    <t xml:space="preserve">Het is ook mogelijk om de gegevens van verschillende gemeenten met elkaar te vergelijken. Selecteer hiervoor de gemeente waarmee u de cijfers zou willen vergelijken in het vakje 'vergelijk met een andere gemeente'. De cijfers van de gemeente waar u mee wilt vergelijken komen nu naast de cijfers van uw gemeente te staan.
Onder de figuren staat een blok waarin kort  informatie uit de grafiek wordt uitgelicht. Deze informatie heeft betrekking op de eerste gemeente die u selecteert. </t>
  </si>
  <si>
    <t>U kunt de gegevens van een gemeente bekijken door deze gemeente te selecteren in het linker uitrolmenu. Daarnaast kunt u in het uitrolmenu naast het kopje 'kies een type ontstaansgrond' een ontstaansgrond kiezen. In de linker grafiek wordt het aantal openstaande vorderingen bij de door u geselecteerde type ontstaansgrond en gemeente getoond, de middelste grafiek toont het openstaand saldo en de rechter grafiek geeft de verdeling van de ontstaansgronden over de openstaande vorderingen weer.</t>
  </si>
  <si>
    <t>Het is ook mogelijk om de gegevens van verschillende gemeenten met elkaar te vergelijken. Selecteer hiervoor de gemeente waarmee u de cijfers zou willen vergelijken in het vakje 'vergelijk met een andere gemeente'. De cijfers van de gemeente waar u mee wilt vergelijken komen nu naast de cijfers van uw gemeente te staan.
Onder de figuren staat een blok waarin kort  informatie uit de grafiek wordt uitgelicht. Deze informatie heeft betrekking op de eerste gemeente die u selecteert.</t>
  </si>
  <si>
    <t>In de linker grafiek wordt het aantal voorzieningen sinds maart 2015 getoond, de middelste grafiek toont het aantal voorzieningen naar type voorziening, inclusief en exclusief de categorie 'overig'. De rechter grafiek geeft het aantal personen met een voorziening, uitgesplitst naar 'met werk' en 'met bijstand'. Personen kunnen in beide categorieën voorkomen, want ze kunnen een voorziening hebben en daarbij (aanvullende) bijstand ontvangen en een baan hebben. Het totaal van de twee categorieën 'waarvan met bijstand' en 'waarvan met werk' is dus hoger dan het totaal aantal personen met een lopende re-integratievoorziening. Let op, deze grafiek geeft een andere verslagperiode weer dan de twee andere grafieken. Bovendien kan het wegens kwaliteitsredenen voorkomen dat in een bepaalde periode bepaalde gegevens voor een gemeente niet beschikbaar zijn.</t>
  </si>
  <si>
    <t>Midden-Groningen</t>
  </si>
  <si>
    <t>Waadhoeke</t>
  </si>
  <si>
    <t>Westerwolde</t>
  </si>
  <si>
    <t>0</t>
  </si>
  <si>
    <t>1</t>
  </si>
  <si>
    <t>Code</t>
  </si>
  <si>
    <t>GM1680</t>
  </si>
  <si>
    <t>GM0738</t>
  </si>
  <si>
    <t>GM0358</t>
  </si>
  <si>
    <t>GM0197</t>
  </si>
  <si>
    <t>GM0059</t>
  </si>
  <si>
    <t>GM0482</t>
  </si>
  <si>
    <t>GM0613</t>
  </si>
  <si>
    <t>GM0361</t>
  </si>
  <si>
    <t>GM0141</t>
  </si>
  <si>
    <t>GM0034</t>
  </si>
  <si>
    <t>GM0484</t>
  </si>
  <si>
    <t>GM1723</t>
  </si>
  <si>
    <t>GM0060</t>
  </si>
  <si>
    <t>GM0307</t>
  </si>
  <si>
    <t>GM0362</t>
  </si>
  <si>
    <t>GM0363</t>
  </si>
  <si>
    <t>GM0200</t>
  </si>
  <si>
    <t>GM0003</t>
  </si>
  <si>
    <t>GM0202</t>
  </si>
  <si>
    <t>GM0106</t>
  </si>
  <si>
    <t>GM0743</t>
  </si>
  <si>
    <t>GM0744</t>
  </si>
  <si>
    <t>GM0308</t>
  </si>
  <si>
    <t>GM0489</t>
  </si>
  <si>
    <t>GM0203</t>
  </si>
  <si>
    <t>GM0005</t>
  </si>
  <si>
    <t>GM0888</t>
  </si>
  <si>
    <t>GM0370</t>
  </si>
  <si>
    <t>GM0889</t>
  </si>
  <si>
    <t>GM1945</t>
  </si>
  <si>
    <t>GM1724</t>
  </si>
  <si>
    <t>GM0893</t>
  </si>
  <si>
    <t>GM0373</t>
  </si>
  <si>
    <t>GM0748</t>
  </si>
  <si>
    <t>GM1859</t>
  </si>
  <si>
    <t>GM1721</t>
  </si>
  <si>
    <t>GM0753</t>
  </si>
  <si>
    <t>GM0209</t>
  </si>
  <si>
    <t>GM0375</t>
  </si>
  <si>
    <t>GM0310</t>
  </si>
  <si>
    <t>GM0585</t>
  </si>
  <si>
    <t>GM1728</t>
  </si>
  <si>
    <t>GM0376</t>
  </si>
  <si>
    <t>GM0377</t>
  </si>
  <si>
    <t>GM1901</t>
  </si>
  <si>
    <t>GM0755</t>
  </si>
  <si>
    <t>GM0009</t>
  </si>
  <si>
    <t>GM1681</t>
  </si>
  <si>
    <t>GM0147</t>
  </si>
  <si>
    <t>GM0654</t>
  </si>
  <si>
    <t>GM0756</t>
  </si>
  <si>
    <t>GM0757</t>
  </si>
  <si>
    <t>GM0758</t>
  </si>
  <si>
    <t>GM0501</t>
  </si>
  <si>
    <t>GM1876</t>
  </si>
  <si>
    <t>GM0213</t>
  </si>
  <si>
    <t>GM0899</t>
  </si>
  <si>
    <t>GM0312</t>
  </si>
  <si>
    <t>GM0313</t>
  </si>
  <si>
    <t>GM0214</t>
  </si>
  <si>
    <t>GM0502</t>
  </si>
  <si>
    <t>GM0383</t>
  </si>
  <si>
    <t>GM0109</t>
  </si>
  <si>
    <t>GM1706</t>
  </si>
  <si>
    <t>GM0611</t>
  </si>
  <si>
    <t>GM1684</t>
  </si>
  <si>
    <t>GM0216</t>
  </si>
  <si>
    <t>GM0148</t>
  </si>
  <si>
    <t>GM1891</t>
  </si>
  <si>
    <t>GM0503</t>
  </si>
  <si>
    <t>GM0010</t>
  </si>
  <si>
    <t>GM0762</t>
  </si>
  <si>
    <t>GM0150</t>
  </si>
  <si>
    <t>GM0384</t>
  </si>
  <si>
    <t>GM1774</t>
  </si>
  <si>
    <t>GM0221</t>
  </si>
  <si>
    <t>GM0222</t>
  </si>
  <si>
    <t>GM0766</t>
  </si>
  <si>
    <t>GM0058</t>
  </si>
  <si>
    <t>GM0505</t>
  </si>
  <si>
    <t>GM0498</t>
  </si>
  <si>
    <t>GM1719</t>
  </si>
  <si>
    <t>GM0303</t>
  </si>
  <si>
    <t>GM0225</t>
  </si>
  <si>
    <t>GM0226</t>
  </si>
  <si>
    <t>GM1711</t>
  </si>
  <si>
    <t>GM0385</t>
  </si>
  <si>
    <t>GM0228</t>
  </si>
  <si>
    <t>GM0317</t>
  </si>
  <si>
    <t>GM1651</t>
  </si>
  <si>
    <t>GM0770</t>
  </si>
  <si>
    <t>GM1903</t>
  </si>
  <si>
    <t>GM0772</t>
  </si>
  <si>
    <t>GM0230</t>
  </si>
  <si>
    <t>GM0114</t>
  </si>
  <si>
    <t>GM0388</t>
  </si>
  <si>
    <t>GM0153</t>
  </si>
  <si>
    <t>GM0232</t>
  </si>
  <si>
    <t>GM0233</t>
  </si>
  <si>
    <t>GM0777</t>
  </si>
  <si>
    <t>GM1722</t>
  </si>
  <si>
    <t>GM1940</t>
  </si>
  <si>
    <t>GM0779</t>
  </si>
  <si>
    <t>GM0236</t>
  </si>
  <si>
    <t>GM1771</t>
  </si>
  <si>
    <t>GM1652</t>
  </si>
  <si>
    <t>GM0907</t>
  </si>
  <si>
    <t>GM0689</t>
  </si>
  <si>
    <t>GM0784</t>
  </si>
  <si>
    <t>GM1924</t>
  </si>
  <si>
    <t>GM0664</t>
  </si>
  <si>
    <t>GM0785</t>
  </si>
  <si>
    <t>GM1942</t>
  </si>
  <si>
    <t>GM0512</t>
  </si>
  <si>
    <t>GM0513</t>
  </si>
  <si>
    <t>GM0786</t>
  </si>
  <si>
    <t>GM0518</t>
  </si>
  <si>
    <t>GM0014</t>
  </si>
  <si>
    <t>GM0015</t>
  </si>
  <si>
    <t>GM1729</t>
  </si>
  <si>
    <t>GM0158</t>
  </si>
  <si>
    <t>GM0788</t>
  </si>
  <si>
    <t>GM0392</t>
  </si>
  <si>
    <t>GM0393</t>
  </si>
  <si>
    <t>GM0394</t>
  </si>
  <si>
    <t>GM1655</t>
  </si>
  <si>
    <t>GM0160</t>
  </si>
  <si>
    <t>GM0243</t>
  </si>
  <si>
    <t>GM0523</t>
  </si>
  <si>
    <t>GM0017</t>
  </si>
  <si>
    <t>GM0072</t>
  </si>
  <si>
    <t>GM0244</t>
  </si>
  <si>
    <t>GM0396</t>
  </si>
  <si>
    <t>GM0397</t>
  </si>
  <si>
    <t>GM0246</t>
  </si>
  <si>
    <t>GM0074</t>
  </si>
  <si>
    <t>GM0398</t>
  </si>
  <si>
    <t>GM0917</t>
  </si>
  <si>
    <t>GM1658</t>
  </si>
  <si>
    <t>GM0399</t>
  </si>
  <si>
    <t>GM0400</t>
  </si>
  <si>
    <t>GM0163</t>
  </si>
  <si>
    <t>GM0530</t>
  </si>
  <si>
    <t>GM0794</t>
  </si>
  <si>
    <t>GM0531</t>
  </si>
  <si>
    <t>GM0164</t>
  </si>
  <si>
    <t>GM0796</t>
  </si>
  <si>
    <t>GM0252</t>
  </si>
  <si>
    <t>GM0797</t>
  </si>
  <si>
    <t>GM0534</t>
  </si>
  <si>
    <t>GM0798</t>
  </si>
  <si>
    <t>GM0402</t>
  </si>
  <si>
    <t>GM1735</t>
  </si>
  <si>
    <t>GM1911</t>
  </si>
  <si>
    <t>GM0118</t>
  </si>
  <si>
    <t>GM0405</t>
  </si>
  <si>
    <t>GM1507</t>
  </si>
  <si>
    <t>GM0321</t>
  </si>
  <si>
    <t>GM0406</t>
  </si>
  <si>
    <t>GM0677</t>
  </si>
  <si>
    <t>GM0353</t>
  </si>
  <si>
    <t>GM1884</t>
  </si>
  <si>
    <t>GM0166</t>
  </si>
  <si>
    <t>GM0678</t>
  </si>
  <si>
    <t>GM0537</t>
  </si>
  <si>
    <t>GM0928</t>
  </si>
  <si>
    <t>GM1598</t>
  </si>
  <si>
    <t>GM0079</t>
  </si>
  <si>
    <t>GM0588</t>
  </si>
  <si>
    <t>GM0542</t>
  </si>
  <si>
    <t>GM1931</t>
  </si>
  <si>
    <t>GM1659</t>
  </si>
  <si>
    <t>GM1685</t>
  </si>
  <si>
    <t>GM0882</t>
  </si>
  <si>
    <t>GM0415</t>
  </si>
  <si>
    <t>GM0416</t>
  </si>
  <si>
    <t>GM1621</t>
  </si>
  <si>
    <t>GM0417</t>
  </si>
  <si>
    <t>GM0022</t>
  </si>
  <si>
    <t>GM0545</t>
  </si>
  <si>
    <t>GM0080</t>
  </si>
  <si>
    <t>GM0546</t>
  </si>
  <si>
    <t>GM0547</t>
  </si>
  <si>
    <t>GM1916</t>
  </si>
  <si>
    <t>GM0995</t>
  </si>
  <si>
    <t>GM1640</t>
  </si>
  <si>
    <t>GM0327</t>
  </si>
  <si>
    <t>GM0733</t>
  </si>
  <si>
    <t>GM1705</t>
  </si>
  <si>
    <t>GM0553</t>
  </si>
  <si>
    <t>GM0262</t>
  </si>
  <si>
    <t>GM0809</t>
  </si>
  <si>
    <t>GM0331</t>
  </si>
  <si>
    <t>GM0024</t>
  </si>
  <si>
    <t>GM0168</t>
  </si>
  <si>
    <t>GM0263</t>
  </si>
  <si>
    <t>GM1641</t>
  </si>
  <si>
    <t>GM0556</t>
  </si>
  <si>
    <t>GM0935</t>
  </si>
  <si>
    <t>GM1663</t>
  </si>
  <si>
    <t>GM0025</t>
  </si>
  <si>
    <t>GM0420</t>
  </si>
  <si>
    <t>GM0938</t>
  </si>
  <si>
    <t>GM1948</t>
  </si>
  <si>
    <t>GM0119</t>
  </si>
  <si>
    <t>GM0687</t>
  </si>
  <si>
    <t>GM1842</t>
  </si>
  <si>
    <t>GM1731</t>
  </si>
  <si>
    <t>GM1952</t>
  </si>
  <si>
    <t>GM0815</t>
  </si>
  <si>
    <t>GM1709</t>
  </si>
  <si>
    <t>GM1927</t>
  </si>
  <si>
    <t>GM1955</t>
  </si>
  <si>
    <t>GM0335</t>
  </si>
  <si>
    <t>GM0944</t>
  </si>
  <si>
    <t>GM1740</t>
  </si>
  <si>
    <t>GM0946</t>
  </si>
  <si>
    <t>GM0304</t>
  </si>
  <si>
    <t>GM0356</t>
  </si>
  <si>
    <t>GM0569</t>
  </si>
  <si>
    <t>GM0267</t>
  </si>
  <si>
    <t>GM0268</t>
  </si>
  <si>
    <t>GM1930</t>
  </si>
  <si>
    <t>GM1695</t>
  </si>
  <si>
    <t>GM1699</t>
  </si>
  <si>
    <t>GM0171</t>
  </si>
  <si>
    <t>GM0575</t>
  </si>
  <si>
    <t>GM0576</t>
  </si>
  <si>
    <t>GM0820</t>
  </si>
  <si>
    <t>GM0302</t>
  </si>
  <si>
    <t>GM0951</t>
  </si>
  <si>
    <t>GM0579</t>
  </si>
  <si>
    <t>GM0823</t>
  </si>
  <si>
    <t>GM0824</t>
  </si>
  <si>
    <t>GM1895</t>
  </si>
  <si>
    <t>GM0269</t>
  </si>
  <si>
    <t>GM0173</t>
  </si>
  <si>
    <t>GM1773</t>
  </si>
  <si>
    <t>GM0175</t>
  </si>
  <si>
    <t>GM0881</t>
  </si>
  <si>
    <t>GM1586</t>
  </si>
  <si>
    <t>GM0826</t>
  </si>
  <si>
    <t>GM0085</t>
  </si>
  <si>
    <t>GM0431</t>
  </si>
  <si>
    <t>GM0432</t>
  </si>
  <si>
    <t>GM0086</t>
  </si>
  <si>
    <t>GM0828</t>
  </si>
  <si>
    <t>GM0584</t>
  </si>
  <si>
    <t>GM1509</t>
  </si>
  <si>
    <t>GM0437</t>
  </si>
  <si>
    <t>GM0589</t>
  </si>
  <si>
    <t>GM1734</t>
  </si>
  <si>
    <t>GM0590</t>
  </si>
  <si>
    <t>GM1894</t>
  </si>
  <si>
    <t>GM0765</t>
  </si>
  <si>
    <t>GM1926</t>
  </si>
  <si>
    <t>GM0439</t>
  </si>
  <si>
    <t>GM0273</t>
  </si>
  <si>
    <t>GM0177</t>
  </si>
  <si>
    <t>GM0703</t>
  </si>
  <si>
    <t>GM0274</t>
  </si>
  <si>
    <t>GM0339</t>
  </si>
  <si>
    <t>GM1667</t>
  </si>
  <si>
    <t>GM0275</t>
  </si>
  <si>
    <t>GM0340</t>
  </si>
  <si>
    <t>GM0597</t>
  </si>
  <si>
    <t>GM1742</t>
  </si>
  <si>
    <t>GM0603</t>
  </si>
  <si>
    <t>GM1669</t>
  </si>
  <si>
    <t>GM0957</t>
  </si>
  <si>
    <t>GM0736</t>
  </si>
  <si>
    <t>GM1674</t>
  </si>
  <si>
    <t>GM0599</t>
  </si>
  <si>
    <t>GM0277</t>
  </si>
  <si>
    <t>GM0840</t>
  </si>
  <si>
    <t>GM0441</t>
  </si>
  <si>
    <t>GM0279</t>
  </si>
  <si>
    <t>GM0606</t>
  </si>
  <si>
    <t>GM0088</t>
  </si>
  <si>
    <t>GM0962</t>
  </si>
  <si>
    <t>GM1676</t>
  </si>
  <si>
    <t>GM0965</t>
  </si>
  <si>
    <t>GM1702</t>
  </si>
  <si>
    <t>GM0845</t>
  </si>
  <si>
    <t>GM1883</t>
  </si>
  <si>
    <t>GM0610</t>
  </si>
  <si>
    <t>GM1714</t>
  </si>
  <si>
    <t>GM0090</t>
  </si>
  <si>
    <t>GM0342</t>
  </si>
  <si>
    <t>GM0847</t>
  </si>
  <si>
    <t>GM0848</t>
  </si>
  <si>
    <t>GM0037</t>
  </si>
  <si>
    <t>GM0180</t>
  </si>
  <si>
    <t>GM0532</t>
  </si>
  <si>
    <t>GM0851</t>
  </si>
  <si>
    <t>GM1708</t>
  </si>
  <si>
    <t>GM0971</t>
  </si>
  <si>
    <t>GM1904</t>
  </si>
  <si>
    <t>GM0617</t>
  </si>
  <si>
    <t>GM1900</t>
  </si>
  <si>
    <t>GM0715</t>
  </si>
  <si>
    <t>GM0093</t>
  </si>
  <si>
    <t>GM0448</t>
  </si>
  <si>
    <t>GM1525</t>
  </si>
  <si>
    <t>GM0716</t>
  </si>
  <si>
    <t>GM0281</t>
  </si>
  <si>
    <t>GM0855</t>
  </si>
  <si>
    <t>GM0183</t>
  </si>
  <si>
    <t>GM1700</t>
  </si>
  <si>
    <t>GM1730</t>
  </si>
  <si>
    <t>GM0737</t>
  </si>
  <si>
    <t>GM0856</t>
  </si>
  <si>
    <t>GM0450</t>
  </si>
  <si>
    <t>GM0451</t>
  </si>
  <si>
    <t>GM0184</t>
  </si>
  <si>
    <t>GM0344</t>
  </si>
  <si>
    <t>GM1581</t>
  </si>
  <si>
    <t>GM0981</t>
  </si>
  <si>
    <t>GM0994</t>
  </si>
  <si>
    <t>GM0858</t>
  </si>
  <si>
    <t>GM0047</t>
  </si>
  <si>
    <t>GM0345</t>
  </si>
  <si>
    <t>GM0717</t>
  </si>
  <si>
    <t>GM0861</t>
  </si>
  <si>
    <t>GM0453</t>
  </si>
  <si>
    <t>GM0983</t>
  </si>
  <si>
    <t>GM0984</t>
  </si>
  <si>
    <t>GM0620</t>
  </si>
  <si>
    <t>GM0622</t>
  </si>
  <si>
    <t>GM0096</t>
  </si>
  <si>
    <t>GM0718</t>
  </si>
  <si>
    <t>GM0986</t>
  </si>
  <si>
    <t>GM0626</t>
  </si>
  <si>
    <t>GM0285</t>
  </si>
  <si>
    <t>GM0865</t>
  </si>
  <si>
    <t>GM1949</t>
  </si>
  <si>
    <t>GM0866</t>
  </si>
  <si>
    <t>GM0867</t>
  </si>
  <si>
    <t>GM0627</t>
  </si>
  <si>
    <t>GM0289</t>
  </si>
  <si>
    <t>GM0629</t>
  </si>
  <si>
    <t>GM0852</t>
  </si>
  <si>
    <t>GM0988</t>
  </si>
  <si>
    <t>GM0457</t>
  </si>
  <si>
    <t>GM0870</t>
  </si>
  <si>
    <t>GM0668</t>
  </si>
  <si>
    <t>GM1701</t>
  </si>
  <si>
    <t>GM0293</t>
  </si>
  <si>
    <t>GM1950</t>
  </si>
  <si>
    <t>GM1783</t>
  </si>
  <si>
    <t>GM0098</t>
  </si>
  <si>
    <t>GM0614</t>
  </si>
  <si>
    <t>GM0189</t>
  </si>
  <si>
    <t>GM0296</t>
  </si>
  <si>
    <t>GM1696</t>
  </si>
  <si>
    <t>GM0352</t>
  </si>
  <si>
    <t>GM0053</t>
  </si>
  <si>
    <t>GM0294</t>
  </si>
  <si>
    <t>GM0873</t>
  </si>
  <si>
    <t>GM0632</t>
  </si>
  <si>
    <t>GM1690</t>
  </si>
  <si>
    <t>GM0880</t>
  </si>
  <si>
    <t>GM0351</t>
  </si>
  <si>
    <t>GM0874</t>
  </si>
  <si>
    <t>GM0479</t>
  </si>
  <si>
    <t>GM0297</t>
  </si>
  <si>
    <t>GM0473</t>
  </si>
  <si>
    <t>GM0707</t>
  </si>
  <si>
    <t>GM0050</t>
  </si>
  <si>
    <t>GM0355</t>
  </si>
  <si>
    <t>GM0299</t>
  </si>
  <si>
    <t>GM0637</t>
  </si>
  <si>
    <t>GM0638</t>
  </si>
  <si>
    <t>GM0056</t>
  </si>
  <si>
    <t>GM1892</t>
  </si>
  <si>
    <t>GM0879</t>
  </si>
  <si>
    <t>GM0301</t>
  </si>
  <si>
    <t>GM1896</t>
  </si>
  <si>
    <t>GM0642</t>
  </si>
  <si>
    <t>GM0193</t>
  </si>
  <si>
    <t>Jaar</t>
  </si>
  <si>
    <t>VolgNrJaar:</t>
  </si>
  <si>
    <t>inw 2013:</t>
  </si>
  <si>
    <t xml:space="preserve">Aantal dit jaar: </t>
  </si>
  <si>
    <t>GM0000</t>
  </si>
  <si>
    <t>Totaal aantal inwoners op 1 januari</t>
  </si>
  <si>
    <t>haal er 2012 af, want die jaren hebben we niet</t>
  </si>
  <si>
    <t>In de middelste grafiek wordt het inwonersaantal (van alle inwoners in de gekozen regio op 1 januari) weergegeven. In de grafiek helemaal rechts kunt u vervolgens het relatieve aantal personen met een algemene bijstandsuitkering zien. Dit is het aantal personen dat een algemene bijstandsuitkering ontvangt in procenten van het aantal inwoners van 15 jaar tot de AOW-leeftijd. Hiervoor wordt dus het aantal personen met een bijstandsuitkering zoals in de grafiek te zien is, gedeeld door het aantal inwoners op 1 januari uit de grafiek. Deze percentages wijken daarom iets af van StatLine: daar wordt namelijk gepercenteerd of onafgeronde aantallen en op de inwoners vanaf 15 jaar in het kwartaal.</t>
  </si>
  <si>
    <t>Het is ook mogelijk om de gegevens van verschillende gemeenten met elkaar te vergelijken. Selecteer hiervoor de gemeente waarmee u de cijfers zou willen vergelijken in het vakje 'vergelijk met een andere gemeente'. De cijfers van de gemeente waar u mee wilt vergelijken komen nu naast de cijfers van uw gemeente te staan.
Onder de figuren staat een blok waarin kort wat informatie uit de grafiek wordt uitgelicht. Deze informatie heeft betrekking op de eerste gemeente die u selecteert.</t>
  </si>
  <si>
    <t>Aantal inwoners</t>
  </si>
  <si>
    <t>De cijfers met het aantal inwoners kunt u terugvinden in de volgende StatLine-tabel:</t>
  </si>
  <si>
    <t>StatLine-tabel 'Regionale kerncijfers Nederland'</t>
  </si>
  <si>
    <t>(Nederland regionaal &gt; Kerncijfers per regio &gt; Regionale kerncijfers Nederland)</t>
  </si>
  <si>
    <t xml:space="preserve">StatLine-tabel 'Personen met een uitkering; soort uitkering; wijken en buurten' </t>
  </si>
  <si>
    <t>De informatie uit dit onderdeel is terug te vinden in de volgende StatLine-tabel:</t>
  </si>
  <si>
    <t>StatLine-tabel 'Personen met een uitkering; kenmerken uitkeringsontvangers'</t>
  </si>
  <si>
    <t>Boetevorderingen</t>
  </si>
  <si>
    <t>http://statline.cbs.nl/Statweb/publication/?DM=SLNL&amp;PA=83427NED&amp;D1=3&amp;D2=a&amp;D3=1&amp;D4=a&amp;D5=128,131,l&amp;HDR=T,G4&amp;STB=G1,G2,G3&amp;VW=T</t>
  </si>
  <si>
    <t>http://statline.cbs.nl/Statweb/publication/?DM=SLNL&amp;PA=83427NED&amp;D1=3&amp;D2=0&amp;D3=1,10-16&amp;D4=0&amp;D5=128,131,l&amp;HDR=T,G4&amp;STB=G1,G2,G3&amp;VW=T</t>
  </si>
  <si>
    <t>55-AOW-leeftijd</t>
  </si>
  <si>
    <t xml:space="preserve">De informatie over de algemene bijstand tot en met juni 2018 is terug te vinden in de volgende StatLine-tabel: </t>
  </si>
  <si>
    <t>(Arbeid en sociale zekerheid &gt; sociale zekerheid &gt; Personen met uitkeringen &gt; Personen met een uitkering; soort uitkering; wijken en buurten 2013/14/15/16/17/18).</t>
  </si>
  <si>
    <t>Voor september 2018 is gebruik gemaakt van nog niet gepubliceerde cijfers.</t>
  </si>
  <si>
    <t xml:space="preserve">De cijfers vanaf het begin van het vierde kwartaal van 2017 zijn voorlopig. </t>
  </si>
  <si>
    <t>De cijfers vanaf het begin van het eerste kwartaal van 2017 zijn voorlopig.</t>
  </si>
  <si>
    <t>De cijfers vanaf het begin van het eerste kwartaal van 2018 zijn (nader) voorlopig.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</si>
</sst>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0.0000"/>
    <numFmt numFmtId="165" formatCode="&quot;€&quot;\ #,##0.0"/>
    <numFmt numFmtId="166" formatCode="&quot;€&quot;\ #,##0"/>
    <numFmt numFmtId="167" formatCode="&quot;€&quot;\ #,##0.00"/>
    <numFmt numFmtId="168" formatCode="0.0%"/>
    <numFmt numFmtId="169" formatCode="#\ ###\ ###\ ###\ ###\ ###\ ##0"/>
  </numFmts>
  <fonts count="53" x14ac:knownFonts="1">
    <font>
      <sz val="10"/>
      <color theme="1"/>
      <name val="Calibri"/>
      <family val="2"/>
      <scheme val="minor"/>
    </font>
    <font>
      <sz val="11"/>
      <color theme="1"/>
      <name val="Calibri"/>
      <family val="2"/>
      <scheme val="minor"/>
    </font>
    <font>
      <sz val="11"/>
      <color theme="1"/>
      <name val="Calibri"/>
      <family val="2"/>
      <scheme val="minor"/>
    </font>
    <font>
      <u/>
      <sz val="10"/>
      <color theme="10"/>
      <name val="Calibri"/>
      <family val="2"/>
      <scheme val="minor"/>
    </font>
    <font>
      <b/>
      <sz val="12"/>
      <color theme="1"/>
      <name val="Calibri"/>
      <family val="2"/>
      <scheme val="minor"/>
    </font>
    <font>
      <b/>
      <sz val="11"/>
      <color theme="1"/>
      <name val="Calibri"/>
      <family val="2"/>
      <scheme val="minor"/>
    </font>
    <font>
      <sz val="10"/>
      <name val="Calibri"/>
      <family val="2"/>
      <scheme val="minor"/>
    </font>
    <font>
      <b/>
      <sz val="8"/>
      <name val="Arial"/>
      <family val="2"/>
    </font>
    <font>
      <b/>
      <sz val="10"/>
      <color theme="1"/>
      <name val="Calibri"/>
      <family val="2"/>
      <scheme val="minor"/>
    </font>
    <font>
      <sz val="10"/>
      <color theme="0"/>
      <name val="Calibri"/>
      <family val="2"/>
      <scheme val="minor"/>
    </font>
    <font>
      <b/>
      <sz val="8"/>
      <name val="Arial"/>
      <family val="2"/>
    </font>
    <font>
      <sz val="8"/>
      <name val="Arial"/>
      <family val="2"/>
    </font>
    <font>
      <sz val="10"/>
      <color theme="0" tint="-0.14999847407452621"/>
      <name val="Calibri"/>
      <family val="2"/>
      <scheme val="minor"/>
    </font>
    <font>
      <sz val="10"/>
      <color rgb="FF00B0F0"/>
      <name val="Calibri"/>
      <family val="2"/>
      <scheme val="minor"/>
    </font>
    <font>
      <i/>
      <sz val="10"/>
      <color theme="1"/>
      <name val="Calibri"/>
      <family val="2"/>
      <scheme val="minor"/>
    </font>
    <font>
      <sz val="10"/>
      <color rgb="FFFF0000"/>
      <name val="Calibri"/>
      <family val="2"/>
      <scheme val="minor"/>
    </font>
    <font>
      <i/>
      <sz val="10"/>
      <name val="Calibri"/>
      <family val="2"/>
      <scheme val="minor"/>
    </font>
    <font>
      <sz val="8"/>
      <name val="Arial"/>
      <family val="2"/>
    </font>
    <font>
      <sz val="10"/>
      <color theme="1"/>
      <name val="Calibri"/>
      <family val="2"/>
      <scheme val="minor"/>
    </font>
    <font>
      <b/>
      <sz val="11"/>
      <color rgb="FFFF0000"/>
      <name val="Calibri"/>
      <family val="2"/>
      <scheme val="minor"/>
    </font>
    <font>
      <b/>
      <sz val="11"/>
      <name val="Calibri"/>
      <family val="2"/>
      <scheme val="minor"/>
    </font>
    <font>
      <b/>
      <sz val="10"/>
      <name val="Calibri"/>
      <family val="2"/>
      <scheme val="minor"/>
    </font>
    <font>
      <b/>
      <sz val="9"/>
      <name val="Arial"/>
      <family val="2"/>
    </font>
    <font>
      <b/>
      <sz val="8"/>
      <color theme="1"/>
      <name val="Arial"/>
      <family val="2"/>
    </font>
    <font>
      <i/>
      <sz val="8"/>
      <name val="Arial"/>
      <family val="2"/>
    </font>
    <font>
      <sz val="8"/>
      <name val="Arial"/>
      <family val="2"/>
    </font>
    <font>
      <b/>
      <i/>
      <sz val="10"/>
      <color theme="1"/>
      <name val="Calibri"/>
      <family val="2"/>
      <scheme val="minor"/>
    </font>
    <font>
      <b/>
      <u/>
      <sz val="10"/>
      <name val="Calibri"/>
      <family val="2"/>
      <scheme val="minor"/>
    </font>
    <font>
      <b/>
      <sz val="8"/>
      <color rgb="FFFF0000"/>
      <name val="Arial"/>
      <family val="2"/>
    </font>
    <font>
      <b/>
      <sz val="8"/>
      <name val="Arial"/>
      <family val="2"/>
    </font>
    <font>
      <sz val="8"/>
      <color theme="1"/>
      <name val="Arial"/>
      <family val="2"/>
    </font>
    <font>
      <b/>
      <i/>
      <sz val="10"/>
      <name val="Calibri"/>
      <family val="2"/>
      <scheme val="minor"/>
    </font>
    <font>
      <sz val="8"/>
      <name val="Arial"/>
      <family val="2"/>
    </font>
    <font>
      <sz val="8"/>
      <color indexed="8"/>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indexed="8"/>
      <name val="Calibri"/>
      <family val="2"/>
      <scheme val="minor"/>
    </font>
    <font>
      <b/>
      <sz val="18"/>
      <color theme="3"/>
      <name val="Cambria"/>
      <family val="2"/>
      <scheme val="major"/>
    </font>
    <font>
      <strike/>
      <sz val="10"/>
      <color theme="1"/>
      <name val="Calibri"/>
      <family val="2"/>
      <scheme val="minor"/>
    </font>
    <font>
      <b/>
      <strike/>
      <sz val="8"/>
      <name val="Arial"/>
      <family val="2"/>
    </font>
    <font>
      <strike/>
      <sz val="10"/>
      <name val="Calibri"/>
      <family val="2"/>
      <scheme val="minor"/>
    </font>
    <font>
      <strike/>
      <sz val="8"/>
      <name val="Arial"/>
      <family val="2"/>
    </font>
  </fonts>
  <fills count="12">
    <fill>
      <patternFill patternType="none"/>
    </fill>
    <fill>
      <patternFill patternType="gray125"/>
    </fill>
    <fill>
      <patternFill patternType="solid">
        <fgColor theme="0"/>
        <bgColor indexed="64"/>
      </patternFill>
    </fill>
    <fill>
      <patternFill patternType="solid">
        <fgColor rgb="FF00B0F0"/>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s>
  <borders count="12">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23">
    <xf numFmtId="0" fontId="0" fillId="0" borderId="0"/>
    <xf numFmtId="0" fontId="3" fillId="0" borderId="0" applyNumberFormat="0" applyFill="0" applyBorder="0" applyAlignment="0" applyProtection="0"/>
    <xf numFmtId="9" fontId="18" fillId="0" borderId="0" applyFont="0" applyFill="0" applyBorder="0" applyAlignment="0" applyProtection="0"/>
    <xf numFmtId="0" fontId="1" fillId="0" borderId="0"/>
    <xf numFmtId="0" fontId="1" fillId="0" borderId="0"/>
    <xf numFmtId="0" fontId="38" fillId="6" borderId="0" applyNumberFormat="0" applyBorder="0" applyAlignment="0" applyProtection="0"/>
    <xf numFmtId="0" fontId="42" fillId="9" borderId="6" applyNumberFormat="0" applyAlignment="0" applyProtection="0"/>
    <xf numFmtId="0" fontId="44" fillId="10" borderId="9" applyNumberFormat="0" applyAlignment="0" applyProtection="0"/>
    <xf numFmtId="0" fontId="46" fillId="0" borderId="0" applyNumberFormat="0" applyFill="0" applyBorder="0" applyAlignment="0" applyProtection="0"/>
    <xf numFmtId="0" fontId="37" fillId="5" borderId="0" applyNumberFormat="0" applyBorder="0" applyAlignment="0" applyProtection="0"/>
    <xf numFmtId="0" fontId="34" fillId="0" borderId="3" applyNumberFormat="0" applyFill="0" applyAlignment="0" applyProtection="0"/>
    <xf numFmtId="0" fontId="35" fillId="0" borderId="4" applyNumberFormat="0" applyFill="0" applyAlignment="0" applyProtection="0"/>
    <xf numFmtId="0" fontId="36" fillId="0" borderId="5" applyNumberFormat="0" applyFill="0" applyAlignment="0" applyProtection="0"/>
    <xf numFmtId="0" fontId="36" fillId="0" borderId="0" applyNumberFormat="0" applyFill="0" applyBorder="0" applyAlignment="0" applyProtection="0"/>
    <xf numFmtId="0" fontId="40" fillId="8" borderId="6" applyNumberFormat="0" applyAlignment="0" applyProtection="0"/>
    <xf numFmtId="0" fontId="43" fillId="0" borderId="8" applyNumberFormat="0" applyFill="0" applyAlignment="0" applyProtection="0"/>
    <xf numFmtId="0" fontId="39" fillId="7" borderId="0" applyNumberFormat="0" applyBorder="0" applyAlignment="0" applyProtection="0"/>
    <xf numFmtId="0" fontId="47" fillId="11" borderId="10" applyNumberFormat="0" applyFont="0" applyAlignment="0" applyProtection="0"/>
    <xf numFmtId="0" fontId="41" fillId="9" borderId="7" applyNumberFormat="0" applyAlignment="0" applyProtection="0"/>
    <xf numFmtId="0" fontId="47" fillId="0" borderId="0"/>
    <xf numFmtId="0" fontId="48" fillId="0" borderId="0" applyNumberFormat="0" applyFill="0" applyBorder="0" applyAlignment="0" applyProtection="0"/>
    <xf numFmtId="0" fontId="5" fillId="0" borderId="11" applyNumberFormat="0" applyFill="0" applyAlignment="0" applyProtection="0"/>
    <xf numFmtId="0" fontId="45" fillId="0" borderId="0" applyNumberFormat="0" applyFill="0" applyBorder="0" applyAlignment="0" applyProtection="0"/>
  </cellStyleXfs>
  <cellXfs count="195">
    <xf numFmtId="0" fontId="0" fillId="0" borderId="0" xfId="0"/>
    <xf numFmtId="0" fontId="0" fillId="2" borderId="0" xfId="0" applyFill="1"/>
    <xf numFmtId="0" fontId="7" fillId="0" borderId="0" xfId="0" applyFont="1"/>
    <xf numFmtId="0" fontId="3" fillId="0" borderId="0" xfId="1"/>
    <xf numFmtId="0" fontId="8" fillId="0" borderId="0" xfId="0" applyFont="1"/>
    <xf numFmtId="0" fontId="5" fillId="0" borderId="0" xfId="0" applyFont="1"/>
    <xf numFmtId="0" fontId="10" fillId="0" borderId="0" xfId="0" applyFont="1"/>
    <xf numFmtId="0" fontId="11" fillId="0" borderId="0" xfId="0" applyFont="1"/>
    <xf numFmtId="0" fontId="7" fillId="2" borderId="0" xfId="0" applyFont="1" applyFill="1"/>
    <xf numFmtId="0" fontId="8" fillId="2" borderId="0" xfId="0" applyFont="1" applyFill="1"/>
    <xf numFmtId="0" fontId="6" fillId="2" borderId="0" xfId="0" applyFont="1" applyFill="1" applyBorder="1"/>
    <xf numFmtId="0" fontId="6" fillId="2" borderId="0" xfId="0" applyFont="1" applyFill="1" applyBorder="1" applyAlignment="1"/>
    <xf numFmtId="0" fontId="6" fillId="2" borderId="0" xfId="0" quotePrefix="1" applyFont="1" applyFill="1" applyBorder="1"/>
    <xf numFmtId="0" fontId="0" fillId="3" borderId="0" xfId="0" applyFill="1"/>
    <xf numFmtId="0" fontId="0" fillId="3" borderId="0" xfId="0" applyFill="1" applyBorder="1"/>
    <xf numFmtId="0" fontId="12" fillId="3" borderId="0" xfId="0" applyFont="1" applyFill="1" applyBorder="1"/>
    <xf numFmtId="0" fontId="0" fillId="3" borderId="0" xfId="0" applyFont="1" applyFill="1" applyBorder="1"/>
    <xf numFmtId="0" fontId="13" fillId="3" borderId="0" xfId="0" applyFont="1" applyFill="1" applyBorder="1"/>
    <xf numFmtId="0" fontId="0" fillId="2" borderId="0" xfId="0" applyFill="1" applyBorder="1"/>
    <xf numFmtId="0" fontId="12" fillId="2" borderId="0" xfId="0" applyFont="1" applyFill="1" applyBorder="1"/>
    <xf numFmtId="0" fontId="0" fillId="2" borderId="0" xfId="0" applyFill="1" applyAlignment="1">
      <alignment horizontal="left"/>
    </xf>
    <xf numFmtId="0" fontId="14" fillId="2" borderId="0" xfId="0" applyFont="1" applyFill="1"/>
    <xf numFmtId="0" fontId="8" fillId="2" borderId="0" xfId="0" applyFont="1" applyFill="1" applyAlignment="1">
      <alignment horizontal="center"/>
    </xf>
    <xf numFmtId="0" fontId="0" fillId="2" borderId="0" xfId="0" quotePrefix="1" applyFill="1"/>
    <xf numFmtId="0" fontId="15" fillId="2" borderId="0" xfId="0" applyFont="1" applyFill="1" applyBorder="1"/>
    <xf numFmtId="0" fontId="15" fillId="2" borderId="0" xfId="0" applyFont="1" applyFill="1"/>
    <xf numFmtId="0" fontId="16" fillId="2" borderId="0" xfId="0" applyFont="1" applyFill="1" applyBorder="1" applyAlignment="1"/>
    <xf numFmtId="0" fontId="0" fillId="0" borderId="0" xfId="0" applyFill="1" applyBorder="1"/>
    <xf numFmtId="0" fontId="0" fillId="2" borderId="0" xfId="0" applyFill="1" applyAlignment="1"/>
    <xf numFmtId="0" fontId="0" fillId="2" borderId="2" xfId="0" applyFill="1" applyBorder="1"/>
    <xf numFmtId="0" fontId="6" fillId="2" borderId="2" xfId="0" applyFont="1" applyFill="1" applyBorder="1"/>
    <xf numFmtId="0" fontId="0" fillId="2" borderId="1" xfId="0" applyFill="1" applyBorder="1" applyAlignment="1"/>
    <xf numFmtId="0" fontId="7" fillId="0" borderId="2" xfId="0" applyFont="1" applyBorder="1"/>
    <xf numFmtId="0" fontId="2" fillId="0" borderId="0" xfId="0" applyFont="1"/>
    <xf numFmtId="0" fontId="8" fillId="2" borderId="0" xfId="0" applyFont="1" applyFill="1" applyAlignment="1">
      <alignment horizontal="center"/>
    </xf>
    <xf numFmtId="0" fontId="17" fillId="0" borderId="0" xfId="0" applyFont="1"/>
    <xf numFmtId="0" fontId="0" fillId="0" borderId="0" xfId="0" applyFont="1"/>
    <xf numFmtId="0" fontId="14" fillId="0" borderId="0" xfId="0" applyFont="1"/>
    <xf numFmtId="0" fontId="17" fillId="2" borderId="0" xfId="0" applyFont="1" applyFill="1"/>
    <xf numFmtId="0" fontId="8" fillId="2" borderId="0" xfId="0" applyFont="1" applyFill="1" applyAlignment="1"/>
    <xf numFmtId="0" fontId="8" fillId="2" borderId="0" xfId="0" quotePrefix="1" applyFont="1" applyFill="1"/>
    <xf numFmtId="0" fontId="19" fillId="2" borderId="0" xfId="0" applyFont="1" applyFill="1"/>
    <xf numFmtId="0" fontId="0" fillId="2" borderId="0" xfId="0" applyFont="1" applyFill="1" applyAlignment="1">
      <alignment horizontal="right"/>
    </xf>
    <xf numFmtId="0" fontId="6" fillId="2" borderId="0" xfId="0" applyNumberFormat="1" applyFont="1" applyFill="1" applyBorder="1"/>
    <xf numFmtId="9" fontId="6" fillId="2" borderId="0" xfId="2" applyFont="1" applyFill="1" applyBorder="1"/>
    <xf numFmtId="17" fontId="7" fillId="0" borderId="0" xfId="0" applyNumberFormat="1" applyFont="1"/>
    <xf numFmtId="49" fontId="7" fillId="0" borderId="0" xfId="0" applyNumberFormat="1" applyFont="1"/>
    <xf numFmtId="49" fontId="0" fillId="0" borderId="0" xfId="0" applyNumberFormat="1"/>
    <xf numFmtId="0" fontId="19" fillId="0" borderId="0" xfId="0" applyFont="1"/>
    <xf numFmtId="0" fontId="20" fillId="0" borderId="0" xfId="0" applyFont="1"/>
    <xf numFmtId="0" fontId="6" fillId="0" borderId="0" xfId="0" applyFont="1"/>
    <xf numFmtId="49" fontId="0" fillId="2" borderId="0" xfId="0" applyNumberFormat="1" applyFill="1" applyAlignment="1">
      <alignment horizontal="right"/>
    </xf>
    <xf numFmtId="0" fontId="20" fillId="2" borderId="0" xfId="0" applyFont="1" applyFill="1"/>
    <xf numFmtId="0" fontId="21" fillId="2" borderId="0" xfId="0" applyFont="1" applyFill="1"/>
    <xf numFmtId="0" fontId="6" fillId="2" borderId="0" xfId="0" applyFont="1" applyFill="1"/>
    <xf numFmtId="9" fontId="0" fillId="2" borderId="0" xfId="2" applyFont="1" applyFill="1"/>
    <xf numFmtId="0" fontId="0" fillId="2" borderId="0" xfId="2" applyNumberFormat="1" applyFont="1" applyFill="1"/>
    <xf numFmtId="9" fontId="0" fillId="2" borderId="0" xfId="0" applyNumberFormat="1" applyFill="1"/>
    <xf numFmtId="0" fontId="14" fillId="2" borderId="0" xfId="2" applyNumberFormat="1" applyFont="1" applyFill="1"/>
    <xf numFmtId="0" fontId="9" fillId="2" borderId="0" xfId="0" applyFont="1" applyFill="1"/>
    <xf numFmtId="9" fontId="0" fillId="0" borderId="0" xfId="2" applyFont="1"/>
    <xf numFmtId="17" fontId="8" fillId="0" borderId="0" xfId="0" applyNumberFormat="1" applyFont="1"/>
    <xf numFmtId="0" fontId="0" fillId="0" borderId="0" xfId="0" applyAlignment="1"/>
    <xf numFmtId="0" fontId="22" fillId="0" borderId="0" xfId="0" applyFont="1"/>
    <xf numFmtId="1" fontId="0" fillId="2" borderId="0" xfId="0" applyNumberFormat="1" applyFill="1"/>
    <xf numFmtId="17" fontId="7" fillId="0" borderId="0" xfId="0" quotePrefix="1" applyNumberFormat="1" applyFont="1"/>
    <xf numFmtId="17" fontId="8" fillId="0" borderId="0" xfId="0" quotePrefix="1" applyNumberFormat="1" applyFont="1"/>
    <xf numFmtId="0" fontId="0" fillId="0" borderId="0" xfId="0" quotePrefix="1" applyAlignment="1"/>
    <xf numFmtId="0" fontId="0" fillId="0" borderId="0" xfId="2" applyNumberFormat="1" applyFont="1"/>
    <xf numFmtId="9" fontId="8" fillId="0" borderId="0" xfId="2" applyFont="1"/>
    <xf numFmtId="0" fontId="7" fillId="0" borderId="0" xfId="0" applyFont="1" applyAlignment="1">
      <alignment horizontal="left" indent="1"/>
    </xf>
    <xf numFmtId="0" fontId="23" fillId="0" borderId="0" xfId="0" applyFont="1"/>
    <xf numFmtId="3" fontId="14" fillId="2" borderId="0" xfId="0" applyNumberFormat="1" applyFont="1" applyFill="1"/>
    <xf numFmtId="0" fontId="7" fillId="2" borderId="2" xfId="0" applyFont="1" applyFill="1" applyBorder="1"/>
    <xf numFmtId="0" fontId="24" fillId="2" borderId="0" xfId="0" applyFont="1" applyFill="1"/>
    <xf numFmtId="0" fontId="0" fillId="2" borderId="0" xfId="0" applyNumberFormat="1" applyFill="1"/>
    <xf numFmtId="164" fontId="0" fillId="2" borderId="0" xfId="2" applyNumberFormat="1" applyFont="1" applyFill="1"/>
    <xf numFmtId="0" fontId="4" fillId="2" borderId="0" xfId="0" applyFont="1" applyFill="1" applyBorder="1"/>
    <xf numFmtId="0" fontId="25" fillId="0" borderId="0" xfId="0" applyFont="1"/>
    <xf numFmtId="0" fontId="21" fillId="2" borderId="0" xfId="0" applyFont="1" applyFill="1" applyAlignment="1">
      <alignment horizontal="center"/>
    </xf>
    <xf numFmtId="0" fontId="6" fillId="2" borderId="0" xfId="0" quotePrefix="1" applyFont="1" applyFill="1"/>
    <xf numFmtId="0" fontId="6" fillId="2" borderId="0" xfId="0" applyFont="1" applyFill="1" applyAlignment="1">
      <alignment horizontal="left"/>
    </xf>
    <xf numFmtId="0" fontId="16" fillId="2" borderId="0" xfId="0" applyFont="1" applyFill="1"/>
    <xf numFmtId="1" fontId="6" fillId="2" borderId="0" xfId="0" applyNumberFormat="1" applyFont="1" applyFill="1"/>
    <xf numFmtId="0" fontId="6" fillId="2" borderId="0" xfId="0" applyFont="1" applyFill="1" applyAlignment="1">
      <alignment horizontal="right"/>
    </xf>
    <xf numFmtId="164" fontId="6" fillId="2" borderId="0" xfId="2" applyNumberFormat="1" applyFont="1" applyFill="1"/>
    <xf numFmtId="0" fontId="11" fillId="2" borderId="0" xfId="0" applyFont="1" applyFill="1"/>
    <xf numFmtId="0" fontId="6" fillId="2" borderId="1" xfId="0" applyFont="1" applyFill="1" applyBorder="1" applyAlignment="1"/>
    <xf numFmtId="0" fontId="0" fillId="2" borderId="0" xfId="0" applyFill="1" applyBorder="1" applyAlignment="1">
      <alignment horizontal="left"/>
    </xf>
    <xf numFmtId="1" fontId="0" fillId="0" borderId="0" xfId="0" applyNumberFormat="1" applyAlignment="1">
      <alignment horizontal="center"/>
    </xf>
    <xf numFmtId="1" fontId="6" fillId="0" borderId="0" xfId="0" applyNumberFormat="1" applyFont="1" applyAlignment="1">
      <alignment horizontal="center"/>
    </xf>
    <xf numFmtId="1" fontId="0" fillId="2" borderId="0" xfId="0" applyNumberFormat="1" applyFill="1" applyAlignment="1">
      <alignment horizontal="center"/>
    </xf>
    <xf numFmtId="165" fontId="6" fillId="2" borderId="0" xfId="0" applyNumberFormat="1" applyFont="1" applyFill="1" applyBorder="1"/>
    <xf numFmtId="166" fontId="0" fillId="2" borderId="0" xfId="0" applyNumberFormat="1" applyFill="1"/>
    <xf numFmtId="0" fontId="14" fillId="2" borderId="0" xfId="0" applyFont="1" applyFill="1" applyBorder="1"/>
    <xf numFmtId="9" fontId="14" fillId="2" borderId="0" xfId="2" applyFont="1" applyFill="1"/>
    <xf numFmtId="167" fontId="6" fillId="2" borderId="0" xfId="0" applyNumberFormat="1" applyFont="1" applyFill="1" applyBorder="1"/>
    <xf numFmtId="0" fontId="6" fillId="2" borderId="0" xfId="2" applyNumberFormat="1" applyFont="1" applyFill="1" applyBorder="1"/>
    <xf numFmtId="0" fontId="0" fillId="2" borderId="0" xfId="0" applyFont="1" applyFill="1" applyAlignment="1">
      <alignment horizontal="left"/>
    </xf>
    <xf numFmtId="166" fontId="6" fillId="2" borderId="0" xfId="0" applyNumberFormat="1" applyFont="1" applyFill="1" applyBorder="1"/>
    <xf numFmtId="166" fontId="0" fillId="2" borderId="0" xfId="0" applyNumberFormat="1" applyFont="1" applyFill="1" applyAlignment="1">
      <alignment horizontal="left"/>
    </xf>
    <xf numFmtId="167" fontId="6" fillId="2" borderId="0" xfId="0" applyNumberFormat="1" applyFont="1" applyFill="1"/>
    <xf numFmtId="0" fontId="6" fillId="2" borderId="0" xfId="0" applyFont="1" applyFill="1" applyAlignment="1"/>
    <xf numFmtId="0" fontId="6" fillId="2" borderId="0" xfId="0" applyNumberFormat="1" applyFont="1" applyFill="1"/>
    <xf numFmtId="0" fontId="28" fillId="0" borderId="0" xfId="0" applyFont="1"/>
    <xf numFmtId="0" fontId="29" fillId="0" borderId="0" xfId="0" applyFont="1"/>
    <xf numFmtId="0" fontId="21" fillId="2" borderId="0" xfId="0" applyFont="1" applyFill="1" applyBorder="1" applyAlignment="1"/>
    <xf numFmtId="0" fontId="30" fillId="0" borderId="0" xfId="0" applyFont="1"/>
    <xf numFmtId="168" fontId="6" fillId="2" borderId="0" xfId="2" applyNumberFormat="1" applyFont="1" applyFill="1" applyBorder="1"/>
    <xf numFmtId="0" fontId="21" fillId="2" borderId="0" xfId="0" applyNumberFormat="1" applyFont="1" applyFill="1" applyBorder="1"/>
    <xf numFmtId="0" fontId="6" fillId="2" borderId="0" xfId="0" applyFont="1" applyFill="1" applyAlignment="1">
      <alignment horizontal="left" indent="1"/>
    </xf>
    <xf numFmtId="0" fontId="0" fillId="3" borderId="0" xfId="0" applyFill="1" applyProtection="1"/>
    <xf numFmtId="0" fontId="0" fillId="3" borderId="0" xfId="0" applyFill="1" applyBorder="1" applyProtection="1"/>
    <xf numFmtId="0" fontId="12" fillId="3" borderId="0" xfId="0" applyFont="1" applyFill="1" applyBorder="1" applyProtection="1"/>
    <xf numFmtId="0" fontId="13" fillId="3" borderId="0" xfId="0" applyFont="1" applyFill="1" applyBorder="1" applyProtection="1"/>
    <xf numFmtId="0" fontId="0" fillId="3" borderId="0" xfId="0" applyFont="1" applyFill="1" applyBorder="1" applyProtection="1"/>
    <xf numFmtId="0" fontId="0" fillId="2" borderId="0" xfId="0" applyFill="1" applyBorder="1" applyAlignment="1" applyProtection="1"/>
    <xf numFmtId="0" fontId="0" fillId="2" borderId="0" xfId="0" applyFill="1" applyProtection="1"/>
    <xf numFmtId="0" fontId="0" fillId="2" borderId="0" xfId="0" applyFill="1" applyAlignment="1" applyProtection="1">
      <alignment horizontal="justify"/>
    </xf>
    <xf numFmtId="0" fontId="0" fillId="2" borderId="0" xfId="0" applyFill="1" applyAlignment="1" applyProtection="1">
      <alignment horizontal="center" wrapText="1"/>
    </xf>
    <xf numFmtId="0" fontId="6" fillId="2" borderId="0" xfId="0" applyFont="1" applyFill="1" applyBorder="1" applyProtection="1"/>
    <xf numFmtId="0" fontId="15" fillId="2" borderId="0" xfId="0" applyFont="1" applyFill="1" applyBorder="1" applyProtection="1"/>
    <xf numFmtId="0" fontId="0" fillId="2" borderId="0" xfId="0" applyFill="1" applyBorder="1" applyProtection="1"/>
    <xf numFmtId="0" fontId="21" fillId="2" borderId="0" xfId="0" applyFont="1" applyFill="1" applyBorder="1" applyProtection="1"/>
    <xf numFmtId="0" fontId="3" fillId="2" borderId="0" xfId="1" applyFill="1" applyAlignment="1" applyProtection="1">
      <alignment horizontal="left"/>
    </xf>
    <xf numFmtId="0" fontId="0" fillId="3" borderId="0" xfId="0" applyFill="1" applyProtection="1">
      <protection locked="0"/>
    </xf>
    <xf numFmtId="0" fontId="0" fillId="2" borderId="0" xfId="0" applyFill="1" applyBorder="1" applyAlignment="1" applyProtection="1">
      <alignment horizontal="justify" vertical="top" wrapText="1"/>
    </xf>
    <xf numFmtId="0" fontId="8" fillId="2" borderId="0" xfId="0" applyFont="1" applyFill="1" applyProtection="1"/>
    <xf numFmtId="0" fontId="0" fillId="2" borderId="0" xfId="0" applyFill="1" applyBorder="1" applyAlignment="1" applyProtection="1">
      <alignment horizontal="left" vertical="top" wrapText="1"/>
    </xf>
    <xf numFmtId="0" fontId="6" fillId="2" borderId="0" xfId="0" applyFont="1" applyFill="1" applyAlignment="1" applyProtection="1">
      <alignment horizontal="justify" vertical="top" wrapText="1"/>
    </xf>
    <xf numFmtId="0" fontId="0" fillId="2" borderId="0" xfId="0" applyFill="1" applyAlignment="1" applyProtection="1">
      <alignment horizontal="left" vertical="top" wrapText="1"/>
    </xf>
    <xf numFmtId="0" fontId="3" fillId="2" borderId="0" xfId="1" applyFill="1" applyProtection="1"/>
    <xf numFmtId="0" fontId="8" fillId="2" borderId="0" xfId="0" applyFont="1" applyFill="1" applyAlignment="1" applyProtection="1">
      <alignment vertical="top" wrapText="1"/>
    </xf>
    <xf numFmtId="0" fontId="0" fillId="2" borderId="0" xfId="0" applyFill="1" applyBorder="1" applyAlignment="1" applyProtection="1">
      <alignment vertical="top" wrapText="1"/>
    </xf>
    <xf numFmtId="0" fontId="0" fillId="2" borderId="0" xfId="0" applyFill="1" applyBorder="1" applyAlignment="1" applyProtection="1">
      <alignment vertical="top" wrapText="1"/>
      <protection locked="0"/>
    </xf>
    <xf numFmtId="0" fontId="0" fillId="2" borderId="0" xfId="0" applyFill="1" applyProtection="1">
      <protection locked="0"/>
    </xf>
    <xf numFmtId="9" fontId="10" fillId="0" borderId="0" xfId="2" applyFont="1"/>
    <xf numFmtId="0" fontId="10" fillId="0" borderId="0" xfId="2" applyNumberFormat="1" applyFont="1"/>
    <xf numFmtId="0" fontId="23" fillId="0" borderId="0" xfId="2" applyNumberFormat="1" applyFont="1"/>
    <xf numFmtId="0" fontId="0" fillId="0" borderId="0" xfId="0" applyNumberFormat="1"/>
    <xf numFmtId="0" fontId="0" fillId="2" borderId="0" xfId="0" applyFill="1" applyBorder="1" applyAlignment="1" applyProtection="1">
      <alignment horizontal="justify" vertical="top" wrapText="1"/>
    </xf>
    <xf numFmtId="0" fontId="0" fillId="2" borderId="0" xfId="0" applyFill="1" applyAlignment="1" applyProtection="1">
      <alignment horizontal="justify" vertical="top" wrapText="1"/>
    </xf>
    <xf numFmtId="0" fontId="21" fillId="0" borderId="0" xfId="0" applyFont="1"/>
    <xf numFmtId="0" fontId="4" fillId="3" borderId="0" xfId="0" applyFont="1" applyFill="1" applyBorder="1"/>
    <xf numFmtId="0" fontId="15" fillId="3" borderId="0" xfId="0" applyFont="1" applyFill="1" applyBorder="1"/>
    <xf numFmtId="0" fontId="0" fillId="0" borderId="0" xfId="0" quotePrefix="1"/>
    <xf numFmtId="0" fontId="7" fillId="0" borderId="0" xfId="0" quotePrefix="1" applyFont="1"/>
    <xf numFmtId="0" fontId="32" fillId="0" borderId="0" xfId="0" applyFont="1"/>
    <xf numFmtId="0" fontId="33" fillId="0" borderId="0" xfId="0" applyFont="1"/>
    <xf numFmtId="0" fontId="33" fillId="0" borderId="0" xfId="0" quotePrefix="1" applyFont="1"/>
    <xf numFmtId="0" fontId="0" fillId="4" borderId="0" xfId="0" applyFill="1"/>
    <xf numFmtId="0" fontId="7" fillId="4" borderId="0" xfId="0" applyFont="1" applyFill="1"/>
    <xf numFmtId="0" fontId="0" fillId="4" borderId="0" xfId="0" applyFont="1" applyFill="1"/>
    <xf numFmtId="169" fontId="30" fillId="0" borderId="0" xfId="0" applyNumberFormat="1" applyFont="1" applyFill="1" applyBorder="1" applyAlignment="1">
      <alignment horizontal="right" vertical="center"/>
    </xf>
    <xf numFmtId="0" fontId="32" fillId="0" borderId="0" xfId="19" applyFont="1"/>
    <xf numFmtId="0" fontId="11" fillId="0" borderId="0" xfId="19" applyFont="1"/>
    <xf numFmtId="0" fontId="6" fillId="0" borderId="0" xfId="1" applyFont="1"/>
    <xf numFmtId="0" fontId="16" fillId="0" borderId="0" xfId="0" applyFont="1"/>
    <xf numFmtId="0" fontId="49" fillId="2" borderId="0" xfId="0" applyFont="1" applyFill="1"/>
    <xf numFmtId="0" fontId="50" fillId="2" borderId="0" xfId="0" applyFont="1" applyFill="1"/>
    <xf numFmtId="0" fontId="49" fillId="2" borderId="0" xfId="0" applyFont="1" applyFill="1" applyAlignment="1">
      <alignment horizontal="right"/>
    </xf>
    <xf numFmtId="0" fontId="51" fillId="2" borderId="0" xfId="0" applyFont="1" applyFill="1" applyBorder="1"/>
    <xf numFmtId="0" fontId="52" fillId="2" borderId="0" xfId="0" applyFont="1" applyFill="1"/>
    <xf numFmtId="0" fontId="0" fillId="2" borderId="0" xfId="0" applyFont="1" applyFill="1"/>
    <xf numFmtId="49" fontId="0" fillId="2" borderId="0" xfId="0" applyNumberFormat="1" applyFill="1"/>
    <xf numFmtId="0" fontId="0" fillId="2" borderId="0" xfId="0" applyFill="1" applyAlignment="1" applyProtection="1">
      <alignment horizontal="justify" vertical="top" wrapText="1"/>
    </xf>
    <xf numFmtId="0" fontId="0" fillId="2" borderId="0" xfId="0" applyFill="1" applyAlignment="1" applyProtection="1">
      <alignment horizontal="justify" wrapText="1"/>
    </xf>
    <xf numFmtId="0" fontId="8" fillId="2" borderId="0" xfId="0" applyFont="1" applyFill="1" applyBorder="1" applyProtection="1"/>
    <xf numFmtId="0" fontId="0" fillId="2" borderId="0" xfId="0" applyFont="1" applyFill="1" applyBorder="1" applyProtection="1"/>
    <xf numFmtId="0" fontId="3" fillId="2" borderId="0" xfId="1" applyFill="1" applyBorder="1" applyProtection="1"/>
    <xf numFmtId="0" fontId="6" fillId="2" borderId="0" xfId="1" applyFont="1" applyFill="1" applyBorder="1" applyProtection="1"/>
    <xf numFmtId="0" fontId="0" fillId="2" borderId="0" xfId="0" applyFill="1" applyAlignment="1" applyProtection="1">
      <alignment wrapText="1"/>
    </xf>
    <xf numFmtId="0" fontId="32" fillId="0" borderId="0" xfId="19" quotePrefix="1" applyFont="1"/>
    <xf numFmtId="0" fontId="11" fillId="0" borderId="0" xfId="19" quotePrefix="1" applyFont="1"/>
    <xf numFmtId="0" fontId="0" fillId="0" borderId="0" xfId="0" applyFill="1"/>
    <xf numFmtId="1" fontId="0" fillId="0" borderId="0" xfId="0" applyNumberFormat="1" applyFill="1" applyAlignment="1">
      <alignment horizontal="center"/>
    </xf>
    <xf numFmtId="0" fontId="0" fillId="0" borderId="0" xfId="0" applyFont="1" applyFill="1"/>
    <xf numFmtId="0" fontId="0" fillId="2" borderId="0" xfId="0" applyFill="1" applyAlignment="1">
      <alignment horizontal="center"/>
    </xf>
    <xf numFmtId="0" fontId="6" fillId="2" borderId="0" xfId="0" applyFont="1" applyFill="1" applyBorder="1" applyAlignment="1">
      <alignment horizontal="center"/>
    </xf>
    <xf numFmtId="0" fontId="6" fillId="2" borderId="0" xfId="0" applyFont="1" applyFill="1" applyAlignment="1" applyProtection="1">
      <alignment horizontal="left" wrapText="1"/>
    </xf>
    <xf numFmtId="0" fontId="3" fillId="2" borderId="0" xfId="1" applyFill="1" applyAlignment="1" applyProtection="1">
      <alignment horizontal="left"/>
      <protection locked="0"/>
    </xf>
    <xf numFmtId="0" fontId="3" fillId="2" borderId="0" xfId="1" applyFill="1" applyBorder="1" applyAlignment="1" applyProtection="1">
      <alignment horizontal="left"/>
      <protection locked="0"/>
    </xf>
    <xf numFmtId="0" fontId="0" fillId="2" borderId="0" xfId="0" applyFill="1" applyBorder="1" applyAlignment="1" applyProtection="1">
      <alignment horizontal="justify" vertical="top" wrapText="1"/>
    </xf>
    <xf numFmtId="0" fontId="0" fillId="2" borderId="0" xfId="0" applyFill="1" applyAlignment="1" applyProtection="1">
      <alignment horizontal="justify" vertical="top" wrapText="1"/>
    </xf>
    <xf numFmtId="0" fontId="6" fillId="2" borderId="0" xfId="0" applyFont="1" applyFill="1" applyBorder="1" applyAlignment="1" applyProtection="1">
      <alignment horizontal="justify"/>
    </xf>
    <xf numFmtId="0" fontId="0" fillId="2" borderId="0" xfId="0" applyFill="1" applyAlignment="1" applyProtection="1">
      <alignment horizontal="justify" wrapText="1"/>
    </xf>
    <xf numFmtId="0" fontId="0" fillId="2" borderId="0" xfId="0" applyFill="1" applyAlignment="1" applyProtection="1">
      <alignment horizontal="left" wrapText="1"/>
    </xf>
    <xf numFmtId="0" fontId="3" fillId="2" borderId="0" xfId="1" applyFill="1" applyAlignment="1">
      <alignment horizontal="left"/>
    </xf>
    <xf numFmtId="0" fontId="27" fillId="2" borderId="0" xfId="0" applyFont="1" applyFill="1" applyAlignment="1" applyProtection="1">
      <alignment horizontal="justify" vertical="top" wrapText="1"/>
    </xf>
    <xf numFmtId="0" fontId="21" fillId="2" borderId="0" xfId="0" applyFont="1" applyFill="1" applyAlignment="1" applyProtection="1">
      <alignment horizontal="left" vertical="top" wrapText="1"/>
    </xf>
    <xf numFmtId="0" fontId="0" fillId="2" borderId="0" xfId="0" applyFill="1" applyAlignment="1" applyProtection="1">
      <alignment horizontal="left" vertical="top" wrapText="1"/>
    </xf>
    <xf numFmtId="0" fontId="0" fillId="2" borderId="0" xfId="0" applyFont="1" applyFill="1" applyAlignment="1" applyProtection="1">
      <alignment horizontal="justify" vertical="top" wrapText="1"/>
    </xf>
    <xf numFmtId="0" fontId="0" fillId="2" borderId="0" xfId="0" applyFill="1" applyBorder="1" applyAlignment="1" applyProtection="1">
      <alignment horizontal="left" vertical="top" wrapText="1"/>
    </xf>
    <xf numFmtId="0" fontId="6" fillId="2" borderId="0" xfId="0" applyFont="1" applyFill="1" applyAlignment="1" applyProtection="1">
      <alignment horizontal="justify" vertical="top" wrapText="1"/>
    </xf>
    <xf numFmtId="0" fontId="6" fillId="2" borderId="0" xfId="0" applyFont="1" applyFill="1" applyBorder="1" applyAlignment="1" applyProtection="1">
      <alignment horizontal="left" wrapText="1"/>
    </xf>
  </cellXfs>
  <cellStyles count="23">
    <cellStyle name="Bad" xfId="5"/>
    <cellStyle name="Calculation" xfId="6"/>
    <cellStyle name="Check Cell" xfId="7"/>
    <cellStyle name="Explanatory Text" xfId="8"/>
    <cellStyle name="Good" xfId="9"/>
    <cellStyle name="Heading 1" xfId="10"/>
    <cellStyle name="Heading 2" xfId="11"/>
    <cellStyle name="Heading 3" xfId="12"/>
    <cellStyle name="Heading 4" xfId="13"/>
    <cellStyle name="Hyperlink" xfId="1" builtinId="8"/>
    <cellStyle name="Input" xfId="14"/>
    <cellStyle name="Linked Cell" xfId="15"/>
    <cellStyle name="Neutral" xfId="16"/>
    <cellStyle name="Note" xfId="17"/>
    <cellStyle name="Output" xfId="18"/>
    <cellStyle name="Procent" xfId="2" builtinId="5"/>
    <cellStyle name="Standaard" xfId="0" builtinId="0"/>
    <cellStyle name="Standaard_Inwonertal" xfId="19"/>
    <cellStyle name="style1452612649014" xfId="3"/>
    <cellStyle name="style1452612653599" xfId="4"/>
    <cellStyle name="Title" xfId="20"/>
    <cellStyle name="Total" xfId="21"/>
    <cellStyle name="Warning Text" xfId="22"/>
  </cellStyles>
  <dxfs count="4">
    <dxf>
      <font>
        <color auto="1"/>
      </font>
    </dxf>
    <dxf>
      <font>
        <color theme="0"/>
      </font>
    </dxf>
    <dxf>
      <font>
        <color theme="0"/>
      </font>
    </dxf>
    <dxf>
      <font>
        <color auto="1"/>
      </font>
    </dxf>
  </dxfs>
  <tableStyles count="0" defaultTableStyle="TableStyleMedium2" defaultPivotStyle="PivotStyleLight16"/>
  <colors>
    <mruColors>
      <color rgb="FFCE0CB2"/>
      <color rgb="FF00A4DE"/>
      <color rgb="FF9BBB59"/>
      <color rgb="FFF666E1"/>
      <color rgb="FF81DEFF"/>
      <color rgb="FF265123"/>
      <color rgb="FF6DD9FF"/>
      <color rgb="FF583D89"/>
      <color rgb="FFC45D08"/>
      <color rgb="FFFF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19"/>
    </mc:Choice>
    <mc:Fallback>
      <c:style val="19"/>
    </mc:Fallback>
  </mc:AlternateContent>
  <c:chart>
    <c:title>
      <c:tx>
        <c:rich>
          <a:bodyPr/>
          <a:lstStyle/>
          <a:p>
            <a:pPr>
              <a:defRPr sz="1300"/>
            </a:pPr>
            <a:r>
              <a:rPr lang="en-US"/>
              <a:t> </a:t>
            </a:r>
          </a:p>
        </c:rich>
      </c:tx>
      <c:layout/>
      <c:overlay val="0"/>
    </c:title>
    <c:autoTitleDeleted val="0"/>
    <c:plotArea>
      <c:layout/>
      <c:barChart>
        <c:barDir val="col"/>
        <c:grouping val="clustered"/>
        <c:varyColors val="0"/>
        <c:ser>
          <c:idx val="0"/>
          <c:order val="0"/>
          <c:tx>
            <c:strRef>
              <c:f>TabellenBUS!$O$25</c:f>
              <c:strCache>
                <c:ptCount val="1"/>
                <c:pt idx="0">
                  <c:v>Nederland</c:v>
                </c:pt>
              </c:strCache>
            </c:strRef>
          </c:tx>
          <c:spPr>
            <a:solidFill>
              <a:schemeClr val="accent3">
                <a:lumMod val="50000"/>
              </a:schemeClr>
            </a:solidFill>
            <a:ln>
              <a:noFill/>
            </a:ln>
            <a:effectLst/>
          </c:spPr>
          <c:invertIfNegative val="0"/>
          <c:cat>
            <c:numRef>
              <c:f>[0]!JaarBUS</c:f>
              <c:numCache>
                <c:formatCode>General</c:formatCode>
                <c:ptCount val="6"/>
                <c:pt idx="0">
                  <c:v>2013</c:v>
                </c:pt>
                <c:pt idx="1">
                  <c:v>2014</c:v>
                </c:pt>
                <c:pt idx="2">
                  <c:v>2015</c:v>
                </c:pt>
                <c:pt idx="3">
                  <c:v>2016</c:v>
                </c:pt>
                <c:pt idx="4">
                  <c:v>2017</c:v>
                </c:pt>
                <c:pt idx="5">
                  <c:v>2018</c:v>
                </c:pt>
              </c:numCache>
            </c:numRef>
          </c:cat>
          <c:val>
            <c:numRef>
              <c:f>[0]!Inwoners_BUS_Gem1</c:f>
              <c:numCache>
                <c:formatCode>General</c:formatCode>
                <c:ptCount val="6"/>
                <c:pt idx="0">
                  <c:v>16779575</c:v>
                </c:pt>
                <c:pt idx="1">
                  <c:v>16829289</c:v>
                </c:pt>
                <c:pt idx="2">
                  <c:v>16900726</c:v>
                </c:pt>
                <c:pt idx="3">
                  <c:v>16979120</c:v>
                </c:pt>
                <c:pt idx="4">
                  <c:v>17081507</c:v>
                </c:pt>
                <c:pt idx="5">
                  <c:v>17181084</c:v>
                </c:pt>
              </c:numCache>
            </c:numRef>
          </c:val>
          <c:extLst>
            <c:ext xmlns:c16="http://schemas.microsoft.com/office/drawing/2014/chart" uri="{C3380CC4-5D6E-409C-BE32-E72D297353CC}">
              <c16:uniqueId val="{00000000-52FD-44B5-8488-1FFAC5841A36}"/>
            </c:ext>
          </c:extLst>
        </c:ser>
        <c:ser>
          <c:idx val="1"/>
          <c:order val="1"/>
          <c:tx>
            <c:strRef>
              <c:f>TabellenBUS!$P$25</c:f>
              <c:strCache>
                <c:ptCount val="1"/>
                <c:pt idx="0">
                  <c:v>0</c:v>
                </c:pt>
              </c:strCache>
            </c:strRef>
          </c:tx>
          <c:spPr>
            <a:solidFill>
              <a:schemeClr val="accent3"/>
            </a:solidFill>
            <a:ln>
              <a:noFill/>
            </a:ln>
            <a:effectLst/>
          </c:spPr>
          <c:invertIfNegative val="0"/>
          <c:cat>
            <c:numRef>
              <c:f>[0]!JaarBUS</c:f>
              <c:numCache>
                <c:formatCode>General</c:formatCode>
                <c:ptCount val="6"/>
                <c:pt idx="0">
                  <c:v>2013</c:v>
                </c:pt>
                <c:pt idx="1">
                  <c:v>2014</c:v>
                </c:pt>
                <c:pt idx="2">
                  <c:v>2015</c:v>
                </c:pt>
                <c:pt idx="3">
                  <c:v>2016</c:v>
                </c:pt>
                <c:pt idx="4">
                  <c:v>2017</c:v>
                </c:pt>
                <c:pt idx="5">
                  <c:v>2018</c:v>
                </c:pt>
              </c:numCache>
              <c:extLst xmlns:c15="http://schemas.microsoft.com/office/drawing/2012/chart"/>
            </c:numRef>
          </c:cat>
          <c:val>
            <c:numRef>
              <c:f>[0]!Inwoners_BUS_Gem2</c:f>
              <c:numCache>
                <c:formatCode>General</c:formatCode>
                <c:ptCount val="6"/>
                <c:pt idx="0">
                  <c:v>#N/A</c:v>
                </c:pt>
                <c:pt idx="1">
                  <c:v>#N/A</c:v>
                </c:pt>
                <c:pt idx="2">
                  <c:v>#N/A</c:v>
                </c:pt>
                <c:pt idx="3">
                  <c:v>#N/A</c:v>
                </c:pt>
                <c:pt idx="4">
                  <c:v>#N/A</c:v>
                </c:pt>
                <c:pt idx="5">
                  <c:v>#N/A</c:v>
                </c:pt>
              </c:numCache>
              <c:extLst xmlns:c15="http://schemas.microsoft.com/office/drawing/2012/chart"/>
            </c:numRef>
          </c:val>
          <c:extLst xmlns:c15="http://schemas.microsoft.com/office/drawing/2012/chart">
            <c:ext xmlns:c16="http://schemas.microsoft.com/office/drawing/2014/chart" uri="{C3380CC4-5D6E-409C-BE32-E72D297353CC}">
              <c16:uniqueId val="{00000001-52FD-44B5-8488-1FFAC5841A36}"/>
            </c:ext>
          </c:extLst>
        </c:ser>
        <c:dLbls>
          <c:showLegendKey val="0"/>
          <c:showVal val="0"/>
          <c:showCatName val="0"/>
          <c:showSerName val="0"/>
          <c:showPercent val="0"/>
          <c:showBubbleSize val="0"/>
        </c:dLbls>
        <c:gapWidth val="150"/>
        <c:axId val="200237824"/>
        <c:axId val="200239360"/>
        <c:extLst/>
      </c:barChart>
      <c:catAx>
        <c:axId val="200237824"/>
        <c:scaling>
          <c:orientation val="minMax"/>
        </c:scaling>
        <c:delete val="0"/>
        <c:axPos val="b"/>
        <c:numFmt formatCode="General" sourceLinked="1"/>
        <c:majorTickMark val="out"/>
        <c:minorTickMark val="none"/>
        <c:tickLblPos val="nextTo"/>
        <c:crossAx val="200239360"/>
        <c:crosses val="autoZero"/>
        <c:auto val="1"/>
        <c:lblAlgn val="ctr"/>
        <c:lblOffset val="100"/>
        <c:noMultiLvlLbl val="0"/>
      </c:catAx>
      <c:valAx>
        <c:axId val="200239360"/>
        <c:scaling>
          <c:orientation val="minMax"/>
          <c:min val="0"/>
        </c:scaling>
        <c:delete val="0"/>
        <c:axPos val="l"/>
        <c:majorGridlines/>
        <c:numFmt formatCode="#,##0" sourceLinked="0"/>
        <c:majorTickMark val="out"/>
        <c:minorTickMark val="none"/>
        <c:tickLblPos val="nextTo"/>
        <c:crossAx val="200237824"/>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19"/>
    </mc:Choice>
    <mc:Fallback>
      <c:style val="19"/>
    </mc:Fallback>
  </mc:AlternateContent>
  <c:chart>
    <c:title>
      <c:tx>
        <c:strRef>
          <c:f>TabellenSRG!$D$41</c:f>
          <c:strCache>
            <c:ptCount val="1"/>
            <c:pt idx="0">
              <c:v>Totaal aantal voorzieningen</c:v>
            </c:pt>
          </c:strCache>
        </c:strRef>
      </c:tx>
      <c:layout/>
      <c:overlay val="0"/>
      <c:txPr>
        <a:bodyPr/>
        <a:lstStyle/>
        <a:p>
          <a:pPr>
            <a:defRPr sz="1300"/>
          </a:pPr>
          <a:endParaRPr lang="nl-NL"/>
        </a:p>
      </c:txPr>
    </c:title>
    <c:autoTitleDeleted val="0"/>
    <c:plotArea>
      <c:layout/>
      <c:barChart>
        <c:barDir val="col"/>
        <c:grouping val="clustered"/>
        <c:varyColors val="0"/>
        <c:ser>
          <c:idx val="0"/>
          <c:order val="0"/>
          <c:tx>
            <c:strRef>
              <c:f>TabellenBUS!$I$26</c:f>
              <c:strCache>
                <c:ptCount val="1"/>
                <c:pt idx="0">
                  <c:v>Nederland</c:v>
                </c:pt>
              </c:strCache>
            </c:strRef>
          </c:tx>
          <c:spPr>
            <a:solidFill>
              <a:schemeClr val="accent4">
                <a:lumMod val="75000"/>
              </a:schemeClr>
            </a:solidFill>
            <a:ln>
              <a:noFill/>
            </a:ln>
            <a:effectLst/>
          </c:spPr>
          <c:invertIfNegative val="0"/>
          <c:cat>
            <c:multiLvlStrRef>
              <c:f>[0]!MaandSRG</c:f>
              <c:multiLvlStrCache>
                <c:ptCount val="16"/>
                <c:lvl>
                  <c:pt idx="0">
                    <c:v>maart</c:v>
                  </c:pt>
                  <c:pt idx="1">
                    <c:v>juni</c:v>
                  </c:pt>
                  <c:pt idx="2">
                    <c:v>september</c:v>
                  </c:pt>
                  <c:pt idx="3">
                    <c:v>december</c:v>
                  </c:pt>
                  <c:pt idx="4">
                    <c:v>maart</c:v>
                  </c:pt>
                  <c:pt idx="5">
                    <c:v>juni</c:v>
                  </c:pt>
                  <c:pt idx="6">
                    <c:v>september</c:v>
                  </c:pt>
                  <c:pt idx="7">
                    <c:v>december</c:v>
                  </c:pt>
                  <c:pt idx="8">
                    <c:v>maart</c:v>
                  </c:pt>
                  <c:pt idx="9">
                    <c:v>juni</c:v>
                  </c:pt>
                  <c:pt idx="10">
                    <c:v>september</c:v>
                  </c:pt>
                  <c:pt idx="11">
                    <c:v>december</c:v>
                  </c:pt>
                  <c:pt idx="12">
                    <c:v>maart</c:v>
                  </c:pt>
                  <c:pt idx="13">
                    <c:v>juni</c:v>
                  </c:pt>
                  <c:pt idx="14">
                    <c:v>september</c:v>
                  </c:pt>
                  <c:pt idx="15">
                    <c:v>december</c:v>
                  </c:pt>
                </c:lvl>
                <c:lvl>
                  <c:pt idx="0">
                    <c:v>2015</c:v>
                  </c:pt>
                  <c:pt idx="4">
                    <c:v>2016</c:v>
                  </c:pt>
                  <c:pt idx="8">
                    <c:v>2017</c:v>
                  </c:pt>
                  <c:pt idx="12">
                    <c:v>2018</c:v>
                  </c:pt>
                </c:lvl>
              </c:multiLvlStrCache>
            </c:multiLvlStrRef>
          </c:cat>
          <c:val>
            <c:numRef>
              <c:f>[0]!Fig1_AantalGemeente1SRG</c:f>
              <c:numCache>
                <c:formatCode>General</c:formatCode>
                <c:ptCount val="16"/>
                <c:pt idx="0">
                  <c:v>207990</c:v>
                </c:pt>
                <c:pt idx="1">
                  <c:v>210200</c:v>
                </c:pt>
                <c:pt idx="2">
                  <c:v>208170</c:v>
                </c:pt>
                <c:pt idx="3">
                  <c:v>208870</c:v>
                </c:pt>
                <c:pt idx="4">
                  <c:v>215060</c:v>
                </c:pt>
                <c:pt idx="5">
                  <c:v>217780</c:v>
                </c:pt>
                <c:pt idx="6">
                  <c:v>214200</c:v>
                </c:pt>
                <c:pt idx="7">
                  <c:v>222220</c:v>
                </c:pt>
                <c:pt idx="8">
                  <c:v>230830</c:v>
                </c:pt>
                <c:pt idx="9">
                  <c:v>239400</c:v>
                </c:pt>
                <c:pt idx="10">
                  <c:v>247460</c:v>
                </c:pt>
                <c:pt idx="11">
                  <c:v>255890</c:v>
                </c:pt>
                <c:pt idx="12">
                  <c:v>269450</c:v>
                </c:pt>
                <c:pt idx="13">
                  <c:v>272210</c:v>
                </c:pt>
                <c:pt idx="14">
                  <c:v>269570</c:v>
                </c:pt>
                <c:pt idx="15">
                  <c:v>269590</c:v>
                </c:pt>
              </c:numCache>
            </c:numRef>
          </c:val>
          <c:extLst>
            <c:ext xmlns:c16="http://schemas.microsoft.com/office/drawing/2014/chart" uri="{C3380CC4-5D6E-409C-BE32-E72D297353CC}">
              <c16:uniqueId val="{00000000-B8B4-42C8-87A7-839A7249BA21}"/>
            </c:ext>
          </c:extLst>
        </c:ser>
        <c:ser>
          <c:idx val="1"/>
          <c:order val="1"/>
          <c:tx>
            <c:strRef>
              <c:f>TabellenBUS!$J$26</c:f>
              <c:strCache>
                <c:ptCount val="1"/>
                <c:pt idx="0">
                  <c:v>0</c:v>
                </c:pt>
              </c:strCache>
            </c:strRef>
          </c:tx>
          <c:spPr>
            <a:solidFill>
              <a:schemeClr val="accent4">
                <a:lumMod val="60000"/>
                <a:lumOff val="40000"/>
              </a:schemeClr>
            </a:solidFill>
            <a:ln>
              <a:noFill/>
            </a:ln>
            <a:effectLst/>
          </c:spPr>
          <c:invertIfNegative val="0"/>
          <c:cat>
            <c:multiLvlStrRef>
              <c:f>[0]!MaandSRG</c:f>
              <c:multiLvlStrCache>
                <c:ptCount val="16"/>
                <c:lvl>
                  <c:pt idx="0">
                    <c:v>maart</c:v>
                  </c:pt>
                  <c:pt idx="1">
                    <c:v>juni</c:v>
                  </c:pt>
                  <c:pt idx="2">
                    <c:v>september</c:v>
                  </c:pt>
                  <c:pt idx="3">
                    <c:v>december</c:v>
                  </c:pt>
                  <c:pt idx="4">
                    <c:v>maart</c:v>
                  </c:pt>
                  <c:pt idx="5">
                    <c:v>juni</c:v>
                  </c:pt>
                  <c:pt idx="6">
                    <c:v>september</c:v>
                  </c:pt>
                  <c:pt idx="7">
                    <c:v>december</c:v>
                  </c:pt>
                  <c:pt idx="8">
                    <c:v>maart</c:v>
                  </c:pt>
                  <c:pt idx="9">
                    <c:v>juni</c:v>
                  </c:pt>
                  <c:pt idx="10">
                    <c:v>september</c:v>
                  </c:pt>
                  <c:pt idx="11">
                    <c:v>december</c:v>
                  </c:pt>
                  <c:pt idx="12">
                    <c:v>maart</c:v>
                  </c:pt>
                  <c:pt idx="13">
                    <c:v>juni</c:v>
                  </c:pt>
                  <c:pt idx="14">
                    <c:v>september</c:v>
                  </c:pt>
                  <c:pt idx="15">
                    <c:v>december</c:v>
                  </c:pt>
                </c:lvl>
                <c:lvl>
                  <c:pt idx="0">
                    <c:v>2015</c:v>
                  </c:pt>
                  <c:pt idx="4">
                    <c:v>2016</c:v>
                  </c:pt>
                  <c:pt idx="8">
                    <c:v>2017</c:v>
                  </c:pt>
                  <c:pt idx="12">
                    <c:v>2018</c:v>
                  </c:pt>
                </c:lvl>
              </c:multiLvlStrCache>
            </c:multiLvlStrRef>
          </c:cat>
          <c:val>
            <c:numRef>
              <c:f>[0]!Fig1_AantalGemeente2SRG</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B8B4-42C8-87A7-839A7249BA21}"/>
            </c:ext>
          </c:extLst>
        </c:ser>
        <c:dLbls>
          <c:showLegendKey val="0"/>
          <c:showVal val="0"/>
          <c:showCatName val="0"/>
          <c:showSerName val="0"/>
          <c:showPercent val="0"/>
          <c:showBubbleSize val="0"/>
        </c:dLbls>
        <c:gapWidth val="150"/>
        <c:axId val="201184768"/>
        <c:axId val="201186304"/>
      </c:barChart>
      <c:catAx>
        <c:axId val="201184768"/>
        <c:scaling>
          <c:orientation val="minMax"/>
        </c:scaling>
        <c:delete val="0"/>
        <c:axPos val="b"/>
        <c:numFmt formatCode="General" sourceLinked="1"/>
        <c:majorTickMark val="out"/>
        <c:minorTickMark val="none"/>
        <c:tickLblPos val="nextTo"/>
        <c:crossAx val="201186304"/>
        <c:crosses val="autoZero"/>
        <c:auto val="1"/>
        <c:lblAlgn val="ctr"/>
        <c:lblOffset val="100"/>
        <c:noMultiLvlLbl val="0"/>
      </c:catAx>
      <c:valAx>
        <c:axId val="201186304"/>
        <c:scaling>
          <c:orientation val="minMax"/>
        </c:scaling>
        <c:delete val="0"/>
        <c:axPos val="l"/>
        <c:majorGridlines/>
        <c:numFmt formatCode="#,##0" sourceLinked="0"/>
        <c:majorTickMark val="out"/>
        <c:minorTickMark val="none"/>
        <c:tickLblPos val="nextTo"/>
        <c:crossAx val="201184768"/>
        <c:crosses val="autoZero"/>
        <c:crossBetween val="between"/>
      </c:valAx>
    </c:plotArea>
    <c:plotVisOnly val="1"/>
    <c:dispBlanksAs val="gap"/>
    <c:showDLblsOverMax val="0"/>
  </c:chart>
  <c:spPr>
    <a:solidFill>
      <a:schemeClr val="bg1"/>
    </a:solidFill>
    <a:ln>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TabellenSRG!$E$7</c:f>
              <c:strCache>
                <c:ptCount val="1"/>
                <c:pt idx="0">
                  <c:v>Nederland</c:v>
                </c:pt>
              </c:strCache>
            </c:strRef>
          </c:tx>
          <c:dPt>
            <c:idx val="2"/>
            <c:bubble3D val="0"/>
            <c:spPr>
              <a:solidFill>
                <a:schemeClr val="tx2">
                  <a:lumMod val="20000"/>
                  <a:lumOff val="80000"/>
                </a:schemeClr>
              </a:solidFill>
              <a:ln>
                <a:noFill/>
              </a:ln>
            </c:spPr>
            <c:extLst>
              <c:ext xmlns:c16="http://schemas.microsoft.com/office/drawing/2014/chart" uri="{C3380CC4-5D6E-409C-BE32-E72D297353CC}">
                <c16:uniqueId val="{00000001-EEF5-4393-8F7A-8759089A16B9}"/>
              </c:ext>
            </c:extLst>
          </c:dPt>
          <c:dPt>
            <c:idx val="3"/>
            <c:bubble3D val="0"/>
            <c:spPr>
              <a:solidFill>
                <a:schemeClr val="accent2">
                  <a:lumMod val="60000"/>
                  <a:lumOff val="40000"/>
                </a:schemeClr>
              </a:solidFill>
            </c:spPr>
            <c:extLst>
              <c:ext xmlns:c16="http://schemas.microsoft.com/office/drawing/2014/chart" uri="{C3380CC4-5D6E-409C-BE32-E72D297353CC}">
                <c16:uniqueId val="{00000002-2F74-4568-94B5-00FC21417337}"/>
              </c:ext>
            </c:extLst>
          </c:dPt>
          <c:dLbls>
            <c:delete val="1"/>
          </c:dLbls>
          <c:cat>
            <c:strRef>
              <c:f>TabellenSRG!$N$45:$N$54</c:f>
              <c:strCache>
                <c:ptCount val="10"/>
                <c:pt idx="0">
                  <c:v>Tijdelijke loonkostensubsidie</c:v>
                </c:pt>
                <c:pt idx="1">
                  <c:v>WIW/ID-baan</c:v>
                </c:pt>
                <c:pt idx="2">
                  <c:v>Participatieplaats</c:v>
                </c:pt>
                <c:pt idx="3">
                  <c:v>LKS P-Wet</c:v>
                </c:pt>
                <c:pt idx="4">
                  <c:v>Forfaitaire loonkostensubsidie</c:v>
                </c:pt>
                <c:pt idx="5">
                  <c:v>Beschut werk</c:v>
                </c:pt>
                <c:pt idx="6">
                  <c:v>Begeleiding op werkkring/job-coach</c:v>
                </c:pt>
                <c:pt idx="7">
                  <c:v>Vervoersvoorziening</c:v>
                </c:pt>
                <c:pt idx="8">
                  <c:v>Andere voorziening</c:v>
                </c:pt>
                <c:pt idx="9">
                  <c:v>Overige voorziening</c:v>
                </c:pt>
              </c:strCache>
            </c:strRef>
          </c:cat>
          <c:val>
            <c:numRef>
              <c:f>TabellenSRG!$O$45:$O$54</c:f>
              <c:numCache>
                <c:formatCode>General</c:formatCode>
                <c:ptCount val="10"/>
                <c:pt idx="0">
                  <c:v>2650</c:v>
                </c:pt>
                <c:pt idx="1">
                  <c:v>540</c:v>
                </c:pt>
                <c:pt idx="2">
                  <c:v>8950</c:v>
                </c:pt>
                <c:pt idx="3">
                  <c:v>15540</c:v>
                </c:pt>
                <c:pt idx="4">
                  <c:v>2040</c:v>
                </c:pt>
                <c:pt idx="5">
                  <c:v>2030</c:v>
                </c:pt>
                <c:pt idx="6">
                  <c:v>4210</c:v>
                </c:pt>
                <c:pt idx="7">
                  <c:v>220</c:v>
                </c:pt>
                <c:pt idx="8">
                  <c:v>430</c:v>
                </c:pt>
                <c:pt idx="9">
                  <c:v>232970</c:v>
                </c:pt>
              </c:numCache>
            </c:numRef>
          </c:val>
          <c:extLst>
            <c:ext xmlns:c16="http://schemas.microsoft.com/office/drawing/2014/chart" uri="{C3380CC4-5D6E-409C-BE32-E72D297353CC}">
              <c16:uniqueId val="{00000002-EEF5-4393-8F7A-8759089A16B9}"/>
            </c:ext>
          </c:extLst>
        </c:ser>
        <c:dLbls>
          <c:showLegendKey val="0"/>
          <c:showVal val="1"/>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v>"Inclusief overig"</c:v>
          </c:tx>
          <c:dPt>
            <c:idx val="2"/>
            <c:bubble3D val="0"/>
            <c:spPr>
              <a:solidFill>
                <a:schemeClr val="tx2">
                  <a:lumMod val="20000"/>
                  <a:lumOff val="80000"/>
                </a:schemeClr>
              </a:solidFill>
              <a:ln>
                <a:noFill/>
              </a:ln>
            </c:spPr>
            <c:extLst>
              <c:ext xmlns:c16="http://schemas.microsoft.com/office/drawing/2014/chart" uri="{C3380CC4-5D6E-409C-BE32-E72D297353CC}">
                <c16:uniqueId val="{00000001-205A-4D6F-A5CA-B549D23C7D18}"/>
              </c:ext>
            </c:extLst>
          </c:dPt>
          <c:dPt>
            <c:idx val="3"/>
            <c:bubble3D val="0"/>
            <c:spPr>
              <a:solidFill>
                <a:schemeClr val="accent2">
                  <a:lumMod val="60000"/>
                  <a:lumOff val="40000"/>
                </a:schemeClr>
              </a:solidFill>
            </c:spPr>
            <c:extLst>
              <c:ext xmlns:c16="http://schemas.microsoft.com/office/drawing/2014/chart" uri="{C3380CC4-5D6E-409C-BE32-E72D297353CC}">
                <c16:uniqueId val="{00000002-6CA0-4BD7-BABE-628DE0E4951F}"/>
              </c:ext>
            </c:extLst>
          </c:dPt>
          <c:dLbls>
            <c:delete val="1"/>
          </c:dLbls>
          <c:cat>
            <c:strRef>
              <c:f>TabellenSRG!$N$45:$N$53</c:f>
              <c:strCache>
                <c:ptCount val="9"/>
                <c:pt idx="0">
                  <c:v>Tijdelijke loonkostensubsidie</c:v>
                </c:pt>
                <c:pt idx="1">
                  <c:v>WIW/ID-baan</c:v>
                </c:pt>
                <c:pt idx="2">
                  <c:v>Participatieplaats</c:v>
                </c:pt>
                <c:pt idx="3">
                  <c:v>LKS P-Wet</c:v>
                </c:pt>
                <c:pt idx="4">
                  <c:v>Forfaitaire loonkostensubsidie</c:v>
                </c:pt>
                <c:pt idx="5">
                  <c:v>Beschut werk</c:v>
                </c:pt>
                <c:pt idx="6">
                  <c:v>Begeleiding op werkkring/job-coach</c:v>
                </c:pt>
                <c:pt idx="7">
                  <c:v>Vervoersvoorziening</c:v>
                </c:pt>
                <c:pt idx="8">
                  <c:v>Andere voorziening</c:v>
                </c:pt>
              </c:strCache>
            </c:strRef>
          </c:cat>
          <c:val>
            <c:numRef>
              <c:f>TabellenSRG!$P$45:$P$54</c:f>
              <c:numCache>
                <c:formatCode>General</c:formatCode>
                <c:ptCount val="10"/>
                <c:pt idx="0">
                  <c:v>#N/A</c:v>
                </c:pt>
                <c:pt idx="1">
                  <c:v>#N/A</c:v>
                </c:pt>
                <c:pt idx="2">
                  <c:v>#N/A</c:v>
                </c:pt>
                <c:pt idx="3">
                  <c:v>#N/A</c:v>
                </c:pt>
                <c:pt idx="4">
                  <c:v>#N/A</c:v>
                </c:pt>
                <c:pt idx="5">
                  <c:v>#N/A</c:v>
                </c:pt>
                <c:pt idx="6">
                  <c:v>#N/A</c:v>
                </c:pt>
                <c:pt idx="7">
                  <c:v>#N/A</c:v>
                </c:pt>
                <c:pt idx="8">
                  <c:v>#N/A</c:v>
                </c:pt>
                <c:pt idx="9">
                  <c:v>#N/A</c:v>
                </c:pt>
              </c:numCache>
            </c:numRef>
          </c:val>
          <c:extLst>
            <c:ext xmlns:c16="http://schemas.microsoft.com/office/drawing/2014/chart" uri="{C3380CC4-5D6E-409C-BE32-E72D297353CC}">
              <c16:uniqueId val="{00000002-205A-4D6F-A5CA-B549D23C7D18}"/>
            </c:ext>
          </c:extLst>
        </c:ser>
        <c:dLbls>
          <c:dLblPos val="outEnd"/>
          <c:showLegendKey val="0"/>
          <c:showVal val="1"/>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TabellenSRG!$E$7</c:f>
              <c:strCache>
                <c:ptCount val="1"/>
                <c:pt idx="0">
                  <c:v>Nederland</c:v>
                </c:pt>
              </c:strCache>
            </c:strRef>
          </c:tx>
          <c:dPt>
            <c:idx val="2"/>
            <c:bubble3D val="0"/>
            <c:spPr>
              <a:solidFill>
                <a:schemeClr val="tx2">
                  <a:lumMod val="20000"/>
                  <a:lumOff val="80000"/>
                </a:schemeClr>
              </a:solidFill>
              <a:ln>
                <a:noFill/>
              </a:ln>
            </c:spPr>
            <c:extLst>
              <c:ext xmlns:c16="http://schemas.microsoft.com/office/drawing/2014/chart" uri="{C3380CC4-5D6E-409C-BE32-E72D297353CC}">
                <c16:uniqueId val="{00000001-53F7-4397-A9A7-7328553E0737}"/>
              </c:ext>
            </c:extLst>
          </c:dPt>
          <c:dPt>
            <c:idx val="3"/>
            <c:bubble3D val="0"/>
            <c:spPr>
              <a:solidFill>
                <a:schemeClr val="accent2">
                  <a:lumMod val="60000"/>
                  <a:lumOff val="40000"/>
                </a:schemeClr>
              </a:solidFill>
            </c:spPr>
            <c:extLst>
              <c:ext xmlns:c16="http://schemas.microsoft.com/office/drawing/2014/chart" uri="{C3380CC4-5D6E-409C-BE32-E72D297353CC}">
                <c16:uniqueId val="{00000002-A401-44CC-8A32-456D642F05E3}"/>
              </c:ext>
            </c:extLst>
          </c:dPt>
          <c:dLbls>
            <c:delete val="1"/>
          </c:dLbls>
          <c:cat>
            <c:strRef>
              <c:f>TabellenSRG!$N$45:$N$53</c:f>
              <c:strCache>
                <c:ptCount val="9"/>
                <c:pt idx="0">
                  <c:v>Tijdelijke loonkostensubsidie</c:v>
                </c:pt>
                <c:pt idx="1">
                  <c:v>WIW/ID-baan</c:v>
                </c:pt>
                <c:pt idx="2">
                  <c:v>Participatieplaats</c:v>
                </c:pt>
                <c:pt idx="3">
                  <c:v>LKS P-Wet</c:v>
                </c:pt>
                <c:pt idx="4">
                  <c:v>Forfaitaire loonkostensubsidie</c:v>
                </c:pt>
                <c:pt idx="5">
                  <c:v>Beschut werk</c:v>
                </c:pt>
                <c:pt idx="6">
                  <c:v>Begeleiding op werkkring/job-coach</c:v>
                </c:pt>
                <c:pt idx="7">
                  <c:v>Vervoersvoorziening</c:v>
                </c:pt>
                <c:pt idx="8">
                  <c:v>Andere voorziening</c:v>
                </c:pt>
              </c:strCache>
            </c:strRef>
          </c:cat>
          <c:val>
            <c:numRef>
              <c:f>TabellenSRG!$O$45:$O$53</c:f>
              <c:numCache>
                <c:formatCode>General</c:formatCode>
                <c:ptCount val="9"/>
                <c:pt idx="0">
                  <c:v>2650</c:v>
                </c:pt>
                <c:pt idx="1">
                  <c:v>540</c:v>
                </c:pt>
                <c:pt idx="2">
                  <c:v>8950</c:v>
                </c:pt>
                <c:pt idx="3">
                  <c:v>15540</c:v>
                </c:pt>
                <c:pt idx="4">
                  <c:v>2040</c:v>
                </c:pt>
                <c:pt idx="5">
                  <c:v>2030</c:v>
                </c:pt>
                <c:pt idx="6">
                  <c:v>4210</c:v>
                </c:pt>
                <c:pt idx="7">
                  <c:v>220</c:v>
                </c:pt>
                <c:pt idx="8">
                  <c:v>430</c:v>
                </c:pt>
              </c:numCache>
            </c:numRef>
          </c:val>
          <c:extLst>
            <c:ext xmlns:c16="http://schemas.microsoft.com/office/drawing/2014/chart" uri="{C3380CC4-5D6E-409C-BE32-E72D297353CC}">
              <c16:uniqueId val="{00000002-53F7-4397-A9A7-7328553E0737}"/>
            </c:ext>
          </c:extLst>
        </c:ser>
        <c:dLbls>
          <c:showLegendKey val="0"/>
          <c:showVal val="1"/>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TabellenSRG!$S$7</c:f>
              <c:strCache>
                <c:ptCount val="1"/>
                <c:pt idx="0">
                  <c:v>0</c:v>
                </c:pt>
              </c:strCache>
            </c:strRef>
          </c:tx>
          <c:dPt>
            <c:idx val="2"/>
            <c:bubble3D val="0"/>
            <c:spPr>
              <a:solidFill>
                <a:schemeClr val="tx2">
                  <a:lumMod val="20000"/>
                  <a:lumOff val="80000"/>
                </a:schemeClr>
              </a:solidFill>
              <a:ln>
                <a:noFill/>
              </a:ln>
            </c:spPr>
            <c:extLst>
              <c:ext xmlns:c16="http://schemas.microsoft.com/office/drawing/2014/chart" uri="{C3380CC4-5D6E-409C-BE32-E72D297353CC}">
                <c16:uniqueId val="{00000001-94FF-42C8-BD50-6DC6D4EE2808}"/>
              </c:ext>
            </c:extLst>
          </c:dPt>
          <c:dPt>
            <c:idx val="3"/>
            <c:bubble3D val="0"/>
            <c:spPr>
              <a:solidFill>
                <a:schemeClr val="accent2">
                  <a:lumMod val="60000"/>
                  <a:lumOff val="40000"/>
                </a:schemeClr>
              </a:solidFill>
            </c:spPr>
            <c:extLst>
              <c:ext xmlns:c16="http://schemas.microsoft.com/office/drawing/2014/chart" uri="{C3380CC4-5D6E-409C-BE32-E72D297353CC}">
                <c16:uniqueId val="{00000002-26A2-4C50-9399-CF3B35EA8BE6}"/>
              </c:ext>
            </c:extLst>
          </c:dPt>
          <c:dLbls>
            <c:delete val="1"/>
          </c:dLbls>
          <c:cat>
            <c:strRef>
              <c:f>TabellenSRG!$N$45:$N$53</c:f>
              <c:strCache>
                <c:ptCount val="9"/>
                <c:pt idx="0">
                  <c:v>Tijdelijke loonkostensubsidie</c:v>
                </c:pt>
                <c:pt idx="1">
                  <c:v>WIW/ID-baan</c:v>
                </c:pt>
                <c:pt idx="2">
                  <c:v>Participatieplaats</c:v>
                </c:pt>
                <c:pt idx="3">
                  <c:v>LKS P-Wet</c:v>
                </c:pt>
                <c:pt idx="4">
                  <c:v>Forfaitaire loonkostensubsidie</c:v>
                </c:pt>
                <c:pt idx="5">
                  <c:v>Beschut werk</c:v>
                </c:pt>
                <c:pt idx="6">
                  <c:v>Begeleiding op werkkring/job-coach</c:v>
                </c:pt>
                <c:pt idx="7">
                  <c:v>Vervoersvoorziening</c:v>
                </c:pt>
                <c:pt idx="8">
                  <c:v>Andere voorziening</c:v>
                </c:pt>
              </c:strCache>
            </c:strRef>
          </c:cat>
          <c:val>
            <c:numRef>
              <c:f>TabellenSRG!$P$45:$P$53</c:f>
              <c:numCache>
                <c:formatCode>General</c:formatCode>
                <c:ptCount val="9"/>
                <c:pt idx="0">
                  <c:v>#N/A</c:v>
                </c:pt>
                <c:pt idx="1">
                  <c:v>#N/A</c:v>
                </c:pt>
                <c:pt idx="2">
                  <c:v>#N/A</c:v>
                </c:pt>
                <c:pt idx="3">
                  <c:v>#N/A</c:v>
                </c:pt>
                <c:pt idx="4">
                  <c:v>#N/A</c:v>
                </c:pt>
                <c:pt idx="5">
                  <c:v>#N/A</c:v>
                </c:pt>
                <c:pt idx="6">
                  <c:v>#N/A</c:v>
                </c:pt>
                <c:pt idx="7">
                  <c:v>#N/A</c:v>
                </c:pt>
                <c:pt idx="8">
                  <c:v>#N/A</c:v>
                </c:pt>
              </c:numCache>
            </c:numRef>
          </c:val>
          <c:extLst>
            <c:ext xmlns:c16="http://schemas.microsoft.com/office/drawing/2014/chart" uri="{C3380CC4-5D6E-409C-BE32-E72D297353CC}">
              <c16:uniqueId val="{00000002-94FF-42C8-BD50-6DC6D4EE2808}"/>
            </c:ext>
          </c:extLst>
        </c:ser>
        <c:dLbls>
          <c:showLegendKey val="0"/>
          <c:showVal val="1"/>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nl-NL"/>
              <a:t> </a:t>
            </a:r>
          </a:p>
        </c:rich>
      </c:tx>
      <c:layout/>
      <c:overlay val="0"/>
    </c:title>
    <c:autoTitleDeleted val="0"/>
    <c:plotArea>
      <c:layout/>
      <c:barChart>
        <c:barDir val="col"/>
        <c:grouping val="clustered"/>
        <c:varyColors val="0"/>
        <c:ser>
          <c:idx val="0"/>
          <c:order val="0"/>
          <c:tx>
            <c:strRef>
              <c:f>TabellenSRG!$O$63</c:f>
              <c:strCache>
                <c:ptCount val="1"/>
                <c:pt idx="0">
                  <c:v>Nederland</c:v>
                </c:pt>
              </c:strCache>
            </c:strRef>
          </c:tx>
          <c:spPr>
            <a:solidFill>
              <a:schemeClr val="accent2">
                <a:lumMod val="75000"/>
              </a:schemeClr>
            </a:solidFill>
          </c:spPr>
          <c:invertIfNegative val="0"/>
          <c:cat>
            <c:strRef>
              <c:f>TabellenSRG!$N$65:$N$66</c:f>
              <c:strCache>
                <c:ptCount val="2"/>
                <c:pt idx="0">
                  <c:v>met bijstand</c:v>
                </c:pt>
                <c:pt idx="1">
                  <c:v>met werk</c:v>
                </c:pt>
              </c:strCache>
            </c:strRef>
          </c:cat>
          <c:val>
            <c:numRef>
              <c:f>TabellenSRG!$O$65:$O$66</c:f>
              <c:numCache>
                <c:formatCode>0%</c:formatCode>
                <c:ptCount val="2"/>
                <c:pt idx="0">
                  <c:v>0.74476776438549597</c:v>
                </c:pt>
                <c:pt idx="1">
                  <c:v>0.26209087699833578</c:v>
                </c:pt>
              </c:numCache>
            </c:numRef>
          </c:val>
          <c:extLst>
            <c:ext xmlns:c16="http://schemas.microsoft.com/office/drawing/2014/chart" uri="{C3380CC4-5D6E-409C-BE32-E72D297353CC}">
              <c16:uniqueId val="{00000000-4945-4A49-9915-00F13D0327E0}"/>
            </c:ext>
          </c:extLst>
        </c:ser>
        <c:ser>
          <c:idx val="1"/>
          <c:order val="1"/>
          <c:tx>
            <c:strRef>
              <c:f>TabellenSRG!$P$63</c:f>
              <c:strCache>
                <c:ptCount val="1"/>
                <c:pt idx="0">
                  <c:v>0</c:v>
                </c:pt>
              </c:strCache>
            </c:strRef>
          </c:tx>
          <c:spPr>
            <a:solidFill>
              <a:schemeClr val="accent2">
                <a:lumMod val="60000"/>
                <a:lumOff val="40000"/>
              </a:schemeClr>
            </a:solidFill>
          </c:spPr>
          <c:invertIfNegative val="0"/>
          <c:cat>
            <c:strRef>
              <c:f>TabellenSRG!$N$65:$N$66</c:f>
              <c:strCache>
                <c:ptCount val="2"/>
                <c:pt idx="0">
                  <c:v>met bijstand</c:v>
                </c:pt>
                <c:pt idx="1">
                  <c:v>met werk</c:v>
                </c:pt>
              </c:strCache>
            </c:strRef>
          </c:cat>
          <c:val>
            <c:numRef>
              <c:f>TabellenSRG!$P$65:$P$66</c:f>
              <c:numCache>
                <c:formatCode>0%</c:formatCode>
                <c:ptCount val="2"/>
                <c:pt idx="0">
                  <c:v>#N/A</c:v>
                </c:pt>
                <c:pt idx="1">
                  <c:v>#N/A</c:v>
                </c:pt>
              </c:numCache>
            </c:numRef>
          </c:val>
          <c:extLst>
            <c:ext xmlns:c16="http://schemas.microsoft.com/office/drawing/2014/chart" uri="{C3380CC4-5D6E-409C-BE32-E72D297353CC}">
              <c16:uniqueId val="{00000001-4945-4A49-9915-00F13D0327E0}"/>
            </c:ext>
          </c:extLst>
        </c:ser>
        <c:dLbls>
          <c:showLegendKey val="0"/>
          <c:showVal val="0"/>
          <c:showCatName val="0"/>
          <c:showSerName val="0"/>
          <c:showPercent val="0"/>
          <c:showBubbleSize val="0"/>
        </c:dLbls>
        <c:gapWidth val="150"/>
        <c:axId val="201691136"/>
        <c:axId val="201692672"/>
      </c:barChart>
      <c:catAx>
        <c:axId val="201691136"/>
        <c:scaling>
          <c:orientation val="minMax"/>
        </c:scaling>
        <c:delete val="0"/>
        <c:axPos val="b"/>
        <c:numFmt formatCode="General" sourceLinked="0"/>
        <c:majorTickMark val="out"/>
        <c:minorTickMark val="none"/>
        <c:tickLblPos val="nextTo"/>
        <c:crossAx val="201692672"/>
        <c:crosses val="autoZero"/>
        <c:auto val="1"/>
        <c:lblAlgn val="ctr"/>
        <c:lblOffset val="100"/>
        <c:noMultiLvlLbl val="0"/>
      </c:catAx>
      <c:valAx>
        <c:axId val="201692672"/>
        <c:scaling>
          <c:orientation val="minMax"/>
          <c:max val="1"/>
        </c:scaling>
        <c:delete val="0"/>
        <c:axPos val="l"/>
        <c:majorGridlines/>
        <c:numFmt formatCode="0%" sourceLinked="1"/>
        <c:majorTickMark val="out"/>
        <c:minorTickMark val="none"/>
        <c:tickLblPos val="nextTo"/>
        <c:crossAx val="201691136"/>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doughnutChart>
        <c:varyColors val="1"/>
        <c:ser>
          <c:idx val="0"/>
          <c:order val="0"/>
          <c:spPr>
            <a:ln>
              <a:noFill/>
            </a:ln>
          </c:spPr>
          <c:dPt>
            <c:idx val="1"/>
            <c:bubble3D val="0"/>
            <c:spPr>
              <a:solidFill>
                <a:schemeClr val="bg2">
                  <a:lumMod val="50000"/>
                </a:schemeClr>
              </a:solidFill>
              <a:ln>
                <a:noFill/>
              </a:ln>
            </c:spPr>
            <c:extLst>
              <c:ext xmlns:c16="http://schemas.microsoft.com/office/drawing/2014/chart" uri="{C3380CC4-5D6E-409C-BE32-E72D297353CC}">
                <c16:uniqueId val="{00000001-A898-4235-B0A1-155A6AC4AC1F}"/>
              </c:ext>
            </c:extLst>
          </c:dPt>
          <c:cat>
            <c:strRef>
              <c:f>TabellenBDFS!$S$36:$S$41</c:f>
              <c:strCache>
                <c:ptCount val="6"/>
                <c:pt idx="0">
                  <c:v>Verwijtbare vorderingen</c:v>
                </c:pt>
                <c:pt idx="1">
                  <c:v>Vorderingen inlichtingenplicht</c:v>
                </c:pt>
                <c:pt idx="2">
                  <c:v>Boetevorderingen</c:v>
                </c:pt>
                <c:pt idx="3">
                  <c:v>Verhaal</c:v>
                </c:pt>
                <c:pt idx="4">
                  <c:v>Geldleningen</c:v>
                </c:pt>
                <c:pt idx="5">
                  <c:v>Overige vorderingen</c:v>
                </c:pt>
              </c:strCache>
            </c:strRef>
          </c:cat>
          <c:val>
            <c:numRef>
              <c:f>TabellenBDFS!$U$36:$U$41</c:f>
              <c:numCache>
                <c:formatCode>General</c:formatCode>
                <c:ptCount val="6"/>
                <c:pt idx="0">
                  <c:v>50950</c:v>
                </c:pt>
                <c:pt idx="1">
                  <c:v>80950</c:v>
                </c:pt>
                <c:pt idx="2">
                  <c:v>23240</c:v>
                </c:pt>
                <c:pt idx="3">
                  <c:v>16340</c:v>
                </c:pt>
                <c:pt idx="4">
                  <c:v>136360</c:v>
                </c:pt>
                <c:pt idx="5">
                  <c:v>171110</c:v>
                </c:pt>
              </c:numCache>
            </c:numRef>
          </c:val>
          <c:extLst>
            <c:ext xmlns:c16="http://schemas.microsoft.com/office/drawing/2014/chart" uri="{C3380CC4-5D6E-409C-BE32-E72D297353CC}">
              <c16:uniqueId val="{00000002-A898-4235-B0A1-155A6AC4AC1F}"/>
            </c:ext>
          </c:extLst>
        </c:ser>
        <c:dLbls>
          <c:showLegendKey val="0"/>
          <c:showVal val="0"/>
          <c:showCatName val="0"/>
          <c:showSerName val="0"/>
          <c:showPercent val="0"/>
          <c:showBubbleSize val="0"/>
          <c:showLeaderLines val="1"/>
        </c:dLbls>
        <c:firstSliceAng val="0"/>
        <c:holeSize val="50"/>
      </c:doughnutChart>
    </c:plotArea>
    <c:legend>
      <c:legendPos val="b"/>
      <c:layout>
        <c:manualLayout>
          <c:xMode val="edge"/>
          <c:yMode val="edge"/>
          <c:x val="0.14505965660153938"/>
          <c:y val="0.74787519290123461"/>
          <c:w val="0.76462493783303731"/>
          <c:h val="0.21537712191358024"/>
        </c:manualLayout>
      </c:layout>
      <c:overlay val="0"/>
      <c:txPr>
        <a:bodyPr/>
        <a:lstStyle/>
        <a:p>
          <a:pPr>
            <a:defRPr>
              <a:solidFill>
                <a:schemeClr val="bg1"/>
              </a:solidFill>
            </a:defRPr>
          </a:pPr>
          <a:endParaRPr lang="nl-NL"/>
        </a:p>
      </c:txPr>
    </c:legend>
    <c:plotVisOnly val="1"/>
    <c:dispBlanksAs val="gap"/>
    <c:showDLblsOverMax val="0"/>
  </c:chart>
  <c:spPr>
    <a:noFill/>
    <a:ln>
      <a:noFill/>
    </a:ln>
  </c:spPr>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TabellenSRG!$E$7</c:f>
              <c:strCache>
                <c:ptCount val="1"/>
                <c:pt idx="0">
                  <c:v>Nederland</c:v>
                </c:pt>
              </c:strCache>
            </c:strRef>
          </c:tx>
          <c:dPt>
            <c:idx val="1"/>
            <c:bubble3D val="0"/>
            <c:spPr>
              <a:solidFill>
                <a:schemeClr val="bg2">
                  <a:lumMod val="50000"/>
                </a:schemeClr>
              </a:solidFill>
            </c:spPr>
            <c:extLst>
              <c:ext xmlns:c16="http://schemas.microsoft.com/office/drawing/2014/chart" uri="{C3380CC4-5D6E-409C-BE32-E72D297353CC}">
                <c16:uniqueId val="{00000001-EFD0-4FD7-8C48-E5CF7810D4F7}"/>
              </c:ext>
            </c:extLst>
          </c:dPt>
          <c:cat>
            <c:strRef>
              <c:f>TabellenBDFS!$S$36:$S$41</c:f>
              <c:strCache>
                <c:ptCount val="6"/>
                <c:pt idx="0">
                  <c:v>Verwijtbare vorderingen</c:v>
                </c:pt>
                <c:pt idx="1">
                  <c:v>Vorderingen inlichtingenplicht</c:v>
                </c:pt>
                <c:pt idx="2">
                  <c:v>Boetevorderingen</c:v>
                </c:pt>
                <c:pt idx="3">
                  <c:v>Verhaal</c:v>
                </c:pt>
                <c:pt idx="4">
                  <c:v>Geldleningen</c:v>
                </c:pt>
                <c:pt idx="5">
                  <c:v>Overige vorderingen</c:v>
                </c:pt>
              </c:strCache>
            </c:strRef>
          </c:cat>
          <c:val>
            <c:numRef>
              <c:f>TabellenBDFS!$U$36:$U$41</c:f>
              <c:numCache>
                <c:formatCode>General</c:formatCode>
                <c:ptCount val="6"/>
                <c:pt idx="0">
                  <c:v>50950</c:v>
                </c:pt>
                <c:pt idx="1">
                  <c:v>80950</c:v>
                </c:pt>
                <c:pt idx="2">
                  <c:v>23240</c:v>
                </c:pt>
                <c:pt idx="3">
                  <c:v>16340</c:v>
                </c:pt>
                <c:pt idx="4">
                  <c:v>136360</c:v>
                </c:pt>
                <c:pt idx="5">
                  <c:v>171110</c:v>
                </c:pt>
              </c:numCache>
            </c:numRef>
          </c:val>
          <c:extLst>
            <c:ext xmlns:c16="http://schemas.microsoft.com/office/drawing/2014/chart" uri="{C3380CC4-5D6E-409C-BE32-E72D297353CC}">
              <c16:uniqueId val="{00000002-EFD0-4FD7-8C48-E5CF7810D4F7}"/>
            </c:ext>
          </c:extLst>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noFill/>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19"/>
    </mc:Choice>
    <mc:Fallback>
      <c:style val="19"/>
    </mc:Fallback>
  </mc:AlternateContent>
  <c:chart>
    <c:title>
      <c:tx>
        <c:strRef>
          <c:f>TabellenBDFS!$D$26</c:f>
          <c:strCache>
            <c:ptCount val="1"/>
            <c:pt idx="0">
              <c:v>Totaal aantal openstaande vorderingen</c:v>
            </c:pt>
          </c:strCache>
        </c:strRef>
      </c:tx>
      <c:layout/>
      <c:overlay val="0"/>
      <c:txPr>
        <a:bodyPr/>
        <a:lstStyle/>
        <a:p>
          <a:pPr>
            <a:defRPr sz="1300"/>
          </a:pPr>
          <a:endParaRPr lang="nl-NL"/>
        </a:p>
      </c:txPr>
    </c:title>
    <c:autoTitleDeleted val="0"/>
    <c:plotArea>
      <c:layout/>
      <c:barChart>
        <c:barDir val="col"/>
        <c:grouping val="clustered"/>
        <c:varyColors val="0"/>
        <c:ser>
          <c:idx val="0"/>
          <c:order val="0"/>
          <c:tx>
            <c:strRef>
              <c:f>TabellenBUS!$I$26</c:f>
              <c:strCache>
                <c:ptCount val="1"/>
                <c:pt idx="0">
                  <c:v>Nederland</c:v>
                </c:pt>
              </c:strCache>
            </c:strRef>
          </c:tx>
          <c:spPr>
            <a:solidFill>
              <a:schemeClr val="accent4">
                <a:lumMod val="75000"/>
              </a:schemeClr>
            </a:solidFill>
            <a:ln>
              <a:noFill/>
            </a:ln>
            <a:effectLst/>
          </c:spPr>
          <c:invertIfNegative val="0"/>
          <c:cat>
            <c:multiLvlStrRef>
              <c:f>[0]!MaandBDFS</c:f>
              <c:multiLvlStrCache>
                <c:ptCount val="23"/>
                <c:lvl>
                  <c:pt idx="0">
                    <c:v>maart</c:v>
                  </c:pt>
                  <c:pt idx="1">
                    <c:v>juni</c:v>
                  </c:pt>
                  <c:pt idx="2">
                    <c:v>september</c:v>
                  </c:pt>
                  <c:pt idx="3">
                    <c:v>december</c:v>
                  </c:pt>
                  <c:pt idx="4">
                    <c:v>maart</c:v>
                  </c:pt>
                  <c:pt idx="5">
                    <c:v>juni</c:v>
                  </c:pt>
                  <c:pt idx="6">
                    <c:v>september</c:v>
                  </c:pt>
                  <c:pt idx="7">
                    <c:v>december</c:v>
                  </c:pt>
                  <c:pt idx="8">
                    <c:v>maart</c:v>
                  </c:pt>
                  <c:pt idx="9">
                    <c:v>juni</c:v>
                  </c:pt>
                  <c:pt idx="10">
                    <c:v>september</c:v>
                  </c:pt>
                  <c:pt idx="11">
                    <c:v>december</c:v>
                  </c:pt>
                  <c:pt idx="12">
                    <c:v>maart</c:v>
                  </c:pt>
                  <c:pt idx="13">
                    <c:v>juni</c:v>
                  </c:pt>
                  <c:pt idx="14">
                    <c:v>september</c:v>
                  </c:pt>
                  <c:pt idx="15">
                    <c:v>december</c:v>
                  </c:pt>
                  <c:pt idx="16">
                    <c:v>maart</c:v>
                  </c:pt>
                  <c:pt idx="17">
                    <c:v>juni</c:v>
                  </c:pt>
                  <c:pt idx="18">
                    <c:v>september</c:v>
                  </c:pt>
                  <c:pt idx="19">
                    <c:v>december</c:v>
                  </c:pt>
                  <c:pt idx="20">
                    <c:v>maart</c:v>
                  </c:pt>
                  <c:pt idx="21">
                    <c:v>juni</c:v>
                  </c:pt>
                  <c:pt idx="22">
                    <c:v>september</c:v>
                  </c:pt>
                </c:lvl>
                <c:lvl>
                  <c:pt idx="0">
                    <c:v>2013</c:v>
                  </c:pt>
                  <c:pt idx="4">
                    <c:v>2014</c:v>
                  </c:pt>
                  <c:pt idx="8">
                    <c:v>2015</c:v>
                  </c:pt>
                  <c:pt idx="12">
                    <c:v>2016</c:v>
                  </c:pt>
                  <c:pt idx="16">
                    <c:v>2017</c:v>
                  </c:pt>
                  <c:pt idx="20">
                    <c:v>2018</c:v>
                  </c:pt>
                </c:lvl>
              </c:multiLvlStrCache>
            </c:multiLvlStrRef>
          </c:cat>
          <c:val>
            <c:numRef>
              <c:f>[0]!Fig1_AantalGemeente1BDFS</c:f>
              <c:numCache>
                <c:formatCode>General</c:formatCode>
                <c:ptCount val="23"/>
                <c:pt idx="0">
                  <c:v>409200</c:v>
                </c:pt>
                <c:pt idx="1">
                  <c:v>405330</c:v>
                </c:pt>
                <c:pt idx="2">
                  <c:v>413430</c:v>
                </c:pt>
                <c:pt idx="3">
                  <c:v>428260</c:v>
                </c:pt>
                <c:pt idx="4">
                  <c:v>432620</c:v>
                </c:pt>
                <c:pt idx="5">
                  <c:v>429650</c:v>
                </c:pt>
                <c:pt idx="6">
                  <c:v>434650</c:v>
                </c:pt>
                <c:pt idx="7">
                  <c:v>443050</c:v>
                </c:pt>
                <c:pt idx="8">
                  <c:v>444080</c:v>
                </c:pt>
                <c:pt idx="9">
                  <c:v>441850</c:v>
                </c:pt>
                <c:pt idx="10">
                  <c:v>448270</c:v>
                </c:pt>
                <c:pt idx="11">
                  <c:v>459250</c:v>
                </c:pt>
                <c:pt idx="12">
                  <c:v>461450</c:v>
                </c:pt>
                <c:pt idx="13">
                  <c:v>456970</c:v>
                </c:pt>
                <c:pt idx="14">
                  <c:v>459540</c:v>
                </c:pt>
                <c:pt idx="15">
                  <c:v>468730</c:v>
                </c:pt>
                <c:pt idx="16">
                  <c:v>474310</c:v>
                </c:pt>
                <c:pt idx="17">
                  <c:v>472850</c:v>
                </c:pt>
                <c:pt idx="18">
                  <c:v>473200</c:v>
                </c:pt>
                <c:pt idx="19">
                  <c:v>477640</c:v>
                </c:pt>
                <c:pt idx="20">
                  <c:v>481680</c:v>
                </c:pt>
                <c:pt idx="21">
                  <c:v>480110</c:v>
                </c:pt>
                <c:pt idx="22">
                  <c:v>478980</c:v>
                </c:pt>
              </c:numCache>
            </c:numRef>
          </c:val>
          <c:extLst>
            <c:ext xmlns:c16="http://schemas.microsoft.com/office/drawing/2014/chart" uri="{C3380CC4-5D6E-409C-BE32-E72D297353CC}">
              <c16:uniqueId val="{00000000-ADD2-4F4C-9C27-4ED2E36567A9}"/>
            </c:ext>
          </c:extLst>
        </c:ser>
        <c:ser>
          <c:idx val="1"/>
          <c:order val="1"/>
          <c:tx>
            <c:strRef>
              <c:f>TabellenBUS!$J$26</c:f>
              <c:strCache>
                <c:ptCount val="1"/>
                <c:pt idx="0">
                  <c:v>0</c:v>
                </c:pt>
              </c:strCache>
            </c:strRef>
          </c:tx>
          <c:spPr>
            <a:solidFill>
              <a:schemeClr val="accent4">
                <a:lumMod val="60000"/>
                <a:lumOff val="40000"/>
              </a:schemeClr>
            </a:solidFill>
            <a:ln>
              <a:noFill/>
            </a:ln>
            <a:effectLst/>
          </c:spPr>
          <c:invertIfNegative val="0"/>
          <c:cat>
            <c:multiLvlStrRef>
              <c:f>[0]!MaandBDFS</c:f>
              <c:multiLvlStrCache>
                <c:ptCount val="23"/>
                <c:lvl>
                  <c:pt idx="0">
                    <c:v>maart</c:v>
                  </c:pt>
                  <c:pt idx="1">
                    <c:v>juni</c:v>
                  </c:pt>
                  <c:pt idx="2">
                    <c:v>september</c:v>
                  </c:pt>
                  <c:pt idx="3">
                    <c:v>december</c:v>
                  </c:pt>
                  <c:pt idx="4">
                    <c:v>maart</c:v>
                  </c:pt>
                  <c:pt idx="5">
                    <c:v>juni</c:v>
                  </c:pt>
                  <c:pt idx="6">
                    <c:v>september</c:v>
                  </c:pt>
                  <c:pt idx="7">
                    <c:v>december</c:v>
                  </c:pt>
                  <c:pt idx="8">
                    <c:v>maart</c:v>
                  </c:pt>
                  <c:pt idx="9">
                    <c:v>juni</c:v>
                  </c:pt>
                  <c:pt idx="10">
                    <c:v>september</c:v>
                  </c:pt>
                  <c:pt idx="11">
                    <c:v>december</c:v>
                  </c:pt>
                  <c:pt idx="12">
                    <c:v>maart</c:v>
                  </c:pt>
                  <c:pt idx="13">
                    <c:v>juni</c:v>
                  </c:pt>
                  <c:pt idx="14">
                    <c:v>september</c:v>
                  </c:pt>
                  <c:pt idx="15">
                    <c:v>december</c:v>
                  </c:pt>
                  <c:pt idx="16">
                    <c:v>maart</c:v>
                  </c:pt>
                  <c:pt idx="17">
                    <c:v>juni</c:v>
                  </c:pt>
                  <c:pt idx="18">
                    <c:v>september</c:v>
                  </c:pt>
                  <c:pt idx="19">
                    <c:v>december</c:v>
                  </c:pt>
                  <c:pt idx="20">
                    <c:v>maart</c:v>
                  </c:pt>
                  <c:pt idx="21">
                    <c:v>juni</c:v>
                  </c:pt>
                  <c:pt idx="22">
                    <c:v>september</c:v>
                  </c:pt>
                </c:lvl>
                <c:lvl>
                  <c:pt idx="0">
                    <c:v>2013</c:v>
                  </c:pt>
                  <c:pt idx="4">
                    <c:v>2014</c:v>
                  </c:pt>
                  <c:pt idx="8">
                    <c:v>2015</c:v>
                  </c:pt>
                  <c:pt idx="12">
                    <c:v>2016</c:v>
                  </c:pt>
                  <c:pt idx="16">
                    <c:v>2017</c:v>
                  </c:pt>
                  <c:pt idx="20">
                    <c:v>2018</c:v>
                  </c:pt>
                </c:lvl>
              </c:multiLvlStrCache>
            </c:multiLvlStrRef>
          </c:cat>
          <c:val>
            <c:numRef>
              <c:f>[0]!Fig1_AantalGemeente2BDFS</c:f>
              <c:numCache>
                <c:formatCode>General</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1-ADD2-4F4C-9C27-4ED2E36567A9}"/>
            </c:ext>
          </c:extLst>
        </c:ser>
        <c:dLbls>
          <c:showLegendKey val="0"/>
          <c:showVal val="0"/>
          <c:showCatName val="0"/>
          <c:showSerName val="0"/>
          <c:showPercent val="0"/>
          <c:showBubbleSize val="0"/>
        </c:dLbls>
        <c:gapWidth val="150"/>
        <c:axId val="202304128"/>
        <c:axId val="187761024"/>
      </c:barChart>
      <c:catAx>
        <c:axId val="202304128"/>
        <c:scaling>
          <c:orientation val="minMax"/>
        </c:scaling>
        <c:delete val="0"/>
        <c:axPos val="b"/>
        <c:numFmt formatCode="General" sourceLinked="1"/>
        <c:majorTickMark val="out"/>
        <c:minorTickMark val="none"/>
        <c:tickLblPos val="nextTo"/>
        <c:crossAx val="187761024"/>
        <c:crosses val="autoZero"/>
        <c:auto val="1"/>
        <c:lblAlgn val="ctr"/>
        <c:lblOffset val="100"/>
        <c:noMultiLvlLbl val="0"/>
      </c:catAx>
      <c:valAx>
        <c:axId val="187761024"/>
        <c:scaling>
          <c:orientation val="minMax"/>
        </c:scaling>
        <c:delete val="0"/>
        <c:axPos val="l"/>
        <c:majorGridlines/>
        <c:numFmt formatCode="#,##0" sourceLinked="0"/>
        <c:majorTickMark val="out"/>
        <c:minorTickMark val="none"/>
        <c:tickLblPos val="nextTo"/>
        <c:crossAx val="202304128"/>
        <c:crosses val="autoZero"/>
        <c:crossBetween val="between"/>
      </c:valAx>
    </c:plotArea>
    <c:plotVisOnly val="1"/>
    <c:dispBlanksAs val="gap"/>
    <c:showDLblsOverMax val="0"/>
  </c:chart>
  <c:spPr>
    <a:solidFill>
      <a:schemeClr val="bg1"/>
    </a:solidFill>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19"/>
    </mc:Choice>
    <mc:Fallback>
      <c:style val="19"/>
    </mc:Fallback>
  </mc:AlternateContent>
  <c:chart>
    <c:title>
      <c:tx>
        <c:strRef>
          <c:f>BDFS!$J$11</c:f>
          <c:strCache>
            <c:ptCount val="1"/>
          </c:strCache>
        </c:strRef>
      </c:tx>
      <c:layout>
        <c:manualLayout>
          <c:xMode val="edge"/>
          <c:yMode val="edge"/>
          <c:x val="0.20172540802462063"/>
          <c:y val="2.3668639053254437E-2"/>
        </c:manualLayout>
      </c:layout>
      <c:overlay val="0"/>
      <c:txPr>
        <a:bodyPr/>
        <a:lstStyle/>
        <a:p>
          <a:pPr>
            <a:defRPr sz="1400"/>
          </a:pPr>
          <a:endParaRPr lang="nl-NL"/>
        </a:p>
      </c:txPr>
    </c:title>
    <c:autoTitleDeleted val="0"/>
    <c:plotArea>
      <c:layout/>
      <c:barChart>
        <c:barDir val="col"/>
        <c:grouping val="clustered"/>
        <c:varyColors val="0"/>
        <c:ser>
          <c:idx val="0"/>
          <c:order val="0"/>
          <c:tx>
            <c:strRef>
              <c:f>TabellenBDFS!$O$34</c:f>
              <c:strCache>
                <c:ptCount val="1"/>
                <c:pt idx="0">
                  <c:v>Nederland</c:v>
                </c:pt>
              </c:strCache>
            </c:strRef>
          </c:tx>
          <c:spPr>
            <a:solidFill>
              <a:schemeClr val="accent2">
                <a:lumMod val="75000"/>
              </a:schemeClr>
            </a:solidFill>
            <a:ln>
              <a:noFill/>
            </a:ln>
            <a:effectLst/>
          </c:spPr>
          <c:invertIfNegative val="0"/>
          <c:cat>
            <c:multiLvlStrRef>
              <c:f>[0]!MaandBDFS</c:f>
              <c:multiLvlStrCache>
                <c:ptCount val="23"/>
                <c:lvl>
                  <c:pt idx="0">
                    <c:v>maart</c:v>
                  </c:pt>
                  <c:pt idx="1">
                    <c:v>juni</c:v>
                  </c:pt>
                  <c:pt idx="2">
                    <c:v>september</c:v>
                  </c:pt>
                  <c:pt idx="3">
                    <c:v>december</c:v>
                  </c:pt>
                  <c:pt idx="4">
                    <c:v>maart</c:v>
                  </c:pt>
                  <c:pt idx="5">
                    <c:v>juni</c:v>
                  </c:pt>
                  <c:pt idx="6">
                    <c:v>september</c:v>
                  </c:pt>
                  <c:pt idx="7">
                    <c:v>december</c:v>
                  </c:pt>
                  <c:pt idx="8">
                    <c:v>maart</c:v>
                  </c:pt>
                  <c:pt idx="9">
                    <c:v>juni</c:v>
                  </c:pt>
                  <c:pt idx="10">
                    <c:v>september</c:v>
                  </c:pt>
                  <c:pt idx="11">
                    <c:v>december</c:v>
                  </c:pt>
                  <c:pt idx="12">
                    <c:v>maart</c:v>
                  </c:pt>
                  <c:pt idx="13">
                    <c:v>juni</c:v>
                  </c:pt>
                  <c:pt idx="14">
                    <c:v>september</c:v>
                  </c:pt>
                  <c:pt idx="15">
                    <c:v>december</c:v>
                  </c:pt>
                  <c:pt idx="16">
                    <c:v>maart</c:v>
                  </c:pt>
                  <c:pt idx="17">
                    <c:v>juni</c:v>
                  </c:pt>
                  <c:pt idx="18">
                    <c:v>september</c:v>
                  </c:pt>
                  <c:pt idx="19">
                    <c:v>december</c:v>
                  </c:pt>
                  <c:pt idx="20">
                    <c:v>maart</c:v>
                  </c:pt>
                  <c:pt idx="21">
                    <c:v>juni</c:v>
                  </c:pt>
                  <c:pt idx="22">
                    <c:v>september</c:v>
                  </c:pt>
                </c:lvl>
                <c:lvl>
                  <c:pt idx="0">
                    <c:v>2013</c:v>
                  </c:pt>
                  <c:pt idx="4">
                    <c:v>2014</c:v>
                  </c:pt>
                  <c:pt idx="8">
                    <c:v>2015</c:v>
                  </c:pt>
                  <c:pt idx="12">
                    <c:v>2016</c:v>
                  </c:pt>
                  <c:pt idx="16">
                    <c:v>2017</c:v>
                  </c:pt>
                  <c:pt idx="20">
                    <c:v>2018</c:v>
                  </c:pt>
                </c:lvl>
              </c:multiLvlStrCache>
            </c:multiLvlStrRef>
          </c:cat>
          <c:val>
            <c:numRef>
              <c:f>[0]!Fig2_AantalGemeente1BDFS</c:f>
              <c:numCache>
                <c:formatCode>"€"\ #,##0</c:formatCode>
                <c:ptCount val="23"/>
                <c:pt idx="0">
                  <c:v>1380900000</c:v>
                </c:pt>
                <c:pt idx="1">
                  <c:v>1378200000</c:v>
                </c:pt>
                <c:pt idx="2">
                  <c:v>1397400000</c:v>
                </c:pt>
                <c:pt idx="3">
                  <c:v>1434600000</c:v>
                </c:pt>
                <c:pt idx="4">
                  <c:v>1449700000</c:v>
                </c:pt>
                <c:pt idx="5">
                  <c:v>1450000000</c:v>
                </c:pt>
                <c:pt idx="6">
                  <c:v>1451400000</c:v>
                </c:pt>
                <c:pt idx="7">
                  <c:v>1459500000</c:v>
                </c:pt>
                <c:pt idx="8">
                  <c:v>1476300000</c:v>
                </c:pt>
                <c:pt idx="9">
                  <c:v>1472500000</c:v>
                </c:pt>
                <c:pt idx="10">
                  <c:v>1477700000</c:v>
                </c:pt>
                <c:pt idx="11">
                  <c:v>1475300000</c:v>
                </c:pt>
                <c:pt idx="12">
                  <c:v>1489900000</c:v>
                </c:pt>
                <c:pt idx="13">
                  <c:v>1486600000</c:v>
                </c:pt>
                <c:pt idx="14">
                  <c:v>1486500000</c:v>
                </c:pt>
                <c:pt idx="15">
                  <c:v>1487300000</c:v>
                </c:pt>
                <c:pt idx="16">
                  <c:v>1499200000</c:v>
                </c:pt>
                <c:pt idx="17">
                  <c:v>1491600000</c:v>
                </c:pt>
                <c:pt idx="18">
                  <c:v>1484100000</c:v>
                </c:pt>
                <c:pt idx="19">
                  <c:v>1460900000</c:v>
                </c:pt>
                <c:pt idx="20">
                  <c:v>1465200000</c:v>
                </c:pt>
                <c:pt idx="21">
                  <c:v>1443500000</c:v>
                </c:pt>
                <c:pt idx="22">
                  <c:v>1428700000</c:v>
                </c:pt>
              </c:numCache>
            </c:numRef>
          </c:val>
          <c:extLst>
            <c:ext xmlns:c16="http://schemas.microsoft.com/office/drawing/2014/chart" uri="{C3380CC4-5D6E-409C-BE32-E72D297353CC}">
              <c16:uniqueId val="{00000000-A0AF-4FDE-B661-A1AD5A803DFE}"/>
            </c:ext>
          </c:extLst>
        </c:ser>
        <c:ser>
          <c:idx val="1"/>
          <c:order val="1"/>
          <c:tx>
            <c:strRef>
              <c:f>TabellenBDFS!$P$34</c:f>
              <c:strCache>
                <c:ptCount val="1"/>
                <c:pt idx="0">
                  <c:v>0</c:v>
                </c:pt>
              </c:strCache>
            </c:strRef>
          </c:tx>
          <c:spPr>
            <a:solidFill>
              <a:schemeClr val="accent2">
                <a:lumMod val="60000"/>
                <a:lumOff val="40000"/>
              </a:schemeClr>
            </a:solidFill>
            <a:ln>
              <a:noFill/>
            </a:ln>
            <a:effectLst/>
          </c:spPr>
          <c:invertIfNegative val="0"/>
          <c:cat>
            <c:multiLvlStrRef>
              <c:f>[0]!MaandBDFS</c:f>
              <c:multiLvlStrCache>
                <c:ptCount val="23"/>
                <c:lvl>
                  <c:pt idx="0">
                    <c:v>maart</c:v>
                  </c:pt>
                  <c:pt idx="1">
                    <c:v>juni</c:v>
                  </c:pt>
                  <c:pt idx="2">
                    <c:v>september</c:v>
                  </c:pt>
                  <c:pt idx="3">
                    <c:v>december</c:v>
                  </c:pt>
                  <c:pt idx="4">
                    <c:v>maart</c:v>
                  </c:pt>
                  <c:pt idx="5">
                    <c:v>juni</c:v>
                  </c:pt>
                  <c:pt idx="6">
                    <c:v>september</c:v>
                  </c:pt>
                  <c:pt idx="7">
                    <c:v>december</c:v>
                  </c:pt>
                  <c:pt idx="8">
                    <c:v>maart</c:v>
                  </c:pt>
                  <c:pt idx="9">
                    <c:v>juni</c:v>
                  </c:pt>
                  <c:pt idx="10">
                    <c:v>september</c:v>
                  </c:pt>
                  <c:pt idx="11">
                    <c:v>december</c:v>
                  </c:pt>
                  <c:pt idx="12">
                    <c:v>maart</c:v>
                  </c:pt>
                  <c:pt idx="13">
                    <c:v>juni</c:v>
                  </c:pt>
                  <c:pt idx="14">
                    <c:v>september</c:v>
                  </c:pt>
                  <c:pt idx="15">
                    <c:v>december</c:v>
                  </c:pt>
                  <c:pt idx="16">
                    <c:v>maart</c:v>
                  </c:pt>
                  <c:pt idx="17">
                    <c:v>juni</c:v>
                  </c:pt>
                  <c:pt idx="18">
                    <c:v>september</c:v>
                  </c:pt>
                  <c:pt idx="19">
                    <c:v>december</c:v>
                  </c:pt>
                  <c:pt idx="20">
                    <c:v>maart</c:v>
                  </c:pt>
                  <c:pt idx="21">
                    <c:v>juni</c:v>
                  </c:pt>
                  <c:pt idx="22">
                    <c:v>september</c:v>
                  </c:pt>
                </c:lvl>
                <c:lvl>
                  <c:pt idx="0">
                    <c:v>2013</c:v>
                  </c:pt>
                  <c:pt idx="4">
                    <c:v>2014</c:v>
                  </c:pt>
                  <c:pt idx="8">
                    <c:v>2015</c:v>
                  </c:pt>
                  <c:pt idx="12">
                    <c:v>2016</c:v>
                  </c:pt>
                  <c:pt idx="16">
                    <c:v>2017</c:v>
                  </c:pt>
                  <c:pt idx="20">
                    <c:v>2018</c:v>
                  </c:pt>
                </c:lvl>
              </c:multiLvlStrCache>
            </c:multiLvlStrRef>
          </c:cat>
          <c:val>
            <c:numRef>
              <c:f>[0]!Fig2_AantalGemeente2BDFS</c:f>
              <c:numCache>
                <c:formatCode>"€"\ #,##0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1-A0AF-4FDE-B661-A1AD5A803DFE}"/>
            </c:ext>
          </c:extLst>
        </c:ser>
        <c:dLbls>
          <c:showLegendKey val="0"/>
          <c:showVal val="0"/>
          <c:showCatName val="0"/>
          <c:showSerName val="0"/>
          <c:showPercent val="0"/>
          <c:showBubbleSize val="0"/>
        </c:dLbls>
        <c:gapWidth val="150"/>
        <c:axId val="187806464"/>
        <c:axId val="187808000"/>
      </c:barChart>
      <c:catAx>
        <c:axId val="187806464"/>
        <c:scaling>
          <c:orientation val="minMax"/>
        </c:scaling>
        <c:delete val="0"/>
        <c:axPos val="b"/>
        <c:numFmt formatCode="General" sourceLinked="1"/>
        <c:majorTickMark val="out"/>
        <c:minorTickMark val="none"/>
        <c:tickLblPos val="nextTo"/>
        <c:crossAx val="187808000"/>
        <c:crosses val="autoZero"/>
        <c:auto val="1"/>
        <c:lblAlgn val="ctr"/>
        <c:lblOffset val="100"/>
        <c:noMultiLvlLbl val="0"/>
      </c:catAx>
      <c:valAx>
        <c:axId val="187808000"/>
        <c:scaling>
          <c:orientation val="minMax"/>
        </c:scaling>
        <c:delete val="0"/>
        <c:axPos val="l"/>
        <c:majorGridlines/>
        <c:numFmt formatCode="&quot;€&quot;\ #,##0" sourceLinked="0"/>
        <c:majorTickMark val="out"/>
        <c:minorTickMark val="none"/>
        <c:tickLblPos val="nextTo"/>
        <c:crossAx val="187806464"/>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19"/>
    </mc:Choice>
    <mc:Fallback>
      <c:style val="19"/>
    </mc:Fallback>
  </mc:AlternateContent>
  <c:chart>
    <c:title>
      <c:tx>
        <c:rich>
          <a:bodyPr/>
          <a:lstStyle/>
          <a:p>
            <a:pPr>
              <a:defRPr sz="1300"/>
            </a:pPr>
            <a:r>
              <a:rPr lang="en-US"/>
              <a:t> </a:t>
            </a:r>
          </a:p>
        </c:rich>
      </c:tx>
      <c:layout/>
      <c:overlay val="0"/>
    </c:title>
    <c:autoTitleDeleted val="0"/>
    <c:plotArea>
      <c:layout/>
      <c:barChart>
        <c:barDir val="col"/>
        <c:grouping val="clustered"/>
        <c:varyColors val="0"/>
        <c:ser>
          <c:idx val="0"/>
          <c:order val="0"/>
          <c:tx>
            <c:strRef>
              <c:f>TabellenBUS!$I$26</c:f>
              <c:strCache>
                <c:ptCount val="1"/>
                <c:pt idx="0">
                  <c:v>Nederland</c:v>
                </c:pt>
              </c:strCache>
            </c:strRef>
          </c:tx>
          <c:spPr>
            <a:solidFill>
              <a:schemeClr val="accent4">
                <a:lumMod val="75000"/>
              </a:schemeClr>
            </a:solidFill>
            <a:ln>
              <a:noFill/>
            </a:ln>
            <a:effectLst/>
          </c:spPr>
          <c:invertIfNegative val="0"/>
          <c:cat>
            <c:multiLvlStrRef>
              <c:f>[0]!MaandBUS</c:f>
              <c:multiLvlStrCache>
                <c:ptCount val="23"/>
                <c:lvl>
                  <c:pt idx="0">
                    <c:v>maart</c:v>
                  </c:pt>
                  <c:pt idx="1">
                    <c:v>juni</c:v>
                  </c:pt>
                  <c:pt idx="2">
                    <c:v>september</c:v>
                  </c:pt>
                  <c:pt idx="3">
                    <c:v>december</c:v>
                  </c:pt>
                  <c:pt idx="4">
                    <c:v>maart</c:v>
                  </c:pt>
                  <c:pt idx="5">
                    <c:v>juni</c:v>
                  </c:pt>
                  <c:pt idx="6">
                    <c:v>september</c:v>
                  </c:pt>
                  <c:pt idx="7">
                    <c:v>december</c:v>
                  </c:pt>
                  <c:pt idx="8">
                    <c:v>maart</c:v>
                  </c:pt>
                  <c:pt idx="9">
                    <c:v>juni</c:v>
                  </c:pt>
                  <c:pt idx="10">
                    <c:v>september</c:v>
                  </c:pt>
                  <c:pt idx="11">
                    <c:v>december</c:v>
                  </c:pt>
                  <c:pt idx="12">
                    <c:v>maart</c:v>
                  </c:pt>
                  <c:pt idx="13">
                    <c:v>juni</c:v>
                  </c:pt>
                  <c:pt idx="14">
                    <c:v>september</c:v>
                  </c:pt>
                  <c:pt idx="15">
                    <c:v>december</c:v>
                  </c:pt>
                  <c:pt idx="16">
                    <c:v>maart</c:v>
                  </c:pt>
                  <c:pt idx="17">
                    <c:v>juni</c:v>
                  </c:pt>
                  <c:pt idx="18">
                    <c:v>september</c:v>
                  </c:pt>
                  <c:pt idx="19">
                    <c:v>december</c:v>
                  </c:pt>
                  <c:pt idx="20">
                    <c:v>maart</c:v>
                  </c:pt>
                  <c:pt idx="21">
                    <c:v>juni</c:v>
                  </c:pt>
                  <c:pt idx="22">
                    <c:v>september</c:v>
                  </c:pt>
                </c:lvl>
                <c:lvl>
                  <c:pt idx="0">
                    <c:v>2013</c:v>
                  </c:pt>
                  <c:pt idx="4">
                    <c:v>2014</c:v>
                  </c:pt>
                  <c:pt idx="8">
                    <c:v>2015</c:v>
                  </c:pt>
                  <c:pt idx="12">
                    <c:v>2016</c:v>
                  </c:pt>
                  <c:pt idx="16">
                    <c:v>2017</c:v>
                  </c:pt>
                  <c:pt idx="20">
                    <c:v>2018</c:v>
                  </c:pt>
                </c:lvl>
              </c:multiLvlStrCache>
            </c:multiLvlStrRef>
          </c:cat>
          <c:val>
            <c:numRef>
              <c:f>[0]!Fig1_AantalGemeente1BUS</c:f>
              <c:numCache>
                <c:formatCode>General</c:formatCode>
                <c:ptCount val="23"/>
                <c:pt idx="0">
                  <c:v>394860</c:v>
                </c:pt>
                <c:pt idx="1">
                  <c:v>401680</c:v>
                </c:pt>
                <c:pt idx="2">
                  <c:v>402410</c:v>
                </c:pt>
                <c:pt idx="3">
                  <c:v>412570</c:v>
                </c:pt>
                <c:pt idx="4">
                  <c:v>424830</c:v>
                </c:pt>
                <c:pt idx="5">
                  <c:v>429320</c:v>
                </c:pt>
                <c:pt idx="6">
                  <c:v>426250</c:v>
                </c:pt>
                <c:pt idx="7">
                  <c:v>433200</c:v>
                </c:pt>
                <c:pt idx="8">
                  <c:v>441410</c:v>
                </c:pt>
                <c:pt idx="9">
                  <c:v>441950</c:v>
                </c:pt>
                <c:pt idx="10">
                  <c:v>439530</c:v>
                </c:pt>
                <c:pt idx="11">
                  <c:v>448290</c:v>
                </c:pt>
                <c:pt idx="12">
                  <c:v>458040</c:v>
                </c:pt>
                <c:pt idx="13">
                  <c:v>459640</c:v>
                </c:pt>
                <c:pt idx="14">
                  <c:v>457870</c:v>
                </c:pt>
                <c:pt idx="15">
                  <c:v>464200</c:v>
                </c:pt>
                <c:pt idx="16">
                  <c:v>471220</c:v>
                </c:pt>
                <c:pt idx="17">
                  <c:v>467590</c:v>
                </c:pt>
                <c:pt idx="18">
                  <c:v>459060</c:v>
                </c:pt>
                <c:pt idx="19">
                  <c:v>456830</c:v>
                </c:pt>
                <c:pt idx="20">
                  <c:v>455420</c:v>
                </c:pt>
                <c:pt idx="21">
                  <c:v>447650</c:v>
                </c:pt>
                <c:pt idx="22">
                  <c:v>435830</c:v>
                </c:pt>
              </c:numCache>
            </c:numRef>
          </c:val>
          <c:extLst>
            <c:ext xmlns:c16="http://schemas.microsoft.com/office/drawing/2014/chart" uri="{C3380CC4-5D6E-409C-BE32-E72D297353CC}">
              <c16:uniqueId val="{00000000-C34D-4541-B0C8-8162509CD4B3}"/>
            </c:ext>
          </c:extLst>
        </c:ser>
        <c:ser>
          <c:idx val="1"/>
          <c:order val="1"/>
          <c:tx>
            <c:strRef>
              <c:f>TabellenBUS!$J$26</c:f>
              <c:strCache>
                <c:ptCount val="1"/>
                <c:pt idx="0">
                  <c:v>0</c:v>
                </c:pt>
              </c:strCache>
            </c:strRef>
          </c:tx>
          <c:spPr>
            <a:solidFill>
              <a:schemeClr val="accent4">
                <a:lumMod val="60000"/>
                <a:lumOff val="40000"/>
              </a:schemeClr>
            </a:solidFill>
            <a:ln>
              <a:noFill/>
            </a:ln>
            <a:effectLst/>
          </c:spPr>
          <c:invertIfNegative val="0"/>
          <c:cat>
            <c:multiLvlStrRef>
              <c:f>[0]!MaandBUS</c:f>
              <c:multiLvlStrCache>
                <c:ptCount val="23"/>
                <c:lvl>
                  <c:pt idx="0">
                    <c:v>maart</c:v>
                  </c:pt>
                  <c:pt idx="1">
                    <c:v>juni</c:v>
                  </c:pt>
                  <c:pt idx="2">
                    <c:v>september</c:v>
                  </c:pt>
                  <c:pt idx="3">
                    <c:v>december</c:v>
                  </c:pt>
                  <c:pt idx="4">
                    <c:v>maart</c:v>
                  </c:pt>
                  <c:pt idx="5">
                    <c:v>juni</c:v>
                  </c:pt>
                  <c:pt idx="6">
                    <c:v>september</c:v>
                  </c:pt>
                  <c:pt idx="7">
                    <c:v>december</c:v>
                  </c:pt>
                  <c:pt idx="8">
                    <c:v>maart</c:v>
                  </c:pt>
                  <c:pt idx="9">
                    <c:v>juni</c:v>
                  </c:pt>
                  <c:pt idx="10">
                    <c:v>september</c:v>
                  </c:pt>
                  <c:pt idx="11">
                    <c:v>december</c:v>
                  </c:pt>
                  <c:pt idx="12">
                    <c:v>maart</c:v>
                  </c:pt>
                  <c:pt idx="13">
                    <c:v>juni</c:v>
                  </c:pt>
                  <c:pt idx="14">
                    <c:v>september</c:v>
                  </c:pt>
                  <c:pt idx="15">
                    <c:v>december</c:v>
                  </c:pt>
                  <c:pt idx="16">
                    <c:v>maart</c:v>
                  </c:pt>
                  <c:pt idx="17">
                    <c:v>juni</c:v>
                  </c:pt>
                  <c:pt idx="18">
                    <c:v>september</c:v>
                  </c:pt>
                  <c:pt idx="19">
                    <c:v>december</c:v>
                  </c:pt>
                  <c:pt idx="20">
                    <c:v>maart</c:v>
                  </c:pt>
                  <c:pt idx="21">
                    <c:v>juni</c:v>
                  </c:pt>
                  <c:pt idx="22">
                    <c:v>september</c:v>
                  </c:pt>
                </c:lvl>
                <c:lvl>
                  <c:pt idx="0">
                    <c:v>2013</c:v>
                  </c:pt>
                  <c:pt idx="4">
                    <c:v>2014</c:v>
                  </c:pt>
                  <c:pt idx="8">
                    <c:v>2015</c:v>
                  </c:pt>
                  <c:pt idx="12">
                    <c:v>2016</c:v>
                  </c:pt>
                  <c:pt idx="16">
                    <c:v>2017</c:v>
                  </c:pt>
                  <c:pt idx="20">
                    <c:v>2018</c:v>
                  </c:pt>
                </c:lvl>
              </c:multiLvlStrCache>
            </c:multiLvlStrRef>
          </c:cat>
          <c:val>
            <c:numRef>
              <c:f>[0]!Fig1_AantalGemeente2BUS</c:f>
              <c:numCache>
                <c:formatCode>General</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1-C34D-4541-B0C8-8162509CD4B3}"/>
            </c:ext>
          </c:extLst>
        </c:ser>
        <c:dLbls>
          <c:showLegendKey val="0"/>
          <c:showVal val="0"/>
          <c:showCatName val="0"/>
          <c:showSerName val="0"/>
          <c:showPercent val="0"/>
          <c:showBubbleSize val="0"/>
        </c:dLbls>
        <c:gapWidth val="150"/>
        <c:axId val="199045888"/>
        <c:axId val="199047424"/>
      </c:barChart>
      <c:catAx>
        <c:axId val="199045888"/>
        <c:scaling>
          <c:orientation val="minMax"/>
        </c:scaling>
        <c:delete val="0"/>
        <c:axPos val="b"/>
        <c:numFmt formatCode="General" sourceLinked="1"/>
        <c:majorTickMark val="out"/>
        <c:minorTickMark val="none"/>
        <c:tickLblPos val="nextTo"/>
        <c:crossAx val="199047424"/>
        <c:crosses val="autoZero"/>
        <c:auto val="1"/>
        <c:lblAlgn val="ctr"/>
        <c:lblOffset val="100"/>
        <c:noMultiLvlLbl val="0"/>
      </c:catAx>
      <c:valAx>
        <c:axId val="199047424"/>
        <c:scaling>
          <c:orientation val="minMax"/>
        </c:scaling>
        <c:delete val="0"/>
        <c:axPos val="l"/>
        <c:majorGridlines/>
        <c:numFmt formatCode="#,##0" sourceLinked="0"/>
        <c:majorTickMark val="out"/>
        <c:minorTickMark val="none"/>
        <c:tickLblPos val="nextTo"/>
        <c:crossAx val="199045888"/>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033947819079275"/>
          <c:y val="4.8750697934115017E-2"/>
          <c:w val="0.65130452301803166"/>
          <c:h val="0.90249860413176997"/>
        </c:manualLayout>
      </c:layout>
      <c:doughnutChart>
        <c:varyColors val="1"/>
        <c:ser>
          <c:idx val="0"/>
          <c:order val="0"/>
          <c:tx>
            <c:strRef>
              <c:f>TabellenSRG!$S$7</c:f>
              <c:strCache>
                <c:ptCount val="1"/>
                <c:pt idx="0">
                  <c:v>0</c:v>
                </c:pt>
              </c:strCache>
            </c:strRef>
          </c:tx>
          <c:dPt>
            <c:idx val="1"/>
            <c:bubble3D val="0"/>
            <c:spPr>
              <a:solidFill>
                <a:schemeClr val="bg2">
                  <a:lumMod val="50000"/>
                </a:schemeClr>
              </a:solidFill>
            </c:spPr>
            <c:extLst>
              <c:ext xmlns:c16="http://schemas.microsoft.com/office/drawing/2014/chart" uri="{C3380CC4-5D6E-409C-BE32-E72D297353CC}">
                <c16:uniqueId val="{00000001-9AD5-4540-AA49-1F5089DD63B8}"/>
              </c:ext>
            </c:extLst>
          </c:dPt>
          <c:cat>
            <c:strRef>
              <c:f>TabellenBDFS!$S$36:$S$41</c:f>
              <c:strCache>
                <c:ptCount val="6"/>
                <c:pt idx="0">
                  <c:v>Verwijtbare vorderingen</c:v>
                </c:pt>
                <c:pt idx="1">
                  <c:v>Vorderingen inlichtingenplicht</c:v>
                </c:pt>
                <c:pt idx="2">
                  <c:v>Boetevorderingen</c:v>
                </c:pt>
                <c:pt idx="3">
                  <c:v>Verhaal</c:v>
                </c:pt>
                <c:pt idx="4">
                  <c:v>Geldleningen</c:v>
                </c:pt>
                <c:pt idx="5">
                  <c:v>Overige vorderingen</c:v>
                </c:pt>
              </c:strCache>
            </c:strRef>
          </c:cat>
          <c:val>
            <c:numRef>
              <c:f>TabellenBDFS!$V$36:$V$41</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9AD5-4540-AA49-1F5089DD63B8}"/>
            </c:ext>
          </c:extLst>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noFill/>
    <a:ln>
      <a:noFill/>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dLbls>
          <c:showLegendKey val="0"/>
          <c:showVal val="0"/>
          <c:showCatName val="0"/>
          <c:showSerName val="0"/>
          <c:showPercent val="0"/>
          <c:showBubbleSize val="0"/>
        </c:dLbls>
        <c:gapWidth val="150"/>
        <c:axId val="211117184"/>
        <c:axId val="211118720"/>
      </c:barChart>
      <c:catAx>
        <c:axId val="211117184"/>
        <c:scaling>
          <c:orientation val="minMax"/>
        </c:scaling>
        <c:delete val="0"/>
        <c:axPos val="b"/>
        <c:majorTickMark val="out"/>
        <c:minorTickMark val="none"/>
        <c:tickLblPos val="nextTo"/>
        <c:crossAx val="211118720"/>
        <c:crosses val="autoZero"/>
        <c:auto val="1"/>
        <c:lblAlgn val="ctr"/>
        <c:lblOffset val="100"/>
        <c:noMultiLvlLbl val="0"/>
      </c:catAx>
      <c:valAx>
        <c:axId val="211118720"/>
        <c:scaling>
          <c:orientation val="minMax"/>
        </c:scaling>
        <c:delete val="0"/>
        <c:axPos val="l"/>
        <c:majorGridlines/>
        <c:numFmt formatCode="0%" sourceLinked="1"/>
        <c:majorTickMark val="out"/>
        <c:minorTickMark val="none"/>
        <c:tickLblPos val="nextTo"/>
        <c:crossAx val="21111718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Demografisch!$F$21</c:f>
          <c:strCache>
            <c:ptCount val="1"/>
            <c:pt idx="0">
              <c:v>Aandeel bijstandsontvangers naar migratieachtergrond, juni 2018</c:v>
            </c:pt>
          </c:strCache>
        </c:strRef>
      </c:tx>
      <c:overlay val="0"/>
      <c:txPr>
        <a:bodyPr/>
        <a:lstStyle/>
        <a:p>
          <a:pPr>
            <a:defRPr sz="1300"/>
          </a:pPr>
          <a:endParaRPr lang="nl-NL"/>
        </a:p>
      </c:txPr>
    </c:title>
    <c:autoTitleDeleted val="0"/>
    <c:plotArea>
      <c:layout>
        <c:manualLayout>
          <c:layoutTarget val="inner"/>
          <c:xMode val="edge"/>
          <c:yMode val="edge"/>
          <c:x val="0.30696638450373154"/>
          <c:y val="0.11579350109834963"/>
          <c:w val="0.39476744036685463"/>
          <c:h val="0.75504674127888127"/>
        </c:manualLayout>
      </c:layout>
      <c:doughnutChart>
        <c:varyColors val="1"/>
        <c:ser>
          <c:idx val="0"/>
          <c:order val="0"/>
          <c:tx>
            <c:strRef>
              <c:f>Demografisch!$F$21</c:f>
              <c:strCache>
                <c:ptCount val="1"/>
                <c:pt idx="0">
                  <c:v>Aandeel bijstandsontvangers naar migratieachtergrond, juni 2018</c:v>
                </c:pt>
              </c:strCache>
            </c:strRef>
          </c:tx>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Demografisch!$E$22:$E$24</c:f>
              <c:strCache>
                <c:ptCount val="3"/>
                <c:pt idx="0">
                  <c:v>Nederlandse achtergrond</c:v>
                </c:pt>
                <c:pt idx="1">
                  <c:v>Westerse migratieachtergrond</c:v>
                </c:pt>
                <c:pt idx="2">
                  <c:v>Niet-westerse migratieachtergrond</c:v>
                </c:pt>
              </c:strCache>
            </c:strRef>
          </c:cat>
          <c:val>
            <c:numRef>
              <c:f>Demografisch!$F$22:$F$24</c:f>
              <c:numCache>
                <c:formatCode>0%</c:formatCode>
                <c:ptCount val="3"/>
                <c:pt idx="0">
                  <c:v>0.38999218139171227</c:v>
                </c:pt>
                <c:pt idx="1">
                  <c:v>9.4292415949960906E-2</c:v>
                </c:pt>
                <c:pt idx="2">
                  <c:v>0.51546967496928409</c:v>
                </c:pt>
              </c:numCache>
            </c:numRef>
          </c:val>
          <c:extLst>
            <c:ext xmlns:c16="http://schemas.microsoft.com/office/drawing/2014/chart" uri="{C3380CC4-5D6E-409C-BE32-E72D297353CC}">
              <c16:uniqueId val="{00000000-7AD9-4714-B3CE-A33DCA6FE2DE}"/>
            </c:ext>
          </c:extLst>
        </c:ser>
        <c:dLbls>
          <c:showLegendKey val="0"/>
          <c:showVal val="1"/>
          <c:showCatName val="0"/>
          <c:showSerName val="0"/>
          <c:showPercent val="0"/>
          <c:showBubbleSize val="0"/>
          <c:showLeaderLines val="1"/>
        </c:dLbls>
        <c:firstSliceAng val="0"/>
        <c:holeSize val="50"/>
      </c:doughnutChart>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400"/>
          </a:pPr>
          <a:endParaRPr lang="nl-NL"/>
        </a:p>
      </c:txPr>
    </c:title>
    <c:autoTitleDeleted val="0"/>
    <c:plotArea>
      <c:layout/>
      <c:doughnutChart>
        <c:varyColors val="1"/>
        <c:ser>
          <c:idx val="0"/>
          <c:order val="0"/>
          <c:tx>
            <c:strRef>
              <c:f>Demografisch!$Q$21</c:f>
              <c:strCache>
                <c:ptCount val="1"/>
                <c:pt idx="0">
                  <c:v>Aandeel bijstandsontvangers naar geslacht, juni 2018</c:v>
                </c:pt>
              </c:strCache>
            </c:strRef>
          </c:tx>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Demografisch!$P$22:$P$23</c:f>
              <c:strCache>
                <c:ptCount val="2"/>
                <c:pt idx="0">
                  <c:v>Man</c:v>
                </c:pt>
                <c:pt idx="1">
                  <c:v>Vrouw</c:v>
                </c:pt>
              </c:strCache>
            </c:strRef>
          </c:cat>
          <c:val>
            <c:numRef>
              <c:f>Demografisch!$Q$22:$Q$23</c:f>
              <c:numCache>
                <c:formatCode>0%</c:formatCode>
                <c:ptCount val="2"/>
                <c:pt idx="0">
                  <c:v>0.42875013961800512</c:v>
                </c:pt>
                <c:pt idx="1">
                  <c:v>0.57127219926281692</c:v>
                </c:pt>
              </c:numCache>
            </c:numRef>
          </c:val>
          <c:extLst>
            <c:ext xmlns:c16="http://schemas.microsoft.com/office/drawing/2014/chart" uri="{C3380CC4-5D6E-409C-BE32-E72D297353CC}">
              <c16:uniqueId val="{00000000-6626-4928-870A-15ECFB23AFC6}"/>
            </c:ext>
          </c:extLst>
        </c:ser>
        <c:dLbls>
          <c:showLegendKey val="0"/>
          <c:showVal val="1"/>
          <c:showCatName val="0"/>
          <c:showSerName val="0"/>
          <c:showPercent val="0"/>
          <c:showBubbleSize val="0"/>
          <c:showLeaderLines val="1"/>
        </c:dLbls>
        <c:firstSliceAng val="0"/>
        <c:holeSize val="50"/>
      </c:doughnutChart>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19"/>
    </mc:Choice>
    <mc:Fallback>
      <c:style val="19"/>
    </mc:Fallback>
  </mc:AlternateContent>
  <c:chart>
    <c:title>
      <c:tx>
        <c:strRef>
          <c:f>TabellenBUS!$S$24</c:f>
          <c:strCache>
            <c:ptCount val="1"/>
            <c:pt idx="0">
              <c:v>Personen met algemene bijstand, relatief</c:v>
            </c:pt>
          </c:strCache>
        </c:strRef>
      </c:tx>
      <c:layout/>
      <c:overlay val="0"/>
      <c:txPr>
        <a:bodyPr/>
        <a:lstStyle/>
        <a:p>
          <a:pPr>
            <a:defRPr sz="1300"/>
          </a:pPr>
          <a:endParaRPr lang="nl-NL"/>
        </a:p>
      </c:txPr>
    </c:title>
    <c:autoTitleDeleted val="0"/>
    <c:plotArea>
      <c:layout/>
      <c:barChart>
        <c:barDir val="col"/>
        <c:grouping val="clustered"/>
        <c:varyColors val="0"/>
        <c:ser>
          <c:idx val="0"/>
          <c:order val="0"/>
          <c:tx>
            <c:strRef>
              <c:f>TabellenBUS!$V$26</c:f>
              <c:strCache>
                <c:ptCount val="1"/>
                <c:pt idx="0">
                  <c:v>Nederland</c:v>
                </c:pt>
              </c:strCache>
            </c:strRef>
          </c:tx>
          <c:spPr>
            <a:solidFill>
              <a:schemeClr val="accent2">
                <a:lumMod val="75000"/>
              </a:schemeClr>
            </a:solidFill>
            <a:ln w="19050">
              <a:noFill/>
            </a:ln>
            <a:effectLst/>
          </c:spPr>
          <c:invertIfNegative val="0"/>
          <c:cat>
            <c:multiLvlStrRef>
              <c:f>[0]!MaandBUS</c:f>
              <c:multiLvlStrCache>
                <c:ptCount val="23"/>
                <c:lvl>
                  <c:pt idx="0">
                    <c:v>maart</c:v>
                  </c:pt>
                  <c:pt idx="1">
                    <c:v>juni</c:v>
                  </c:pt>
                  <c:pt idx="2">
                    <c:v>september</c:v>
                  </c:pt>
                  <c:pt idx="3">
                    <c:v>december</c:v>
                  </c:pt>
                  <c:pt idx="4">
                    <c:v>maart</c:v>
                  </c:pt>
                  <c:pt idx="5">
                    <c:v>juni</c:v>
                  </c:pt>
                  <c:pt idx="6">
                    <c:v>september</c:v>
                  </c:pt>
                  <c:pt idx="7">
                    <c:v>december</c:v>
                  </c:pt>
                  <c:pt idx="8">
                    <c:v>maart</c:v>
                  </c:pt>
                  <c:pt idx="9">
                    <c:v>juni</c:v>
                  </c:pt>
                  <c:pt idx="10">
                    <c:v>september</c:v>
                  </c:pt>
                  <c:pt idx="11">
                    <c:v>december</c:v>
                  </c:pt>
                  <c:pt idx="12">
                    <c:v>maart</c:v>
                  </c:pt>
                  <c:pt idx="13">
                    <c:v>juni</c:v>
                  </c:pt>
                  <c:pt idx="14">
                    <c:v>september</c:v>
                  </c:pt>
                  <c:pt idx="15">
                    <c:v>december</c:v>
                  </c:pt>
                  <c:pt idx="16">
                    <c:v>maart</c:v>
                  </c:pt>
                  <c:pt idx="17">
                    <c:v>juni</c:v>
                  </c:pt>
                  <c:pt idx="18">
                    <c:v>september</c:v>
                  </c:pt>
                  <c:pt idx="19">
                    <c:v>december</c:v>
                  </c:pt>
                  <c:pt idx="20">
                    <c:v>maart</c:v>
                  </c:pt>
                  <c:pt idx="21">
                    <c:v>juni</c:v>
                  </c:pt>
                  <c:pt idx="22">
                    <c:v>september</c:v>
                  </c:pt>
                </c:lvl>
                <c:lvl>
                  <c:pt idx="0">
                    <c:v>2013</c:v>
                  </c:pt>
                  <c:pt idx="4">
                    <c:v>2014</c:v>
                  </c:pt>
                  <c:pt idx="8">
                    <c:v>2015</c:v>
                  </c:pt>
                  <c:pt idx="12">
                    <c:v>2016</c:v>
                  </c:pt>
                  <c:pt idx="16">
                    <c:v>2017</c:v>
                  </c:pt>
                  <c:pt idx="20">
                    <c:v>2018</c:v>
                  </c:pt>
                </c:lvl>
              </c:multiLvlStrCache>
            </c:multiLvlStrRef>
          </c:cat>
          <c:val>
            <c:numRef>
              <c:f>[0]!Fig3_AantalGemeente1BUS</c:f>
              <c:numCache>
                <c:formatCode>0.0%</c:formatCode>
                <c:ptCount val="23"/>
                <c:pt idx="0">
                  <c:v>2.4E-2</c:v>
                </c:pt>
                <c:pt idx="1">
                  <c:v>2.4E-2</c:v>
                </c:pt>
                <c:pt idx="2">
                  <c:v>2.4E-2</c:v>
                </c:pt>
                <c:pt idx="3">
                  <c:v>2.5000000000000001E-2</c:v>
                </c:pt>
                <c:pt idx="4">
                  <c:v>2.5000000000000001E-2</c:v>
                </c:pt>
                <c:pt idx="5">
                  <c:v>2.5999999999999999E-2</c:v>
                </c:pt>
                <c:pt idx="6">
                  <c:v>2.5000000000000001E-2</c:v>
                </c:pt>
                <c:pt idx="7">
                  <c:v>2.5999999999999999E-2</c:v>
                </c:pt>
                <c:pt idx="8">
                  <c:v>2.5999999999999999E-2</c:v>
                </c:pt>
                <c:pt idx="9">
                  <c:v>2.5999999999999999E-2</c:v>
                </c:pt>
                <c:pt idx="10">
                  <c:v>2.5999999999999999E-2</c:v>
                </c:pt>
                <c:pt idx="11">
                  <c:v>2.7E-2</c:v>
                </c:pt>
                <c:pt idx="12">
                  <c:v>2.7E-2</c:v>
                </c:pt>
                <c:pt idx="13">
                  <c:v>2.7E-2</c:v>
                </c:pt>
                <c:pt idx="14">
                  <c:v>2.7E-2</c:v>
                </c:pt>
                <c:pt idx="15">
                  <c:v>2.7E-2</c:v>
                </c:pt>
                <c:pt idx="16">
                  <c:v>2.8000000000000001E-2</c:v>
                </c:pt>
                <c:pt idx="17">
                  <c:v>2.7E-2</c:v>
                </c:pt>
                <c:pt idx="18">
                  <c:v>2.7E-2</c:v>
                </c:pt>
                <c:pt idx="19">
                  <c:v>2.7E-2</c:v>
                </c:pt>
                <c:pt idx="20">
                  <c:v>2.7E-2</c:v>
                </c:pt>
                <c:pt idx="21">
                  <c:v>2.5999999999999999E-2</c:v>
                </c:pt>
                <c:pt idx="22">
                  <c:v>2.5000000000000001E-2</c:v>
                </c:pt>
              </c:numCache>
            </c:numRef>
          </c:val>
          <c:extLst>
            <c:ext xmlns:c16="http://schemas.microsoft.com/office/drawing/2014/chart" uri="{C3380CC4-5D6E-409C-BE32-E72D297353CC}">
              <c16:uniqueId val="{00000000-504F-4EE1-A9B4-5ECEA69DB903}"/>
            </c:ext>
          </c:extLst>
        </c:ser>
        <c:ser>
          <c:idx val="1"/>
          <c:order val="1"/>
          <c:tx>
            <c:strRef>
              <c:f>TabellenBUS!$W$26</c:f>
              <c:strCache>
                <c:ptCount val="1"/>
                <c:pt idx="0">
                  <c:v>0</c:v>
                </c:pt>
              </c:strCache>
            </c:strRef>
          </c:tx>
          <c:spPr>
            <a:solidFill>
              <a:schemeClr val="accent2">
                <a:lumMod val="60000"/>
                <a:lumOff val="40000"/>
              </a:schemeClr>
            </a:solidFill>
            <a:ln w="19050">
              <a:noFill/>
            </a:ln>
            <a:effectLst/>
          </c:spPr>
          <c:invertIfNegative val="0"/>
          <c:cat>
            <c:multiLvlStrRef>
              <c:f>[0]!MaandBUS</c:f>
              <c:multiLvlStrCache>
                <c:ptCount val="23"/>
                <c:lvl>
                  <c:pt idx="0">
                    <c:v>maart</c:v>
                  </c:pt>
                  <c:pt idx="1">
                    <c:v>juni</c:v>
                  </c:pt>
                  <c:pt idx="2">
                    <c:v>september</c:v>
                  </c:pt>
                  <c:pt idx="3">
                    <c:v>december</c:v>
                  </c:pt>
                  <c:pt idx="4">
                    <c:v>maart</c:v>
                  </c:pt>
                  <c:pt idx="5">
                    <c:v>juni</c:v>
                  </c:pt>
                  <c:pt idx="6">
                    <c:v>september</c:v>
                  </c:pt>
                  <c:pt idx="7">
                    <c:v>december</c:v>
                  </c:pt>
                  <c:pt idx="8">
                    <c:v>maart</c:v>
                  </c:pt>
                  <c:pt idx="9">
                    <c:v>juni</c:v>
                  </c:pt>
                  <c:pt idx="10">
                    <c:v>september</c:v>
                  </c:pt>
                  <c:pt idx="11">
                    <c:v>december</c:v>
                  </c:pt>
                  <c:pt idx="12">
                    <c:v>maart</c:v>
                  </c:pt>
                  <c:pt idx="13">
                    <c:v>juni</c:v>
                  </c:pt>
                  <c:pt idx="14">
                    <c:v>september</c:v>
                  </c:pt>
                  <c:pt idx="15">
                    <c:v>december</c:v>
                  </c:pt>
                  <c:pt idx="16">
                    <c:v>maart</c:v>
                  </c:pt>
                  <c:pt idx="17">
                    <c:v>juni</c:v>
                  </c:pt>
                  <c:pt idx="18">
                    <c:v>september</c:v>
                  </c:pt>
                  <c:pt idx="19">
                    <c:v>december</c:v>
                  </c:pt>
                  <c:pt idx="20">
                    <c:v>maart</c:v>
                  </c:pt>
                  <c:pt idx="21">
                    <c:v>juni</c:v>
                  </c:pt>
                  <c:pt idx="22">
                    <c:v>september</c:v>
                  </c:pt>
                </c:lvl>
                <c:lvl>
                  <c:pt idx="0">
                    <c:v>2013</c:v>
                  </c:pt>
                  <c:pt idx="4">
                    <c:v>2014</c:v>
                  </c:pt>
                  <c:pt idx="8">
                    <c:v>2015</c:v>
                  </c:pt>
                  <c:pt idx="12">
                    <c:v>2016</c:v>
                  </c:pt>
                  <c:pt idx="16">
                    <c:v>2017</c:v>
                  </c:pt>
                  <c:pt idx="20">
                    <c:v>2018</c:v>
                  </c:pt>
                </c:lvl>
              </c:multiLvlStrCache>
            </c:multiLvlStrRef>
          </c:cat>
          <c:val>
            <c:numRef>
              <c:f>[0]!Fig3_AantalGemeente2BUS</c:f>
              <c:numCache>
                <c:formatCode>0.0%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1-504F-4EE1-A9B4-5ECEA69DB903}"/>
            </c:ext>
          </c:extLst>
        </c:ser>
        <c:dLbls>
          <c:showLegendKey val="0"/>
          <c:showVal val="0"/>
          <c:showCatName val="0"/>
          <c:showSerName val="0"/>
          <c:showPercent val="0"/>
          <c:showBubbleSize val="0"/>
        </c:dLbls>
        <c:gapWidth val="150"/>
        <c:axId val="199084672"/>
        <c:axId val="200212864"/>
      </c:barChart>
      <c:catAx>
        <c:axId val="199084672"/>
        <c:scaling>
          <c:orientation val="minMax"/>
        </c:scaling>
        <c:delete val="0"/>
        <c:axPos val="b"/>
        <c:numFmt formatCode="General" sourceLinked="1"/>
        <c:majorTickMark val="out"/>
        <c:minorTickMark val="none"/>
        <c:tickLblPos val="nextTo"/>
        <c:crossAx val="200212864"/>
        <c:crosses val="autoZero"/>
        <c:auto val="1"/>
        <c:lblAlgn val="ctr"/>
        <c:lblOffset val="100"/>
        <c:noMultiLvlLbl val="0"/>
      </c:catAx>
      <c:valAx>
        <c:axId val="200212864"/>
        <c:scaling>
          <c:orientation val="minMax"/>
          <c:max val="0.1"/>
        </c:scaling>
        <c:delete val="0"/>
        <c:axPos val="l"/>
        <c:majorGridlines>
          <c:spPr>
            <a:ln w="3175"/>
          </c:spPr>
        </c:majorGridlines>
        <c:numFmt formatCode="0%" sourceLinked="0"/>
        <c:majorTickMark val="out"/>
        <c:minorTickMark val="none"/>
        <c:tickLblPos val="nextTo"/>
        <c:crossAx val="199084672"/>
        <c:crosses val="autoZero"/>
        <c:crossBetween val="between"/>
      </c:valAx>
      <c:spPr>
        <a:ln w="6350"/>
      </c:spPr>
    </c:plotArea>
    <c:plotVisOnly val="1"/>
    <c:dispBlanksAs val="gap"/>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Demografisch!$F$21</c:f>
          <c:strCache>
            <c:ptCount val="1"/>
            <c:pt idx="0">
              <c:v>Aandeel bijstandsontvangers naar migratieachtergrond, juni 2018</c:v>
            </c:pt>
          </c:strCache>
        </c:strRef>
      </c:tx>
      <c:layout/>
      <c:overlay val="0"/>
      <c:txPr>
        <a:bodyPr/>
        <a:lstStyle/>
        <a:p>
          <a:pPr>
            <a:defRPr sz="1300"/>
          </a:pPr>
          <a:endParaRPr lang="nl-NL"/>
        </a:p>
      </c:txPr>
    </c:title>
    <c:autoTitleDeleted val="0"/>
    <c:plotArea>
      <c:layout>
        <c:manualLayout>
          <c:layoutTarget val="inner"/>
          <c:xMode val="edge"/>
          <c:yMode val="edge"/>
          <c:x val="0.31566676514538455"/>
          <c:y val="0.16155533906672057"/>
          <c:w val="0.35996591780024234"/>
          <c:h val="0.68848406787034166"/>
        </c:manualLayout>
      </c:layout>
      <c:doughnutChart>
        <c:varyColors val="1"/>
        <c:ser>
          <c:idx val="0"/>
          <c:order val="0"/>
          <c:tx>
            <c:strRef>
              <c:f>Demografisch!$F$21</c:f>
              <c:strCache>
                <c:ptCount val="1"/>
                <c:pt idx="0">
                  <c:v>Aandeel bijstandsontvangers naar migratieachtergrond, juni 2018</c:v>
                </c:pt>
              </c:strCache>
            </c:strRef>
          </c:tx>
          <c:dPt>
            <c:idx val="0"/>
            <c:bubble3D val="0"/>
            <c:spPr>
              <a:solidFill>
                <a:srgbClr val="583D89"/>
              </a:solidFill>
            </c:spPr>
            <c:extLst>
              <c:ext xmlns:c16="http://schemas.microsoft.com/office/drawing/2014/chart" uri="{C3380CC4-5D6E-409C-BE32-E72D297353CC}">
                <c16:uniqueId val="{00000001-1719-47AC-87A5-CB400AECC2C5}"/>
              </c:ext>
            </c:extLst>
          </c:dPt>
          <c:dPt>
            <c:idx val="1"/>
            <c:bubble3D val="0"/>
            <c:spPr>
              <a:solidFill>
                <a:schemeClr val="accent2">
                  <a:lumMod val="75000"/>
                </a:schemeClr>
              </a:solidFill>
            </c:spPr>
            <c:extLst>
              <c:ext xmlns:c16="http://schemas.microsoft.com/office/drawing/2014/chart" uri="{C3380CC4-5D6E-409C-BE32-E72D297353CC}">
                <c16:uniqueId val="{00000003-1719-47AC-87A5-CB400AECC2C5}"/>
              </c:ext>
            </c:extLst>
          </c:dPt>
          <c:dPt>
            <c:idx val="2"/>
            <c:bubble3D val="0"/>
            <c:spPr>
              <a:solidFill>
                <a:schemeClr val="accent3">
                  <a:lumMod val="75000"/>
                </a:schemeClr>
              </a:solidFill>
            </c:spPr>
            <c:extLst>
              <c:ext xmlns:c16="http://schemas.microsoft.com/office/drawing/2014/chart" uri="{C3380CC4-5D6E-409C-BE32-E72D297353CC}">
                <c16:uniqueId val="{00000005-1719-47AC-87A5-CB400AECC2C5}"/>
              </c:ext>
            </c:extLst>
          </c:dPt>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15:layout/>
              </c:ext>
            </c:extLst>
          </c:dLbls>
          <c:cat>
            <c:strRef>
              <c:f>Demografisch!$E$22:$E$24</c:f>
              <c:strCache>
                <c:ptCount val="3"/>
                <c:pt idx="0">
                  <c:v>Nederlandse achtergrond</c:v>
                </c:pt>
                <c:pt idx="1">
                  <c:v>Westerse migratieachtergrond</c:v>
                </c:pt>
                <c:pt idx="2">
                  <c:v>Niet-westerse migratieachtergrond</c:v>
                </c:pt>
              </c:strCache>
            </c:strRef>
          </c:cat>
          <c:val>
            <c:numRef>
              <c:f>Demografisch!$F$22:$F$24</c:f>
              <c:numCache>
                <c:formatCode>0%</c:formatCode>
                <c:ptCount val="3"/>
                <c:pt idx="0">
                  <c:v>0.38999218139171227</c:v>
                </c:pt>
                <c:pt idx="1">
                  <c:v>9.4292415949960906E-2</c:v>
                </c:pt>
                <c:pt idx="2">
                  <c:v>0.51546967496928409</c:v>
                </c:pt>
              </c:numCache>
            </c:numRef>
          </c:val>
          <c:extLst>
            <c:ext xmlns:c16="http://schemas.microsoft.com/office/drawing/2014/chart" uri="{C3380CC4-5D6E-409C-BE32-E72D297353CC}">
              <c16:uniqueId val="{00000006-1719-47AC-87A5-CB400AECC2C5}"/>
            </c:ext>
          </c:extLst>
        </c:ser>
        <c:dLbls>
          <c:showLegendKey val="0"/>
          <c:showVal val="1"/>
          <c:showCatName val="0"/>
          <c:showSerName val="0"/>
          <c:showPercent val="0"/>
          <c:showBubbleSize val="0"/>
          <c:showLeaderLines val="1"/>
        </c:dLbls>
        <c:firstSliceAng val="0"/>
        <c:holeSize val="50"/>
      </c:doughnutChart>
    </c:plotArea>
    <c:legend>
      <c:legendPos val="b"/>
      <c:layout/>
      <c:overlay val="0"/>
    </c:legend>
    <c:plotVisOnly val="1"/>
    <c:dispBlanksAs val="gap"/>
    <c:showDLblsOverMax val="0"/>
  </c:chart>
  <c:spPr>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Demografisch!$Q$21</c:f>
          <c:strCache>
            <c:ptCount val="1"/>
            <c:pt idx="0">
              <c:v>Aandeel bijstandsontvangers naar geslacht, juni 2018</c:v>
            </c:pt>
          </c:strCache>
        </c:strRef>
      </c:tx>
      <c:layout/>
      <c:overlay val="0"/>
      <c:txPr>
        <a:bodyPr/>
        <a:lstStyle/>
        <a:p>
          <a:pPr>
            <a:defRPr sz="1300"/>
          </a:pPr>
          <a:endParaRPr lang="nl-NL"/>
        </a:p>
      </c:txPr>
    </c:title>
    <c:autoTitleDeleted val="0"/>
    <c:plotArea>
      <c:layout>
        <c:manualLayout>
          <c:layoutTarget val="inner"/>
          <c:xMode val="edge"/>
          <c:yMode val="edge"/>
          <c:x val="0.32220064392382514"/>
          <c:y val="0.14491352201257862"/>
          <c:w val="0.35559871215234962"/>
          <c:h val="0.68016640461215938"/>
        </c:manualLayout>
      </c:layout>
      <c:doughnutChart>
        <c:varyColors val="1"/>
        <c:ser>
          <c:idx val="0"/>
          <c:order val="0"/>
          <c:tx>
            <c:strRef>
              <c:f>Demografisch!$Q$21</c:f>
              <c:strCache>
                <c:ptCount val="1"/>
                <c:pt idx="0">
                  <c:v>Aandeel bijstandsontvangers naar geslacht, juni 2018</c:v>
                </c:pt>
              </c:strCache>
            </c:strRef>
          </c:tx>
          <c:dPt>
            <c:idx val="0"/>
            <c:bubble3D val="0"/>
            <c:spPr>
              <a:solidFill>
                <a:schemeClr val="tx2">
                  <a:lumMod val="60000"/>
                  <a:lumOff val="40000"/>
                </a:schemeClr>
              </a:solidFill>
            </c:spPr>
            <c:extLst>
              <c:ext xmlns:c16="http://schemas.microsoft.com/office/drawing/2014/chart" uri="{C3380CC4-5D6E-409C-BE32-E72D297353CC}">
                <c16:uniqueId val="{00000001-FABC-4FAA-A60F-0271962021B8}"/>
              </c:ext>
            </c:extLst>
          </c:dPt>
          <c:dPt>
            <c:idx val="1"/>
            <c:bubble3D val="0"/>
            <c:spPr>
              <a:solidFill>
                <a:srgbClr val="CE0CB2"/>
              </a:solidFill>
            </c:spPr>
            <c:extLst>
              <c:ext xmlns:c16="http://schemas.microsoft.com/office/drawing/2014/chart" uri="{C3380CC4-5D6E-409C-BE32-E72D297353CC}">
                <c16:uniqueId val="{00000003-FABC-4FAA-A60F-0271962021B8}"/>
              </c:ext>
            </c:extLst>
          </c:dPt>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15:layout/>
              </c:ext>
            </c:extLst>
          </c:dLbls>
          <c:cat>
            <c:strRef>
              <c:f>Demografisch!$P$22:$P$23</c:f>
              <c:strCache>
                <c:ptCount val="2"/>
                <c:pt idx="0">
                  <c:v>Man</c:v>
                </c:pt>
                <c:pt idx="1">
                  <c:v>Vrouw</c:v>
                </c:pt>
              </c:strCache>
            </c:strRef>
          </c:cat>
          <c:val>
            <c:numRef>
              <c:f>Demografisch!$Q$22:$Q$23</c:f>
              <c:numCache>
                <c:formatCode>0%</c:formatCode>
                <c:ptCount val="2"/>
                <c:pt idx="0">
                  <c:v>0.42875013961800512</c:v>
                </c:pt>
                <c:pt idx="1">
                  <c:v>0.57127219926281692</c:v>
                </c:pt>
              </c:numCache>
            </c:numRef>
          </c:val>
          <c:extLst>
            <c:ext xmlns:c16="http://schemas.microsoft.com/office/drawing/2014/chart" uri="{C3380CC4-5D6E-409C-BE32-E72D297353CC}">
              <c16:uniqueId val="{00000004-FABC-4FAA-A60F-0271962021B8}"/>
            </c:ext>
          </c:extLst>
        </c:ser>
        <c:dLbls>
          <c:showLegendKey val="0"/>
          <c:showVal val="1"/>
          <c:showCatName val="0"/>
          <c:showSerName val="0"/>
          <c:showPercent val="0"/>
          <c:showBubbleSize val="0"/>
          <c:showLeaderLines val="1"/>
        </c:dLbls>
        <c:firstSliceAng val="0"/>
        <c:holeSize val="50"/>
      </c:doughnutChart>
    </c:plotArea>
    <c:legend>
      <c:legendPos val="b"/>
      <c:layout/>
      <c:overlay val="0"/>
    </c:legend>
    <c:plotVisOnly val="1"/>
    <c:dispBlanksAs val="gap"/>
    <c:showDLblsOverMax val="0"/>
  </c:chart>
  <c:spPr>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Demografisch!$C$68</c:f>
          <c:strCache>
            <c:ptCount val="1"/>
            <c:pt idx="0">
              <c:v>Aandeel bijstandsontvangers naar achtergrond en geslacht, maart 2007-juni 2018</c:v>
            </c:pt>
          </c:strCache>
        </c:strRef>
      </c:tx>
      <c:layout/>
      <c:overlay val="0"/>
      <c:txPr>
        <a:bodyPr/>
        <a:lstStyle/>
        <a:p>
          <a:pPr>
            <a:defRPr sz="1300"/>
          </a:pPr>
          <a:endParaRPr lang="nl-NL"/>
        </a:p>
      </c:txPr>
    </c:title>
    <c:autoTitleDeleted val="0"/>
    <c:plotArea>
      <c:layout/>
      <c:lineChart>
        <c:grouping val="standard"/>
        <c:varyColors val="0"/>
        <c:ser>
          <c:idx val="0"/>
          <c:order val="0"/>
          <c:tx>
            <c:strRef>
              <c:f>Demografisch!$B$61</c:f>
              <c:strCache>
                <c:ptCount val="1"/>
                <c:pt idx="0">
                  <c:v>Nederlandse achtergrond (man)</c:v>
                </c:pt>
              </c:strCache>
            </c:strRef>
          </c:tx>
          <c:marker>
            <c:symbol val="none"/>
          </c:marker>
          <c:cat>
            <c:multiLvlStrRef>
              <c:f>Demografisch!$C$59:$AV$60</c:f>
              <c:multiLvlStrCache>
                <c:ptCount val="46"/>
                <c:lvl>
                  <c:pt idx="0">
                    <c:v>maart</c:v>
                  </c:pt>
                  <c:pt idx="1">
                    <c:v>juni</c:v>
                  </c:pt>
                  <c:pt idx="2">
                    <c:v>september</c:v>
                  </c:pt>
                  <c:pt idx="3">
                    <c:v>december</c:v>
                  </c:pt>
                  <c:pt idx="4">
                    <c:v>maart</c:v>
                  </c:pt>
                  <c:pt idx="5">
                    <c:v>juni</c:v>
                  </c:pt>
                  <c:pt idx="6">
                    <c:v>september</c:v>
                  </c:pt>
                  <c:pt idx="7">
                    <c:v>december</c:v>
                  </c:pt>
                  <c:pt idx="8">
                    <c:v>maart</c:v>
                  </c:pt>
                  <c:pt idx="9">
                    <c:v>juni</c:v>
                  </c:pt>
                  <c:pt idx="10">
                    <c:v>september</c:v>
                  </c:pt>
                  <c:pt idx="11">
                    <c:v>december</c:v>
                  </c:pt>
                  <c:pt idx="12">
                    <c:v>maart</c:v>
                  </c:pt>
                  <c:pt idx="13">
                    <c:v>juni</c:v>
                  </c:pt>
                  <c:pt idx="14">
                    <c:v>september</c:v>
                  </c:pt>
                  <c:pt idx="15">
                    <c:v>december</c:v>
                  </c:pt>
                  <c:pt idx="16">
                    <c:v>maart</c:v>
                  </c:pt>
                  <c:pt idx="17">
                    <c:v>juni</c:v>
                  </c:pt>
                  <c:pt idx="18">
                    <c:v>september</c:v>
                  </c:pt>
                  <c:pt idx="19">
                    <c:v>december</c:v>
                  </c:pt>
                  <c:pt idx="20">
                    <c:v>maart</c:v>
                  </c:pt>
                  <c:pt idx="21">
                    <c:v>juni</c:v>
                  </c:pt>
                  <c:pt idx="22">
                    <c:v>september</c:v>
                  </c:pt>
                  <c:pt idx="23">
                    <c:v>december</c:v>
                  </c:pt>
                  <c:pt idx="24">
                    <c:v>maart</c:v>
                  </c:pt>
                  <c:pt idx="25">
                    <c:v>juni</c:v>
                  </c:pt>
                  <c:pt idx="26">
                    <c:v>september</c:v>
                  </c:pt>
                  <c:pt idx="27">
                    <c:v>december</c:v>
                  </c:pt>
                  <c:pt idx="28">
                    <c:v>maart</c:v>
                  </c:pt>
                  <c:pt idx="29">
                    <c:v>juni</c:v>
                  </c:pt>
                  <c:pt idx="30">
                    <c:v>september</c:v>
                  </c:pt>
                  <c:pt idx="31">
                    <c:v>december</c:v>
                  </c:pt>
                  <c:pt idx="32">
                    <c:v>maart</c:v>
                  </c:pt>
                  <c:pt idx="33">
                    <c:v>juni</c:v>
                  </c:pt>
                  <c:pt idx="34">
                    <c:v>september</c:v>
                  </c:pt>
                  <c:pt idx="35">
                    <c:v>december</c:v>
                  </c:pt>
                  <c:pt idx="36">
                    <c:v>maart</c:v>
                  </c:pt>
                  <c:pt idx="37">
                    <c:v>juni</c:v>
                  </c:pt>
                  <c:pt idx="38">
                    <c:v>september</c:v>
                  </c:pt>
                  <c:pt idx="39">
                    <c:v>december</c:v>
                  </c:pt>
                  <c:pt idx="40">
                    <c:v>maart</c:v>
                  </c:pt>
                  <c:pt idx="41">
                    <c:v>juni</c:v>
                  </c:pt>
                  <c:pt idx="42">
                    <c:v>september</c:v>
                  </c:pt>
                  <c:pt idx="43">
                    <c:v>december</c:v>
                  </c:pt>
                  <c:pt idx="44">
                    <c:v>maart</c:v>
                  </c:pt>
                  <c:pt idx="45">
                    <c:v>juni</c:v>
                  </c:pt>
                </c:lvl>
                <c:lvl>
                  <c:pt idx="0">
                    <c:v>2007</c:v>
                  </c:pt>
                  <c:pt idx="4">
                    <c:v>2008</c:v>
                  </c:pt>
                  <c:pt idx="8">
                    <c:v>2009</c:v>
                  </c:pt>
                  <c:pt idx="12">
                    <c:v>2010</c:v>
                  </c:pt>
                  <c:pt idx="16">
                    <c:v>2011</c:v>
                  </c:pt>
                  <c:pt idx="20">
                    <c:v>2012</c:v>
                  </c:pt>
                  <c:pt idx="24">
                    <c:v>2013</c:v>
                  </c:pt>
                  <c:pt idx="28">
                    <c:v>2014</c:v>
                  </c:pt>
                  <c:pt idx="32">
                    <c:v>2015</c:v>
                  </c:pt>
                  <c:pt idx="36">
                    <c:v>2016</c:v>
                  </c:pt>
                  <c:pt idx="40">
                    <c:v>2017</c:v>
                  </c:pt>
                  <c:pt idx="44">
                    <c:v>2018</c:v>
                  </c:pt>
                </c:lvl>
              </c:multiLvlStrCache>
            </c:multiLvlStrRef>
          </c:cat>
          <c:val>
            <c:numRef>
              <c:f>Demografisch!$C$61:$AV$61</c:f>
              <c:numCache>
                <c:formatCode>0%</c:formatCode>
                <c:ptCount val="46"/>
                <c:pt idx="0">
                  <c:v>0.17026672745924998</c:v>
                </c:pt>
                <c:pt idx="1">
                  <c:v>0.16820626753975679</c:v>
                </c:pt>
                <c:pt idx="2">
                  <c:v>0.16684736778701362</c:v>
                </c:pt>
                <c:pt idx="3">
                  <c:v>0.16454312660046219</c:v>
                </c:pt>
                <c:pt idx="4">
                  <c:v>0.16285597149074396</c:v>
                </c:pt>
                <c:pt idx="5">
                  <c:v>0.16039458091791309</c:v>
                </c:pt>
                <c:pt idx="6">
                  <c:v>0.16030784345832652</c:v>
                </c:pt>
                <c:pt idx="7">
                  <c:v>0.1620973044049967</c:v>
                </c:pt>
                <c:pt idx="8">
                  <c:v>0.16588364010812201</c:v>
                </c:pt>
                <c:pt idx="9">
                  <c:v>0.16704423887735195</c:v>
                </c:pt>
                <c:pt idx="10">
                  <c:v>0.16919497440670078</c:v>
                </c:pt>
                <c:pt idx="11">
                  <c:v>0.17279578679742122</c:v>
                </c:pt>
                <c:pt idx="12">
                  <c:v>0.17600255539100387</c:v>
                </c:pt>
                <c:pt idx="13">
                  <c:v>0.17438028370826766</c:v>
                </c:pt>
                <c:pt idx="14">
                  <c:v>0.17364978722188901</c:v>
                </c:pt>
                <c:pt idx="15">
                  <c:v>0.17522709431423125</c:v>
                </c:pt>
                <c:pt idx="16">
                  <c:v>0.17625003421002217</c:v>
                </c:pt>
                <c:pt idx="17">
                  <c:v>0.17288952151538378</c:v>
                </c:pt>
                <c:pt idx="18">
                  <c:v>0.17221426209632976</c:v>
                </c:pt>
                <c:pt idx="19">
                  <c:v>0.17448824041811847</c:v>
                </c:pt>
                <c:pt idx="20">
                  <c:v>0.17497831743278405</c:v>
                </c:pt>
                <c:pt idx="21">
                  <c:v>0.17460702634204212</c:v>
                </c:pt>
                <c:pt idx="22">
                  <c:v>0.1765892223297838</c:v>
                </c:pt>
                <c:pt idx="23">
                  <c:v>0.1810539589134661</c:v>
                </c:pt>
                <c:pt idx="24">
                  <c:v>0.18550365443463745</c:v>
                </c:pt>
                <c:pt idx="25">
                  <c:v>0.1854816656308266</c:v>
                </c:pt>
                <c:pt idx="26">
                  <c:v>0.18586069133229113</c:v>
                </c:pt>
                <c:pt idx="27">
                  <c:v>0.18781922490377864</c:v>
                </c:pt>
                <c:pt idx="28">
                  <c:v>0.18951006206507429</c:v>
                </c:pt>
                <c:pt idx="29">
                  <c:v>0.18735461058900157</c:v>
                </c:pt>
                <c:pt idx="30">
                  <c:v>0.1863183788216001</c:v>
                </c:pt>
                <c:pt idx="31">
                  <c:v>0.18656337898280076</c:v>
                </c:pt>
                <c:pt idx="32">
                  <c:v>0.18774605185755011</c:v>
                </c:pt>
                <c:pt idx="33">
                  <c:v>0.18436814863368217</c:v>
                </c:pt>
                <c:pt idx="34">
                  <c:v>0.18254328955142479</c:v>
                </c:pt>
                <c:pt idx="35">
                  <c:v>0.18137855726160498</c:v>
                </c:pt>
                <c:pt idx="36">
                  <c:v>0.18066612864527667</c:v>
                </c:pt>
                <c:pt idx="37">
                  <c:v>0.17640153903006325</c:v>
                </c:pt>
                <c:pt idx="38">
                  <c:v>0.17391209462703505</c:v>
                </c:pt>
                <c:pt idx="39">
                  <c:v>0.17238187493273061</c:v>
                </c:pt>
                <c:pt idx="40">
                  <c:v>0.17110201658220064</c:v>
                </c:pt>
                <c:pt idx="41">
                  <c:v>0.16782783381774663</c:v>
                </c:pt>
                <c:pt idx="42">
                  <c:v>0.16654330125832717</c:v>
                </c:pt>
                <c:pt idx="43">
                  <c:v>0.16570715583477441</c:v>
                </c:pt>
                <c:pt idx="44">
                  <c:v>0.16496860041280575</c:v>
                </c:pt>
                <c:pt idx="45">
                  <c:v>0.16256003574220931</c:v>
                </c:pt>
              </c:numCache>
            </c:numRef>
          </c:val>
          <c:smooth val="1"/>
          <c:extLst>
            <c:ext xmlns:c16="http://schemas.microsoft.com/office/drawing/2014/chart" uri="{C3380CC4-5D6E-409C-BE32-E72D297353CC}">
              <c16:uniqueId val="{00000000-73CB-408A-BE8F-66AF5DF91803}"/>
            </c:ext>
          </c:extLst>
        </c:ser>
        <c:ser>
          <c:idx val="1"/>
          <c:order val="1"/>
          <c:tx>
            <c:strRef>
              <c:f>Demografisch!$B$62</c:f>
              <c:strCache>
                <c:ptCount val="1"/>
                <c:pt idx="0">
                  <c:v>Westerse migratieachtergrond (man)</c:v>
                </c:pt>
              </c:strCache>
            </c:strRef>
          </c:tx>
          <c:marker>
            <c:symbol val="none"/>
          </c:marker>
          <c:cat>
            <c:multiLvlStrRef>
              <c:f>Demografisch!$C$59:$AV$60</c:f>
              <c:multiLvlStrCache>
                <c:ptCount val="46"/>
                <c:lvl>
                  <c:pt idx="0">
                    <c:v>maart</c:v>
                  </c:pt>
                  <c:pt idx="1">
                    <c:v>juni</c:v>
                  </c:pt>
                  <c:pt idx="2">
                    <c:v>september</c:v>
                  </c:pt>
                  <c:pt idx="3">
                    <c:v>december</c:v>
                  </c:pt>
                  <c:pt idx="4">
                    <c:v>maart</c:v>
                  </c:pt>
                  <c:pt idx="5">
                    <c:v>juni</c:v>
                  </c:pt>
                  <c:pt idx="6">
                    <c:v>september</c:v>
                  </c:pt>
                  <c:pt idx="7">
                    <c:v>december</c:v>
                  </c:pt>
                  <c:pt idx="8">
                    <c:v>maart</c:v>
                  </c:pt>
                  <c:pt idx="9">
                    <c:v>juni</c:v>
                  </c:pt>
                  <c:pt idx="10">
                    <c:v>september</c:v>
                  </c:pt>
                  <c:pt idx="11">
                    <c:v>december</c:v>
                  </c:pt>
                  <c:pt idx="12">
                    <c:v>maart</c:v>
                  </c:pt>
                  <c:pt idx="13">
                    <c:v>juni</c:v>
                  </c:pt>
                  <c:pt idx="14">
                    <c:v>september</c:v>
                  </c:pt>
                  <c:pt idx="15">
                    <c:v>december</c:v>
                  </c:pt>
                  <c:pt idx="16">
                    <c:v>maart</c:v>
                  </c:pt>
                  <c:pt idx="17">
                    <c:v>juni</c:v>
                  </c:pt>
                  <c:pt idx="18">
                    <c:v>september</c:v>
                  </c:pt>
                  <c:pt idx="19">
                    <c:v>december</c:v>
                  </c:pt>
                  <c:pt idx="20">
                    <c:v>maart</c:v>
                  </c:pt>
                  <c:pt idx="21">
                    <c:v>juni</c:v>
                  </c:pt>
                  <c:pt idx="22">
                    <c:v>september</c:v>
                  </c:pt>
                  <c:pt idx="23">
                    <c:v>december</c:v>
                  </c:pt>
                  <c:pt idx="24">
                    <c:v>maart</c:v>
                  </c:pt>
                  <c:pt idx="25">
                    <c:v>juni</c:v>
                  </c:pt>
                  <c:pt idx="26">
                    <c:v>september</c:v>
                  </c:pt>
                  <c:pt idx="27">
                    <c:v>december</c:v>
                  </c:pt>
                  <c:pt idx="28">
                    <c:v>maart</c:v>
                  </c:pt>
                  <c:pt idx="29">
                    <c:v>juni</c:v>
                  </c:pt>
                  <c:pt idx="30">
                    <c:v>september</c:v>
                  </c:pt>
                  <c:pt idx="31">
                    <c:v>december</c:v>
                  </c:pt>
                  <c:pt idx="32">
                    <c:v>maart</c:v>
                  </c:pt>
                  <c:pt idx="33">
                    <c:v>juni</c:v>
                  </c:pt>
                  <c:pt idx="34">
                    <c:v>september</c:v>
                  </c:pt>
                  <c:pt idx="35">
                    <c:v>december</c:v>
                  </c:pt>
                  <c:pt idx="36">
                    <c:v>maart</c:v>
                  </c:pt>
                  <c:pt idx="37">
                    <c:v>juni</c:v>
                  </c:pt>
                  <c:pt idx="38">
                    <c:v>september</c:v>
                  </c:pt>
                  <c:pt idx="39">
                    <c:v>december</c:v>
                  </c:pt>
                  <c:pt idx="40">
                    <c:v>maart</c:v>
                  </c:pt>
                  <c:pt idx="41">
                    <c:v>juni</c:v>
                  </c:pt>
                  <c:pt idx="42">
                    <c:v>september</c:v>
                  </c:pt>
                  <c:pt idx="43">
                    <c:v>december</c:v>
                  </c:pt>
                  <c:pt idx="44">
                    <c:v>maart</c:v>
                  </c:pt>
                  <c:pt idx="45">
                    <c:v>juni</c:v>
                  </c:pt>
                </c:lvl>
                <c:lvl>
                  <c:pt idx="0">
                    <c:v>2007</c:v>
                  </c:pt>
                  <c:pt idx="4">
                    <c:v>2008</c:v>
                  </c:pt>
                  <c:pt idx="8">
                    <c:v>2009</c:v>
                  </c:pt>
                  <c:pt idx="12">
                    <c:v>2010</c:v>
                  </c:pt>
                  <c:pt idx="16">
                    <c:v>2011</c:v>
                  </c:pt>
                  <c:pt idx="20">
                    <c:v>2012</c:v>
                  </c:pt>
                  <c:pt idx="24">
                    <c:v>2013</c:v>
                  </c:pt>
                  <c:pt idx="28">
                    <c:v>2014</c:v>
                  </c:pt>
                  <c:pt idx="32">
                    <c:v>2015</c:v>
                  </c:pt>
                  <c:pt idx="36">
                    <c:v>2016</c:v>
                  </c:pt>
                  <c:pt idx="40">
                    <c:v>2017</c:v>
                  </c:pt>
                  <c:pt idx="44">
                    <c:v>2018</c:v>
                  </c:pt>
                </c:lvl>
              </c:multiLvlStrCache>
            </c:multiLvlStrRef>
          </c:cat>
          <c:val>
            <c:numRef>
              <c:f>Demografisch!$C$62:$AV$62</c:f>
              <c:numCache>
                <c:formatCode>0%</c:formatCode>
                <c:ptCount val="46"/>
                <c:pt idx="0">
                  <c:v>4.0607545879402712E-2</c:v>
                </c:pt>
                <c:pt idx="1">
                  <c:v>4.0136810102899906E-2</c:v>
                </c:pt>
                <c:pt idx="2">
                  <c:v>4.0356583544151309E-2</c:v>
                </c:pt>
                <c:pt idx="3">
                  <c:v>4.1377802760602087E-2</c:v>
                </c:pt>
                <c:pt idx="4">
                  <c:v>4.2007001166861145E-2</c:v>
                </c:pt>
                <c:pt idx="5">
                  <c:v>4.2116388559715591E-2</c:v>
                </c:pt>
                <c:pt idx="6">
                  <c:v>4.2344850171933845E-2</c:v>
                </c:pt>
                <c:pt idx="7">
                  <c:v>4.2570677186061799E-2</c:v>
                </c:pt>
                <c:pt idx="8">
                  <c:v>4.3216630196936542E-2</c:v>
                </c:pt>
                <c:pt idx="9">
                  <c:v>4.3546661632370524E-2</c:v>
                </c:pt>
                <c:pt idx="10">
                  <c:v>4.3834341554211259E-2</c:v>
                </c:pt>
                <c:pt idx="11">
                  <c:v>4.4281001240957657E-2</c:v>
                </c:pt>
                <c:pt idx="12">
                  <c:v>4.4719342567587188E-2</c:v>
                </c:pt>
                <c:pt idx="13">
                  <c:v>4.4304341596217225E-2</c:v>
                </c:pt>
                <c:pt idx="14">
                  <c:v>4.4069345671607689E-2</c:v>
                </c:pt>
                <c:pt idx="15">
                  <c:v>4.3932937086464056E-2</c:v>
                </c:pt>
                <c:pt idx="16">
                  <c:v>4.3788828375160786E-2</c:v>
                </c:pt>
                <c:pt idx="17">
                  <c:v>4.3249753640643818E-2</c:v>
                </c:pt>
                <c:pt idx="18">
                  <c:v>4.2709136999889784E-2</c:v>
                </c:pt>
                <c:pt idx="19">
                  <c:v>4.2873475609756101E-2</c:v>
                </c:pt>
                <c:pt idx="20">
                  <c:v>4.2768863833477881E-2</c:v>
                </c:pt>
                <c:pt idx="21">
                  <c:v>4.2600231874679824E-2</c:v>
                </c:pt>
                <c:pt idx="22">
                  <c:v>4.264816607507798E-2</c:v>
                </c:pt>
                <c:pt idx="23">
                  <c:v>4.2925445279251823E-2</c:v>
                </c:pt>
                <c:pt idx="24">
                  <c:v>4.3170380111782709E-2</c:v>
                </c:pt>
                <c:pt idx="25">
                  <c:v>4.2933499067743942E-2</c:v>
                </c:pt>
                <c:pt idx="26">
                  <c:v>4.2978733963621923E-2</c:v>
                </c:pt>
                <c:pt idx="27">
                  <c:v>4.3112004066713464E-2</c:v>
                </c:pt>
                <c:pt idx="28">
                  <c:v>4.3586608990031972E-2</c:v>
                </c:pt>
                <c:pt idx="29">
                  <c:v>4.3151577184330513E-2</c:v>
                </c:pt>
                <c:pt idx="30">
                  <c:v>4.2544219280777791E-2</c:v>
                </c:pt>
                <c:pt idx="31">
                  <c:v>4.2398672015493154E-2</c:v>
                </c:pt>
                <c:pt idx="32">
                  <c:v>4.287524322367528E-2</c:v>
                </c:pt>
                <c:pt idx="33">
                  <c:v>4.2221368352055692E-2</c:v>
                </c:pt>
                <c:pt idx="34">
                  <c:v>4.1494341680679905E-2</c:v>
                </c:pt>
                <c:pt idx="35">
                  <c:v>4.0982327903193456E-2</c:v>
                </c:pt>
                <c:pt idx="36">
                  <c:v>4.0613344384583507E-2</c:v>
                </c:pt>
                <c:pt idx="37">
                  <c:v>3.9671325783101105E-2</c:v>
                </c:pt>
                <c:pt idx="38">
                  <c:v>3.8824145606913711E-2</c:v>
                </c:pt>
                <c:pt idx="39">
                  <c:v>3.8187493273059953E-2</c:v>
                </c:pt>
                <c:pt idx="40">
                  <c:v>3.7765855934180116E-2</c:v>
                </c:pt>
                <c:pt idx="41">
                  <c:v>3.6801162591896051E-2</c:v>
                </c:pt>
                <c:pt idx="42">
                  <c:v>3.6356511516523707E-2</c:v>
                </c:pt>
                <c:pt idx="43">
                  <c:v>3.603090865310947E-2</c:v>
                </c:pt>
                <c:pt idx="44">
                  <c:v>3.5922884370471211E-2</c:v>
                </c:pt>
                <c:pt idx="45">
                  <c:v>3.542946498380431E-2</c:v>
                </c:pt>
              </c:numCache>
            </c:numRef>
          </c:val>
          <c:smooth val="1"/>
          <c:extLst>
            <c:ext xmlns:c16="http://schemas.microsoft.com/office/drawing/2014/chart" uri="{C3380CC4-5D6E-409C-BE32-E72D297353CC}">
              <c16:uniqueId val="{00000001-73CB-408A-BE8F-66AF5DF91803}"/>
            </c:ext>
          </c:extLst>
        </c:ser>
        <c:ser>
          <c:idx val="2"/>
          <c:order val="2"/>
          <c:tx>
            <c:strRef>
              <c:f>Demografisch!$B$63</c:f>
              <c:strCache>
                <c:ptCount val="1"/>
                <c:pt idx="0">
                  <c:v>Niet-westerse migratieachtergrond (man)</c:v>
                </c:pt>
              </c:strCache>
            </c:strRef>
          </c:tx>
          <c:marker>
            <c:symbol val="none"/>
          </c:marker>
          <c:cat>
            <c:multiLvlStrRef>
              <c:f>Demografisch!$C$59:$AV$60</c:f>
              <c:multiLvlStrCache>
                <c:ptCount val="46"/>
                <c:lvl>
                  <c:pt idx="0">
                    <c:v>maart</c:v>
                  </c:pt>
                  <c:pt idx="1">
                    <c:v>juni</c:v>
                  </c:pt>
                  <c:pt idx="2">
                    <c:v>september</c:v>
                  </c:pt>
                  <c:pt idx="3">
                    <c:v>december</c:v>
                  </c:pt>
                  <c:pt idx="4">
                    <c:v>maart</c:v>
                  </c:pt>
                  <c:pt idx="5">
                    <c:v>juni</c:v>
                  </c:pt>
                  <c:pt idx="6">
                    <c:v>september</c:v>
                  </c:pt>
                  <c:pt idx="7">
                    <c:v>december</c:v>
                  </c:pt>
                  <c:pt idx="8">
                    <c:v>maart</c:v>
                  </c:pt>
                  <c:pt idx="9">
                    <c:v>juni</c:v>
                  </c:pt>
                  <c:pt idx="10">
                    <c:v>september</c:v>
                  </c:pt>
                  <c:pt idx="11">
                    <c:v>december</c:v>
                  </c:pt>
                  <c:pt idx="12">
                    <c:v>maart</c:v>
                  </c:pt>
                  <c:pt idx="13">
                    <c:v>juni</c:v>
                  </c:pt>
                  <c:pt idx="14">
                    <c:v>september</c:v>
                  </c:pt>
                  <c:pt idx="15">
                    <c:v>december</c:v>
                  </c:pt>
                  <c:pt idx="16">
                    <c:v>maart</c:v>
                  </c:pt>
                  <c:pt idx="17">
                    <c:v>juni</c:v>
                  </c:pt>
                  <c:pt idx="18">
                    <c:v>september</c:v>
                  </c:pt>
                  <c:pt idx="19">
                    <c:v>december</c:v>
                  </c:pt>
                  <c:pt idx="20">
                    <c:v>maart</c:v>
                  </c:pt>
                  <c:pt idx="21">
                    <c:v>juni</c:v>
                  </c:pt>
                  <c:pt idx="22">
                    <c:v>september</c:v>
                  </c:pt>
                  <c:pt idx="23">
                    <c:v>december</c:v>
                  </c:pt>
                  <c:pt idx="24">
                    <c:v>maart</c:v>
                  </c:pt>
                  <c:pt idx="25">
                    <c:v>juni</c:v>
                  </c:pt>
                  <c:pt idx="26">
                    <c:v>september</c:v>
                  </c:pt>
                  <c:pt idx="27">
                    <c:v>december</c:v>
                  </c:pt>
                  <c:pt idx="28">
                    <c:v>maart</c:v>
                  </c:pt>
                  <c:pt idx="29">
                    <c:v>juni</c:v>
                  </c:pt>
                  <c:pt idx="30">
                    <c:v>september</c:v>
                  </c:pt>
                  <c:pt idx="31">
                    <c:v>december</c:v>
                  </c:pt>
                  <c:pt idx="32">
                    <c:v>maart</c:v>
                  </c:pt>
                  <c:pt idx="33">
                    <c:v>juni</c:v>
                  </c:pt>
                  <c:pt idx="34">
                    <c:v>september</c:v>
                  </c:pt>
                  <c:pt idx="35">
                    <c:v>december</c:v>
                  </c:pt>
                  <c:pt idx="36">
                    <c:v>maart</c:v>
                  </c:pt>
                  <c:pt idx="37">
                    <c:v>juni</c:v>
                  </c:pt>
                  <c:pt idx="38">
                    <c:v>september</c:v>
                  </c:pt>
                  <c:pt idx="39">
                    <c:v>december</c:v>
                  </c:pt>
                  <c:pt idx="40">
                    <c:v>maart</c:v>
                  </c:pt>
                  <c:pt idx="41">
                    <c:v>juni</c:v>
                  </c:pt>
                  <c:pt idx="42">
                    <c:v>september</c:v>
                  </c:pt>
                  <c:pt idx="43">
                    <c:v>december</c:v>
                  </c:pt>
                  <c:pt idx="44">
                    <c:v>maart</c:v>
                  </c:pt>
                  <c:pt idx="45">
                    <c:v>juni</c:v>
                  </c:pt>
                </c:lvl>
                <c:lvl>
                  <c:pt idx="0">
                    <c:v>2007</c:v>
                  </c:pt>
                  <c:pt idx="4">
                    <c:v>2008</c:v>
                  </c:pt>
                  <c:pt idx="8">
                    <c:v>2009</c:v>
                  </c:pt>
                  <c:pt idx="12">
                    <c:v>2010</c:v>
                  </c:pt>
                  <c:pt idx="16">
                    <c:v>2011</c:v>
                  </c:pt>
                  <c:pt idx="20">
                    <c:v>2012</c:v>
                  </c:pt>
                  <c:pt idx="24">
                    <c:v>2013</c:v>
                  </c:pt>
                  <c:pt idx="28">
                    <c:v>2014</c:v>
                  </c:pt>
                  <c:pt idx="32">
                    <c:v>2015</c:v>
                  </c:pt>
                  <c:pt idx="36">
                    <c:v>2016</c:v>
                  </c:pt>
                  <c:pt idx="40">
                    <c:v>2017</c:v>
                  </c:pt>
                  <c:pt idx="44">
                    <c:v>2018</c:v>
                  </c:pt>
                </c:lvl>
              </c:multiLvlStrCache>
            </c:multiLvlStrRef>
          </c:cat>
          <c:val>
            <c:numRef>
              <c:f>Demografisch!$C$63:$AV$63</c:f>
              <c:numCache>
                <c:formatCode>0%</c:formatCode>
                <c:ptCount val="46"/>
                <c:pt idx="0">
                  <c:v>0.17023823093582582</c:v>
                </c:pt>
                <c:pt idx="1">
                  <c:v>0.16928788587464921</c:v>
                </c:pt>
                <c:pt idx="2">
                  <c:v>0.16760028912179256</c:v>
                </c:pt>
                <c:pt idx="3">
                  <c:v>0.16847792142901755</c:v>
                </c:pt>
                <c:pt idx="4">
                  <c:v>0.17146551452269071</c:v>
                </c:pt>
                <c:pt idx="5">
                  <c:v>0.1727892899465138</c:v>
                </c:pt>
                <c:pt idx="6">
                  <c:v>0.17144260684460455</c:v>
                </c:pt>
                <c:pt idx="7">
                  <c:v>0.17304404996712688</c:v>
                </c:pt>
                <c:pt idx="8">
                  <c:v>0.17621315484618355</c:v>
                </c:pt>
                <c:pt idx="9">
                  <c:v>0.17909508526839091</c:v>
                </c:pt>
                <c:pt idx="10">
                  <c:v>0.1802078486117574</c:v>
                </c:pt>
                <c:pt idx="11">
                  <c:v>0.18254184448681862</c:v>
                </c:pt>
                <c:pt idx="12">
                  <c:v>0.18715335249876586</c:v>
                </c:pt>
                <c:pt idx="13">
                  <c:v>0.18965467832067631</c:v>
                </c:pt>
                <c:pt idx="14">
                  <c:v>0.18924399508753892</c:v>
                </c:pt>
                <c:pt idx="15">
                  <c:v>0.19109565997532801</c:v>
                </c:pt>
                <c:pt idx="16">
                  <c:v>0.19417608582610363</c:v>
                </c:pt>
                <c:pt idx="17">
                  <c:v>0.19629366035256762</c:v>
                </c:pt>
                <c:pt idx="18">
                  <c:v>0.19577317315110768</c:v>
                </c:pt>
                <c:pt idx="19">
                  <c:v>0.19604747386759583</c:v>
                </c:pt>
                <c:pt idx="20">
                  <c:v>0.19728425845620121</c:v>
                </c:pt>
                <c:pt idx="21">
                  <c:v>0.19792930518482568</c:v>
                </c:pt>
                <c:pt idx="22">
                  <c:v>0.19707970313004194</c:v>
                </c:pt>
                <c:pt idx="23">
                  <c:v>0.19721010875847211</c:v>
                </c:pt>
                <c:pt idx="24">
                  <c:v>0.19842694924255835</c:v>
                </c:pt>
                <c:pt idx="25">
                  <c:v>0.1995525170913611</c:v>
                </c:pt>
                <c:pt idx="26">
                  <c:v>0.1984912776991985</c:v>
                </c:pt>
                <c:pt idx="27">
                  <c:v>0.19902689356345768</c:v>
                </c:pt>
                <c:pt idx="28">
                  <c:v>0.19987775061124693</c:v>
                </c:pt>
                <c:pt idx="29">
                  <c:v>0.20173071554852517</c:v>
                </c:pt>
                <c:pt idx="30">
                  <c:v>0.20217875131779314</c:v>
                </c:pt>
                <c:pt idx="31">
                  <c:v>0.20422372850094528</c:v>
                </c:pt>
                <c:pt idx="32">
                  <c:v>0.20727182225440066</c:v>
                </c:pt>
                <c:pt idx="33">
                  <c:v>0.20993151458987863</c:v>
                </c:pt>
                <c:pt idx="34">
                  <c:v>0.21158478389310548</c:v>
                </c:pt>
                <c:pt idx="35">
                  <c:v>0.21487308626568316</c:v>
                </c:pt>
                <c:pt idx="36">
                  <c:v>0.21774598119833358</c:v>
                </c:pt>
                <c:pt idx="37">
                  <c:v>0.2228550311936178</c:v>
                </c:pt>
                <c:pt idx="38">
                  <c:v>0.22709615468552224</c:v>
                </c:pt>
                <c:pt idx="39">
                  <c:v>0.23136368528683673</c:v>
                </c:pt>
                <c:pt idx="40">
                  <c:v>0.23335948599418987</c:v>
                </c:pt>
                <c:pt idx="41">
                  <c:v>0.2336724226363481</c:v>
                </c:pt>
                <c:pt idx="42">
                  <c:v>0.23191971088953717</c:v>
                </c:pt>
                <c:pt idx="43">
                  <c:v>0.2318805682639056</c:v>
                </c:pt>
                <c:pt idx="44">
                  <c:v>0.23119318431338107</c:v>
                </c:pt>
                <c:pt idx="45">
                  <c:v>0.23064894448788115</c:v>
                </c:pt>
              </c:numCache>
            </c:numRef>
          </c:val>
          <c:smooth val="1"/>
          <c:extLst>
            <c:ext xmlns:c16="http://schemas.microsoft.com/office/drawing/2014/chart" uri="{C3380CC4-5D6E-409C-BE32-E72D297353CC}">
              <c16:uniqueId val="{00000002-73CB-408A-BE8F-66AF5DF91803}"/>
            </c:ext>
          </c:extLst>
        </c:ser>
        <c:ser>
          <c:idx val="3"/>
          <c:order val="3"/>
          <c:tx>
            <c:strRef>
              <c:f>Demografisch!$B$64</c:f>
              <c:strCache>
                <c:ptCount val="1"/>
                <c:pt idx="0">
                  <c:v>Nederlandse achtergrond (vrouw)</c:v>
                </c:pt>
              </c:strCache>
            </c:strRef>
          </c:tx>
          <c:marker>
            <c:symbol val="none"/>
          </c:marker>
          <c:cat>
            <c:multiLvlStrRef>
              <c:f>Demografisch!$C$59:$AV$60</c:f>
              <c:multiLvlStrCache>
                <c:ptCount val="46"/>
                <c:lvl>
                  <c:pt idx="0">
                    <c:v>maart</c:v>
                  </c:pt>
                  <c:pt idx="1">
                    <c:v>juni</c:v>
                  </c:pt>
                  <c:pt idx="2">
                    <c:v>september</c:v>
                  </c:pt>
                  <c:pt idx="3">
                    <c:v>december</c:v>
                  </c:pt>
                  <c:pt idx="4">
                    <c:v>maart</c:v>
                  </c:pt>
                  <c:pt idx="5">
                    <c:v>juni</c:v>
                  </c:pt>
                  <c:pt idx="6">
                    <c:v>september</c:v>
                  </c:pt>
                  <c:pt idx="7">
                    <c:v>december</c:v>
                  </c:pt>
                  <c:pt idx="8">
                    <c:v>maart</c:v>
                  </c:pt>
                  <c:pt idx="9">
                    <c:v>juni</c:v>
                  </c:pt>
                  <c:pt idx="10">
                    <c:v>september</c:v>
                  </c:pt>
                  <c:pt idx="11">
                    <c:v>december</c:v>
                  </c:pt>
                  <c:pt idx="12">
                    <c:v>maart</c:v>
                  </c:pt>
                  <c:pt idx="13">
                    <c:v>juni</c:v>
                  </c:pt>
                  <c:pt idx="14">
                    <c:v>september</c:v>
                  </c:pt>
                  <c:pt idx="15">
                    <c:v>december</c:v>
                  </c:pt>
                  <c:pt idx="16">
                    <c:v>maart</c:v>
                  </c:pt>
                  <c:pt idx="17">
                    <c:v>juni</c:v>
                  </c:pt>
                  <c:pt idx="18">
                    <c:v>september</c:v>
                  </c:pt>
                  <c:pt idx="19">
                    <c:v>december</c:v>
                  </c:pt>
                  <c:pt idx="20">
                    <c:v>maart</c:v>
                  </c:pt>
                  <c:pt idx="21">
                    <c:v>juni</c:v>
                  </c:pt>
                  <c:pt idx="22">
                    <c:v>september</c:v>
                  </c:pt>
                  <c:pt idx="23">
                    <c:v>december</c:v>
                  </c:pt>
                  <c:pt idx="24">
                    <c:v>maart</c:v>
                  </c:pt>
                  <c:pt idx="25">
                    <c:v>juni</c:v>
                  </c:pt>
                  <c:pt idx="26">
                    <c:v>september</c:v>
                  </c:pt>
                  <c:pt idx="27">
                    <c:v>december</c:v>
                  </c:pt>
                  <c:pt idx="28">
                    <c:v>maart</c:v>
                  </c:pt>
                  <c:pt idx="29">
                    <c:v>juni</c:v>
                  </c:pt>
                  <c:pt idx="30">
                    <c:v>september</c:v>
                  </c:pt>
                  <c:pt idx="31">
                    <c:v>december</c:v>
                  </c:pt>
                  <c:pt idx="32">
                    <c:v>maart</c:v>
                  </c:pt>
                  <c:pt idx="33">
                    <c:v>juni</c:v>
                  </c:pt>
                  <c:pt idx="34">
                    <c:v>september</c:v>
                  </c:pt>
                  <c:pt idx="35">
                    <c:v>december</c:v>
                  </c:pt>
                  <c:pt idx="36">
                    <c:v>maart</c:v>
                  </c:pt>
                  <c:pt idx="37">
                    <c:v>juni</c:v>
                  </c:pt>
                  <c:pt idx="38">
                    <c:v>september</c:v>
                  </c:pt>
                  <c:pt idx="39">
                    <c:v>december</c:v>
                  </c:pt>
                  <c:pt idx="40">
                    <c:v>maart</c:v>
                  </c:pt>
                  <c:pt idx="41">
                    <c:v>juni</c:v>
                  </c:pt>
                  <c:pt idx="42">
                    <c:v>september</c:v>
                  </c:pt>
                  <c:pt idx="43">
                    <c:v>december</c:v>
                  </c:pt>
                  <c:pt idx="44">
                    <c:v>maart</c:v>
                  </c:pt>
                  <c:pt idx="45">
                    <c:v>juni</c:v>
                  </c:pt>
                </c:lvl>
                <c:lvl>
                  <c:pt idx="0">
                    <c:v>2007</c:v>
                  </c:pt>
                  <c:pt idx="4">
                    <c:v>2008</c:v>
                  </c:pt>
                  <c:pt idx="8">
                    <c:v>2009</c:v>
                  </c:pt>
                  <c:pt idx="12">
                    <c:v>2010</c:v>
                  </c:pt>
                  <c:pt idx="16">
                    <c:v>2011</c:v>
                  </c:pt>
                  <c:pt idx="20">
                    <c:v>2012</c:v>
                  </c:pt>
                  <c:pt idx="24">
                    <c:v>2013</c:v>
                  </c:pt>
                  <c:pt idx="28">
                    <c:v>2014</c:v>
                  </c:pt>
                  <c:pt idx="32">
                    <c:v>2015</c:v>
                  </c:pt>
                  <c:pt idx="36">
                    <c:v>2016</c:v>
                  </c:pt>
                  <c:pt idx="40">
                    <c:v>2017</c:v>
                  </c:pt>
                  <c:pt idx="44">
                    <c:v>2018</c:v>
                  </c:pt>
                </c:lvl>
              </c:multiLvlStrCache>
            </c:multiLvlStrRef>
          </c:cat>
          <c:val>
            <c:numRef>
              <c:f>Demografisch!$C$64:$AV$64</c:f>
              <c:numCache>
                <c:formatCode>0%</c:formatCode>
                <c:ptCount val="46"/>
                <c:pt idx="0">
                  <c:v>0.30294654052205633</c:v>
                </c:pt>
                <c:pt idx="1">
                  <c:v>0.30332086061739943</c:v>
                </c:pt>
                <c:pt idx="2">
                  <c:v>0.30390916757017228</c:v>
                </c:pt>
                <c:pt idx="3">
                  <c:v>0.30076197614140276</c:v>
                </c:pt>
                <c:pt idx="4">
                  <c:v>0.2966034879687155</c:v>
                </c:pt>
                <c:pt idx="5">
                  <c:v>0.2939820004483874</c:v>
                </c:pt>
                <c:pt idx="6">
                  <c:v>0.29313902079580811</c:v>
                </c:pt>
                <c:pt idx="7">
                  <c:v>0.29020381328073636</c:v>
                </c:pt>
                <c:pt idx="8">
                  <c:v>0.28597631612820185</c:v>
                </c:pt>
                <c:pt idx="9">
                  <c:v>0.28289597885595619</c:v>
                </c:pt>
                <c:pt idx="10">
                  <c:v>0.28053358151078023</c:v>
                </c:pt>
                <c:pt idx="11">
                  <c:v>0.27649141923181697</c:v>
                </c:pt>
                <c:pt idx="12">
                  <c:v>0.27113279321659844</c:v>
                </c:pt>
                <c:pt idx="13">
                  <c:v>0.2685198452500358</c:v>
                </c:pt>
                <c:pt idx="14">
                  <c:v>0.26852883214805928</c:v>
                </c:pt>
                <c:pt idx="15">
                  <c:v>0.26634518335763147</c:v>
                </c:pt>
                <c:pt idx="16">
                  <c:v>0.26349927474753004</c:v>
                </c:pt>
                <c:pt idx="17">
                  <c:v>0.26133253038432058</c:v>
                </c:pt>
                <c:pt idx="18">
                  <c:v>0.26093904992835887</c:v>
                </c:pt>
                <c:pt idx="19">
                  <c:v>0.25955466027874563</c:v>
                </c:pt>
                <c:pt idx="20">
                  <c:v>0.25758889852558542</c:v>
                </c:pt>
                <c:pt idx="21">
                  <c:v>0.25643721858232899</c:v>
                </c:pt>
                <c:pt idx="22">
                  <c:v>0.25726040658276861</c:v>
                </c:pt>
                <c:pt idx="23">
                  <c:v>0.25579257079808754</c:v>
                </c:pt>
                <c:pt idx="24">
                  <c:v>0.25406540047039783</c:v>
                </c:pt>
                <c:pt idx="25">
                  <c:v>0.25315102548166563</c:v>
                </c:pt>
                <c:pt idx="26">
                  <c:v>0.25395171096056973</c:v>
                </c:pt>
                <c:pt idx="27">
                  <c:v>0.25240250780663748</c:v>
                </c:pt>
                <c:pt idx="28">
                  <c:v>0.25096388941132219</c:v>
                </c:pt>
                <c:pt idx="29">
                  <c:v>0.25020936075183769</c:v>
                </c:pt>
                <c:pt idx="30">
                  <c:v>0.25088438561555582</c:v>
                </c:pt>
                <c:pt idx="31">
                  <c:v>0.24872043159496474</c:v>
                </c:pt>
                <c:pt idx="32">
                  <c:v>0.24505633739083216</c:v>
                </c:pt>
                <c:pt idx="33">
                  <c:v>0.24426462943290464</c:v>
                </c:pt>
                <c:pt idx="34">
                  <c:v>0.24348952415579694</c:v>
                </c:pt>
                <c:pt idx="35">
                  <c:v>0.24076839079179016</c:v>
                </c:pt>
                <c:pt idx="36">
                  <c:v>0.23879425044168648</c:v>
                </c:pt>
                <c:pt idx="37">
                  <c:v>0.23678890507140837</c:v>
                </c:pt>
                <c:pt idx="38">
                  <c:v>0.23532364366461525</c:v>
                </c:pt>
                <c:pt idx="39">
                  <c:v>0.23175115703368851</c:v>
                </c:pt>
                <c:pt idx="40">
                  <c:v>0.22986068406878857</c:v>
                </c:pt>
                <c:pt idx="41">
                  <c:v>0.22892802188408276</c:v>
                </c:pt>
                <c:pt idx="42">
                  <c:v>0.22906779292027693</c:v>
                </c:pt>
                <c:pt idx="43">
                  <c:v>0.22774336186327518</c:v>
                </c:pt>
                <c:pt idx="44">
                  <c:v>0.22772385929471697</c:v>
                </c:pt>
                <c:pt idx="45">
                  <c:v>0.22743214564950295</c:v>
                </c:pt>
              </c:numCache>
            </c:numRef>
          </c:val>
          <c:smooth val="1"/>
          <c:extLst>
            <c:ext xmlns:c16="http://schemas.microsoft.com/office/drawing/2014/chart" uri="{C3380CC4-5D6E-409C-BE32-E72D297353CC}">
              <c16:uniqueId val="{00000003-73CB-408A-BE8F-66AF5DF91803}"/>
            </c:ext>
          </c:extLst>
        </c:ser>
        <c:ser>
          <c:idx val="4"/>
          <c:order val="4"/>
          <c:tx>
            <c:strRef>
              <c:f>Demografisch!$B$65</c:f>
              <c:strCache>
                <c:ptCount val="1"/>
                <c:pt idx="0">
                  <c:v>Westerse migratieachtergrond (vrouw)</c:v>
                </c:pt>
              </c:strCache>
            </c:strRef>
          </c:tx>
          <c:marker>
            <c:symbol val="none"/>
          </c:marker>
          <c:cat>
            <c:multiLvlStrRef>
              <c:f>Demografisch!$C$59:$AV$60</c:f>
              <c:multiLvlStrCache>
                <c:ptCount val="46"/>
                <c:lvl>
                  <c:pt idx="0">
                    <c:v>maart</c:v>
                  </c:pt>
                  <c:pt idx="1">
                    <c:v>juni</c:v>
                  </c:pt>
                  <c:pt idx="2">
                    <c:v>september</c:v>
                  </c:pt>
                  <c:pt idx="3">
                    <c:v>december</c:v>
                  </c:pt>
                  <c:pt idx="4">
                    <c:v>maart</c:v>
                  </c:pt>
                  <c:pt idx="5">
                    <c:v>juni</c:v>
                  </c:pt>
                  <c:pt idx="6">
                    <c:v>september</c:v>
                  </c:pt>
                  <c:pt idx="7">
                    <c:v>december</c:v>
                  </c:pt>
                  <c:pt idx="8">
                    <c:v>maart</c:v>
                  </c:pt>
                  <c:pt idx="9">
                    <c:v>juni</c:v>
                  </c:pt>
                  <c:pt idx="10">
                    <c:v>september</c:v>
                  </c:pt>
                  <c:pt idx="11">
                    <c:v>december</c:v>
                  </c:pt>
                  <c:pt idx="12">
                    <c:v>maart</c:v>
                  </c:pt>
                  <c:pt idx="13">
                    <c:v>juni</c:v>
                  </c:pt>
                  <c:pt idx="14">
                    <c:v>september</c:v>
                  </c:pt>
                  <c:pt idx="15">
                    <c:v>december</c:v>
                  </c:pt>
                  <c:pt idx="16">
                    <c:v>maart</c:v>
                  </c:pt>
                  <c:pt idx="17">
                    <c:v>juni</c:v>
                  </c:pt>
                  <c:pt idx="18">
                    <c:v>september</c:v>
                  </c:pt>
                  <c:pt idx="19">
                    <c:v>december</c:v>
                  </c:pt>
                  <c:pt idx="20">
                    <c:v>maart</c:v>
                  </c:pt>
                  <c:pt idx="21">
                    <c:v>juni</c:v>
                  </c:pt>
                  <c:pt idx="22">
                    <c:v>september</c:v>
                  </c:pt>
                  <c:pt idx="23">
                    <c:v>december</c:v>
                  </c:pt>
                  <c:pt idx="24">
                    <c:v>maart</c:v>
                  </c:pt>
                  <c:pt idx="25">
                    <c:v>juni</c:v>
                  </c:pt>
                  <c:pt idx="26">
                    <c:v>september</c:v>
                  </c:pt>
                  <c:pt idx="27">
                    <c:v>december</c:v>
                  </c:pt>
                  <c:pt idx="28">
                    <c:v>maart</c:v>
                  </c:pt>
                  <c:pt idx="29">
                    <c:v>juni</c:v>
                  </c:pt>
                  <c:pt idx="30">
                    <c:v>september</c:v>
                  </c:pt>
                  <c:pt idx="31">
                    <c:v>december</c:v>
                  </c:pt>
                  <c:pt idx="32">
                    <c:v>maart</c:v>
                  </c:pt>
                  <c:pt idx="33">
                    <c:v>juni</c:v>
                  </c:pt>
                  <c:pt idx="34">
                    <c:v>september</c:v>
                  </c:pt>
                  <c:pt idx="35">
                    <c:v>december</c:v>
                  </c:pt>
                  <c:pt idx="36">
                    <c:v>maart</c:v>
                  </c:pt>
                  <c:pt idx="37">
                    <c:v>juni</c:v>
                  </c:pt>
                  <c:pt idx="38">
                    <c:v>september</c:v>
                  </c:pt>
                  <c:pt idx="39">
                    <c:v>december</c:v>
                  </c:pt>
                  <c:pt idx="40">
                    <c:v>maart</c:v>
                  </c:pt>
                  <c:pt idx="41">
                    <c:v>juni</c:v>
                  </c:pt>
                  <c:pt idx="42">
                    <c:v>september</c:v>
                  </c:pt>
                  <c:pt idx="43">
                    <c:v>december</c:v>
                  </c:pt>
                  <c:pt idx="44">
                    <c:v>maart</c:v>
                  </c:pt>
                  <c:pt idx="45">
                    <c:v>juni</c:v>
                  </c:pt>
                </c:lvl>
                <c:lvl>
                  <c:pt idx="0">
                    <c:v>2007</c:v>
                  </c:pt>
                  <c:pt idx="4">
                    <c:v>2008</c:v>
                  </c:pt>
                  <c:pt idx="8">
                    <c:v>2009</c:v>
                  </c:pt>
                  <c:pt idx="12">
                    <c:v>2010</c:v>
                  </c:pt>
                  <c:pt idx="16">
                    <c:v>2011</c:v>
                  </c:pt>
                  <c:pt idx="20">
                    <c:v>2012</c:v>
                  </c:pt>
                  <c:pt idx="24">
                    <c:v>2013</c:v>
                  </c:pt>
                  <c:pt idx="28">
                    <c:v>2014</c:v>
                  </c:pt>
                  <c:pt idx="32">
                    <c:v>2015</c:v>
                  </c:pt>
                  <c:pt idx="36">
                    <c:v>2016</c:v>
                  </c:pt>
                  <c:pt idx="40">
                    <c:v>2017</c:v>
                  </c:pt>
                  <c:pt idx="44">
                    <c:v>2018</c:v>
                  </c:pt>
                </c:lvl>
              </c:multiLvlStrCache>
            </c:multiLvlStrRef>
          </c:cat>
          <c:val>
            <c:numRef>
              <c:f>Demografisch!$C$65:$AV$65</c:f>
              <c:numCache>
                <c:formatCode>0%</c:formatCode>
                <c:ptCount val="46"/>
                <c:pt idx="0">
                  <c:v>6.842015274136555E-2</c:v>
                </c:pt>
                <c:pt idx="1">
                  <c:v>6.8755846585594013E-2</c:v>
                </c:pt>
                <c:pt idx="2">
                  <c:v>6.9630165040356587E-2</c:v>
                </c:pt>
                <c:pt idx="3">
                  <c:v>7.110736368746487E-2</c:v>
                </c:pt>
                <c:pt idx="4">
                  <c:v>7.1683118357564093E-2</c:v>
                </c:pt>
                <c:pt idx="5">
                  <c:v>7.2414566185183993E-2</c:v>
                </c:pt>
                <c:pt idx="6">
                  <c:v>7.2899950876043881E-2</c:v>
                </c:pt>
                <c:pt idx="7">
                  <c:v>7.2649572649572655E-2</c:v>
                </c:pt>
                <c:pt idx="8">
                  <c:v>7.1759557214570724E-2</c:v>
                </c:pt>
                <c:pt idx="9">
                  <c:v>7.0983575608835184E-2</c:v>
                </c:pt>
                <c:pt idx="10">
                  <c:v>7.0420350550643704E-2</c:v>
                </c:pt>
                <c:pt idx="11">
                  <c:v>7.0129241199794176E-2</c:v>
                </c:pt>
                <c:pt idx="12">
                  <c:v>6.8908441501872988E-2</c:v>
                </c:pt>
                <c:pt idx="13">
                  <c:v>6.8691789654678315E-2</c:v>
                </c:pt>
                <c:pt idx="14">
                  <c:v>6.8945820123953963E-2</c:v>
                </c:pt>
                <c:pt idx="15">
                  <c:v>6.835258495009533E-2</c:v>
                </c:pt>
                <c:pt idx="16">
                  <c:v>6.7407427680013135E-2</c:v>
                </c:pt>
                <c:pt idx="17">
                  <c:v>6.7420343808168179E-2</c:v>
                </c:pt>
                <c:pt idx="18">
                  <c:v>6.7590653587567509E-2</c:v>
                </c:pt>
                <c:pt idx="19">
                  <c:v>6.7182055749128916E-2</c:v>
                </c:pt>
                <c:pt idx="20">
                  <c:v>6.6782307025151783E-2</c:v>
                </c:pt>
                <c:pt idx="21">
                  <c:v>6.6677451535495702E-2</c:v>
                </c:pt>
                <c:pt idx="22">
                  <c:v>6.658061740346348E-2</c:v>
                </c:pt>
                <c:pt idx="23">
                  <c:v>6.5911837335154738E-2</c:v>
                </c:pt>
                <c:pt idx="24">
                  <c:v>6.5501631218229175E-2</c:v>
                </c:pt>
                <c:pt idx="25">
                  <c:v>6.5556246115599751E-2</c:v>
                </c:pt>
                <c:pt idx="26">
                  <c:v>6.5808084567855279E-2</c:v>
                </c:pt>
                <c:pt idx="27">
                  <c:v>6.5624167897170252E-2</c:v>
                </c:pt>
                <c:pt idx="28">
                  <c:v>6.5638517961256346E-2</c:v>
                </c:pt>
                <c:pt idx="29">
                  <c:v>6.5390341490648554E-2</c:v>
                </c:pt>
                <c:pt idx="30">
                  <c:v>6.5667096169614622E-2</c:v>
                </c:pt>
                <c:pt idx="31">
                  <c:v>6.5269516300087607E-2</c:v>
                </c:pt>
                <c:pt idx="32">
                  <c:v>6.4618308520747542E-2</c:v>
                </c:pt>
                <c:pt idx="33">
                  <c:v>6.4258752797052635E-2</c:v>
                </c:pt>
                <c:pt idx="34">
                  <c:v>6.4241239830932148E-2</c:v>
                </c:pt>
                <c:pt idx="35">
                  <c:v>6.3334299021683416E-2</c:v>
                </c:pt>
                <c:pt idx="36">
                  <c:v>6.2839444238445258E-2</c:v>
                </c:pt>
                <c:pt idx="37">
                  <c:v>6.2191596200247813E-2</c:v>
                </c:pt>
                <c:pt idx="38">
                  <c:v>6.1651608397712887E-2</c:v>
                </c:pt>
                <c:pt idx="39">
                  <c:v>6.0617802174147022E-2</c:v>
                </c:pt>
                <c:pt idx="40">
                  <c:v>5.9946139655208973E-2</c:v>
                </c:pt>
                <c:pt idx="41">
                  <c:v>5.9668319370832619E-2</c:v>
                </c:pt>
                <c:pt idx="42">
                  <c:v>5.9650803326511952E-2</c:v>
                </c:pt>
                <c:pt idx="43">
                  <c:v>5.9102948580434737E-2</c:v>
                </c:pt>
                <c:pt idx="44">
                  <c:v>5.9000483070572221E-2</c:v>
                </c:pt>
                <c:pt idx="45">
                  <c:v>5.8862950966156596E-2</c:v>
                </c:pt>
              </c:numCache>
            </c:numRef>
          </c:val>
          <c:smooth val="1"/>
          <c:extLst>
            <c:ext xmlns:c16="http://schemas.microsoft.com/office/drawing/2014/chart" uri="{C3380CC4-5D6E-409C-BE32-E72D297353CC}">
              <c16:uniqueId val="{00000004-73CB-408A-BE8F-66AF5DF91803}"/>
            </c:ext>
          </c:extLst>
        </c:ser>
        <c:ser>
          <c:idx val="5"/>
          <c:order val="5"/>
          <c:tx>
            <c:strRef>
              <c:f>Demografisch!$B$66</c:f>
              <c:strCache>
                <c:ptCount val="1"/>
                <c:pt idx="0">
                  <c:v>Niet-westerse migratieachtergrond (vrouw)</c:v>
                </c:pt>
              </c:strCache>
            </c:strRef>
          </c:tx>
          <c:marker>
            <c:symbol val="none"/>
          </c:marker>
          <c:cat>
            <c:multiLvlStrRef>
              <c:f>Demografisch!$C$59:$AV$60</c:f>
              <c:multiLvlStrCache>
                <c:ptCount val="46"/>
                <c:lvl>
                  <c:pt idx="0">
                    <c:v>maart</c:v>
                  </c:pt>
                  <c:pt idx="1">
                    <c:v>juni</c:v>
                  </c:pt>
                  <c:pt idx="2">
                    <c:v>september</c:v>
                  </c:pt>
                  <c:pt idx="3">
                    <c:v>december</c:v>
                  </c:pt>
                  <c:pt idx="4">
                    <c:v>maart</c:v>
                  </c:pt>
                  <c:pt idx="5">
                    <c:v>juni</c:v>
                  </c:pt>
                  <c:pt idx="6">
                    <c:v>september</c:v>
                  </c:pt>
                  <c:pt idx="7">
                    <c:v>december</c:v>
                  </c:pt>
                  <c:pt idx="8">
                    <c:v>maart</c:v>
                  </c:pt>
                  <c:pt idx="9">
                    <c:v>juni</c:v>
                  </c:pt>
                  <c:pt idx="10">
                    <c:v>september</c:v>
                  </c:pt>
                  <c:pt idx="11">
                    <c:v>december</c:v>
                  </c:pt>
                  <c:pt idx="12">
                    <c:v>maart</c:v>
                  </c:pt>
                  <c:pt idx="13">
                    <c:v>juni</c:v>
                  </c:pt>
                  <c:pt idx="14">
                    <c:v>september</c:v>
                  </c:pt>
                  <c:pt idx="15">
                    <c:v>december</c:v>
                  </c:pt>
                  <c:pt idx="16">
                    <c:v>maart</c:v>
                  </c:pt>
                  <c:pt idx="17">
                    <c:v>juni</c:v>
                  </c:pt>
                  <c:pt idx="18">
                    <c:v>september</c:v>
                  </c:pt>
                  <c:pt idx="19">
                    <c:v>december</c:v>
                  </c:pt>
                  <c:pt idx="20">
                    <c:v>maart</c:v>
                  </c:pt>
                  <c:pt idx="21">
                    <c:v>juni</c:v>
                  </c:pt>
                  <c:pt idx="22">
                    <c:v>september</c:v>
                  </c:pt>
                  <c:pt idx="23">
                    <c:v>december</c:v>
                  </c:pt>
                  <c:pt idx="24">
                    <c:v>maart</c:v>
                  </c:pt>
                  <c:pt idx="25">
                    <c:v>juni</c:v>
                  </c:pt>
                  <c:pt idx="26">
                    <c:v>september</c:v>
                  </c:pt>
                  <c:pt idx="27">
                    <c:v>december</c:v>
                  </c:pt>
                  <c:pt idx="28">
                    <c:v>maart</c:v>
                  </c:pt>
                  <c:pt idx="29">
                    <c:v>juni</c:v>
                  </c:pt>
                  <c:pt idx="30">
                    <c:v>september</c:v>
                  </c:pt>
                  <c:pt idx="31">
                    <c:v>december</c:v>
                  </c:pt>
                  <c:pt idx="32">
                    <c:v>maart</c:v>
                  </c:pt>
                  <c:pt idx="33">
                    <c:v>juni</c:v>
                  </c:pt>
                  <c:pt idx="34">
                    <c:v>september</c:v>
                  </c:pt>
                  <c:pt idx="35">
                    <c:v>december</c:v>
                  </c:pt>
                  <c:pt idx="36">
                    <c:v>maart</c:v>
                  </c:pt>
                  <c:pt idx="37">
                    <c:v>juni</c:v>
                  </c:pt>
                  <c:pt idx="38">
                    <c:v>september</c:v>
                  </c:pt>
                  <c:pt idx="39">
                    <c:v>december</c:v>
                  </c:pt>
                  <c:pt idx="40">
                    <c:v>maart</c:v>
                  </c:pt>
                  <c:pt idx="41">
                    <c:v>juni</c:v>
                  </c:pt>
                  <c:pt idx="42">
                    <c:v>september</c:v>
                  </c:pt>
                  <c:pt idx="43">
                    <c:v>december</c:v>
                  </c:pt>
                  <c:pt idx="44">
                    <c:v>maart</c:v>
                  </c:pt>
                  <c:pt idx="45">
                    <c:v>juni</c:v>
                  </c:pt>
                </c:lvl>
                <c:lvl>
                  <c:pt idx="0">
                    <c:v>2007</c:v>
                  </c:pt>
                  <c:pt idx="4">
                    <c:v>2008</c:v>
                  </c:pt>
                  <c:pt idx="8">
                    <c:v>2009</c:v>
                  </c:pt>
                  <c:pt idx="12">
                    <c:v>2010</c:v>
                  </c:pt>
                  <c:pt idx="16">
                    <c:v>2011</c:v>
                  </c:pt>
                  <c:pt idx="20">
                    <c:v>2012</c:v>
                  </c:pt>
                  <c:pt idx="24">
                    <c:v>2013</c:v>
                  </c:pt>
                  <c:pt idx="28">
                    <c:v>2014</c:v>
                  </c:pt>
                  <c:pt idx="32">
                    <c:v>2015</c:v>
                  </c:pt>
                  <c:pt idx="36">
                    <c:v>2016</c:v>
                  </c:pt>
                  <c:pt idx="40">
                    <c:v>2017</c:v>
                  </c:pt>
                  <c:pt idx="44">
                    <c:v>2018</c:v>
                  </c:pt>
                </c:lvl>
              </c:multiLvlStrCache>
            </c:multiLvlStrRef>
          </c:cat>
          <c:val>
            <c:numRef>
              <c:f>Demografisch!$C$66:$AV$66</c:f>
              <c:numCache>
                <c:formatCode>0%</c:formatCode>
                <c:ptCount val="46"/>
                <c:pt idx="0">
                  <c:v>0.24754929898552377</c:v>
                </c:pt>
                <c:pt idx="1">
                  <c:v>0.25026309635173061</c:v>
                </c:pt>
                <c:pt idx="2">
                  <c:v>0.25162631008312253</c:v>
                </c:pt>
                <c:pt idx="3">
                  <c:v>0.25373180938105055</c:v>
                </c:pt>
                <c:pt idx="4">
                  <c:v>0.25541644328108737</c:v>
                </c:pt>
                <c:pt idx="5">
                  <c:v>0.25830317394228614</c:v>
                </c:pt>
                <c:pt idx="6">
                  <c:v>0.2598657278532831</c:v>
                </c:pt>
                <c:pt idx="7">
                  <c:v>0.25943458251150558</c:v>
                </c:pt>
                <c:pt idx="8">
                  <c:v>0.25695070150598531</c:v>
                </c:pt>
                <c:pt idx="9">
                  <c:v>0.25640299540620476</c:v>
                </c:pt>
                <c:pt idx="10">
                  <c:v>0.25583992554676593</c:v>
                </c:pt>
                <c:pt idx="11">
                  <c:v>0.25379097430309633</c:v>
                </c:pt>
                <c:pt idx="12">
                  <c:v>0.25211255335830646</c:v>
                </c:pt>
                <c:pt idx="13">
                  <c:v>0.2544204040693509</c:v>
                </c:pt>
                <c:pt idx="14">
                  <c:v>0.25553365892668439</c:v>
                </c:pt>
                <c:pt idx="15">
                  <c:v>0.25504654031624985</c:v>
                </c:pt>
                <c:pt idx="16">
                  <c:v>0.25487834916117025</c:v>
                </c:pt>
                <c:pt idx="17">
                  <c:v>0.258814190298916</c:v>
                </c:pt>
                <c:pt idx="18">
                  <c:v>0.26080127851868179</c:v>
                </c:pt>
                <c:pt idx="19">
                  <c:v>0.25988131533101044</c:v>
                </c:pt>
                <c:pt idx="20">
                  <c:v>0.26059735472679968</c:v>
                </c:pt>
                <c:pt idx="21">
                  <c:v>0.26174876648062767</c:v>
                </c:pt>
                <c:pt idx="22">
                  <c:v>0.25981499408411318</c:v>
                </c:pt>
                <c:pt idx="23">
                  <c:v>0.25713234907791732</c:v>
                </c:pt>
                <c:pt idx="24">
                  <c:v>0.25320553349687663</c:v>
                </c:pt>
                <c:pt idx="25">
                  <c:v>0.25320074580484775</c:v>
                </c:pt>
                <c:pt idx="26">
                  <c:v>0.25271098538425268</c:v>
                </c:pt>
                <c:pt idx="27">
                  <c:v>0.25179734211227034</c:v>
                </c:pt>
                <c:pt idx="28">
                  <c:v>0.25037615196539403</c:v>
                </c:pt>
                <c:pt idx="29">
                  <c:v>0.25214013212989672</c:v>
                </c:pt>
                <c:pt idx="30">
                  <c:v>0.25236031392760921</c:v>
                </c:pt>
                <c:pt idx="31">
                  <c:v>0.25277816203255404</c:v>
                </c:pt>
                <c:pt idx="32">
                  <c:v>0.25238698583646318</c:v>
                </c:pt>
                <c:pt idx="33">
                  <c:v>0.25491038130325699</c:v>
                </c:pt>
                <c:pt idx="34">
                  <c:v>0.25660137254010817</c:v>
                </c:pt>
                <c:pt idx="35">
                  <c:v>0.2586187685245025</c:v>
                </c:pt>
                <c:pt idx="36">
                  <c:v>0.25934085109167448</c:v>
                </c:pt>
                <c:pt idx="37">
                  <c:v>0.26204812729604593</c:v>
                </c:pt>
                <c:pt idx="38">
                  <c:v>0.26317052944000696</c:v>
                </c:pt>
                <c:pt idx="39">
                  <c:v>0.2656979872995372</c:v>
                </c:pt>
                <c:pt idx="40">
                  <c:v>0.26796581776543182</c:v>
                </c:pt>
                <c:pt idx="41">
                  <c:v>0.27305949734997437</c:v>
                </c:pt>
                <c:pt idx="42">
                  <c:v>0.27646188008882311</c:v>
                </c:pt>
                <c:pt idx="43">
                  <c:v>0.27931615699494339</c:v>
                </c:pt>
                <c:pt idx="44">
                  <c:v>0.28097141100522594</c:v>
                </c:pt>
                <c:pt idx="45">
                  <c:v>0.28482073048140288</c:v>
                </c:pt>
              </c:numCache>
            </c:numRef>
          </c:val>
          <c:smooth val="1"/>
          <c:extLst>
            <c:ext xmlns:c16="http://schemas.microsoft.com/office/drawing/2014/chart" uri="{C3380CC4-5D6E-409C-BE32-E72D297353CC}">
              <c16:uniqueId val="{00000005-73CB-408A-BE8F-66AF5DF91803}"/>
            </c:ext>
          </c:extLst>
        </c:ser>
        <c:dLbls>
          <c:showLegendKey val="0"/>
          <c:showVal val="0"/>
          <c:showCatName val="0"/>
          <c:showSerName val="0"/>
          <c:showPercent val="0"/>
          <c:showBubbleSize val="0"/>
        </c:dLbls>
        <c:smooth val="0"/>
        <c:axId val="200569600"/>
        <c:axId val="200571136"/>
      </c:lineChart>
      <c:catAx>
        <c:axId val="200569600"/>
        <c:scaling>
          <c:orientation val="minMax"/>
        </c:scaling>
        <c:delete val="0"/>
        <c:axPos val="b"/>
        <c:numFmt formatCode="General" sourceLinked="0"/>
        <c:majorTickMark val="out"/>
        <c:minorTickMark val="none"/>
        <c:tickLblPos val="nextTo"/>
        <c:crossAx val="200571136"/>
        <c:crosses val="autoZero"/>
        <c:auto val="1"/>
        <c:lblAlgn val="ctr"/>
        <c:lblOffset val="100"/>
        <c:noMultiLvlLbl val="0"/>
      </c:catAx>
      <c:valAx>
        <c:axId val="200571136"/>
        <c:scaling>
          <c:orientation val="minMax"/>
        </c:scaling>
        <c:delete val="0"/>
        <c:axPos val="l"/>
        <c:majorGridlines/>
        <c:numFmt formatCode="0%" sourceLinked="1"/>
        <c:majorTickMark val="out"/>
        <c:minorTickMark val="none"/>
        <c:tickLblPos val="nextTo"/>
        <c:crossAx val="200569600"/>
        <c:crosses val="autoZero"/>
        <c:crossBetween val="between"/>
      </c:valAx>
    </c:plotArea>
    <c:legend>
      <c:legendPos val="b"/>
      <c:layout/>
      <c:overlay val="0"/>
    </c:legend>
    <c:plotVisOnly val="1"/>
    <c:dispBlanksAs val="gap"/>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Leeftijd!$M$33</c:f>
          <c:strCache>
            <c:ptCount val="1"/>
            <c:pt idx="0">
              <c:v>Aandeel bijstandsontvangers naar leeftijdscategorie, maart 2007-juni 2018</c:v>
            </c:pt>
          </c:strCache>
        </c:strRef>
      </c:tx>
      <c:overlay val="0"/>
      <c:txPr>
        <a:bodyPr/>
        <a:lstStyle/>
        <a:p>
          <a:pPr>
            <a:defRPr sz="1300"/>
          </a:pPr>
          <a:endParaRPr lang="nl-NL"/>
        </a:p>
      </c:txPr>
    </c:title>
    <c:autoTitleDeleted val="0"/>
    <c:plotArea>
      <c:layout/>
      <c:lineChart>
        <c:grouping val="standard"/>
        <c:varyColors val="0"/>
        <c:ser>
          <c:idx val="0"/>
          <c:order val="0"/>
          <c:tx>
            <c:strRef>
              <c:f>Leeftijd!$B$14</c:f>
              <c:strCache>
                <c:ptCount val="1"/>
                <c:pt idx="0">
                  <c:v>15-25 jaar</c:v>
                </c:pt>
              </c:strCache>
            </c:strRef>
          </c:tx>
          <c:spPr>
            <a:ln>
              <a:solidFill>
                <a:schemeClr val="accent4"/>
              </a:solidFill>
            </a:ln>
          </c:spPr>
          <c:marker>
            <c:symbol val="none"/>
          </c:marker>
          <c:cat>
            <c:multiLvlStrRef>
              <c:f>Leeftijd!$C$12:$AV$13</c:f>
              <c:multiLvlStrCache>
                <c:ptCount val="46"/>
                <c:lvl>
                  <c:pt idx="0">
                    <c:v>maart</c:v>
                  </c:pt>
                  <c:pt idx="1">
                    <c:v>juni</c:v>
                  </c:pt>
                  <c:pt idx="2">
                    <c:v>september</c:v>
                  </c:pt>
                  <c:pt idx="3">
                    <c:v>december</c:v>
                  </c:pt>
                  <c:pt idx="4">
                    <c:v>maart</c:v>
                  </c:pt>
                  <c:pt idx="5">
                    <c:v>juni</c:v>
                  </c:pt>
                  <c:pt idx="6">
                    <c:v>september</c:v>
                  </c:pt>
                  <c:pt idx="7">
                    <c:v>december</c:v>
                  </c:pt>
                  <c:pt idx="8">
                    <c:v>maart</c:v>
                  </c:pt>
                  <c:pt idx="9">
                    <c:v>juni</c:v>
                  </c:pt>
                  <c:pt idx="10">
                    <c:v>september</c:v>
                  </c:pt>
                  <c:pt idx="11">
                    <c:v>december</c:v>
                  </c:pt>
                  <c:pt idx="12">
                    <c:v>maart</c:v>
                  </c:pt>
                  <c:pt idx="13">
                    <c:v>juni</c:v>
                  </c:pt>
                  <c:pt idx="14">
                    <c:v>september</c:v>
                  </c:pt>
                  <c:pt idx="15">
                    <c:v>december</c:v>
                  </c:pt>
                  <c:pt idx="16">
                    <c:v>maart</c:v>
                  </c:pt>
                  <c:pt idx="17">
                    <c:v>juni</c:v>
                  </c:pt>
                  <c:pt idx="18">
                    <c:v>september</c:v>
                  </c:pt>
                  <c:pt idx="19">
                    <c:v>december</c:v>
                  </c:pt>
                  <c:pt idx="20">
                    <c:v>maart</c:v>
                  </c:pt>
                  <c:pt idx="21">
                    <c:v>juni</c:v>
                  </c:pt>
                  <c:pt idx="22">
                    <c:v>september</c:v>
                  </c:pt>
                  <c:pt idx="23">
                    <c:v>december</c:v>
                  </c:pt>
                  <c:pt idx="24">
                    <c:v>maart</c:v>
                  </c:pt>
                  <c:pt idx="25">
                    <c:v>juni</c:v>
                  </c:pt>
                  <c:pt idx="26">
                    <c:v>september</c:v>
                  </c:pt>
                  <c:pt idx="27">
                    <c:v>december</c:v>
                  </c:pt>
                  <c:pt idx="28">
                    <c:v>maart</c:v>
                  </c:pt>
                  <c:pt idx="29">
                    <c:v>juni</c:v>
                  </c:pt>
                  <c:pt idx="30">
                    <c:v>september</c:v>
                  </c:pt>
                  <c:pt idx="31">
                    <c:v>december</c:v>
                  </c:pt>
                  <c:pt idx="32">
                    <c:v>maart</c:v>
                  </c:pt>
                  <c:pt idx="33">
                    <c:v>juni</c:v>
                  </c:pt>
                  <c:pt idx="34">
                    <c:v>september</c:v>
                  </c:pt>
                  <c:pt idx="35">
                    <c:v>december</c:v>
                  </c:pt>
                  <c:pt idx="36">
                    <c:v>maart</c:v>
                  </c:pt>
                  <c:pt idx="37">
                    <c:v>juni</c:v>
                  </c:pt>
                  <c:pt idx="38">
                    <c:v>september</c:v>
                  </c:pt>
                  <c:pt idx="39">
                    <c:v>december</c:v>
                  </c:pt>
                  <c:pt idx="40">
                    <c:v>maart</c:v>
                  </c:pt>
                  <c:pt idx="41">
                    <c:v>juni</c:v>
                  </c:pt>
                  <c:pt idx="42">
                    <c:v>september</c:v>
                  </c:pt>
                  <c:pt idx="43">
                    <c:v>december</c:v>
                  </c:pt>
                  <c:pt idx="44">
                    <c:v>maart</c:v>
                  </c:pt>
                  <c:pt idx="45">
                    <c:v>juni</c:v>
                  </c:pt>
                </c:lvl>
                <c:lvl>
                  <c:pt idx="0">
                    <c:v>2007</c:v>
                  </c:pt>
                  <c:pt idx="4">
                    <c:v>2008</c:v>
                  </c:pt>
                  <c:pt idx="8">
                    <c:v>2009</c:v>
                  </c:pt>
                  <c:pt idx="12">
                    <c:v>2010</c:v>
                  </c:pt>
                  <c:pt idx="16">
                    <c:v>2011</c:v>
                  </c:pt>
                  <c:pt idx="20">
                    <c:v>2012</c:v>
                  </c:pt>
                  <c:pt idx="24">
                    <c:v>2013</c:v>
                  </c:pt>
                  <c:pt idx="28">
                    <c:v>2014</c:v>
                  </c:pt>
                  <c:pt idx="32">
                    <c:v>2015</c:v>
                  </c:pt>
                  <c:pt idx="36">
                    <c:v>2016</c:v>
                  </c:pt>
                  <c:pt idx="40">
                    <c:v>2017</c:v>
                  </c:pt>
                  <c:pt idx="44">
                    <c:v>2018</c:v>
                  </c:pt>
                </c:lvl>
              </c:multiLvlStrCache>
            </c:multiLvlStrRef>
          </c:cat>
          <c:val>
            <c:numRef>
              <c:f>Leeftijd!$C$14:$AV$14</c:f>
              <c:numCache>
                <c:formatCode>0%</c:formatCode>
                <c:ptCount val="46"/>
                <c:pt idx="0">
                  <c:v>6.3404764618716511E-2</c:v>
                </c:pt>
                <c:pt idx="1">
                  <c:v>6.0102899906454628E-2</c:v>
                </c:pt>
                <c:pt idx="2">
                  <c:v>5.6920852909288035E-2</c:v>
                </c:pt>
                <c:pt idx="3">
                  <c:v>5.3681843732433954E-2</c:v>
                </c:pt>
                <c:pt idx="4">
                  <c:v>5.4369421930682144E-2</c:v>
                </c:pt>
                <c:pt idx="5">
                  <c:v>5.3390129071517793E-2</c:v>
                </c:pt>
                <c:pt idx="6">
                  <c:v>5.049942688717865E-2</c:v>
                </c:pt>
                <c:pt idx="7">
                  <c:v>5.1347797501643658E-2</c:v>
                </c:pt>
                <c:pt idx="8">
                  <c:v>5.6699703951602523E-2</c:v>
                </c:pt>
                <c:pt idx="9">
                  <c:v>6.0977912025674909E-2</c:v>
                </c:pt>
                <c:pt idx="10">
                  <c:v>6.1796184271754304E-2</c:v>
                </c:pt>
                <c:pt idx="11">
                  <c:v>6.3198038681558155E-2</c:v>
                </c:pt>
                <c:pt idx="12">
                  <c:v>7.15509481081395E-2</c:v>
                </c:pt>
                <c:pt idx="13">
                  <c:v>7.1270955724315799E-2</c:v>
                </c:pt>
                <c:pt idx="14">
                  <c:v>6.8460286179419072E-2</c:v>
                </c:pt>
                <c:pt idx="15">
                  <c:v>6.9698329034428616E-2</c:v>
                </c:pt>
                <c:pt idx="16">
                  <c:v>7.2443142943156624E-2</c:v>
                </c:pt>
                <c:pt idx="17">
                  <c:v>7.0267163035147268E-2</c:v>
                </c:pt>
                <c:pt idx="18">
                  <c:v>6.4697453984349174E-2</c:v>
                </c:pt>
                <c:pt idx="19">
                  <c:v>6.5140461672473865E-2</c:v>
                </c:pt>
                <c:pt idx="20">
                  <c:v>6.1415871639202084E-2</c:v>
                </c:pt>
                <c:pt idx="21">
                  <c:v>5.9667286796624336E-2</c:v>
                </c:pt>
                <c:pt idx="22">
                  <c:v>5.5528665160804562E-2</c:v>
                </c:pt>
                <c:pt idx="23">
                  <c:v>5.8451111227867392E-2</c:v>
                </c:pt>
                <c:pt idx="24">
                  <c:v>6.2213904554765942E-2</c:v>
                </c:pt>
                <c:pt idx="25">
                  <c:v>6.2722187694220013E-2</c:v>
                </c:pt>
                <c:pt idx="26">
                  <c:v>5.5807836422740016E-2</c:v>
                </c:pt>
                <c:pt idx="27">
                  <c:v>5.8410592820314203E-2</c:v>
                </c:pt>
                <c:pt idx="28">
                  <c:v>6.1618393831107766E-2</c:v>
                </c:pt>
                <c:pt idx="29">
                  <c:v>6.0807667255978415E-2</c:v>
                </c:pt>
                <c:pt idx="30">
                  <c:v>5.3203701534496897E-2</c:v>
                </c:pt>
                <c:pt idx="31">
                  <c:v>5.524046663900032E-2</c:v>
                </c:pt>
                <c:pt idx="32">
                  <c:v>5.844155844155844E-2</c:v>
                </c:pt>
                <c:pt idx="33">
                  <c:v>5.9263612322853335E-2</c:v>
                </c:pt>
                <c:pt idx="34">
                  <c:v>5.6901331636595012E-2</c:v>
                </c:pt>
                <c:pt idx="35">
                  <c:v>6.1395493949591068E-2</c:v>
                </c:pt>
                <c:pt idx="36">
                  <c:v>6.4780683577987649E-2</c:v>
                </c:pt>
                <c:pt idx="37">
                  <c:v>6.6691302741125585E-2</c:v>
                </c:pt>
                <c:pt idx="38">
                  <c:v>6.6234559818427824E-2</c:v>
                </c:pt>
                <c:pt idx="39">
                  <c:v>7.1014960714670117E-2</c:v>
                </c:pt>
                <c:pt idx="40">
                  <c:v>7.3580864734197074E-2</c:v>
                </c:pt>
                <c:pt idx="41">
                  <c:v>7.4029748674987184E-2</c:v>
                </c:pt>
                <c:pt idx="42">
                  <c:v>6.9882875429964728E-2</c:v>
                </c:pt>
                <c:pt idx="43">
                  <c:v>7.1032988201300259E-2</c:v>
                </c:pt>
                <c:pt idx="44">
                  <c:v>6.9759782179087432E-2</c:v>
                </c:pt>
                <c:pt idx="45">
                  <c:v>6.9228191667597458E-2</c:v>
                </c:pt>
              </c:numCache>
            </c:numRef>
          </c:val>
          <c:smooth val="1"/>
          <c:extLst>
            <c:ext xmlns:c16="http://schemas.microsoft.com/office/drawing/2014/chart" uri="{C3380CC4-5D6E-409C-BE32-E72D297353CC}">
              <c16:uniqueId val="{00000000-DCD5-4112-85EA-B934FAA14DC5}"/>
            </c:ext>
          </c:extLst>
        </c:ser>
        <c:ser>
          <c:idx val="1"/>
          <c:order val="1"/>
          <c:tx>
            <c:strRef>
              <c:f>Leeftijd!$B$15</c:f>
              <c:strCache>
                <c:ptCount val="1"/>
                <c:pt idx="0">
                  <c:v>25-27 jaar</c:v>
                </c:pt>
              </c:strCache>
            </c:strRef>
          </c:tx>
          <c:spPr>
            <a:ln>
              <a:solidFill>
                <a:srgbClr val="CE0CB2"/>
              </a:solidFill>
            </a:ln>
          </c:spPr>
          <c:marker>
            <c:symbol val="none"/>
          </c:marker>
          <c:cat>
            <c:multiLvlStrRef>
              <c:f>Leeftijd!$C$12:$AV$13</c:f>
              <c:multiLvlStrCache>
                <c:ptCount val="46"/>
                <c:lvl>
                  <c:pt idx="0">
                    <c:v>maart</c:v>
                  </c:pt>
                  <c:pt idx="1">
                    <c:v>juni</c:v>
                  </c:pt>
                  <c:pt idx="2">
                    <c:v>september</c:v>
                  </c:pt>
                  <c:pt idx="3">
                    <c:v>december</c:v>
                  </c:pt>
                  <c:pt idx="4">
                    <c:v>maart</c:v>
                  </c:pt>
                  <c:pt idx="5">
                    <c:v>juni</c:v>
                  </c:pt>
                  <c:pt idx="6">
                    <c:v>september</c:v>
                  </c:pt>
                  <c:pt idx="7">
                    <c:v>december</c:v>
                  </c:pt>
                  <c:pt idx="8">
                    <c:v>maart</c:v>
                  </c:pt>
                  <c:pt idx="9">
                    <c:v>juni</c:v>
                  </c:pt>
                  <c:pt idx="10">
                    <c:v>september</c:v>
                  </c:pt>
                  <c:pt idx="11">
                    <c:v>december</c:v>
                  </c:pt>
                  <c:pt idx="12">
                    <c:v>maart</c:v>
                  </c:pt>
                  <c:pt idx="13">
                    <c:v>juni</c:v>
                  </c:pt>
                  <c:pt idx="14">
                    <c:v>september</c:v>
                  </c:pt>
                  <c:pt idx="15">
                    <c:v>december</c:v>
                  </c:pt>
                  <c:pt idx="16">
                    <c:v>maart</c:v>
                  </c:pt>
                  <c:pt idx="17">
                    <c:v>juni</c:v>
                  </c:pt>
                  <c:pt idx="18">
                    <c:v>september</c:v>
                  </c:pt>
                  <c:pt idx="19">
                    <c:v>december</c:v>
                  </c:pt>
                  <c:pt idx="20">
                    <c:v>maart</c:v>
                  </c:pt>
                  <c:pt idx="21">
                    <c:v>juni</c:v>
                  </c:pt>
                  <c:pt idx="22">
                    <c:v>september</c:v>
                  </c:pt>
                  <c:pt idx="23">
                    <c:v>december</c:v>
                  </c:pt>
                  <c:pt idx="24">
                    <c:v>maart</c:v>
                  </c:pt>
                  <c:pt idx="25">
                    <c:v>juni</c:v>
                  </c:pt>
                  <c:pt idx="26">
                    <c:v>september</c:v>
                  </c:pt>
                  <c:pt idx="27">
                    <c:v>december</c:v>
                  </c:pt>
                  <c:pt idx="28">
                    <c:v>maart</c:v>
                  </c:pt>
                  <c:pt idx="29">
                    <c:v>juni</c:v>
                  </c:pt>
                  <c:pt idx="30">
                    <c:v>september</c:v>
                  </c:pt>
                  <c:pt idx="31">
                    <c:v>december</c:v>
                  </c:pt>
                  <c:pt idx="32">
                    <c:v>maart</c:v>
                  </c:pt>
                  <c:pt idx="33">
                    <c:v>juni</c:v>
                  </c:pt>
                  <c:pt idx="34">
                    <c:v>september</c:v>
                  </c:pt>
                  <c:pt idx="35">
                    <c:v>december</c:v>
                  </c:pt>
                  <c:pt idx="36">
                    <c:v>maart</c:v>
                  </c:pt>
                  <c:pt idx="37">
                    <c:v>juni</c:v>
                  </c:pt>
                  <c:pt idx="38">
                    <c:v>september</c:v>
                  </c:pt>
                  <c:pt idx="39">
                    <c:v>december</c:v>
                  </c:pt>
                  <c:pt idx="40">
                    <c:v>maart</c:v>
                  </c:pt>
                  <c:pt idx="41">
                    <c:v>juni</c:v>
                  </c:pt>
                  <c:pt idx="42">
                    <c:v>september</c:v>
                  </c:pt>
                  <c:pt idx="43">
                    <c:v>december</c:v>
                  </c:pt>
                  <c:pt idx="44">
                    <c:v>maart</c:v>
                  </c:pt>
                  <c:pt idx="45">
                    <c:v>juni</c:v>
                  </c:pt>
                </c:lvl>
                <c:lvl>
                  <c:pt idx="0">
                    <c:v>2007</c:v>
                  </c:pt>
                  <c:pt idx="4">
                    <c:v>2008</c:v>
                  </c:pt>
                  <c:pt idx="8">
                    <c:v>2009</c:v>
                  </c:pt>
                  <c:pt idx="12">
                    <c:v>2010</c:v>
                  </c:pt>
                  <c:pt idx="16">
                    <c:v>2011</c:v>
                  </c:pt>
                  <c:pt idx="20">
                    <c:v>2012</c:v>
                  </c:pt>
                  <c:pt idx="24">
                    <c:v>2013</c:v>
                  </c:pt>
                  <c:pt idx="28">
                    <c:v>2014</c:v>
                  </c:pt>
                  <c:pt idx="32">
                    <c:v>2015</c:v>
                  </c:pt>
                  <c:pt idx="36">
                    <c:v>2016</c:v>
                  </c:pt>
                  <c:pt idx="40">
                    <c:v>2017</c:v>
                  </c:pt>
                  <c:pt idx="44">
                    <c:v>2018</c:v>
                  </c:pt>
                </c:lvl>
              </c:multiLvlStrCache>
            </c:multiLvlStrRef>
          </c:cat>
          <c:val>
            <c:numRef>
              <c:f>Leeftijd!$C$15:$AV$15</c:f>
              <c:numCache>
                <c:formatCode>0%</c:formatCode>
                <c:ptCount val="46"/>
                <c:pt idx="0">
                  <c:v>3.3739883734184427E-2</c:v>
                </c:pt>
                <c:pt idx="1">
                  <c:v>3.268241347053321E-2</c:v>
                </c:pt>
                <c:pt idx="2">
                  <c:v>3.1381761233586318E-2</c:v>
                </c:pt>
                <c:pt idx="3">
                  <c:v>3.0197988882643183E-2</c:v>
                </c:pt>
                <c:pt idx="4">
                  <c:v>3.0527610457598789E-2</c:v>
                </c:pt>
                <c:pt idx="5">
                  <c:v>2.9913845562566058E-2</c:v>
                </c:pt>
                <c:pt idx="6">
                  <c:v>2.9212379236941213E-2</c:v>
                </c:pt>
                <c:pt idx="7">
                  <c:v>2.9520052596975675E-2</c:v>
                </c:pt>
                <c:pt idx="8">
                  <c:v>3.0827648345990475E-2</c:v>
                </c:pt>
                <c:pt idx="9">
                  <c:v>3.2439745768044807E-2</c:v>
                </c:pt>
                <c:pt idx="10">
                  <c:v>3.3131689157747793E-2</c:v>
                </c:pt>
                <c:pt idx="11">
                  <c:v>3.3899331093556098E-2</c:v>
                </c:pt>
                <c:pt idx="12">
                  <c:v>3.6036820861282924E-2</c:v>
                </c:pt>
                <c:pt idx="13">
                  <c:v>3.6165639776472275E-2</c:v>
                </c:pt>
                <c:pt idx="14">
                  <c:v>3.5758146973981095E-2</c:v>
                </c:pt>
                <c:pt idx="15">
                  <c:v>3.6250981271728162E-2</c:v>
                </c:pt>
                <c:pt idx="16">
                  <c:v>3.7028927994745338E-2</c:v>
                </c:pt>
                <c:pt idx="17">
                  <c:v>3.6570677761962114E-2</c:v>
                </c:pt>
                <c:pt idx="18">
                  <c:v>3.4966383776038799E-2</c:v>
                </c:pt>
                <c:pt idx="19">
                  <c:v>3.470709930313589E-2</c:v>
                </c:pt>
                <c:pt idx="20">
                  <c:v>3.4393972246313964E-2</c:v>
                </c:pt>
                <c:pt idx="21">
                  <c:v>3.429588287632452E-2</c:v>
                </c:pt>
                <c:pt idx="22">
                  <c:v>3.3344089491233735E-2</c:v>
                </c:pt>
                <c:pt idx="23">
                  <c:v>3.4072400567435504E-2</c:v>
                </c:pt>
                <c:pt idx="24">
                  <c:v>3.5330416529678055E-2</c:v>
                </c:pt>
                <c:pt idx="25">
                  <c:v>3.5699192044748293E-2</c:v>
                </c:pt>
                <c:pt idx="26">
                  <c:v>3.3648477629717857E-2</c:v>
                </c:pt>
                <c:pt idx="27">
                  <c:v>3.4155551790080126E-2</c:v>
                </c:pt>
                <c:pt idx="28">
                  <c:v>3.4700018807598272E-2</c:v>
                </c:pt>
                <c:pt idx="29">
                  <c:v>3.473062249930213E-2</c:v>
                </c:pt>
                <c:pt idx="30">
                  <c:v>3.2821834368044978E-2</c:v>
                </c:pt>
                <c:pt idx="31">
                  <c:v>3.3360999677225986E-2</c:v>
                </c:pt>
                <c:pt idx="32">
                  <c:v>3.3915561790126253E-2</c:v>
                </c:pt>
                <c:pt idx="33">
                  <c:v>3.3180390118210792E-2</c:v>
                </c:pt>
                <c:pt idx="34">
                  <c:v>3.1791119392810069E-2</c:v>
                </c:pt>
                <c:pt idx="35">
                  <c:v>3.2647694604773472E-2</c:v>
                </c:pt>
                <c:pt idx="36">
                  <c:v>3.3240997229916899E-2</c:v>
                </c:pt>
                <c:pt idx="37">
                  <c:v>3.3519553072625698E-2</c:v>
                </c:pt>
                <c:pt idx="38">
                  <c:v>3.2298895726943389E-2</c:v>
                </c:pt>
                <c:pt idx="39">
                  <c:v>3.3042729523194488E-2</c:v>
                </c:pt>
                <c:pt idx="40">
                  <c:v>3.3143196420619608E-2</c:v>
                </c:pt>
                <c:pt idx="41">
                  <c:v>3.2719268250983077E-2</c:v>
                </c:pt>
                <c:pt idx="42">
                  <c:v>3.1240475464797319E-2</c:v>
                </c:pt>
                <c:pt idx="43">
                  <c:v>3.1018103014250377E-2</c:v>
                </c:pt>
                <c:pt idx="44">
                  <c:v>3.0587150322778974E-2</c:v>
                </c:pt>
                <c:pt idx="45">
                  <c:v>2.9934100301574892E-2</c:v>
                </c:pt>
              </c:numCache>
            </c:numRef>
          </c:val>
          <c:smooth val="1"/>
          <c:extLst>
            <c:ext xmlns:c16="http://schemas.microsoft.com/office/drawing/2014/chart" uri="{C3380CC4-5D6E-409C-BE32-E72D297353CC}">
              <c16:uniqueId val="{00000001-DCD5-4112-85EA-B934FAA14DC5}"/>
            </c:ext>
          </c:extLst>
        </c:ser>
        <c:ser>
          <c:idx val="2"/>
          <c:order val="2"/>
          <c:tx>
            <c:strRef>
              <c:f>Leeftijd!$B$16</c:f>
              <c:strCache>
                <c:ptCount val="1"/>
                <c:pt idx="0">
                  <c:v>27-35 jaar</c:v>
                </c:pt>
              </c:strCache>
            </c:strRef>
          </c:tx>
          <c:spPr>
            <a:ln>
              <a:solidFill>
                <a:schemeClr val="accent3">
                  <a:lumMod val="75000"/>
                </a:schemeClr>
              </a:solidFill>
            </a:ln>
          </c:spPr>
          <c:marker>
            <c:symbol val="none"/>
          </c:marker>
          <c:cat>
            <c:multiLvlStrRef>
              <c:f>Leeftijd!$C$12:$AV$13</c:f>
              <c:multiLvlStrCache>
                <c:ptCount val="46"/>
                <c:lvl>
                  <c:pt idx="0">
                    <c:v>maart</c:v>
                  </c:pt>
                  <c:pt idx="1">
                    <c:v>juni</c:v>
                  </c:pt>
                  <c:pt idx="2">
                    <c:v>september</c:v>
                  </c:pt>
                  <c:pt idx="3">
                    <c:v>december</c:v>
                  </c:pt>
                  <c:pt idx="4">
                    <c:v>maart</c:v>
                  </c:pt>
                  <c:pt idx="5">
                    <c:v>juni</c:v>
                  </c:pt>
                  <c:pt idx="6">
                    <c:v>september</c:v>
                  </c:pt>
                  <c:pt idx="7">
                    <c:v>december</c:v>
                  </c:pt>
                  <c:pt idx="8">
                    <c:v>maart</c:v>
                  </c:pt>
                  <c:pt idx="9">
                    <c:v>juni</c:v>
                  </c:pt>
                  <c:pt idx="10">
                    <c:v>september</c:v>
                  </c:pt>
                  <c:pt idx="11">
                    <c:v>december</c:v>
                  </c:pt>
                  <c:pt idx="12">
                    <c:v>maart</c:v>
                  </c:pt>
                  <c:pt idx="13">
                    <c:v>juni</c:v>
                  </c:pt>
                  <c:pt idx="14">
                    <c:v>september</c:v>
                  </c:pt>
                  <c:pt idx="15">
                    <c:v>december</c:v>
                  </c:pt>
                  <c:pt idx="16">
                    <c:v>maart</c:v>
                  </c:pt>
                  <c:pt idx="17">
                    <c:v>juni</c:v>
                  </c:pt>
                  <c:pt idx="18">
                    <c:v>september</c:v>
                  </c:pt>
                  <c:pt idx="19">
                    <c:v>december</c:v>
                  </c:pt>
                  <c:pt idx="20">
                    <c:v>maart</c:v>
                  </c:pt>
                  <c:pt idx="21">
                    <c:v>juni</c:v>
                  </c:pt>
                  <c:pt idx="22">
                    <c:v>september</c:v>
                  </c:pt>
                  <c:pt idx="23">
                    <c:v>december</c:v>
                  </c:pt>
                  <c:pt idx="24">
                    <c:v>maart</c:v>
                  </c:pt>
                  <c:pt idx="25">
                    <c:v>juni</c:v>
                  </c:pt>
                  <c:pt idx="26">
                    <c:v>september</c:v>
                  </c:pt>
                  <c:pt idx="27">
                    <c:v>december</c:v>
                  </c:pt>
                  <c:pt idx="28">
                    <c:v>maart</c:v>
                  </c:pt>
                  <c:pt idx="29">
                    <c:v>juni</c:v>
                  </c:pt>
                  <c:pt idx="30">
                    <c:v>september</c:v>
                  </c:pt>
                  <c:pt idx="31">
                    <c:v>december</c:v>
                  </c:pt>
                  <c:pt idx="32">
                    <c:v>maart</c:v>
                  </c:pt>
                  <c:pt idx="33">
                    <c:v>juni</c:v>
                  </c:pt>
                  <c:pt idx="34">
                    <c:v>september</c:v>
                  </c:pt>
                  <c:pt idx="35">
                    <c:v>december</c:v>
                  </c:pt>
                  <c:pt idx="36">
                    <c:v>maart</c:v>
                  </c:pt>
                  <c:pt idx="37">
                    <c:v>juni</c:v>
                  </c:pt>
                  <c:pt idx="38">
                    <c:v>september</c:v>
                  </c:pt>
                  <c:pt idx="39">
                    <c:v>december</c:v>
                  </c:pt>
                  <c:pt idx="40">
                    <c:v>maart</c:v>
                  </c:pt>
                  <c:pt idx="41">
                    <c:v>juni</c:v>
                  </c:pt>
                  <c:pt idx="42">
                    <c:v>september</c:v>
                  </c:pt>
                  <c:pt idx="43">
                    <c:v>december</c:v>
                  </c:pt>
                  <c:pt idx="44">
                    <c:v>maart</c:v>
                  </c:pt>
                  <c:pt idx="45">
                    <c:v>juni</c:v>
                  </c:pt>
                </c:lvl>
                <c:lvl>
                  <c:pt idx="0">
                    <c:v>2007</c:v>
                  </c:pt>
                  <c:pt idx="4">
                    <c:v>2008</c:v>
                  </c:pt>
                  <c:pt idx="8">
                    <c:v>2009</c:v>
                  </c:pt>
                  <c:pt idx="12">
                    <c:v>2010</c:v>
                  </c:pt>
                  <c:pt idx="16">
                    <c:v>2011</c:v>
                  </c:pt>
                  <c:pt idx="20">
                    <c:v>2012</c:v>
                  </c:pt>
                  <c:pt idx="24">
                    <c:v>2013</c:v>
                  </c:pt>
                  <c:pt idx="28">
                    <c:v>2014</c:v>
                  </c:pt>
                  <c:pt idx="32">
                    <c:v>2015</c:v>
                  </c:pt>
                  <c:pt idx="36">
                    <c:v>2016</c:v>
                  </c:pt>
                  <c:pt idx="40">
                    <c:v>2017</c:v>
                  </c:pt>
                  <c:pt idx="44">
                    <c:v>2018</c:v>
                  </c:pt>
                </c:lvl>
              </c:multiLvlStrCache>
            </c:multiLvlStrRef>
          </c:cat>
          <c:val>
            <c:numRef>
              <c:f>Leeftijd!$C$16:$AV$16</c:f>
              <c:numCache>
                <c:formatCode>0%</c:formatCode>
                <c:ptCount val="46"/>
                <c:pt idx="0">
                  <c:v>0.15878262851932065</c:v>
                </c:pt>
                <c:pt idx="1">
                  <c:v>0.15373596819457436</c:v>
                </c:pt>
                <c:pt idx="2">
                  <c:v>0.14983134562100953</c:v>
                </c:pt>
                <c:pt idx="3">
                  <c:v>0.14608706514271438</c:v>
                </c:pt>
                <c:pt idx="4">
                  <c:v>0.1437131413794191</c:v>
                </c:pt>
                <c:pt idx="5">
                  <c:v>0.14156230983569804</c:v>
                </c:pt>
                <c:pt idx="6">
                  <c:v>0.13987227771409858</c:v>
                </c:pt>
                <c:pt idx="7">
                  <c:v>0.13980933596318212</c:v>
                </c:pt>
                <c:pt idx="8">
                  <c:v>0.14152400566353457</c:v>
                </c:pt>
                <c:pt idx="9">
                  <c:v>0.1436662261657542</c:v>
                </c:pt>
                <c:pt idx="10">
                  <c:v>0.14614549402823018</c:v>
                </c:pt>
                <c:pt idx="11">
                  <c:v>0.15024667816822543</c:v>
                </c:pt>
                <c:pt idx="12">
                  <c:v>0.15422365478990621</c:v>
                </c:pt>
                <c:pt idx="13">
                  <c:v>0.15586760280842527</c:v>
                </c:pt>
                <c:pt idx="14">
                  <c:v>0.15708451146716934</c:v>
                </c:pt>
                <c:pt idx="15">
                  <c:v>0.15924638331277335</c:v>
                </c:pt>
                <c:pt idx="16">
                  <c:v>0.16144393661567091</c:v>
                </c:pt>
                <c:pt idx="17">
                  <c:v>0.16158436439286106</c:v>
                </c:pt>
                <c:pt idx="18">
                  <c:v>0.16243249200925824</c:v>
                </c:pt>
                <c:pt idx="19">
                  <c:v>0.16403527874564461</c:v>
                </c:pt>
                <c:pt idx="20">
                  <c:v>0.16652211621856028</c:v>
                </c:pt>
                <c:pt idx="21">
                  <c:v>0.16748901291488041</c:v>
                </c:pt>
                <c:pt idx="22">
                  <c:v>0.17000107561579003</c:v>
                </c:pt>
                <c:pt idx="23">
                  <c:v>0.17272631744864184</c:v>
                </c:pt>
                <c:pt idx="24">
                  <c:v>0.17657621203307958</c:v>
                </c:pt>
                <c:pt idx="25">
                  <c:v>0.17762585456805469</c:v>
                </c:pt>
                <c:pt idx="26">
                  <c:v>0.17988039405444303</c:v>
                </c:pt>
                <c:pt idx="27">
                  <c:v>0.18106557575464163</c:v>
                </c:pt>
                <c:pt idx="28">
                  <c:v>0.18245721271393642</c:v>
                </c:pt>
                <c:pt idx="29">
                  <c:v>0.18202754257001955</c:v>
                </c:pt>
                <c:pt idx="30">
                  <c:v>0.1822420053883097</c:v>
                </c:pt>
                <c:pt idx="31">
                  <c:v>0.18243648268547977</c:v>
                </c:pt>
                <c:pt idx="32">
                  <c:v>0.181569301778361</c:v>
                </c:pt>
                <c:pt idx="33">
                  <c:v>0.17953122527857515</c:v>
                </c:pt>
                <c:pt idx="34">
                  <c:v>0.17781666136435942</c:v>
                </c:pt>
                <c:pt idx="35">
                  <c:v>0.17738952153856438</c:v>
                </c:pt>
                <c:pt idx="36">
                  <c:v>0.17663096822038518</c:v>
                </c:pt>
                <c:pt idx="37">
                  <c:v>0.17501032541355999</c:v>
                </c:pt>
                <c:pt idx="38">
                  <c:v>0.17369385884509625</c:v>
                </c:pt>
                <c:pt idx="39">
                  <c:v>0.17313529221827575</c:v>
                </c:pt>
                <c:pt idx="40">
                  <c:v>0.172162259589898</c:v>
                </c:pt>
                <c:pt idx="41">
                  <c:v>0.16968712600444522</c:v>
                </c:pt>
                <c:pt idx="42">
                  <c:v>0.16691339748334566</c:v>
                </c:pt>
                <c:pt idx="43">
                  <c:v>0.16520368627279294</c:v>
                </c:pt>
                <c:pt idx="44">
                  <c:v>0.1625752053049932</c:v>
                </c:pt>
                <c:pt idx="45">
                  <c:v>0.15961130347369598</c:v>
                </c:pt>
              </c:numCache>
            </c:numRef>
          </c:val>
          <c:smooth val="1"/>
          <c:extLst>
            <c:ext xmlns:c16="http://schemas.microsoft.com/office/drawing/2014/chart" uri="{C3380CC4-5D6E-409C-BE32-E72D297353CC}">
              <c16:uniqueId val="{00000002-DCD5-4112-85EA-B934FAA14DC5}"/>
            </c:ext>
          </c:extLst>
        </c:ser>
        <c:ser>
          <c:idx val="3"/>
          <c:order val="3"/>
          <c:tx>
            <c:strRef>
              <c:f>Leeftijd!$B$17</c:f>
              <c:strCache>
                <c:ptCount val="1"/>
                <c:pt idx="0">
                  <c:v>35-45 jaar</c:v>
                </c:pt>
              </c:strCache>
            </c:strRef>
          </c:tx>
          <c:spPr>
            <a:ln>
              <a:solidFill>
                <a:schemeClr val="accent2">
                  <a:lumMod val="75000"/>
                </a:schemeClr>
              </a:solidFill>
            </a:ln>
          </c:spPr>
          <c:marker>
            <c:symbol val="none"/>
          </c:marker>
          <c:cat>
            <c:multiLvlStrRef>
              <c:f>Leeftijd!$C$12:$AV$13</c:f>
              <c:multiLvlStrCache>
                <c:ptCount val="46"/>
                <c:lvl>
                  <c:pt idx="0">
                    <c:v>maart</c:v>
                  </c:pt>
                  <c:pt idx="1">
                    <c:v>juni</c:v>
                  </c:pt>
                  <c:pt idx="2">
                    <c:v>september</c:v>
                  </c:pt>
                  <c:pt idx="3">
                    <c:v>december</c:v>
                  </c:pt>
                  <c:pt idx="4">
                    <c:v>maart</c:v>
                  </c:pt>
                  <c:pt idx="5">
                    <c:v>juni</c:v>
                  </c:pt>
                  <c:pt idx="6">
                    <c:v>september</c:v>
                  </c:pt>
                  <c:pt idx="7">
                    <c:v>december</c:v>
                  </c:pt>
                  <c:pt idx="8">
                    <c:v>maart</c:v>
                  </c:pt>
                  <c:pt idx="9">
                    <c:v>juni</c:v>
                  </c:pt>
                  <c:pt idx="10">
                    <c:v>september</c:v>
                  </c:pt>
                  <c:pt idx="11">
                    <c:v>december</c:v>
                  </c:pt>
                  <c:pt idx="12">
                    <c:v>maart</c:v>
                  </c:pt>
                  <c:pt idx="13">
                    <c:v>juni</c:v>
                  </c:pt>
                  <c:pt idx="14">
                    <c:v>september</c:v>
                  </c:pt>
                  <c:pt idx="15">
                    <c:v>december</c:v>
                  </c:pt>
                  <c:pt idx="16">
                    <c:v>maart</c:v>
                  </c:pt>
                  <c:pt idx="17">
                    <c:v>juni</c:v>
                  </c:pt>
                  <c:pt idx="18">
                    <c:v>september</c:v>
                  </c:pt>
                  <c:pt idx="19">
                    <c:v>december</c:v>
                  </c:pt>
                  <c:pt idx="20">
                    <c:v>maart</c:v>
                  </c:pt>
                  <c:pt idx="21">
                    <c:v>juni</c:v>
                  </c:pt>
                  <c:pt idx="22">
                    <c:v>september</c:v>
                  </c:pt>
                  <c:pt idx="23">
                    <c:v>december</c:v>
                  </c:pt>
                  <c:pt idx="24">
                    <c:v>maart</c:v>
                  </c:pt>
                  <c:pt idx="25">
                    <c:v>juni</c:v>
                  </c:pt>
                  <c:pt idx="26">
                    <c:v>september</c:v>
                  </c:pt>
                  <c:pt idx="27">
                    <c:v>december</c:v>
                  </c:pt>
                  <c:pt idx="28">
                    <c:v>maart</c:v>
                  </c:pt>
                  <c:pt idx="29">
                    <c:v>juni</c:v>
                  </c:pt>
                  <c:pt idx="30">
                    <c:v>september</c:v>
                  </c:pt>
                  <c:pt idx="31">
                    <c:v>december</c:v>
                  </c:pt>
                  <c:pt idx="32">
                    <c:v>maart</c:v>
                  </c:pt>
                  <c:pt idx="33">
                    <c:v>juni</c:v>
                  </c:pt>
                  <c:pt idx="34">
                    <c:v>september</c:v>
                  </c:pt>
                  <c:pt idx="35">
                    <c:v>december</c:v>
                  </c:pt>
                  <c:pt idx="36">
                    <c:v>maart</c:v>
                  </c:pt>
                  <c:pt idx="37">
                    <c:v>juni</c:v>
                  </c:pt>
                  <c:pt idx="38">
                    <c:v>september</c:v>
                  </c:pt>
                  <c:pt idx="39">
                    <c:v>december</c:v>
                  </c:pt>
                  <c:pt idx="40">
                    <c:v>maart</c:v>
                  </c:pt>
                  <c:pt idx="41">
                    <c:v>juni</c:v>
                  </c:pt>
                  <c:pt idx="42">
                    <c:v>september</c:v>
                  </c:pt>
                  <c:pt idx="43">
                    <c:v>december</c:v>
                  </c:pt>
                  <c:pt idx="44">
                    <c:v>maart</c:v>
                  </c:pt>
                  <c:pt idx="45">
                    <c:v>juni</c:v>
                  </c:pt>
                </c:lvl>
                <c:lvl>
                  <c:pt idx="0">
                    <c:v>2007</c:v>
                  </c:pt>
                  <c:pt idx="4">
                    <c:v>2008</c:v>
                  </c:pt>
                  <c:pt idx="8">
                    <c:v>2009</c:v>
                  </c:pt>
                  <c:pt idx="12">
                    <c:v>2010</c:v>
                  </c:pt>
                  <c:pt idx="16">
                    <c:v>2011</c:v>
                  </c:pt>
                  <c:pt idx="20">
                    <c:v>2012</c:v>
                  </c:pt>
                  <c:pt idx="24">
                    <c:v>2013</c:v>
                  </c:pt>
                  <c:pt idx="28">
                    <c:v>2014</c:v>
                  </c:pt>
                  <c:pt idx="32">
                    <c:v>2015</c:v>
                  </c:pt>
                  <c:pt idx="36">
                    <c:v>2016</c:v>
                  </c:pt>
                  <c:pt idx="40">
                    <c:v>2017</c:v>
                  </c:pt>
                  <c:pt idx="44">
                    <c:v>2018</c:v>
                  </c:pt>
                </c:lvl>
              </c:multiLvlStrCache>
            </c:multiLvlStrRef>
          </c:cat>
          <c:val>
            <c:numRef>
              <c:f>Leeftijd!$C$17:$AV$17</c:f>
              <c:numCache>
                <c:formatCode>0%</c:formatCode>
                <c:ptCount val="46"/>
                <c:pt idx="0">
                  <c:v>0.27607431893309015</c:v>
                </c:pt>
                <c:pt idx="1">
                  <c:v>0.27511108512628624</c:v>
                </c:pt>
                <c:pt idx="2">
                  <c:v>0.27282857487049755</c:v>
                </c:pt>
                <c:pt idx="3">
                  <c:v>0.27037661607644742</c:v>
                </c:pt>
                <c:pt idx="4">
                  <c:v>0.26784193762023401</c:v>
                </c:pt>
                <c:pt idx="5">
                  <c:v>0.26614995355987575</c:v>
                </c:pt>
                <c:pt idx="6">
                  <c:v>0.26428688390371707</c:v>
                </c:pt>
                <c:pt idx="7">
                  <c:v>0.26275476660092045</c:v>
                </c:pt>
                <c:pt idx="8">
                  <c:v>0.25962157291800747</c:v>
                </c:pt>
                <c:pt idx="9">
                  <c:v>0.25778742684538419</c:v>
                </c:pt>
                <c:pt idx="10">
                  <c:v>0.25615014735535907</c:v>
                </c:pt>
                <c:pt idx="11">
                  <c:v>0.25469899210024516</c:v>
                </c:pt>
                <c:pt idx="12">
                  <c:v>0.25109620466358856</c:v>
                </c:pt>
                <c:pt idx="13">
                  <c:v>0.25035105315947842</c:v>
                </c:pt>
                <c:pt idx="14">
                  <c:v>0.24982149487333277</c:v>
                </c:pt>
                <c:pt idx="15">
                  <c:v>0.24848603790512505</c:v>
                </c:pt>
                <c:pt idx="16">
                  <c:v>0.24683215194723446</c:v>
                </c:pt>
                <c:pt idx="17">
                  <c:v>0.24726267382021241</c:v>
                </c:pt>
                <c:pt idx="18">
                  <c:v>0.24793342885484404</c:v>
                </c:pt>
                <c:pt idx="19">
                  <c:v>0.24700566202090593</c:v>
                </c:pt>
                <c:pt idx="20">
                  <c:v>0.24750650477016478</c:v>
                </c:pt>
                <c:pt idx="21">
                  <c:v>0.24721615573350589</c:v>
                </c:pt>
                <c:pt idx="22">
                  <c:v>0.2474185221039045</c:v>
                </c:pt>
                <c:pt idx="23">
                  <c:v>0.24567855829349025</c:v>
                </c:pt>
                <c:pt idx="24">
                  <c:v>0.24410105965959383</c:v>
                </c:pt>
                <c:pt idx="25">
                  <c:v>0.24405220633934122</c:v>
                </c:pt>
                <c:pt idx="26">
                  <c:v>0.24623439787587781</c:v>
                </c:pt>
                <c:pt idx="27">
                  <c:v>0.24598775144634602</c:v>
                </c:pt>
                <c:pt idx="28">
                  <c:v>0.2441696445363927</c:v>
                </c:pt>
                <c:pt idx="29">
                  <c:v>0.24376570205638784</c:v>
                </c:pt>
                <c:pt idx="30">
                  <c:v>0.24526180156963803</c:v>
                </c:pt>
                <c:pt idx="31">
                  <c:v>0.24376354498086411</c:v>
                </c:pt>
                <c:pt idx="32">
                  <c:v>0.24023711480157472</c:v>
                </c:pt>
                <c:pt idx="33">
                  <c:v>0.23915647673078227</c:v>
                </c:pt>
                <c:pt idx="34">
                  <c:v>0.23862655092487389</c:v>
                </c:pt>
                <c:pt idx="35">
                  <c:v>0.23662335925835135</c:v>
                </c:pt>
                <c:pt idx="36">
                  <c:v>0.233123214168866</c:v>
                </c:pt>
                <c:pt idx="37">
                  <c:v>0.23096319805230095</c:v>
                </c:pt>
                <c:pt idx="38">
                  <c:v>0.22988957269433896</c:v>
                </c:pt>
                <c:pt idx="39">
                  <c:v>0.22727370573673447</c:v>
                </c:pt>
                <c:pt idx="40">
                  <c:v>0.22417778154753071</c:v>
                </c:pt>
                <c:pt idx="41">
                  <c:v>0.22277312361087365</c:v>
                </c:pt>
                <c:pt idx="42">
                  <c:v>0.22255845343318675</c:v>
                </c:pt>
                <c:pt idx="43">
                  <c:v>0.22100124772891447</c:v>
                </c:pt>
                <c:pt idx="44">
                  <c:v>0.21896271573492601</c:v>
                </c:pt>
                <c:pt idx="45">
                  <c:v>0.21767005473025802</c:v>
                </c:pt>
              </c:numCache>
            </c:numRef>
          </c:val>
          <c:smooth val="1"/>
          <c:extLst>
            <c:ext xmlns:c16="http://schemas.microsoft.com/office/drawing/2014/chart" uri="{C3380CC4-5D6E-409C-BE32-E72D297353CC}">
              <c16:uniqueId val="{00000003-DCD5-4112-85EA-B934FAA14DC5}"/>
            </c:ext>
          </c:extLst>
        </c:ser>
        <c:ser>
          <c:idx val="4"/>
          <c:order val="4"/>
          <c:tx>
            <c:strRef>
              <c:f>Leeftijd!$B$18</c:f>
              <c:strCache>
                <c:ptCount val="1"/>
                <c:pt idx="0">
                  <c:v>45-55 jaar</c:v>
                </c:pt>
              </c:strCache>
            </c:strRef>
          </c:tx>
          <c:spPr>
            <a:ln>
              <a:solidFill>
                <a:schemeClr val="accent1"/>
              </a:solidFill>
            </a:ln>
          </c:spPr>
          <c:marker>
            <c:symbol val="none"/>
          </c:marker>
          <c:cat>
            <c:multiLvlStrRef>
              <c:f>Leeftijd!$C$12:$AV$13</c:f>
              <c:multiLvlStrCache>
                <c:ptCount val="46"/>
                <c:lvl>
                  <c:pt idx="0">
                    <c:v>maart</c:v>
                  </c:pt>
                  <c:pt idx="1">
                    <c:v>juni</c:v>
                  </c:pt>
                  <c:pt idx="2">
                    <c:v>september</c:v>
                  </c:pt>
                  <c:pt idx="3">
                    <c:v>december</c:v>
                  </c:pt>
                  <c:pt idx="4">
                    <c:v>maart</c:v>
                  </c:pt>
                  <c:pt idx="5">
                    <c:v>juni</c:v>
                  </c:pt>
                  <c:pt idx="6">
                    <c:v>september</c:v>
                  </c:pt>
                  <c:pt idx="7">
                    <c:v>december</c:v>
                  </c:pt>
                  <c:pt idx="8">
                    <c:v>maart</c:v>
                  </c:pt>
                  <c:pt idx="9">
                    <c:v>juni</c:v>
                  </c:pt>
                  <c:pt idx="10">
                    <c:v>september</c:v>
                  </c:pt>
                  <c:pt idx="11">
                    <c:v>december</c:v>
                  </c:pt>
                  <c:pt idx="12">
                    <c:v>maart</c:v>
                  </c:pt>
                  <c:pt idx="13">
                    <c:v>juni</c:v>
                  </c:pt>
                  <c:pt idx="14">
                    <c:v>september</c:v>
                  </c:pt>
                  <c:pt idx="15">
                    <c:v>december</c:v>
                  </c:pt>
                  <c:pt idx="16">
                    <c:v>maart</c:v>
                  </c:pt>
                  <c:pt idx="17">
                    <c:v>juni</c:v>
                  </c:pt>
                  <c:pt idx="18">
                    <c:v>september</c:v>
                  </c:pt>
                  <c:pt idx="19">
                    <c:v>december</c:v>
                  </c:pt>
                  <c:pt idx="20">
                    <c:v>maart</c:v>
                  </c:pt>
                  <c:pt idx="21">
                    <c:v>juni</c:v>
                  </c:pt>
                  <c:pt idx="22">
                    <c:v>september</c:v>
                  </c:pt>
                  <c:pt idx="23">
                    <c:v>december</c:v>
                  </c:pt>
                  <c:pt idx="24">
                    <c:v>maart</c:v>
                  </c:pt>
                  <c:pt idx="25">
                    <c:v>juni</c:v>
                  </c:pt>
                  <c:pt idx="26">
                    <c:v>september</c:v>
                  </c:pt>
                  <c:pt idx="27">
                    <c:v>december</c:v>
                  </c:pt>
                  <c:pt idx="28">
                    <c:v>maart</c:v>
                  </c:pt>
                  <c:pt idx="29">
                    <c:v>juni</c:v>
                  </c:pt>
                  <c:pt idx="30">
                    <c:v>september</c:v>
                  </c:pt>
                  <c:pt idx="31">
                    <c:v>december</c:v>
                  </c:pt>
                  <c:pt idx="32">
                    <c:v>maart</c:v>
                  </c:pt>
                  <c:pt idx="33">
                    <c:v>juni</c:v>
                  </c:pt>
                  <c:pt idx="34">
                    <c:v>september</c:v>
                  </c:pt>
                  <c:pt idx="35">
                    <c:v>december</c:v>
                  </c:pt>
                  <c:pt idx="36">
                    <c:v>maart</c:v>
                  </c:pt>
                  <c:pt idx="37">
                    <c:v>juni</c:v>
                  </c:pt>
                  <c:pt idx="38">
                    <c:v>september</c:v>
                  </c:pt>
                  <c:pt idx="39">
                    <c:v>december</c:v>
                  </c:pt>
                  <c:pt idx="40">
                    <c:v>maart</c:v>
                  </c:pt>
                  <c:pt idx="41">
                    <c:v>juni</c:v>
                  </c:pt>
                  <c:pt idx="42">
                    <c:v>september</c:v>
                  </c:pt>
                  <c:pt idx="43">
                    <c:v>december</c:v>
                  </c:pt>
                  <c:pt idx="44">
                    <c:v>maart</c:v>
                  </c:pt>
                  <c:pt idx="45">
                    <c:v>juni</c:v>
                  </c:pt>
                </c:lvl>
                <c:lvl>
                  <c:pt idx="0">
                    <c:v>2007</c:v>
                  </c:pt>
                  <c:pt idx="4">
                    <c:v>2008</c:v>
                  </c:pt>
                  <c:pt idx="8">
                    <c:v>2009</c:v>
                  </c:pt>
                  <c:pt idx="12">
                    <c:v>2010</c:v>
                  </c:pt>
                  <c:pt idx="16">
                    <c:v>2011</c:v>
                  </c:pt>
                  <c:pt idx="20">
                    <c:v>2012</c:v>
                  </c:pt>
                  <c:pt idx="24">
                    <c:v>2013</c:v>
                  </c:pt>
                  <c:pt idx="28">
                    <c:v>2014</c:v>
                  </c:pt>
                  <c:pt idx="32">
                    <c:v>2015</c:v>
                  </c:pt>
                  <c:pt idx="36">
                    <c:v>2016</c:v>
                  </c:pt>
                  <c:pt idx="40">
                    <c:v>2017</c:v>
                  </c:pt>
                  <c:pt idx="44">
                    <c:v>2018</c:v>
                  </c:pt>
                </c:lvl>
              </c:multiLvlStrCache>
            </c:multiLvlStrRef>
          </c:cat>
          <c:val>
            <c:numRef>
              <c:f>Leeftijd!$C$18:$AV$18</c:f>
              <c:numCache>
                <c:formatCode>0%</c:formatCode>
                <c:ptCount val="46"/>
                <c:pt idx="0">
                  <c:v>0.25022797218739312</c:v>
                </c:pt>
                <c:pt idx="1">
                  <c:v>0.25543732460243218</c:v>
                </c:pt>
                <c:pt idx="2">
                  <c:v>0.26011926273942898</c:v>
                </c:pt>
                <c:pt idx="3">
                  <c:v>0.26394353881706328</c:v>
                </c:pt>
                <c:pt idx="4">
                  <c:v>0.26566589927150019</c:v>
                </c:pt>
                <c:pt idx="5">
                  <c:v>0.26781539249911923</c:v>
                </c:pt>
                <c:pt idx="6">
                  <c:v>0.2703127558539381</c:v>
                </c:pt>
                <c:pt idx="7">
                  <c:v>0.27054569362261671</c:v>
                </c:pt>
                <c:pt idx="8">
                  <c:v>0.26940404170420906</c:v>
                </c:pt>
                <c:pt idx="9">
                  <c:v>0.26725819646340698</c:v>
                </c:pt>
                <c:pt idx="10">
                  <c:v>0.26703893283697844</c:v>
                </c:pt>
                <c:pt idx="11">
                  <c:v>0.2657162747056509</c:v>
                </c:pt>
                <c:pt idx="12">
                  <c:v>0.26175334669105904</c:v>
                </c:pt>
                <c:pt idx="13">
                  <c:v>0.26232984668290588</c:v>
                </c:pt>
                <c:pt idx="14">
                  <c:v>0.26401622254591151</c:v>
                </c:pt>
                <c:pt idx="15">
                  <c:v>0.26312100482224965</c:v>
                </c:pt>
                <c:pt idx="16">
                  <c:v>0.26193929773666491</c:v>
                </c:pt>
                <c:pt idx="17">
                  <c:v>0.26420672287309754</c:v>
                </c:pt>
                <c:pt idx="18">
                  <c:v>0.26738675190124545</c:v>
                </c:pt>
                <c:pt idx="19">
                  <c:v>0.26837434668989546</c:v>
                </c:pt>
                <c:pt idx="20">
                  <c:v>0.27005637467476151</c:v>
                </c:pt>
                <c:pt idx="21">
                  <c:v>0.27158995928712015</c:v>
                </c:pt>
                <c:pt idx="22">
                  <c:v>0.27369043777562657</c:v>
                </c:pt>
                <c:pt idx="23">
                  <c:v>0.27179109966899595</c:v>
                </c:pt>
                <c:pt idx="24">
                  <c:v>0.26873371943046459</c:v>
                </c:pt>
                <c:pt idx="25">
                  <c:v>0.26923555003107519</c:v>
                </c:pt>
                <c:pt idx="26">
                  <c:v>0.27214074790937742</c:v>
                </c:pt>
                <c:pt idx="27">
                  <c:v>0.27041223887100291</c:v>
                </c:pt>
                <c:pt idx="28">
                  <c:v>0.26899567425239795</c:v>
                </c:pt>
                <c:pt idx="29">
                  <c:v>0.27065692751465525</c:v>
                </c:pt>
                <c:pt idx="30">
                  <c:v>0.27536605364882277</c:v>
                </c:pt>
                <c:pt idx="31">
                  <c:v>0.27491123714667776</c:v>
                </c:pt>
                <c:pt idx="32">
                  <c:v>0.27356441467939724</c:v>
                </c:pt>
                <c:pt idx="33">
                  <c:v>0.27471012363537733</c:v>
                </c:pt>
                <c:pt idx="34">
                  <c:v>0.27628050720356317</c:v>
                </c:pt>
                <c:pt idx="35">
                  <c:v>0.27522117977402893</c:v>
                </c:pt>
                <c:pt idx="36">
                  <c:v>0.27271140968874735</c:v>
                </c:pt>
                <c:pt idx="37">
                  <c:v>0.27222137686672609</c:v>
                </c:pt>
                <c:pt idx="38">
                  <c:v>0.27266378595434509</c:v>
                </c:pt>
                <c:pt idx="39">
                  <c:v>0.27069206759229364</c:v>
                </c:pt>
                <c:pt idx="40">
                  <c:v>0.2680506372060476</c:v>
                </c:pt>
                <c:pt idx="41">
                  <c:v>0.26831509659770902</c:v>
                </c:pt>
                <c:pt idx="42">
                  <c:v>0.26966952584142467</c:v>
                </c:pt>
                <c:pt idx="43">
                  <c:v>0.26950944552678241</c:v>
                </c:pt>
                <c:pt idx="44">
                  <c:v>0.26849940714066139</c:v>
                </c:pt>
                <c:pt idx="45">
                  <c:v>0.26887076957444433</c:v>
                </c:pt>
              </c:numCache>
            </c:numRef>
          </c:val>
          <c:smooth val="1"/>
          <c:extLst>
            <c:ext xmlns:c16="http://schemas.microsoft.com/office/drawing/2014/chart" uri="{C3380CC4-5D6E-409C-BE32-E72D297353CC}">
              <c16:uniqueId val="{00000004-DCD5-4112-85EA-B934FAA14DC5}"/>
            </c:ext>
          </c:extLst>
        </c:ser>
        <c:ser>
          <c:idx val="5"/>
          <c:order val="5"/>
          <c:tx>
            <c:strRef>
              <c:f>Leeftijd!$B$19</c:f>
              <c:strCache>
                <c:ptCount val="1"/>
                <c:pt idx="0">
                  <c:v>55-AOW-leeftijd</c:v>
                </c:pt>
              </c:strCache>
            </c:strRef>
          </c:tx>
          <c:marker>
            <c:symbol val="none"/>
          </c:marker>
          <c:cat>
            <c:multiLvlStrRef>
              <c:f>Leeftijd!$C$12:$AV$13</c:f>
              <c:multiLvlStrCache>
                <c:ptCount val="46"/>
                <c:lvl>
                  <c:pt idx="0">
                    <c:v>maart</c:v>
                  </c:pt>
                  <c:pt idx="1">
                    <c:v>juni</c:v>
                  </c:pt>
                  <c:pt idx="2">
                    <c:v>september</c:v>
                  </c:pt>
                  <c:pt idx="3">
                    <c:v>december</c:v>
                  </c:pt>
                  <c:pt idx="4">
                    <c:v>maart</c:v>
                  </c:pt>
                  <c:pt idx="5">
                    <c:v>juni</c:v>
                  </c:pt>
                  <c:pt idx="6">
                    <c:v>september</c:v>
                  </c:pt>
                  <c:pt idx="7">
                    <c:v>december</c:v>
                  </c:pt>
                  <c:pt idx="8">
                    <c:v>maart</c:v>
                  </c:pt>
                  <c:pt idx="9">
                    <c:v>juni</c:v>
                  </c:pt>
                  <c:pt idx="10">
                    <c:v>september</c:v>
                  </c:pt>
                  <c:pt idx="11">
                    <c:v>december</c:v>
                  </c:pt>
                  <c:pt idx="12">
                    <c:v>maart</c:v>
                  </c:pt>
                  <c:pt idx="13">
                    <c:v>juni</c:v>
                  </c:pt>
                  <c:pt idx="14">
                    <c:v>september</c:v>
                  </c:pt>
                  <c:pt idx="15">
                    <c:v>december</c:v>
                  </c:pt>
                  <c:pt idx="16">
                    <c:v>maart</c:v>
                  </c:pt>
                  <c:pt idx="17">
                    <c:v>juni</c:v>
                  </c:pt>
                  <c:pt idx="18">
                    <c:v>september</c:v>
                  </c:pt>
                  <c:pt idx="19">
                    <c:v>december</c:v>
                  </c:pt>
                  <c:pt idx="20">
                    <c:v>maart</c:v>
                  </c:pt>
                  <c:pt idx="21">
                    <c:v>juni</c:v>
                  </c:pt>
                  <c:pt idx="22">
                    <c:v>september</c:v>
                  </c:pt>
                  <c:pt idx="23">
                    <c:v>december</c:v>
                  </c:pt>
                  <c:pt idx="24">
                    <c:v>maart</c:v>
                  </c:pt>
                  <c:pt idx="25">
                    <c:v>juni</c:v>
                  </c:pt>
                  <c:pt idx="26">
                    <c:v>september</c:v>
                  </c:pt>
                  <c:pt idx="27">
                    <c:v>december</c:v>
                  </c:pt>
                  <c:pt idx="28">
                    <c:v>maart</c:v>
                  </c:pt>
                  <c:pt idx="29">
                    <c:v>juni</c:v>
                  </c:pt>
                  <c:pt idx="30">
                    <c:v>september</c:v>
                  </c:pt>
                  <c:pt idx="31">
                    <c:v>december</c:v>
                  </c:pt>
                  <c:pt idx="32">
                    <c:v>maart</c:v>
                  </c:pt>
                  <c:pt idx="33">
                    <c:v>juni</c:v>
                  </c:pt>
                  <c:pt idx="34">
                    <c:v>september</c:v>
                  </c:pt>
                  <c:pt idx="35">
                    <c:v>december</c:v>
                  </c:pt>
                  <c:pt idx="36">
                    <c:v>maart</c:v>
                  </c:pt>
                  <c:pt idx="37">
                    <c:v>juni</c:v>
                  </c:pt>
                  <c:pt idx="38">
                    <c:v>september</c:v>
                  </c:pt>
                  <c:pt idx="39">
                    <c:v>december</c:v>
                  </c:pt>
                  <c:pt idx="40">
                    <c:v>maart</c:v>
                  </c:pt>
                  <c:pt idx="41">
                    <c:v>juni</c:v>
                  </c:pt>
                  <c:pt idx="42">
                    <c:v>september</c:v>
                  </c:pt>
                  <c:pt idx="43">
                    <c:v>december</c:v>
                  </c:pt>
                  <c:pt idx="44">
                    <c:v>maart</c:v>
                  </c:pt>
                  <c:pt idx="45">
                    <c:v>juni</c:v>
                  </c:pt>
                </c:lvl>
                <c:lvl>
                  <c:pt idx="0">
                    <c:v>2007</c:v>
                  </c:pt>
                  <c:pt idx="4">
                    <c:v>2008</c:v>
                  </c:pt>
                  <c:pt idx="8">
                    <c:v>2009</c:v>
                  </c:pt>
                  <c:pt idx="12">
                    <c:v>2010</c:v>
                  </c:pt>
                  <c:pt idx="16">
                    <c:v>2011</c:v>
                  </c:pt>
                  <c:pt idx="20">
                    <c:v>2012</c:v>
                  </c:pt>
                  <c:pt idx="24">
                    <c:v>2013</c:v>
                  </c:pt>
                  <c:pt idx="28">
                    <c:v>2014</c:v>
                  </c:pt>
                  <c:pt idx="32">
                    <c:v>2015</c:v>
                  </c:pt>
                  <c:pt idx="36">
                    <c:v>2016</c:v>
                  </c:pt>
                  <c:pt idx="40">
                    <c:v>2017</c:v>
                  </c:pt>
                  <c:pt idx="44">
                    <c:v>2018</c:v>
                  </c:pt>
                </c:lvl>
              </c:multiLvlStrCache>
            </c:multiLvlStrRef>
          </c:cat>
          <c:val>
            <c:numRef>
              <c:f>Leeftijd!$C$19:$AV$19</c:f>
              <c:numCache>
                <c:formatCode>0%</c:formatCode>
                <c:ptCount val="46"/>
                <c:pt idx="0">
                  <c:v>0.21777043200729512</c:v>
                </c:pt>
                <c:pt idx="1">
                  <c:v>0.22295954162768944</c:v>
                </c:pt>
                <c:pt idx="2">
                  <c:v>0.22891820262618962</c:v>
                </c:pt>
                <c:pt idx="3">
                  <c:v>0.23574417587908314</c:v>
                </c:pt>
                <c:pt idx="4">
                  <c:v>0.23788198934056576</c:v>
                </c:pt>
                <c:pt idx="5">
                  <c:v>0.24113634179931462</c:v>
                </c:pt>
                <c:pt idx="6">
                  <c:v>0.2458162764041264</c:v>
                </c:pt>
                <c:pt idx="7">
                  <c:v>0.24602235371466141</c:v>
                </c:pt>
                <c:pt idx="8">
                  <c:v>0.24189084824301713</c:v>
                </c:pt>
                <c:pt idx="9">
                  <c:v>0.23787049273173494</c:v>
                </c:pt>
                <c:pt idx="10">
                  <c:v>0.2357685745307895</c:v>
                </c:pt>
                <c:pt idx="11">
                  <c:v>0.2322709525106692</c:v>
                </c:pt>
                <c:pt idx="12">
                  <c:v>0.22530998635188895</c:v>
                </c:pt>
                <c:pt idx="13">
                  <c:v>0.22401490184840234</c:v>
                </c:pt>
                <c:pt idx="14">
                  <c:v>0.22491645960071974</c:v>
                </c:pt>
                <c:pt idx="15">
                  <c:v>0.22319726365369519</c:v>
                </c:pt>
                <c:pt idx="16">
                  <c:v>0.22033991078026219</c:v>
                </c:pt>
                <c:pt idx="17">
                  <c:v>0.22010839811671959</c:v>
                </c:pt>
                <c:pt idx="18">
                  <c:v>0.22255593519232889</c:v>
                </c:pt>
                <c:pt idx="19">
                  <c:v>0.22073715156794424</c:v>
                </c:pt>
                <c:pt idx="20">
                  <c:v>0.22013226366001734</c:v>
                </c:pt>
                <c:pt idx="21">
                  <c:v>0.21976866456361724</c:v>
                </c:pt>
                <c:pt idx="22">
                  <c:v>0.22001720985264064</c:v>
                </c:pt>
                <c:pt idx="23">
                  <c:v>0.21728051279356905</c:v>
                </c:pt>
                <c:pt idx="24">
                  <c:v>0.213044687792418</c:v>
                </c:pt>
                <c:pt idx="25">
                  <c:v>0.21068986948415164</c:v>
                </c:pt>
                <c:pt idx="26">
                  <c:v>0.21228814610784386</c:v>
                </c:pt>
                <c:pt idx="27">
                  <c:v>0.20999249594538985</c:v>
                </c:pt>
                <c:pt idx="28">
                  <c:v>0.20805905585856685</c:v>
                </c:pt>
                <c:pt idx="29">
                  <c:v>0.20801153810365683</c:v>
                </c:pt>
                <c:pt idx="30">
                  <c:v>0.21108117605716295</c:v>
                </c:pt>
                <c:pt idx="31">
                  <c:v>0.21028726887075205</c:v>
                </c:pt>
                <c:pt idx="32">
                  <c:v>0.21229467396714782</c:v>
                </c:pt>
                <c:pt idx="33">
                  <c:v>0.21415817191420111</c:v>
                </c:pt>
                <c:pt idx="34">
                  <c:v>0.21860655365177475</c:v>
                </c:pt>
                <c:pt idx="35">
                  <c:v>0.21674503599046197</c:v>
                </c:pt>
                <c:pt idx="36">
                  <c:v>0.21951272711409689</c:v>
                </c:pt>
                <c:pt idx="37">
                  <c:v>0.22161598156641957</c:v>
                </c:pt>
                <c:pt idx="38">
                  <c:v>0.22521932696084851</c:v>
                </c:pt>
                <c:pt idx="39">
                  <c:v>0.22484124421483156</c:v>
                </c:pt>
                <c:pt idx="40">
                  <c:v>0.22886405564155304</c:v>
                </c:pt>
                <c:pt idx="41">
                  <c:v>0.23247563686100189</c:v>
                </c:pt>
                <c:pt idx="42">
                  <c:v>0.23971350198110333</c:v>
                </c:pt>
                <c:pt idx="43">
                  <c:v>0.24221263927500383</c:v>
                </c:pt>
                <c:pt idx="44">
                  <c:v>0.24959378156427034</c:v>
                </c:pt>
                <c:pt idx="45">
                  <c:v>0.25470791913325141</c:v>
                </c:pt>
              </c:numCache>
            </c:numRef>
          </c:val>
          <c:smooth val="0"/>
          <c:extLst>
            <c:ext xmlns:c16="http://schemas.microsoft.com/office/drawing/2014/chart" uri="{C3380CC4-5D6E-409C-BE32-E72D297353CC}">
              <c16:uniqueId val="{00000001-FADB-46E0-9C73-8A2630F96C42}"/>
            </c:ext>
          </c:extLst>
        </c:ser>
        <c:dLbls>
          <c:showLegendKey val="0"/>
          <c:showVal val="0"/>
          <c:showCatName val="0"/>
          <c:showSerName val="0"/>
          <c:showPercent val="0"/>
          <c:showBubbleSize val="0"/>
        </c:dLbls>
        <c:smooth val="0"/>
        <c:axId val="200726400"/>
        <c:axId val="200727936"/>
      </c:lineChart>
      <c:catAx>
        <c:axId val="200726400"/>
        <c:scaling>
          <c:orientation val="minMax"/>
        </c:scaling>
        <c:delete val="0"/>
        <c:axPos val="b"/>
        <c:numFmt formatCode="General" sourceLinked="1"/>
        <c:majorTickMark val="out"/>
        <c:minorTickMark val="none"/>
        <c:tickLblPos val="nextTo"/>
        <c:crossAx val="200727936"/>
        <c:crosses val="autoZero"/>
        <c:auto val="1"/>
        <c:lblAlgn val="ctr"/>
        <c:lblOffset val="100"/>
        <c:noMultiLvlLbl val="0"/>
      </c:catAx>
      <c:valAx>
        <c:axId val="200727936"/>
        <c:scaling>
          <c:orientation val="minMax"/>
        </c:scaling>
        <c:delete val="0"/>
        <c:axPos val="l"/>
        <c:majorGridlines/>
        <c:numFmt formatCode="0%" sourceLinked="1"/>
        <c:majorTickMark val="out"/>
        <c:minorTickMark val="none"/>
        <c:tickLblPos val="nextTo"/>
        <c:crossAx val="200726400"/>
        <c:crosses val="autoZero"/>
        <c:crossBetween val="between"/>
      </c:val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Leeftijd!$F$33</c:f>
          <c:strCache>
            <c:ptCount val="1"/>
            <c:pt idx="0">
              <c:v>Aandeel bijstandsontvangers naar leeftijd, juni 2018</c:v>
            </c:pt>
          </c:strCache>
        </c:strRef>
      </c:tx>
      <c:overlay val="0"/>
      <c:txPr>
        <a:bodyPr/>
        <a:lstStyle/>
        <a:p>
          <a:pPr>
            <a:defRPr sz="1300"/>
          </a:pPr>
          <a:endParaRPr lang="nl-NL"/>
        </a:p>
      </c:txPr>
    </c:title>
    <c:autoTitleDeleted val="0"/>
    <c:plotArea>
      <c:layout>
        <c:manualLayout>
          <c:layoutTarget val="inner"/>
          <c:xMode val="edge"/>
          <c:yMode val="edge"/>
          <c:x val="0.32002568845047263"/>
          <c:y val="0.13659329140461215"/>
          <c:w val="0.35777366762570217"/>
          <c:h val="0.68432651991614257"/>
        </c:manualLayout>
      </c:layout>
      <c:doughnutChart>
        <c:varyColors val="1"/>
        <c:ser>
          <c:idx val="0"/>
          <c:order val="0"/>
          <c:dPt>
            <c:idx val="0"/>
            <c:bubble3D val="0"/>
            <c:spPr>
              <a:solidFill>
                <a:srgbClr val="583D89"/>
              </a:solidFill>
            </c:spPr>
            <c:extLst>
              <c:ext xmlns:c16="http://schemas.microsoft.com/office/drawing/2014/chart" uri="{C3380CC4-5D6E-409C-BE32-E72D297353CC}">
                <c16:uniqueId val="{00000001-D8C5-4757-B646-F8A189487EF5}"/>
              </c:ext>
            </c:extLst>
          </c:dPt>
          <c:dPt>
            <c:idx val="1"/>
            <c:bubble3D val="0"/>
            <c:spPr>
              <a:solidFill>
                <a:srgbClr val="CE0CB2"/>
              </a:solidFill>
            </c:spPr>
            <c:extLst>
              <c:ext xmlns:c16="http://schemas.microsoft.com/office/drawing/2014/chart" uri="{C3380CC4-5D6E-409C-BE32-E72D297353CC}">
                <c16:uniqueId val="{00000003-D8C5-4757-B646-F8A189487EF5}"/>
              </c:ext>
            </c:extLst>
          </c:dPt>
          <c:dPt>
            <c:idx val="2"/>
            <c:bubble3D val="0"/>
            <c:spPr>
              <a:solidFill>
                <a:schemeClr val="accent3">
                  <a:lumMod val="75000"/>
                </a:schemeClr>
              </a:solidFill>
            </c:spPr>
            <c:extLst>
              <c:ext xmlns:c16="http://schemas.microsoft.com/office/drawing/2014/chart" uri="{C3380CC4-5D6E-409C-BE32-E72D297353CC}">
                <c16:uniqueId val="{00000005-D8C5-4757-B646-F8A189487EF5}"/>
              </c:ext>
            </c:extLst>
          </c:dPt>
          <c:dPt>
            <c:idx val="3"/>
            <c:bubble3D val="0"/>
            <c:spPr>
              <a:solidFill>
                <a:schemeClr val="accent2">
                  <a:lumMod val="75000"/>
                </a:schemeClr>
              </a:solidFill>
            </c:spPr>
            <c:extLst>
              <c:ext xmlns:c16="http://schemas.microsoft.com/office/drawing/2014/chart" uri="{C3380CC4-5D6E-409C-BE32-E72D297353CC}">
                <c16:uniqueId val="{00000007-D8C5-4757-B646-F8A189487EF5}"/>
              </c:ext>
            </c:extLst>
          </c:dPt>
          <c:dPt>
            <c:idx val="4"/>
            <c:bubble3D val="0"/>
            <c:spPr>
              <a:solidFill>
                <a:schemeClr val="tx2">
                  <a:lumMod val="60000"/>
                  <a:lumOff val="40000"/>
                </a:schemeClr>
              </a:solidFill>
            </c:spPr>
            <c:extLst>
              <c:ext xmlns:c16="http://schemas.microsoft.com/office/drawing/2014/chart" uri="{C3380CC4-5D6E-409C-BE32-E72D297353CC}">
                <c16:uniqueId val="{00000009-D8C5-4757-B646-F8A189487EF5}"/>
              </c:ext>
            </c:extLst>
          </c:dPt>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Leeftijd!$B$34:$B$39</c:f>
              <c:strCache>
                <c:ptCount val="6"/>
                <c:pt idx="0">
                  <c:v>15-25 jaar</c:v>
                </c:pt>
                <c:pt idx="1">
                  <c:v>25-27 jaar</c:v>
                </c:pt>
                <c:pt idx="2">
                  <c:v>27-35 jaar</c:v>
                </c:pt>
                <c:pt idx="3">
                  <c:v>35-45 jaar</c:v>
                </c:pt>
                <c:pt idx="4">
                  <c:v>45-55 jaar</c:v>
                </c:pt>
                <c:pt idx="5">
                  <c:v>55-AOW-leeftijd</c:v>
                </c:pt>
              </c:strCache>
            </c:strRef>
          </c:cat>
          <c:val>
            <c:numRef>
              <c:f>Leeftijd!$C$34:$C$39</c:f>
              <c:numCache>
                <c:formatCode>0%</c:formatCode>
                <c:ptCount val="6"/>
                <c:pt idx="0">
                  <c:v>6.9228191667597458E-2</c:v>
                </c:pt>
                <c:pt idx="1">
                  <c:v>2.9934100301574892E-2</c:v>
                </c:pt>
                <c:pt idx="2">
                  <c:v>0.15961130347369598</c:v>
                </c:pt>
                <c:pt idx="3">
                  <c:v>0.21767005473025802</c:v>
                </c:pt>
                <c:pt idx="4">
                  <c:v>0.26887076957444433</c:v>
                </c:pt>
                <c:pt idx="5">
                  <c:v>0.25470791913325141</c:v>
                </c:pt>
              </c:numCache>
            </c:numRef>
          </c:val>
          <c:extLst>
            <c:ext xmlns:c16="http://schemas.microsoft.com/office/drawing/2014/chart" uri="{C3380CC4-5D6E-409C-BE32-E72D297353CC}">
              <c16:uniqueId val="{0000000A-D8C5-4757-B646-F8A189487EF5}"/>
            </c:ext>
          </c:extLst>
        </c:ser>
        <c:dLbls>
          <c:showLegendKey val="0"/>
          <c:showVal val="1"/>
          <c:showCatName val="0"/>
          <c:showSerName val="0"/>
          <c:showPercent val="0"/>
          <c:showBubbleSize val="0"/>
          <c:showLeaderLines val="1"/>
        </c:dLbls>
        <c:firstSliceAng val="0"/>
        <c:holeSize val="50"/>
      </c:doughnutChart>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doughnutChart>
        <c:varyColors val="1"/>
        <c:ser>
          <c:idx val="0"/>
          <c:order val="0"/>
          <c:dPt>
            <c:idx val="2"/>
            <c:bubble3D val="0"/>
            <c:spPr>
              <a:solidFill>
                <a:schemeClr val="tx2">
                  <a:lumMod val="20000"/>
                  <a:lumOff val="80000"/>
                </a:schemeClr>
              </a:solidFill>
            </c:spPr>
            <c:extLst>
              <c:ext xmlns:c16="http://schemas.microsoft.com/office/drawing/2014/chart" uri="{C3380CC4-5D6E-409C-BE32-E72D297353CC}">
                <c16:uniqueId val="{00000001-51AD-45D0-A6F2-F1A0B5D90B07}"/>
              </c:ext>
            </c:extLst>
          </c:dPt>
          <c:dPt>
            <c:idx val="3"/>
            <c:bubble3D val="0"/>
            <c:spPr>
              <a:solidFill>
                <a:schemeClr val="accent2">
                  <a:lumMod val="60000"/>
                  <a:lumOff val="40000"/>
                </a:schemeClr>
              </a:solidFill>
            </c:spPr>
            <c:extLst>
              <c:ext xmlns:c16="http://schemas.microsoft.com/office/drawing/2014/chart" uri="{C3380CC4-5D6E-409C-BE32-E72D297353CC}">
                <c16:uniqueId val="{00000002-DC67-46E9-A94E-3D88878E1D54}"/>
              </c:ext>
            </c:extLst>
          </c:dPt>
          <c:cat>
            <c:strRef>
              <c:f>TabellenSRG!$N$45:$N$54</c:f>
              <c:strCache>
                <c:ptCount val="10"/>
                <c:pt idx="0">
                  <c:v>Tijdelijke loonkostensubsidie</c:v>
                </c:pt>
                <c:pt idx="1">
                  <c:v>WIW/ID-baan</c:v>
                </c:pt>
                <c:pt idx="2">
                  <c:v>Participatieplaats</c:v>
                </c:pt>
                <c:pt idx="3">
                  <c:v>LKS P-Wet</c:v>
                </c:pt>
                <c:pt idx="4">
                  <c:v>Forfaitaire loonkostensubsidie</c:v>
                </c:pt>
                <c:pt idx="5">
                  <c:v>Beschut werk</c:v>
                </c:pt>
                <c:pt idx="6">
                  <c:v>Begeleiding op werkkring/job-coach</c:v>
                </c:pt>
                <c:pt idx="7">
                  <c:v>Vervoersvoorziening</c:v>
                </c:pt>
                <c:pt idx="8">
                  <c:v>Andere voorziening</c:v>
                </c:pt>
                <c:pt idx="9">
                  <c:v>Overige voorziening</c:v>
                </c:pt>
              </c:strCache>
            </c:strRef>
          </c:cat>
          <c:val>
            <c:numRef>
              <c:f>TabellenSRG!$P$45:$P$54</c:f>
              <c:numCache>
                <c:formatCode>General</c:formatCode>
                <c:ptCount val="10"/>
                <c:pt idx="0">
                  <c:v>#N/A</c:v>
                </c:pt>
                <c:pt idx="1">
                  <c:v>#N/A</c:v>
                </c:pt>
                <c:pt idx="2">
                  <c:v>#N/A</c:v>
                </c:pt>
                <c:pt idx="3">
                  <c:v>#N/A</c:v>
                </c:pt>
                <c:pt idx="4">
                  <c:v>#N/A</c:v>
                </c:pt>
                <c:pt idx="5">
                  <c:v>#N/A</c:v>
                </c:pt>
                <c:pt idx="6">
                  <c:v>#N/A</c:v>
                </c:pt>
                <c:pt idx="7">
                  <c:v>#N/A</c:v>
                </c:pt>
                <c:pt idx="8">
                  <c:v>#N/A</c:v>
                </c:pt>
                <c:pt idx="9">
                  <c:v>#N/A</c:v>
                </c:pt>
              </c:numCache>
            </c:numRef>
          </c:val>
          <c:extLst>
            <c:ext xmlns:c16="http://schemas.microsoft.com/office/drawing/2014/chart" uri="{C3380CC4-5D6E-409C-BE32-E72D297353CC}">
              <c16:uniqueId val="{00000002-51AD-45D0-A6F2-F1A0B5D90B07}"/>
            </c:ext>
          </c:extLst>
        </c:ser>
        <c:dLbls>
          <c:showLegendKey val="0"/>
          <c:showVal val="0"/>
          <c:showCatName val="0"/>
          <c:showSerName val="0"/>
          <c:showPercent val="0"/>
          <c:showBubbleSize val="0"/>
          <c:showLeaderLines val="1"/>
        </c:dLbls>
        <c:firstSliceAng val="0"/>
        <c:holeSize val="50"/>
      </c:doughnutChart>
    </c:plotArea>
    <c:legend>
      <c:legendPos val="b"/>
      <c:layout>
        <c:manualLayout>
          <c:xMode val="edge"/>
          <c:yMode val="edge"/>
          <c:x val="0.13970832225507221"/>
          <c:y val="0.85797933247572056"/>
          <c:w val="0.85973850692392106"/>
          <c:h val="0.12765801043271746"/>
        </c:manualLayout>
      </c:layout>
      <c:overlay val="0"/>
      <c:txPr>
        <a:bodyPr/>
        <a:lstStyle/>
        <a:p>
          <a:pPr>
            <a:defRPr>
              <a:solidFill>
                <a:schemeClr val="bg1"/>
              </a:solidFill>
            </a:defRPr>
          </a:pPr>
          <a:endParaRPr lang="nl-NL"/>
        </a:p>
      </c:txPr>
    </c:legend>
    <c:plotVisOnly val="1"/>
    <c:dispBlanksAs val="gap"/>
    <c:showDLblsOverMax val="0"/>
  </c:chart>
  <c:spPr>
    <a:noFill/>
    <a:ln>
      <a:noFill/>
    </a:ln>
  </c:spPr>
  <c:printSettings>
    <c:headerFooter/>
    <c:pageMargins b="0.75" l="0.7" r="0.7" t="0.75" header="0.3" footer="0.3"/>
    <c:pageSetup/>
  </c:printSettings>
  <c:userShapes r:id="rId1"/>
</c:chartSpace>
</file>

<file path=xl/ctrlProps/ctrlProp1.xml><?xml version="1.0" encoding="utf-8"?>
<formControlPr xmlns="http://schemas.microsoft.com/office/spreadsheetml/2009/9/main" objectType="Drop" dropLines="40" dropStyle="combo" dx="16" fmlaLink="TabellenSRG!$R$8" fmlaRange="TabellenSRG!$B$5:$B$386" sel="1" val="0"/>
</file>

<file path=xl/ctrlProps/ctrlProp10.xml><?xml version="1.0" encoding="utf-8"?>
<formControlPr xmlns="http://schemas.microsoft.com/office/spreadsheetml/2009/9/main" objectType="CheckBox" fmlaLink="$C$30"/>
</file>

<file path=xl/ctrlProps/ctrlProp2.xml><?xml version="1.0" encoding="utf-8"?>
<formControlPr xmlns="http://schemas.microsoft.com/office/spreadsheetml/2009/9/main" objectType="Drop" dropLines="40" dropStyle="combo" dx="16" fmlaLink="TabellenSRG!$D$7" fmlaRange="TabellenSRG!$B$6:$B$386" sel="1" val="0"/>
</file>

<file path=xl/ctrlProps/ctrlProp3.xml><?xml version="1.0" encoding="utf-8"?>
<formControlPr xmlns="http://schemas.microsoft.com/office/spreadsheetml/2009/9/main" objectType="Drop" dropLines="40" dropStyle="combo" dx="16" fmlaLink="TabellenSRG!$R$8" fmlaRange="TabellenSRG!$B$5:$B$386" sel="1" val="0"/>
</file>

<file path=xl/ctrlProps/ctrlProp4.xml><?xml version="1.0" encoding="utf-8"?>
<formControlPr xmlns="http://schemas.microsoft.com/office/spreadsheetml/2009/9/main" objectType="Drop" dropLines="40" dropStyle="combo" dx="16" fmlaLink="TabellenSRG!$L$5" fmlaRange="TabellenSRG!$K$6:$K$16" sel="1" val="0"/>
</file>

<file path=xl/ctrlProps/ctrlProp5.xml><?xml version="1.0" encoding="utf-8"?>
<formControlPr xmlns="http://schemas.microsoft.com/office/spreadsheetml/2009/9/main" objectType="Drop" dropLines="40" dropStyle="combo" dx="16" fmlaLink="TabellenSRG!$D$7" fmlaRange="TabellenSRG!$B$6:$B$386" sel="1" val="120"/>
</file>

<file path=xl/ctrlProps/ctrlProp6.xml><?xml version="1.0" encoding="utf-8"?>
<formControlPr xmlns="http://schemas.microsoft.com/office/spreadsheetml/2009/9/main" objectType="CheckBox" fmlaLink="$E$34" lockText="1"/>
</file>

<file path=xl/ctrlProps/ctrlProp7.xml><?xml version="1.0" encoding="utf-8"?>
<formControlPr xmlns="http://schemas.microsoft.com/office/spreadsheetml/2009/9/main" objectType="Drop" dropLines="40" dropStyle="combo" dx="16" fmlaLink="TabellenSRG!$D$7" fmlaRange="TabellenSRG!$B$6:$B$386" sel="1" val="2"/>
</file>

<file path=xl/ctrlProps/ctrlProp8.xml><?xml version="1.0" encoding="utf-8"?>
<formControlPr xmlns="http://schemas.microsoft.com/office/spreadsheetml/2009/9/main" objectType="Drop" dropLines="40" dropStyle="combo" dx="16" fmlaLink="TabellenSRG!$R$8" fmlaRange="TabellenSRG!$B$5:$B$386" sel="1" val="342"/>
</file>

<file path=xl/ctrlProps/ctrlProp9.xml><?xml version="1.0" encoding="utf-8"?>
<formControlPr xmlns="http://schemas.microsoft.com/office/spreadsheetml/2009/9/main" objectType="Drop" dropLines="40" dropStyle="combo" dx="16" fmlaLink="TabellenBDFS!$L$5" fmlaRange="TabellenBDFS!$K$6:$K$12" sel="1" val="0"/>
</file>

<file path=xl/drawings/_rels/drawing1.xml.rels><?xml version="1.0" encoding="UTF-8" standalone="yes"?>
<Relationships xmlns="http://schemas.openxmlformats.org/package/2006/relationships"><Relationship Id="rId8" Type="http://schemas.openxmlformats.org/officeDocument/2006/relationships/hyperlink" Target="#SRG!A1"/><Relationship Id="rId13" Type="http://schemas.openxmlformats.org/officeDocument/2006/relationships/hyperlink" Target="#'Leeswijzer SRG'!A1"/><Relationship Id="rId3" Type="http://schemas.openxmlformats.org/officeDocument/2006/relationships/image" Target="../media/image1.emf"/><Relationship Id="rId7" Type="http://schemas.openxmlformats.org/officeDocument/2006/relationships/image" Target="../media/image3.emf"/><Relationship Id="rId12" Type="http://schemas.openxmlformats.org/officeDocument/2006/relationships/hyperlink" Target="#'Leeswijzer BUS'!A1"/><Relationship Id="rId2" Type="http://schemas.openxmlformats.org/officeDocument/2006/relationships/hyperlink" Target="#'Leeswijzer BDFS'!A1"/><Relationship Id="rId1" Type="http://schemas.openxmlformats.org/officeDocument/2006/relationships/chart" Target="../charts/chart1.xml"/><Relationship Id="rId6" Type="http://schemas.openxmlformats.org/officeDocument/2006/relationships/image" Target="../media/image2.emf"/><Relationship Id="rId11" Type="http://schemas.openxmlformats.org/officeDocument/2006/relationships/hyperlink" Target="#BUS!A1"/><Relationship Id="rId5" Type="http://schemas.openxmlformats.org/officeDocument/2006/relationships/chart" Target="../charts/chart3.xml"/><Relationship Id="rId15" Type="http://schemas.openxmlformats.org/officeDocument/2006/relationships/hyperlink" Target="#Bijstandsontvangers!A1"/><Relationship Id="rId10" Type="http://schemas.openxmlformats.org/officeDocument/2006/relationships/image" Target="../media/image4.png"/><Relationship Id="rId4" Type="http://schemas.openxmlformats.org/officeDocument/2006/relationships/chart" Target="../charts/chart2.xml"/><Relationship Id="rId9" Type="http://schemas.openxmlformats.org/officeDocument/2006/relationships/hyperlink" Target="#BDFS!A1"/><Relationship Id="rId14" Type="http://schemas.openxmlformats.org/officeDocument/2006/relationships/image" Target="../media/image5.emf"/></Relationships>
</file>

<file path=xl/drawings/_rels/drawing10.xml.rels><?xml version="1.0" encoding="UTF-8" standalone="yes"?>
<Relationships xmlns="http://schemas.openxmlformats.org/package/2006/relationships"><Relationship Id="rId3" Type="http://schemas.openxmlformats.org/officeDocument/2006/relationships/hyperlink" Target="#SRG!A1"/><Relationship Id="rId7" Type="http://schemas.openxmlformats.org/officeDocument/2006/relationships/hyperlink" Target="#'Leeswijzer SRG'!A1"/><Relationship Id="rId2" Type="http://schemas.openxmlformats.org/officeDocument/2006/relationships/hyperlink" Target="#'Leeswijzer BDFS'!A1"/><Relationship Id="rId1" Type="http://schemas.openxmlformats.org/officeDocument/2006/relationships/image" Target="../media/image4.png"/><Relationship Id="rId6" Type="http://schemas.openxmlformats.org/officeDocument/2006/relationships/hyperlink" Target="#'Leeswijzer BUS'!A1"/><Relationship Id="rId5" Type="http://schemas.openxmlformats.org/officeDocument/2006/relationships/hyperlink" Target="#BUS!A1"/><Relationship Id="rId4" Type="http://schemas.openxmlformats.org/officeDocument/2006/relationships/hyperlink" Target="#BDFS!A1"/></Relationships>
</file>

<file path=xl/drawings/_rels/drawing12.xml.rels><?xml version="1.0" encoding="UTF-8" standalone="yes"?>
<Relationships xmlns="http://schemas.openxmlformats.org/package/2006/relationships"><Relationship Id="rId8" Type="http://schemas.openxmlformats.org/officeDocument/2006/relationships/chart" Target="../charts/chart21.xml"/><Relationship Id="rId3" Type="http://schemas.openxmlformats.org/officeDocument/2006/relationships/image" Target="cid:37c18fe4-0545-4f75-845c-96ca965d7997" TargetMode="External"/><Relationship Id="rId7" Type="http://schemas.microsoft.com/office/2007/relationships/hdphoto" Target="../media/hdphoto3.wdp"/><Relationship Id="rId2" Type="http://schemas.microsoft.com/office/2007/relationships/hdphoto" Target="../media/hdphoto1.wdp"/><Relationship Id="rId1" Type="http://schemas.openxmlformats.org/officeDocument/2006/relationships/image" Target="../media/image24.png"/><Relationship Id="rId6" Type="http://schemas.openxmlformats.org/officeDocument/2006/relationships/image" Target="../media/image26.png"/><Relationship Id="rId5" Type="http://schemas.microsoft.com/office/2007/relationships/hdphoto" Target="../media/hdphoto2.wdp"/><Relationship Id="rId4" Type="http://schemas.openxmlformats.org/officeDocument/2006/relationships/image" Target="../media/image25.png"/></Relationships>
</file>

<file path=xl/drawings/_rels/drawing13.xml.rels><?xml version="1.0" encoding="UTF-8" standalone="yes"?>
<Relationships xmlns="http://schemas.openxmlformats.org/package/2006/relationships"><Relationship Id="rId2" Type="http://schemas.openxmlformats.org/officeDocument/2006/relationships/chart" Target="../charts/chart23.xml"/><Relationship Id="rId1" Type="http://schemas.openxmlformats.org/officeDocument/2006/relationships/chart" Target="../charts/chart22.xml"/></Relationships>
</file>

<file path=xl/drawings/_rels/drawing14.xml.rels><?xml version="1.0" encoding="UTF-8" standalone="yes"?>
<Relationships xmlns="http://schemas.openxmlformats.org/package/2006/relationships"><Relationship Id="rId3" Type="http://schemas.openxmlformats.org/officeDocument/2006/relationships/image" Target="../media/image27.png"/><Relationship Id="rId7" Type="http://schemas.openxmlformats.org/officeDocument/2006/relationships/image" Target="../media/image30.emf"/><Relationship Id="rId2" Type="http://schemas.microsoft.com/office/2007/relationships/hdphoto" Target="../media/hdphoto3.wdp"/><Relationship Id="rId1" Type="http://schemas.openxmlformats.org/officeDocument/2006/relationships/image" Target="../media/image26.png"/><Relationship Id="rId6" Type="http://schemas.openxmlformats.org/officeDocument/2006/relationships/image" Target="../media/image29.emf"/><Relationship Id="rId5" Type="http://schemas.openxmlformats.org/officeDocument/2006/relationships/image" Target="../media/image28.emf"/><Relationship Id="rId4" Type="http://schemas.microsoft.com/office/2007/relationships/hdphoto" Target="../media/hdphoto4.wdp"/></Relationships>
</file>

<file path=xl/drawings/_rels/drawing3.xml.rels><?xml version="1.0" encoding="UTF-8" standalone="yes"?>
<Relationships xmlns="http://schemas.openxmlformats.org/package/2006/relationships"><Relationship Id="rId8" Type="http://schemas.openxmlformats.org/officeDocument/2006/relationships/hyperlink" Target="#'Leeswijzer BDFS'!A1"/><Relationship Id="rId13" Type="http://schemas.openxmlformats.org/officeDocument/2006/relationships/hyperlink" Target="#'Leeswijzer SRG'!A1"/><Relationship Id="rId3" Type="http://schemas.openxmlformats.org/officeDocument/2006/relationships/chart" Target="../charts/chart5.xml"/><Relationship Id="rId7" Type="http://schemas.openxmlformats.org/officeDocument/2006/relationships/image" Target="../media/image4.png"/><Relationship Id="rId12" Type="http://schemas.openxmlformats.org/officeDocument/2006/relationships/hyperlink" Target="#'Leeswijzer BUS'!A1"/><Relationship Id="rId2" Type="http://schemas.openxmlformats.org/officeDocument/2006/relationships/chart" Target="../charts/chart4.xml"/><Relationship Id="rId1" Type="http://schemas.openxmlformats.org/officeDocument/2006/relationships/image" Target="../media/image10.emf"/><Relationship Id="rId6" Type="http://schemas.openxmlformats.org/officeDocument/2006/relationships/chart" Target="../charts/chart8.xml"/><Relationship Id="rId11" Type="http://schemas.openxmlformats.org/officeDocument/2006/relationships/hyperlink" Target="#BUS!A1"/><Relationship Id="rId5" Type="http://schemas.openxmlformats.org/officeDocument/2006/relationships/chart" Target="../charts/chart7.xml"/><Relationship Id="rId10" Type="http://schemas.openxmlformats.org/officeDocument/2006/relationships/hyperlink" Target="#BDFS!A1"/><Relationship Id="rId4" Type="http://schemas.openxmlformats.org/officeDocument/2006/relationships/chart" Target="../charts/chart6.xml"/><Relationship Id="rId9" Type="http://schemas.openxmlformats.org/officeDocument/2006/relationships/hyperlink" Target="#SRG!A1"/></Relationships>
</file>

<file path=xl/drawings/_rels/drawing4.xml.rels><?xml version="1.0" encoding="UTF-8" standalone="yes"?>
<Relationships xmlns="http://schemas.openxmlformats.org/package/2006/relationships"><Relationship Id="rId3" Type="http://schemas.openxmlformats.org/officeDocument/2006/relationships/hyperlink" Target="#SRG!A1"/><Relationship Id="rId7" Type="http://schemas.openxmlformats.org/officeDocument/2006/relationships/hyperlink" Target="#'Leeswijzer SRG'!A1"/><Relationship Id="rId2" Type="http://schemas.openxmlformats.org/officeDocument/2006/relationships/hyperlink" Target="#'Leeswijzer BDFS'!A1"/><Relationship Id="rId1" Type="http://schemas.openxmlformats.org/officeDocument/2006/relationships/image" Target="../media/image4.png"/><Relationship Id="rId6" Type="http://schemas.openxmlformats.org/officeDocument/2006/relationships/hyperlink" Target="#'Leeswijzer BUS'!A1"/><Relationship Id="rId5" Type="http://schemas.openxmlformats.org/officeDocument/2006/relationships/hyperlink" Target="#BUS!A1"/><Relationship Id="rId4" Type="http://schemas.openxmlformats.org/officeDocument/2006/relationships/hyperlink" Target="#BDFS!A1"/></Relationships>
</file>

<file path=xl/drawings/_rels/drawing5.xml.rels><?xml version="1.0" encoding="UTF-8" standalone="yes"?>
<Relationships xmlns="http://schemas.openxmlformats.org/package/2006/relationships"><Relationship Id="rId8" Type="http://schemas.openxmlformats.org/officeDocument/2006/relationships/chart" Target="../charts/chart14.xml"/><Relationship Id="rId13" Type="http://schemas.openxmlformats.org/officeDocument/2006/relationships/hyperlink" Target="#'Leeswijzer BDFS'!A1"/><Relationship Id="rId18" Type="http://schemas.openxmlformats.org/officeDocument/2006/relationships/hyperlink" Target="#'Leeswijzer SRG'!A1"/><Relationship Id="rId3" Type="http://schemas.openxmlformats.org/officeDocument/2006/relationships/chart" Target="../charts/chart10.xml"/><Relationship Id="rId7" Type="http://schemas.openxmlformats.org/officeDocument/2006/relationships/chart" Target="../charts/chart13.xml"/><Relationship Id="rId12" Type="http://schemas.openxmlformats.org/officeDocument/2006/relationships/image" Target="../media/image4.png"/><Relationship Id="rId17" Type="http://schemas.openxmlformats.org/officeDocument/2006/relationships/hyperlink" Target="#'Leeswijzer BUS'!A1"/><Relationship Id="rId2" Type="http://schemas.openxmlformats.org/officeDocument/2006/relationships/image" Target="../media/image12.emf"/><Relationship Id="rId16" Type="http://schemas.openxmlformats.org/officeDocument/2006/relationships/hyperlink" Target="#BUS!A1"/><Relationship Id="rId1" Type="http://schemas.openxmlformats.org/officeDocument/2006/relationships/chart" Target="../charts/chart9.xml"/><Relationship Id="rId6" Type="http://schemas.openxmlformats.org/officeDocument/2006/relationships/chart" Target="../charts/chart12.xml"/><Relationship Id="rId11" Type="http://schemas.openxmlformats.org/officeDocument/2006/relationships/image" Target="../media/image5.emf"/><Relationship Id="rId5" Type="http://schemas.openxmlformats.org/officeDocument/2006/relationships/chart" Target="../charts/chart11.xml"/><Relationship Id="rId15" Type="http://schemas.openxmlformats.org/officeDocument/2006/relationships/hyperlink" Target="#BDFS!A1"/><Relationship Id="rId10" Type="http://schemas.openxmlformats.org/officeDocument/2006/relationships/image" Target="../media/image14.emf"/><Relationship Id="rId4" Type="http://schemas.openxmlformats.org/officeDocument/2006/relationships/image" Target="../media/image13.emf"/><Relationship Id="rId9" Type="http://schemas.openxmlformats.org/officeDocument/2006/relationships/chart" Target="../charts/chart15.xml"/><Relationship Id="rId14" Type="http://schemas.openxmlformats.org/officeDocument/2006/relationships/hyperlink" Target="#SRG!A1"/></Relationships>
</file>

<file path=xl/drawings/_rels/drawing7.xml.rels><?xml version="1.0" encoding="UTF-8" standalone="yes"?>
<Relationships xmlns="http://schemas.openxmlformats.org/package/2006/relationships"><Relationship Id="rId3" Type="http://schemas.openxmlformats.org/officeDocument/2006/relationships/hyperlink" Target="#SRG!A1"/><Relationship Id="rId7" Type="http://schemas.openxmlformats.org/officeDocument/2006/relationships/hyperlink" Target="#'Leeswijzer SRG'!A1"/><Relationship Id="rId2" Type="http://schemas.openxmlformats.org/officeDocument/2006/relationships/hyperlink" Target="#'Leeswijzer BDFS'!A1"/><Relationship Id="rId1" Type="http://schemas.openxmlformats.org/officeDocument/2006/relationships/image" Target="../media/image4.png"/><Relationship Id="rId6" Type="http://schemas.openxmlformats.org/officeDocument/2006/relationships/hyperlink" Target="#'Leeswijzer BUS'!A1"/><Relationship Id="rId5" Type="http://schemas.openxmlformats.org/officeDocument/2006/relationships/hyperlink" Target="#BUS!A1"/><Relationship Id="rId4" Type="http://schemas.openxmlformats.org/officeDocument/2006/relationships/hyperlink" Target="#BDFS!A1"/></Relationships>
</file>

<file path=xl/drawings/_rels/drawing8.xml.rels><?xml version="1.0" encoding="UTF-8" standalone="yes"?>
<Relationships xmlns="http://schemas.openxmlformats.org/package/2006/relationships"><Relationship Id="rId8" Type="http://schemas.openxmlformats.org/officeDocument/2006/relationships/image" Target="../media/image20.emf"/><Relationship Id="rId13" Type="http://schemas.openxmlformats.org/officeDocument/2006/relationships/hyperlink" Target="#BDFS!A1"/><Relationship Id="rId3" Type="http://schemas.openxmlformats.org/officeDocument/2006/relationships/chart" Target="../charts/chart18.xml"/><Relationship Id="rId7" Type="http://schemas.openxmlformats.org/officeDocument/2006/relationships/chart" Target="../charts/chart20.xml"/><Relationship Id="rId12" Type="http://schemas.openxmlformats.org/officeDocument/2006/relationships/hyperlink" Target="#SRG!A1"/><Relationship Id="rId2" Type="http://schemas.openxmlformats.org/officeDocument/2006/relationships/chart" Target="../charts/chart17.xml"/><Relationship Id="rId16" Type="http://schemas.openxmlformats.org/officeDocument/2006/relationships/hyperlink" Target="#'Leeswijzer SRG'!A1"/><Relationship Id="rId1" Type="http://schemas.openxmlformats.org/officeDocument/2006/relationships/chart" Target="../charts/chart16.xml"/><Relationship Id="rId6" Type="http://schemas.openxmlformats.org/officeDocument/2006/relationships/chart" Target="../charts/chart19.xml"/><Relationship Id="rId11" Type="http://schemas.openxmlformats.org/officeDocument/2006/relationships/hyperlink" Target="#'Leeswijzer BDFS'!A1"/><Relationship Id="rId5" Type="http://schemas.openxmlformats.org/officeDocument/2006/relationships/image" Target="../media/image19.emf"/><Relationship Id="rId15" Type="http://schemas.openxmlformats.org/officeDocument/2006/relationships/hyperlink" Target="#'Leeswijzer BUS'!A1"/><Relationship Id="rId10" Type="http://schemas.openxmlformats.org/officeDocument/2006/relationships/image" Target="../media/image4.png"/><Relationship Id="rId4" Type="http://schemas.openxmlformats.org/officeDocument/2006/relationships/image" Target="../media/image18.emf"/><Relationship Id="rId9" Type="http://schemas.openxmlformats.org/officeDocument/2006/relationships/image" Target="../media/image5.emf"/><Relationship Id="rId14" Type="http://schemas.openxmlformats.org/officeDocument/2006/relationships/hyperlink" Target="#BUS!A1"/></Relationships>
</file>

<file path=xl/drawings/_rels/vmlDrawing1.v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7.emf"/><Relationship Id="rId1" Type="http://schemas.openxmlformats.org/officeDocument/2006/relationships/image" Target="../media/image6.emf"/><Relationship Id="rId4" Type="http://schemas.openxmlformats.org/officeDocument/2006/relationships/image" Target="../media/image9.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17.emf"/><Relationship Id="rId2" Type="http://schemas.openxmlformats.org/officeDocument/2006/relationships/image" Target="../media/image16.emf"/><Relationship Id="rId1" Type="http://schemas.openxmlformats.org/officeDocument/2006/relationships/image" Target="../media/image15.emf"/><Relationship Id="rId4" Type="http://schemas.openxmlformats.org/officeDocument/2006/relationships/image" Target="../media/image9.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23.emf"/><Relationship Id="rId2" Type="http://schemas.openxmlformats.org/officeDocument/2006/relationships/image" Target="../media/image22.emf"/><Relationship Id="rId1" Type="http://schemas.openxmlformats.org/officeDocument/2006/relationships/image" Target="../media/image21.emf"/><Relationship Id="rId4" Type="http://schemas.openxmlformats.org/officeDocument/2006/relationships/image" Target="../media/image9.emf"/></Relationships>
</file>

<file path=xl/drawings/_rels/vmlDrawing7.vml.rels><?xml version="1.0" encoding="UTF-8" standalone="yes"?>
<Relationships xmlns="http://schemas.openxmlformats.org/package/2006/relationships"><Relationship Id="rId3" Type="http://schemas.openxmlformats.org/officeDocument/2006/relationships/image" Target="../media/image33.emf"/><Relationship Id="rId2" Type="http://schemas.openxmlformats.org/officeDocument/2006/relationships/image" Target="../media/image32.emf"/><Relationship Id="rId1" Type="http://schemas.openxmlformats.org/officeDocument/2006/relationships/image" Target="../media/image31.emf"/></Relationships>
</file>

<file path=xl/drawings/drawing1.xml><?xml version="1.0" encoding="utf-8"?>
<xdr:wsDr xmlns:xdr="http://schemas.openxmlformats.org/drawingml/2006/spreadsheetDrawing" xmlns:a="http://schemas.openxmlformats.org/drawingml/2006/main">
  <xdr:twoCellAnchor>
    <xdr:from>
      <xdr:col>10</xdr:col>
      <xdr:colOff>238125</xdr:colOff>
      <xdr:row>14</xdr:row>
      <xdr:rowOff>0</xdr:rowOff>
    </xdr:from>
    <xdr:to>
      <xdr:col>17</xdr:col>
      <xdr:colOff>552450</xdr:colOff>
      <xdr:row>33</xdr:row>
      <xdr:rowOff>142875</xdr:rowOff>
    </xdr:to>
    <xdr:graphicFrame macro="">
      <xdr:nvGraphicFramePr>
        <xdr:cNvPr id="74" name="Grafiek 7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112566</xdr:colOff>
      <xdr:row>3</xdr:row>
      <xdr:rowOff>14189</xdr:rowOff>
    </xdr:from>
    <xdr:to>
      <xdr:col>21</xdr:col>
      <xdr:colOff>214294</xdr:colOff>
      <xdr:row>4</xdr:row>
      <xdr:rowOff>82769</xdr:rowOff>
    </xdr:to>
    <xdr:sp macro="" textlink="">
      <xdr:nvSpPr>
        <xdr:cNvPr id="71" name="Afgeronde rechthoek 70">
          <a:hlinkClick xmlns:r="http://schemas.openxmlformats.org/officeDocument/2006/relationships" r:id="rId2"/>
        </xdr:cNvPr>
        <xdr:cNvSpPr/>
      </xdr:nvSpPr>
      <xdr:spPr>
        <a:xfrm>
          <a:off x="11326089" y="507757"/>
          <a:ext cx="1314000" cy="233103"/>
        </a:xfrm>
        <a:prstGeom prst="roundRect">
          <a:avLst/>
        </a:prstGeom>
        <a:solidFill>
          <a:schemeClr val="accent1">
            <a:lumMod val="50000"/>
          </a:schemeClr>
        </a:solidFill>
        <a:ln>
          <a:noFill/>
        </a:ln>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200" b="1">
              <a:solidFill>
                <a:schemeClr val="bg1"/>
              </a:solidFill>
              <a:latin typeface="+mn-lt"/>
            </a:rPr>
            <a:t>Leeswijzer BDFS</a:t>
          </a:r>
        </a:p>
      </xdr:txBody>
    </xdr:sp>
    <xdr:clientData/>
  </xdr:twoCellAnchor>
  <xdr:twoCellAnchor>
    <xdr:from>
      <xdr:col>0</xdr:col>
      <xdr:colOff>0</xdr:colOff>
      <xdr:row>10</xdr:row>
      <xdr:rowOff>0</xdr:rowOff>
    </xdr:from>
    <xdr:to>
      <xdr:col>0</xdr:col>
      <xdr:colOff>169317</xdr:colOff>
      <xdr:row>11</xdr:row>
      <xdr:rowOff>143227</xdr:rowOff>
    </xdr:to>
    <xdr:sp macro="" textlink="">
      <xdr:nvSpPr>
        <xdr:cNvPr id="126" name="Rechthoek 125"/>
        <xdr:cNvSpPr/>
      </xdr:nvSpPr>
      <xdr:spPr>
        <a:xfrm>
          <a:off x="0" y="2181225"/>
          <a:ext cx="169317" cy="343252"/>
        </a:xfrm>
        <a:prstGeom prst="rect">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0</xdr:col>
      <xdr:colOff>17804</xdr:colOff>
      <xdr:row>10</xdr:row>
      <xdr:rowOff>0</xdr:rowOff>
    </xdr:from>
    <xdr:to>
      <xdr:col>6</xdr:col>
      <xdr:colOff>541679</xdr:colOff>
      <xdr:row>11</xdr:row>
      <xdr:rowOff>144136</xdr:rowOff>
    </xdr:to>
    <xdr:sp macro="" textlink="">
      <xdr:nvSpPr>
        <xdr:cNvPr id="117" name="Afgeronde rechthoek 116"/>
        <xdr:cNvSpPr/>
      </xdr:nvSpPr>
      <xdr:spPr>
        <a:xfrm>
          <a:off x="17804" y="1657350"/>
          <a:ext cx="3867150" cy="344161"/>
        </a:xfrm>
        <a:prstGeom prst="roundRect">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nl-NL" sz="1400" b="1">
              <a:solidFill>
                <a:schemeClr val="bg1"/>
              </a:solidFill>
              <a:latin typeface="+mn-lt"/>
            </a:rPr>
            <a:t>Kies een gemeente:</a:t>
          </a:r>
        </a:p>
      </xdr:txBody>
    </xdr:sp>
    <xdr:clientData/>
  </xdr:twoCellAnchor>
  <xdr:twoCellAnchor>
    <xdr:from>
      <xdr:col>25</xdr:col>
      <xdr:colOff>276225</xdr:colOff>
      <xdr:row>10</xdr:row>
      <xdr:rowOff>0</xdr:rowOff>
    </xdr:from>
    <xdr:to>
      <xdr:col>26</xdr:col>
      <xdr:colOff>47624</xdr:colOff>
      <xdr:row>11</xdr:row>
      <xdr:rowOff>145382</xdr:rowOff>
    </xdr:to>
    <xdr:sp macro="" textlink="">
      <xdr:nvSpPr>
        <xdr:cNvPr id="128" name="Rechthoek 127"/>
        <xdr:cNvSpPr/>
      </xdr:nvSpPr>
      <xdr:spPr>
        <a:xfrm>
          <a:off x="15201900" y="2181225"/>
          <a:ext cx="380999" cy="345407"/>
        </a:xfrm>
        <a:prstGeom prst="rect">
          <a:avLst/>
        </a:prstGeom>
        <a:solidFill>
          <a:schemeClr val="accent1">
            <a:lumMod val="75000"/>
          </a:schemeClr>
        </a:solidFill>
        <a:ln w="254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mc:AlternateContent xmlns:mc="http://schemas.openxmlformats.org/markup-compatibility/2006">
    <mc:Choice xmlns:a14="http://schemas.microsoft.com/office/drawing/2010/main" Requires="a14">
      <xdr:twoCellAnchor editAs="oneCell">
        <xdr:from>
          <xdr:col>21</xdr:col>
          <xdr:colOff>457200</xdr:colOff>
          <xdr:row>36</xdr:row>
          <xdr:rowOff>9525</xdr:rowOff>
        </xdr:from>
        <xdr:to>
          <xdr:col>25</xdr:col>
          <xdr:colOff>474000</xdr:colOff>
          <xdr:row>41</xdr:row>
          <xdr:rowOff>2700</xdr:rowOff>
        </xdr:to>
        <xdr:pic>
          <xdr:nvPicPr>
            <xdr:cNvPr id="76" name="Afbeelding 75"/>
            <xdr:cNvPicPr>
              <a:picLocks noChangeArrowheads="1"/>
              <a:extLst>
                <a:ext uri="{84589F7E-364E-4C9E-8A38-B11213B215E9}">
                  <a14:cameraTool cellRange="Fig3_LegendaBUS" spid="_x0000_s392325"/>
                </a:ext>
              </a:extLst>
            </xdr:cNvPicPr>
          </xdr:nvPicPr>
          <xdr:blipFill>
            <a:blip xmlns:r="http://schemas.openxmlformats.org/officeDocument/2006/relationships" r:embed="rId3"/>
            <a:srcRect/>
            <a:stretch>
              <a:fillRect/>
            </a:stretch>
          </xdr:blipFill>
          <xdr:spPr bwMode="auto">
            <a:xfrm>
              <a:off x="12944475" y="6019800"/>
              <a:ext cx="2455200" cy="802800"/>
            </a:xfrm>
            <a:prstGeom prst="rect">
              <a:avLst/>
            </a:prstGeom>
            <a:noFill/>
            <a:ln>
              <a:noFill/>
            </a:ln>
            <a:extLst>
              <a:ext uri="{909E8E84-426E-40DD-AFC4-6F175D3DCCD1}">
                <a14:hiddenFill>
                  <a:solidFill>
                    <a:srgbClr val="FFFFFF"/>
                  </a:solidFill>
                </a14:hiddenFill>
              </a:ext>
            </a:extLst>
          </xdr:spPr>
        </xdr:pic>
        <xdr:clientData/>
      </xdr:twoCellAnchor>
    </mc:Choice>
    <mc:Fallback/>
  </mc:AlternateContent>
  <xdr:twoCellAnchor>
    <xdr:from>
      <xdr:col>12</xdr:col>
      <xdr:colOff>276225</xdr:colOff>
      <xdr:row>39</xdr:row>
      <xdr:rowOff>133350</xdr:rowOff>
    </xdr:from>
    <xdr:to>
      <xdr:col>15</xdr:col>
      <xdr:colOff>95250</xdr:colOff>
      <xdr:row>42</xdr:row>
      <xdr:rowOff>9525</xdr:rowOff>
    </xdr:to>
    <xdr:sp macro="" textlink="TabellenBUS!#REF!">
      <xdr:nvSpPr>
        <xdr:cNvPr id="69" name="Afgeronde rechthoek 68"/>
        <xdr:cNvSpPr/>
      </xdr:nvSpPr>
      <xdr:spPr>
        <a:xfrm>
          <a:off x="7277100" y="6838950"/>
          <a:ext cx="1647825" cy="36195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fld id="{A1F912D7-FFAF-4D7F-9AF5-660B8F94C444}" type="TxLink">
            <a:rPr lang="en-US" sz="1400" b="1">
              <a:solidFill>
                <a:schemeClr val="bg1"/>
              </a:solidFill>
            </a:rPr>
            <a:pPr algn="l"/>
            <a:t> </a:t>
          </a:fld>
          <a:endParaRPr lang="en-US" sz="1400" b="1">
            <a:solidFill>
              <a:schemeClr val="bg1"/>
            </a:solidFill>
          </a:endParaRPr>
        </a:p>
      </xdr:txBody>
    </xdr:sp>
    <xdr:clientData/>
  </xdr:twoCellAnchor>
  <xdr:twoCellAnchor>
    <xdr:from>
      <xdr:col>1</xdr:col>
      <xdr:colOff>0</xdr:colOff>
      <xdr:row>14</xdr:row>
      <xdr:rowOff>0</xdr:rowOff>
    </xdr:from>
    <xdr:to>
      <xdr:col>8</xdr:col>
      <xdr:colOff>200025</xdr:colOff>
      <xdr:row>33</xdr:row>
      <xdr:rowOff>142875</xdr:rowOff>
    </xdr:to>
    <xdr:graphicFrame macro="">
      <xdr:nvGraphicFramePr>
        <xdr:cNvPr id="96" name="Grafiek 9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466725</xdr:colOff>
      <xdr:row>14</xdr:row>
      <xdr:rowOff>0</xdr:rowOff>
    </xdr:from>
    <xdr:to>
      <xdr:col>26</xdr:col>
      <xdr:colOff>171450</xdr:colOff>
      <xdr:row>33</xdr:row>
      <xdr:rowOff>142875</xdr:rowOff>
    </xdr:to>
    <xdr:graphicFrame macro="">
      <xdr:nvGraphicFramePr>
        <xdr:cNvPr id="98" name="Grafiek 9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mc:AlternateContent xmlns:mc="http://schemas.openxmlformats.org/markup-compatibility/2006">
    <mc:Choice xmlns:a14="http://schemas.microsoft.com/office/drawing/2010/main" Requires="a14">
      <xdr:twoCellAnchor>
        <xdr:from>
          <xdr:col>13</xdr:col>
          <xdr:colOff>180975</xdr:colOff>
          <xdr:row>36</xdr:row>
          <xdr:rowOff>0</xdr:rowOff>
        </xdr:from>
        <xdr:to>
          <xdr:col>17</xdr:col>
          <xdr:colOff>197775</xdr:colOff>
          <xdr:row>40</xdr:row>
          <xdr:rowOff>156036</xdr:rowOff>
        </xdr:to>
        <xdr:pic>
          <xdr:nvPicPr>
            <xdr:cNvPr id="73" name="Afbeelding 72"/>
            <xdr:cNvPicPr>
              <a:picLocks noChangeArrowheads="1"/>
              <a:extLst>
                <a:ext uri="{84589F7E-364E-4C9E-8A38-B11213B215E9}">
                  <a14:cameraTool cellRange="Fig2_LegendaBUS" spid="_x0000_s392326"/>
                </a:ext>
              </a:extLst>
            </xdr:cNvPicPr>
          </xdr:nvPicPr>
          <xdr:blipFill>
            <a:blip xmlns:r="http://schemas.openxmlformats.org/officeDocument/2006/relationships" r:embed="rId6"/>
            <a:srcRect/>
            <a:stretch>
              <a:fillRect/>
            </a:stretch>
          </xdr:blipFill>
          <xdr:spPr bwMode="auto">
            <a:xfrm>
              <a:off x="7791450" y="6010275"/>
              <a:ext cx="2455200" cy="803736"/>
            </a:xfrm>
            <a:prstGeom prst="rect">
              <a:avLst/>
            </a:prstGeom>
            <a:noFill/>
            <a:ln>
              <a:noFill/>
            </a:ln>
            <a:extLst>
              <a:ext uri="{909E8E84-426E-40DD-AFC4-6F175D3DCCD1}">
                <a14:hiddenFill>
                  <a:solidFill>
                    <a:srgbClr val="FFFFFF"/>
                  </a:solidFill>
                </a14:hiddenFill>
              </a:ext>
            </a:extLst>
          </xdr:spPr>
        </xdr:pic>
        <xdr:clientData/>
      </xdr:twoCellAnchor>
    </mc:Choice>
    <mc:Fallback/>
  </mc:AlternateContent>
  <xdr:twoCellAnchor>
    <xdr:from>
      <xdr:col>10</xdr:col>
      <xdr:colOff>609206</xdr:colOff>
      <xdr:row>36</xdr:row>
      <xdr:rowOff>154782</xdr:rowOff>
    </xdr:from>
    <xdr:to>
      <xdr:col>13</xdr:col>
      <xdr:colOff>157138</xdr:colOff>
      <xdr:row>40</xdr:row>
      <xdr:rowOff>19417</xdr:rowOff>
    </xdr:to>
    <xdr:sp macro="" textlink="TabellenBUS!$F$7">
      <xdr:nvSpPr>
        <xdr:cNvPr id="83" name="Afgeronde rechthoek 82"/>
        <xdr:cNvSpPr/>
      </xdr:nvSpPr>
      <xdr:spPr>
        <a:xfrm>
          <a:off x="6390881" y="6165057"/>
          <a:ext cx="1376732" cy="512335"/>
        </a:xfrm>
        <a:prstGeom prst="roundRect">
          <a:avLst/>
        </a:prstGeom>
        <a:solidFill>
          <a:schemeClr val="accent3">
            <a:lumMod val="50000"/>
          </a:schemeClr>
        </a:solidFill>
        <a:ln>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0B3BEC1-2A93-4243-8DD3-691C86939AC5}" type="TxLink">
            <a:rPr lang="nl-NL" sz="1100" b="0" i="0"/>
            <a:pPr algn="ctr"/>
            <a:t>Nederland</a:t>
          </a:fld>
          <a:endParaRPr lang="nl-NL" sz="1100" b="0" i="0"/>
        </a:p>
      </xdr:txBody>
    </xdr:sp>
    <xdr:clientData/>
  </xdr:twoCellAnchor>
  <xdr:twoCellAnchor>
    <xdr:from>
      <xdr:col>19</xdr:col>
      <xdr:colOff>290514</xdr:colOff>
      <xdr:row>36</xdr:row>
      <xdr:rowOff>154782</xdr:rowOff>
    </xdr:from>
    <xdr:to>
      <xdr:col>21</xdr:col>
      <xdr:colOff>448046</xdr:colOff>
      <xdr:row>40</xdr:row>
      <xdr:rowOff>19417</xdr:rowOff>
    </xdr:to>
    <xdr:sp macro="" textlink="TabellenBUS!$F$7">
      <xdr:nvSpPr>
        <xdr:cNvPr id="91" name="Afgeronde rechthoek 90"/>
        <xdr:cNvSpPr/>
      </xdr:nvSpPr>
      <xdr:spPr>
        <a:xfrm>
          <a:off x="11558589" y="6165057"/>
          <a:ext cx="1376732" cy="512335"/>
        </a:xfrm>
        <a:prstGeom prst="roundRect">
          <a:avLst/>
        </a:prstGeom>
        <a:solidFill>
          <a:schemeClr val="accent2">
            <a:lumMod val="75000"/>
          </a:schemeClr>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0B3BEC1-2A93-4243-8DD3-691C86939AC5}" type="TxLink">
            <a:rPr lang="nl-NL" sz="1100" b="0" i="0"/>
            <a:pPr algn="ctr"/>
            <a:t>Nederland</a:t>
          </a:fld>
          <a:endParaRPr lang="nl-NL" sz="1100" b="0" i="0"/>
        </a:p>
      </xdr:txBody>
    </xdr:sp>
    <xdr:clientData/>
  </xdr:twoCellAnchor>
  <xdr:twoCellAnchor>
    <xdr:from>
      <xdr:col>0</xdr:col>
      <xdr:colOff>0</xdr:colOff>
      <xdr:row>54</xdr:row>
      <xdr:rowOff>0</xdr:rowOff>
    </xdr:from>
    <xdr:to>
      <xdr:col>1</xdr:col>
      <xdr:colOff>54281</xdr:colOff>
      <xdr:row>54</xdr:row>
      <xdr:rowOff>0</xdr:rowOff>
    </xdr:to>
    <xdr:sp macro="" textlink="">
      <xdr:nvSpPr>
        <xdr:cNvPr id="108" name="Rechthoek 107"/>
        <xdr:cNvSpPr/>
      </xdr:nvSpPr>
      <xdr:spPr>
        <a:xfrm>
          <a:off x="0" y="8582025"/>
          <a:ext cx="235256" cy="269504"/>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0</xdr:col>
      <xdr:colOff>76199</xdr:colOff>
      <xdr:row>42</xdr:row>
      <xdr:rowOff>113779</xdr:rowOff>
    </xdr:from>
    <xdr:to>
      <xdr:col>26</xdr:col>
      <xdr:colOff>252398</xdr:colOff>
      <xdr:row>47</xdr:row>
      <xdr:rowOff>100327</xdr:rowOff>
    </xdr:to>
    <xdr:grpSp>
      <xdr:nvGrpSpPr>
        <xdr:cNvPr id="6" name="Groep 5"/>
        <xdr:cNvGrpSpPr/>
      </xdr:nvGrpSpPr>
      <xdr:grpSpPr>
        <a:xfrm>
          <a:off x="76199" y="7095604"/>
          <a:ext cx="15711474" cy="796173"/>
          <a:chOff x="66674" y="6447980"/>
          <a:chExt cx="15711474" cy="796101"/>
        </a:xfrm>
      </xdr:grpSpPr>
      <xdr:sp macro="" textlink="">
        <xdr:nvSpPr>
          <xdr:cNvPr id="63" name="Afgeronde rechthoek 62"/>
          <xdr:cNvSpPr/>
        </xdr:nvSpPr>
        <xdr:spPr>
          <a:xfrm>
            <a:off x="497984" y="6501607"/>
            <a:ext cx="4320000" cy="720000"/>
          </a:xfrm>
          <a:prstGeom prst="roundRect">
            <a:avLst/>
          </a:prstGeom>
          <a:solidFill>
            <a:schemeClr val="accent4">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TabellenBUS!$E$15">
        <xdr:nvSpPr>
          <xdr:cNvPr id="64" name="Afgeronde rechthoek 63"/>
          <xdr:cNvSpPr/>
        </xdr:nvSpPr>
        <xdr:spPr>
          <a:xfrm>
            <a:off x="66674" y="6533440"/>
            <a:ext cx="1847851" cy="44700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fld id="{E0AEFDA7-A415-4CC7-807D-39BC6A2688DB}" type="TxLink">
              <a:rPr lang="en-US" sz="2800" b="1">
                <a:solidFill>
                  <a:schemeClr val="bg1"/>
                </a:solidFill>
              </a:rPr>
              <a:pPr algn="r"/>
              <a:t>435.830</a:t>
            </a:fld>
            <a:endParaRPr lang="en-US" sz="2800" b="1">
              <a:solidFill>
                <a:schemeClr val="bg1"/>
              </a:solidFill>
            </a:endParaRPr>
          </a:p>
        </xdr:txBody>
      </xdr:sp>
      <xdr:sp macro="" textlink="TabellenBUS!F15">
        <xdr:nvSpPr>
          <xdr:cNvPr id="65" name="Afgeronde rechthoek 64"/>
          <xdr:cNvSpPr/>
        </xdr:nvSpPr>
        <xdr:spPr>
          <a:xfrm>
            <a:off x="1628775" y="6512929"/>
            <a:ext cx="3209925" cy="411961"/>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fld id="{503F509B-F084-4AB2-B8AA-14F84695757A}" type="TxLink">
              <a:rPr lang="en-US" sz="1400" b="1"/>
              <a:pPr algn="r"/>
              <a:t>personen ontvingen algemene bijstand</a:t>
            </a:fld>
            <a:endParaRPr lang="en-US" sz="1400" b="1"/>
          </a:p>
        </xdr:txBody>
      </xdr:sp>
      <xdr:sp macro="" textlink="TabellenBUS!F16">
        <xdr:nvSpPr>
          <xdr:cNvPr id="66" name="Afgeronde rechthoek 65"/>
          <xdr:cNvSpPr/>
        </xdr:nvSpPr>
        <xdr:spPr>
          <a:xfrm>
            <a:off x="721084" y="6759571"/>
            <a:ext cx="4098566" cy="411961"/>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fld id="{4AEBA0C9-D1F2-480F-8B87-FFC47D38BF96}" type="TxLink">
              <a:rPr lang="en-US" sz="1400" b="1"/>
              <a:pPr algn="r"/>
              <a:t> in Nederland in september 2018</a:t>
            </a:fld>
            <a:endParaRPr lang="en-US" sz="1400" b="1"/>
          </a:p>
        </xdr:txBody>
      </xdr:sp>
      <xdr:sp macro="" textlink="">
        <xdr:nvSpPr>
          <xdr:cNvPr id="70" name="Afgeronde rechthoek 69"/>
          <xdr:cNvSpPr/>
        </xdr:nvSpPr>
        <xdr:spPr>
          <a:xfrm>
            <a:off x="6239211" y="6503681"/>
            <a:ext cx="4320000" cy="720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solidFill>
                <a:srgbClr val="FF0000"/>
              </a:solidFill>
            </a:endParaRPr>
          </a:p>
        </xdr:txBody>
      </xdr:sp>
      <xdr:sp macro="" textlink="TabellenBUS!$M$15">
        <xdr:nvSpPr>
          <xdr:cNvPr id="72" name="Afgeronde rechthoek 71"/>
          <xdr:cNvSpPr/>
        </xdr:nvSpPr>
        <xdr:spPr>
          <a:xfrm>
            <a:off x="6248400" y="6447980"/>
            <a:ext cx="4305300" cy="4747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60AF43B3-9714-4809-B07D-7E7217CF294A}" type="TxLink">
              <a:rPr lang="en-US" sz="1400" b="1">
                <a:solidFill>
                  <a:schemeClr val="bg1"/>
                </a:solidFill>
              </a:rPr>
              <a:pPr algn="ctr"/>
              <a:t>Sinds een jaar geleden is het aantal inwoners in </a:t>
            </a:fld>
            <a:endParaRPr lang="en-US" sz="1400" b="1">
              <a:solidFill>
                <a:schemeClr val="bg1"/>
              </a:solidFill>
            </a:endParaRPr>
          </a:p>
        </xdr:txBody>
      </xdr:sp>
      <xdr:sp macro="" textlink="TabellenBUS!$M$16">
        <xdr:nvSpPr>
          <xdr:cNvPr id="68" name="Afgeronde rechthoek 67"/>
          <xdr:cNvSpPr/>
        </xdr:nvSpPr>
        <xdr:spPr>
          <a:xfrm>
            <a:off x="5295900" y="6913422"/>
            <a:ext cx="4686299" cy="26482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fld id="{8E95FA2B-AB3D-422F-889A-D54974FFA370}" type="TxLink">
              <a:rPr lang="en-US" sz="1400" b="1">
                <a:solidFill>
                  <a:schemeClr val="bg1"/>
                </a:solidFill>
              </a:rPr>
              <a:pPr algn="r"/>
              <a:t>in Nederland gestegen met</a:t>
            </a:fld>
            <a:endParaRPr lang="en-US" sz="1400" b="1">
              <a:solidFill>
                <a:schemeClr val="bg1"/>
              </a:solidFill>
            </a:endParaRPr>
          </a:p>
        </xdr:txBody>
      </xdr:sp>
      <xdr:sp macro="" textlink="">
        <xdr:nvSpPr>
          <xdr:cNvPr id="51" name="Afgeronde rechthoek 50"/>
          <xdr:cNvSpPr/>
        </xdr:nvSpPr>
        <xdr:spPr>
          <a:xfrm>
            <a:off x="11458148" y="6505001"/>
            <a:ext cx="4320000" cy="720000"/>
          </a:xfrm>
          <a:prstGeom prst="roundRect">
            <a:avLst/>
          </a:prstGeom>
          <a:solidFill>
            <a:schemeClr val="accent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TabellenBUS!T16">
        <xdr:nvSpPr>
          <xdr:cNvPr id="58" name="Afgeronde rechthoek 57"/>
          <xdr:cNvSpPr/>
        </xdr:nvSpPr>
        <xdr:spPr>
          <a:xfrm>
            <a:off x="11582401" y="6866659"/>
            <a:ext cx="3838574" cy="304311"/>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fld id="{E82001E3-AAD1-48FA-945D-B2C2F3E22C16}" type="TxLink">
              <a:rPr lang="en-US" sz="1400" b="1"/>
              <a:pPr algn="r"/>
              <a:t>bijstand in Nederland</a:t>
            </a:fld>
            <a:endParaRPr lang="en-US" sz="1400" b="1"/>
          </a:p>
        </xdr:txBody>
      </xdr:sp>
      <xdr:sp macro="" textlink="TabellenBUS!T15">
        <xdr:nvSpPr>
          <xdr:cNvPr id="59" name="Afgeronde rechthoek 58"/>
          <xdr:cNvSpPr/>
        </xdr:nvSpPr>
        <xdr:spPr>
          <a:xfrm>
            <a:off x="12201660" y="6602252"/>
            <a:ext cx="3219315" cy="314036"/>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fld id="{B785949E-0E35-4C55-BA96-2C15C45C36E1}" type="TxLink">
              <a:rPr lang="en-US" sz="1400" b="1"/>
              <a:pPr algn="r"/>
              <a:t>van de inwoners ontving algemene</a:t>
            </a:fld>
            <a:endParaRPr lang="en-US" sz="1400" b="1"/>
          </a:p>
        </xdr:txBody>
      </xdr:sp>
      <xdr:sp macro="" textlink="TabellenBUS!$S$15">
        <xdr:nvSpPr>
          <xdr:cNvPr id="67" name="Afgeronde rechthoek 66"/>
          <xdr:cNvSpPr/>
        </xdr:nvSpPr>
        <xdr:spPr>
          <a:xfrm>
            <a:off x="11399454" y="6485551"/>
            <a:ext cx="1383095" cy="485641"/>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fld id="{4AB97DCD-531D-4552-ABE7-09522684DC39}" type="TxLink">
              <a:rPr lang="en-US" sz="2800" b="1">
                <a:solidFill>
                  <a:schemeClr val="bg1"/>
                </a:solidFill>
              </a:rPr>
              <a:pPr algn="r"/>
              <a:t>2,5%</a:t>
            </a:fld>
            <a:endParaRPr lang="en-US" sz="2800" b="1">
              <a:solidFill>
                <a:schemeClr val="bg1"/>
              </a:solidFill>
            </a:endParaRPr>
          </a:p>
        </xdr:txBody>
      </xdr:sp>
      <xdr:sp macro="" textlink="TabellenBUS!$P$12">
        <xdr:nvSpPr>
          <xdr:cNvPr id="75" name="Afgeronde rechthoek 74"/>
          <xdr:cNvSpPr/>
        </xdr:nvSpPr>
        <xdr:spPr>
          <a:xfrm>
            <a:off x="9829801" y="6769286"/>
            <a:ext cx="1066800" cy="4747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fld id="{CFB3E1E4-0985-4DEE-9D68-43E7D69646F8}" type="TxLink">
              <a:rPr lang="en-US" sz="2800" b="1" i="0" u="none" strike="noStrike">
                <a:solidFill>
                  <a:schemeClr val="bg1"/>
                </a:solidFill>
                <a:latin typeface="Calibri"/>
              </a:rPr>
              <a:pPr algn="l"/>
              <a:t>1%</a:t>
            </a:fld>
            <a:endParaRPr lang="en-US" sz="2800" b="1">
              <a:solidFill>
                <a:schemeClr val="bg1"/>
              </a:solidFill>
            </a:endParaRPr>
          </a:p>
        </xdr:txBody>
      </xdr:sp>
    </xdr:grpSp>
    <xdr:clientData/>
  </xdr:twoCellAnchor>
  <xdr:twoCellAnchor>
    <xdr:from>
      <xdr:col>17</xdr:col>
      <xdr:colOff>323851</xdr:colOff>
      <xdr:row>10</xdr:row>
      <xdr:rowOff>877</xdr:rowOff>
    </xdr:from>
    <xdr:to>
      <xdr:col>25</xdr:col>
      <xdr:colOff>454671</xdr:colOff>
      <xdr:row>11</xdr:row>
      <xdr:rowOff>146811</xdr:rowOff>
    </xdr:to>
    <xdr:sp macro="" textlink="">
      <xdr:nvSpPr>
        <xdr:cNvPr id="125" name="Afgeronde rechthoek 124"/>
        <xdr:cNvSpPr/>
      </xdr:nvSpPr>
      <xdr:spPr>
        <a:xfrm>
          <a:off x="10372726" y="1658227"/>
          <a:ext cx="5007620" cy="345959"/>
        </a:xfrm>
        <a:prstGeom prst="roundRect">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nl-NL" sz="1400" b="1">
              <a:solidFill>
                <a:schemeClr val="bg1"/>
              </a:solidFill>
              <a:latin typeface="+mn-lt"/>
            </a:rPr>
            <a:t>Vergelijk met een andere</a:t>
          </a:r>
          <a:r>
            <a:rPr lang="nl-NL" sz="1400" b="1" baseline="0">
              <a:solidFill>
                <a:schemeClr val="bg1"/>
              </a:solidFill>
              <a:latin typeface="+mn-lt"/>
            </a:rPr>
            <a:t> gemeente:</a:t>
          </a:r>
          <a:endParaRPr lang="nl-NL" sz="1400" b="1">
            <a:solidFill>
              <a:schemeClr val="bg1"/>
            </a:solidFill>
            <a:latin typeface="+mn-lt"/>
          </a:endParaRPr>
        </a:p>
      </xdr:txBody>
    </xdr:sp>
    <xdr:clientData/>
  </xdr:twoCellAnchor>
  <mc:AlternateContent xmlns:mc="http://schemas.openxmlformats.org/markup-compatibility/2006">
    <mc:Choice xmlns:a14="http://schemas.microsoft.com/office/drawing/2010/main" Requires="a14">
      <xdr:twoCellAnchor editAs="oneCell">
        <xdr:from>
          <xdr:col>22</xdr:col>
          <xdr:colOff>200025</xdr:colOff>
          <xdr:row>10</xdr:row>
          <xdr:rowOff>76200</xdr:rowOff>
        </xdr:from>
        <xdr:to>
          <xdr:col>25</xdr:col>
          <xdr:colOff>381000</xdr:colOff>
          <xdr:row>11</xdr:row>
          <xdr:rowOff>66675</xdr:rowOff>
        </xdr:to>
        <xdr:sp macro="" textlink="">
          <xdr:nvSpPr>
            <xdr:cNvPr id="13096" name="Drop Down 808" hidden="1">
              <a:extLst>
                <a:ext uri="{63B3BB69-23CF-44E3-9099-C40C66FF867C}">
                  <a14:compatExt spid="_x0000_s130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381438</xdr:colOff>
          <xdr:row>35</xdr:row>
          <xdr:rowOff>158180</xdr:rowOff>
        </xdr:from>
        <xdr:to>
          <xdr:col>7</xdr:col>
          <xdr:colOff>464100</xdr:colOff>
          <xdr:row>40</xdr:row>
          <xdr:rowOff>149492</xdr:rowOff>
        </xdr:to>
        <xdr:pic>
          <xdr:nvPicPr>
            <xdr:cNvPr id="84" name="Afbeelding 83"/>
            <xdr:cNvPicPr>
              <a:picLocks noChangeArrowheads="1"/>
              <a:extLst>
                <a:ext uri="{84589F7E-364E-4C9E-8A38-B11213B215E9}">
                  <a14:cameraTool cellRange="Fig1_LegendaBUS" spid="_x0000_s392327"/>
                </a:ext>
              </a:extLst>
            </xdr:cNvPicPr>
          </xdr:nvPicPr>
          <xdr:blipFill>
            <a:blip xmlns:r="http://schemas.openxmlformats.org/officeDocument/2006/relationships" r:embed="rId7"/>
            <a:srcRect/>
            <a:stretch>
              <a:fillRect/>
            </a:stretch>
          </xdr:blipFill>
          <xdr:spPr bwMode="auto">
            <a:xfrm>
              <a:off x="1961194" y="6029994"/>
              <a:ext cx="2455200" cy="804422"/>
            </a:xfrm>
            <a:prstGeom prst="rect">
              <a:avLst/>
            </a:prstGeom>
            <a:noFill/>
            <a:ln>
              <a:noFill/>
            </a:ln>
            <a:extLst>
              <a:ext uri="{909E8E84-426E-40DD-AFC4-6F175D3DCCD1}">
                <a14:hiddenFill>
                  <a:solidFill>
                    <a:srgbClr val="FFFFFF"/>
                  </a:solidFill>
                </a14:hiddenFill>
              </a:ext>
            </a:extLst>
          </xdr:spPr>
        </xdr:pic>
        <xdr:clientData/>
      </xdr:twoCellAnchor>
    </mc:Choice>
    <mc:Fallback/>
  </mc:AlternateContent>
  <xdr:twoCellAnchor>
    <xdr:from>
      <xdr:col>0</xdr:col>
      <xdr:colOff>0</xdr:colOff>
      <xdr:row>5</xdr:row>
      <xdr:rowOff>0</xdr:rowOff>
    </xdr:from>
    <xdr:to>
      <xdr:col>1</xdr:col>
      <xdr:colOff>234708</xdr:colOff>
      <xdr:row>7</xdr:row>
      <xdr:rowOff>124851</xdr:rowOff>
    </xdr:to>
    <xdr:sp macro="" textlink="">
      <xdr:nvSpPr>
        <xdr:cNvPr id="61" name="Rechthoek 60"/>
        <xdr:cNvSpPr/>
      </xdr:nvSpPr>
      <xdr:spPr>
        <a:xfrm>
          <a:off x="0" y="809625"/>
          <a:ext cx="415683" cy="448701"/>
        </a:xfrm>
        <a:prstGeom prst="rect">
          <a:avLst/>
        </a:prstGeom>
        <a:solidFill>
          <a:schemeClr val="accent1">
            <a:lumMod val="7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chemeClr val="tx2">
                <a:lumMod val="75000"/>
              </a:schemeClr>
            </a:solidFill>
          </a:endParaRPr>
        </a:p>
      </xdr:txBody>
    </xdr:sp>
    <xdr:clientData/>
  </xdr:twoCellAnchor>
  <xdr:twoCellAnchor>
    <xdr:from>
      <xdr:col>0</xdr:col>
      <xdr:colOff>0</xdr:colOff>
      <xdr:row>5</xdr:row>
      <xdr:rowOff>0</xdr:rowOff>
    </xdr:from>
    <xdr:to>
      <xdr:col>7</xdr:col>
      <xdr:colOff>112019</xdr:colOff>
      <xdr:row>7</xdr:row>
      <xdr:rowOff>123430</xdr:rowOff>
    </xdr:to>
    <xdr:sp macro="" textlink="">
      <xdr:nvSpPr>
        <xdr:cNvPr id="89" name="Afgeronde rechthoek 88"/>
        <xdr:cNvSpPr/>
      </xdr:nvSpPr>
      <xdr:spPr>
        <a:xfrm>
          <a:off x="0" y="809625"/>
          <a:ext cx="4064894" cy="447280"/>
        </a:xfrm>
        <a:prstGeom prst="roundRect">
          <a:avLst/>
        </a:prstGeom>
        <a:solidFill>
          <a:schemeClr val="accent1">
            <a:lumMod val="7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nl-NL" sz="2000" b="1">
              <a:solidFill>
                <a:schemeClr val="bg1"/>
              </a:solidFill>
              <a:latin typeface="+mn-lt"/>
            </a:rPr>
            <a:t>Leeswijzer BUS</a:t>
          </a:r>
        </a:p>
      </xdr:txBody>
    </xdr:sp>
    <xdr:clientData/>
  </xdr:twoCellAnchor>
  <xdr:twoCellAnchor>
    <xdr:from>
      <xdr:col>14</xdr:col>
      <xdr:colOff>371475</xdr:colOff>
      <xdr:row>1</xdr:row>
      <xdr:rowOff>9525</xdr:rowOff>
    </xdr:from>
    <xdr:to>
      <xdr:col>22</xdr:col>
      <xdr:colOff>20797</xdr:colOff>
      <xdr:row>2</xdr:row>
      <xdr:rowOff>141040</xdr:rowOff>
    </xdr:to>
    <xdr:grpSp>
      <xdr:nvGrpSpPr>
        <xdr:cNvPr id="90" name="Groep 89"/>
        <xdr:cNvGrpSpPr/>
      </xdr:nvGrpSpPr>
      <xdr:grpSpPr>
        <a:xfrm>
          <a:off x="8591550" y="171450"/>
          <a:ext cx="4526122" cy="293440"/>
          <a:chOff x="8220075" y="809625"/>
          <a:chExt cx="4526122" cy="293440"/>
        </a:xfrm>
      </xdr:grpSpPr>
      <xdr:sp macro="" textlink="">
        <xdr:nvSpPr>
          <xdr:cNvPr id="95" name="Afgeronde rechthoek 94">
            <a:hlinkClick xmlns:r="http://schemas.openxmlformats.org/officeDocument/2006/relationships" r:id="rId8"/>
          </xdr:cNvPr>
          <xdr:cNvSpPr/>
        </xdr:nvSpPr>
        <xdr:spPr>
          <a:xfrm>
            <a:off x="8220075" y="809625"/>
            <a:ext cx="2087722" cy="293440"/>
          </a:xfrm>
          <a:prstGeom prst="roundRect">
            <a:avLst/>
          </a:prstGeom>
          <a:solidFill>
            <a:schemeClr val="accent1">
              <a:lumMod val="75000"/>
            </a:schemeClr>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400" b="1">
                <a:solidFill>
                  <a:schemeClr val="bg1"/>
                </a:solidFill>
                <a:latin typeface="+mn-lt"/>
              </a:rPr>
              <a:t>Ga</a:t>
            </a:r>
            <a:r>
              <a:rPr lang="nl-NL" sz="1400" b="1" baseline="0">
                <a:solidFill>
                  <a:schemeClr val="bg1"/>
                </a:solidFill>
                <a:latin typeface="+mn-lt"/>
              </a:rPr>
              <a:t> naar dashboard </a:t>
            </a:r>
            <a:r>
              <a:rPr lang="nl-NL" sz="1400" b="1">
                <a:solidFill>
                  <a:schemeClr val="bg1"/>
                </a:solidFill>
                <a:latin typeface="+mn-lt"/>
              </a:rPr>
              <a:t>SRG</a:t>
            </a:r>
          </a:p>
        </xdr:txBody>
      </xdr:sp>
      <xdr:sp macro="" textlink="">
        <xdr:nvSpPr>
          <xdr:cNvPr id="99" name="Afgeronde rechthoek 98">
            <a:hlinkClick xmlns:r="http://schemas.openxmlformats.org/officeDocument/2006/relationships" r:id="rId9"/>
          </xdr:cNvPr>
          <xdr:cNvSpPr/>
        </xdr:nvSpPr>
        <xdr:spPr>
          <a:xfrm>
            <a:off x="10658475" y="809625"/>
            <a:ext cx="2087722" cy="288678"/>
          </a:xfrm>
          <a:prstGeom prst="roundRect">
            <a:avLst/>
          </a:prstGeom>
          <a:solidFill>
            <a:schemeClr val="accent1">
              <a:lumMod val="75000"/>
            </a:schemeClr>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400" b="1">
                <a:solidFill>
                  <a:schemeClr val="bg1"/>
                </a:solidFill>
                <a:latin typeface="+mn-lt"/>
              </a:rPr>
              <a:t>Ga naar dashboard BDFS</a:t>
            </a:r>
          </a:p>
        </xdr:txBody>
      </xdr:sp>
    </xdr:grpSp>
    <xdr:clientData/>
  </xdr:twoCellAnchor>
  <xdr:twoCellAnchor>
    <xdr:from>
      <xdr:col>0</xdr:col>
      <xdr:colOff>0</xdr:colOff>
      <xdr:row>1</xdr:row>
      <xdr:rowOff>0</xdr:rowOff>
    </xdr:from>
    <xdr:to>
      <xdr:col>1</xdr:col>
      <xdr:colOff>234708</xdr:colOff>
      <xdr:row>5</xdr:row>
      <xdr:rowOff>0</xdr:rowOff>
    </xdr:to>
    <xdr:sp macro="" textlink="">
      <xdr:nvSpPr>
        <xdr:cNvPr id="102" name="Rechthoek 101"/>
        <xdr:cNvSpPr/>
      </xdr:nvSpPr>
      <xdr:spPr>
        <a:xfrm>
          <a:off x="0" y="161925"/>
          <a:ext cx="415683" cy="647700"/>
        </a:xfrm>
        <a:prstGeom prst="rect">
          <a:avLst/>
        </a:prstGeom>
        <a:solidFill>
          <a:schemeClr val="bg1"/>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chemeClr val="tx2">
                <a:lumMod val="75000"/>
              </a:schemeClr>
            </a:solidFill>
          </a:endParaRPr>
        </a:p>
      </xdr:txBody>
    </xdr:sp>
    <xdr:clientData/>
  </xdr:twoCellAnchor>
  <xdr:twoCellAnchor>
    <xdr:from>
      <xdr:col>0</xdr:col>
      <xdr:colOff>0</xdr:colOff>
      <xdr:row>1</xdr:row>
      <xdr:rowOff>0</xdr:rowOff>
    </xdr:from>
    <xdr:to>
      <xdr:col>1</xdr:col>
      <xdr:colOff>425737</xdr:colOff>
      <xdr:row>5</xdr:row>
      <xdr:rowOff>300</xdr:rowOff>
    </xdr:to>
    <xdr:grpSp>
      <xdr:nvGrpSpPr>
        <xdr:cNvPr id="103" name="Groep 102"/>
        <xdr:cNvGrpSpPr>
          <a:grpSpLocks noChangeAspect="1"/>
        </xdr:cNvGrpSpPr>
      </xdr:nvGrpSpPr>
      <xdr:grpSpPr>
        <a:xfrm>
          <a:off x="0" y="161925"/>
          <a:ext cx="606712" cy="648000"/>
          <a:chOff x="12487275" y="161925"/>
          <a:chExt cx="866775" cy="990600"/>
        </a:xfrm>
      </xdr:grpSpPr>
      <xdr:sp macro="" textlink="">
        <xdr:nvSpPr>
          <xdr:cNvPr id="104" name="Afgeronde rechthoek 103"/>
          <xdr:cNvSpPr/>
        </xdr:nvSpPr>
        <xdr:spPr>
          <a:xfrm>
            <a:off x="12487275" y="161925"/>
            <a:ext cx="866775" cy="9906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pic>
        <xdr:nvPicPr>
          <xdr:cNvPr id="105" name="Afbeelding 104" descr="http://cbsintranet/werkruimten/Workshop-publicaties-cases/Documenten/CBS_beeldmerk_RGB.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2668250" y="257175"/>
            <a:ext cx="495300" cy="759322"/>
          </a:xfrm>
          <a:prstGeom prst="rect">
            <a:avLst/>
          </a:prstGeom>
          <a:noFill/>
          <a:ln>
            <a:noFill/>
          </a:ln>
          <a:extLst>
            <a:ext uri="{909E8E84-426E-40DD-AFC4-6F175D3DCCD1}">
              <a14:hiddenFill xmlns:a14="http://schemas.microsoft.com/office/drawing/2010/main">
                <a:solidFill>
                  <a:srgbClr val="FFFFFF"/>
                </a:solidFill>
              </a14:hiddenFill>
            </a:ext>
          </a:extLst>
        </xdr:spPr>
      </xdr:pic>
    </xdr:grpSp>
    <xdr:clientData/>
  </xdr:twoCellAnchor>
  <xdr:twoCellAnchor>
    <xdr:from>
      <xdr:col>10</xdr:col>
      <xdr:colOff>388620</xdr:colOff>
      <xdr:row>1</xdr:row>
      <xdr:rowOff>15240</xdr:rowOff>
    </xdr:from>
    <xdr:to>
      <xdr:col>14</xdr:col>
      <xdr:colOff>98902</xdr:colOff>
      <xdr:row>2</xdr:row>
      <xdr:rowOff>141993</xdr:rowOff>
    </xdr:to>
    <xdr:sp macro="" textlink="">
      <xdr:nvSpPr>
        <xdr:cNvPr id="110" name="Afgeronde rechthoek 109">
          <a:hlinkClick xmlns:r="http://schemas.openxmlformats.org/officeDocument/2006/relationships" r:id="rId11"/>
        </xdr:cNvPr>
        <xdr:cNvSpPr/>
      </xdr:nvSpPr>
      <xdr:spPr>
        <a:xfrm>
          <a:off x="6170295" y="177165"/>
          <a:ext cx="2148682" cy="288678"/>
        </a:xfrm>
        <a:prstGeom prst="roundRect">
          <a:avLst/>
        </a:prstGeom>
        <a:solidFill>
          <a:schemeClr val="accent1">
            <a:lumMod val="60000"/>
            <a:lumOff val="40000"/>
          </a:schemeClr>
        </a:solidFill>
        <a:ln>
          <a:noFill/>
        </a:ln>
        <a:effectLst/>
        <a:scene3d>
          <a:camera prst="orthographicFront"/>
          <a:lightRig rig="threePt" dir="t"/>
        </a:scene3d>
        <a:sp3d>
          <a:bevelT prst="relaxedInse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400" b="1">
              <a:solidFill>
                <a:schemeClr val="bg1"/>
              </a:solidFill>
              <a:latin typeface="+mn-lt"/>
            </a:rPr>
            <a:t>Dashboard BUS</a:t>
          </a:r>
        </a:p>
      </xdr:txBody>
    </xdr:sp>
    <xdr:clientData/>
  </xdr:twoCellAnchor>
  <xdr:twoCellAnchor>
    <xdr:from>
      <xdr:col>0</xdr:col>
      <xdr:colOff>0</xdr:colOff>
      <xdr:row>5</xdr:row>
      <xdr:rowOff>0</xdr:rowOff>
    </xdr:from>
    <xdr:to>
      <xdr:col>1</xdr:col>
      <xdr:colOff>234708</xdr:colOff>
      <xdr:row>7</xdr:row>
      <xdr:rowOff>124851</xdr:rowOff>
    </xdr:to>
    <xdr:sp macro="" textlink="">
      <xdr:nvSpPr>
        <xdr:cNvPr id="111" name="Rechthoek 110"/>
        <xdr:cNvSpPr/>
      </xdr:nvSpPr>
      <xdr:spPr>
        <a:xfrm>
          <a:off x="0" y="809625"/>
          <a:ext cx="415683" cy="448701"/>
        </a:xfrm>
        <a:prstGeom prst="rect">
          <a:avLst/>
        </a:prstGeom>
        <a:solidFill>
          <a:schemeClr val="accent1">
            <a:lumMod val="7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chemeClr val="tx2">
                <a:lumMod val="75000"/>
              </a:schemeClr>
            </a:solidFill>
          </a:endParaRPr>
        </a:p>
      </xdr:txBody>
    </xdr:sp>
    <xdr:clientData/>
  </xdr:twoCellAnchor>
  <xdr:twoCellAnchor>
    <xdr:from>
      <xdr:col>0</xdr:col>
      <xdr:colOff>0</xdr:colOff>
      <xdr:row>5</xdr:row>
      <xdr:rowOff>0</xdr:rowOff>
    </xdr:from>
    <xdr:to>
      <xdr:col>9</xdr:col>
      <xdr:colOff>123525</xdr:colOff>
      <xdr:row>7</xdr:row>
      <xdr:rowOff>123430</xdr:rowOff>
    </xdr:to>
    <xdr:sp macro="" textlink="">
      <xdr:nvSpPr>
        <xdr:cNvPr id="112" name="Afgeronde rechthoek 111"/>
        <xdr:cNvSpPr/>
      </xdr:nvSpPr>
      <xdr:spPr>
        <a:xfrm>
          <a:off x="0" y="809625"/>
          <a:ext cx="5295600" cy="447280"/>
        </a:xfrm>
        <a:prstGeom prst="roundRect">
          <a:avLst/>
        </a:prstGeom>
        <a:solidFill>
          <a:schemeClr val="accent1">
            <a:lumMod val="7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nl-NL" sz="2000" b="1">
              <a:solidFill>
                <a:schemeClr val="bg1"/>
              </a:solidFill>
              <a:latin typeface="+mn-lt"/>
            </a:rPr>
            <a:t>Bijstandsuitkeringenstatistiek (BUS)</a:t>
          </a:r>
        </a:p>
      </xdr:txBody>
    </xdr:sp>
    <xdr:clientData/>
  </xdr:twoCellAnchor>
  <xdr:twoCellAnchor>
    <xdr:from>
      <xdr:col>14</xdr:col>
      <xdr:colOff>370694</xdr:colOff>
      <xdr:row>1</xdr:row>
      <xdr:rowOff>9525</xdr:rowOff>
    </xdr:from>
    <xdr:to>
      <xdr:col>22</xdr:col>
      <xdr:colOff>18568</xdr:colOff>
      <xdr:row>2</xdr:row>
      <xdr:rowOff>141040</xdr:rowOff>
    </xdr:to>
    <xdr:grpSp>
      <xdr:nvGrpSpPr>
        <xdr:cNvPr id="113" name="Groep 112"/>
        <xdr:cNvGrpSpPr/>
      </xdr:nvGrpSpPr>
      <xdr:grpSpPr>
        <a:xfrm>
          <a:off x="8590769" y="171450"/>
          <a:ext cx="4524674" cy="293440"/>
          <a:chOff x="8220075" y="809625"/>
          <a:chExt cx="4526122" cy="293440"/>
        </a:xfrm>
      </xdr:grpSpPr>
      <xdr:sp macro="" textlink="">
        <xdr:nvSpPr>
          <xdr:cNvPr id="114" name="Afgeronde rechthoek 113">
            <a:hlinkClick xmlns:r="http://schemas.openxmlformats.org/officeDocument/2006/relationships" r:id="rId8"/>
          </xdr:cNvPr>
          <xdr:cNvSpPr/>
        </xdr:nvSpPr>
        <xdr:spPr>
          <a:xfrm>
            <a:off x="8220075" y="809625"/>
            <a:ext cx="2087722" cy="293440"/>
          </a:xfrm>
          <a:prstGeom prst="roundRect">
            <a:avLst/>
          </a:prstGeom>
          <a:solidFill>
            <a:schemeClr val="accent1">
              <a:lumMod val="75000"/>
            </a:schemeClr>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400" b="1">
                <a:solidFill>
                  <a:schemeClr val="bg1"/>
                </a:solidFill>
                <a:latin typeface="+mn-lt"/>
              </a:rPr>
              <a:t>Ga</a:t>
            </a:r>
            <a:r>
              <a:rPr lang="nl-NL" sz="1400" b="1" baseline="0">
                <a:solidFill>
                  <a:schemeClr val="bg1"/>
                </a:solidFill>
                <a:latin typeface="+mn-lt"/>
              </a:rPr>
              <a:t> naar dashboard </a:t>
            </a:r>
            <a:r>
              <a:rPr lang="nl-NL" sz="1400" b="1">
                <a:solidFill>
                  <a:schemeClr val="bg1"/>
                </a:solidFill>
                <a:latin typeface="+mn-lt"/>
              </a:rPr>
              <a:t>SRG</a:t>
            </a:r>
          </a:p>
        </xdr:txBody>
      </xdr:sp>
      <xdr:sp macro="" textlink="">
        <xdr:nvSpPr>
          <xdr:cNvPr id="115" name="Afgeronde rechthoek 114">
            <a:hlinkClick xmlns:r="http://schemas.openxmlformats.org/officeDocument/2006/relationships" r:id="rId9"/>
          </xdr:cNvPr>
          <xdr:cNvSpPr/>
        </xdr:nvSpPr>
        <xdr:spPr>
          <a:xfrm>
            <a:off x="10658475" y="809625"/>
            <a:ext cx="2087722" cy="288679"/>
          </a:xfrm>
          <a:prstGeom prst="roundRect">
            <a:avLst/>
          </a:prstGeom>
          <a:solidFill>
            <a:schemeClr val="accent1">
              <a:lumMod val="75000"/>
            </a:schemeClr>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400" b="1">
                <a:solidFill>
                  <a:schemeClr val="bg1"/>
                </a:solidFill>
                <a:latin typeface="+mn-lt"/>
              </a:rPr>
              <a:t>Ga naar dashboard BDFS</a:t>
            </a:r>
          </a:p>
        </xdr:txBody>
      </xdr:sp>
    </xdr:grpSp>
    <xdr:clientData/>
  </xdr:twoCellAnchor>
  <xdr:twoCellAnchor>
    <xdr:from>
      <xdr:col>0</xdr:col>
      <xdr:colOff>0</xdr:colOff>
      <xdr:row>1</xdr:row>
      <xdr:rowOff>0</xdr:rowOff>
    </xdr:from>
    <xdr:to>
      <xdr:col>1</xdr:col>
      <xdr:colOff>234708</xdr:colOff>
      <xdr:row>5</xdr:row>
      <xdr:rowOff>0</xdr:rowOff>
    </xdr:to>
    <xdr:sp macro="" textlink="">
      <xdr:nvSpPr>
        <xdr:cNvPr id="116" name="Rechthoek 115"/>
        <xdr:cNvSpPr/>
      </xdr:nvSpPr>
      <xdr:spPr>
        <a:xfrm>
          <a:off x="0" y="161925"/>
          <a:ext cx="415683" cy="647700"/>
        </a:xfrm>
        <a:prstGeom prst="rect">
          <a:avLst/>
        </a:prstGeom>
        <a:solidFill>
          <a:schemeClr val="bg1"/>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chemeClr val="tx2">
                <a:lumMod val="75000"/>
              </a:schemeClr>
            </a:solidFill>
          </a:endParaRPr>
        </a:p>
      </xdr:txBody>
    </xdr:sp>
    <xdr:clientData/>
  </xdr:twoCellAnchor>
  <xdr:twoCellAnchor>
    <xdr:from>
      <xdr:col>0</xdr:col>
      <xdr:colOff>0</xdr:colOff>
      <xdr:row>1</xdr:row>
      <xdr:rowOff>0</xdr:rowOff>
    </xdr:from>
    <xdr:to>
      <xdr:col>1</xdr:col>
      <xdr:colOff>425737</xdr:colOff>
      <xdr:row>5</xdr:row>
      <xdr:rowOff>300</xdr:rowOff>
    </xdr:to>
    <xdr:grpSp>
      <xdr:nvGrpSpPr>
        <xdr:cNvPr id="118" name="Groep 117"/>
        <xdr:cNvGrpSpPr>
          <a:grpSpLocks noChangeAspect="1"/>
        </xdr:cNvGrpSpPr>
      </xdr:nvGrpSpPr>
      <xdr:grpSpPr>
        <a:xfrm>
          <a:off x="0" y="161925"/>
          <a:ext cx="606712" cy="648000"/>
          <a:chOff x="12487275" y="161925"/>
          <a:chExt cx="866775" cy="990600"/>
        </a:xfrm>
      </xdr:grpSpPr>
      <xdr:sp macro="" textlink="">
        <xdr:nvSpPr>
          <xdr:cNvPr id="119" name="Afgeronde rechthoek 118"/>
          <xdr:cNvSpPr/>
        </xdr:nvSpPr>
        <xdr:spPr>
          <a:xfrm>
            <a:off x="12487275" y="161925"/>
            <a:ext cx="866775" cy="9906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pic>
        <xdr:nvPicPr>
          <xdr:cNvPr id="120" name="Afbeelding 119" descr="http://cbsintranet/werkruimten/Workshop-publicaties-cases/Documenten/CBS_beeldmerk_RGB.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2668250" y="257175"/>
            <a:ext cx="495300" cy="759322"/>
          </a:xfrm>
          <a:prstGeom prst="rect">
            <a:avLst/>
          </a:prstGeom>
          <a:noFill/>
          <a:ln>
            <a:noFill/>
          </a:ln>
          <a:extLst>
            <a:ext uri="{909E8E84-426E-40DD-AFC4-6F175D3DCCD1}">
              <a14:hiddenFill xmlns:a14="http://schemas.microsoft.com/office/drawing/2010/main">
                <a:solidFill>
                  <a:srgbClr val="FFFFFF"/>
                </a:solidFill>
              </a14:hiddenFill>
            </a:ext>
          </a:extLst>
        </xdr:spPr>
      </xdr:pic>
    </xdr:grpSp>
    <xdr:clientData/>
  </xdr:twoCellAnchor>
  <xdr:twoCellAnchor>
    <xdr:from>
      <xdr:col>11</xdr:col>
      <xdr:colOff>220980</xdr:colOff>
      <xdr:row>3</xdr:row>
      <xdr:rowOff>15241</xdr:rowOff>
    </xdr:from>
    <xdr:to>
      <xdr:col>13</xdr:col>
      <xdr:colOff>289560</xdr:colOff>
      <xdr:row>4</xdr:row>
      <xdr:rowOff>83821</xdr:rowOff>
    </xdr:to>
    <xdr:sp macro="" textlink="">
      <xdr:nvSpPr>
        <xdr:cNvPr id="121" name="Afgeronde rechthoek 120">
          <a:hlinkClick xmlns:r="http://schemas.openxmlformats.org/officeDocument/2006/relationships" r:id="rId12"/>
        </xdr:cNvPr>
        <xdr:cNvSpPr/>
      </xdr:nvSpPr>
      <xdr:spPr>
        <a:xfrm>
          <a:off x="6612255" y="501016"/>
          <a:ext cx="1287780" cy="230505"/>
        </a:xfrm>
        <a:prstGeom prst="roundRect">
          <a:avLst/>
        </a:prstGeom>
        <a:solidFill>
          <a:schemeClr val="accent1">
            <a:lumMod val="50000"/>
          </a:schemeClr>
        </a:solidFill>
        <a:ln>
          <a:noFill/>
        </a:ln>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200" b="1">
              <a:solidFill>
                <a:schemeClr val="bg1"/>
              </a:solidFill>
              <a:latin typeface="+mn-lt"/>
            </a:rPr>
            <a:t>Leeswijzer BUS</a:t>
          </a:r>
        </a:p>
      </xdr:txBody>
    </xdr:sp>
    <xdr:clientData/>
  </xdr:twoCellAnchor>
  <xdr:twoCellAnchor>
    <xdr:from>
      <xdr:col>15</xdr:col>
      <xdr:colOff>182880</xdr:colOff>
      <xdr:row>3</xdr:row>
      <xdr:rowOff>15240</xdr:rowOff>
    </xdr:from>
    <xdr:to>
      <xdr:col>17</xdr:col>
      <xdr:colOff>251460</xdr:colOff>
      <xdr:row>4</xdr:row>
      <xdr:rowOff>83820</xdr:rowOff>
    </xdr:to>
    <xdr:sp macro="" textlink="">
      <xdr:nvSpPr>
        <xdr:cNvPr id="122" name="Afgeronde rechthoek 121">
          <a:hlinkClick xmlns:r="http://schemas.openxmlformats.org/officeDocument/2006/relationships" r:id="rId13"/>
        </xdr:cNvPr>
        <xdr:cNvSpPr/>
      </xdr:nvSpPr>
      <xdr:spPr>
        <a:xfrm>
          <a:off x="9012555" y="501015"/>
          <a:ext cx="1287780" cy="230505"/>
        </a:xfrm>
        <a:prstGeom prst="roundRect">
          <a:avLst/>
        </a:prstGeom>
        <a:solidFill>
          <a:schemeClr val="accent1">
            <a:lumMod val="50000"/>
          </a:schemeClr>
        </a:solidFill>
        <a:ln>
          <a:noFill/>
        </a:ln>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200" b="1">
              <a:solidFill>
                <a:schemeClr val="bg1"/>
              </a:solidFill>
              <a:latin typeface="+mn-lt"/>
            </a:rPr>
            <a:t>Leeswijzer SRG</a:t>
          </a:r>
        </a:p>
      </xdr:txBody>
    </xdr:sp>
    <xdr:clientData/>
  </xdr:twoCellAnchor>
  <xdr:twoCellAnchor>
    <xdr:from>
      <xdr:col>1</xdr:col>
      <xdr:colOff>575468</xdr:colOff>
      <xdr:row>36</xdr:row>
      <xdr:rowOff>154782</xdr:rowOff>
    </xdr:from>
    <xdr:to>
      <xdr:col>4</xdr:col>
      <xdr:colOff>554406</xdr:colOff>
      <xdr:row>40</xdr:row>
      <xdr:rowOff>19417</xdr:rowOff>
    </xdr:to>
    <xdr:sp macro="" textlink="TabellenBUS!$F$7">
      <xdr:nvSpPr>
        <xdr:cNvPr id="82" name="Afgeronde rechthoek 81"/>
        <xdr:cNvSpPr/>
      </xdr:nvSpPr>
      <xdr:spPr>
        <a:xfrm>
          <a:off x="753053" y="6160375"/>
          <a:ext cx="1383472" cy="510398"/>
        </a:xfrm>
        <a:prstGeom prst="roundRect">
          <a:avLst/>
        </a:prstGeom>
        <a:solidFill>
          <a:schemeClr val="accent4">
            <a:lumMod val="75000"/>
          </a:schemeClr>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0B3BEC1-2A93-4243-8DD3-691C86939AC5}" type="TxLink">
            <a:rPr lang="nl-NL" sz="1100" b="0"/>
            <a:pPr algn="ctr"/>
            <a:t>Nederland</a:t>
          </a:fld>
          <a:endParaRPr lang="nl-NL" sz="1100" b="0"/>
        </a:p>
      </xdr:txBody>
    </xdr:sp>
    <xdr:clientData/>
  </xdr:twoCellAnchor>
  <mc:AlternateContent xmlns:mc="http://schemas.openxmlformats.org/markup-compatibility/2006">
    <mc:Choice xmlns:a14="http://schemas.microsoft.com/office/drawing/2010/main" Requires="a14">
      <xdr:twoCellAnchor editAs="oneCell">
        <xdr:from>
          <xdr:col>3</xdr:col>
          <xdr:colOff>85725</xdr:colOff>
          <xdr:row>47</xdr:row>
          <xdr:rowOff>76200</xdr:rowOff>
        </xdr:from>
        <xdr:to>
          <xdr:col>8</xdr:col>
          <xdr:colOff>534000</xdr:colOff>
          <xdr:row>53</xdr:row>
          <xdr:rowOff>38099</xdr:rowOff>
        </xdr:to>
        <xdr:pic>
          <xdr:nvPicPr>
            <xdr:cNvPr id="92" name="Afbeelding 91"/>
            <xdr:cNvPicPr>
              <a:picLocks noChangeArrowheads="1"/>
              <a:extLst>
                <a:ext uri="{84589F7E-364E-4C9E-8A38-B11213B215E9}">
                  <a14:cameraTool cellRange="Fig1_LegendaBUS_gem2" spid="_x0000_s392328"/>
                </a:ext>
              </a:extLst>
            </xdr:cNvPicPr>
          </xdr:nvPicPr>
          <xdr:blipFill>
            <a:blip xmlns:r="http://schemas.openxmlformats.org/officeDocument/2006/relationships" r:embed="rId14"/>
            <a:srcRect/>
            <a:stretch>
              <a:fillRect/>
            </a:stretch>
          </xdr:blipFill>
          <xdr:spPr bwMode="auto">
            <a:xfrm>
              <a:off x="1057275" y="7867650"/>
              <a:ext cx="4039200" cy="933449"/>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47</xdr:row>
          <xdr:rowOff>95250</xdr:rowOff>
        </xdr:from>
        <xdr:to>
          <xdr:col>26</xdr:col>
          <xdr:colOff>523875</xdr:colOff>
          <xdr:row>53</xdr:row>
          <xdr:rowOff>56100</xdr:rowOff>
        </xdr:to>
        <xdr:pic>
          <xdr:nvPicPr>
            <xdr:cNvPr id="79" name="Afbeelding 78"/>
            <xdr:cNvPicPr>
              <a:picLocks noChangeArrowheads="1"/>
              <a:extLst>
                <a:ext uri="{84589F7E-364E-4C9E-8A38-B11213B215E9}">
                  <a14:cameraTool cellRange="Fig2_legendaBUS_gem2" spid="_x0000_s392329"/>
                </a:ext>
              </a:extLst>
            </xdr:cNvPicPr>
          </xdr:nvPicPr>
          <xdr:blipFill>
            <a:blip xmlns:r="http://schemas.openxmlformats.org/officeDocument/2006/relationships" r:embed="rId14"/>
            <a:srcRect/>
            <a:stretch>
              <a:fillRect/>
            </a:stretch>
          </xdr:blipFill>
          <xdr:spPr bwMode="auto">
            <a:xfrm>
              <a:off x="12020550" y="7886700"/>
              <a:ext cx="4038600" cy="93240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1</xdr:col>
      <xdr:colOff>572078</xdr:colOff>
      <xdr:row>36</xdr:row>
      <xdr:rowOff>150100</xdr:rowOff>
    </xdr:from>
    <xdr:to>
      <xdr:col>4</xdr:col>
      <xdr:colOff>551016</xdr:colOff>
      <xdr:row>40</xdr:row>
      <xdr:rowOff>14735</xdr:rowOff>
    </xdr:to>
    <xdr:sp macro="" textlink="TabellenBUS!$F$7">
      <xdr:nvSpPr>
        <xdr:cNvPr id="77" name="Afgeronde rechthoek 76"/>
        <xdr:cNvSpPr/>
      </xdr:nvSpPr>
      <xdr:spPr>
        <a:xfrm>
          <a:off x="753053" y="6160375"/>
          <a:ext cx="1379113" cy="512335"/>
        </a:xfrm>
        <a:prstGeom prst="roundRect">
          <a:avLst/>
        </a:prstGeom>
        <a:solidFill>
          <a:schemeClr val="accent4">
            <a:lumMod val="75000"/>
          </a:schemeClr>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0B3BEC1-2A93-4243-8DD3-691C86939AC5}" type="TxLink">
            <a:rPr lang="nl-NL" sz="1100" b="0"/>
            <a:pPr algn="ctr"/>
            <a:t>Nederland</a:t>
          </a:fld>
          <a:endParaRPr lang="nl-NL" sz="1100" b="0"/>
        </a:p>
      </xdr:txBody>
    </xdr:sp>
    <xdr:clientData/>
  </xdr:twoCellAnchor>
  <xdr:twoCellAnchor>
    <xdr:from>
      <xdr:col>3</xdr:col>
      <xdr:colOff>228600</xdr:colOff>
      <xdr:row>52</xdr:row>
      <xdr:rowOff>76198</xdr:rowOff>
    </xdr:from>
    <xdr:to>
      <xdr:col>8</xdr:col>
      <xdr:colOff>254775</xdr:colOff>
      <xdr:row>56</xdr:row>
      <xdr:rowOff>9525</xdr:rowOff>
    </xdr:to>
    <xdr:sp macro="" textlink="">
      <xdr:nvSpPr>
        <xdr:cNvPr id="62" name="Afgeronde rechthoek 61">
          <a:hlinkClick xmlns:r="http://schemas.openxmlformats.org/officeDocument/2006/relationships" r:id="rId15"/>
        </xdr:cNvPr>
        <xdr:cNvSpPr/>
      </xdr:nvSpPr>
      <xdr:spPr>
        <a:xfrm>
          <a:off x="1200150" y="8677273"/>
          <a:ext cx="3617100" cy="581027"/>
        </a:xfrm>
        <a:prstGeom prst="roundRect">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200" b="0">
              <a:solidFill>
                <a:schemeClr val="bg1"/>
              </a:solidFill>
              <a:latin typeface="+mn-lt"/>
            </a:rPr>
            <a:t>Meer weten over de bijstandsontvangers in Nederland? </a:t>
          </a:r>
          <a:r>
            <a:rPr lang="nl-NL" sz="1200" b="1">
              <a:solidFill>
                <a:schemeClr val="bg1"/>
              </a:solidFill>
              <a:latin typeface="+mn-lt"/>
            </a:rPr>
            <a:t>Klik dan hier</a:t>
          </a:r>
        </a:p>
      </xdr:txBody>
    </xdr:sp>
    <xdr:clientData/>
  </xdr:twoCellAnchor>
  <xdr:twoCellAnchor>
    <xdr:from>
      <xdr:col>1</xdr:col>
      <xdr:colOff>19051</xdr:colOff>
      <xdr:row>14</xdr:row>
      <xdr:rowOff>38100</xdr:rowOff>
    </xdr:from>
    <xdr:to>
      <xdr:col>8</xdr:col>
      <xdr:colOff>552451</xdr:colOff>
      <xdr:row>16</xdr:row>
      <xdr:rowOff>66675</xdr:rowOff>
    </xdr:to>
    <xdr:sp macro="" textlink="TabellenBUS!E24">
      <xdr:nvSpPr>
        <xdr:cNvPr id="3" name="Tekstvak 2"/>
        <xdr:cNvSpPr txBox="1"/>
      </xdr:nvSpPr>
      <xdr:spPr>
        <a:xfrm>
          <a:off x="200026" y="2457450"/>
          <a:ext cx="4914900" cy="352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F82D596C-FE42-4EC2-BE0C-5090B5B6BBD1}" type="TxLink">
            <a:rPr lang="en-US" sz="1300" b="1" i="0" u="none" strike="noStrike">
              <a:solidFill>
                <a:srgbClr val="000000"/>
              </a:solidFill>
              <a:latin typeface="+mn-lt"/>
              <a:cs typeface="Arial"/>
            </a:rPr>
            <a:pPr/>
            <a:t>Personen van 15 jaar tot de AOW-leeftijd met algemene bijstand</a:t>
          </a:fld>
          <a:endParaRPr lang="nl-NL" sz="1300">
            <a:latin typeface="+mn-lt"/>
          </a:endParaRPr>
        </a:p>
      </xdr:txBody>
    </xdr:sp>
    <xdr:clientData/>
  </xdr:twoCellAnchor>
  <mc:AlternateContent xmlns:mc="http://schemas.openxmlformats.org/markup-compatibility/2006">
    <mc:Choice xmlns:a14="http://schemas.microsoft.com/office/drawing/2010/main" Requires="a14">
      <xdr:twoCellAnchor editAs="oneCell">
        <xdr:from>
          <xdr:col>4</xdr:col>
          <xdr:colOff>133350</xdr:colOff>
          <xdr:row>10</xdr:row>
          <xdr:rowOff>85725</xdr:rowOff>
        </xdr:from>
        <xdr:to>
          <xdr:col>6</xdr:col>
          <xdr:colOff>371475</xdr:colOff>
          <xdr:row>11</xdr:row>
          <xdr:rowOff>66675</xdr:rowOff>
        </xdr:to>
        <xdr:sp macro="" textlink="">
          <xdr:nvSpPr>
            <xdr:cNvPr id="218941" name="Lijst" hidden="1">
              <a:extLst>
                <a:ext uri="{63B3BB69-23CF-44E3-9099-C40C66FF867C}">
                  <a14:compatExt spid="_x0000_s2189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11</xdr:col>
      <xdr:colOff>400049</xdr:colOff>
      <xdr:row>14</xdr:row>
      <xdr:rowOff>47625</xdr:rowOff>
    </xdr:from>
    <xdr:to>
      <xdr:col>17</xdr:col>
      <xdr:colOff>400050</xdr:colOff>
      <xdr:row>16</xdr:row>
      <xdr:rowOff>19050</xdr:rowOff>
    </xdr:to>
    <xdr:sp macro="" textlink="TabellenBUS!M24">
      <xdr:nvSpPr>
        <xdr:cNvPr id="60" name="Tekstvak 59"/>
        <xdr:cNvSpPr txBox="1"/>
      </xdr:nvSpPr>
      <xdr:spPr>
        <a:xfrm>
          <a:off x="6791324" y="2466975"/>
          <a:ext cx="3657601"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37B013A7-70D5-44E5-AD7B-E08AE9953018}" type="TxLink">
            <a:rPr lang="en-US" sz="1300" b="1" i="0" u="none" strike="noStrike">
              <a:solidFill>
                <a:srgbClr val="000000"/>
              </a:solidFill>
              <a:latin typeface="+mn-lt"/>
              <a:cs typeface="Arial"/>
            </a:rPr>
            <a:pPr algn="ctr"/>
            <a:t>Totaal aantal inwoners op 1 januari</a:t>
          </a:fld>
          <a:endParaRPr lang="nl-NL" sz="1300">
            <a:latin typeface="+mn-lt"/>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28</xdr:row>
      <xdr:rowOff>0</xdr:rowOff>
    </xdr:from>
    <xdr:to>
      <xdr:col>6</xdr:col>
      <xdr:colOff>454800</xdr:colOff>
      <xdr:row>31</xdr:row>
      <xdr:rowOff>95252</xdr:rowOff>
    </xdr:to>
    <xdr:sp macro="" textlink="">
      <xdr:nvSpPr>
        <xdr:cNvPr id="25" name="Afgeronde rechthoek 24"/>
        <xdr:cNvSpPr/>
      </xdr:nvSpPr>
      <xdr:spPr>
        <a:xfrm>
          <a:off x="180975" y="6172200"/>
          <a:ext cx="3617100" cy="581027"/>
        </a:xfrm>
        <a:prstGeom prst="roundRect">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200" b="0">
              <a:solidFill>
                <a:schemeClr val="bg1"/>
              </a:solidFill>
              <a:latin typeface="+mn-lt"/>
            </a:rPr>
            <a:t>Wilt u de gebruikte definities binnen het BDFS dashboard</a:t>
          </a:r>
          <a:r>
            <a:rPr lang="nl-NL" sz="1200" b="0" baseline="0">
              <a:solidFill>
                <a:schemeClr val="bg1"/>
              </a:solidFill>
              <a:latin typeface="+mn-lt"/>
            </a:rPr>
            <a:t> bekijken? </a:t>
          </a:r>
          <a:r>
            <a:rPr lang="nl-NL" sz="1200" b="1">
              <a:solidFill>
                <a:schemeClr val="bg1"/>
              </a:solidFill>
              <a:latin typeface="+mn-lt"/>
            </a:rPr>
            <a:t>Klik dan hier:</a:t>
          </a:r>
        </a:p>
      </xdr:txBody>
    </xdr:sp>
    <xdr:clientData/>
  </xdr:twoCellAnchor>
  <mc:AlternateContent xmlns:mc="http://schemas.openxmlformats.org/markup-compatibility/2006">
    <mc:Choice xmlns:a14="http://schemas.microsoft.com/office/drawing/2010/main" Requires="a14">
      <xdr:twoCellAnchor editAs="oneCell">
        <xdr:from>
          <xdr:col>5</xdr:col>
          <xdr:colOff>361950</xdr:colOff>
          <xdr:row>29</xdr:row>
          <xdr:rowOff>114300</xdr:rowOff>
        </xdr:from>
        <xdr:to>
          <xdr:col>6</xdr:col>
          <xdr:colOff>57150</xdr:colOff>
          <xdr:row>31</xdr:row>
          <xdr:rowOff>9525</xdr:rowOff>
        </xdr:to>
        <xdr:sp macro="" textlink="">
          <xdr:nvSpPr>
            <xdr:cNvPr id="300033" name="Check Box 1" hidden="1">
              <a:extLst>
                <a:ext uri="{63B3BB69-23CF-44E3-9099-C40C66FF867C}">
                  <a14:compatExt spid="_x0000_s300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0</xdr:col>
      <xdr:colOff>0</xdr:colOff>
      <xdr:row>5</xdr:row>
      <xdr:rowOff>0</xdr:rowOff>
    </xdr:from>
    <xdr:to>
      <xdr:col>1</xdr:col>
      <xdr:colOff>234708</xdr:colOff>
      <xdr:row>7</xdr:row>
      <xdr:rowOff>124851</xdr:rowOff>
    </xdr:to>
    <xdr:sp macro="" textlink="">
      <xdr:nvSpPr>
        <xdr:cNvPr id="26" name="Rechthoek 25"/>
        <xdr:cNvSpPr/>
      </xdr:nvSpPr>
      <xdr:spPr>
        <a:xfrm>
          <a:off x="0" y="809625"/>
          <a:ext cx="415683" cy="448701"/>
        </a:xfrm>
        <a:prstGeom prst="rect">
          <a:avLst/>
        </a:prstGeom>
        <a:solidFill>
          <a:schemeClr val="accent1">
            <a:lumMod val="7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chemeClr val="tx2">
                <a:lumMod val="75000"/>
              </a:schemeClr>
            </a:solidFill>
          </a:endParaRPr>
        </a:p>
      </xdr:txBody>
    </xdr:sp>
    <xdr:clientData/>
  </xdr:twoCellAnchor>
  <xdr:twoCellAnchor>
    <xdr:from>
      <xdr:col>0</xdr:col>
      <xdr:colOff>0</xdr:colOff>
      <xdr:row>5</xdr:row>
      <xdr:rowOff>0</xdr:rowOff>
    </xdr:from>
    <xdr:to>
      <xdr:col>7</xdr:col>
      <xdr:colOff>112019</xdr:colOff>
      <xdr:row>7</xdr:row>
      <xdr:rowOff>123430</xdr:rowOff>
    </xdr:to>
    <xdr:sp macro="" textlink="">
      <xdr:nvSpPr>
        <xdr:cNvPr id="27" name="Afgeronde rechthoek 26"/>
        <xdr:cNvSpPr/>
      </xdr:nvSpPr>
      <xdr:spPr>
        <a:xfrm>
          <a:off x="0" y="809625"/>
          <a:ext cx="4064894" cy="447280"/>
        </a:xfrm>
        <a:prstGeom prst="roundRect">
          <a:avLst/>
        </a:prstGeom>
        <a:solidFill>
          <a:schemeClr val="accent1">
            <a:lumMod val="7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nl-NL" sz="2000" b="1">
              <a:solidFill>
                <a:schemeClr val="bg1"/>
              </a:solidFill>
              <a:latin typeface="+mn-lt"/>
            </a:rPr>
            <a:t>Leeswijzer BUS</a:t>
          </a:r>
        </a:p>
      </xdr:txBody>
    </xdr:sp>
    <xdr:clientData/>
  </xdr:twoCellAnchor>
  <xdr:twoCellAnchor>
    <xdr:from>
      <xdr:col>0</xdr:col>
      <xdr:colOff>0</xdr:colOff>
      <xdr:row>1</xdr:row>
      <xdr:rowOff>0</xdr:rowOff>
    </xdr:from>
    <xdr:to>
      <xdr:col>1</xdr:col>
      <xdr:colOff>234708</xdr:colOff>
      <xdr:row>5</xdr:row>
      <xdr:rowOff>0</xdr:rowOff>
    </xdr:to>
    <xdr:sp macro="" textlink="">
      <xdr:nvSpPr>
        <xdr:cNvPr id="28" name="Rechthoek 27"/>
        <xdr:cNvSpPr/>
      </xdr:nvSpPr>
      <xdr:spPr>
        <a:xfrm>
          <a:off x="0" y="161925"/>
          <a:ext cx="415683" cy="647700"/>
        </a:xfrm>
        <a:prstGeom prst="rect">
          <a:avLst/>
        </a:prstGeom>
        <a:solidFill>
          <a:schemeClr val="bg1"/>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chemeClr val="tx2">
                <a:lumMod val="75000"/>
              </a:schemeClr>
            </a:solidFill>
          </a:endParaRPr>
        </a:p>
      </xdr:txBody>
    </xdr:sp>
    <xdr:clientData/>
  </xdr:twoCellAnchor>
  <xdr:twoCellAnchor>
    <xdr:from>
      <xdr:col>0</xdr:col>
      <xdr:colOff>0</xdr:colOff>
      <xdr:row>1</xdr:row>
      <xdr:rowOff>0</xdr:rowOff>
    </xdr:from>
    <xdr:to>
      <xdr:col>1</xdr:col>
      <xdr:colOff>425737</xdr:colOff>
      <xdr:row>5</xdr:row>
      <xdr:rowOff>300</xdr:rowOff>
    </xdr:to>
    <xdr:grpSp>
      <xdr:nvGrpSpPr>
        <xdr:cNvPr id="29" name="Groep 28"/>
        <xdr:cNvGrpSpPr>
          <a:grpSpLocks noChangeAspect="1"/>
        </xdr:cNvGrpSpPr>
      </xdr:nvGrpSpPr>
      <xdr:grpSpPr>
        <a:xfrm>
          <a:off x="0" y="161925"/>
          <a:ext cx="606712" cy="648000"/>
          <a:chOff x="12487275" y="161925"/>
          <a:chExt cx="866775" cy="990600"/>
        </a:xfrm>
      </xdr:grpSpPr>
      <xdr:sp macro="" textlink="">
        <xdr:nvSpPr>
          <xdr:cNvPr id="30" name="Afgeronde rechthoek 29"/>
          <xdr:cNvSpPr/>
        </xdr:nvSpPr>
        <xdr:spPr>
          <a:xfrm>
            <a:off x="12487275" y="161925"/>
            <a:ext cx="866775" cy="9906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pic>
        <xdr:nvPicPr>
          <xdr:cNvPr id="31" name="Afbeelding 30" descr="http://cbsintranet/werkruimten/Workshop-publicaties-cases/Documenten/CBS_beeldmerk_RGB.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0" y="257175"/>
            <a:ext cx="495300" cy="759322"/>
          </a:xfrm>
          <a:prstGeom prst="rect">
            <a:avLst/>
          </a:prstGeom>
          <a:noFill/>
          <a:ln>
            <a:noFill/>
          </a:ln>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0</xdr:colOff>
      <xdr:row>5</xdr:row>
      <xdr:rowOff>0</xdr:rowOff>
    </xdr:from>
    <xdr:to>
      <xdr:col>1</xdr:col>
      <xdr:colOff>234708</xdr:colOff>
      <xdr:row>7</xdr:row>
      <xdr:rowOff>124851</xdr:rowOff>
    </xdr:to>
    <xdr:sp macro="" textlink="">
      <xdr:nvSpPr>
        <xdr:cNvPr id="32" name="Rechthoek 31"/>
        <xdr:cNvSpPr/>
      </xdr:nvSpPr>
      <xdr:spPr>
        <a:xfrm>
          <a:off x="0" y="809625"/>
          <a:ext cx="415683" cy="448701"/>
        </a:xfrm>
        <a:prstGeom prst="rect">
          <a:avLst/>
        </a:prstGeom>
        <a:solidFill>
          <a:schemeClr val="accent1">
            <a:lumMod val="7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chemeClr val="tx2">
                <a:lumMod val="75000"/>
              </a:schemeClr>
            </a:solidFill>
          </a:endParaRPr>
        </a:p>
      </xdr:txBody>
    </xdr:sp>
    <xdr:clientData/>
  </xdr:twoCellAnchor>
  <xdr:twoCellAnchor>
    <xdr:from>
      <xdr:col>0</xdr:col>
      <xdr:colOff>0</xdr:colOff>
      <xdr:row>5</xdr:row>
      <xdr:rowOff>0</xdr:rowOff>
    </xdr:from>
    <xdr:to>
      <xdr:col>7</xdr:col>
      <xdr:colOff>111525</xdr:colOff>
      <xdr:row>7</xdr:row>
      <xdr:rowOff>123430</xdr:rowOff>
    </xdr:to>
    <xdr:sp macro="" textlink="">
      <xdr:nvSpPr>
        <xdr:cNvPr id="33" name="Afgeronde rechthoek 32"/>
        <xdr:cNvSpPr/>
      </xdr:nvSpPr>
      <xdr:spPr>
        <a:xfrm>
          <a:off x="0" y="809625"/>
          <a:ext cx="4064400" cy="447280"/>
        </a:xfrm>
        <a:prstGeom prst="roundRect">
          <a:avLst/>
        </a:prstGeom>
        <a:solidFill>
          <a:schemeClr val="accent1">
            <a:lumMod val="7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nl-NL" sz="2000" b="1">
              <a:solidFill>
                <a:schemeClr val="bg1"/>
              </a:solidFill>
              <a:latin typeface="+mn-lt"/>
            </a:rPr>
            <a:t>Leeswijzer BDFS</a:t>
          </a:r>
        </a:p>
      </xdr:txBody>
    </xdr:sp>
    <xdr:clientData/>
  </xdr:twoCellAnchor>
  <xdr:twoCellAnchor>
    <xdr:from>
      <xdr:col>0</xdr:col>
      <xdr:colOff>0</xdr:colOff>
      <xdr:row>1</xdr:row>
      <xdr:rowOff>0</xdr:rowOff>
    </xdr:from>
    <xdr:to>
      <xdr:col>1</xdr:col>
      <xdr:colOff>234708</xdr:colOff>
      <xdr:row>5</xdr:row>
      <xdr:rowOff>0</xdr:rowOff>
    </xdr:to>
    <xdr:sp macro="" textlink="">
      <xdr:nvSpPr>
        <xdr:cNvPr id="34" name="Rechthoek 33"/>
        <xdr:cNvSpPr/>
      </xdr:nvSpPr>
      <xdr:spPr>
        <a:xfrm>
          <a:off x="0" y="161925"/>
          <a:ext cx="415683" cy="647700"/>
        </a:xfrm>
        <a:prstGeom prst="rect">
          <a:avLst/>
        </a:prstGeom>
        <a:solidFill>
          <a:schemeClr val="bg1"/>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chemeClr val="tx2">
                <a:lumMod val="75000"/>
              </a:schemeClr>
            </a:solidFill>
          </a:endParaRPr>
        </a:p>
      </xdr:txBody>
    </xdr:sp>
    <xdr:clientData/>
  </xdr:twoCellAnchor>
  <xdr:twoCellAnchor>
    <xdr:from>
      <xdr:col>0</xdr:col>
      <xdr:colOff>0</xdr:colOff>
      <xdr:row>1</xdr:row>
      <xdr:rowOff>0</xdr:rowOff>
    </xdr:from>
    <xdr:to>
      <xdr:col>1</xdr:col>
      <xdr:colOff>425737</xdr:colOff>
      <xdr:row>5</xdr:row>
      <xdr:rowOff>300</xdr:rowOff>
    </xdr:to>
    <xdr:grpSp>
      <xdr:nvGrpSpPr>
        <xdr:cNvPr id="35" name="Groep 34"/>
        <xdr:cNvGrpSpPr>
          <a:grpSpLocks noChangeAspect="1"/>
        </xdr:cNvGrpSpPr>
      </xdr:nvGrpSpPr>
      <xdr:grpSpPr>
        <a:xfrm>
          <a:off x="0" y="161925"/>
          <a:ext cx="606712" cy="648000"/>
          <a:chOff x="12487275" y="161925"/>
          <a:chExt cx="866775" cy="990600"/>
        </a:xfrm>
      </xdr:grpSpPr>
      <xdr:sp macro="" textlink="">
        <xdr:nvSpPr>
          <xdr:cNvPr id="36" name="Afgeronde rechthoek 35"/>
          <xdr:cNvSpPr/>
        </xdr:nvSpPr>
        <xdr:spPr>
          <a:xfrm>
            <a:off x="12487275" y="161925"/>
            <a:ext cx="866775" cy="9906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pic>
        <xdr:nvPicPr>
          <xdr:cNvPr id="37" name="Afbeelding 36" descr="http://cbsintranet/werkruimten/Workshop-publicaties-cases/Documenten/CBS_beeldmerk_RGB.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0" y="257175"/>
            <a:ext cx="495300" cy="759322"/>
          </a:xfrm>
          <a:prstGeom prst="rect">
            <a:avLst/>
          </a:prstGeom>
          <a:noFill/>
          <a:ln>
            <a:noFill/>
          </a:ln>
          <a:extLst>
            <a:ext uri="{909E8E84-426E-40DD-AFC4-6F175D3DCCD1}">
              <a14:hiddenFill xmlns:a14="http://schemas.microsoft.com/office/drawing/2010/main">
                <a:solidFill>
                  <a:srgbClr val="FFFFFF"/>
                </a:solidFill>
              </a14:hiddenFill>
            </a:ext>
          </a:extLst>
        </xdr:spPr>
      </xdr:pic>
    </xdr:grpSp>
    <xdr:clientData/>
  </xdr:twoCellAnchor>
  <xdr:twoCellAnchor>
    <xdr:from>
      <xdr:col>19</xdr:col>
      <xdr:colOff>112566</xdr:colOff>
      <xdr:row>3</xdr:row>
      <xdr:rowOff>14189</xdr:rowOff>
    </xdr:from>
    <xdr:to>
      <xdr:col>21</xdr:col>
      <xdr:colOff>214294</xdr:colOff>
      <xdr:row>4</xdr:row>
      <xdr:rowOff>82769</xdr:rowOff>
    </xdr:to>
    <xdr:sp macro="" textlink="">
      <xdr:nvSpPr>
        <xdr:cNvPr id="38" name="Afgeronde rechthoek 37">
          <a:hlinkClick xmlns:r="http://schemas.openxmlformats.org/officeDocument/2006/relationships" r:id="rId2"/>
        </xdr:cNvPr>
        <xdr:cNvSpPr/>
      </xdr:nvSpPr>
      <xdr:spPr>
        <a:xfrm>
          <a:off x="11380641" y="499964"/>
          <a:ext cx="1320928" cy="230505"/>
        </a:xfrm>
        <a:prstGeom prst="roundRect">
          <a:avLst/>
        </a:prstGeom>
        <a:solidFill>
          <a:schemeClr val="accent1">
            <a:lumMod val="60000"/>
            <a:lumOff val="40000"/>
          </a:schemeClr>
        </a:solidFill>
        <a:ln>
          <a:noFill/>
        </a:ln>
        <a:effectLst/>
        <a:scene3d>
          <a:camera prst="orthographicFront"/>
          <a:lightRig rig="threePt" dir="t"/>
        </a:scene3d>
        <a:sp3d>
          <a:bevelT prst="relaxedInse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200" b="1">
              <a:solidFill>
                <a:schemeClr val="bg1"/>
              </a:solidFill>
              <a:latin typeface="+mn-lt"/>
            </a:rPr>
            <a:t>Leeswijzer BDFS</a:t>
          </a:r>
        </a:p>
      </xdr:txBody>
    </xdr:sp>
    <xdr:clientData/>
  </xdr:twoCellAnchor>
  <xdr:twoCellAnchor>
    <xdr:from>
      <xdr:col>14</xdr:col>
      <xdr:colOff>371475</xdr:colOff>
      <xdr:row>1</xdr:row>
      <xdr:rowOff>9525</xdr:rowOff>
    </xdr:from>
    <xdr:to>
      <xdr:col>22</xdr:col>
      <xdr:colOff>20797</xdr:colOff>
      <xdr:row>2</xdr:row>
      <xdr:rowOff>141040</xdr:rowOff>
    </xdr:to>
    <xdr:grpSp>
      <xdr:nvGrpSpPr>
        <xdr:cNvPr id="39" name="Groep 38"/>
        <xdr:cNvGrpSpPr/>
      </xdr:nvGrpSpPr>
      <xdr:grpSpPr>
        <a:xfrm>
          <a:off x="8591550" y="171450"/>
          <a:ext cx="4526122" cy="293440"/>
          <a:chOff x="8220075" y="809625"/>
          <a:chExt cx="4526122" cy="293440"/>
        </a:xfrm>
      </xdr:grpSpPr>
      <xdr:sp macro="" textlink="">
        <xdr:nvSpPr>
          <xdr:cNvPr id="40" name="Afgeronde rechthoek 39">
            <a:hlinkClick xmlns:r="http://schemas.openxmlformats.org/officeDocument/2006/relationships" r:id="rId3"/>
          </xdr:cNvPr>
          <xdr:cNvSpPr/>
        </xdr:nvSpPr>
        <xdr:spPr>
          <a:xfrm>
            <a:off x="8220075" y="809625"/>
            <a:ext cx="2087722" cy="293440"/>
          </a:xfrm>
          <a:prstGeom prst="roundRect">
            <a:avLst/>
          </a:prstGeom>
          <a:solidFill>
            <a:schemeClr val="accent1">
              <a:lumMod val="75000"/>
            </a:schemeClr>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400" b="1">
                <a:solidFill>
                  <a:schemeClr val="bg1"/>
                </a:solidFill>
                <a:latin typeface="+mn-lt"/>
              </a:rPr>
              <a:t>Ga</a:t>
            </a:r>
            <a:r>
              <a:rPr lang="nl-NL" sz="1400" b="1" baseline="0">
                <a:solidFill>
                  <a:schemeClr val="bg1"/>
                </a:solidFill>
                <a:latin typeface="+mn-lt"/>
              </a:rPr>
              <a:t> naar dashboard </a:t>
            </a:r>
            <a:r>
              <a:rPr lang="nl-NL" sz="1400" b="1">
                <a:solidFill>
                  <a:schemeClr val="bg1"/>
                </a:solidFill>
                <a:latin typeface="+mn-lt"/>
              </a:rPr>
              <a:t>SRG</a:t>
            </a:r>
          </a:p>
        </xdr:txBody>
      </xdr:sp>
      <xdr:sp macro="" textlink="">
        <xdr:nvSpPr>
          <xdr:cNvPr id="41" name="Afgeronde rechthoek 40">
            <a:hlinkClick xmlns:r="http://schemas.openxmlformats.org/officeDocument/2006/relationships" r:id="rId4"/>
          </xdr:cNvPr>
          <xdr:cNvSpPr/>
        </xdr:nvSpPr>
        <xdr:spPr>
          <a:xfrm>
            <a:off x="10658475" y="809625"/>
            <a:ext cx="2087722" cy="288678"/>
          </a:xfrm>
          <a:prstGeom prst="roundRect">
            <a:avLst/>
          </a:prstGeom>
          <a:solidFill>
            <a:schemeClr val="accent1">
              <a:lumMod val="75000"/>
            </a:schemeClr>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400" b="1">
                <a:solidFill>
                  <a:schemeClr val="bg1"/>
                </a:solidFill>
                <a:latin typeface="+mn-lt"/>
              </a:rPr>
              <a:t>Ga naar dashboard BDFS</a:t>
            </a:r>
          </a:p>
        </xdr:txBody>
      </xdr:sp>
    </xdr:grpSp>
    <xdr:clientData/>
  </xdr:twoCellAnchor>
  <xdr:twoCellAnchor>
    <xdr:from>
      <xdr:col>10</xdr:col>
      <xdr:colOff>388620</xdr:colOff>
      <xdr:row>1</xdr:row>
      <xdr:rowOff>15240</xdr:rowOff>
    </xdr:from>
    <xdr:to>
      <xdr:col>14</xdr:col>
      <xdr:colOff>98902</xdr:colOff>
      <xdr:row>2</xdr:row>
      <xdr:rowOff>141993</xdr:rowOff>
    </xdr:to>
    <xdr:sp macro="" textlink="">
      <xdr:nvSpPr>
        <xdr:cNvPr id="42" name="Afgeronde rechthoek 41">
          <a:hlinkClick xmlns:r="http://schemas.openxmlformats.org/officeDocument/2006/relationships" r:id="rId5"/>
        </xdr:cNvPr>
        <xdr:cNvSpPr/>
      </xdr:nvSpPr>
      <xdr:spPr>
        <a:xfrm>
          <a:off x="6170295" y="177165"/>
          <a:ext cx="2148682" cy="288678"/>
        </a:xfrm>
        <a:prstGeom prst="roundRect">
          <a:avLst/>
        </a:prstGeom>
        <a:solidFill>
          <a:schemeClr val="accent1">
            <a:lumMod val="75000"/>
          </a:schemeClr>
        </a:solidFill>
        <a:ln>
          <a:noFill/>
        </a:ln>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400" b="1">
              <a:solidFill>
                <a:schemeClr val="bg1"/>
              </a:solidFill>
              <a:latin typeface="+mn-lt"/>
            </a:rPr>
            <a:t>Dashboard BUS</a:t>
          </a:r>
        </a:p>
      </xdr:txBody>
    </xdr:sp>
    <xdr:clientData/>
  </xdr:twoCellAnchor>
  <xdr:twoCellAnchor>
    <xdr:from>
      <xdr:col>14</xdr:col>
      <xdr:colOff>370694</xdr:colOff>
      <xdr:row>1</xdr:row>
      <xdr:rowOff>9525</xdr:rowOff>
    </xdr:from>
    <xdr:to>
      <xdr:col>22</xdr:col>
      <xdr:colOff>18568</xdr:colOff>
      <xdr:row>2</xdr:row>
      <xdr:rowOff>141040</xdr:rowOff>
    </xdr:to>
    <xdr:grpSp>
      <xdr:nvGrpSpPr>
        <xdr:cNvPr id="43" name="Groep 42"/>
        <xdr:cNvGrpSpPr/>
      </xdr:nvGrpSpPr>
      <xdr:grpSpPr>
        <a:xfrm>
          <a:off x="8590769" y="171450"/>
          <a:ext cx="4524674" cy="293440"/>
          <a:chOff x="8220075" y="809625"/>
          <a:chExt cx="4526122" cy="293440"/>
        </a:xfrm>
      </xdr:grpSpPr>
      <xdr:sp macro="" textlink="">
        <xdr:nvSpPr>
          <xdr:cNvPr id="44" name="Afgeronde rechthoek 43">
            <a:hlinkClick xmlns:r="http://schemas.openxmlformats.org/officeDocument/2006/relationships" r:id="rId3"/>
          </xdr:cNvPr>
          <xdr:cNvSpPr/>
        </xdr:nvSpPr>
        <xdr:spPr>
          <a:xfrm>
            <a:off x="8220075" y="809625"/>
            <a:ext cx="2087722" cy="293440"/>
          </a:xfrm>
          <a:prstGeom prst="roundRect">
            <a:avLst/>
          </a:prstGeom>
          <a:solidFill>
            <a:schemeClr val="accent1">
              <a:lumMod val="75000"/>
            </a:schemeClr>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400" b="1">
                <a:solidFill>
                  <a:schemeClr val="bg1"/>
                </a:solidFill>
                <a:latin typeface="+mn-lt"/>
              </a:rPr>
              <a:t>Ga</a:t>
            </a:r>
            <a:r>
              <a:rPr lang="nl-NL" sz="1400" b="1" baseline="0">
                <a:solidFill>
                  <a:schemeClr val="bg1"/>
                </a:solidFill>
                <a:latin typeface="+mn-lt"/>
              </a:rPr>
              <a:t> naar dashboard </a:t>
            </a:r>
            <a:r>
              <a:rPr lang="nl-NL" sz="1400" b="1">
                <a:solidFill>
                  <a:schemeClr val="bg1"/>
                </a:solidFill>
                <a:latin typeface="+mn-lt"/>
              </a:rPr>
              <a:t>SRG</a:t>
            </a:r>
          </a:p>
        </xdr:txBody>
      </xdr:sp>
      <xdr:sp macro="" textlink="">
        <xdr:nvSpPr>
          <xdr:cNvPr id="45" name="Afgeronde rechthoek 44">
            <a:hlinkClick xmlns:r="http://schemas.openxmlformats.org/officeDocument/2006/relationships" r:id="rId4"/>
          </xdr:cNvPr>
          <xdr:cNvSpPr/>
        </xdr:nvSpPr>
        <xdr:spPr>
          <a:xfrm>
            <a:off x="10658475" y="809625"/>
            <a:ext cx="2087722" cy="288679"/>
          </a:xfrm>
          <a:prstGeom prst="roundRect">
            <a:avLst/>
          </a:prstGeom>
          <a:solidFill>
            <a:schemeClr val="accent1">
              <a:lumMod val="75000"/>
            </a:schemeClr>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400" b="1">
                <a:solidFill>
                  <a:schemeClr val="bg1"/>
                </a:solidFill>
                <a:latin typeface="+mn-lt"/>
              </a:rPr>
              <a:t>Ga naar dashboard BDFS</a:t>
            </a:r>
          </a:p>
        </xdr:txBody>
      </xdr:sp>
    </xdr:grpSp>
    <xdr:clientData/>
  </xdr:twoCellAnchor>
  <xdr:twoCellAnchor>
    <xdr:from>
      <xdr:col>11</xdr:col>
      <xdr:colOff>220980</xdr:colOff>
      <xdr:row>3</xdr:row>
      <xdr:rowOff>15241</xdr:rowOff>
    </xdr:from>
    <xdr:to>
      <xdr:col>13</xdr:col>
      <xdr:colOff>289560</xdr:colOff>
      <xdr:row>4</xdr:row>
      <xdr:rowOff>83821</xdr:rowOff>
    </xdr:to>
    <xdr:sp macro="" textlink="">
      <xdr:nvSpPr>
        <xdr:cNvPr id="46" name="Afgeronde rechthoek 45">
          <a:hlinkClick xmlns:r="http://schemas.openxmlformats.org/officeDocument/2006/relationships" r:id="rId6"/>
        </xdr:cNvPr>
        <xdr:cNvSpPr/>
      </xdr:nvSpPr>
      <xdr:spPr>
        <a:xfrm>
          <a:off x="6612255" y="501016"/>
          <a:ext cx="1287780" cy="230505"/>
        </a:xfrm>
        <a:prstGeom prst="roundRect">
          <a:avLst/>
        </a:prstGeom>
        <a:solidFill>
          <a:schemeClr val="accent1">
            <a:lumMod val="50000"/>
          </a:schemeClr>
        </a:solidFill>
        <a:ln>
          <a:noFill/>
        </a:ln>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200" b="1">
              <a:solidFill>
                <a:schemeClr val="bg1"/>
              </a:solidFill>
              <a:latin typeface="+mn-lt"/>
            </a:rPr>
            <a:t>Leeswijzer BUS</a:t>
          </a:r>
        </a:p>
      </xdr:txBody>
    </xdr:sp>
    <xdr:clientData/>
  </xdr:twoCellAnchor>
  <xdr:twoCellAnchor>
    <xdr:from>
      <xdr:col>15</xdr:col>
      <xdr:colOff>182880</xdr:colOff>
      <xdr:row>3</xdr:row>
      <xdr:rowOff>15240</xdr:rowOff>
    </xdr:from>
    <xdr:to>
      <xdr:col>17</xdr:col>
      <xdr:colOff>251460</xdr:colOff>
      <xdr:row>4</xdr:row>
      <xdr:rowOff>83820</xdr:rowOff>
    </xdr:to>
    <xdr:sp macro="" textlink="">
      <xdr:nvSpPr>
        <xdr:cNvPr id="47" name="Afgeronde rechthoek 46">
          <a:hlinkClick xmlns:r="http://schemas.openxmlformats.org/officeDocument/2006/relationships" r:id="rId7"/>
        </xdr:cNvPr>
        <xdr:cNvSpPr/>
      </xdr:nvSpPr>
      <xdr:spPr>
        <a:xfrm>
          <a:off x="9012555" y="501015"/>
          <a:ext cx="1287780" cy="230505"/>
        </a:xfrm>
        <a:prstGeom prst="roundRect">
          <a:avLst/>
        </a:prstGeom>
        <a:solidFill>
          <a:schemeClr val="accent1">
            <a:lumMod val="50000"/>
          </a:schemeClr>
        </a:solidFill>
        <a:ln>
          <a:noFill/>
        </a:ln>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200" b="1">
              <a:solidFill>
                <a:schemeClr val="bg1"/>
              </a:solidFill>
              <a:latin typeface="+mn-lt"/>
            </a:rPr>
            <a:t>Leeswijzer SRG</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33</xdr:col>
      <xdr:colOff>114300</xdr:colOff>
      <xdr:row>51</xdr:row>
      <xdr:rowOff>0</xdr:rowOff>
    </xdr:from>
    <xdr:to>
      <xdr:col>36</xdr:col>
      <xdr:colOff>476250</xdr:colOff>
      <xdr:row>52</xdr:row>
      <xdr:rowOff>85725</xdr:rowOff>
    </xdr:to>
    <xdr:sp macro="" textlink="">
      <xdr:nvSpPr>
        <xdr:cNvPr id="3" name="Afgeronde rechthoek 2"/>
        <xdr:cNvSpPr/>
      </xdr:nvSpPr>
      <xdr:spPr>
        <a:xfrm>
          <a:off x="25822275" y="8286750"/>
          <a:ext cx="1333500" cy="247650"/>
        </a:xfrm>
        <a:prstGeom prst="roundRect">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endParaRPr lang="en-US"/>
        </a:p>
      </xdr:txBody>
    </xdr:sp>
    <xdr:clientData/>
  </xdr:twoCellAnchor>
  <xdr:twoCellAnchor>
    <xdr:from>
      <xdr:col>19</xdr:col>
      <xdr:colOff>0</xdr:colOff>
      <xdr:row>42</xdr:row>
      <xdr:rowOff>0</xdr:rowOff>
    </xdr:from>
    <xdr:to>
      <xdr:col>28</xdr:col>
      <xdr:colOff>76200</xdr:colOff>
      <xdr:row>55</xdr:row>
      <xdr:rowOff>28575</xdr:rowOff>
    </xdr:to>
    <xdr:sp macro="" textlink="">
      <xdr:nvSpPr>
        <xdr:cNvPr id="16" name="Rechthoek 15"/>
        <xdr:cNvSpPr/>
      </xdr:nvSpPr>
      <xdr:spPr>
        <a:xfrm>
          <a:off x="14611350" y="6829425"/>
          <a:ext cx="4943475" cy="2133600"/>
        </a:xfrm>
        <a:prstGeom prst="rect">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33</xdr:col>
      <xdr:colOff>85725</xdr:colOff>
      <xdr:row>46</xdr:row>
      <xdr:rowOff>142875</xdr:rowOff>
    </xdr:from>
    <xdr:to>
      <xdr:col>36</xdr:col>
      <xdr:colOff>447675</xdr:colOff>
      <xdr:row>48</xdr:row>
      <xdr:rowOff>66675</xdr:rowOff>
    </xdr:to>
    <xdr:sp macro="" textlink="TabellenBUS!$N$7">
      <xdr:nvSpPr>
        <xdr:cNvPr id="2" name="Afgeronde rechthoek 1"/>
        <xdr:cNvSpPr/>
      </xdr:nvSpPr>
      <xdr:spPr>
        <a:xfrm>
          <a:off x="18621375" y="7600950"/>
          <a:ext cx="1333500" cy="247650"/>
        </a:xfrm>
        <a:prstGeom prst="roundRect">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00D7857-AA4F-4754-9DF0-55E67ED8B976}" type="TxLink">
            <a:rPr lang="nl-NL" sz="1100" b="1"/>
            <a:pPr algn="ctr"/>
            <a:t>0</a:t>
          </a:fld>
          <a:endParaRPr lang="nl-NL" sz="1100" b="1"/>
        </a:p>
      </xdr:txBody>
    </xdr:sp>
    <xdr:clientData/>
  </xdr:twoCellAnchor>
  <xdr:twoCellAnchor>
    <xdr:from>
      <xdr:col>33</xdr:col>
      <xdr:colOff>114300</xdr:colOff>
      <xdr:row>51</xdr:row>
      <xdr:rowOff>0</xdr:rowOff>
    </xdr:from>
    <xdr:to>
      <xdr:col>36</xdr:col>
      <xdr:colOff>476250</xdr:colOff>
      <xdr:row>52</xdr:row>
      <xdr:rowOff>85725</xdr:rowOff>
    </xdr:to>
    <xdr:sp macro="" textlink="">
      <xdr:nvSpPr>
        <xdr:cNvPr id="3" name="Afgeronde rechthoek 2"/>
        <xdr:cNvSpPr/>
      </xdr:nvSpPr>
      <xdr:spPr>
        <a:xfrm>
          <a:off x="18649950" y="8239125"/>
          <a:ext cx="1333500" cy="247650"/>
        </a:xfrm>
        <a:prstGeom prst="roundRect">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endParaRPr lang="en-US"/>
        </a:p>
      </xdr:txBody>
    </xdr:sp>
    <xdr:clientData/>
  </xdr:twoCellAnchor>
  <xdr:twoCellAnchor>
    <xdr:from>
      <xdr:col>31</xdr:col>
      <xdr:colOff>904875</xdr:colOff>
      <xdr:row>48</xdr:row>
      <xdr:rowOff>47625</xdr:rowOff>
    </xdr:from>
    <xdr:to>
      <xdr:col>32</xdr:col>
      <xdr:colOff>592950</xdr:colOff>
      <xdr:row>52</xdr:row>
      <xdr:rowOff>38060</xdr:rowOff>
    </xdr:to>
    <xdr:pic>
      <xdr:nvPicPr>
        <xdr:cNvPr id="4" name="img724278" descr="cid:37c18fe4-0545-4f75-845c-96ca965d7997"/>
        <xdr:cNvPicPr>
          <a:picLocks noChangeAspect="1" noChangeArrowheads="1"/>
        </xdr:cNvPicPr>
      </xdr:nvPicPr>
      <xdr:blipFill>
        <a:blip xmlns:r="http://schemas.openxmlformats.org/officeDocument/2006/relationships" r:embed="rId1" r:link="rId3" cstate="print">
          <a:extLst>
            <a:ext uri="{BEBA8EAE-BF5A-486C-A8C5-ECC9F3942E4B}">
              <a14:imgProps xmlns:a14="http://schemas.microsoft.com/office/drawing/2010/main">
                <a14:imgLayer r:embed="rId2">
                  <a14:imgEffect>
                    <a14:backgroundRemoval t="0" b="100000" l="0" r="100000">
                      <a14:foregroundMark x1="2146" y1="59130" x2="12446" y2="81304"/>
                      <a14:foregroundMark x1="3004" y1="59565" x2="4721" y2="63478"/>
                      <a14:foregroundMark x1="5150" y1="63913" x2="6438" y2="64783"/>
                      <a14:foregroundMark x1="6438" y1="63913" x2="13734" y2="53913"/>
                      <a14:foregroundMark x1="13734" y1="53913" x2="27039" y2="86522"/>
                      <a14:foregroundMark x1="28326" y1="86522" x2="48069" y2="45652"/>
                      <a14:foregroundMark x1="48498" y1="46087" x2="56223" y2="70870"/>
                      <a14:foregroundMark x1="56223" y1="71739" x2="86266" y2="36087"/>
                      <a14:foregroundMark x1="7725" y1="51304" x2="15880" y2="38261"/>
                      <a14:foregroundMark x1="16738" y1="38261" x2="27897" y2="68261"/>
                      <a14:foregroundMark x1="28326" y1="68261" x2="51073" y2="25217"/>
                      <a14:foregroundMark x1="51073" y1="26087" x2="60086" y2="53043"/>
                      <a14:foregroundMark x1="60086" y1="53043" x2="80687" y2="22609"/>
                      <a14:foregroundMark x1="59657" y1="52609" x2="59657" y2="55652"/>
                      <a14:foregroundMark x1="54077" y1="40435" x2="59227" y2="56522"/>
                      <a14:foregroundMark x1="68670" y1="46087" x2="82833" y2="30000"/>
                      <a14:foregroundMark x1="81974" y1="29565" x2="78970" y2="26087"/>
                      <a14:foregroundMark x1="78970" y1="25652" x2="89270" y2="25652"/>
                      <a14:foregroundMark x1="3863" y1="68261" x2="0" y2="55217"/>
                      <a14:backgroundMark x1="1717" y1="68696" x2="1288" y2="67826"/>
                      <a14:backgroundMark x1="1288" y1="66087" x2="858" y2="65217"/>
                      <a14:backgroundMark x1="858" y1="63913" x2="858" y2="62609"/>
                      <a14:backgroundMark x1="858" y1="62174" x2="429" y2="60000"/>
                      <a14:backgroundMark x1="858" y1="60000" x2="858" y2="58261"/>
                      <a14:backgroundMark x1="429" y1="56957" x2="429" y2="55652"/>
                    </a14:backgroundRemoval>
                  </a14:imgEffect>
                </a14:imgLayer>
              </a14:imgProps>
            </a:ext>
            <a:ext uri="{28A0092B-C50C-407E-A947-70E740481C1C}">
              <a14:useLocalDpi xmlns:a14="http://schemas.microsoft.com/office/drawing/2010/main" val="0"/>
            </a:ext>
          </a:extLst>
        </a:blip>
        <a:srcRect/>
        <a:stretch>
          <a:fillRect/>
        </a:stretch>
      </xdr:blipFill>
      <xdr:spPr bwMode="auto">
        <a:xfrm>
          <a:off x="16249650" y="7829550"/>
          <a:ext cx="612000" cy="609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38</xdr:col>
      <xdr:colOff>39475</xdr:colOff>
      <xdr:row>48</xdr:row>
      <xdr:rowOff>87095</xdr:rowOff>
    </xdr:from>
    <xdr:to>
      <xdr:col>44</xdr:col>
      <xdr:colOff>13622</xdr:colOff>
      <xdr:row>53</xdr:row>
      <xdr:rowOff>67743</xdr:rowOff>
    </xdr:to>
    <xdr:sp macro="" textlink="">
      <xdr:nvSpPr>
        <xdr:cNvPr id="5" name="Afgeronde rechthoek 4"/>
        <xdr:cNvSpPr/>
      </xdr:nvSpPr>
      <xdr:spPr>
        <a:xfrm>
          <a:off x="20222950" y="7869020"/>
          <a:ext cx="2441122" cy="761698"/>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36</xdr:col>
      <xdr:colOff>85725</xdr:colOff>
      <xdr:row>37</xdr:row>
      <xdr:rowOff>104775</xdr:rowOff>
    </xdr:from>
    <xdr:to>
      <xdr:col>41</xdr:col>
      <xdr:colOff>581025</xdr:colOff>
      <xdr:row>42</xdr:row>
      <xdr:rowOff>38100</xdr:rowOff>
    </xdr:to>
    <xdr:pic>
      <xdr:nvPicPr>
        <xdr:cNvPr id="6" name="Afbeelding 5"/>
        <xdr:cNvPicPr>
          <a:picLocks noChangeAspect="1" noChangeArrowheads="1"/>
        </xdr:cNvPicPr>
      </xdr:nvPicPr>
      <xdr:blipFill>
        <a:blip xmlns:r="http://schemas.openxmlformats.org/officeDocument/2006/relationships" r:embed="rId4">
          <a:extLst>
            <a:ext uri="{BEBA8EAE-BF5A-486C-A8C5-ECC9F3942E4B}">
              <a14:imgProps xmlns:a14="http://schemas.microsoft.com/office/drawing/2010/main">
                <a14:imgLayer r:embed="rId5">
                  <a14:imgEffect>
                    <a14:backgroundRemoval t="0" b="89744" l="0" r="89474">
                      <a14:foregroundMark x1="7895" y1="60256" x2="6579" y2="48718"/>
                      <a14:foregroundMark x1="18421" y1="41026" x2="18421" y2="41026"/>
                      <a14:foregroundMark x1="26316" y1="69231" x2="26316" y2="69231"/>
                      <a14:foregroundMark x1="26316" y1="64103" x2="26316" y2="64103"/>
                      <a14:foregroundMark x1="46053" y1="30769" x2="46053" y2="30769"/>
                      <a14:foregroundMark x1="44737" y1="34615" x2="44737" y2="34615"/>
                      <a14:foregroundMark x1="42105" y1="37179" x2="42105" y2="37179"/>
                      <a14:foregroundMark x1="51316" y1="55128" x2="51316" y2="55128"/>
                      <a14:foregroundMark x1="68421" y1="38462" x2="68421" y2="38462"/>
                      <a14:foregroundMark x1="77632" y1="26923" x2="77632" y2="26923"/>
                    </a14:backgroundRemoval>
                  </a14:imgEffect>
                </a14:imgLayer>
              </a14:imgProps>
            </a:ext>
            <a:ext uri="{28A0092B-C50C-407E-A947-70E740481C1C}">
              <a14:useLocalDpi xmlns:a14="http://schemas.microsoft.com/office/drawing/2010/main" val="0"/>
            </a:ext>
          </a:extLst>
        </a:blip>
        <a:srcRect/>
        <a:stretch>
          <a:fillRect/>
        </a:stretch>
      </xdr:blipFill>
      <xdr:spPr bwMode="auto">
        <a:xfrm>
          <a:off x="19592925" y="6124575"/>
          <a:ext cx="723900"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46063</xdr:colOff>
      <xdr:row>47</xdr:row>
      <xdr:rowOff>152400</xdr:rowOff>
    </xdr:from>
    <xdr:to>
      <xdr:col>42</xdr:col>
      <xdr:colOff>291090</xdr:colOff>
      <xdr:row>50</xdr:row>
      <xdr:rowOff>133350</xdr:rowOff>
    </xdr:to>
    <xdr:pic>
      <xdr:nvPicPr>
        <xdr:cNvPr id="7" name="Afbeelding 6"/>
        <xdr:cNvPicPr>
          <a:picLocks noChangeAspect="1" noChangeArrowheads="1"/>
        </xdr:cNvPicPr>
      </xdr:nvPicPr>
      <xdr:blipFill>
        <a:blip xmlns:r="http://schemas.openxmlformats.org/officeDocument/2006/relationships" r:embed="rId6" cstate="print">
          <a:extLst>
            <a:ext uri="{BEBA8EAE-BF5A-486C-A8C5-ECC9F3942E4B}">
              <a14:imgProps xmlns:a14="http://schemas.microsoft.com/office/drawing/2010/main">
                <a14:imgLayer r:embed="rId7">
                  <a14:imgEffect>
                    <a14:backgroundRemoval t="0" b="98204" l="0" r="100000">
                      <a14:foregroundMark x1="10405" y1="68263" x2="27168" y2="44910"/>
                      <a14:foregroundMark x1="50867" y1="31138" x2="61850" y2="46707"/>
                      <a14:foregroundMark x1="63006" y1="48503" x2="76879" y2="25150"/>
                    </a14:backgroundRemoval>
                  </a14:imgEffect>
                </a14:imgLayer>
              </a14:imgProps>
            </a:ext>
            <a:ext uri="{28A0092B-C50C-407E-A947-70E740481C1C}">
              <a14:useLocalDpi xmlns:a14="http://schemas.microsoft.com/office/drawing/2010/main" val="0"/>
            </a:ext>
          </a:extLst>
        </a:blip>
        <a:srcRect/>
        <a:stretch>
          <a:fillRect/>
        </a:stretch>
      </xdr:blipFill>
      <xdr:spPr bwMode="auto">
        <a:xfrm>
          <a:off x="20162863" y="7753350"/>
          <a:ext cx="473627" cy="457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38</xdr:col>
      <xdr:colOff>39475</xdr:colOff>
      <xdr:row>58</xdr:row>
      <xdr:rowOff>87095</xdr:rowOff>
    </xdr:from>
    <xdr:to>
      <xdr:col>44</xdr:col>
      <xdr:colOff>13622</xdr:colOff>
      <xdr:row>63</xdr:row>
      <xdr:rowOff>67743</xdr:rowOff>
    </xdr:to>
    <xdr:sp macro="" textlink="">
      <xdr:nvSpPr>
        <xdr:cNvPr id="8" name="Afgeronde rechthoek 7"/>
        <xdr:cNvSpPr/>
      </xdr:nvSpPr>
      <xdr:spPr>
        <a:xfrm>
          <a:off x="20222950" y="9412070"/>
          <a:ext cx="2441122" cy="761698"/>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37</xdr:col>
      <xdr:colOff>46063</xdr:colOff>
      <xdr:row>57</xdr:row>
      <xdr:rowOff>152400</xdr:rowOff>
    </xdr:from>
    <xdr:to>
      <xdr:col>42</xdr:col>
      <xdr:colOff>291090</xdr:colOff>
      <xdr:row>60</xdr:row>
      <xdr:rowOff>123825</xdr:rowOff>
    </xdr:to>
    <xdr:pic>
      <xdr:nvPicPr>
        <xdr:cNvPr id="9" name="Afbeelding 8"/>
        <xdr:cNvPicPr>
          <a:picLocks noChangeAspect="1" noChangeArrowheads="1"/>
        </xdr:cNvPicPr>
      </xdr:nvPicPr>
      <xdr:blipFill>
        <a:blip xmlns:r="http://schemas.openxmlformats.org/officeDocument/2006/relationships" r:embed="rId6" cstate="print">
          <a:extLst>
            <a:ext uri="{BEBA8EAE-BF5A-486C-A8C5-ECC9F3942E4B}">
              <a14:imgProps xmlns:a14="http://schemas.microsoft.com/office/drawing/2010/main">
                <a14:imgLayer r:embed="rId7">
                  <a14:imgEffect>
                    <a14:backgroundRemoval t="0" b="98204" l="0" r="100000">
                      <a14:foregroundMark x1="10405" y1="68263" x2="27168" y2="44910"/>
                      <a14:foregroundMark x1="50867" y1="31138" x2="61850" y2="46707"/>
                      <a14:foregroundMark x1="63006" y1="48503" x2="76879" y2="25150"/>
                    </a14:backgroundRemoval>
                  </a14:imgEffect>
                </a14:imgLayer>
              </a14:imgProps>
            </a:ext>
            <a:ext uri="{28A0092B-C50C-407E-A947-70E740481C1C}">
              <a14:useLocalDpi xmlns:a14="http://schemas.microsoft.com/office/drawing/2010/main" val="0"/>
            </a:ext>
          </a:extLst>
        </a:blip>
        <a:srcRect/>
        <a:stretch>
          <a:fillRect/>
        </a:stretch>
      </xdr:blipFill>
      <xdr:spPr bwMode="auto">
        <a:xfrm flipV="1">
          <a:off x="20162863" y="9286875"/>
          <a:ext cx="473627" cy="457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38</xdr:col>
      <xdr:colOff>38100</xdr:colOff>
      <xdr:row>68</xdr:row>
      <xdr:rowOff>85725</xdr:rowOff>
    </xdr:from>
    <xdr:to>
      <xdr:col>44</xdr:col>
      <xdr:colOff>12247</xdr:colOff>
      <xdr:row>73</xdr:row>
      <xdr:rowOff>66373</xdr:rowOff>
    </xdr:to>
    <xdr:sp macro="" textlink="">
      <xdr:nvSpPr>
        <xdr:cNvPr id="10" name="Afgeronde rechthoek 9"/>
        <xdr:cNvSpPr/>
      </xdr:nvSpPr>
      <xdr:spPr>
        <a:xfrm>
          <a:off x="20221575" y="10991850"/>
          <a:ext cx="2441122" cy="761698"/>
        </a:xfrm>
        <a:prstGeom prst="roundRect">
          <a:avLst/>
        </a:prstGeom>
        <a:solidFill>
          <a:srgbClr val="00A4D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16</xdr:col>
      <xdr:colOff>0</xdr:colOff>
      <xdr:row>52</xdr:row>
      <xdr:rowOff>0</xdr:rowOff>
    </xdr:from>
    <xdr:to>
      <xdr:col>23</xdr:col>
      <xdr:colOff>66675</xdr:colOff>
      <xdr:row>68</xdr:row>
      <xdr:rowOff>152400</xdr:rowOff>
    </xdr:to>
    <xdr:graphicFrame macro="">
      <xdr:nvGraphicFramePr>
        <xdr:cNvPr id="11" name="Grafiek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114300</xdr:colOff>
      <xdr:row>28</xdr:row>
      <xdr:rowOff>38100</xdr:rowOff>
    </xdr:from>
    <xdr:to>
      <xdr:col>8</xdr:col>
      <xdr:colOff>228600</xdr:colOff>
      <xdr:row>47</xdr:row>
      <xdr:rowOff>14287</xdr:rowOff>
    </xdr:to>
    <xdr:graphicFrame macro="">
      <xdr:nvGraphicFramePr>
        <xdr:cNvPr id="3" name="Grafiek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142875</xdr:colOff>
      <xdr:row>28</xdr:row>
      <xdr:rowOff>14287</xdr:rowOff>
    </xdr:from>
    <xdr:to>
      <xdr:col>20</xdr:col>
      <xdr:colOff>495675</xdr:colOff>
      <xdr:row>46</xdr:row>
      <xdr:rowOff>152437</xdr:rowOff>
    </xdr:to>
    <xdr:graphicFrame macro="">
      <xdr:nvGraphicFramePr>
        <xdr:cNvPr id="4" name="Grafiek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12</xdr:col>
      <xdr:colOff>20425</xdr:colOff>
      <xdr:row>5</xdr:row>
      <xdr:rowOff>115670</xdr:rowOff>
    </xdr:from>
    <xdr:to>
      <xdr:col>17</xdr:col>
      <xdr:colOff>61247</xdr:colOff>
      <xdr:row>10</xdr:row>
      <xdr:rowOff>96318</xdr:rowOff>
    </xdr:to>
    <xdr:sp macro="" textlink="">
      <xdr:nvSpPr>
        <xdr:cNvPr id="4" name="Afgeronde rechthoek 3"/>
        <xdr:cNvSpPr/>
      </xdr:nvSpPr>
      <xdr:spPr>
        <a:xfrm>
          <a:off x="19756225" y="7897595"/>
          <a:ext cx="2441122" cy="761698"/>
        </a:xfrm>
        <a:prstGeom prst="roundRect">
          <a:avLst/>
        </a:prstGeom>
        <a:solidFill>
          <a:srgbClr val="00A4D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12</xdr:col>
      <xdr:colOff>29950</xdr:colOff>
      <xdr:row>14</xdr:row>
      <xdr:rowOff>115670</xdr:rowOff>
    </xdr:from>
    <xdr:to>
      <xdr:col>16</xdr:col>
      <xdr:colOff>137447</xdr:colOff>
      <xdr:row>19</xdr:row>
      <xdr:rowOff>96318</xdr:rowOff>
    </xdr:to>
    <xdr:sp macro="" textlink="">
      <xdr:nvSpPr>
        <xdr:cNvPr id="5" name="Afgeronde rechthoek 4"/>
        <xdr:cNvSpPr/>
      </xdr:nvSpPr>
      <xdr:spPr>
        <a:xfrm>
          <a:off x="19765750" y="9307295"/>
          <a:ext cx="1898197" cy="761698"/>
        </a:xfrm>
        <a:prstGeom prst="roundRect">
          <a:avLst/>
        </a:prstGeom>
        <a:solidFill>
          <a:srgbClr val="00A4D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40</xdr:col>
      <xdr:colOff>0</xdr:colOff>
      <xdr:row>53</xdr:row>
      <xdr:rowOff>142875</xdr:rowOff>
    </xdr:from>
    <xdr:to>
      <xdr:col>42</xdr:col>
      <xdr:colOff>114300</xdr:colOff>
      <xdr:row>55</xdr:row>
      <xdr:rowOff>66675</xdr:rowOff>
    </xdr:to>
    <xdr:sp macro="" textlink="TabellenBUS!$F$7">
      <xdr:nvSpPr>
        <xdr:cNvPr id="8" name="Afgeronde rechthoek 7"/>
        <xdr:cNvSpPr/>
      </xdr:nvSpPr>
      <xdr:spPr>
        <a:xfrm>
          <a:off x="18135600" y="8239125"/>
          <a:ext cx="1333500" cy="247650"/>
        </a:xfrm>
        <a:prstGeom prst="roundRect">
          <a:avLst/>
        </a:prstGeom>
        <a:solidFill>
          <a:schemeClr val="accent4">
            <a:lumMod val="75000"/>
          </a:schemeClr>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0B3BEC1-2A93-4243-8DD3-691C86939AC5}" type="TxLink">
            <a:rPr lang="nl-NL" sz="1100" b="1"/>
            <a:pPr algn="ctr"/>
            <a:t>Nederland</a:t>
          </a:fld>
          <a:endParaRPr lang="nl-NL" sz="1100" b="1"/>
        </a:p>
      </xdr:txBody>
    </xdr:sp>
    <xdr:clientData/>
  </xdr:twoCellAnchor>
  <xdr:twoCellAnchor>
    <xdr:from>
      <xdr:col>1</xdr:col>
      <xdr:colOff>68262</xdr:colOff>
      <xdr:row>38</xdr:row>
      <xdr:rowOff>152400</xdr:rowOff>
    </xdr:from>
    <xdr:to>
      <xdr:col>5</xdr:col>
      <xdr:colOff>1190</xdr:colOff>
      <xdr:row>40</xdr:row>
      <xdr:rowOff>93110</xdr:rowOff>
    </xdr:to>
    <xdr:sp macro="" textlink="TabellenBUS!F7">
      <xdr:nvSpPr>
        <xdr:cNvPr id="20" name="Tekstvak 19"/>
        <xdr:cNvSpPr txBox="1"/>
      </xdr:nvSpPr>
      <xdr:spPr>
        <a:xfrm>
          <a:off x="677862" y="6305550"/>
          <a:ext cx="2371328" cy="264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fld id="{D8807333-8093-4EB0-BF0F-3B1780393814}" type="TxLink">
            <a:rPr lang="nl-NL" sz="1100"/>
            <a:pPr/>
            <a:t>Nederland</a:t>
          </a:fld>
          <a:endParaRPr lang="nl-NL" sz="1100"/>
        </a:p>
      </xdr:txBody>
    </xdr:sp>
    <xdr:clientData/>
  </xdr:twoCellAnchor>
  <xdr:twoCellAnchor>
    <xdr:from>
      <xdr:col>1</xdr:col>
      <xdr:colOff>28575</xdr:colOff>
      <xdr:row>39</xdr:row>
      <xdr:rowOff>79772</xdr:rowOff>
    </xdr:from>
    <xdr:to>
      <xdr:col>1</xdr:col>
      <xdr:colOff>118575</xdr:colOff>
      <xdr:row>40</xdr:row>
      <xdr:rowOff>7847</xdr:rowOff>
    </xdr:to>
    <xdr:sp macro="" textlink="">
      <xdr:nvSpPr>
        <xdr:cNvPr id="21" name="Rechthoek 20"/>
        <xdr:cNvSpPr/>
      </xdr:nvSpPr>
      <xdr:spPr>
        <a:xfrm>
          <a:off x="638175" y="6394847"/>
          <a:ext cx="90000" cy="90000"/>
        </a:xfrm>
        <a:prstGeom prst="rect">
          <a:avLst/>
        </a:prstGeom>
        <a:solidFill>
          <a:srgbClr val="7030A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1</xdr:col>
      <xdr:colOff>68284</xdr:colOff>
      <xdr:row>39</xdr:row>
      <xdr:rowOff>159144</xdr:rowOff>
    </xdr:from>
    <xdr:to>
      <xdr:col>5</xdr:col>
      <xdr:colOff>1212</xdr:colOff>
      <xdr:row>41</xdr:row>
      <xdr:rowOff>99854</xdr:rowOff>
    </xdr:to>
    <xdr:sp macro="" textlink="TabellenBUS!$N$7">
      <xdr:nvSpPr>
        <xdr:cNvPr id="22" name="Tekstvak 21"/>
        <xdr:cNvSpPr txBox="1"/>
      </xdr:nvSpPr>
      <xdr:spPr>
        <a:xfrm>
          <a:off x="677884" y="6474219"/>
          <a:ext cx="2371328" cy="264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fld id="{9A7B5DB5-3523-425C-956C-2AA2ADCA8DF9}" type="TxLink">
            <a:rPr lang="nl-NL" sz="1100"/>
            <a:pPr/>
            <a:t>0</a:t>
          </a:fld>
          <a:endParaRPr lang="nl-NL" sz="1100"/>
        </a:p>
      </xdr:txBody>
    </xdr:sp>
    <xdr:clientData/>
  </xdr:twoCellAnchor>
  <xdr:twoCellAnchor>
    <xdr:from>
      <xdr:col>1</xdr:col>
      <xdr:colOff>28597</xdr:colOff>
      <xdr:row>40</xdr:row>
      <xdr:rowOff>86516</xdr:rowOff>
    </xdr:from>
    <xdr:to>
      <xdr:col>1</xdr:col>
      <xdr:colOff>118597</xdr:colOff>
      <xdr:row>41</xdr:row>
      <xdr:rowOff>14591</xdr:rowOff>
    </xdr:to>
    <xdr:sp macro="" textlink="">
      <xdr:nvSpPr>
        <xdr:cNvPr id="23" name="Rechthoek 22"/>
        <xdr:cNvSpPr/>
      </xdr:nvSpPr>
      <xdr:spPr>
        <a:xfrm>
          <a:off x="638197" y="6563516"/>
          <a:ext cx="90000" cy="90000"/>
        </a:xfrm>
        <a:prstGeom prst="rect">
          <a:avLst/>
        </a:prstGeom>
        <a:solidFill>
          <a:schemeClr val="accent4">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1</xdr:col>
      <xdr:colOff>0</xdr:colOff>
      <xdr:row>2</xdr:row>
      <xdr:rowOff>0</xdr:rowOff>
    </xdr:from>
    <xdr:to>
      <xdr:col>3</xdr:col>
      <xdr:colOff>157531</xdr:colOff>
      <xdr:row>5</xdr:row>
      <xdr:rowOff>26560</xdr:rowOff>
    </xdr:to>
    <xdr:sp macro="" textlink="TabellenBUS!$N$7">
      <xdr:nvSpPr>
        <xdr:cNvPr id="18" name="Afgeronde rechthoek 17"/>
        <xdr:cNvSpPr/>
      </xdr:nvSpPr>
      <xdr:spPr>
        <a:xfrm>
          <a:off x="609600" y="323850"/>
          <a:ext cx="1376731" cy="512335"/>
        </a:xfrm>
        <a:prstGeom prst="roundRect">
          <a:avLst/>
        </a:prstGeom>
        <a:solidFill>
          <a:schemeClr val="accent4">
            <a:lumMod val="60000"/>
            <a:lumOff val="40000"/>
          </a:schemeClr>
        </a:solidFill>
        <a:ln>
          <a:solidFill>
            <a:schemeClr val="accent4">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AE778AA-74FC-47E5-B8AF-ED36D7AFF857}" type="TxLink">
            <a:rPr lang="nl-NL" sz="1100" b="0"/>
            <a:pPr algn="ctr"/>
            <a:t>0</a:t>
          </a:fld>
          <a:endParaRPr lang="nl-NL" sz="1100" b="0"/>
        </a:p>
      </xdr:txBody>
    </xdr:sp>
    <xdr:clientData/>
  </xdr:twoCellAnchor>
  <xdr:twoCellAnchor editAs="oneCell">
    <xdr:from>
      <xdr:col>11</xdr:col>
      <xdr:colOff>38100</xdr:colOff>
      <xdr:row>5</xdr:row>
      <xdr:rowOff>9525</xdr:rowOff>
    </xdr:from>
    <xdr:to>
      <xdr:col>12</xdr:col>
      <xdr:colOff>445052</xdr:colOff>
      <xdr:row>7</xdr:row>
      <xdr:rowOff>142875</xdr:rowOff>
    </xdr:to>
    <xdr:pic>
      <xdr:nvPicPr>
        <xdr:cNvPr id="30" name="Afbeelding 29"/>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ackgroundRemoval t="0" b="98204" l="0" r="100000">
                      <a14:foregroundMark x1="10405" y1="68263" x2="27168" y2="44910"/>
                      <a14:foregroundMark x1="50867" y1="31138" x2="61850" y2="46707"/>
                      <a14:foregroundMark x1="63006" y1="48503" x2="76879" y2="25150"/>
                    </a14:backgroundRemoval>
                  </a14:imgEffect>
                </a14:imgLayer>
              </a14:imgProps>
            </a:ext>
            <a:ext uri="{28A0092B-C50C-407E-A947-70E740481C1C}">
              <a14:useLocalDpi xmlns:a14="http://schemas.microsoft.com/office/drawing/2010/main" val="0"/>
            </a:ext>
          </a:extLst>
        </a:blip>
        <a:srcRect/>
        <a:stretch>
          <a:fillRect/>
        </a:stretch>
      </xdr:blipFill>
      <xdr:spPr bwMode="auto">
        <a:xfrm>
          <a:off x="5343525" y="819150"/>
          <a:ext cx="473627" cy="457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14</xdr:row>
      <xdr:rowOff>47625</xdr:rowOff>
    </xdr:from>
    <xdr:to>
      <xdr:col>12</xdr:col>
      <xdr:colOff>473627</xdr:colOff>
      <xdr:row>17</xdr:row>
      <xdr:rowOff>19050</xdr:rowOff>
    </xdr:to>
    <xdr:pic>
      <xdr:nvPicPr>
        <xdr:cNvPr id="31" name="Afbeelding 30"/>
        <xdr:cNvPicPr>
          <a:picLocks noChangeAspect="1" noChangeArrowheads="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0" b="98204" l="0" r="100000">
                      <a14:foregroundMark x1="10405" y1="68263" x2="27168" y2="44910"/>
                      <a14:foregroundMark x1="50867" y1="31138" x2="61850" y2="46707"/>
                      <a14:foregroundMark x1="63006" y1="48503" x2="76879" y2="25150"/>
                    </a14:backgroundRemoval>
                  </a14:imgEffect>
                </a14:imgLayer>
              </a14:imgProps>
            </a:ext>
            <a:ext uri="{28A0092B-C50C-407E-A947-70E740481C1C}">
              <a14:useLocalDpi xmlns:a14="http://schemas.microsoft.com/office/drawing/2010/main" val="0"/>
            </a:ext>
          </a:extLst>
        </a:blip>
        <a:srcRect/>
        <a:stretch>
          <a:fillRect/>
        </a:stretch>
      </xdr:blipFill>
      <xdr:spPr bwMode="auto">
        <a:xfrm flipV="1">
          <a:off x="5372100" y="2314575"/>
          <a:ext cx="473627" cy="457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8</xdr:row>
      <xdr:rowOff>0</xdr:rowOff>
    </xdr:from>
    <xdr:to>
      <xdr:col>3</xdr:col>
      <xdr:colOff>157531</xdr:colOff>
      <xdr:row>11</xdr:row>
      <xdr:rowOff>26560</xdr:rowOff>
    </xdr:to>
    <xdr:sp macro="" textlink="TabellenBUS!$N$7">
      <xdr:nvSpPr>
        <xdr:cNvPr id="32" name="Afgeronde rechthoek 31"/>
        <xdr:cNvSpPr/>
      </xdr:nvSpPr>
      <xdr:spPr>
        <a:xfrm>
          <a:off x="609600" y="1295400"/>
          <a:ext cx="1376731" cy="512335"/>
        </a:xfrm>
        <a:prstGeom prst="roundRect">
          <a:avLst/>
        </a:prstGeom>
        <a:solidFill>
          <a:schemeClr val="accent3"/>
        </a:solidFill>
        <a:ln>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BAD94D2-36AB-49DC-9298-322BCDDED0CD}" type="TxLink">
            <a:rPr lang="nl-NL" sz="1100" b="0" i="0"/>
            <a:pPr algn="ctr"/>
            <a:t>0</a:t>
          </a:fld>
          <a:endParaRPr lang="nl-NL" sz="1100" b="0" i="0"/>
        </a:p>
      </xdr:txBody>
    </xdr:sp>
    <xdr:clientData/>
  </xdr:twoCellAnchor>
  <xdr:twoCellAnchor>
    <xdr:from>
      <xdr:col>1</xdr:col>
      <xdr:colOff>0</xdr:colOff>
      <xdr:row>14</xdr:row>
      <xdr:rowOff>0</xdr:rowOff>
    </xdr:from>
    <xdr:to>
      <xdr:col>3</xdr:col>
      <xdr:colOff>157531</xdr:colOff>
      <xdr:row>17</xdr:row>
      <xdr:rowOff>26560</xdr:rowOff>
    </xdr:to>
    <xdr:sp macro="" textlink="TabellenBUS!$N$7">
      <xdr:nvSpPr>
        <xdr:cNvPr id="34" name="Afgeronde rechthoek 33"/>
        <xdr:cNvSpPr/>
      </xdr:nvSpPr>
      <xdr:spPr>
        <a:xfrm>
          <a:off x="609600" y="2266950"/>
          <a:ext cx="1376731" cy="512335"/>
        </a:xfrm>
        <a:prstGeom prst="roundRect">
          <a:avLst/>
        </a:prstGeom>
        <a:solidFill>
          <a:schemeClr val="accent2">
            <a:lumMod val="60000"/>
            <a:lumOff val="4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F4B87B9-58FA-45B4-B6F9-D4F0B7E4750F}" type="TxLink">
            <a:rPr lang="nl-NL" sz="1100" b="0" i="0"/>
            <a:pPr algn="ctr"/>
            <a:t>0</a:t>
          </a:fld>
          <a:endParaRPr lang="nl-NL" sz="1100" b="0" i="0"/>
        </a:p>
      </xdr:txBody>
    </xdr:sp>
    <xdr:clientData/>
  </xdr:twoCellAnchor>
  <xdr:twoCellAnchor>
    <xdr:from>
      <xdr:col>4</xdr:col>
      <xdr:colOff>295275</xdr:colOff>
      <xdr:row>27</xdr:row>
      <xdr:rowOff>9525</xdr:rowOff>
    </xdr:from>
    <xdr:to>
      <xdr:col>8</xdr:col>
      <xdr:colOff>428625</xdr:colOff>
      <xdr:row>31</xdr:row>
      <xdr:rowOff>112285</xdr:rowOff>
    </xdr:to>
    <xdr:sp macro="" textlink="">
      <xdr:nvSpPr>
        <xdr:cNvPr id="17" name="Afgeronde rechthoek 16"/>
        <xdr:cNvSpPr/>
      </xdr:nvSpPr>
      <xdr:spPr>
        <a:xfrm>
          <a:off x="2733675" y="4381500"/>
          <a:ext cx="1714500" cy="75046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endParaRPr lang="en-US"/>
        </a:p>
      </xdr:txBody>
    </xdr:sp>
    <xdr:clientData/>
  </xdr:twoCellAnchor>
  <xdr:twoCellAnchor>
    <xdr:from>
      <xdr:col>1</xdr:col>
      <xdr:colOff>0</xdr:colOff>
      <xdr:row>20</xdr:row>
      <xdr:rowOff>0</xdr:rowOff>
    </xdr:from>
    <xdr:to>
      <xdr:col>3</xdr:col>
      <xdr:colOff>157531</xdr:colOff>
      <xdr:row>23</xdr:row>
      <xdr:rowOff>152400</xdr:rowOff>
    </xdr:to>
    <xdr:sp macro="" textlink="">
      <xdr:nvSpPr>
        <xdr:cNvPr id="19" name="Afgeronde rechthoek 18"/>
        <xdr:cNvSpPr/>
      </xdr:nvSpPr>
      <xdr:spPr>
        <a:xfrm>
          <a:off x="609600" y="3238500"/>
          <a:ext cx="1376731" cy="638175"/>
        </a:xfrm>
        <a:prstGeom prst="round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lang="en-US"/>
            <a:t>0</a:t>
          </a:r>
        </a:p>
      </xdr:txBody>
    </xdr:sp>
    <xdr:clientData/>
  </xdr:twoCellAnchor>
  <mc:AlternateContent xmlns:mc="http://schemas.openxmlformats.org/markup-compatibility/2006">
    <mc:Choice xmlns:a14="http://schemas.microsoft.com/office/drawing/2010/main" Requires="a14">
      <xdr:twoCellAnchor editAs="oneCell">
        <xdr:from>
          <xdr:col>4</xdr:col>
          <xdr:colOff>276226</xdr:colOff>
          <xdr:row>26</xdr:row>
          <xdr:rowOff>38099</xdr:rowOff>
        </xdr:from>
        <xdr:to>
          <xdr:col>9</xdr:col>
          <xdr:colOff>523876</xdr:colOff>
          <xdr:row>32</xdr:row>
          <xdr:rowOff>38099</xdr:rowOff>
        </xdr:to>
        <xdr:pic>
          <xdr:nvPicPr>
            <xdr:cNvPr id="25" name="Afbeelding 24"/>
            <xdr:cNvPicPr>
              <a:picLocks noChangeAspect="1" noChangeArrowheads="1"/>
              <a:extLst>
                <a:ext uri="{84589F7E-364E-4C9E-8A38-B11213B215E9}">
                  <a14:cameraTool cellRange="Fig1_LegendaBUS" spid="_x0000_s413759"/>
                </a:ext>
              </a:extLst>
            </xdr:cNvPicPr>
          </xdr:nvPicPr>
          <xdr:blipFill>
            <a:blip xmlns:r="http://schemas.openxmlformats.org/officeDocument/2006/relationships" r:embed="rId5"/>
            <a:srcRect/>
            <a:stretch>
              <a:fillRect/>
            </a:stretch>
          </xdr:blipFill>
          <xdr:spPr bwMode="auto">
            <a:xfrm>
              <a:off x="2714626" y="4248149"/>
              <a:ext cx="2438400" cy="971550"/>
            </a:xfrm>
            <a:prstGeom prst="rect">
              <a:avLst/>
            </a:prstGeom>
            <a:noFill/>
            <a:ln>
              <a:noFill/>
            </a:ln>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34</xdr:row>
          <xdr:rowOff>0</xdr:rowOff>
        </xdr:from>
        <xdr:to>
          <xdr:col>9</xdr:col>
          <xdr:colOff>293250</xdr:colOff>
          <xdr:row>39</xdr:row>
          <xdr:rowOff>3539</xdr:rowOff>
        </xdr:to>
        <xdr:pic>
          <xdr:nvPicPr>
            <xdr:cNvPr id="24" name="Afbeelding 23"/>
            <xdr:cNvPicPr>
              <a:picLocks noChangeAspect="1" noChangeArrowheads="1"/>
              <a:extLst>
                <a:ext uri="{84589F7E-364E-4C9E-8A38-B11213B215E9}">
                  <a14:cameraTool cellRange="Fig2_LegendaBUS" spid="_x0000_s413760"/>
                </a:ext>
              </a:extLst>
            </xdr:cNvPicPr>
          </xdr:nvPicPr>
          <xdr:blipFill>
            <a:blip xmlns:r="http://schemas.openxmlformats.org/officeDocument/2006/relationships" r:embed="rId6"/>
            <a:srcRect/>
            <a:stretch>
              <a:fillRect/>
            </a:stretch>
          </xdr:blipFill>
          <xdr:spPr bwMode="auto">
            <a:xfrm>
              <a:off x="2438400" y="5505450"/>
              <a:ext cx="2484000" cy="813164"/>
            </a:xfrm>
            <a:prstGeom prst="rect">
              <a:avLst/>
            </a:prstGeom>
            <a:noFill/>
            <a:ln>
              <a:noFill/>
            </a:ln>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43</xdr:row>
          <xdr:rowOff>0</xdr:rowOff>
        </xdr:from>
        <xdr:to>
          <xdr:col>9</xdr:col>
          <xdr:colOff>293250</xdr:colOff>
          <xdr:row>48</xdr:row>
          <xdr:rowOff>3539</xdr:rowOff>
        </xdr:to>
        <xdr:pic>
          <xdr:nvPicPr>
            <xdr:cNvPr id="26" name="Afbeelding 25"/>
            <xdr:cNvPicPr>
              <a:picLocks noChangeAspect="1" noChangeArrowheads="1"/>
              <a:extLst>
                <a:ext uri="{84589F7E-364E-4C9E-8A38-B11213B215E9}">
                  <a14:cameraTool cellRange="Fig3_LegendaBUS" spid="_x0000_s413761"/>
                </a:ext>
              </a:extLst>
            </xdr:cNvPicPr>
          </xdr:nvPicPr>
          <xdr:blipFill>
            <a:blip xmlns:r="http://schemas.openxmlformats.org/officeDocument/2006/relationships" r:embed="rId7"/>
            <a:srcRect/>
            <a:stretch>
              <a:fillRect/>
            </a:stretch>
          </xdr:blipFill>
          <xdr:spPr bwMode="auto">
            <a:xfrm>
              <a:off x="2438400" y="6962775"/>
              <a:ext cx="2484000" cy="813164"/>
            </a:xfrm>
            <a:prstGeom prst="rect">
              <a:avLst/>
            </a:prstGeom>
            <a:noFill/>
            <a:ln>
              <a:noFill/>
            </a:ln>
            <a:extLst>
              <a:ext uri="{909E8E84-426E-40DD-AFC4-6F175D3DCCD1}">
                <a14:hiddenFill>
                  <a:solidFill>
                    <a:srgbClr val="FFFFFF"/>
                  </a:solidFill>
                </a14:hiddenFill>
              </a:ext>
            </a:extLst>
          </xdr:spPr>
        </xdr:pic>
        <xdr:clientData/>
      </xdr:twoCellAnchor>
    </mc:Choice>
    <mc:Fallback/>
  </mc:AlternateContent>
  <xdr:twoCellAnchor>
    <xdr:from>
      <xdr:col>12</xdr:col>
      <xdr:colOff>39688</xdr:colOff>
      <xdr:row>24</xdr:row>
      <xdr:rowOff>0</xdr:rowOff>
    </xdr:from>
    <xdr:to>
      <xdr:col>16</xdr:col>
      <xdr:colOff>147185</xdr:colOff>
      <xdr:row>28</xdr:row>
      <xdr:rowOff>139398</xdr:rowOff>
    </xdr:to>
    <xdr:sp macro="" textlink="">
      <xdr:nvSpPr>
        <xdr:cNvPr id="35" name="Afgeronde rechthoek 34"/>
        <xdr:cNvSpPr/>
      </xdr:nvSpPr>
      <xdr:spPr>
        <a:xfrm>
          <a:off x="5377657" y="3810000"/>
          <a:ext cx="1893434" cy="774398"/>
        </a:xfrm>
        <a:prstGeom prst="roundRect">
          <a:avLst/>
        </a:prstGeom>
        <a:solidFill>
          <a:srgbClr val="00A4D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20</xdr:col>
      <xdr:colOff>0</xdr:colOff>
      <xdr:row>52</xdr:row>
      <xdr:rowOff>0</xdr:rowOff>
    </xdr:from>
    <xdr:to>
      <xdr:col>25</xdr:col>
      <xdr:colOff>540105</xdr:colOff>
      <xdr:row>55</xdr:row>
      <xdr:rowOff>116456</xdr:rowOff>
    </xdr:to>
    <xdr:sp macro="" textlink="TabellenBUS!$F$18">
      <xdr:nvSpPr>
        <xdr:cNvPr id="29" name="Afgeronde rechthoek 28"/>
        <xdr:cNvSpPr/>
      </xdr:nvSpPr>
      <xdr:spPr>
        <a:xfrm>
          <a:off x="9601200" y="8420100"/>
          <a:ext cx="3588105" cy="602231"/>
        </a:xfrm>
        <a:prstGeom prst="roundRect">
          <a:avLst/>
        </a:prstGeom>
        <a:solidFill>
          <a:schemeClr val="accent4">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fld id="{5A17F0E8-828A-4A9E-9ACD-FF9AB9A008D6}" type="TxLink">
            <a:rPr lang="en-US" sz="1200" b="1" i="0" u="none" strike="noStrike">
              <a:solidFill>
                <a:schemeClr val="bg1"/>
              </a:solidFill>
              <a:latin typeface="Calibri"/>
            </a:rPr>
            <a:pPr algn="r"/>
            <a:t> </a:t>
          </a:fld>
          <a:endParaRPr lang="en-US" sz="1800" b="1">
            <a:solidFill>
              <a:schemeClr val="bg1"/>
            </a:solidFill>
          </a:endParaRPr>
        </a:p>
      </xdr:txBody>
    </xdr:sp>
    <xdr:clientData/>
  </xdr:twoCellAnchor>
  <xdr:twoCellAnchor>
    <xdr:from>
      <xdr:col>20</xdr:col>
      <xdr:colOff>0</xdr:colOff>
      <xdr:row>45</xdr:row>
      <xdr:rowOff>0</xdr:rowOff>
    </xdr:from>
    <xdr:to>
      <xdr:col>25</xdr:col>
      <xdr:colOff>540105</xdr:colOff>
      <xdr:row>48</xdr:row>
      <xdr:rowOff>116456</xdr:rowOff>
    </xdr:to>
    <xdr:sp macro="" textlink="">
      <xdr:nvSpPr>
        <xdr:cNvPr id="33" name="Afgeronde rechthoek 32"/>
        <xdr:cNvSpPr/>
      </xdr:nvSpPr>
      <xdr:spPr>
        <a:xfrm>
          <a:off x="9172575" y="7286625"/>
          <a:ext cx="3588105" cy="602231"/>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18</xdr:col>
      <xdr:colOff>400050</xdr:colOff>
      <xdr:row>1</xdr:row>
      <xdr:rowOff>66675</xdr:rowOff>
    </xdr:from>
    <xdr:to>
      <xdr:col>25</xdr:col>
      <xdr:colOff>361950</xdr:colOff>
      <xdr:row>6</xdr:row>
      <xdr:rowOff>19050</xdr:rowOff>
    </xdr:to>
    <xdr:sp macro="" textlink="">
      <xdr:nvSpPr>
        <xdr:cNvPr id="2" name="BUSgem2"/>
        <xdr:cNvSpPr/>
      </xdr:nvSpPr>
      <xdr:spPr>
        <a:xfrm>
          <a:off x="8782050" y="228600"/>
          <a:ext cx="3800475" cy="762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20</xdr:col>
      <xdr:colOff>0</xdr:colOff>
      <xdr:row>60</xdr:row>
      <xdr:rowOff>0</xdr:rowOff>
    </xdr:from>
    <xdr:to>
      <xdr:col>25</xdr:col>
      <xdr:colOff>541200</xdr:colOff>
      <xdr:row>63</xdr:row>
      <xdr:rowOff>115425</xdr:rowOff>
    </xdr:to>
    <xdr:sp macro="" textlink="TabellenBUS!T18">
      <xdr:nvSpPr>
        <xdr:cNvPr id="28" name="Afgeronde rechthoek 27"/>
        <xdr:cNvSpPr/>
      </xdr:nvSpPr>
      <xdr:spPr>
        <a:xfrm>
          <a:off x="9172575" y="9667875"/>
          <a:ext cx="3589200" cy="601200"/>
        </a:xfrm>
        <a:prstGeom prst="roundRect">
          <a:avLst/>
        </a:prstGeom>
        <a:solidFill>
          <a:schemeClr val="accent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fld id="{83DB859B-8D52-47D3-9485-911993F4FB20}" type="TxLink">
            <a:rPr lang="en-US" sz="1200" b="1" i="0" u="none" strike="noStrike">
              <a:solidFill>
                <a:schemeClr val="bg1"/>
              </a:solidFill>
              <a:latin typeface="Calibri"/>
              <a:cs typeface="Arial"/>
            </a:rPr>
            <a:pPr algn="r"/>
            <a:t>#WAARDE!</a:t>
          </a:fld>
          <a:endParaRPr lang="en-US" sz="1800" b="1" i="0">
            <a:solidFill>
              <a:schemeClr val="bg1"/>
            </a:solidFill>
            <a:latin typeface="+mn-lt"/>
          </a:endParaRPr>
        </a:p>
      </xdr:txBody>
    </xdr:sp>
    <xdr:clientData/>
  </xdr:twoCellAnchor>
  <xdr:twoCellAnchor>
    <xdr:from>
      <xdr:col>29</xdr:col>
      <xdr:colOff>0</xdr:colOff>
      <xdr:row>52</xdr:row>
      <xdr:rowOff>0</xdr:rowOff>
    </xdr:from>
    <xdr:to>
      <xdr:col>34</xdr:col>
      <xdr:colOff>540105</xdr:colOff>
      <xdr:row>55</xdr:row>
      <xdr:rowOff>116456</xdr:rowOff>
    </xdr:to>
    <xdr:sp macro="" textlink="TabellenSRG!$E$26">
      <xdr:nvSpPr>
        <xdr:cNvPr id="27" name="Afgeronde rechthoek 26"/>
        <xdr:cNvSpPr/>
      </xdr:nvSpPr>
      <xdr:spPr>
        <a:xfrm>
          <a:off x="9172575" y="8372475"/>
          <a:ext cx="3588105" cy="602231"/>
        </a:xfrm>
        <a:prstGeom prst="roundRect">
          <a:avLst/>
        </a:prstGeom>
        <a:solidFill>
          <a:schemeClr val="accent4">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fld id="{0228BD35-1147-4F69-A87C-548474A7FFC4}" type="TxLink">
            <a:rPr lang="en-US" sz="1200" b="1" i="0" u="none" strike="noStrike">
              <a:solidFill>
                <a:schemeClr val="bg1"/>
              </a:solidFill>
              <a:latin typeface="Calibri"/>
            </a:rPr>
            <a:pPr algn="r"/>
            <a:t> </a:t>
          </a:fld>
          <a:endParaRPr lang="en-US" sz="2800" b="1">
            <a:solidFill>
              <a:schemeClr val="bg1"/>
            </a:solidFill>
          </a:endParaRPr>
        </a:p>
      </xdr:txBody>
    </xdr:sp>
    <xdr:clientData/>
  </xdr:twoCellAnchor>
  <xdr:twoCellAnchor>
    <xdr:from>
      <xdr:col>29</xdr:col>
      <xdr:colOff>0</xdr:colOff>
      <xdr:row>45</xdr:row>
      <xdr:rowOff>0</xdr:rowOff>
    </xdr:from>
    <xdr:to>
      <xdr:col>34</xdr:col>
      <xdr:colOff>540105</xdr:colOff>
      <xdr:row>48</xdr:row>
      <xdr:rowOff>116456</xdr:rowOff>
    </xdr:to>
    <xdr:sp macro="" textlink="">
      <xdr:nvSpPr>
        <xdr:cNvPr id="38" name="Afgeronde rechthoek 37"/>
        <xdr:cNvSpPr/>
      </xdr:nvSpPr>
      <xdr:spPr>
        <a:xfrm>
          <a:off x="9172575" y="7286625"/>
          <a:ext cx="3588105" cy="602231"/>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27</xdr:col>
      <xdr:colOff>400050</xdr:colOff>
      <xdr:row>1</xdr:row>
      <xdr:rowOff>66675</xdr:rowOff>
    </xdr:from>
    <xdr:to>
      <xdr:col>34</xdr:col>
      <xdr:colOff>361950</xdr:colOff>
      <xdr:row>6</xdr:row>
      <xdr:rowOff>19050</xdr:rowOff>
    </xdr:to>
    <xdr:sp macro="" textlink="">
      <xdr:nvSpPr>
        <xdr:cNvPr id="39" name="BUSgem2"/>
        <xdr:cNvSpPr/>
      </xdr:nvSpPr>
      <xdr:spPr>
        <a:xfrm>
          <a:off x="8782050" y="228600"/>
          <a:ext cx="3800475" cy="762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29</xdr:col>
      <xdr:colOff>0</xdr:colOff>
      <xdr:row>60</xdr:row>
      <xdr:rowOff>0</xdr:rowOff>
    </xdr:from>
    <xdr:to>
      <xdr:col>34</xdr:col>
      <xdr:colOff>541200</xdr:colOff>
      <xdr:row>63</xdr:row>
      <xdr:rowOff>115425</xdr:rowOff>
    </xdr:to>
    <xdr:sp macro="" textlink="TabellenSRG!$P$82">
      <xdr:nvSpPr>
        <xdr:cNvPr id="40" name="Afgeronde rechthoek 39"/>
        <xdr:cNvSpPr/>
      </xdr:nvSpPr>
      <xdr:spPr>
        <a:xfrm>
          <a:off x="9172575" y="9620250"/>
          <a:ext cx="3589200" cy="601200"/>
        </a:xfrm>
        <a:prstGeom prst="roundRect">
          <a:avLst/>
        </a:prstGeom>
        <a:solidFill>
          <a:schemeClr val="accent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fld id="{8CCFB42A-2EE9-44D9-8942-80DB996421F8}" type="TxLink">
            <a:rPr lang="en-US" sz="1200" b="1" i="0" u="none" strike="noStrike">
              <a:solidFill>
                <a:schemeClr val="bg1"/>
              </a:solidFill>
              <a:latin typeface="+mn-lt"/>
              <a:cs typeface="Arial"/>
            </a:rPr>
            <a:pPr algn="r"/>
            <a:t>#N/B</a:t>
          </a:fld>
          <a:endParaRPr lang="en-US" sz="1200" b="1" i="0">
            <a:solidFill>
              <a:schemeClr val="bg1"/>
            </a:solidFill>
            <a:latin typeface="+mn-lt"/>
          </a:endParaRPr>
        </a:p>
      </xdr:txBody>
    </xdr:sp>
    <xdr:clientData/>
  </xdr:twoCellAnchor>
  <xdr:twoCellAnchor>
    <xdr:from>
      <xdr:col>38</xdr:col>
      <xdr:colOff>0</xdr:colOff>
      <xdr:row>52</xdr:row>
      <xdr:rowOff>0</xdr:rowOff>
    </xdr:from>
    <xdr:to>
      <xdr:col>43</xdr:col>
      <xdr:colOff>540105</xdr:colOff>
      <xdr:row>55</xdr:row>
      <xdr:rowOff>116456</xdr:rowOff>
    </xdr:to>
    <xdr:sp macro="" textlink="TabellenBDFS!$E$29">
      <xdr:nvSpPr>
        <xdr:cNvPr id="36" name="Afgeronde rechthoek 35"/>
        <xdr:cNvSpPr/>
      </xdr:nvSpPr>
      <xdr:spPr>
        <a:xfrm>
          <a:off x="13801725" y="8372475"/>
          <a:ext cx="3588105" cy="602231"/>
        </a:xfrm>
        <a:prstGeom prst="roundRect">
          <a:avLst/>
        </a:prstGeom>
        <a:solidFill>
          <a:schemeClr val="accent4">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fld id="{4095810F-3C98-4DF1-9694-ECAD24D160A6}" type="TxLink">
            <a:rPr lang="en-US" sz="1200" b="1" i="0" u="none" strike="noStrike">
              <a:solidFill>
                <a:schemeClr val="bg1"/>
              </a:solidFill>
              <a:latin typeface="Calibri"/>
            </a:rPr>
            <a:pPr algn="r"/>
            <a:t> </a:t>
          </a:fld>
          <a:endParaRPr lang="en-US" sz="4000" b="1">
            <a:solidFill>
              <a:schemeClr val="bg1"/>
            </a:solidFill>
          </a:endParaRPr>
        </a:p>
      </xdr:txBody>
    </xdr:sp>
    <xdr:clientData/>
  </xdr:twoCellAnchor>
  <xdr:twoCellAnchor>
    <xdr:from>
      <xdr:col>38</xdr:col>
      <xdr:colOff>0</xdr:colOff>
      <xdr:row>45</xdr:row>
      <xdr:rowOff>0</xdr:rowOff>
    </xdr:from>
    <xdr:to>
      <xdr:col>43</xdr:col>
      <xdr:colOff>540105</xdr:colOff>
      <xdr:row>48</xdr:row>
      <xdr:rowOff>116456</xdr:rowOff>
    </xdr:to>
    <xdr:sp macro="" textlink="">
      <xdr:nvSpPr>
        <xdr:cNvPr id="37" name="Afgeronde rechthoek 36"/>
        <xdr:cNvSpPr/>
      </xdr:nvSpPr>
      <xdr:spPr>
        <a:xfrm>
          <a:off x="13801725" y="7286625"/>
          <a:ext cx="3588105" cy="602231"/>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36</xdr:col>
      <xdr:colOff>400050</xdr:colOff>
      <xdr:row>1</xdr:row>
      <xdr:rowOff>66675</xdr:rowOff>
    </xdr:from>
    <xdr:to>
      <xdr:col>43</xdr:col>
      <xdr:colOff>361950</xdr:colOff>
      <xdr:row>6</xdr:row>
      <xdr:rowOff>19050</xdr:rowOff>
    </xdr:to>
    <xdr:sp macro="" textlink="">
      <xdr:nvSpPr>
        <xdr:cNvPr id="41" name="BUSgem2"/>
        <xdr:cNvSpPr/>
      </xdr:nvSpPr>
      <xdr:spPr>
        <a:xfrm>
          <a:off x="13411200" y="228600"/>
          <a:ext cx="3800475" cy="762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38</xdr:col>
      <xdr:colOff>0</xdr:colOff>
      <xdr:row>60</xdr:row>
      <xdr:rowOff>0</xdr:rowOff>
    </xdr:from>
    <xdr:to>
      <xdr:col>43</xdr:col>
      <xdr:colOff>541200</xdr:colOff>
      <xdr:row>63</xdr:row>
      <xdr:rowOff>115425</xdr:rowOff>
    </xdr:to>
    <xdr:sp macro="" textlink="TabellenBDFS!$O$19">
      <xdr:nvSpPr>
        <xdr:cNvPr id="42" name="Afgeronde rechthoek 41"/>
        <xdr:cNvSpPr/>
      </xdr:nvSpPr>
      <xdr:spPr>
        <a:xfrm>
          <a:off x="13801725" y="9620250"/>
          <a:ext cx="3589200" cy="601200"/>
        </a:xfrm>
        <a:prstGeom prst="roundRect">
          <a:avLst/>
        </a:prstGeom>
        <a:solidFill>
          <a:schemeClr val="accent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fld id="{DBC5BB2C-62D0-49A0-BDB0-374C10CE749B}" type="TxLink">
            <a:rPr lang="en-US" sz="1200" b="1" i="0" u="none" strike="noStrike">
              <a:solidFill>
                <a:schemeClr val="bg1"/>
              </a:solidFill>
              <a:latin typeface="Calibri"/>
              <a:cs typeface="Arial"/>
            </a:rPr>
            <a:pPr algn="r"/>
            <a:t> </a:t>
          </a:fld>
          <a:endParaRPr lang="en-US" sz="1800" b="1" i="0">
            <a:solidFill>
              <a:schemeClr val="bg1"/>
            </a:solidFill>
            <a:latin typeface="+mn-l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28</xdr:col>
      <xdr:colOff>114300</xdr:colOff>
      <xdr:row>51</xdr:row>
      <xdr:rowOff>0</xdr:rowOff>
    </xdr:from>
    <xdr:to>
      <xdr:col>31</xdr:col>
      <xdr:colOff>476250</xdr:colOff>
      <xdr:row>52</xdr:row>
      <xdr:rowOff>85725</xdr:rowOff>
    </xdr:to>
    <xdr:sp macro="" textlink="">
      <xdr:nvSpPr>
        <xdr:cNvPr id="19" name="Afgeronde rechthoek 18"/>
        <xdr:cNvSpPr/>
      </xdr:nvSpPr>
      <xdr:spPr>
        <a:xfrm>
          <a:off x="3914775" y="5667375"/>
          <a:ext cx="1333500" cy="247650"/>
        </a:xfrm>
        <a:prstGeom prst="roundRect">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endParaRPr lang="en-US"/>
        </a:p>
      </xdr:txBody>
    </xdr:sp>
    <xdr:clientData/>
  </xdr:twoCellAnchor>
  <xdr:twoCellAnchor>
    <xdr:from>
      <xdr:col>27</xdr:col>
      <xdr:colOff>162011</xdr:colOff>
      <xdr:row>54</xdr:row>
      <xdr:rowOff>108003</xdr:rowOff>
    </xdr:from>
    <xdr:to>
      <xdr:col>27</xdr:col>
      <xdr:colOff>207730</xdr:colOff>
      <xdr:row>54</xdr:row>
      <xdr:rowOff>153722</xdr:rowOff>
    </xdr:to>
    <xdr:sp macro="" textlink="">
      <xdr:nvSpPr>
        <xdr:cNvPr id="68" name="Gelijkbenige driehoek 67"/>
        <xdr:cNvSpPr/>
      </xdr:nvSpPr>
      <xdr:spPr>
        <a:xfrm>
          <a:off x="16444876" y="8797734"/>
          <a:ext cx="45719" cy="45719"/>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27</xdr:col>
      <xdr:colOff>401485</xdr:colOff>
      <xdr:row>54</xdr:row>
      <xdr:rowOff>14324</xdr:rowOff>
    </xdr:from>
    <xdr:to>
      <xdr:col>27</xdr:col>
      <xdr:colOff>447204</xdr:colOff>
      <xdr:row>54</xdr:row>
      <xdr:rowOff>59945</xdr:rowOff>
    </xdr:to>
    <xdr:sp macro="" textlink="">
      <xdr:nvSpPr>
        <xdr:cNvPr id="69" name="Gelijkbenige driehoek 68"/>
        <xdr:cNvSpPr/>
      </xdr:nvSpPr>
      <xdr:spPr>
        <a:xfrm>
          <a:off x="16670185" y="8739224"/>
          <a:ext cx="45719" cy="45621"/>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27</xdr:col>
      <xdr:colOff>252854</xdr:colOff>
      <xdr:row>56</xdr:row>
      <xdr:rowOff>39045</xdr:rowOff>
    </xdr:from>
    <xdr:to>
      <xdr:col>27</xdr:col>
      <xdr:colOff>306140</xdr:colOff>
      <xdr:row>56</xdr:row>
      <xdr:rowOff>86097</xdr:rowOff>
    </xdr:to>
    <xdr:sp macro="" textlink="">
      <xdr:nvSpPr>
        <xdr:cNvPr id="70" name="Gelijkbenige driehoek 69"/>
        <xdr:cNvSpPr/>
      </xdr:nvSpPr>
      <xdr:spPr>
        <a:xfrm flipV="1">
          <a:off x="16535719" y="9014526"/>
          <a:ext cx="53286" cy="47052"/>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27</xdr:col>
      <xdr:colOff>470652</xdr:colOff>
      <xdr:row>55</xdr:row>
      <xdr:rowOff>27937</xdr:rowOff>
    </xdr:from>
    <xdr:to>
      <xdr:col>27</xdr:col>
      <xdr:colOff>523938</xdr:colOff>
      <xdr:row>55</xdr:row>
      <xdr:rowOff>74890</xdr:rowOff>
    </xdr:to>
    <xdr:sp macro="" textlink="">
      <xdr:nvSpPr>
        <xdr:cNvPr id="71" name="Gelijkbenige driehoek 70"/>
        <xdr:cNvSpPr/>
      </xdr:nvSpPr>
      <xdr:spPr>
        <a:xfrm flipV="1">
          <a:off x="16739352" y="8914762"/>
          <a:ext cx="53286" cy="46953"/>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27</xdr:col>
      <xdr:colOff>80999</xdr:colOff>
      <xdr:row>54</xdr:row>
      <xdr:rowOff>153722</xdr:rowOff>
    </xdr:from>
    <xdr:to>
      <xdr:col>27</xdr:col>
      <xdr:colOff>184871</xdr:colOff>
      <xdr:row>56</xdr:row>
      <xdr:rowOff>61361</xdr:rowOff>
    </xdr:to>
    <xdr:cxnSp macro="">
      <xdr:nvCxnSpPr>
        <xdr:cNvPr id="72" name="Rechte verbindingslijn 71"/>
        <xdr:cNvCxnSpPr>
          <a:endCxn id="68" idx="3"/>
        </xdr:cNvCxnSpPr>
      </xdr:nvCxnSpPr>
      <xdr:spPr>
        <a:xfrm flipV="1">
          <a:off x="16363864" y="8843453"/>
          <a:ext cx="103872" cy="193389"/>
        </a:xfrm>
        <a:prstGeom prst="line">
          <a:avLst/>
        </a:prstGeom>
        <a:ln w="381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181859</xdr:colOff>
      <xdr:row>54</xdr:row>
      <xdr:rowOff>146567</xdr:rowOff>
    </xdr:from>
    <xdr:to>
      <xdr:col>27</xdr:col>
      <xdr:colOff>285731</xdr:colOff>
      <xdr:row>56</xdr:row>
      <xdr:rowOff>54206</xdr:rowOff>
    </xdr:to>
    <xdr:cxnSp macro="">
      <xdr:nvCxnSpPr>
        <xdr:cNvPr id="75" name="Rechte verbindingslijn 74"/>
        <xdr:cNvCxnSpPr/>
      </xdr:nvCxnSpPr>
      <xdr:spPr>
        <a:xfrm flipH="1" flipV="1">
          <a:off x="16462735" y="8876180"/>
          <a:ext cx="103872" cy="192407"/>
        </a:xfrm>
        <a:prstGeom prst="line">
          <a:avLst/>
        </a:prstGeom>
        <a:ln w="381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425017</xdr:colOff>
      <xdr:row>54</xdr:row>
      <xdr:rowOff>53650</xdr:rowOff>
    </xdr:from>
    <xdr:to>
      <xdr:col>27</xdr:col>
      <xdr:colOff>500063</xdr:colOff>
      <xdr:row>55</xdr:row>
      <xdr:rowOff>38100</xdr:rowOff>
    </xdr:to>
    <xdr:cxnSp macro="">
      <xdr:nvCxnSpPr>
        <xdr:cNvPr id="78" name="Rechte verbindingslijn 77"/>
        <xdr:cNvCxnSpPr/>
      </xdr:nvCxnSpPr>
      <xdr:spPr>
        <a:xfrm flipH="1" flipV="1">
          <a:off x="16693717" y="8778550"/>
          <a:ext cx="75046" cy="146375"/>
        </a:xfrm>
        <a:prstGeom prst="line">
          <a:avLst/>
        </a:prstGeom>
        <a:ln w="381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503260</xdr:colOff>
      <xdr:row>53</xdr:row>
      <xdr:rowOff>19970</xdr:rowOff>
    </xdr:from>
    <xdr:to>
      <xdr:col>27</xdr:col>
      <xdr:colOff>637406</xdr:colOff>
      <xdr:row>55</xdr:row>
      <xdr:rowOff>31492</xdr:rowOff>
    </xdr:to>
    <xdr:cxnSp macro="">
      <xdr:nvCxnSpPr>
        <xdr:cNvPr id="81" name="Rechte verbindingslijn met pijl 80"/>
        <xdr:cNvCxnSpPr/>
      </xdr:nvCxnSpPr>
      <xdr:spPr>
        <a:xfrm flipV="1">
          <a:off x="16771960" y="8582945"/>
          <a:ext cx="134146" cy="335372"/>
        </a:xfrm>
        <a:prstGeom prst="straightConnector1">
          <a:avLst/>
        </a:prstGeom>
        <a:ln w="38100">
          <a:solidFill>
            <a:schemeClr val="bg1"/>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333375</xdr:colOff>
          <xdr:row>20</xdr:row>
          <xdr:rowOff>133351</xdr:rowOff>
        </xdr:from>
        <xdr:to>
          <xdr:col>10</xdr:col>
          <xdr:colOff>333375</xdr:colOff>
          <xdr:row>25</xdr:row>
          <xdr:rowOff>133351</xdr:rowOff>
        </xdr:to>
        <xdr:pic>
          <xdr:nvPicPr>
            <xdr:cNvPr id="2" name="Afbeelding 1"/>
            <xdr:cNvPicPr>
              <a:picLocks noChangeAspect="1" noChangeArrowheads="1"/>
              <a:extLst>
                <a:ext uri="{84589F7E-364E-4C9E-8A38-B11213B215E9}">
                  <a14:cameraTool cellRange="Fig1_LegendaBUS" spid="_x0000_s253436"/>
                </a:ext>
              </a:extLst>
            </xdr:cNvPicPr>
          </xdr:nvPicPr>
          <xdr:blipFill>
            <a:blip xmlns:r="http://schemas.openxmlformats.org/officeDocument/2006/relationships" r:embed="rId1"/>
            <a:srcRect/>
            <a:stretch>
              <a:fillRect/>
            </a:stretch>
          </xdr:blipFill>
          <xdr:spPr bwMode="auto">
            <a:xfrm>
              <a:off x="3990975" y="1752601"/>
              <a:ext cx="2438400" cy="809625"/>
            </a:xfrm>
            <a:prstGeom prst="rect">
              <a:avLst/>
            </a:prstGeom>
            <a:noFill/>
            <a:ln>
              <a:noFill/>
            </a:ln>
            <a:extLst>
              <a:ext uri="{909E8E84-426E-40DD-AFC4-6F175D3DCCD1}">
                <a14:hiddenFill>
                  <a:solidFill>
                    <a:srgbClr val="FFFFFF"/>
                  </a:solidFill>
                </a14:hiddenFill>
              </a:ext>
            </a:extLst>
          </xdr:spPr>
        </xdr:pic>
        <xdr:clientData/>
      </xdr:twoCellAnchor>
    </mc:Choice>
    <mc:Fallback/>
  </mc:AlternateContent>
  <xdr:twoCellAnchor>
    <xdr:from>
      <xdr:col>0</xdr:col>
      <xdr:colOff>9525</xdr:colOff>
      <xdr:row>10</xdr:row>
      <xdr:rowOff>114300</xdr:rowOff>
    </xdr:from>
    <xdr:to>
      <xdr:col>5</xdr:col>
      <xdr:colOff>0</xdr:colOff>
      <xdr:row>12</xdr:row>
      <xdr:rowOff>76199</xdr:rowOff>
    </xdr:to>
    <xdr:grpSp>
      <xdr:nvGrpSpPr>
        <xdr:cNvPr id="3" name="Groep 2"/>
        <xdr:cNvGrpSpPr/>
      </xdr:nvGrpSpPr>
      <xdr:grpSpPr>
        <a:xfrm>
          <a:off x="9525" y="1771650"/>
          <a:ext cx="2724150" cy="361949"/>
          <a:chOff x="0" y="180975"/>
          <a:chExt cx="2114550" cy="450992"/>
        </a:xfrm>
        <a:solidFill>
          <a:schemeClr val="accent1">
            <a:lumMod val="75000"/>
          </a:schemeClr>
        </a:solidFill>
      </xdr:grpSpPr>
      <xdr:sp macro="" textlink="">
        <xdr:nvSpPr>
          <xdr:cNvPr id="4" name="Rechthoek 3"/>
          <xdr:cNvSpPr/>
        </xdr:nvSpPr>
        <xdr:spPr>
          <a:xfrm>
            <a:off x="0" y="180975"/>
            <a:ext cx="200025" cy="446400"/>
          </a:xfrm>
          <a:prstGeom prst="rect">
            <a:avLst/>
          </a:prstGeom>
          <a:grp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sp macro="" textlink="">
        <xdr:nvSpPr>
          <xdr:cNvPr id="5" name="Afgeronde rechthoek 4"/>
          <xdr:cNvSpPr/>
        </xdr:nvSpPr>
        <xdr:spPr>
          <a:xfrm>
            <a:off x="28575" y="184292"/>
            <a:ext cx="2085975" cy="447675"/>
          </a:xfrm>
          <a:prstGeom prst="roundRect">
            <a:avLst/>
          </a:prstGeom>
          <a:grp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nl-NL" sz="1400" b="1">
                <a:solidFill>
                  <a:schemeClr val="bg1"/>
                </a:solidFill>
                <a:latin typeface="+mn-lt"/>
              </a:rPr>
              <a:t>Demografische gegevens</a:t>
            </a:r>
          </a:p>
        </xdr:txBody>
      </xdr:sp>
    </xdr:grpSp>
    <xdr:clientData/>
  </xdr:twoCellAnchor>
  <xdr:twoCellAnchor>
    <xdr:from>
      <xdr:col>1</xdr:col>
      <xdr:colOff>0</xdr:colOff>
      <xdr:row>19</xdr:row>
      <xdr:rowOff>0</xdr:rowOff>
    </xdr:from>
    <xdr:to>
      <xdr:col>11</xdr:col>
      <xdr:colOff>85725</xdr:colOff>
      <xdr:row>37</xdr:row>
      <xdr:rowOff>138112</xdr:rowOff>
    </xdr:to>
    <xdr:graphicFrame macro="">
      <xdr:nvGraphicFramePr>
        <xdr:cNvPr id="6" name="Grafiek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40</xdr:row>
      <xdr:rowOff>0</xdr:rowOff>
    </xdr:from>
    <xdr:to>
      <xdr:col>10</xdr:col>
      <xdr:colOff>238500</xdr:colOff>
      <xdr:row>58</xdr:row>
      <xdr:rowOff>138150</xdr:rowOff>
    </xdr:to>
    <xdr:graphicFrame macro="">
      <xdr:nvGraphicFramePr>
        <xdr:cNvPr id="7" name="Grafiek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38100</xdr:colOff>
      <xdr:row>18</xdr:row>
      <xdr:rowOff>152400</xdr:rowOff>
    </xdr:from>
    <xdr:to>
      <xdr:col>25</xdr:col>
      <xdr:colOff>33300</xdr:colOff>
      <xdr:row>52</xdr:row>
      <xdr:rowOff>46950</xdr:rowOff>
    </xdr:to>
    <xdr:graphicFrame macro="">
      <xdr:nvGraphicFramePr>
        <xdr:cNvPr id="8" name="Grafiek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12</xdr:row>
      <xdr:rowOff>95250</xdr:rowOff>
    </xdr:from>
    <xdr:to>
      <xdr:col>1</xdr:col>
      <xdr:colOff>54281</xdr:colOff>
      <xdr:row>14</xdr:row>
      <xdr:rowOff>40904</xdr:rowOff>
    </xdr:to>
    <xdr:sp macro="" textlink="">
      <xdr:nvSpPr>
        <xdr:cNvPr id="9" name="Rechthoek 8"/>
        <xdr:cNvSpPr/>
      </xdr:nvSpPr>
      <xdr:spPr>
        <a:xfrm>
          <a:off x="0" y="9667875"/>
          <a:ext cx="235256" cy="269504"/>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0</xdr:col>
      <xdr:colOff>36091</xdr:colOff>
      <xdr:row>12</xdr:row>
      <xdr:rowOff>96186</xdr:rowOff>
    </xdr:from>
    <xdr:to>
      <xdr:col>5</xdr:col>
      <xdr:colOff>314326</xdr:colOff>
      <xdr:row>14</xdr:row>
      <xdr:rowOff>40904</xdr:rowOff>
    </xdr:to>
    <xdr:sp macro="" textlink="">
      <xdr:nvSpPr>
        <xdr:cNvPr id="10" name="Afgeronde rechthoek 9"/>
        <xdr:cNvSpPr/>
      </xdr:nvSpPr>
      <xdr:spPr>
        <a:xfrm>
          <a:off x="36091" y="9668811"/>
          <a:ext cx="3011910" cy="268568"/>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nl-NL" sz="1200" b="0">
              <a:solidFill>
                <a:schemeClr val="accent1">
                  <a:lumMod val="75000"/>
                </a:schemeClr>
              </a:solidFill>
              <a:latin typeface="+mn-lt"/>
            </a:rPr>
            <a:t>(migratie)achtergrond, </a:t>
          </a:r>
          <a:r>
            <a:rPr lang="nl-NL" sz="1200" b="0" baseline="0">
              <a:solidFill>
                <a:schemeClr val="accent1">
                  <a:lumMod val="75000"/>
                </a:schemeClr>
              </a:solidFill>
              <a:latin typeface="+mn-lt"/>
            </a:rPr>
            <a:t>geslacht en leeftijd</a:t>
          </a:r>
          <a:endParaRPr lang="nl-NL" sz="1200" b="0">
            <a:solidFill>
              <a:schemeClr val="accent1">
                <a:lumMod val="75000"/>
              </a:schemeClr>
            </a:solidFill>
            <a:latin typeface="+mn-lt"/>
          </a:endParaRPr>
        </a:p>
      </xdr:txBody>
    </xdr:sp>
    <xdr:clientData/>
  </xdr:twoCellAnchor>
  <xdr:twoCellAnchor>
    <xdr:from>
      <xdr:col>12</xdr:col>
      <xdr:colOff>0</xdr:colOff>
      <xdr:row>62</xdr:row>
      <xdr:rowOff>0</xdr:rowOff>
    </xdr:from>
    <xdr:to>
      <xdr:col>24</xdr:col>
      <xdr:colOff>604800</xdr:colOff>
      <xdr:row>95</xdr:row>
      <xdr:rowOff>56475</xdr:rowOff>
    </xdr:to>
    <xdr:graphicFrame macro="">
      <xdr:nvGraphicFramePr>
        <xdr:cNvPr id="11" name="Grafiek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62</xdr:row>
      <xdr:rowOff>0</xdr:rowOff>
    </xdr:from>
    <xdr:to>
      <xdr:col>10</xdr:col>
      <xdr:colOff>238500</xdr:colOff>
      <xdr:row>80</xdr:row>
      <xdr:rowOff>138150</xdr:rowOff>
    </xdr:to>
    <xdr:graphicFrame macro="">
      <xdr:nvGraphicFramePr>
        <xdr:cNvPr id="12" name="Grafiek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16</xdr:row>
      <xdr:rowOff>19050</xdr:rowOff>
    </xdr:from>
    <xdr:to>
      <xdr:col>5</xdr:col>
      <xdr:colOff>0</xdr:colOff>
      <xdr:row>17</xdr:row>
      <xdr:rowOff>142874</xdr:rowOff>
    </xdr:to>
    <xdr:grpSp>
      <xdr:nvGrpSpPr>
        <xdr:cNvPr id="13" name="Groep 12"/>
        <xdr:cNvGrpSpPr/>
      </xdr:nvGrpSpPr>
      <xdr:grpSpPr>
        <a:xfrm>
          <a:off x="0" y="2724150"/>
          <a:ext cx="2733675" cy="285749"/>
          <a:chOff x="0" y="180975"/>
          <a:chExt cx="2114550" cy="450992"/>
        </a:xfrm>
        <a:solidFill>
          <a:schemeClr val="accent1">
            <a:lumMod val="75000"/>
          </a:schemeClr>
        </a:solidFill>
      </xdr:grpSpPr>
      <xdr:sp macro="" textlink="">
        <xdr:nvSpPr>
          <xdr:cNvPr id="14" name="Rechthoek 13"/>
          <xdr:cNvSpPr/>
        </xdr:nvSpPr>
        <xdr:spPr>
          <a:xfrm>
            <a:off x="0" y="180975"/>
            <a:ext cx="200025" cy="446400"/>
          </a:xfrm>
          <a:prstGeom prst="rect">
            <a:avLst/>
          </a:prstGeom>
          <a:grp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sp macro="" textlink="">
        <xdr:nvSpPr>
          <xdr:cNvPr id="15" name="Afgeronde rechthoek 14"/>
          <xdr:cNvSpPr/>
        </xdr:nvSpPr>
        <xdr:spPr>
          <a:xfrm>
            <a:off x="28575" y="184292"/>
            <a:ext cx="2085975" cy="447675"/>
          </a:xfrm>
          <a:prstGeom prst="roundRect">
            <a:avLst/>
          </a:prstGeom>
          <a:grp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nl-NL" sz="1400" b="1">
                <a:solidFill>
                  <a:schemeClr val="bg1"/>
                </a:solidFill>
                <a:latin typeface="+mn-lt"/>
              </a:rPr>
              <a:t>Regio: Nederland</a:t>
            </a:r>
          </a:p>
        </xdr:txBody>
      </xdr:sp>
    </xdr:grpSp>
    <xdr:clientData/>
  </xdr:twoCellAnchor>
  <xdr:twoCellAnchor>
    <xdr:from>
      <xdr:col>0</xdr:col>
      <xdr:colOff>0</xdr:colOff>
      <xdr:row>5</xdr:row>
      <xdr:rowOff>0</xdr:rowOff>
    </xdr:from>
    <xdr:to>
      <xdr:col>1</xdr:col>
      <xdr:colOff>234708</xdr:colOff>
      <xdr:row>7</xdr:row>
      <xdr:rowOff>124851</xdr:rowOff>
    </xdr:to>
    <xdr:sp macro="" textlink="">
      <xdr:nvSpPr>
        <xdr:cNvPr id="16" name="Rechthoek 15"/>
        <xdr:cNvSpPr/>
      </xdr:nvSpPr>
      <xdr:spPr>
        <a:xfrm>
          <a:off x="0" y="809625"/>
          <a:ext cx="415683" cy="448701"/>
        </a:xfrm>
        <a:prstGeom prst="rect">
          <a:avLst/>
        </a:prstGeom>
        <a:solidFill>
          <a:schemeClr val="accent1">
            <a:lumMod val="7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chemeClr val="tx2">
                <a:lumMod val="75000"/>
              </a:schemeClr>
            </a:solidFill>
          </a:endParaRPr>
        </a:p>
      </xdr:txBody>
    </xdr:sp>
    <xdr:clientData/>
  </xdr:twoCellAnchor>
  <xdr:twoCellAnchor>
    <xdr:from>
      <xdr:col>0</xdr:col>
      <xdr:colOff>0</xdr:colOff>
      <xdr:row>5</xdr:row>
      <xdr:rowOff>0</xdr:rowOff>
    </xdr:from>
    <xdr:to>
      <xdr:col>7</xdr:col>
      <xdr:colOff>112019</xdr:colOff>
      <xdr:row>7</xdr:row>
      <xdr:rowOff>123430</xdr:rowOff>
    </xdr:to>
    <xdr:sp macro="" textlink="">
      <xdr:nvSpPr>
        <xdr:cNvPr id="17" name="Afgeronde rechthoek 16"/>
        <xdr:cNvSpPr/>
      </xdr:nvSpPr>
      <xdr:spPr>
        <a:xfrm>
          <a:off x="0" y="809625"/>
          <a:ext cx="4064894" cy="447280"/>
        </a:xfrm>
        <a:prstGeom prst="roundRect">
          <a:avLst/>
        </a:prstGeom>
        <a:solidFill>
          <a:schemeClr val="accent1">
            <a:lumMod val="7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nl-NL" sz="2000" b="1">
              <a:solidFill>
                <a:schemeClr val="bg1"/>
              </a:solidFill>
              <a:latin typeface="+mn-lt"/>
            </a:rPr>
            <a:t>Leeswijzer BUS</a:t>
          </a:r>
        </a:p>
      </xdr:txBody>
    </xdr:sp>
    <xdr:clientData/>
  </xdr:twoCellAnchor>
  <xdr:twoCellAnchor>
    <xdr:from>
      <xdr:col>0</xdr:col>
      <xdr:colOff>0</xdr:colOff>
      <xdr:row>1</xdr:row>
      <xdr:rowOff>0</xdr:rowOff>
    </xdr:from>
    <xdr:to>
      <xdr:col>1</xdr:col>
      <xdr:colOff>234708</xdr:colOff>
      <xdr:row>5</xdr:row>
      <xdr:rowOff>0</xdr:rowOff>
    </xdr:to>
    <xdr:sp macro="" textlink="">
      <xdr:nvSpPr>
        <xdr:cNvPr id="21" name="Rechthoek 20"/>
        <xdr:cNvSpPr/>
      </xdr:nvSpPr>
      <xdr:spPr>
        <a:xfrm>
          <a:off x="0" y="161925"/>
          <a:ext cx="415683" cy="647700"/>
        </a:xfrm>
        <a:prstGeom prst="rect">
          <a:avLst/>
        </a:prstGeom>
        <a:solidFill>
          <a:schemeClr val="bg1"/>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chemeClr val="tx2">
                <a:lumMod val="75000"/>
              </a:schemeClr>
            </a:solidFill>
          </a:endParaRPr>
        </a:p>
      </xdr:txBody>
    </xdr:sp>
    <xdr:clientData/>
  </xdr:twoCellAnchor>
  <xdr:twoCellAnchor>
    <xdr:from>
      <xdr:col>0</xdr:col>
      <xdr:colOff>0</xdr:colOff>
      <xdr:row>1</xdr:row>
      <xdr:rowOff>0</xdr:rowOff>
    </xdr:from>
    <xdr:to>
      <xdr:col>1</xdr:col>
      <xdr:colOff>425737</xdr:colOff>
      <xdr:row>5</xdr:row>
      <xdr:rowOff>300</xdr:rowOff>
    </xdr:to>
    <xdr:grpSp>
      <xdr:nvGrpSpPr>
        <xdr:cNvPr id="22" name="Groep 21"/>
        <xdr:cNvGrpSpPr>
          <a:grpSpLocks noChangeAspect="1"/>
        </xdr:cNvGrpSpPr>
      </xdr:nvGrpSpPr>
      <xdr:grpSpPr>
        <a:xfrm>
          <a:off x="0" y="161925"/>
          <a:ext cx="606712" cy="648000"/>
          <a:chOff x="12487275" y="161925"/>
          <a:chExt cx="866775" cy="990600"/>
        </a:xfrm>
      </xdr:grpSpPr>
      <xdr:sp macro="" textlink="">
        <xdr:nvSpPr>
          <xdr:cNvPr id="23" name="Afgeronde rechthoek 22"/>
          <xdr:cNvSpPr/>
        </xdr:nvSpPr>
        <xdr:spPr>
          <a:xfrm>
            <a:off x="12487275" y="161925"/>
            <a:ext cx="866775" cy="9906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pic>
        <xdr:nvPicPr>
          <xdr:cNvPr id="24" name="Afbeelding 23" descr="http://cbsintranet/werkruimten/Workshop-publicaties-cases/Documenten/CBS_beeldmerk_RGB.pn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2668250" y="257175"/>
            <a:ext cx="495300" cy="759322"/>
          </a:xfrm>
          <a:prstGeom prst="rect">
            <a:avLst/>
          </a:prstGeom>
          <a:noFill/>
          <a:ln>
            <a:noFill/>
          </a:ln>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0</xdr:colOff>
      <xdr:row>5</xdr:row>
      <xdr:rowOff>0</xdr:rowOff>
    </xdr:from>
    <xdr:to>
      <xdr:col>1</xdr:col>
      <xdr:colOff>234708</xdr:colOff>
      <xdr:row>7</xdr:row>
      <xdr:rowOff>124851</xdr:rowOff>
    </xdr:to>
    <xdr:sp macro="" textlink="">
      <xdr:nvSpPr>
        <xdr:cNvPr id="26" name="Rechthoek 25"/>
        <xdr:cNvSpPr/>
      </xdr:nvSpPr>
      <xdr:spPr>
        <a:xfrm>
          <a:off x="0" y="809625"/>
          <a:ext cx="415683" cy="448701"/>
        </a:xfrm>
        <a:prstGeom prst="rect">
          <a:avLst/>
        </a:prstGeom>
        <a:solidFill>
          <a:schemeClr val="accent1">
            <a:lumMod val="7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chemeClr val="tx2">
                <a:lumMod val="75000"/>
              </a:schemeClr>
            </a:solidFill>
          </a:endParaRPr>
        </a:p>
      </xdr:txBody>
    </xdr:sp>
    <xdr:clientData/>
  </xdr:twoCellAnchor>
  <xdr:twoCellAnchor>
    <xdr:from>
      <xdr:col>0</xdr:col>
      <xdr:colOff>0</xdr:colOff>
      <xdr:row>5</xdr:row>
      <xdr:rowOff>0</xdr:rowOff>
    </xdr:from>
    <xdr:to>
      <xdr:col>9</xdr:col>
      <xdr:colOff>123525</xdr:colOff>
      <xdr:row>7</xdr:row>
      <xdr:rowOff>123430</xdr:rowOff>
    </xdr:to>
    <xdr:sp macro="" textlink="">
      <xdr:nvSpPr>
        <xdr:cNvPr id="27" name="Afgeronde rechthoek 26"/>
        <xdr:cNvSpPr/>
      </xdr:nvSpPr>
      <xdr:spPr>
        <a:xfrm>
          <a:off x="0" y="809625"/>
          <a:ext cx="5295600" cy="447280"/>
        </a:xfrm>
        <a:prstGeom prst="roundRect">
          <a:avLst/>
        </a:prstGeom>
        <a:solidFill>
          <a:schemeClr val="accent1">
            <a:lumMod val="7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nl-NL" sz="2000" b="1">
              <a:solidFill>
                <a:schemeClr val="bg1"/>
              </a:solidFill>
              <a:latin typeface="+mn-lt"/>
            </a:rPr>
            <a:t>Bijstandsuitkeringenstatistiek (BUS)</a:t>
          </a:r>
        </a:p>
      </xdr:txBody>
    </xdr:sp>
    <xdr:clientData/>
  </xdr:twoCellAnchor>
  <xdr:twoCellAnchor>
    <xdr:from>
      <xdr:col>0</xdr:col>
      <xdr:colOff>0</xdr:colOff>
      <xdr:row>1</xdr:row>
      <xdr:rowOff>0</xdr:rowOff>
    </xdr:from>
    <xdr:to>
      <xdr:col>1</xdr:col>
      <xdr:colOff>234708</xdr:colOff>
      <xdr:row>5</xdr:row>
      <xdr:rowOff>0</xdr:rowOff>
    </xdr:to>
    <xdr:sp macro="" textlink="">
      <xdr:nvSpPr>
        <xdr:cNvPr id="31" name="Rechthoek 30"/>
        <xdr:cNvSpPr/>
      </xdr:nvSpPr>
      <xdr:spPr>
        <a:xfrm>
          <a:off x="0" y="161925"/>
          <a:ext cx="415683" cy="647700"/>
        </a:xfrm>
        <a:prstGeom prst="rect">
          <a:avLst/>
        </a:prstGeom>
        <a:solidFill>
          <a:schemeClr val="bg1"/>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chemeClr val="tx2">
                <a:lumMod val="75000"/>
              </a:schemeClr>
            </a:solidFill>
          </a:endParaRPr>
        </a:p>
      </xdr:txBody>
    </xdr:sp>
    <xdr:clientData/>
  </xdr:twoCellAnchor>
  <xdr:twoCellAnchor>
    <xdr:from>
      <xdr:col>0</xdr:col>
      <xdr:colOff>0</xdr:colOff>
      <xdr:row>1</xdr:row>
      <xdr:rowOff>0</xdr:rowOff>
    </xdr:from>
    <xdr:to>
      <xdr:col>1</xdr:col>
      <xdr:colOff>425737</xdr:colOff>
      <xdr:row>5</xdr:row>
      <xdr:rowOff>300</xdr:rowOff>
    </xdr:to>
    <xdr:grpSp>
      <xdr:nvGrpSpPr>
        <xdr:cNvPr id="32" name="Groep 31"/>
        <xdr:cNvGrpSpPr>
          <a:grpSpLocks noChangeAspect="1"/>
        </xdr:cNvGrpSpPr>
      </xdr:nvGrpSpPr>
      <xdr:grpSpPr>
        <a:xfrm>
          <a:off x="0" y="161925"/>
          <a:ext cx="606712" cy="648000"/>
          <a:chOff x="12487275" y="161925"/>
          <a:chExt cx="866775" cy="990600"/>
        </a:xfrm>
      </xdr:grpSpPr>
      <xdr:sp macro="" textlink="">
        <xdr:nvSpPr>
          <xdr:cNvPr id="33" name="Afgeronde rechthoek 32"/>
          <xdr:cNvSpPr/>
        </xdr:nvSpPr>
        <xdr:spPr>
          <a:xfrm>
            <a:off x="12487275" y="161925"/>
            <a:ext cx="866775" cy="9906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pic>
        <xdr:nvPicPr>
          <xdr:cNvPr id="34" name="Afbeelding 33" descr="http://cbsintranet/werkruimten/Workshop-publicaties-cases/Documenten/CBS_beeldmerk_RGB.pn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2668250" y="257175"/>
            <a:ext cx="495300" cy="759322"/>
          </a:xfrm>
          <a:prstGeom prst="rect">
            <a:avLst/>
          </a:prstGeom>
          <a:noFill/>
          <a:ln>
            <a:noFill/>
          </a:ln>
          <a:extLst>
            <a:ext uri="{909E8E84-426E-40DD-AFC4-6F175D3DCCD1}">
              <a14:hiddenFill xmlns:a14="http://schemas.microsoft.com/office/drawing/2010/main">
                <a:solidFill>
                  <a:srgbClr val="FFFFFF"/>
                </a:solidFill>
              </a14:hiddenFill>
            </a:ext>
          </a:extLst>
        </xdr:spPr>
      </xdr:pic>
    </xdr:grpSp>
    <xdr:clientData/>
  </xdr:twoCellAnchor>
  <xdr:twoCellAnchor>
    <xdr:from>
      <xdr:col>19</xdr:col>
      <xdr:colOff>112566</xdr:colOff>
      <xdr:row>3</xdr:row>
      <xdr:rowOff>14189</xdr:rowOff>
    </xdr:from>
    <xdr:to>
      <xdr:col>21</xdr:col>
      <xdr:colOff>214294</xdr:colOff>
      <xdr:row>4</xdr:row>
      <xdr:rowOff>82769</xdr:rowOff>
    </xdr:to>
    <xdr:sp macro="" textlink="">
      <xdr:nvSpPr>
        <xdr:cNvPr id="28" name="Afgeronde rechthoek 27">
          <a:hlinkClick xmlns:r="http://schemas.openxmlformats.org/officeDocument/2006/relationships" r:id="rId8"/>
        </xdr:cNvPr>
        <xdr:cNvSpPr/>
      </xdr:nvSpPr>
      <xdr:spPr>
        <a:xfrm>
          <a:off x="11380641" y="499964"/>
          <a:ext cx="1320928" cy="230505"/>
        </a:xfrm>
        <a:prstGeom prst="roundRect">
          <a:avLst/>
        </a:prstGeom>
        <a:solidFill>
          <a:schemeClr val="accent1">
            <a:lumMod val="50000"/>
          </a:schemeClr>
        </a:solidFill>
        <a:ln>
          <a:noFill/>
        </a:ln>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200" b="1">
              <a:solidFill>
                <a:schemeClr val="bg1"/>
              </a:solidFill>
              <a:latin typeface="+mn-lt"/>
            </a:rPr>
            <a:t>Leeswijzer BDFS</a:t>
          </a:r>
        </a:p>
      </xdr:txBody>
    </xdr:sp>
    <xdr:clientData/>
  </xdr:twoCellAnchor>
  <xdr:twoCellAnchor>
    <xdr:from>
      <xdr:col>14</xdr:col>
      <xdr:colOff>371475</xdr:colOff>
      <xdr:row>1</xdr:row>
      <xdr:rowOff>9525</xdr:rowOff>
    </xdr:from>
    <xdr:to>
      <xdr:col>22</xdr:col>
      <xdr:colOff>20797</xdr:colOff>
      <xdr:row>2</xdr:row>
      <xdr:rowOff>141040</xdr:rowOff>
    </xdr:to>
    <xdr:grpSp>
      <xdr:nvGrpSpPr>
        <xdr:cNvPr id="29" name="Groep 28"/>
        <xdr:cNvGrpSpPr/>
      </xdr:nvGrpSpPr>
      <xdr:grpSpPr>
        <a:xfrm>
          <a:off x="8591550" y="171450"/>
          <a:ext cx="4526122" cy="293440"/>
          <a:chOff x="8220075" y="809625"/>
          <a:chExt cx="4526122" cy="293440"/>
        </a:xfrm>
      </xdr:grpSpPr>
      <xdr:sp macro="" textlink="">
        <xdr:nvSpPr>
          <xdr:cNvPr id="30" name="Afgeronde rechthoek 29">
            <a:hlinkClick xmlns:r="http://schemas.openxmlformats.org/officeDocument/2006/relationships" r:id="rId9"/>
          </xdr:cNvPr>
          <xdr:cNvSpPr/>
        </xdr:nvSpPr>
        <xdr:spPr>
          <a:xfrm>
            <a:off x="8220075" y="809625"/>
            <a:ext cx="2087722" cy="293440"/>
          </a:xfrm>
          <a:prstGeom prst="roundRect">
            <a:avLst/>
          </a:prstGeom>
          <a:solidFill>
            <a:schemeClr val="accent1">
              <a:lumMod val="75000"/>
            </a:schemeClr>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400" b="1">
                <a:solidFill>
                  <a:schemeClr val="bg1"/>
                </a:solidFill>
                <a:latin typeface="+mn-lt"/>
              </a:rPr>
              <a:t>Ga</a:t>
            </a:r>
            <a:r>
              <a:rPr lang="nl-NL" sz="1400" b="1" baseline="0">
                <a:solidFill>
                  <a:schemeClr val="bg1"/>
                </a:solidFill>
                <a:latin typeface="+mn-lt"/>
              </a:rPr>
              <a:t> naar dashboard </a:t>
            </a:r>
            <a:r>
              <a:rPr lang="nl-NL" sz="1400" b="1">
                <a:solidFill>
                  <a:schemeClr val="bg1"/>
                </a:solidFill>
                <a:latin typeface="+mn-lt"/>
              </a:rPr>
              <a:t>SRG</a:t>
            </a:r>
          </a:p>
        </xdr:txBody>
      </xdr:sp>
      <xdr:sp macro="" textlink="">
        <xdr:nvSpPr>
          <xdr:cNvPr id="35" name="Afgeronde rechthoek 34">
            <a:hlinkClick xmlns:r="http://schemas.openxmlformats.org/officeDocument/2006/relationships" r:id="rId10"/>
          </xdr:cNvPr>
          <xdr:cNvSpPr/>
        </xdr:nvSpPr>
        <xdr:spPr>
          <a:xfrm>
            <a:off x="10658475" y="809625"/>
            <a:ext cx="2087722" cy="288678"/>
          </a:xfrm>
          <a:prstGeom prst="roundRect">
            <a:avLst/>
          </a:prstGeom>
          <a:solidFill>
            <a:schemeClr val="accent1">
              <a:lumMod val="75000"/>
            </a:schemeClr>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400" b="1">
                <a:solidFill>
                  <a:schemeClr val="bg1"/>
                </a:solidFill>
                <a:latin typeface="+mn-lt"/>
              </a:rPr>
              <a:t>Ga naar dashboard BDFS</a:t>
            </a:r>
          </a:p>
        </xdr:txBody>
      </xdr:sp>
    </xdr:grpSp>
    <xdr:clientData/>
  </xdr:twoCellAnchor>
  <xdr:twoCellAnchor>
    <xdr:from>
      <xdr:col>10</xdr:col>
      <xdr:colOff>388620</xdr:colOff>
      <xdr:row>1</xdr:row>
      <xdr:rowOff>15240</xdr:rowOff>
    </xdr:from>
    <xdr:to>
      <xdr:col>14</xdr:col>
      <xdr:colOff>98902</xdr:colOff>
      <xdr:row>2</xdr:row>
      <xdr:rowOff>141993</xdr:rowOff>
    </xdr:to>
    <xdr:sp macro="" textlink="">
      <xdr:nvSpPr>
        <xdr:cNvPr id="36" name="Afgeronde rechthoek 35">
          <a:hlinkClick xmlns:r="http://schemas.openxmlformats.org/officeDocument/2006/relationships" r:id="rId11"/>
        </xdr:cNvPr>
        <xdr:cNvSpPr/>
      </xdr:nvSpPr>
      <xdr:spPr>
        <a:xfrm>
          <a:off x="6170295" y="177165"/>
          <a:ext cx="2148682" cy="288678"/>
        </a:xfrm>
        <a:prstGeom prst="roundRect">
          <a:avLst/>
        </a:prstGeom>
        <a:solidFill>
          <a:schemeClr val="accent1">
            <a:lumMod val="60000"/>
            <a:lumOff val="40000"/>
          </a:schemeClr>
        </a:solidFill>
        <a:ln>
          <a:noFill/>
        </a:ln>
        <a:effectLst/>
        <a:scene3d>
          <a:camera prst="orthographicFront"/>
          <a:lightRig rig="threePt" dir="t"/>
        </a:scene3d>
        <a:sp3d>
          <a:bevelT prst="relaxedInse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400" b="1">
              <a:solidFill>
                <a:schemeClr val="bg1"/>
              </a:solidFill>
              <a:latin typeface="+mn-lt"/>
            </a:rPr>
            <a:t>Dashboard BUS</a:t>
          </a:r>
        </a:p>
      </xdr:txBody>
    </xdr:sp>
    <xdr:clientData/>
  </xdr:twoCellAnchor>
  <xdr:twoCellAnchor>
    <xdr:from>
      <xdr:col>14</xdr:col>
      <xdr:colOff>370694</xdr:colOff>
      <xdr:row>1</xdr:row>
      <xdr:rowOff>9525</xdr:rowOff>
    </xdr:from>
    <xdr:to>
      <xdr:col>22</xdr:col>
      <xdr:colOff>18568</xdr:colOff>
      <xdr:row>2</xdr:row>
      <xdr:rowOff>141040</xdr:rowOff>
    </xdr:to>
    <xdr:grpSp>
      <xdr:nvGrpSpPr>
        <xdr:cNvPr id="37" name="Groep 36"/>
        <xdr:cNvGrpSpPr/>
      </xdr:nvGrpSpPr>
      <xdr:grpSpPr>
        <a:xfrm>
          <a:off x="8590769" y="171450"/>
          <a:ext cx="4524674" cy="293440"/>
          <a:chOff x="8220075" y="809625"/>
          <a:chExt cx="4526122" cy="293440"/>
        </a:xfrm>
      </xdr:grpSpPr>
      <xdr:sp macro="" textlink="">
        <xdr:nvSpPr>
          <xdr:cNvPr id="38" name="Afgeronde rechthoek 37">
            <a:hlinkClick xmlns:r="http://schemas.openxmlformats.org/officeDocument/2006/relationships" r:id="rId9"/>
          </xdr:cNvPr>
          <xdr:cNvSpPr/>
        </xdr:nvSpPr>
        <xdr:spPr>
          <a:xfrm>
            <a:off x="8220075" y="809625"/>
            <a:ext cx="2087722" cy="293440"/>
          </a:xfrm>
          <a:prstGeom prst="roundRect">
            <a:avLst/>
          </a:prstGeom>
          <a:solidFill>
            <a:schemeClr val="accent1">
              <a:lumMod val="75000"/>
            </a:schemeClr>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400" b="1">
                <a:solidFill>
                  <a:schemeClr val="bg1"/>
                </a:solidFill>
                <a:latin typeface="+mn-lt"/>
              </a:rPr>
              <a:t>Ga</a:t>
            </a:r>
            <a:r>
              <a:rPr lang="nl-NL" sz="1400" b="1" baseline="0">
                <a:solidFill>
                  <a:schemeClr val="bg1"/>
                </a:solidFill>
                <a:latin typeface="+mn-lt"/>
              </a:rPr>
              <a:t> naar dashboard </a:t>
            </a:r>
            <a:r>
              <a:rPr lang="nl-NL" sz="1400" b="1">
                <a:solidFill>
                  <a:schemeClr val="bg1"/>
                </a:solidFill>
                <a:latin typeface="+mn-lt"/>
              </a:rPr>
              <a:t>SRG</a:t>
            </a:r>
          </a:p>
        </xdr:txBody>
      </xdr:sp>
      <xdr:sp macro="" textlink="">
        <xdr:nvSpPr>
          <xdr:cNvPr id="39" name="Afgeronde rechthoek 38">
            <a:hlinkClick xmlns:r="http://schemas.openxmlformats.org/officeDocument/2006/relationships" r:id="rId10"/>
          </xdr:cNvPr>
          <xdr:cNvSpPr/>
        </xdr:nvSpPr>
        <xdr:spPr>
          <a:xfrm>
            <a:off x="10658475" y="809625"/>
            <a:ext cx="2087722" cy="288679"/>
          </a:xfrm>
          <a:prstGeom prst="roundRect">
            <a:avLst/>
          </a:prstGeom>
          <a:solidFill>
            <a:schemeClr val="accent1">
              <a:lumMod val="75000"/>
            </a:schemeClr>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400" b="1">
                <a:solidFill>
                  <a:schemeClr val="bg1"/>
                </a:solidFill>
                <a:latin typeface="+mn-lt"/>
              </a:rPr>
              <a:t>Ga naar dashboard BDFS</a:t>
            </a:r>
          </a:p>
        </xdr:txBody>
      </xdr:sp>
    </xdr:grpSp>
    <xdr:clientData/>
  </xdr:twoCellAnchor>
  <xdr:twoCellAnchor>
    <xdr:from>
      <xdr:col>11</xdr:col>
      <xdr:colOff>220980</xdr:colOff>
      <xdr:row>3</xdr:row>
      <xdr:rowOff>15241</xdr:rowOff>
    </xdr:from>
    <xdr:to>
      <xdr:col>13</xdr:col>
      <xdr:colOff>289560</xdr:colOff>
      <xdr:row>4</xdr:row>
      <xdr:rowOff>83821</xdr:rowOff>
    </xdr:to>
    <xdr:sp macro="" textlink="">
      <xdr:nvSpPr>
        <xdr:cNvPr id="40" name="Afgeronde rechthoek 39">
          <a:hlinkClick xmlns:r="http://schemas.openxmlformats.org/officeDocument/2006/relationships" r:id="rId12"/>
        </xdr:cNvPr>
        <xdr:cNvSpPr/>
      </xdr:nvSpPr>
      <xdr:spPr>
        <a:xfrm>
          <a:off x="6612255" y="501016"/>
          <a:ext cx="1287780" cy="230505"/>
        </a:xfrm>
        <a:prstGeom prst="roundRect">
          <a:avLst/>
        </a:prstGeom>
        <a:solidFill>
          <a:schemeClr val="accent1">
            <a:lumMod val="50000"/>
          </a:schemeClr>
        </a:solidFill>
        <a:ln>
          <a:noFill/>
        </a:ln>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200" b="1">
              <a:solidFill>
                <a:schemeClr val="bg1"/>
              </a:solidFill>
              <a:latin typeface="+mn-lt"/>
            </a:rPr>
            <a:t>Leeswijzer BUS</a:t>
          </a:r>
        </a:p>
      </xdr:txBody>
    </xdr:sp>
    <xdr:clientData/>
  </xdr:twoCellAnchor>
  <xdr:twoCellAnchor>
    <xdr:from>
      <xdr:col>15</xdr:col>
      <xdr:colOff>182880</xdr:colOff>
      <xdr:row>3</xdr:row>
      <xdr:rowOff>15240</xdr:rowOff>
    </xdr:from>
    <xdr:to>
      <xdr:col>17</xdr:col>
      <xdr:colOff>251460</xdr:colOff>
      <xdr:row>4</xdr:row>
      <xdr:rowOff>83820</xdr:rowOff>
    </xdr:to>
    <xdr:sp macro="" textlink="">
      <xdr:nvSpPr>
        <xdr:cNvPr id="41" name="Afgeronde rechthoek 40">
          <a:hlinkClick xmlns:r="http://schemas.openxmlformats.org/officeDocument/2006/relationships" r:id="rId13"/>
        </xdr:cNvPr>
        <xdr:cNvSpPr/>
      </xdr:nvSpPr>
      <xdr:spPr>
        <a:xfrm>
          <a:off x="9012555" y="501015"/>
          <a:ext cx="1287780" cy="230505"/>
        </a:xfrm>
        <a:prstGeom prst="roundRect">
          <a:avLst/>
        </a:prstGeom>
        <a:solidFill>
          <a:schemeClr val="accent1">
            <a:lumMod val="50000"/>
          </a:schemeClr>
        </a:solidFill>
        <a:ln>
          <a:noFill/>
        </a:ln>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200" b="1">
              <a:solidFill>
                <a:schemeClr val="bg1"/>
              </a:solidFill>
              <a:latin typeface="+mn-lt"/>
            </a:rPr>
            <a:t>Leeswijzer SRG</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5</xdr:row>
      <xdr:rowOff>0</xdr:rowOff>
    </xdr:from>
    <xdr:to>
      <xdr:col>1</xdr:col>
      <xdr:colOff>234708</xdr:colOff>
      <xdr:row>7</xdr:row>
      <xdr:rowOff>124851</xdr:rowOff>
    </xdr:to>
    <xdr:sp macro="" textlink="">
      <xdr:nvSpPr>
        <xdr:cNvPr id="2" name="Rechthoek 1"/>
        <xdr:cNvSpPr/>
      </xdr:nvSpPr>
      <xdr:spPr>
        <a:xfrm>
          <a:off x="0" y="876300"/>
          <a:ext cx="417588" cy="475371"/>
        </a:xfrm>
        <a:prstGeom prst="rect">
          <a:avLst/>
        </a:prstGeom>
        <a:solidFill>
          <a:schemeClr val="accent1">
            <a:lumMod val="7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chemeClr val="tx2">
                <a:lumMod val="75000"/>
              </a:schemeClr>
            </a:solidFill>
          </a:endParaRPr>
        </a:p>
      </xdr:txBody>
    </xdr:sp>
    <xdr:clientData/>
  </xdr:twoCellAnchor>
  <xdr:twoCellAnchor>
    <xdr:from>
      <xdr:col>0</xdr:col>
      <xdr:colOff>0</xdr:colOff>
      <xdr:row>5</xdr:row>
      <xdr:rowOff>0</xdr:rowOff>
    </xdr:from>
    <xdr:to>
      <xdr:col>7</xdr:col>
      <xdr:colOff>112019</xdr:colOff>
      <xdr:row>7</xdr:row>
      <xdr:rowOff>123430</xdr:rowOff>
    </xdr:to>
    <xdr:sp macro="" textlink="">
      <xdr:nvSpPr>
        <xdr:cNvPr id="3" name="Afgeronde rechthoek 2"/>
        <xdr:cNvSpPr/>
      </xdr:nvSpPr>
      <xdr:spPr>
        <a:xfrm>
          <a:off x="0" y="876300"/>
          <a:ext cx="4165859" cy="473950"/>
        </a:xfrm>
        <a:prstGeom prst="roundRect">
          <a:avLst/>
        </a:prstGeom>
        <a:solidFill>
          <a:schemeClr val="accent1">
            <a:lumMod val="7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nl-NL" sz="2000" b="1">
              <a:solidFill>
                <a:schemeClr val="bg1"/>
              </a:solidFill>
              <a:latin typeface="+mn-lt"/>
            </a:rPr>
            <a:t>Leeswijzer BUS</a:t>
          </a:r>
        </a:p>
      </xdr:txBody>
    </xdr:sp>
    <xdr:clientData/>
  </xdr:twoCellAnchor>
  <xdr:twoCellAnchor>
    <xdr:from>
      <xdr:col>0</xdr:col>
      <xdr:colOff>0</xdr:colOff>
      <xdr:row>1</xdr:row>
      <xdr:rowOff>0</xdr:rowOff>
    </xdr:from>
    <xdr:to>
      <xdr:col>1</xdr:col>
      <xdr:colOff>234708</xdr:colOff>
      <xdr:row>5</xdr:row>
      <xdr:rowOff>0</xdr:rowOff>
    </xdr:to>
    <xdr:sp macro="" textlink="">
      <xdr:nvSpPr>
        <xdr:cNvPr id="9" name="Rechthoek 8"/>
        <xdr:cNvSpPr/>
      </xdr:nvSpPr>
      <xdr:spPr>
        <a:xfrm>
          <a:off x="0" y="175260"/>
          <a:ext cx="417588" cy="701040"/>
        </a:xfrm>
        <a:prstGeom prst="rect">
          <a:avLst/>
        </a:prstGeom>
        <a:solidFill>
          <a:schemeClr val="bg1"/>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chemeClr val="tx2">
                <a:lumMod val="75000"/>
              </a:schemeClr>
            </a:solidFill>
          </a:endParaRPr>
        </a:p>
      </xdr:txBody>
    </xdr:sp>
    <xdr:clientData/>
  </xdr:twoCellAnchor>
  <xdr:twoCellAnchor>
    <xdr:from>
      <xdr:col>0</xdr:col>
      <xdr:colOff>0</xdr:colOff>
      <xdr:row>1</xdr:row>
      <xdr:rowOff>0</xdr:rowOff>
    </xdr:from>
    <xdr:to>
      <xdr:col>1</xdr:col>
      <xdr:colOff>425737</xdr:colOff>
      <xdr:row>5</xdr:row>
      <xdr:rowOff>300</xdr:rowOff>
    </xdr:to>
    <xdr:grpSp>
      <xdr:nvGrpSpPr>
        <xdr:cNvPr id="10" name="Groep 9"/>
        <xdr:cNvGrpSpPr>
          <a:grpSpLocks noChangeAspect="1"/>
        </xdr:cNvGrpSpPr>
      </xdr:nvGrpSpPr>
      <xdr:grpSpPr>
        <a:xfrm>
          <a:off x="0" y="161925"/>
          <a:ext cx="606712" cy="648000"/>
          <a:chOff x="12487275" y="161925"/>
          <a:chExt cx="866775" cy="990600"/>
        </a:xfrm>
      </xdr:grpSpPr>
      <xdr:sp macro="" textlink="">
        <xdr:nvSpPr>
          <xdr:cNvPr id="11" name="Afgeronde rechthoek 10"/>
          <xdr:cNvSpPr/>
        </xdr:nvSpPr>
        <xdr:spPr>
          <a:xfrm>
            <a:off x="12487275" y="161925"/>
            <a:ext cx="866775" cy="9906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pic>
        <xdr:nvPicPr>
          <xdr:cNvPr id="12" name="Afbeelding 11" descr="http://cbsintranet/werkruimten/Workshop-publicaties-cases/Documenten/CBS_beeldmerk_RGB.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0" y="257175"/>
            <a:ext cx="495300" cy="759322"/>
          </a:xfrm>
          <a:prstGeom prst="rect">
            <a:avLst/>
          </a:prstGeom>
          <a:noFill/>
          <a:ln>
            <a:noFill/>
          </a:ln>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0</xdr:colOff>
      <xdr:row>5</xdr:row>
      <xdr:rowOff>0</xdr:rowOff>
    </xdr:from>
    <xdr:to>
      <xdr:col>1</xdr:col>
      <xdr:colOff>234708</xdr:colOff>
      <xdr:row>7</xdr:row>
      <xdr:rowOff>124851</xdr:rowOff>
    </xdr:to>
    <xdr:sp macro="" textlink="">
      <xdr:nvSpPr>
        <xdr:cNvPr id="24" name="Rechthoek 23"/>
        <xdr:cNvSpPr/>
      </xdr:nvSpPr>
      <xdr:spPr>
        <a:xfrm>
          <a:off x="0" y="876300"/>
          <a:ext cx="417588" cy="475371"/>
        </a:xfrm>
        <a:prstGeom prst="rect">
          <a:avLst/>
        </a:prstGeom>
        <a:solidFill>
          <a:schemeClr val="accent1">
            <a:lumMod val="7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chemeClr val="tx2">
                <a:lumMod val="75000"/>
              </a:schemeClr>
            </a:solidFill>
          </a:endParaRPr>
        </a:p>
      </xdr:txBody>
    </xdr:sp>
    <xdr:clientData/>
  </xdr:twoCellAnchor>
  <xdr:twoCellAnchor>
    <xdr:from>
      <xdr:col>0</xdr:col>
      <xdr:colOff>0</xdr:colOff>
      <xdr:row>5</xdr:row>
      <xdr:rowOff>0</xdr:rowOff>
    </xdr:from>
    <xdr:to>
      <xdr:col>7</xdr:col>
      <xdr:colOff>112019</xdr:colOff>
      <xdr:row>7</xdr:row>
      <xdr:rowOff>123430</xdr:rowOff>
    </xdr:to>
    <xdr:sp macro="" textlink="">
      <xdr:nvSpPr>
        <xdr:cNvPr id="25" name="Afgeronde rechthoek 24"/>
        <xdr:cNvSpPr/>
      </xdr:nvSpPr>
      <xdr:spPr>
        <a:xfrm>
          <a:off x="0" y="876300"/>
          <a:ext cx="3525779" cy="473950"/>
        </a:xfrm>
        <a:prstGeom prst="roundRect">
          <a:avLst/>
        </a:prstGeom>
        <a:solidFill>
          <a:schemeClr val="accent1">
            <a:lumMod val="7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nl-NL" sz="2000" b="1">
              <a:solidFill>
                <a:schemeClr val="bg1"/>
              </a:solidFill>
              <a:latin typeface="+mn-lt"/>
            </a:rPr>
            <a:t>Leeswijzer BUS</a:t>
          </a:r>
        </a:p>
      </xdr:txBody>
    </xdr:sp>
    <xdr:clientData/>
  </xdr:twoCellAnchor>
  <xdr:twoCellAnchor>
    <xdr:from>
      <xdr:col>0</xdr:col>
      <xdr:colOff>0</xdr:colOff>
      <xdr:row>1</xdr:row>
      <xdr:rowOff>0</xdr:rowOff>
    </xdr:from>
    <xdr:to>
      <xdr:col>1</xdr:col>
      <xdr:colOff>234708</xdr:colOff>
      <xdr:row>5</xdr:row>
      <xdr:rowOff>0</xdr:rowOff>
    </xdr:to>
    <xdr:sp macro="" textlink="">
      <xdr:nvSpPr>
        <xdr:cNvPr id="30" name="Rechthoek 29"/>
        <xdr:cNvSpPr/>
      </xdr:nvSpPr>
      <xdr:spPr>
        <a:xfrm>
          <a:off x="0" y="175260"/>
          <a:ext cx="417588" cy="701040"/>
        </a:xfrm>
        <a:prstGeom prst="rect">
          <a:avLst/>
        </a:prstGeom>
        <a:solidFill>
          <a:schemeClr val="bg1"/>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chemeClr val="tx2">
                <a:lumMod val="75000"/>
              </a:schemeClr>
            </a:solidFill>
          </a:endParaRPr>
        </a:p>
      </xdr:txBody>
    </xdr:sp>
    <xdr:clientData/>
  </xdr:twoCellAnchor>
  <xdr:twoCellAnchor>
    <xdr:from>
      <xdr:col>0</xdr:col>
      <xdr:colOff>0</xdr:colOff>
      <xdr:row>1</xdr:row>
      <xdr:rowOff>0</xdr:rowOff>
    </xdr:from>
    <xdr:to>
      <xdr:col>1</xdr:col>
      <xdr:colOff>425737</xdr:colOff>
      <xdr:row>5</xdr:row>
      <xdr:rowOff>300</xdr:rowOff>
    </xdr:to>
    <xdr:grpSp>
      <xdr:nvGrpSpPr>
        <xdr:cNvPr id="31" name="Groep 30"/>
        <xdr:cNvGrpSpPr>
          <a:grpSpLocks noChangeAspect="1"/>
        </xdr:cNvGrpSpPr>
      </xdr:nvGrpSpPr>
      <xdr:grpSpPr>
        <a:xfrm>
          <a:off x="0" y="161925"/>
          <a:ext cx="606712" cy="648000"/>
          <a:chOff x="12487275" y="161925"/>
          <a:chExt cx="866775" cy="990600"/>
        </a:xfrm>
      </xdr:grpSpPr>
      <xdr:sp macro="" textlink="">
        <xdr:nvSpPr>
          <xdr:cNvPr id="32" name="Afgeronde rechthoek 31"/>
          <xdr:cNvSpPr/>
        </xdr:nvSpPr>
        <xdr:spPr>
          <a:xfrm>
            <a:off x="12487275" y="161925"/>
            <a:ext cx="866775" cy="9906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pic>
        <xdr:nvPicPr>
          <xdr:cNvPr id="33" name="Afbeelding 32" descr="http://cbsintranet/werkruimten/Workshop-publicaties-cases/Documenten/CBS_beeldmerk_RGB.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0" y="257175"/>
            <a:ext cx="495300" cy="759322"/>
          </a:xfrm>
          <a:prstGeom prst="rect">
            <a:avLst/>
          </a:prstGeom>
          <a:noFill/>
          <a:ln>
            <a:noFill/>
          </a:ln>
          <a:extLst>
            <a:ext uri="{909E8E84-426E-40DD-AFC4-6F175D3DCCD1}">
              <a14:hiddenFill xmlns:a14="http://schemas.microsoft.com/office/drawing/2010/main">
                <a:solidFill>
                  <a:srgbClr val="FFFFFF"/>
                </a:solidFill>
              </a14:hiddenFill>
            </a:ext>
          </a:extLst>
        </xdr:spPr>
      </xdr:pic>
    </xdr:grpSp>
    <xdr:clientData/>
  </xdr:twoCellAnchor>
  <xdr:twoCellAnchor>
    <xdr:from>
      <xdr:col>19</xdr:col>
      <xdr:colOff>112566</xdr:colOff>
      <xdr:row>3</xdr:row>
      <xdr:rowOff>14189</xdr:rowOff>
    </xdr:from>
    <xdr:to>
      <xdr:col>21</xdr:col>
      <xdr:colOff>214294</xdr:colOff>
      <xdr:row>4</xdr:row>
      <xdr:rowOff>82769</xdr:rowOff>
    </xdr:to>
    <xdr:sp macro="" textlink="">
      <xdr:nvSpPr>
        <xdr:cNvPr id="26" name="Afgeronde rechthoek 25">
          <a:hlinkClick xmlns:r="http://schemas.openxmlformats.org/officeDocument/2006/relationships" r:id="rId2"/>
        </xdr:cNvPr>
        <xdr:cNvSpPr/>
      </xdr:nvSpPr>
      <xdr:spPr>
        <a:xfrm>
          <a:off x="11380641" y="499964"/>
          <a:ext cx="1320928" cy="230505"/>
        </a:xfrm>
        <a:prstGeom prst="roundRect">
          <a:avLst/>
        </a:prstGeom>
        <a:solidFill>
          <a:schemeClr val="accent1">
            <a:lumMod val="50000"/>
          </a:schemeClr>
        </a:solidFill>
        <a:ln>
          <a:noFill/>
        </a:ln>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200" b="1">
              <a:solidFill>
                <a:schemeClr val="bg1"/>
              </a:solidFill>
              <a:latin typeface="+mn-lt"/>
            </a:rPr>
            <a:t>Leeswijzer BDFS</a:t>
          </a:r>
        </a:p>
      </xdr:txBody>
    </xdr:sp>
    <xdr:clientData/>
  </xdr:twoCellAnchor>
  <xdr:twoCellAnchor>
    <xdr:from>
      <xdr:col>14</xdr:col>
      <xdr:colOff>371475</xdr:colOff>
      <xdr:row>1</xdr:row>
      <xdr:rowOff>9525</xdr:rowOff>
    </xdr:from>
    <xdr:to>
      <xdr:col>22</xdr:col>
      <xdr:colOff>20797</xdr:colOff>
      <xdr:row>2</xdr:row>
      <xdr:rowOff>141040</xdr:rowOff>
    </xdr:to>
    <xdr:grpSp>
      <xdr:nvGrpSpPr>
        <xdr:cNvPr id="27" name="Groep 26"/>
        <xdr:cNvGrpSpPr/>
      </xdr:nvGrpSpPr>
      <xdr:grpSpPr>
        <a:xfrm>
          <a:off x="8591550" y="171450"/>
          <a:ext cx="4526122" cy="293440"/>
          <a:chOff x="8220075" y="809625"/>
          <a:chExt cx="4526122" cy="293440"/>
        </a:xfrm>
      </xdr:grpSpPr>
      <xdr:sp macro="" textlink="">
        <xdr:nvSpPr>
          <xdr:cNvPr id="37" name="Afgeronde rechthoek 36">
            <a:hlinkClick xmlns:r="http://schemas.openxmlformats.org/officeDocument/2006/relationships" r:id="rId3"/>
          </xdr:cNvPr>
          <xdr:cNvSpPr/>
        </xdr:nvSpPr>
        <xdr:spPr>
          <a:xfrm>
            <a:off x="8220075" y="809625"/>
            <a:ext cx="2087722" cy="293440"/>
          </a:xfrm>
          <a:prstGeom prst="roundRect">
            <a:avLst/>
          </a:prstGeom>
          <a:solidFill>
            <a:schemeClr val="accent1">
              <a:lumMod val="75000"/>
            </a:schemeClr>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400" b="1">
                <a:solidFill>
                  <a:schemeClr val="bg1"/>
                </a:solidFill>
                <a:latin typeface="+mn-lt"/>
              </a:rPr>
              <a:t>Ga</a:t>
            </a:r>
            <a:r>
              <a:rPr lang="nl-NL" sz="1400" b="1" baseline="0">
                <a:solidFill>
                  <a:schemeClr val="bg1"/>
                </a:solidFill>
                <a:latin typeface="+mn-lt"/>
              </a:rPr>
              <a:t> naar dashboard </a:t>
            </a:r>
            <a:r>
              <a:rPr lang="nl-NL" sz="1400" b="1">
                <a:solidFill>
                  <a:schemeClr val="bg1"/>
                </a:solidFill>
                <a:latin typeface="+mn-lt"/>
              </a:rPr>
              <a:t>SRG</a:t>
            </a:r>
          </a:p>
        </xdr:txBody>
      </xdr:sp>
      <xdr:sp macro="" textlink="">
        <xdr:nvSpPr>
          <xdr:cNvPr id="38" name="Afgeronde rechthoek 37">
            <a:hlinkClick xmlns:r="http://schemas.openxmlformats.org/officeDocument/2006/relationships" r:id="rId4"/>
          </xdr:cNvPr>
          <xdr:cNvSpPr/>
        </xdr:nvSpPr>
        <xdr:spPr>
          <a:xfrm>
            <a:off x="10658475" y="809625"/>
            <a:ext cx="2087722" cy="288678"/>
          </a:xfrm>
          <a:prstGeom prst="roundRect">
            <a:avLst/>
          </a:prstGeom>
          <a:solidFill>
            <a:schemeClr val="accent1">
              <a:lumMod val="75000"/>
            </a:schemeClr>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400" b="1">
                <a:solidFill>
                  <a:schemeClr val="bg1"/>
                </a:solidFill>
                <a:latin typeface="+mn-lt"/>
              </a:rPr>
              <a:t>Ga naar dashboard BDFS</a:t>
            </a:r>
          </a:p>
        </xdr:txBody>
      </xdr:sp>
    </xdr:grpSp>
    <xdr:clientData/>
  </xdr:twoCellAnchor>
  <xdr:twoCellAnchor>
    <xdr:from>
      <xdr:col>10</xdr:col>
      <xdr:colOff>388620</xdr:colOff>
      <xdr:row>1</xdr:row>
      <xdr:rowOff>15240</xdr:rowOff>
    </xdr:from>
    <xdr:to>
      <xdr:col>14</xdr:col>
      <xdr:colOff>98902</xdr:colOff>
      <xdr:row>2</xdr:row>
      <xdr:rowOff>141993</xdr:rowOff>
    </xdr:to>
    <xdr:sp macro="" textlink="">
      <xdr:nvSpPr>
        <xdr:cNvPr id="39" name="Afgeronde rechthoek 38">
          <a:hlinkClick xmlns:r="http://schemas.openxmlformats.org/officeDocument/2006/relationships" r:id="rId5"/>
        </xdr:cNvPr>
        <xdr:cNvSpPr/>
      </xdr:nvSpPr>
      <xdr:spPr>
        <a:xfrm>
          <a:off x="6170295" y="177165"/>
          <a:ext cx="2148682" cy="288678"/>
        </a:xfrm>
        <a:prstGeom prst="roundRect">
          <a:avLst/>
        </a:prstGeom>
        <a:solidFill>
          <a:schemeClr val="accent1">
            <a:lumMod val="75000"/>
          </a:schemeClr>
        </a:solidFill>
        <a:ln>
          <a:noFill/>
        </a:ln>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400" b="1">
              <a:solidFill>
                <a:schemeClr val="bg1"/>
              </a:solidFill>
              <a:latin typeface="+mn-lt"/>
            </a:rPr>
            <a:t>Ga</a:t>
          </a:r>
          <a:r>
            <a:rPr lang="nl-NL" sz="1400" b="1" baseline="0">
              <a:solidFill>
                <a:schemeClr val="bg1"/>
              </a:solidFill>
              <a:latin typeface="+mn-lt"/>
            </a:rPr>
            <a:t> naar d</a:t>
          </a:r>
          <a:r>
            <a:rPr lang="nl-NL" sz="1400" b="1">
              <a:solidFill>
                <a:schemeClr val="bg1"/>
              </a:solidFill>
              <a:latin typeface="+mn-lt"/>
            </a:rPr>
            <a:t>ashboard BUS</a:t>
          </a:r>
        </a:p>
      </xdr:txBody>
    </xdr:sp>
    <xdr:clientData/>
  </xdr:twoCellAnchor>
  <xdr:twoCellAnchor>
    <xdr:from>
      <xdr:col>14</xdr:col>
      <xdr:colOff>370694</xdr:colOff>
      <xdr:row>1</xdr:row>
      <xdr:rowOff>9525</xdr:rowOff>
    </xdr:from>
    <xdr:to>
      <xdr:col>22</xdr:col>
      <xdr:colOff>18568</xdr:colOff>
      <xdr:row>2</xdr:row>
      <xdr:rowOff>141040</xdr:rowOff>
    </xdr:to>
    <xdr:grpSp>
      <xdr:nvGrpSpPr>
        <xdr:cNvPr id="40" name="Groep 39"/>
        <xdr:cNvGrpSpPr/>
      </xdr:nvGrpSpPr>
      <xdr:grpSpPr>
        <a:xfrm>
          <a:off x="8590769" y="171450"/>
          <a:ext cx="4524674" cy="293440"/>
          <a:chOff x="8220075" y="809625"/>
          <a:chExt cx="4526122" cy="293440"/>
        </a:xfrm>
      </xdr:grpSpPr>
      <xdr:sp macro="" textlink="">
        <xdr:nvSpPr>
          <xdr:cNvPr id="41" name="Afgeronde rechthoek 40">
            <a:hlinkClick xmlns:r="http://schemas.openxmlformats.org/officeDocument/2006/relationships" r:id="rId3"/>
          </xdr:cNvPr>
          <xdr:cNvSpPr/>
        </xdr:nvSpPr>
        <xdr:spPr>
          <a:xfrm>
            <a:off x="8220075" y="809625"/>
            <a:ext cx="2087722" cy="293440"/>
          </a:xfrm>
          <a:prstGeom prst="roundRect">
            <a:avLst/>
          </a:prstGeom>
          <a:solidFill>
            <a:schemeClr val="accent1">
              <a:lumMod val="75000"/>
            </a:schemeClr>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400" b="1">
                <a:solidFill>
                  <a:schemeClr val="bg1"/>
                </a:solidFill>
                <a:latin typeface="+mn-lt"/>
              </a:rPr>
              <a:t>Ga</a:t>
            </a:r>
            <a:r>
              <a:rPr lang="nl-NL" sz="1400" b="1" baseline="0">
                <a:solidFill>
                  <a:schemeClr val="bg1"/>
                </a:solidFill>
                <a:latin typeface="+mn-lt"/>
              </a:rPr>
              <a:t> naar dashboard </a:t>
            </a:r>
            <a:r>
              <a:rPr lang="nl-NL" sz="1400" b="1">
                <a:solidFill>
                  <a:schemeClr val="bg1"/>
                </a:solidFill>
                <a:latin typeface="+mn-lt"/>
              </a:rPr>
              <a:t>SRG</a:t>
            </a:r>
          </a:p>
        </xdr:txBody>
      </xdr:sp>
      <xdr:sp macro="" textlink="">
        <xdr:nvSpPr>
          <xdr:cNvPr id="42" name="Afgeronde rechthoek 41">
            <a:hlinkClick xmlns:r="http://schemas.openxmlformats.org/officeDocument/2006/relationships" r:id="rId4"/>
          </xdr:cNvPr>
          <xdr:cNvSpPr/>
        </xdr:nvSpPr>
        <xdr:spPr>
          <a:xfrm>
            <a:off x="10658475" y="809625"/>
            <a:ext cx="2087722" cy="288679"/>
          </a:xfrm>
          <a:prstGeom prst="roundRect">
            <a:avLst/>
          </a:prstGeom>
          <a:solidFill>
            <a:schemeClr val="accent1">
              <a:lumMod val="75000"/>
            </a:schemeClr>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400" b="1">
                <a:solidFill>
                  <a:schemeClr val="bg1"/>
                </a:solidFill>
                <a:latin typeface="+mn-lt"/>
              </a:rPr>
              <a:t>Ga naar dashboard BDFS</a:t>
            </a:r>
          </a:p>
        </xdr:txBody>
      </xdr:sp>
    </xdr:grpSp>
    <xdr:clientData/>
  </xdr:twoCellAnchor>
  <xdr:twoCellAnchor>
    <xdr:from>
      <xdr:col>11</xdr:col>
      <xdr:colOff>220980</xdr:colOff>
      <xdr:row>3</xdr:row>
      <xdr:rowOff>15241</xdr:rowOff>
    </xdr:from>
    <xdr:to>
      <xdr:col>13</xdr:col>
      <xdr:colOff>289560</xdr:colOff>
      <xdr:row>4</xdr:row>
      <xdr:rowOff>83821</xdr:rowOff>
    </xdr:to>
    <xdr:sp macro="" textlink="">
      <xdr:nvSpPr>
        <xdr:cNvPr id="43" name="Afgeronde rechthoek 42">
          <a:hlinkClick xmlns:r="http://schemas.openxmlformats.org/officeDocument/2006/relationships" r:id="rId6"/>
        </xdr:cNvPr>
        <xdr:cNvSpPr/>
      </xdr:nvSpPr>
      <xdr:spPr>
        <a:xfrm>
          <a:off x="6612255" y="501016"/>
          <a:ext cx="1287780" cy="230505"/>
        </a:xfrm>
        <a:prstGeom prst="roundRect">
          <a:avLst/>
        </a:prstGeom>
        <a:solidFill>
          <a:schemeClr val="accent1">
            <a:lumMod val="60000"/>
            <a:lumOff val="40000"/>
          </a:schemeClr>
        </a:solidFill>
        <a:ln>
          <a:noFill/>
        </a:ln>
        <a:effectLst/>
        <a:scene3d>
          <a:camera prst="orthographicFront"/>
          <a:lightRig rig="threePt" dir="t"/>
        </a:scene3d>
        <a:sp3d>
          <a:bevelT prst="relaxedInse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200" b="1">
              <a:solidFill>
                <a:schemeClr val="bg1"/>
              </a:solidFill>
              <a:latin typeface="+mn-lt"/>
            </a:rPr>
            <a:t>Leeswijzer BUS</a:t>
          </a:r>
        </a:p>
      </xdr:txBody>
    </xdr:sp>
    <xdr:clientData/>
  </xdr:twoCellAnchor>
  <xdr:twoCellAnchor>
    <xdr:from>
      <xdr:col>15</xdr:col>
      <xdr:colOff>182880</xdr:colOff>
      <xdr:row>3</xdr:row>
      <xdr:rowOff>15240</xdr:rowOff>
    </xdr:from>
    <xdr:to>
      <xdr:col>17</xdr:col>
      <xdr:colOff>251460</xdr:colOff>
      <xdr:row>4</xdr:row>
      <xdr:rowOff>83820</xdr:rowOff>
    </xdr:to>
    <xdr:sp macro="" textlink="">
      <xdr:nvSpPr>
        <xdr:cNvPr id="44" name="Afgeronde rechthoek 43">
          <a:hlinkClick xmlns:r="http://schemas.openxmlformats.org/officeDocument/2006/relationships" r:id="rId7"/>
        </xdr:cNvPr>
        <xdr:cNvSpPr/>
      </xdr:nvSpPr>
      <xdr:spPr>
        <a:xfrm>
          <a:off x="9012555" y="501015"/>
          <a:ext cx="1287780" cy="230505"/>
        </a:xfrm>
        <a:prstGeom prst="roundRect">
          <a:avLst/>
        </a:prstGeom>
        <a:solidFill>
          <a:schemeClr val="accent1">
            <a:lumMod val="50000"/>
          </a:schemeClr>
        </a:solidFill>
        <a:ln>
          <a:noFill/>
        </a:ln>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200" b="1">
              <a:solidFill>
                <a:schemeClr val="bg1"/>
              </a:solidFill>
              <a:latin typeface="+mn-lt"/>
            </a:rPr>
            <a:t>Leeswijzer SRG</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171449</xdr:colOff>
      <xdr:row>17</xdr:row>
      <xdr:rowOff>114300</xdr:rowOff>
    </xdr:from>
    <xdr:to>
      <xdr:col>17</xdr:col>
      <xdr:colOff>571500</xdr:colOff>
      <xdr:row>50</xdr:row>
      <xdr:rowOff>66675</xdr:rowOff>
    </xdr:to>
    <xdr:grpSp>
      <xdr:nvGrpSpPr>
        <xdr:cNvPr id="59" name="Groep 58"/>
        <xdr:cNvGrpSpPr/>
      </xdr:nvGrpSpPr>
      <xdr:grpSpPr>
        <a:xfrm>
          <a:off x="5343524" y="3095625"/>
          <a:ext cx="5276851" cy="5324475"/>
          <a:chOff x="4552949" y="4133850"/>
          <a:chExt cx="5076825" cy="5305425"/>
        </a:xfrm>
      </xdr:grpSpPr>
      <xdr:sp macro="" textlink="">
        <xdr:nvSpPr>
          <xdr:cNvPr id="80" name="Afgeronde rechthoek 79"/>
          <xdr:cNvSpPr/>
        </xdr:nvSpPr>
        <xdr:spPr>
          <a:xfrm>
            <a:off x="5172075" y="8677275"/>
            <a:ext cx="3960000" cy="720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solidFill>
                <a:srgbClr val="FF0000"/>
              </a:solidFill>
            </a:endParaRPr>
          </a:p>
        </xdr:txBody>
      </xdr:sp>
      <xdr:graphicFrame macro="">
        <xdr:nvGraphicFramePr>
          <xdr:cNvPr id="81" name="Grafiek 80"/>
          <xdr:cNvGraphicFramePr>
            <a:graphicFrameLocks/>
          </xdr:cNvGraphicFramePr>
        </xdr:nvGraphicFramePr>
        <xdr:xfrm>
          <a:off x="4552949" y="4133850"/>
          <a:ext cx="5076825" cy="5305425"/>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xdr:from>
      <xdr:col>0</xdr:col>
      <xdr:colOff>0</xdr:colOff>
      <xdr:row>10</xdr:row>
      <xdr:rowOff>0</xdr:rowOff>
    </xdr:from>
    <xdr:to>
      <xdr:col>0</xdr:col>
      <xdr:colOff>169317</xdr:colOff>
      <xdr:row>11</xdr:row>
      <xdr:rowOff>143494</xdr:rowOff>
    </xdr:to>
    <xdr:sp macro="" textlink="">
      <xdr:nvSpPr>
        <xdr:cNvPr id="117" name="Rechthoek 116"/>
        <xdr:cNvSpPr/>
      </xdr:nvSpPr>
      <xdr:spPr>
        <a:xfrm>
          <a:off x="0" y="1657350"/>
          <a:ext cx="169317" cy="343519"/>
        </a:xfrm>
        <a:prstGeom prst="rect">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0</xdr:col>
      <xdr:colOff>17804</xdr:colOff>
      <xdr:row>10</xdr:row>
      <xdr:rowOff>0</xdr:rowOff>
    </xdr:from>
    <xdr:to>
      <xdr:col>6</xdr:col>
      <xdr:colOff>545507</xdr:colOff>
      <xdr:row>11</xdr:row>
      <xdr:rowOff>144403</xdr:rowOff>
    </xdr:to>
    <xdr:sp macro="" textlink="">
      <xdr:nvSpPr>
        <xdr:cNvPr id="116" name="Afgeronde rechthoek 115"/>
        <xdr:cNvSpPr/>
      </xdr:nvSpPr>
      <xdr:spPr>
        <a:xfrm>
          <a:off x="17804" y="1657350"/>
          <a:ext cx="3870978" cy="344428"/>
        </a:xfrm>
        <a:prstGeom prst="roundRect">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nl-NL" sz="1400" b="1">
              <a:solidFill>
                <a:schemeClr val="bg1"/>
              </a:solidFill>
              <a:latin typeface="+mn-lt"/>
            </a:rPr>
            <a:t>Kies een gemeente:</a:t>
          </a:r>
        </a:p>
      </xdr:txBody>
    </xdr:sp>
    <xdr:clientData/>
  </xdr:twoCellAnchor>
  <xdr:twoCellAnchor>
    <xdr:from>
      <xdr:col>17</xdr:col>
      <xdr:colOff>323850</xdr:colOff>
      <xdr:row>10</xdr:row>
      <xdr:rowOff>0</xdr:rowOff>
    </xdr:from>
    <xdr:to>
      <xdr:col>25</xdr:col>
      <xdr:colOff>454670</xdr:colOff>
      <xdr:row>11</xdr:row>
      <xdr:rowOff>145934</xdr:rowOff>
    </xdr:to>
    <xdr:sp macro="" textlink="">
      <xdr:nvSpPr>
        <xdr:cNvPr id="82" name="Afgeronde rechthoek 81"/>
        <xdr:cNvSpPr/>
      </xdr:nvSpPr>
      <xdr:spPr>
        <a:xfrm>
          <a:off x="10372725" y="1657350"/>
          <a:ext cx="5007620" cy="345959"/>
        </a:xfrm>
        <a:prstGeom prst="roundRect">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nl-NL" sz="1400" b="1">
              <a:solidFill>
                <a:schemeClr val="bg1"/>
              </a:solidFill>
              <a:latin typeface="+mn-lt"/>
            </a:rPr>
            <a:t>Vergelijk met een andere</a:t>
          </a:r>
          <a:r>
            <a:rPr lang="nl-NL" sz="1400" b="1" baseline="0">
              <a:solidFill>
                <a:schemeClr val="bg1"/>
              </a:solidFill>
              <a:latin typeface="+mn-lt"/>
            </a:rPr>
            <a:t> gemeente:</a:t>
          </a:r>
          <a:endParaRPr lang="nl-NL" sz="1400" b="1">
            <a:solidFill>
              <a:schemeClr val="bg1"/>
            </a:solidFill>
            <a:latin typeface="+mn-lt"/>
          </a:endParaRPr>
        </a:p>
      </xdr:txBody>
    </xdr:sp>
    <xdr:clientData/>
  </xdr:twoCellAnchor>
  <xdr:twoCellAnchor>
    <xdr:from>
      <xdr:col>0</xdr:col>
      <xdr:colOff>0</xdr:colOff>
      <xdr:row>13</xdr:row>
      <xdr:rowOff>0</xdr:rowOff>
    </xdr:from>
    <xdr:to>
      <xdr:col>0</xdr:col>
      <xdr:colOff>169317</xdr:colOff>
      <xdr:row>14</xdr:row>
      <xdr:rowOff>144639</xdr:rowOff>
    </xdr:to>
    <xdr:sp macro="" textlink="">
      <xdr:nvSpPr>
        <xdr:cNvPr id="3" name="Rechthoek 2"/>
        <xdr:cNvSpPr/>
      </xdr:nvSpPr>
      <xdr:spPr>
        <a:xfrm>
          <a:off x="0" y="2257425"/>
          <a:ext cx="169317" cy="344664"/>
        </a:xfrm>
        <a:prstGeom prst="rect">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0</xdr:col>
      <xdr:colOff>0</xdr:colOff>
      <xdr:row>13</xdr:row>
      <xdr:rowOff>0</xdr:rowOff>
    </xdr:from>
    <xdr:to>
      <xdr:col>8</xdr:col>
      <xdr:colOff>276225</xdr:colOff>
      <xdr:row>14</xdr:row>
      <xdr:rowOff>145382</xdr:rowOff>
    </xdr:to>
    <xdr:sp macro="" textlink="">
      <xdr:nvSpPr>
        <xdr:cNvPr id="32" name="Afgeronde rechthoek 31"/>
        <xdr:cNvSpPr/>
      </xdr:nvSpPr>
      <xdr:spPr>
        <a:xfrm>
          <a:off x="0" y="2257425"/>
          <a:ext cx="4838700" cy="345407"/>
        </a:xfrm>
        <a:prstGeom prst="roundRect">
          <a:avLst/>
        </a:prstGeom>
        <a:solidFill>
          <a:schemeClr val="accent1">
            <a:lumMod val="75000"/>
          </a:schemeClr>
        </a:solidFill>
        <a:ln w="254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1400" b="1"/>
            <a:t>Kies een type voorziening:</a:t>
          </a:r>
        </a:p>
      </xdr:txBody>
    </xdr:sp>
    <xdr:clientData/>
  </xdr:twoCellAnchor>
  <xdr:twoCellAnchor>
    <xdr:from>
      <xdr:col>1</xdr:col>
      <xdr:colOff>116547</xdr:colOff>
      <xdr:row>45</xdr:row>
      <xdr:rowOff>110898</xdr:rowOff>
    </xdr:from>
    <xdr:to>
      <xdr:col>8</xdr:col>
      <xdr:colOff>55047</xdr:colOff>
      <xdr:row>50</xdr:row>
      <xdr:rowOff>21203</xdr:rowOff>
    </xdr:to>
    <xdr:sp macro="" textlink="">
      <xdr:nvSpPr>
        <xdr:cNvPr id="35" name="Afgeronde rechthoek 34"/>
        <xdr:cNvSpPr/>
      </xdr:nvSpPr>
      <xdr:spPr>
        <a:xfrm>
          <a:off x="297522" y="7654698"/>
          <a:ext cx="4320000" cy="719930"/>
        </a:xfrm>
        <a:prstGeom prst="roundRect">
          <a:avLst/>
        </a:prstGeom>
        <a:solidFill>
          <a:schemeClr val="accent4">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1</xdr:col>
      <xdr:colOff>57237</xdr:colOff>
      <xdr:row>45</xdr:row>
      <xdr:rowOff>142730</xdr:rowOff>
    </xdr:from>
    <xdr:to>
      <xdr:col>4</xdr:col>
      <xdr:colOff>381087</xdr:colOff>
      <xdr:row>48</xdr:row>
      <xdr:rowOff>103916</xdr:rowOff>
    </xdr:to>
    <xdr:sp macro="" textlink="TabellenSRG!$D$23">
      <xdr:nvSpPr>
        <xdr:cNvPr id="36" name="Afgeronde rechthoek 35"/>
        <xdr:cNvSpPr/>
      </xdr:nvSpPr>
      <xdr:spPr>
        <a:xfrm>
          <a:off x="238212" y="7686530"/>
          <a:ext cx="1724025" cy="446961"/>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fld id="{F186FCB1-A58A-49B3-B23D-21F060573AEA}" type="TxLink">
            <a:rPr lang="en-US" sz="2800" b="1">
              <a:solidFill>
                <a:schemeClr val="bg1"/>
              </a:solidFill>
            </a:rPr>
            <a:pPr algn="r"/>
            <a:t>269.590</a:t>
          </a:fld>
          <a:endParaRPr lang="en-US" sz="2800" b="1">
            <a:solidFill>
              <a:schemeClr val="bg1"/>
            </a:solidFill>
          </a:endParaRPr>
        </a:p>
      </xdr:txBody>
    </xdr:sp>
    <xdr:clientData/>
  </xdr:twoCellAnchor>
  <xdr:twoCellAnchor>
    <xdr:from>
      <xdr:col>1</xdr:col>
      <xdr:colOff>390170</xdr:colOff>
      <xdr:row>45</xdr:row>
      <xdr:rowOff>122228</xdr:rowOff>
    </xdr:from>
    <xdr:to>
      <xdr:col>7</xdr:col>
      <xdr:colOff>558963</xdr:colOff>
      <xdr:row>48</xdr:row>
      <xdr:rowOff>48375</xdr:rowOff>
    </xdr:to>
    <xdr:sp macro="" textlink="TabellenSRG!E23">
      <xdr:nvSpPr>
        <xdr:cNvPr id="37" name="Afgeronde rechthoek 36"/>
        <xdr:cNvSpPr/>
      </xdr:nvSpPr>
      <xdr:spPr>
        <a:xfrm>
          <a:off x="571145" y="7666028"/>
          <a:ext cx="3940693" cy="411922"/>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fld id="{872493AF-AC83-4A54-9162-9FBB6B7A05D9}" type="TxLink">
            <a:rPr lang="en-US" sz="1400" b="1"/>
            <a:pPr algn="r"/>
            <a:t>van dit type voorziening liepen in</a:t>
          </a:fld>
          <a:endParaRPr lang="en-US" sz="1400" b="1"/>
        </a:p>
      </xdr:txBody>
    </xdr:sp>
    <xdr:clientData/>
  </xdr:twoCellAnchor>
  <xdr:twoCellAnchor>
    <xdr:from>
      <xdr:col>0</xdr:col>
      <xdr:colOff>47625</xdr:colOff>
      <xdr:row>47</xdr:row>
      <xdr:rowOff>44989</xdr:rowOff>
    </xdr:from>
    <xdr:to>
      <xdr:col>7</xdr:col>
      <xdr:colOff>539928</xdr:colOff>
      <xdr:row>49</xdr:row>
      <xdr:rowOff>133061</xdr:rowOff>
    </xdr:to>
    <xdr:sp macro="" textlink="TabellenSRG!E24">
      <xdr:nvSpPr>
        <xdr:cNvPr id="38" name="Afgeronde rechthoek 37"/>
        <xdr:cNvSpPr/>
      </xdr:nvSpPr>
      <xdr:spPr>
        <a:xfrm>
          <a:off x="47625" y="7912639"/>
          <a:ext cx="4445178" cy="411922"/>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fld id="{4BA23283-F41D-45F9-A8DC-2F48686BBDA6}" type="TxLink">
            <a:rPr lang="en-US" sz="1400" b="1"/>
            <a:pPr algn="r"/>
            <a:t>Nederland in december 2018</a:t>
          </a:fld>
          <a:endParaRPr lang="en-US" sz="1400" b="1"/>
        </a:p>
      </xdr:txBody>
    </xdr:sp>
    <xdr:clientData/>
  </xdr:twoCellAnchor>
  <mc:AlternateContent xmlns:mc="http://schemas.openxmlformats.org/markup-compatibility/2006">
    <mc:Choice xmlns:a14="http://schemas.microsoft.com/office/drawing/2010/main" Requires="a14">
      <xdr:twoCellAnchor>
        <xdr:from>
          <xdr:col>15</xdr:col>
          <xdr:colOff>190894</xdr:colOff>
          <xdr:row>39</xdr:row>
          <xdr:rowOff>0</xdr:rowOff>
        </xdr:from>
        <xdr:to>
          <xdr:col>19</xdr:col>
          <xdr:colOff>190894</xdr:colOff>
          <xdr:row>44</xdr:row>
          <xdr:rowOff>0</xdr:rowOff>
        </xdr:to>
        <xdr:pic>
          <xdr:nvPicPr>
            <xdr:cNvPr id="65" name="Afbeelding 64"/>
            <xdr:cNvPicPr>
              <a:picLocks noChangeArrowheads="1"/>
              <a:extLst>
                <a:ext uri="{84589F7E-364E-4C9E-8A38-B11213B215E9}">
                  <a14:cameraTool cellRange="Fig2_LegendaBUS" spid="_x0000_s414778"/>
                </a:ext>
              </a:extLst>
            </xdr:cNvPicPr>
          </xdr:nvPicPr>
          <xdr:blipFill>
            <a:blip xmlns:r="http://schemas.openxmlformats.org/officeDocument/2006/relationships" r:embed="rId2"/>
            <a:srcRect/>
            <a:stretch>
              <a:fillRect/>
            </a:stretch>
          </xdr:blipFill>
          <xdr:spPr bwMode="auto">
            <a:xfrm>
              <a:off x="9020569" y="6572250"/>
              <a:ext cx="2438400" cy="809625"/>
            </a:xfrm>
            <a:prstGeom prst="rect">
              <a:avLst/>
            </a:prstGeom>
            <a:noFill/>
            <a:ln>
              <a:noFill/>
            </a:ln>
            <a:extLst>
              <a:ext uri="{909E8E84-426E-40DD-AFC4-6F175D3DCCD1}">
                <a14:hiddenFill>
                  <a:solidFill>
                    <a:srgbClr val="FFFFFF"/>
                  </a:solidFill>
                </a14:hiddenFill>
              </a:ext>
            </a:extLst>
          </xdr:spPr>
        </xdr:pic>
        <xdr:clientData/>
      </xdr:twoCellAnchor>
    </mc:Choice>
    <mc:Fallback/>
  </mc:AlternateContent>
  <xdr:twoCellAnchor>
    <xdr:from>
      <xdr:col>0</xdr:col>
      <xdr:colOff>161925</xdr:colOff>
      <xdr:row>16</xdr:row>
      <xdr:rowOff>9525</xdr:rowOff>
    </xdr:from>
    <xdr:to>
      <xdr:col>8</xdr:col>
      <xdr:colOff>180975</xdr:colOff>
      <xdr:row>35</xdr:row>
      <xdr:rowOff>152400</xdr:rowOff>
    </xdr:to>
    <xdr:graphicFrame macro="">
      <xdr:nvGraphicFramePr>
        <xdr:cNvPr id="2" name="Grafiek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25</xdr:col>
      <xdr:colOff>276225</xdr:colOff>
      <xdr:row>10</xdr:row>
      <xdr:rowOff>0</xdr:rowOff>
    </xdr:from>
    <xdr:to>
      <xdr:col>26</xdr:col>
      <xdr:colOff>47624</xdr:colOff>
      <xdr:row>11</xdr:row>
      <xdr:rowOff>145382</xdr:rowOff>
    </xdr:to>
    <xdr:sp macro="" textlink="">
      <xdr:nvSpPr>
        <xdr:cNvPr id="6" name="Rechthoek 5"/>
        <xdr:cNvSpPr/>
      </xdr:nvSpPr>
      <xdr:spPr>
        <a:xfrm>
          <a:off x="15201900" y="1657350"/>
          <a:ext cx="380999" cy="345407"/>
        </a:xfrm>
        <a:prstGeom prst="rect">
          <a:avLst/>
        </a:prstGeom>
        <a:solidFill>
          <a:schemeClr val="accent1">
            <a:lumMod val="75000"/>
          </a:schemeClr>
        </a:solidFill>
        <a:ln w="254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mc:AlternateContent xmlns:mc="http://schemas.openxmlformats.org/markup-compatibility/2006">
    <mc:Choice xmlns:a14="http://schemas.microsoft.com/office/drawing/2010/main" Requires="a14">
      <xdr:twoCellAnchor editAs="oneCell">
        <xdr:from>
          <xdr:col>4</xdr:col>
          <xdr:colOff>457200</xdr:colOff>
          <xdr:row>39</xdr:row>
          <xdr:rowOff>19050</xdr:rowOff>
        </xdr:from>
        <xdr:to>
          <xdr:col>7</xdr:col>
          <xdr:colOff>523875</xdr:colOff>
          <xdr:row>44</xdr:row>
          <xdr:rowOff>19050</xdr:rowOff>
        </xdr:to>
        <xdr:pic>
          <xdr:nvPicPr>
            <xdr:cNvPr id="10" name="Afbeelding 9"/>
            <xdr:cNvPicPr>
              <a:picLocks noChangeArrowheads="1"/>
              <a:extLst>
                <a:ext uri="{84589F7E-364E-4C9E-8A38-B11213B215E9}">
                  <a14:cameraTool cellRange="Fig1_LegendaBUS" spid="_x0000_s414779"/>
                </a:ext>
              </a:extLst>
            </xdr:cNvPicPr>
          </xdr:nvPicPr>
          <xdr:blipFill>
            <a:blip xmlns:r="http://schemas.openxmlformats.org/officeDocument/2006/relationships" r:embed="rId4"/>
            <a:srcRect/>
            <a:stretch>
              <a:fillRect/>
            </a:stretch>
          </xdr:blipFill>
          <xdr:spPr bwMode="auto">
            <a:xfrm>
              <a:off x="2038350" y="6591300"/>
              <a:ext cx="2438400" cy="809625"/>
            </a:xfrm>
            <a:prstGeom prst="rect">
              <a:avLst/>
            </a:prstGeom>
            <a:noFill/>
            <a:ln>
              <a:noFill/>
            </a:ln>
            <a:extLst>
              <a:ext uri="{909E8E84-426E-40DD-AFC4-6F175D3DCCD1}">
                <a14:hiddenFill>
                  <a:solidFill>
                    <a:srgbClr val="FFFFFF"/>
                  </a:solidFill>
                </a14:hiddenFill>
              </a:ext>
            </a:extLst>
          </xdr:spPr>
        </xdr:pic>
        <xdr:clientData/>
      </xdr:twoCellAnchor>
    </mc:Choice>
    <mc:Fallback/>
  </mc:AlternateContent>
  <xdr:twoCellAnchor>
    <xdr:from>
      <xdr:col>1</xdr:col>
      <xdr:colOff>480218</xdr:colOff>
      <xdr:row>40</xdr:row>
      <xdr:rowOff>2382</xdr:rowOff>
    </xdr:from>
    <xdr:to>
      <xdr:col>4</xdr:col>
      <xdr:colOff>459156</xdr:colOff>
      <xdr:row>43</xdr:row>
      <xdr:rowOff>28942</xdr:rowOff>
    </xdr:to>
    <xdr:sp macro="" textlink="TabellenSRG!$E$7">
      <xdr:nvSpPr>
        <xdr:cNvPr id="13" name="Afgeronde rechthoek 12"/>
        <xdr:cNvSpPr/>
      </xdr:nvSpPr>
      <xdr:spPr>
        <a:xfrm>
          <a:off x="661193" y="6736557"/>
          <a:ext cx="1379113" cy="512335"/>
        </a:xfrm>
        <a:prstGeom prst="roundRect">
          <a:avLst/>
        </a:prstGeom>
        <a:solidFill>
          <a:schemeClr val="accent4">
            <a:lumMod val="75000"/>
          </a:schemeClr>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5E55A0F-D713-4D83-9948-82A00004CF88}" type="TxLink">
            <a:rPr lang="nl-NL" sz="1100" b="0"/>
            <a:pPr algn="ctr"/>
            <a:t>Nederland</a:t>
          </a:fld>
          <a:endParaRPr lang="nl-NL" sz="1100" b="0"/>
        </a:p>
      </xdr:txBody>
    </xdr:sp>
    <xdr:clientData/>
  </xdr:twoCellAnchor>
  <xdr:twoCellAnchor>
    <xdr:from>
      <xdr:col>0</xdr:col>
      <xdr:colOff>0</xdr:colOff>
      <xdr:row>57</xdr:row>
      <xdr:rowOff>0</xdr:rowOff>
    </xdr:from>
    <xdr:to>
      <xdr:col>1</xdr:col>
      <xdr:colOff>54281</xdr:colOff>
      <xdr:row>57</xdr:row>
      <xdr:rowOff>0</xdr:rowOff>
    </xdr:to>
    <xdr:sp macro="" textlink="">
      <xdr:nvSpPr>
        <xdr:cNvPr id="19" name="Rechthoek 18"/>
        <xdr:cNvSpPr/>
      </xdr:nvSpPr>
      <xdr:spPr>
        <a:xfrm>
          <a:off x="0" y="9486900"/>
          <a:ext cx="235256" cy="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mc:AlternateContent xmlns:mc="http://schemas.openxmlformats.org/markup-compatibility/2006">
    <mc:Choice xmlns:a14="http://schemas.microsoft.com/office/drawing/2010/main" Requires="a14">
      <xdr:twoCellAnchor editAs="oneCell">
        <xdr:from>
          <xdr:col>22</xdr:col>
          <xdr:colOff>200025</xdr:colOff>
          <xdr:row>10</xdr:row>
          <xdr:rowOff>76200</xdr:rowOff>
        </xdr:from>
        <xdr:to>
          <xdr:col>25</xdr:col>
          <xdr:colOff>381000</xdr:colOff>
          <xdr:row>11</xdr:row>
          <xdr:rowOff>66675</xdr:rowOff>
        </xdr:to>
        <xdr:sp macro="" textlink="">
          <xdr:nvSpPr>
            <xdr:cNvPr id="47106" name="Drop Down 2" hidden="1">
              <a:extLst>
                <a:ext uri="{63B3BB69-23CF-44E3-9099-C40C66FF867C}">
                  <a14:compatExt spid="_x0000_s471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13</xdr:row>
          <xdr:rowOff>85725</xdr:rowOff>
        </xdr:from>
        <xdr:to>
          <xdr:col>8</xdr:col>
          <xdr:colOff>152400</xdr:colOff>
          <xdr:row>14</xdr:row>
          <xdr:rowOff>76200</xdr:rowOff>
        </xdr:to>
        <xdr:sp macro="" textlink="">
          <xdr:nvSpPr>
            <xdr:cNvPr id="47107" name="Drop Down 3" hidden="1">
              <a:extLst>
                <a:ext uri="{63B3BB69-23CF-44E3-9099-C40C66FF867C}">
                  <a14:compatExt spid="_x0000_s471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16</xdr:col>
      <xdr:colOff>228600</xdr:colOff>
      <xdr:row>26</xdr:row>
      <xdr:rowOff>11907</xdr:rowOff>
    </xdr:from>
    <xdr:to>
      <xdr:col>18</xdr:col>
      <xdr:colOff>386132</xdr:colOff>
      <xdr:row>29</xdr:row>
      <xdr:rowOff>38467</xdr:rowOff>
    </xdr:to>
    <xdr:sp macro="" textlink="TabellenSRG!$E$7">
      <xdr:nvSpPr>
        <xdr:cNvPr id="66" name="Afgeronde rechthoek 65"/>
        <xdr:cNvSpPr/>
      </xdr:nvSpPr>
      <xdr:spPr>
        <a:xfrm>
          <a:off x="9667875" y="4450557"/>
          <a:ext cx="1376732" cy="512335"/>
        </a:xfrm>
        <a:prstGeom prst="roundRect">
          <a:avLst/>
        </a:prstGeom>
        <a:solidFill>
          <a:schemeClr val="accent3">
            <a:lumMod val="50000"/>
          </a:schemeClr>
        </a:solidFill>
        <a:ln>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92D01CC2-64B9-45A8-9F61-3E524A4FB11C}" type="TxLink">
            <a:rPr lang="nl-NL" sz="1100" b="0" i="0"/>
            <a:pPr algn="ctr"/>
            <a:t>Nederland</a:t>
          </a:fld>
          <a:endParaRPr lang="nl-NL" sz="1100" b="0" i="0"/>
        </a:p>
      </xdr:txBody>
    </xdr:sp>
    <xdr:clientData/>
  </xdr:twoCellAnchor>
  <xdr:twoCellAnchor>
    <xdr:from>
      <xdr:col>8</xdr:col>
      <xdr:colOff>0</xdr:colOff>
      <xdr:row>17</xdr:row>
      <xdr:rowOff>95250</xdr:rowOff>
    </xdr:from>
    <xdr:to>
      <xdr:col>14</xdr:col>
      <xdr:colOff>201600</xdr:colOff>
      <xdr:row>31</xdr:row>
      <xdr:rowOff>38700</xdr:rowOff>
    </xdr:to>
    <xdr:graphicFrame macro="">
      <xdr:nvGraphicFramePr>
        <xdr:cNvPr id="68" name="Grafiek 6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0</xdr:colOff>
      <xdr:row>31</xdr:row>
      <xdr:rowOff>0</xdr:rowOff>
    </xdr:from>
    <xdr:to>
      <xdr:col>14</xdr:col>
      <xdr:colOff>200025</xdr:colOff>
      <xdr:row>44</xdr:row>
      <xdr:rowOff>76200</xdr:rowOff>
    </xdr:to>
    <xdr:graphicFrame macro="">
      <xdr:nvGraphicFramePr>
        <xdr:cNvPr id="69" name="Grafiek 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266700</xdr:colOff>
      <xdr:row>17</xdr:row>
      <xdr:rowOff>114300</xdr:rowOff>
    </xdr:from>
    <xdr:to>
      <xdr:col>17</xdr:col>
      <xdr:colOff>468300</xdr:colOff>
      <xdr:row>31</xdr:row>
      <xdr:rowOff>57750</xdr:rowOff>
    </xdr:to>
    <xdr:graphicFrame macro="">
      <xdr:nvGraphicFramePr>
        <xdr:cNvPr id="72" name="Grafiek 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304800</xdr:colOff>
      <xdr:row>15</xdr:row>
      <xdr:rowOff>28575</xdr:rowOff>
    </xdr:from>
    <xdr:to>
      <xdr:col>18</xdr:col>
      <xdr:colOff>247650</xdr:colOff>
      <xdr:row>19</xdr:row>
      <xdr:rowOff>19050</xdr:rowOff>
    </xdr:to>
    <xdr:sp macro="" textlink="TabellenSRG!K41">
      <xdr:nvSpPr>
        <xdr:cNvPr id="75" name="Tekstvak 74"/>
        <xdr:cNvSpPr txBox="1"/>
      </xdr:nvSpPr>
      <xdr:spPr>
        <a:xfrm>
          <a:off x="4867275" y="2686050"/>
          <a:ext cx="6038850" cy="638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F75393F4-26C7-4781-8735-5F6463AB1F72}" type="TxLink">
            <a:rPr lang="en-US" sz="1300" b="1" i="0" u="none" strike="noStrike">
              <a:solidFill>
                <a:srgbClr val="000000"/>
              </a:solidFill>
              <a:latin typeface="Calibri"/>
            </a:rPr>
            <a:pPr algn="ctr"/>
            <a:t>Totaal aantal voorzieningen naar type voorziening, december 2018</a:t>
          </a:fld>
          <a:endParaRPr lang="en-US" sz="1300" b="1"/>
        </a:p>
      </xdr:txBody>
    </xdr:sp>
    <xdr:clientData/>
  </xdr:twoCellAnchor>
  <xdr:twoCellAnchor>
    <xdr:from>
      <xdr:col>13</xdr:col>
      <xdr:colOff>495300</xdr:colOff>
      <xdr:row>21</xdr:row>
      <xdr:rowOff>85725</xdr:rowOff>
    </xdr:from>
    <xdr:to>
      <xdr:col>15</xdr:col>
      <xdr:colOff>247649</xdr:colOff>
      <xdr:row>27</xdr:row>
      <xdr:rowOff>86175</xdr:rowOff>
    </xdr:to>
    <xdr:sp macro="" textlink="">
      <xdr:nvSpPr>
        <xdr:cNvPr id="58" name="Ovaal 57"/>
        <xdr:cNvSpPr/>
      </xdr:nvSpPr>
      <xdr:spPr>
        <a:xfrm>
          <a:off x="8105775" y="3714750"/>
          <a:ext cx="971549" cy="972000"/>
        </a:xfrm>
        <a:prstGeom prst="ellipse">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10</xdr:col>
      <xdr:colOff>219075</xdr:colOff>
      <xdr:row>21</xdr:row>
      <xdr:rowOff>47625</xdr:rowOff>
    </xdr:from>
    <xdr:to>
      <xdr:col>11</xdr:col>
      <xdr:colOff>581024</xdr:colOff>
      <xdr:row>27</xdr:row>
      <xdr:rowOff>48075</xdr:rowOff>
    </xdr:to>
    <xdr:sp macro="" textlink="">
      <xdr:nvSpPr>
        <xdr:cNvPr id="77" name="Ovaal 76"/>
        <xdr:cNvSpPr/>
      </xdr:nvSpPr>
      <xdr:spPr>
        <a:xfrm>
          <a:off x="6000750" y="3676650"/>
          <a:ext cx="971549" cy="972000"/>
        </a:xfrm>
        <a:prstGeom prst="ellipse">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10</xdr:col>
      <xdr:colOff>209550</xdr:colOff>
      <xdr:row>34</xdr:row>
      <xdr:rowOff>114300</xdr:rowOff>
    </xdr:from>
    <xdr:to>
      <xdr:col>11</xdr:col>
      <xdr:colOff>571499</xdr:colOff>
      <xdr:row>40</xdr:row>
      <xdr:rowOff>86175</xdr:rowOff>
    </xdr:to>
    <xdr:sp macro="" textlink="">
      <xdr:nvSpPr>
        <xdr:cNvPr id="78" name="Ovaal 77"/>
        <xdr:cNvSpPr/>
      </xdr:nvSpPr>
      <xdr:spPr>
        <a:xfrm>
          <a:off x="5991225" y="5848350"/>
          <a:ext cx="971549" cy="972000"/>
        </a:xfrm>
        <a:prstGeom prst="ellipse">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nl-NL" sz="1100" b="1">
            <a:solidFill>
              <a:sysClr val="windowText" lastClr="000000"/>
            </a:solidFill>
          </a:endParaRPr>
        </a:p>
      </xdr:txBody>
    </xdr:sp>
    <xdr:clientData/>
  </xdr:twoCellAnchor>
  <xdr:twoCellAnchor>
    <xdr:from>
      <xdr:col>14</xdr:col>
      <xdr:colOff>142875</xdr:colOff>
      <xdr:row>34</xdr:row>
      <xdr:rowOff>104775</xdr:rowOff>
    </xdr:from>
    <xdr:to>
      <xdr:col>15</xdr:col>
      <xdr:colOff>504824</xdr:colOff>
      <xdr:row>40</xdr:row>
      <xdr:rowOff>76650</xdr:rowOff>
    </xdr:to>
    <xdr:sp macro="" textlink="">
      <xdr:nvSpPr>
        <xdr:cNvPr id="79" name="Ovaal 78"/>
        <xdr:cNvSpPr/>
      </xdr:nvSpPr>
      <xdr:spPr>
        <a:xfrm>
          <a:off x="8362950" y="5838825"/>
          <a:ext cx="971549" cy="972000"/>
        </a:xfrm>
        <a:prstGeom prst="ellipse">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11</xdr:col>
      <xdr:colOff>266700</xdr:colOff>
      <xdr:row>31</xdr:row>
      <xdr:rowOff>19050</xdr:rowOff>
    </xdr:from>
    <xdr:to>
      <xdr:col>17</xdr:col>
      <xdr:colOff>466725</xdr:colOff>
      <xdr:row>44</xdr:row>
      <xdr:rowOff>95250</xdr:rowOff>
    </xdr:to>
    <xdr:graphicFrame macro="">
      <xdr:nvGraphicFramePr>
        <xdr:cNvPr id="73" name="Grafiek 7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495300</xdr:colOff>
      <xdr:row>34</xdr:row>
      <xdr:rowOff>152400</xdr:rowOff>
    </xdr:from>
    <xdr:to>
      <xdr:col>15</xdr:col>
      <xdr:colOff>247649</xdr:colOff>
      <xdr:row>40</xdr:row>
      <xdr:rowOff>124275</xdr:rowOff>
    </xdr:to>
    <xdr:sp macro="" textlink="">
      <xdr:nvSpPr>
        <xdr:cNvPr id="87" name="Ovaal 86"/>
        <xdr:cNvSpPr/>
      </xdr:nvSpPr>
      <xdr:spPr>
        <a:xfrm>
          <a:off x="8105775" y="5886450"/>
          <a:ext cx="971549" cy="972000"/>
        </a:xfrm>
        <a:prstGeom prst="ellipse">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10</xdr:col>
      <xdr:colOff>137504</xdr:colOff>
      <xdr:row>30</xdr:row>
      <xdr:rowOff>38099</xdr:rowOff>
    </xdr:from>
    <xdr:to>
      <xdr:col>17</xdr:col>
      <xdr:colOff>352425</xdr:colOff>
      <xdr:row>33</xdr:row>
      <xdr:rowOff>19049</xdr:rowOff>
    </xdr:to>
    <xdr:sp macro="" textlink="TabellenSRG!P30">
      <xdr:nvSpPr>
        <xdr:cNvPr id="7" name="Tekstvak 6"/>
        <xdr:cNvSpPr txBox="1"/>
      </xdr:nvSpPr>
      <xdr:spPr>
        <a:xfrm>
          <a:off x="5919179" y="5124449"/>
          <a:ext cx="4482121" cy="466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fld id="{475ECECC-B455-48FF-B860-4555DB267002}" type="TxLink">
            <a:rPr lang="en-US" sz="1100" b="1" i="0" u="none" strike="noStrike">
              <a:solidFill>
                <a:srgbClr val="000000"/>
              </a:solidFill>
              <a:latin typeface="Calibri"/>
            </a:rPr>
            <a:pPr algn="l"/>
            <a:t>Inclusief 'overig'</a:t>
          </a:fld>
          <a:endParaRPr lang="nl-NL" sz="1600" b="1"/>
        </a:p>
      </xdr:txBody>
    </xdr:sp>
    <xdr:clientData/>
  </xdr:twoCellAnchor>
  <xdr:twoCellAnchor>
    <xdr:from>
      <xdr:col>13</xdr:col>
      <xdr:colOff>361756</xdr:colOff>
      <xdr:row>30</xdr:row>
      <xdr:rowOff>38099</xdr:rowOff>
    </xdr:from>
    <xdr:to>
      <xdr:col>18</xdr:col>
      <xdr:colOff>238125</xdr:colOff>
      <xdr:row>34</xdr:row>
      <xdr:rowOff>19050</xdr:rowOff>
    </xdr:to>
    <xdr:sp macro="" textlink="TabellenSRG!P31">
      <xdr:nvSpPr>
        <xdr:cNvPr id="70" name="Tekstvak 69"/>
        <xdr:cNvSpPr txBox="1"/>
      </xdr:nvSpPr>
      <xdr:spPr>
        <a:xfrm>
          <a:off x="7972231" y="5124449"/>
          <a:ext cx="2924369" cy="6286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fld id="{A90DFF96-6342-4E64-AD4B-9B7AD45D02D0}" type="TxLink">
            <a:rPr lang="en-US" sz="1100" b="1" i="0" u="none" strike="noStrike">
              <a:solidFill>
                <a:srgbClr val="000000"/>
              </a:solidFill>
              <a:latin typeface="Calibri"/>
            </a:rPr>
            <a:pPr algn="l"/>
            <a:t>Exclusief 'overig'</a:t>
          </a:fld>
          <a:endParaRPr lang="nl-NL" sz="1400" b="1"/>
        </a:p>
      </xdr:txBody>
    </xdr:sp>
    <xdr:clientData/>
  </xdr:twoCellAnchor>
  <xdr:twoCellAnchor>
    <xdr:from>
      <xdr:col>19</xdr:col>
      <xdr:colOff>523875</xdr:colOff>
      <xdr:row>16</xdr:row>
      <xdr:rowOff>19050</xdr:rowOff>
    </xdr:from>
    <xdr:to>
      <xdr:col>27</xdr:col>
      <xdr:colOff>229875</xdr:colOff>
      <xdr:row>35</xdr:row>
      <xdr:rowOff>160875</xdr:rowOff>
    </xdr:to>
    <xdr:graphicFrame macro="">
      <xdr:nvGraphicFramePr>
        <xdr:cNvPr id="76" name="Grafiek 7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19</xdr:col>
      <xdr:colOff>438149</xdr:colOff>
      <xdr:row>15</xdr:row>
      <xdr:rowOff>38100</xdr:rowOff>
    </xdr:from>
    <xdr:to>
      <xdr:col>27</xdr:col>
      <xdr:colOff>352424</xdr:colOff>
      <xdr:row>19</xdr:row>
      <xdr:rowOff>28575</xdr:rowOff>
    </xdr:to>
    <xdr:sp macro="" textlink="TabellenSRG!N57">
      <xdr:nvSpPr>
        <xdr:cNvPr id="83" name="Tekstvak 82"/>
        <xdr:cNvSpPr txBox="1"/>
      </xdr:nvSpPr>
      <xdr:spPr>
        <a:xfrm>
          <a:off x="11706224" y="2695575"/>
          <a:ext cx="4791075" cy="638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A73299EE-6E4F-4A95-A754-F50436601C81}" type="TxLink">
            <a:rPr lang="en-US" sz="1300" b="1" i="0" u="none" strike="noStrike">
              <a:solidFill>
                <a:srgbClr val="000000"/>
              </a:solidFill>
              <a:latin typeface="Calibri"/>
            </a:rPr>
            <a:pPr algn="ctr"/>
            <a:t>Personen met voorziening en bijstand en/of werk, september 2018</a:t>
          </a:fld>
          <a:endParaRPr lang="en-US" sz="1300" b="1"/>
        </a:p>
      </xdr:txBody>
    </xdr:sp>
    <xdr:clientData/>
  </xdr:twoCellAnchor>
  <mc:AlternateContent xmlns:mc="http://schemas.openxmlformats.org/markup-compatibility/2006">
    <mc:Choice xmlns:a14="http://schemas.microsoft.com/office/drawing/2010/main" Requires="a14">
      <xdr:twoCellAnchor editAs="oneCell">
        <xdr:from>
          <xdr:col>23</xdr:col>
          <xdr:colOff>147636</xdr:colOff>
          <xdr:row>39</xdr:row>
          <xdr:rowOff>9525</xdr:rowOff>
        </xdr:from>
        <xdr:to>
          <xdr:col>27</xdr:col>
          <xdr:colOff>147636</xdr:colOff>
          <xdr:row>44</xdr:row>
          <xdr:rowOff>9525</xdr:rowOff>
        </xdr:to>
        <xdr:pic>
          <xdr:nvPicPr>
            <xdr:cNvPr id="84" name="Afbeelding 83"/>
            <xdr:cNvPicPr>
              <a:picLocks noChangeArrowheads="1"/>
              <a:extLst>
                <a:ext uri="{84589F7E-364E-4C9E-8A38-B11213B215E9}">
                  <a14:cameraTool cellRange="Fig3_LegendaBUS" spid="_x0000_s414780"/>
                </a:ext>
              </a:extLst>
            </xdr:cNvPicPr>
          </xdr:nvPicPr>
          <xdr:blipFill>
            <a:blip xmlns:r="http://schemas.openxmlformats.org/officeDocument/2006/relationships" r:embed="rId10"/>
            <a:srcRect/>
            <a:stretch>
              <a:fillRect/>
            </a:stretch>
          </xdr:blipFill>
          <xdr:spPr bwMode="auto">
            <a:xfrm>
              <a:off x="13854111" y="6581775"/>
              <a:ext cx="2438400" cy="809625"/>
            </a:xfrm>
            <a:prstGeom prst="rect">
              <a:avLst/>
            </a:prstGeom>
            <a:noFill/>
            <a:ln>
              <a:noFill/>
            </a:ln>
            <a:extLst>
              <a:ext uri="{909E8E84-426E-40DD-AFC4-6F175D3DCCD1}">
                <a14:hiddenFill>
                  <a:solidFill>
                    <a:srgbClr val="FFFFFF"/>
                  </a:solidFill>
                </a14:hiddenFill>
              </a:ext>
            </a:extLst>
          </xdr:spPr>
        </xdr:pic>
        <xdr:clientData/>
      </xdr:twoCellAnchor>
    </mc:Choice>
    <mc:Fallback/>
  </mc:AlternateContent>
  <xdr:twoCellAnchor>
    <xdr:from>
      <xdr:col>20</xdr:col>
      <xdr:colOff>590550</xdr:colOff>
      <xdr:row>39</xdr:row>
      <xdr:rowOff>154782</xdr:rowOff>
    </xdr:from>
    <xdr:to>
      <xdr:col>23</xdr:col>
      <xdr:colOff>138482</xdr:colOff>
      <xdr:row>43</xdr:row>
      <xdr:rowOff>19417</xdr:rowOff>
    </xdr:to>
    <xdr:sp macro="" textlink="TabellenBUS!$F$7">
      <xdr:nvSpPr>
        <xdr:cNvPr id="85" name="Afgeronde rechthoek 84"/>
        <xdr:cNvSpPr/>
      </xdr:nvSpPr>
      <xdr:spPr>
        <a:xfrm>
          <a:off x="12468225" y="6727032"/>
          <a:ext cx="1376732" cy="512335"/>
        </a:xfrm>
        <a:prstGeom prst="roundRect">
          <a:avLst/>
        </a:prstGeom>
        <a:solidFill>
          <a:schemeClr val="accent2">
            <a:lumMod val="75000"/>
          </a:schemeClr>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0B3BEC1-2A93-4243-8DD3-691C86939AC5}" type="TxLink">
            <a:rPr lang="nl-NL" sz="1100" b="0" i="0"/>
            <a:pPr algn="ctr"/>
            <a:t>Nederland</a:t>
          </a:fld>
          <a:endParaRPr lang="nl-NL" sz="1100" b="0" i="0"/>
        </a:p>
      </xdr:txBody>
    </xdr:sp>
    <xdr:clientData/>
  </xdr:twoCellAnchor>
  <xdr:twoCellAnchor>
    <xdr:from>
      <xdr:col>20</xdr:col>
      <xdr:colOff>316506</xdr:colOff>
      <xdr:row>45</xdr:row>
      <xdr:rowOff>117062</xdr:rowOff>
    </xdr:from>
    <xdr:to>
      <xdr:col>27</xdr:col>
      <xdr:colOff>369306</xdr:colOff>
      <xdr:row>50</xdr:row>
      <xdr:rowOff>27502</xdr:rowOff>
    </xdr:to>
    <xdr:sp macro="" textlink="">
      <xdr:nvSpPr>
        <xdr:cNvPr id="86" name="Afgeronde rechthoek 85"/>
        <xdr:cNvSpPr/>
      </xdr:nvSpPr>
      <xdr:spPr>
        <a:xfrm>
          <a:off x="12194181" y="7660862"/>
          <a:ext cx="4320000" cy="720065"/>
        </a:xfrm>
        <a:prstGeom prst="roundRect">
          <a:avLst/>
        </a:prstGeom>
        <a:solidFill>
          <a:schemeClr val="accent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21</xdr:col>
      <xdr:colOff>257174</xdr:colOff>
      <xdr:row>48</xdr:row>
      <xdr:rowOff>78702</xdr:rowOff>
    </xdr:from>
    <xdr:to>
      <xdr:col>26</xdr:col>
      <xdr:colOff>9525</xdr:colOff>
      <xdr:row>50</xdr:row>
      <xdr:rowOff>59191</xdr:rowOff>
    </xdr:to>
    <xdr:sp macro="" textlink="">
      <xdr:nvSpPr>
        <xdr:cNvPr id="88" name="Afgeronde rechthoek 87"/>
        <xdr:cNvSpPr/>
      </xdr:nvSpPr>
      <xdr:spPr>
        <a:xfrm>
          <a:off x="12744449" y="8108277"/>
          <a:ext cx="2800351" cy="30433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r>
            <a:rPr lang="en-US" sz="1400" b="1"/>
            <a:t>   </a:t>
          </a:r>
          <a:r>
            <a:rPr lang="en-US" sz="1400" b="1" baseline="0"/>
            <a:t> </a:t>
          </a:r>
          <a:r>
            <a:rPr lang="en-US" sz="1400" b="1"/>
            <a:t>     </a:t>
          </a:r>
          <a:r>
            <a:rPr lang="en-US" sz="1400" b="1" baseline="0"/>
            <a:t>               </a:t>
          </a:r>
          <a:endParaRPr lang="en-US" sz="1400" b="1"/>
        </a:p>
      </xdr:txBody>
    </xdr:sp>
    <xdr:clientData/>
  </xdr:twoCellAnchor>
  <xdr:twoCellAnchor>
    <xdr:from>
      <xdr:col>21</xdr:col>
      <xdr:colOff>21793</xdr:colOff>
      <xdr:row>46</xdr:row>
      <xdr:rowOff>52396</xdr:rowOff>
    </xdr:from>
    <xdr:to>
      <xdr:col>27</xdr:col>
      <xdr:colOff>152400</xdr:colOff>
      <xdr:row>48</xdr:row>
      <xdr:rowOff>42610</xdr:rowOff>
    </xdr:to>
    <xdr:sp macro="" textlink="TabellenSRG!N68">
      <xdr:nvSpPr>
        <xdr:cNvPr id="89" name="Afgeronde rechthoek 88"/>
        <xdr:cNvSpPr/>
      </xdr:nvSpPr>
      <xdr:spPr>
        <a:xfrm>
          <a:off x="12509068" y="7758121"/>
          <a:ext cx="3788207" cy="31406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fld id="{41771524-BA77-45AC-BFE9-473C8665DD28}" type="TxLink">
            <a:rPr lang="en-US" sz="1400" b="1" i="0" u="none" strike="noStrike">
              <a:solidFill>
                <a:schemeClr val="bg1"/>
              </a:solidFill>
              <a:latin typeface="Calibri"/>
            </a:rPr>
            <a:pPr algn="r"/>
            <a:t>van de personen had tevens bijstand</a:t>
          </a:fld>
          <a:endParaRPr lang="en-US" sz="1400" b="1">
            <a:solidFill>
              <a:schemeClr val="bg1"/>
            </a:solidFill>
          </a:endParaRPr>
        </a:p>
      </xdr:txBody>
    </xdr:sp>
    <xdr:clientData/>
  </xdr:twoCellAnchor>
  <xdr:twoCellAnchor>
    <xdr:from>
      <xdr:col>20</xdr:col>
      <xdr:colOff>191138</xdr:colOff>
      <xdr:row>45</xdr:row>
      <xdr:rowOff>97610</xdr:rowOff>
    </xdr:from>
    <xdr:to>
      <xdr:col>22</xdr:col>
      <xdr:colOff>361950</xdr:colOff>
      <xdr:row>48</xdr:row>
      <xdr:rowOff>97520</xdr:rowOff>
    </xdr:to>
    <xdr:sp macro="" textlink="TabellenSRG!O65">
      <xdr:nvSpPr>
        <xdr:cNvPr id="90" name="Afgeronde rechthoek 89"/>
        <xdr:cNvSpPr/>
      </xdr:nvSpPr>
      <xdr:spPr>
        <a:xfrm>
          <a:off x="12068813" y="7641410"/>
          <a:ext cx="1390012" cy="48568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fld id="{1C149D63-9F36-476A-9E70-1E662D8BFB37}" type="TxLink">
            <a:rPr lang="en-US" sz="2800" b="1">
              <a:solidFill>
                <a:schemeClr val="bg1"/>
              </a:solidFill>
            </a:rPr>
            <a:pPr algn="r"/>
            <a:t>74%</a:t>
          </a:fld>
          <a:endParaRPr lang="en-US" sz="2800" b="1">
            <a:solidFill>
              <a:schemeClr val="bg1"/>
            </a:solidFill>
          </a:endParaRPr>
        </a:p>
      </xdr:txBody>
    </xdr:sp>
    <xdr:clientData/>
  </xdr:twoCellAnchor>
  <xdr:twoCellAnchor>
    <xdr:from>
      <xdr:col>20</xdr:col>
      <xdr:colOff>552450</xdr:colOff>
      <xdr:row>47</xdr:row>
      <xdr:rowOff>76200</xdr:rowOff>
    </xdr:from>
    <xdr:to>
      <xdr:col>22</xdr:col>
      <xdr:colOff>582156</xdr:colOff>
      <xdr:row>50</xdr:row>
      <xdr:rowOff>76110</xdr:rowOff>
    </xdr:to>
    <xdr:sp macro="" textlink="TabellenSRG!O66">
      <xdr:nvSpPr>
        <xdr:cNvPr id="105" name="Afgeronde rechthoek 104"/>
        <xdr:cNvSpPr/>
      </xdr:nvSpPr>
      <xdr:spPr>
        <a:xfrm>
          <a:off x="12430125" y="7943850"/>
          <a:ext cx="1248906" cy="48568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fld id="{9E3543B9-3556-4A9B-8015-511194D099C9}" type="TxLink">
            <a:rPr lang="en-US" sz="2800" b="1">
              <a:solidFill>
                <a:schemeClr val="bg1"/>
              </a:solidFill>
            </a:rPr>
            <a:pPr algn="r"/>
            <a:t>26%</a:t>
          </a:fld>
          <a:endParaRPr lang="en-US" sz="2800" b="1">
            <a:solidFill>
              <a:schemeClr val="bg1"/>
            </a:solidFill>
          </a:endParaRPr>
        </a:p>
      </xdr:txBody>
    </xdr:sp>
    <xdr:clientData/>
  </xdr:twoCellAnchor>
  <xdr:twoCellAnchor>
    <xdr:from>
      <xdr:col>22</xdr:col>
      <xdr:colOff>447675</xdr:colOff>
      <xdr:row>48</xdr:row>
      <xdr:rowOff>28575</xdr:rowOff>
    </xdr:from>
    <xdr:to>
      <xdr:col>27</xdr:col>
      <xdr:colOff>400050</xdr:colOff>
      <xdr:row>50</xdr:row>
      <xdr:rowOff>9064</xdr:rowOff>
    </xdr:to>
    <xdr:sp macro="" textlink="TabellenSRG!N69">
      <xdr:nvSpPr>
        <xdr:cNvPr id="115" name="Afgeronde rechthoek 114"/>
        <xdr:cNvSpPr/>
      </xdr:nvSpPr>
      <xdr:spPr>
        <a:xfrm>
          <a:off x="13544550" y="8058150"/>
          <a:ext cx="3000375" cy="30433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fld id="{45D83CC4-34F2-47B0-A17D-4CB8D729739A}" type="TxLink">
            <a:rPr lang="en-US" sz="1400" b="1" i="0" u="none" strike="noStrike">
              <a:solidFill>
                <a:schemeClr val="bg1"/>
              </a:solidFill>
              <a:latin typeface="Calibri"/>
            </a:rPr>
            <a:pPr/>
            <a:t>werkte (eventueel naast bijstand)</a:t>
          </a:fld>
          <a:endParaRPr lang="en-US" sz="2400" b="1">
            <a:solidFill>
              <a:schemeClr val="bg1"/>
            </a:solidFill>
          </a:endParaRPr>
        </a:p>
      </xdr:txBody>
    </xdr:sp>
    <xdr:clientData/>
  </xdr:twoCellAnchor>
  <xdr:twoCellAnchor>
    <xdr:from>
      <xdr:col>3</xdr:col>
      <xdr:colOff>323850</xdr:colOff>
      <xdr:row>50</xdr:row>
      <xdr:rowOff>57149</xdr:rowOff>
    </xdr:from>
    <xdr:to>
      <xdr:col>8</xdr:col>
      <xdr:colOff>114299</xdr:colOff>
      <xdr:row>54</xdr:row>
      <xdr:rowOff>9525</xdr:rowOff>
    </xdr:to>
    <xdr:sp macro="" textlink="TabellenSRG!E26">
      <xdr:nvSpPr>
        <xdr:cNvPr id="120" name="Afgeronde rechthoek 119"/>
        <xdr:cNvSpPr/>
      </xdr:nvSpPr>
      <xdr:spPr>
        <a:xfrm>
          <a:off x="1295400" y="8410574"/>
          <a:ext cx="3381374" cy="600076"/>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fld id="{9607FE3F-3B80-4B4A-822B-DC5AC881ABBB}" type="TxLink">
            <a:rPr lang="en-US" sz="1200" b="1" i="0" u="none" strike="noStrike">
              <a:solidFill>
                <a:schemeClr val="bg1"/>
              </a:solidFill>
              <a:latin typeface="Calibri"/>
            </a:rPr>
            <a:pPr algn="r"/>
            <a:t> </a:t>
          </a:fld>
          <a:endParaRPr lang="en-US" sz="1200" b="1" i="0" u="none" strike="noStrike">
            <a:solidFill>
              <a:schemeClr val="bg1"/>
            </a:solidFill>
            <a:latin typeface="Calibri"/>
          </a:endParaRPr>
        </a:p>
      </xdr:txBody>
    </xdr:sp>
    <xdr:clientData/>
  </xdr:twoCellAnchor>
  <mc:AlternateContent xmlns:mc="http://schemas.openxmlformats.org/markup-compatibility/2006">
    <mc:Choice xmlns:a14="http://schemas.microsoft.com/office/drawing/2010/main" Requires="a14">
      <xdr:twoCellAnchor editAs="oneCell">
        <xdr:from>
          <xdr:col>2</xdr:col>
          <xdr:colOff>47625</xdr:colOff>
          <xdr:row>50</xdr:row>
          <xdr:rowOff>66675</xdr:rowOff>
        </xdr:from>
        <xdr:to>
          <xdr:col>8</xdr:col>
          <xdr:colOff>314925</xdr:colOff>
          <xdr:row>56</xdr:row>
          <xdr:rowOff>28574</xdr:rowOff>
        </xdr:to>
        <xdr:pic>
          <xdr:nvPicPr>
            <xdr:cNvPr id="118" name="Afbeelding 117"/>
            <xdr:cNvPicPr>
              <a:picLocks noChangeArrowheads="1"/>
              <a:extLst>
                <a:ext uri="{84589F7E-364E-4C9E-8A38-B11213B215E9}">
                  <a14:cameraTool cellRange="Fig1_LegendaSRG_gem2" spid="_x0000_s414781"/>
                </a:ext>
              </a:extLst>
            </xdr:cNvPicPr>
          </xdr:nvPicPr>
          <xdr:blipFill>
            <a:blip xmlns:r="http://schemas.openxmlformats.org/officeDocument/2006/relationships" r:embed="rId11"/>
            <a:srcRect/>
            <a:stretch>
              <a:fillRect/>
            </a:stretch>
          </xdr:blipFill>
          <xdr:spPr bwMode="auto">
            <a:xfrm>
              <a:off x="838200" y="8420100"/>
              <a:ext cx="4039200" cy="933449"/>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219075</xdr:colOff>
          <xdr:row>50</xdr:row>
          <xdr:rowOff>66675</xdr:rowOff>
        </xdr:from>
        <xdr:to>
          <xdr:col>27</xdr:col>
          <xdr:colOff>600075</xdr:colOff>
          <xdr:row>56</xdr:row>
          <xdr:rowOff>27525</xdr:rowOff>
        </xdr:to>
        <xdr:pic>
          <xdr:nvPicPr>
            <xdr:cNvPr id="119" name="Afbeelding 118"/>
            <xdr:cNvPicPr>
              <a:picLocks noChangeArrowheads="1"/>
              <a:extLst>
                <a:ext uri="{84589F7E-364E-4C9E-8A38-B11213B215E9}">
                  <a14:cameraTool cellRange="Fig2_LegendaSRG_gem2" spid="_x0000_s414782"/>
                </a:ext>
              </a:extLst>
            </xdr:cNvPicPr>
          </xdr:nvPicPr>
          <xdr:blipFill>
            <a:blip xmlns:r="http://schemas.openxmlformats.org/officeDocument/2006/relationships" r:embed="rId11"/>
            <a:srcRect/>
            <a:stretch>
              <a:fillRect/>
            </a:stretch>
          </xdr:blipFill>
          <xdr:spPr bwMode="auto">
            <a:xfrm>
              <a:off x="12706350" y="8420100"/>
              <a:ext cx="4038600" cy="9324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133350</xdr:colOff>
          <xdr:row>10</xdr:row>
          <xdr:rowOff>85725</xdr:rowOff>
        </xdr:from>
        <xdr:to>
          <xdr:col>6</xdr:col>
          <xdr:colOff>371475</xdr:colOff>
          <xdr:row>11</xdr:row>
          <xdr:rowOff>66675</xdr:rowOff>
        </xdr:to>
        <xdr:sp macro="" textlink="">
          <xdr:nvSpPr>
            <xdr:cNvPr id="201457" name="Lijst" hidden="1">
              <a:extLst>
                <a:ext uri="{63B3BB69-23CF-44E3-9099-C40C66FF867C}">
                  <a14:compatExt spid="_x0000_s2014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0</xdr:colOff>
      <xdr:row>5</xdr:row>
      <xdr:rowOff>0</xdr:rowOff>
    </xdr:from>
    <xdr:to>
      <xdr:col>1</xdr:col>
      <xdr:colOff>234708</xdr:colOff>
      <xdr:row>7</xdr:row>
      <xdr:rowOff>124851</xdr:rowOff>
    </xdr:to>
    <xdr:sp macro="" textlink="">
      <xdr:nvSpPr>
        <xdr:cNvPr id="139" name="Rechthoek 138"/>
        <xdr:cNvSpPr/>
      </xdr:nvSpPr>
      <xdr:spPr>
        <a:xfrm>
          <a:off x="0" y="809625"/>
          <a:ext cx="415683" cy="448701"/>
        </a:xfrm>
        <a:prstGeom prst="rect">
          <a:avLst/>
        </a:prstGeom>
        <a:solidFill>
          <a:schemeClr val="accent1">
            <a:lumMod val="7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chemeClr val="tx2">
                <a:lumMod val="75000"/>
              </a:schemeClr>
            </a:solidFill>
          </a:endParaRPr>
        </a:p>
      </xdr:txBody>
    </xdr:sp>
    <xdr:clientData/>
  </xdr:twoCellAnchor>
  <xdr:twoCellAnchor>
    <xdr:from>
      <xdr:col>0</xdr:col>
      <xdr:colOff>0</xdr:colOff>
      <xdr:row>5</xdr:row>
      <xdr:rowOff>0</xdr:rowOff>
    </xdr:from>
    <xdr:to>
      <xdr:col>7</xdr:col>
      <xdr:colOff>112019</xdr:colOff>
      <xdr:row>7</xdr:row>
      <xdr:rowOff>123430</xdr:rowOff>
    </xdr:to>
    <xdr:sp macro="" textlink="">
      <xdr:nvSpPr>
        <xdr:cNvPr id="140" name="Afgeronde rechthoek 139"/>
        <xdr:cNvSpPr/>
      </xdr:nvSpPr>
      <xdr:spPr>
        <a:xfrm>
          <a:off x="0" y="809625"/>
          <a:ext cx="4064894" cy="447280"/>
        </a:xfrm>
        <a:prstGeom prst="roundRect">
          <a:avLst/>
        </a:prstGeom>
        <a:solidFill>
          <a:schemeClr val="accent1">
            <a:lumMod val="7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nl-NL" sz="2000" b="1">
              <a:solidFill>
                <a:schemeClr val="bg1"/>
              </a:solidFill>
              <a:latin typeface="+mn-lt"/>
            </a:rPr>
            <a:t>Leeswijzer BUS</a:t>
          </a:r>
        </a:p>
      </xdr:txBody>
    </xdr:sp>
    <xdr:clientData/>
  </xdr:twoCellAnchor>
  <xdr:twoCellAnchor>
    <xdr:from>
      <xdr:col>0</xdr:col>
      <xdr:colOff>0</xdr:colOff>
      <xdr:row>1</xdr:row>
      <xdr:rowOff>0</xdr:rowOff>
    </xdr:from>
    <xdr:to>
      <xdr:col>1</xdr:col>
      <xdr:colOff>234708</xdr:colOff>
      <xdr:row>5</xdr:row>
      <xdr:rowOff>0</xdr:rowOff>
    </xdr:to>
    <xdr:sp macro="" textlink="">
      <xdr:nvSpPr>
        <xdr:cNvPr id="141" name="Rechthoek 140"/>
        <xdr:cNvSpPr/>
      </xdr:nvSpPr>
      <xdr:spPr>
        <a:xfrm>
          <a:off x="0" y="161925"/>
          <a:ext cx="415683" cy="647700"/>
        </a:xfrm>
        <a:prstGeom prst="rect">
          <a:avLst/>
        </a:prstGeom>
        <a:solidFill>
          <a:schemeClr val="bg1"/>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chemeClr val="tx2">
                <a:lumMod val="75000"/>
              </a:schemeClr>
            </a:solidFill>
          </a:endParaRPr>
        </a:p>
      </xdr:txBody>
    </xdr:sp>
    <xdr:clientData/>
  </xdr:twoCellAnchor>
  <xdr:twoCellAnchor>
    <xdr:from>
      <xdr:col>0</xdr:col>
      <xdr:colOff>0</xdr:colOff>
      <xdr:row>1</xdr:row>
      <xdr:rowOff>0</xdr:rowOff>
    </xdr:from>
    <xdr:to>
      <xdr:col>1</xdr:col>
      <xdr:colOff>425737</xdr:colOff>
      <xdr:row>5</xdr:row>
      <xdr:rowOff>300</xdr:rowOff>
    </xdr:to>
    <xdr:grpSp>
      <xdr:nvGrpSpPr>
        <xdr:cNvPr id="142" name="Groep 141"/>
        <xdr:cNvGrpSpPr>
          <a:grpSpLocks noChangeAspect="1"/>
        </xdr:cNvGrpSpPr>
      </xdr:nvGrpSpPr>
      <xdr:grpSpPr>
        <a:xfrm>
          <a:off x="0" y="161925"/>
          <a:ext cx="606712" cy="648000"/>
          <a:chOff x="12487275" y="161925"/>
          <a:chExt cx="866775" cy="990600"/>
        </a:xfrm>
      </xdr:grpSpPr>
      <xdr:sp macro="" textlink="">
        <xdr:nvSpPr>
          <xdr:cNvPr id="143" name="Afgeronde rechthoek 142"/>
          <xdr:cNvSpPr/>
        </xdr:nvSpPr>
        <xdr:spPr>
          <a:xfrm>
            <a:off x="12487275" y="161925"/>
            <a:ext cx="866775" cy="9906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pic>
        <xdr:nvPicPr>
          <xdr:cNvPr id="144" name="Afbeelding 143" descr="http://cbsintranet/werkruimten/Workshop-publicaties-cases/Documenten/CBS_beeldmerk_RGB.png"/>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2668250" y="257175"/>
            <a:ext cx="495300" cy="759322"/>
          </a:xfrm>
          <a:prstGeom prst="rect">
            <a:avLst/>
          </a:prstGeom>
          <a:noFill/>
          <a:ln>
            <a:noFill/>
          </a:ln>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0</xdr:colOff>
      <xdr:row>5</xdr:row>
      <xdr:rowOff>0</xdr:rowOff>
    </xdr:from>
    <xdr:to>
      <xdr:col>1</xdr:col>
      <xdr:colOff>234708</xdr:colOff>
      <xdr:row>7</xdr:row>
      <xdr:rowOff>124851</xdr:rowOff>
    </xdr:to>
    <xdr:sp macro="" textlink="">
      <xdr:nvSpPr>
        <xdr:cNvPr id="145" name="Rechthoek 144"/>
        <xdr:cNvSpPr/>
      </xdr:nvSpPr>
      <xdr:spPr>
        <a:xfrm>
          <a:off x="0" y="809625"/>
          <a:ext cx="415683" cy="448701"/>
        </a:xfrm>
        <a:prstGeom prst="rect">
          <a:avLst/>
        </a:prstGeom>
        <a:solidFill>
          <a:schemeClr val="accent1">
            <a:lumMod val="7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chemeClr val="tx2">
                <a:lumMod val="75000"/>
              </a:schemeClr>
            </a:solidFill>
          </a:endParaRPr>
        </a:p>
      </xdr:txBody>
    </xdr:sp>
    <xdr:clientData/>
  </xdr:twoCellAnchor>
  <xdr:twoCellAnchor>
    <xdr:from>
      <xdr:col>0</xdr:col>
      <xdr:colOff>0</xdr:colOff>
      <xdr:row>5</xdr:row>
      <xdr:rowOff>0</xdr:rowOff>
    </xdr:from>
    <xdr:to>
      <xdr:col>9</xdr:col>
      <xdr:colOff>105525</xdr:colOff>
      <xdr:row>7</xdr:row>
      <xdr:rowOff>123430</xdr:rowOff>
    </xdr:to>
    <xdr:sp macro="" textlink="">
      <xdr:nvSpPr>
        <xdr:cNvPr id="146" name="Afgeronde rechthoek 145"/>
        <xdr:cNvSpPr/>
      </xdr:nvSpPr>
      <xdr:spPr>
        <a:xfrm>
          <a:off x="0" y="809625"/>
          <a:ext cx="5277600" cy="447280"/>
        </a:xfrm>
        <a:prstGeom prst="roundRect">
          <a:avLst/>
        </a:prstGeom>
        <a:solidFill>
          <a:schemeClr val="accent1">
            <a:lumMod val="7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nl-NL" sz="2000" b="1">
              <a:solidFill>
                <a:schemeClr val="bg1"/>
              </a:solidFill>
              <a:latin typeface="+mn-lt"/>
            </a:rPr>
            <a:t>Statistiek</a:t>
          </a:r>
          <a:r>
            <a:rPr lang="nl-NL" sz="2000" b="1" baseline="0">
              <a:solidFill>
                <a:schemeClr val="bg1"/>
              </a:solidFill>
              <a:latin typeface="+mn-lt"/>
            </a:rPr>
            <a:t> Re-integratie door Gemeenten (SRG)</a:t>
          </a:r>
          <a:endParaRPr lang="nl-NL" sz="2000" b="1">
            <a:solidFill>
              <a:schemeClr val="bg1"/>
            </a:solidFill>
            <a:latin typeface="+mn-lt"/>
          </a:endParaRPr>
        </a:p>
      </xdr:txBody>
    </xdr:sp>
    <xdr:clientData/>
  </xdr:twoCellAnchor>
  <xdr:twoCellAnchor>
    <xdr:from>
      <xdr:col>0</xdr:col>
      <xdr:colOff>0</xdr:colOff>
      <xdr:row>1</xdr:row>
      <xdr:rowOff>0</xdr:rowOff>
    </xdr:from>
    <xdr:to>
      <xdr:col>1</xdr:col>
      <xdr:colOff>234708</xdr:colOff>
      <xdr:row>5</xdr:row>
      <xdr:rowOff>0</xdr:rowOff>
    </xdr:to>
    <xdr:sp macro="" textlink="">
      <xdr:nvSpPr>
        <xdr:cNvPr id="147" name="Rechthoek 146"/>
        <xdr:cNvSpPr/>
      </xdr:nvSpPr>
      <xdr:spPr>
        <a:xfrm>
          <a:off x="0" y="161925"/>
          <a:ext cx="415683" cy="647700"/>
        </a:xfrm>
        <a:prstGeom prst="rect">
          <a:avLst/>
        </a:prstGeom>
        <a:solidFill>
          <a:schemeClr val="bg1"/>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chemeClr val="tx2">
                <a:lumMod val="75000"/>
              </a:schemeClr>
            </a:solidFill>
          </a:endParaRPr>
        </a:p>
      </xdr:txBody>
    </xdr:sp>
    <xdr:clientData/>
  </xdr:twoCellAnchor>
  <xdr:twoCellAnchor>
    <xdr:from>
      <xdr:col>0</xdr:col>
      <xdr:colOff>0</xdr:colOff>
      <xdr:row>1</xdr:row>
      <xdr:rowOff>0</xdr:rowOff>
    </xdr:from>
    <xdr:to>
      <xdr:col>1</xdr:col>
      <xdr:colOff>425737</xdr:colOff>
      <xdr:row>5</xdr:row>
      <xdr:rowOff>300</xdr:rowOff>
    </xdr:to>
    <xdr:grpSp>
      <xdr:nvGrpSpPr>
        <xdr:cNvPr id="148" name="Groep 147"/>
        <xdr:cNvGrpSpPr>
          <a:grpSpLocks noChangeAspect="1"/>
        </xdr:cNvGrpSpPr>
      </xdr:nvGrpSpPr>
      <xdr:grpSpPr>
        <a:xfrm>
          <a:off x="0" y="161925"/>
          <a:ext cx="606712" cy="648000"/>
          <a:chOff x="12487275" y="161925"/>
          <a:chExt cx="866775" cy="990600"/>
        </a:xfrm>
      </xdr:grpSpPr>
      <xdr:sp macro="" textlink="">
        <xdr:nvSpPr>
          <xdr:cNvPr id="149" name="Afgeronde rechthoek 148"/>
          <xdr:cNvSpPr/>
        </xdr:nvSpPr>
        <xdr:spPr>
          <a:xfrm>
            <a:off x="12487275" y="161925"/>
            <a:ext cx="866775" cy="9906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pic>
        <xdr:nvPicPr>
          <xdr:cNvPr id="150" name="Afbeelding 149" descr="http://cbsintranet/werkruimten/Workshop-publicaties-cases/Documenten/CBS_beeldmerk_RGB.png"/>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2668250" y="257175"/>
            <a:ext cx="495300" cy="759322"/>
          </a:xfrm>
          <a:prstGeom prst="rect">
            <a:avLst/>
          </a:prstGeom>
          <a:noFill/>
          <a:ln>
            <a:noFill/>
          </a:ln>
          <a:extLst>
            <a:ext uri="{909E8E84-426E-40DD-AFC4-6F175D3DCCD1}">
              <a14:hiddenFill xmlns:a14="http://schemas.microsoft.com/office/drawing/2010/main">
                <a:solidFill>
                  <a:srgbClr val="FFFFFF"/>
                </a:solidFill>
              </a14:hiddenFill>
            </a:ext>
          </a:extLst>
        </xdr:spPr>
      </xdr:pic>
    </xdr:grpSp>
    <xdr:clientData/>
  </xdr:twoCellAnchor>
  <xdr:twoCellAnchor>
    <xdr:from>
      <xdr:col>19</xdr:col>
      <xdr:colOff>112566</xdr:colOff>
      <xdr:row>3</xdr:row>
      <xdr:rowOff>14189</xdr:rowOff>
    </xdr:from>
    <xdr:to>
      <xdr:col>21</xdr:col>
      <xdr:colOff>214294</xdr:colOff>
      <xdr:row>4</xdr:row>
      <xdr:rowOff>82769</xdr:rowOff>
    </xdr:to>
    <xdr:sp macro="" textlink="">
      <xdr:nvSpPr>
        <xdr:cNvPr id="151" name="Afgeronde rechthoek 150">
          <a:hlinkClick xmlns:r="http://schemas.openxmlformats.org/officeDocument/2006/relationships" r:id="rId13"/>
        </xdr:cNvPr>
        <xdr:cNvSpPr/>
      </xdr:nvSpPr>
      <xdr:spPr>
        <a:xfrm>
          <a:off x="11380641" y="499964"/>
          <a:ext cx="1320928" cy="230505"/>
        </a:xfrm>
        <a:prstGeom prst="roundRect">
          <a:avLst/>
        </a:prstGeom>
        <a:solidFill>
          <a:schemeClr val="accent1">
            <a:lumMod val="50000"/>
          </a:schemeClr>
        </a:solidFill>
        <a:ln>
          <a:noFill/>
        </a:ln>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200" b="1">
              <a:solidFill>
                <a:schemeClr val="bg1"/>
              </a:solidFill>
              <a:latin typeface="+mn-lt"/>
            </a:rPr>
            <a:t>Leeswijzer BDFS</a:t>
          </a:r>
        </a:p>
      </xdr:txBody>
    </xdr:sp>
    <xdr:clientData/>
  </xdr:twoCellAnchor>
  <xdr:twoCellAnchor>
    <xdr:from>
      <xdr:col>14</xdr:col>
      <xdr:colOff>371475</xdr:colOff>
      <xdr:row>1</xdr:row>
      <xdr:rowOff>9525</xdr:rowOff>
    </xdr:from>
    <xdr:to>
      <xdr:col>22</xdr:col>
      <xdr:colOff>20797</xdr:colOff>
      <xdr:row>2</xdr:row>
      <xdr:rowOff>141040</xdr:rowOff>
    </xdr:to>
    <xdr:grpSp>
      <xdr:nvGrpSpPr>
        <xdr:cNvPr id="152" name="Groep 151"/>
        <xdr:cNvGrpSpPr/>
      </xdr:nvGrpSpPr>
      <xdr:grpSpPr>
        <a:xfrm>
          <a:off x="8591550" y="171450"/>
          <a:ext cx="4526122" cy="293440"/>
          <a:chOff x="8220075" y="809625"/>
          <a:chExt cx="4526122" cy="293440"/>
        </a:xfrm>
      </xdr:grpSpPr>
      <xdr:sp macro="" textlink="">
        <xdr:nvSpPr>
          <xdr:cNvPr id="153" name="Afgeronde rechthoek 152">
            <a:hlinkClick xmlns:r="http://schemas.openxmlformats.org/officeDocument/2006/relationships" r:id="rId14"/>
          </xdr:cNvPr>
          <xdr:cNvSpPr/>
        </xdr:nvSpPr>
        <xdr:spPr>
          <a:xfrm>
            <a:off x="8220075" y="809625"/>
            <a:ext cx="2087722" cy="293440"/>
          </a:xfrm>
          <a:prstGeom prst="roundRect">
            <a:avLst/>
          </a:prstGeom>
          <a:solidFill>
            <a:schemeClr val="accent1">
              <a:lumMod val="75000"/>
            </a:schemeClr>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400" b="1">
                <a:solidFill>
                  <a:schemeClr val="bg1"/>
                </a:solidFill>
                <a:latin typeface="+mn-lt"/>
              </a:rPr>
              <a:t>Ga</a:t>
            </a:r>
            <a:r>
              <a:rPr lang="nl-NL" sz="1400" b="1" baseline="0">
                <a:solidFill>
                  <a:schemeClr val="bg1"/>
                </a:solidFill>
                <a:latin typeface="+mn-lt"/>
              </a:rPr>
              <a:t> naar dashboard </a:t>
            </a:r>
            <a:r>
              <a:rPr lang="nl-NL" sz="1400" b="1">
                <a:solidFill>
                  <a:schemeClr val="bg1"/>
                </a:solidFill>
                <a:latin typeface="+mn-lt"/>
              </a:rPr>
              <a:t>SRG</a:t>
            </a:r>
          </a:p>
        </xdr:txBody>
      </xdr:sp>
      <xdr:sp macro="" textlink="">
        <xdr:nvSpPr>
          <xdr:cNvPr id="154" name="Afgeronde rechthoek 153">
            <a:hlinkClick xmlns:r="http://schemas.openxmlformats.org/officeDocument/2006/relationships" r:id="rId15"/>
          </xdr:cNvPr>
          <xdr:cNvSpPr/>
        </xdr:nvSpPr>
        <xdr:spPr>
          <a:xfrm>
            <a:off x="10658475" y="809625"/>
            <a:ext cx="2087722" cy="288678"/>
          </a:xfrm>
          <a:prstGeom prst="roundRect">
            <a:avLst/>
          </a:prstGeom>
          <a:solidFill>
            <a:schemeClr val="accent1">
              <a:lumMod val="75000"/>
            </a:schemeClr>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400" b="1">
                <a:solidFill>
                  <a:schemeClr val="bg1"/>
                </a:solidFill>
                <a:latin typeface="+mn-lt"/>
              </a:rPr>
              <a:t>Ga naar dashboard BDFS</a:t>
            </a:r>
          </a:p>
        </xdr:txBody>
      </xdr:sp>
    </xdr:grpSp>
    <xdr:clientData/>
  </xdr:twoCellAnchor>
  <xdr:twoCellAnchor>
    <xdr:from>
      <xdr:col>10</xdr:col>
      <xdr:colOff>388620</xdr:colOff>
      <xdr:row>1</xdr:row>
      <xdr:rowOff>15240</xdr:rowOff>
    </xdr:from>
    <xdr:to>
      <xdr:col>14</xdr:col>
      <xdr:colOff>98902</xdr:colOff>
      <xdr:row>2</xdr:row>
      <xdr:rowOff>141993</xdr:rowOff>
    </xdr:to>
    <xdr:sp macro="" textlink="">
      <xdr:nvSpPr>
        <xdr:cNvPr id="155" name="Afgeronde rechthoek 154">
          <a:hlinkClick xmlns:r="http://schemas.openxmlformats.org/officeDocument/2006/relationships" r:id="rId16"/>
        </xdr:cNvPr>
        <xdr:cNvSpPr/>
      </xdr:nvSpPr>
      <xdr:spPr>
        <a:xfrm>
          <a:off x="6170295" y="177165"/>
          <a:ext cx="2148682" cy="288678"/>
        </a:xfrm>
        <a:prstGeom prst="roundRect">
          <a:avLst/>
        </a:prstGeom>
        <a:solidFill>
          <a:schemeClr val="accent1">
            <a:lumMod val="75000"/>
          </a:schemeClr>
        </a:solidFill>
        <a:ln>
          <a:noFill/>
        </a:ln>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400" b="1">
              <a:solidFill>
                <a:schemeClr val="bg1"/>
              </a:solidFill>
              <a:latin typeface="+mn-lt"/>
            </a:rPr>
            <a:t>Ga naar dashboard BUS</a:t>
          </a:r>
        </a:p>
      </xdr:txBody>
    </xdr:sp>
    <xdr:clientData/>
  </xdr:twoCellAnchor>
  <xdr:twoCellAnchor>
    <xdr:from>
      <xdr:col>14</xdr:col>
      <xdr:colOff>370694</xdr:colOff>
      <xdr:row>1</xdr:row>
      <xdr:rowOff>9525</xdr:rowOff>
    </xdr:from>
    <xdr:to>
      <xdr:col>22</xdr:col>
      <xdr:colOff>18568</xdr:colOff>
      <xdr:row>2</xdr:row>
      <xdr:rowOff>141040</xdr:rowOff>
    </xdr:to>
    <xdr:grpSp>
      <xdr:nvGrpSpPr>
        <xdr:cNvPr id="156" name="Groep 155"/>
        <xdr:cNvGrpSpPr/>
      </xdr:nvGrpSpPr>
      <xdr:grpSpPr>
        <a:xfrm>
          <a:off x="8590769" y="171450"/>
          <a:ext cx="4524674" cy="293440"/>
          <a:chOff x="8220075" y="809625"/>
          <a:chExt cx="4526122" cy="293440"/>
        </a:xfrm>
      </xdr:grpSpPr>
      <xdr:sp macro="" textlink="">
        <xdr:nvSpPr>
          <xdr:cNvPr id="157" name="Afgeronde rechthoek 156">
            <a:hlinkClick xmlns:r="http://schemas.openxmlformats.org/officeDocument/2006/relationships" r:id="rId14"/>
          </xdr:cNvPr>
          <xdr:cNvSpPr/>
        </xdr:nvSpPr>
        <xdr:spPr>
          <a:xfrm>
            <a:off x="8220075" y="809625"/>
            <a:ext cx="2087722" cy="293440"/>
          </a:xfrm>
          <a:prstGeom prst="roundRect">
            <a:avLst/>
          </a:prstGeom>
          <a:solidFill>
            <a:schemeClr val="accent1">
              <a:lumMod val="60000"/>
              <a:lumOff val="40000"/>
            </a:schemeClr>
          </a:solidFill>
          <a:ln>
            <a:noFill/>
          </a:ln>
          <a:scene3d>
            <a:camera prst="orthographicFront"/>
            <a:lightRig rig="threePt" dir="t"/>
          </a:scene3d>
          <a:sp3d>
            <a:bevelT prst="relaxedInse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400" b="1" baseline="0">
                <a:solidFill>
                  <a:schemeClr val="bg1"/>
                </a:solidFill>
                <a:latin typeface="+mn-lt"/>
              </a:rPr>
              <a:t>Dashboard </a:t>
            </a:r>
            <a:r>
              <a:rPr lang="nl-NL" sz="1400" b="1">
                <a:solidFill>
                  <a:schemeClr val="bg1"/>
                </a:solidFill>
                <a:latin typeface="+mn-lt"/>
              </a:rPr>
              <a:t>SRG</a:t>
            </a:r>
          </a:p>
        </xdr:txBody>
      </xdr:sp>
      <xdr:sp macro="" textlink="">
        <xdr:nvSpPr>
          <xdr:cNvPr id="158" name="Afgeronde rechthoek 157">
            <a:hlinkClick xmlns:r="http://schemas.openxmlformats.org/officeDocument/2006/relationships" r:id="rId15"/>
          </xdr:cNvPr>
          <xdr:cNvSpPr/>
        </xdr:nvSpPr>
        <xdr:spPr>
          <a:xfrm>
            <a:off x="10658475" y="809625"/>
            <a:ext cx="2087722" cy="288679"/>
          </a:xfrm>
          <a:prstGeom prst="roundRect">
            <a:avLst/>
          </a:prstGeom>
          <a:solidFill>
            <a:schemeClr val="accent1">
              <a:lumMod val="75000"/>
            </a:schemeClr>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400" b="1">
                <a:solidFill>
                  <a:schemeClr val="bg1"/>
                </a:solidFill>
                <a:latin typeface="+mn-lt"/>
              </a:rPr>
              <a:t>Ga naar dashboard BDFS</a:t>
            </a:r>
          </a:p>
        </xdr:txBody>
      </xdr:sp>
    </xdr:grpSp>
    <xdr:clientData/>
  </xdr:twoCellAnchor>
  <xdr:twoCellAnchor>
    <xdr:from>
      <xdr:col>11</xdr:col>
      <xdr:colOff>220980</xdr:colOff>
      <xdr:row>3</xdr:row>
      <xdr:rowOff>15241</xdr:rowOff>
    </xdr:from>
    <xdr:to>
      <xdr:col>13</xdr:col>
      <xdr:colOff>289560</xdr:colOff>
      <xdr:row>4</xdr:row>
      <xdr:rowOff>83821</xdr:rowOff>
    </xdr:to>
    <xdr:sp macro="" textlink="">
      <xdr:nvSpPr>
        <xdr:cNvPr id="159" name="Afgeronde rechthoek 158">
          <a:hlinkClick xmlns:r="http://schemas.openxmlformats.org/officeDocument/2006/relationships" r:id="rId17"/>
        </xdr:cNvPr>
        <xdr:cNvSpPr/>
      </xdr:nvSpPr>
      <xdr:spPr>
        <a:xfrm>
          <a:off x="6612255" y="501016"/>
          <a:ext cx="1287780" cy="230505"/>
        </a:xfrm>
        <a:prstGeom prst="roundRect">
          <a:avLst/>
        </a:prstGeom>
        <a:solidFill>
          <a:schemeClr val="accent1">
            <a:lumMod val="50000"/>
          </a:schemeClr>
        </a:solidFill>
        <a:ln>
          <a:noFill/>
        </a:ln>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200" b="1">
              <a:solidFill>
                <a:schemeClr val="bg1"/>
              </a:solidFill>
              <a:latin typeface="+mn-lt"/>
            </a:rPr>
            <a:t>Leeswijzer BUS</a:t>
          </a:r>
        </a:p>
      </xdr:txBody>
    </xdr:sp>
    <xdr:clientData/>
  </xdr:twoCellAnchor>
  <xdr:twoCellAnchor>
    <xdr:from>
      <xdr:col>15</xdr:col>
      <xdr:colOff>182880</xdr:colOff>
      <xdr:row>3</xdr:row>
      <xdr:rowOff>15240</xdr:rowOff>
    </xdr:from>
    <xdr:to>
      <xdr:col>17</xdr:col>
      <xdr:colOff>251460</xdr:colOff>
      <xdr:row>4</xdr:row>
      <xdr:rowOff>83820</xdr:rowOff>
    </xdr:to>
    <xdr:sp macro="" textlink="">
      <xdr:nvSpPr>
        <xdr:cNvPr id="160" name="Afgeronde rechthoek 159">
          <a:hlinkClick xmlns:r="http://schemas.openxmlformats.org/officeDocument/2006/relationships" r:id="rId18"/>
        </xdr:cNvPr>
        <xdr:cNvSpPr/>
      </xdr:nvSpPr>
      <xdr:spPr>
        <a:xfrm>
          <a:off x="9012555" y="501015"/>
          <a:ext cx="1287780" cy="230505"/>
        </a:xfrm>
        <a:prstGeom prst="roundRect">
          <a:avLst/>
        </a:prstGeom>
        <a:solidFill>
          <a:schemeClr val="accent1">
            <a:lumMod val="50000"/>
          </a:schemeClr>
        </a:solidFill>
        <a:ln>
          <a:noFill/>
        </a:ln>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200" b="1">
              <a:solidFill>
                <a:schemeClr val="bg1"/>
              </a:solidFill>
              <a:latin typeface="+mn-lt"/>
            </a:rPr>
            <a:t>Leeswijzer SRG</a:t>
          </a:r>
        </a:p>
      </xdr:txBody>
    </xdr:sp>
    <xdr:clientData/>
  </xdr:twoCellAnchor>
</xdr:wsDr>
</file>

<file path=xl/drawings/drawing6.xml><?xml version="1.0" encoding="utf-8"?>
<c:userShapes xmlns:c="http://schemas.openxmlformats.org/drawingml/2006/chart">
  <cdr:relSizeAnchor xmlns:cdr="http://schemas.openxmlformats.org/drawingml/2006/chartDrawing">
    <cdr:from>
      <cdr:x>0.03125</cdr:x>
      <cdr:y>0.01736</cdr:y>
    </cdr:from>
    <cdr:to>
      <cdr:x>0.99375</cdr:x>
      <cdr:y>0.79354</cdr:y>
    </cdr:to>
    <cdr:sp macro="" textlink="">
      <cdr:nvSpPr>
        <cdr:cNvPr id="2" name="Rechthoek 1"/>
        <cdr:cNvSpPr/>
      </cdr:nvSpPr>
      <cdr:spPr>
        <a:xfrm xmlns:a="http://schemas.openxmlformats.org/drawingml/2006/main">
          <a:off x="158651" y="92103"/>
          <a:ext cx="4886444" cy="4117947"/>
        </a:xfrm>
        <a:prstGeom xmlns:a="http://schemas.openxmlformats.org/drawingml/2006/main" prst="rect">
          <a:avLst/>
        </a:prstGeom>
        <a:solidFill xmlns:a="http://schemas.openxmlformats.org/drawingml/2006/main">
          <a:schemeClr val="bg1"/>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nl-NL"/>
        </a:p>
      </cdr:txBody>
    </cdr:sp>
  </cdr:relSizeAnchor>
</c:userShapes>
</file>

<file path=xl/drawings/drawing7.xml><?xml version="1.0" encoding="utf-8"?>
<xdr:wsDr xmlns:xdr="http://schemas.openxmlformats.org/drawingml/2006/spreadsheetDrawing" xmlns:a="http://schemas.openxmlformats.org/drawingml/2006/main">
  <xdr:twoCellAnchor>
    <xdr:from>
      <xdr:col>1</xdr:col>
      <xdr:colOff>0</xdr:colOff>
      <xdr:row>33</xdr:row>
      <xdr:rowOff>0</xdr:rowOff>
    </xdr:from>
    <xdr:to>
      <xdr:col>6</xdr:col>
      <xdr:colOff>454800</xdr:colOff>
      <xdr:row>34</xdr:row>
      <xdr:rowOff>104777</xdr:rowOff>
    </xdr:to>
    <xdr:sp macro="" textlink="">
      <xdr:nvSpPr>
        <xdr:cNvPr id="28" name="Afgeronde rechthoek 27"/>
        <xdr:cNvSpPr/>
      </xdr:nvSpPr>
      <xdr:spPr>
        <a:xfrm>
          <a:off x="180975" y="7524750"/>
          <a:ext cx="3617100" cy="581027"/>
        </a:xfrm>
        <a:prstGeom prst="roundRect">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200" b="0">
              <a:solidFill>
                <a:schemeClr val="bg1"/>
              </a:solidFill>
              <a:latin typeface="+mn-lt"/>
            </a:rPr>
            <a:t>Wilt u de gebruikte definities binnen het SRG dashboard bekijken? </a:t>
          </a:r>
          <a:r>
            <a:rPr lang="nl-NL" sz="1200" b="1">
              <a:solidFill>
                <a:schemeClr val="bg1"/>
              </a:solidFill>
              <a:latin typeface="+mn-lt"/>
            </a:rPr>
            <a:t>Klik dan hier:</a:t>
          </a:r>
        </a:p>
      </xdr:txBody>
    </xdr:sp>
    <xdr:clientData/>
  </xdr:twoCellAnchor>
  <mc:AlternateContent xmlns:mc="http://schemas.openxmlformats.org/markup-compatibility/2006">
    <mc:Choice xmlns:a14="http://schemas.microsoft.com/office/drawing/2010/main" Requires="a14">
      <xdr:twoCellAnchor editAs="oneCell">
        <xdr:from>
          <xdr:col>5</xdr:col>
          <xdr:colOff>381000</xdr:colOff>
          <xdr:row>33</xdr:row>
          <xdr:rowOff>238125</xdr:rowOff>
        </xdr:from>
        <xdr:to>
          <xdr:col>6</xdr:col>
          <xdr:colOff>57150</xdr:colOff>
          <xdr:row>34</xdr:row>
          <xdr:rowOff>28575</xdr:rowOff>
        </xdr:to>
        <xdr:sp macro="" textlink="">
          <xdr:nvSpPr>
            <xdr:cNvPr id="293893" name="Check Box 5" hidden="1">
              <a:extLst>
                <a:ext uri="{63B3BB69-23CF-44E3-9099-C40C66FF867C}">
                  <a14:compatExt spid="_x0000_s2938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5</xdr:row>
      <xdr:rowOff>0</xdr:rowOff>
    </xdr:from>
    <xdr:to>
      <xdr:col>1</xdr:col>
      <xdr:colOff>234708</xdr:colOff>
      <xdr:row>7</xdr:row>
      <xdr:rowOff>124851</xdr:rowOff>
    </xdr:to>
    <xdr:sp macro="" textlink="">
      <xdr:nvSpPr>
        <xdr:cNvPr id="16" name="Rechthoek 15"/>
        <xdr:cNvSpPr/>
      </xdr:nvSpPr>
      <xdr:spPr>
        <a:xfrm>
          <a:off x="0" y="809625"/>
          <a:ext cx="415683" cy="448701"/>
        </a:xfrm>
        <a:prstGeom prst="rect">
          <a:avLst/>
        </a:prstGeom>
        <a:solidFill>
          <a:schemeClr val="accent1">
            <a:lumMod val="7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chemeClr val="tx2">
                <a:lumMod val="75000"/>
              </a:schemeClr>
            </a:solidFill>
          </a:endParaRPr>
        </a:p>
      </xdr:txBody>
    </xdr:sp>
    <xdr:clientData/>
  </xdr:twoCellAnchor>
  <xdr:twoCellAnchor>
    <xdr:from>
      <xdr:col>0</xdr:col>
      <xdr:colOff>0</xdr:colOff>
      <xdr:row>5</xdr:row>
      <xdr:rowOff>0</xdr:rowOff>
    </xdr:from>
    <xdr:to>
      <xdr:col>7</xdr:col>
      <xdr:colOff>112019</xdr:colOff>
      <xdr:row>7</xdr:row>
      <xdr:rowOff>123430</xdr:rowOff>
    </xdr:to>
    <xdr:sp macro="" textlink="">
      <xdr:nvSpPr>
        <xdr:cNvPr id="21" name="Afgeronde rechthoek 20"/>
        <xdr:cNvSpPr/>
      </xdr:nvSpPr>
      <xdr:spPr>
        <a:xfrm>
          <a:off x="0" y="809625"/>
          <a:ext cx="4064894" cy="447280"/>
        </a:xfrm>
        <a:prstGeom prst="roundRect">
          <a:avLst/>
        </a:prstGeom>
        <a:solidFill>
          <a:schemeClr val="accent1">
            <a:lumMod val="7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nl-NL" sz="2000" b="1">
              <a:solidFill>
                <a:schemeClr val="bg1"/>
              </a:solidFill>
              <a:latin typeface="+mn-lt"/>
            </a:rPr>
            <a:t>Leeswijzer BUS</a:t>
          </a:r>
        </a:p>
      </xdr:txBody>
    </xdr:sp>
    <xdr:clientData/>
  </xdr:twoCellAnchor>
  <xdr:twoCellAnchor>
    <xdr:from>
      <xdr:col>0</xdr:col>
      <xdr:colOff>0</xdr:colOff>
      <xdr:row>1</xdr:row>
      <xdr:rowOff>0</xdr:rowOff>
    </xdr:from>
    <xdr:to>
      <xdr:col>1</xdr:col>
      <xdr:colOff>234708</xdr:colOff>
      <xdr:row>5</xdr:row>
      <xdr:rowOff>0</xdr:rowOff>
    </xdr:to>
    <xdr:sp macro="" textlink="">
      <xdr:nvSpPr>
        <xdr:cNvPr id="22" name="Rechthoek 21"/>
        <xdr:cNvSpPr/>
      </xdr:nvSpPr>
      <xdr:spPr>
        <a:xfrm>
          <a:off x="0" y="161925"/>
          <a:ext cx="415683" cy="647700"/>
        </a:xfrm>
        <a:prstGeom prst="rect">
          <a:avLst/>
        </a:prstGeom>
        <a:solidFill>
          <a:schemeClr val="bg1"/>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chemeClr val="tx2">
                <a:lumMod val="75000"/>
              </a:schemeClr>
            </a:solidFill>
          </a:endParaRPr>
        </a:p>
      </xdr:txBody>
    </xdr:sp>
    <xdr:clientData/>
  </xdr:twoCellAnchor>
  <xdr:twoCellAnchor>
    <xdr:from>
      <xdr:col>0</xdr:col>
      <xdr:colOff>0</xdr:colOff>
      <xdr:row>1</xdr:row>
      <xdr:rowOff>0</xdr:rowOff>
    </xdr:from>
    <xdr:to>
      <xdr:col>1</xdr:col>
      <xdr:colOff>425737</xdr:colOff>
      <xdr:row>5</xdr:row>
      <xdr:rowOff>300</xdr:rowOff>
    </xdr:to>
    <xdr:grpSp>
      <xdr:nvGrpSpPr>
        <xdr:cNvPr id="23" name="Groep 22"/>
        <xdr:cNvGrpSpPr>
          <a:grpSpLocks noChangeAspect="1"/>
        </xdr:cNvGrpSpPr>
      </xdr:nvGrpSpPr>
      <xdr:grpSpPr>
        <a:xfrm>
          <a:off x="0" y="161925"/>
          <a:ext cx="606712" cy="648000"/>
          <a:chOff x="12487275" y="161925"/>
          <a:chExt cx="866775" cy="990600"/>
        </a:xfrm>
      </xdr:grpSpPr>
      <xdr:sp macro="" textlink="">
        <xdr:nvSpPr>
          <xdr:cNvPr id="24" name="Afgeronde rechthoek 23"/>
          <xdr:cNvSpPr/>
        </xdr:nvSpPr>
        <xdr:spPr>
          <a:xfrm>
            <a:off x="12487275" y="161925"/>
            <a:ext cx="866775" cy="9906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pic>
        <xdr:nvPicPr>
          <xdr:cNvPr id="25" name="Afbeelding 24" descr="http://cbsintranet/werkruimten/Workshop-publicaties-cases/Documenten/CBS_beeldmerk_RGB.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0" y="257175"/>
            <a:ext cx="495300" cy="759322"/>
          </a:xfrm>
          <a:prstGeom prst="rect">
            <a:avLst/>
          </a:prstGeom>
          <a:noFill/>
          <a:ln>
            <a:noFill/>
          </a:ln>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0</xdr:colOff>
      <xdr:row>5</xdr:row>
      <xdr:rowOff>0</xdr:rowOff>
    </xdr:from>
    <xdr:to>
      <xdr:col>1</xdr:col>
      <xdr:colOff>234708</xdr:colOff>
      <xdr:row>7</xdr:row>
      <xdr:rowOff>124851</xdr:rowOff>
    </xdr:to>
    <xdr:sp macro="" textlink="">
      <xdr:nvSpPr>
        <xdr:cNvPr id="26" name="Rechthoek 25"/>
        <xdr:cNvSpPr/>
      </xdr:nvSpPr>
      <xdr:spPr>
        <a:xfrm>
          <a:off x="0" y="809625"/>
          <a:ext cx="415683" cy="448701"/>
        </a:xfrm>
        <a:prstGeom prst="rect">
          <a:avLst/>
        </a:prstGeom>
        <a:solidFill>
          <a:schemeClr val="accent1">
            <a:lumMod val="7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chemeClr val="tx2">
                <a:lumMod val="75000"/>
              </a:schemeClr>
            </a:solidFill>
          </a:endParaRPr>
        </a:p>
      </xdr:txBody>
    </xdr:sp>
    <xdr:clientData/>
  </xdr:twoCellAnchor>
  <xdr:twoCellAnchor>
    <xdr:from>
      <xdr:col>0</xdr:col>
      <xdr:colOff>0</xdr:colOff>
      <xdr:row>5</xdr:row>
      <xdr:rowOff>0</xdr:rowOff>
    </xdr:from>
    <xdr:to>
      <xdr:col>7</xdr:col>
      <xdr:colOff>112019</xdr:colOff>
      <xdr:row>7</xdr:row>
      <xdr:rowOff>123430</xdr:rowOff>
    </xdr:to>
    <xdr:sp macro="" textlink="">
      <xdr:nvSpPr>
        <xdr:cNvPr id="27" name="Afgeronde rechthoek 26"/>
        <xdr:cNvSpPr/>
      </xdr:nvSpPr>
      <xdr:spPr>
        <a:xfrm>
          <a:off x="0" y="809625"/>
          <a:ext cx="4064894" cy="447280"/>
        </a:xfrm>
        <a:prstGeom prst="roundRect">
          <a:avLst/>
        </a:prstGeom>
        <a:solidFill>
          <a:schemeClr val="accent1">
            <a:lumMod val="7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nl-NL" sz="2000" b="1">
              <a:solidFill>
                <a:schemeClr val="bg1"/>
              </a:solidFill>
              <a:latin typeface="+mn-lt"/>
            </a:rPr>
            <a:t>Leeswijzer SRG</a:t>
          </a:r>
        </a:p>
      </xdr:txBody>
    </xdr:sp>
    <xdr:clientData/>
  </xdr:twoCellAnchor>
  <xdr:twoCellAnchor>
    <xdr:from>
      <xdr:col>0</xdr:col>
      <xdr:colOff>0</xdr:colOff>
      <xdr:row>1</xdr:row>
      <xdr:rowOff>0</xdr:rowOff>
    </xdr:from>
    <xdr:to>
      <xdr:col>1</xdr:col>
      <xdr:colOff>234708</xdr:colOff>
      <xdr:row>5</xdr:row>
      <xdr:rowOff>0</xdr:rowOff>
    </xdr:to>
    <xdr:sp macro="" textlink="">
      <xdr:nvSpPr>
        <xdr:cNvPr id="29" name="Rechthoek 28"/>
        <xdr:cNvSpPr/>
      </xdr:nvSpPr>
      <xdr:spPr>
        <a:xfrm>
          <a:off x="0" y="161925"/>
          <a:ext cx="415683" cy="647700"/>
        </a:xfrm>
        <a:prstGeom prst="rect">
          <a:avLst/>
        </a:prstGeom>
        <a:solidFill>
          <a:schemeClr val="bg1"/>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chemeClr val="tx2">
                <a:lumMod val="75000"/>
              </a:schemeClr>
            </a:solidFill>
          </a:endParaRPr>
        </a:p>
      </xdr:txBody>
    </xdr:sp>
    <xdr:clientData/>
  </xdr:twoCellAnchor>
  <xdr:twoCellAnchor>
    <xdr:from>
      <xdr:col>0</xdr:col>
      <xdr:colOff>0</xdr:colOff>
      <xdr:row>1</xdr:row>
      <xdr:rowOff>0</xdr:rowOff>
    </xdr:from>
    <xdr:to>
      <xdr:col>1</xdr:col>
      <xdr:colOff>425737</xdr:colOff>
      <xdr:row>5</xdr:row>
      <xdr:rowOff>300</xdr:rowOff>
    </xdr:to>
    <xdr:grpSp>
      <xdr:nvGrpSpPr>
        <xdr:cNvPr id="30" name="Groep 29"/>
        <xdr:cNvGrpSpPr>
          <a:grpSpLocks noChangeAspect="1"/>
        </xdr:cNvGrpSpPr>
      </xdr:nvGrpSpPr>
      <xdr:grpSpPr>
        <a:xfrm>
          <a:off x="0" y="161925"/>
          <a:ext cx="606712" cy="648000"/>
          <a:chOff x="12487275" y="161925"/>
          <a:chExt cx="866775" cy="990600"/>
        </a:xfrm>
      </xdr:grpSpPr>
      <xdr:sp macro="" textlink="">
        <xdr:nvSpPr>
          <xdr:cNvPr id="31" name="Afgeronde rechthoek 30"/>
          <xdr:cNvSpPr/>
        </xdr:nvSpPr>
        <xdr:spPr>
          <a:xfrm>
            <a:off x="12487275" y="161925"/>
            <a:ext cx="866775" cy="9906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pic>
        <xdr:nvPicPr>
          <xdr:cNvPr id="32" name="Afbeelding 31" descr="http://cbsintranet/werkruimten/Workshop-publicaties-cases/Documenten/CBS_beeldmerk_RGB.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0" y="257175"/>
            <a:ext cx="495300" cy="759322"/>
          </a:xfrm>
          <a:prstGeom prst="rect">
            <a:avLst/>
          </a:prstGeom>
          <a:noFill/>
          <a:ln>
            <a:noFill/>
          </a:ln>
          <a:extLst>
            <a:ext uri="{909E8E84-426E-40DD-AFC4-6F175D3DCCD1}">
              <a14:hiddenFill xmlns:a14="http://schemas.microsoft.com/office/drawing/2010/main">
                <a:solidFill>
                  <a:srgbClr val="FFFFFF"/>
                </a:solidFill>
              </a14:hiddenFill>
            </a:ext>
          </a:extLst>
        </xdr:spPr>
      </xdr:pic>
    </xdr:grpSp>
    <xdr:clientData/>
  </xdr:twoCellAnchor>
  <xdr:twoCellAnchor>
    <xdr:from>
      <xdr:col>19</xdr:col>
      <xdr:colOff>112566</xdr:colOff>
      <xdr:row>3</xdr:row>
      <xdr:rowOff>14189</xdr:rowOff>
    </xdr:from>
    <xdr:to>
      <xdr:col>21</xdr:col>
      <xdr:colOff>214294</xdr:colOff>
      <xdr:row>4</xdr:row>
      <xdr:rowOff>82769</xdr:rowOff>
    </xdr:to>
    <xdr:sp macro="" textlink="">
      <xdr:nvSpPr>
        <xdr:cNvPr id="33" name="Afgeronde rechthoek 32">
          <a:hlinkClick xmlns:r="http://schemas.openxmlformats.org/officeDocument/2006/relationships" r:id="rId2"/>
        </xdr:cNvPr>
        <xdr:cNvSpPr/>
      </xdr:nvSpPr>
      <xdr:spPr>
        <a:xfrm>
          <a:off x="11380641" y="499964"/>
          <a:ext cx="1320928" cy="230505"/>
        </a:xfrm>
        <a:prstGeom prst="roundRect">
          <a:avLst/>
        </a:prstGeom>
        <a:solidFill>
          <a:schemeClr val="accent1">
            <a:lumMod val="50000"/>
          </a:schemeClr>
        </a:solidFill>
        <a:ln>
          <a:noFill/>
        </a:ln>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200" b="1">
              <a:solidFill>
                <a:schemeClr val="bg1"/>
              </a:solidFill>
              <a:latin typeface="+mn-lt"/>
            </a:rPr>
            <a:t>Leeswijzer BDFS</a:t>
          </a:r>
        </a:p>
      </xdr:txBody>
    </xdr:sp>
    <xdr:clientData/>
  </xdr:twoCellAnchor>
  <xdr:twoCellAnchor>
    <xdr:from>
      <xdr:col>14</xdr:col>
      <xdr:colOff>371475</xdr:colOff>
      <xdr:row>1</xdr:row>
      <xdr:rowOff>9525</xdr:rowOff>
    </xdr:from>
    <xdr:to>
      <xdr:col>22</xdr:col>
      <xdr:colOff>20797</xdr:colOff>
      <xdr:row>2</xdr:row>
      <xdr:rowOff>141040</xdr:rowOff>
    </xdr:to>
    <xdr:grpSp>
      <xdr:nvGrpSpPr>
        <xdr:cNvPr id="34" name="Groep 33"/>
        <xdr:cNvGrpSpPr/>
      </xdr:nvGrpSpPr>
      <xdr:grpSpPr>
        <a:xfrm>
          <a:off x="8591550" y="171450"/>
          <a:ext cx="4526122" cy="293440"/>
          <a:chOff x="8220075" y="809625"/>
          <a:chExt cx="4526122" cy="293440"/>
        </a:xfrm>
      </xdr:grpSpPr>
      <xdr:sp macro="" textlink="">
        <xdr:nvSpPr>
          <xdr:cNvPr id="35" name="Afgeronde rechthoek 34">
            <a:hlinkClick xmlns:r="http://schemas.openxmlformats.org/officeDocument/2006/relationships" r:id="rId3"/>
          </xdr:cNvPr>
          <xdr:cNvSpPr/>
        </xdr:nvSpPr>
        <xdr:spPr>
          <a:xfrm>
            <a:off x="8220075" y="809625"/>
            <a:ext cx="2087722" cy="293440"/>
          </a:xfrm>
          <a:prstGeom prst="roundRect">
            <a:avLst/>
          </a:prstGeom>
          <a:solidFill>
            <a:schemeClr val="accent1">
              <a:lumMod val="75000"/>
            </a:schemeClr>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400" b="1">
                <a:solidFill>
                  <a:schemeClr val="bg1"/>
                </a:solidFill>
                <a:latin typeface="+mn-lt"/>
              </a:rPr>
              <a:t>Ga</a:t>
            </a:r>
            <a:r>
              <a:rPr lang="nl-NL" sz="1400" b="1" baseline="0">
                <a:solidFill>
                  <a:schemeClr val="bg1"/>
                </a:solidFill>
                <a:latin typeface="+mn-lt"/>
              </a:rPr>
              <a:t> naar dashboard </a:t>
            </a:r>
            <a:r>
              <a:rPr lang="nl-NL" sz="1400" b="1">
                <a:solidFill>
                  <a:schemeClr val="bg1"/>
                </a:solidFill>
                <a:latin typeface="+mn-lt"/>
              </a:rPr>
              <a:t>SRG</a:t>
            </a:r>
          </a:p>
        </xdr:txBody>
      </xdr:sp>
      <xdr:sp macro="" textlink="">
        <xdr:nvSpPr>
          <xdr:cNvPr id="36" name="Afgeronde rechthoek 35">
            <a:hlinkClick xmlns:r="http://schemas.openxmlformats.org/officeDocument/2006/relationships" r:id="rId4"/>
          </xdr:cNvPr>
          <xdr:cNvSpPr/>
        </xdr:nvSpPr>
        <xdr:spPr>
          <a:xfrm>
            <a:off x="10658475" y="809625"/>
            <a:ext cx="2087722" cy="288678"/>
          </a:xfrm>
          <a:prstGeom prst="roundRect">
            <a:avLst/>
          </a:prstGeom>
          <a:solidFill>
            <a:schemeClr val="accent1">
              <a:lumMod val="75000"/>
            </a:schemeClr>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400" b="1">
                <a:solidFill>
                  <a:schemeClr val="bg1"/>
                </a:solidFill>
                <a:latin typeface="+mn-lt"/>
              </a:rPr>
              <a:t>Ga naar dashboard BDFS</a:t>
            </a:r>
          </a:p>
        </xdr:txBody>
      </xdr:sp>
    </xdr:grpSp>
    <xdr:clientData/>
  </xdr:twoCellAnchor>
  <xdr:twoCellAnchor>
    <xdr:from>
      <xdr:col>10</xdr:col>
      <xdr:colOff>388620</xdr:colOff>
      <xdr:row>1</xdr:row>
      <xdr:rowOff>15240</xdr:rowOff>
    </xdr:from>
    <xdr:to>
      <xdr:col>14</xdr:col>
      <xdr:colOff>98902</xdr:colOff>
      <xdr:row>2</xdr:row>
      <xdr:rowOff>141993</xdr:rowOff>
    </xdr:to>
    <xdr:sp macro="" textlink="">
      <xdr:nvSpPr>
        <xdr:cNvPr id="37" name="Afgeronde rechthoek 36">
          <a:hlinkClick xmlns:r="http://schemas.openxmlformats.org/officeDocument/2006/relationships" r:id="rId5"/>
        </xdr:cNvPr>
        <xdr:cNvSpPr/>
      </xdr:nvSpPr>
      <xdr:spPr>
        <a:xfrm>
          <a:off x="6170295" y="177165"/>
          <a:ext cx="2148682" cy="288678"/>
        </a:xfrm>
        <a:prstGeom prst="roundRect">
          <a:avLst/>
        </a:prstGeom>
        <a:solidFill>
          <a:schemeClr val="accent1">
            <a:lumMod val="75000"/>
          </a:schemeClr>
        </a:solidFill>
        <a:ln>
          <a:noFill/>
        </a:ln>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400" b="1">
              <a:solidFill>
                <a:schemeClr val="bg1"/>
              </a:solidFill>
              <a:latin typeface="+mn-lt"/>
            </a:rPr>
            <a:t>Ga</a:t>
          </a:r>
          <a:r>
            <a:rPr lang="nl-NL" sz="1400" b="1" baseline="0">
              <a:solidFill>
                <a:schemeClr val="bg1"/>
              </a:solidFill>
              <a:latin typeface="+mn-lt"/>
            </a:rPr>
            <a:t> naar d</a:t>
          </a:r>
          <a:r>
            <a:rPr lang="nl-NL" sz="1400" b="1">
              <a:solidFill>
                <a:schemeClr val="bg1"/>
              </a:solidFill>
              <a:latin typeface="+mn-lt"/>
            </a:rPr>
            <a:t>ashboard BUS</a:t>
          </a:r>
        </a:p>
      </xdr:txBody>
    </xdr:sp>
    <xdr:clientData/>
  </xdr:twoCellAnchor>
  <xdr:twoCellAnchor>
    <xdr:from>
      <xdr:col>14</xdr:col>
      <xdr:colOff>370694</xdr:colOff>
      <xdr:row>1</xdr:row>
      <xdr:rowOff>9525</xdr:rowOff>
    </xdr:from>
    <xdr:to>
      <xdr:col>22</xdr:col>
      <xdr:colOff>18568</xdr:colOff>
      <xdr:row>2</xdr:row>
      <xdr:rowOff>141040</xdr:rowOff>
    </xdr:to>
    <xdr:grpSp>
      <xdr:nvGrpSpPr>
        <xdr:cNvPr id="38" name="Groep 37"/>
        <xdr:cNvGrpSpPr/>
      </xdr:nvGrpSpPr>
      <xdr:grpSpPr>
        <a:xfrm>
          <a:off x="8590769" y="171450"/>
          <a:ext cx="4524674" cy="293440"/>
          <a:chOff x="8220075" y="809625"/>
          <a:chExt cx="4526122" cy="293440"/>
        </a:xfrm>
      </xdr:grpSpPr>
      <xdr:sp macro="" textlink="">
        <xdr:nvSpPr>
          <xdr:cNvPr id="39" name="Afgeronde rechthoek 38">
            <a:hlinkClick xmlns:r="http://schemas.openxmlformats.org/officeDocument/2006/relationships" r:id="rId3"/>
          </xdr:cNvPr>
          <xdr:cNvSpPr/>
        </xdr:nvSpPr>
        <xdr:spPr>
          <a:xfrm>
            <a:off x="8220075" y="809625"/>
            <a:ext cx="2087722" cy="293440"/>
          </a:xfrm>
          <a:prstGeom prst="roundRect">
            <a:avLst/>
          </a:prstGeom>
          <a:solidFill>
            <a:schemeClr val="accent1">
              <a:lumMod val="75000"/>
            </a:schemeClr>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400" b="1">
                <a:solidFill>
                  <a:schemeClr val="bg1"/>
                </a:solidFill>
                <a:latin typeface="+mn-lt"/>
              </a:rPr>
              <a:t>Ga</a:t>
            </a:r>
            <a:r>
              <a:rPr lang="nl-NL" sz="1400" b="1" baseline="0">
                <a:solidFill>
                  <a:schemeClr val="bg1"/>
                </a:solidFill>
                <a:latin typeface="+mn-lt"/>
              </a:rPr>
              <a:t> naar d</a:t>
            </a:r>
            <a:r>
              <a:rPr lang="nl-NL" sz="1400" b="1">
                <a:solidFill>
                  <a:schemeClr val="bg1"/>
                </a:solidFill>
                <a:latin typeface="+mn-lt"/>
              </a:rPr>
              <a:t>ashboard SRG</a:t>
            </a:r>
          </a:p>
        </xdr:txBody>
      </xdr:sp>
      <xdr:sp macro="" textlink="">
        <xdr:nvSpPr>
          <xdr:cNvPr id="40" name="Afgeronde rechthoek 39">
            <a:hlinkClick xmlns:r="http://schemas.openxmlformats.org/officeDocument/2006/relationships" r:id="rId4"/>
          </xdr:cNvPr>
          <xdr:cNvSpPr/>
        </xdr:nvSpPr>
        <xdr:spPr>
          <a:xfrm>
            <a:off x="10658475" y="809625"/>
            <a:ext cx="2087722" cy="288679"/>
          </a:xfrm>
          <a:prstGeom prst="roundRect">
            <a:avLst/>
          </a:prstGeom>
          <a:solidFill>
            <a:schemeClr val="accent1">
              <a:lumMod val="75000"/>
            </a:schemeClr>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400" b="1">
                <a:solidFill>
                  <a:schemeClr val="bg1"/>
                </a:solidFill>
                <a:latin typeface="+mn-lt"/>
              </a:rPr>
              <a:t>Ga naar dashboard BDFS</a:t>
            </a:r>
          </a:p>
        </xdr:txBody>
      </xdr:sp>
    </xdr:grpSp>
    <xdr:clientData/>
  </xdr:twoCellAnchor>
  <xdr:twoCellAnchor>
    <xdr:from>
      <xdr:col>11</xdr:col>
      <xdr:colOff>220980</xdr:colOff>
      <xdr:row>3</xdr:row>
      <xdr:rowOff>15241</xdr:rowOff>
    </xdr:from>
    <xdr:to>
      <xdr:col>13</xdr:col>
      <xdr:colOff>289560</xdr:colOff>
      <xdr:row>4</xdr:row>
      <xdr:rowOff>83821</xdr:rowOff>
    </xdr:to>
    <xdr:sp macro="" textlink="">
      <xdr:nvSpPr>
        <xdr:cNvPr id="41" name="Afgeronde rechthoek 40">
          <a:hlinkClick xmlns:r="http://schemas.openxmlformats.org/officeDocument/2006/relationships" r:id="rId6"/>
        </xdr:cNvPr>
        <xdr:cNvSpPr/>
      </xdr:nvSpPr>
      <xdr:spPr>
        <a:xfrm>
          <a:off x="6612255" y="501016"/>
          <a:ext cx="1287780" cy="230505"/>
        </a:xfrm>
        <a:prstGeom prst="roundRect">
          <a:avLst/>
        </a:prstGeom>
        <a:solidFill>
          <a:schemeClr val="accent1">
            <a:lumMod val="50000"/>
          </a:schemeClr>
        </a:solidFill>
        <a:ln>
          <a:noFill/>
        </a:ln>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200" b="1">
              <a:solidFill>
                <a:schemeClr val="bg1"/>
              </a:solidFill>
              <a:latin typeface="+mn-lt"/>
            </a:rPr>
            <a:t>Leeswijzer BUS</a:t>
          </a:r>
        </a:p>
      </xdr:txBody>
    </xdr:sp>
    <xdr:clientData/>
  </xdr:twoCellAnchor>
  <xdr:twoCellAnchor>
    <xdr:from>
      <xdr:col>15</xdr:col>
      <xdr:colOff>182880</xdr:colOff>
      <xdr:row>3</xdr:row>
      <xdr:rowOff>15240</xdr:rowOff>
    </xdr:from>
    <xdr:to>
      <xdr:col>17</xdr:col>
      <xdr:colOff>251460</xdr:colOff>
      <xdr:row>4</xdr:row>
      <xdr:rowOff>83820</xdr:rowOff>
    </xdr:to>
    <xdr:sp macro="" textlink="">
      <xdr:nvSpPr>
        <xdr:cNvPr id="42" name="Afgeronde rechthoek 41">
          <a:hlinkClick xmlns:r="http://schemas.openxmlformats.org/officeDocument/2006/relationships" r:id="rId7"/>
        </xdr:cNvPr>
        <xdr:cNvSpPr/>
      </xdr:nvSpPr>
      <xdr:spPr>
        <a:xfrm>
          <a:off x="9012555" y="501015"/>
          <a:ext cx="1287780" cy="230505"/>
        </a:xfrm>
        <a:prstGeom prst="roundRect">
          <a:avLst/>
        </a:prstGeom>
        <a:solidFill>
          <a:schemeClr val="accent1">
            <a:lumMod val="60000"/>
            <a:lumOff val="40000"/>
          </a:schemeClr>
        </a:solidFill>
        <a:ln>
          <a:noFill/>
        </a:ln>
        <a:effectLst/>
        <a:scene3d>
          <a:camera prst="orthographicFront"/>
          <a:lightRig rig="threePt" dir="t"/>
        </a:scene3d>
        <a:sp3d>
          <a:bevelT prst="relaxedInse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200" b="1">
              <a:solidFill>
                <a:schemeClr val="bg1"/>
              </a:solidFill>
              <a:latin typeface="+mn-lt"/>
            </a:rPr>
            <a:t>Leeswijzer SRG</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11</xdr:col>
      <xdr:colOff>9525</xdr:colOff>
      <xdr:row>46</xdr:row>
      <xdr:rowOff>95250</xdr:rowOff>
    </xdr:from>
    <xdr:to>
      <xdr:col>18</xdr:col>
      <xdr:colOff>62325</xdr:colOff>
      <xdr:row>51</xdr:row>
      <xdr:rowOff>5625</xdr:rowOff>
    </xdr:to>
    <xdr:sp macro="" textlink="">
      <xdr:nvSpPr>
        <xdr:cNvPr id="85" name="Afgeronde rechthoek 84"/>
        <xdr:cNvSpPr/>
      </xdr:nvSpPr>
      <xdr:spPr>
        <a:xfrm>
          <a:off x="6400800" y="7800975"/>
          <a:ext cx="4320000" cy="720000"/>
        </a:xfrm>
        <a:prstGeom prst="round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solidFill>
              <a:srgbClr val="FF0000"/>
            </a:solidFill>
          </a:endParaRPr>
        </a:p>
      </xdr:txBody>
    </xdr:sp>
    <xdr:clientData/>
  </xdr:twoCellAnchor>
  <xdr:twoCellAnchor>
    <xdr:from>
      <xdr:col>9</xdr:col>
      <xdr:colOff>571500</xdr:colOff>
      <xdr:row>32</xdr:row>
      <xdr:rowOff>85725</xdr:rowOff>
    </xdr:from>
    <xdr:to>
      <xdr:col>18</xdr:col>
      <xdr:colOff>363225</xdr:colOff>
      <xdr:row>51</xdr:row>
      <xdr:rowOff>90975</xdr:rowOff>
    </xdr:to>
    <xdr:graphicFrame macro="">
      <xdr:nvGraphicFramePr>
        <xdr:cNvPr id="82" name="Grafiek 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10</xdr:row>
      <xdr:rowOff>0</xdr:rowOff>
    </xdr:from>
    <xdr:to>
      <xdr:col>0</xdr:col>
      <xdr:colOff>169317</xdr:colOff>
      <xdr:row>11</xdr:row>
      <xdr:rowOff>143494</xdr:rowOff>
    </xdr:to>
    <xdr:sp macro="" textlink="">
      <xdr:nvSpPr>
        <xdr:cNvPr id="66" name="Rechthoek 65"/>
        <xdr:cNvSpPr/>
      </xdr:nvSpPr>
      <xdr:spPr>
        <a:xfrm>
          <a:off x="0" y="1657350"/>
          <a:ext cx="169317" cy="343519"/>
        </a:xfrm>
        <a:prstGeom prst="rect">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17</xdr:col>
      <xdr:colOff>323850</xdr:colOff>
      <xdr:row>10</xdr:row>
      <xdr:rowOff>0</xdr:rowOff>
    </xdr:from>
    <xdr:to>
      <xdr:col>25</xdr:col>
      <xdr:colOff>454670</xdr:colOff>
      <xdr:row>11</xdr:row>
      <xdr:rowOff>145934</xdr:rowOff>
    </xdr:to>
    <xdr:sp macro="" textlink="">
      <xdr:nvSpPr>
        <xdr:cNvPr id="68" name="Afgeronde rechthoek 67"/>
        <xdr:cNvSpPr/>
      </xdr:nvSpPr>
      <xdr:spPr>
        <a:xfrm>
          <a:off x="10372725" y="1657350"/>
          <a:ext cx="5007620" cy="345959"/>
        </a:xfrm>
        <a:prstGeom prst="roundRect">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nl-NL" sz="1400" b="1">
              <a:solidFill>
                <a:schemeClr val="bg1"/>
              </a:solidFill>
              <a:latin typeface="+mn-lt"/>
            </a:rPr>
            <a:t>Vergelijk met een andere</a:t>
          </a:r>
          <a:r>
            <a:rPr lang="nl-NL" sz="1400" b="1" baseline="0">
              <a:solidFill>
                <a:schemeClr val="bg1"/>
              </a:solidFill>
              <a:latin typeface="+mn-lt"/>
            </a:rPr>
            <a:t> gemeente:</a:t>
          </a:r>
          <a:endParaRPr lang="nl-NL" sz="1400" b="1">
            <a:solidFill>
              <a:schemeClr val="bg1"/>
            </a:solidFill>
            <a:latin typeface="+mn-lt"/>
          </a:endParaRPr>
        </a:p>
      </xdr:txBody>
    </xdr:sp>
    <xdr:clientData/>
  </xdr:twoCellAnchor>
  <xdr:twoCellAnchor>
    <xdr:from>
      <xdr:col>0</xdr:col>
      <xdr:colOff>17804</xdr:colOff>
      <xdr:row>10</xdr:row>
      <xdr:rowOff>0</xdr:rowOff>
    </xdr:from>
    <xdr:to>
      <xdr:col>6</xdr:col>
      <xdr:colOff>545507</xdr:colOff>
      <xdr:row>11</xdr:row>
      <xdr:rowOff>144403</xdr:rowOff>
    </xdr:to>
    <xdr:sp macro="" textlink="">
      <xdr:nvSpPr>
        <xdr:cNvPr id="61" name="Afgeronde rechthoek 60"/>
        <xdr:cNvSpPr/>
      </xdr:nvSpPr>
      <xdr:spPr>
        <a:xfrm>
          <a:off x="17804" y="1657350"/>
          <a:ext cx="3870978" cy="344428"/>
        </a:xfrm>
        <a:prstGeom prst="roundRect">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nl-NL" sz="1400" b="1">
              <a:solidFill>
                <a:schemeClr val="bg1"/>
              </a:solidFill>
              <a:latin typeface="+mn-lt"/>
            </a:rPr>
            <a:t>Kies een gemeente:</a:t>
          </a:r>
        </a:p>
      </xdr:txBody>
    </xdr:sp>
    <xdr:clientData/>
  </xdr:twoCellAnchor>
  <xdr:twoCellAnchor>
    <xdr:from>
      <xdr:col>0</xdr:col>
      <xdr:colOff>0</xdr:colOff>
      <xdr:row>13</xdr:row>
      <xdr:rowOff>10025</xdr:rowOff>
    </xdr:from>
    <xdr:to>
      <xdr:col>0</xdr:col>
      <xdr:colOff>169317</xdr:colOff>
      <xdr:row>14</xdr:row>
      <xdr:rowOff>154163</xdr:rowOff>
    </xdr:to>
    <xdr:sp macro="" textlink="">
      <xdr:nvSpPr>
        <xdr:cNvPr id="63" name="Rechthoek 62"/>
        <xdr:cNvSpPr/>
      </xdr:nvSpPr>
      <xdr:spPr>
        <a:xfrm>
          <a:off x="0" y="2255920"/>
          <a:ext cx="169317" cy="344664"/>
        </a:xfrm>
        <a:prstGeom prst="rect">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0</xdr:col>
      <xdr:colOff>0</xdr:colOff>
      <xdr:row>13</xdr:row>
      <xdr:rowOff>10025</xdr:rowOff>
    </xdr:from>
    <xdr:to>
      <xdr:col>8</xdr:col>
      <xdr:colOff>266700</xdr:colOff>
      <xdr:row>14</xdr:row>
      <xdr:rowOff>154906</xdr:rowOff>
    </xdr:to>
    <xdr:sp macro="" textlink="">
      <xdr:nvSpPr>
        <xdr:cNvPr id="62" name="Afgeronde rechthoek 61"/>
        <xdr:cNvSpPr/>
      </xdr:nvSpPr>
      <xdr:spPr>
        <a:xfrm>
          <a:off x="0" y="2255920"/>
          <a:ext cx="4838700" cy="345407"/>
        </a:xfrm>
        <a:prstGeom prst="roundRect">
          <a:avLst/>
        </a:prstGeom>
        <a:solidFill>
          <a:schemeClr val="accent1">
            <a:lumMod val="75000"/>
          </a:schemeClr>
        </a:solidFill>
        <a:ln w="254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1400" b="1"/>
            <a:t>Kies een type ontstaansgrond:</a:t>
          </a:r>
        </a:p>
      </xdr:txBody>
    </xdr:sp>
    <xdr:clientData/>
  </xdr:twoCellAnchor>
  <xdr:twoCellAnchor>
    <xdr:from>
      <xdr:col>9</xdr:col>
      <xdr:colOff>66675</xdr:colOff>
      <xdr:row>17</xdr:row>
      <xdr:rowOff>95250</xdr:rowOff>
    </xdr:from>
    <xdr:to>
      <xdr:col>15</xdr:col>
      <xdr:colOff>381000</xdr:colOff>
      <xdr:row>35</xdr:row>
      <xdr:rowOff>47625</xdr:rowOff>
    </xdr:to>
    <xdr:graphicFrame macro="">
      <xdr:nvGraphicFramePr>
        <xdr:cNvPr id="80" name="Grafiek 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161925</xdr:colOff>
      <xdr:row>16</xdr:row>
      <xdr:rowOff>9525</xdr:rowOff>
    </xdr:from>
    <xdr:to>
      <xdr:col>8</xdr:col>
      <xdr:colOff>180975</xdr:colOff>
      <xdr:row>35</xdr:row>
      <xdr:rowOff>152400</xdr:rowOff>
    </xdr:to>
    <xdr:graphicFrame macro="">
      <xdr:nvGraphicFramePr>
        <xdr:cNvPr id="41" name="Grafiek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25</xdr:col>
      <xdr:colOff>276225</xdr:colOff>
      <xdr:row>10</xdr:row>
      <xdr:rowOff>0</xdr:rowOff>
    </xdr:from>
    <xdr:to>
      <xdr:col>26</xdr:col>
      <xdr:colOff>47624</xdr:colOff>
      <xdr:row>11</xdr:row>
      <xdr:rowOff>145382</xdr:rowOff>
    </xdr:to>
    <xdr:sp macro="" textlink="">
      <xdr:nvSpPr>
        <xdr:cNvPr id="2" name="Rechthoek 1"/>
        <xdr:cNvSpPr/>
      </xdr:nvSpPr>
      <xdr:spPr>
        <a:xfrm>
          <a:off x="15201900" y="1657350"/>
          <a:ext cx="380999" cy="345407"/>
        </a:xfrm>
        <a:prstGeom prst="rect">
          <a:avLst/>
        </a:prstGeom>
        <a:solidFill>
          <a:schemeClr val="accent1">
            <a:lumMod val="75000"/>
          </a:schemeClr>
        </a:solidFill>
        <a:ln w="254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mc:AlternateContent xmlns:mc="http://schemas.openxmlformats.org/markup-compatibility/2006">
    <mc:Choice xmlns:a14="http://schemas.microsoft.com/office/drawing/2010/main" Requires="a14">
      <xdr:twoCellAnchor editAs="oneCell">
        <xdr:from>
          <xdr:col>4</xdr:col>
          <xdr:colOff>571500</xdr:colOff>
          <xdr:row>39</xdr:row>
          <xdr:rowOff>114300</xdr:rowOff>
        </xdr:from>
        <xdr:to>
          <xdr:col>8</xdr:col>
          <xdr:colOff>28575</xdr:colOff>
          <xdr:row>44</xdr:row>
          <xdr:rowOff>114675</xdr:rowOff>
        </xdr:to>
        <xdr:pic>
          <xdr:nvPicPr>
            <xdr:cNvPr id="7" name="Afbeelding 6"/>
            <xdr:cNvPicPr>
              <a:picLocks noChangeArrowheads="1"/>
              <a:extLst>
                <a:ext uri="{84589F7E-364E-4C9E-8A38-B11213B215E9}">
                  <a14:cameraTool cellRange="Fig1_LegendaBUS" spid="_x0000_s377581"/>
                </a:ext>
              </a:extLst>
            </xdr:cNvPicPr>
          </xdr:nvPicPr>
          <xdr:blipFill>
            <a:blip xmlns:r="http://schemas.openxmlformats.org/officeDocument/2006/relationships" r:embed="rId4"/>
            <a:srcRect/>
            <a:stretch>
              <a:fillRect/>
            </a:stretch>
          </xdr:blipFill>
          <xdr:spPr bwMode="auto">
            <a:xfrm>
              <a:off x="2152650" y="6686550"/>
              <a:ext cx="2438400" cy="810000"/>
            </a:xfrm>
            <a:prstGeom prst="rect">
              <a:avLst/>
            </a:prstGeom>
            <a:noFill/>
            <a:ln>
              <a:noFill/>
            </a:ln>
            <a:extLst>
              <a:ext uri="{909E8E84-426E-40DD-AFC4-6F175D3DCCD1}">
                <a14:hiddenFill>
                  <a:solidFill>
                    <a:srgbClr val="FFFFFF"/>
                  </a:solidFill>
                </a14:hiddenFill>
              </a:ext>
            </a:extLst>
          </xdr:spPr>
        </xdr:pic>
        <xdr:clientData/>
      </xdr:twoCellAnchor>
    </mc:Choice>
    <mc:Fallback/>
  </mc:AlternateContent>
  <xdr:twoCellAnchor>
    <xdr:from>
      <xdr:col>22</xdr:col>
      <xdr:colOff>276225</xdr:colOff>
      <xdr:row>49</xdr:row>
      <xdr:rowOff>133350</xdr:rowOff>
    </xdr:from>
    <xdr:to>
      <xdr:col>25</xdr:col>
      <xdr:colOff>95250</xdr:colOff>
      <xdr:row>52</xdr:row>
      <xdr:rowOff>9525</xdr:rowOff>
    </xdr:to>
    <xdr:sp macro="" textlink="TabellenBUS!#REF!">
      <xdr:nvSpPr>
        <xdr:cNvPr id="8" name="Afgeronde rechthoek 7"/>
        <xdr:cNvSpPr/>
      </xdr:nvSpPr>
      <xdr:spPr>
        <a:xfrm>
          <a:off x="7277100" y="6629400"/>
          <a:ext cx="1647825" cy="36195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fld id="{A1F912D7-FFAF-4D7F-9AF5-660B8F94C444}" type="TxLink">
            <a:rPr lang="en-US" sz="1400" b="1">
              <a:solidFill>
                <a:schemeClr val="bg1"/>
              </a:solidFill>
            </a:rPr>
            <a:pPr algn="l"/>
            <a:t> </a:t>
          </a:fld>
          <a:endParaRPr lang="en-US" sz="1400" b="1">
            <a:solidFill>
              <a:schemeClr val="bg1"/>
            </a:solidFill>
          </a:endParaRPr>
        </a:p>
      </xdr:txBody>
    </xdr:sp>
    <xdr:clientData/>
  </xdr:twoCellAnchor>
  <xdr:twoCellAnchor>
    <xdr:from>
      <xdr:col>1</xdr:col>
      <xdr:colOff>594518</xdr:colOff>
      <xdr:row>40</xdr:row>
      <xdr:rowOff>97632</xdr:rowOff>
    </xdr:from>
    <xdr:to>
      <xdr:col>4</xdr:col>
      <xdr:colOff>573456</xdr:colOff>
      <xdr:row>43</xdr:row>
      <xdr:rowOff>124192</xdr:rowOff>
    </xdr:to>
    <xdr:sp macro="" textlink="TabellenBDFS!$E$7">
      <xdr:nvSpPr>
        <xdr:cNvPr id="14" name="Afgeronde rechthoek 13"/>
        <xdr:cNvSpPr/>
      </xdr:nvSpPr>
      <xdr:spPr>
        <a:xfrm>
          <a:off x="775493" y="6831807"/>
          <a:ext cx="1379113" cy="512335"/>
        </a:xfrm>
        <a:prstGeom prst="roundRect">
          <a:avLst/>
        </a:prstGeom>
        <a:solidFill>
          <a:schemeClr val="accent4">
            <a:lumMod val="75000"/>
          </a:schemeClr>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AB4872DB-2BCC-441D-9F73-D020C55A72C4}" type="TxLink">
            <a:rPr lang="nl-NL" sz="1100" b="0"/>
            <a:pPr algn="ctr"/>
            <a:t>Nederland</a:t>
          </a:fld>
          <a:endParaRPr lang="nl-NL" sz="1100" b="0"/>
        </a:p>
      </xdr:txBody>
    </xdr:sp>
    <xdr:clientData/>
  </xdr:twoCellAnchor>
  <mc:AlternateContent xmlns:mc="http://schemas.openxmlformats.org/markup-compatibility/2006">
    <mc:Choice xmlns:a14="http://schemas.microsoft.com/office/drawing/2010/main" Requires="a14">
      <xdr:twoCellAnchor>
        <xdr:from>
          <xdr:col>14</xdr:col>
          <xdr:colOff>504825</xdr:colOff>
          <xdr:row>39</xdr:row>
          <xdr:rowOff>104775</xdr:rowOff>
        </xdr:from>
        <xdr:to>
          <xdr:col>18</xdr:col>
          <xdr:colOff>504825</xdr:colOff>
          <xdr:row>44</xdr:row>
          <xdr:rowOff>104775</xdr:rowOff>
        </xdr:to>
        <xdr:pic>
          <xdr:nvPicPr>
            <xdr:cNvPr id="16" name="Afbeelding 15"/>
            <xdr:cNvPicPr>
              <a:picLocks noChangeArrowheads="1"/>
              <a:extLst>
                <a:ext uri="{84589F7E-364E-4C9E-8A38-B11213B215E9}">
                  <a14:cameraTool cellRange="Fig2_LegendaBUS" spid="_x0000_s377582"/>
                </a:ext>
              </a:extLst>
            </xdr:cNvPicPr>
          </xdr:nvPicPr>
          <xdr:blipFill>
            <a:blip xmlns:r="http://schemas.openxmlformats.org/officeDocument/2006/relationships" r:embed="rId5"/>
            <a:srcRect/>
            <a:stretch>
              <a:fillRect/>
            </a:stretch>
          </xdr:blipFill>
          <xdr:spPr bwMode="auto">
            <a:xfrm>
              <a:off x="8724900" y="6677025"/>
              <a:ext cx="2438400" cy="809625"/>
            </a:xfrm>
            <a:prstGeom prst="rect">
              <a:avLst/>
            </a:prstGeom>
            <a:noFill/>
            <a:ln>
              <a:noFill/>
            </a:ln>
            <a:extLst>
              <a:ext uri="{909E8E84-426E-40DD-AFC4-6F175D3DCCD1}">
                <a14:hiddenFill>
                  <a:solidFill>
                    <a:srgbClr val="FFFFFF"/>
                  </a:solidFill>
                </a14:hiddenFill>
              </a:ext>
            </a:extLst>
          </xdr:spPr>
        </xdr:pic>
        <xdr:clientData/>
      </xdr:twoCellAnchor>
    </mc:Choice>
    <mc:Fallback/>
  </mc:AlternateContent>
  <xdr:twoCellAnchor>
    <xdr:from>
      <xdr:col>19</xdr:col>
      <xdr:colOff>504825</xdr:colOff>
      <xdr:row>16</xdr:row>
      <xdr:rowOff>0</xdr:rowOff>
    </xdr:from>
    <xdr:to>
      <xdr:col>27</xdr:col>
      <xdr:colOff>323850</xdr:colOff>
      <xdr:row>35</xdr:row>
      <xdr:rowOff>142875</xdr:rowOff>
    </xdr:to>
    <xdr:graphicFrame macro="">
      <xdr:nvGraphicFramePr>
        <xdr:cNvPr id="17" name="Grafiek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18656</xdr:colOff>
      <xdr:row>40</xdr:row>
      <xdr:rowOff>97632</xdr:rowOff>
    </xdr:from>
    <xdr:to>
      <xdr:col>23</xdr:col>
      <xdr:colOff>176188</xdr:colOff>
      <xdr:row>43</xdr:row>
      <xdr:rowOff>124192</xdr:rowOff>
    </xdr:to>
    <xdr:sp macro="" textlink="TabellenBDFS!$E$7">
      <xdr:nvSpPr>
        <xdr:cNvPr id="18" name="Afgeronde rechthoek 17"/>
        <xdr:cNvSpPr/>
      </xdr:nvSpPr>
      <xdr:spPr>
        <a:xfrm>
          <a:off x="6409931" y="6831807"/>
          <a:ext cx="1376732" cy="512335"/>
        </a:xfrm>
        <a:prstGeom prst="roundRect">
          <a:avLst/>
        </a:prstGeom>
        <a:solidFill>
          <a:schemeClr val="accent2">
            <a:lumMod val="75000"/>
          </a:schemeClr>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ACA44EB-A63B-4C9D-A1B6-BF0CA20713EA}" type="TxLink">
            <a:rPr lang="nl-NL" sz="1100" b="0" i="0"/>
            <a:pPr algn="ctr"/>
            <a:t>Nederland</a:t>
          </a:fld>
          <a:endParaRPr lang="nl-NL" sz="1100" b="0" i="0"/>
        </a:p>
      </xdr:txBody>
    </xdr:sp>
    <xdr:clientData/>
  </xdr:twoCellAnchor>
  <xdr:twoCellAnchor>
    <xdr:from>
      <xdr:col>0</xdr:col>
      <xdr:colOff>0</xdr:colOff>
      <xdr:row>57</xdr:row>
      <xdr:rowOff>0</xdr:rowOff>
    </xdr:from>
    <xdr:to>
      <xdr:col>1</xdr:col>
      <xdr:colOff>54281</xdr:colOff>
      <xdr:row>57</xdr:row>
      <xdr:rowOff>0</xdr:rowOff>
    </xdr:to>
    <xdr:sp macro="" textlink="">
      <xdr:nvSpPr>
        <xdr:cNvPr id="23" name="Rechthoek 22"/>
        <xdr:cNvSpPr/>
      </xdr:nvSpPr>
      <xdr:spPr>
        <a:xfrm>
          <a:off x="0" y="8372475"/>
          <a:ext cx="235256" cy="269504"/>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0</xdr:col>
      <xdr:colOff>36091</xdr:colOff>
      <xdr:row>57</xdr:row>
      <xdr:rowOff>0</xdr:rowOff>
    </xdr:from>
    <xdr:to>
      <xdr:col>5</xdr:col>
      <xdr:colOff>314326</xdr:colOff>
      <xdr:row>57</xdr:row>
      <xdr:rowOff>0</xdr:rowOff>
    </xdr:to>
    <xdr:sp macro="" textlink="">
      <xdr:nvSpPr>
        <xdr:cNvPr id="24" name="Afgeronde rechthoek 23"/>
        <xdr:cNvSpPr/>
      </xdr:nvSpPr>
      <xdr:spPr>
        <a:xfrm>
          <a:off x="36091" y="8373411"/>
          <a:ext cx="3011910" cy="268568"/>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nl-NL" sz="1200" b="0">
              <a:solidFill>
                <a:schemeClr val="accent1">
                  <a:lumMod val="75000"/>
                </a:schemeClr>
              </a:solidFill>
              <a:latin typeface="+mn-lt"/>
            </a:rPr>
            <a:t>herkomst</a:t>
          </a:r>
          <a:r>
            <a:rPr lang="nl-NL" sz="1200" b="0" baseline="0">
              <a:solidFill>
                <a:schemeClr val="accent1">
                  <a:lumMod val="75000"/>
                </a:schemeClr>
              </a:solidFill>
              <a:latin typeface="+mn-lt"/>
            </a:rPr>
            <a:t> en geslacht en leeftijd</a:t>
          </a:r>
          <a:endParaRPr lang="nl-NL" sz="1200" b="0">
            <a:solidFill>
              <a:schemeClr val="accent1">
                <a:lumMod val="75000"/>
              </a:schemeClr>
            </a:solidFill>
            <a:latin typeface="+mn-lt"/>
          </a:endParaRPr>
        </a:p>
      </xdr:txBody>
    </xdr:sp>
    <xdr:clientData/>
  </xdr:twoCellAnchor>
  <mc:AlternateContent xmlns:mc="http://schemas.openxmlformats.org/markup-compatibility/2006">
    <mc:Choice xmlns:a14="http://schemas.microsoft.com/office/drawing/2010/main" Requires="a14">
      <xdr:twoCellAnchor editAs="oneCell">
        <xdr:from>
          <xdr:col>22</xdr:col>
          <xdr:colOff>200025</xdr:colOff>
          <xdr:row>10</xdr:row>
          <xdr:rowOff>76200</xdr:rowOff>
        </xdr:from>
        <xdr:to>
          <xdr:col>25</xdr:col>
          <xdr:colOff>381000</xdr:colOff>
          <xdr:row>11</xdr:row>
          <xdr:rowOff>66675</xdr:rowOff>
        </xdr:to>
        <xdr:sp macro="" textlink="">
          <xdr:nvSpPr>
            <xdr:cNvPr id="29698" name="Drop Down 2" hidden="1">
              <a:extLst>
                <a:ext uri="{63B3BB69-23CF-44E3-9099-C40C66FF867C}">
                  <a14:compatExt spid="_x0000_s296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866775</xdr:colOff>
          <xdr:row>13</xdr:row>
          <xdr:rowOff>85725</xdr:rowOff>
        </xdr:from>
        <xdr:to>
          <xdr:col>8</xdr:col>
          <xdr:colOff>152400</xdr:colOff>
          <xdr:row>14</xdr:row>
          <xdr:rowOff>66675</xdr:rowOff>
        </xdr:to>
        <xdr:sp macro="" textlink="">
          <xdr:nvSpPr>
            <xdr:cNvPr id="30058" name="Drop Down 362" hidden="1">
              <a:extLst>
                <a:ext uri="{63B3BB69-23CF-44E3-9099-C40C66FF867C}">
                  <a14:compatExt spid="_x0000_s300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193185</xdr:colOff>
      <xdr:row>46</xdr:row>
      <xdr:rowOff>101372</xdr:rowOff>
    </xdr:from>
    <xdr:to>
      <xdr:col>8</xdr:col>
      <xdr:colOff>131685</xdr:colOff>
      <xdr:row>51</xdr:row>
      <xdr:rowOff>11762</xdr:rowOff>
    </xdr:to>
    <xdr:sp macro="" textlink="">
      <xdr:nvSpPr>
        <xdr:cNvPr id="42" name="Afgeronde rechthoek 41"/>
        <xdr:cNvSpPr/>
      </xdr:nvSpPr>
      <xdr:spPr>
        <a:xfrm>
          <a:off x="374160" y="7807097"/>
          <a:ext cx="4320000" cy="720015"/>
        </a:xfrm>
        <a:prstGeom prst="roundRect">
          <a:avLst/>
        </a:prstGeom>
        <a:solidFill>
          <a:schemeClr val="accent4">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2</xdr:col>
      <xdr:colOff>95250</xdr:colOff>
      <xdr:row>46</xdr:row>
      <xdr:rowOff>123681</xdr:rowOff>
    </xdr:from>
    <xdr:to>
      <xdr:col>4</xdr:col>
      <xdr:colOff>904875</xdr:colOff>
      <xdr:row>49</xdr:row>
      <xdr:rowOff>84920</xdr:rowOff>
    </xdr:to>
    <xdr:sp macro="" textlink="TabellenBDFS!$D$22">
      <xdr:nvSpPr>
        <xdr:cNvPr id="43" name="Afgeronde rechthoek 42"/>
        <xdr:cNvSpPr/>
      </xdr:nvSpPr>
      <xdr:spPr>
        <a:xfrm>
          <a:off x="885825" y="7829406"/>
          <a:ext cx="1600200" cy="44701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fld id="{E3ED76C8-7D54-451C-B71A-B5A6B9A29FEA}" type="TxLink">
            <a:rPr lang="en-US" sz="2800" b="1">
              <a:solidFill>
                <a:schemeClr val="bg1"/>
              </a:solidFill>
            </a:rPr>
            <a:pPr algn="r"/>
            <a:t>478.980</a:t>
          </a:fld>
          <a:endParaRPr lang="en-US" sz="2800" b="1">
            <a:solidFill>
              <a:schemeClr val="bg1"/>
            </a:solidFill>
          </a:endParaRPr>
        </a:p>
      </xdr:txBody>
    </xdr:sp>
    <xdr:clientData/>
  </xdr:twoCellAnchor>
  <xdr:twoCellAnchor>
    <xdr:from>
      <xdr:col>1</xdr:col>
      <xdr:colOff>552450</xdr:colOff>
      <xdr:row>46</xdr:row>
      <xdr:rowOff>112698</xdr:rowOff>
    </xdr:from>
    <xdr:to>
      <xdr:col>8</xdr:col>
      <xdr:colOff>114300</xdr:colOff>
      <xdr:row>49</xdr:row>
      <xdr:rowOff>38893</xdr:rowOff>
    </xdr:to>
    <xdr:sp macro="" textlink="TabellenBDFS!E22">
      <xdr:nvSpPr>
        <xdr:cNvPr id="55" name="Afgeronde rechthoek 54"/>
        <xdr:cNvSpPr/>
      </xdr:nvSpPr>
      <xdr:spPr>
        <a:xfrm>
          <a:off x="733425" y="7818423"/>
          <a:ext cx="3943350" cy="41197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fld id="{E1C2152F-AE0B-47FE-B06B-A9CE72D954A9}" type="TxLink">
            <a:rPr lang="en-US" sz="1400" b="1"/>
            <a:pPr algn="r"/>
            <a:t>vorderingen stonden open in</a:t>
          </a:fld>
          <a:endParaRPr lang="en-US" sz="1400" b="1"/>
        </a:p>
      </xdr:txBody>
    </xdr:sp>
    <xdr:clientData/>
  </xdr:twoCellAnchor>
  <xdr:twoCellAnchor>
    <xdr:from>
      <xdr:col>1</xdr:col>
      <xdr:colOff>47626</xdr:colOff>
      <xdr:row>48</xdr:row>
      <xdr:rowOff>35491</xdr:rowOff>
    </xdr:from>
    <xdr:to>
      <xdr:col>8</xdr:col>
      <xdr:colOff>114302</xdr:colOff>
      <xdr:row>50</xdr:row>
      <xdr:rowOff>123611</xdr:rowOff>
    </xdr:to>
    <xdr:sp macro="" textlink="TabellenBDFS!E23">
      <xdr:nvSpPr>
        <xdr:cNvPr id="56" name="Afgeronde rechthoek 55"/>
        <xdr:cNvSpPr/>
      </xdr:nvSpPr>
      <xdr:spPr>
        <a:xfrm>
          <a:off x="228601" y="8065066"/>
          <a:ext cx="4448176" cy="41197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fld id="{68603520-FB98-45BD-8C7A-5A71AAAC26CD}" type="TxLink">
            <a:rPr lang="en-US" sz="1400" b="1"/>
            <a:pPr algn="r"/>
            <a:t>Nederland in september 2018</a:t>
          </a:fld>
          <a:endParaRPr lang="en-US" sz="1400" b="1"/>
        </a:p>
      </xdr:txBody>
    </xdr:sp>
    <xdr:clientData/>
  </xdr:twoCellAnchor>
  <xdr:twoCellAnchor>
    <xdr:from>
      <xdr:col>20</xdr:col>
      <xdr:colOff>286087</xdr:colOff>
      <xdr:row>46</xdr:row>
      <xdr:rowOff>93921</xdr:rowOff>
    </xdr:from>
    <xdr:to>
      <xdr:col>27</xdr:col>
      <xdr:colOff>338887</xdr:colOff>
      <xdr:row>51</xdr:row>
      <xdr:rowOff>4311</xdr:rowOff>
    </xdr:to>
    <xdr:sp macro="" textlink="">
      <xdr:nvSpPr>
        <xdr:cNvPr id="57" name="Afgeronde rechthoek 56"/>
        <xdr:cNvSpPr/>
      </xdr:nvSpPr>
      <xdr:spPr>
        <a:xfrm>
          <a:off x="6067762" y="7799646"/>
          <a:ext cx="4320000" cy="720015"/>
        </a:xfrm>
        <a:prstGeom prst="roundRect">
          <a:avLst/>
        </a:prstGeom>
        <a:solidFill>
          <a:schemeClr val="accent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solidFill>
              <a:srgbClr val="FF0000"/>
            </a:solidFill>
          </a:endParaRPr>
        </a:p>
      </xdr:txBody>
    </xdr:sp>
    <xdr:clientData/>
  </xdr:twoCellAnchor>
  <xdr:twoCellAnchor>
    <xdr:from>
      <xdr:col>20</xdr:col>
      <xdr:colOff>590550</xdr:colOff>
      <xdr:row>46</xdr:row>
      <xdr:rowOff>9647</xdr:rowOff>
    </xdr:from>
    <xdr:to>
      <xdr:col>27</xdr:col>
      <xdr:colOff>224392</xdr:colOff>
      <xdr:row>48</xdr:row>
      <xdr:rowOff>160602</xdr:rowOff>
    </xdr:to>
    <xdr:sp macro="" textlink="TabellenBDFS!$K$15">
      <xdr:nvSpPr>
        <xdr:cNvPr id="59" name="Afgeronde rechthoek 58"/>
        <xdr:cNvSpPr/>
      </xdr:nvSpPr>
      <xdr:spPr>
        <a:xfrm>
          <a:off x="6372225" y="7715372"/>
          <a:ext cx="3901042" cy="47480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fld id="{BC637EF6-4579-420B-AFFA-8A250D272897}" type="TxLink">
            <a:rPr lang="en-US" sz="1400" b="1">
              <a:solidFill>
                <a:schemeClr val="bg1"/>
              </a:solidFill>
            </a:rPr>
            <a:pPr algn="r"/>
            <a:t>Sinds september 2017 is het openstaande saldo</a:t>
          </a:fld>
          <a:endParaRPr lang="en-US" sz="1400" b="1">
            <a:solidFill>
              <a:schemeClr val="bg1"/>
            </a:solidFill>
          </a:endParaRPr>
        </a:p>
      </xdr:txBody>
    </xdr:sp>
    <xdr:clientData/>
  </xdr:twoCellAnchor>
  <xdr:twoCellAnchor>
    <xdr:from>
      <xdr:col>19</xdr:col>
      <xdr:colOff>352426</xdr:colOff>
      <xdr:row>49</xdr:row>
      <xdr:rowOff>27423</xdr:rowOff>
    </xdr:from>
    <xdr:to>
      <xdr:col>25</xdr:col>
      <xdr:colOff>600076</xdr:colOff>
      <xdr:row>50</xdr:row>
      <xdr:rowOff>130323</xdr:rowOff>
    </xdr:to>
    <xdr:sp macro="" textlink="TabellenBDFS!$K$17">
      <xdr:nvSpPr>
        <xdr:cNvPr id="60" name="Afgeronde rechthoek 59"/>
        <xdr:cNvSpPr/>
      </xdr:nvSpPr>
      <xdr:spPr>
        <a:xfrm>
          <a:off x="11620501" y="8218923"/>
          <a:ext cx="3905250" cy="2648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fld id="{60F4E8BA-4C4D-454B-893D-EC8BE4461B93}" type="TxLink">
            <a:rPr lang="en-US" sz="1400" b="1">
              <a:solidFill>
                <a:schemeClr val="bg1"/>
              </a:solidFill>
            </a:rPr>
            <a:pPr algn="r"/>
            <a:t>in Nederland gedaald met</a:t>
          </a:fld>
          <a:endParaRPr lang="en-US" sz="1400" b="1">
            <a:solidFill>
              <a:schemeClr val="bg1"/>
            </a:solidFill>
          </a:endParaRPr>
        </a:p>
      </xdr:txBody>
    </xdr:sp>
    <xdr:clientData/>
  </xdr:twoCellAnchor>
  <xdr:twoCellAnchor>
    <xdr:from>
      <xdr:col>25</xdr:col>
      <xdr:colOff>419100</xdr:colOff>
      <xdr:row>48</xdr:row>
      <xdr:rowOff>83304</xdr:rowOff>
    </xdr:from>
    <xdr:to>
      <xdr:col>27</xdr:col>
      <xdr:colOff>352425</xdr:colOff>
      <xdr:row>51</xdr:row>
      <xdr:rowOff>72334</xdr:rowOff>
    </xdr:to>
    <xdr:sp macro="" textlink="TabellenBDFS!$P$14">
      <xdr:nvSpPr>
        <xdr:cNvPr id="67" name="Afgeronde rechthoek 66"/>
        <xdr:cNvSpPr/>
      </xdr:nvSpPr>
      <xdr:spPr>
        <a:xfrm>
          <a:off x="15344775" y="8112879"/>
          <a:ext cx="1152525" cy="47480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fld id="{A9EF35AE-15C5-4980-909D-F138F62945EE}" type="TxLink">
            <a:rPr lang="en-US" sz="3200" b="1">
              <a:solidFill>
                <a:schemeClr val="bg1"/>
              </a:solidFill>
            </a:rPr>
            <a:pPr algn="l"/>
            <a:t>4%</a:t>
          </a:fld>
          <a:endParaRPr lang="en-US" sz="3200" b="1">
            <a:solidFill>
              <a:schemeClr val="bg1"/>
            </a:solidFill>
          </a:endParaRPr>
        </a:p>
      </xdr:txBody>
    </xdr:sp>
    <xdr:clientData/>
  </xdr:twoCellAnchor>
  <xdr:twoCellAnchor>
    <xdr:from>
      <xdr:col>20</xdr:col>
      <xdr:colOff>19049</xdr:colOff>
      <xdr:row>15</xdr:row>
      <xdr:rowOff>123825</xdr:rowOff>
    </xdr:from>
    <xdr:to>
      <xdr:col>27</xdr:col>
      <xdr:colOff>257174</xdr:colOff>
      <xdr:row>18</xdr:row>
      <xdr:rowOff>152400</xdr:rowOff>
    </xdr:to>
    <xdr:sp macro="" textlink="TabellenBDFS!K21">
      <xdr:nvSpPr>
        <xdr:cNvPr id="10" name="Tekstvak 9"/>
        <xdr:cNvSpPr txBox="1"/>
      </xdr:nvSpPr>
      <xdr:spPr>
        <a:xfrm>
          <a:off x="11896724" y="2781300"/>
          <a:ext cx="4505325" cy="514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3625F415-C47A-4097-A79B-CD13F0EC59AB}" type="TxLink">
            <a:rPr lang="nl-NL" sz="1300" b="1"/>
            <a:pPr algn="ctr"/>
            <a:t>Openstaand saldo van totaal aantal vorderingen</a:t>
          </a:fld>
          <a:endParaRPr lang="nl-NL" sz="1300" b="1"/>
        </a:p>
      </xdr:txBody>
    </xdr:sp>
    <xdr:clientData/>
  </xdr:twoCellAnchor>
  <xdr:twoCellAnchor>
    <xdr:from>
      <xdr:col>11</xdr:col>
      <xdr:colOff>190499</xdr:colOff>
      <xdr:row>15</xdr:row>
      <xdr:rowOff>66675</xdr:rowOff>
    </xdr:from>
    <xdr:to>
      <xdr:col>18</xdr:col>
      <xdr:colOff>428624</xdr:colOff>
      <xdr:row>18</xdr:row>
      <xdr:rowOff>95250</xdr:rowOff>
    </xdr:to>
    <xdr:sp macro="" textlink="TabellenBDFS!R21">
      <xdr:nvSpPr>
        <xdr:cNvPr id="74" name="Tekstvak 73"/>
        <xdr:cNvSpPr txBox="1"/>
      </xdr:nvSpPr>
      <xdr:spPr>
        <a:xfrm>
          <a:off x="5972174" y="2724150"/>
          <a:ext cx="4505325" cy="514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0A23B694-E85E-4F43-BE1F-A3C93973599D}" type="TxLink">
            <a:rPr lang="nl-NL" sz="1300" b="1"/>
            <a:pPr algn="ctr"/>
            <a:t>Openstaande vorderingen, naar type vordering, september 2018</a:t>
          </a:fld>
          <a:endParaRPr lang="nl-NL" sz="1300" b="1"/>
        </a:p>
      </xdr:txBody>
    </xdr:sp>
    <xdr:clientData/>
  </xdr:twoCellAnchor>
  <xdr:twoCellAnchor>
    <xdr:from>
      <xdr:col>13</xdr:col>
      <xdr:colOff>400050</xdr:colOff>
      <xdr:row>18</xdr:row>
      <xdr:rowOff>9525</xdr:rowOff>
    </xdr:from>
    <xdr:to>
      <xdr:col>20</xdr:col>
      <xdr:colOff>103650</xdr:colOff>
      <xdr:row>35</xdr:row>
      <xdr:rowOff>122400</xdr:rowOff>
    </xdr:to>
    <xdr:graphicFrame macro="">
      <xdr:nvGraphicFramePr>
        <xdr:cNvPr id="81" name="Grafiek 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mc:AlternateContent xmlns:mc="http://schemas.openxmlformats.org/markup-compatibility/2006">
    <mc:Choice xmlns:a14="http://schemas.microsoft.com/office/drawing/2010/main" Requires="a14">
      <xdr:twoCellAnchor editAs="oneCell">
        <xdr:from>
          <xdr:col>23</xdr:col>
          <xdr:colOff>347661</xdr:colOff>
          <xdr:row>39</xdr:row>
          <xdr:rowOff>114300</xdr:rowOff>
        </xdr:from>
        <xdr:to>
          <xdr:col>27</xdr:col>
          <xdr:colOff>347661</xdr:colOff>
          <xdr:row>44</xdr:row>
          <xdr:rowOff>114300</xdr:rowOff>
        </xdr:to>
        <xdr:pic>
          <xdr:nvPicPr>
            <xdr:cNvPr id="83" name="Afbeelding 82"/>
            <xdr:cNvPicPr>
              <a:picLocks noChangeArrowheads="1"/>
              <a:extLst>
                <a:ext uri="{84589F7E-364E-4C9E-8A38-B11213B215E9}">
                  <a14:cameraTool cellRange="Fig3_LegendaBUS" spid="_x0000_s377583"/>
                </a:ext>
              </a:extLst>
            </xdr:cNvPicPr>
          </xdr:nvPicPr>
          <xdr:blipFill>
            <a:blip xmlns:r="http://schemas.openxmlformats.org/officeDocument/2006/relationships" r:embed="rId8"/>
            <a:srcRect/>
            <a:stretch>
              <a:fillRect/>
            </a:stretch>
          </xdr:blipFill>
          <xdr:spPr bwMode="auto">
            <a:xfrm>
              <a:off x="14054136" y="6686550"/>
              <a:ext cx="2438400" cy="809625"/>
            </a:xfrm>
            <a:prstGeom prst="rect">
              <a:avLst/>
            </a:prstGeom>
            <a:noFill/>
            <a:ln>
              <a:noFill/>
            </a:ln>
            <a:extLst>
              <a:ext uri="{909E8E84-426E-40DD-AFC4-6F175D3DCCD1}">
                <a14:hiddenFill>
                  <a:solidFill>
                    <a:srgbClr val="FFFFFF"/>
                  </a:solidFill>
                </a14:hiddenFill>
              </a:ext>
            </a:extLst>
          </xdr:spPr>
        </xdr:pic>
        <xdr:clientData/>
      </xdr:twoCellAnchor>
    </mc:Choice>
    <mc:Fallback/>
  </mc:AlternateContent>
  <xdr:twoCellAnchor>
    <xdr:from>
      <xdr:col>11</xdr:col>
      <xdr:colOff>209550</xdr:colOff>
      <xdr:row>40</xdr:row>
      <xdr:rowOff>88107</xdr:rowOff>
    </xdr:from>
    <xdr:to>
      <xdr:col>13</xdr:col>
      <xdr:colOff>367082</xdr:colOff>
      <xdr:row>43</xdr:row>
      <xdr:rowOff>114667</xdr:rowOff>
    </xdr:to>
    <xdr:sp macro="" textlink="TabellenBUS!$F$7">
      <xdr:nvSpPr>
        <xdr:cNvPr id="84" name="Afgeronde rechthoek 83"/>
        <xdr:cNvSpPr/>
      </xdr:nvSpPr>
      <xdr:spPr>
        <a:xfrm>
          <a:off x="12087225" y="6822282"/>
          <a:ext cx="1376732" cy="512335"/>
        </a:xfrm>
        <a:prstGeom prst="roundRect">
          <a:avLst/>
        </a:prstGeom>
        <a:solidFill>
          <a:schemeClr val="accent3">
            <a:lumMod val="50000"/>
          </a:schemeClr>
        </a:solidFill>
        <a:ln>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0B3BEC1-2A93-4243-8DD3-691C86939AC5}" type="TxLink">
            <a:rPr lang="nl-NL" sz="1100" b="0" i="0"/>
            <a:pPr algn="ctr"/>
            <a:t>Nederland</a:t>
          </a:fld>
          <a:endParaRPr lang="nl-NL" sz="1100" b="0" i="0"/>
        </a:p>
      </xdr:txBody>
    </xdr:sp>
    <xdr:clientData/>
  </xdr:twoCellAnchor>
  <mc:AlternateContent xmlns:mc="http://schemas.openxmlformats.org/markup-compatibility/2006">
    <mc:Choice xmlns:a14="http://schemas.microsoft.com/office/drawing/2010/main" Requires="a14">
      <xdr:twoCellAnchor editAs="oneCell">
        <xdr:from>
          <xdr:col>2</xdr:col>
          <xdr:colOff>152400</xdr:colOff>
          <xdr:row>51</xdr:row>
          <xdr:rowOff>47625</xdr:rowOff>
        </xdr:from>
        <xdr:to>
          <xdr:col>8</xdr:col>
          <xdr:colOff>419700</xdr:colOff>
          <xdr:row>57</xdr:row>
          <xdr:rowOff>9524</xdr:rowOff>
        </xdr:to>
        <xdr:pic>
          <xdr:nvPicPr>
            <xdr:cNvPr id="64" name="Afbeelding 63"/>
            <xdr:cNvPicPr>
              <a:picLocks noChangeArrowheads="1"/>
              <a:extLst>
                <a:ext uri="{84589F7E-364E-4C9E-8A38-B11213B215E9}">
                  <a14:cameraTool cellRange="Fig1_LegendaBDFS_gem2" spid="_x0000_s377584"/>
                </a:ext>
              </a:extLst>
            </xdr:cNvPicPr>
          </xdr:nvPicPr>
          <xdr:blipFill>
            <a:blip xmlns:r="http://schemas.openxmlformats.org/officeDocument/2006/relationships" r:embed="rId9"/>
            <a:srcRect/>
            <a:stretch>
              <a:fillRect/>
            </a:stretch>
          </xdr:blipFill>
          <xdr:spPr bwMode="auto">
            <a:xfrm>
              <a:off x="942975" y="8562975"/>
              <a:ext cx="4039200" cy="933449"/>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228600</xdr:colOff>
          <xdr:row>51</xdr:row>
          <xdr:rowOff>47625</xdr:rowOff>
        </xdr:from>
        <xdr:to>
          <xdr:col>28</xdr:col>
          <xdr:colOff>600</xdr:colOff>
          <xdr:row>57</xdr:row>
          <xdr:rowOff>9524</xdr:rowOff>
        </xdr:to>
        <xdr:pic>
          <xdr:nvPicPr>
            <xdr:cNvPr id="65" name="Afbeelding 64"/>
            <xdr:cNvPicPr>
              <a:picLocks noChangeArrowheads="1"/>
              <a:extLst>
                <a:ext uri="{84589F7E-364E-4C9E-8A38-B11213B215E9}">
                  <a14:cameraTool cellRange="Fig2_LegendaBDFS_gem2" spid="_x0000_s377585"/>
                </a:ext>
              </a:extLst>
            </xdr:cNvPicPr>
          </xdr:nvPicPr>
          <xdr:blipFill>
            <a:blip xmlns:r="http://schemas.openxmlformats.org/officeDocument/2006/relationships" r:embed="rId9"/>
            <a:srcRect/>
            <a:stretch>
              <a:fillRect/>
            </a:stretch>
          </xdr:blipFill>
          <xdr:spPr bwMode="auto">
            <a:xfrm>
              <a:off x="6619875" y="8562975"/>
              <a:ext cx="4039200" cy="933449"/>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133350</xdr:colOff>
          <xdr:row>10</xdr:row>
          <xdr:rowOff>85725</xdr:rowOff>
        </xdr:from>
        <xdr:to>
          <xdr:col>6</xdr:col>
          <xdr:colOff>371475</xdr:colOff>
          <xdr:row>11</xdr:row>
          <xdr:rowOff>66675</xdr:rowOff>
        </xdr:to>
        <xdr:sp macro="" textlink="">
          <xdr:nvSpPr>
            <xdr:cNvPr id="29697" name="Lijst" hidden="1">
              <a:extLst>
                <a:ext uri="{63B3BB69-23CF-44E3-9099-C40C66FF867C}">
                  <a14:compatExt spid="_x0000_s296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0</xdr:colOff>
      <xdr:row>5</xdr:row>
      <xdr:rowOff>0</xdr:rowOff>
    </xdr:from>
    <xdr:to>
      <xdr:col>1</xdr:col>
      <xdr:colOff>234708</xdr:colOff>
      <xdr:row>7</xdr:row>
      <xdr:rowOff>124851</xdr:rowOff>
    </xdr:to>
    <xdr:sp macro="" textlink="">
      <xdr:nvSpPr>
        <xdr:cNvPr id="69" name="Rechthoek 68"/>
        <xdr:cNvSpPr/>
      </xdr:nvSpPr>
      <xdr:spPr>
        <a:xfrm>
          <a:off x="0" y="809625"/>
          <a:ext cx="415683" cy="448701"/>
        </a:xfrm>
        <a:prstGeom prst="rect">
          <a:avLst/>
        </a:prstGeom>
        <a:solidFill>
          <a:schemeClr val="accent1">
            <a:lumMod val="7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chemeClr val="tx2">
                <a:lumMod val="75000"/>
              </a:schemeClr>
            </a:solidFill>
          </a:endParaRPr>
        </a:p>
      </xdr:txBody>
    </xdr:sp>
    <xdr:clientData/>
  </xdr:twoCellAnchor>
  <xdr:twoCellAnchor>
    <xdr:from>
      <xdr:col>0</xdr:col>
      <xdr:colOff>0</xdr:colOff>
      <xdr:row>5</xdr:row>
      <xdr:rowOff>0</xdr:rowOff>
    </xdr:from>
    <xdr:to>
      <xdr:col>7</xdr:col>
      <xdr:colOff>112019</xdr:colOff>
      <xdr:row>7</xdr:row>
      <xdr:rowOff>123430</xdr:rowOff>
    </xdr:to>
    <xdr:sp macro="" textlink="">
      <xdr:nvSpPr>
        <xdr:cNvPr id="70" name="Afgeronde rechthoek 69"/>
        <xdr:cNvSpPr/>
      </xdr:nvSpPr>
      <xdr:spPr>
        <a:xfrm>
          <a:off x="0" y="809625"/>
          <a:ext cx="4064894" cy="447280"/>
        </a:xfrm>
        <a:prstGeom prst="roundRect">
          <a:avLst/>
        </a:prstGeom>
        <a:solidFill>
          <a:schemeClr val="accent1">
            <a:lumMod val="7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nl-NL" sz="2000" b="1">
              <a:solidFill>
                <a:schemeClr val="bg1"/>
              </a:solidFill>
              <a:latin typeface="+mn-lt"/>
            </a:rPr>
            <a:t>Leeswijzer BUS</a:t>
          </a:r>
        </a:p>
      </xdr:txBody>
    </xdr:sp>
    <xdr:clientData/>
  </xdr:twoCellAnchor>
  <xdr:twoCellAnchor>
    <xdr:from>
      <xdr:col>0</xdr:col>
      <xdr:colOff>0</xdr:colOff>
      <xdr:row>1</xdr:row>
      <xdr:rowOff>0</xdr:rowOff>
    </xdr:from>
    <xdr:to>
      <xdr:col>1</xdr:col>
      <xdr:colOff>234708</xdr:colOff>
      <xdr:row>5</xdr:row>
      <xdr:rowOff>0</xdr:rowOff>
    </xdr:to>
    <xdr:sp macro="" textlink="">
      <xdr:nvSpPr>
        <xdr:cNvPr id="71" name="Rechthoek 70"/>
        <xdr:cNvSpPr/>
      </xdr:nvSpPr>
      <xdr:spPr>
        <a:xfrm>
          <a:off x="0" y="161925"/>
          <a:ext cx="415683" cy="647700"/>
        </a:xfrm>
        <a:prstGeom prst="rect">
          <a:avLst/>
        </a:prstGeom>
        <a:solidFill>
          <a:schemeClr val="bg1"/>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chemeClr val="tx2">
                <a:lumMod val="75000"/>
              </a:schemeClr>
            </a:solidFill>
          </a:endParaRPr>
        </a:p>
      </xdr:txBody>
    </xdr:sp>
    <xdr:clientData/>
  </xdr:twoCellAnchor>
  <xdr:twoCellAnchor>
    <xdr:from>
      <xdr:col>0</xdr:col>
      <xdr:colOff>0</xdr:colOff>
      <xdr:row>1</xdr:row>
      <xdr:rowOff>0</xdr:rowOff>
    </xdr:from>
    <xdr:to>
      <xdr:col>1</xdr:col>
      <xdr:colOff>425737</xdr:colOff>
      <xdr:row>5</xdr:row>
      <xdr:rowOff>300</xdr:rowOff>
    </xdr:to>
    <xdr:grpSp>
      <xdr:nvGrpSpPr>
        <xdr:cNvPr id="72" name="Groep 71"/>
        <xdr:cNvGrpSpPr>
          <a:grpSpLocks noChangeAspect="1"/>
        </xdr:cNvGrpSpPr>
      </xdr:nvGrpSpPr>
      <xdr:grpSpPr>
        <a:xfrm>
          <a:off x="0" y="161925"/>
          <a:ext cx="606712" cy="648000"/>
          <a:chOff x="12487275" y="161925"/>
          <a:chExt cx="866775" cy="990600"/>
        </a:xfrm>
      </xdr:grpSpPr>
      <xdr:sp macro="" textlink="">
        <xdr:nvSpPr>
          <xdr:cNvPr id="73" name="Afgeronde rechthoek 72"/>
          <xdr:cNvSpPr/>
        </xdr:nvSpPr>
        <xdr:spPr>
          <a:xfrm>
            <a:off x="12487275" y="161925"/>
            <a:ext cx="866775" cy="9906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pic>
        <xdr:nvPicPr>
          <xdr:cNvPr id="75" name="Afbeelding 74" descr="http://cbsintranet/werkruimten/Workshop-publicaties-cases/Documenten/CBS_beeldmerk_RGB.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2668250" y="257175"/>
            <a:ext cx="495300" cy="759322"/>
          </a:xfrm>
          <a:prstGeom prst="rect">
            <a:avLst/>
          </a:prstGeom>
          <a:noFill/>
          <a:ln>
            <a:noFill/>
          </a:ln>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0</xdr:colOff>
      <xdr:row>5</xdr:row>
      <xdr:rowOff>0</xdr:rowOff>
    </xdr:from>
    <xdr:to>
      <xdr:col>1</xdr:col>
      <xdr:colOff>234708</xdr:colOff>
      <xdr:row>7</xdr:row>
      <xdr:rowOff>124851</xdr:rowOff>
    </xdr:to>
    <xdr:sp macro="" textlink="">
      <xdr:nvSpPr>
        <xdr:cNvPr id="76" name="Rechthoek 75"/>
        <xdr:cNvSpPr/>
      </xdr:nvSpPr>
      <xdr:spPr>
        <a:xfrm>
          <a:off x="0" y="809625"/>
          <a:ext cx="415683" cy="448701"/>
        </a:xfrm>
        <a:prstGeom prst="rect">
          <a:avLst/>
        </a:prstGeom>
        <a:solidFill>
          <a:schemeClr val="accent1">
            <a:lumMod val="7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chemeClr val="tx2">
                <a:lumMod val="75000"/>
              </a:schemeClr>
            </a:solidFill>
          </a:endParaRPr>
        </a:p>
      </xdr:txBody>
    </xdr:sp>
    <xdr:clientData/>
  </xdr:twoCellAnchor>
  <xdr:twoCellAnchor>
    <xdr:from>
      <xdr:col>0</xdr:col>
      <xdr:colOff>0</xdr:colOff>
      <xdr:row>5</xdr:row>
      <xdr:rowOff>0</xdr:rowOff>
    </xdr:from>
    <xdr:to>
      <xdr:col>9</xdr:col>
      <xdr:colOff>105525</xdr:colOff>
      <xdr:row>7</xdr:row>
      <xdr:rowOff>123430</xdr:rowOff>
    </xdr:to>
    <xdr:sp macro="" textlink="">
      <xdr:nvSpPr>
        <xdr:cNvPr id="77" name="Afgeronde rechthoek 76"/>
        <xdr:cNvSpPr/>
      </xdr:nvSpPr>
      <xdr:spPr>
        <a:xfrm>
          <a:off x="0" y="809625"/>
          <a:ext cx="5277600" cy="447280"/>
        </a:xfrm>
        <a:prstGeom prst="roundRect">
          <a:avLst/>
        </a:prstGeom>
        <a:solidFill>
          <a:schemeClr val="accent1">
            <a:lumMod val="7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nl-NL" sz="2000" b="1">
              <a:solidFill>
                <a:schemeClr val="bg1"/>
              </a:solidFill>
              <a:latin typeface="+mn-lt"/>
            </a:rPr>
            <a:t>Bijstandsdebiteuren</a:t>
          </a:r>
          <a:r>
            <a:rPr lang="nl-NL" sz="2000" b="1" baseline="0">
              <a:solidFill>
                <a:schemeClr val="bg1"/>
              </a:solidFill>
              <a:latin typeface="+mn-lt"/>
            </a:rPr>
            <a:t> en -fraudestatistiek (BDFS)</a:t>
          </a:r>
          <a:endParaRPr lang="nl-NL" sz="2000" b="1">
            <a:solidFill>
              <a:schemeClr val="bg1"/>
            </a:solidFill>
            <a:latin typeface="+mn-lt"/>
          </a:endParaRPr>
        </a:p>
      </xdr:txBody>
    </xdr:sp>
    <xdr:clientData/>
  </xdr:twoCellAnchor>
  <xdr:twoCellAnchor>
    <xdr:from>
      <xdr:col>0</xdr:col>
      <xdr:colOff>0</xdr:colOff>
      <xdr:row>1</xdr:row>
      <xdr:rowOff>0</xdr:rowOff>
    </xdr:from>
    <xdr:to>
      <xdr:col>1</xdr:col>
      <xdr:colOff>234708</xdr:colOff>
      <xdr:row>5</xdr:row>
      <xdr:rowOff>0</xdr:rowOff>
    </xdr:to>
    <xdr:sp macro="" textlink="">
      <xdr:nvSpPr>
        <xdr:cNvPr id="78" name="Rechthoek 77"/>
        <xdr:cNvSpPr/>
      </xdr:nvSpPr>
      <xdr:spPr>
        <a:xfrm>
          <a:off x="0" y="161925"/>
          <a:ext cx="415683" cy="647700"/>
        </a:xfrm>
        <a:prstGeom prst="rect">
          <a:avLst/>
        </a:prstGeom>
        <a:solidFill>
          <a:schemeClr val="bg1"/>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chemeClr val="tx2">
                <a:lumMod val="75000"/>
              </a:schemeClr>
            </a:solidFill>
          </a:endParaRPr>
        </a:p>
      </xdr:txBody>
    </xdr:sp>
    <xdr:clientData/>
  </xdr:twoCellAnchor>
  <xdr:twoCellAnchor>
    <xdr:from>
      <xdr:col>0</xdr:col>
      <xdr:colOff>0</xdr:colOff>
      <xdr:row>1</xdr:row>
      <xdr:rowOff>0</xdr:rowOff>
    </xdr:from>
    <xdr:to>
      <xdr:col>1</xdr:col>
      <xdr:colOff>425737</xdr:colOff>
      <xdr:row>5</xdr:row>
      <xdr:rowOff>300</xdr:rowOff>
    </xdr:to>
    <xdr:grpSp>
      <xdr:nvGrpSpPr>
        <xdr:cNvPr id="79" name="Groep 78"/>
        <xdr:cNvGrpSpPr>
          <a:grpSpLocks noChangeAspect="1"/>
        </xdr:cNvGrpSpPr>
      </xdr:nvGrpSpPr>
      <xdr:grpSpPr>
        <a:xfrm>
          <a:off x="0" y="161925"/>
          <a:ext cx="606712" cy="648000"/>
          <a:chOff x="12487275" y="161925"/>
          <a:chExt cx="866775" cy="990600"/>
        </a:xfrm>
      </xdr:grpSpPr>
      <xdr:sp macro="" textlink="">
        <xdr:nvSpPr>
          <xdr:cNvPr id="86" name="Afgeronde rechthoek 85"/>
          <xdr:cNvSpPr/>
        </xdr:nvSpPr>
        <xdr:spPr>
          <a:xfrm>
            <a:off x="12487275" y="161925"/>
            <a:ext cx="866775" cy="99060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pic>
        <xdr:nvPicPr>
          <xdr:cNvPr id="87" name="Afbeelding 86" descr="http://cbsintranet/werkruimten/Workshop-publicaties-cases/Documenten/CBS_beeldmerk_RGB.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2668250" y="257175"/>
            <a:ext cx="495300" cy="759322"/>
          </a:xfrm>
          <a:prstGeom prst="rect">
            <a:avLst/>
          </a:prstGeom>
          <a:noFill/>
          <a:ln>
            <a:noFill/>
          </a:ln>
          <a:extLst>
            <a:ext uri="{909E8E84-426E-40DD-AFC4-6F175D3DCCD1}">
              <a14:hiddenFill xmlns:a14="http://schemas.microsoft.com/office/drawing/2010/main">
                <a:solidFill>
                  <a:srgbClr val="FFFFFF"/>
                </a:solidFill>
              </a14:hiddenFill>
            </a:ext>
          </a:extLst>
        </xdr:spPr>
      </xdr:pic>
    </xdr:grpSp>
    <xdr:clientData/>
  </xdr:twoCellAnchor>
  <xdr:twoCellAnchor>
    <xdr:from>
      <xdr:col>19</xdr:col>
      <xdr:colOff>112566</xdr:colOff>
      <xdr:row>3</xdr:row>
      <xdr:rowOff>14189</xdr:rowOff>
    </xdr:from>
    <xdr:to>
      <xdr:col>21</xdr:col>
      <xdr:colOff>214294</xdr:colOff>
      <xdr:row>4</xdr:row>
      <xdr:rowOff>82769</xdr:rowOff>
    </xdr:to>
    <xdr:sp macro="" textlink="">
      <xdr:nvSpPr>
        <xdr:cNvPr id="88" name="Afgeronde rechthoek 87">
          <a:hlinkClick xmlns:r="http://schemas.openxmlformats.org/officeDocument/2006/relationships" r:id="rId11"/>
        </xdr:cNvPr>
        <xdr:cNvSpPr/>
      </xdr:nvSpPr>
      <xdr:spPr>
        <a:xfrm>
          <a:off x="11380641" y="499964"/>
          <a:ext cx="1320928" cy="230505"/>
        </a:xfrm>
        <a:prstGeom prst="roundRect">
          <a:avLst/>
        </a:prstGeom>
        <a:solidFill>
          <a:schemeClr val="accent1">
            <a:lumMod val="50000"/>
          </a:schemeClr>
        </a:solidFill>
        <a:ln>
          <a:noFill/>
        </a:ln>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200" b="1">
              <a:solidFill>
                <a:schemeClr val="bg1"/>
              </a:solidFill>
              <a:latin typeface="+mn-lt"/>
            </a:rPr>
            <a:t>Leeswijzer BDFS</a:t>
          </a:r>
        </a:p>
      </xdr:txBody>
    </xdr:sp>
    <xdr:clientData/>
  </xdr:twoCellAnchor>
  <xdr:twoCellAnchor>
    <xdr:from>
      <xdr:col>14</xdr:col>
      <xdr:colOff>371475</xdr:colOff>
      <xdr:row>1</xdr:row>
      <xdr:rowOff>9525</xdr:rowOff>
    </xdr:from>
    <xdr:to>
      <xdr:col>22</xdr:col>
      <xdr:colOff>20797</xdr:colOff>
      <xdr:row>2</xdr:row>
      <xdr:rowOff>141040</xdr:rowOff>
    </xdr:to>
    <xdr:grpSp>
      <xdr:nvGrpSpPr>
        <xdr:cNvPr id="89" name="Groep 88"/>
        <xdr:cNvGrpSpPr/>
      </xdr:nvGrpSpPr>
      <xdr:grpSpPr>
        <a:xfrm>
          <a:off x="8591550" y="171450"/>
          <a:ext cx="4526122" cy="293440"/>
          <a:chOff x="8220075" y="809625"/>
          <a:chExt cx="4526122" cy="293440"/>
        </a:xfrm>
      </xdr:grpSpPr>
      <xdr:sp macro="" textlink="">
        <xdr:nvSpPr>
          <xdr:cNvPr id="90" name="Afgeronde rechthoek 89">
            <a:hlinkClick xmlns:r="http://schemas.openxmlformats.org/officeDocument/2006/relationships" r:id="rId12"/>
          </xdr:cNvPr>
          <xdr:cNvSpPr/>
        </xdr:nvSpPr>
        <xdr:spPr>
          <a:xfrm>
            <a:off x="8220075" y="809625"/>
            <a:ext cx="2087722" cy="293440"/>
          </a:xfrm>
          <a:prstGeom prst="roundRect">
            <a:avLst/>
          </a:prstGeom>
          <a:solidFill>
            <a:schemeClr val="accent1">
              <a:lumMod val="75000"/>
            </a:schemeClr>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400" b="1">
                <a:solidFill>
                  <a:schemeClr val="bg1"/>
                </a:solidFill>
                <a:latin typeface="+mn-lt"/>
              </a:rPr>
              <a:t>Ga</a:t>
            </a:r>
            <a:r>
              <a:rPr lang="nl-NL" sz="1400" b="1" baseline="0">
                <a:solidFill>
                  <a:schemeClr val="bg1"/>
                </a:solidFill>
                <a:latin typeface="+mn-lt"/>
              </a:rPr>
              <a:t> naar dashboard </a:t>
            </a:r>
            <a:r>
              <a:rPr lang="nl-NL" sz="1400" b="1">
                <a:solidFill>
                  <a:schemeClr val="bg1"/>
                </a:solidFill>
                <a:latin typeface="+mn-lt"/>
              </a:rPr>
              <a:t>SRG</a:t>
            </a:r>
          </a:p>
        </xdr:txBody>
      </xdr:sp>
      <xdr:sp macro="" textlink="">
        <xdr:nvSpPr>
          <xdr:cNvPr id="91" name="Afgeronde rechthoek 90">
            <a:hlinkClick xmlns:r="http://schemas.openxmlformats.org/officeDocument/2006/relationships" r:id="rId13"/>
          </xdr:cNvPr>
          <xdr:cNvSpPr/>
        </xdr:nvSpPr>
        <xdr:spPr>
          <a:xfrm>
            <a:off x="10658475" y="809625"/>
            <a:ext cx="2087722" cy="288678"/>
          </a:xfrm>
          <a:prstGeom prst="roundRect">
            <a:avLst/>
          </a:prstGeom>
          <a:solidFill>
            <a:schemeClr val="accent1">
              <a:lumMod val="75000"/>
            </a:schemeClr>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400" b="1">
                <a:solidFill>
                  <a:schemeClr val="bg1"/>
                </a:solidFill>
                <a:latin typeface="+mn-lt"/>
              </a:rPr>
              <a:t>Ga naar dashboard BDFS</a:t>
            </a:r>
          </a:p>
        </xdr:txBody>
      </xdr:sp>
    </xdr:grpSp>
    <xdr:clientData/>
  </xdr:twoCellAnchor>
  <xdr:twoCellAnchor>
    <xdr:from>
      <xdr:col>10</xdr:col>
      <xdr:colOff>388620</xdr:colOff>
      <xdr:row>1</xdr:row>
      <xdr:rowOff>15240</xdr:rowOff>
    </xdr:from>
    <xdr:to>
      <xdr:col>14</xdr:col>
      <xdr:colOff>98902</xdr:colOff>
      <xdr:row>2</xdr:row>
      <xdr:rowOff>141993</xdr:rowOff>
    </xdr:to>
    <xdr:sp macro="" textlink="">
      <xdr:nvSpPr>
        <xdr:cNvPr id="92" name="Afgeronde rechthoek 91">
          <a:hlinkClick xmlns:r="http://schemas.openxmlformats.org/officeDocument/2006/relationships" r:id="rId14"/>
        </xdr:cNvPr>
        <xdr:cNvSpPr/>
      </xdr:nvSpPr>
      <xdr:spPr>
        <a:xfrm>
          <a:off x="6170295" y="177165"/>
          <a:ext cx="2148682" cy="288678"/>
        </a:xfrm>
        <a:prstGeom prst="roundRect">
          <a:avLst/>
        </a:prstGeom>
        <a:solidFill>
          <a:schemeClr val="accent1">
            <a:lumMod val="75000"/>
          </a:schemeClr>
        </a:solidFill>
        <a:ln>
          <a:noFill/>
        </a:ln>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400" b="1">
              <a:solidFill>
                <a:schemeClr val="bg1"/>
              </a:solidFill>
              <a:latin typeface="+mn-lt"/>
            </a:rPr>
            <a:t>Ga</a:t>
          </a:r>
          <a:r>
            <a:rPr lang="nl-NL" sz="1400" b="1" baseline="0">
              <a:solidFill>
                <a:schemeClr val="bg1"/>
              </a:solidFill>
              <a:latin typeface="+mn-lt"/>
            </a:rPr>
            <a:t> naar d</a:t>
          </a:r>
          <a:r>
            <a:rPr lang="nl-NL" sz="1400" b="1">
              <a:solidFill>
                <a:schemeClr val="bg1"/>
              </a:solidFill>
              <a:latin typeface="+mn-lt"/>
            </a:rPr>
            <a:t>ashboard BUS</a:t>
          </a:r>
        </a:p>
      </xdr:txBody>
    </xdr:sp>
    <xdr:clientData/>
  </xdr:twoCellAnchor>
  <xdr:twoCellAnchor>
    <xdr:from>
      <xdr:col>14</xdr:col>
      <xdr:colOff>370694</xdr:colOff>
      <xdr:row>1</xdr:row>
      <xdr:rowOff>9525</xdr:rowOff>
    </xdr:from>
    <xdr:to>
      <xdr:col>22</xdr:col>
      <xdr:colOff>18568</xdr:colOff>
      <xdr:row>2</xdr:row>
      <xdr:rowOff>141040</xdr:rowOff>
    </xdr:to>
    <xdr:grpSp>
      <xdr:nvGrpSpPr>
        <xdr:cNvPr id="93" name="Groep 92"/>
        <xdr:cNvGrpSpPr/>
      </xdr:nvGrpSpPr>
      <xdr:grpSpPr>
        <a:xfrm>
          <a:off x="8590769" y="171450"/>
          <a:ext cx="4524674" cy="293440"/>
          <a:chOff x="8220075" y="809625"/>
          <a:chExt cx="4526122" cy="293440"/>
        </a:xfrm>
      </xdr:grpSpPr>
      <xdr:sp macro="" textlink="">
        <xdr:nvSpPr>
          <xdr:cNvPr id="106" name="Afgeronde rechthoek 105">
            <a:hlinkClick xmlns:r="http://schemas.openxmlformats.org/officeDocument/2006/relationships" r:id="rId12"/>
          </xdr:cNvPr>
          <xdr:cNvSpPr/>
        </xdr:nvSpPr>
        <xdr:spPr>
          <a:xfrm>
            <a:off x="8220075" y="809625"/>
            <a:ext cx="2087722" cy="293440"/>
          </a:xfrm>
          <a:prstGeom prst="roundRect">
            <a:avLst/>
          </a:prstGeom>
          <a:solidFill>
            <a:schemeClr val="accent1">
              <a:lumMod val="75000"/>
            </a:schemeClr>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400" b="1">
                <a:solidFill>
                  <a:schemeClr val="bg1"/>
                </a:solidFill>
                <a:latin typeface="+mn-lt"/>
              </a:rPr>
              <a:t>Ga</a:t>
            </a:r>
            <a:r>
              <a:rPr lang="nl-NL" sz="1400" b="1" baseline="0">
                <a:solidFill>
                  <a:schemeClr val="bg1"/>
                </a:solidFill>
                <a:latin typeface="+mn-lt"/>
              </a:rPr>
              <a:t> naar d</a:t>
            </a:r>
            <a:r>
              <a:rPr lang="nl-NL" sz="1400" b="1">
                <a:solidFill>
                  <a:schemeClr val="bg1"/>
                </a:solidFill>
                <a:latin typeface="+mn-lt"/>
              </a:rPr>
              <a:t>ashboard SRG</a:t>
            </a:r>
          </a:p>
        </xdr:txBody>
      </xdr:sp>
      <xdr:sp macro="" textlink="">
        <xdr:nvSpPr>
          <xdr:cNvPr id="116" name="Afgeronde rechthoek 115">
            <a:hlinkClick xmlns:r="http://schemas.openxmlformats.org/officeDocument/2006/relationships" r:id="rId13"/>
          </xdr:cNvPr>
          <xdr:cNvSpPr/>
        </xdr:nvSpPr>
        <xdr:spPr>
          <a:xfrm>
            <a:off x="10658475" y="809625"/>
            <a:ext cx="2087722" cy="288679"/>
          </a:xfrm>
          <a:prstGeom prst="roundRect">
            <a:avLst/>
          </a:prstGeom>
          <a:solidFill>
            <a:schemeClr val="accent1">
              <a:lumMod val="60000"/>
              <a:lumOff val="40000"/>
            </a:schemeClr>
          </a:solidFill>
          <a:ln>
            <a:noFill/>
          </a:ln>
          <a:scene3d>
            <a:camera prst="orthographicFront"/>
            <a:lightRig rig="threePt" dir="t"/>
          </a:scene3d>
          <a:sp3d>
            <a:bevelT prst="relaxedInse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400" b="1">
                <a:solidFill>
                  <a:schemeClr val="bg1"/>
                </a:solidFill>
                <a:latin typeface="+mn-lt"/>
              </a:rPr>
              <a:t>Dashboard BDFS</a:t>
            </a:r>
          </a:p>
        </xdr:txBody>
      </xdr:sp>
    </xdr:grpSp>
    <xdr:clientData/>
  </xdr:twoCellAnchor>
  <xdr:twoCellAnchor>
    <xdr:from>
      <xdr:col>11</xdr:col>
      <xdr:colOff>220980</xdr:colOff>
      <xdr:row>3</xdr:row>
      <xdr:rowOff>15241</xdr:rowOff>
    </xdr:from>
    <xdr:to>
      <xdr:col>13</xdr:col>
      <xdr:colOff>289560</xdr:colOff>
      <xdr:row>4</xdr:row>
      <xdr:rowOff>83821</xdr:rowOff>
    </xdr:to>
    <xdr:sp macro="" textlink="">
      <xdr:nvSpPr>
        <xdr:cNvPr id="117" name="Afgeronde rechthoek 116">
          <a:hlinkClick xmlns:r="http://schemas.openxmlformats.org/officeDocument/2006/relationships" r:id="rId15"/>
        </xdr:cNvPr>
        <xdr:cNvSpPr/>
      </xdr:nvSpPr>
      <xdr:spPr>
        <a:xfrm>
          <a:off x="6612255" y="501016"/>
          <a:ext cx="1287780" cy="230505"/>
        </a:xfrm>
        <a:prstGeom prst="roundRect">
          <a:avLst/>
        </a:prstGeom>
        <a:solidFill>
          <a:schemeClr val="accent1">
            <a:lumMod val="50000"/>
          </a:schemeClr>
        </a:solidFill>
        <a:ln>
          <a:noFill/>
        </a:ln>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200" b="1">
              <a:solidFill>
                <a:schemeClr val="bg1"/>
              </a:solidFill>
              <a:latin typeface="+mn-lt"/>
            </a:rPr>
            <a:t>Leeswijzer BUS</a:t>
          </a:r>
        </a:p>
      </xdr:txBody>
    </xdr:sp>
    <xdr:clientData/>
  </xdr:twoCellAnchor>
  <xdr:twoCellAnchor>
    <xdr:from>
      <xdr:col>15</xdr:col>
      <xdr:colOff>182880</xdr:colOff>
      <xdr:row>3</xdr:row>
      <xdr:rowOff>15240</xdr:rowOff>
    </xdr:from>
    <xdr:to>
      <xdr:col>17</xdr:col>
      <xdr:colOff>251460</xdr:colOff>
      <xdr:row>4</xdr:row>
      <xdr:rowOff>83820</xdr:rowOff>
    </xdr:to>
    <xdr:sp macro="" textlink="">
      <xdr:nvSpPr>
        <xdr:cNvPr id="118" name="Afgeronde rechthoek 117">
          <a:hlinkClick xmlns:r="http://schemas.openxmlformats.org/officeDocument/2006/relationships" r:id="rId16"/>
        </xdr:cNvPr>
        <xdr:cNvSpPr/>
      </xdr:nvSpPr>
      <xdr:spPr>
        <a:xfrm>
          <a:off x="9012555" y="501015"/>
          <a:ext cx="1287780" cy="230505"/>
        </a:xfrm>
        <a:prstGeom prst="roundRect">
          <a:avLst/>
        </a:prstGeom>
        <a:solidFill>
          <a:schemeClr val="accent1">
            <a:lumMod val="50000"/>
          </a:schemeClr>
        </a:solidFill>
        <a:ln>
          <a:noFill/>
        </a:ln>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200" b="1">
              <a:solidFill>
                <a:schemeClr val="bg1"/>
              </a:solidFill>
              <a:latin typeface="+mn-lt"/>
            </a:rPr>
            <a:t>Leeswijzer SRG</a:t>
          </a:r>
        </a:p>
      </xdr:txBody>
    </xdr:sp>
    <xdr:clientData/>
  </xdr:twoCellAnchor>
</xdr:wsDr>
</file>

<file path=xl/drawings/drawing9.xml><?xml version="1.0" encoding="utf-8"?>
<c:userShapes xmlns:c="http://schemas.openxmlformats.org/drawingml/2006/chart">
  <cdr:relSizeAnchor xmlns:cdr="http://schemas.openxmlformats.org/drawingml/2006/chartDrawing">
    <cdr:from>
      <cdr:x>0.16004</cdr:x>
      <cdr:y>0.01531</cdr:y>
    </cdr:from>
    <cdr:to>
      <cdr:x>0.80435</cdr:x>
      <cdr:y>0.71658</cdr:y>
    </cdr:to>
    <cdr:sp macro="" textlink="">
      <cdr:nvSpPr>
        <cdr:cNvPr id="3" name="Rechthoek 2"/>
        <cdr:cNvSpPr/>
      </cdr:nvSpPr>
      <cdr:spPr>
        <a:xfrm xmlns:a="http://schemas.openxmlformats.org/drawingml/2006/main">
          <a:off x="733425" y="47625"/>
          <a:ext cx="2952750" cy="2181225"/>
        </a:xfrm>
        <a:prstGeom xmlns:a="http://schemas.openxmlformats.org/drawingml/2006/main" prst="rect">
          <a:avLst/>
        </a:prstGeom>
        <a:solidFill xmlns:a="http://schemas.openxmlformats.org/drawingml/2006/main">
          <a:schemeClr val="bg1"/>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nl-NL"/>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Personen_met_een_uit_180517134313_Leeftij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Omschrijving"/>
    </sheetNames>
    <sheetDataSet>
      <sheetData sheetId="0">
        <row r="9">
          <cell r="AQ9">
            <v>467920</v>
          </cell>
        </row>
        <row r="10">
          <cell r="AQ10">
            <v>15310</v>
          </cell>
        </row>
        <row r="11">
          <cell r="AQ11">
            <v>79400</v>
          </cell>
        </row>
        <row r="12">
          <cell r="AQ12">
            <v>34640</v>
          </cell>
        </row>
        <row r="13">
          <cell r="AQ13">
            <v>104240</v>
          </cell>
        </row>
        <row r="14">
          <cell r="AQ14">
            <v>125550</v>
          </cell>
        </row>
        <row r="15">
          <cell r="AQ15">
            <v>108780</v>
          </cell>
        </row>
      </sheetData>
      <sheetData sheetId="1" refreshError="1"/>
    </sheetDataSet>
  </externalBook>
</externalLink>
</file>

<file path=xl/theme/theme1.xml><?xml version="1.0" encoding="utf-8"?>
<a:theme xmlns:a="http://schemas.openxmlformats.org/drawingml/2006/main" name="Kantoor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5.bin"/><Relationship Id="rId1" Type="http://schemas.openxmlformats.org/officeDocument/2006/relationships/hyperlink" Target="http://statline.cbs.nl/Statweb/publication/?DM=SLNL&amp;PA=83427NED&amp;D1=3&amp;D2=a&amp;D3=1&amp;D4=a&amp;D5=128,131,l&amp;HDR=T,G4&amp;STB=G1,G2,G3&amp;VW=T" TargetMode="External"/></Relationships>
</file>

<file path=xl/worksheets/_rels/sheet17.xml.rels><?xml version="1.0" encoding="UTF-8" standalone="yes"?>
<Relationships xmlns="http://schemas.openxmlformats.org/package/2006/relationships"><Relationship Id="rId1" Type="http://schemas.openxmlformats.org/officeDocument/2006/relationships/hyperlink" Target="http://statline.cbs.nl/Statweb/publication/?DM=SLNL&amp;PA=83427NED&amp;D1=3&amp;D2=0&amp;D3=1,10-16&amp;D4=0&amp;D5=128,131,l&amp;HDR=T,G4&amp;STB=G1,G2,G3&amp;VW=T"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hyperlink" Target="http://opendata.cbs.nl/statline/" TargetMode="External"/><Relationship Id="rId7" Type="http://schemas.openxmlformats.org/officeDocument/2006/relationships/drawing" Target="../drawings/drawing4.xml"/><Relationship Id="rId2" Type="http://schemas.openxmlformats.org/officeDocument/2006/relationships/hyperlink" Target="http://statline.cbs.nl/Statweb/publication/?DM=SLNL&amp;PA=83427NED&amp;D1=3&amp;D2=a&amp;D3=1&amp;D4=a&amp;D5=2,5,8,11,14,17,20,23,26,29,32,35,38,41,44,47,50,53,56,59,62,65,68,71,74,77,80,83,86,89,92,95,98,101,104,107,110,113,116,119,l&amp;HDR=T,G4&amp;STB=G1,G2,G3&amp;VW=T" TargetMode="External"/><Relationship Id="rId1" Type="http://schemas.openxmlformats.org/officeDocument/2006/relationships/hyperlink" Target="http://statline.cbs.nl/Statweb/selection/?DM=SLNL&amp;PA=83577NED&amp;VW=T" TargetMode="External"/><Relationship Id="rId6" Type="http://schemas.openxmlformats.org/officeDocument/2006/relationships/printerSettings" Target="../printerSettings/printerSettings3.bin"/><Relationship Id="rId5" Type="http://schemas.openxmlformats.org/officeDocument/2006/relationships/hyperlink" Target="http://statline.cbs.nl/Statweb/publication/?DM=SLNL&amp;PA=70072NED&amp;D1=0-88,127&amp;D2=0-4&amp;D3=21-23&amp;VW=T" TargetMode="External"/><Relationship Id="rId4" Type="http://schemas.openxmlformats.org/officeDocument/2006/relationships/hyperlink" Target="http://statline.cbs.nl/Statweb/publication/?DM=SLNL&amp;PA=83427NED&amp;D1=3&amp;D2=a&amp;D3=1&amp;D4=a&amp;D5=2,5,8,11,14,17,20,23,26,29,32,35,38,41,44,47,50,53,56,59,62,65,68,71,74,77,80,83,86,89,92,95,98,101,104,107,110,113,116,119,l&amp;HDR=T,G4&amp;STB=G1,G2,G3&amp;VW=T"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4.bin"/><Relationship Id="rId6" Type="http://schemas.openxmlformats.org/officeDocument/2006/relationships/ctrlProp" Target="../ctrlProps/ctrlProp5.xml"/><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6.xml.rels><?xml version="1.0" encoding="UTF-8" standalone="yes"?>
<Relationships xmlns="http://schemas.openxmlformats.org/package/2006/relationships"><Relationship Id="rId3" Type="http://schemas.openxmlformats.org/officeDocument/2006/relationships/hyperlink" Target="http://statline.cbs.nl/Statweb/publication/?DM=SLNL&amp;PA=83062NED&amp;D1=0&amp;D2=a&amp;D3=0,57-118,120-161,163-178,180-281,284-348,350-354,356-395,397-440,442-453&amp;D4=l&amp;HDR=T,G1&amp;STB=G2,G3&amp;VW=T" TargetMode="External"/><Relationship Id="rId7" Type="http://schemas.openxmlformats.org/officeDocument/2006/relationships/ctrlProp" Target="../ctrlProps/ctrlProp6.xml"/><Relationship Id="rId2" Type="http://schemas.openxmlformats.org/officeDocument/2006/relationships/hyperlink" Target="https://www.cbs.nl/nl-nl/maatwerk/2018/13/re-integratievoorzieningen-naar-uitkeringspositie" TargetMode="External"/><Relationship Id="rId1" Type="http://schemas.openxmlformats.org/officeDocument/2006/relationships/hyperlink" Target="https://www.cbs.nl/nl-nl/onze-diensten/maatwerk-en-microdata/thematisch/arbeid-en-sociale-zekerheid" TargetMode="External"/><Relationship Id="rId6" Type="http://schemas.openxmlformats.org/officeDocument/2006/relationships/vmlDrawing" Target="../drawings/vmlDrawing4.vml"/><Relationship Id="rId5" Type="http://schemas.openxmlformats.org/officeDocument/2006/relationships/drawing" Target="../drawings/drawing7.xml"/><Relationship Id="rId4"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6.bin"/><Relationship Id="rId6" Type="http://schemas.openxmlformats.org/officeDocument/2006/relationships/ctrlProp" Target="../ctrlProps/ctrlProp9.xml"/><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tatline.cbs.nl/Statweb/publication/?DM=SLNL&amp;PA=82020NED&amp;D1=a&amp;D2=a&amp;D3=362,369,413&amp;D4=0-47&amp;VW=T" TargetMode="External"/><Relationship Id="rId1" Type="http://schemas.openxmlformats.org/officeDocument/2006/relationships/hyperlink" Target="https://opendata.cbs.nl/statline/" TargetMode="External"/><Relationship Id="rId6" Type="http://schemas.openxmlformats.org/officeDocument/2006/relationships/ctrlProp" Target="../ctrlProps/ctrlProp10.xml"/><Relationship Id="rId5" Type="http://schemas.openxmlformats.org/officeDocument/2006/relationships/vmlDrawing" Target="../drawings/vmlDrawing6.vml"/><Relationship Id="rId4" Type="http://schemas.openxmlformats.org/officeDocument/2006/relationships/drawing" Target="../drawings/drawing10.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2"/>
  <dimension ref="B1:S35"/>
  <sheetViews>
    <sheetView tabSelected="1" zoomScaleNormal="100" workbookViewId="0"/>
  </sheetViews>
  <sheetFormatPr defaultColWidth="9.140625" defaultRowHeight="12.75" x14ac:dyDescent="0.2"/>
  <cols>
    <col min="1" max="1" width="2.7109375" style="1" customWidth="1"/>
    <col min="2" max="2" width="9.140625" style="1"/>
    <col min="3" max="3" width="2.7109375" style="1" customWidth="1"/>
    <col min="4" max="4" width="9.140625" style="1"/>
    <col min="5" max="5" width="17.28515625" style="1" customWidth="1"/>
    <col min="6" max="16384" width="9.140625" style="1"/>
  </cols>
  <sheetData>
    <row r="1" spans="2:7" s="13" customFormat="1" x14ac:dyDescent="0.2"/>
    <row r="2" spans="2:7" s="13" customFormat="1" x14ac:dyDescent="0.2"/>
    <row r="3" spans="2:7" s="13" customFormat="1" x14ac:dyDescent="0.2"/>
    <row r="4" spans="2:7" s="13" customFormat="1" x14ac:dyDescent="0.2"/>
    <row r="5" spans="2:7" s="14" customFormat="1" x14ac:dyDescent="0.2"/>
    <row r="6" spans="2:7" s="14" customFormat="1" x14ac:dyDescent="0.2"/>
    <row r="7" spans="2:7" s="14" customFormat="1" x14ac:dyDescent="0.2">
      <c r="D7" s="15"/>
      <c r="G7" s="17">
        <v>2</v>
      </c>
    </row>
    <row r="8" spans="2:7" s="14" customFormat="1" x14ac:dyDescent="0.2">
      <c r="E8" s="16"/>
    </row>
    <row r="9" spans="2:7" s="14" customFormat="1" x14ac:dyDescent="0.2"/>
    <row r="10" spans="2:7" s="18" customFormat="1" ht="15.75" x14ac:dyDescent="0.25">
      <c r="B10" s="77"/>
    </row>
    <row r="11" spans="2:7" s="18" customFormat="1" ht="15.75" x14ac:dyDescent="0.25">
      <c r="B11" s="77"/>
    </row>
    <row r="12" spans="2:7" s="18" customFormat="1" ht="15.75" x14ac:dyDescent="0.25">
      <c r="B12" s="77"/>
    </row>
    <row r="13" spans="2:7" s="18" customFormat="1" ht="15.75" x14ac:dyDescent="0.25">
      <c r="B13" s="77"/>
    </row>
    <row r="14" spans="2:7" s="24" customFormat="1" x14ac:dyDescent="0.2"/>
    <row r="15" spans="2:7" s="18" customFormat="1" x14ac:dyDescent="0.2"/>
    <row r="16" spans="2:7" s="18" customFormat="1" x14ac:dyDescent="0.2"/>
    <row r="17" s="18" customFormat="1" x14ac:dyDescent="0.2"/>
    <row r="18" s="18" customFormat="1" x14ac:dyDescent="0.2"/>
    <row r="19" s="18" customFormat="1" x14ac:dyDescent="0.2"/>
    <row r="20" s="18" customFormat="1" x14ac:dyDescent="0.2"/>
    <row r="21" s="18" customFormat="1" x14ac:dyDescent="0.2"/>
    <row r="22" s="18" customFormat="1" x14ac:dyDescent="0.2"/>
    <row r="23" s="18" customFormat="1" x14ac:dyDescent="0.2"/>
    <row r="24" s="18" customFormat="1" x14ac:dyDescent="0.2"/>
    <row r="25" s="18" customFormat="1" x14ac:dyDescent="0.2"/>
    <row r="26" s="18" customFormat="1" x14ac:dyDescent="0.2"/>
    <row r="27" s="18" customFormat="1" x14ac:dyDescent="0.2"/>
    <row r="28" s="18" customFormat="1" x14ac:dyDescent="0.2"/>
    <row r="29" s="18" customFormat="1" x14ac:dyDescent="0.2"/>
    <row r="30" s="18" customFormat="1" x14ac:dyDescent="0.2"/>
    <row r="31" s="18" customFormat="1" x14ac:dyDescent="0.2"/>
    <row r="32" s="18" customFormat="1" x14ac:dyDescent="0.2"/>
    <row r="33" spans="19:19" s="18" customFormat="1" x14ac:dyDescent="0.2"/>
    <row r="35" spans="19:19" ht="15" customHeight="1" x14ac:dyDescent="0.2">
      <c r="S35" s="25"/>
    </row>
  </sheetData>
  <sheetProtection algorithmName="SHA-512" hashValue="C+JiyRyF0LjUFD2Aa0SxUDQbZ5jH8uYyRDkbPaMvMqlLrZcPQWfHiXP4TLNaJV1oUk/1gnbMpL82oRgXM6AO2g==" saltValue="1w9XB+q+hquZtKEzgSCwIw==" spinCount="100000" sheet="1" objects="1" scenarios="1" selectLockedCells="1" selectUnlockedCells="1"/>
  <pageMargins left="0.25" right="0.25" top="0.75" bottom="0.75" header="0.3" footer="0.3"/>
  <pageSetup paperSize="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3096" r:id="rId4" name="Drop Down 808">
              <controlPr defaultSize="0" autoLine="0" autoPict="0">
                <anchor moveWithCells="1">
                  <from>
                    <xdr:col>22</xdr:col>
                    <xdr:colOff>200025</xdr:colOff>
                    <xdr:row>10</xdr:row>
                    <xdr:rowOff>76200</xdr:rowOff>
                  </from>
                  <to>
                    <xdr:col>25</xdr:col>
                    <xdr:colOff>381000</xdr:colOff>
                    <xdr:row>11</xdr:row>
                    <xdr:rowOff>66675</xdr:rowOff>
                  </to>
                </anchor>
              </controlPr>
            </control>
          </mc:Choice>
        </mc:AlternateContent>
        <mc:AlternateContent xmlns:mc="http://schemas.openxmlformats.org/markup-compatibility/2006">
          <mc:Choice Requires="x14">
            <control shapeId="218941" r:id="rId5" name="Lijst">
              <controlPr defaultSize="0" autoLine="0" autoPict="0">
                <anchor moveWithCells="1">
                  <from>
                    <xdr:col>4</xdr:col>
                    <xdr:colOff>133350</xdr:colOff>
                    <xdr:row>10</xdr:row>
                    <xdr:rowOff>85725</xdr:rowOff>
                  </from>
                  <to>
                    <xdr:col>6</xdr:col>
                    <xdr:colOff>371475</xdr:colOff>
                    <xdr:row>11</xdr:row>
                    <xdr:rowOff>66675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
  <dimension ref="A1:AD396"/>
  <sheetViews>
    <sheetView topLeftCell="U1" workbookViewId="0">
      <selection activeCell="H58" sqref="H58"/>
    </sheetView>
  </sheetViews>
  <sheetFormatPr defaultRowHeight="12.75" x14ac:dyDescent="0.2"/>
  <cols>
    <col min="1" max="1" width="6.140625" style="1" customWidth="1"/>
    <col min="2" max="2" width="31" bestFit="1" customWidth="1"/>
    <col min="3" max="18" width="10.7109375" customWidth="1"/>
    <col min="19" max="19" width="14.42578125" style="37" customWidth="1"/>
    <col min="20" max="20" width="13.28515625" style="36" customWidth="1"/>
    <col min="21" max="21" width="9.140625" style="50" customWidth="1"/>
    <col min="22" max="22" width="9.140625" customWidth="1"/>
  </cols>
  <sheetData>
    <row r="1" spans="1:30" ht="15" x14ac:dyDescent="0.25">
      <c r="B1" s="5" t="s">
        <v>431</v>
      </c>
      <c r="C1" s="5"/>
      <c r="D1" s="5"/>
      <c r="E1" s="48" t="s">
        <v>454</v>
      </c>
      <c r="F1" s="48"/>
      <c r="G1" s="48" t="str">
        <f>HLOOKUP(MAX(C3:AD3),C3:AD4,2,FALSE)</f>
        <v>september 2018</v>
      </c>
      <c r="I1" s="5"/>
      <c r="J1" s="5"/>
      <c r="K1" s="5"/>
      <c r="L1" s="5"/>
      <c r="M1" s="33"/>
      <c r="N1" s="5"/>
      <c r="P1" s="3"/>
      <c r="Q1" s="3"/>
    </row>
    <row r="2" spans="1:30" s="36" customFormat="1" x14ac:dyDescent="0.2">
      <c r="A2" s="54"/>
      <c r="B2" s="50"/>
      <c r="C2" s="50"/>
      <c r="D2" s="50"/>
      <c r="E2" s="50"/>
      <c r="F2" s="50"/>
      <c r="G2" s="50"/>
      <c r="H2" s="50"/>
      <c r="I2" s="50"/>
      <c r="J2" s="50"/>
      <c r="K2" s="50"/>
      <c r="L2" s="50"/>
      <c r="M2" s="50"/>
      <c r="N2" s="50"/>
      <c r="O2" s="50"/>
      <c r="P2" s="156"/>
      <c r="Q2" s="156"/>
      <c r="R2" s="50"/>
      <c r="S2" s="157"/>
      <c r="T2" s="50"/>
      <c r="U2" s="50"/>
      <c r="V2" s="50"/>
      <c r="W2" s="50"/>
      <c r="X2" s="50"/>
      <c r="Y2" s="50"/>
      <c r="Z2" s="50"/>
      <c r="AA2" s="50"/>
      <c r="AB2" s="50"/>
      <c r="AC2" s="50"/>
      <c r="AD2" s="50"/>
    </row>
    <row r="3" spans="1:30" s="50" customFormat="1" ht="15" x14ac:dyDescent="0.25">
      <c r="A3" s="54"/>
      <c r="B3" s="49">
        <v>0</v>
      </c>
      <c r="C3" s="49">
        <f>IF(C5&gt;0,B3+1,0)</f>
        <v>1</v>
      </c>
      <c r="D3" s="49">
        <f t="shared" ref="D3:AD3" si="0">IF(D5&gt;0,C3+1,0)</f>
        <v>2</v>
      </c>
      <c r="E3" s="49">
        <f t="shared" si="0"/>
        <v>3</v>
      </c>
      <c r="F3" s="49">
        <f t="shared" si="0"/>
        <v>4</v>
      </c>
      <c r="G3" s="49">
        <f t="shared" si="0"/>
        <v>5</v>
      </c>
      <c r="H3" s="49">
        <f t="shared" si="0"/>
        <v>6</v>
      </c>
      <c r="I3" s="49">
        <f t="shared" si="0"/>
        <v>7</v>
      </c>
      <c r="J3" s="49">
        <f t="shared" si="0"/>
        <v>8</v>
      </c>
      <c r="K3" s="49">
        <f t="shared" si="0"/>
        <v>9</v>
      </c>
      <c r="L3" s="49">
        <f t="shared" si="0"/>
        <v>10</v>
      </c>
      <c r="M3" s="49">
        <f t="shared" si="0"/>
        <v>11</v>
      </c>
      <c r="N3" s="49">
        <f t="shared" si="0"/>
        <v>12</v>
      </c>
      <c r="O3" s="49">
        <f t="shared" si="0"/>
        <v>13</v>
      </c>
      <c r="P3" s="49">
        <f t="shared" si="0"/>
        <v>14</v>
      </c>
      <c r="Q3" s="49">
        <f t="shared" si="0"/>
        <v>15</v>
      </c>
      <c r="R3" s="49">
        <f t="shared" si="0"/>
        <v>16</v>
      </c>
      <c r="S3" s="49">
        <f t="shared" si="0"/>
        <v>17</v>
      </c>
      <c r="T3" s="49">
        <f t="shared" si="0"/>
        <v>18</v>
      </c>
      <c r="U3" s="49">
        <f t="shared" si="0"/>
        <v>19</v>
      </c>
      <c r="V3" s="49">
        <f t="shared" si="0"/>
        <v>20</v>
      </c>
      <c r="W3" s="49">
        <f t="shared" si="0"/>
        <v>21</v>
      </c>
      <c r="X3" s="49">
        <f>IF(X5&gt;0,W3+1,0)</f>
        <v>22</v>
      </c>
      <c r="Y3" s="49">
        <f t="shared" si="0"/>
        <v>23</v>
      </c>
      <c r="Z3" s="49">
        <f t="shared" si="0"/>
        <v>0</v>
      </c>
      <c r="AA3" s="49">
        <f t="shared" si="0"/>
        <v>0</v>
      </c>
      <c r="AB3" s="49">
        <f t="shared" si="0"/>
        <v>0</v>
      </c>
      <c r="AC3" s="49">
        <f t="shared" si="0"/>
        <v>0</v>
      </c>
      <c r="AD3" s="49">
        <f t="shared" si="0"/>
        <v>0</v>
      </c>
    </row>
    <row r="4" spans="1:30" s="47" customFormat="1" x14ac:dyDescent="0.2">
      <c r="A4" s="51">
        <v>0</v>
      </c>
      <c r="B4" s="46"/>
      <c r="C4" s="46" t="s">
        <v>455</v>
      </c>
      <c r="D4" s="46" t="s">
        <v>456</v>
      </c>
      <c r="E4" s="4" t="s">
        <v>457</v>
      </c>
      <c r="F4" s="4" t="s">
        <v>458</v>
      </c>
      <c r="G4" s="4" t="s">
        <v>459</v>
      </c>
      <c r="H4" s="4" t="s">
        <v>460</v>
      </c>
      <c r="I4" s="4" t="s">
        <v>461</v>
      </c>
      <c r="J4" s="4" t="s">
        <v>462</v>
      </c>
      <c r="K4" s="4" t="s">
        <v>463</v>
      </c>
      <c r="L4" s="4" t="s">
        <v>464</v>
      </c>
      <c r="M4" s="4" t="s">
        <v>465</v>
      </c>
      <c r="N4" s="4" t="s">
        <v>466</v>
      </c>
      <c r="O4" s="4" t="s">
        <v>467</v>
      </c>
      <c r="P4" s="4" t="s">
        <v>468</v>
      </c>
      <c r="Q4" s="4" t="s">
        <v>469</v>
      </c>
      <c r="R4" s="4" t="s">
        <v>451</v>
      </c>
      <c r="S4" s="4" t="s">
        <v>470</v>
      </c>
      <c r="T4" s="4" t="s">
        <v>471</v>
      </c>
      <c r="U4" s="142" t="s">
        <v>472</v>
      </c>
      <c r="V4" s="4" t="s">
        <v>473</v>
      </c>
      <c r="W4" s="4" t="s">
        <v>474</v>
      </c>
      <c r="X4" s="4" t="s">
        <v>475</v>
      </c>
      <c r="Y4" s="4" t="s">
        <v>476</v>
      </c>
      <c r="Z4" s="4" t="s">
        <v>477</v>
      </c>
      <c r="AA4" s="4" t="s">
        <v>478</v>
      </c>
      <c r="AB4" s="4" t="s">
        <v>479</v>
      </c>
      <c r="AC4" s="4" t="s">
        <v>480</v>
      </c>
      <c r="AD4" s="4" t="s">
        <v>481</v>
      </c>
    </row>
    <row r="5" spans="1:30" x14ac:dyDescent="0.2">
      <c r="A5" s="1">
        <f>VLOOKUP(B5,TabellenBUS!$B$6:$D$386,2,FALSE)</f>
        <v>1</v>
      </c>
      <c r="B5" s="2" t="s">
        <v>392</v>
      </c>
      <c r="C5" s="7">
        <v>394860</v>
      </c>
      <c r="D5" s="7">
        <v>401680</v>
      </c>
      <c r="E5" s="7">
        <v>402410</v>
      </c>
      <c r="F5" s="7">
        <v>412570</v>
      </c>
      <c r="G5" s="7">
        <v>424830</v>
      </c>
      <c r="H5" s="7">
        <v>429320</v>
      </c>
      <c r="I5" s="7">
        <v>426250</v>
      </c>
      <c r="J5" s="7">
        <v>433200</v>
      </c>
      <c r="K5" s="7">
        <v>441410</v>
      </c>
      <c r="L5" s="7">
        <v>441950</v>
      </c>
      <c r="M5" s="7">
        <v>439530</v>
      </c>
      <c r="N5" s="7">
        <v>448290</v>
      </c>
      <c r="O5" s="78">
        <v>458040</v>
      </c>
      <c r="P5" s="78">
        <v>459640</v>
      </c>
      <c r="Q5" s="78">
        <v>457870</v>
      </c>
      <c r="R5" s="78">
        <v>464200</v>
      </c>
      <c r="S5" s="78">
        <v>471220</v>
      </c>
      <c r="T5" s="78">
        <v>467590</v>
      </c>
      <c r="U5" s="78">
        <v>459060</v>
      </c>
      <c r="V5">
        <v>456830</v>
      </c>
      <c r="W5">
        <v>455420</v>
      </c>
      <c r="X5" s="36">
        <v>447650</v>
      </c>
      <c r="Y5" s="36">
        <v>435830</v>
      </c>
      <c r="Z5" s="36"/>
      <c r="AA5" s="36"/>
      <c r="AB5" s="36"/>
      <c r="AC5" s="36"/>
      <c r="AD5" s="36"/>
    </row>
    <row r="6" spans="1:30" x14ac:dyDescent="0.2">
      <c r="A6" s="1">
        <f>VLOOKUP(B6,TabellenBUS!$B$6:$D$386,2,FALSE)</f>
        <v>2</v>
      </c>
      <c r="B6" s="105" t="s">
        <v>0</v>
      </c>
      <c r="C6" s="7">
        <v>330</v>
      </c>
      <c r="D6" s="7">
        <v>340</v>
      </c>
      <c r="E6" s="7">
        <v>330</v>
      </c>
      <c r="F6" s="7">
        <v>350</v>
      </c>
      <c r="G6" s="7">
        <v>350</v>
      </c>
      <c r="H6" s="7">
        <v>330</v>
      </c>
      <c r="I6" s="7">
        <v>340</v>
      </c>
      <c r="J6" s="7">
        <v>350</v>
      </c>
      <c r="K6" s="7">
        <v>370</v>
      </c>
      <c r="L6" s="7">
        <v>360</v>
      </c>
      <c r="M6" s="7">
        <v>340</v>
      </c>
      <c r="N6" s="7">
        <v>360</v>
      </c>
      <c r="O6" s="78">
        <v>390</v>
      </c>
      <c r="P6" s="78">
        <v>370</v>
      </c>
      <c r="Q6" s="78">
        <v>360</v>
      </c>
      <c r="R6" s="78">
        <v>390</v>
      </c>
      <c r="S6" s="78">
        <v>400</v>
      </c>
      <c r="T6" s="78">
        <v>390</v>
      </c>
      <c r="U6" s="78">
        <v>400</v>
      </c>
      <c r="V6">
        <v>410</v>
      </c>
      <c r="W6">
        <v>410</v>
      </c>
      <c r="X6" s="36">
        <v>400</v>
      </c>
      <c r="Y6" s="36">
        <v>380</v>
      </c>
    </row>
    <row r="7" spans="1:30" x14ac:dyDescent="0.2">
      <c r="A7" s="1">
        <f>VLOOKUP(B7,TabellenBUS!$B$6:$D$386,2,FALSE)</f>
        <v>3</v>
      </c>
      <c r="B7" s="105" t="s">
        <v>1</v>
      </c>
      <c r="C7" s="7">
        <v>70</v>
      </c>
      <c r="D7" s="7">
        <v>70</v>
      </c>
      <c r="E7" s="7">
        <v>70</v>
      </c>
      <c r="F7" s="7">
        <v>80</v>
      </c>
      <c r="G7" s="7">
        <v>80</v>
      </c>
      <c r="H7" s="7">
        <v>80</v>
      </c>
      <c r="I7" s="7">
        <v>80</v>
      </c>
      <c r="J7" s="7">
        <v>90</v>
      </c>
      <c r="K7" s="7">
        <v>90</v>
      </c>
      <c r="L7" s="7">
        <v>90</v>
      </c>
      <c r="M7" s="7">
        <v>100</v>
      </c>
      <c r="N7" s="7">
        <v>100</v>
      </c>
      <c r="O7" s="78">
        <v>110</v>
      </c>
      <c r="P7" s="78">
        <v>120</v>
      </c>
      <c r="Q7" s="78">
        <v>120</v>
      </c>
      <c r="R7" s="78">
        <v>130</v>
      </c>
      <c r="S7" s="78">
        <v>140</v>
      </c>
      <c r="T7" s="78">
        <v>130</v>
      </c>
      <c r="U7" s="78">
        <v>130</v>
      </c>
      <c r="V7">
        <v>120</v>
      </c>
      <c r="W7">
        <v>130</v>
      </c>
      <c r="X7" s="36">
        <v>120</v>
      </c>
      <c r="Y7" s="36">
        <v>110</v>
      </c>
    </row>
    <row r="8" spans="1:30" x14ac:dyDescent="0.2">
      <c r="A8" s="1">
        <f>VLOOKUP(B8,TabellenBUS!$B$6:$D$386,2,FALSE)</f>
        <v>4</v>
      </c>
      <c r="B8" s="105" t="s">
        <v>2</v>
      </c>
      <c r="C8" s="7">
        <v>180</v>
      </c>
      <c r="D8" s="7">
        <v>180</v>
      </c>
      <c r="E8" s="7">
        <v>200</v>
      </c>
      <c r="F8" s="7">
        <v>200</v>
      </c>
      <c r="G8" s="7">
        <v>200</v>
      </c>
      <c r="H8" s="7">
        <v>200</v>
      </c>
      <c r="I8" s="7">
        <v>220</v>
      </c>
      <c r="J8" s="7">
        <v>240</v>
      </c>
      <c r="K8" s="7">
        <v>230</v>
      </c>
      <c r="L8" s="7">
        <v>250</v>
      </c>
      <c r="M8" s="7">
        <v>260</v>
      </c>
      <c r="N8" s="7">
        <v>260</v>
      </c>
      <c r="O8" s="78">
        <v>270</v>
      </c>
      <c r="P8" s="78">
        <v>270</v>
      </c>
      <c r="Q8" s="78">
        <v>260</v>
      </c>
      <c r="R8" s="78">
        <v>270</v>
      </c>
      <c r="S8" s="78">
        <v>260</v>
      </c>
      <c r="T8" s="78">
        <v>250</v>
      </c>
      <c r="U8" s="78">
        <v>260</v>
      </c>
      <c r="V8">
        <v>270</v>
      </c>
      <c r="W8">
        <v>270</v>
      </c>
      <c r="X8" s="36">
        <v>250</v>
      </c>
      <c r="Y8" s="36">
        <v>250</v>
      </c>
    </row>
    <row r="9" spans="1:30" x14ac:dyDescent="0.2">
      <c r="A9" s="1">
        <f>VLOOKUP(B9,TabellenBUS!$B$6:$D$386,2,FALSE)</f>
        <v>5</v>
      </c>
      <c r="B9" s="105" t="s">
        <v>3</v>
      </c>
      <c r="C9" s="7">
        <v>280</v>
      </c>
      <c r="D9" s="7">
        <v>290</v>
      </c>
      <c r="E9" s="7">
        <v>300</v>
      </c>
      <c r="F9" s="7">
        <v>310</v>
      </c>
      <c r="G9" s="7">
        <v>310</v>
      </c>
      <c r="H9" s="7">
        <v>300</v>
      </c>
      <c r="I9" s="7">
        <v>300</v>
      </c>
      <c r="J9" s="7">
        <v>320</v>
      </c>
      <c r="K9" s="7">
        <v>310</v>
      </c>
      <c r="L9" s="7">
        <v>320</v>
      </c>
      <c r="M9" s="7">
        <v>320</v>
      </c>
      <c r="N9" s="7">
        <v>340</v>
      </c>
      <c r="O9" s="78">
        <v>340</v>
      </c>
      <c r="P9" s="78">
        <v>350</v>
      </c>
      <c r="Q9" s="78">
        <v>340</v>
      </c>
      <c r="R9" s="78">
        <v>350</v>
      </c>
      <c r="S9" s="78">
        <v>370</v>
      </c>
      <c r="T9" s="78">
        <v>370</v>
      </c>
      <c r="U9" s="78">
        <v>360</v>
      </c>
      <c r="V9">
        <v>360</v>
      </c>
      <c r="W9">
        <v>350</v>
      </c>
      <c r="X9" s="36">
        <v>340</v>
      </c>
      <c r="Y9" s="36">
        <v>320</v>
      </c>
    </row>
    <row r="10" spans="1:30" x14ac:dyDescent="0.2">
      <c r="A10" s="1">
        <f>VLOOKUP(B10,TabellenBUS!$B$6:$D$386,2,FALSE)</f>
        <v>6</v>
      </c>
      <c r="B10" s="105" t="s">
        <v>4</v>
      </c>
      <c r="C10" s="7">
        <v>780</v>
      </c>
      <c r="D10" s="7">
        <v>760</v>
      </c>
      <c r="E10" s="7">
        <v>770</v>
      </c>
      <c r="F10" s="7">
        <v>770</v>
      </c>
      <c r="G10" s="7">
        <v>780</v>
      </c>
      <c r="H10" s="7">
        <v>780</v>
      </c>
      <c r="I10" s="7">
        <v>750</v>
      </c>
      <c r="J10" s="7">
        <v>740</v>
      </c>
      <c r="K10" s="7">
        <v>750</v>
      </c>
      <c r="L10" s="7">
        <v>750</v>
      </c>
      <c r="M10" s="7">
        <v>750</v>
      </c>
      <c r="N10" s="7">
        <v>760</v>
      </c>
      <c r="O10" s="78">
        <v>780</v>
      </c>
      <c r="P10" s="78">
        <v>770</v>
      </c>
      <c r="Q10" s="78">
        <v>740</v>
      </c>
      <c r="R10" s="78">
        <v>750</v>
      </c>
      <c r="S10" s="78">
        <v>740</v>
      </c>
      <c r="T10" s="78">
        <v>730</v>
      </c>
      <c r="U10" s="78">
        <v>690</v>
      </c>
      <c r="V10">
        <v>680</v>
      </c>
      <c r="W10">
        <v>680</v>
      </c>
      <c r="X10" s="36">
        <v>670</v>
      </c>
      <c r="Y10" s="36">
        <v>660</v>
      </c>
    </row>
    <row r="11" spans="1:30" x14ac:dyDescent="0.2">
      <c r="A11" s="1">
        <f>VLOOKUP(B11,TabellenBUS!$B$6:$D$386,2,FALSE)</f>
        <v>7</v>
      </c>
      <c r="B11" s="105" t="s">
        <v>5</v>
      </c>
      <c r="C11" s="7">
        <v>270</v>
      </c>
      <c r="D11" s="7">
        <v>270</v>
      </c>
      <c r="E11" s="7">
        <v>280</v>
      </c>
      <c r="F11" s="7">
        <v>280</v>
      </c>
      <c r="G11" s="7">
        <v>280</v>
      </c>
      <c r="H11" s="7">
        <v>290</v>
      </c>
      <c r="I11" s="7">
        <v>300</v>
      </c>
      <c r="J11" s="7">
        <v>310</v>
      </c>
      <c r="K11" s="7">
        <v>320</v>
      </c>
      <c r="L11" s="7">
        <v>330</v>
      </c>
      <c r="M11" s="7">
        <v>320</v>
      </c>
      <c r="N11" s="7">
        <v>330</v>
      </c>
      <c r="O11" s="78">
        <v>350</v>
      </c>
      <c r="P11" s="78">
        <v>350</v>
      </c>
      <c r="Q11" s="78">
        <v>350</v>
      </c>
      <c r="R11" s="78">
        <v>370</v>
      </c>
      <c r="S11" s="78">
        <v>390</v>
      </c>
      <c r="T11" s="78">
        <v>380</v>
      </c>
      <c r="U11" s="78">
        <v>370</v>
      </c>
      <c r="V11">
        <v>370</v>
      </c>
      <c r="W11">
        <v>380</v>
      </c>
      <c r="X11" s="36">
        <v>380</v>
      </c>
      <c r="Y11" s="36">
        <v>350</v>
      </c>
    </row>
    <row r="12" spans="1:30" x14ac:dyDescent="0.2">
      <c r="A12" s="1">
        <f>VLOOKUP(B12,TabellenBUS!$B$6:$D$386,2,FALSE)</f>
        <v>8</v>
      </c>
      <c r="B12" s="105" t="s">
        <v>6</v>
      </c>
      <c r="C12" s="7">
        <v>240</v>
      </c>
      <c r="D12" s="7">
        <v>240</v>
      </c>
      <c r="E12" s="7">
        <v>230</v>
      </c>
      <c r="F12" s="7">
        <v>220</v>
      </c>
      <c r="G12" s="7">
        <v>230</v>
      </c>
      <c r="H12" s="7">
        <v>240</v>
      </c>
      <c r="I12" s="7">
        <v>240</v>
      </c>
      <c r="J12" s="7">
        <v>260</v>
      </c>
      <c r="K12" s="7">
        <v>270</v>
      </c>
      <c r="L12" s="7">
        <v>280</v>
      </c>
      <c r="M12" s="7">
        <v>270</v>
      </c>
      <c r="N12" s="7">
        <v>260</v>
      </c>
      <c r="O12" s="78">
        <v>270</v>
      </c>
      <c r="P12" s="78">
        <v>270</v>
      </c>
      <c r="Q12" s="78">
        <v>280</v>
      </c>
      <c r="R12" s="78">
        <v>300</v>
      </c>
      <c r="S12" s="78">
        <v>320</v>
      </c>
      <c r="T12" s="78">
        <v>320</v>
      </c>
      <c r="U12" s="78">
        <v>330</v>
      </c>
      <c r="V12">
        <v>330</v>
      </c>
      <c r="W12">
        <v>330</v>
      </c>
      <c r="X12" s="36">
        <v>320</v>
      </c>
      <c r="Y12" s="36">
        <v>310</v>
      </c>
    </row>
    <row r="13" spans="1:30" x14ac:dyDescent="0.2">
      <c r="A13" s="1">
        <f>VLOOKUP(B13,TabellenBUS!$B$6:$D$386,2,FALSE)</f>
        <v>9</v>
      </c>
      <c r="B13" s="105" t="s">
        <v>7</v>
      </c>
      <c r="C13" s="7">
        <v>2060</v>
      </c>
      <c r="D13" s="7">
        <v>2140</v>
      </c>
      <c r="E13" s="7">
        <v>2140</v>
      </c>
      <c r="F13" s="7">
        <v>2210</v>
      </c>
      <c r="G13" s="7">
        <v>2310</v>
      </c>
      <c r="H13" s="7">
        <v>2330</v>
      </c>
      <c r="I13" s="7">
        <v>2340</v>
      </c>
      <c r="J13" s="7">
        <v>2330</v>
      </c>
      <c r="K13" s="7">
        <v>2460</v>
      </c>
      <c r="L13" s="7">
        <v>2480</v>
      </c>
      <c r="M13" s="7">
        <v>2540</v>
      </c>
      <c r="N13" s="7">
        <v>2570</v>
      </c>
      <c r="O13" s="78">
        <v>2640</v>
      </c>
      <c r="P13" s="78">
        <v>2670</v>
      </c>
      <c r="Q13" s="78">
        <v>2660</v>
      </c>
      <c r="R13" s="78">
        <v>2690</v>
      </c>
      <c r="S13" s="78">
        <v>2720</v>
      </c>
      <c r="T13" s="78">
        <v>2720</v>
      </c>
      <c r="U13" s="78">
        <v>2690</v>
      </c>
      <c r="V13">
        <v>2670</v>
      </c>
      <c r="W13">
        <v>2640</v>
      </c>
      <c r="X13" s="36">
        <v>2630</v>
      </c>
      <c r="Y13" s="36">
        <v>2530</v>
      </c>
    </row>
    <row r="14" spans="1:30" x14ac:dyDescent="0.2">
      <c r="A14" s="1">
        <f>VLOOKUP(B14,TabellenBUS!$B$6:$D$386,2,FALSE)</f>
        <v>10</v>
      </c>
      <c r="B14" s="105" t="s">
        <v>8</v>
      </c>
      <c r="C14" s="7">
        <v>2890</v>
      </c>
      <c r="D14" s="7">
        <v>2920</v>
      </c>
      <c r="E14" s="7">
        <v>2840</v>
      </c>
      <c r="F14" s="7">
        <v>2920</v>
      </c>
      <c r="G14" s="7">
        <v>2990</v>
      </c>
      <c r="H14" s="7">
        <v>3050</v>
      </c>
      <c r="I14" s="7">
        <v>3040</v>
      </c>
      <c r="J14" s="7">
        <v>3030</v>
      </c>
      <c r="K14" s="7">
        <v>3070</v>
      </c>
      <c r="L14" s="7">
        <v>3070</v>
      </c>
      <c r="M14" s="7">
        <v>3070</v>
      </c>
      <c r="N14" s="7">
        <v>3130</v>
      </c>
      <c r="O14" s="78">
        <v>3210</v>
      </c>
      <c r="P14" s="78">
        <v>3150</v>
      </c>
      <c r="Q14" s="78">
        <v>3180</v>
      </c>
      <c r="R14" s="78">
        <v>3210</v>
      </c>
      <c r="S14" s="78">
        <v>3240</v>
      </c>
      <c r="T14" s="78">
        <v>3250</v>
      </c>
      <c r="U14" s="78">
        <v>3180</v>
      </c>
      <c r="V14">
        <v>3200</v>
      </c>
      <c r="W14">
        <v>3220</v>
      </c>
      <c r="X14" s="36">
        <v>3180</v>
      </c>
      <c r="Y14" s="36">
        <v>3080</v>
      </c>
    </row>
    <row r="15" spans="1:30" x14ac:dyDescent="0.2">
      <c r="A15" s="1">
        <f>VLOOKUP(B15,TabellenBUS!$B$6:$D$386,2,FALSE)</f>
        <v>11</v>
      </c>
      <c r="B15" s="105" t="s">
        <v>9</v>
      </c>
      <c r="C15" s="7">
        <v>5690</v>
      </c>
      <c r="D15" s="7">
        <v>5750</v>
      </c>
      <c r="E15" s="7">
        <v>5690</v>
      </c>
      <c r="F15" s="7">
        <v>5890</v>
      </c>
      <c r="G15" s="7">
        <v>6080</v>
      </c>
      <c r="H15" s="7">
        <v>6130</v>
      </c>
      <c r="I15" s="7">
        <v>6050</v>
      </c>
      <c r="J15" s="7">
        <v>6120</v>
      </c>
      <c r="K15" s="7">
        <v>6190</v>
      </c>
      <c r="L15" s="7">
        <v>6180</v>
      </c>
      <c r="M15" s="7">
        <v>6140</v>
      </c>
      <c r="N15" s="7">
        <v>6190</v>
      </c>
      <c r="O15" s="78">
        <v>6200</v>
      </c>
      <c r="P15" s="78">
        <v>6220</v>
      </c>
      <c r="Q15" s="78">
        <v>6210</v>
      </c>
      <c r="R15" s="78">
        <v>6320</v>
      </c>
      <c r="S15" s="78">
        <v>6410</v>
      </c>
      <c r="T15" s="78">
        <v>6400</v>
      </c>
      <c r="U15" s="78">
        <v>6270</v>
      </c>
      <c r="V15">
        <v>6210</v>
      </c>
      <c r="W15">
        <v>6150</v>
      </c>
      <c r="X15" s="36">
        <v>6000</v>
      </c>
      <c r="Y15" s="36">
        <v>5770</v>
      </c>
    </row>
    <row r="16" spans="1:30" x14ac:dyDescent="0.2">
      <c r="A16" s="1">
        <f>VLOOKUP(B16,TabellenBUS!$B$6:$D$386,2,FALSE)</f>
        <v>12</v>
      </c>
      <c r="B16" s="105" t="s">
        <v>13</v>
      </c>
      <c r="C16" s="7">
        <v>1000</v>
      </c>
      <c r="D16" s="7">
        <v>1040</v>
      </c>
      <c r="E16" s="7">
        <v>1050</v>
      </c>
      <c r="F16" s="7">
        <v>1090</v>
      </c>
      <c r="G16" s="7">
        <v>1430</v>
      </c>
      <c r="H16" s="7">
        <v>1470</v>
      </c>
      <c r="I16" s="7">
        <v>1490</v>
      </c>
      <c r="J16" s="7">
        <v>1560</v>
      </c>
      <c r="K16" s="7">
        <v>1610</v>
      </c>
      <c r="L16" s="7">
        <v>1660</v>
      </c>
      <c r="M16" s="7">
        <v>1640</v>
      </c>
      <c r="N16" s="7">
        <v>1690</v>
      </c>
      <c r="O16" s="78">
        <v>1760</v>
      </c>
      <c r="P16" s="78">
        <v>1800</v>
      </c>
      <c r="Q16" s="78">
        <v>1820</v>
      </c>
      <c r="R16" s="78">
        <v>1890</v>
      </c>
      <c r="S16" s="78">
        <v>1930</v>
      </c>
      <c r="T16" s="78">
        <v>1900</v>
      </c>
      <c r="U16" s="78">
        <v>1870</v>
      </c>
      <c r="V16">
        <v>1860</v>
      </c>
      <c r="W16">
        <v>1830</v>
      </c>
      <c r="X16" s="36">
        <v>1830</v>
      </c>
      <c r="Y16" s="36">
        <v>1750</v>
      </c>
    </row>
    <row r="17" spans="1:25" x14ac:dyDescent="0.2">
      <c r="A17" s="1">
        <f>VLOOKUP(B17,TabellenBUS!$B$6:$D$386,2,FALSE)</f>
        <v>13</v>
      </c>
      <c r="B17" s="105" t="s">
        <v>14</v>
      </c>
      <c r="C17" s="7">
        <v>50</v>
      </c>
      <c r="D17" s="7">
        <v>50</v>
      </c>
      <c r="E17" s="7">
        <v>50</v>
      </c>
      <c r="F17" s="7">
        <v>60</v>
      </c>
      <c r="G17" s="7">
        <v>60</v>
      </c>
      <c r="H17" s="7">
        <v>60</v>
      </c>
      <c r="I17" s="7">
        <v>60</v>
      </c>
      <c r="J17" s="7">
        <v>70</v>
      </c>
      <c r="K17" s="7">
        <v>70</v>
      </c>
      <c r="L17" s="7">
        <v>80</v>
      </c>
      <c r="M17" s="7">
        <v>80</v>
      </c>
      <c r="N17" s="7">
        <v>80</v>
      </c>
      <c r="O17" s="78">
        <v>90</v>
      </c>
      <c r="P17" s="78">
        <v>90</v>
      </c>
      <c r="Q17" s="78">
        <v>100</v>
      </c>
      <c r="R17" s="78">
        <v>100</v>
      </c>
      <c r="S17" s="78">
        <v>100</v>
      </c>
      <c r="T17" s="78">
        <v>110</v>
      </c>
      <c r="U17" s="78">
        <v>110</v>
      </c>
      <c r="V17">
        <v>110</v>
      </c>
      <c r="W17">
        <v>100</v>
      </c>
      <c r="X17" s="36">
        <v>100</v>
      </c>
      <c r="Y17" s="36">
        <v>90</v>
      </c>
    </row>
    <row r="18" spans="1:25" x14ac:dyDescent="0.2">
      <c r="A18" s="1">
        <f>VLOOKUP(B18,TabellenBUS!$B$6:$D$386,2,FALSE)</f>
        <v>14</v>
      </c>
      <c r="B18" s="105" t="s">
        <v>15</v>
      </c>
      <c r="C18" s="7">
        <v>10</v>
      </c>
      <c r="D18" s="7">
        <v>10</v>
      </c>
      <c r="E18" s="7">
        <v>10</v>
      </c>
      <c r="F18" s="7">
        <v>10</v>
      </c>
      <c r="G18" s="7">
        <v>10</v>
      </c>
      <c r="H18" s="7">
        <v>10</v>
      </c>
      <c r="I18" s="7">
        <v>10</v>
      </c>
      <c r="J18" s="7">
        <v>10</v>
      </c>
      <c r="K18" s="7">
        <v>10</v>
      </c>
      <c r="L18" s="7">
        <v>10</v>
      </c>
      <c r="M18" s="7">
        <v>10</v>
      </c>
      <c r="N18" s="7">
        <v>10</v>
      </c>
      <c r="O18" s="78">
        <v>10</v>
      </c>
      <c r="P18" s="78">
        <v>10</v>
      </c>
      <c r="Q18" s="78">
        <v>10</v>
      </c>
      <c r="R18" s="78">
        <v>10</v>
      </c>
      <c r="S18" s="78">
        <v>10</v>
      </c>
      <c r="T18" s="78">
        <v>10</v>
      </c>
      <c r="U18" s="78">
        <v>10</v>
      </c>
      <c r="V18">
        <v>10</v>
      </c>
      <c r="W18">
        <v>10</v>
      </c>
      <c r="X18" s="36">
        <v>10</v>
      </c>
      <c r="Y18" s="36">
        <v>10</v>
      </c>
    </row>
    <row r="19" spans="1:25" x14ac:dyDescent="0.2">
      <c r="A19" s="1">
        <f>VLOOKUP(B19,TabellenBUS!$B$6:$D$386,2,FALSE)</f>
        <v>15</v>
      </c>
      <c r="B19" s="105" t="s">
        <v>16</v>
      </c>
      <c r="C19" s="7">
        <v>2980</v>
      </c>
      <c r="D19" s="7">
        <v>3030</v>
      </c>
      <c r="E19" s="7">
        <v>3010</v>
      </c>
      <c r="F19" s="7">
        <v>3080</v>
      </c>
      <c r="G19" s="7">
        <v>3180</v>
      </c>
      <c r="H19" s="7">
        <v>3260</v>
      </c>
      <c r="I19" s="7">
        <v>3240</v>
      </c>
      <c r="J19" s="7">
        <v>3310</v>
      </c>
      <c r="K19" s="7">
        <v>3380</v>
      </c>
      <c r="L19" s="7">
        <v>3400</v>
      </c>
      <c r="M19" s="7">
        <v>3380</v>
      </c>
      <c r="N19" s="7">
        <v>3480</v>
      </c>
      <c r="O19" s="78">
        <v>3580</v>
      </c>
      <c r="P19" s="78">
        <v>3580</v>
      </c>
      <c r="Q19" s="78">
        <v>3580</v>
      </c>
      <c r="R19" s="78">
        <v>3600</v>
      </c>
      <c r="S19" s="78">
        <v>3640</v>
      </c>
      <c r="T19" s="78">
        <v>3630</v>
      </c>
      <c r="U19" s="78">
        <v>3590</v>
      </c>
      <c r="V19">
        <v>3580</v>
      </c>
      <c r="W19">
        <v>3600</v>
      </c>
      <c r="X19" s="36">
        <v>3580</v>
      </c>
      <c r="Y19" s="36">
        <v>3500</v>
      </c>
    </row>
    <row r="20" spans="1:25" x14ac:dyDescent="0.2">
      <c r="A20" s="1">
        <f>VLOOKUP(B20,TabellenBUS!$B$6:$D$386,2,FALSE)</f>
        <v>16</v>
      </c>
      <c r="B20" s="105" t="s">
        <v>17</v>
      </c>
      <c r="C20" s="7">
        <v>890</v>
      </c>
      <c r="D20" s="7">
        <v>880</v>
      </c>
      <c r="E20" s="7">
        <v>890</v>
      </c>
      <c r="F20" s="7">
        <v>880</v>
      </c>
      <c r="G20" s="7">
        <v>910</v>
      </c>
      <c r="H20" s="7">
        <v>940</v>
      </c>
      <c r="I20" s="7">
        <v>950</v>
      </c>
      <c r="J20" s="7">
        <v>990</v>
      </c>
      <c r="K20" s="7">
        <v>1000</v>
      </c>
      <c r="L20" s="7">
        <v>1040</v>
      </c>
      <c r="M20" s="7">
        <v>1030</v>
      </c>
      <c r="N20" s="7">
        <v>1060</v>
      </c>
      <c r="O20" s="78">
        <v>1080</v>
      </c>
      <c r="P20" s="78">
        <v>1100</v>
      </c>
      <c r="Q20" s="78">
        <v>1130</v>
      </c>
      <c r="R20" s="78">
        <v>1140</v>
      </c>
      <c r="S20" s="78">
        <v>1190</v>
      </c>
      <c r="T20" s="78">
        <v>1160</v>
      </c>
      <c r="U20" s="78">
        <v>1160</v>
      </c>
      <c r="V20">
        <v>1160</v>
      </c>
      <c r="W20">
        <v>1190</v>
      </c>
      <c r="X20" s="36">
        <v>1170</v>
      </c>
      <c r="Y20" s="36">
        <v>1150</v>
      </c>
    </row>
    <row r="21" spans="1:25" x14ac:dyDescent="0.2">
      <c r="A21" s="1">
        <f>VLOOKUP(B21,TabellenBUS!$B$6:$D$386,2,FALSE)</f>
        <v>17</v>
      </c>
      <c r="B21" s="105" t="s">
        <v>18</v>
      </c>
      <c r="C21" s="7">
        <v>40480</v>
      </c>
      <c r="D21" s="7">
        <v>41000</v>
      </c>
      <c r="E21" s="7">
        <v>41040</v>
      </c>
      <c r="F21" s="7">
        <v>41630</v>
      </c>
      <c r="G21" s="7">
        <v>42390</v>
      </c>
      <c r="H21" s="7">
        <v>42570</v>
      </c>
      <c r="I21" s="7">
        <v>42150</v>
      </c>
      <c r="J21" s="7">
        <v>42430</v>
      </c>
      <c r="K21" s="7">
        <v>42710</v>
      </c>
      <c r="L21" s="7">
        <v>42360</v>
      </c>
      <c r="M21" s="7">
        <v>41550</v>
      </c>
      <c r="N21" s="7">
        <v>41730</v>
      </c>
      <c r="O21" s="78">
        <v>42040</v>
      </c>
      <c r="P21" s="78">
        <v>41990</v>
      </c>
      <c r="Q21" s="78">
        <v>42030</v>
      </c>
      <c r="R21" s="78">
        <v>42220</v>
      </c>
      <c r="S21" s="78">
        <v>42610</v>
      </c>
      <c r="T21" s="78">
        <v>42300</v>
      </c>
      <c r="U21" s="78">
        <v>41740</v>
      </c>
      <c r="V21">
        <v>41780</v>
      </c>
      <c r="W21">
        <v>41750</v>
      </c>
      <c r="X21" s="36">
        <v>41400</v>
      </c>
      <c r="Y21" s="36">
        <v>40710</v>
      </c>
    </row>
    <row r="22" spans="1:25" x14ac:dyDescent="0.2">
      <c r="A22" s="1">
        <f>VLOOKUP(B22,TabellenBUS!$B$6:$D$386,2,FALSE)</f>
        <v>18</v>
      </c>
      <c r="B22" s="105" t="s">
        <v>19</v>
      </c>
      <c r="C22" s="7">
        <v>3360</v>
      </c>
      <c r="D22" s="7">
        <v>3410</v>
      </c>
      <c r="E22" s="7">
        <v>3380</v>
      </c>
      <c r="F22" s="7">
        <v>3390</v>
      </c>
      <c r="G22" s="7">
        <v>3510</v>
      </c>
      <c r="H22" s="7">
        <v>3560</v>
      </c>
      <c r="I22" s="7">
        <v>3550</v>
      </c>
      <c r="J22" s="7">
        <v>3580</v>
      </c>
      <c r="K22" s="7">
        <v>3670</v>
      </c>
      <c r="L22" s="7">
        <v>3690</v>
      </c>
      <c r="M22" s="7">
        <v>3610</v>
      </c>
      <c r="N22" s="7">
        <v>3710</v>
      </c>
      <c r="O22" s="78">
        <v>3790</v>
      </c>
      <c r="P22" s="78">
        <v>3790</v>
      </c>
      <c r="Q22" s="78">
        <v>3800</v>
      </c>
      <c r="R22" s="78">
        <v>3900</v>
      </c>
      <c r="S22" s="78">
        <v>4040</v>
      </c>
      <c r="T22" s="78">
        <v>4050</v>
      </c>
      <c r="U22" s="78">
        <v>3980</v>
      </c>
      <c r="V22">
        <v>4010</v>
      </c>
      <c r="W22">
        <v>4000</v>
      </c>
      <c r="X22" s="36">
        <v>3910</v>
      </c>
      <c r="Y22" s="36">
        <v>3770</v>
      </c>
    </row>
    <row r="23" spans="1:25" x14ac:dyDescent="0.2">
      <c r="A23" s="1">
        <f>VLOOKUP(B23,TabellenBUS!$B$6:$D$386,2,FALSE)</f>
        <v>19</v>
      </c>
      <c r="B23" s="105" t="s">
        <v>20</v>
      </c>
      <c r="C23" s="7">
        <v>390</v>
      </c>
      <c r="D23" s="7">
        <v>410</v>
      </c>
      <c r="E23" s="7">
        <v>400</v>
      </c>
      <c r="F23" s="7">
        <v>430</v>
      </c>
      <c r="G23" s="7">
        <v>440</v>
      </c>
      <c r="H23" s="7">
        <v>440</v>
      </c>
      <c r="I23" s="7">
        <v>430</v>
      </c>
      <c r="J23" s="7">
        <v>450</v>
      </c>
      <c r="K23" s="7">
        <v>470</v>
      </c>
      <c r="L23" s="7">
        <v>480</v>
      </c>
      <c r="M23" s="7">
        <v>470</v>
      </c>
      <c r="N23" s="7">
        <v>490</v>
      </c>
      <c r="O23" s="78">
        <v>500</v>
      </c>
      <c r="P23" s="78">
        <v>500</v>
      </c>
      <c r="Q23" s="78">
        <v>480</v>
      </c>
      <c r="R23" s="78">
        <v>500</v>
      </c>
      <c r="S23" s="78">
        <v>520</v>
      </c>
      <c r="T23" s="78">
        <v>520</v>
      </c>
      <c r="U23" s="78">
        <v>490</v>
      </c>
      <c r="V23">
        <v>490</v>
      </c>
      <c r="W23">
        <v>520</v>
      </c>
      <c r="X23" s="36">
        <v>490</v>
      </c>
      <c r="Y23" s="36">
        <v>460</v>
      </c>
    </row>
    <row r="24" spans="1:25" x14ac:dyDescent="0.2">
      <c r="A24" s="1">
        <f>VLOOKUP(B24,TabellenBUS!$B$6:$D$386,2,FALSE)</f>
        <v>20</v>
      </c>
      <c r="B24" s="105" t="s">
        <v>21</v>
      </c>
      <c r="C24" s="7">
        <v>7000</v>
      </c>
      <c r="D24" s="7">
        <v>7080</v>
      </c>
      <c r="E24" s="7">
        <v>7080</v>
      </c>
      <c r="F24" s="7">
        <v>7220</v>
      </c>
      <c r="G24" s="7">
        <v>7530</v>
      </c>
      <c r="H24" s="7">
        <v>7580</v>
      </c>
      <c r="I24" s="7">
        <v>7560</v>
      </c>
      <c r="J24" s="7">
        <v>7560</v>
      </c>
      <c r="K24" s="7">
        <v>7800</v>
      </c>
      <c r="L24" s="7">
        <v>7870</v>
      </c>
      <c r="M24" s="7">
        <v>7840</v>
      </c>
      <c r="N24" s="7">
        <v>7930</v>
      </c>
      <c r="O24" s="78">
        <v>8170</v>
      </c>
      <c r="P24" s="78">
        <v>8260</v>
      </c>
      <c r="Q24" s="78">
        <v>8300</v>
      </c>
      <c r="R24" s="78">
        <v>8460</v>
      </c>
      <c r="S24" s="78">
        <v>8600</v>
      </c>
      <c r="T24" s="78">
        <v>8560</v>
      </c>
      <c r="U24" s="78">
        <v>8460</v>
      </c>
      <c r="V24">
        <v>8410</v>
      </c>
      <c r="W24">
        <v>8470</v>
      </c>
      <c r="X24" s="36">
        <v>8390</v>
      </c>
      <c r="Y24" s="36">
        <v>8220</v>
      </c>
    </row>
    <row r="25" spans="1:25" x14ac:dyDescent="0.2">
      <c r="A25" s="1">
        <f>VLOOKUP(B25,TabellenBUS!$B$6:$D$386,2,FALSE)</f>
        <v>21</v>
      </c>
      <c r="B25" s="105" t="s">
        <v>22</v>
      </c>
      <c r="C25" s="7">
        <v>2060</v>
      </c>
      <c r="D25" s="7">
        <v>2070</v>
      </c>
      <c r="E25" s="7">
        <v>2110</v>
      </c>
      <c r="F25" s="7">
        <v>2150</v>
      </c>
      <c r="G25" s="7">
        <v>2190</v>
      </c>
      <c r="H25" s="7">
        <v>2170</v>
      </c>
      <c r="I25" s="7">
        <v>2140</v>
      </c>
      <c r="J25" s="7">
        <v>2230</v>
      </c>
      <c r="K25" s="7">
        <v>2280</v>
      </c>
      <c r="L25" s="7">
        <v>2290</v>
      </c>
      <c r="M25" s="7">
        <v>2190</v>
      </c>
      <c r="N25" s="7">
        <v>2210</v>
      </c>
      <c r="O25" s="78">
        <v>2280</v>
      </c>
      <c r="P25" s="78">
        <v>2220</v>
      </c>
      <c r="Q25" s="78">
        <v>2190</v>
      </c>
      <c r="R25" s="78">
        <v>2270</v>
      </c>
      <c r="S25" s="78">
        <v>2310</v>
      </c>
      <c r="T25" s="78">
        <v>2270</v>
      </c>
      <c r="U25" s="78">
        <v>2200</v>
      </c>
      <c r="V25">
        <v>2200</v>
      </c>
      <c r="W25">
        <v>2220</v>
      </c>
      <c r="X25" s="36">
        <v>2170</v>
      </c>
      <c r="Y25" s="36">
        <v>2120</v>
      </c>
    </row>
    <row r="26" spans="1:25" x14ac:dyDescent="0.2">
      <c r="A26" s="1">
        <f>VLOOKUP(B26,TabellenBUS!$B$6:$D$386,2,FALSE)</f>
        <v>22</v>
      </c>
      <c r="B26" s="105" t="s">
        <v>23</v>
      </c>
      <c r="C26" s="7">
        <v>170</v>
      </c>
      <c r="D26" s="7">
        <v>180</v>
      </c>
      <c r="E26" s="7">
        <v>180</v>
      </c>
      <c r="F26" s="7">
        <v>180</v>
      </c>
      <c r="G26" s="7">
        <v>190</v>
      </c>
      <c r="H26" s="7">
        <v>190</v>
      </c>
      <c r="I26" s="7">
        <v>190</v>
      </c>
      <c r="J26" s="7">
        <v>200</v>
      </c>
      <c r="K26" s="7">
        <v>200</v>
      </c>
      <c r="L26" s="7">
        <v>200</v>
      </c>
      <c r="M26" s="7">
        <v>210</v>
      </c>
      <c r="N26" s="7">
        <v>210</v>
      </c>
      <c r="O26" s="78">
        <v>220</v>
      </c>
      <c r="P26" s="78">
        <v>230</v>
      </c>
      <c r="Q26" s="78">
        <v>230</v>
      </c>
      <c r="R26" s="78">
        <v>230</v>
      </c>
      <c r="S26" s="78">
        <v>240</v>
      </c>
      <c r="T26" s="78">
        <v>240</v>
      </c>
      <c r="U26" s="78">
        <v>230</v>
      </c>
      <c r="V26">
        <v>230</v>
      </c>
      <c r="W26">
        <v>230</v>
      </c>
      <c r="X26" s="36">
        <v>240</v>
      </c>
      <c r="Y26" s="36">
        <v>230</v>
      </c>
    </row>
    <row r="27" spans="1:25" x14ac:dyDescent="0.2">
      <c r="A27" s="1">
        <f>VLOOKUP(B27,TabellenBUS!$B$6:$D$386,2,FALSE)</f>
        <v>23</v>
      </c>
      <c r="B27" s="105" t="s">
        <v>24</v>
      </c>
      <c r="C27" s="7">
        <v>50</v>
      </c>
      <c r="D27" s="7">
        <v>50</v>
      </c>
      <c r="E27" s="7">
        <v>50</v>
      </c>
      <c r="F27" s="7">
        <v>50</v>
      </c>
      <c r="G27" s="7">
        <v>50</v>
      </c>
      <c r="H27" s="7">
        <v>60</v>
      </c>
      <c r="I27" s="7">
        <v>60</v>
      </c>
      <c r="J27" s="7">
        <v>60</v>
      </c>
      <c r="K27" s="7">
        <v>60</v>
      </c>
      <c r="L27" s="7">
        <v>60</v>
      </c>
      <c r="M27" s="7">
        <v>70</v>
      </c>
      <c r="N27" s="7">
        <v>60</v>
      </c>
      <c r="O27" s="78">
        <v>60</v>
      </c>
      <c r="P27" s="78">
        <v>70</v>
      </c>
      <c r="Q27" s="78">
        <v>80</v>
      </c>
      <c r="R27" s="78">
        <v>80</v>
      </c>
      <c r="S27" s="78">
        <v>90</v>
      </c>
      <c r="T27" s="78">
        <v>90</v>
      </c>
      <c r="U27" s="78">
        <v>80</v>
      </c>
      <c r="V27">
        <v>80</v>
      </c>
      <c r="W27">
        <v>90</v>
      </c>
      <c r="X27" s="36">
        <v>80</v>
      </c>
      <c r="Y27" s="36">
        <v>70</v>
      </c>
    </row>
    <row r="28" spans="1:25" x14ac:dyDescent="0.2">
      <c r="A28" s="1">
        <f>VLOOKUP(B28,TabellenBUS!$B$6:$D$386,2,FALSE)</f>
        <v>24</v>
      </c>
      <c r="B28" s="105" t="s">
        <v>25</v>
      </c>
      <c r="C28" s="7">
        <v>320</v>
      </c>
      <c r="D28" s="7">
        <v>320</v>
      </c>
      <c r="E28" s="7">
        <v>300</v>
      </c>
      <c r="F28" s="7">
        <v>300</v>
      </c>
      <c r="G28" s="7">
        <v>330</v>
      </c>
      <c r="H28" s="7">
        <v>340</v>
      </c>
      <c r="I28" s="7">
        <v>360</v>
      </c>
      <c r="J28" s="7">
        <v>350</v>
      </c>
      <c r="K28" s="7">
        <v>350</v>
      </c>
      <c r="L28" s="7">
        <v>350</v>
      </c>
      <c r="M28" s="7">
        <v>360</v>
      </c>
      <c r="N28" s="7">
        <v>360</v>
      </c>
      <c r="O28" s="78">
        <v>360</v>
      </c>
      <c r="P28" s="78">
        <v>370</v>
      </c>
      <c r="Q28" s="78">
        <v>370</v>
      </c>
      <c r="R28" s="78">
        <v>380</v>
      </c>
      <c r="S28" s="78">
        <v>400</v>
      </c>
      <c r="T28" s="78">
        <v>400</v>
      </c>
      <c r="U28" s="78">
        <v>380</v>
      </c>
      <c r="V28">
        <v>390</v>
      </c>
      <c r="W28">
        <v>400</v>
      </c>
      <c r="X28" s="36">
        <v>390</v>
      </c>
      <c r="Y28" s="36">
        <v>400</v>
      </c>
    </row>
    <row r="29" spans="1:25" x14ac:dyDescent="0.2">
      <c r="A29" s="1">
        <f>VLOOKUP(B29,TabellenBUS!$B$6:$D$386,2,FALSE)</f>
        <v>25</v>
      </c>
      <c r="B29" s="105" t="s">
        <v>26</v>
      </c>
      <c r="C29" s="7">
        <v>420</v>
      </c>
      <c r="D29" s="7">
        <v>420</v>
      </c>
      <c r="E29" s="7">
        <v>410</v>
      </c>
      <c r="F29" s="7">
        <v>430</v>
      </c>
      <c r="G29" s="7">
        <v>460</v>
      </c>
      <c r="H29" s="7">
        <v>470</v>
      </c>
      <c r="I29" s="7">
        <v>480</v>
      </c>
      <c r="J29" s="7">
        <v>480</v>
      </c>
      <c r="K29" s="7">
        <v>500</v>
      </c>
      <c r="L29" s="7">
        <v>510</v>
      </c>
      <c r="M29" s="7">
        <v>500</v>
      </c>
      <c r="N29" s="7">
        <v>520</v>
      </c>
      <c r="O29" s="78">
        <v>520</v>
      </c>
      <c r="P29" s="78">
        <v>520</v>
      </c>
      <c r="Q29" s="78">
        <v>510</v>
      </c>
      <c r="R29" s="78">
        <v>550</v>
      </c>
      <c r="S29" s="78">
        <v>580</v>
      </c>
      <c r="T29" s="78">
        <v>580</v>
      </c>
      <c r="U29" s="78">
        <v>570</v>
      </c>
      <c r="V29">
        <v>590</v>
      </c>
      <c r="W29">
        <v>590</v>
      </c>
      <c r="X29" s="36">
        <v>580</v>
      </c>
      <c r="Y29" s="36">
        <v>590</v>
      </c>
    </row>
    <row r="30" spans="1:25" x14ac:dyDescent="0.2">
      <c r="A30" s="1">
        <f>VLOOKUP(B30,TabellenBUS!$B$6:$D$386,2,FALSE)</f>
        <v>26</v>
      </c>
      <c r="B30" s="105" t="s">
        <v>27</v>
      </c>
      <c r="C30" s="7">
        <v>460</v>
      </c>
      <c r="D30" s="7">
        <v>460</v>
      </c>
      <c r="E30" s="7">
        <v>480</v>
      </c>
      <c r="F30" s="7">
        <v>500</v>
      </c>
      <c r="G30" s="7">
        <v>550</v>
      </c>
      <c r="H30" s="7">
        <v>560</v>
      </c>
      <c r="I30" s="7">
        <v>540</v>
      </c>
      <c r="J30" s="7">
        <v>560</v>
      </c>
      <c r="K30" s="7">
        <v>580</v>
      </c>
      <c r="L30" s="7">
        <v>590</v>
      </c>
      <c r="M30" s="7">
        <v>590</v>
      </c>
      <c r="N30" s="7">
        <v>590</v>
      </c>
      <c r="O30" s="78">
        <v>610</v>
      </c>
      <c r="P30" s="78">
        <v>640</v>
      </c>
      <c r="Q30" s="78">
        <v>630</v>
      </c>
      <c r="R30" s="78">
        <v>650</v>
      </c>
      <c r="S30" s="78">
        <v>670</v>
      </c>
      <c r="T30" s="78">
        <v>690</v>
      </c>
      <c r="U30" s="78">
        <v>670</v>
      </c>
      <c r="V30">
        <v>650</v>
      </c>
      <c r="W30">
        <v>630</v>
      </c>
      <c r="X30" s="36">
        <v>630</v>
      </c>
      <c r="Y30" s="36">
        <v>610</v>
      </c>
    </row>
    <row r="31" spans="1:25" x14ac:dyDescent="0.2">
      <c r="A31" s="1">
        <f>VLOOKUP(B31,TabellenBUS!$B$6:$D$386,2,FALSE)</f>
        <v>27</v>
      </c>
      <c r="B31" s="105" t="s">
        <v>28</v>
      </c>
      <c r="C31" s="7">
        <v>120</v>
      </c>
      <c r="D31" s="7">
        <v>130</v>
      </c>
      <c r="E31" s="7">
        <v>130</v>
      </c>
      <c r="F31" s="7">
        <v>140</v>
      </c>
      <c r="G31" s="7">
        <v>150</v>
      </c>
      <c r="H31" s="7">
        <v>150</v>
      </c>
      <c r="I31" s="7">
        <v>150</v>
      </c>
      <c r="J31" s="7">
        <v>150</v>
      </c>
      <c r="K31" s="7">
        <v>150</v>
      </c>
      <c r="L31" s="7">
        <v>140</v>
      </c>
      <c r="M31" s="7">
        <v>150</v>
      </c>
      <c r="N31" s="7">
        <v>170</v>
      </c>
      <c r="O31" s="78">
        <v>180</v>
      </c>
      <c r="P31" s="78">
        <v>180</v>
      </c>
      <c r="Q31" s="78">
        <v>180</v>
      </c>
      <c r="R31" s="78">
        <v>180</v>
      </c>
      <c r="S31" s="78">
        <v>190</v>
      </c>
      <c r="T31" s="78">
        <v>180</v>
      </c>
      <c r="U31" s="78">
        <v>180</v>
      </c>
      <c r="V31">
        <v>180</v>
      </c>
      <c r="W31">
        <v>180</v>
      </c>
      <c r="X31" s="36">
        <v>180</v>
      </c>
      <c r="Y31" s="36">
        <v>170</v>
      </c>
    </row>
    <row r="32" spans="1:25" x14ac:dyDescent="0.2">
      <c r="A32" s="1">
        <f>VLOOKUP(B32,TabellenBUS!$B$6:$D$386,2,FALSE)</f>
        <v>28</v>
      </c>
      <c r="B32" s="2" t="s">
        <v>556</v>
      </c>
      <c r="C32" s="7">
        <v>270</v>
      </c>
      <c r="D32" s="7">
        <v>280</v>
      </c>
      <c r="E32" s="7">
        <v>280</v>
      </c>
      <c r="F32" s="7">
        <v>280</v>
      </c>
      <c r="G32" s="7">
        <v>300</v>
      </c>
      <c r="H32" s="7">
        <v>310</v>
      </c>
      <c r="I32" s="7">
        <v>310</v>
      </c>
      <c r="J32" s="7">
        <v>310</v>
      </c>
      <c r="K32" s="7">
        <v>310</v>
      </c>
      <c r="L32" s="7">
        <v>310</v>
      </c>
      <c r="M32" s="7">
        <v>320</v>
      </c>
      <c r="N32" s="7">
        <v>320</v>
      </c>
      <c r="O32" s="78">
        <v>330</v>
      </c>
      <c r="P32" s="78">
        <v>340</v>
      </c>
      <c r="Q32" s="78">
        <v>330</v>
      </c>
      <c r="R32" s="78">
        <v>320</v>
      </c>
      <c r="S32" s="78">
        <v>330</v>
      </c>
      <c r="T32" s="78">
        <v>330</v>
      </c>
      <c r="U32" s="78">
        <v>320</v>
      </c>
      <c r="V32">
        <v>310</v>
      </c>
      <c r="W32">
        <v>310</v>
      </c>
      <c r="X32" s="36">
        <v>310</v>
      </c>
      <c r="Y32" s="36">
        <v>300</v>
      </c>
    </row>
    <row r="33" spans="1:25" x14ac:dyDescent="0.2">
      <c r="A33" s="1">
        <f>VLOOKUP(B33,TabellenBUS!$B$6:$D$386,2,FALSE)</f>
        <v>29</v>
      </c>
      <c r="B33" s="105" t="s">
        <v>29</v>
      </c>
      <c r="C33" s="7">
        <v>60</v>
      </c>
      <c r="D33" s="7">
        <v>70</v>
      </c>
      <c r="E33" s="7">
        <v>70</v>
      </c>
      <c r="F33" s="7">
        <v>80</v>
      </c>
      <c r="G33" s="7">
        <v>80</v>
      </c>
      <c r="H33" s="7">
        <v>80</v>
      </c>
      <c r="I33" s="7">
        <v>80</v>
      </c>
      <c r="J33" s="7">
        <v>90</v>
      </c>
      <c r="K33" s="7">
        <v>90</v>
      </c>
      <c r="L33" s="7">
        <v>80</v>
      </c>
      <c r="M33" s="7">
        <v>80</v>
      </c>
      <c r="N33" s="7">
        <v>80</v>
      </c>
      <c r="O33" s="78">
        <v>90</v>
      </c>
      <c r="P33" s="78">
        <v>90</v>
      </c>
      <c r="Q33" s="78">
        <v>80</v>
      </c>
      <c r="R33" s="78">
        <v>80</v>
      </c>
      <c r="S33" s="78">
        <v>90</v>
      </c>
      <c r="T33" s="78">
        <v>90</v>
      </c>
      <c r="U33" s="78">
        <v>90</v>
      </c>
      <c r="V33">
        <v>90</v>
      </c>
      <c r="W33">
        <v>90</v>
      </c>
      <c r="X33" s="36">
        <v>80</v>
      </c>
      <c r="Y33" s="36">
        <v>80</v>
      </c>
    </row>
    <row r="34" spans="1:25" x14ac:dyDescent="0.2">
      <c r="A34" s="1">
        <f>VLOOKUP(B34,TabellenBUS!$B$6:$D$386,2,FALSE)</f>
        <v>30</v>
      </c>
      <c r="B34" s="105" t="s">
        <v>30</v>
      </c>
      <c r="C34" s="7">
        <v>250</v>
      </c>
      <c r="D34" s="7">
        <v>250</v>
      </c>
      <c r="E34" s="7">
        <v>250</v>
      </c>
      <c r="F34" s="7">
        <v>260</v>
      </c>
      <c r="G34" s="7">
        <v>260</v>
      </c>
      <c r="H34" s="7">
        <v>260</v>
      </c>
      <c r="I34" s="7">
        <v>240</v>
      </c>
      <c r="J34" s="7">
        <v>250</v>
      </c>
      <c r="K34" s="7">
        <v>260</v>
      </c>
      <c r="L34" s="7">
        <v>260</v>
      </c>
      <c r="M34" s="7">
        <v>250</v>
      </c>
      <c r="N34" s="7">
        <v>250</v>
      </c>
      <c r="O34" s="78">
        <v>250</v>
      </c>
      <c r="P34" s="78">
        <v>240</v>
      </c>
      <c r="Q34" s="78">
        <v>230</v>
      </c>
      <c r="R34" s="78">
        <v>240</v>
      </c>
      <c r="S34" s="78">
        <v>240</v>
      </c>
      <c r="T34" s="78">
        <v>220</v>
      </c>
      <c r="U34" s="78">
        <v>210</v>
      </c>
      <c r="V34">
        <v>210</v>
      </c>
      <c r="W34">
        <v>220</v>
      </c>
      <c r="X34" s="36">
        <v>200</v>
      </c>
      <c r="Y34" s="36">
        <v>190</v>
      </c>
    </row>
    <row r="35" spans="1:25" x14ac:dyDescent="0.2">
      <c r="A35" s="1" t="e">
        <f>VLOOKUP(B35,TabellenBUS!$B$6:$D$386,2,FALSE)</f>
        <v>#N/A</v>
      </c>
      <c r="B35" s="105" t="s">
        <v>31</v>
      </c>
      <c r="C35" s="7">
        <v>190</v>
      </c>
      <c r="D35" s="7">
        <v>200</v>
      </c>
      <c r="E35" s="7">
        <v>210</v>
      </c>
      <c r="F35" s="7">
        <v>220</v>
      </c>
      <c r="G35" s="7">
        <v>220</v>
      </c>
      <c r="H35" s="7">
        <v>240</v>
      </c>
      <c r="I35" s="7">
        <v>240</v>
      </c>
      <c r="J35" s="7">
        <v>250</v>
      </c>
      <c r="K35" s="7">
        <v>260</v>
      </c>
      <c r="L35" s="7">
        <v>250</v>
      </c>
      <c r="M35" s="7">
        <v>240</v>
      </c>
      <c r="N35" s="7">
        <v>240</v>
      </c>
      <c r="O35" s="78">
        <v>250</v>
      </c>
      <c r="P35" s="78">
        <v>250</v>
      </c>
      <c r="Q35" s="78">
        <v>230</v>
      </c>
      <c r="R35" s="78">
        <v>240</v>
      </c>
      <c r="S35" s="78">
        <v>260</v>
      </c>
      <c r="T35" s="78">
        <v>250</v>
      </c>
      <c r="U35" s="78">
        <v>250</v>
      </c>
      <c r="V35">
        <v>250</v>
      </c>
      <c r="W35" t="e">
        <v>#N/A</v>
      </c>
      <c r="X35" s="36" t="e">
        <v>#N/A</v>
      </c>
      <c r="Y35" s="36" t="e">
        <v>#N/A</v>
      </c>
    </row>
    <row r="36" spans="1:25" x14ac:dyDescent="0.2">
      <c r="A36" s="1">
        <f>VLOOKUP(B36,TabellenBUS!$B$6:$D$386,2,FALSE)</f>
        <v>31</v>
      </c>
      <c r="B36" s="105" t="s">
        <v>32</v>
      </c>
      <c r="C36" s="7" t="e">
        <v>#N/A</v>
      </c>
      <c r="D36" s="7" t="e">
        <v>#N/A</v>
      </c>
      <c r="E36" s="7" t="e">
        <v>#N/A</v>
      </c>
      <c r="F36" s="7" t="e">
        <v>#N/A</v>
      </c>
      <c r="G36" s="7" t="e">
        <v>#N/A</v>
      </c>
      <c r="H36" s="7" t="e">
        <v>#N/A</v>
      </c>
      <c r="I36" s="7" t="e">
        <v>#N/A</v>
      </c>
      <c r="J36" s="7" t="e">
        <v>#N/A</v>
      </c>
      <c r="K36" s="7" t="e">
        <v>#N/A</v>
      </c>
      <c r="L36" s="7" t="e">
        <v>#N/A</v>
      </c>
      <c r="M36" s="7" t="e">
        <v>#N/A</v>
      </c>
      <c r="N36" s="7" t="e">
        <v>#N/A</v>
      </c>
      <c r="O36" s="78">
        <v>820</v>
      </c>
      <c r="P36" s="78">
        <v>830</v>
      </c>
      <c r="Q36" s="78">
        <v>850</v>
      </c>
      <c r="R36" s="78">
        <v>860</v>
      </c>
      <c r="S36" s="78">
        <v>850</v>
      </c>
      <c r="T36" s="78">
        <v>850</v>
      </c>
      <c r="U36" s="78">
        <v>850</v>
      </c>
      <c r="V36">
        <v>840</v>
      </c>
      <c r="W36">
        <v>830</v>
      </c>
      <c r="X36" s="36">
        <v>810</v>
      </c>
      <c r="Y36" s="36">
        <v>780</v>
      </c>
    </row>
    <row r="37" spans="1:25" x14ac:dyDescent="0.2">
      <c r="A37" s="1">
        <f>VLOOKUP(B37,TabellenBUS!$B$6:$D$386,2,FALSE)</f>
        <v>32</v>
      </c>
      <c r="B37" s="105" t="s">
        <v>33</v>
      </c>
      <c r="C37" s="7">
        <v>160</v>
      </c>
      <c r="D37" s="7">
        <v>160</v>
      </c>
      <c r="E37" s="7">
        <v>150</v>
      </c>
      <c r="F37" s="7">
        <v>160</v>
      </c>
      <c r="G37" s="7">
        <v>170</v>
      </c>
      <c r="H37" s="7">
        <v>170</v>
      </c>
      <c r="I37" s="7">
        <v>170</v>
      </c>
      <c r="J37" s="7">
        <v>160</v>
      </c>
      <c r="K37" s="7">
        <v>160</v>
      </c>
      <c r="L37" s="7">
        <v>160</v>
      </c>
      <c r="M37" s="7">
        <v>170</v>
      </c>
      <c r="N37" s="7">
        <v>160</v>
      </c>
      <c r="O37" s="78">
        <v>170</v>
      </c>
      <c r="P37" s="78">
        <v>160</v>
      </c>
      <c r="Q37" s="78">
        <v>170</v>
      </c>
      <c r="R37" s="78">
        <v>170</v>
      </c>
      <c r="S37" s="78">
        <v>170</v>
      </c>
      <c r="T37" s="78">
        <v>160</v>
      </c>
      <c r="U37" s="78">
        <v>170</v>
      </c>
      <c r="V37">
        <v>170</v>
      </c>
      <c r="W37">
        <v>170</v>
      </c>
      <c r="X37" s="36">
        <v>160</v>
      </c>
      <c r="Y37" s="36">
        <v>150</v>
      </c>
    </row>
    <row r="38" spans="1:25" x14ac:dyDescent="0.2">
      <c r="A38" s="1">
        <f>VLOOKUP(B38,TabellenBUS!$B$6:$D$386,2,FALSE)</f>
        <v>33</v>
      </c>
      <c r="B38" s="105" t="s">
        <v>34</v>
      </c>
      <c r="C38" s="7">
        <v>160</v>
      </c>
      <c r="D38" s="7">
        <v>170</v>
      </c>
      <c r="E38" s="7">
        <v>170</v>
      </c>
      <c r="F38" s="7">
        <v>180</v>
      </c>
      <c r="G38" s="7">
        <v>190</v>
      </c>
      <c r="H38" s="7">
        <v>180</v>
      </c>
      <c r="I38" s="7">
        <v>170</v>
      </c>
      <c r="J38" s="7">
        <v>180</v>
      </c>
      <c r="K38" s="7">
        <v>190</v>
      </c>
      <c r="L38" s="7">
        <v>190</v>
      </c>
      <c r="M38" s="7">
        <v>190</v>
      </c>
      <c r="N38" s="7">
        <v>180</v>
      </c>
      <c r="O38" s="78">
        <v>190</v>
      </c>
      <c r="P38" s="78">
        <v>190</v>
      </c>
      <c r="Q38" s="78">
        <v>190</v>
      </c>
      <c r="R38" s="78">
        <v>190</v>
      </c>
      <c r="S38" s="78">
        <v>200</v>
      </c>
      <c r="T38" s="78">
        <v>200</v>
      </c>
      <c r="U38" s="78">
        <v>200</v>
      </c>
      <c r="V38">
        <v>190</v>
      </c>
      <c r="W38">
        <v>210</v>
      </c>
      <c r="X38" s="36">
        <v>190</v>
      </c>
      <c r="Y38" s="36">
        <v>190</v>
      </c>
    </row>
    <row r="39" spans="1:25" x14ac:dyDescent="0.2">
      <c r="A39" s="1">
        <f>VLOOKUP(B39,TabellenBUS!$B$6:$D$386,2,FALSE)</f>
        <v>34</v>
      </c>
      <c r="B39" s="105" t="s">
        <v>35</v>
      </c>
      <c r="C39" s="7">
        <v>250</v>
      </c>
      <c r="D39" s="7">
        <v>270</v>
      </c>
      <c r="E39" s="7">
        <v>260</v>
      </c>
      <c r="F39" s="7">
        <v>270</v>
      </c>
      <c r="G39" s="7">
        <v>300</v>
      </c>
      <c r="H39" s="7">
        <v>290</v>
      </c>
      <c r="I39" s="7">
        <v>280</v>
      </c>
      <c r="J39" s="7">
        <v>280</v>
      </c>
      <c r="K39" s="7">
        <v>270</v>
      </c>
      <c r="L39" s="7">
        <v>270</v>
      </c>
      <c r="M39" s="7">
        <v>270</v>
      </c>
      <c r="N39" s="7">
        <v>290</v>
      </c>
      <c r="O39" s="78">
        <v>280</v>
      </c>
      <c r="P39" s="78">
        <v>300</v>
      </c>
      <c r="Q39" s="78">
        <v>310</v>
      </c>
      <c r="R39" s="78">
        <v>320</v>
      </c>
      <c r="S39" s="78">
        <v>330</v>
      </c>
      <c r="T39" s="78">
        <v>340</v>
      </c>
      <c r="U39" s="78">
        <v>330</v>
      </c>
      <c r="V39">
        <v>350</v>
      </c>
      <c r="W39">
        <v>350</v>
      </c>
      <c r="X39" s="36">
        <v>340</v>
      </c>
      <c r="Y39" s="36">
        <v>330</v>
      </c>
    </row>
    <row r="40" spans="1:25" x14ac:dyDescent="0.2">
      <c r="A40" s="1">
        <f>VLOOKUP(B40,TabellenBUS!$B$6:$D$386,2,FALSE)</f>
        <v>35</v>
      </c>
      <c r="B40" s="105" t="s">
        <v>36</v>
      </c>
      <c r="C40" s="7">
        <v>1590</v>
      </c>
      <c r="D40" s="7">
        <v>1600</v>
      </c>
      <c r="E40" s="7">
        <v>1620</v>
      </c>
      <c r="F40" s="7">
        <v>1700</v>
      </c>
      <c r="G40" s="7">
        <v>1800</v>
      </c>
      <c r="H40" s="7">
        <v>1780</v>
      </c>
      <c r="I40" s="7">
        <v>1820</v>
      </c>
      <c r="J40" s="7">
        <v>1830</v>
      </c>
      <c r="K40" s="7">
        <v>1880</v>
      </c>
      <c r="L40" s="7">
        <v>1870</v>
      </c>
      <c r="M40" s="7">
        <v>1840</v>
      </c>
      <c r="N40" s="7">
        <v>1880</v>
      </c>
      <c r="O40" s="78">
        <v>1900</v>
      </c>
      <c r="P40" s="78">
        <v>1910</v>
      </c>
      <c r="Q40" s="78">
        <v>1870</v>
      </c>
      <c r="R40" s="78">
        <v>1890</v>
      </c>
      <c r="S40" s="78">
        <v>1910</v>
      </c>
      <c r="T40" s="78">
        <v>1900</v>
      </c>
      <c r="U40" s="78">
        <v>1870</v>
      </c>
      <c r="V40">
        <v>1890</v>
      </c>
      <c r="W40">
        <v>1900</v>
      </c>
      <c r="X40" s="36">
        <v>1910</v>
      </c>
      <c r="Y40" s="36">
        <v>1840</v>
      </c>
    </row>
    <row r="41" spans="1:25" x14ac:dyDescent="0.2">
      <c r="A41" s="1">
        <f>VLOOKUP(B41,TabellenBUS!$B$6:$D$386,2,FALSE)</f>
        <v>36</v>
      </c>
      <c r="B41" s="105" t="s">
        <v>37</v>
      </c>
      <c r="C41" s="7">
        <v>500</v>
      </c>
      <c r="D41" s="7">
        <v>500</v>
      </c>
      <c r="E41" s="7">
        <v>500</v>
      </c>
      <c r="F41" s="7">
        <v>520</v>
      </c>
      <c r="G41" s="7">
        <v>520</v>
      </c>
      <c r="H41" s="7">
        <v>530</v>
      </c>
      <c r="I41" s="7">
        <v>530</v>
      </c>
      <c r="J41" s="7">
        <v>560</v>
      </c>
      <c r="K41" s="7">
        <v>550</v>
      </c>
      <c r="L41" s="7">
        <v>540</v>
      </c>
      <c r="M41" s="7">
        <v>540</v>
      </c>
      <c r="N41" s="7">
        <v>570</v>
      </c>
      <c r="O41" s="78">
        <v>590</v>
      </c>
      <c r="P41" s="78">
        <v>610</v>
      </c>
      <c r="Q41" s="78">
        <v>640</v>
      </c>
      <c r="R41" s="78">
        <v>670</v>
      </c>
      <c r="S41" s="78">
        <v>680</v>
      </c>
      <c r="T41" s="78">
        <v>690</v>
      </c>
      <c r="U41" s="78">
        <v>680</v>
      </c>
      <c r="V41">
        <v>680</v>
      </c>
      <c r="W41">
        <v>660</v>
      </c>
      <c r="X41" s="36">
        <v>630</v>
      </c>
      <c r="Y41" s="36">
        <v>610</v>
      </c>
    </row>
    <row r="42" spans="1:25" x14ac:dyDescent="0.2">
      <c r="A42" s="1">
        <f>VLOOKUP(B42,TabellenBUS!$B$6:$D$386,2,FALSE)</f>
        <v>37</v>
      </c>
      <c r="B42" s="105" t="s">
        <v>38</v>
      </c>
      <c r="C42" s="7">
        <v>230</v>
      </c>
      <c r="D42" s="7">
        <v>230</v>
      </c>
      <c r="E42" s="7">
        <v>240</v>
      </c>
      <c r="F42" s="7">
        <v>250</v>
      </c>
      <c r="G42" s="7">
        <v>240</v>
      </c>
      <c r="H42" s="7">
        <v>250</v>
      </c>
      <c r="I42" s="7">
        <v>250</v>
      </c>
      <c r="J42" s="7">
        <v>260</v>
      </c>
      <c r="K42" s="7">
        <v>260</v>
      </c>
      <c r="L42" s="7">
        <v>260</v>
      </c>
      <c r="M42" s="7">
        <v>270</v>
      </c>
      <c r="N42" s="7">
        <v>280</v>
      </c>
      <c r="O42" s="78">
        <v>280</v>
      </c>
      <c r="P42" s="78">
        <v>300</v>
      </c>
      <c r="Q42" s="78">
        <v>310</v>
      </c>
      <c r="R42" s="78">
        <v>320</v>
      </c>
      <c r="S42" s="78">
        <v>330</v>
      </c>
      <c r="T42" s="78">
        <v>340</v>
      </c>
      <c r="U42" s="78">
        <v>340</v>
      </c>
      <c r="V42">
        <v>330</v>
      </c>
      <c r="W42">
        <v>330</v>
      </c>
      <c r="X42" s="36">
        <v>330</v>
      </c>
      <c r="Y42" s="36">
        <v>320</v>
      </c>
    </row>
    <row r="43" spans="1:25" x14ac:dyDescent="0.2">
      <c r="A43" s="1">
        <f>VLOOKUP(B43,TabellenBUS!$B$6:$D$386,2,FALSE)</f>
        <v>38</v>
      </c>
      <c r="B43" s="105" t="s">
        <v>39</v>
      </c>
      <c r="C43" s="7">
        <v>400</v>
      </c>
      <c r="D43" s="7">
        <v>400</v>
      </c>
      <c r="E43" s="7">
        <v>400</v>
      </c>
      <c r="F43" s="7">
        <v>400</v>
      </c>
      <c r="G43" s="7">
        <v>400</v>
      </c>
      <c r="H43" s="7">
        <v>420</v>
      </c>
      <c r="I43" s="7">
        <v>420</v>
      </c>
      <c r="J43" s="7">
        <v>430</v>
      </c>
      <c r="K43" s="7">
        <v>450</v>
      </c>
      <c r="L43" s="7">
        <v>450</v>
      </c>
      <c r="M43" s="7">
        <v>460</v>
      </c>
      <c r="N43" s="7">
        <v>470</v>
      </c>
      <c r="O43" s="78">
        <v>480</v>
      </c>
      <c r="P43" s="78">
        <v>480</v>
      </c>
      <c r="Q43" s="78">
        <v>460</v>
      </c>
      <c r="R43" s="78">
        <v>470</v>
      </c>
      <c r="S43" s="78">
        <v>490</v>
      </c>
      <c r="T43" s="78">
        <v>480</v>
      </c>
      <c r="U43" s="78">
        <v>470</v>
      </c>
      <c r="V43">
        <v>450</v>
      </c>
      <c r="W43">
        <v>460</v>
      </c>
      <c r="X43" s="36">
        <v>460</v>
      </c>
      <c r="Y43" s="36">
        <v>450</v>
      </c>
    </row>
    <row r="44" spans="1:25" x14ac:dyDescent="0.2">
      <c r="A44" s="1">
        <f>VLOOKUP(B44,TabellenBUS!$B$6:$D$386,2,FALSE)</f>
        <v>39</v>
      </c>
      <c r="B44" s="105" t="s">
        <v>40</v>
      </c>
      <c r="C44" s="7">
        <v>330</v>
      </c>
      <c r="D44" s="7">
        <v>350</v>
      </c>
      <c r="E44" s="7">
        <v>350</v>
      </c>
      <c r="F44" s="7">
        <v>370</v>
      </c>
      <c r="G44" s="7">
        <v>400</v>
      </c>
      <c r="H44" s="7">
        <v>410</v>
      </c>
      <c r="I44" s="7">
        <v>400</v>
      </c>
      <c r="J44" s="7">
        <v>400</v>
      </c>
      <c r="K44" s="7">
        <v>410</v>
      </c>
      <c r="L44" s="7">
        <v>400</v>
      </c>
      <c r="M44" s="7">
        <v>390</v>
      </c>
      <c r="N44" s="7">
        <v>410</v>
      </c>
      <c r="O44" s="78">
        <v>420</v>
      </c>
      <c r="P44" s="78">
        <v>410</v>
      </c>
      <c r="Q44" s="78">
        <v>420</v>
      </c>
      <c r="R44" s="78">
        <v>430</v>
      </c>
      <c r="S44" s="78">
        <v>460</v>
      </c>
      <c r="T44" s="78">
        <v>450</v>
      </c>
      <c r="U44" s="78">
        <v>440</v>
      </c>
      <c r="V44">
        <v>450</v>
      </c>
      <c r="W44">
        <v>440</v>
      </c>
      <c r="X44" s="36">
        <v>420</v>
      </c>
      <c r="Y44" s="36">
        <v>400</v>
      </c>
    </row>
    <row r="45" spans="1:25" x14ac:dyDescent="0.2">
      <c r="A45" s="1">
        <f>VLOOKUP(B45,TabellenBUS!$B$6:$D$386,2,FALSE)</f>
        <v>40</v>
      </c>
      <c r="B45" s="105" t="s">
        <v>41</v>
      </c>
      <c r="C45" s="7">
        <v>900</v>
      </c>
      <c r="D45" s="7">
        <v>930</v>
      </c>
      <c r="E45" s="7">
        <v>960</v>
      </c>
      <c r="F45" s="7">
        <v>980</v>
      </c>
      <c r="G45" s="7">
        <v>1010</v>
      </c>
      <c r="H45" s="7">
        <v>1010</v>
      </c>
      <c r="I45" s="7">
        <v>970</v>
      </c>
      <c r="J45" s="7">
        <v>990</v>
      </c>
      <c r="K45" s="7">
        <v>1020</v>
      </c>
      <c r="L45" s="7">
        <v>1000</v>
      </c>
      <c r="M45" s="7">
        <v>1010</v>
      </c>
      <c r="N45" s="7">
        <v>1060</v>
      </c>
      <c r="O45" s="78">
        <v>1100</v>
      </c>
      <c r="P45" s="78">
        <v>1120</v>
      </c>
      <c r="Q45" s="78">
        <v>1070</v>
      </c>
      <c r="R45" s="78">
        <v>1070</v>
      </c>
      <c r="S45" s="78">
        <v>1100</v>
      </c>
      <c r="T45" s="78">
        <v>1090</v>
      </c>
      <c r="U45" s="78">
        <v>1070</v>
      </c>
      <c r="V45">
        <v>1040</v>
      </c>
      <c r="W45">
        <v>1020</v>
      </c>
      <c r="X45" s="36">
        <v>1010</v>
      </c>
      <c r="Y45" s="36">
        <v>980</v>
      </c>
    </row>
    <row r="46" spans="1:25" x14ac:dyDescent="0.2">
      <c r="A46" s="1" t="e">
        <f>VLOOKUP(B46,TabellenBUS!$B$6:$D$386,2,FALSE)</f>
        <v>#N/A</v>
      </c>
      <c r="B46" s="105" t="s">
        <v>42</v>
      </c>
      <c r="C46" s="7">
        <v>260</v>
      </c>
      <c r="D46" s="7">
        <v>260</v>
      </c>
      <c r="E46" s="7">
        <v>260</v>
      </c>
      <c r="F46" s="7">
        <v>270</v>
      </c>
      <c r="G46" s="7">
        <v>280</v>
      </c>
      <c r="H46" s="7">
        <v>270</v>
      </c>
      <c r="I46" s="7">
        <v>270</v>
      </c>
      <c r="J46" s="7">
        <v>270</v>
      </c>
      <c r="K46" s="7">
        <v>280</v>
      </c>
      <c r="L46" s="7">
        <v>280</v>
      </c>
      <c r="M46" s="7">
        <v>270</v>
      </c>
      <c r="N46" s="7">
        <v>280</v>
      </c>
      <c r="O46" s="78">
        <v>280</v>
      </c>
      <c r="P46" s="78">
        <v>280</v>
      </c>
      <c r="Q46" s="78">
        <v>280</v>
      </c>
      <c r="R46" s="78">
        <v>290</v>
      </c>
      <c r="S46" s="78">
        <v>310</v>
      </c>
      <c r="T46" s="78">
        <v>320</v>
      </c>
      <c r="U46" s="78">
        <v>310</v>
      </c>
      <c r="V46">
        <v>310</v>
      </c>
      <c r="W46" t="e">
        <v>#N/A</v>
      </c>
      <c r="X46" s="36" t="e">
        <v>#N/A</v>
      </c>
      <c r="Y46" s="36" t="e">
        <v>#N/A</v>
      </c>
    </row>
    <row r="47" spans="1:25" x14ac:dyDescent="0.2">
      <c r="A47" s="1">
        <f>VLOOKUP(B47,TabellenBUS!$B$6:$D$386,2,FALSE)</f>
        <v>41</v>
      </c>
      <c r="B47" s="105" t="s">
        <v>43</v>
      </c>
      <c r="C47" s="7">
        <v>490</v>
      </c>
      <c r="D47" s="7">
        <v>510</v>
      </c>
      <c r="E47" s="7">
        <v>520</v>
      </c>
      <c r="F47" s="7">
        <v>520</v>
      </c>
      <c r="G47" s="7">
        <v>550</v>
      </c>
      <c r="H47" s="7">
        <v>560</v>
      </c>
      <c r="I47" s="7">
        <v>560</v>
      </c>
      <c r="J47" s="7">
        <v>570</v>
      </c>
      <c r="K47" s="7">
        <v>600</v>
      </c>
      <c r="L47" s="7">
        <v>620</v>
      </c>
      <c r="M47" s="7">
        <v>620</v>
      </c>
      <c r="N47" s="7">
        <v>660</v>
      </c>
      <c r="O47" s="78">
        <v>650</v>
      </c>
      <c r="P47" s="78">
        <v>650</v>
      </c>
      <c r="Q47" s="78">
        <v>700</v>
      </c>
      <c r="R47" s="78">
        <v>690</v>
      </c>
      <c r="S47" s="78">
        <v>720</v>
      </c>
      <c r="T47" s="78">
        <v>720</v>
      </c>
      <c r="U47" s="78">
        <v>720</v>
      </c>
      <c r="V47">
        <v>710</v>
      </c>
      <c r="W47">
        <v>690</v>
      </c>
      <c r="X47" s="36">
        <v>670</v>
      </c>
      <c r="Y47" s="36">
        <v>650</v>
      </c>
    </row>
    <row r="48" spans="1:25" x14ac:dyDescent="0.2">
      <c r="A48" s="1">
        <f>VLOOKUP(B48,TabellenBUS!$B$6:$D$386,2,FALSE)</f>
        <v>42</v>
      </c>
      <c r="B48" s="105" t="s">
        <v>44</v>
      </c>
      <c r="C48" s="7">
        <v>190</v>
      </c>
      <c r="D48" s="7">
        <v>200</v>
      </c>
      <c r="E48" s="7">
        <v>190</v>
      </c>
      <c r="F48" s="7">
        <v>180</v>
      </c>
      <c r="G48" s="7">
        <v>190</v>
      </c>
      <c r="H48" s="7">
        <v>190</v>
      </c>
      <c r="I48" s="7">
        <v>200</v>
      </c>
      <c r="J48" s="7">
        <v>190</v>
      </c>
      <c r="K48" s="7">
        <v>200</v>
      </c>
      <c r="L48" s="7">
        <v>200</v>
      </c>
      <c r="M48" s="7">
        <v>220</v>
      </c>
      <c r="N48" s="7">
        <v>230</v>
      </c>
      <c r="O48" s="78">
        <v>250</v>
      </c>
      <c r="P48" s="78">
        <v>260</v>
      </c>
      <c r="Q48" s="78">
        <v>260</v>
      </c>
      <c r="R48" s="78">
        <v>280</v>
      </c>
      <c r="S48" s="78">
        <v>280</v>
      </c>
      <c r="T48" s="78">
        <v>290</v>
      </c>
      <c r="U48" s="78">
        <v>290</v>
      </c>
      <c r="V48">
        <v>300</v>
      </c>
      <c r="W48">
        <v>300</v>
      </c>
      <c r="X48" s="36">
        <v>300</v>
      </c>
      <c r="Y48" s="36">
        <v>300</v>
      </c>
    </row>
    <row r="49" spans="1:25" x14ac:dyDescent="0.2">
      <c r="A49" s="1">
        <f>VLOOKUP(B49,TabellenBUS!$B$6:$D$386,2,FALSE)</f>
        <v>43</v>
      </c>
      <c r="B49" s="105" t="s">
        <v>45</v>
      </c>
      <c r="C49" s="7">
        <v>130</v>
      </c>
      <c r="D49" s="7">
        <v>140</v>
      </c>
      <c r="E49" s="7">
        <v>130</v>
      </c>
      <c r="F49" s="7">
        <v>130</v>
      </c>
      <c r="G49" s="7">
        <v>140</v>
      </c>
      <c r="H49" s="7">
        <v>140</v>
      </c>
      <c r="I49" s="7">
        <v>150</v>
      </c>
      <c r="J49" s="7">
        <v>160</v>
      </c>
      <c r="K49" s="7">
        <v>160</v>
      </c>
      <c r="L49" s="7">
        <v>160</v>
      </c>
      <c r="M49" s="7">
        <v>160</v>
      </c>
      <c r="N49" s="7">
        <v>160</v>
      </c>
      <c r="O49" s="78">
        <v>160</v>
      </c>
      <c r="P49" s="78">
        <v>160</v>
      </c>
      <c r="Q49" s="78">
        <v>160</v>
      </c>
      <c r="R49" s="78">
        <v>170</v>
      </c>
      <c r="S49" s="78">
        <v>170</v>
      </c>
      <c r="T49" s="78">
        <v>180</v>
      </c>
      <c r="U49" s="78">
        <v>180</v>
      </c>
      <c r="V49">
        <v>170</v>
      </c>
      <c r="W49">
        <v>170</v>
      </c>
      <c r="X49" s="36">
        <v>170</v>
      </c>
      <c r="Y49" s="36">
        <v>160</v>
      </c>
    </row>
    <row r="50" spans="1:25" x14ac:dyDescent="0.2">
      <c r="A50" s="1">
        <f>VLOOKUP(B50,TabellenBUS!$B$6:$D$386,2,FALSE)</f>
        <v>44</v>
      </c>
      <c r="B50" s="105" t="s">
        <v>46</v>
      </c>
      <c r="C50" s="7">
        <v>80</v>
      </c>
      <c r="D50" s="7">
        <v>80</v>
      </c>
      <c r="E50" s="7">
        <v>100</v>
      </c>
      <c r="F50" s="7">
        <v>100</v>
      </c>
      <c r="G50" s="7">
        <v>110</v>
      </c>
      <c r="H50" s="7">
        <v>110</v>
      </c>
      <c r="I50" s="7">
        <v>110</v>
      </c>
      <c r="J50" s="7">
        <v>110</v>
      </c>
      <c r="K50" s="7">
        <v>120</v>
      </c>
      <c r="L50" s="7">
        <v>110</v>
      </c>
      <c r="M50" s="7">
        <v>110</v>
      </c>
      <c r="N50" s="7">
        <v>110</v>
      </c>
      <c r="O50" s="78">
        <v>110</v>
      </c>
      <c r="P50" s="78">
        <v>120</v>
      </c>
      <c r="Q50" s="78">
        <v>120</v>
      </c>
      <c r="R50" s="78">
        <v>120</v>
      </c>
      <c r="S50" s="78">
        <v>130</v>
      </c>
      <c r="T50" s="78">
        <v>120</v>
      </c>
      <c r="U50" s="78">
        <v>120</v>
      </c>
      <c r="V50">
        <v>120</v>
      </c>
      <c r="W50">
        <v>120</v>
      </c>
      <c r="X50" s="36">
        <v>120</v>
      </c>
      <c r="Y50" s="36">
        <v>120</v>
      </c>
    </row>
    <row r="51" spans="1:25" x14ac:dyDescent="0.2">
      <c r="A51" s="1">
        <f>VLOOKUP(B51,TabellenBUS!$B$6:$D$386,2,FALSE)</f>
        <v>45</v>
      </c>
      <c r="B51" s="105" t="s">
        <v>47</v>
      </c>
      <c r="C51" s="7">
        <v>160</v>
      </c>
      <c r="D51" s="7">
        <v>170</v>
      </c>
      <c r="E51" s="7">
        <v>160</v>
      </c>
      <c r="F51" s="7">
        <v>180</v>
      </c>
      <c r="G51" s="7">
        <v>180</v>
      </c>
      <c r="H51" s="7">
        <v>180</v>
      </c>
      <c r="I51" s="7">
        <v>180</v>
      </c>
      <c r="J51" s="7">
        <v>180</v>
      </c>
      <c r="K51" s="7">
        <v>190</v>
      </c>
      <c r="L51" s="7">
        <v>190</v>
      </c>
      <c r="M51" s="7">
        <v>200</v>
      </c>
      <c r="N51" s="7">
        <v>190</v>
      </c>
      <c r="O51" s="78">
        <v>190</v>
      </c>
      <c r="P51" s="78">
        <v>200</v>
      </c>
      <c r="Q51" s="78">
        <v>200</v>
      </c>
      <c r="R51" s="78">
        <v>190</v>
      </c>
      <c r="S51" s="78">
        <v>180</v>
      </c>
      <c r="T51" s="78">
        <v>180</v>
      </c>
      <c r="U51" s="78">
        <v>180</v>
      </c>
      <c r="V51">
        <v>190</v>
      </c>
      <c r="W51">
        <v>210</v>
      </c>
      <c r="X51" s="36">
        <v>210</v>
      </c>
      <c r="Y51" s="36">
        <v>190</v>
      </c>
    </row>
    <row r="52" spans="1:25" x14ac:dyDescent="0.2">
      <c r="A52" s="1">
        <f>VLOOKUP(B52,TabellenBUS!$B$6:$D$386,2,FALSE)</f>
        <v>46</v>
      </c>
      <c r="B52" s="105" t="s">
        <v>48</v>
      </c>
      <c r="C52" s="7">
        <v>210</v>
      </c>
      <c r="D52" s="7">
        <v>210</v>
      </c>
      <c r="E52" s="7">
        <v>200</v>
      </c>
      <c r="F52" s="7">
        <v>220</v>
      </c>
      <c r="G52" s="7">
        <v>230</v>
      </c>
      <c r="H52" s="7">
        <v>240</v>
      </c>
      <c r="I52" s="7">
        <v>240</v>
      </c>
      <c r="J52" s="7">
        <v>240</v>
      </c>
      <c r="K52" s="7">
        <v>260</v>
      </c>
      <c r="L52" s="7">
        <v>260</v>
      </c>
      <c r="M52" s="7">
        <v>260</v>
      </c>
      <c r="N52" s="7">
        <v>270</v>
      </c>
      <c r="O52" s="78">
        <v>290</v>
      </c>
      <c r="P52" s="78">
        <v>310</v>
      </c>
      <c r="Q52" s="78">
        <v>310</v>
      </c>
      <c r="R52" s="78">
        <v>330</v>
      </c>
      <c r="S52" s="78">
        <v>340</v>
      </c>
      <c r="T52" s="78">
        <v>330</v>
      </c>
      <c r="U52" s="78">
        <v>330</v>
      </c>
      <c r="V52">
        <v>330</v>
      </c>
      <c r="W52">
        <v>320</v>
      </c>
      <c r="X52" s="36">
        <v>330</v>
      </c>
      <c r="Y52" s="36">
        <v>310</v>
      </c>
    </row>
    <row r="53" spans="1:25" x14ac:dyDescent="0.2">
      <c r="A53" s="1">
        <f>VLOOKUP(B53,TabellenBUS!$B$6:$D$386,2,FALSE)</f>
        <v>47</v>
      </c>
      <c r="B53" s="105" t="s">
        <v>49</v>
      </c>
      <c r="C53" s="7">
        <v>70</v>
      </c>
      <c r="D53" s="7">
        <v>70</v>
      </c>
      <c r="E53" s="7">
        <v>70</v>
      </c>
      <c r="F53" s="7">
        <v>70</v>
      </c>
      <c r="G53" s="7">
        <v>80</v>
      </c>
      <c r="H53" s="7">
        <v>80</v>
      </c>
      <c r="I53" s="7">
        <v>80</v>
      </c>
      <c r="J53" s="7">
        <v>80</v>
      </c>
      <c r="K53" s="7">
        <v>80</v>
      </c>
      <c r="L53" s="7">
        <v>80</v>
      </c>
      <c r="M53" s="7">
        <v>80</v>
      </c>
      <c r="N53" s="7">
        <v>70</v>
      </c>
      <c r="O53" s="78">
        <v>80</v>
      </c>
      <c r="P53" s="78">
        <v>80</v>
      </c>
      <c r="Q53" s="78">
        <v>90</v>
      </c>
      <c r="R53" s="78">
        <v>90</v>
      </c>
      <c r="S53" s="78">
        <v>90</v>
      </c>
      <c r="T53" s="78">
        <v>100</v>
      </c>
      <c r="U53" s="78">
        <v>90</v>
      </c>
      <c r="V53">
        <v>90</v>
      </c>
      <c r="W53">
        <v>100</v>
      </c>
      <c r="X53" s="36">
        <v>90</v>
      </c>
      <c r="Y53" s="36">
        <v>80</v>
      </c>
    </row>
    <row r="54" spans="1:25" x14ac:dyDescent="0.2">
      <c r="A54" s="1">
        <f>VLOOKUP(B54,TabellenBUS!$B$6:$D$386,2,FALSE)</f>
        <v>48</v>
      </c>
      <c r="B54" s="105" t="s">
        <v>50</v>
      </c>
      <c r="C54" s="7">
        <v>80</v>
      </c>
      <c r="D54" s="7">
        <v>80</v>
      </c>
      <c r="E54" s="7">
        <v>80</v>
      </c>
      <c r="F54" s="7">
        <v>90</v>
      </c>
      <c r="G54" s="7">
        <v>100</v>
      </c>
      <c r="H54" s="7">
        <v>100</v>
      </c>
      <c r="I54" s="7">
        <v>100</v>
      </c>
      <c r="J54" s="7">
        <v>110</v>
      </c>
      <c r="K54" s="7">
        <v>110</v>
      </c>
      <c r="L54" s="7">
        <v>100</v>
      </c>
      <c r="M54" s="7">
        <v>100</v>
      </c>
      <c r="N54" s="7">
        <v>110</v>
      </c>
      <c r="O54" s="78">
        <v>110</v>
      </c>
      <c r="P54" s="78">
        <v>110</v>
      </c>
      <c r="Q54" s="78">
        <v>100</v>
      </c>
      <c r="R54" s="78">
        <v>110</v>
      </c>
      <c r="S54" s="78">
        <v>100</v>
      </c>
      <c r="T54" s="78">
        <v>100</v>
      </c>
      <c r="U54" s="78">
        <v>100</v>
      </c>
      <c r="V54">
        <v>100</v>
      </c>
      <c r="W54">
        <v>110</v>
      </c>
      <c r="X54" s="36">
        <v>100</v>
      </c>
      <c r="Y54" s="36">
        <v>110</v>
      </c>
    </row>
    <row r="55" spans="1:25" x14ac:dyDescent="0.2">
      <c r="A55" s="1">
        <f>VLOOKUP(B55,TabellenBUS!$B$6:$D$386,2,FALSE)</f>
        <v>49</v>
      </c>
      <c r="B55" s="105" t="s">
        <v>51</v>
      </c>
      <c r="C55" s="7">
        <v>490</v>
      </c>
      <c r="D55" s="7">
        <v>500</v>
      </c>
      <c r="E55" s="7">
        <v>480</v>
      </c>
      <c r="F55" s="7">
        <v>520</v>
      </c>
      <c r="G55" s="7">
        <v>530</v>
      </c>
      <c r="H55" s="7">
        <v>520</v>
      </c>
      <c r="I55" s="7">
        <v>510</v>
      </c>
      <c r="J55" s="7">
        <v>520</v>
      </c>
      <c r="K55" s="7">
        <v>530</v>
      </c>
      <c r="L55" s="7">
        <v>520</v>
      </c>
      <c r="M55" s="7">
        <v>510</v>
      </c>
      <c r="N55" s="7">
        <v>520</v>
      </c>
      <c r="O55" s="78">
        <v>540</v>
      </c>
      <c r="P55" s="78">
        <v>530</v>
      </c>
      <c r="Q55" s="78">
        <v>530</v>
      </c>
      <c r="R55" s="78">
        <v>550</v>
      </c>
      <c r="S55" s="78">
        <v>550</v>
      </c>
      <c r="T55" s="78">
        <v>540</v>
      </c>
      <c r="U55" s="78">
        <v>540</v>
      </c>
      <c r="V55">
        <v>550</v>
      </c>
      <c r="W55">
        <v>540</v>
      </c>
      <c r="X55" s="36">
        <v>520</v>
      </c>
      <c r="Y55" s="36">
        <v>510</v>
      </c>
    </row>
    <row r="56" spans="1:25" x14ac:dyDescent="0.2">
      <c r="A56" s="1">
        <f>VLOOKUP(B56,TabellenBUS!$B$6:$D$386,2,FALSE)</f>
        <v>50</v>
      </c>
      <c r="B56" s="105" t="s">
        <v>52</v>
      </c>
      <c r="C56" s="7">
        <v>310</v>
      </c>
      <c r="D56" s="7">
        <v>310</v>
      </c>
      <c r="E56" s="7">
        <v>300</v>
      </c>
      <c r="F56" s="7">
        <v>320</v>
      </c>
      <c r="G56" s="7">
        <v>330</v>
      </c>
      <c r="H56" s="7">
        <v>340</v>
      </c>
      <c r="I56" s="7">
        <v>340</v>
      </c>
      <c r="J56" s="7">
        <v>340</v>
      </c>
      <c r="K56" s="7">
        <v>340</v>
      </c>
      <c r="L56" s="7">
        <v>320</v>
      </c>
      <c r="M56" s="7">
        <v>330</v>
      </c>
      <c r="N56" s="7">
        <v>330</v>
      </c>
      <c r="O56" s="78">
        <v>350</v>
      </c>
      <c r="P56" s="78">
        <v>340</v>
      </c>
      <c r="Q56" s="78">
        <v>350</v>
      </c>
      <c r="R56" s="78">
        <v>360</v>
      </c>
      <c r="S56" s="78">
        <v>390</v>
      </c>
      <c r="T56" s="78">
        <v>380</v>
      </c>
      <c r="U56" s="78">
        <v>370</v>
      </c>
      <c r="V56">
        <v>390</v>
      </c>
      <c r="W56">
        <v>380</v>
      </c>
      <c r="X56" s="36">
        <v>360</v>
      </c>
      <c r="Y56" s="36">
        <v>340</v>
      </c>
    </row>
    <row r="57" spans="1:25" x14ac:dyDescent="0.2">
      <c r="A57" s="1">
        <f>VLOOKUP(B57,TabellenBUS!$B$6:$D$386,2,FALSE)</f>
        <v>51</v>
      </c>
      <c r="B57" s="105" t="s">
        <v>53</v>
      </c>
      <c r="C57" s="7">
        <v>190</v>
      </c>
      <c r="D57" s="7">
        <v>180</v>
      </c>
      <c r="E57" s="7">
        <v>180</v>
      </c>
      <c r="F57" s="7">
        <v>170</v>
      </c>
      <c r="G57" s="7">
        <v>190</v>
      </c>
      <c r="H57" s="7">
        <v>180</v>
      </c>
      <c r="I57" s="7">
        <v>200</v>
      </c>
      <c r="J57" s="7">
        <v>200</v>
      </c>
      <c r="K57" s="7">
        <v>220</v>
      </c>
      <c r="L57" s="7">
        <v>220</v>
      </c>
      <c r="M57" s="7">
        <v>210</v>
      </c>
      <c r="N57" s="7">
        <v>220</v>
      </c>
      <c r="O57" s="78">
        <v>230</v>
      </c>
      <c r="P57" s="78">
        <v>240</v>
      </c>
      <c r="Q57" s="78">
        <v>240</v>
      </c>
      <c r="R57" s="78">
        <v>240</v>
      </c>
      <c r="S57" s="78">
        <v>240</v>
      </c>
      <c r="T57" s="78">
        <v>240</v>
      </c>
      <c r="U57" s="78">
        <v>230</v>
      </c>
      <c r="V57">
        <v>230</v>
      </c>
      <c r="W57">
        <v>230</v>
      </c>
      <c r="X57" s="36">
        <v>220</v>
      </c>
      <c r="Y57" s="36">
        <v>220</v>
      </c>
    </row>
    <row r="58" spans="1:25" x14ac:dyDescent="0.2">
      <c r="A58" s="1">
        <f>VLOOKUP(B58,TabellenBUS!$B$6:$D$386,2,FALSE)</f>
        <v>52</v>
      </c>
      <c r="B58" s="105" t="s">
        <v>54</v>
      </c>
      <c r="C58" s="7">
        <v>270</v>
      </c>
      <c r="D58" s="7">
        <v>280</v>
      </c>
      <c r="E58" s="7">
        <v>290</v>
      </c>
      <c r="F58" s="7">
        <v>280</v>
      </c>
      <c r="G58" s="7">
        <v>300</v>
      </c>
      <c r="H58" s="7">
        <v>310</v>
      </c>
      <c r="I58" s="7">
        <v>330</v>
      </c>
      <c r="J58" s="7">
        <v>340</v>
      </c>
      <c r="K58" s="7">
        <v>330</v>
      </c>
      <c r="L58" s="7">
        <v>330</v>
      </c>
      <c r="M58" s="7">
        <v>340</v>
      </c>
      <c r="N58" s="7">
        <v>350</v>
      </c>
      <c r="O58" s="78">
        <v>380</v>
      </c>
      <c r="P58" s="78">
        <v>370</v>
      </c>
      <c r="Q58" s="78">
        <v>370</v>
      </c>
      <c r="R58" s="78">
        <v>370</v>
      </c>
      <c r="S58" s="78">
        <v>380</v>
      </c>
      <c r="T58" s="78">
        <v>380</v>
      </c>
      <c r="U58" s="78">
        <v>370</v>
      </c>
      <c r="V58">
        <v>360</v>
      </c>
      <c r="W58">
        <v>370</v>
      </c>
      <c r="X58" s="36">
        <v>360</v>
      </c>
      <c r="Y58" s="36">
        <v>350</v>
      </c>
    </row>
    <row r="59" spans="1:25" x14ac:dyDescent="0.2">
      <c r="A59" s="1">
        <f>VLOOKUP(B59,TabellenBUS!$B$6:$D$386,2,FALSE)</f>
        <v>53</v>
      </c>
      <c r="B59" s="105" t="s">
        <v>55</v>
      </c>
      <c r="C59" s="7">
        <v>410</v>
      </c>
      <c r="D59" s="7">
        <v>410</v>
      </c>
      <c r="E59" s="7">
        <v>420</v>
      </c>
      <c r="F59" s="7">
        <v>420</v>
      </c>
      <c r="G59" s="7">
        <v>430</v>
      </c>
      <c r="H59" s="7">
        <v>450</v>
      </c>
      <c r="I59" s="7">
        <v>440</v>
      </c>
      <c r="J59" s="7">
        <v>440</v>
      </c>
      <c r="K59" s="7">
        <v>460</v>
      </c>
      <c r="L59" s="7">
        <v>450</v>
      </c>
      <c r="M59" s="7">
        <v>460</v>
      </c>
      <c r="N59" s="7">
        <v>450</v>
      </c>
      <c r="O59" s="78">
        <v>440</v>
      </c>
      <c r="P59" s="78">
        <v>430</v>
      </c>
      <c r="Q59" s="78">
        <v>420</v>
      </c>
      <c r="R59" s="78">
        <v>440</v>
      </c>
      <c r="S59" s="78">
        <v>470</v>
      </c>
      <c r="T59" s="78">
        <v>470</v>
      </c>
      <c r="U59" s="78">
        <v>450</v>
      </c>
      <c r="V59">
        <v>460</v>
      </c>
      <c r="W59">
        <v>470</v>
      </c>
      <c r="X59" s="36">
        <v>460</v>
      </c>
      <c r="Y59" s="36">
        <v>450</v>
      </c>
    </row>
    <row r="60" spans="1:25" x14ac:dyDescent="0.2">
      <c r="A60" s="1">
        <f>VLOOKUP(B60,TabellenBUS!$B$6:$D$386,2,FALSE)</f>
        <v>54</v>
      </c>
      <c r="B60" s="105" t="s">
        <v>56</v>
      </c>
      <c r="C60" s="7">
        <v>4390</v>
      </c>
      <c r="D60" s="7">
        <v>4470</v>
      </c>
      <c r="E60" s="7">
        <v>4570</v>
      </c>
      <c r="F60" s="7">
        <v>4710</v>
      </c>
      <c r="G60" s="7">
        <v>4800</v>
      </c>
      <c r="H60" s="7">
        <v>4850</v>
      </c>
      <c r="I60" s="7">
        <v>4790</v>
      </c>
      <c r="J60" s="7">
        <v>4820</v>
      </c>
      <c r="K60" s="7">
        <v>4850</v>
      </c>
      <c r="L60" s="7">
        <v>4890</v>
      </c>
      <c r="M60" s="7">
        <v>4860</v>
      </c>
      <c r="N60" s="7">
        <v>4960</v>
      </c>
      <c r="O60" s="78">
        <v>5060</v>
      </c>
      <c r="P60" s="78">
        <v>5100</v>
      </c>
      <c r="Q60" s="78">
        <v>5110</v>
      </c>
      <c r="R60" s="78">
        <v>5180</v>
      </c>
      <c r="S60" s="78">
        <v>5260</v>
      </c>
      <c r="T60" s="78">
        <v>5270</v>
      </c>
      <c r="U60" s="78">
        <v>5280</v>
      </c>
      <c r="V60">
        <v>5290</v>
      </c>
      <c r="W60">
        <v>5250</v>
      </c>
      <c r="X60" s="36">
        <v>5140</v>
      </c>
      <c r="Y60" s="36">
        <v>4970</v>
      </c>
    </row>
    <row r="61" spans="1:25" x14ac:dyDescent="0.2">
      <c r="A61" s="1">
        <f>VLOOKUP(B61,TabellenBUS!$B$6:$D$386,2,FALSE)</f>
        <v>55</v>
      </c>
      <c r="B61" s="105" t="s">
        <v>57</v>
      </c>
      <c r="C61" s="7">
        <v>190</v>
      </c>
      <c r="D61" s="7">
        <v>200</v>
      </c>
      <c r="E61" s="7">
        <v>200</v>
      </c>
      <c r="F61" s="7">
        <v>200</v>
      </c>
      <c r="G61" s="7">
        <v>220</v>
      </c>
      <c r="H61" s="7">
        <v>220</v>
      </c>
      <c r="I61" s="7">
        <v>220</v>
      </c>
      <c r="J61" s="7">
        <v>220</v>
      </c>
      <c r="K61" s="7">
        <v>240</v>
      </c>
      <c r="L61" s="7">
        <v>240</v>
      </c>
      <c r="M61" s="7">
        <v>240</v>
      </c>
      <c r="N61" s="7">
        <v>240</v>
      </c>
      <c r="O61" s="78">
        <v>250</v>
      </c>
      <c r="P61" s="78">
        <v>250</v>
      </c>
      <c r="Q61" s="78">
        <v>240</v>
      </c>
      <c r="R61" s="78">
        <v>250</v>
      </c>
      <c r="S61" s="78">
        <v>250</v>
      </c>
      <c r="T61" s="78">
        <v>250</v>
      </c>
      <c r="U61" s="78">
        <v>250</v>
      </c>
      <c r="V61">
        <v>250</v>
      </c>
      <c r="W61">
        <v>240</v>
      </c>
      <c r="X61" s="36">
        <v>240</v>
      </c>
      <c r="Y61" s="36">
        <v>230</v>
      </c>
    </row>
    <row r="62" spans="1:25" x14ac:dyDescent="0.2">
      <c r="A62" s="1">
        <f>VLOOKUP(B62,TabellenBUS!$B$6:$D$386,2,FALSE)</f>
        <v>56</v>
      </c>
      <c r="B62" s="105" t="s">
        <v>58</v>
      </c>
      <c r="C62" s="7">
        <v>260</v>
      </c>
      <c r="D62" s="7">
        <v>260</v>
      </c>
      <c r="E62" s="7">
        <v>250</v>
      </c>
      <c r="F62" s="7">
        <v>270</v>
      </c>
      <c r="G62" s="7">
        <v>290</v>
      </c>
      <c r="H62" s="7">
        <v>300</v>
      </c>
      <c r="I62" s="7">
        <v>300</v>
      </c>
      <c r="J62" s="7">
        <v>310</v>
      </c>
      <c r="K62" s="7">
        <v>320</v>
      </c>
      <c r="L62" s="7">
        <v>330</v>
      </c>
      <c r="M62" s="7">
        <v>350</v>
      </c>
      <c r="N62" s="7">
        <v>360</v>
      </c>
      <c r="O62" s="78">
        <v>370</v>
      </c>
      <c r="P62" s="78">
        <v>380</v>
      </c>
      <c r="Q62" s="78">
        <v>380</v>
      </c>
      <c r="R62" s="78">
        <v>380</v>
      </c>
      <c r="S62" s="78">
        <v>410</v>
      </c>
      <c r="T62" s="78">
        <v>410</v>
      </c>
      <c r="U62" s="78">
        <v>400</v>
      </c>
      <c r="V62">
        <v>390</v>
      </c>
      <c r="W62">
        <v>390</v>
      </c>
      <c r="X62" s="36">
        <v>380</v>
      </c>
      <c r="Y62" s="36">
        <v>370</v>
      </c>
    </row>
    <row r="63" spans="1:25" x14ac:dyDescent="0.2">
      <c r="A63" s="1">
        <f>VLOOKUP(B63,TabellenBUS!$B$6:$D$386,2,FALSE)</f>
        <v>57</v>
      </c>
      <c r="B63" s="105" t="s">
        <v>59</v>
      </c>
      <c r="C63" s="7">
        <v>270</v>
      </c>
      <c r="D63" s="7">
        <v>270</v>
      </c>
      <c r="E63" s="7">
        <v>270</v>
      </c>
      <c r="F63" s="7">
        <v>300</v>
      </c>
      <c r="G63" s="7">
        <v>320</v>
      </c>
      <c r="H63" s="7">
        <v>310</v>
      </c>
      <c r="I63" s="7">
        <v>320</v>
      </c>
      <c r="J63" s="7">
        <v>320</v>
      </c>
      <c r="K63" s="7">
        <v>330</v>
      </c>
      <c r="L63" s="7">
        <v>330</v>
      </c>
      <c r="M63" s="7">
        <v>320</v>
      </c>
      <c r="N63" s="7">
        <v>340</v>
      </c>
      <c r="O63" s="78">
        <v>340</v>
      </c>
      <c r="P63" s="78">
        <v>340</v>
      </c>
      <c r="Q63" s="78">
        <v>330</v>
      </c>
      <c r="R63" s="78">
        <v>340</v>
      </c>
      <c r="S63" s="78">
        <v>360</v>
      </c>
      <c r="T63" s="78">
        <v>370</v>
      </c>
      <c r="U63" s="78">
        <v>370</v>
      </c>
      <c r="V63">
        <v>360</v>
      </c>
      <c r="W63">
        <v>370</v>
      </c>
      <c r="X63" s="36">
        <v>380</v>
      </c>
      <c r="Y63" s="36">
        <v>370</v>
      </c>
    </row>
    <row r="64" spans="1:25" x14ac:dyDescent="0.2">
      <c r="A64" s="1">
        <f>VLOOKUP(B64,TabellenBUS!$B$6:$D$386,2,FALSE)</f>
        <v>58</v>
      </c>
      <c r="B64" s="105" t="s">
        <v>60</v>
      </c>
      <c r="C64" s="7">
        <v>1030</v>
      </c>
      <c r="D64" s="7">
        <v>1040</v>
      </c>
      <c r="E64" s="7">
        <v>1040</v>
      </c>
      <c r="F64" s="7">
        <v>1070</v>
      </c>
      <c r="G64" s="7">
        <v>1090</v>
      </c>
      <c r="H64" s="7">
        <v>1070</v>
      </c>
      <c r="I64" s="7">
        <v>1040</v>
      </c>
      <c r="J64" s="7">
        <v>1060</v>
      </c>
      <c r="K64" s="7">
        <v>1060</v>
      </c>
      <c r="L64" s="7">
        <v>1040</v>
      </c>
      <c r="M64" s="7">
        <v>1020</v>
      </c>
      <c r="N64" s="7">
        <v>1040</v>
      </c>
      <c r="O64" s="78">
        <v>1040</v>
      </c>
      <c r="P64" s="78">
        <v>1050</v>
      </c>
      <c r="Q64" s="78">
        <v>1030</v>
      </c>
      <c r="R64" s="78">
        <v>1000</v>
      </c>
      <c r="S64" s="78">
        <v>980</v>
      </c>
      <c r="T64" s="78">
        <v>970</v>
      </c>
      <c r="U64" s="78">
        <v>960</v>
      </c>
      <c r="V64">
        <v>960</v>
      </c>
      <c r="W64">
        <v>940</v>
      </c>
      <c r="X64" s="36">
        <v>930</v>
      </c>
      <c r="Y64" s="36">
        <v>900</v>
      </c>
    </row>
    <row r="65" spans="1:25" x14ac:dyDescent="0.2">
      <c r="A65" s="1">
        <f>VLOOKUP(B65,TabellenBUS!$B$6:$D$386,2,FALSE)</f>
        <v>59</v>
      </c>
      <c r="B65" s="105" t="s">
        <v>61</v>
      </c>
      <c r="C65" s="7">
        <v>90</v>
      </c>
      <c r="D65" s="7">
        <v>100</v>
      </c>
      <c r="E65" s="7">
        <v>100</v>
      </c>
      <c r="F65" s="7">
        <v>110</v>
      </c>
      <c r="G65" s="7">
        <v>120</v>
      </c>
      <c r="H65" s="7">
        <v>110</v>
      </c>
      <c r="I65" s="7">
        <v>110</v>
      </c>
      <c r="J65" s="7">
        <v>120</v>
      </c>
      <c r="K65" s="7">
        <v>120</v>
      </c>
      <c r="L65" s="7">
        <v>120</v>
      </c>
      <c r="M65" s="7">
        <v>120</v>
      </c>
      <c r="N65" s="7">
        <v>130</v>
      </c>
      <c r="O65" s="78">
        <v>140</v>
      </c>
      <c r="P65" s="78">
        <v>150</v>
      </c>
      <c r="Q65" s="78">
        <v>150</v>
      </c>
      <c r="R65" s="78">
        <v>150</v>
      </c>
      <c r="S65" s="78">
        <v>150</v>
      </c>
      <c r="T65" s="78">
        <v>140</v>
      </c>
      <c r="U65" s="78">
        <v>140</v>
      </c>
      <c r="V65">
        <v>150</v>
      </c>
      <c r="W65">
        <v>150</v>
      </c>
      <c r="X65" s="36">
        <v>150</v>
      </c>
      <c r="Y65" s="36">
        <v>140</v>
      </c>
    </row>
    <row r="66" spans="1:25" x14ac:dyDescent="0.2">
      <c r="A66" s="1">
        <f>VLOOKUP(B66,TabellenBUS!$B$6:$D$386,2,FALSE)</f>
        <v>60</v>
      </c>
      <c r="B66" s="105" t="s">
        <v>62</v>
      </c>
      <c r="C66" s="7">
        <v>130</v>
      </c>
      <c r="D66" s="7">
        <v>140</v>
      </c>
      <c r="E66" s="7">
        <v>150</v>
      </c>
      <c r="F66" s="7">
        <v>150</v>
      </c>
      <c r="G66" s="7">
        <v>160</v>
      </c>
      <c r="H66" s="7">
        <v>160</v>
      </c>
      <c r="I66" s="7">
        <v>150</v>
      </c>
      <c r="J66" s="7">
        <v>160</v>
      </c>
      <c r="K66" s="7">
        <v>170</v>
      </c>
      <c r="L66" s="7">
        <v>180</v>
      </c>
      <c r="M66" s="7">
        <v>180</v>
      </c>
      <c r="N66" s="7">
        <v>180</v>
      </c>
      <c r="O66" s="78">
        <v>190</v>
      </c>
      <c r="P66" s="78">
        <v>200</v>
      </c>
      <c r="Q66" s="78">
        <v>190</v>
      </c>
      <c r="R66" s="78">
        <v>200</v>
      </c>
      <c r="S66" s="78">
        <v>200</v>
      </c>
      <c r="T66" s="78">
        <v>210</v>
      </c>
      <c r="U66" s="78">
        <v>200</v>
      </c>
      <c r="V66">
        <v>200</v>
      </c>
      <c r="W66">
        <v>200</v>
      </c>
      <c r="X66" s="36">
        <v>200</v>
      </c>
      <c r="Y66" s="36">
        <v>200</v>
      </c>
    </row>
    <row r="67" spans="1:25" x14ac:dyDescent="0.2">
      <c r="A67" s="1">
        <f>VLOOKUP(B67,TabellenBUS!$B$6:$D$386,2,FALSE)</f>
        <v>61</v>
      </c>
      <c r="B67" s="105" t="s">
        <v>63</v>
      </c>
      <c r="C67" s="7">
        <v>190</v>
      </c>
      <c r="D67" s="7">
        <v>190</v>
      </c>
      <c r="E67" s="7">
        <v>200</v>
      </c>
      <c r="F67" s="7">
        <v>200</v>
      </c>
      <c r="G67" s="7">
        <v>230</v>
      </c>
      <c r="H67" s="7">
        <v>230</v>
      </c>
      <c r="I67" s="7">
        <v>210</v>
      </c>
      <c r="J67" s="7">
        <v>200</v>
      </c>
      <c r="K67" s="7">
        <v>210</v>
      </c>
      <c r="L67" s="7">
        <v>220</v>
      </c>
      <c r="M67" s="7">
        <v>210</v>
      </c>
      <c r="N67" s="7">
        <v>220</v>
      </c>
      <c r="O67" s="78">
        <v>240</v>
      </c>
      <c r="P67" s="78">
        <v>240</v>
      </c>
      <c r="Q67" s="78">
        <v>250</v>
      </c>
      <c r="R67" s="78">
        <v>260</v>
      </c>
      <c r="S67" s="78">
        <v>260</v>
      </c>
      <c r="T67" s="78">
        <v>250</v>
      </c>
      <c r="U67" s="78">
        <v>250</v>
      </c>
      <c r="V67">
        <v>250</v>
      </c>
      <c r="W67">
        <v>250</v>
      </c>
      <c r="X67" s="36">
        <v>250</v>
      </c>
      <c r="Y67" s="36">
        <v>250</v>
      </c>
    </row>
    <row r="68" spans="1:25" x14ac:dyDescent="0.2">
      <c r="A68" s="1">
        <f>VLOOKUP(B68,TabellenBUS!$B$6:$D$386,2,FALSE)</f>
        <v>62</v>
      </c>
      <c r="B68" s="105" t="s">
        <v>64</v>
      </c>
      <c r="C68" s="7">
        <v>1970</v>
      </c>
      <c r="D68" s="7">
        <v>1990</v>
      </c>
      <c r="E68" s="7">
        <v>1990</v>
      </c>
      <c r="F68" s="7">
        <v>2070</v>
      </c>
      <c r="G68" s="7">
        <v>2140</v>
      </c>
      <c r="H68" s="7">
        <v>2210</v>
      </c>
      <c r="I68" s="7">
        <v>2210</v>
      </c>
      <c r="J68" s="7">
        <v>2290</v>
      </c>
      <c r="K68" s="7">
        <v>2350</v>
      </c>
      <c r="L68" s="7">
        <v>2330</v>
      </c>
      <c r="M68" s="7">
        <v>2300</v>
      </c>
      <c r="N68" s="7">
        <v>2380</v>
      </c>
      <c r="O68" s="78">
        <v>2470</v>
      </c>
      <c r="P68" s="78">
        <v>2460</v>
      </c>
      <c r="Q68" s="78">
        <v>2430</v>
      </c>
      <c r="R68" s="78">
        <v>2410</v>
      </c>
      <c r="S68" s="78">
        <v>2450</v>
      </c>
      <c r="T68" s="78">
        <v>2410</v>
      </c>
      <c r="U68" s="78">
        <v>2330</v>
      </c>
      <c r="V68">
        <v>2320</v>
      </c>
      <c r="W68">
        <v>2300</v>
      </c>
      <c r="X68" s="36">
        <v>2240</v>
      </c>
      <c r="Y68" s="36">
        <v>2200</v>
      </c>
    </row>
    <row r="69" spans="1:25" x14ac:dyDescent="0.2">
      <c r="A69" s="1">
        <f>VLOOKUP(B69,TabellenBUS!$B$6:$D$386,2,FALSE)</f>
        <v>63</v>
      </c>
      <c r="B69" s="105" t="s">
        <v>65</v>
      </c>
      <c r="C69" s="7">
        <v>260</v>
      </c>
      <c r="D69" s="7">
        <v>260</v>
      </c>
      <c r="E69" s="7">
        <v>260</v>
      </c>
      <c r="F69" s="7">
        <v>260</v>
      </c>
      <c r="G69" s="7">
        <v>280</v>
      </c>
      <c r="H69" s="7">
        <v>280</v>
      </c>
      <c r="I69" s="7">
        <v>280</v>
      </c>
      <c r="J69" s="7">
        <v>280</v>
      </c>
      <c r="K69" s="7">
        <v>270</v>
      </c>
      <c r="L69" s="7">
        <v>280</v>
      </c>
      <c r="M69" s="7">
        <v>290</v>
      </c>
      <c r="N69" s="7">
        <v>310</v>
      </c>
      <c r="O69" s="78">
        <v>320</v>
      </c>
      <c r="P69" s="78">
        <v>340</v>
      </c>
      <c r="Q69" s="78">
        <v>340</v>
      </c>
      <c r="R69" s="78">
        <v>350</v>
      </c>
      <c r="S69" s="78">
        <v>350</v>
      </c>
      <c r="T69" s="78">
        <v>370</v>
      </c>
      <c r="U69" s="78">
        <v>380</v>
      </c>
      <c r="V69">
        <v>380</v>
      </c>
      <c r="W69">
        <v>390</v>
      </c>
      <c r="X69" s="36">
        <v>380</v>
      </c>
      <c r="Y69" s="36">
        <v>380</v>
      </c>
    </row>
    <row r="70" spans="1:25" x14ac:dyDescent="0.2">
      <c r="A70" s="1">
        <f>VLOOKUP(B70,TabellenBUS!$B$6:$D$386,2,FALSE)</f>
        <v>64</v>
      </c>
      <c r="B70" s="105" t="s">
        <v>66</v>
      </c>
      <c r="C70" s="7">
        <v>900</v>
      </c>
      <c r="D70" s="7">
        <v>940</v>
      </c>
      <c r="E70" s="7">
        <v>950</v>
      </c>
      <c r="F70" s="7">
        <v>980</v>
      </c>
      <c r="G70" s="7">
        <v>980</v>
      </c>
      <c r="H70" s="7">
        <v>980</v>
      </c>
      <c r="I70" s="7">
        <v>970</v>
      </c>
      <c r="J70" s="7">
        <v>960</v>
      </c>
      <c r="K70" s="7">
        <v>980</v>
      </c>
      <c r="L70" s="7">
        <v>990</v>
      </c>
      <c r="M70" s="7">
        <v>970</v>
      </c>
      <c r="N70" s="7">
        <v>970</v>
      </c>
      <c r="O70" s="78">
        <v>1010</v>
      </c>
      <c r="P70" s="78">
        <v>1010</v>
      </c>
      <c r="Q70" s="78">
        <v>970</v>
      </c>
      <c r="R70" s="78">
        <v>970</v>
      </c>
      <c r="S70" s="78">
        <v>1000</v>
      </c>
      <c r="T70" s="78">
        <v>1000</v>
      </c>
      <c r="U70" s="78">
        <v>980</v>
      </c>
      <c r="V70">
        <v>950</v>
      </c>
      <c r="W70">
        <v>930</v>
      </c>
      <c r="X70" s="36">
        <v>900</v>
      </c>
      <c r="Y70" s="36">
        <v>870</v>
      </c>
    </row>
    <row r="71" spans="1:25" x14ac:dyDescent="0.2">
      <c r="A71" s="1">
        <f>VLOOKUP(B71,TabellenBUS!$B$6:$D$386,2,FALSE)</f>
        <v>65</v>
      </c>
      <c r="B71" s="105" t="s">
        <v>67</v>
      </c>
      <c r="C71" s="7">
        <v>210</v>
      </c>
      <c r="D71" s="7">
        <v>220</v>
      </c>
      <c r="E71" s="7">
        <v>240</v>
      </c>
      <c r="F71" s="7">
        <v>240</v>
      </c>
      <c r="G71" s="7">
        <v>250</v>
      </c>
      <c r="H71" s="7">
        <v>250</v>
      </c>
      <c r="I71" s="7">
        <v>250</v>
      </c>
      <c r="J71" s="7">
        <v>270</v>
      </c>
      <c r="K71" s="7">
        <v>260</v>
      </c>
      <c r="L71" s="7">
        <v>260</v>
      </c>
      <c r="M71" s="7">
        <v>270</v>
      </c>
      <c r="N71" s="7">
        <v>270</v>
      </c>
      <c r="O71" s="78">
        <v>280</v>
      </c>
      <c r="P71" s="78">
        <v>290</v>
      </c>
      <c r="Q71" s="78">
        <v>290</v>
      </c>
      <c r="R71" s="78">
        <v>300</v>
      </c>
      <c r="S71" s="78">
        <v>320</v>
      </c>
      <c r="T71" s="78">
        <v>340</v>
      </c>
      <c r="U71" s="78">
        <v>340</v>
      </c>
      <c r="V71">
        <v>330</v>
      </c>
      <c r="W71">
        <v>330</v>
      </c>
      <c r="X71" s="36">
        <v>320</v>
      </c>
      <c r="Y71" s="36">
        <v>310</v>
      </c>
    </row>
    <row r="72" spans="1:25" x14ac:dyDescent="0.2">
      <c r="A72" s="1">
        <f>VLOOKUP(B72,TabellenBUS!$B$6:$D$386,2,FALSE)</f>
        <v>66</v>
      </c>
      <c r="B72" s="105" t="s">
        <v>68</v>
      </c>
      <c r="C72" s="7">
        <v>70</v>
      </c>
      <c r="D72" s="7">
        <v>70</v>
      </c>
      <c r="E72" s="7">
        <v>60</v>
      </c>
      <c r="F72" s="7">
        <v>60</v>
      </c>
      <c r="G72" s="7">
        <v>70</v>
      </c>
      <c r="H72" s="7">
        <v>70</v>
      </c>
      <c r="I72" s="7">
        <v>60</v>
      </c>
      <c r="J72" s="7">
        <v>70</v>
      </c>
      <c r="K72" s="7">
        <v>80</v>
      </c>
      <c r="L72" s="7">
        <v>80</v>
      </c>
      <c r="M72" s="7">
        <v>80</v>
      </c>
      <c r="N72" s="7">
        <v>90</v>
      </c>
      <c r="O72" s="78">
        <v>100</v>
      </c>
      <c r="P72" s="78">
        <v>100</v>
      </c>
      <c r="Q72" s="78">
        <v>100</v>
      </c>
      <c r="R72" s="78">
        <v>110</v>
      </c>
      <c r="S72" s="78">
        <v>110</v>
      </c>
      <c r="T72" s="78">
        <v>120</v>
      </c>
      <c r="U72" s="78">
        <v>110</v>
      </c>
      <c r="V72">
        <v>110</v>
      </c>
      <c r="W72">
        <v>130</v>
      </c>
      <c r="X72" s="36">
        <v>130</v>
      </c>
      <c r="Y72" s="36">
        <v>120</v>
      </c>
    </row>
    <row r="73" spans="1:25" x14ac:dyDescent="0.2">
      <c r="A73" s="1">
        <f>VLOOKUP(B73,TabellenBUS!$B$6:$D$386,2,FALSE)</f>
        <v>67</v>
      </c>
      <c r="B73" s="105" t="s">
        <v>69</v>
      </c>
      <c r="C73" s="7">
        <v>400</v>
      </c>
      <c r="D73" s="7">
        <v>390</v>
      </c>
      <c r="E73" s="7">
        <v>390</v>
      </c>
      <c r="F73" s="7">
        <v>410</v>
      </c>
      <c r="G73" s="7">
        <v>420</v>
      </c>
      <c r="H73" s="7">
        <v>420</v>
      </c>
      <c r="I73" s="7">
        <v>400</v>
      </c>
      <c r="J73" s="7">
        <v>420</v>
      </c>
      <c r="K73" s="7">
        <v>430</v>
      </c>
      <c r="L73" s="7">
        <v>430</v>
      </c>
      <c r="M73" s="7">
        <v>430</v>
      </c>
      <c r="N73" s="7">
        <v>430</v>
      </c>
      <c r="O73" s="78">
        <v>430</v>
      </c>
      <c r="P73" s="78">
        <v>440</v>
      </c>
      <c r="Q73" s="78">
        <v>440</v>
      </c>
      <c r="R73" s="78">
        <v>470</v>
      </c>
      <c r="S73" s="78">
        <v>490</v>
      </c>
      <c r="T73" s="78">
        <v>490</v>
      </c>
      <c r="U73" s="78">
        <v>480</v>
      </c>
      <c r="V73">
        <v>480</v>
      </c>
      <c r="W73">
        <v>480</v>
      </c>
      <c r="X73" s="36">
        <v>470</v>
      </c>
      <c r="Y73" s="36">
        <v>450</v>
      </c>
    </row>
    <row r="74" spans="1:25" x14ac:dyDescent="0.2">
      <c r="A74" s="1">
        <f>VLOOKUP(B74,TabellenBUS!$B$6:$D$386,2,FALSE)</f>
        <v>68</v>
      </c>
      <c r="B74" s="105" t="s">
        <v>70</v>
      </c>
      <c r="C74" s="7">
        <v>620</v>
      </c>
      <c r="D74" s="7">
        <v>630</v>
      </c>
      <c r="E74" s="7">
        <v>610</v>
      </c>
      <c r="F74" s="7">
        <v>610</v>
      </c>
      <c r="G74" s="7">
        <v>650</v>
      </c>
      <c r="H74" s="7">
        <v>660</v>
      </c>
      <c r="I74" s="7">
        <v>640</v>
      </c>
      <c r="J74" s="7">
        <v>640</v>
      </c>
      <c r="K74" s="7">
        <v>650</v>
      </c>
      <c r="L74" s="7">
        <v>660</v>
      </c>
      <c r="M74" s="7">
        <v>650</v>
      </c>
      <c r="N74" s="7">
        <v>660</v>
      </c>
      <c r="O74" s="78">
        <v>670</v>
      </c>
      <c r="P74" s="78">
        <v>680</v>
      </c>
      <c r="Q74" s="78">
        <v>660</v>
      </c>
      <c r="R74" s="78">
        <v>670</v>
      </c>
      <c r="S74" s="78">
        <v>650</v>
      </c>
      <c r="T74" s="78">
        <v>650</v>
      </c>
      <c r="U74" s="78">
        <v>630</v>
      </c>
      <c r="V74">
        <v>640</v>
      </c>
      <c r="W74">
        <v>650</v>
      </c>
      <c r="X74" s="36">
        <v>630</v>
      </c>
      <c r="Y74" s="36">
        <v>600</v>
      </c>
    </row>
    <row r="75" spans="1:25" x14ac:dyDescent="0.2">
      <c r="A75" s="1">
        <f>VLOOKUP(B75,TabellenBUS!$B$6:$D$386,2,FALSE)</f>
        <v>69</v>
      </c>
      <c r="B75" s="105" t="s">
        <v>71</v>
      </c>
      <c r="C75" s="7">
        <v>170</v>
      </c>
      <c r="D75" s="7">
        <v>190</v>
      </c>
      <c r="E75" s="7">
        <v>170</v>
      </c>
      <c r="F75" s="7">
        <v>180</v>
      </c>
      <c r="G75" s="7">
        <v>200</v>
      </c>
      <c r="H75" s="7">
        <v>200</v>
      </c>
      <c r="I75" s="7">
        <v>210</v>
      </c>
      <c r="J75" s="7">
        <v>230</v>
      </c>
      <c r="K75" s="7">
        <v>230</v>
      </c>
      <c r="L75" s="7">
        <v>240</v>
      </c>
      <c r="M75" s="7">
        <v>240</v>
      </c>
      <c r="N75" s="7">
        <v>250</v>
      </c>
      <c r="O75" s="78">
        <v>260</v>
      </c>
      <c r="P75" s="78">
        <v>260</v>
      </c>
      <c r="Q75" s="78">
        <v>260</v>
      </c>
      <c r="R75" s="78">
        <v>270</v>
      </c>
      <c r="S75" s="78">
        <v>280</v>
      </c>
      <c r="T75" s="78">
        <v>290</v>
      </c>
      <c r="U75" s="78">
        <v>290</v>
      </c>
      <c r="V75">
        <v>280</v>
      </c>
      <c r="W75">
        <v>290</v>
      </c>
      <c r="X75" s="36">
        <v>280</v>
      </c>
      <c r="Y75" s="36">
        <v>270</v>
      </c>
    </row>
    <row r="76" spans="1:25" x14ac:dyDescent="0.2">
      <c r="A76" s="1">
        <f>VLOOKUP(B76,TabellenBUS!$B$6:$D$386,2,FALSE)</f>
        <v>70</v>
      </c>
      <c r="B76" s="105" t="s">
        <v>72</v>
      </c>
      <c r="C76" s="7">
        <v>500</v>
      </c>
      <c r="D76" s="7">
        <v>510</v>
      </c>
      <c r="E76" s="7">
        <v>520</v>
      </c>
      <c r="F76" s="7">
        <v>540</v>
      </c>
      <c r="G76" s="7">
        <v>570</v>
      </c>
      <c r="H76" s="7">
        <v>560</v>
      </c>
      <c r="I76" s="7">
        <v>550</v>
      </c>
      <c r="J76" s="7">
        <v>540</v>
      </c>
      <c r="K76" s="7">
        <v>540</v>
      </c>
      <c r="L76" s="7">
        <v>530</v>
      </c>
      <c r="M76" s="7">
        <v>520</v>
      </c>
      <c r="N76" s="7">
        <v>520</v>
      </c>
      <c r="O76" s="78">
        <v>530</v>
      </c>
      <c r="P76" s="78">
        <v>520</v>
      </c>
      <c r="Q76" s="78">
        <v>520</v>
      </c>
      <c r="R76" s="78">
        <v>530</v>
      </c>
      <c r="S76" s="78">
        <v>530</v>
      </c>
      <c r="T76" s="78">
        <v>520</v>
      </c>
      <c r="U76" s="78">
        <v>510</v>
      </c>
      <c r="V76">
        <v>510</v>
      </c>
      <c r="W76">
        <v>500</v>
      </c>
      <c r="X76" s="36">
        <v>500</v>
      </c>
      <c r="Y76" s="36">
        <v>470</v>
      </c>
    </row>
    <row r="77" spans="1:25" x14ac:dyDescent="0.2">
      <c r="A77" s="1">
        <f>VLOOKUP(B77,TabellenBUS!$B$6:$D$386,2,FALSE)</f>
        <v>71</v>
      </c>
      <c r="B77" s="105" t="s">
        <v>73</v>
      </c>
      <c r="C77" s="7">
        <v>3060</v>
      </c>
      <c r="D77" s="7">
        <v>3120</v>
      </c>
      <c r="E77" s="7">
        <v>3030</v>
      </c>
      <c r="F77" s="7">
        <v>3070</v>
      </c>
      <c r="G77" s="7">
        <v>3120</v>
      </c>
      <c r="H77" s="7">
        <v>3110</v>
      </c>
      <c r="I77" s="7">
        <v>3100</v>
      </c>
      <c r="J77" s="7">
        <v>3140</v>
      </c>
      <c r="K77" s="7">
        <v>3180</v>
      </c>
      <c r="L77" s="7">
        <v>3200</v>
      </c>
      <c r="M77" s="7">
        <v>3180</v>
      </c>
      <c r="N77" s="7">
        <v>3220</v>
      </c>
      <c r="O77" s="78">
        <v>3300</v>
      </c>
      <c r="P77" s="78">
        <v>3310</v>
      </c>
      <c r="Q77" s="78">
        <v>3270</v>
      </c>
      <c r="R77" s="78">
        <v>3330</v>
      </c>
      <c r="S77" s="78">
        <v>3370</v>
      </c>
      <c r="T77" s="78">
        <v>3380</v>
      </c>
      <c r="U77" s="78">
        <v>3340</v>
      </c>
      <c r="V77">
        <v>3330</v>
      </c>
      <c r="W77">
        <v>3330</v>
      </c>
      <c r="X77" s="36">
        <v>3310</v>
      </c>
      <c r="Y77" s="36">
        <v>3170</v>
      </c>
    </row>
    <row r="78" spans="1:25" x14ac:dyDescent="0.2">
      <c r="A78" s="1">
        <f>VLOOKUP(B78,TabellenBUS!$B$6:$D$386,2,FALSE)</f>
        <v>72</v>
      </c>
      <c r="B78" s="105" t="s">
        <v>74</v>
      </c>
      <c r="C78" s="7">
        <v>890</v>
      </c>
      <c r="D78" s="7">
        <v>910</v>
      </c>
      <c r="E78" s="7">
        <v>930</v>
      </c>
      <c r="F78" s="7">
        <v>980</v>
      </c>
      <c r="G78" s="7">
        <v>1030</v>
      </c>
      <c r="H78" s="7">
        <v>1040</v>
      </c>
      <c r="I78" s="7">
        <v>1020</v>
      </c>
      <c r="J78" s="7">
        <v>1030</v>
      </c>
      <c r="K78" s="7">
        <v>1050</v>
      </c>
      <c r="L78" s="7">
        <v>1020</v>
      </c>
      <c r="M78" s="7">
        <v>1000</v>
      </c>
      <c r="N78" s="7">
        <v>1020</v>
      </c>
      <c r="O78" s="78">
        <v>1060</v>
      </c>
      <c r="P78" s="78">
        <v>1050</v>
      </c>
      <c r="Q78" s="78">
        <v>1030</v>
      </c>
      <c r="R78" s="78">
        <v>1060</v>
      </c>
      <c r="S78" s="78">
        <v>1110</v>
      </c>
      <c r="T78" s="78">
        <v>1100</v>
      </c>
      <c r="U78" s="78">
        <v>1090</v>
      </c>
      <c r="V78">
        <v>1070</v>
      </c>
      <c r="W78">
        <v>1040</v>
      </c>
      <c r="X78" s="36">
        <v>990</v>
      </c>
      <c r="Y78" s="36">
        <v>970</v>
      </c>
    </row>
    <row r="79" spans="1:25" x14ac:dyDescent="0.2">
      <c r="A79" s="1">
        <f>VLOOKUP(B79,TabellenBUS!$B$6:$D$386,2,FALSE)</f>
        <v>73</v>
      </c>
      <c r="B79" s="105" t="s">
        <v>75</v>
      </c>
      <c r="C79" s="7">
        <v>380</v>
      </c>
      <c r="D79" s="7">
        <v>380</v>
      </c>
      <c r="E79" s="7">
        <v>360</v>
      </c>
      <c r="F79" s="7">
        <v>370</v>
      </c>
      <c r="G79" s="7">
        <v>400</v>
      </c>
      <c r="H79" s="7">
        <v>390</v>
      </c>
      <c r="I79" s="7">
        <v>400</v>
      </c>
      <c r="J79" s="7">
        <v>410</v>
      </c>
      <c r="K79" s="7">
        <v>420</v>
      </c>
      <c r="L79" s="7">
        <v>420</v>
      </c>
      <c r="M79" s="7">
        <v>430</v>
      </c>
      <c r="N79" s="7">
        <v>430</v>
      </c>
      <c r="O79" s="78">
        <v>440</v>
      </c>
      <c r="P79" s="78">
        <v>440</v>
      </c>
      <c r="Q79" s="78">
        <v>460</v>
      </c>
      <c r="R79" s="78">
        <v>470</v>
      </c>
      <c r="S79" s="78">
        <v>480</v>
      </c>
      <c r="T79" s="78">
        <v>480</v>
      </c>
      <c r="U79" s="78">
        <v>480</v>
      </c>
      <c r="V79">
        <v>480</v>
      </c>
      <c r="W79">
        <v>480</v>
      </c>
      <c r="X79" s="36">
        <v>470</v>
      </c>
      <c r="Y79" s="36">
        <v>440</v>
      </c>
    </row>
    <row r="80" spans="1:25" x14ac:dyDescent="0.2">
      <c r="A80" s="1">
        <f>VLOOKUP(B80,TabellenBUS!$B$6:$D$386,2,FALSE)</f>
        <v>74</v>
      </c>
      <c r="B80" s="105" t="s">
        <v>76</v>
      </c>
      <c r="C80" s="7">
        <v>2580</v>
      </c>
      <c r="D80" s="7">
        <v>2640</v>
      </c>
      <c r="E80" s="7">
        <v>2630</v>
      </c>
      <c r="F80" s="7">
        <v>2700</v>
      </c>
      <c r="G80" s="7">
        <v>2880</v>
      </c>
      <c r="H80" s="7">
        <v>2930</v>
      </c>
      <c r="I80" s="7">
        <v>2860</v>
      </c>
      <c r="J80" s="7">
        <v>2920</v>
      </c>
      <c r="K80" s="7">
        <v>2990</v>
      </c>
      <c r="L80" s="7">
        <v>3040</v>
      </c>
      <c r="M80" s="7">
        <v>3030</v>
      </c>
      <c r="N80" s="7">
        <v>3110</v>
      </c>
      <c r="O80" s="78">
        <v>3200</v>
      </c>
      <c r="P80" s="78">
        <v>3240</v>
      </c>
      <c r="Q80" s="78">
        <v>3230</v>
      </c>
      <c r="R80" s="78">
        <v>3250</v>
      </c>
      <c r="S80" s="78">
        <v>3300</v>
      </c>
      <c r="T80" s="78">
        <v>3250</v>
      </c>
      <c r="U80" s="78">
        <v>3170</v>
      </c>
      <c r="V80">
        <v>3120</v>
      </c>
      <c r="W80">
        <v>3120</v>
      </c>
      <c r="X80" s="36">
        <v>3060</v>
      </c>
      <c r="Y80" s="36">
        <v>2980</v>
      </c>
    </row>
    <row r="81" spans="1:25" x14ac:dyDescent="0.2">
      <c r="A81" s="1">
        <f>VLOOKUP(B81,TabellenBUS!$B$6:$D$386,2,FALSE)</f>
        <v>75</v>
      </c>
      <c r="B81" s="105" t="s">
        <v>77</v>
      </c>
      <c r="C81" s="7">
        <v>480</v>
      </c>
      <c r="D81" s="7">
        <v>480</v>
      </c>
      <c r="E81" s="7">
        <v>490</v>
      </c>
      <c r="F81" s="7">
        <v>510</v>
      </c>
      <c r="G81" s="7">
        <v>510</v>
      </c>
      <c r="H81" s="7">
        <v>510</v>
      </c>
      <c r="I81" s="7">
        <v>520</v>
      </c>
      <c r="J81" s="7">
        <v>530</v>
      </c>
      <c r="K81" s="7">
        <v>530</v>
      </c>
      <c r="L81" s="7">
        <v>510</v>
      </c>
      <c r="M81" s="7">
        <v>510</v>
      </c>
      <c r="N81" s="7">
        <v>530</v>
      </c>
      <c r="O81" s="78">
        <v>530</v>
      </c>
      <c r="P81" s="78">
        <v>520</v>
      </c>
      <c r="Q81" s="78">
        <v>520</v>
      </c>
      <c r="R81" s="78">
        <v>510</v>
      </c>
      <c r="S81" s="78">
        <v>520</v>
      </c>
      <c r="T81" s="78">
        <v>520</v>
      </c>
      <c r="U81" s="78">
        <v>510</v>
      </c>
      <c r="V81">
        <v>510</v>
      </c>
      <c r="W81">
        <v>500</v>
      </c>
      <c r="X81" s="36">
        <v>490</v>
      </c>
      <c r="Y81" s="36">
        <v>480</v>
      </c>
    </row>
    <row r="82" spans="1:25" x14ac:dyDescent="0.2">
      <c r="A82" s="1">
        <f>VLOOKUP(B82,TabellenBUS!$B$6:$D$386,2,FALSE)</f>
        <v>76</v>
      </c>
      <c r="B82" s="105" t="s">
        <v>78</v>
      </c>
      <c r="C82" s="7">
        <v>160</v>
      </c>
      <c r="D82" s="7">
        <v>160</v>
      </c>
      <c r="E82" s="7">
        <v>160</v>
      </c>
      <c r="F82" s="7">
        <v>170</v>
      </c>
      <c r="G82" s="7">
        <v>180</v>
      </c>
      <c r="H82" s="7">
        <v>180</v>
      </c>
      <c r="I82" s="7">
        <v>180</v>
      </c>
      <c r="J82" s="7">
        <v>190</v>
      </c>
      <c r="K82" s="7">
        <v>190</v>
      </c>
      <c r="L82" s="7">
        <v>200</v>
      </c>
      <c r="M82" s="7">
        <v>210</v>
      </c>
      <c r="N82" s="7">
        <v>210</v>
      </c>
      <c r="O82" s="78">
        <v>220</v>
      </c>
      <c r="P82" s="78">
        <v>210</v>
      </c>
      <c r="Q82" s="78">
        <v>220</v>
      </c>
      <c r="R82" s="78">
        <v>220</v>
      </c>
      <c r="S82" s="78">
        <v>240</v>
      </c>
      <c r="T82" s="78">
        <v>250</v>
      </c>
      <c r="U82" s="78">
        <v>240</v>
      </c>
      <c r="V82">
        <v>230</v>
      </c>
      <c r="W82">
        <v>240</v>
      </c>
      <c r="X82" s="36">
        <v>230</v>
      </c>
      <c r="Y82" s="36">
        <v>230</v>
      </c>
    </row>
    <row r="83" spans="1:25" x14ac:dyDescent="0.2">
      <c r="A83" s="1">
        <f>VLOOKUP(B83,TabellenBUS!$B$6:$D$386,2,FALSE)</f>
        <v>77</v>
      </c>
      <c r="B83" s="105" t="s">
        <v>79</v>
      </c>
      <c r="C83" s="7">
        <v>330</v>
      </c>
      <c r="D83" s="7">
        <v>330</v>
      </c>
      <c r="E83" s="7">
        <v>320</v>
      </c>
      <c r="F83" s="7">
        <v>350</v>
      </c>
      <c r="G83" s="7">
        <v>360</v>
      </c>
      <c r="H83" s="7">
        <v>360</v>
      </c>
      <c r="I83" s="7">
        <v>370</v>
      </c>
      <c r="J83" s="7">
        <v>360</v>
      </c>
      <c r="K83" s="7">
        <v>360</v>
      </c>
      <c r="L83" s="7">
        <v>360</v>
      </c>
      <c r="M83" s="7">
        <v>360</v>
      </c>
      <c r="N83" s="7">
        <v>360</v>
      </c>
      <c r="O83" s="78">
        <v>370</v>
      </c>
      <c r="P83" s="78">
        <v>370</v>
      </c>
      <c r="Q83" s="78">
        <v>370</v>
      </c>
      <c r="R83" s="78">
        <v>350</v>
      </c>
      <c r="S83" s="78">
        <v>360</v>
      </c>
      <c r="T83" s="78">
        <v>360</v>
      </c>
      <c r="U83" s="78">
        <v>350</v>
      </c>
      <c r="V83">
        <v>350</v>
      </c>
      <c r="W83">
        <v>330</v>
      </c>
      <c r="X83" s="36">
        <v>310</v>
      </c>
      <c r="Y83" s="36">
        <v>290</v>
      </c>
    </row>
    <row r="84" spans="1:25" x14ac:dyDescent="0.2">
      <c r="A84" s="1">
        <f>VLOOKUP(B84,TabellenBUS!$B$6:$D$386,2,FALSE)</f>
        <v>78</v>
      </c>
      <c r="B84" s="105" t="s">
        <v>80</v>
      </c>
      <c r="C84" s="7">
        <v>1090</v>
      </c>
      <c r="D84" s="7">
        <v>1150</v>
      </c>
      <c r="E84" s="7">
        <v>1100</v>
      </c>
      <c r="F84" s="7">
        <v>1130</v>
      </c>
      <c r="G84" s="7">
        <v>1140</v>
      </c>
      <c r="H84" s="7">
        <v>1150</v>
      </c>
      <c r="I84" s="7">
        <v>1180</v>
      </c>
      <c r="J84" s="7">
        <v>1220</v>
      </c>
      <c r="K84" s="7">
        <v>1250</v>
      </c>
      <c r="L84" s="7">
        <v>1250</v>
      </c>
      <c r="M84" s="7">
        <v>1240</v>
      </c>
      <c r="N84" s="7">
        <v>1260</v>
      </c>
      <c r="O84" s="78">
        <v>1310</v>
      </c>
      <c r="P84" s="78">
        <v>1310</v>
      </c>
      <c r="Q84" s="78">
        <v>1340</v>
      </c>
      <c r="R84" s="78">
        <v>1350</v>
      </c>
      <c r="S84" s="78">
        <v>1390</v>
      </c>
      <c r="T84" s="78">
        <v>1400</v>
      </c>
      <c r="U84" s="78">
        <v>1370</v>
      </c>
      <c r="V84">
        <v>1360</v>
      </c>
      <c r="W84">
        <v>1320</v>
      </c>
      <c r="X84" s="36">
        <v>1320</v>
      </c>
      <c r="Y84" s="36">
        <v>1290</v>
      </c>
    </row>
    <row r="85" spans="1:25" x14ac:dyDescent="0.2">
      <c r="A85" s="1">
        <f>VLOOKUP(B85,TabellenBUS!$B$6:$D$386,2,FALSE)</f>
        <v>79</v>
      </c>
      <c r="B85" s="105" t="s">
        <v>81</v>
      </c>
      <c r="C85" s="7">
        <v>250</v>
      </c>
      <c r="D85" s="7">
        <v>260</v>
      </c>
      <c r="E85" s="7">
        <v>270</v>
      </c>
      <c r="F85" s="7">
        <v>270</v>
      </c>
      <c r="G85" s="7">
        <v>270</v>
      </c>
      <c r="H85" s="7">
        <v>260</v>
      </c>
      <c r="I85" s="7">
        <v>270</v>
      </c>
      <c r="J85" s="7">
        <v>270</v>
      </c>
      <c r="K85" s="7">
        <v>280</v>
      </c>
      <c r="L85" s="7">
        <v>280</v>
      </c>
      <c r="M85" s="7">
        <v>280</v>
      </c>
      <c r="N85" s="7">
        <v>300</v>
      </c>
      <c r="O85" s="78">
        <v>300</v>
      </c>
      <c r="P85" s="78">
        <v>300</v>
      </c>
      <c r="Q85" s="78">
        <v>290</v>
      </c>
      <c r="R85" s="78">
        <v>310</v>
      </c>
      <c r="S85" s="78">
        <v>330</v>
      </c>
      <c r="T85" s="78">
        <v>320</v>
      </c>
      <c r="U85" s="78">
        <v>320</v>
      </c>
      <c r="V85">
        <v>310</v>
      </c>
      <c r="W85">
        <v>320</v>
      </c>
      <c r="X85" s="36">
        <v>310</v>
      </c>
      <c r="Y85" s="36">
        <v>320</v>
      </c>
    </row>
    <row r="86" spans="1:25" x14ac:dyDescent="0.2">
      <c r="A86" s="1">
        <f>VLOOKUP(B86,TabellenBUS!$B$6:$D$386,2,FALSE)</f>
        <v>80</v>
      </c>
      <c r="B86" s="105" t="s">
        <v>82</v>
      </c>
      <c r="C86" s="7">
        <v>610</v>
      </c>
      <c r="D86" s="7">
        <v>610</v>
      </c>
      <c r="E86" s="7">
        <v>600</v>
      </c>
      <c r="F86" s="7">
        <v>630</v>
      </c>
      <c r="G86" s="7">
        <v>640</v>
      </c>
      <c r="H86" s="7">
        <v>650</v>
      </c>
      <c r="I86" s="7">
        <v>640</v>
      </c>
      <c r="J86" s="7">
        <v>660</v>
      </c>
      <c r="K86" s="7">
        <v>660</v>
      </c>
      <c r="L86" s="7">
        <v>650</v>
      </c>
      <c r="M86" s="7">
        <v>630</v>
      </c>
      <c r="N86" s="7">
        <v>650</v>
      </c>
      <c r="O86" s="78">
        <v>670</v>
      </c>
      <c r="P86" s="78">
        <v>660</v>
      </c>
      <c r="Q86" s="78">
        <v>660</v>
      </c>
      <c r="R86" s="78">
        <v>680</v>
      </c>
      <c r="S86" s="78">
        <v>680</v>
      </c>
      <c r="T86" s="78">
        <v>660</v>
      </c>
      <c r="U86" s="78">
        <v>650</v>
      </c>
      <c r="V86">
        <v>640</v>
      </c>
      <c r="W86">
        <v>640</v>
      </c>
      <c r="X86" s="36">
        <v>630</v>
      </c>
      <c r="Y86" s="36">
        <v>630</v>
      </c>
    </row>
    <row r="87" spans="1:25" x14ac:dyDescent="0.2">
      <c r="A87" s="1">
        <f>VLOOKUP(B87,TabellenBUS!$B$6:$D$386,2,FALSE)</f>
        <v>81</v>
      </c>
      <c r="B87" s="105" t="s">
        <v>83</v>
      </c>
      <c r="C87" s="7">
        <v>3630</v>
      </c>
      <c r="D87" s="7">
        <v>3650</v>
      </c>
      <c r="E87" s="7">
        <v>3670</v>
      </c>
      <c r="F87" s="7">
        <v>3810</v>
      </c>
      <c r="G87" s="7">
        <v>3980</v>
      </c>
      <c r="H87" s="7">
        <v>4080</v>
      </c>
      <c r="I87" s="7">
        <v>4050</v>
      </c>
      <c r="J87" s="7">
        <v>4190</v>
      </c>
      <c r="K87" s="7">
        <v>4260</v>
      </c>
      <c r="L87" s="7">
        <v>4240</v>
      </c>
      <c r="M87" s="7">
        <v>4210</v>
      </c>
      <c r="N87" s="7">
        <v>4280</v>
      </c>
      <c r="O87" s="78">
        <v>4370</v>
      </c>
      <c r="P87" s="78">
        <v>4460</v>
      </c>
      <c r="Q87" s="78">
        <v>4360</v>
      </c>
      <c r="R87" s="78">
        <v>4420</v>
      </c>
      <c r="S87" s="78">
        <v>4420</v>
      </c>
      <c r="T87" s="78">
        <v>4330</v>
      </c>
      <c r="U87" s="78">
        <v>4250</v>
      </c>
      <c r="V87">
        <v>4210</v>
      </c>
      <c r="W87">
        <v>4200</v>
      </c>
      <c r="X87" s="36">
        <v>4140</v>
      </c>
      <c r="Y87" s="36">
        <v>4060</v>
      </c>
    </row>
    <row r="88" spans="1:25" x14ac:dyDescent="0.2">
      <c r="A88" s="1">
        <f>VLOOKUP(B88,TabellenBUS!$B$6:$D$386,2,FALSE)</f>
        <v>82</v>
      </c>
      <c r="B88" s="105" t="s">
        <v>84</v>
      </c>
      <c r="C88" s="7">
        <v>120</v>
      </c>
      <c r="D88" s="7">
        <v>120</v>
      </c>
      <c r="E88" s="7">
        <v>130</v>
      </c>
      <c r="F88" s="7">
        <v>120</v>
      </c>
      <c r="G88" s="7">
        <v>130</v>
      </c>
      <c r="H88" s="7">
        <v>130</v>
      </c>
      <c r="I88" s="7">
        <v>140</v>
      </c>
      <c r="J88" s="7">
        <v>150</v>
      </c>
      <c r="K88" s="7">
        <v>140</v>
      </c>
      <c r="L88" s="7">
        <v>150</v>
      </c>
      <c r="M88" s="7">
        <v>160</v>
      </c>
      <c r="N88" s="7">
        <v>160</v>
      </c>
      <c r="O88" s="78">
        <v>170</v>
      </c>
      <c r="P88" s="78">
        <v>180</v>
      </c>
      <c r="Q88" s="78">
        <v>180</v>
      </c>
      <c r="R88" s="78">
        <v>180</v>
      </c>
      <c r="S88" s="78">
        <v>180</v>
      </c>
      <c r="T88" s="78">
        <v>170</v>
      </c>
      <c r="U88" s="78">
        <v>170</v>
      </c>
      <c r="V88">
        <v>170</v>
      </c>
      <c r="W88">
        <v>170</v>
      </c>
      <c r="X88" s="36">
        <v>180</v>
      </c>
      <c r="Y88" s="36">
        <v>180</v>
      </c>
    </row>
    <row r="89" spans="1:25" x14ac:dyDescent="0.2">
      <c r="A89" s="1">
        <f>VLOOKUP(B89,TabellenBUS!$B$6:$D$386,2,FALSE)</f>
        <v>83</v>
      </c>
      <c r="B89" s="105" t="s">
        <v>85</v>
      </c>
      <c r="C89" s="7">
        <v>160</v>
      </c>
      <c r="D89" s="7">
        <v>160</v>
      </c>
      <c r="E89" s="7">
        <v>170</v>
      </c>
      <c r="F89" s="7">
        <v>170</v>
      </c>
      <c r="G89" s="7">
        <v>170</v>
      </c>
      <c r="H89" s="7">
        <v>190</v>
      </c>
      <c r="I89" s="7">
        <v>170</v>
      </c>
      <c r="J89" s="7">
        <v>170</v>
      </c>
      <c r="K89" s="7">
        <v>180</v>
      </c>
      <c r="L89" s="7">
        <v>180</v>
      </c>
      <c r="M89" s="7">
        <v>180</v>
      </c>
      <c r="N89" s="7">
        <v>180</v>
      </c>
      <c r="O89" s="78">
        <v>190</v>
      </c>
      <c r="P89" s="78">
        <v>190</v>
      </c>
      <c r="Q89" s="78">
        <v>200</v>
      </c>
      <c r="R89" s="78">
        <v>200</v>
      </c>
      <c r="S89" s="78">
        <v>210</v>
      </c>
      <c r="T89" s="78">
        <v>200</v>
      </c>
      <c r="U89" s="78">
        <v>200</v>
      </c>
      <c r="V89">
        <v>200</v>
      </c>
      <c r="W89">
        <v>210</v>
      </c>
      <c r="X89" s="36">
        <v>210</v>
      </c>
      <c r="Y89" s="36">
        <v>210</v>
      </c>
    </row>
    <row r="90" spans="1:25" x14ac:dyDescent="0.2">
      <c r="A90" s="1">
        <f>VLOOKUP(B90,TabellenBUS!$B$6:$D$386,2,FALSE)</f>
        <v>84</v>
      </c>
      <c r="B90" s="105" t="s">
        <v>86</v>
      </c>
      <c r="C90" s="7">
        <v>680</v>
      </c>
      <c r="D90" s="7">
        <v>680</v>
      </c>
      <c r="E90" s="7">
        <v>650</v>
      </c>
      <c r="F90" s="7">
        <v>690</v>
      </c>
      <c r="G90" s="7">
        <v>720</v>
      </c>
      <c r="H90" s="7">
        <v>700</v>
      </c>
      <c r="I90" s="7">
        <v>690</v>
      </c>
      <c r="J90" s="7">
        <v>710</v>
      </c>
      <c r="K90" s="7">
        <v>720</v>
      </c>
      <c r="L90" s="7">
        <v>710</v>
      </c>
      <c r="M90" s="7">
        <v>700</v>
      </c>
      <c r="N90" s="7">
        <v>730</v>
      </c>
      <c r="O90" s="78">
        <v>750</v>
      </c>
      <c r="P90" s="78">
        <v>720</v>
      </c>
      <c r="Q90" s="78">
        <v>730</v>
      </c>
      <c r="R90" s="78">
        <v>750</v>
      </c>
      <c r="S90" s="78">
        <v>780</v>
      </c>
      <c r="T90" s="78">
        <v>760</v>
      </c>
      <c r="U90" s="78">
        <v>740</v>
      </c>
      <c r="V90">
        <v>740</v>
      </c>
      <c r="W90">
        <v>750</v>
      </c>
      <c r="X90" s="36">
        <v>730</v>
      </c>
      <c r="Y90" s="36">
        <v>720</v>
      </c>
    </row>
    <row r="91" spans="1:25" x14ac:dyDescent="0.2">
      <c r="A91" s="1">
        <f>VLOOKUP(B91,TabellenBUS!$B$6:$D$386,2,FALSE)</f>
        <v>85</v>
      </c>
      <c r="B91" s="105" t="s">
        <v>87</v>
      </c>
      <c r="C91" s="7">
        <v>210</v>
      </c>
      <c r="D91" s="7">
        <v>220</v>
      </c>
      <c r="E91" s="7">
        <v>220</v>
      </c>
      <c r="F91" s="7">
        <v>240</v>
      </c>
      <c r="G91" s="7">
        <v>230</v>
      </c>
      <c r="H91" s="7">
        <v>230</v>
      </c>
      <c r="I91" s="7">
        <v>230</v>
      </c>
      <c r="J91" s="7">
        <v>270</v>
      </c>
      <c r="K91" s="7">
        <v>290</v>
      </c>
      <c r="L91" s="7">
        <v>280</v>
      </c>
      <c r="M91" s="7">
        <v>290</v>
      </c>
      <c r="N91" s="7">
        <v>300</v>
      </c>
      <c r="O91" s="78">
        <v>310</v>
      </c>
      <c r="P91" s="78">
        <v>300</v>
      </c>
      <c r="Q91" s="78">
        <v>300</v>
      </c>
      <c r="R91" s="78">
        <v>310</v>
      </c>
      <c r="S91" s="78">
        <v>320</v>
      </c>
      <c r="T91" s="78">
        <v>320</v>
      </c>
      <c r="U91" s="78">
        <v>330</v>
      </c>
      <c r="V91">
        <v>330</v>
      </c>
      <c r="W91">
        <v>340</v>
      </c>
      <c r="X91" s="36">
        <v>320</v>
      </c>
      <c r="Y91" s="36">
        <v>310</v>
      </c>
    </row>
    <row r="92" spans="1:25" x14ac:dyDescent="0.2">
      <c r="A92" s="1">
        <f>VLOOKUP(B92,TabellenBUS!$B$6:$D$386,2,FALSE)</f>
        <v>86</v>
      </c>
      <c r="B92" s="105" t="s">
        <v>88</v>
      </c>
      <c r="C92" s="7">
        <v>380</v>
      </c>
      <c r="D92" s="7">
        <v>410</v>
      </c>
      <c r="E92" s="7">
        <v>390</v>
      </c>
      <c r="F92" s="7">
        <v>430</v>
      </c>
      <c r="G92" s="7">
        <v>450</v>
      </c>
      <c r="H92" s="7">
        <v>440</v>
      </c>
      <c r="I92" s="7">
        <v>420</v>
      </c>
      <c r="J92" s="7">
        <v>440</v>
      </c>
      <c r="K92" s="7">
        <v>450</v>
      </c>
      <c r="L92" s="7">
        <v>460</v>
      </c>
      <c r="M92" s="7">
        <v>440</v>
      </c>
      <c r="N92" s="7">
        <v>460</v>
      </c>
      <c r="O92" s="78">
        <v>470</v>
      </c>
      <c r="P92" s="78">
        <v>470</v>
      </c>
      <c r="Q92" s="78">
        <v>480</v>
      </c>
      <c r="R92" s="78">
        <v>490</v>
      </c>
      <c r="S92" s="78">
        <v>500</v>
      </c>
      <c r="T92" s="78">
        <v>490</v>
      </c>
      <c r="U92" s="78">
        <v>480</v>
      </c>
      <c r="V92">
        <v>480</v>
      </c>
      <c r="W92">
        <v>480</v>
      </c>
      <c r="X92" s="36">
        <v>480</v>
      </c>
      <c r="Y92" s="36">
        <v>460</v>
      </c>
    </row>
    <row r="93" spans="1:25" x14ac:dyDescent="0.2">
      <c r="A93" s="1">
        <f>VLOOKUP(B93,TabellenBUS!$B$6:$D$386,2,FALSE)</f>
        <v>87</v>
      </c>
      <c r="B93" s="105" t="s">
        <v>89</v>
      </c>
      <c r="C93" s="7">
        <v>470</v>
      </c>
      <c r="D93" s="7">
        <v>480</v>
      </c>
      <c r="E93" s="7">
        <v>490</v>
      </c>
      <c r="F93" s="7">
        <v>500</v>
      </c>
      <c r="G93" s="7">
        <v>510</v>
      </c>
      <c r="H93" s="7">
        <v>510</v>
      </c>
      <c r="I93" s="7">
        <v>480</v>
      </c>
      <c r="J93" s="7">
        <v>490</v>
      </c>
      <c r="K93" s="7">
        <v>490</v>
      </c>
      <c r="L93" s="7">
        <v>500</v>
      </c>
      <c r="M93" s="7">
        <v>500</v>
      </c>
      <c r="N93" s="7">
        <v>510</v>
      </c>
      <c r="O93" s="78">
        <v>540</v>
      </c>
      <c r="P93" s="78">
        <v>540</v>
      </c>
      <c r="Q93" s="78">
        <v>530</v>
      </c>
      <c r="R93" s="78">
        <v>530</v>
      </c>
      <c r="S93" s="78">
        <v>530</v>
      </c>
      <c r="T93" s="78">
        <v>530</v>
      </c>
      <c r="U93" s="78">
        <v>510</v>
      </c>
      <c r="V93">
        <v>510</v>
      </c>
      <c r="W93">
        <v>540</v>
      </c>
      <c r="X93" s="36">
        <v>530</v>
      </c>
      <c r="Y93" s="36">
        <v>520</v>
      </c>
    </row>
    <row r="94" spans="1:25" x14ac:dyDescent="0.2">
      <c r="A94" s="1">
        <f>VLOOKUP(B94,TabellenBUS!$B$6:$D$386,2,FALSE)</f>
        <v>88</v>
      </c>
      <c r="B94" s="105" t="s">
        <v>90</v>
      </c>
      <c r="C94" s="7">
        <v>220</v>
      </c>
      <c r="D94" s="7">
        <v>220</v>
      </c>
      <c r="E94" s="7">
        <v>220</v>
      </c>
      <c r="F94" s="7">
        <v>240</v>
      </c>
      <c r="G94" s="7">
        <v>250</v>
      </c>
      <c r="H94" s="7">
        <v>240</v>
      </c>
      <c r="I94" s="7">
        <v>250</v>
      </c>
      <c r="J94" s="7">
        <v>260</v>
      </c>
      <c r="K94" s="7">
        <v>260</v>
      </c>
      <c r="L94" s="7">
        <v>260</v>
      </c>
      <c r="M94" s="7">
        <v>250</v>
      </c>
      <c r="N94" s="7">
        <v>260</v>
      </c>
      <c r="O94" s="78">
        <v>340</v>
      </c>
      <c r="P94" s="78">
        <v>350</v>
      </c>
      <c r="Q94" s="78">
        <v>370</v>
      </c>
      <c r="R94" s="78">
        <v>370</v>
      </c>
      <c r="S94" s="78">
        <v>360</v>
      </c>
      <c r="T94" s="78">
        <v>360</v>
      </c>
      <c r="U94" s="78">
        <v>360</v>
      </c>
      <c r="V94">
        <v>350</v>
      </c>
      <c r="W94">
        <v>350</v>
      </c>
      <c r="X94" s="36">
        <v>350</v>
      </c>
      <c r="Y94" s="36">
        <v>330</v>
      </c>
    </row>
    <row r="95" spans="1:25" x14ac:dyDescent="0.2">
      <c r="A95" s="1">
        <f>VLOOKUP(B95,TabellenBUS!$B$6:$D$386,2,FALSE)</f>
        <v>89</v>
      </c>
      <c r="B95" s="105" t="s">
        <v>91</v>
      </c>
      <c r="C95" s="7">
        <v>1600</v>
      </c>
      <c r="D95" s="7">
        <v>1670</v>
      </c>
      <c r="E95" s="7">
        <v>1680</v>
      </c>
      <c r="F95" s="7">
        <v>1720</v>
      </c>
      <c r="G95" s="7">
        <v>1780</v>
      </c>
      <c r="H95" s="7">
        <v>1760</v>
      </c>
      <c r="I95" s="7">
        <v>1700</v>
      </c>
      <c r="J95" s="7">
        <v>1750</v>
      </c>
      <c r="K95" s="7">
        <v>1810</v>
      </c>
      <c r="L95" s="7">
        <v>1830</v>
      </c>
      <c r="M95" s="7">
        <v>1850</v>
      </c>
      <c r="N95" s="7">
        <v>1900</v>
      </c>
      <c r="O95" s="78">
        <v>1940</v>
      </c>
      <c r="P95" s="78">
        <v>1960</v>
      </c>
      <c r="Q95" s="78">
        <v>1980</v>
      </c>
      <c r="R95" s="78">
        <v>2070</v>
      </c>
      <c r="S95" s="78">
        <v>2110</v>
      </c>
      <c r="T95" s="78">
        <v>2080</v>
      </c>
      <c r="U95" s="78">
        <v>2020</v>
      </c>
      <c r="V95">
        <v>1990</v>
      </c>
      <c r="W95">
        <v>2010</v>
      </c>
      <c r="X95" s="36">
        <v>1960</v>
      </c>
      <c r="Y95" s="36">
        <v>1900</v>
      </c>
    </row>
    <row r="96" spans="1:25" x14ac:dyDescent="0.2">
      <c r="A96" s="1">
        <f>VLOOKUP(B96,TabellenBUS!$B$6:$D$386,2,FALSE)</f>
        <v>90</v>
      </c>
      <c r="B96" s="105" t="s">
        <v>92</v>
      </c>
      <c r="C96" s="7">
        <v>70</v>
      </c>
      <c r="D96" s="7">
        <v>80</v>
      </c>
      <c r="E96" s="7">
        <v>90</v>
      </c>
      <c r="F96" s="7">
        <v>80</v>
      </c>
      <c r="G96" s="7">
        <v>90</v>
      </c>
      <c r="H96" s="7">
        <v>90</v>
      </c>
      <c r="I96" s="7">
        <v>90</v>
      </c>
      <c r="J96" s="7">
        <v>90</v>
      </c>
      <c r="K96" s="7">
        <v>80</v>
      </c>
      <c r="L96" s="7">
        <v>80</v>
      </c>
      <c r="M96" s="7">
        <v>80</v>
      </c>
      <c r="N96" s="7">
        <v>80</v>
      </c>
      <c r="O96" s="78">
        <v>80</v>
      </c>
      <c r="P96" s="78">
        <v>90</v>
      </c>
      <c r="Q96" s="78">
        <v>90</v>
      </c>
      <c r="R96" s="78">
        <v>100</v>
      </c>
      <c r="S96" s="78">
        <v>100</v>
      </c>
      <c r="T96" s="78">
        <v>100</v>
      </c>
      <c r="U96" s="78">
        <v>100</v>
      </c>
      <c r="V96">
        <v>100</v>
      </c>
      <c r="W96">
        <v>90</v>
      </c>
      <c r="X96" s="36">
        <v>90</v>
      </c>
      <c r="Y96" s="36">
        <v>90</v>
      </c>
    </row>
    <row r="97" spans="1:25" x14ac:dyDescent="0.2">
      <c r="A97" s="1">
        <f>VLOOKUP(B97,TabellenBUS!$B$6:$D$386,2,FALSE)</f>
        <v>91</v>
      </c>
      <c r="B97" s="105" t="s">
        <v>93</v>
      </c>
      <c r="C97" s="7">
        <v>440</v>
      </c>
      <c r="D97" s="7">
        <v>450</v>
      </c>
      <c r="E97" s="7">
        <v>440</v>
      </c>
      <c r="F97" s="7">
        <v>460</v>
      </c>
      <c r="G97" s="7">
        <v>450</v>
      </c>
      <c r="H97" s="7">
        <v>460</v>
      </c>
      <c r="I97" s="7">
        <v>440</v>
      </c>
      <c r="J97" s="7">
        <v>450</v>
      </c>
      <c r="K97" s="7">
        <v>470</v>
      </c>
      <c r="L97" s="7">
        <v>460</v>
      </c>
      <c r="M97" s="7">
        <v>450</v>
      </c>
      <c r="N97" s="7">
        <v>460</v>
      </c>
      <c r="O97" s="78">
        <v>490</v>
      </c>
      <c r="P97" s="78">
        <v>490</v>
      </c>
      <c r="Q97" s="78">
        <v>480</v>
      </c>
      <c r="R97" s="78">
        <v>490</v>
      </c>
      <c r="S97" s="78">
        <v>520</v>
      </c>
      <c r="T97" s="78">
        <v>510</v>
      </c>
      <c r="U97" s="78">
        <v>470</v>
      </c>
      <c r="V97">
        <v>470</v>
      </c>
      <c r="W97">
        <v>460</v>
      </c>
      <c r="X97" s="36">
        <v>440</v>
      </c>
      <c r="Y97" s="36">
        <v>430</v>
      </c>
    </row>
    <row r="98" spans="1:25" x14ac:dyDescent="0.2">
      <c r="A98" s="1">
        <f>VLOOKUP(B98,TabellenBUS!$B$6:$D$386,2,FALSE)</f>
        <v>92</v>
      </c>
      <c r="B98" s="105" t="s">
        <v>94</v>
      </c>
      <c r="C98" s="7">
        <v>110</v>
      </c>
      <c r="D98" s="7">
        <v>110</v>
      </c>
      <c r="E98" s="7">
        <v>120</v>
      </c>
      <c r="F98" s="7">
        <v>130</v>
      </c>
      <c r="G98" s="7">
        <v>130</v>
      </c>
      <c r="H98" s="7">
        <v>130</v>
      </c>
      <c r="I98" s="7">
        <v>130</v>
      </c>
      <c r="J98" s="7">
        <v>140</v>
      </c>
      <c r="K98" s="7">
        <v>140</v>
      </c>
      <c r="L98" s="7">
        <v>140</v>
      </c>
      <c r="M98" s="7">
        <v>140</v>
      </c>
      <c r="N98" s="7">
        <v>150</v>
      </c>
      <c r="O98" s="78">
        <v>150</v>
      </c>
      <c r="P98" s="78">
        <v>150</v>
      </c>
      <c r="Q98" s="78">
        <v>160</v>
      </c>
      <c r="R98" s="78">
        <v>170</v>
      </c>
      <c r="S98" s="78">
        <v>170</v>
      </c>
      <c r="T98" s="78">
        <v>170</v>
      </c>
      <c r="U98" s="78">
        <v>170</v>
      </c>
      <c r="V98">
        <v>170</v>
      </c>
      <c r="W98">
        <v>170</v>
      </c>
      <c r="X98" s="36">
        <v>160</v>
      </c>
      <c r="Y98" s="36">
        <v>160</v>
      </c>
    </row>
    <row r="99" spans="1:25" x14ac:dyDescent="0.2">
      <c r="A99" s="1">
        <f>VLOOKUP(B99,TabellenBUS!$B$6:$D$386,2,FALSE)</f>
        <v>93</v>
      </c>
      <c r="B99" s="105" t="s">
        <v>95</v>
      </c>
      <c r="C99" s="7">
        <v>210</v>
      </c>
      <c r="D99" s="7">
        <v>220</v>
      </c>
      <c r="E99" s="7">
        <v>220</v>
      </c>
      <c r="F99" s="7">
        <v>220</v>
      </c>
      <c r="G99" s="7">
        <v>230</v>
      </c>
      <c r="H99" s="7">
        <v>230</v>
      </c>
      <c r="I99" s="7">
        <v>220</v>
      </c>
      <c r="J99" s="7">
        <v>220</v>
      </c>
      <c r="K99" s="7">
        <v>240</v>
      </c>
      <c r="L99" s="7">
        <v>230</v>
      </c>
      <c r="M99" s="7">
        <v>230</v>
      </c>
      <c r="N99" s="7">
        <v>240</v>
      </c>
      <c r="O99" s="78">
        <v>240</v>
      </c>
      <c r="P99" s="78">
        <v>230</v>
      </c>
      <c r="Q99" s="78">
        <v>240</v>
      </c>
      <c r="R99" s="78">
        <v>250</v>
      </c>
      <c r="S99" s="78">
        <v>280</v>
      </c>
      <c r="T99" s="78">
        <v>280</v>
      </c>
      <c r="U99" s="78">
        <v>270</v>
      </c>
      <c r="V99">
        <v>270</v>
      </c>
      <c r="W99">
        <v>260</v>
      </c>
      <c r="X99" s="36">
        <v>270</v>
      </c>
      <c r="Y99" s="36">
        <v>250</v>
      </c>
    </row>
    <row r="100" spans="1:25" x14ac:dyDescent="0.2">
      <c r="A100" s="1">
        <f>VLOOKUP(B100,TabellenBUS!$B$6:$D$386,2,FALSE)</f>
        <v>94</v>
      </c>
      <c r="B100" s="105" t="s">
        <v>96</v>
      </c>
      <c r="C100" s="7">
        <v>6260</v>
      </c>
      <c r="D100" s="7">
        <v>6360</v>
      </c>
      <c r="E100" s="7">
        <v>6360</v>
      </c>
      <c r="F100" s="7">
        <v>6470</v>
      </c>
      <c r="G100" s="7">
        <v>6570</v>
      </c>
      <c r="H100" s="7">
        <v>6670</v>
      </c>
      <c r="I100" s="7">
        <v>6640</v>
      </c>
      <c r="J100" s="7">
        <v>6780</v>
      </c>
      <c r="K100" s="7">
        <v>6990</v>
      </c>
      <c r="L100" s="7">
        <v>7110</v>
      </c>
      <c r="M100" s="7">
        <v>7090</v>
      </c>
      <c r="N100" s="7">
        <v>7110</v>
      </c>
      <c r="O100" s="78">
        <v>7270</v>
      </c>
      <c r="P100" s="78">
        <v>7380</v>
      </c>
      <c r="Q100" s="78">
        <v>7420</v>
      </c>
      <c r="R100" s="78">
        <v>7580</v>
      </c>
      <c r="S100" s="78">
        <v>7630</v>
      </c>
      <c r="T100" s="78">
        <v>7550</v>
      </c>
      <c r="U100" s="78">
        <v>7380</v>
      </c>
      <c r="V100">
        <v>7270</v>
      </c>
      <c r="W100">
        <v>7260</v>
      </c>
      <c r="X100" s="36">
        <v>7120</v>
      </c>
      <c r="Y100" s="36">
        <v>6900</v>
      </c>
    </row>
    <row r="101" spans="1:25" x14ac:dyDescent="0.2">
      <c r="A101" s="1">
        <f>VLOOKUP(B101,TabellenBUS!$B$6:$D$386,2,FALSE)</f>
        <v>95</v>
      </c>
      <c r="B101" s="105" t="s">
        <v>97</v>
      </c>
      <c r="C101" s="7">
        <v>200</v>
      </c>
      <c r="D101" s="7">
        <v>200</v>
      </c>
      <c r="E101" s="7">
        <v>200</v>
      </c>
      <c r="F101" s="7">
        <v>210</v>
      </c>
      <c r="G101" s="7">
        <v>210</v>
      </c>
      <c r="H101" s="7">
        <v>210</v>
      </c>
      <c r="I101" s="7">
        <v>210</v>
      </c>
      <c r="J101" s="7">
        <v>210</v>
      </c>
      <c r="K101" s="7">
        <v>210</v>
      </c>
      <c r="L101" s="7">
        <v>210</v>
      </c>
      <c r="M101" s="7">
        <v>220</v>
      </c>
      <c r="N101" s="7">
        <v>230</v>
      </c>
      <c r="O101" s="78">
        <v>240</v>
      </c>
      <c r="P101" s="78">
        <v>230</v>
      </c>
      <c r="Q101" s="78">
        <v>250</v>
      </c>
      <c r="R101" s="78">
        <v>270</v>
      </c>
      <c r="S101" s="78">
        <v>270</v>
      </c>
      <c r="T101" s="78">
        <v>280</v>
      </c>
      <c r="U101" s="78">
        <v>270</v>
      </c>
      <c r="V101">
        <v>280</v>
      </c>
      <c r="W101">
        <v>270</v>
      </c>
      <c r="X101" s="36">
        <v>270</v>
      </c>
      <c r="Y101" s="36">
        <v>260</v>
      </c>
    </row>
    <row r="102" spans="1:25" x14ac:dyDescent="0.2">
      <c r="A102" s="1">
        <f>VLOOKUP(B102,TabellenBUS!$B$6:$D$386,2,FALSE)</f>
        <v>96</v>
      </c>
      <c r="B102" s="105" t="s">
        <v>98</v>
      </c>
      <c r="C102" s="7">
        <v>3640</v>
      </c>
      <c r="D102" s="7">
        <v>3700</v>
      </c>
      <c r="E102" s="7">
        <v>3690</v>
      </c>
      <c r="F102" s="7">
        <v>3830</v>
      </c>
      <c r="G102" s="7">
        <v>3990</v>
      </c>
      <c r="H102" s="7">
        <v>4010</v>
      </c>
      <c r="I102" s="7">
        <v>3990</v>
      </c>
      <c r="J102" s="7">
        <v>4030</v>
      </c>
      <c r="K102" s="7">
        <v>4040</v>
      </c>
      <c r="L102" s="7">
        <v>3970</v>
      </c>
      <c r="M102" s="7">
        <v>3910</v>
      </c>
      <c r="N102" s="7">
        <v>3960</v>
      </c>
      <c r="O102" s="78">
        <v>4020</v>
      </c>
      <c r="P102" s="78">
        <v>3900</v>
      </c>
      <c r="Q102" s="78">
        <v>3900</v>
      </c>
      <c r="R102" s="78">
        <v>3980</v>
      </c>
      <c r="S102" s="78">
        <v>4060</v>
      </c>
      <c r="T102" s="78">
        <v>4020</v>
      </c>
      <c r="U102" s="78">
        <v>3940</v>
      </c>
      <c r="V102">
        <v>3860</v>
      </c>
      <c r="W102">
        <v>3800</v>
      </c>
      <c r="X102" s="36">
        <v>3750</v>
      </c>
      <c r="Y102" s="36">
        <v>3620</v>
      </c>
    </row>
    <row r="103" spans="1:25" x14ac:dyDescent="0.2">
      <c r="A103" s="1">
        <f>VLOOKUP(B103,TabellenBUS!$B$6:$D$386,2,FALSE)</f>
        <v>97</v>
      </c>
      <c r="B103" s="105" t="s">
        <v>99</v>
      </c>
      <c r="C103" s="7">
        <v>320</v>
      </c>
      <c r="D103" s="7">
        <v>320</v>
      </c>
      <c r="E103" s="7">
        <v>320</v>
      </c>
      <c r="F103" s="7">
        <v>340</v>
      </c>
      <c r="G103" s="7">
        <v>370</v>
      </c>
      <c r="H103" s="7">
        <v>380</v>
      </c>
      <c r="I103" s="7">
        <v>360</v>
      </c>
      <c r="J103" s="7">
        <v>380</v>
      </c>
      <c r="K103" s="7">
        <v>370</v>
      </c>
      <c r="L103" s="7">
        <v>370</v>
      </c>
      <c r="M103" s="7">
        <v>360</v>
      </c>
      <c r="N103" s="7">
        <v>380</v>
      </c>
      <c r="O103" s="78">
        <v>400</v>
      </c>
      <c r="P103" s="78">
        <v>390</v>
      </c>
      <c r="Q103" s="78">
        <v>380</v>
      </c>
      <c r="R103" s="78">
        <v>380</v>
      </c>
      <c r="S103" s="78">
        <v>390</v>
      </c>
      <c r="T103" s="78">
        <v>380</v>
      </c>
      <c r="U103" s="78">
        <v>370</v>
      </c>
      <c r="V103">
        <v>380</v>
      </c>
      <c r="W103">
        <v>370</v>
      </c>
      <c r="X103" s="36">
        <v>360</v>
      </c>
      <c r="Y103" s="36">
        <v>360</v>
      </c>
    </row>
    <row r="104" spans="1:25" x14ac:dyDescent="0.2">
      <c r="A104" s="1">
        <f>VLOOKUP(B104,TabellenBUS!$B$6:$D$386,2,FALSE)</f>
        <v>98</v>
      </c>
      <c r="B104" s="105" t="s">
        <v>100</v>
      </c>
      <c r="C104" s="7">
        <v>6890</v>
      </c>
      <c r="D104" s="7">
        <v>7030</v>
      </c>
      <c r="E104" s="7">
        <v>7140</v>
      </c>
      <c r="F104" s="7">
        <v>7470</v>
      </c>
      <c r="G104" s="7">
        <v>7640</v>
      </c>
      <c r="H104" s="7">
        <v>7690</v>
      </c>
      <c r="I104" s="7">
        <v>7650</v>
      </c>
      <c r="J104" s="7">
        <v>7660</v>
      </c>
      <c r="K104" s="7">
        <v>7740</v>
      </c>
      <c r="L104" s="7">
        <v>7730</v>
      </c>
      <c r="M104" s="7">
        <v>7620</v>
      </c>
      <c r="N104" s="7">
        <v>7730</v>
      </c>
      <c r="O104" s="78">
        <v>7890</v>
      </c>
      <c r="P104" s="78">
        <v>7820</v>
      </c>
      <c r="Q104" s="78">
        <v>7740</v>
      </c>
      <c r="R104" s="78">
        <v>7830</v>
      </c>
      <c r="S104" s="78">
        <v>7870</v>
      </c>
      <c r="T104" s="78">
        <v>7770</v>
      </c>
      <c r="U104" s="78">
        <v>7620</v>
      </c>
      <c r="V104">
        <v>7570</v>
      </c>
      <c r="W104">
        <v>7530</v>
      </c>
      <c r="X104" s="36">
        <v>7410</v>
      </c>
      <c r="Y104" s="36">
        <v>7190</v>
      </c>
    </row>
    <row r="105" spans="1:25" x14ac:dyDescent="0.2">
      <c r="A105" s="1">
        <f>VLOOKUP(B105,TabellenBUS!$B$6:$D$386,2,FALSE)</f>
        <v>99</v>
      </c>
      <c r="B105" s="105" t="s">
        <v>101</v>
      </c>
      <c r="C105" s="7">
        <v>420</v>
      </c>
      <c r="D105" s="7">
        <v>420</v>
      </c>
      <c r="E105" s="7">
        <v>430</v>
      </c>
      <c r="F105" s="7">
        <v>450</v>
      </c>
      <c r="G105" s="7">
        <v>450</v>
      </c>
      <c r="H105" s="7">
        <v>450</v>
      </c>
      <c r="I105" s="7">
        <v>430</v>
      </c>
      <c r="J105" s="7">
        <v>440</v>
      </c>
      <c r="K105" s="7">
        <v>450</v>
      </c>
      <c r="L105" s="7">
        <v>440</v>
      </c>
      <c r="M105" s="7">
        <v>430</v>
      </c>
      <c r="N105" s="7">
        <v>450</v>
      </c>
      <c r="O105" s="78">
        <v>460</v>
      </c>
      <c r="P105" s="78">
        <v>460</v>
      </c>
      <c r="Q105" s="78">
        <v>450</v>
      </c>
      <c r="R105" s="78">
        <v>460</v>
      </c>
      <c r="S105" s="78">
        <v>480</v>
      </c>
      <c r="T105" s="78">
        <v>470</v>
      </c>
      <c r="U105" s="78">
        <v>460</v>
      </c>
      <c r="V105">
        <v>470</v>
      </c>
      <c r="W105">
        <v>460</v>
      </c>
      <c r="X105" s="36">
        <v>480</v>
      </c>
      <c r="Y105" s="36">
        <v>470</v>
      </c>
    </row>
    <row r="106" spans="1:25" x14ac:dyDescent="0.2">
      <c r="A106" s="1">
        <f>VLOOKUP(B106,TabellenBUS!$B$6:$D$386,2,FALSE)</f>
        <v>100</v>
      </c>
      <c r="B106" s="105" t="s">
        <v>102</v>
      </c>
      <c r="C106" s="7">
        <v>290</v>
      </c>
      <c r="D106" s="7">
        <v>290</v>
      </c>
      <c r="E106" s="7">
        <v>290</v>
      </c>
      <c r="F106" s="7">
        <v>310</v>
      </c>
      <c r="G106" s="7">
        <v>330</v>
      </c>
      <c r="H106" s="7">
        <v>340</v>
      </c>
      <c r="I106" s="7">
        <v>320</v>
      </c>
      <c r="J106" s="7">
        <v>320</v>
      </c>
      <c r="K106" s="7">
        <v>350</v>
      </c>
      <c r="L106" s="7">
        <v>350</v>
      </c>
      <c r="M106" s="7">
        <v>360</v>
      </c>
      <c r="N106" s="7">
        <v>370</v>
      </c>
      <c r="O106" s="78">
        <v>370</v>
      </c>
      <c r="P106" s="78">
        <v>350</v>
      </c>
      <c r="Q106" s="78">
        <v>350</v>
      </c>
      <c r="R106" s="78">
        <v>360</v>
      </c>
      <c r="S106" s="78">
        <v>370</v>
      </c>
      <c r="T106" s="78">
        <v>380</v>
      </c>
      <c r="U106" s="78">
        <v>380</v>
      </c>
      <c r="V106">
        <v>370</v>
      </c>
      <c r="W106">
        <v>370</v>
      </c>
      <c r="X106" s="36">
        <v>370</v>
      </c>
      <c r="Y106" s="36">
        <v>360</v>
      </c>
    </row>
    <row r="107" spans="1:25" x14ac:dyDescent="0.2">
      <c r="A107" s="1">
        <f>VLOOKUP(B107,TabellenBUS!$B$6:$D$386,2,FALSE)</f>
        <v>101</v>
      </c>
      <c r="B107" s="105" t="s">
        <v>103</v>
      </c>
      <c r="C107" s="7">
        <v>580</v>
      </c>
      <c r="D107" s="7">
        <v>600</v>
      </c>
      <c r="E107" s="7">
        <v>620</v>
      </c>
      <c r="F107" s="7">
        <v>630</v>
      </c>
      <c r="G107" s="7">
        <v>660</v>
      </c>
      <c r="H107" s="7">
        <v>650</v>
      </c>
      <c r="I107" s="7">
        <v>670</v>
      </c>
      <c r="J107" s="7">
        <v>700</v>
      </c>
      <c r="K107" s="7">
        <v>710</v>
      </c>
      <c r="L107" s="7">
        <v>710</v>
      </c>
      <c r="M107" s="7">
        <v>700</v>
      </c>
      <c r="N107" s="7">
        <v>720</v>
      </c>
      <c r="O107" s="78">
        <v>730</v>
      </c>
      <c r="P107" s="78">
        <v>750</v>
      </c>
      <c r="Q107" s="78">
        <v>760</v>
      </c>
      <c r="R107" s="78">
        <v>760</v>
      </c>
      <c r="S107" s="78">
        <v>770</v>
      </c>
      <c r="T107" s="78">
        <v>760</v>
      </c>
      <c r="U107" s="78">
        <v>760</v>
      </c>
      <c r="V107">
        <v>760</v>
      </c>
      <c r="W107">
        <v>770</v>
      </c>
      <c r="X107" s="36">
        <v>750</v>
      </c>
      <c r="Y107" s="36">
        <v>740</v>
      </c>
    </row>
    <row r="108" spans="1:25" x14ac:dyDescent="0.2">
      <c r="A108" s="1">
        <f>VLOOKUP(B108,TabellenBUS!$B$6:$D$386,2,FALSE)</f>
        <v>102</v>
      </c>
      <c r="B108" s="105" t="s">
        <v>104</v>
      </c>
      <c r="C108" s="7">
        <v>160</v>
      </c>
      <c r="D108" s="7">
        <v>170</v>
      </c>
      <c r="E108" s="7">
        <v>160</v>
      </c>
      <c r="F108" s="7">
        <v>170</v>
      </c>
      <c r="G108" s="7">
        <v>170</v>
      </c>
      <c r="H108" s="7">
        <v>160</v>
      </c>
      <c r="I108" s="7">
        <v>170</v>
      </c>
      <c r="J108" s="7">
        <v>190</v>
      </c>
      <c r="K108" s="7">
        <v>190</v>
      </c>
      <c r="L108" s="7">
        <v>190</v>
      </c>
      <c r="M108" s="7">
        <v>190</v>
      </c>
      <c r="N108" s="7">
        <v>190</v>
      </c>
      <c r="O108" s="78">
        <v>210</v>
      </c>
      <c r="P108" s="78">
        <v>210</v>
      </c>
      <c r="Q108" s="78">
        <v>210</v>
      </c>
      <c r="R108" s="78">
        <v>220</v>
      </c>
      <c r="S108" s="78">
        <v>220</v>
      </c>
      <c r="T108" s="78">
        <v>220</v>
      </c>
      <c r="U108" s="78">
        <v>210</v>
      </c>
      <c r="V108">
        <v>200</v>
      </c>
      <c r="W108">
        <v>200</v>
      </c>
      <c r="X108" s="36">
        <v>200</v>
      </c>
      <c r="Y108" s="36">
        <v>170</v>
      </c>
    </row>
    <row r="109" spans="1:25" x14ac:dyDescent="0.2">
      <c r="A109" s="1" t="e">
        <f>VLOOKUP(B109,TabellenBUS!$B$6:$D$386,2,FALSE)</f>
        <v>#N/A</v>
      </c>
      <c r="B109" s="105" t="s">
        <v>105</v>
      </c>
      <c r="C109" s="7">
        <v>480</v>
      </c>
      <c r="D109" s="7">
        <v>490</v>
      </c>
      <c r="E109" s="7">
        <v>480</v>
      </c>
      <c r="F109" s="7">
        <v>510</v>
      </c>
      <c r="G109" s="7">
        <v>530</v>
      </c>
      <c r="H109" s="7">
        <v>530</v>
      </c>
      <c r="I109" s="7">
        <v>520</v>
      </c>
      <c r="J109" s="7">
        <v>530</v>
      </c>
      <c r="K109" s="7">
        <v>540</v>
      </c>
      <c r="L109" s="7">
        <v>550</v>
      </c>
      <c r="M109" s="7">
        <v>530</v>
      </c>
      <c r="N109" s="7">
        <v>540</v>
      </c>
      <c r="O109" s="78">
        <v>560</v>
      </c>
      <c r="P109" s="78">
        <v>540</v>
      </c>
      <c r="Q109" s="78">
        <v>540</v>
      </c>
      <c r="R109" s="78">
        <v>580</v>
      </c>
      <c r="S109" s="78">
        <v>590</v>
      </c>
      <c r="T109" s="78">
        <v>600</v>
      </c>
      <c r="U109" s="78">
        <v>590</v>
      </c>
      <c r="V109">
        <v>580</v>
      </c>
      <c r="W109" t="e">
        <v>#N/A</v>
      </c>
      <c r="X109" s="36" t="e">
        <v>#N/A</v>
      </c>
      <c r="Y109" s="36" t="e">
        <v>#N/A</v>
      </c>
    </row>
    <row r="110" spans="1:25" x14ac:dyDescent="0.2">
      <c r="A110" s="1">
        <f>VLOOKUP(B110,TabellenBUS!$B$6:$D$386,2,FALSE)</f>
        <v>103</v>
      </c>
      <c r="B110" s="105" t="s">
        <v>106</v>
      </c>
      <c r="C110" s="7" t="e">
        <v>#N/A</v>
      </c>
      <c r="D110" s="7" t="e">
        <v>#N/A</v>
      </c>
      <c r="E110" s="7" t="e">
        <v>#N/A</v>
      </c>
      <c r="F110" s="7" t="e">
        <v>#N/A</v>
      </c>
      <c r="G110" s="7" t="e">
        <v>#N/A</v>
      </c>
      <c r="H110" s="7" t="e">
        <v>#N/A</v>
      </c>
      <c r="I110" s="7" t="e">
        <v>#N/A</v>
      </c>
      <c r="J110" s="7" t="e">
        <v>#N/A</v>
      </c>
      <c r="K110" s="7" t="e">
        <v>#N/A</v>
      </c>
      <c r="L110" s="7" t="e">
        <v>#N/A</v>
      </c>
      <c r="M110" s="7" t="e">
        <v>#N/A</v>
      </c>
      <c r="N110" s="7" t="e">
        <v>#N/A</v>
      </c>
      <c r="O110" s="78">
        <v>1000</v>
      </c>
      <c r="P110" s="78">
        <v>1000</v>
      </c>
      <c r="Q110" s="78">
        <v>1000</v>
      </c>
      <c r="R110" s="78">
        <v>1040</v>
      </c>
      <c r="S110" s="78">
        <v>1070</v>
      </c>
      <c r="T110" s="78">
        <v>1030</v>
      </c>
      <c r="U110" s="78">
        <v>1010</v>
      </c>
      <c r="V110">
        <v>990</v>
      </c>
      <c r="W110">
        <v>960</v>
      </c>
      <c r="X110" s="36">
        <v>910</v>
      </c>
      <c r="Y110" s="36">
        <v>880</v>
      </c>
    </row>
    <row r="111" spans="1:25" x14ac:dyDescent="0.2">
      <c r="A111" s="1">
        <f>VLOOKUP(B111,TabellenBUS!$B$6:$D$386,2,FALSE)</f>
        <v>104</v>
      </c>
      <c r="B111" s="105" t="s">
        <v>107</v>
      </c>
      <c r="C111" s="7">
        <v>280</v>
      </c>
      <c r="D111" s="7">
        <v>310</v>
      </c>
      <c r="E111" s="7">
        <v>310</v>
      </c>
      <c r="F111" s="7">
        <v>320</v>
      </c>
      <c r="G111" s="7">
        <v>320</v>
      </c>
      <c r="H111" s="7">
        <v>330</v>
      </c>
      <c r="I111" s="7">
        <v>340</v>
      </c>
      <c r="J111" s="7">
        <v>340</v>
      </c>
      <c r="K111" s="7">
        <v>350</v>
      </c>
      <c r="L111" s="7">
        <v>350</v>
      </c>
      <c r="M111" s="7">
        <v>340</v>
      </c>
      <c r="N111" s="7">
        <v>340</v>
      </c>
      <c r="O111" s="78">
        <v>340</v>
      </c>
      <c r="P111" s="78">
        <v>340</v>
      </c>
      <c r="Q111" s="78">
        <v>360</v>
      </c>
      <c r="R111" s="78">
        <v>360</v>
      </c>
      <c r="S111" s="78">
        <v>360</v>
      </c>
      <c r="T111" s="78">
        <v>350</v>
      </c>
      <c r="U111" s="78">
        <v>360</v>
      </c>
      <c r="V111">
        <v>360</v>
      </c>
      <c r="W111">
        <v>370</v>
      </c>
      <c r="X111" s="36">
        <v>350</v>
      </c>
      <c r="Y111" s="36">
        <v>340</v>
      </c>
    </row>
    <row r="112" spans="1:25" x14ac:dyDescent="0.2">
      <c r="A112" s="1">
        <f>VLOOKUP(B112,TabellenBUS!$B$6:$D$386,2,FALSE)</f>
        <v>105</v>
      </c>
      <c r="B112" s="105" t="s">
        <v>108</v>
      </c>
      <c r="C112" s="7">
        <v>240</v>
      </c>
      <c r="D112" s="7">
        <v>240</v>
      </c>
      <c r="E112" s="7">
        <v>230</v>
      </c>
      <c r="F112" s="7">
        <v>240</v>
      </c>
      <c r="G112" s="7">
        <v>250</v>
      </c>
      <c r="H112" s="7">
        <v>240</v>
      </c>
      <c r="I112" s="7">
        <v>240</v>
      </c>
      <c r="J112" s="7">
        <v>250</v>
      </c>
      <c r="K112" s="7">
        <v>260</v>
      </c>
      <c r="L112" s="7">
        <v>270</v>
      </c>
      <c r="M112" s="7">
        <v>270</v>
      </c>
      <c r="N112" s="7">
        <v>280</v>
      </c>
      <c r="O112" s="78">
        <v>290</v>
      </c>
      <c r="P112" s="78">
        <v>290</v>
      </c>
      <c r="Q112" s="78">
        <v>290</v>
      </c>
      <c r="R112" s="78">
        <v>280</v>
      </c>
      <c r="S112" s="78">
        <v>280</v>
      </c>
      <c r="T112" s="78">
        <v>290</v>
      </c>
      <c r="U112" s="78">
        <v>280</v>
      </c>
      <c r="V112">
        <v>290</v>
      </c>
      <c r="W112">
        <v>290</v>
      </c>
      <c r="X112" s="36">
        <v>290</v>
      </c>
      <c r="Y112" s="36">
        <v>280</v>
      </c>
    </row>
    <row r="113" spans="1:25" x14ac:dyDescent="0.2">
      <c r="A113" s="1">
        <f>VLOOKUP(B113,TabellenBUS!$B$6:$D$386,2,FALSE)</f>
        <v>106</v>
      </c>
      <c r="B113" s="105" t="s">
        <v>109</v>
      </c>
      <c r="C113" s="7">
        <v>680</v>
      </c>
      <c r="D113" s="7">
        <v>680</v>
      </c>
      <c r="E113" s="7">
        <v>680</v>
      </c>
      <c r="F113" s="7">
        <v>690</v>
      </c>
      <c r="G113" s="7">
        <v>700</v>
      </c>
      <c r="H113" s="7">
        <v>710</v>
      </c>
      <c r="I113" s="7">
        <v>710</v>
      </c>
      <c r="J113" s="7">
        <v>740</v>
      </c>
      <c r="K113" s="7">
        <v>770</v>
      </c>
      <c r="L113" s="7">
        <v>760</v>
      </c>
      <c r="M113" s="7">
        <v>760</v>
      </c>
      <c r="N113" s="7">
        <v>760</v>
      </c>
      <c r="O113" s="78">
        <v>770</v>
      </c>
      <c r="P113" s="78">
        <v>800</v>
      </c>
      <c r="Q113" s="78">
        <v>790</v>
      </c>
      <c r="R113" s="78">
        <v>800</v>
      </c>
      <c r="S113" s="78">
        <v>830</v>
      </c>
      <c r="T113" s="78">
        <v>840</v>
      </c>
      <c r="U113" s="78">
        <v>840</v>
      </c>
      <c r="V113">
        <v>820</v>
      </c>
      <c r="W113">
        <v>820</v>
      </c>
      <c r="X113" s="36">
        <v>800</v>
      </c>
      <c r="Y113" s="36">
        <v>780</v>
      </c>
    </row>
    <row r="114" spans="1:25" x14ac:dyDescent="0.2">
      <c r="A114" s="1">
        <f>VLOOKUP(B114,TabellenBUS!$B$6:$D$386,2,FALSE)</f>
        <v>107</v>
      </c>
      <c r="B114" s="105" t="s">
        <v>110</v>
      </c>
      <c r="C114" s="7">
        <v>340</v>
      </c>
      <c r="D114" s="7">
        <v>350</v>
      </c>
      <c r="E114" s="7">
        <v>360</v>
      </c>
      <c r="F114" s="7">
        <v>380</v>
      </c>
      <c r="G114" s="7">
        <v>390</v>
      </c>
      <c r="H114" s="7">
        <v>380</v>
      </c>
      <c r="I114" s="7">
        <v>370</v>
      </c>
      <c r="J114" s="7">
        <v>370</v>
      </c>
      <c r="K114" s="7">
        <v>390</v>
      </c>
      <c r="L114" s="7">
        <v>380</v>
      </c>
      <c r="M114" s="7">
        <v>380</v>
      </c>
      <c r="N114" s="7">
        <v>400</v>
      </c>
      <c r="O114" s="78">
        <v>410</v>
      </c>
      <c r="P114" s="78">
        <v>410</v>
      </c>
      <c r="Q114" s="78">
        <v>410</v>
      </c>
      <c r="R114" s="78">
        <v>430</v>
      </c>
      <c r="S114" s="78">
        <v>450</v>
      </c>
      <c r="T114" s="78">
        <v>450</v>
      </c>
      <c r="U114" s="78">
        <v>450</v>
      </c>
      <c r="V114">
        <v>460</v>
      </c>
      <c r="W114">
        <v>450</v>
      </c>
      <c r="X114" s="36">
        <v>420</v>
      </c>
      <c r="Y114" s="36">
        <v>410</v>
      </c>
    </row>
    <row r="115" spans="1:25" x14ac:dyDescent="0.2">
      <c r="A115" s="1">
        <f>VLOOKUP(B115,TabellenBUS!$B$6:$D$386,2,FALSE)</f>
        <v>108</v>
      </c>
      <c r="B115" s="105" t="s">
        <v>111</v>
      </c>
      <c r="C115" s="7">
        <v>240</v>
      </c>
      <c r="D115" s="7">
        <v>250</v>
      </c>
      <c r="E115" s="7">
        <v>260</v>
      </c>
      <c r="F115" s="7">
        <v>270</v>
      </c>
      <c r="G115" s="7">
        <v>270</v>
      </c>
      <c r="H115" s="7">
        <v>270</v>
      </c>
      <c r="I115" s="7">
        <v>270</v>
      </c>
      <c r="J115" s="7">
        <v>280</v>
      </c>
      <c r="K115" s="7">
        <v>290</v>
      </c>
      <c r="L115" s="7">
        <v>280</v>
      </c>
      <c r="M115" s="7">
        <v>280</v>
      </c>
      <c r="N115" s="7">
        <v>300</v>
      </c>
      <c r="O115" s="78">
        <v>320</v>
      </c>
      <c r="P115" s="78">
        <v>320</v>
      </c>
      <c r="Q115" s="78">
        <v>330</v>
      </c>
      <c r="R115" s="78">
        <v>330</v>
      </c>
      <c r="S115" s="78">
        <v>340</v>
      </c>
      <c r="T115" s="78">
        <v>330</v>
      </c>
      <c r="U115" s="78">
        <v>310</v>
      </c>
      <c r="V115">
        <v>310</v>
      </c>
      <c r="W115">
        <v>310</v>
      </c>
      <c r="X115" s="36">
        <v>300</v>
      </c>
      <c r="Y115" s="36">
        <v>290</v>
      </c>
    </row>
    <row r="116" spans="1:25" x14ac:dyDescent="0.2">
      <c r="A116" s="1">
        <f>VLOOKUP(B116,TabellenBUS!$B$6:$D$386,2,FALSE)</f>
        <v>109</v>
      </c>
      <c r="B116" s="105" t="s">
        <v>112</v>
      </c>
      <c r="C116" s="7">
        <v>70</v>
      </c>
      <c r="D116" s="7">
        <v>70</v>
      </c>
      <c r="E116" s="7">
        <v>70</v>
      </c>
      <c r="F116" s="7">
        <v>80</v>
      </c>
      <c r="G116" s="7">
        <v>80</v>
      </c>
      <c r="H116" s="7">
        <v>90</v>
      </c>
      <c r="I116" s="7">
        <v>80</v>
      </c>
      <c r="J116" s="7">
        <v>90</v>
      </c>
      <c r="K116" s="7">
        <v>90</v>
      </c>
      <c r="L116" s="7">
        <v>90</v>
      </c>
      <c r="M116" s="7">
        <v>100</v>
      </c>
      <c r="N116" s="7">
        <v>110</v>
      </c>
      <c r="O116" s="78">
        <v>120</v>
      </c>
      <c r="P116" s="78">
        <v>130</v>
      </c>
      <c r="Q116" s="78">
        <v>130</v>
      </c>
      <c r="R116" s="78">
        <v>130</v>
      </c>
      <c r="S116" s="78">
        <v>140</v>
      </c>
      <c r="T116" s="78">
        <v>140</v>
      </c>
      <c r="U116" s="78">
        <v>130</v>
      </c>
      <c r="V116">
        <v>130</v>
      </c>
      <c r="W116">
        <v>120</v>
      </c>
      <c r="X116" s="36">
        <v>120</v>
      </c>
      <c r="Y116" s="36">
        <v>110</v>
      </c>
    </row>
    <row r="117" spans="1:25" x14ac:dyDescent="0.2">
      <c r="A117" s="1">
        <f>VLOOKUP(B117,TabellenBUS!$B$6:$D$386,2,FALSE)</f>
        <v>110</v>
      </c>
      <c r="B117" s="105" t="s">
        <v>113</v>
      </c>
      <c r="C117" s="7">
        <v>340</v>
      </c>
      <c r="D117" s="7">
        <v>380</v>
      </c>
      <c r="E117" s="7">
        <v>390</v>
      </c>
      <c r="F117" s="7">
        <v>390</v>
      </c>
      <c r="G117" s="7">
        <v>390</v>
      </c>
      <c r="H117" s="7">
        <v>390</v>
      </c>
      <c r="I117" s="7">
        <v>410</v>
      </c>
      <c r="J117" s="7">
        <v>420</v>
      </c>
      <c r="K117" s="7">
        <v>430</v>
      </c>
      <c r="L117" s="7">
        <v>440</v>
      </c>
      <c r="M117" s="7">
        <v>450</v>
      </c>
      <c r="N117" s="7">
        <v>470</v>
      </c>
      <c r="O117" s="78">
        <v>480</v>
      </c>
      <c r="P117" s="78">
        <v>490</v>
      </c>
      <c r="Q117" s="78">
        <v>500</v>
      </c>
      <c r="R117" s="78">
        <v>510</v>
      </c>
      <c r="S117" s="78">
        <v>500</v>
      </c>
      <c r="T117" s="78">
        <v>510</v>
      </c>
      <c r="U117" s="78">
        <v>510</v>
      </c>
      <c r="V117">
        <v>510</v>
      </c>
      <c r="W117">
        <v>510</v>
      </c>
      <c r="X117" s="36">
        <v>510</v>
      </c>
      <c r="Y117" s="36">
        <v>480</v>
      </c>
    </row>
    <row r="118" spans="1:25" x14ac:dyDescent="0.2">
      <c r="A118" s="1">
        <f>VLOOKUP(B118,TabellenBUS!$B$6:$D$386,2,FALSE)</f>
        <v>111</v>
      </c>
      <c r="B118" s="105" t="s">
        <v>114</v>
      </c>
      <c r="C118" s="7">
        <v>330</v>
      </c>
      <c r="D118" s="7">
        <v>330</v>
      </c>
      <c r="E118" s="7">
        <v>330</v>
      </c>
      <c r="F118" s="7">
        <v>370</v>
      </c>
      <c r="G118" s="7">
        <v>380</v>
      </c>
      <c r="H118" s="7">
        <v>380</v>
      </c>
      <c r="I118" s="7">
        <v>380</v>
      </c>
      <c r="J118" s="7">
        <v>400</v>
      </c>
      <c r="K118" s="7">
        <v>420</v>
      </c>
      <c r="L118" s="7">
        <v>420</v>
      </c>
      <c r="M118" s="7">
        <v>420</v>
      </c>
      <c r="N118" s="7">
        <v>450</v>
      </c>
      <c r="O118" s="78">
        <v>460</v>
      </c>
      <c r="P118" s="78">
        <v>470</v>
      </c>
      <c r="Q118" s="78">
        <v>480</v>
      </c>
      <c r="R118" s="78">
        <v>500</v>
      </c>
      <c r="S118" s="78">
        <v>530</v>
      </c>
      <c r="T118" s="78">
        <v>550</v>
      </c>
      <c r="U118" s="78">
        <v>580</v>
      </c>
      <c r="V118">
        <v>570</v>
      </c>
      <c r="W118">
        <v>540</v>
      </c>
      <c r="X118" s="36">
        <v>560</v>
      </c>
      <c r="Y118" s="36">
        <v>530</v>
      </c>
    </row>
    <row r="119" spans="1:25" x14ac:dyDescent="0.2">
      <c r="A119" s="1">
        <f>VLOOKUP(B119,TabellenBUS!$B$6:$D$386,2,FALSE)</f>
        <v>112</v>
      </c>
      <c r="B119" s="105" t="s">
        <v>115</v>
      </c>
      <c r="C119" s="7">
        <v>670</v>
      </c>
      <c r="D119" s="7">
        <v>660</v>
      </c>
      <c r="E119" s="7">
        <v>670</v>
      </c>
      <c r="F119" s="7">
        <v>660</v>
      </c>
      <c r="G119" s="7">
        <v>700</v>
      </c>
      <c r="H119" s="7">
        <v>700</v>
      </c>
      <c r="I119" s="7">
        <v>690</v>
      </c>
      <c r="J119" s="7">
        <v>710</v>
      </c>
      <c r="K119" s="7">
        <v>740</v>
      </c>
      <c r="L119" s="7">
        <v>750</v>
      </c>
      <c r="M119" s="7">
        <v>760</v>
      </c>
      <c r="N119" s="7">
        <v>790</v>
      </c>
      <c r="O119" s="78">
        <v>820</v>
      </c>
      <c r="P119" s="78">
        <v>800</v>
      </c>
      <c r="Q119" s="78">
        <v>790</v>
      </c>
      <c r="R119" s="78">
        <v>790</v>
      </c>
      <c r="S119" s="78">
        <v>800</v>
      </c>
      <c r="T119" s="78">
        <v>780</v>
      </c>
      <c r="U119" s="78">
        <v>770</v>
      </c>
      <c r="V119">
        <v>770</v>
      </c>
      <c r="W119">
        <v>780</v>
      </c>
      <c r="X119" s="36">
        <v>770</v>
      </c>
      <c r="Y119" s="36">
        <v>730</v>
      </c>
    </row>
    <row r="120" spans="1:25" x14ac:dyDescent="0.2">
      <c r="A120" s="1">
        <f>VLOOKUP(B120,TabellenBUS!$B$6:$D$386,2,FALSE)</f>
        <v>113</v>
      </c>
      <c r="B120" s="105" t="s">
        <v>116</v>
      </c>
      <c r="C120" s="7">
        <v>230</v>
      </c>
      <c r="D120" s="7">
        <v>250</v>
      </c>
      <c r="E120" s="7">
        <v>260</v>
      </c>
      <c r="F120" s="7">
        <v>280</v>
      </c>
      <c r="G120" s="7">
        <v>300</v>
      </c>
      <c r="H120" s="7">
        <v>300</v>
      </c>
      <c r="I120" s="7">
        <v>300</v>
      </c>
      <c r="J120" s="7">
        <v>290</v>
      </c>
      <c r="K120" s="7">
        <v>310</v>
      </c>
      <c r="L120" s="7">
        <v>310</v>
      </c>
      <c r="M120" s="7">
        <v>310</v>
      </c>
      <c r="N120" s="7">
        <v>330</v>
      </c>
      <c r="O120" s="78">
        <v>350</v>
      </c>
      <c r="P120" s="78">
        <v>340</v>
      </c>
      <c r="Q120" s="78">
        <v>320</v>
      </c>
      <c r="R120" s="78">
        <v>320</v>
      </c>
      <c r="S120" s="78">
        <v>320</v>
      </c>
      <c r="T120" s="78">
        <v>310</v>
      </c>
      <c r="U120" s="78">
        <v>300</v>
      </c>
      <c r="V120">
        <v>300</v>
      </c>
      <c r="W120">
        <v>300</v>
      </c>
      <c r="X120" s="36">
        <v>290</v>
      </c>
      <c r="Y120" s="36">
        <v>290</v>
      </c>
    </row>
    <row r="121" spans="1:25" x14ac:dyDescent="0.2">
      <c r="A121" s="1">
        <f>VLOOKUP(B121,TabellenBUS!$B$6:$D$386,2,FALSE)</f>
        <v>114</v>
      </c>
      <c r="B121" s="105" t="s">
        <v>117</v>
      </c>
      <c r="C121" s="7" t="e">
        <v>#N/A</v>
      </c>
      <c r="D121" s="7" t="e">
        <v>#N/A</v>
      </c>
      <c r="E121" s="7" t="e">
        <v>#N/A</v>
      </c>
      <c r="F121" s="7" t="e">
        <v>#N/A</v>
      </c>
      <c r="G121" s="7" t="e">
        <v>#N/A</v>
      </c>
      <c r="H121" s="7" t="e">
        <v>#N/A</v>
      </c>
      <c r="I121" s="7" t="e">
        <v>#N/A</v>
      </c>
      <c r="J121" s="7" t="e">
        <v>#N/A</v>
      </c>
      <c r="K121" s="7" t="e">
        <v>#N/A</v>
      </c>
      <c r="L121" s="7" t="e">
        <v>#N/A</v>
      </c>
      <c r="M121" s="7" t="e">
        <v>#N/A</v>
      </c>
      <c r="N121" s="7" t="e">
        <v>#N/A</v>
      </c>
      <c r="O121" s="78">
        <v>910</v>
      </c>
      <c r="P121" s="78">
        <v>910</v>
      </c>
      <c r="Q121" s="78">
        <v>900</v>
      </c>
      <c r="R121" s="78">
        <v>900</v>
      </c>
      <c r="S121" s="78">
        <v>900</v>
      </c>
      <c r="T121" s="78">
        <v>930</v>
      </c>
      <c r="U121" s="78">
        <v>920</v>
      </c>
      <c r="V121">
        <v>910</v>
      </c>
      <c r="W121">
        <v>910</v>
      </c>
      <c r="X121" s="36">
        <v>910</v>
      </c>
      <c r="Y121" s="36">
        <v>890</v>
      </c>
    </row>
    <row r="122" spans="1:25" x14ac:dyDescent="0.2">
      <c r="A122" s="1">
        <f>VLOOKUP(B122,TabellenBUS!$B$6:$D$386,2,FALSE)</f>
        <v>115</v>
      </c>
      <c r="B122" s="105" t="s">
        <v>118</v>
      </c>
      <c r="C122" s="7">
        <v>700</v>
      </c>
      <c r="D122" s="7">
        <v>710</v>
      </c>
      <c r="E122" s="7">
        <v>720</v>
      </c>
      <c r="F122" s="7">
        <v>730</v>
      </c>
      <c r="G122" s="7">
        <v>740</v>
      </c>
      <c r="H122" s="7">
        <v>780</v>
      </c>
      <c r="I122" s="7">
        <v>760</v>
      </c>
      <c r="J122" s="7">
        <v>770</v>
      </c>
      <c r="K122" s="7">
        <v>780</v>
      </c>
      <c r="L122" s="7">
        <v>790</v>
      </c>
      <c r="M122" s="7">
        <v>790</v>
      </c>
      <c r="N122" s="7">
        <v>810</v>
      </c>
      <c r="O122" s="78">
        <v>850</v>
      </c>
      <c r="P122" s="78">
        <v>860</v>
      </c>
      <c r="Q122" s="78">
        <v>880</v>
      </c>
      <c r="R122" s="78">
        <v>890</v>
      </c>
      <c r="S122" s="78">
        <v>920</v>
      </c>
      <c r="T122" s="78">
        <v>930</v>
      </c>
      <c r="U122" s="78">
        <v>930</v>
      </c>
      <c r="V122">
        <v>910</v>
      </c>
      <c r="W122">
        <v>920</v>
      </c>
      <c r="X122" s="36">
        <v>900</v>
      </c>
      <c r="Y122" s="36">
        <v>890</v>
      </c>
    </row>
    <row r="123" spans="1:25" x14ac:dyDescent="0.2">
      <c r="A123" s="1">
        <f>VLOOKUP(B123,TabellenBUS!$B$6:$D$386,2,FALSE)</f>
        <v>116</v>
      </c>
      <c r="B123" s="105" t="s">
        <v>119</v>
      </c>
      <c r="C123" s="7">
        <v>1590</v>
      </c>
      <c r="D123" s="7">
        <v>1660</v>
      </c>
      <c r="E123" s="7">
        <v>1630</v>
      </c>
      <c r="F123" s="7">
        <v>1680</v>
      </c>
      <c r="G123" s="7">
        <v>1770</v>
      </c>
      <c r="H123" s="7">
        <v>1750</v>
      </c>
      <c r="I123" s="7">
        <v>1760</v>
      </c>
      <c r="J123" s="7">
        <v>1780</v>
      </c>
      <c r="K123" s="7">
        <v>1860</v>
      </c>
      <c r="L123" s="7">
        <v>1880</v>
      </c>
      <c r="M123" s="7">
        <v>1870</v>
      </c>
      <c r="N123" s="7">
        <v>1880</v>
      </c>
      <c r="O123" s="78">
        <v>1910</v>
      </c>
      <c r="P123" s="78">
        <v>1930</v>
      </c>
      <c r="Q123" s="78">
        <v>1940</v>
      </c>
      <c r="R123" s="78">
        <v>1990</v>
      </c>
      <c r="S123" s="78">
        <v>2020</v>
      </c>
      <c r="T123" s="78">
        <v>2000</v>
      </c>
      <c r="U123" s="78">
        <v>1960</v>
      </c>
      <c r="V123">
        <v>1950</v>
      </c>
      <c r="W123">
        <v>1960</v>
      </c>
      <c r="X123" s="36">
        <v>1960</v>
      </c>
      <c r="Y123" s="36">
        <v>1870</v>
      </c>
    </row>
    <row r="124" spans="1:25" x14ac:dyDescent="0.2">
      <c r="A124" s="1">
        <f>VLOOKUP(B124,TabellenBUS!$B$6:$D$386,2,FALSE)</f>
        <v>117</v>
      </c>
      <c r="B124" s="105" t="s">
        <v>120</v>
      </c>
      <c r="C124" s="7">
        <v>140</v>
      </c>
      <c r="D124" s="7">
        <v>140</v>
      </c>
      <c r="E124" s="7">
        <v>140</v>
      </c>
      <c r="F124" s="7">
        <v>140</v>
      </c>
      <c r="G124" s="7">
        <v>150</v>
      </c>
      <c r="H124" s="7">
        <v>150</v>
      </c>
      <c r="I124" s="7">
        <v>150</v>
      </c>
      <c r="J124" s="7">
        <v>160</v>
      </c>
      <c r="K124" s="7">
        <v>160</v>
      </c>
      <c r="L124" s="7">
        <v>150</v>
      </c>
      <c r="M124" s="7">
        <v>150</v>
      </c>
      <c r="N124" s="7">
        <v>150</v>
      </c>
      <c r="O124" s="78">
        <v>160</v>
      </c>
      <c r="P124" s="78">
        <v>170</v>
      </c>
      <c r="Q124" s="78">
        <v>160</v>
      </c>
      <c r="R124" s="78">
        <v>160</v>
      </c>
      <c r="S124" s="78">
        <v>160</v>
      </c>
      <c r="T124" s="78">
        <v>160</v>
      </c>
      <c r="U124" s="78">
        <v>160</v>
      </c>
      <c r="V124">
        <v>160</v>
      </c>
      <c r="W124">
        <v>170</v>
      </c>
      <c r="X124" s="36">
        <v>170</v>
      </c>
      <c r="Y124" s="36">
        <v>160</v>
      </c>
    </row>
    <row r="125" spans="1:25" x14ac:dyDescent="0.2">
      <c r="A125" s="1">
        <f>VLOOKUP(B125,TabellenBUS!$B$6:$D$386,2,FALSE)</f>
        <v>118</v>
      </c>
      <c r="B125" s="146" t="s">
        <v>562</v>
      </c>
      <c r="C125" s="7">
        <v>23040</v>
      </c>
      <c r="D125" s="7">
        <v>23610</v>
      </c>
      <c r="E125" s="7">
        <v>23710</v>
      </c>
      <c r="F125" s="7">
        <v>24180</v>
      </c>
      <c r="G125" s="7">
        <v>24810</v>
      </c>
      <c r="H125" s="7">
        <v>25200</v>
      </c>
      <c r="I125" s="7">
        <v>25380</v>
      </c>
      <c r="J125" s="7">
        <v>25930</v>
      </c>
      <c r="K125" s="7">
        <v>26660</v>
      </c>
      <c r="L125" s="7">
        <v>26800</v>
      </c>
      <c r="M125" s="7">
        <v>26700</v>
      </c>
      <c r="N125" s="7">
        <v>27150</v>
      </c>
      <c r="O125" s="78">
        <v>27590</v>
      </c>
      <c r="P125" s="78">
        <v>27770</v>
      </c>
      <c r="Q125" s="78">
        <v>27420</v>
      </c>
      <c r="R125" s="78">
        <v>27550</v>
      </c>
      <c r="S125" s="78">
        <v>27880</v>
      </c>
      <c r="T125" s="78">
        <v>27660</v>
      </c>
      <c r="U125" s="78">
        <v>27080</v>
      </c>
      <c r="V125">
        <v>26870</v>
      </c>
      <c r="W125">
        <v>26670</v>
      </c>
      <c r="X125" s="36">
        <v>26330</v>
      </c>
      <c r="Y125" s="36">
        <v>25620</v>
      </c>
    </row>
    <row r="126" spans="1:25" x14ac:dyDescent="0.2">
      <c r="A126" s="1">
        <f>VLOOKUP(B126,TabellenBUS!$B$6:$D$386,2,FALSE)</f>
        <v>119</v>
      </c>
      <c r="B126" s="2" t="s">
        <v>557</v>
      </c>
      <c r="C126" s="7">
        <v>10170</v>
      </c>
      <c r="D126" s="7">
        <v>10370</v>
      </c>
      <c r="E126" s="7">
        <v>10410</v>
      </c>
      <c r="F126" s="7">
        <v>10600</v>
      </c>
      <c r="G126" s="7">
        <v>10740</v>
      </c>
      <c r="H126" s="7">
        <v>10770</v>
      </c>
      <c r="I126" s="7">
        <v>10700</v>
      </c>
      <c r="J126" s="7">
        <v>10810</v>
      </c>
      <c r="K126" s="7">
        <v>11030</v>
      </c>
      <c r="L126" s="7">
        <v>11020</v>
      </c>
      <c r="M126" s="7">
        <v>10850</v>
      </c>
      <c r="N126" s="7">
        <v>10850</v>
      </c>
      <c r="O126" s="78">
        <v>11010</v>
      </c>
      <c r="P126" s="78">
        <v>11020</v>
      </c>
      <c r="Q126" s="78">
        <v>10970</v>
      </c>
      <c r="R126" s="78">
        <v>11040</v>
      </c>
      <c r="S126" s="78">
        <v>11170</v>
      </c>
      <c r="T126" s="78">
        <v>11150</v>
      </c>
      <c r="U126" s="78">
        <v>10970</v>
      </c>
      <c r="V126">
        <v>10910</v>
      </c>
      <c r="W126">
        <v>10930</v>
      </c>
      <c r="X126" s="36">
        <v>10770</v>
      </c>
      <c r="Y126" s="36">
        <v>10510</v>
      </c>
    </row>
    <row r="127" spans="1:25" x14ac:dyDescent="0.2">
      <c r="A127" s="1">
        <f>VLOOKUP(B127,TabellenBUS!$B$6:$D$386,2,FALSE)</f>
        <v>120</v>
      </c>
      <c r="B127" s="105" t="s">
        <v>123</v>
      </c>
      <c r="C127" s="7">
        <v>160</v>
      </c>
      <c r="D127" s="7">
        <v>140</v>
      </c>
      <c r="E127" s="7">
        <v>160</v>
      </c>
      <c r="F127" s="7">
        <v>180</v>
      </c>
      <c r="G127" s="7">
        <v>190</v>
      </c>
      <c r="H127" s="7">
        <v>180</v>
      </c>
      <c r="I127" s="7">
        <v>170</v>
      </c>
      <c r="J127" s="7">
        <v>170</v>
      </c>
      <c r="K127" s="7">
        <v>180</v>
      </c>
      <c r="L127" s="7">
        <v>170</v>
      </c>
      <c r="M127" s="7">
        <v>170</v>
      </c>
      <c r="N127" s="7">
        <v>170</v>
      </c>
      <c r="O127" s="78">
        <v>180</v>
      </c>
      <c r="P127" s="78">
        <v>170</v>
      </c>
      <c r="Q127" s="78">
        <v>170</v>
      </c>
      <c r="R127" s="78">
        <v>190</v>
      </c>
      <c r="S127" s="78">
        <v>190</v>
      </c>
      <c r="T127" s="78">
        <v>190</v>
      </c>
      <c r="U127" s="78">
        <v>180</v>
      </c>
      <c r="V127">
        <v>190</v>
      </c>
      <c r="W127">
        <v>190</v>
      </c>
      <c r="X127" s="36">
        <v>180</v>
      </c>
      <c r="Y127" s="36">
        <v>180</v>
      </c>
    </row>
    <row r="128" spans="1:25" x14ac:dyDescent="0.2">
      <c r="A128" s="1">
        <f>VLOOKUP(B128,TabellenBUS!$B$6:$D$386,2,FALSE)</f>
        <v>121</v>
      </c>
      <c r="B128" s="105" t="s">
        <v>124</v>
      </c>
      <c r="C128" s="7">
        <v>130</v>
      </c>
      <c r="D128" s="7">
        <v>130</v>
      </c>
      <c r="E128" s="7">
        <v>140</v>
      </c>
      <c r="F128" s="7">
        <v>140</v>
      </c>
      <c r="G128" s="7">
        <v>150</v>
      </c>
      <c r="H128" s="7">
        <v>150</v>
      </c>
      <c r="I128" s="7">
        <v>150</v>
      </c>
      <c r="J128" s="7">
        <v>160</v>
      </c>
      <c r="K128" s="7">
        <v>160</v>
      </c>
      <c r="L128" s="7">
        <v>160</v>
      </c>
      <c r="M128" s="7">
        <v>160</v>
      </c>
      <c r="N128" s="7">
        <v>160</v>
      </c>
      <c r="O128" s="78">
        <v>180</v>
      </c>
      <c r="P128" s="78">
        <v>180</v>
      </c>
      <c r="Q128" s="78">
        <v>180</v>
      </c>
      <c r="R128" s="78">
        <v>170</v>
      </c>
      <c r="S128" s="78">
        <v>170</v>
      </c>
      <c r="T128" s="78">
        <v>170</v>
      </c>
      <c r="U128" s="78">
        <v>180</v>
      </c>
      <c r="V128">
        <v>170</v>
      </c>
      <c r="W128">
        <v>180</v>
      </c>
      <c r="X128" s="36">
        <v>180</v>
      </c>
      <c r="Y128" s="36">
        <v>170</v>
      </c>
    </row>
    <row r="129" spans="1:25" x14ac:dyDescent="0.2">
      <c r="A129" s="1">
        <f>VLOOKUP(B129,TabellenBUS!$B$6:$D$386,2,FALSE)</f>
        <v>122</v>
      </c>
      <c r="B129" s="105" t="s">
        <v>125</v>
      </c>
      <c r="C129" s="7">
        <v>300</v>
      </c>
      <c r="D129" s="7">
        <v>310</v>
      </c>
      <c r="E129" s="7">
        <v>310</v>
      </c>
      <c r="F129" s="7">
        <v>340</v>
      </c>
      <c r="G129" s="7">
        <v>350</v>
      </c>
      <c r="H129" s="7">
        <v>370</v>
      </c>
      <c r="I129" s="7">
        <v>370</v>
      </c>
      <c r="J129" s="7">
        <v>400</v>
      </c>
      <c r="K129" s="7">
        <v>390</v>
      </c>
      <c r="L129" s="7">
        <v>370</v>
      </c>
      <c r="M129" s="7">
        <v>370</v>
      </c>
      <c r="N129" s="7">
        <v>400</v>
      </c>
      <c r="O129" s="78">
        <v>410</v>
      </c>
      <c r="P129" s="78">
        <v>410</v>
      </c>
      <c r="Q129" s="78">
        <v>390</v>
      </c>
      <c r="R129" s="78">
        <v>410</v>
      </c>
      <c r="S129" s="78">
        <v>400</v>
      </c>
      <c r="T129" s="78">
        <v>400</v>
      </c>
      <c r="U129" s="78">
        <v>400</v>
      </c>
      <c r="V129">
        <v>400</v>
      </c>
      <c r="W129">
        <v>400</v>
      </c>
      <c r="X129" s="36">
        <v>400</v>
      </c>
      <c r="Y129" s="36">
        <v>380</v>
      </c>
    </row>
    <row r="130" spans="1:25" x14ac:dyDescent="0.2">
      <c r="A130" s="1">
        <f>VLOOKUP(B130,TabellenBUS!$B$6:$D$386,2,FALSE)</f>
        <v>123</v>
      </c>
      <c r="B130" s="105" t="s">
        <v>126</v>
      </c>
      <c r="C130" s="7">
        <v>70</v>
      </c>
      <c r="D130" s="7">
        <v>80</v>
      </c>
      <c r="E130" s="7">
        <v>80</v>
      </c>
      <c r="F130" s="7">
        <v>100</v>
      </c>
      <c r="G130" s="7">
        <v>100</v>
      </c>
      <c r="H130" s="7">
        <v>90</v>
      </c>
      <c r="I130" s="7">
        <v>90</v>
      </c>
      <c r="J130" s="7">
        <v>90</v>
      </c>
      <c r="K130" s="7">
        <v>80</v>
      </c>
      <c r="L130" s="7">
        <v>80</v>
      </c>
      <c r="M130" s="7">
        <v>80</v>
      </c>
      <c r="N130" s="7">
        <v>80</v>
      </c>
      <c r="O130" s="78">
        <v>90</v>
      </c>
      <c r="P130" s="78">
        <v>100</v>
      </c>
      <c r="Q130" s="78">
        <v>100</v>
      </c>
      <c r="R130" s="78">
        <v>100</v>
      </c>
      <c r="S130" s="78">
        <v>110</v>
      </c>
      <c r="T130" s="78">
        <v>110</v>
      </c>
      <c r="U130" s="78">
        <v>110</v>
      </c>
      <c r="V130">
        <v>120</v>
      </c>
      <c r="W130">
        <v>120</v>
      </c>
      <c r="X130" s="36">
        <v>110</v>
      </c>
      <c r="Y130" s="36">
        <v>100</v>
      </c>
    </row>
    <row r="131" spans="1:25" x14ac:dyDescent="0.2">
      <c r="A131" s="1">
        <f>VLOOKUP(B131,TabellenBUS!$B$6:$D$386,2,FALSE)</f>
        <v>124</v>
      </c>
      <c r="B131" s="105" t="s">
        <v>127</v>
      </c>
      <c r="C131" s="7">
        <v>3100</v>
      </c>
      <c r="D131" s="7">
        <v>3220</v>
      </c>
      <c r="E131" s="7">
        <v>3280</v>
      </c>
      <c r="F131" s="7">
        <v>3340</v>
      </c>
      <c r="G131" s="7">
        <v>3430</v>
      </c>
      <c r="H131" s="7">
        <v>3510</v>
      </c>
      <c r="I131" s="7">
        <v>3500</v>
      </c>
      <c r="J131" s="7">
        <v>3540</v>
      </c>
      <c r="K131" s="7">
        <v>3640</v>
      </c>
      <c r="L131" s="7">
        <v>3630</v>
      </c>
      <c r="M131" s="7">
        <v>3620</v>
      </c>
      <c r="N131" s="7">
        <v>3710</v>
      </c>
      <c r="O131" s="78">
        <v>3790</v>
      </c>
      <c r="P131" s="78">
        <v>3830</v>
      </c>
      <c r="Q131" s="78">
        <v>3820</v>
      </c>
      <c r="R131" s="78">
        <v>3880</v>
      </c>
      <c r="S131" s="78">
        <v>3930</v>
      </c>
      <c r="T131" s="78">
        <v>3930</v>
      </c>
      <c r="U131" s="78">
        <v>3920</v>
      </c>
      <c r="V131">
        <v>3950</v>
      </c>
      <c r="W131">
        <v>3940</v>
      </c>
      <c r="X131" s="36">
        <v>3890</v>
      </c>
      <c r="Y131" s="36">
        <v>3760</v>
      </c>
    </row>
    <row r="132" spans="1:25" x14ac:dyDescent="0.2">
      <c r="A132" s="1">
        <f>VLOOKUP(B132,TabellenBUS!$B$6:$D$386,2,FALSE)</f>
        <v>125</v>
      </c>
      <c r="B132" s="105" t="s">
        <v>128</v>
      </c>
      <c r="C132" s="7">
        <v>50</v>
      </c>
      <c r="D132" s="7">
        <v>60</v>
      </c>
      <c r="E132" s="7">
        <v>60</v>
      </c>
      <c r="F132" s="7">
        <v>60</v>
      </c>
      <c r="G132" s="7">
        <v>60</v>
      </c>
      <c r="H132" s="7">
        <v>60</v>
      </c>
      <c r="I132" s="7">
        <v>60</v>
      </c>
      <c r="J132" s="7">
        <v>60</v>
      </c>
      <c r="K132" s="7">
        <v>60</v>
      </c>
      <c r="L132" s="7">
        <v>70</v>
      </c>
      <c r="M132" s="7">
        <v>70</v>
      </c>
      <c r="N132" s="7">
        <v>70</v>
      </c>
      <c r="O132" s="78">
        <v>70</v>
      </c>
      <c r="P132" s="78">
        <v>60</v>
      </c>
      <c r="Q132" s="78">
        <v>60</v>
      </c>
      <c r="R132" s="78">
        <v>60</v>
      </c>
      <c r="S132" s="78">
        <v>60</v>
      </c>
      <c r="T132" s="78">
        <v>70</v>
      </c>
      <c r="U132" s="78">
        <v>60</v>
      </c>
      <c r="V132">
        <v>60</v>
      </c>
      <c r="W132">
        <v>70</v>
      </c>
      <c r="X132" s="36">
        <v>60</v>
      </c>
      <c r="Y132" s="36">
        <v>70</v>
      </c>
    </row>
    <row r="133" spans="1:25" x14ac:dyDescent="0.2">
      <c r="A133" s="1">
        <f>VLOOKUP(B133,TabellenBUS!$B$6:$D$386,2,FALSE)</f>
        <v>126</v>
      </c>
      <c r="B133" s="105" t="s">
        <v>129</v>
      </c>
      <c r="C133" s="7">
        <v>1570</v>
      </c>
      <c r="D133" s="7">
        <v>1590</v>
      </c>
      <c r="E133" s="7">
        <v>1630</v>
      </c>
      <c r="F133" s="7">
        <v>1660</v>
      </c>
      <c r="G133" s="7">
        <v>1770</v>
      </c>
      <c r="H133" s="7">
        <v>1780</v>
      </c>
      <c r="I133" s="7">
        <v>1790</v>
      </c>
      <c r="J133" s="7">
        <v>1830</v>
      </c>
      <c r="K133" s="7">
        <v>1840</v>
      </c>
      <c r="L133" s="7">
        <v>1810</v>
      </c>
      <c r="M133" s="7">
        <v>1810</v>
      </c>
      <c r="N133" s="7">
        <v>1850</v>
      </c>
      <c r="O133" s="78">
        <v>1950</v>
      </c>
      <c r="P133" s="78">
        <v>2020</v>
      </c>
      <c r="Q133" s="78">
        <v>2040</v>
      </c>
      <c r="R133" s="78">
        <v>2140</v>
      </c>
      <c r="S133" s="78">
        <v>2190</v>
      </c>
      <c r="T133" s="78">
        <v>2200</v>
      </c>
      <c r="U133" s="78">
        <v>2190</v>
      </c>
      <c r="V133">
        <v>2210</v>
      </c>
      <c r="W133">
        <v>2220</v>
      </c>
      <c r="X133" s="36">
        <v>2200</v>
      </c>
      <c r="Y133" s="36">
        <v>2160</v>
      </c>
    </row>
    <row r="134" spans="1:25" x14ac:dyDescent="0.2">
      <c r="A134" s="1">
        <f>VLOOKUP(B134,TabellenBUS!$B$6:$D$386,2,FALSE)</f>
        <v>127</v>
      </c>
      <c r="B134" s="105" t="s">
        <v>130</v>
      </c>
      <c r="C134" s="7">
        <v>400</v>
      </c>
      <c r="D134" s="7">
        <v>410</v>
      </c>
      <c r="E134" s="7">
        <v>410</v>
      </c>
      <c r="F134" s="7">
        <v>420</v>
      </c>
      <c r="G134" s="7">
        <v>470</v>
      </c>
      <c r="H134" s="7">
        <v>460</v>
      </c>
      <c r="I134" s="7">
        <v>460</v>
      </c>
      <c r="J134" s="7">
        <v>450</v>
      </c>
      <c r="K134" s="7">
        <v>470</v>
      </c>
      <c r="L134" s="7">
        <v>450</v>
      </c>
      <c r="M134" s="7">
        <v>470</v>
      </c>
      <c r="N134" s="7">
        <v>490</v>
      </c>
      <c r="O134" s="78">
        <v>510</v>
      </c>
      <c r="P134" s="78">
        <v>530</v>
      </c>
      <c r="Q134" s="78">
        <v>510</v>
      </c>
      <c r="R134" s="78">
        <v>500</v>
      </c>
      <c r="S134" s="78">
        <v>510</v>
      </c>
      <c r="T134" s="78">
        <v>520</v>
      </c>
      <c r="U134" s="78">
        <v>500</v>
      </c>
      <c r="V134">
        <v>480</v>
      </c>
      <c r="W134">
        <v>480</v>
      </c>
      <c r="X134" s="36">
        <v>470</v>
      </c>
      <c r="Y134" s="36">
        <v>460</v>
      </c>
    </row>
    <row r="135" spans="1:25" x14ac:dyDescent="0.2">
      <c r="A135" s="1">
        <f>VLOOKUP(B135,TabellenBUS!$B$6:$D$386,2,FALSE)</f>
        <v>128</v>
      </c>
      <c r="B135" s="105" t="s">
        <v>131</v>
      </c>
      <c r="C135" s="7">
        <v>820</v>
      </c>
      <c r="D135" s="7">
        <v>800</v>
      </c>
      <c r="E135" s="7">
        <v>800</v>
      </c>
      <c r="F135" s="7">
        <v>810</v>
      </c>
      <c r="G135" s="7">
        <v>900</v>
      </c>
      <c r="H135" s="7">
        <v>910</v>
      </c>
      <c r="I135" s="7">
        <v>870</v>
      </c>
      <c r="J135" s="7">
        <v>880</v>
      </c>
      <c r="K135" s="7">
        <v>900</v>
      </c>
      <c r="L135" s="7">
        <v>890</v>
      </c>
      <c r="M135" s="7">
        <v>860</v>
      </c>
      <c r="N135" s="7">
        <v>890</v>
      </c>
      <c r="O135" s="78">
        <v>920</v>
      </c>
      <c r="P135" s="78">
        <v>930</v>
      </c>
      <c r="Q135" s="78">
        <v>940</v>
      </c>
      <c r="R135" s="78">
        <v>940</v>
      </c>
      <c r="S135" s="78">
        <v>990</v>
      </c>
      <c r="T135" s="78">
        <v>980</v>
      </c>
      <c r="U135" s="78">
        <v>960</v>
      </c>
      <c r="V135">
        <v>950</v>
      </c>
      <c r="W135">
        <v>950</v>
      </c>
      <c r="X135" s="36">
        <v>940</v>
      </c>
      <c r="Y135" s="36">
        <v>910</v>
      </c>
    </row>
    <row r="136" spans="1:25" x14ac:dyDescent="0.2">
      <c r="A136" s="1">
        <f>VLOOKUP(B136,TabellenBUS!$B$6:$D$386,2,FALSE)</f>
        <v>129</v>
      </c>
      <c r="B136" s="105" t="s">
        <v>132</v>
      </c>
      <c r="C136" s="7">
        <v>760</v>
      </c>
      <c r="D136" s="7">
        <v>800</v>
      </c>
      <c r="E136" s="7">
        <v>790</v>
      </c>
      <c r="F136" s="7">
        <v>810</v>
      </c>
      <c r="G136" s="7">
        <v>840</v>
      </c>
      <c r="H136" s="7">
        <v>860</v>
      </c>
      <c r="I136" s="7">
        <v>850</v>
      </c>
      <c r="J136" s="7">
        <v>890</v>
      </c>
      <c r="K136" s="7">
        <v>910</v>
      </c>
      <c r="L136" s="7">
        <v>900</v>
      </c>
      <c r="M136" s="7">
        <v>900</v>
      </c>
      <c r="N136" s="7">
        <v>940</v>
      </c>
      <c r="O136" s="78">
        <v>960</v>
      </c>
      <c r="P136" s="78">
        <v>960</v>
      </c>
      <c r="Q136" s="78">
        <v>970</v>
      </c>
      <c r="R136" s="78">
        <v>1000</v>
      </c>
      <c r="S136" s="78">
        <v>1010</v>
      </c>
      <c r="T136" s="78">
        <v>1020</v>
      </c>
      <c r="U136" s="78">
        <v>990</v>
      </c>
      <c r="V136">
        <v>990</v>
      </c>
      <c r="W136">
        <v>980</v>
      </c>
      <c r="X136" s="36">
        <v>990</v>
      </c>
      <c r="Y136" s="36">
        <v>970</v>
      </c>
    </row>
    <row r="137" spans="1:25" x14ac:dyDescent="0.2">
      <c r="A137" s="1">
        <f>VLOOKUP(B137,TabellenBUS!$B$6:$D$386,2,FALSE)</f>
        <v>130</v>
      </c>
      <c r="B137" s="105" t="s">
        <v>133</v>
      </c>
      <c r="C137" s="7">
        <v>110</v>
      </c>
      <c r="D137" s="7">
        <v>110</v>
      </c>
      <c r="E137" s="7">
        <v>120</v>
      </c>
      <c r="F137" s="7">
        <v>120</v>
      </c>
      <c r="G137" s="7">
        <v>130</v>
      </c>
      <c r="H137" s="7">
        <v>140</v>
      </c>
      <c r="I137" s="7">
        <v>150</v>
      </c>
      <c r="J137" s="7">
        <v>140</v>
      </c>
      <c r="K137" s="7">
        <v>150</v>
      </c>
      <c r="L137" s="7">
        <v>150</v>
      </c>
      <c r="M137" s="7">
        <v>150</v>
      </c>
      <c r="N137" s="7">
        <v>150</v>
      </c>
      <c r="O137" s="78">
        <v>170</v>
      </c>
      <c r="P137" s="78">
        <v>180</v>
      </c>
      <c r="Q137" s="78">
        <v>190</v>
      </c>
      <c r="R137" s="78">
        <v>200</v>
      </c>
      <c r="S137" s="78">
        <v>200</v>
      </c>
      <c r="T137" s="78">
        <v>210</v>
      </c>
      <c r="U137" s="78">
        <v>190</v>
      </c>
      <c r="V137">
        <v>190</v>
      </c>
      <c r="W137">
        <v>190</v>
      </c>
      <c r="X137" s="36">
        <v>190</v>
      </c>
      <c r="Y137" s="36">
        <v>180</v>
      </c>
    </row>
    <row r="138" spans="1:25" x14ac:dyDescent="0.2">
      <c r="A138" s="1">
        <f>VLOOKUP(B138,TabellenBUS!$B$6:$D$386,2,FALSE)</f>
        <v>131</v>
      </c>
      <c r="B138" s="105" t="s">
        <v>134</v>
      </c>
      <c r="C138" s="7">
        <v>230</v>
      </c>
      <c r="D138" s="7">
        <v>240</v>
      </c>
      <c r="E138" s="7">
        <v>230</v>
      </c>
      <c r="F138" s="7">
        <v>240</v>
      </c>
      <c r="G138" s="7">
        <v>260</v>
      </c>
      <c r="H138" s="7">
        <v>260</v>
      </c>
      <c r="I138" s="7">
        <v>250</v>
      </c>
      <c r="J138" s="7">
        <v>260</v>
      </c>
      <c r="K138" s="7">
        <v>260</v>
      </c>
      <c r="L138" s="7">
        <v>270</v>
      </c>
      <c r="M138" s="7">
        <v>280</v>
      </c>
      <c r="N138" s="7">
        <v>270</v>
      </c>
      <c r="O138" s="78">
        <v>280</v>
      </c>
      <c r="P138" s="78">
        <v>290</v>
      </c>
      <c r="Q138" s="78">
        <v>290</v>
      </c>
      <c r="R138" s="78">
        <v>290</v>
      </c>
      <c r="S138" s="78">
        <v>310</v>
      </c>
      <c r="T138" s="78">
        <v>300</v>
      </c>
      <c r="U138" s="78">
        <v>290</v>
      </c>
      <c r="V138">
        <v>290</v>
      </c>
      <c r="W138">
        <v>280</v>
      </c>
      <c r="X138" s="36">
        <v>270</v>
      </c>
      <c r="Y138" s="36">
        <v>260</v>
      </c>
    </row>
    <row r="139" spans="1:25" x14ac:dyDescent="0.2">
      <c r="A139" s="1">
        <f>VLOOKUP(B139,TabellenBUS!$B$6:$D$386,2,FALSE)</f>
        <v>132</v>
      </c>
      <c r="B139" s="105" t="s">
        <v>135</v>
      </c>
      <c r="C139" s="7">
        <v>500</v>
      </c>
      <c r="D139" s="7">
        <v>500</v>
      </c>
      <c r="E139" s="7">
        <v>510</v>
      </c>
      <c r="F139" s="7">
        <v>520</v>
      </c>
      <c r="G139" s="7">
        <v>540</v>
      </c>
      <c r="H139" s="7">
        <v>530</v>
      </c>
      <c r="I139" s="7">
        <v>550</v>
      </c>
      <c r="J139" s="7">
        <v>560</v>
      </c>
      <c r="K139" s="7">
        <v>570</v>
      </c>
      <c r="L139" s="7">
        <v>570</v>
      </c>
      <c r="M139" s="7">
        <v>560</v>
      </c>
      <c r="N139" s="7">
        <v>580</v>
      </c>
      <c r="O139" s="78">
        <v>600</v>
      </c>
      <c r="P139" s="78">
        <v>580</v>
      </c>
      <c r="Q139" s="78">
        <v>590</v>
      </c>
      <c r="R139" s="78">
        <v>610</v>
      </c>
      <c r="S139" s="78">
        <v>630</v>
      </c>
      <c r="T139" s="78">
        <v>600</v>
      </c>
      <c r="U139" s="78">
        <v>580</v>
      </c>
      <c r="V139">
        <v>560</v>
      </c>
      <c r="W139">
        <v>560</v>
      </c>
      <c r="X139" s="36">
        <v>540</v>
      </c>
      <c r="Y139" s="36">
        <v>530</v>
      </c>
    </row>
    <row r="140" spans="1:25" x14ac:dyDescent="0.2">
      <c r="A140" s="1">
        <f>VLOOKUP(B140,TabellenBUS!$B$6:$D$386,2,FALSE)</f>
        <v>133</v>
      </c>
      <c r="B140" s="105" t="s">
        <v>136</v>
      </c>
      <c r="C140" s="7">
        <v>100</v>
      </c>
      <c r="D140" s="7">
        <v>110</v>
      </c>
      <c r="E140" s="7">
        <v>110</v>
      </c>
      <c r="F140" s="7">
        <v>110</v>
      </c>
      <c r="G140" s="7">
        <v>110</v>
      </c>
      <c r="H140" s="7">
        <v>120</v>
      </c>
      <c r="I140" s="7">
        <v>110</v>
      </c>
      <c r="J140" s="7">
        <v>120</v>
      </c>
      <c r="K140" s="7">
        <v>110</v>
      </c>
      <c r="L140" s="7">
        <v>120</v>
      </c>
      <c r="M140" s="7">
        <v>120</v>
      </c>
      <c r="N140" s="7">
        <v>120</v>
      </c>
      <c r="O140" s="78">
        <v>130</v>
      </c>
      <c r="P140" s="78">
        <v>130</v>
      </c>
      <c r="Q140" s="78">
        <v>140</v>
      </c>
      <c r="R140" s="78">
        <v>140</v>
      </c>
      <c r="S140" s="78">
        <v>150</v>
      </c>
      <c r="T140" s="78">
        <v>150</v>
      </c>
      <c r="U140" s="78">
        <v>150</v>
      </c>
      <c r="V140">
        <v>150</v>
      </c>
      <c r="W140">
        <v>150</v>
      </c>
      <c r="X140" s="36">
        <v>140</v>
      </c>
      <c r="Y140" s="36">
        <v>120</v>
      </c>
    </row>
    <row r="141" spans="1:25" x14ac:dyDescent="0.2">
      <c r="A141" s="1">
        <f>VLOOKUP(B141,TabellenBUS!$B$6:$D$386,2,FALSE)</f>
        <v>134</v>
      </c>
      <c r="B141" s="105" t="s">
        <v>137</v>
      </c>
      <c r="C141" s="7">
        <v>810</v>
      </c>
      <c r="D141" s="7">
        <v>800</v>
      </c>
      <c r="E141" s="7">
        <v>820</v>
      </c>
      <c r="F141" s="7">
        <v>850</v>
      </c>
      <c r="G141" s="7">
        <v>860</v>
      </c>
      <c r="H141" s="7">
        <v>860</v>
      </c>
      <c r="I141" s="7">
        <v>850</v>
      </c>
      <c r="J141" s="7">
        <v>890</v>
      </c>
      <c r="K141" s="7">
        <v>910</v>
      </c>
      <c r="L141" s="7">
        <v>910</v>
      </c>
      <c r="M141" s="7">
        <v>910</v>
      </c>
      <c r="N141" s="7">
        <v>940</v>
      </c>
      <c r="O141" s="78">
        <v>970</v>
      </c>
      <c r="P141" s="78">
        <v>970</v>
      </c>
      <c r="Q141" s="78">
        <v>960</v>
      </c>
      <c r="R141" s="78">
        <v>950</v>
      </c>
      <c r="S141" s="78">
        <v>960</v>
      </c>
      <c r="T141" s="78">
        <v>960</v>
      </c>
      <c r="U141" s="78">
        <v>930</v>
      </c>
      <c r="V141">
        <v>910</v>
      </c>
      <c r="W141">
        <v>910</v>
      </c>
      <c r="X141" s="36">
        <v>900</v>
      </c>
      <c r="Y141" s="36">
        <v>900</v>
      </c>
    </row>
    <row r="142" spans="1:25" x14ac:dyDescent="0.2">
      <c r="A142" s="1">
        <f>VLOOKUP(B142,TabellenBUS!$B$6:$D$386,2,FALSE)</f>
        <v>135</v>
      </c>
      <c r="B142" s="105" t="s">
        <v>138</v>
      </c>
      <c r="C142" s="7">
        <v>240</v>
      </c>
      <c r="D142" s="7">
        <v>240</v>
      </c>
      <c r="E142" s="7">
        <v>240</v>
      </c>
      <c r="F142" s="7">
        <v>240</v>
      </c>
      <c r="G142" s="7">
        <v>250</v>
      </c>
      <c r="H142" s="7">
        <v>240</v>
      </c>
      <c r="I142" s="7">
        <v>240</v>
      </c>
      <c r="J142" s="7">
        <v>240</v>
      </c>
      <c r="K142" s="7">
        <v>240</v>
      </c>
      <c r="L142" s="7">
        <v>240</v>
      </c>
      <c r="M142" s="7">
        <v>260</v>
      </c>
      <c r="N142" s="7">
        <v>250</v>
      </c>
      <c r="O142" s="78">
        <v>260</v>
      </c>
      <c r="P142" s="78">
        <v>260</v>
      </c>
      <c r="Q142" s="78">
        <v>270</v>
      </c>
      <c r="R142" s="78">
        <v>280</v>
      </c>
      <c r="S142" s="78">
        <v>290</v>
      </c>
      <c r="T142" s="78">
        <v>280</v>
      </c>
      <c r="U142" s="78">
        <v>270</v>
      </c>
      <c r="V142">
        <v>270</v>
      </c>
      <c r="W142">
        <v>260</v>
      </c>
      <c r="X142" s="36">
        <v>270</v>
      </c>
      <c r="Y142" s="36">
        <v>250</v>
      </c>
    </row>
    <row r="143" spans="1:25" x14ac:dyDescent="0.2">
      <c r="A143" s="1">
        <f>VLOOKUP(B143,TabellenBUS!$B$6:$D$386,2,FALSE)</f>
        <v>136</v>
      </c>
      <c r="B143" s="105" t="s">
        <v>139</v>
      </c>
      <c r="C143" s="7">
        <v>160</v>
      </c>
      <c r="D143" s="7">
        <v>170</v>
      </c>
      <c r="E143" s="7">
        <v>170</v>
      </c>
      <c r="F143" s="7">
        <v>180</v>
      </c>
      <c r="G143" s="7">
        <v>160</v>
      </c>
      <c r="H143" s="7">
        <v>150</v>
      </c>
      <c r="I143" s="7">
        <v>140</v>
      </c>
      <c r="J143" s="7">
        <v>140</v>
      </c>
      <c r="K143" s="7">
        <v>160</v>
      </c>
      <c r="L143" s="7">
        <v>160</v>
      </c>
      <c r="M143" s="7">
        <v>160</v>
      </c>
      <c r="N143" s="7">
        <v>180</v>
      </c>
      <c r="O143" s="78">
        <v>180</v>
      </c>
      <c r="P143" s="78">
        <v>180</v>
      </c>
      <c r="Q143" s="78">
        <v>190</v>
      </c>
      <c r="R143" s="78">
        <v>210</v>
      </c>
      <c r="S143" s="78">
        <v>220</v>
      </c>
      <c r="T143" s="78">
        <v>210</v>
      </c>
      <c r="U143" s="78">
        <v>220</v>
      </c>
      <c r="V143">
        <v>210</v>
      </c>
      <c r="W143">
        <v>200</v>
      </c>
      <c r="X143" s="36">
        <v>190</v>
      </c>
      <c r="Y143" s="36">
        <v>190</v>
      </c>
    </row>
    <row r="144" spans="1:25" x14ac:dyDescent="0.2">
      <c r="A144" s="1">
        <f>VLOOKUP(B144,TabellenBUS!$B$6:$D$386,2,FALSE)</f>
        <v>137</v>
      </c>
      <c r="B144" s="105" t="s">
        <v>140</v>
      </c>
      <c r="C144" s="7">
        <v>1180</v>
      </c>
      <c r="D144" s="7">
        <v>1210</v>
      </c>
      <c r="E144" s="7">
        <v>1240</v>
      </c>
      <c r="F144" s="7">
        <v>1270</v>
      </c>
      <c r="G144" s="7">
        <v>1420</v>
      </c>
      <c r="H144" s="7">
        <v>1470</v>
      </c>
      <c r="I144" s="7">
        <v>1450</v>
      </c>
      <c r="J144" s="7">
        <v>1490</v>
      </c>
      <c r="K144" s="7">
        <v>1500</v>
      </c>
      <c r="L144" s="7">
        <v>1470</v>
      </c>
      <c r="M144" s="7">
        <v>1450</v>
      </c>
      <c r="N144" s="7">
        <v>1470</v>
      </c>
      <c r="O144" s="78">
        <v>1500</v>
      </c>
      <c r="P144" s="78">
        <v>1480</v>
      </c>
      <c r="Q144" s="78">
        <v>1500</v>
      </c>
      <c r="R144" s="78">
        <v>1510</v>
      </c>
      <c r="S144" s="78">
        <v>1530</v>
      </c>
      <c r="T144" s="78">
        <v>1510</v>
      </c>
      <c r="U144" s="78">
        <v>1470</v>
      </c>
      <c r="V144">
        <v>1440</v>
      </c>
      <c r="W144">
        <v>1390</v>
      </c>
      <c r="X144" s="36">
        <v>1370</v>
      </c>
      <c r="Y144" s="36">
        <v>1320</v>
      </c>
    </row>
    <row r="145" spans="1:25" x14ac:dyDescent="0.2">
      <c r="A145" s="1">
        <f>VLOOKUP(B145,TabellenBUS!$B$6:$D$386,2,FALSE)</f>
        <v>138</v>
      </c>
      <c r="B145" s="105" t="s">
        <v>141</v>
      </c>
      <c r="C145" s="7">
        <v>690</v>
      </c>
      <c r="D145" s="7">
        <v>710</v>
      </c>
      <c r="E145" s="7">
        <v>720</v>
      </c>
      <c r="F145" s="7">
        <v>740</v>
      </c>
      <c r="G145" s="7">
        <v>770</v>
      </c>
      <c r="H145" s="7">
        <v>760</v>
      </c>
      <c r="I145" s="7">
        <v>790</v>
      </c>
      <c r="J145" s="7">
        <v>790</v>
      </c>
      <c r="K145" s="7">
        <v>810</v>
      </c>
      <c r="L145" s="7">
        <v>820</v>
      </c>
      <c r="M145" s="7">
        <v>810</v>
      </c>
      <c r="N145" s="7">
        <v>820</v>
      </c>
      <c r="O145" s="78">
        <v>850</v>
      </c>
      <c r="P145" s="78">
        <v>870</v>
      </c>
      <c r="Q145" s="78">
        <v>880</v>
      </c>
      <c r="R145" s="78">
        <v>890</v>
      </c>
      <c r="S145" s="78">
        <v>920</v>
      </c>
      <c r="T145" s="78">
        <v>920</v>
      </c>
      <c r="U145" s="78">
        <v>900</v>
      </c>
      <c r="V145">
        <v>910</v>
      </c>
      <c r="W145">
        <v>890</v>
      </c>
      <c r="X145" s="36">
        <v>890</v>
      </c>
      <c r="Y145" s="36">
        <v>850</v>
      </c>
    </row>
    <row r="146" spans="1:25" x14ac:dyDescent="0.2">
      <c r="A146" s="1">
        <f>VLOOKUP(B146,TabellenBUS!$B$6:$D$386,2,FALSE)</f>
        <v>139</v>
      </c>
      <c r="B146" s="105" t="s">
        <v>142</v>
      </c>
      <c r="C146" s="7">
        <v>4800</v>
      </c>
      <c r="D146" s="7">
        <v>4820</v>
      </c>
      <c r="E146" s="7">
        <v>4690</v>
      </c>
      <c r="F146" s="7">
        <v>4830</v>
      </c>
      <c r="G146" s="7">
        <v>4960</v>
      </c>
      <c r="H146" s="7">
        <v>4940</v>
      </c>
      <c r="I146" s="7">
        <v>4740</v>
      </c>
      <c r="J146" s="7">
        <v>4820</v>
      </c>
      <c r="K146" s="7">
        <v>4920</v>
      </c>
      <c r="L146" s="7">
        <v>4880</v>
      </c>
      <c r="M146" s="7">
        <v>4790</v>
      </c>
      <c r="N146" s="7">
        <v>4900</v>
      </c>
      <c r="O146" s="78">
        <v>4930</v>
      </c>
      <c r="P146" s="78">
        <v>4980</v>
      </c>
      <c r="Q146" s="78">
        <v>4940</v>
      </c>
      <c r="R146" s="78">
        <v>4870</v>
      </c>
      <c r="S146" s="78">
        <v>4910</v>
      </c>
      <c r="T146" s="78">
        <v>4790</v>
      </c>
      <c r="U146" s="78">
        <v>4700</v>
      </c>
      <c r="V146">
        <v>4710</v>
      </c>
      <c r="W146">
        <v>4640</v>
      </c>
      <c r="X146" s="36">
        <v>4500</v>
      </c>
      <c r="Y146" s="36">
        <v>4410</v>
      </c>
    </row>
    <row r="147" spans="1:25" x14ac:dyDescent="0.2">
      <c r="A147" s="1">
        <f>VLOOKUP(B147,TabellenBUS!$B$6:$D$386,2,FALSE)</f>
        <v>140</v>
      </c>
      <c r="B147" s="105" t="s">
        <v>143</v>
      </c>
      <c r="C147" s="7">
        <v>100</v>
      </c>
      <c r="D147" s="7">
        <v>100</v>
      </c>
      <c r="E147" s="7">
        <v>100</v>
      </c>
      <c r="F147" s="7">
        <v>100</v>
      </c>
      <c r="G147" s="7">
        <v>110</v>
      </c>
      <c r="H147" s="7">
        <v>110</v>
      </c>
      <c r="I147" s="7">
        <v>110</v>
      </c>
      <c r="J147" s="7">
        <v>110</v>
      </c>
      <c r="K147" s="7">
        <v>120</v>
      </c>
      <c r="L147" s="7">
        <v>120</v>
      </c>
      <c r="M147" s="7">
        <v>120</v>
      </c>
      <c r="N147" s="7">
        <v>120</v>
      </c>
      <c r="O147" s="78">
        <v>120</v>
      </c>
      <c r="P147" s="78">
        <v>130</v>
      </c>
      <c r="Q147" s="78">
        <v>130</v>
      </c>
      <c r="R147" s="78">
        <v>130</v>
      </c>
      <c r="S147" s="78">
        <v>140</v>
      </c>
      <c r="T147" s="78">
        <v>150</v>
      </c>
      <c r="U147" s="78">
        <v>160</v>
      </c>
      <c r="V147">
        <v>150</v>
      </c>
      <c r="W147">
        <v>150</v>
      </c>
      <c r="X147" s="36">
        <v>150</v>
      </c>
      <c r="Y147" s="36">
        <v>140</v>
      </c>
    </row>
    <row r="148" spans="1:25" x14ac:dyDescent="0.2">
      <c r="A148" s="1">
        <f>VLOOKUP(B148,TabellenBUS!$B$6:$D$386,2,FALSE)</f>
        <v>141</v>
      </c>
      <c r="B148" s="105" t="s">
        <v>144</v>
      </c>
      <c r="C148" s="7">
        <v>190</v>
      </c>
      <c r="D148" s="7">
        <v>200</v>
      </c>
      <c r="E148" s="7">
        <v>200</v>
      </c>
      <c r="F148" s="7">
        <v>210</v>
      </c>
      <c r="G148" s="7">
        <v>220</v>
      </c>
      <c r="H148" s="7">
        <v>210</v>
      </c>
      <c r="I148" s="7">
        <v>220</v>
      </c>
      <c r="J148" s="7">
        <v>210</v>
      </c>
      <c r="K148" s="7">
        <v>230</v>
      </c>
      <c r="L148" s="7">
        <v>230</v>
      </c>
      <c r="M148" s="7">
        <v>240</v>
      </c>
      <c r="N148" s="7">
        <v>260</v>
      </c>
      <c r="O148" s="78">
        <v>270</v>
      </c>
      <c r="P148" s="78">
        <v>270</v>
      </c>
      <c r="Q148" s="78">
        <v>270</v>
      </c>
      <c r="R148" s="78">
        <v>270</v>
      </c>
      <c r="S148" s="78">
        <v>280</v>
      </c>
      <c r="T148" s="78">
        <v>270</v>
      </c>
      <c r="U148" s="78">
        <v>250</v>
      </c>
      <c r="V148">
        <v>250</v>
      </c>
      <c r="W148">
        <v>250</v>
      </c>
      <c r="X148" s="36">
        <v>240</v>
      </c>
      <c r="Y148" s="36">
        <v>240</v>
      </c>
    </row>
    <row r="149" spans="1:25" x14ac:dyDescent="0.2">
      <c r="A149" s="1">
        <f>VLOOKUP(B149,TabellenBUS!$B$6:$D$386,2,FALSE)</f>
        <v>142</v>
      </c>
      <c r="B149" s="105" t="s">
        <v>145</v>
      </c>
      <c r="C149" s="7">
        <v>1760</v>
      </c>
      <c r="D149" s="7">
        <v>1780</v>
      </c>
      <c r="E149" s="7">
        <v>1700</v>
      </c>
      <c r="F149" s="7">
        <v>1750</v>
      </c>
      <c r="G149" s="7">
        <v>1800</v>
      </c>
      <c r="H149" s="7">
        <v>1800</v>
      </c>
      <c r="I149" s="7">
        <v>1770</v>
      </c>
      <c r="J149" s="7">
        <v>1820</v>
      </c>
      <c r="K149" s="7">
        <v>1840</v>
      </c>
      <c r="L149" s="7">
        <v>1810</v>
      </c>
      <c r="M149" s="7">
        <v>1800</v>
      </c>
      <c r="N149" s="7">
        <v>1860</v>
      </c>
      <c r="O149" s="78">
        <v>1900</v>
      </c>
      <c r="P149" s="78">
        <v>1890</v>
      </c>
      <c r="Q149" s="78">
        <v>1900</v>
      </c>
      <c r="R149" s="78">
        <v>1910</v>
      </c>
      <c r="S149" s="78">
        <v>1900</v>
      </c>
      <c r="T149" s="78">
        <v>1890</v>
      </c>
      <c r="U149" s="78">
        <v>1830</v>
      </c>
      <c r="V149">
        <v>1840</v>
      </c>
      <c r="W149">
        <v>1840</v>
      </c>
      <c r="X149" s="36">
        <v>1790</v>
      </c>
      <c r="Y149" s="36">
        <v>1710</v>
      </c>
    </row>
    <row r="150" spans="1:25" x14ac:dyDescent="0.2">
      <c r="A150" s="1">
        <f>VLOOKUP(B150,TabellenBUS!$B$6:$D$386,2,FALSE)</f>
        <v>143</v>
      </c>
      <c r="B150" s="105" t="s">
        <v>146</v>
      </c>
      <c r="C150" s="7">
        <v>390</v>
      </c>
      <c r="D150" s="7">
        <v>410</v>
      </c>
      <c r="E150" s="7">
        <v>420</v>
      </c>
      <c r="F150" s="7">
        <v>450</v>
      </c>
      <c r="G150" s="7">
        <v>450</v>
      </c>
      <c r="H150" s="7">
        <v>440</v>
      </c>
      <c r="I150" s="7">
        <v>430</v>
      </c>
      <c r="J150" s="7">
        <v>440</v>
      </c>
      <c r="K150" s="7">
        <v>440</v>
      </c>
      <c r="L150" s="7">
        <v>440</v>
      </c>
      <c r="M150" s="7">
        <v>440</v>
      </c>
      <c r="N150" s="7">
        <v>470</v>
      </c>
      <c r="O150" s="78">
        <v>480</v>
      </c>
      <c r="P150" s="78">
        <v>490</v>
      </c>
      <c r="Q150" s="78">
        <v>490</v>
      </c>
      <c r="R150" s="78">
        <v>490</v>
      </c>
      <c r="S150" s="78">
        <v>480</v>
      </c>
      <c r="T150" s="78">
        <v>490</v>
      </c>
      <c r="U150" s="78">
        <v>480</v>
      </c>
      <c r="V150">
        <v>480</v>
      </c>
      <c r="W150">
        <v>470</v>
      </c>
      <c r="X150" s="36">
        <v>470</v>
      </c>
      <c r="Y150" s="36">
        <v>450</v>
      </c>
    </row>
    <row r="151" spans="1:25" x14ac:dyDescent="0.2">
      <c r="A151" s="1">
        <f>VLOOKUP(B151,TabellenBUS!$B$6:$D$386,2,FALSE)</f>
        <v>144</v>
      </c>
      <c r="B151" s="105" t="s">
        <v>147</v>
      </c>
      <c r="C151" s="7">
        <v>760</v>
      </c>
      <c r="D151" s="7">
        <v>750</v>
      </c>
      <c r="E151" s="7">
        <v>750</v>
      </c>
      <c r="F151" s="7">
        <v>780</v>
      </c>
      <c r="G151" s="7">
        <v>800</v>
      </c>
      <c r="H151" s="7">
        <v>820</v>
      </c>
      <c r="I151" s="7">
        <v>830</v>
      </c>
      <c r="J151" s="7">
        <v>850</v>
      </c>
      <c r="K151" s="7">
        <v>880</v>
      </c>
      <c r="L151" s="7">
        <v>890</v>
      </c>
      <c r="M151" s="7">
        <v>880</v>
      </c>
      <c r="N151" s="7">
        <v>890</v>
      </c>
      <c r="O151" s="78">
        <v>920</v>
      </c>
      <c r="P151" s="78">
        <v>920</v>
      </c>
      <c r="Q151" s="78">
        <v>920</v>
      </c>
      <c r="R151" s="78">
        <v>920</v>
      </c>
      <c r="S151" s="78">
        <v>930</v>
      </c>
      <c r="T151" s="78">
        <v>930</v>
      </c>
      <c r="U151" s="78">
        <v>890</v>
      </c>
      <c r="V151">
        <v>890</v>
      </c>
      <c r="W151">
        <v>890</v>
      </c>
      <c r="X151" s="36">
        <v>860</v>
      </c>
      <c r="Y151" s="36">
        <v>840</v>
      </c>
    </row>
    <row r="152" spans="1:25" x14ac:dyDescent="0.2">
      <c r="A152" s="1">
        <f>VLOOKUP(B152,TabellenBUS!$B$6:$D$386,2,FALSE)</f>
        <v>145</v>
      </c>
      <c r="B152" s="105" t="s">
        <v>148</v>
      </c>
      <c r="C152" s="7">
        <v>2780</v>
      </c>
      <c r="D152" s="7">
        <v>2790</v>
      </c>
      <c r="E152" s="7">
        <v>2780</v>
      </c>
      <c r="F152" s="7">
        <v>2840</v>
      </c>
      <c r="G152" s="7">
        <v>2910</v>
      </c>
      <c r="H152" s="7">
        <v>2900</v>
      </c>
      <c r="I152" s="7">
        <v>2850</v>
      </c>
      <c r="J152" s="7">
        <v>2890</v>
      </c>
      <c r="K152" s="7">
        <v>2950</v>
      </c>
      <c r="L152" s="7">
        <v>2920</v>
      </c>
      <c r="M152" s="7">
        <v>2890</v>
      </c>
      <c r="N152" s="7">
        <v>2930</v>
      </c>
      <c r="O152" s="78">
        <v>2970</v>
      </c>
      <c r="P152" s="78">
        <v>2910</v>
      </c>
      <c r="Q152" s="78">
        <v>2880</v>
      </c>
      <c r="R152" s="78">
        <v>2930</v>
      </c>
      <c r="S152" s="78">
        <v>2980</v>
      </c>
      <c r="T152" s="78">
        <v>2900</v>
      </c>
      <c r="U152" s="78">
        <v>2880</v>
      </c>
      <c r="V152">
        <v>2890</v>
      </c>
      <c r="W152">
        <v>2890</v>
      </c>
      <c r="X152" s="36">
        <v>2850</v>
      </c>
      <c r="Y152" s="36">
        <v>2800</v>
      </c>
    </row>
    <row r="153" spans="1:25" x14ac:dyDescent="0.2">
      <c r="A153" s="1">
        <f>VLOOKUP(B153,TabellenBUS!$B$6:$D$386,2,FALSE)</f>
        <v>146</v>
      </c>
      <c r="B153" s="105" t="s">
        <v>149</v>
      </c>
      <c r="C153" s="7">
        <v>230</v>
      </c>
      <c r="D153" s="7">
        <v>240</v>
      </c>
      <c r="E153" s="7">
        <v>250</v>
      </c>
      <c r="F153" s="7">
        <v>260</v>
      </c>
      <c r="G153" s="7">
        <v>280</v>
      </c>
      <c r="H153" s="7">
        <v>280</v>
      </c>
      <c r="I153" s="7">
        <v>280</v>
      </c>
      <c r="J153" s="7">
        <v>290</v>
      </c>
      <c r="K153" s="7">
        <v>300</v>
      </c>
      <c r="L153" s="7">
        <v>300</v>
      </c>
      <c r="M153" s="7">
        <v>320</v>
      </c>
      <c r="N153" s="7">
        <v>330</v>
      </c>
      <c r="O153" s="78">
        <v>340</v>
      </c>
      <c r="P153" s="78">
        <v>350</v>
      </c>
      <c r="Q153" s="78">
        <v>350</v>
      </c>
      <c r="R153" s="78">
        <v>370</v>
      </c>
      <c r="S153" s="78">
        <v>380</v>
      </c>
      <c r="T153" s="78">
        <v>380</v>
      </c>
      <c r="U153" s="78">
        <v>380</v>
      </c>
      <c r="V153">
        <v>390</v>
      </c>
      <c r="W153">
        <v>390</v>
      </c>
      <c r="X153" s="36">
        <v>380</v>
      </c>
      <c r="Y153" s="36">
        <v>380</v>
      </c>
    </row>
    <row r="154" spans="1:25" x14ac:dyDescent="0.2">
      <c r="A154" s="1">
        <f>VLOOKUP(B154,TabellenBUS!$B$6:$D$386,2,FALSE)</f>
        <v>147</v>
      </c>
      <c r="B154" s="2" t="s">
        <v>558</v>
      </c>
      <c r="C154" s="7">
        <v>2250</v>
      </c>
      <c r="D154" s="7">
        <v>2270</v>
      </c>
      <c r="E154" s="7">
        <v>2300</v>
      </c>
      <c r="F154" s="7">
        <v>2350</v>
      </c>
      <c r="G154" s="7">
        <v>2440</v>
      </c>
      <c r="H154" s="7">
        <v>2450</v>
      </c>
      <c r="I154" s="7">
        <v>2420</v>
      </c>
      <c r="J154" s="7">
        <v>2460</v>
      </c>
      <c r="K154" s="7">
        <v>2500</v>
      </c>
      <c r="L154" s="7">
        <v>2490</v>
      </c>
      <c r="M154" s="7">
        <v>2460</v>
      </c>
      <c r="N154" s="7">
        <v>2490</v>
      </c>
      <c r="O154" s="78">
        <v>2510</v>
      </c>
      <c r="P154" s="78">
        <v>2550</v>
      </c>
      <c r="Q154" s="78">
        <v>2560</v>
      </c>
      <c r="R154" s="78">
        <v>2600</v>
      </c>
      <c r="S154" s="78">
        <v>2620</v>
      </c>
      <c r="T154" s="78">
        <v>2590</v>
      </c>
      <c r="U154" s="78">
        <v>2560</v>
      </c>
      <c r="V154">
        <v>2600</v>
      </c>
      <c r="W154">
        <v>2610</v>
      </c>
      <c r="X154" s="36">
        <v>2530</v>
      </c>
      <c r="Y154" s="36">
        <v>2410</v>
      </c>
    </row>
    <row r="155" spans="1:25" x14ac:dyDescent="0.2">
      <c r="A155" s="1">
        <f>VLOOKUP(B155,TabellenBUS!$B$6:$D$386,2,FALSE)</f>
        <v>148</v>
      </c>
      <c r="B155" s="146" t="s">
        <v>151</v>
      </c>
      <c r="C155" s="7">
        <v>3700</v>
      </c>
      <c r="D155" s="7">
        <v>3750</v>
      </c>
      <c r="E155" s="7">
        <v>3850</v>
      </c>
      <c r="F155" s="7">
        <v>3920</v>
      </c>
      <c r="G155" s="7">
        <v>4010</v>
      </c>
      <c r="H155" s="7">
        <v>4030</v>
      </c>
      <c r="I155" s="7">
        <v>3980</v>
      </c>
      <c r="J155" s="7">
        <v>4030</v>
      </c>
      <c r="K155" s="7">
        <v>4130</v>
      </c>
      <c r="L155" s="7">
        <v>4200</v>
      </c>
      <c r="M155" s="7">
        <v>4120</v>
      </c>
      <c r="N155" s="7">
        <v>4170</v>
      </c>
      <c r="O155" s="78">
        <v>4220</v>
      </c>
      <c r="P155" s="78">
        <v>4220</v>
      </c>
      <c r="Q155" s="78">
        <v>4160</v>
      </c>
      <c r="R155" s="78">
        <v>4240</v>
      </c>
      <c r="S155" s="78">
        <v>4330</v>
      </c>
      <c r="T155" s="78">
        <v>4310</v>
      </c>
      <c r="U155" s="78">
        <v>4160</v>
      </c>
      <c r="V155">
        <v>4030</v>
      </c>
      <c r="W155">
        <v>3980</v>
      </c>
      <c r="X155" s="36">
        <v>3880</v>
      </c>
      <c r="Y155" s="36">
        <v>3720</v>
      </c>
    </row>
    <row r="156" spans="1:25" x14ac:dyDescent="0.2">
      <c r="A156" s="1">
        <f>VLOOKUP(B156,TabellenBUS!$B$6:$D$386,2,FALSE)</f>
        <v>149</v>
      </c>
      <c r="B156" s="105" t="s">
        <v>152</v>
      </c>
      <c r="C156" s="7">
        <v>200</v>
      </c>
      <c r="D156" s="7">
        <v>200</v>
      </c>
      <c r="E156" s="7">
        <v>200</v>
      </c>
      <c r="F156" s="7">
        <v>210</v>
      </c>
      <c r="G156" s="7">
        <v>230</v>
      </c>
      <c r="H156" s="7">
        <v>230</v>
      </c>
      <c r="I156" s="7">
        <v>230</v>
      </c>
      <c r="J156" s="7">
        <v>230</v>
      </c>
      <c r="K156" s="7">
        <v>230</v>
      </c>
      <c r="L156" s="7">
        <v>230</v>
      </c>
      <c r="M156" s="7">
        <v>230</v>
      </c>
      <c r="N156" s="7">
        <v>230</v>
      </c>
      <c r="O156" s="78">
        <v>260</v>
      </c>
      <c r="P156" s="78">
        <v>280</v>
      </c>
      <c r="Q156" s="78">
        <v>280</v>
      </c>
      <c r="R156" s="78">
        <v>290</v>
      </c>
      <c r="S156" s="78">
        <v>290</v>
      </c>
      <c r="T156" s="78">
        <v>290</v>
      </c>
      <c r="U156" s="78">
        <v>290</v>
      </c>
      <c r="V156">
        <v>270</v>
      </c>
      <c r="W156">
        <v>260</v>
      </c>
      <c r="X156" s="36">
        <v>260</v>
      </c>
      <c r="Y156" s="36">
        <v>260</v>
      </c>
    </row>
    <row r="157" spans="1:25" x14ac:dyDescent="0.2">
      <c r="A157" s="1">
        <f>VLOOKUP(B157,TabellenBUS!$B$6:$D$386,2,FALSE)</f>
        <v>150</v>
      </c>
      <c r="B157" s="105" t="s">
        <v>153</v>
      </c>
      <c r="C157" s="7">
        <v>540</v>
      </c>
      <c r="D157" s="7">
        <v>570</v>
      </c>
      <c r="E157" s="7">
        <v>560</v>
      </c>
      <c r="F157" s="7">
        <v>560</v>
      </c>
      <c r="G157" s="7">
        <v>600</v>
      </c>
      <c r="H157" s="7">
        <v>610</v>
      </c>
      <c r="I157" s="7">
        <v>620</v>
      </c>
      <c r="J157" s="7">
        <v>610</v>
      </c>
      <c r="K157" s="7">
        <v>630</v>
      </c>
      <c r="L157" s="7">
        <v>640</v>
      </c>
      <c r="M157" s="7">
        <v>620</v>
      </c>
      <c r="N157" s="7">
        <v>620</v>
      </c>
      <c r="O157" s="78">
        <v>620</v>
      </c>
      <c r="P157" s="78">
        <v>600</v>
      </c>
      <c r="Q157" s="78">
        <v>610</v>
      </c>
      <c r="R157" s="78">
        <v>630</v>
      </c>
      <c r="S157" s="78">
        <v>650</v>
      </c>
      <c r="T157" s="78">
        <v>620</v>
      </c>
      <c r="U157" s="78">
        <v>580</v>
      </c>
      <c r="V157">
        <v>570</v>
      </c>
      <c r="W157">
        <v>590</v>
      </c>
      <c r="X157" s="36">
        <v>570</v>
      </c>
      <c r="Y157" s="36">
        <v>540</v>
      </c>
    </row>
    <row r="158" spans="1:25" x14ac:dyDescent="0.2">
      <c r="A158" s="1">
        <f>VLOOKUP(B158,TabellenBUS!$B$6:$D$386,2,FALSE)</f>
        <v>151</v>
      </c>
      <c r="B158" s="105" t="s">
        <v>154</v>
      </c>
      <c r="C158" s="7">
        <v>220</v>
      </c>
      <c r="D158" s="7">
        <v>220</v>
      </c>
      <c r="E158" s="7">
        <v>210</v>
      </c>
      <c r="F158" s="7">
        <v>220</v>
      </c>
      <c r="G158" s="7">
        <v>240</v>
      </c>
      <c r="H158" s="7">
        <v>240</v>
      </c>
      <c r="I158" s="7">
        <v>230</v>
      </c>
      <c r="J158" s="7">
        <v>240</v>
      </c>
      <c r="K158" s="7">
        <v>250</v>
      </c>
      <c r="L158" s="7">
        <v>250</v>
      </c>
      <c r="M158" s="7">
        <v>230</v>
      </c>
      <c r="N158" s="7">
        <v>250</v>
      </c>
      <c r="O158" s="78">
        <v>250</v>
      </c>
      <c r="P158" s="78">
        <v>260</v>
      </c>
      <c r="Q158" s="78">
        <v>260</v>
      </c>
      <c r="R158" s="78">
        <v>260</v>
      </c>
      <c r="S158" s="78">
        <v>280</v>
      </c>
      <c r="T158" s="78">
        <v>290</v>
      </c>
      <c r="U158" s="78">
        <v>290</v>
      </c>
      <c r="V158">
        <v>290</v>
      </c>
      <c r="W158">
        <v>290</v>
      </c>
      <c r="X158" s="36">
        <v>280</v>
      </c>
      <c r="Y158" s="36">
        <v>270</v>
      </c>
    </row>
    <row r="159" spans="1:25" x14ac:dyDescent="0.2">
      <c r="A159" s="1">
        <f>VLOOKUP(B159,TabellenBUS!$B$6:$D$386,2,FALSE)</f>
        <v>152</v>
      </c>
      <c r="B159" s="105" t="s">
        <v>155</v>
      </c>
      <c r="C159" s="7">
        <v>70</v>
      </c>
      <c r="D159" s="7">
        <v>80</v>
      </c>
      <c r="E159" s="7">
        <v>80</v>
      </c>
      <c r="F159" s="7">
        <v>90</v>
      </c>
      <c r="G159" s="7">
        <v>100</v>
      </c>
      <c r="H159" s="7">
        <v>100</v>
      </c>
      <c r="I159" s="7">
        <v>100</v>
      </c>
      <c r="J159" s="7">
        <v>110</v>
      </c>
      <c r="K159" s="7">
        <v>120</v>
      </c>
      <c r="L159" s="7">
        <v>120</v>
      </c>
      <c r="M159" s="7">
        <v>120</v>
      </c>
      <c r="N159" s="7">
        <v>130</v>
      </c>
      <c r="O159" s="78">
        <v>130</v>
      </c>
      <c r="P159" s="78">
        <v>130</v>
      </c>
      <c r="Q159" s="78">
        <v>130</v>
      </c>
      <c r="R159" s="78">
        <v>130</v>
      </c>
      <c r="S159" s="78">
        <v>140</v>
      </c>
      <c r="T159" s="78">
        <v>130</v>
      </c>
      <c r="U159" s="78">
        <v>120</v>
      </c>
      <c r="V159">
        <v>120</v>
      </c>
      <c r="W159">
        <v>120</v>
      </c>
      <c r="X159" s="36">
        <v>120</v>
      </c>
      <c r="Y159" s="36">
        <v>120</v>
      </c>
    </row>
    <row r="160" spans="1:25" x14ac:dyDescent="0.2">
      <c r="A160" s="1">
        <f>VLOOKUP(B160,TabellenBUS!$B$6:$D$386,2,FALSE)</f>
        <v>153</v>
      </c>
      <c r="B160" s="105" t="s">
        <v>156</v>
      </c>
      <c r="C160" s="7">
        <v>1710</v>
      </c>
      <c r="D160" s="7">
        <v>1750</v>
      </c>
      <c r="E160" s="7">
        <v>1800</v>
      </c>
      <c r="F160" s="7">
        <v>1840</v>
      </c>
      <c r="G160" s="7">
        <v>1930</v>
      </c>
      <c r="H160" s="7">
        <v>1950</v>
      </c>
      <c r="I160" s="7">
        <v>1950</v>
      </c>
      <c r="J160" s="7">
        <v>1980</v>
      </c>
      <c r="K160" s="7">
        <v>2010</v>
      </c>
      <c r="L160" s="7">
        <v>2050</v>
      </c>
      <c r="M160" s="7">
        <v>2050</v>
      </c>
      <c r="N160" s="7">
        <v>2080</v>
      </c>
      <c r="O160" s="78">
        <v>2140</v>
      </c>
      <c r="P160" s="78">
        <v>2170</v>
      </c>
      <c r="Q160" s="78">
        <v>2160</v>
      </c>
      <c r="R160" s="78">
        <v>2190</v>
      </c>
      <c r="S160" s="78">
        <v>2230</v>
      </c>
      <c r="T160" s="78">
        <v>2240</v>
      </c>
      <c r="U160" s="78">
        <v>2210</v>
      </c>
      <c r="V160">
        <v>2210</v>
      </c>
      <c r="W160">
        <v>2240</v>
      </c>
      <c r="X160" s="36">
        <v>2230</v>
      </c>
      <c r="Y160" s="36">
        <v>2210</v>
      </c>
    </row>
    <row r="161" spans="1:25" x14ac:dyDescent="0.2">
      <c r="A161" s="1">
        <f>VLOOKUP(B161,TabellenBUS!$B$6:$D$386,2,FALSE)</f>
        <v>154</v>
      </c>
      <c r="B161" s="105" t="s">
        <v>157</v>
      </c>
      <c r="C161" s="7">
        <v>330</v>
      </c>
      <c r="D161" s="7">
        <v>350</v>
      </c>
      <c r="E161" s="7">
        <v>340</v>
      </c>
      <c r="F161" s="7">
        <v>350</v>
      </c>
      <c r="G161" s="7">
        <v>380</v>
      </c>
      <c r="H161" s="7">
        <v>380</v>
      </c>
      <c r="I161" s="7">
        <v>390</v>
      </c>
      <c r="J161" s="7">
        <v>390</v>
      </c>
      <c r="K161" s="7">
        <v>410</v>
      </c>
      <c r="L161" s="7">
        <v>420</v>
      </c>
      <c r="M161" s="7">
        <v>430</v>
      </c>
      <c r="N161" s="7">
        <v>450</v>
      </c>
      <c r="O161" s="78">
        <v>450</v>
      </c>
      <c r="P161" s="78">
        <v>450</v>
      </c>
      <c r="Q161" s="78">
        <v>470</v>
      </c>
      <c r="R161" s="78">
        <v>470</v>
      </c>
      <c r="S161" s="78">
        <v>480</v>
      </c>
      <c r="T161" s="78">
        <v>480</v>
      </c>
      <c r="U161" s="78">
        <v>480</v>
      </c>
      <c r="V161">
        <v>480</v>
      </c>
      <c r="W161">
        <v>470</v>
      </c>
      <c r="X161" s="36">
        <v>480</v>
      </c>
      <c r="Y161" s="36">
        <v>470</v>
      </c>
    </row>
    <row r="162" spans="1:25" x14ac:dyDescent="0.2">
      <c r="A162" s="1">
        <f>VLOOKUP(B162,TabellenBUS!$B$6:$D$386,2,FALSE)</f>
        <v>155</v>
      </c>
      <c r="B162" s="105" t="s">
        <v>158</v>
      </c>
      <c r="C162" s="7">
        <v>480</v>
      </c>
      <c r="D162" s="7">
        <v>480</v>
      </c>
      <c r="E162" s="7">
        <v>500</v>
      </c>
      <c r="F162" s="7">
        <v>530</v>
      </c>
      <c r="G162" s="7">
        <v>530</v>
      </c>
      <c r="H162" s="7">
        <v>530</v>
      </c>
      <c r="I162" s="7">
        <v>540</v>
      </c>
      <c r="J162" s="7">
        <v>550</v>
      </c>
      <c r="K162" s="7">
        <v>560</v>
      </c>
      <c r="L162" s="7">
        <v>560</v>
      </c>
      <c r="M162" s="7">
        <v>570</v>
      </c>
      <c r="N162" s="7">
        <v>610</v>
      </c>
      <c r="O162" s="78">
        <v>630</v>
      </c>
      <c r="P162" s="78">
        <v>620</v>
      </c>
      <c r="Q162" s="78">
        <v>590</v>
      </c>
      <c r="R162" s="78">
        <v>610</v>
      </c>
      <c r="S162" s="78">
        <v>660</v>
      </c>
      <c r="T162" s="78">
        <v>650</v>
      </c>
      <c r="U162" s="78">
        <v>640</v>
      </c>
      <c r="V162">
        <v>640</v>
      </c>
      <c r="W162">
        <v>620</v>
      </c>
      <c r="X162" s="36">
        <v>580</v>
      </c>
      <c r="Y162" s="36">
        <v>570</v>
      </c>
    </row>
    <row r="163" spans="1:25" x14ac:dyDescent="0.2">
      <c r="A163" s="1">
        <f>VLOOKUP(B163,TabellenBUS!$B$6:$D$386,2,FALSE)</f>
        <v>156</v>
      </c>
      <c r="B163" s="105" t="s">
        <v>159</v>
      </c>
      <c r="C163" s="7">
        <v>1330</v>
      </c>
      <c r="D163" s="7">
        <v>1320</v>
      </c>
      <c r="E163" s="7">
        <v>1290</v>
      </c>
      <c r="F163" s="7">
        <v>1320</v>
      </c>
      <c r="G163" s="7">
        <v>1370</v>
      </c>
      <c r="H163" s="7">
        <v>1380</v>
      </c>
      <c r="I163" s="7">
        <v>1390</v>
      </c>
      <c r="J163" s="7">
        <v>1410</v>
      </c>
      <c r="K163" s="7">
        <v>1420</v>
      </c>
      <c r="L163" s="7">
        <v>1410</v>
      </c>
      <c r="M163" s="7">
        <v>1360</v>
      </c>
      <c r="N163" s="7">
        <v>1390</v>
      </c>
      <c r="O163" s="78">
        <v>1420</v>
      </c>
      <c r="P163" s="78">
        <v>1400</v>
      </c>
      <c r="Q163" s="78">
        <v>1400</v>
      </c>
      <c r="R163" s="78">
        <v>1420</v>
      </c>
      <c r="S163" s="78">
        <v>1460</v>
      </c>
      <c r="T163" s="78">
        <v>1430</v>
      </c>
      <c r="U163" s="78">
        <v>1420</v>
      </c>
      <c r="V163">
        <v>1440</v>
      </c>
      <c r="W163">
        <v>1460</v>
      </c>
      <c r="X163" s="36">
        <v>1410</v>
      </c>
      <c r="Y163" s="36">
        <v>1380</v>
      </c>
    </row>
    <row r="164" spans="1:25" x14ac:dyDescent="0.2">
      <c r="A164" s="1" t="e">
        <f>VLOOKUP(B164,TabellenBUS!$B$6:$D$386,2,FALSE)</f>
        <v>#N/A</v>
      </c>
      <c r="B164" s="105" t="s">
        <v>160</v>
      </c>
      <c r="C164" s="7">
        <v>1350</v>
      </c>
      <c r="D164" s="7">
        <v>1380</v>
      </c>
      <c r="E164" s="7">
        <v>1370</v>
      </c>
      <c r="F164" s="7">
        <v>1380</v>
      </c>
      <c r="G164" s="7">
        <v>1350</v>
      </c>
      <c r="H164" s="7">
        <v>1350</v>
      </c>
      <c r="I164" s="7">
        <v>1320</v>
      </c>
      <c r="J164" s="7">
        <v>1310</v>
      </c>
      <c r="K164" s="7">
        <v>1340</v>
      </c>
      <c r="L164" s="7">
        <v>1340</v>
      </c>
      <c r="M164" s="7">
        <v>1340</v>
      </c>
      <c r="N164" s="7">
        <v>1370</v>
      </c>
      <c r="O164" s="78">
        <v>1420</v>
      </c>
      <c r="P164" s="78">
        <v>1400</v>
      </c>
      <c r="Q164" s="78">
        <v>1370</v>
      </c>
      <c r="R164" s="78">
        <v>1410</v>
      </c>
      <c r="S164" s="78">
        <v>1460</v>
      </c>
      <c r="T164" s="78">
        <v>1450</v>
      </c>
      <c r="U164" s="78">
        <v>1440</v>
      </c>
      <c r="V164">
        <v>1440</v>
      </c>
      <c r="W164" t="e">
        <v>#N/A</v>
      </c>
      <c r="X164" s="36" t="e">
        <v>#N/A</v>
      </c>
      <c r="Y164" s="36" t="e">
        <v>#N/A</v>
      </c>
    </row>
    <row r="165" spans="1:25" x14ac:dyDescent="0.2">
      <c r="A165" s="1">
        <f>VLOOKUP(B165,TabellenBUS!$B$6:$D$386,2,FALSE)</f>
        <v>157</v>
      </c>
      <c r="B165" s="105" t="s">
        <v>161</v>
      </c>
      <c r="C165" s="7">
        <v>1340</v>
      </c>
      <c r="D165" s="7">
        <v>1420</v>
      </c>
      <c r="E165" s="7">
        <v>1410</v>
      </c>
      <c r="F165" s="7">
        <v>1480</v>
      </c>
      <c r="G165" s="7">
        <v>1570</v>
      </c>
      <c r="H165" s="7">
        <v>1620</v>
      </c>
      <c r="I165" s="7">
        <v>1580</v>
      </c>
      <c r="J165" s="7">
        <v>1640</v>
      </c>
      <c r="K165" s="7">
        <v>1670</v>
      </c>
      <c r="L165" s="7">
        <v>1690</v>
      </c>
      <c r="M165" s="7">
        <v>1710</v>
      </c>
      <c r="N165" s="7">
        <v>1730</v>
      </c>
      <c r="O165" s="78">
        <v>1780</v>
      </c>
      <c r="P165" s="78">
        <v>1800</v>
      </c>
      <c r="Q165" s="78">
        <v>1780</v>
      </c>
      <c r="R165" s="78">
        <v>1810</v>
      </c>
      <c r="S165" s="78">
        <v>1850</v>
      </c>
      <c r="T165" s="78">
        <v>1840</v>
      </c>
      <c r="U165" s="78">
        <v>1780</v>
      </c>
      <c r="V165">
        <v>1750</v>
      </c>
      <c r="W165">
        <v>1730</v>
      </c>
      <c r="X165" s="36">
        <v>1670</v>
      </c>
      <c r="Y165" s="36">
        <v>1620</v>
      </c>
    </row>
    <row r="166" spans="1:25" x14ac:dyDescent="0.2">
      <c r="A166" s="1">
        <f>VLOOKUP(B166,TabellenBUS!$B$6:$D$386,2,FALSE)</f>
        <v>158</v>
      </c>
      <c r="B166" s="105" t="s">
        <v>162</v>
      </c>
      <c r="C166" s="7">
        <v>420</v>
      </c>
      <c r="D166" s="7">
        <v>420</v>
      </c>
      <c r="E166" s="7">
        <v>410</v>
      </c>
      <c r="F166" s="7">
        <v>430</v>
      </c>
      <c r="G166" s="7">
        <v>440</v>
      </c>
      <c r="H166" s="7">
        <v>430</v>
      </c>
      <c r="I166" s="7">
        <v>440</v>
      </c>
      <c r="J166" s="7">
        <v>430</v>
      </c>
      <c r="K166" s="7">
        <v>430</v>
      </c>
      <c r="L166" s="7">
        <v>430</v>
      </c>
      <c r="M166" s="7">
        <v>420</v>
      </c>
      <c r="N166" s="7">
        <v>430</v>
      </c>
      <c r="O166" s="78">
        <v>440</v>
      </c>
      <c r="P166" s="78">
        <v>440</v>
      </c>
      <c r="Q166" s="78">
        <v>420</v>
      </c>
      <c r="R166" s="78">
        <v>440</v>
      </c>
      <c r="S166" s="78">
        <v>470</v>
      </c>
      <c r="T166" s="78">
        <v>470</v>
      </c>
      <c r="U166" s="78">
        <v>460</v>
      </c>
      <c r="V166">
        <v>440</v>
      </c>
      <c r="W166">
        <v>440</v>
      </c>
      <c r="X166" s="36">
        <v>430</v>
      </c>
      <c r="Y166" s="36">
        <v>400</v>
      </c>
    </row>
    <row r="167" spans="1:25" x14ac:dyDescent="0.2">
      <c r="A167" s="1">
        <f>VLOOKUP(B167,TabellenBUS!$B$6:$D$386,2,FALSE)</f>
        <v>159</v>
      </c>
      <c r="B167" s="105" t="s">
        <v>163</v>
      </c>
      <c r="C167" s="7">
        <v>380</v>
      </c>
      <c r="D167" s="7">
        <v>410</v>
      </c>
      <c r="E167" s="7">
        <v>420</v>
      </c>
      <c r="F167" s="7">
        <v>420</v>
      </c>
      <c r="G167" s="7">
        <v>450</v>
      </c>
      <c r="H167" s="7">
        <v>450</v>
      </c>
      <c r="I167" s="7">
        <v>470</v>
      </c>
      <c r="J167" s="7">
        <v>470</v>
      </c>
      <c r="K167" s="7">
        <v>500</v>
      </c>
      <c r="L167" s="7">
        <v>520</v>
      </c>
      <c r="M167" s="7">
        <v>530</v>
      </c>
      <c r="N167" s="7">
        <v>540</v>
      </c>
      <c r="O167" s="78">
        <v>540</v>
      </c>
      <c r="P167" s="78">
        <v>560</v>
      </c>
      <c r="Q167" s="78">
        <v>590</v>
      </c>
      <c r="R167" s="78">
        <v>620</v>
      </c>
      <c r="S167" s="78">
        <v>640</v>
      </c>
      <c r="T167" s="78">
        <v>670</v>
      </c>
      <c r="U167" s="78">
        <v>650</v>
      </c>
      <c r="V167">
        <v>650</v>
      </c>
      <c r="W167">
        <v>660</v>
      </c>
      <c r="X167" s="36">
        <v>650</v>
      </c>
      <c r="Y167" s="36">
        <v>620</v>
      </c>
    </row>
    <row r="168" spans="1:25" x14ac:dyDescent="0.2">
      <c r="A168" s="1">
        <f>VLOOKUP(B168,TabellenBUS!$B$6:$D$386,2,FALSE)</f>
        <v>160</v>
      </c>
      <c r="B168" s="105" t="s">
        <v>164</v>
      </c>
      <c r="C168" s="7">
        <v>620</v>
      </c>
      <c r="D168" s="7">
        <v>640</v>
      </c>
      <c r="E168" s="7">
        <v>640</v>
      </c>
      <c r="F168" s="7">
        <v>670</v>
      </c>
      <c r="G168" s="7">
        <v>700</v>
      </c>
      <c r="H168" s="7">
        <v>710</v>
      </c>
      <c r="I168" s="7">
        <v>720</v>
      </c>
      <c r="J168" s="7">
        <v>750</v>
      </c>
      <c r="K168" s="7">
        <v>760</v>
      </c>
      <c r="L168" s="7">
        <v>770</v>
      </c>
      <c r="M168" s="7">
        <v>790</v>
      </c>
      <c r="N168" s="7">
        <v>830</v>
      </c>
      <c r="O168" s="78">
        <v>850</v>
      </c>
      <c r="P168" s="78">
        <v>850</v>
      </c>
      <c r="Q168" s="78">
        <v>860</v>
      </c>
      <c r="R168" s="78">
        <v>900</v>
      </c>
      <c r="S168" s="78">
        <v>920</v>
      </c>
      <c r="T168" s="78">
        <v>900</v>
      </c>
      <c r="U168" s="78">
        <v>900</v>
      </c>
      <c r="V168">
        <v>890</v>
      </c>
      <c r="W168">
        <v>890</v>
      </c>
      <c r="X168" s="36">
        <v>870</v>
      </c>
      <c r="Y168" s="36">
        <v>850</v>
      </c>
    </row>
    <row r="169" spans="1:25" x14ac:dyDescent="0.2">
      <c r="A169" s="1">
        <f>VLOOKUP(B169,TabellenBUS!$B$6:$D$386,2,FALSE)</f>
        <v>161</v>
      </c>
      <c r="B169" s="105" t="s">
        <v>165</v>
      </c>
      <c r="C169" s="7">
        <v>280</v>
      </c>
      <c r="D169" s="7">
        <v>280</v>
      </c>
      <c r="E169" s="7">
        <v>280</v>
      </c>
      <c r="F169" s="7">
        <v>290</v>
      </c>
      <c r="G169" s="7">
        <v>290</v>
      </c>
      <c r="H169" s="7">
        <v>300</v>
      </c>
      <c r="I169" s="7">
        <v>310</v>
      </c>
      <c r="J169" s="7">
        <v>310</v>
      </c>
      <c r="K169" s="7">
        <v>310</v>
      </c>
      <c r="L169" s="7">
        <v>310</v>
      </c>
      <c r="M169" s="7">
        <v>300</v>
      </c>
      <c r="N169" s="7">
        <v>320</v>
      </c>
      <c r="O169" s="78">
        <v>310</v>
      </c>
      <c r="P169" s="78">
        <v>320</v>
      </c>
      <c r="Q169" s="78">
        <v>310</v>
      </c>
      <c r="R169" s="78">
        <v>320</v>
      </c>
      <c r="S169" s="78">
        <v>310</v>
      </c>
      <c r="T169" s="78">
        <v>320</v>
      </c>
      <c r="U169" s="78">
        <v>320</v>
      </c>
      <c r="V169">
        <v>310</v>
      </c>
      <c r="W169">
        <v>330</v>
      </c>
      <c r="X169" s="36">
        <v>320</v>
      </c>
      <c r="Y169" s="36">
        <v>320</v>
      </c>
    </row>
    <row r="170" spans="1:25" x14ac:dyDescent="0.2">
      <c r="A170" s="1">
        <f>VLOOKUP(B170,TabellenBUS!$B$6:$D$386,2,FALSE)</f>
        <v>162</v>
      </c>
      <c r="B170" s="105" t="s">
        <v>166</v>
      </c>
      <c r="C170" s="7">
        <v>430</v>
      </c>
      <c r="D170" s="7">
        <v>440</v>
      </c>
      <c r="E170" s="7">
        <v>460</v>
      </c>
      <c r="F170" s="7">
        <v>460</v>
      </c>
      <c r="G170" s="7">
        <v>480</v>
      </c>
      <c r="H170" s="7">
        <v>490</v>
      </c>
      <c r="I170" s="7">
        <v>490</v>
      </c>
      <c r="J170" s="7">
        <v>490</v>
      </c>
      <c r="K170" s="7">
        <v>520</v>
      </c>
      <c r="L170" s="7">
        <v>530</v>
      </c>
      <c r="M170" s="7">
        <v>540</v>
      </c>
      <c r="N170" s="7">
        <v>570</v>
      </c>
      <c r="O170" s="78">
        <v>580</v>
      </c>
      <c r="P170" s="78">
        <v>590</v>
      </c>
      <c r="Q170" s="78">
        <v>570</v>
      </c>
      <c r="R170" s="78">
        <v>590</v>
      </c>
      <c r="S170" s="78">
        <v>590</v>
      </c>
      <c r="T170" s="78">
        <v>590</v>
      </c>
      <c r="U170" s="78">
        <v>590</v>
      </c>
      <c r="V170">
        <v>580</v>
      </c>
      <c r="W170">
        <v>580</v>
      </c>
      <c r="X170" s="36">
        <v>570</v>
      </c>
      <c r="Y170" s="36">
        <v>570</v>
      </c>
    </row>
    <row r="171" spans="1:25" x14ac:dyDescent="0.2">
      <c r="A171" s="1">
        <f>VLOOKUP(B171,TabellenBUS!$B$6:$D$386,2,FALSE)</f>
        <v>163</v>
      </c>
      <c r="B171" s="105" t="s">
        <v>167</v>
      </c>
      <c r="C171" s="7">
        <v>170</v>
      </c>
      <c r="D171" s="7">
        <v>170</v>
      </c>
      <c r="E171" s="7">
        <v>160</v>
      </c>
      <c r="F171" s="7">
        <v>160</v>
      </c>
      <c r="G171" s="7">
        <v>170</v>
      </c>
      <c r="H171" s="7">
        <v>190</v>
      </c>
      <c r="I171" s="7">
        <v>200</v>
      </c>
      <c r="J171" s="7">
        <v>210</v>
      </c>
      <c r="K171" s="7">
        <v>220</v>
      </c>
      <c r="L171" s="7">
        <v>220</v>
      </c>
      <c r="M171" s="7">
        <v>230</v>
      </c>
      <c r="N171" s="7">
        <v>250</v>
      </c>
      <c r="O171" s="78">
        <v>250</v>
      </c>
      <c r="P171" s="78">
        <v>270</v>
      </c>
      <c r="Q171" s="78">
        <v>290</v>
      </c>
      <c r="R171" s="78">
        <v>290</v>
      </c>
      <c r="S171" s="78">
        <v>300</v>
      </c>
      <c r="T171" s="78">
        <v>310</v>
      </c>
      <c r="U171" s="78">
        <v>310</v>
      </c>
      <c r="V171">
        <v>310</v>
      </c>
      <c r="W171">
        <v>310</v>
      </c>
      <c r="X171" s="36">
        <v>300</v>
      </c>
      <c r="Y171" s="36">
        <v>280</v>
      </c>
    </row>
    <row r="172" spans="1:25" x14ac:dyDescent="0.2">
      <c r="A172" s="1">
        <f>VLOOKUP(B172,TabellenBUS!$B$6:$D$386,2,FALSE)</f>
        <v>164</v>
      </c>
      <c r="B172" s="105" t="s">
        <v>168</v>
      </c>
      <c r="C172" s="7">
        <v>750</v>
      </c>
      <c r="D172" s="7">
        <v>750</v>
      </c>
      <c r="E172" s="7">
        <v>720</v>
      </c>
      <c r="F172" s="7">
        <v>720</v>
      </c>
      <c r="G172" s="7">
        <v>740</v>
      </c>
      <c r="H172" s="7">
        <v>740</v>
      </c>
      <c r="I172" s="7">
        <v>760</v>
      </c>
      <c r="J172" s="7">
        <v>780</v>
      </c>
      <c r="K172" s="7">
        <v>800</v>
      </c>
      <c r="L172" s="7">
        <v>800</v>
      </c>
      <c r="M172" s="7">
        <v>810</v>
      </c>
      <c r="N172" s="7">
        <v>860</v>
      </c>
      <c r="O172" s="78">
        <v>890</v>
      </c>
      <c r="P172" s="78">
        <v>890</v>
      </c>
      <c r="Q172" s="78">
        <v>900</v>
      </c>
      <c r="R172" s="78">
        <v>950</v>
      </c>
      <c r="S172" s="78">
        <v>960</v>
      </c>
      <c r="T172" s="78">
        <v>970</v>
      </c>
      <c r="U172" s="78">
        <v>960</v>
      </c>
      <c r="V172">
        <v>960</v>
      </c>
      <c r="W172">
        <v>980</v>
      </c>
      <c r="X172" s="36">
        <v>960</v>
      </c>
      <c r="Y172" s="36">
        <v>950</v>
      </c>
    </row>
    <row r="173" spans="1:25" x14ac:dyDescent="0.2">
      <c r="A173" s="1">
        <f>VLOOKUP(B173,TabellenBUS!$B$6:$D$386,2,FALSE)</f>
        <v>165</v>
      </c>
      <c r="B173" s="105" t="s">
        <v>169</v>
      </c>
      <c r="C173" s="7">
        <v>60</v>
      </c>
      <c r="D173" s="7">
        <v>60</v>
      </c>
      <c r="E173" s="7">
        <v>60</v>
      </c>
      <c r="F173" s="7">
        <v>60</v>
      </c>
      <c r="G173" s="7">
        <v>70</v>
      </c>
      <c r="H173" s="7">
        <v>70</v>
      </c>
      <c r="I173" s="7">
        <v>70</v>
      </c>
      <c r="J173" s="7">
        <v>70</v>
      </c>
      <c r="K173" s="7">
        <v>80</v>
      </c>
      <c r="L173" s="7">
        <v>90</v>
      </c>
      <c r="M173" s="7">
        <v>90</v>
      </c>
      <c r="N173" s="7">
        <v>100</v>
      </c>
      <c r="O173" s="78">
        <v>100</v>
      </c>
      <c r="P173" s="78">
        <v>90</v>
      </c>
      <c r="Q173" s="78">
        <v>90</v>
      </c>
      <c r="R173" s="78">
        <v>100</v>
      </c>
      <c r="S173" s="78">
        <v>100</v>
      </c>
      <c r="T173" s="78">
        <v>100</v>
      </c>
      <c r="U173" s="78">
        <v>100</v>
      </c>
      <c r="V173">
        <v>90</v>
      </c>
      <c r="W173">
        <v>100</v>
      </c>
      <c r="X173" s="36">
        <v>100</v>
      </c>
      <c r="Y173" s="36">
        <v>100</v>
      </c>
    </row>
    <row r="174" spans="1:25" x14ac:dyDescent="0.2">
      <c r="A174" s="1">
        <f>VLOOKUP(B174,TabellenBUS!$B$6:$D$386,2,FALSE)</f>
        <v>166</v>
      </c>
      <c r="B174" s="105" t="s">
        <v>170</v>
      </c>
      <c r="C174" s="7">
        <v>670</v>
      </c>
      <c r="D174" s="7">
        <v>690</v>
      </c>
      <c r="E174" s="7">
        <v>700</v>
      </c>
      <c r="F174" s="7">
        <v>740</v>
      </c>
      <c r="G174" s="7">
        <v>780</v>
      </c>
      <c r="H174" s="7">
        <v>800</v>
      </c>
      <c r="I174" s="7">
        <v>820</v>
      </c>
      <c r="J174" s="7">
        <v>850</v>
      </c>
      <c r="K174" s="7">
        <v>870</v>
      </c>
      <c r="L174" s="7">
        <v>890</v>
      </c>
      <c r="M174" s="7">
        <v>910</v>
      </c>
      <c r="N174" s="7">
        <v>940</v>
      </c>
      <c r="O174" s="78">
        <v>950</v>
      </c>
      <c r="P174" s="78">
        <v>940</v>
      </c>
      <c r="Q174" s="78">
        <v>940</v>
      </c>
      <c r="R174" s="78">
        <v>960</v>
      </c>
      <c r="S174" s="78">
        <v>960</v>
      </c>
      <c r="T174" s="78">
        <v>950</v>
      </c>
      <c r="U174" s="78">
        <v>960</v>
      </c>
      <c r="V174">
        <v>960</v>
      </c>
      <c r="W174">
        <v>960</v>
      </c>
      <c r="X174" s="36">
        <v>950</v>
      </c>
      <c r="Y174" s="36">
        <v>930</v>
      </c>
    </row>
    <row r="175" spans="1:25" x14ac:dyDescent="0.2">
      <c r="A175" s="1">
        <f>VLOOKUP(B175,TabellenBUS!$B$6:$D$386,2,FALSE)</f>
        <v>167</v>
      </c>
      <c r="B175" s="105" t="s">
        <v>171</v>
      </c>
      <c r="C175" s="7">
        <v>2120</v>
      </c>
      <c r="D175" s="7">
        <v>2140</v>
      </c>
      <c r="E175" s="7">
        <v>2050</v>
      </c>
      <c r="F175" s="7">
        <v>2060</v>
      </c>
      <c r="G175" s="7">
        <v>2090</v>
      </c>
      <c r="H175" s="7">
        <v>2100</v>
      </c>
      <c r="I175" s="7">
        <v>2050</v>
      </c>
      <c r="J175" s="7">
        <v>2040</v>
      </c>
      <c r="K175" s="7">
        <v>2070</v>
      </c>
      <c r="L175" s="7">
        <v>2100</v>
      </c>
      <c r="M175" s="7">
        <v>2080</v>
      </c>
      <c r="N175" s="7">
        <v>2070</v>
      </c>
      <c r="O175" s="78">
        <v>2080</v>
      </c>
      <c r="P175" s="78">
        <v>2040</v>
      </c>
      <c r="Q175" s="78">
        <v>2050</v>
      </c>
      <c r="R175" s="78">
        <v>2030</v>
      </c>
      <c r="S175" s="78">
        <v>2010</v>
      </c>
      <c r="T175" s="78">
        <v>1970</v>
      </c>
      <c r="U175" s="78">
        <v>1920</v>
      </c>
      <c r="V175">
        <v>1900</v>
      </c>
      <c r="W175">
        <v>1870</v>
      </c>
      <c r="X175" s="36">
        <v>1830</v>
      </c>
      <c r="Y175" s="36">
        <v>1800</v>
      </c>
    </row>
    <row r="176" spans="1:25" x14ac:dyDescent="0.2">
      <c r="A176" s="1">
        <f>VLOOKUP(B176,TabellenBUS!$B$6:$D$386,2,FALSE)</f>
        <v>168</v>
      </c>
      <c r="B176" s="105" t="s">
        <v>172</v>
      </c>
      <c r="C176" s="7">
        <v>140</v>
      </c>
      <c r="D176" s="7">
        <v>150</v>
      </c>
      <c r="E176" s="7">
        <v>150</v>
      </c>
      <c r="F176" s="7">
        <v>150</v>
      </c>
      <c r="G176" s="7">
        <v>140</v>
      </c>
      <c r="H176" s="7">
        <v>140</v>
      </c>
      <c r="I176" s="7">
        <v>140</v>
      </c>
      <c r="J176" s="7">
        <v>160</v>
      </c>
      <c r="K176" s="7">
        <v>160</v>
      </c>
      <c r="L176" s="7">
        <v>170</v>
      </c>
      <c r="M176" s="7">
        <v>170</v>
      </c>
      <c r="N176" s="7">
        <v>180</v>
      </c>
      <c r="O176" s="78">
        <v>200</v>
      </c>
      <c r="P176" s="78">
        <v>200</v>
      </c>
      <c r="Q176" s="78">
        <v>210</v>
      </c>
      <c r="R176" s="78">
        <v>210</v>
      </c>
      <c r="S176" s="78">
        <v>220</v>
      </c>
      <c r="T176" s="78">
        <v>210</v>
      </c>
      <c r="U176" s="78">
        <v>210</v>
      </c>
      <c r="V176">
        <v>220</v>
      </c>
      <c r="W176">
        <v>230</v>
      </c>
      <c r="X176" s="36">
        <v>220</v>
      </c>
      <c r="Y176" s="36">
        <v>210</v>
      </c>
    </row>
    <row r="177" spans="1:25" x14ac:dyDescent="0.2">
      <c r="A177" s="1">
        <f>VLOOKUP(B177,TabellenBUS!$B$6:$D$386,2,FALSE)</f>
        <v>169</v>
      </c>
      <c r="B177" s="105" t="s">
        <v>173</v>
      </c>
      <c r="C177" s="7">
        <v>310</v>
      </c>
      <c r="D177" s="7">
        <v>310</v>
      </c>
      <c r="E177" s="7">
        <v>300</v>
      </c>
      <c r="F177" s="7">
        <v>320</v>
      </c>
      <c r="G177" s="7">
        <v>320</v>
      </c>
      <c r="H177" s="7">
        <v>310</v>
      </c>
      <c r="I177" s="7">
        <v>310</v>
      </c>
      <c r="J177" s="7">
        <v>330</v>
      </c>
      <c r="K177" s="7">
        <v>330</v>
      </c>
      <c r="L177" s="7">
        <v>320</v>
      </c>
      <c r="M177" s="7">
        <v>320</v>
      </c>
      <c r="N177" s="7">
        <v>330</v>
      </c>
      <c r="O177" s="78">
        <v>340</v>
      </c>
      <c r="P177" s="78">
        <v>340</v>
      </c>
      <c r="Q177" s="78">
        <v>340</v>
      </c>
      <c r="R177" s="78">
        <v>340</v>
      </c>
      <c r="S177" s="78">
        <v>330</v>
      </c>
      <c r="T177" s="78">
        <v>340</v>
      </c>
      <c r="U177" s="78">
        <v>320</v>
      </c>
      <c r="V177">
        <v>330</v>
      </c>
      <c r="W177">
        <v>320</v>
      </c>
      <c r="X177" s="36">
        <v>300</v>
      </c>
      <c r="Y177" s="36">
        <v>280</v>
      </c>
    </row>
    <row r="178" spans="1:25" x14ac:dyDescent="0.2">
      <c r="A178" s="1">
        <f>VLOOKUP(B178,TabellenBUS!$B$6:$D$386,2,FALSE)</f>
        <v>170</v>
      </c>
      <c r="B178" s="105" t="s">
        <v>174</v>
      </c>
      <c r="C178" s="7">
        <v>50</v>
      </c>
      <c r="D178" s="7">
        <v>50</v>
      </c>
      <c r="E178" s="7">
        <v>50</v>
      </c>
      <c r="F178" s="7">
        <v>50</v>
      </c>
      <c r="G178" s="7">
        <v>60</v>
      </c>
      <c r="H178" s="7">
        <v>60</v>
      </c>
      <c r="I178" s="7">
        <v>60</v>
      </c>
      <c r="J178" s="7">
        <v>60</v>
      </c>
      <c r="K178" s="7">
        <v>70</v>
      </c>
      <c r="L178" s="7">
        <v>70</v>
      </c>
      <c r="M178" s="7">
        <v>70</v>
      </c>
      <c r="N178" s="7">
        <v>80</v>
      </c>
      <c r="O178" s="78">
        <v>80</v>
      </c>
      <c r="P178" s="78">
        <v>80</v>
      </c>
      <c r="Q178" s="78">
        <v>80</v>
      </c>
      <c r="R178" s="78">
        <v>80</v>
      </c>
      <c r="S178" s="78">
        <v>90</v>
      </c>
      <c r="T178" s="78">
        <v>90</v>
      </c>
      <c r="U178" s="78">
        <v>90</v>
      </c>
      <c r="V178">
        <v>100</v>
      </c>
      <c r="W178">
        <v>90</v>
      </c>
      <c r="X178" s="36">
        <v>90</v>
      </c>
      <c r="Y178" s="36">
        <v>90</v>
      </c>
    </row>
    <row r="179" spans="1:25" x14ac:dyDescent="0.2">
      <c r="A179" s="1">
        <f>VLOOKUP(B179,TabellenBUS!$B$6:$D$386,2,FALSE)</f>
        <v>171</v>
      </c>
      <c r="B179" s="105" t="s">
        <v>175</v>
      </c>
      <c r="C179" s="7">
        <v>400</v>
      </c>
      <c r="D179" s="7">
        <v>400</v>
      </c>
      <c r="E179" s="7">
        <v>390</v>
      </c>
      <c r="F179" s="7">
        <v>400</v>
      </c>
      <c r="G179" s="7">
        <v>420</v>
      </c>
      <c r="H179" s="7">
        <v>420</v>
      </c>
      <c r="I179" s="7">
        <v>430</v>
      </c>
      <c r="J179" s="7">
        <v>450</v>
      </c>
      <c r="K179" s="7">
        <v>460</v>
      </c>
      <c r="L179" s="7">
        <v>470</v>
      </c>
      <c r="M179" s="7">
        <v>470</v>
      </c>
      <c r="N179" s="7">
        <v>500</v>
      </c>
      <c r="O179" s="78">
        <v>520</v>
      </c>
      <c r="P179" s="78">
        <v>540</v>
      </c>
      <c r="Q179" s="78">
        <v>540</v>
      </c>
      <c r="R179" s="78">
        <v>550</v>
      </c>
      <c r="S179" s="78">
        <v>560</v>
      </c>
      <c r="T179" s="78">
        <v>570</v>
      </c>
      <c r="U179" s="78">
        <v>560</v>
      </c>
      <c r="V179">
        <v>560</v>
      </c>
      <c r="W179">
        <v>570</v>
      </c>
      <c r="X179" s="36">
        <v>560</v>
      </c>
      <c r="Y179" s="36">
        <v>560</v>
      </c>
    </row>
    <row r="180" spans="1:25" x14ac:dyDescent="0.2">
      <c r="A180" s="1">
        <f>VLOOKUP(B180,TabellenBUS!$B$6:$D$386,2,FALSE)</f>
        <v>172</v>
      </c>
      <c r="B180" s="105" t="s">
        <v>176</v>
      </c>
      <c r="C180" s="7" t="e">
        <v>#N/A</v>
      </c>
      <c r="D180" s="7" t="e">
        <v>#N/A</v>
      </c>
      <c r="E180" s="7" t="e">
        <v>#N/A</v>
      </c>
      <c r="F180" s="7" t="e">
        <v>#N/A</v>
      </c>
      <c r="G180" s="7" t="e">
        <v>#N/A</v>
      </c>
      <c r="H180" s="7" t="e">
        <v>#N/A</v>
      </c>
      <c r="I180" s="7" t="e">
        <v>#N/A</v>
      </c>
      <c r="J180" s="7" t="e">
        <v>#N/A</v>
      </c>
      <c r="K180" s="7">
        <v>670</v>
      </c>
      <c r="L180" s="7">
        <v>680</v>
      </c>
      <c r="M180" s="7">
        <v>680</v>
      </c>
      <c r="N180" s="7">
        <v>690</v>
      </c>
      <c r="O180" s="78">
        <v>740</v>
      </c>
      <c r="P180" s="78">
        <v>740</v>
      </c>
      <c r="Q180" s="78">
        <v>750</v>
      </c>
      <c r="R180" s="78">
        <v>730</v>
      </c>
      <c r="S180" s="78">
        <v>760</v>
      </c>
      <c r="T180" s="78">
        <v>770</v>
      </c>
      <c r="U180" s="78">
        <v>770</v>
      </c>
      <c r="V180">
        <v>770</v>
      </c>
      <c r="W180">
        <v>800</v>
      </c>
      <c r="X180" s="36">
        <v>780</v>
      </c>
      <c r="Y180" s="36">
        <v>770</v>
      </c>
    </row>
    <row r="181" spans="1:25" x14ac:dyDescent="0.2">
      <c r="A181" s="1">
        <f>VLOOKUP(B181,TabellenBUS!$B$6:$D$386,2,FALSE)</f>
        <v>173</v>
      </c>
      <c r="B181" s="105" t="s">
        <v>177</v>
      </c>
      <c r="C181" s="7">
        <v>190</v>
      </c>
      <c r="D181" s="7">
        <v>180</v>
      </c>
      <c r="E181" s="7">
        <v>190</v>
      </c>
      <c r="F181" s="7">
        <v>190</v>
      </c>
      <c r="G181" s="7">
        <v>190</v>
      </c>
      <c r="H181" s="7">
        <v>210</v>
      </c>
      <c r="I181" s="7">
        <v>210</v>
      </c>
      <c r="J181" s="7">
        <v>210</v>
      </c>
      <c r="K181" s="7">
        <v>210</v>
      </c>
      <c r="L181" s="7">
        <v>220</v>
      </c>
      <c r="M181" s="7">
        <v>220</v>
      </c>
      <c r="N181" s="7">
        <v>220</v>
      </c>
      <c r="O181" s="78">
        <v>220</v>
      </c>
      <c r="P181" s="78">
        <v>230</v>
      </c>
      <c r="Q181" s="78">
        <v>230</v>
      </c>
      <c r="R181" s="78">
        <v>240</v>
      </c>
      <c r="S181" s="78">
        <v>250</v>
      </c>
      <c r="T181" s="78">
        <v>250</v>
      </c>
      <c r="U181" s="78">
        <v>250</v>
      </c>
      <c r="V181">
        <v>250</v>
      </c>
      <c r="W181">
        <v>260</v>
      </c>
      <c r="X181" s="36">
        <v>250</v>
      </c>
      <c r="Y181" s="36">
        <v>250</v>
      </c>
    </row>
    <row r="182" spans="1:25" x14ac:dyDescent="0.2">
      <c r="A182" s="1">
        <f>VLOOKUP(B182,TabellenBUS!$B$6:$D$386,2,FALSE)</f>
        <v>174</v>
      </c>
      <c r="B182" s="105" t="s">
        <v>178</v>
      </c>
      <c r="C182" s="7">
        <v>90</v>
      </c>
      <c r="D182" s="7">
        <v>80</v>
      </c>
      <c r="E182" s="7">
        <v>80</v>
      </c>
      <c r="F182" s="7">
        <v>90</v>
      </c>
      <c r="G182" s="7">
        <v>100</v>
      </c>
      <c r="H182" s="7">
        <v>100</v>
      </c>
      <c r="I182" s="7">
        <v>100</v>
      </c>
      <c r="J182" s="7">
        <v>110</v>
      </c>
      <c r="K182" s="7">
        <v>110</v>
      </c>
      <c r="L182" s="7">
        <v>110</v>
      </c>
      <c r="M182" s="7">
        <v>110</v>
      </c>
      <c r="N182" s="7">
        <v>120</v>
      </c>
      <c r="O182" s="78">
        <v>130</v>
      </c>
      <c r="P182" s="78">
        <v>130</v>
      </c>
      <c r="Q182" s="78">
        <v>140</v>
      </c>
      <c r="R182" s="78">
        <v>160</v>
      </c>
      <c r="S182" s="78">
        <v>170</v>
      </c>
      <c r="T182" s="78">
        <v>170</v>
      </c>
      <c r="U182" s="78">
        <v>170</v>
      </c>
      <c r="V182">
        <v>170</v>
      </c>
      <c r="W182">
        <v>170</v>
      </c>
      <c r="X182" s="36">
        <v>170</v>
      </c>
      <c r="Y182" s="36">
        <v>170</v>
      </c>
    </row>
    <row r="183" spans="1:25" x14ac:dyDescent="0.2">
      <c r="A183" s="1">
        <f>VLOOKUP(B183,TabellenBUS!$B$6:$D$386,2,FALSE)</f>
        <v>175</v>
      </c>
      <c r="B183" s="105" t="s">
        <v>179</v>
      </c>
      <c r="C183" s="7">
        <v>1150</v>
      </c>
      <c r="D183" s="7">
        <v>1150</v>
      </c>
      <c r="E183" s="7">
        <v>1100</v>
      </c>
      <c r="F183" s="7">
        <v>1110</v>
      </c>
      <c r="G183" s="7">
        <v>1130</v>
      </c>
      <c r="H183" s="7">
        <v>1130</v>
      </c>
      <c r="I183" s="7">
        <v>1130</v>
      </c>
      <c r="J183" s="7">
        <v>1140</v>
      </c>
      <c r="K183" s="7">
        <v>1150</v>
      </c>
      <c r="L183" s="7">
        <v>1160</v>
      </c>
      <c r="M183" s="7">
        <v>1170</v>
      </c>
      <c r="N183" s="7">
        <v>1190</v>
      </c>
      <c r="O183" s="78">
        <v>1200</v>
      </c>
      <c r="P183" s="78">
        <v>1220</v>
      </c>
      <c r="Q183" s="78">
        <v>1200</v>
      </c>
      <c r="R183" s="78">
        <v>1200</v>
      </c>
      <c r="S183" s="78">
        <v>1210</v>
      </c>
      <c r="T183" s="78">
        <v>1180</v>
      </c>
      <c r="U183" s="78">
        <v>1160</v>
      </c>
      <c r="V183">
        <v>1150</v>
      </c>
      <c r="W183">
        <v>1150</v>
      </c>
      <c r="X183" s="36">
        <v>1150</v>
      </c>
      <c r="Y183" s="36">
        <v>1120</v>
      </c>
    </row>
    <row r="184" spans="1:25" x14ac:dyDescent="0.2">
      <c r="A184" s="1">
        <f>VLOOKUP(B184,TabellenBUS!$B$6:$D$386,2,FALSE)</f>
        <v>176</v>
      </c>
      <c r="B184" s="105" t="s">
        <v>180</v>
      </c>
      <c r="C184" s="7">
        <v>90</v>
      </c>
      <c r="D184" s="7">
        <v>90</v>
      </c>
      <c r="E184" s="7">
        <v>90</v>
      </c>
      <c r="F184" s="7">
        <v>90</v>
      </c>
      <c r="G184" s="7">
        <v>110</v>
      </c>
      <c r="H184" s="7">
        <v>110</v>
      </c>
      <c r="I184" s="7">
        <v>110</v>
      </c>
      <c r="J184" s="7">
        <v>110</v>
      </c>
      <c r="K184" s="7">
        <v>110</v>
      </c>
      <c r="L184" s="7">
        <v>110</v>
      </c>
      <c r="M184" s="7">
        <v>110</v>
      </c>
      <c r="N184" s="7">
        <v>110</v>
      </c>
      <c r="O184" s="78">
        <v>120</v>
      </c>
      <c r="P184" s="78">
        <v>120</v>
      </c>
      <c r="Q184" s="78">
        <v>120</v>
      </c>
      <c r="R184" s="78">
        <v>120</v>
      </c>
      <c r="S184" s="78">
        <v>130</v>
      </c>
      <c r="T184" s="78">
        <v>130</v>
      </c>
      <c r="U184" s="78">
        <v>130</v>
      </c>
      <c r="V184">
        <v>130</v>
      </c>
      <c r="W184">
        <v>140</v>
      </c>
      <c r="X184" s="36">
        <v>140</v>
      </c>
      <c r="Y184" s="36">
        <v>140</v>
      </c>
    </row>
    <row r="185" spans="1:25" x14ac:dyDescent="0.2">
      <c r="A185" s="1">
        <f>VLOOKUP(B185,TabellenBUS!$B$6:$D$386,2,FALSE)</f>
        <v>177</v>
      </c>
      <c r="B185" s="105" t="s">
        <v>181</v>
      </c>
      <c r="C185" s="7">
        <v>260</v>
      </c>
      <c r="D185" s="7">
        <v>260</v>
      </c>
      <c r="E185" s="7">
        <v>260</v>
      </c>
      <c r="F185" s="7">
        <v>260</v>
      </c>
      <c r="G185" s="7">
        <v>300</v>
      </c>
      <c r="H185" s="7">
        <v>300</v>
      </c>
      <c r="I185" s="7">
        <v>290</v>
      </c>
      <c r="J185" s="7">
        <v>280</v>
      </c>
      <c r="K185" s="7">
        <v>290</v>
      </c>
      <c r="L185" s="7">
        <v>280</v>
      </c>
      <c r="M185" s="7">
        <v>290</v>
      </c>
      <c r="N185" s="7">
        <v>300</v>
      </c>
      <c r="O185" s="78">
        <v>320</v>
      </c>
      <c r="P185" s="78">
        <v>310</v>
      </c>
      <c r="Q185" s="78">
        <v>320</v>
      </c>
      <c r="R185" s="78">
        <v>330</v>
      </c>
      <c r="S185" s="78">
        <v>350</v>
      </c>
      <c r="T185" s="78">
        <v>360</v>
      </c>
      <c r="U185" s="78">
        <v>360</v>
      </c>
      <c r="V185">
        <v>350</v>
      </c>
      <c r="W185">
        <v>360</v>
      </c>
      <c r="X185" s="36">
        <v>350</v>
      </c>
      <c r="Y185" s="36">
        <v>340</v>
      </c>
    </row>
    <row r="186" spans="1:25" x14ac:dyDescent="0.2">
      <c r="A186" s="1">
        <f>VLOOKUP(B186,TabellenBUS!$B$6:$D$386,2,FALSE)</f>
        <v>178</v>
      </c>
      <c r="B186" s="105" t="s">
        <v>182</v>
      </c>
      <c r="C186" s="7">
        <v>490</v>
      </c>
      <c r="D186" s="7">
        <v>470</v>
      </c>
      <c r="E186" s="7">
        <v>460</v>
      </c>
      <c r="F186" s="7">
        <v>500</v>
      </c>
      <c r="G186" s="7">
        <v>500</v>
      </c>
      <c r="H186" s="7">
        <v>530</v>
      </c>
      <c r="I186" s="7">
        <v>520</v>
      </c>
      <c r="J186" s="7">
        <v>540</v>
      </c>
      <c r="K186" s="7">
        <v>540</v>
      </c>
      <c r="L186" s="7">
        <v>560</v>
      </c>
      <c r="M186" s="7">
        <v>580</v>
      </c>
      <c r="N186" s="7">
        <v>620</v>
      </c>
      <c r="O186" s="78">
        <v>640</v>
      </c>
      <c r="P186" s="78">
        <v>640</v>
      </c>
      <c r="Q186" s="78">
        <v>690</v>
      </c>
      <c r="R186" s="78">
        <v>700</v>
      </c>
      <c r="S186" s="78">
        <v>700</v>
      </c>
      <c r="T186" s="78">
        <v>700</v>
      </c>
      <c r="U186" s="78">
        <v>680</v>
      </c>
      <c r="V186">
        <v>690</v>
      </c>
      <c r="W186">
        <v>700</v>
      </c>
      <c r="X186" s="36">
        <v>690</v>
      </c>
      <c r="Y186" s="36">
        <v>670</v>
      </c>
    </row>
    <row r="187" spans="1:25" x14ac:dyDescent="0.2">
      <c r="A187" s="1">
        <f>VLOOKUP(B187,TabellenBUS!$B$6:$D$386,2,FALSE)</f>
        <v>179</v>
      </c>
      <c r="B187" s="2" t="s">
        <v>559</v>
      </c>
      <c r="C187" s="7">
        <v>80</v>
      </c>
      <c r="D187" s="7">
        <v>90</v>
      </c>
      <c r="E187" s="7">
        <v>80</v>
      </c>
      <c r="F187" s="7">
        <v>80</v>
      </c>
      <c r="G187" s="7">
        <v>90</v>
      </c>
      <c r="H187" s="7">
        <v>90</v>
      </c>
      <c r="I187" s="7">
        <v>90</v>
      </c>
      <c r="J187" s="7">
        <v>90</v>
      </c>
      <c r="K187" s="7">
        <v>90</v>
      </c>
      <c r="L187" s="7">
        <v>90</v>
      </c>
      <c r="M187" s="7">
        <v>90</v>
      </c>
      <c r="N187" s="7">
        <v>100</v>
      </c>
      <c r="O187" s="78">
        <v>110</v>
      </c>
      <c r="P187" s="78">
        <v>110</v>
      </c>
      <c r="Q187" s="78">
        <v>110</v>
      </c>
      <c r="R187" s="78">
        <v>110</v>
      </c>
      <c r="S187" s="78">
        <v>120</v>
      </c>
      <c r="T187" s="78">
        <v>130</v>
      </c>
      <c r="U187" s="78">
        <v>130</v>
      </c>
      <c r="V187">
        <v>130</v>
      </c>
      <c r="W187">
        <v>120</v>
      </c>
      <c r="X187" s="36">
        <v>130</v>
      </c>
      <c r="Y187" s="36">
        <v>120</v>
      </c>
    </row>
    <row r="188" spans="1:25" x14ac:dyDescent="0.2">
      <c r="A188" s="1">
        <f>VLOOKUP(B188,TabellenBUS!$B$6:$D$386,2,FALSE)</f>
        <v>180</v>
      </c>
      <c r="B188" s="105" t="s">
        <v>184</v>
      </c>
      <c r="C188" s="7">
        <v>370</v>
      </c>
      <c r="D188" s="7">
        <v>380</v>
      </c>
      <c r="E188" s="7">
        <v>370</v>
      </c>
      <c r="F188" s="7">
        <v>380</v>
      </c>
      <c r="G188" s="7">
        <v>390</v>
      </c>
      <c r="H188" s="7">
        <v>390</v>
      </c>
      <c r="I188" s="7">
        <v>380</v>
      </c>
      <c r="J188" s="7">
        <v>390</v>
      </c>
      <c r="K188" s="7">
        <v>390</v>
      </c>
      <c r="L188" s="7">
        <v>400</v>
      </c>
      <c r="M188" s="7">
        <v>390</v>
      </c>
      <c r="N188" s="7">
        <v>400</v>
      </c>
      <c r="O188" s="78">
        <v>410</v>
      </c>
      <c r="P188" s="78">
        <v>410</v>
      </c>
      <c r="Q188" s="78">
        <v>400</v>
      </c>
      <c r="R188" s="78">
        <v>410</v>
      </c>
      <c r="S188" s="78">
        <v>420</v>
      </c>
      <c r="T188" s="78">
        <v>420</v>
      </c>
      <c r="U188" s="78">
        <v>400</v>
      </c>
      <c r="V188">
        <v>400</v>
      </c>
      <c r="W188">
        <v>400</v>
      </c>
      <c r="X188" s="36">
        <v>400</v>
      </c>
      <c r="Y188" s="36">
        <v>370</v>
      </c>
    </row>
    <row r="189" spans="1:25" x14ac:dyDescent="0.2">
      <c r="A189" s="1">
        <f>VLOOKUP(B189,TabellenBUS!$B$6:$D$386,2,FALSE)</f>
        <v>181</v>
      </c>
      <c r="B189" s="105" t="s">
        <v>185</v>
      </c>
      <c r="C189" s="7">
        <v>320</v>
      </c>
      <c r="D189" s="7">
        <v>330</v>
      </c>
      <c r="E189" s="7">
        <v>330</v>
      </c>
      <c r="F189" s="7">
        <v>360</v>
      </c>
      <c r="G189" s="7">
        <v>360</v>
      </c>
      <c r="H189" s="7">
        <v>360</v>
      </c>
      <c r="I189" s="7">
        <v>370</v>
      </c>
      <c r="J189" s="7">
        <v>380</v>
      </c>
      <c r="K189" s="7">
        <v>390</v>
      </c>
      <c r="L189" s="7">
        <v>380</v>
      </c>
      <c r="M189" s="7">
        <v>390</v>
      </c>
      <c r="N189" s="7">
        <v>400</v>
      </c>
      <c r="O189" s="78">
        <v>410</v>
      </c>
      <c r="P189" s="78">
        <v>420</v>
      </c>
      <c r="Q189" s="78">
        <v>420</v>
      </c>
      <c r="R189" s="78">
        <v>430</v>
      </c>
      <c r="S189" s="78">
        <v>430</v>
      </c>
      <c r="T189" s="78">
        <v>430</v>
      </c>
      <c r="U189" s="78">
        <v>420</v>
      </c>
      <c r="V189">
        <v>420</v>
      </c>
      <c r="W189">
        <v>400</v>
      </c>
      <c r="X189" s="36">
        <v>410</v>
      </c>
      <c r="Y189" s="36">
        <v>400</v>
      </c>
    </row>
    <row r="190" spans="1:25" x14ac:dyDescent="0.2">
      <c r="A190" s="1">
        <f>VLOOKUP(B190,TabellenBUS!$B$6:$D$386,2,FALSE)</f>
        <v>182</v>
      </c>
      <c r="B190" s="105" t="s">
        <v>186</v>
      </c>
      <c r="C190" s="7">
        <v>5020</v>
      </c>
      <c r="D190" s="7">
        <v>5070</v>
      </c>
      <c r="E190" s="7">
        <v>4960</v>
      </c>
      <c r="F190" s="7">
        <v>5040</v>
      </c>
      <c r="G190" s="7">
        <v>5410</v>
      </c>
      <c r="H190" s="7">
        <v>5440</v>
      </c>
      <c r="I190" s="7">
        <v>5420</v>
      </c>
      <c r="J190" s="7">
        <v>5540</v>
      </c>
      <c r="K190" s="7">
        <v>5670</v>
      </c>
      <c r="L190" s="7">
        <v>5680</v>
      </c>
      <c r="M190" s="7">
        <v>5640</v>
      </c>
      <c r="N190" s="7">
        <v>5780</v>
      </c>
      <c r="O190" s="78">
        <v>5960</v>
      </c>
      <c r="P190" s="78">
        <v>6020</v>
      </c>
      <c r="Q190" s="78">
        <v>6020</v>
      </c>
      <c r="R190" s="78">
        <v>6130</v>
      </c>
      <c r="S190" s="78">
        <v>6220</v>
      </c>
      <c r="T190" s="78">
        <v>6210</v>
      </c>
      <c r="U190" s="78">
        <v>6100</v>
      </c>
      <c r="V190">
        <v>6100</v>
      </c>
      <c r="W190">
        <v>6270</v>
      </c>
      <c r="X190" s="36">
        <v>6170</v>
      </c>
      <c r="Y190" s="36">
        <v>5950</v>
      </c>
    </row>
    <row r="191" spans="1:25" x14ac:dyDescent="0.2">
      <c r="A191" s="1" t="e">
        <f>VLOOKUP(B191,TabellenBUS!$B$6:$D$386,2,FALSE)</f>
        <v>#N/A</v>
      </c>
      <c r="B191" s="105" t="s">
        <v>187</v>
      </c>
      <c r="C191" s="7">
        <v>170</v>
      </c>
      <c r="D191" s="7">
        <v>180</v>
      </c>
      <c r="E191" s="7">
        <v>180</v>
      </c>
      <c r="F191" s="7">
        <v>190</v>
      </c>
      <c r="G191" s="7">
        <v>170</v>
      </c>
      <c r="H191" s="7">
        <v>170</v>
      </c>
      <c r="I191" s="7">
        <v>160</v>
      </c>
      <c r="J191" s="7">
        <v>170</v>
      </c>
      <c r="K191" s="7">
        <v>170</v>
      </c>
      <c r="L191" s="7">
        <v>170</v>
      </c>
      <c r="M191" s="7">
        <v>160</v>
      </c>
      <c r="N191" s="7">
        <v>150</v>
      </c>
      <c r="O191" s="78">
        <v>160</v>
      </c>
      <c r="P191" s="78">
        <v>160</v>
      </c>
      <c r="Q191" s="78">
        <v>160</v>
      </c>
      <c r="R191" s="78">
        <v>180</v>
      </c>
      <c r="S191" s="78">
        <v>180</v>
      </c>
      <c r="T191" s="78">
        <v>180</v>
      </c>
      <c r="U191" s="78">
        <v>170</v>
      </c>
      <c r="V191">
        <v>170</v>
      </c>
      <c r="W191" t="e">
        <v>#N/A</v>
      </c>
      <c r="X191" s="36" t="e">
        <v>#N/A</v>
      </c>
      <c r="Y191" s="36" t="e">
        <v>#N/A</v>
      </c>
    </row>
    <row r="192" spans="1:25" x14ac:dyDescent="0.2">
      <c r="A192" s="1">
        <f>VLOOKUP(B192,TabellenBUS!$B$6:$D$386,2,FALSE)</f>
        <v>183</v>
      </c>
      <c r="B192" s="105" t="s">
        <v>188</v>
      </c>
      <c r="C192" s="7">
        <v>3330</v>
      </c>
      <c r="D192" s="7">
        <v>3390</v>
      </c>
      <c r="E192" s="7">
        <v>3400</v>
      </c>
      <c r="F192" s="7">
        <v>3450</v>
      </c>
      <c r="G192" s="7">
        <v>3540</v>
      </c>
      <c r="H192" s="7">
        <v>3550</v>
      </c>
      <c r="I192" s="7">
        <v>3510</v>
      </c>
      <c r="J192" s="7">
        <v>3530</v>
      </c>
      <c r="K192" s="7">
        <v>3550</v>
      </c>
      <c r="L192" s="7">
        <v>3550</v>
      </c>
      <c r="M192" s="7">
        <v>3530</v>
      </c>
      <c r="N192" s="7">
        <v>3620</v>
      </c>
      <c r="O192" s="78">
        <v>3720</v>
      </c>
      <c r="P192" s="78">
        <v>3730</v>
      </c>
      <c r="Q192" s="78">
        <v>3690</v>
      </c>
      <c r="R192" s="78">
        <v>3760</v>
      </c>
      <c r="S192" s="78">
        <v>3860</v>
      </c>
      <c r="T192" s="78">
        <v>3820</v>
      </c>
      <c r="U192" s="78">
        <v>3760</v>
      </c>
      <c r="V192">
        <v>3700</v>
      </c>
      <c r="W192">
        <v>3670</v>
      </c>
      <c r="X192" s="36">
        <v>3610</v>
      </c>
      <c r="Y192" s="36">
        <v>3550</v>
      </c>
    </row>
    <row r="193" spans="1:25" x14ac:dyDescent="0.2">
      <c r="A193" s="1">
        <f>VLOOKUP(B193,TabellenBUS!$B$6:$D$386,2,FALSE)</f>
        <v>184</v>
      </c>
      <c r="B193" s="105" t="s">
        <v>189</v>
      </c>
      <c r="C193" s="7">
        <v>360</v>
      </c>
      <c r="D193" s="7">
        <v>370</v>
      </c>
      <c r="E193" s="7">
        <v>370</v>
      </c>
      <c r="F193" s="7">
        <v>380</v>
      </c>
      <c r="G193" s="7">
        <v>400</v>
      </c>
      <c r="H193" s="7">
        <v>400</v>
      </c>
      <c r="I193" s="7">
        <v>410</v>
      </c>
      <c r="J193" s="7">
        <v>400</v>
      </c>
      <c r="K193" s="7">
        <v>400</v>
      </c>
      <c r="L193" s="7">
        <v>400</v>
      </c>
      <c r="M193" s="7">
        <v>420</v>
      </c>
      <c r="N193" s="7">
        <v>420</v>
      </c>
      <c r="O193" s="78">
        <v>440</v>
      </c>
      <c r="P193" s="78">
        <v>440</v>
      </c>
      <c r="Q193" s="78">
        <v>450</v>
      </c>
      <c r="R193" s="78">
        <v>450</v>
      </c>
      <c r="S193" s="78">
        <v>460</v>
      </c>
      <c r="T193" s="78">
        <v>470</v>
      </c>
      <c r="U193" s="78">
        <v>460</v>
      </c>
      <c r="V193">
        <v>440</v>
      </c>
      <c r="W193">
        <v>440</v>
      </c>
      <c r="X193" s="36">
        <v>440</v>
      </c>
      <c r="Y193" s="36">
        <v>430</v>
      </c>
    </row>
    <row r="194" spans="1:25" x14ac:dyDescent="0.2">
      <c r="A194" s="1">
        <f>VLOOKUP(B194,TabellenBUS!$B$6:$D$386,2,FALSE)</f>
        <v>185</v>
      </c>
      <c r="B194" s="105" t="s">
        <v>190</v>
      </c>
      <c r="C194" s="7">
        <v>1720</v>
      </c>
      <c r="D194" s="7">
        <v>1770</v>
      </c>
      <c r="E194" s="7">
        <v>1810</v>
      </c>
      <c r="F194" s="7">
        <v>1800</v>
      </c>
      <c r="G194" s="7">
        <v>1830</v>
      </c>
      <c r="H194" s="7">
        <v>1870</v>
      </c>
      <c r="I194" s="7">
        <v>1900</v>
      </c>
      <c r="J194" s="7">
        <v>1880</v>
      </c>
      <c r="K194" s="7">
        <v>1890</v>
      </c>
      <c r="L194" s="7">
        <v>1920</v>
      </c>
      <c r="M194" s="7">
        <v>1960</v>
      </c>
      <c r="N194" s="7">
        <v>1950</v>
      </c>
      <c r="O194" s="78">
        <v>1970</v>
      </c>
      <c r="P194" s="78">
        <v>2000</v>
      </c>
      <c r="Q194" s="78">
        <v>2010</v>
      </c>
      <c r="R194" s="78">
        <v>2060</v>
      </c>
      <c r="S194" s="78">
        <v>2110</v>
      </c>
      <c r="T194" s="78">
        <v>2090</v>
      </c>
      <c r="U194" s="78">
        <v>2090</v>
      </c>
      <c r="V194">
        <v>2070</v>
      </c>
      <c r="W194">
        <v>2070</v>
      </c>
      <c r="X194" s="36">
        <v>2030</v>
      </c>
      <c r="Y194" s="36">
        <v>1990</v>
      </c>
    </row>
    <row r="195" spans="1:25" x14ac:dyDescent="0.2">
      <c r="A195" s="1">
        <f>VLOOKUP(B195,TabellenBUS!$B$6:$D$386,2,FALSE)</f>
        <v>186</v>
      </c>
      <c r="B195" s="105" t="s">
        <v>191</v>
      </c>
      <c r="C195" s="7">
        <v>2250</v>
      </c>
      <c r="D195" s="7">
        <v>2260</v>
      </c>
      <c r="E195" s="7">
        <v>2220</v>
      </c>
      <c r="F195" s="7">
        <v>2330</v>
      </c>
      <c r="G195" s="7">
        <v>2410</v>
      </c>
      <c r="H195" s="7">
        <v>2470</v>
      </c>
      <c r="I195" s="7">
        <v>2410</v>
      </c>
      <c r="J195" s="7">
        <v>2450</v>
      </c>
      <c r="K195" s="7">
        <v>2440</v>
      </c>
      <c r="L195" s="7">
        <v>2450</v>
      </c>
      <c r="M195" s="7">
        <v>2380</v>
      </c>
      <c r="N195" s="7">
        <v>2450</v>
      </c>
      <c r="O195" s="78">
        <v>2510</v>
      </c>
      <c r="P195" s="78">
        <v>2520</v>
      </c>
      <c r="Q195" s="78">
        <v>2490</v>
      </c>
      <c r="R195" s="78">
        <v>2550</v>
      </c>
      <c r="S195" s="78">
        <v>2560</v>
      </c>
      <c r="T195" s="78">
        <v>2560</v>
      </c>
      <c r="U195" s="78">
        <v>2470</v>
      </c>
      <c r="V195">
        <v>2460</v>
      </c>
      <c r="W195">
        <v>2440</v>
      </c>
      <c r="X195" s="36">
        <v>2390</v>
      </c>
      <c r="Y195" s="36">
        <v>2320</v>
      </c>
    </row>
    <row r="196" spans="1:25" x14ac:dyDescent="0.2">
      <c r="A196" s="1">
        <f>VLOOKUP(B196,TabellenBUS!$B$6:$D$386,2,FALSE)</f>
        <v>187</v>
      </c>
      <c r="B196" s="105" t="s">
        <v>192</v>
      </c>
      <c r="C196" s="7">
        <v>310</v>
      </c>
      <c r="D196" s="7">
        <v>310</v>
      </c>
      <c r="E196" s="7">
        <v>320</v>
      </c>
      <c r="F196" s="7">
        <v>340</v>
      </c>
      <c r="G196" s="7">
        <v>350</v>
      </c>
      <c r="H196" s="7">
        <v>370</v>
      </c>
      <c r="I196" s="7">
        <v>360</v>
      </c>
      <c r="J196" s="7">
        <v>380</v>
      </c>
      <c r="K196" s="7">
        <v>390</v>
      </c>
      <c r="L196" s="7">
        <v>380</v>
      </c>
      <c r="M196" s="7">
        <v>390</v>
      </c>
      <c r="N196" s="7">
        <v>430</v>
      </c>
      <c r="O196" s="78">
        <v>420</v>
      </c>
      <c r="P196" s="78">
        <v>440</v>
      </c>
      <c r="Q196" s="78">
        <v>440</v>
      </c>
      <c r="R196" s="78">
        <v>450</v>
      </c>
      <c r="S196" s="78">
        <v>430</v>
      </c>
      <c r="T196" s="78">
        <v>430</v>
      </c>
      <c r="U196" s="78">
        <v>420</v>
      </c>
      <c r="V196">
        <v>410</v>
      </c>
      <c r="W196">
        <v>410</v>
      </c>
      <c r="X196" s="36">
        <v>400</v>
      </c>
      <c r="Y196" s="36">
        <v>400</v>
      </c>
    </row>
    <row r="197" spans="1:25" x14ac:dyDescent="0.2">
      <c r="A197" s="1">
        <f>VLOOKUP(B197,TabellenBUS!$B$6:$D$386,2,FALSE)</f>
        <v>188</v>
      </c>
      <c r="B197" s="105" t="s">
        <v>193</v>
      </c>
      <c r="C197" s="7">
        <v>210</v>
      </c>
      <c r="D197" s="7">
        <v>210</v>
      </c>
      <c r="E197" s="7">
        <v>210</v>
      </c>
      <c r="F197" s="7">
        <v>220</v>
      </c>
      <c r="G197" s="7">
        <v>220</v>
      </c>
      <c r="H197" s="7">
        <v>230</v>
      </c>
      <c r="I197" s="7">
        <v>230</v>
      </c>
      <c r="J197" s="7">
        <v>250</v>
      </c>
      <c r="K197" s="7">
        <v>260</v>
      </c>
      <c r="L197" s="7">
        <v>250</v>
      </c>
      <c r="M197" s="7">
        <v>250</v>
      </c>
      <c r="N197" s="7">
        <v>270</v>
      </c>
      <c r="O197" s="78">
        <v>290</v>
      </c>
      <c r="P197" s="78">
        <v>310</v>
      </c>
      <c r="Q197" s="78">
        <v>310</v>
      </c>
      <c r="R197" s="78">
        <v>340</v>
      </c>
      <c r="S197" s="78">
        <v>330</v>
      </c>
      <c r="T197" s="78">
        <v>330</v>
      </c>
      <c r="U197" s="78">
        <v>310</v>
      </c>
      <c r="V197">
        <v>310</v>
      </c>
      <c r="W197">
        <v>310</v>
      </c>
      <c r="X197" s="36">
        <v>320</v>
      </c>
      <c r="Y197" s="36">
        <v>310</v>
      </c>
    </row>
    <row r="198" spans="1:25" x14ac:dyDescent="0.2">
      <c r="A198" s="1">
        <f>VLOOKUP(B198,TabellenBUS!$B$6:$D$386,2,FALSE)</f>
        <v>189</v>
      </c>
      <c r="B198" s="105" t="s">
        <v>194</v>
      </c>
      <c r="C198" s="7">
        <v>90</v>
      </c>
      <c r="D198" s="7">
        <v>100</v>
      </c>
      <c r="E198" s="7">
        <v>90</v>
      </c>
      <c r="F198" s="7">
        <v>100</v>
      </c>
      <c r="G198" s="7">
        <v>100</v>
      </c>
      <c r="H198" s="7">
        <v>100</v>
      </c>
      <c r="I198" s="7">
        <v>100</v>
      </c>
      <c r="J198" s="7">
        <v>100</v>
      </c>
      <c r="K198" s="7">
        <v>110</v>
      </c>
      <c r="L198" s="7">
        <v>110</v>
      </c>
      <c r="M198" s="7">
        <v>110</v>
      </c>
      <c r="N198" s="7">
        <v>110</v>
      </c>
      <c r="O198" s="78">
        <v>120</v>
      </c>
      <c r="P198" s="78">
        <v>130</v>
      </c>
      <c r="Q198" s="78">
        <v>120</v>
      </c>
      <c r="R198" s="78">
        <v>120</v>
      </c>
      <c r="S198" s="78">
        <v>130</v>
      </c>
      <c r="T198" s="78">
        <v>130</v>
      </c>
      <c r="U198" s="78">
        <v>120</v>
      </c>
      <c r="V198">
        <v>120</v>
      </c>
      <c r="W198">
        <v>110</v>
      </c>
      <c r="X198" s="36">
        <v>120</v>
      </c>
      <c r="Y198" s="36">
        <v>110</v>
      </c>
    </row>
    <row r="199" spans="1:25" x14ac:dyDescent="0.2">
      <c r="A199" s="1">
        <f>VLOOKUP(B199,TabellenBUS!$B$6:$D$386,2,FALSE)</f>
        <v>190</v>
      </c>
      <c r="B199" s="105" t="s">
        <v>195</v>
      </c>
      <c r="C199" s="7">
        <v>440</v>
      </c>
      <c r="D199" s="7">
        <v>450</v>
      </c>
      <c r="E199" s="7">
        <v>440</v>
      </c>
      <c r="F199" s="7">
        <v>450</v>
      </c>
      <c r="G199" s="7">
        <v>480</v>
      </c>
      <c r="H199" s="7">
        <v>480</v>
      </c>
      <c r="I199" s="7">
        <v>480</v>
      </c>
      <c r="J199" s="7">
        <v>490</v>
      </c>
      <c r="K199" s="7">
        <v>460</v>
      </c>
      <c r="L199" s="7">
        <v>460</v>
      </c>
      <c r="M199" s="7">
        <v>470</v>
      </c>
      <c r="N199" s="7">
        <v>480</v>
      </c>
      <c r="O199" s="78">
        <v>510</v>
      </c>
      <c r="P199" s="78">
        <v>500</v>
      </c>
      <c r="Q199" s="78">
        <v>530</v>
      </c>
      <c r="R199" s="78">
        <v>530</v>
      </c>
      <c r="S199" s="78">
        <v>560</v>
      </c>
      <c r="T199" s="78">
        <v>560</v>
      </c>
      <c r="U199" s="78">
        <v>570</v>
      </c>
      <c r="V199">
        <v>560</v>
      </c>
      <c r="W199">
        <v>570</v>
      </c>
      <c r="X199" s="36">
        <v>560</v>
      </c>
      <c r="Y199" s="36">
        <v>550</v>
      </c>
    </row>
    <row r="200" spans="1:25" x14ac:dyDescent="0.2">
      <c r="A200" s="1">
        <f>VLOOKUP(B200,TabellenBUS!$B$6:$D$386,2,FALSE)</f>
        <v>191</v>
      </c>
      <c r="B200" s="105" t="s">
        <v>196</v>
      </c>
      <c r="C200" s="7">
        <v>210</v>
      </c>
      <c r="D200" s="7">
        <v>200</v>
      </c>
      <c r="E200" s="7">
        <v>200</v>
      </c>
      <c r="F200" s="7">
        <v>210</v>
      </c>
      <c r="G200" s="7">
        <v>230</v>
      </c>
      <c r="H200" s="7">
        <v>220</v>
      </c>
      <c r="I200" s="7">
        <v>230</v>
      </c>
      <c r="J200" s="7">
        <v>240</v>
      </c>
      <c r="K200" s="7">
        <v>240</v>
      </c>
      <c r="L200" s="7">
        <v>240</v>
      </c>
      <c r="M200" s="7">
        <v>230</v>
      </c>
      <c r="N200" s="7">
        <v>240</v>
      </c>
      <c r="O200" s="78">
        <v>250</v>
      </c>
      <c r="P200" s="78">
        <v>260</v>
      </c>
      <c r="Q200" s="78">
        <v>260</v>
      </c>
      <c r="R200" s="78">
        <v>280</v>
      </c>
      <c r="S200" s="78">
        <v>290</v>
      </c>
      <c r="T200" s="78">
        <v>280</v>
      </c>
      <c r="U200" s="78">
        <v>290</v>
      </c>
      <c r="V200">
        <v>280</v>
      </c>
      <c r="W200">
        <v>290</v>
      </c>
      <c r="X200" s="36">
        <v>270</v>
      </c>
      <c r="Y200" s="36">
        <v>260</v>
      </c>
    </row>
    <row r="201" spans="1:25" x14ac:dyDescent="0.2">
      <c r="A201" s="1" t="e">
        <f>VLOOKUP(B201,TabellenBUS!$B$6:$D$386,2,FALSE)</f>
        <v>#N/A</v>
      </c>
      <c r="B201" s="105" t="s">
        <v>197</v>
      </c>
      <c r="C201" s="7">
        <v>120</v>
      </c>
      <c r="D201" s="7">
        <v>120</v>
      </c>
      <c r="E201" s="7">
        <v>130</v>
      </c>
      <c r="F201" s="7">
        <v>130</v>
      </c>
      <c r="G201" s="7">
        <v>130</v>
      </c>
      <c r="H201" s="7">
        <v>130</v>
      </c>
      <c r="I201" s="7">
        <v>130</v>
      </c>
      <c r="J201" s="7">
        <v>130</v>
      </c>
      <c r="K201" s="7">
        <v>140</v>
      </c>
      <c r="L201" s="7">
        <v>140</v>
      </c>
      <c r="M201" s="7">
        <v>140</v>
      </c>
      <c r="N201" s="7">
        <v>140</v>
      </c>
      <c r="O201" s="78">
        <v>150</v>
      </c>
      <c r="P201" s="78">
        <v>150</v>
      </c>
      <c r="Q201" s="78">
        <v>150</v>
      </c>
      <c r="R201" s="78">
        <v>150</v>
      </c>
      <c r="S201" s="78">
        <v>160</v>
      </c>
      <c r="T201" s="78">
        <v>150</v>
      </c>
      <c r="U201" s="78">
        <v>140</v>
      </c>
      <c r="V201">
        <v>140</v>
      </c>
      <c r="W201" t="e">
        <v>#N/A</v>
      </c>
      <c r="X201" s="36" t="e">
        <v>#N/A</v>
      </c>
      <c r="Y201" s="36" t="e">
        <v>#N/A</v>
      </c>
    </row>
    <row r="202" spans="1:25" x14ac:dyDescent="0.2">
      <c r="A202" s="1">
        <f>VLOOKUP(B202,TabellenBUS!$B$6:$D$386,2,FALSE)</f>
        <v>192</v>
      </c>
      <c r="B202" s="105" t="s">
        <v>198</v>
      </c>
      <c r="C202" s="7">
        <v>340</v>
      </c>
      <c r="D202" s="7">
        <v>350</v>
      </c>
      <c r="E202" s="7">
        <v>350</v>
      </c>
      <c r="F202" s="7">
        <v>370</v>
      </c>
      <c r="G202" s="7">
        <v>390</v>
      </c>
      <c r="H202" s="7">
        <v>400</v>
      </c>
      <c r="I202" s="7">
        <v>400</v>
      </c>
      <c r="J202" s="7">
        <v>420</v>
      </c>
      <c r="K202" s="7">
        <v>420</v>
      </c>
      <c r="L202" s="7">
        <v>430</v>
      </c>
      <c r="M202" s="7">
        <v>440</v>
      </c>
      <c r="N202" s="7">
        <v>460</v>
      </c>
      <c r="O202" s="78">
        <v>460</v>
      </c>
      <c r="P202" s="78">
        <v>480</v>
      </c>
      <c r="Q202" s="78">
        <v>490</v>
      </c>
      <c r="R202" s="78">
        <v>490</v>
      </c>
      <c r="S202" s="78">
        <v>490</v>
      </c>
      <c r="T202" s="78">
        <v>500</v>
      </c>
      <c r="U202" s="78">
        <v>490</v>
      </c>
      <c r="V202">
        <v>490</v>
      </c>
      <c r="W202">
        <v>480</v>
      </c>
      <c r="X202" s="36">
        <v>480</v>
      </c>
      <c r="Y202" s="36">
        <v>470</v>
      </c>
    </row>
    <row r="203" spans="1:25" x14ac:dyDescent="0.2">
      <c r="A203" s="1">
        <f>VLOOKUP(B203,TabellenBUS!$B$6:$D$386,2,FALSE)</f>
        <v>193</v>
      </c>
      <c r="B203" s="105" t="s">
        <v>199</v>
      </c>
      <c r="C203" s="7">
        <v>250</v>
      </c>
      <c r="D203" s="7">
        <v>250</v>
      </c>
      <c r="E203" s="7">
        <v>250</v>
      </c>
      <c r="F203" s="7">
        <v>270</v>
      </c>
      <c r="G203" s="7">
        <v>290</v>
      </c>
      <c r="H203" s="7">
        <v>280</v>
      </c>
      <c r="I203" s="7">
        <v>260</v>
      </c>
      <c r="J203" s="7">
        <v>260</v>
      </c>
      <c r="K203" s="7">
        <v>280</v>
      </c>
      <c r="L203" s="7">
        <v>280</v>
      </c>
      <c r="M203" s="7">
        <v>260</v>
      </c>
      <c r="N203" s="7">
        <v>270</v>
      </c>
      <c r="O203" s="78">
        <v>280</v>
      </c>
      <c r="P203" s="78">
        <v>280</v>
      </c>
      <c r="Q203" s="78">
        <v>290</v>
      </c>
      <c r="R203" s="78">
        <v>300</v>
      </c>
      <c r="S203" s="78">
        <v>300</v>
      </c>
      <c r="T203" s="78">
        <v>280</v>
      </c>
      <c r="U203" s="78">
        <v>270</v>
      </c>
      <c r="V203">
        <v>270</v>
      </c>
      <c r="W203">
        <v>270</v>
      </c>
      <c r="X203" s="36">
        <v>260</v>
      </c>
      <c r="Y203" s="36">
        <v>240</v>
      </c>
    </row>
    <row r="204" spans="1:25" x14ac:dyDescent="0.2">
      <c r="A204" s="1">
        <f>VLOOKUP(B204,TabellenBUS!$B$6:$D$386,2,FALSE)</f>
        <v>194</v>
      </c>
      <c r="B204" s="105" t="s">
        <v>200</v>
      </c>
      <c r="C204" s="7">
        <v>110</v>
      </c>
      <c r="D204" s="7">
        <v>110</v>
      </c>
      <c r="E204" s="7">
        <v>110</v>
      </c>
      <c r="F204" s="7">
        <v>110</v>
      </c>
      <c r="G204" s="7">
        <v>120</v>
      </c>
      <c r="H204" s="7">
        <v>120</v>
      </c>
      <c r="I204" s="7">
        <v>120</v>
      </c>
      <c r="J204" s="7">
        <v>130</v>
      </c>
      <c r="K204" s="7">
        <v>120</v>
      </c>
      <c r="L204" s="7">
        <v>130</v>
      </c>
      <c r="M204" s="7">
        <v>130</v>
      </c>
      <c r="N204" s="7">
        <v>140</v>
      </c>
      <c r="O204" s="78">
        <v>140</v>
      </c>
      <c r="P204" s="78">
        <v>130</v>
      </c>
      <c r="Q204" s="78">
        <v>140</v>
      </c>
      <c r="R204" s="78">
        <v>140</v>
      </c>
      <c r="S204" s="78">
        <v>150</v>
      </c>
      <c r="T204" s="78">
        <v>140</v>
      </c>
      <c r="U204" s="78">
        <v>140</v>
      </c>
      <c r="V204">
        <v>150</v>
      </c>
      <c r="W204">
        <v>150</v>
      </c>
      <c r="X204" s="36">
        <v>150</v>
      </c>
      <c r="Y204" s="36">
        <v>150</v>
      </c>
    </row>
    <row r="205" spans="1:25" x14ac:dyDescent="0.2">
      <c r="A205" s="1">
        <f>VLOOKUP(B205,TabellenBUS!$B$6:$D$386,2,FALSE)</f>
        <v>195</v>
      </c>
      <c r="B205" s="105" t="s">
        <v>201</v>
      </c>
      <c r="C205" s="7">
        <v>200</v>
      </c>
      <c r="D205" s="7">
        <v>210</v>
      </c>
      <c r="E205" s="7">
        <v>220</v>
      </c>
      <c r="F205" s="7">
        <v>230</v>
      </c>
      <c r="G205" s="7">
        <v>250</v>
      </c>
      <c r="H205" s="7">
        <v>250</v>
      </c>
      <c r="I205" s="7">
        <v>240</v>
      </c>
      <c r="J205" s="7">
        <v>250</v>
      </c>
      <c r="K205" s="7">
        <v>250</v>
      </c>
      <c r="L205" s="7">
        <v>250</v>
      </c>
      <c r="M205" s="7">
        <v>240</v>
      </c>
      <c r="N205" s="7">
        <v>260</v>
      </c>
      <c r="O205" s="78">
        <v>260</v>
      </c>
      <c r="P205" s="78">
        <v>250</v>
      </c>
      <c r="Q205" s="78">
        <v>240</v>
      </c>
      <c r="R205" s="78">
        <v>240</v>
      </c>
      <c r="S205" s="78">
        <v>240</v>
      </c>
      <c r="T205" s="78">
        <v>240</v>
      </c>
      <c r="U205" s="78">
        <v>230</v>
      </c>
      <c r="V205">
        <v>240</v>
      </c>
      <c r="W205">
        <v>230</v>
      </c>
      <c r="X205" s="36">
        <v>230</v>
      </c>
      <c r="Y205" s="36">
        <v>220</v>
      </c>
    </row>
    <row r="206" spans="1:25" x14ac:dyDescent="0.2">
      <c r="A206" s="1">
        <f>VLOOKUP(B206,TabellenBUS!$B$6:$D$386,2,FALSE)</f>
        <v>196</v>
      </c>
      <c r="B206" s="105" t="s">
        <v>202</v>
      </c>
      <c r="C206" s="7">
        <v>340</v>
      </c>
      <c r="D206" s="7">
        <v>350</v>
      </c>
      <c r="E206" s="7">
        <v>350</v>
      </c>
      <c r="F206" s="7">
        <v>380</v>
      </c>
      <c r="G206" s="7">
        <v>400</v>
      </c>
      <c r="H206" s="7">
        <v>400</v>
      </c>
      <c r="I206" s="7">
        <v>390</v>
      </c>
      <c r="J206" s="7">
        <v>400</v>
      </c>
      <c r="K206" s="7">
        <v>420</v>
      </c>
      <c r="L206" s="7">
        <v>410</v>
      </c>
      <c r="M206" s="7">
        <v>410</v>
      </c>
      <c r="N206" s="7">
        <v>430</v>
      </c>
      <c r="O206" s="78">
        <v>440</v>
      </c>
      <c r="P206" s="78">
        <v>430</v>
      </c>
      <c r="Q206" s="78">
        <v>430</v>
      </c>
      <c r="R206" s="78">
        <v>430</v>
      </c>
      <c r="S206" s="78">
        <v>440</v>
      </c>
      <c r="T206" s="78">
        <v>420</v>
      </c>
      <c r="U206" s="78">
        <v>420</v>
      </c>
      <c r="V206">
        <v>410</v>
      </c>
      <c r="W206">
        <v>410</v>
      </c>
      <c r="X206" s="36">
        <v>400</v>
      </c>
      <c r="Y206" s="36">
        <v>370</v>
      </c>
    </row>
    <row r="207" spans="1:25" x14ac:dyDescent="0.2">
      <c r="A207" s="1">
        <f>VLOOKUP(B207,TabellenBUS!$B$6:$D$386,2,FALSE)</f>
        <v>197</v>
      </c>
      <c r="B207" s="105" t="s">
        <v>203</v>
      </c>
      <c r="C207" s="7">
        <v>170</v>
      </c>
      <c r="D207" s="7">
        <v>190</v>
      </c>
      <c r="E207" s="7">
        <v>190</v>
      </c>
      <c r="F207" s="7">
        <v>190</v>
      </c>
      <c r="G207" s="7">
        <v>200</v>
      </c>
      <c r="H207" s="7">
        <v>200</v>
      </c>
      <c r="I207" s="7">
        <v>200</v>
      </c>
      <c r="J207" s="7">
        <v>200</v>
      </c>
      <c r="K207" s="7">
        <v>210</v>
      </c>
      <c r="L207" s="7">
        <v>210</v>
      </c>
      <c r="M207" s="7">
        <v>210</v>
      </c>
      <c r="N207" s="7">
        <v>220</v>
      </c>
      <c r="O207" s="78">
        <v>230</v>
      </c>
      <c r="P207" s="78">
        <v>240</v>
      </c>
      <c r="Q207" s="78">
        <v>240</v>
      </c>
      <c r="R207" s="78">
        <v>250</v>
      </c>
      <c r="S207" s="78">
        <v>260</v>
      </c>
      <c r="T207" s="78">
        <v>260</v>
      </c>
      <c r="U207" s="78">
        <v>270</v>
      </c>
      <c r="V207">
        <v>280</v>
      </c>
      <c r="W207">
        <v>270</v>
      </c>
      <c r="X207" s="36">
        <v>270</v>
      </c>
      <c r="Y207" s="36">
        <v>260</v>
      </c>
    </row>
    <row r="208" spans="1:25" x14ac:dyDescent="0.2">
      <c r="A208" s="1">
        <f>VLOOKUP(B208,TabellenBUS!$B$6:$D$386,2,FALSE)</f>
        <v>198</v>
      </c>
      <c r="B208" s="105" t="s">
        <v>204</v>
      </c>
      <c r="C208" s="7">
        <v>290</v>
      </c>
      <c r="D208" s="7">
        <v>280</v>
      </c>
      <c r="E208" s="7">
        <v>290</v>
      </c>
      <c r="F208" s="7">
        <v>310</v>
      </c>
      <c r="G208" s="7">
        <v>310</v>
      </c>
      <c r="H208" s="7">
        <v>310</v>
      </c>
      <c r="I208" s="7">
        <v>310</v>
      </c>
      <c r="J208" s="7">
        <v>320</v>
      </c>
      <c r="K208" s="7">
        <v>330</v>
      </c>
      <c r="L208" s="7">
        <v>320</v>
      </c>
      <c r="M208" s="7">
        <v>320</v>
      </c>
      <c r="N208" s="7">
        <v>320</v>
      </c>
      <c r="O208" s="78">
        <v>320</v>
      </c>
      <c r="P208" s="78">
        <v>320</v>
      </c>
      <c r="Q208" s="78">
        <v>320</v>
      </c>
      <c r="R208" s="78">
        <v>330</v>
      </c>
      <c r="S208" s="78">
        <v>350</v>
      </c>
      <c r="T208" s="78">
        <v>350</v>
      </c>
      <c r="U208" s="78">
        <v>330</v>
      </c>
      <c r="V208">
        <v>320</v>
      </c>
      <c r="W208">
        <v>320</v>
      </c>
      <c r="X208" s="36">
        <v>310</v>
      </c>
      <c r="Y208" s="36">
        <v>300</v>
      </c>
    </row>
    <row r="209" spans="1:25" x14ac:dyDescent="0.2">
      <c r="A209" s="1">
        <f>VLOOKUP(B209,TabellenBUS!$B$6:$D$386,2,FALSE)</f>
        <v>199</v>
      </c>
      <c r="B209" s="105" t="s">
        <v>205</v>
      </c>
      <c r="C209" s="7">
        <v>840</v>
      </c>
      <c r="D209" s="7">
        <v>850</v>
      </c>
      <c r="E209" s="7">
        <v>840</v>
      </c>
      <c r="F209" s="7">
        <v>860</v>
      </c>
      <c r="G209" s="7">
        <v>880</v>
      </c>
      <c r="H209" s="7">
        <v>900</v>
      </c>
      <c r="I209" s="7">
        <v>900</v>
      </c>
      <c r="J209" s="7">
        <v>920</v>
      </c>
      <c r="K209" s="7">
        <v>950</v>
      </c>
      <c r="L209" s="7">
        <v>950</v>
      </c>
      <c r="M209" s="7">
        <v>950</v>
      </c>
      <c r="N209" s="7">
        <v>990</v>
      </c>
      <c r="O209" s="78">
        <v>990</v>
      </c>
      <c r="P209" s="78">
        <v>1010</v>
      </c>
      <c r="Q209" s="78">
        <v>1010</v>
      </c>
      <c r="R209" s="78">
        <v>1030</v>
      </c>
      <c r="S209" s="78">
        <v>1030</v>
      </c>
      <c r="T209" s="78">
        <v>1010</v>
      </c>
      <c r="U209" s="78">
        <v>980</v>
      </c>
      <c r="V209">
        <v>990</v>
      </c>
      <c r="W209">
        <v>980</v>
      </c>
      <c r="X209" s="36">
        <v>970</v>
      </c>
      <c r="Y209" s="36">
        <v>960</v>
      </c>
    </row>
    <row r="210" spans="1:25" x14ac:dyDescent="0.2">
      <c r="A210" s="1">
        <f>VLOOKUP(B210,TabellenBUS!$B$6:$D$386,2,FALSE)</f>
        <v>200</v>
      </c>
      <c r="B210" s="105" t="s">
        <v>206</v>
      </c>
      <c r="C210" s="7">
        <v>3680</v>
      </c>
      <c r="D210" s="7">
        <v>3770</v>
      </c>
      <c r="E210" s="7">
        <v>3800</v>
      </c>
      <c r="F210" s="7">
        <v>3910</v>
      </c>
      <c r="G210" s="7">
        <v>4010</v>
      </c>
      <c r="H210" s="7">
        <v>4030</v>
      </c>
      <c r="I210" s="7">
        <v>3970</v>
      </c>
      <c r="J210" s="7">
        <v>3990</v>
      </c>
      <c r="K210" s="7">
        <v>4020</v>
      </c>
      <c r="L210" s="7">
        <v>4080</v>
      </c>
      <c r="M210" s="7">
        <v>4090</v>
      </c>
      <c r="N210" s="7">
        <v>4150</v>
      </c>
      <c r="O210" s="78">
        <v>4200</v>
      </c>
      <c r="P210" s="78">
        <v>4210</v>
      </c>
      <c r="Q210" s="78">
        <v>4160</v>
      </c>
      <c r="R210" s="78">
        <v>4130</v>
      </c>
      <c r="S210" s="78">
        <v>4180</v>
      </c>
      <c r="T210" s="78">
        <v>4120</v>
      </c>
      <c r="U210" s="78">
        <v>4020</v>
      </c>
      <c r="V210">
        <v>4020</v>
      </c>
      <c r="W210">
        <v>4030</v>
      </c>
      <c r="X210" s="36">
        <v>3960</v>
      </c>
      <c r="Y210" s="36">
        <v>3850</v>
      </c>
    </row>
    <row r="211" spans="1:25" x14ac:dyDescent="0.2">
      <c r="A211" s="1">
        <f>VLOOKUP(B211,TabellenBUS!$B$6:$D$386,2,FALSE)</f>
        <v>201</v>
      </c>
      <c r="B211" s="105" t="s">
        <v>207</v>
      </c>
      <c r="C211" s="7">
        <v>220</v>
      </c>
      <c r="D211" s="7">
        <v>230</v>
      </c>
      <c r="E211" s="7">
        <v>230</v>
      </c>
      <c r="F211" s="7">
        <v>230</v>
      </c>
      <c r="G211" s="7">
        <v>240</v>
      </c>
      <c r="H211" s="7">
        <v>250</v>
      </c>
      <c r="I211" s="7">
        <v>270</v>
      </c>
      <c r="J211" s="7">
        <v>280</v>
      </c>
      <c r="K211" s="7">
        <v>270</v>
      </c>
      <c r="L211" s="7">
        <v>270</v>
      </c>
      <c r="M211" s="7">
        <v>270</v>
      </c>
      <c r="N211" s="7">
        <v>280</v>
      </c>
      <c r="O211" s="78">
        <v>290</v>
      </c>
      <c r="P211" s="78">
        <v>290</v>
      </c>
      <c r="Q211" s="78">
        <v>290</v>
      </c>
      <c r="R211" s="78">
        <v>300</v>
      </c>
      <c r="S211" s="78">
        <v>300</v>
      </c>
      <c r="T211" s="78">
        <v>300</v>
      </c>
      <c r="U211" s="78">
        <v>290</v>
      </c>
      <c r="V211">
        <v>290</v>
      </c>
      <c r="W211">
        <v>300</v>
      </c>
      <c r="X211" s="36">
        <v>290</v>
      </c>
      <c r="Y211" s="36">
        <v>290</v>
      </c>
    </row>
    <row r="212" spans="1:25" x14ac:dyDescent="0.2">
      <c r="A212" s="1">
        <f>VLOOKUP(B212,TabellenBUS!$B$6:$D$386,2,FALSE)</f>
        <v>202</v>
      </c>
      <c r="B212" s="105" t="s">
        <v>208</v>
      </c>
      <c r="C212" s="7">
        <v>150</v>
      </c>
      <c r="D212" s="7">
        <v>150</v>
      </c>
      <c r="E212" s="7">
        <v>150</v>
      </c>
      <c r="F212" s="7">
        <v>170</v>
      </c>
      <c r="G212" s="7">
        <v>190</v>
      </c>
      <c r="H212" s="7">
        <v>180</v>
      </c>
      <c r="I212" s="7">
        <v>170</v>
      </c>
      <c r="J212" s="7">
        <v>170</v>
      </c>
      <c r="K212" s="7">
        <v>170</v>
      </c>
      <c r="L212" s="7">
        <v>170</v>
      </c>
      <c r="M212" s="7">
        <v>170</v>
      </c>
      <c r="N212" s="7">
        <v>170</v>
      </c>
      <c r="O212" s="78">
        <v>170</v>
      </c>
      <c r="P212" s="78">
        <v>180</v>
      </c>
      <c r="Q212" s="78">
        <v>190</v>
      </c>
      <c r="R212" s="78">
        <v>180</v>
      </c>
      <c r="S212" s="78">
        <v>200</v>
      </c>
      <c r="T212" s="78">
        <v>190</v>
      </c>
      <c r="U212" s="78">
        <v>190</v>
      </c>
      <c r="V212">
        <v>200</v>
      </c>
      <c r="W212">
        <v>200</v>
      </c>
      <c r="X212" s="36">
        <v>190</v>
      </c>
      <c r="Y212" s="36">
        <v>190</v>
      </c>
    </row>
    <row r="213" spans="1:25" x14ac:dyDescent="0.2">
      <c r="A213" s="1">
        <f>VLOOKUP(B213,TabellenBUS!$B$6:$D$386,2,FALSE)</f>
        <v>203</v>
      </c>
      <c r="B213" s="105" t="s">
        <v>209</v>
      </c>
      <c r="C213" s="7">
        <v>420</v>
      </c>
      <c r="D213" s="7">
        <v>430</v>
      </c>
      <c r="E213" s="7">
        <v>420</v>
      </c>
      <c r="F213" s="7">
        <v>410</v>
      </c>
      <c r="G213" s="7">
        <v>450</v>
      </c>
      <c r="H213" s="7">
        <v>450</v>
      </c>
      <c r="I213" s="7">
        <v>450</v>
      </c>
      <c r="J213" s="7">
        <v>480</v>
      </c>
      <c r="K213" s="7">
        <v>490</v>
      </c>
      <c r="L213" s="7">
        <v>470</v>
      </c>
      <c r="M213" s="7">
        <v>470</v>
      </c>
      <c r="N213" s="7">
        <v>490</v>
      </c>
      <c r="O213" s="78">
        <v>510</v>
      </c>
      <c r="P213" s="78">
        <v>510</v>
      </c>
      <c r="Q213" s="78">
        <v>530</v>
      </c>
      <c r="R213" s="78">
        <v>550</v>
      </c>
      <c r="S213" s="78">
        <v>570</v>
      </c>
      <c r="T213" s="78">
        <v>550</v>
      </c>
      <c r="U213" s="78">
        <v>560</v>
      </c>
      <c r="V213">
        <v>590</v>
      </c>
      <c r="W213">
        <v>580</v>
      </c>
      <c r="X213" s="36">
        <v>570</v>
      </c>
      <c r="Y213" s="36">
        <v>550</v>
      </c>
    </row>
    <row r="214" spans="1:25" x14ac:dyDescent="0.2">
      <c r="A214" s="1">
        <f>VLOOKUP(B214,TabellenBUS!$B$6:$D$386,2,FALSE)</f>
        <v>204</v>
      </c>
      <c r="B214" s="105" t="s">
        <v>210</v>
      </c>
      <c r="C214" s="7">
        <v>230</v>
      </c>
      <c r="D214" s="7">
        <v>230</v>
      </c>
      <c r="E214" s="7">
        <v>230</v>
      </c>
      <c r="F214" s="7">
        <v>230</v>
      </c>
      <c r="G214" s="7">
        <v>240</v>
      </c>
      <c r="H214" s="7">
        <v>250</v>
      </c>
      <c r="I214" s="7">
        <v>240</v>
      </c>
      <c r="J214" s="7">
        <v>250</v>
      </c>
      <c r="K214" s="7">
        <v>250</v>
      </c>
      <c r="L214" s="7">
        <v>250</v>
      </c>
      <c r="M214" s="7">
        <v>230</v>
      </c>
      <c r="N214" s="7">
        <v>240</v>
      </c>
      <c r="O214" s="78">
        <v>240</v>
      </c>
      <c r="P214" s="78">
        <v>250</v>
      </c>
      <c r="Q214" s="78">
        <v>260</v>
      </c>
      <c r="R214" s="78">
        <v>260</v>
      </c>
      <c r="S214" s="78">
        <v>270</v>
      </c>
      <c r="T214" s="78">
        <v>280</v>
      </c>
      <c r="U214" s="78">
        <v>280</v>
      </c>
      <c r="V214">
        <v>280</v>
      </c>
      <c r="W214">
        <v>280</v>
      </c>
      <c r="X214" s="36">
        <v>260</v>
      </c>
      <c r="Y214" s="36">
        <v>250</v>
      </c>
    </row>
    <row r="215" spans="1:25" x14ac:dyDescent="0.2">
      <c r="A215" s="1">
        <f>VLOOKUP(B215,TabellenBUS!$B$6:$D$386,2,FALSE)</f>
        <v>205</v>
      </c>
      <c r="B215" s="104" t="s">
        <v>571</v>
      </c>
      <c r="C215" s="7" t="e">
        <v>#N/A</v>
      </c>
      <c r="D215" s="7" t="e">
        <v>#N/A</v>
      </c>
      <c r="E215" s="7" t="e">
        <v>#N/A</v>
      </c>
      <c r="F215" s="7" t="e">
        <v>#N/A</v>
      </c>
      <c r="G215" s="7" t="e">
        <v>#N/A</v>
      </c>
      <c r="H215" s="7" t="e">
        <v>#N/A</v>
      </c>
      <c r="I215" s="7" t="e">
        <v>#N/A</v>
      </c>
      <c r="J215" s="7" t="e">
        <v>#N/A</v>
      </c>
      <c r="K215" s="7" t="e">
        <v>#N/A</v>
      </c>
      <c r="L215" s="7" t="e">
        <v>#N/A</v>
      </c>
      <c r="M215" s="7" t="e">
        <v>#N/A</v>
      </c>
      <c r="N215" s="7" t="e">
        <v>#N/A</v>
      </c>
      <c r="O215" s="78" t="e">
        <v>#N/A</v>
      </c>
      <c r="P215" s="78" t="e">
        <v>#N/A</v>
      </c>
      <c r="Q215" s="78" t="e">
        <v>#N/A</v>
      </c>
      <c r="R215" s="78" t="e">
        <v>#N/A</v>
      </c>
      <c r="S215" s="78">
        <v>940</v>
      </c>
      <c r="T215" s="78">
        <v>960</v>
      </c>
      <c r="U215" s="78">
        <v>950</v>
      </c>
      <c r="V215">
        <v>950</v>
      </c>
      <c r="W215">
        <v>960</v>
      </c>
      <c r="X215" s="36">
        <v>980</v>
      </c>
      <c r="Y215" s="36">
        <v>970</v>
      </c>
    </row>
    <row r="216" spans="1:25" x14ac:dyDescent="0.2">
      <c r="A216" s="1" t="e">
        <f>VLOOKUP(B216,TabellenBUS!$B$6:$D$386,2,FALSE)</f>
        <v>#N/A</v>
      </c>
      <c r="B216" s="105" t="s">
        <v>211</v>
      </c>
      <c r="C216" s="7">
        <v>160</v>
      </c>
      <c r="D216" s="7">
        <v>180</v>
      </c>
      <c r="E216" s="7">
        <v>190</v>
      </c>
      <c r="F216" s="7">
        <v>190</v>
      </c>
      <c r="G216" s="7">
        <v>200</v>
      </c>
      <c r="H216" s="7">
        <v>200</v>
      </c>
      <c r="I216" s="7">
        <v>200</v>
      </c>
      <c r="J216" s="7">
        <v>220</v>
      </c>
      <c r="K216" s="7">
        <v>210</v>
      </c>
      <c r="L216" s="7">
        <v>220</v>
      </c>
      <c r="M216" s="7">
        <v>200</v>
      </c>
      <c r="N216" s="7">
        <v>210</v>
      </c>
      <c r="O216" s="78">
        <v>210</v>
      </c>
      <c r="P216" s="78">
        <v>210</v>
      </c>
      <c r="Q216" s="78">
        <v>220</v>
      </c>
      <c r="R216" s="78">
        <v>230</v>
      </c>
      <c r="S216" s="78">
        <v>230</v>
      </c>
      <c r="T216" s="78">
        <v>230</v>
      </c>
      <c r="U216" s="78">
        <v>220</v>
      </c>
      <c r="V216">
        <v>220</v>
      </c>
      <c r="W216" t="e">
        <v>#N/A</v>
      </c>
      <c r="X216" s="36" t="e">
        <v>#N/A</v>
      </c>
      <c r="Y216" s="36" t="e">
        <v>#N/A</v>
      </c>
    </row>
    <row r="217" spans="1:25" x14ac:dyDescent="0.2">
      <c r="A217" s="1" t="e">
        <f>VLOOKUP(B217,TabellenBUS!$B$6:$D$386,2,FALSE)</f>
        <v>#N/A</v>
      </c>
      <c r="B217" s="105" t="s">
        <v>212</v>
      </c>
      <c r="C217" s="7">
        <v>320</v>
      </c>
      <c r="D217" s="7">
        <v>330</v>
      </c>
      <c r="E217" s="7">
        <v>330</v>
      </c>
      <c r="F217" s="7">
        <v>350</v>
      </c>
      <c r="G217" s="7">
        <v>360</v>
      </c>
      <c r="H217" s="7">
        <v>370</v>
      </c>
      <c r="I217" s="7">
        <v>360</v>
      </c>
      <c r="J217" s="7">
        <v>350</v>
      </c>
      <c r="K217" s="7">
        <v>360</v>
      </c>
      <c r="L217" s="7">
        <v>360</v>
      </c>
      <c r="M217" s="7">
        <v>360</v>
      </c>
      <c r="N217" s="7">
        <v>370</v>
      </c>
      <c r="O217" s="78">
        <v>380</v>
      </c>
      <c r="P217" s="78">
        <v>360</v>
      </c>
      <c r="Q217" s="78">
        <v>360</v>
      </c>
      <c r="R217" s="78">
        <v>380</v>
      </c>
      <c r="S217" s="78">
        <v>400</v>
      </c>
      <c r="T217" s="78">
        <v>390</v>
      </c>
      <c r="U217" s="78">
        <v>370</v>
      </c>
      <c r="V217">
        <v>360</v>
      </c>
      <c r="W217" t="e">
        <v>#N/A</v>
      </c>
      <c r="X217" s="36" t="e">
        <v>#N/A</v>
      </c>
      <c r="Y217" s="36" t="e">
        <v>#N/A</v>
      </c>
    </row>
    <row r="218" spans="1:25" x14ac:dyDescent="0.2">
      <c r="A218" s="1">
        <f>VLOOKUP(B218,TabellenBUS!$B$6:$D$386,2,FALSE)</f>
        <v>206</v>
      </c>
      <c r="B218" s="105" t="s">
        <v>213</v>
      </c>
      <c r="C218" s="7">
        <v>670</v>
      </c>
      <c r="D218" s="7">
        <v>720</v>
      </c>
      <c r="E218" s="7">
        <v>700</v>
      </c>
      <c r="F218" s="7">
        <v>720</v>
      </c>
      <c r="G218" s="7">
        <v>720</v>
      </c>
      <c r="H218" s="7">
        <v>730</v>
      </c>
      <c r="I218" s="7">
        <v>710</v>
      </c>
      <c r="J218" s="7">
        <v>720</v>
      </c>
      <c r="K218" s="7">
        <v>730</v>
      </c>
      <c r="L218" s="7">
        <v>720</v>
      </c>
      <c r="M218" s="7">
        <v>700</v>
      </c>
      <c r="N218" s="7">
        <v>730</v>
      </c>
      <c r="O218" s="78">
        <v>780</v>
      </c>
      <c r="P218" s="78">
        <v>770</v>
      </c>
      <c r="Q218" s="78">
        <v>750</v>
      </c>
      <c r="R218" s="78">
        <v>790</v>
      </c>
      <c r="S218" s="78">
        <v>810</v>
      </c>
      <c r="T218" s="78">
        <v>810</v>
      </c>
      <c r="U218" s="78">
        <v>790</v>
      </c>
      <c r="V218">
        <v>780</v>
      </c>
      <c r="W218">
        <v>790</v>
      </c>
      <c r="X218" s="36">
        <v>770</v>
      </c>
      <c r="Y218" s="36">
        <v>750</v>
      </c>
    </row>
    <row r="219" spans="1:25" x14ac:dyDescent="0.2">
      <c r="A219" s="1">
        <f>VLOOKUP(B219,TabellenBUS!$B$6:$D$386,2,FALSE)</f>
        <v>207</v>
      </c>
      <c r="B219" s="2" t="s">
        <v>560</v>
      </c>
      <c r="C219" s="7">
        <v>1190</v>
      </c>
      <c r="D219" s="7">
        <v>1230</v>
      </c>
      <c r="E219" s="7">
        <v>1260</v>
      </c>
      <c r="F219" s="7">
        <v>1280</v>
      </c>
      <c r="G219" s="7">
        <v>1330</v>
      </c>
      <c r="H219" s="7">
        <v>1320</v>
      </c>
      <c r="I219" s="7">
        <v>1320</v>
      </c>
      <c r="J219" s="7">
        <v>1350</v>
      </c>
      <c r="K219" s="7">
        <v>1410</v>
      </c>
      <c r="L219" s="7">
        <v>1420</v>
      </c>
      <c r="M219" s="7">
        <v>1420</v>
      </c>
      <c r="N219" s="7">
        <v>1470</v>
      </c>
      <c r="O219" s="78">
        <v>1510</v>
      </c>
      <c r="P219" s="78">
        <v>1530</v>
      </c>
      <c r="Q219" s="78">
        <v>1520</v>
      </c>
      <c r="R219" s="78">
        <v>1540</v>
      </c>
      <c r="S219" s="78">
        <v>1520</v>
      </c>
      <c r="T219" s="78">
        <v>1510</v>
      </c>
      <c r="U219" s="78">
        <v>1480</v>
      </c>
      <c r="V219">
        <v>1500</v>
      </c>
      <c r="W219">
        <v>1520</v>
      </c>
      <c r="X219" s="36">
        <v>1470</v>
      </c>
      <c r="Y219" s="36">
        <v>1420</v>
      </c>
    </row>
    <row r="220" spans="1:25" x14ac:dyDescent="0.2">
      <c r="A220" s="1">
        <f>VLOOKUP(B220,TabellenBUS!$B$6:$D$386,2,FALSE)</f>
        <v>208</v>
      </c>
      <c r="B220" s="105" t="s">
        <v>215</v>
      </c>
      <c r="C220" s="7">
        <v>130</v>
      </c>
      <c r="D220" s="7">
        <v>130</v>
      </c>
      <c r="E220" s="7">
        <v>130</v>
      </c>
      <c r="F220" s="7">
        <v>130</v>
      </c>
      <c r="G220" s="7">
        <v>120</v>
      </c>
      <c r="H220" s="7">
        <v>120</v>
      </c>
      <c r="I220" s="7">
        <v>120</v>
      </c>
      <c r="J220" s="7">
        <v>110</v>
      </c>
      <c r="K220" s="7">
        <v>110</v>
      </c>
      <c r="L220" s="7">
        <v>120</v>
      </c>
      <c r="M220" s="7">
        <v>120</v>
      </c>
      <c r="N220" s="7">
        <v>130</v>
      </c>
      <c r="O220" s="78">
        <v>130</v>
      </c>
      <c r="P220" s="78">
        <v>140</v>
      </c>
      <c r="Q220" s="78">
        <v>150</v>
      </c>
      <c r="R220" s="78">
        <v>140</v>
      </c>
      <c r="S220" s="78">
        <v>150</v>
      </c>
      <c r="T220" s="78">
        <v>190</v>
      </c>
      <c r="U220" s="78">
        <v>180</v>
      </c>
      <c r="V220">
        <v>170</v>
      </c>
      <c r="W220">
        <v>170</v>
      </c>
      <c r="X220" s="36">
        <v>180</v>
      </c>
      <c r="Y220" s="36">
        <v>170</v>
      </c>
    </row>
    <row r="221" spans="1:25" x14ac:dyDescent="0.2">
      <c r="A221" s="1">
        <f>VLOOKUP(B221,TabellenBUS!$B$6:$D$386,2,FALSE)</f>
        <v>209</v>
      </c>
      <c r="B221" s="105" t="s">
        <v>216</v>
      </c>
      <c r="C221" s="7">
        <v>440</v>
      </c>
      <c r="D221" s="7">
        <v>440</v>
      </c>
      <c r="E221" s="7">
        <v>450</v>
      </c>
      <c r="F221" s="7">
        <v>460</v>
      </c>
      <c r="G221" s="7">
        <v>460</v>
      </c>
      <c r="H221" s="7">
        <v>450</v>
      </c>
      <c r="I221" s="7">
        <v>450</v>
      </c>
      <c r="J221" s="7">
        <v>480</v>
      </c>
      <c r="K221" s="7">
        <v>500</v>
      </c>
      <c r="L221" s="7">
        <v>490</v>
      </c>
      <c r="M221" s="7">
        <v>500</v>
      </c>
      <c r="N221" s="7">
        <v>520</v>
      </c>
      <c r="O221" s="78">
        <v>530</v>
      </c>
      <c r="P221" s="78">
        <v>520</v>
      </c>
      <c r="Q221" s="78">
        <v>510</v>
      </c>
      <c r="R221" s="78">
        <v>520</v>
      </c>
      <c r="S221" s="78">
        <v>550</v>
      </c>
      <c r="T221" s="78">
        <v>550</v>
      </c>
      <c r="U221" s="78">
        <v>530</v>
      </c>
      <c r="V221">
        <v>520</v>
      </c>
      <c r="W221">
        <v>500</v>
      </c>
      <c r="X221" s="36">
        <v>480</v>
      </c>
      <c r="Y221" s="36">
        <v>470</v>
      </c>
    </row>
    <row r="222" spans="1:25" x14ac:dyDescent="0.2">
      <c r="A222" s="1">
        <f>VLOOKUP(B222,TabellenBUS!$B$6:$D$386,2,FALSE)</f>
        <v>211</v>
      </c>
      <c r="B222" s="105" t="s">
        <v>217</v>
      </c>
      <c r="C222" s="7">
        <v>90</v>
      </c>
      <c r="D222" s="7">
        <v>100</v>
      </c>
      <c r="E222" s="7">
        <v>100</v>
      </c>
      <c r="F222" s="7">
        <v>100</v>
      </c>
      <c r="G222" s="7">
        <v>110</v>
      </c>
      <c r="H222" s="7">
        <v>100</v>
      </c>
      <c r="I222" s="7">
        <v>100</v>
      </c>
      <c r="J222" s="7">
        <v>110</v>
      </c>
      <c r="K222" s="7">
        <v>100</v>
      </c>
      <c r="L222" s="7">
        <v>100</v>
      </c>
      <c r="M222" s="7">
        <v>110</v>
      </c>
      <c r="N222" s="7">
        <v>110</v>
      </c>
      <c r="O222" s="78">
        <v>110</v>
      </c>
      <c r="P222" s="78">
        <v>120</v>
      </c>
      <c r="Q222" s="78">
        <v>130</v>
      </c>
      <c r="R222" s="78">
        <v>130</v>
      </c>
      <c r="S222" s="78">
        <v>140</v>
      </c>
      <c r="T222" s="78">
        <v>130</v>
      </c>
      <c r="U222" s="78">
        <v>130</v>
      </c>
      <c r="V222">
        <v>120</v>
      </c>
      <c r="W222">
        <v>120</v>
      </c>
      <c r="X222" s="36">
        <v>120</v>
      </c>
      <c r="Y222" s="36">
        <v>120</v>
      </c>
    </row>
    <row r="223" spans="1:25" x14ac:dyDescent="0.2">
      <c r="A223" s="1">
        <f>VLOOKUP(B223,TabellenBUS!$B$6:$D$386,2,FALSE)</f>
        <v>212</v>
      </c>
      <c r="B223" s="105" t="s">
        <v>218</v>
      </c>
      <c r="C223" s="7">
        <v>360</v>
      </c>
      <c r="D223" s="7">
        <v>380</v>
      </c>
      <c r="E223" s="7">
        <v>380</v>
      </c>
      <c r="F223" s="7">
        <v>400</v>
      </c>
      <c r="G223" s="7">
        <v>400</v>
      </c>
      <c r="H223" s="7">
        <v>410</v>
      </c>
      <c r="I223" s="7">
        <v>390</v>
      </c>
      <c r="J223" s="7">
        <v>430</v>
      </c>
      <c r="K223" s="7">
        <v>470</v>
      </c>
      <c r="L223" s="7">
        <v>480</v>
      </c>
      <c r="M223" s="7">
        <v>480</v>
      </c>
      <c r="N223" s="7">
        <v>490</v>
      </c>
      <c r="O223" s="78">
        <v>510</v>
      </c>
      <c r="P223" s="78">
        <v>520</v>
      </c>
      <c r="Q223" s="78">
        <v>530</v>
      </c>
      <c r="R223" s="78">
        <v>560</v>
      </c>
      <c r="S223" s="78">
        <v>560</v>
      </c>
      <c r="T223" s="78">
        <v>560</v>
      </c>
      <c r="U223" s="78">
        <v>550</v>
      </c>
      <c r="V223">
        <v>550</v>
      </c>
      <c r="W223">
        <v>550</v>
      </c>
      <c r="X223" s="36">
        <v>540</v>
      </c>
      <c r="Y223" s="36">
        <v>520</v>
      </c>
    </row>
    <row r="224" spans="1:25" x14ac:dyDescent="0.2">
      <c r="A224" s="1">
        <f>VLOOKUP(B224,TabellenBUS!$B$6:$D$386,2,FALSE)</f>
        <v>213</v>
      </c>
      <c r="B224" s="105" t="s">
        <v>219</v>
      </c>
      <c r="C224" s="7">
        <v>160</v>
      </c>
      <c r="D224" s="7">
        <v>170</v>
      </c>
      <c r="E224" s="7">
        <v>170</v>
      </c>
      <c r="F224" s="7">
        <v>170</v>
      </c>
      <c r="G224" s="7">
        <v>180</v>
      </c>
      <c r="H224" s="7">
        <v>190</v>
      </c>
      <c r="I224" s="7">
        <v>190</v>
      </c>
      <c r="J224" s="7">
        <v>200</v>
      </c>
      <c r="K224" s="7">
        <v>200</v>
      </c>
      <c r="L224" s="7">
        <v>210</v>
      </c>
      <c r="M224" s="7">
        <v>210</v>
      </c>
      <c r="N224" s="7">
        <v>230</v>
      </c>
      <c r="O224" s="78">
        <v>250</v>
      </c>
      <c r="P224" s="78">
        <v>260</v>
      </c>
      <c r="Q224" s="78">
        <v>250</v>
      </c>
      <c r="R224" s="78">
        <v>260</v>
      </c>
      <c r="S224" s="78">
        <v>270</v>
      </c>
      <c r="T224" s="78">
        <v>270</v>
      </c>
      <c r="U224" s="78">
        <v>270</v>
      </c>
      <c r="V224">
        <v>270</v>
      </c>
      <c r="W224">
        <v>270</v>
      </c>
      <c r="X224" s="36">
        <v>260</v>
      </c>
      <c r="Y224" s="36">
        <v>250</v>
      </c>
    </row>
    <row r="225" spans="1:25" x14ac:dyDescent="0.2">
      <c r="A225" s="1">
        <f>VLOOKUP(B225,TabellenBUS!$B$6:$D$386,2,FALSE)</f>
        <v>214</v>
      </c>
      <c r="B225" s="105" t="s">
        <v>220</v>
      </c>
      <c r="C225" s="7">
        <v>570</v>
      </c>
      <c r="D225" s="7">
        <v>580</v>
      </c>
      <c r="E225" s="7">
        <v>590</v>
      </c>
      <c r="F225" s="7">
        <v>600</v>
      </c>
      <c r="G225" s="7">
        <v>620</v>
      </c>
      <c r="H225" s="7">
        <v>640</v>
      </c>
      <c r="I225" s="7">
        <v>630</v>
      </c>
      <c r="J225" s="7">
        <v>620</v>
      </c>
      <c r="K225" s="7">
        <v>590</v>
      </c>
      <c r="L225" s="7">
        <v>580</v>
      </c>
      <c r="M225" s="7">
        <v>570</v>
      </c>
      <c r="N225" s="7">
        <v>580</v>
      </c>
      <c r="O225" s="78">
        <v>590</v>
      </c>
      <c r="P225" s="78">
        <v>590</v>
      </c>
      <c r="Q225" s="78">
        <v>540</v>
      </c>
      <c r="R225" s="78">
        <v>520</v>
      </c>
      <c r="S225" s="78">
        <v>530</v>
      </c>
      <c r="T225" s="78">
        <v>520</v>
      </c>
      <c r="U225" s="78">
        <v>490</v>
      </c>
      <c r="V225">
        <v>470</v>
      </c>
      <c r="W225">
        <v>460</v>
      </c>
      <c r="X225" s="36">
        <v>450</v>
      </c>
      <c r="Y225" s="36">
        <v>440</v>
      </c>
    </row>
    <row r="226" spans="1:25" x14ac:dyDescent="0.2">
      <c r="A226" s="1">
        <f>VLOOKUP(B226,TabellenBUS!$B$6:$D$386,2,FALSE)</f>
        <v>215</v>
      </c>
      <c r="B226" s="105" t="s">
        <v>221</v>
      </c>
      <c r="C226" s="7">
        <v>90</v>
      </c>
      <c r="D226" s="7">
        <v>100</v>
      </c>
      <c r="E226" s="7">
        <v>90</v>
      </c>
      <c r="F226" s="7">
        <v>90</v>
      </c>
      <c r="G226" s="7">
        <v>90</v>
      </c>
      <c r="H226" s="7">
        <v>90</v>
      </c>
      <c r="I226" s="7">
        <v>90</v>
      </c>
      <c r="J226" s="7">
        <v>100</v>
      </c>
      <c r="K226" s="7">
        <v>110</v>
      </c>
      <c r="L226" s="7">
        <v>110</v>
      </c>
      <c r="M226" s="7">
        <v>110</v>
      </c>
      <c r="N226" s="7">
        <v>110</v>
      </c>
      <c r="O226" s="78">
        <v>110</v>
      </c>
      <c r="P226" s="78">
        <v>110</v>
      </c>
      <c r="Q226" s="78">
        <v>110</v>
      </c>
      <c r="R226" s="78">
        <v>120</v>
      </c>
      <c r="S226" s="78">
        <v>120</v>
      </c>
      <c r="T226" s="78">
        <v>130</v>
      </c>
      <c r="U226" s="78">
        <v>120</v>
      </c>
      <c r="V226">
        <v>120</v>
      </c>
      <c r="W226">
        <v>120</v>
      </c>
      <c r="X226" s="36">
        <v>120</v>
      </c>
      <c r="Y226" s="36">
        <v>120</v>
      </c>
    </row>
    <row r="227" spans="1:25" x14ac:dyDescent="0.2">
      <c r="A227" s="1">
        <f>VLOOKUP(B227,TabellenBUS!$B$6:$D$386,2,FALSE)</f>
        <v>216</v>
      </c>
      <c r="B227" s="105" t="s">
        <v>222</v>
      </c>
      <c r="C227" s="7">
        <v>80</v>
      </c>
      <c r="D227" s="7">
        <v>90</v>
      </c>
      <c r="E227" s="7">
        <v>90</v>
      </c>
      <c r="F227" s="7">
        <v>90</v>
      </c>
      <c r="G227" s="7">
        <v>100</v>
      </c>
      <c r="H227" s="7">
        <v>100</v>
      </c>
      <c r="I227" s="7">
        <v>100</v>
      </c>
      <c r="J227" s="7">
        <v>100</v>
      </c>
      <c r="K227" s="7">
        <v>100</v>
      </c>
      <c r="L227" s="7">
        <v>100</v>
      </c>
      <c r="M227" s="7">
        <v>100</v>
      </c>
      <c r="N227" s="7">
        <v>100</v>
      </c>
      <c r="O227" s="78">
        <v>110</v>
      </c>
      <c r="P227" s="78">
        <v>110</v>
      </c>
      <c r="Q227" s="78">
        <v>110</v>
      </c>
      <c r="R227" s="78">
        <v>110</v>
      </c>
      <c r="S227" s="78">
        <v>110</v>
      </c>
      <c r="T227" s="78">
        <v>100</v>
      </c>
      <c r="U227" s="78">
        <v>110</v>
      </c>
      <c r="V227">
        <v>100</v>
      </c>
      <c r="W227">
        <v>100</v>
      </c>
      <c r="X227" s="36">
        <v>100</v>
      </c>
      <c r="Y227" s="36">
        <v>100</v>
      </c>
    </row>
    <row r="228" spans="1:25" x14ac:dyDescent="0.2">
      <c r="A228" s="1">
        <f>VLOOKUP(B228,TabellenBUS!$B$6:$D$386,2,FALSE)</f>
        <v>217</v>
      </c>
      <c r="B228" s="105" t="s">
        <v>223</v>
      </c>
      <c r="C228" s="7">
        <v>220</v>
      </c>
      <c r="D228" s="7">
        <v>230</v>
      </c>
      <c r="E228" s="7">
        <v>240</v>
      </c>
      <c r="F228" s="7">
        <v>240</v>
      </c>
      <c r="G228" s="7">
        <v>240</v>
      </c>
      <c r="H228" s="7">
        <v>240</v>
      </c>
      <c r="I228" s="7">
        <v>260</v>
      </c>
      <c r="J228" s="7">
        <v>270</v>
      </c>
      <c r="K228" s="7">
        <v>290</v>
      </c>
      <c r="L228" s="7">
        <v>280</v>
      </c>
      <c r="M228" s="7">
        <v>290</v>
      </c>
      <c r="N228" s="7">
        <v>300</v>
      </c>
      <c r="O228" s="78">
        <v>290</v>
      </c>
      <c r="P228" s="78">
        <v>290</v>
      </c>
      <c r="Q228" s="78">
        <v>300</v>
      </c>
      <c r="R228" s="78">
        <v>310</v>
      </c>
      <c r="S228" s="78">
        <v>320</v>
      </c>
      <c r="T228" s="78">
        <v>310</v>
      </c>
      <c r="U228" s="78">
        <v>310</v>
      </c>
      <c r="V228">
        <v>310</v>
      </c>
      <c r="W228">
        <v>300</v>
      </c>
      <c r="X228" s="36">
        <v>300</v>
      </c>
      <c r="Y228" s="36">
        <v>300</v>
      </c>
    </row>
    <row r="229" spans="1:25" x14ac:dyDescent="0.2">
      <c r="A229" s="1">
        <f>VLOOKUP(B229,TabellenBUS!$B$6:$D$386,2,FALSE)</f>
        <v>218</v>
      </c>
      <c r="B229" s="105" t="s">
        <v>224</v>
      </c>
      <c r="C229" s="7">
        <v>120</v>
      </c>
      <c r="D229" s="7">
        <v>120</v>
      </c>
      <c r="E229" s="7">
        <v>120</v>
      </c>
      <c r="F229" s="7">
        <v>120</v>
      </c>
      <c r="G229" s="7">
        <v>130</v>
      </c>
      <c r="H229" s="7">
        <v>130</v>
      </c>
      <c r="I229" s="7">
        <v>140</v>
      </c>
      <c r="J229" s="7">
        <v>130</v>
      </c>
      <c r="K229" s="7">
        <v>150</v>
      </c>
      <c r="L229" s="7">
        <v>150</v>
      </c>
      <c r="M229" s="7">
        <v>160</v>
      </c>
      <c r="N229" s="7">
        <v>160</v>
      </c>
      <c r="O229" s="78">
        <v>160</v>
      </c>
      <c r="P229" s="78">
        <v>170</v>
      </c>
      <c r="Q229" s="78">
        <v>160</v>
      </c>
      <c r="R229" s="78">
        <v>170</v>
      </c>
      <c r="S229" s="78">
        <v>170</v>
      </c>
      <c r="T229" s="78">
        <v>160</v>
      </c>
      <c r="U229" s="78">
        <v>170</v>
      </c>
      <c r="V229">
        <v>160</v>
      </c>
      <c r="W229">
        <v>160</v>
      </c>
      <c r="X229" s="36">
        <v>170</v>
      </c>
      <c r="Y229" s="36">
        <v>160</v>
      </c>
    </row>
    <row r="230" spans="1:25" x14ac:dyDescent="0.2">
      <c r="A230" s="1">
        <f>VLOOKUP(B230,TabellenBUS!$B$6:$D$386,2,FALSE)</f>
        <v>219</v>
      </c>
      <c r="B230" s="105" t="s">
        <v>225</v>
      </c>
      <c r="C230" s="7">
        <v>100</v>
      </c>
      <c r="D230" s="7">
        <v>100</v>
      </c>
      <c r="E230" s="7">
        <v>110</v>
      </c>
      <c r="F230" s="7">
        <v>110</v>
      </c>
      <c r="G230" s="7">
        <v>110</v>
      </c>
      <c r="H230" s="7">
        <v>120</v>
      </c>
      <c r="I230" s="7">
        <v>120</v>
      </c>
      <c r="J230" s="7">
        <v>120</v>
      </c>
      <c r="K230" s="7">
        <v>130</v>
      </c>
      <c r="L230" s="7">
        <v>140</v>
      </c>
      <c r="M230" s="7">
        <v>140</v>
      </c>
      <c r="N230" s="7">
        <v>140</v>
      </c>
      <c r="O230" s="78">
        <v>150</v>
      </c>
      <c r="P230" s="78">
        <v>150</v>
      </c>
      <c r="Q230" s="78">
        <v>150</v>
      </c>
      <c r="R230" s="78">
        <v>150</v>
      </c>
      <c r="S230" s="78">
        <v>140</v>
      </c>
      <c r="T230" s="78">
        <v>140</v>
      </c>
      <c r="U230" s="78">
        <v>140</v>
      </c>
      <c r="V230">
        <v>140</v>
      </c>
      <c r="W230">
        <v>130</v>
      </c>
      <c r="X230" s="36">
        <v>120</v>
      </c>
      <c r="Y230" s="36">
        <v>130</v>
      </c>
    </row>
    <row r="231" spans="1:25" x14ac:dyDescent="0.2">
      <c r="A231" s="1">
        <f>VLOOKUP(B231,TabellenBUS!$B$6:$D$386,2,FALSE)</f>
        <v>220</v>
      </c>
      <c r="B231" s="105" t="s">
        <v>226</v>
      </c>
      <c r="C231" s="7">
        <v>1110</v>
      </c>
      <c r="D231" s="7">
        <v>1150</v>
      </c>
      <c r="E231" s="7">
        <v>1120</v>
      </c>
      <c r="F231" s="7">
        <v>1170</v>
      </c>
      <c r="G231" s="7">
        <v>1200</v>
      </c>
      <c r="H231" s="7">
        <v>1220</v>
      </c>
      <c r="I231" s="7">
        <v>1210</v>
      </c>
      <c r="J231" s="7">
        <v>1250</v>
      </c>
      <c r="K231" s="7">
        <v>1300</v>
      </c>
      <c r="L231" s="7">
        <v>1300</v>
      </c>
      <c r="M231" s="7">
        <v>1310</v>
      </c>
      <c r="N231" s="7">
        <v>1350</v>
      </c>
      <c r="O231" s="78">
        <v>1400</v>
      </c>
      <c r="P231" s="78">
        <v>1390</v>
      </c>
      <c r="Q231" s="78">
        <v>1370</v>
      </c>
      <c r="R231" s="78">
        <v>1410</v>
      </c>
      <c r="S231" s="78">
        <v>1430</v>
      </c>
      <c r="T231" s="78">
        <v>1400</v>
      </c>
      <c r="U231" s="78">
        <v>1370</v>
      </c>
      <c r="V231">
        <v>1340</v>
      </c>
      <c r="W231">
        <v>1360</v>
      </c>
      <c r="X231" s="36">
        <v>1340</v>
      </c>
      <c r="Y231" s="36">
        <v>1310</v>
      </c>
    </row>
    <row r="232" spans="1:25" x14ac:dyDescent="0.2">
      <c r="A232" s="1">
        <f>VLOOKUP(B232,TabellenBUS!$B$6:$D$386,2,FALSE)</f>
        <v>221</v>
      </c>
      <c r="B232" s="105" t="s">
        <v>227</v>
      </c>
      <c r="C232" s="7">
        <v>180</v>
      </c>
      <c r="D232" s="7">
        <v>190</v>
      </c>
      <c r="E232" s="7">
        <v>190</v>
      </c>
      <c r="F232" s="7">
        <v>180</v>
      </c>
      <c r="G232" s="7">
        <v>190</v>
      </c>
      <c r="H232" s="7">
        <v>190</v>
      </c>
      <c r="I232" s="7">
        <v>190</v>
      </c>
      <c r="J232" s="7">
        <v>210</v>
      </c>
      <c r="K232" s="7">
        <v>220</v>
      </c>
      <c r="L232" s="7">
        <v>240</v>
      </c>
      <c r="M232" s="7">
        <v>250</v>
      </c>
      <c r="N232" s="7">
        <v>250</v>
      </c>
      <c r="O232" s="78">
        <v>270</v>
      </c>
      <c r="P232" s="78">
        <v>280</v>
      </c>
      <c r="Q232" s="78">
        <v>290</v>
      </c>
      <c r="R232" s="78">
        <v>300</v>
      </c>
      <c r="S232" s="78">
        <v>300</v>
      </c>
      <c r="T232" s="78">
        <v>300</v>
      </c>
      <c r="U232" s="78">
        <v>290</v>
      </c>
      <c r="V232">
        <v>300</v>
      </c>
      <c r="W232">
        <v>300</v>
      </c>
      <c r="X232" s="36">
        <v>270</v>
      </c>
      <c r="Y232" s="36">
        <v>260</v>
      </c>
    </row>
    <row r="233" spans="1:25" x14ac:dyDescent="0.2">
      <c r="A233" s="1">
        <f>VLOOKUP(B233,TabellenBUS!$B$6:$D$386,2,FALSE)</f>
        <v>222</v>
      </c>
      <c r="B233" s="105" t="s">
        <v>228</v>
      </c>
      <c r="C233" s="7">
        <v>300</v>
      </c>
      <c r="D233" s="7">
        <v>290</v>
      </c>
      <c r="E233" s="7">
        <v>310</v>
      </c>
      <c r="F233" s="7">
        <v>340</v>
      </c>
      <c r="G233" s="7">
        <v>330</v>
      </c>
      <c r="H233" s="7">
        <v>340</v>
      </c>
      <c r="I233" s="7">
        <v>350</v>
      </c>
      <c r="J233" s="7">
        <v>370</v>
      </c>
      <c r="K233" s="7">
        <v>370</v>
      </c>
      <c r="L233" s="7">
        <v>370</v>
      </c>
      <c r="M233" s="7">
        <v>360</v>
      </c>
      <c r="N233" s="7">
        <v>370</v>
      </c>
      <c r="O233" s="78">
        <v>430</v>
      </c>
      <c r="P233" s="78">
        <v>440</v>
      </c>
      <c r="Q233" s="78">
        <v>440</v>
      </c>
      <c r="R233" s="78">
        <v>470</v>
      </c>
      <c r="S233" s="78">
        <v>480</v>
      </c>
      <c r="T233" s="78">
        <v>490</v>
      </c>
      <c r="U233" s="78">
        <v>480</v>
      </c>
      <c r="V233">
        <v>490</v>
      </c>
      <c r="W233">
        <v>500</v>
      </c>
      <c r="X233" s="36">
        <v>500</v>
      </c>
      <c r="Y233" s="36">
        <v>500</v>
      </c>
    </row>
    <row r="234" spans="1:25" x14ac:dyDescent="0.2">
      <c r="A234" s="1">
        <f>VLOOKUP(B234,TabellenBUS!$B$6:$D$386,2,FALSE)</f>
        <v>223</v>
      </c>
      <c r="B234" s="105" t="s">
        <v>229</v>
      </c>
      <c r="C234" s="7">
        <v>6940</v>
      </c>
      <c r="D234" s="7">
        <v>7010</v>
      </c>
      <c r="E234" s="7">
        <v>6960</v>
      </c>
      <c r="F234" s="7">
        <v>7060</v>
      </c>
      <c r="G234" s="7">
        <v>7170</v>
      </c>
      <c r="H234" s="7">
        <v>7170</v>
      </c>
      <c r="I234" s="7">
        <v>7040</v>
      </c>
      <c r="J234" s="7">
        <v>7080</v>
      </c>
      <c r="K234" s="7">
        <v>7280</v>
      </c>
      <c r="L234" s="7">
        <v>7250</v>
      </c>
      <c r="M234" s="7">
        <v>7240</v>
      </c>
      <c r="N234" s="7">
        <v>7340</v>
      </c>
      <c r="O234" s="78">
        <v>7580</v>
      </c>
      <c r="P234" s="78">
        <v>7630</v>
      </c>
      <c r="Q234" s="78">
        <v>7680</v>
      </c>
      <c r="R234" s="78">
        <v>7810</v>
      </c>
      <c r="S234" s="78">
        <v>7880</v>
      </c>
      <c r="T234" s="78">
        <v>7890</v>
      </c>
      <c r="U234" s="78">
        <v>7640</v>
      </c>
      <c r="V234">
        <v>7620</v>
      </c>
      <c r="W234">
        <v>7650</v>
      </c>
      <c r="X234" s="36">
        <v>7550</v>
      </c>
      <c r="Y234" s="36">
        <v>7390</v>
      </c>
    </row>
    <row r="235" spans="1:25" x14ac:dyDescent="0.2">
      <c r="A235" s="1">
        <f>VLOOKUP(B235,TabellenBUS!$B$6:$D$386,2,FALSE)</f>
        <v>224</v>
      </c>
      <c r="B235" s="105" t="s">
        <v>230</v>
      </c>
      <c r="C235" s="7" t="e">
        <v>#N/A</v>
      </c>
      <c r="D235" s="7" t="e">
        <v>#N/A</v>
      </c>
      <c r="E235" s="7" t="e">
        <v>#N/A</v>
      </c>
      <c r="F235" s="7" t="e">
        <v>#N/A</v>
      </c>
      <c r="G235" s="7" t="e">
        <v>#N/A</v>
      </c>
      <c r="H235" s="7" t="e">
        <v>#N/A</v>
      </c>
      <c r="I235" s="7" t="e">
        <v>#N/A</v>
      </c>
      <c r="J235" s="7" t="e">
        <v>#N/A</v>
      </c>
      <c r="K235" s="7">
        <v>2240</v>
      </c>
      <c r="L235" s="7">
        <v>2280</v>
      </c>
      <c r="M235" s="7">
        <v>2270</v>
      </c>
      <c r="N235" s="7">
        <v>2330</v>
      </c>
      <c r="O235" s="78">
        <v>2420</v>
      </c>
      <c r="P235" s="78">
        <v>2430</v>
      </c>
      <c r="Q235" s="78">
        <v>2390</v>
      </c>
      <c r="R235" s="78">
        <v>2410</v>
      </c>
      <c r="S235" s="78">
        <v>2450</v>
      </c>
      <c r="T235" s="78">
        <v>2470</v>
      </c>
      <c r="U235" s="78">
        <v>2490</v>
      </c>
      <c r="V235">
        <v>2450</v>
      </c>
      <c r="W235">
        <v>2460</v>
      </c>
      <c r="X235" s="36">
        <v>2440</v>
      </c>
      <c r="Y235" s="36">
        <v>2390</v>
      </c>
    </row>
    <row r="236" spans="1:25" x14ac:dyDescent="0.2">
      <c r="A236" s="1">
        <f>VLOOKUP(B236,TabellenBUS!$B$6:$D$386,2,FALSE)</f>
        <v>225</v>
      </c>
      <c r="B236" s="105" t="s">
        <v>231</v>
      </c>
      <c r="C236" s="7">
        <v>90</v>
      </c>
      <c r="D236" s="7">
        <v>100</v>
      </c>
      <c r="E236" s="7">
        <v>90</v>
      </c>
      <c r="F236" s="7">
        <v>100</v>
      </c>
      <c r="G236" s="7">
        <v>100</v>
      </c>
      <c r="H236" s="7">
        <v>90</v>
      </c>
      <c r="I236" s="7">
        <v>90</v>
      </c>
      <c r="J236" s="7">
        <v>110</v>
      </c>
      <c r="K236" s="7">
        <v>100</v>
      </c>
      <c r="L236" s="7">
        <v>100</v>
      </c>
      <c r="M236" s="7">
        <v>100</v>
      </c>
      <c r="N236" s="7">
        <v>100</v>
      </c>
      <c r="O236" s="78">
        <v>110</v>
      </c>
      <c r="P236" s="78">
        <v>110</v>
      </c>
      <c r="Q236" s="78">
        <v>110</v>
      </c>
      <c r="R236" s="78">
        <v>110</v>
      </c>
      <c r="S236" s="78">
        <v>110</v>
      </c>
      <c r="T236" s="78">
        <v>100</v>
      </c>
      <c r="U236" s="78">
        <v>90</v>
      </c>
      <c r="V236">
        <v>90</v>
      </c>
      <c r="W236">
        <v>100</v>
      </c>
      <c r="X236" s="36">
        <v>100</v>
      </c>
      <c r="Y236" s="36">
        <v>90</v>
      </c>
    </row>
    <row r="237" spans="1:25" x14ac:dyDescent="0.2">
      <c r="A237" s="1">
        <f>VLOOKUP(B237,TabellenBUS!$B$6:$D$386,2,FALSE)</f>
        <v>226</v>
      </c>
      <c r="B237" s="105" t="s">
        <v>232</v>
      </c>
      <c r="C237" s="7">
        <v>520</v>
      </c>
      <c r="D237" s="7">
        <v>520</v>
      </c>
      <c r="E237" s="7">
        <v>520</v>
      </c>
      <c r="F237" s="7">
        <v>540</v>
      </c>
      <c r="G237" s="7">
        <v>560</v>
      </c>
      <c r="H237" s="7">
        <v>560</v>
      </c>
      <c r="I237" s="7">
        <v>550</v>
      </c>
      <c r="J237" s="7">
        <v>560</v>
      </c>
      <c r="K237" s="7">
        <v>570</v>
      </c>
      <c r="L237" s="7">
        <v>580</v>
      </c>
      <c r="M237" s="7">
        <v>550</v>
      </c>
      <c r="N237" s="7">
        <v>570</v>
      </c>
      <c r="O237" s="78">
        <v>590</v>
      </c>
      <c r="P237" s="78">
        <v>600</v>
      </c>
      <c r="Q237" s="78">
        <v>610</v>
      </c>
      <c r="R237" s="78">
        <v>660</v>
      </c>
      <c r="S237" s="78">
        <v>650</v>
      </c>
      <c r="T237" s="78">
        <v>640</v>
      </c>
      <c r="U237" s="78">
        <v>630</v>
      </c>
      <c r="V237">
        <v>620</v>
      </c>
      <c r="W237">
        <v>620</v>
      </c>
      <c r="X237" s="36">
        <v>610</v>
      </c>
      <c r="Y237" s="36">
        <v>590</v>
      </c>
    </row>
    <row r="238" spans="1:25" x14ac:dyDescent="0.2">
      <c r="A238" s="1">
        <f>VLOOKUP(B238,TabellenBUS!$B$6:$D$386,2,FALSE)</f>
        <v>227</v>
      </c>
      <c r="B238" s="105" t="s">
        <v>233</v>
      </c>
      <c r="C238" s="7">
        <v>770</v>
      </c>
      <c r="D238" s="7">
        <v>770</v>
      </c>
      <c r="E238" s="7">
        <v>750</v>
      </c>
      <c r="F238" s="7">
        <v>770</v>
      </c>
      <c r="G238" s="7">
        <v>790</v>
      </c>
      <c r="H238" s="7">
        <v>800</v>
      </c>
      <c r="I238" s="7">
        <v>800</v>
      </c>
      <c r="J238" s="7">
        <v>850</v>
      </c>
      <c r="K238" s="7">
        <v>910</v>
      </c>
      <c r="L238" s="7">
        <v>900</v>
      </c>
      <c r="M238" s="7">
        <v>920</v>
      </c>
      <c r="N238" s="7">
        <v>970</v>
      </c>
      <c r="O238" s="78">
        <v>960</v>
      </c>
      <c r="P238" s="78">
        <v>990</v>
      </c>
      <c r="Q238" s="78">
        <v>990</v>
      </c>
      <c r="R238" s="78">
        <v>1040</v>
      </c>
      <c r="S238" s="78">
        <v>1050</v>
      </c>
      <c r="T238" s="78">
        <v>1040</v>
      </c>
      <c r="U238" s="78">
        <v>1020</v>
      </c>
      <c r="V238">
        <v>1010</v>
      </c>
      <c r="W238">
        <v>990</v>
      </c>
      <c r="X238" s="36">
        <v>980</v>
      </c>
      <c r="Y238" s="36">
        <v>950</v>
      </c>
    </row>
    <row r="239" spans="1:25" x14ac:dyDescent="0.2">
      <c r="A239" s="1">
        <f>VLOOKUP(B239,TabellenBUS!$B$6:$D$386,2,FALSE)</f>
        <v>228</v>
      </c>
      <c r="B239" s="105" t="s">
        <v>234</v>
      </c>
      <c r="C239" s="7">
        <v>240</v>
      </c>
      <c r="D239" s="7">
        <v>240</v>
      </c>
      <c r="E239" s="7">
        <v>240</v>
      </c>
      <c r="F239" s="7">
        <v>240</v>
      </c>
      <c r="G239" s="7">
        <v>250</v>
      </c>
      <c r="H239" s="7">
        <v>250</v>
      </c>
      <c r="I239" s="7">
        <v>250</v>
      </c>
      <c r="J239" s="7">
        <v>260</v>
      </c>
      <c r="K239" s="7">
        <v>260</v>
      </c>
      <c r="L239" s="7">
        <v>260</v>
      </c>
      <c r="M239" s="7">
        <v>270</v>
      </c>
      <c r="N239" s="7">
        <v>280</v>
      </c>
      <c r="O239" s="78">
        <v>290</v>
      </c>
      <c r="P239" s="78">
        <v>290</v>
      </c>
      <c r="Q239" s="78">
        <v>300</v>
      </c>
      <c r="R239" s="78">
        <v>300</v>
      </c>
      <c r="S239" s="78">
        <v>320</v>
      </c>
      <c r="T239" s="78">
        <v>310</v>
      </c>
      <c r="U239" s="78">
        <v>330</v>
      </c>
      <c r="V239">
        <v>340</v>
      </c>
      <c r="W239">
        <v>330</v>
      </c>
      <c r="X239" s="36">
        <v>320</v>
      </c>
      <c r="Y239" s="36">
        <v>300</v>
      </c>
    </row>
    <row r="240" spans="1:25" x14ac:dyDescent="0.2">
      <c r="A240" s="1">
        <f>VLOOKUP(B240,TabellenBUS!$B$6:$D$386,2,FALSE)</f>
        <v>229</v>
      </c>
      <c r="B240" s="105" t="s">
        <v>235</v>
      </c>
      <c r="C240" s="7">
        <v>140</v>
      </c>
      <c r="D240" s="7">
        <v>150</v>
      </c>
      <c r="E240" s="7">
        <v>150</v>
      </c>
      <c r="F240" s="7">
        <v>150</v>
      </c>
      <c r="G240" s="7">
        <v>160</v>
      </c>
      <c r="H240" s="7">
        <v>160</v>
      </c>
      <c r="I240" s="7">
        <v>150</v>
      </c>
      <c r="J240" s="7">
        <v>170</v>
      </c>
      <c r="K240" s="7">
        <v>170</v>
      </c>
      <c r="L240" s="7">
        <v>160</v>
      </c>
      <c r="M240" s="7">
        <v>160</v>
      </c>
      <c r="N240" s="7">
        <v>170</v>
      </c>
      <c r="O240" s="78">
        <v>180</v>
      </c>
      <c r="P240" s="78">
        <v>180</v>
      </c>
      <c r="Q240" s="78">
        <v>180</v>
      </c>
      <c r="R240" s="78">
        <v>190</v>
      </c>
      <c r="S240" s="78">
        <v>200</v>
      </c>
      <c r="T240" s="78">
        <v>190</v>
      </c>
      <c r="U240" s="78">
        <v>190</v>
      </c>
      <c r="V240">
        <v>190</v>
      </c>
      <c r="W240">
        <v>180</v>
      </c>
      <c r="X240" s="36">
        <v>180</v>
      </c>
      <c r="Y240" s="36">
        <v>180</v>
      </c>
    </row>
    <row r="241" spans="1:25" x14ac:dyDescent="0.2">
      <c r="A241" s="1">
        <f>VLOOKUP(B241,TabellenBUS!$B$6:$D$386,2,FALSE)</f>
        <v>230</v>
      </c>
      <c r="B241" s="105" t="s">
        <v>236</v>
      </c>
      <c r="C241" s="7">
        <v>360</v>
      </c>
      <c r="D241" s="7">
        <v>380</v>
      </c>
      <c r="E241" s="7">
        <v>370</v>
      </c>
      <c r="F241" s="7">
        <v>380</v>
      </c>
      <c r="G241" s="7">
        <v>390</v>
      </c>
      <c r="H241" s="7">
        <v>380</v>
      </c>
      <c r="I241" s="7">
        <v>380</v>
      </c>
      <c r="J241" s="7">
        <v>390</v>
      </c>
      <c r="K241" s="7">
        <v>400</v>
      </c>
      <c r="L241" s="7">
        <v>400</v>
      </c>
      <c r="M241" s="7">
        <v>410</v>
      </c>
      <c r="N241" s="7">
        <v>410</v>
      </c>
      <c r="O241" s="78">
        <v>410</v>
      </c>
      <c r="P241" s="78">
        <v>400</v>
      </c>
      <c r="Q241" s="78">
        <v>410</v>
      </c>
      <c r="R241" s="78">
        <v>410</v>
      </c>
      <c r="S241" s="78">
        <v>410</v>
      </c>
      <c r="T241" s="78">
        <v>400</v>
      </c>
      <c r="U241" s="78">
        <v>420</v>
      </c>
      <c r="V241">
        <v>420</v>
      </c>
      <c r="W241">
        <v>420</v>
      </c>
      <c r="X241" s="36">
        <v>410</v>
      </c>
      <c r="Y241" s="36">
        <v>410</v>
      </c>
    </row>
    <row r="242" spans="1:25" x14ac:dyDescent="0.2">
      <c r="A242" s="1">
        <f>VLOOKUP(B242,TabellenBUS!$B$6:$D$386,2,FALSE)</f>
        <v>231</v>
      </c>
      <c r="B242" s="105" t="s">
        <v>237</v>
      </c>
      <c r="C242" s="7">
        <v>240</v>
      </c>
      <c r="D242" s="7">
        <v>260</v>
      </c>
      <c r="E242" s="7">
        <v>250</v>
      </c>
      <c r="F242" s="7">
        <v>270</v>
      </c>
      <c r="G242" s="7">
        <v>280</v>
      </c>
      <c r="H242" s="7">
        <v>290</v>
      </c>
      <c r="I242" s="7">
        <v>290</v>
      </c>
      <c r="J242" s="7">
        <v>290</v>
      </c>
      <c r="K242" s="7">
        <v>290</v>
      </c>
      <c r="L242" s="7">
        <v>290</v>
      </c>
      <c r="M242" s="7">
        <v>290</v>
      </c>
      <c r="N242" s="7">
        <v>310</v>
      </c>
      <c r="O242" s="78">
        <v>310</v>
      </c>
      <c r="P242" s="78">
        <v>310</v>
      </c>
      <c r="Q242" s="78">
        <v>280</v>
      </c>
      <c r="R242" s="78">
        <v>310</v>
      </c>
      <c r="S242" s="78">
        <v>340</v>
      </c>
      <c r="T242" s="78">
        <v>320</v>
      </c>
      <c r="U242" s="78">
        <v>310</v>
      </c>
      <c r="V242">
        <v>310</v>
      </c>
      <c r="W242">
        <v>300</v>
      </c>
      <c r="X242" s="36">
        <v>300</v>
      </c>
      <c r="Y242" s="36">
        <v>290</v>
      </c>
    </row>
    <row r="243" spans="1:25" x14ac:dyDescent="0.2">
      <c r="A243" s="1">
        <f>VLOOKUP(B243,TabellenBUS!$B$6:$D$386,2,FALSE)</f>
        <v>232</v>
      </c>
      <c r="B243" s="105" t="s">
        <v>238</v>
      </c>
      <c r="C243" s="7">
        <v>210</v>
      </c>
      <c r="D243" s="7">
        <v>210</v>
      </c>
      <c r="E243" s="7">
        <v>210</v>
      </c>
      <c r="F243" s="7">
        <v>230</v>
      </c>
      <c r="G243" s="7">
        <v>240</v>
      </c>
      <c r="H243" s="7">
        <v>230</v>
      </c>
      <c r="I243" s="7">
        <v>220</v>
      </c>
      <c r="J243" s="7">
        <v>230</v>
      </c>
      <c r="K243" s="7">
        <v>220</v>
      </c>
      <c r="L243" s="7">
        <v>220</v>
      </c>
      <c r="M243" s="7">
        <v>230</v>
      </c>
      <c r="N243" s="7">
        <v>220</v>
      </c>
      <c r="O243" s="78">
        <v>220</v>
      </c>
      <c r="P243" s="78">
        <v>230</v>
      </c>
      <c r="Q243" s="78">
        <v>220</v>
      </c>
      <c r="R243" s="78">
        <v>220</v>
      </c>
      <c r="S243" s="78">
        <v>230</v>
      </c>
      <c r="T243" s="78">
        <v>210</v>
      </c>
      <c r="U243" s="78">
        <v>200</v>
      </c>
      <c r="V243">
        <v>200</v>
      </c>
      <c r="W243">
        <v>210</v>
      </c>
      <c r="X243" s="36">
        <v>200</v>
      </c>
      <c r="Y243" s="36">
        <v>190</v>
      </c>
    </row>
    <row r="244" spans="1:25" x14ac:dyDescent="0.2">
      <c r="A244" s="1">
        <f>VLOOKUP(B244,TabellenBUS!$B$6:$D$386,2,FALSE)</f>
        <v>233</v>
      </c>
      <c r="B244" s="105" t="s">
        <v>239</v>
      </c>
      <c r="C244" s="7">
        <v>220</v>
      </c>
      <c r="D244" s="7">
        <v>220</v>
      </c>
      <c r="E244" s="7">
        <v>220</v>
      </c>
      <c r="F244" s="7">
        <v>220</v>
      </c>
      <c r="G244" s="7">
        <v>220</v>
      </c>
      <c r="H244" s="7">
        <v>240</v>
      </c>
      <c r="I244" s="7">
        <v>240</v>
      </c>
      <c r="J244" s="7">
        <v>250</v>
      </c>
      <c r="K244" s="7">
        <v>260</v>
      </c>
      <c r="L244" s="7">
        <v>260</v>
      </c>
      <c r="M244" s="7">
        <v>270</v>
      </c>
      <c r="N244" s="7">
        <v>270</v>
      </c>
      <c r="O244" s="78">
        <v>290</v>
      </c>
      <c r="P244" s="78">
        <v>310</v>
      </c>
      <c r="Q244" s="78">
        <v>320</v>
      </c>
      <c r="R244" s="78">
        <v>330</v>
      </c>
      <c r="S244" s="78">
        <v>340</v>
      </c>
      <c r="T244" s="78">
        <v>340</v>
      </c>
      <c r="U244" s="78">
        <v>340</v>
      </c>
      <c r="V244">
        <v>340</v>
      </c>
      <c r="W244">
        <v>340</v>
      </c>
      <c r="X244" s="36">
        <v>340</v>
      </c>
      <c r="Y244" s="36">
        <v>320</v>
      </c>
    </row>
    <row r="245" spans="1:25" x14ac:dyDescent="0.2">
      <c r="A245" s="1">
        <f>VLOOKUP(B245,TabellenBUS!$B$6:$D$386,2,FALSE)</f>
        <v>234</v>
      </c>
      <c r="B245" s="105" t="s">
        <v>240</v>
      </c>
      <c r="C245" s="7">
        <v>90</v>
      </c>
      <c r="D245" s="7">
        <v>90</v>
      </c>
      <c r="E245" s="7">
        <v>90</v>
      </c>
      <c r="F245" s="7">
        <v>110</v>
      </c>
      <c r="G245" s="7">
        <v>110</v>
      </c>
      <c r="H245" s="7">
        <v>120</v>
      </c>
      <c r="I245" s="7">
        <v>120</v>
      </c>
      <c r="J245" s="7">
        <v>120</v>
      </c>
      <c r="K245" s="7">
        <v>130</v>
      </c>
      <c r="L245" s="7">
        <v>140</v>
      </c>
      <c r="M245" s="7">
        <v>150</v>
      </c>
      <c r="N245" s="7">
        <v>140</v>
      </c>
      <c r="O245" s="78">
        <v>150</v>
      </c>
      <c r="P245" s="78">
        <v>150</v>
      </c>
      <c r="Q245" s="78">
        <v>150</v>
      </c>
      <c r="R245" s="78">
        <v>150</v>
      </c>
      <c r="S245" s="78">
        <v>160</v>
      </c>
      <c r="T245" s="78">
        <v>150</v>
      </c>
      <c r="U245" s="78">
        <v>160</v>
      </c>
      <c r="V245">
        <v>150</v>
      </c>
      <c r="W245">
        <v>150</v>
      </c>
      <c r="X245" s="36">
        <v>140</v>
      </c>
      <c r="Y245" s="36">
        <v>140</v>
      </c>
    </row>
    <row r="246" spans="1:25" x14ac:dyDescent="0.2">
      <c r="A246" s="1">
        <f>VLOOKUP(B246,TabellenBUS!$B$6:$D$386,2,FALSE)</f>
        <v>235</v>
      </c>
      <c r="B246" s="105" t="s">
        <v>241</v>
      </c>
      <c r="C246" s="7">
        <v>270</v>
      </c>
      <c r="D246" s="7">
        <v>280</v>
      </c>
      <c r="E246" s="7">
        <v>260</v>
      </c>
      <c r="F246" s="7">
        <v>290</v>
      </c>
      <c r="G246" s="7">
        <v>300</v>
      </c>
      <c r="H246" s="7">
        <v>290</v>
      </c>
      <c r="I246" s="7">
        <v>290</v>
      </c>
      <c r="J246" s="7">
        <v>310</v>
      </c>
      <c r="K246" s="7">
        <v>320</v>
      </c>
      <c r="L246" s="7">
        <v>310</v>
      </c>
      <c r="M246" s="7">
        <v>300</v>
      </c>
      <c r="N246" s="7">
        <v>280</v>
      </c>
      <c r="O246" s="78">
        <v>290</v>
      </c>
      <c r="P246" s="78">
        <v>280</v>
      </c>
      <c r="Q246" s="78">
        <v>280</v>
      </c>
      <c r="R246" s="78">
        <v>270</v>
      </c>
      <c r="S246" s="78">
        <v>280</v>
      </c>
      <c r="T246" s="78">
        <v>280</v>
      </c>
      <c r="U246" s="78">
        <v>280</v>
      </c>
      <c r="V246">
        <v>300</v>
      </c>
      <c r="W246">
        <v>300</v>
      </c>
      <c r="X246" s="36">
        <v>290</v>
      </c>
      <c r="Y246" s="36">
        <v>290</v>
      </c>
    </row>
    <row r="247" spans="1:25" x14ac:dyDescent="0.2">
      <c r="A247" s="1">
        <f>VLOOKUP(B247,TabellenBUS!$B$6:$D$386,2,FALSE)</f>
        <v>236</v>
      </c>
      <c r="B247" s="105" t="s">
        <v>242</v>
      </c>
      <c r="C247" s="7">
        <v>1360</v>
      </c>
      <c r="D247" s="7">
        <v>1380</v>
      </c>
      <c r="E247" s="7">
        <v>1360</v>
      </c>
      <c r="F247" s="7">
        <v>1400</v>
      </c>
      <c r="G247" s="7">
        <v>1470</v>
      </c>
      <c r="H247" s="7">
        <v>1480</v>
      </c>
      <c r="I247" s="7">
        <v>1460</v>
      </c>
      <c r="J247" s="7">
        <v>1490</v>
      </c>
      <c r="K247" s="7">
        <v>1530</v>
      </c>
      <c r="L247" s="7">
        <v>1510</v>
      </c>
      <c r="M247" s="7">
        <v>1490</v>
      </c>
      <c r="N247" s="7">
        <v>1540</v>
      </c>
      <c r="O247" s="78">
        <v>1600</v>
      </c>
      <c r="P247" s="78">
        <v>1560</v>
      </c>
      <c r="Q247" s="78">
        <v>1560</v>
      </c>
      <c r="R247" s="78">
        <v>1600</v>
      </c>
      <c r="S247" s="78">
        <v>1610</v>
      </c>
      <c r="T247" s="78">
        <v>1620</v>
      </c>
      <c r="U247" s="78">
        <v>1580</v>
      </c>
      <c r="V247">
        <v>1580</v>
      </c>
      <c r="W247">
        <v>1600</v>
      </c>
      <c r="X247" s="36">
        <v>1550</v>
      </c>
      <c r="Y247" s="36">
        <v>1500</v>
      </c>
    </row>
    <row r="248" spans="1:25" x14ac:dyDescent="0.2">
      <c r="A248" s="1">
        <f>VLOOKUP(B248,TabellenBUS!$B$6:$D$386,2,FALSE)</f>
        <v>237</v>
      </c>
      <c r="B248" s="105" t="s">
        <v>243</v>
      </c>
      <c r="C248" s="7">
        <v>180</v>
      </c>
      <c r="D248" s="7">
        <v>180</v>
      </c>
      <c r="E248" s="7">
        <v>180</v>
      </c>
      <c r="F248" s="7">
        <v>200</v>
      </c>
      <c r="G248" s="7">
        <v>220</v>
      </c>
      <c r="H248" s="7">
        <v>220</v>
      </c>
      <c r="I248" s="7">
        <v>220</v>
      </c>
      <c r="J248" s="7">
        <v>230</v>
      </c>
      <c r="K248" s="7">
        <v>230</v>
      </c>
      <c r="L248" s="7">
        <v>230</v>
      </c>
      <c r="M248" s="7">
        <v>230</v>
      </c>
      <c r="N248" s="7">
        <v>230</v>
      </c>
      <c r="O248" s="78">
        <v>280</v>
      </c>
      <c r="P248" s="78">
        <v>280</v>
      </c>
      <c r="Q248" s="78">
        <v>290</v>
      </c>
      <c r="R248" s="78">
        <v>300</v>
      </c>
      <c r="S248" s="78">
        <v>310</v>
      </c>
      <c r="T248" s="78">
        <v>320</v>
      </c>
      <c r="U248" s="78">
        <v>320</v>
      </c>
      <c r="V248">
        <v>320</v>
      </c>
      <c r="W248">
        <v>310</v>
      </c>
      <c r="X248" s="36">
        <v>320</v>
      </c>
      <c r="Y248" s="36">
        <v>320</v>
      </c>
    </row>
    <row r="249" spans="1:25" x14ac:dyDescent="0.2">
      <c r="A249" s="1">
        <f>VLOOKUP(B249,TabellenBUS!$B$6:$D$386,2,FALSE)</f>
        <v>238</v>
      </c>
      <c r="B249" s="105" t="s">
        <v>244</v>
      </c>
      <c r="C249" s="7">
        <v>600</v>
      </c>
      <c r="D249" s="7">
        <v>610</v>
      </c>
      <c r="E249" s="7">
        <v>600</v>
      </c>
      <c r="F249" s="7">
        <v>620</v>
      </c>
      <c r="G249" s="7">
        <v>610</v>
      </c>
      <c r="H249" s="7">
        <v>620</v>
      </c>
      <c r="I249" s="7">
        <v>600</v>
      </c>
      <c r="J249" s="7">
        <v>600</v>
      </c>
      <c r="K249" s="7">
        <v>600</v>
      </c>
      <c r="L249" s="7">
        <v>600</v>
      </c>
      <c r="M249" s="7">
        <v>610</v>
      </c>
      <c r="N249" s="7">
        <v>630</v>
      </c>
      <c r="O249" s="78">
        <v>620</v>
      </c>
      <c r="P249" s="78">
        <v>630</v>
      </c>
      <c r="Q249" s="78">
        <v>610</v>
      </c>
      <c r="R249" s="78">
        <v>620</v>
      </c>
      <c r="S249" s="78">
        <v>650</v>
      </c>
      <c r="T249" s="78">
        <v>640</v>
      </c>
      <c r="U249" s="78">
        <v>630</v>
      </c>
      <c r="V249">
        <v>630</v>
      </c>
      <c r="W249">
        <v>640</v>
      </c>
      <c r="X249" s="36">
        <v>630</v>
      </c>
      <c r="Y249" s="36">
        <v>610</v>
      </c>
    </row>
    <row r="250" spans="1:25" x14ac:dyDescent="0.2">
      <c r="A250" s="1">
        <f>VLOOKUP(B250,TabellenBUS!$B$6:$D$386,2,FALSE)</f>
        <v>239</v>
      </c>
      <c r="B250" s="105" t="s">
        <v>245</v>
      </c>
      <c r="C250" s="7">
        <v>160</v>
      </c>
      <c r="D250" s="7">
        <v>160</v>
      </c>
      <c r="E250" s="7">
        <v>160</v>
      </c>
      <c r="F250" s="7">
        <v>160</v>
      </c>
      <c r="G250" s="7">
        <v>160</v>
      </c>
      <c r="H250" s="7">
        <v>170</v>
      </c>
      <c r="I250" s="7">
        <v>170</v>
      </c>
      <c r="J250" s="7">
        <v>180</v>
      </c>
      <c r="K250" s="7">
        <v>190</v>
      </c>
      <c r="L250" s="7">
        <v>190</v>
      </c>
      <c r="M250" s="7">
        <v>190</v>
      </c>
      <c r="N250" s="7">
        <v>200</v>
      </c>
      <c r="O250" s="78">
        <v>210</v>
      </c>
      <c r="P250" s="78">
        <v>210</v>
      </c>
      <c r="Q250" s="78">
        <v>220</v>
      </c>
      <c r="R250" s="78">
        <v>230</v>
      </c>
      <c r="S250" s="78">
        <v>220</v>
      </c>
      <c r="T250" s="78">
        <v>220</v>
      </c>
      <c r="U250" s="78">
        <v>210</v>
      </c>
      <c r="V250">
        <v>220</v>
      </c>
      <c r="W250">
        <v>210</v>
      </c>
      <c r="X250" s="36">
        <v>200</v>
      </c>
      <c r="Y250" s="36">
        <v>200</v>
      </c>
    </row>
    <row r="251" spans="1:25" x14ac:dyDescent="0.2">
      <c r="A251" s="1">
        <f>VLOOKUP(B251,TabellenBUS!$B$6:$D$386,2,FALSE)</f>
        <v>240</v>
      </c>
      <c r="B251" s="105" t="s">
        <v>246</v>
      </c>
      <c r="C251" s="7">
        <v>200</v>
      </c>
      <c r="D251" s="7">
        <v>200</v>
      </c>
      <c r="E251" s="7">
        <v>200</v>
      </c>
      <c r="F251" s="7">
        <v>220</v>
      </c>
      <c r="G251" s="7">
        <v>230</v>
      </c>
      <c r="H251" s="7">
        <v>220</v>
      </c>
      <c r="I251" s="7">
        <v>200</v>
      </c>
      <c r="J251" s="7">
        <v>210</v>
      </c>
      <c r="K251" s="7">
        <v>220</v>
      </c>
      <c r="L251" s="7">
        <v>230</v>
      </c>
      <c r="M251" s="7">
        <v>220</v>
      </c>
      <c r="N251" s="7">
        <v>220</v>
      </c>
      <c r="O251" s="78">
        <v>240</v>
      </c>
      <c r="P251" s="78">
        <v>230</v>
      </c>
      <c r="Q251" s="78">
        <v>230</v>
      </c>
      <c r="R251" s="78">
        <v>240</v>
      </c>
      <c r="S251" s="78">
        <v>250</v>
      </c>
      <c r="T251" s="78">
        <v>260</v>
      </c>
      <c r="U251" s="78">
        <v>250</v>
      </c>
      <c r="V251">
        <v>240</v>
      </c>
      <c r="W251">
        <v>250</v>
      </c>
      <c r="X251" s="36">
        <v>240</v>
      </c>
      <c r="Y251" s="36">
        <v>230</v>
      </c>
    </row>
    <row r="252" spans="1:25" x14ac:dyDescent="0.2">
      <c r="A252" s="1">
        <f>VLOOKUP(B252,TabellenBUS!$B$6:$D$386,2,FALSE)</f>
        <v>241</v>
      </c>
      <c r="B252" s="105" t="s">
        <v>247</v>
      </c>
      <c r="C252" s="7">
        <v>160</v>
      </c>
      <c r="D252" s="7">
        <v>170</v>
      </c>
      <c r="E252" s="7">
        <v>170</v>
      </c>
      <c r="F252" s="7">
        <v>160</v>
      </c>
      <c r="G252" s="7">
        <v>160</v>
      </c>
      <c r="H252" s="7">
        <v>150</v>
      </c>
      <c r="I252" s="7">
        <v>150</v>
      </c>
      <c r="J252" s="7">
        <v>150</v>
      </c>
      <c r="K252" s="7">
        <v>150</v>
      </c>
      <c r="L252" s="7">
        <v>140</v>
      </c>
      <c r="M252" s="7">
        <v>150</v>
      </c>
      <c r="N252" s="7">
        <v>160</v>
      </c>
      <c r="O252" s="78">
        <v>170</v>
      </c>
      <c r="P252" s="78">
        <v>170</v>
      </c>
      <c r="Q252" s="78">
        <v>170</v>
      </c>
      <c r="R252" s="78">
        <v>170</v>
      </c>
      <c r="S252" s="78">
        <v>180</v>
      </c>
      <c r="T252" s="78">
        <v>170</v>
      </c>
      <c r="U252" s="78">
        <v>160</v>
      </c>
      <c r="V252">
        <v>170</v>
      </c>
      <c r="W252">
        <v>160</v>
      </c>
      <c r="X252" s="36">
        <v>160</v>
      </c>
      <c r="Y252" s="36">
        <v>170</v>
      </c>
    </row>
    <row r="253" spans="1:25" x14ac:dyDescent="0.2">
      <c r="A253" s="1">
        <f>VLOOKUP(B253,TabellenBUS!$B$6:$D$386,2,FALSE)</f>
        <v>242</v>
      </c>
      <c r="B253" s="105" t="s">
        <v>248</v>
      </c>
      <c r="C253" s="7">
        <v>300</v>
      </c>
      <c r="D253" s="7">
        <v>300</v>
      </c>
      <c r="E253" s="7">
        <v>300</v>
      </c>
      <c r="F253" s="7">
        <v>310</v>
      </c>
      <c r="G253" s="7">
        <v>320</v>
      </c>
      <c r="H253" s="7">
        <v>310</v>
      </c>
      <c r="I253" s="7">
        <v>310</v>
      </c>
      <c r="J253" s="7">
        <v>310</v>
      </c>
      <c r="K253" s="7">
        <v>320</v>
      </c>
      <c r="L253" s="7">
        <v>340</v>
      </c>
      <c r="M253" s="7">
        <v>350</v>
      </c>
      <c r="N253" s="7">
        <v>350</v>
      </c>
      <c r="O253" s="78">
        <v>360</v>
      </c>
      <c r="P253" s="78">
        <v>360</v>
      </c>
      <c r="Q253" s="78">
        <v>360</v>
      </c>
      <c r="R253" s="78">
        <v>380</v>
      </c>
      <c r="S253" s="78">
        <v>390</v>
      </c>
      <c r="T253" s="78">
        <v>380</v>
      </c>
      <c r="U253" s="78">
        <v>370</v>
      </c>
      <c r="V253">
        <v>360</v>
      </c>
      <c r="W253">
        <v>370</v>
      </c>
      <c r="X253" s="36">
        <v>360</v>
      </c>
      <c r="Y253" s="36">
        <v>350</v>
      </c>
    </row>
    <row r="254" spans="1:25" x14ac:dyDescent="0.2">
      <c r="A254" s="1">
        <f>VLOOKUP(B254,TabellenBUS!$B$6:$D$386,2,FALSE)</f>
        <v>243</v>
      </c>
      <c r="B254" s="105" t="s">
        <v>249</v>
      </c>
      <c r="C254" s="7">
        <v>1020</v>
      </c>
      <c r="D254" s="7">
        <v>1040</v>
      </c>
      <c r="E254" s="7">
        <v>1030</v>
      </c>
      <c r="F254" s="7">
        <v>1050</v>
      </c>
      <c r="G254" s="7">
        <v>1090</v>
      </c>
      <c r="H254" s="7">
        <v>1080</v>
      </c>
      <c r="I254" s="7">
        <v>1050</v>
      </c>
      <c r="J254" s="7">
        <v>1090</v>
      </c>
      <c r="K254" s="7">
        <v>1110</v>
      </c>
      <c r="L254" s="7">
        <v>1130</v>
      </c>
      <c r="M254" s="7">
        <v>1120</v>
      </c>
      <c r="N254" s="7">
        <v>1130</v>
      </c>
      <c r="O254" s="78">
        <v>1140</v>
      </c>
      <c r="P254" s="78">
        <v>1130</v>
      </c>
      <c r="Q254" s="78">
        <v>1120</v>
      </c>
      <c r="R254" s="78">
        <v>1130</v>
      </c>
      <c r="S254" s="78">
        <v>1150</v>
      </c>
      <c r="T254" s="78">
        <v>1160</v>
      </c>
      <c r="U254" s="78">
        <v>1120</v>
      </c>
      <c r="V254">
        <v>1110</v>
      </c>
      <c r="W254">
        <v>1090</v>
      </c>
      <c r="X254" s="36">
        <v>1080</v>
      </c>
      <c r="Y254" s="36">
        <v>1040</v>
      </c>
    </row>
    <row r="255" spans="1:25" x14ac:dyDescent="0.2">
      <c r="A255" s="1">
        <f>VLOOKUP(B255,TabellenBUS!$B$6:$D$386,2,FALSE)</f>
        <v>244</v>
      </c>
      <c r="B255" s="105" t="s">
        <v>250</v>
      </c>
      <c r="C255" s="7">
        <v>510</v>
      </c>
      <c r="D255" s="7">
        <v>520</v>
      </c>
      <c r="E255" s="7">
        <v>550</v>
      </c>
      <c r="F255" s="7">
        <v>570</v>
      </c>
      <c r="G255" s="7">
        <v>580</v>
      </c>
      <c r="H255" s="7">
        <v>590</v>
      </c>
      <c r="I255" s="7">
        <v>570</v>
      </c>
      <c r="J255" s="7">
        <v>580</v>
      </c>
      <c r="K255" s="7">
        <v>590</v>
      </c>
      <c r="L255" s="7">
        <v>590</v>
      </c>
      <c r="M255" s="7">
        <v>590</v>
      </c>
      <c r="N255" s="7">
        <v>630</v>
      </c>
      <c r="O255" s="78">
        <v>640</v>
      </c>
      <c r="P255" s="78">
        <v>640</v>
      </c>
      <c r="Q255" s="78">
        <v>630</v>
      </c>
      <c r="R255" s="78">
        <v>650</v>
      </c>
      <c r="S255" s="78">
        <v>660</v>
      </c>
      <c r="T255" s="78">
        <v>650</v>
      </c>
      <c r="U255" s="78">
        <v>610</v>
      </c>
      <c r="V255">
        <v>610</v>
      </c>
      <c r="W255">
        <v>610</v>
      </c>
      <c r="X255" s="36">
        <v>580</v>
      </c>
      <c r="Y255" s="36">
        <v>560</v>
      </c>
    </row>
    <row r="256" spans="1:25" x14ac:dyDescent="0.2">
      <c r="A256" s="1">
        <f>VLOOKUP(B256,TabellenBUS!$B$6:$D$386,2,FALSE)</f>
        <v>245</v>
      </c>
      <c r="B256" s="105" t="s">
        <v>251</v>
      </c>
      <c r="C256" s="7">
        <v>70</v>
      </c>
      <c r="D256" s="7">
        <v>80</v>
      </c>
      <c r="E256" s="7">
        <v>80</v>
      </c>
      <c r="F256" s="7">
        <v>80</v>
      </c>
      <c r="G256" s="7">
        <v>90</v>
      </c>
      <c r="H256" s="7">
        <v>90</v>
      </c>
      <c r="I256" s="7">
        <v>90</v>
      </c>
      <c r="J256" s="7">
        <v>90</v>
      </c>
      <c r="K256" s="7">
        <v>100</v>
      </c>
      <c r="L256" s="7">
        <v>100</v>
      </c>
      <c r="M256" s="7">
        <v>100</v>
      </c>
      <c r="N256" s="7">
        <v>110</v>
      </c>
      <c r="O256" s="78">
        <v>110</v>
      </c>
      <c r="P256" s="78">
        <v>100</v>
      </c>
      <c r="Q256" s="78">
        <v>100</v>
      </c>
      <c r="R256" s="78">
        <v>110</v>
      </c>
      <c r="S256" s="78">
        <v>110</v>
      </c>
      <c r="T256" s="78">
        <v>120</v>
      </c>
      <c r="U256" s="78">
        <v>120</v>
      </c>
      <c r="V256">
        <v>130</v>
      </c>
      <c r="W256">
        <v>120</v>
      </c>
      <c r="X256" s="36">
        <v>120</v>
      </c>
      <c r="Y256" s="36">
        <v>110</v>
      </c>
    </row>
    <row r="257" spans="1:25" x14ac:dyDescent="0.2">
      <c r="A257" s="1">
        <f>VLOOKUP(B257,TabellenBUS!$B$6:$D$386,2,FALSE)</f>
        <v>246</v>
      </c>
      <c r="B257" s="105" t="s">
        <v>252</v>
      </c>
      <c r="C257" s="7">
        <v>70</v>
      </c>
      <c r="D257" s="7">
        <v>80</v>
      </c>
      <c r="E257" s="7">
        <v>80</v>
      </c>
      <c r="F257" s="7">
        <v>80</v>
      </c>
      <c r="G257" s="7">
        <v>90</v>
      </c>
      <c r="H257" s="7">
        <v>80</v>
      </c>
      <c r="I257" s="7">
        <v>90</v>
      </c>
      <c r="J257" s="7">
        <v>100</v>
      </c>
      <c r="K257" s="7">
        <v>110</v>
      </c>
      <c r="L257" s="7">
        <v>120</v>
      </c>
      <c r="M257" s="7">
        <v>120</v>
      </c>
      <c r="N257" s="7">
        <v>120</v>
      </c>
      <c r="O257" s="78">
        <v>130</v>
      </c>
      <c r="P257" s="78">
        <v>120</v>
      </c>
      <c r="Q257" s="78">
        <v>120</v>
      </c>
      <c r="R257" s="78">
        <v>130</v>
      </c>
      <c r="S257" s="78">
        <v>120</v>
      </c>
      <c r="T257" s="78">
        <v>130</v>
      </c>
      <c r="U257" s="78">
        <v>120</v>
      </c>
      <c r="V257">
        <v>120</v>
      </c>
      <c r="W257">
        <v>120</v>
      </c>
      <c r="X257" s="36">
        <v>120</v>
      </c>
      <c r="Y257" s="36">
        <v>110</v>
      </c>
    </row>
    <row r="258" spans="1:25" x14ac:dyDescent="0.2">
      <c r="A258" s="1">
        <f>VLOOKUP(B258,TabellenBUS!$B$6:$D$386,2,FALSE)</f>
        <v>247</v>
      </c>
      <c r="B258" s="105" t="s">
        <v>253</v>
      </c>
      <c r="C258" s="7">
        <v>570</v>
      </c>
      <c r="D258" s="7">
        <v>580</v>
      </c>
      <c r="E258" s="7">
        <v>590</v>
      </c>
      <c r="F258" s="7">
        <v>610</v>
      </c>
      <c r="G258" s="7">
        <v>640</v>
      </c>
      <c r="H258" s="7">
        <v>640</v>
      </c>
      <c r="I258" s="7">
        <v>620</v>
      </c>
      <c r="J258" s="7">
        <v>630</v>
      </c>
      <c r="K258" s="7">
        <v>640</v>
      </c>
      <c r="L258" s="7">
        <v>660</v>
      </c>
      <c r="M258" s="7">
        <v>660</v>
      </c>
      <c r="N258" s="7">
        <v>670</v>
      </c>
      <c r="O258" s="78">
        <v>670</v>
      </c>
      <c r="P258" s="78">
        <v>670</v>
      </c>
      <c r="Q258" s="78">
        <v>630</v>
      </c>
      <c r="R258" s="78">
        <v>660</v>
      </c>
      <c r="S258" s="78">
        <v>660</v>
      </c>
      <c r="T258" s="78">
        <v>650</v>
      </c>
      <c r="U258" s="78">
        <v>640</v>
      </c>
      <c r="V258">
        <v>640</v>
      </c>
      <c r="W258">
        <v>640</v>
      </c>
      <c r="X258" s="36">
        <v>600</v>
      </c>
      <c r="Y258" s="36">
        <v>580</v>
      </c>
    </row>
    <row r="259" spans="1:25" x14ac:dyDescent="0.2">
      <c r="A259" s="1">
        <f>VLOOKUP(B259,TabellenBUS!$B$6:$D$386,2,FALSE)</f>
        <v>248</v>
      </c>
      <c r="B259" s="105" t="s">
        <v>254</v>
      </c>
      <c r="C259" s="7">
        <v>1380</v>
      </c>
      <c r="D259" s="7">
        <v>1400</v>
      </c>
      <c r="E259" s="7">
        <v>1400</v>
      </c>
      <c r="F259" s="7">
        <v>1410</v>
      </c>
      <c r="G259" s="7">
        <v>1490</v>
      </c>
      <c r="H259" s="7">
        <v>1500</v>
      </c>
      <c r="I259" s="7">
        <v>1520</v>
      </c>
      <c r="J259" s="7">
        <v>1560</v>
      </c>
      <c r="K259" s="7">
        <v>1660</v>
      </c>
      <c r="L259" s="7">
        <v>1620</v>
      </c>
      <c r="M259" s="7">
        <v>1590</v>
      </c>
      <c r="N259" s="7">
        <v>1640</v>
      </c>
      <c r="O259" s="78">
        <v>1690</v>
      </c>
      <c r="P259" s="78">
        <v>1730</v>
      </c>
      <c r="Q259" s="78">
        <v>1740</v>
      </c>
      <c r="R259" s="78">
        <v>1810</v>
      </c>
      <c r="S259" s="78">
        <v>1850</v>
      </c>
      <c r="T259" s="78">
        <v>1840</v>
      </c>
      <c r="U259" s="78">
        <v>1840</v>
      </c>
      <c r="V259">
        <v>1810</v>
      </c>
      <c r="W259">
        <v>1850</v>
      </c>
      <c r="X259" s="36">
        <v>1770</v>
      </c>
      <c r="Y259" s="36">
        <v>1730</v>
      </c>
    </row>
    <row r="260" spans="1:25" x14ac:dyDescent="0.2">
      <c r="A260" s="1">
        <f>VLOOKUP(B260,TabellenBUS!$B$6:$D$386,2,FALSE)</f>
        <v>249</v>
      </c>
      <c r="B260" s="105" t="s">
        <v>255</v>
      </c>
      <c r="C260" s="7">
        <v>230</v>
      </c>
      <c r="D260" s="7">
        <v>240</v>
      </c>
      <c r="E260" s="7">
        <v>240</v>
      </c>
      <c r="F260" s="7">
        <v>230</v>
      </c>
      <c r="G260" s="7">
        <v>230</v>
      </c>
      <c r="H260" s="7">
        <v>240</v>
      </c>
      <c r="I260" s="7">
        <v>230</v>
      </c>
      <c r="J260" s="7">
        <v>230</v>
      </c>
      <c r="K260" s="7">
        <v>250</v>
      </c>
      <c r="L260" s="7">
        <v>250</v>
      </c>
      <c r="M260" s="7">
        <v>250</v>
      </c>
      <c r="N260" s="7">
        <v>280</v>
      </c>
      <c r="O260" s="78">
        <v>300</v>
      </c>
      <c r="P260" s="78">
        <v>300</v>
      </c>
      <c r="Q260" s="78">
        <v>300</v>
      </c>
      <c r="R260" s="78">
        <v>310</v>
      </c>
      <c r="S260" s="78">
        <v>310</v>
      </c>
      <c r="T260" s="78">
        <v>330</v>
      </c>
      <c r="U260" s="78">
        <v>320</v>
      </c>
      <c r="V260">
        <v>320</v>
      </c>
      <c r="W260">
        <v>310</v>
      </c>
      <c r="X260" s="36">
        <v>310</v>
      </c>
      <c r="Y260" s="36">
        <v>300</v>
      </c>
    </row>
    <row r="261" spans="1:25" x14ac:dyDescent="0.2">
      <c r="A261" s="1">
        <f>VLOOKUP(B261,TabellenBUS!$B$6:$D$386,2,FALSE)</f>
        <v>250</v>
      </c>
      <c r="B261" s="105" t="s">
        <v>256</v>
      </c>
      <c r="C261" s="7">
        <v>550</v>
      </c>
      <c r="D261" s="7">
        <v>570</v>
      </c>
      <c r="E261" s="7">
        <v>590</v>
      </c>
      <c r="F261" s="7">
        <v>620</v>
      </c>
      <c r="G261" s="7">
        <v>660</v>
      </c>
      <c r="H261" s="7">
        <v>680</v>
      </c>
      <c r="I261" s="7">
        <v>680</v>
      </c>
      <c r="J261" s="7">
        <v>710</v>
      </c>
      <c r="K261" s="7">
        <v>720</v>
      </c>
      <c r="L261" s="7">
        <v>700</v>
      </c>
      <c r="M261" s="7">
        <v>690</v>
      </c>
      <c r="N261" s="7">
        <v>720</v>
      </c>
      <c r="O261" s="78">
        <v>750</v>
      </c>
      <c r="P261" s="78">
        <v>740</v>
      </c>
      <c r="Q261" s="78">
        <v>710</v>
      </c>
      <c r="R261" s="78">
        <v>740</v>
      </c>
      <c r="S261" s="78">
        <v>750</v>
      </c>
      <c r="T261" s="78">
        <v>740</v>
      </c>
      <c r="U261" s="78">
        <v>730</v>
      </c>
      <c r="V261">
        <v>730</v>
      </c>
      <c r="W261">
        <v>730</v>
      </c>
      <c r="X261" s="36">
        <v>710</v>
      </c>
      <c r="Y261" s="36">
        <v>690</v>
      </c>
    </row>
    <row r="262" spans="1:25" x14ac:dyDescent="0.2">
      <c r="A262" s="1">
        <f>VLOOKUP(B262,TabellenBUS!$B$6:$D$386,2,FALSE)</f>
        <v>251</v>
      </c>
      <c r="B262" s="105" t="s">
        <v>257</v>
      </c>
      <c r="C262" s="7">
        <v>120</v>
      </c>
      <c r="D262" s="7">
        <v>120</v>
      </c>
      <c r="E262" s="7">
        <v>130</v>
      </c>
      <c r="F262" s="7">
        <v>150</v>
      </c>
      <c r="G262" s="7">
        <v>150</v>
      </c>
      <c r="H262" s="7">
        <v>160</v>
      </c>
      <c r="I262" s="7">
        <v>170</v>
      </c>
      <c r="J262" s="7">
        <v>170</v>
      </c>
      <c r="K262" s="7">
        <v>170</v>
      </c>
      <c r="L262" s="7">
        <v>180</v>
      </c>
      <c r="M262" s="7">
        <v>180</v>
      </c>
      <c r="N262" s="7">
        <v>180</v>
      </c>
      <c r="O262" s="78">
        <v>180</v>
      </c>
      <c r="P262" s="78">
        <v>180</v>
      </c>
      <c r="Q262" s="78">
        <v>190</v>
      </c>
      <c r="R262" s="78">
        <v>190</v>
      </c>
      <c r="S262" s="78">
        <v>190</v>
      </c>
      <c r="T262" s="78">
        <v>190</v>
      </c>
      <c r="U262" s="78">
        <v>190</v>
      </c>
      <c r="V262">
        <v>190</v>
      </c>
      <c r="W262">
        <v>190</v>
      </c>
      <c r="X262" s="36">
        <v>180</v>
      </c>
      <c r="Y262" s="36">
        <v>190</v>
      </c>
    </row>
    <row r="263" spans="1:25" x14ac:dyDescent="0.2">
      <c r="A263" s="1">
        <f>VLOOKUP(B263,TabellenBUS!$B$6:$D$386,2,FALSE)</f>
        <v>252</v>
      </c>
      <c r="B263" s="105" t="s">
        <v>258</v>
      </c>
      <c r="C263" s="7">
        <v>90</v>
      </c>
      <c r="D263" s="7">
        <v>90</v>
      </c>
      <c r="E263" s="7">
        <v>90</v>
      </c>
      <c r="F263" s="7">
        <v>90</v>
      </c>
      <c r="G263" s="7">
        <v>100</v>
      </c>
      <c r="H263" s="7">
        <v>100</v>
      </c>
      <c r="I263" s="7">
        <v>90</v>
      </c>
      <c r="J263" s="7">
        <v>90</v>
      </c>
      <c r="K263" s="7">
        <v>90</v>
      </c>
      <c r="L263" s="7">
        <v>80</v>
      </c>
      <c r="M263" s="7">
        <v>80</v>
      </c>
      <c r="N263" s="7">
        <v>90</v>
      </c>
      <c r="O263" s="78">
        <v>90</v>
      </c>
      <c r="P263" s="78">
        <v>100</v>
      </c>
      <c r="Q263" s="78">
        <v>90</v>
      </c>
      <c r="R263" s="78">
        <v>90</v>
      </c>
      <c r="S263" s="78">
        <v>90</v>
      </c>
      <c r="T263" s="78">
        <v>90</v>
      </c>
      <c r="U263" s="78">
        <v>100</v>
      </c>
      <c r="V263">
        <v>90</v>
      </c>
      <c r="W263">
        <v>90</v>
      </c>
      <c r="X263" s="36">
        <v>90</v>
      </c>
      <c r="Y263" s="36">
        <v>90</v>
      </c>
    </row>
    <row r="264" spans="1:25" x14ac:dyDescent="0.2">
      <c r="A264" s="1">
        <f>VLOOKUP(B264,TabellenBUS!$B$6:$D$386,2,FALSE)</f>
        <v>253</v>
      </c>
      <c r="B264" s="105" t="s">
        <v>259</v>
      </c>
      <c r="C264" s="7">
        <v>480</v>
      </c>
      <c r="D264" s="7">
        <v>500</v>
      </c>
      <c r="E264" s="7">
        <v>500</v>
      </c>
      <c r="F264" s="7">
        <v>530</v>
      </c>
      <c r="G264" s="7">
        <v>540</v>
      </c>
      <c r="H264" s="7">
        <v>570</v>
      </c>
      <c r="I264" s="7">
        <v>570</v>
      </c>
      <c r="J264" s="7">
        <v>580</v>
      </c>
      <c r="K264" s="7">
        <v>580</v>
      </c>
      <c r="L264" s="7">
        <v>570</v>
      </c>
      <c r="M264" s="7">
        <v>570</v>
      </c>
      <c r="N264" s="7">
        <v>580</v>
      </c>
      <c r="O264" s="78">
        <v>590</v>
      </c>
      <c r="P264" s="78">
        <v>590</v>
      </c>
      <c r="Q264" s="78">
        <v>600</v>
      </c>
      <c r="R264" s="78">
        <v>620</v>
      </c>
      <c r="S264" s="78">
        <v>610</v>
      </c>
      <c r="T264" s="78">
        <v>630</v>
      </c>
      <c r="U264" s="78">
        <v>640</v>
      </c>
      <c r="V264">
        <v>650</v>
      </c>
      <c r="W264">
        <v>660</v>
      </c>
      <c r="X264" s="36">
        <v>660</v>
      </c>
      <c r="Y264" s="36">
        <v>660</v>
      </c>
    </row>
    <row r="265" spans="1:25" x14ac:dyDescent="0.2">
      <c r="A265" s="1">
        <f>VLOOKUP(B265,TabellenBUS!$B$6:$D$386,2,FALSE)</f>
        <v>254</v>
      </c>
      <c r="B265" s="105" t="s">
        <v>260</v>
      </c>
      <c r="C265" s="7">
        <v>420</v>
      </c>
      <c r="D265" s="7">
        <v>440</v>
      </c>
      <c r="E265" s="7">
        <v>430</v>
      </c>
      <c r="F265" s="7">
        <v>460</v>
      </c>
      <c r="G265" s="7">
        <v>480</v>
      </c>
      <c r="H265" s="7">
        <v>500</v>
      </c>
      <c r="I265" s="7">
        <v>500</v>
      </c>
      <c r="J265" s="7">
        <v>520</v>
      </c>
      <c r="K265" s="7">
        <v>530</v>
      </c>
      <c r="L265" s="7">
        <v>540</v>
      </c>
      <c r="M265" s="7">
        <v>540</v>
      </c>
      <c r="N265" s="7">
        <v>570</v>
      </c>
      <c r="O265" s="78">
        <v>590</v>
      </c>
      <c r="P265" s="78">
        <v>610</v>
      </c>
      <c r="Q265" s="78">
        <v>590</v>
      </c>
      <c r="R265" s="78">
        <v>610</v>
      </c>
      <c r="S265" s="78">
        <v>620</v>
      </c>
      <c r="T265" s="78">
        <v>620</v>
      </c>
      <c r="U265" s="78">
        <v>620</v>
      </c>
      <c r="V265">
        <v>600</v>
      </c>
      <c r="W265">
        <v>590</v>
      </c>
      <c r="X265" s="36">
        <v>570</v>
      </c>
      <c r="Y265" s="36">
        <v>550</v>
      </c>
    </row>
    <row r="266" spans="1:25" x14ac:dyDescent="0.2">
      <c r="A266" s="1">
        <f>VLOOKUP(B266,TabellenBUS!$B$6:$D$386,2,FALSE)</f>
        <v>255</v>
      </c>
      <c r="B266" s="105" t="s">
        <v>261</v>
      </c>
      <c r="C266" s="7">
        <v>370</v>
      </c>
      <c r="D266" s="7">
        <v>360</v>
      </c>
      <c r="E266" s="7">
        <v>370</v>
      </c>
      <c r="F266" s="7">
        <v>380</v>
      </c>
      <c r="G266" s="7">
        <v>390</v>
      </c>
      <c r="H266" s="7">
        <v>390</v>
      </c>
      <c r="I266" s="7">
        <v>390</v>
      </c>
      <c r="J266" s="7">
        <v>400</v>
      </c>
      <c r="K266" s="7">
        <v>400</v>
      </c>
      <c r="L266" s="7">
        <v>410</v>
      </c>
      <c r="M266" s="7">
        <v>410</v>
      </c>
      <c r="N266" s="7">
        <v>420</v>
      </c>
      <c r="O266" s="78">
        <v>430</v>
      </c>
      <c r="P266" s="78">
        <v>430</v>
      </c>
      <c r="Q266" s="78">
        <v>430</v>
      </c>
      <c r="R266" s="78">
        <v>430</v>
      </c>
      <c r="S266" s="78">
        <v>450</v>
      </c>
      <c r="T266" s="78">
        <v>430</v>
      </c>
      <c r="U266" s="78">
        <v>410</v>
      </c>
      <c r="V266">
        <v>410</v>
      </c>
      <c r="W266">
        <v>420</v>
      </c>
      <c r="X266" s="36">
        <v>400</v>
      </c>
      <c r="Y266" s="36">
        <v>390</v>
      </c>
    </row>
    <row r="267" spans="1:25" x14ac:dyDescent="0.2">
      <c r="A267" s="1">
        <f>VLOOKUP(B267,TabellenBUS!$B$6:$D$386,2,FALSE)</f>
        <v>256</v>
      </c>
      <c r="B267" s="105" t="s">
        <v>262</v>
      </c>
      <c r="C267" s="7">
        <v>470</v>
      </c>
      <c r="D267" s="7">
        <v>460</v>
      </c>
      <c r="E267" s="7">
        <v>450</v>
      </c>
      <c r="F267" s="7">
        <v>470</v>
      </c>
      <c r="G267" s="7">
        <v>500</v>
      </c>
      <c r="H267" s="7">
        <v>510</v>
      </c>
      <c r="I267" s="7">
        <v>510</v>
      </c>
      <c r="J267" s="7">
        <v>520</v>
      </c>
      <c r="K267" s="7">
        <v>530</v>
      </c>
      <c r="L267" s="7">
        <v>520</v>
      </c>
      <c r="M267" s="7">
        <v>520</v>
      </c>
      <c r="N267" s="7">
        <v>520</v>
      </c>
      <c r="O267" s="78">
        <v>550</v>
      </c>
      <c r="P267" s="78">
        <v>530</v>
      </c>
      <c r="Q267" s="78">
        <v>520</v>
      </c>
      <c r="R267" s="78">
        <v>510</v>
      </c>
      <c r="S267" s="78">
        <v>530</v>
      </c>
      <c r="T267" s="78">
        <v>530</v>
      </c>
      <c r="U267" s="78">
        <v>520</v>
      </c>
      <c r="V267">
        <v>530</v>
      </c>
      <c r="W267">
        <v>530</v>
      </c>
      <c r="X267" s="36">
        <v>510</v>
      </c>
      <c r="Y267" s="36">
        <v>510</v>
      </c>
    </row>
    <row r="268" spans="1:25" x14ac:dyDescent="0.2">
      <c r="A268" s="1">
        <f>VLOOKUP(B268,TabellenBUS!$B$6:$D$386,2,FALSE)</f>
        <v>257</v>
      </c>
      <c r="B268" s="105" t="s">
        <v>263</v>
      </c>
      <c r="C268" s="7">
        <v>470</v>
      </c>
      <c r="D268" s="7">
        <v>480</v>
      </c>
      <c r="E268" s="7">
        <v>470</v>
      </c>
      <c r="F268" s="7">
        <v>480</v>
      </c>
      <c r="G268" s="7">
        <v>490</v>
      </c>
      <c r="H268" s="7">
        <v>490</v>
      </c>
      <c r="I268" s="7">
        <v>490</v>
      </c>
      <c r="J268" s="7">
        <v>490</v>
      </c>
      <c r="K268" s="7">
        <v>510</v>
      </c>
      <c r="L268" s="7">
        <v>500</v>
      </c>
      <c r="M268" s="7">
        <v>490</v>
      </c>
      <c r="N268" s="7">
        <v>500</v>
      </c>
      <c r="O268" s="78">
        <v>520</v>
      </c>
      <c r="P268" s="78">
        <v>510</v>
      </c>
      <c r="Q268" s="78">
        <v>510</v>
      </c>
      <c r="R268" s="78">
        <v>540</v>
      </c>
      <c r="S268" s="78">
        <v>560</v>
      </c>
      <c r="T268" s="78">
        <v>570</v>
      </c>
      <c r="U268" s="78">
        <v>590</v>
      </c>
      <c r="V268">
        <v>600</v>
      </c>
      <c r="W268">
        <v>590</v>
      </c>
      <c r="X268" s="36">
        <v>590</v>
      </c>
      <c r="Y268" s="36">
        <v>570</v>
      </c>
    </row>
    <row r="269" spans="1:25" x14ac:dyDescent="0.2">
      <c r="A269" s="1">
        <f>VLOOKUP(B269,TabellenBUS!$B$6:$D$386,2,FALSE)</f>
        <v>258</v>
      </c>
      <c r="B269" s="105" t="s">
        <v>264</v>
      </c>
      <c r="C269" s="7">
        <v>1430</v>
      </c>
      <c r="D269" s="7">
        <v>1400</v>
      </c>
      <c r="E269" s="7">
        <v>1440</v>
      </c>
      <c r="F269" s="7">
        <v>1510</v>
      </c>
      <c r="G269" s="7">
        <v>1580</v>
      </c>
      <c r="H269" s="7">
        <v>1570</v>
      </c>
      <c r="I269" s="7">
        <v>1600</v>
      </c>
      <c r="J269" s="7">
        <v>1650</v>
      </c>
      <c r="K269" s="7">
        <v>1690</v>
      </c>
      <c r="L269" s="7">
        <v>1680</v>
      </c>
      <c r="M269" s="7">
        <v>1690</v>
      </c>
      <c r="N269" s="7">
        <v>1760</v>
      </c>
      <c r="O269" s="78">
        <v>1830</v>
      </c>
      <c r="P269" s="78">
        <v>1820</v>
      </c>
      <c r="Q269" s="78">
        <v>1810</v>
      </c>
      <c r="R269" s="78">
        <v>1820</v>
      </c>
      <c r="S269" s="78">
        <v>1850</v>
      </c>
      <c r="T269" s="78">
        <v>1820</v>
      </c>
      <c r="U269" s="78">
        <v>1810</v>
      </c>
      <c r="V269">
        <v>1770</v>
      </c>
      <c r="W269">
        <v>1760</v>
      </c>
      <c r="X269" s="36">
        <v>1720</v>
      </c>
      <c r="Y269" s="36">
        <v>1660</v>
      </c>
    </row>
    <row r="270" spans="1:25" x14ac:dyDescent="0.2">
      <c r="A270" s="1">
        <f>VLOOKUP(B270,TabellenBUS!$B$6:$D$386,2,FALSE)</f>
        <v>259</v>
      </c>
      <c r="B270" s="105" t="s">
        <v>265</v>
      </c>
      <c r="C270" s="7">
        <v>200</v>
      </c>
      <c r="D270" s="7">
        <v>180</v>
      </c>
      <c r="E270" s="7">
        <v>190</v>
      </c>
      <c r="F270" s="7">
        <v>200</v>
      </c>
      <c r="G270" s="7">
        <v>210</v>
      </c>
      <c r="H270" s="7">
        <v>210</v>
      </c>
      <c r="I270" s="7">
        <v>230</v>
      </c>
      <c r="J270" s="7">
        <v>240</v>
      </c>
      <c r="K270" s="7">
        <v>240</v>
      </c>
      <c r="L270" s="7">
        <v>230</v>
      </c>
      <c r="M270" s="7">
        <v>230</v>
      </c>
      <c r="N270" s="7">
        <v>250</v>
      </c>
      <c r="O270" s="78">
        <v>270</v>
      </c>
      <c r="P270" s="78">
        <v>260</v>
      </c>
      <c r="Q270" s="78">
        <v>260</v>
      </c>
      <c r="R270" s="78">
        <v>270</v>
      </c>
      <c r="S270" s="78">
        <v>260</v>
      </c>
      <c r="T270" s="78">
        <v>260</v>
      </c>
      <c r="U270" s="78">
        <v>240</v>
      </c>
      <c r="V270">
        <v>240</v>
      </c>
      <c r="W270">
        <v>240</v>
      </c>
      <c r="X270" s="36">
        <v>240</v>
      </c>
      <c r="Y270" s="36">
        <v>220</v>
      </c>
    </row>
    <row r="271" spans="1:25" x14ac:dyDescent="0.2">
      <c r="A271" s="1">
        <f>VLOOKUP(B271,TabellenBUS!$B$6:$D$386,2,FALSE)</f>
        <v>260</v>
      </c>
      <c r="B271" s="105" t="s">
        <v>266</v>
      </c>
      <c r="C271" s="7">
        <v>310</v>
      </c>
      <c r="D271" s="7">
        <v>320</v>
      </c>
      <c r="E271" s="7">
        <v>330</v>
      </c>
      <c r="F271" s="7">
        <v>340</v>
      </c>
      <c r="G271" s="7">
        <v>360</v>
      </c>
      <c r="H271" s="7">
        <v>370</v>
      </c>
      <c r="I271" s="7">
        <v>360</v>
      </c>
      <c r="J271" s="7">
        <v>370</v>
      </c>
      <c r="K271" s="7">
        <v>390</v>
      </c>
      <c r="L271" s="7">
        <v>370</v>
      </c>
      <c r="M271" s="7">
        <v>380</v>
      </c>
      <c r="N271" s="7">
        <v>390</v>
      </c>
      <c r="O271" s="78">
        <v>400</v>
      </c>
      <c r="P271" s="78">
        <v>420</v>
      </c>
      <c r="Q271" s="78">
        <v>410</v>
      </c>
      <c r="R271" s="78">
        <v>430</v>
      </c>
      <c r="S271" s="78">
        <v>440</v>
      </c>
      <c r="T271" s="78">
        <v>450</v>
      </c>
      <c r="U271" s="78">
        <v>440</v>
      </c>
      <c r="V271">
        <v>460</v>
      </c>
      <c r="W271">
        <v>460</v>
      </c>
      <c r="X271" s="36">
        <v>460</v>
      </c>
      <c r="Y271" s="36">
        <v>450</v>
      </c>
    </row>
    <row r="272" spans="1:25" x14ac:dyDescent="0.2">
      <c r="A272" s="1">
        <f>VLOOKUP(B272,TabellenBUS!$B$6:$D$386,2,FALSE)</f>
        <v>261</v>
      </c>
      <c r="B272" s="105" t="s">
        <v>267</v>
      </c>
      <c r="C272" s="7">
        <v>170</v>
      </c>
      <c r="D272" s="7">
        <v>180</v>
      </c>
      <c r="E272" s="7">
        <v>180</v>
      </c>
      <c r="F272" s="7">
        <v>180</v>
      </c>
      <c r="G272" s="7">
        <v>190</v>
      </c>
      <c r="H272" s="7">
        <v>180</v>
      </c>
      <c r="I272" s="7">
        <v>180</v>
      </c>
      <c r="J272" s="7">
        <v>200</v>
      </c>
      <c r="K272" s="7">
        <v>220</v>
      </c>
      <c r="L272" s="7">
        <v>220</v>
      </c>
      <c r="M272" s="7">
        <v>210</v>
      </c>
      <c r="N272" s="7">
        <v>230</v>
      </c>
      <c r="O272" s="78">
        <v>240</v>
      </c>
      <c r="P272" s="78">
        <v>240</v>
      </c>
      <c r="Q272" s="78">
        <v>240</v>
      </c>
      <c r="R272" s="78">
        <v>260</v>
      </c>
      <c r="S272" s="78">
        <v>260</v>
      </c>
      <c r="T272" s="78">
        <v>250</v>
      </c>
      <c r="U272" s="78">
        <v>260</v>
      </c>
      <c r="V272">
        <v>260</v>
      </c>
      <c r="W272">
        <v>260</v>
      </c>
      <c r="X272" s="36">
        <v>260</v>
      </c>
      <c r="Y272" s="36">
        <v>260</v>
      </c>
    </row>
    <row r="273" spans="1:25" x14ac:dyDescent="0.2">
      <c r="A273" s="1">
        <f>VLOOKUP(B273,TabellenBUS!$B$6:$D$386,2,FALSE)</f>
        <v>262</v>
      </c>
      <c r="B273" s="105" t="s">
        <v>268</v>
      </c>
      <c r="C273" s="7">
        <v>530</v>
      </c>
      <c r="D273" s="7">
        <v>540</v>
      </c>
      <c r="E273" s="7">
        <v>550</v>
      </c>
      <c r="F273" s="7">
        <v>580</v>
      </c>
      <c r="G273" s="7">
        <v>600</v>
      </c>
      <c r="H273" s="7">
        <v>610</v>
      </c>
      <c r="I273" s="7">
        <v>590</v>
      </c>
      <c r="J273" s="7">
        <v>600</v>
      </c>
      <c r="K273" s="7">
        <v>610</v>
      </c>
      <c r="L273" s="7">
        <v>610</v>
      </c>
      <c r="M273" s="7">
        <v>620</v>
      </c>
      <c r="N273" s="7">
        <v>650</v>
      </c>
      <c r="O273" s="78">
        <v>680</v>
      </c>
      <c r="P273" s="78">
        <v>660</v>
      </c>
      <c r="Q273" s="78">
        <v>660</v>
      </c>
      <c r="R273" s="78">
        <v>660</v>
      </c>
      <c r="S273" s="78">
        <v>690</v>
      </c>
      <c r="T273" s="78">
        <v>680</v>
      </c>
      <c r="U273" s="78">
        <v>670</v>
      </c>
      <c r="V273">
        <v>650</v>
      </c>
      <c r="W273">
        <v>650</v>
      </c>
      <c r="X273" s="36">
        <v>630</v>
      </c>
      <c r="Y273" s="36">
        <v>620</v>
      </c>
    </row>
    <row r="274" spans="1:25" x14ac:dyDescent="0.2">
      <c r="A274" s="1">
        <f>VLOOKUP(B274,TabellenBUS!$B$6:$D$386,2,FALSE)</f>
        <v>263</v>
      </c>
      <c r="B274" s="105" t="s">
        <v>269</v>
      </c>
      <c r="C274" s="7">
        <v>30</v>
      </c>
      <c r="D274" s="7">
        <v>30</v>
      </c>
      <c r="E274" s="7">
        <v>30</v>
      </c>
      <c r="F274" s="7">
        <v>30</v>
      </c>
      <c r="G274" s="7">
        <v>30</v>
      </c>
      <c r="H274" s="7">
        <v>30</v>
      </c>
      <c r="I274" s="7">
        <v>30</v>
      </c>
      <c r="J274" s="7">
        <v>30</v>
      </c>
      <c r="K274" s="7">
        <v>30</v>
      </c>
      <c r="L274" s="7">
        <v>30</v>
      </c>
      <c r="M274" s="7">
        <v>30</v>
      </c>
      <c r="N274" s="7">
        <v>40</v>
      </c>
      <c r="O274" s="78">
        <v>40</v>
      </c>
      <c r="P274" s="78">
        <v>40</v>
      </c>
      <c r="Q274" s="78">
        <v>40</v>
      </c>
      <c r="R274" s="78">
        <v>40</v>
      </c>
      <c r="S274" s="78">
        <v>40</v>
      </c>
      <c r="T274" s="78">
        <v>40</v>
      </c>
      <c r="U274" s="78">
        <v>40</v>
      </c>
      <c r="V274">
        <v>40</v>
      </c>
      <c r="W274">
        <v>40</v>
      </c>
      <c r="X274" s="36">
        <v>40</v>
      </c>
      <c r="Y274" s="36">
        <v>40</v>
      </c>
    </row>
    <row r="275" spans="1:25" x14ac:dyDescent="0.2">
      <c r="A275" s="1">
        <f>VLOOKUP(B275,TabellenBUS!$B$6:$D$386,2,FALSE)</f>
        <v>264</v>
      </c>
      <c r="B275" s="105" t="s">
        <v>270</v>
      </c>
      <c r="C275" s="7">
        <v>70</v>
      </c>
      <c r="D275" s="7">
        <v>80</v>
      </c>
      <c r="E275" s="7">
        <v>80</v>
      </c>
      <c r="F275" s="7">
        <v>70</v>
      </c>
      <c r="G275" s="7">
        <v>70</v>
      </c>
      <c r="H275" s="7">
        <v>80</v>
      </c>
      <c r="I275" s="7">
        <v>80</v>
      </c>
      <c r="J275" s="7">
        <v>80</v>
      </c>
      <c r="K275" s="7">
        <v>80</v>
      </c>
      <c r="L275" s="7">
        <v>80</v>
      </c>
      <c r="M275" s="7">
        <v>80</v>
      </c>
      <c r="N275" s="7">
        <v>80</v>
      </c>
      <c r="O275" s="78">
        <v>80</v>
      </c>
      <c r="P275" s="78">
        <v>90</v>
      </c>
      <c r="Q275" s="78">
        <v>90</v>
      </c>
      <c r="R275" s="78">
        <v>110</v>
      </c>
      <c r="S275" s="78">
        <v>110</v>
      </c>
      <c r="T275" s="78">
        <v>110</v>
      </c>
      <c r="U275" s="78">
        <v>110</v>
      </c>
      <c r="V275">
        <v>100</v>
      </c>
      <c r="W275">
        <v>100</v>
      </c>
      <c r="X275" s="36">
        <v>100</v>
      </c>
      <c r="Y275" s="36">
        <v>90</v>
      </c>
    </row>
    <row r="276" spans="1:25" x14ac:dyDescent="0.2">
      <c r="A276" s="1">
        <f>VLOOKUP(B276,TabellenBUS!$B$6:$D$386,2,FALSE)</f>
        <v>265</v>
      </c>
      <c r="B276" s="105" t="s">
        <v>271</v>
      </c>
      <c r="C276" s="7">
        <v>860</v>
      </c>
      <c r="D276" s="7">
        <v>870</v>
      </c>
      <c r="E276" s="7">
        <v>910</v>
      </c>
      <c r="F276" s="7">
        <v>940</v>
      </c>
      <c r="G276" s="7">
        <v>970</v>
      </c>
      <c r="H276" s="7">
        <v>1000</v>
      </c>
      <c r="I276" s="7">
        <v>1000</v>
      </c>
      <c r="J276" s="7">
        <v>1040</v>
      </c>
      <c r="K276" s="7">
        <v>1060</v>
      </c>
      <c r="L276" s="7">
        <v>1050</v>
      </c>
      <c r="M276" s="7">
        <v>1030</v>
      </c>
      <c r="N276" s="7">
        <v>1030</v>
      </c>
      <c r="O276" s="78">
        <v>1080</v>
      </c>
      <c r="P276" s="78">
        <v>1100</v>
      </c>
      <c r="Q276" s="78">
        <v>1100</v>
      </c>
      <c r="R276" s="78">
        <v>1120</v>
      </c>
      <c r="S276" s="78">
        <v>1160</v>
      </c>
      <c r="T276" s="78">
        <v>1130</v>
      </c>
      <c r="U276" s="78">
        <v>1110</v>
      </c>
      <c r="V276">
        <v>1100</v>
      </c>
      <c r="W276">
        <v>1120</v>
      </c>
      <c r="X276" s="36">
        <v>1080</v>
      </c>
      <c r="Y276" s="36">
        <v>1060</v>
      </c>
    </row>
    <row r="277" spans="1:25" x14ac:dyDescent="0.2">
      <c r="A277" s="1">
        <f>VLOOKUP(B277,TabellenBUS!$B$6:$D$386,2,FALSE)</f>
        <v>266</v>
      </c>
      <c r="B277" s="105" t="s">
        <v>272</v>
      </c>
      <c r="C277" s="7">
        <v>250</v>
      </c>
      <c r="D277" s="7">
        <v>260</v>
      </c>
      <c r="E277" s="7">
        <v>260</v>
      </c>
      <c r="F277" s="7">
        <v>270</v>
      </c>
      <c r="G277" s="7">
        <v>290</v>
      </c>
      <c r="H277" s="7">
        <v>290</v>
      </c>
      <c r="I277" s="7">
        <v>290</v>
      </c>
      <c r="J277" s="7">
        <v>310</v>
      </c>
      <c r="K277" s="7">
        <v>310</v>
      </c>
      <c r="L277" s="7">
        <v>310</v>
      </c>
      <c r="M277" s="7">
        <v>310</v>
      </c>
      <c r="N277" s="7">
        <v>330</v>
      </c>
      <c r="O277" s="78">
        <v>330</v>
      </c>
      <c r="P277" s="78">
        <v>340</v>
      </c>
      <c r="Q277" s="78">
        <v>340</v>
      </c>
      <c r="R277" s="78">
        <v>330</v>
      </c>
      <c r="S277" s="78">
        <v>330</v>
      </c>
      <c r="T277" s="78">
        <v>320</v>
      </c>
      <c r="U277" s="78">
        <v>300</v>
      </c>
      <c r="V277">
        <v>300</v>
      </c>
      <c r="W277">
        <v>300</v>
      </c>
      <c r="X277" s="36">
        <v>290</v>
      </c>
      <c r="Y277" s="36">
        <v>280</v>
      </c>
    </row>
    <row r="278" spans="1:25" x14ac:dyDescent="0.2">
      <c r="A278" s="1">
        <f>VLOOKUP(B278,TabellenBUS!$B$6:$D$386,2,FALSE)</f>
        <v>267</v>
      </c>
      <c r="B278" s="105" t="s">
        <v>273</v>
      </c>
      <c r="C278" s="7">
        <v>680</v>
      </c>
      <c r="D278" s="7">
        <v>700</v>
      </c>
      <c r="E278" s="7">
        <v>670</v>
      </c>
      <c r="F278" s="7">
        <v>680</v>
      </c>
      <c r="G278" s="7">
        <v>710</v>
      </c>
      <c r="H278" s="7">
        <v>700</v>
      </c>
      <c r="I278" s="7">
        <v>720</v>
      </c>
      <c r="J278" s="7">
        <v>730</v>
      </c>
      <c r="K278" s="7">
        <v>740</v>
      </c>
      <c r="L278" s="7">
        <v>770</v>
      </c>
      <c r="M278" s="7">
        <v>770</v>
      </c>
      <c r="N278" s="7">
        <v>790</v>
      </c>
      <c r="O278" s="78">
        <v>800</v>
      </c>
      <c r="P278" s="78">
        <v>850</v>
      </c>
      <c r="Q278" s="78">
        <v>860</v>
      </c>
      <c r="R278" s="78">
        <v>880</v>
      </c>
      <c r="S278" s="78">
        <v>920</v>
      </c>
      <c r="T278" s="78">
        <v>930</v>
      </c>
      <c r="U278" s="78">
        <v>940</v>
      </c>
      <c r="V278">
        <v>940</v>
      </c>
      <c r="W278">
        <v>950</v>
      </c>
      <c r="X278" s="36">
        <v>950</v>
      </c>
      <c r="Y278" s="36">
        <v>930</v>
      </c>
    </row>
    <row r="279" spans="1:25" x14ac:dyDescent="0.2">
      <c r="A279" s="1" t="e">
        <f>VLOOKUP(B279,TabellenBUS!$B$6:$D$386,2,FALSE)</f>
        <v>#N/A</v>
      </c>
      <c r="B279" s="105" t="s">
        <v>274</v>
      </c>
      <c r="C279" s="7">
        <v>180</v>
      </c>
      <c r="D279" s="7">
        <v>190</v>
      </c>
      <c r="E279" s="7">
        <v>200</v>
      </c>
      <c r="F279" s="7">
        <v>210</v>
      </c>
      <c r="G279" s="7">
        <v>230</v>
      </c>
      <c r="H279" s="7">
        <v>240</v>
      </c>
      <c r="I279" s="7">
        <v>240</v>
      </c>
      <c r="J279" s="7">
        <v>250</v>
      </c>
      <c r="K279" s="7">
        <v>270</v>
      </c>
      <c r="L279" s="7">
        <v>250</v>
      </c>
      <c r="M279" s="7">
        <v>240</v>
      </c>
      <c r="N279" s="7">
        <v>250</v>
      </c>
      <c r="O279" s="78">
        <v>250</v>
      </c>
      <c r="P279" s="78">
        <v>260</v>
      </c>
      <c r="Q279" s="78">
        <v>270</v>
      </c>
      <c r="R279" s="78">
        <v>270</v>
      </c>
      <c r="S279" s="78">
        <v>280</v>
      </c>
      <c r="T279" s="78">
        <v>280</v>
      </c>
      <c r="U279" s="78">
        <v>270</v>
      </c>
      <c r="V279">
        <v>260</v>
      </c>
      <c r="W279" t="e">
        <v>#N/A</v>
      </c>
      <c r="X279" s="36" t="e">
        <v>#N/A</v>
      </c>
      <c r="Y279" s="36" t="e">
        <v>#N/A</v>
      </c>
    </row>
    <row r="280" spans="1:25" x14ac:dyDescent="0.2">
      <c r="A280" s="1">
        <f>VLOOKUP(B280,TabellenBUS!$B$6:$D$386,2,FALSE)</f>
        <v>268</v>
      </c>
      <c r="B280" s="105" t="s">
        <v>275</v>
      </c>
      <c r="C280" s="7">
        <v>310</v>
      </c>
      <c r="D280" s="7">
        <v>310</v>
      </c>
      <c r="E280" s="7">
        <v>340</v>
      </c>
      <c r="F280" s="7">
        <v>360</v>
      </c>
      <c r="G280" s="7">
        <v>340</v>
      </c>
      <c r="H280" s="7">
        <v>360</v>
      </c>
      <c r="I280" s="7">
        <v>360</v>
      </c>
      <c r="J280" s="7">
        <v>370</v>
      </c>
      <c r="K280" s="7">
        <v>380</v>
      </c>
      <c r="L280" s="7">
        <v>370</v>
      </c>
      <c r="M280" s="7">
        <v>370</v>
      </c>
      <c r="N280" s="7">
        <v>390</v>
      </c>
      <c r="O280" s="78">
        <v>410</v>
      </c>
      <c r="P280" s="78">
        <v>420</v>
      </c>
      <c r="Q280" s="78">
        <v>410</v>
      </c>
      <c r="R280" s="78">
        <v>440</v>
      </c>
      <c r="S280" s="78">
        <v>460</v>
      </c>
      <c r="T280" s="78">
        <v>460</v>
      </c>
      <c r="U280" s="78">
        <v>450</v>
      </c>
      <c r="V280">
        <v>460</v>
      </c>
      <c r="W280">
        <v>460</v>
      </c>
      <c r="X280" s="36">
        <v>450</v>
      </c>
      <c r="Y280" s="36">
        <v>440</v>
      </c>
    </row>
    <row r="281" spans="1:25" x14ac:dyDescent="0.2">
      <c r="A281" s="1">
        <f>VLOOKUP(B281,TabellenBUS!$B$6:$D$386,2,FALSE)</f>
        <v>269</v>
      </c>
      <c r="B281" s="2" t="s">
        <v>561</v>
      </c>
      <c r="C281" s="7">
        <v>1270</v>
      </c>
      <c r="D281" s="7">
        <v>1300</v>
      </c>
      <c r="E281" s="7">
        <v>1320</v>
      </c>
      <c r="F281" s="7">
        <v>1320</v>
      </c>
      <c r="G281" s="7">
        <v>1330</v>
      </c>
      <c r="H281" s="7">
        <v>1400</v>
      </c>
      <c r="I281" s="7">
        <v>1390</v>
      </c>
      <c r="J281" s="7">
        <v>1370</v>
      </c>
      <c r="K281" s="7">
        <v>1430</v>
      </c>
      <c r="L281" s="7">
        <v>1470</v>
      </c>
      <c r="M281" s="7">
        <v>1450</v>
      </c>
      <c r="N281" s="7">
        <v>1480</v>
      </c>
      <c r="O281" s="78">
        <v>1530</v>
      </c>
      <c r="P281" s="78">
        <v>1540</v>
      </c>
      <c r="Q281" s="78">
        <v>1520</v>
      </c>
      <c r="R281" s="78">
        <v>1550</v>
      </c>
      <c r="S281" s="78">
        <v>1520</v>
      </c>
      <c r="T281" s="78">
        <v>1540</v>
      </c>
      <c r="U281" s="78">
        <v>1540</v>
      </c>
      <c r="V281">
        <v>1540</v>
      </c>
      <c r="W281">
        <v>1550</v>
      </c>
      <c r="X281" s="36">
        <v>1560</v>
      </c>
      <c r="Y281" s="36">
        <v>1530</v>
      </c>
    </row>
    <row r="282" spans="1:25" x14ac:dyDescent="0.2">
      <c r="A282" s="1">
        <f>VLOOKUP(B282,TabellenBUS!$B$6:$D$386,2,FALSE)</f>
        <v>270</v>
      </c>
      <c r="B282" s="105" t="s">
        <v>277</v>
      </c>
      <c r="C282" s="7">
        <v>270</v>
      </c>
      <c r="D282" s="7">
        <v>280</v>
      </c>
      <c r="E282" s="7">
        <v>270</v>
      </c>
      <c r="F282" s="7">
        <v>290</v>
      </c>
      <c r="G282" s="7">
        <v>290</v>
      </c>
      <c r="H282" s="7">
        <v>290</v>
      </c>
      <c r="I282" s="7">
        <v>270</v>
      </c>
      <c r="J282" s="7">
        <v>280</v>
      </c>
      <c r="K282" s="7">
        <v>290</v>
      </c>
      <c r="L282" s="7">
        <v>280</v>
      </c>
      <c r="M282" s="7">
        <v>280</v>
      </c>
      <c r="N282" s="7">
        <v>310</v>
      </c>
      <c r="O282" s="78">
        <v>330</v>
      </c>
      <c r="P282" s="78">
        <v>340</v>
      </c>
      <c r="Q282" s="78">
        <v>330</v>
      </c>
      <c r="R282" s="78">
        <v>330</v>
      </c>
      <c r="S282" s="78">
        <v>330</v>
      </c>
      <c r="T282" s="78">
        <v>320</v>
      </c>
      <c r="U282" s="78">
        <v>300</v>
      </c>
      <c r="V282">
        <v>300</v>
      </c>
      <c r="W282">
        <v>310</v>
      </c>
      <c r="X282" s="36">
        <v>320</v>
      </c>
      <c r="Y282" s="36">
        <v>300</v>
      </c>
    </row>
    <row r="283" spans="1:25" x14ac:dyDescent="0.2">
      <c r="A283" s="1">
        <f>VLOOKUP(B283,TabellenBUS!$B$6:$D$386,2,FALSE)</f>
        <v>271</v>
      </c>
      <c r="B283" s="105" t="s">
        <v>278</v>
      </c>
      <c r="C283" s="7">
        <v>1730</v>
      </c>
      <c r="D283" s="7">
        <v>1750</v>
      </c>
      <c r="E283" s="7">
        <v>1720</v>
      </c>
      <c r="F283" s="7">
        <v>1750</v>
      </c>
      <c r="G283" s="7">
        <v>1840</v>
      </c>
      <c r="H283" s="7">
        <v>1890</v>
      </c>
      <c r="I283" s="7">
        <v>1890</v>
      </c>
      <c r="J283" s="7">
        <v>1910</v>
      </c>
      <c r="K283" s="7">
        <v>1960</v>
      </c>
      <c r="L283" s="7">
        <v>2000</v>
      </c>
      <c r="M283" s="7">
        <v>1980</v>
      </c>
      <c r="N283" s="7">
        <v>1990</v>
      </c>
      <c r="O283" s="78">
        <v>2050</v>
      </c>
      <c r="P283" s="78">
        <v>2050</v>
      </c>
      <c r="Q283" s="78">
        <v>2060</v>
      </c>
      <c r="R283" s="78">
        <v>2070</v>
      </c>
      <c r="S283" s="78">
        <v>2050</v>
      </c>
      <c r="T283" s="78">
        <v>2020</v>
      </c>
      <c r="U283" s="78">
        <v>1950</v>
      </c>
      <c r="V283">
        <v>1940</v>
      </c>
      <c r="W283">
        <v>1950</v>
      </c>
      <c r="X283" s="36">
        <v>1900</v>
      </c>
      <c r="Y283" s="36">
        <v>1890</v>
      </c>
    </row>
    <row r="284" spans="1:25" x14ac:dyDescent="0.2">
      <c r="A284" s="1">
        <f>VLOOKUP(B284,TabellenBUS!$B$6:$D$386,2,FALSE)</f>
        <v>272</v>
      </c>
      <c r="B284" s="105" t="s">
        <v>279</v>
      </c>
      <c r="C284" s="7">
        <v>320</v>
      </c>
      <c r="D284" s="7">
        <v>320</v>
      </c>
      <c r="E284" s="7">
        <v>330</v>
      </c>
      <c r="F284" s="7">
        <v>360</v>
      </c>
      <c r="G284" s="7">
        <v>380</v>
      </c>
      <c r="H284" s="7">
        <v>400</v>
      </c>
      <c r="I284" s="7">
        <v>410</v>
      </c>
      <c r="J284" s="7">
        <v>440</v>
      </c>
      <c r="K284" s="7">
        <v>450</v>
      </c>
      <c r="L284" s="7">
        <v>440</v>
      </c>
      <c r="M284" s="7">
        <v>430</v>
      </c>
      <c r="N284" s="7">
        <v>450</v>
      </c>
      <c r="O284" s="78">
        <v>480</v>
      </c>
      <c r="P284" s="78">
        <v>470</v>
      </c>
      <c r="Q284" s="78">
        <v>480</v>
      </c>
      <c r="R284" s="78">
        <v>500</v>
      </c>
      <c r="S284" s="78">
        <v>510</v>
      </c>
      <c r="T284" s="78">
        <v>510</v>
      </c>
      <c r="U284" s="78">
        <v>520</v>
      </c>
      <c r="V284">
        <v>530</v>
      </c>
      <c r="W284">
        <v>530</v>
      </c>
      <c r="X284" s="36">
        <v>520</v>
      </c>
      <c r="Y284" s="36">
        <v>510</v>
      </c>
    </row>
    <row r="285" spans="1:25" x14ac:dyDescent="0.2">
      <c r="A285" s="1">
        <f>VLOOKUP(B285,TabellenBUS!$B$6:$D$386,2,FALSE)</f>
        <v>273</v>
      </c>
      <c r="B285" s="105" t="s">
        <v>280</v>
      </c>
      <c r="C285" s="7">
        <v>1690</v>
      </c>
      <c r="D285" s="7">
        <v>1710</v>
      </c>
      <c r="E285" s="7">
        <v>1650</v>
      </c>
      <c r="F285" s="7">
        <v>1720</v>
      </c>
      <c r="G285" s="7">
        <v>1790</v>
      </c>
      <c r="H285" s="7">
        <v>1760</v>
      </c>
      <c r="I285" s="7">
        <v>1730</v>
      </c>
      <c r="J285" s="7">
        <v>1790</v>
      </c>
      <c r="K285" s="7">
        <v>1900</v>
      </c>
      <c r="L285" s="7">
        <v>1890</v>
      </c>
      <c r="M285" s="7">
        <v>1890</v>
      </c>
      <c r="N285" s="7">
        <v>2000</v>
      </c>
      <c r="O285" s="78">
        <v>2040</v>
      </c>
      <c r="P285" s="78">
        <v>2070</v>
      </c>
      <c r="Q285" s="78">
        <v>2080</v>
      </c>
      <c r="R285" s="78">
        <v>2120</v>
      </c>
      <c r="S285" s="78">
        <v>2160</v>
      </c>
      <c r="T285" s="78">
        <v>2100</v>
      </c>
      <c r="U285" s="78">
        <v>2050</v>
      </c>
      <c r="V285">
        <v>2030</v>
      </c>
      <c r="W285">
        <v>2050</v>
      </c>
      <c r="X285" s="36">
        <v>2010</v>
      </c>
      <c r="Y285" s="36">
        <v>1940</v>
      </c>
    </row>
    <row r="286" spans="1:25" x14ac:dyDescent="0.2">
      <c r="A286" s="1">
        <f>VLOOKUP(B286,TabellenBUS!$B$6:$D$386,2,FALSE)</f>
        <v>274</v>
      </c>
      <c r="B286" s="105" t="s">
        <v>281</v>
      </c>
      <c r="C286" s="7">
        <v>38820</v>
      </c>
      <c r="D286" s="7">
        <v>39170</v>
      </c>
      <c r="E286" s="7">
        <v>38960</v>
      </c>
      <c r="F286" s="7">
        <v>39680</v>
      </c>
      <c r="G286" s="7">
        <v>40270</v>
      </c>
      <c r="H286" s="7">
        <v>41050</v>
      </c>
      <c r="I286" s="7">
        <v>40610</v>
      </c>
      <c r="J286" s="7">
        <v>41110</v>
      </c>
      <c r="K286" s="7">
        <v>41450</v>
      </c>
      <c r="L286" s="7">
        <v>41440</v>
      </c>
      <c r="M286" s="7">
        <v>40750</v>
      </c>
      <c r="N286" s="7">
        <v>41350</v>
      </c>
      <c r="O286" s="78">
        <v>41910</v>
      </c>
      <c r="P286" s="78">
        <v>41910</v>
      </c>
      <c r="Q286" s="78">
        <v>41030</v>
      </c>
      <c r="R286" s="78">
        <v>41310</v>
      </c>
      <c r="S286" s="78">
        <v>41650</v>
      </c>
      <c r="T286" s="78">
        <v>41100</v>
      </c>
      <c r="U286" s="78">
        <v>40010</v>
      </c>
      <c r="V286">
        <v>39720</v>
      </c>
      <c r="W286">
        <v>39420</v>
      </c>
      <c r="X286" s="36">
        <v>38640</v>
      </c>
      <c r="Y286" s="36">
        <v>37490</v>
      </c>
    </row>
    <row r="287" spans="1:25" x14ac:dyDescent="0.2">
      <c r="A287" s="1">
        <f>VLOOKUP(B287,TabellenBUS!$B$6:$D$386,2,FALSE)</f>
        <v>275</v>
      </c>
      <c r="B287" s="105" t="s">
        <v>282</v>
      </c>
      <c r="C287" s="7">
        <v>0</v>
      </c>
      <c r="D287" s="7">
        <v>0</v>
      </c>
      <c r="E287" s="7">
        <v>0</v>
      </c>
      <c r="F287" s="7">
        <v>0</v>
      </c>
      <c r="G287" s="7">
        <v>0</v>
      </c>
      <c r="H287" s="7">
        <v>0</v>
      </c>
      <c r="I287" s="7">
        <v>0</v>
      </c>
      <c r="J287" s="7">
        <v>0</v>
      </c>
      <c r="K287" s="7">
        <v>0</v>
      </c>
      <c r="L287" s="7">
        <v>0</v>
      </c>
      <c r="M287" s="7">
        <v>0</v>
      </c>
      <c r="N287" s="7">
        <v>0</v>
      </c>
      <c r="O287" s="78">
        <v>10</v>
      </c>
      <c r="P287" s="78">
        <v>10</v>
      </c>
      <c r="Q287" s="78">
        <v>10</v>
      </c>
      <c r="R287" s="78">
        <v>10</v>
      </c>
      <c r="S287" s="78">
        <v>10</v>
      </c>
      <c r="T287" s="78">
        <v>10</v>
      </c>
      <c r="U287" s="78">
        <v>10</v>
      </c>
      <c r="V287">
        <v>10</v>
      </c>
      <c r="W287">
        <v>0</v>
      </c>
      <c r="X287" s="36">
        <v>0</v>
      </c>
      <c r="Y287" s="36">
        <v>0</v>
      </c>
    </row>
    <row r="288" spans="1:25" x14ac:dyDescent="0.2">
      <c r="A288" s="1">
        <f>VLOOKUP(B288,TabellenBUS!$B$6:$D$386,2,FALSE)</f>
        <v>276</v>
      </c>
      <c r="B288" s="105" t="s">
        <v>283</v>
      </c>
      <c r="C288" s="7">
        <v>300</v>
      </c>
      <c r="D288" s="7">
        <v>300</v>
      </c>
      <c r="E288" s="7">
        <v>310</v>
      </c>
      <c r="F288" s="7">
        <v>320</v>
      </c>
      <c r="G288" s="7">
        <v>320</v>
      </c>
      <c r="H288" s="7">
        <v>310</v>
      </c>
      <c r="I288" s="7">
        <v>310</v>
      </c>
      <c r="J288" s="7">
        <v>320</v>
      </c>
      <c r="K288" s="7">
        <v>320</v>
      </c>
      <c r="L288" s="7">
        <v>320</v>
      </c>
      <c r="M288" s="7">
        <v>330</v>
      </c>
      <c r="N288" s="7">
        <v>340</v>
      </c>
      <c r="O288" s="78">
        <v>360</v>
      </c>
      <c r="P288" s="78">
        <v>380</v>
      </c>
      <c r="Q288" s="78">
        <v>370</v>
      </c>
      <c r="R288" s="78">
        <v>380</v>
      </c>
      <c r="S288" s="78">
        <v>380</v>
      </c>
      <c r="T288" s="78">
        <v>380</v>
      </c>
      <c r="U288" s="78">
        <v>360</v>
      </c>
      <c r="V288">
        <v>370</v>
      </c>
      <c r="W288">
        <v>350</v>
      </c>
      <c r="X288" s="36">
        <v>340</v>
      </c>
      <c r="Y288" s="36">
        <v>340</v>
      </c>
    </row>
    <row r="289" spans="1:25" x14ac:dyDescent="0.2">
      <c r="A289" s="1">
        <f>VLOOKUP(B289,TabellenBUS!$B$6:$D$386,2,FALSE)</f>
        <v>277</v>
      </c>
      <c r="B289" s="105" t="s">
        <v>284</v>
      </c>
      <c r="C289" s="7">
        <v>510</v>
      </c>
      <c r="D289" s="7">
        <v>530</v>
      </c>
      <c r="E289" s="7">
        <v>530</v>
      </c>
      <c r="F289" s="7">
        <v>540</v>
      </c>
      <c r="G289" s="7">
        <v>560</v>
      </c>
      <c r="H289" s="7">
        <v>550</v>
      </c>
      <c r="I289" s="7">
        <v>560</v>
      </c>
      <c r="J289" s="7">
        <v>580</v>
      </c>
      <c r="K289" s="7">
        <v>600</v>
      </c>
      <c r="L289" s="7">
        <v>580</v>
      </c>
      <c r="M289" s="7">
        <v>590</v>
      </c>
      <c r="N289" s="7">
        <v>600</v>
      </c>
      <c r="O289" s="78">
        <v>610</v>
      </c>
      <c r="P289" s="78">
        <v>590</v>
      </c>
      <c r="Q289" s="78">
        <v>580</v>
      </c>
      <c r="R289" s="78">
        <v>590</v>
      </c>
      <c r="S289" s="78">
        <v>610</v>
      </c>
      <c r="T289" s="78">
        <v>620</v>
      </c>
      <c r="U289" s="78">
        <v>620</v>
      </c>
      <c r="V289">
        <v>610</v>
      </c>
      <c r="W289">
        <v>600</v>
      </c>
      <c r="X289" s="36">
        <v>580</v>
      </c>
      <c r="Y289" s="36">
        <v>560</v>
      </c>
    </row>
    <row r="290" spans="1:25" x14ac:dyDescent="0.2">
      <c r="A290" s="1">
        <f>VLOOKUP(B290,TabellenBUS!$B$6:$D$386,2,FALSE)</f>
        <v>278</v>
      </c>
      <c r="B290" s="105" t="s">
        <v>285</v>
      </c>
      <c r="C290" s="7">
        <v>60</v>
      </c>
      <c r="D290" s="7">
        <v>60</v>
      </c>
      <c r="E290" s="7">
        <v>60</v>
      </c>
      <c r="F290" s="7">
        <v>60</v>
      </c>
      <c r="G290" s="7">
        <v>50</v>
      </c>
      <c r="H290" s="7">
        <v>50</v>
      </c>
      <c r="I290" s="7">
        <v>50</v>
      </c>
      <c r="J290" s="7">
        <v>50</v>
      </c>
      <c r="K290" s="7">
        <v>60</v>
      </c>
      <c r="L290" s="7">
        <v>50</v>
      </c>
      <c r="M290" s="7">
        <v>60</v>
      </c>
      <c r="N290" s="7">
        <v>70</v>
      </c>
      <c r="O290" s="78">
        <v>70</v>
      </c>
      <c r="P290" s="78">
        <v>70</v>
      </c>
      <c r="Q290" s="78">
        <v>80</v>
      </c>
      <c r="R290" s="78">
        <v>80</v>
      </c>
      <c r="S290" s="78">
        <v>80</v>
      </c>
      <c r="T290" s="78">
        <v>80</v>
      </c>
      <c r="U290" s="78">
        <v>70</v>
      </c>
      <c r="V290">
        <v>70</v>
      </c>
      <c r="W290">
        <v>70</v>
      </c>
      <c r="X290" s="36">
        <v>70</v>
      </c>
      <c r="Y290" s="36">
        <v>70</v>
      </c>
    </row>
    <row r="291" spans="1:25" x14ac:dyDescent="0.2">
      <c r="A291" s="1">
        <f>VLOOKUP(B291,TabellenBUS!$B$6:$D$386,2,FALSE)</f>
        <v>279</v>
      </c>
      <c r="B291" s="105" t="s">
        <v>286</v>
      </c>
      <c r="C291" s="7">
        <v>2440</v>
      </c>
      <c r="D291" s="7">
        <v>2460</v>
      </c>
      <c r="E291" s="7">
        <v>2450</v>
      </c>
      <c r="F291" s="7">
        <v>2530</v>
      </c>
      <c r="G291" s="7">
        <v>2670</v>
      </c>
      <c r="H291" s="7">
        <v>2720</v>
      </c>
      <c r="I291" s="7">
        <v>2680</v>
      </c>
      <c r="J291" s="7">
        <v>2740</v>
      </c>
      <c r="K291" s="7">
        <v>2830</v>
      </c>
      <c r="L291" s="7">
        <v>2880</v>
      </c>
      <c r="M291" s="7">
        <v>2870</v>
      </c>
      <c r="N291" s="7">
        <v>2930</v>
      </c>
      <c r="O291" s="78">
        <v>3020</v>
      </c>
      <c r="P291" s="78">
        <v>3020</v>
      </c>
      <c r="Q291" s="78">
        <v>2980</v>
      </c>
      <c r="R291" s="78">
        <v>2990</v>
      </c>
      <c r="S291" s="78">
        <v>3040</v>
      </c>
      <c r="T291" s="78">
        <v>2990</v>
      </c>
      <c r="U291" s="78">
        <v>2940</v>
      </c>
      <c r="V291">
        <v>2870</v>
      </c>
      <c r="W291">
        <v>2830</v>
      </c>
      <c r="X291" s="36">
        <v>2810</v>
      </c>
      <c r="Y291" s="36">
        <v>2730</v>
      </c>
    </row>
    <row r="292" spans="1:25" x14ac:dyDescent="0.2">
      <c r="A292" s="1">
        <f>VLOOKUP(B292,TabellenBUS!$B$6:$D$386,2,FALSE)</f>
        <v>280</v>
      </c>
      <c r="B292" s="105" t="s">
        <v>287</v>
      </c>
      <c r="C292" s="7">
        <v>10</v>
      </c>
      <c r="D292" s="7">
        <v>10</v>
      </c>
      <c r="E292" s="7">
        <v>10</v>
      </c>
      <c r="F292" s="7">
        <v>10</v>
      </c>
      <c r="G292" s="7">
        <v>10</v>
      </c>
      <c r="H292" s="7">
        <v>10</v>
      </c>
      <c r="I292" s="7">
        <v>10</v>
      </c>
      <c r="J292" s="7">
        <v>10</v>
      </c>
      <c r="K292" s="7">
        <v>10</v>
      </c>
      <c r="L292" s="7">
        <v>10</v>
      </c>
      <c r="M292" s="7">
        <v>10</v>
      </c>
      <c r="N292" s="7">
        <v>10</v>
      </c>
      <c r="O292" s="78">
        <v>10</v>
      </c>
      <c r="P292" s="78">
        <v>10</v>
      </c>
      <c r="Q292" s="78">
        <v>10</v>
      </c>
      <c r="R292" s="78">
        <v>10</v>
      </c>
      <c r="S292" s="78">
        <v>10</v>
      </c>
      <c r="T292" s="78">
        <v>10</v>
      </c>
      <c r="U292" s="78">
        <v>10</v>
      </c>
      <c r="V292">
        <v>10</v>
      </c>
      <c r="W292">
        <v>10</v>
      </c>
      <c r="X292" s="36">
        <v>10</v>
      </c>
      <c r="Y292" s="36">
        <v>10</v>
      </c>
    </row>
    <row r="293" spans="1:25" x14ac:dyDescent="0.2">
      <c r="A293" s="1">
        <f>VLOOKUP(B293,TabellenBUS!$B$6:$D$386,2,FALSE)</f>
        <v>281</v>
      </c>
      <c r="B293" s="105" t="s">
        <v>289</v>
      </c>
      <c r="C293" s="7">
        <v>190</v>
      </c>
      <c r="D293" s="7">
        <v>190</v>
      </c>
      <c r="E293" s="7">
        <v>200</v>
      </c>
      <c r="F293" s="7">
        <v>200</v>
      </c>
      <c r="G293" s="7">
        <v>210</v>
      </c>
      <c r="H293" s="7">
        <v>200</v>
      </c>
      <c r="I293" s="7">
        <v>220</v>
      </c>
      <c r="J293" s="7">
        <v>210</v>
      </c>
      <c r="K293" s="7">
        <v>210</v>
      </c>
      <c r="L293" s="7">
        <v>200</v>
      </c>
      <c r="M293" s="7">
        <v>210</v>
      </c>
      <c r="N293" s="7">
        <v>210</v>
      </c>
      <c r="O293" s="78">
        <v>210</v>
      </c>
      <c r="P293" s="78">
        <v>210</v>
      </c>
      <c r="Q293" s="78">
        <v>200</v>
      </c>
      <c r="R293" s="78">
        <v>190</v>
      </c>
      <c r="S293" s="78">
        <v>200</v>
      </c>
      <c r="T293" s="78">
        <v>190</v>
      </c>
      <c r="U293" s="78">
        <v>190</v>
      </c>
      <c r="V293">
        <v>190</v>
      </c>
      <c r="W293">
        <v>190</v>
      </c>
      <c r="X293" s="36">
        <v>190</v>
      </c>
      <c r="Y293" s="36">
        <v>190</v>
      </c>
    </row>
    <row r="294" spans="1:25" x14ac:dyDescent="0.2">
      <c r="A294" s="1">
        <f>VLOOKUP(B294,TabellenBUS!$B$6:$D$386,2,FALSE)</f>
        <v>282</v>
      </c>
      <c r="B294" s="105" t="s">
        <v>290</v>
      </c>
      <c r="C294" s="7">
        <v>390</v>
      </c>
      <c r="D294" s="7">
        <v>380</v>
      </c>
      <c r="E294" s="7">
        <v>410</v>
      </c>
      <c r="F294" s="7">
        <v>430</v>
      </c>
      <c r="G294" s="7">
        <v>460</v>
      </c>
      <c r="H294" s="7">
        <v>430</v>
      </c>
      <c r="I294" s="7">
        <v>430</v>
      </c>
      <c r="J294" s="7">
        <v>450</v>
      </c>
      <c r="K294" s="7">
        <v>450</v>
      </c>
      <c r="L294" s="7">
        <v>440</v>
      </c>
      <c r="M294" s="7">
        <v>460</v>
      </c>
      <c r="N294" s="7">
        <v>480</v>
      </c>
      <c r="O294" s="78">
        <v>500</v>
      </c>
      <c r="P294" s="78">
        <v>520</v>
      </c>
      <c r="Q294" s="78">
        <v>510</v>
      </c>
      <c r="R294" s="78">
        <v>520</v>
      </c>
      <c r="S294" s="78">
        <v>530</v>
      </c>
      <c r="T294" s="78">
        <v>500</v>
      </c>
      <c r="U294" s="78">
        <v>480</v>
      </c>
      <c r="V294">
        <v>510</v>
      </c>
      <c r="W294">
        <v>510</v>
      </c>
      <c r="X294" s="36">
        <v>480</v>
      </c>
      <c r="Y294" s="36">
        <v>480</v>
      </c>
    </row>
    <row r="295" spans="1:25" x14ac:dyDescent="0.2">
      <c r="A295" s="1">
        <f>VLOOKUP(B295,TabellenBUS!$B$6:$D$386,2,FALSE)</f>
        <v>283</v>
      </c>
      <c r="B295" s="105" t="s">
        <v>291</v>
      </c>
      <c r="C295" s="7">
        <v>150</v>
      </c>
      <c r="D295" s="7">
        <v>150</v>
      </c>
      <c r="E295" s="7">
        <v>150</v>
      </c>
      <c r="F295" s="7">
        <v>150</v>
      </c>
      <c r="G295" s="7">
        <v>170</v>
      </c>
      <c r="H295" s="7">
        <v>170</v>
      </c>
      <c r="I295" s="7">
        <v>160</v>
      </c>
      <c r="J295" s="7">
        <v>170</v>
      </c>
      <c r="K295" s="7">
        <v>180</v>
      </c>
      <c r="L295" s="7">
        <v>170</v>
      </c>
      <c r="M295" s="7">
        <v>170</v>
      </c>
      <c r="N295" s="7">
        <v>170</v>
      </c>
      <c r="O295" s="78">
        <v>170</v>
      </c>
      <c r="P295" s="78">
        <v>160</v>
      </c>
      <c r="Q295" s="78">
        <v>160</v>
      </c>
      <c r="R295" s="78">
        <v>160</v>
      </c>
      <c r="S295" s="78">
        <v>160</v>
      </c>
      <c r="T295" s="78">
        <v>150</v>
      </c>
      <c r="U295" s="78">
        <v>150</v>
      </c>
      <c r="V295">
        <v>150</v>
      </c>
      <c r="W295">
        <v>150</v>
      </c>
      <c r="X295" s="36">
        <v>150</v>
      </c>
      <c r="Y295" s="36">
        <v>130</v>
      </c>
    </row>
    <row r="296" spans="1:25" x14ac:dyDescent="0.2">
      <c r="A296" s="1">
        <f>VLOOKUP(B296,TabellenBUS!$B$6:$D$386,2,FALSE)</f>
        <v>284</v>
      </c>
      <c r="B296" s="105" t="s">
        <v>292</v>
      </c>
      <c r="C296" s="7">
        <v>50</v>
      </c>
      <c r="D296" s="7">
        <v>50</v>
      </c>
      <c r="E296" s="7">
        <v>50</v>
      </c>
      <c r="F296" s="7">
        <v>60</v>
      </c>
      <c r="G296" s="7">
        <v>60</v>
      </c>
      <c r="H296" s="7">
        <v>60</v>
      </c>
      <c r="I296" s="7">
        <v>60</v>
      </c>
      <c r="J296" s="7">
        <v>60</v>
      </c>
      <c r="K296" s="7">
        <v>70</v>
      </c>
      <c r="L296" s="7">
        <v>70</v>
      </c>
      <c r="M296" s="7">
        <v>70</v>
      </c>
      <c r="N296" s="7">
        <v>70</v>
      </c>
      <c r="O296" s="78">
        <v>80</v>
      </c>
      <c r="P296" s="78">
        <v>80</v>
      </c>
      <c r="Q296" s="78">
        <v>80</v>
      </c>
      <c r="R296" s="78">
        <v>90</v>
      </c>
      <c r="S296" s="78">
        <v>90</v>
      </c>
      <c r="T296" s="78">
        <v>100</v>
      </c>
      <c r="U296" s="78">
        <v>100</v>
      </c>
      <c r="V296">
        <v>90</v>
      </c>
      <c r="W296">
        <v>90</v>
      </c>
      <c r="X296" s="36">
        <v>90</v>
      </c>
      <c r="Y296" s="36">
        <v>80</v>
      </c>
    </row>
    <row r="297" spans="1:25" x14ac:dyDescent="0.2">
      <c r="A297" s="1">
        <f>VLOOKUP(B297,TabellenBUS!$B$6:$D$386,2,FALSE)</f>
        <v>285</v>
      </c>
      <c r="B297" s="105" t="s">
        <v>293</v>
      </c>
      <c r="C297" s="7">
        <v>210</v>
      </c>
      <c r="D297" s="7">
        <v>220</v>
      </c>
      <c r="E297" s="7">
        <v>220</v>
      </c>
      <c r="F297" s="7">
        <v>230</v>
      </c>
      <c r="G297" s="7">
        <v>230</v>
      </c>
      <c r="H297" s="7">
        <v>230</v>
      </c>
      <c r="I297" s="7">
        <v>240</v>
      </c>
      <c r="J297" s="7">
        <v>240</v>
      </c>
      <c r="K297" s="7">
        <v>260</v>
      </c>
      <c r="L297" s="7">
        <v>250</v>
      </c>
      <c r="M297" s="7">
        <v>250</v>
      </c>
      <c r="N297" s="7">
        <v>270</v>
      </c>
      <c r="O297" s="78">
        <v>260</v>
      </c>
      <c r="P297" s="78">
        <v>270</v>
      </c>
      <c r="Q297" s="78">
        <v>280</v>
      </c>
      <c r="R297" s="78">
        <v>280</v>
      </c>
      <c r="S297" s="78">
        <v>290</v>
      </c>
      <c r="T297" s="78">
        <v>280</v>
      </c>
      <c r="U297" s="78">
        <v>280</v>
      </c>
      <c r="V297">
        <v>270</v>
      </c>
      <c r="W297">
        <v>270</v>
      </c>
      <c r="X297" s="36">
        <v>270</v>
      </c>
      <c r="Y297" s="36">
        <v>260</v>
      </c>
    </row>
    <row r="298" spans="1:25" x14ac:dyDescent="0.2">
      <c r="A298" s="1">
        <f>VLOOKUP(B298,TabellenBUS!$B$6:$D$386,2,FALSE)</f>
        <v>286</v>
      </c>
      <c r="B298" s="105" t="s">
        <v>295</v>
      </c>
      <c r="C298" s="7">
        <v>2900</v>
      </c>
      <c r="D298" s="7">
        <v>2940</v>
      </c>
      <c r="E298" s="7">
        <v>2910</v>
      </c>
      <c r="F298" s="7">
        <v>2990</v>
      </c>
      <c r="G298" s="7">
        <v>3040</v>
      </c>
      <c r="H298" s="7">
        <v>3040</v>
      </c>
      <c r="I298" s="7">
        <v>2980</v>
      </c>
      <c r="J298" s="7">
        <v>3030</v>
      </c>
      <c r="K298" s="7">
        <v>3070</v>
      </c>
      <c r="L298" s="7">
        <v>3040</v>
      </c>
      <c r="M298" s="7">
        <v>3040</v>
      </c>
      <c r="N298" s="7">
        <v>3110</v>
      </c>
      <c r="O298" s="78">
        <v>3160</v>
      </c>
      <c r="P298" s="78">
        <v>3180</v>
      </c>
      <c r="Q298" s="78">
        <v>3120</v>
      </c>
      <c r="R298" s="78">
        <v>3110</v>
      </c>
      <c r="S298" s="78">
        <v>3070</v>
      </c>
      <c r="T298" s="78">
        <v>3050</v>
      </c>
      <c r="U298" s="78">
        <v>3020</v>
      </c>
      <c r="V298">
        <v>2980</v>
      </c>
      <c r="W298">
        <v>2940</v>
      </c>
      <c r="X298" s="36">
        <v>2900</v>
      </c>
      <c r="Y298" s="36">
        <v>2860</v>
      </c>
    </row>
    <row r="299" spans="1:25" x14ac:dyDescent="0.2">
      <c r="A299" s="1">
        <f>VLOOKUP(B299,TabellenBUS!$B$6:$D$386,2,FALSE)</f>
        <v>287</v>
      </c>
      <c r="B299" s="105" t="s">
        <v>296</v>
      </c>
      <c r="C299" s="7">
        <v>340</v>
      </c>
      <c r="D299" s="7">
        <v>340</v>
      </c>
      <c r="E299" s="7">
        <v>350</v>
      </c>
      <c r="F299" s="7">
        <v>370</v>
      </c>
      <c r="G299" s="7">
        <v>400</v>
      </c>
      <c r="H299" s="7">
        <v>390</v>
      </c>
      <c r="I299" s="7">
        <v>400</v>
      </c>
      <c r="J299" s="7">
        <v>430</v>
      </c>
      <c r="K299" s="7">
        <v>450</v>
      </c>
      <c r="L299" s="7">
        <v>450</v>
      </c>
      <c r="M299" s="7">
        <v>450</v>
      </c>
      <c r="N299" s="7">
        <v>490</v>
      </c>
      <c r="O299" s="78">
        <v>510</v>
      </c>
      <c r="P299" s="78">
        <v>530</v>
      </c>
      <c r="Q299" s="78">
        <v>540</v>
      </c>
      <c r="R299" s="78">
        <v>550</v>
      </c>
      <c r="S299" s="78">
        <v>550</v>
      </c>
      <c r="T299" s="78">
        <v>540</v>
      </c>
      <c r="U299" s="78">
        <v>530</v>
      </c>
      <c r="V299">
        <v>520</v>
      </c>
      <c r="W299">
        <v>520</v>
      </c>
      <c r="X299" s="36">
        <v>510</v>
      </c>
      <c r="Y299" s="36">
        <v>480</v>
      </c>
    </row>
    <row r="300" spans="1:25" x14ac:dyDescent="0.2">
      <c r="A300" s="1" t="e">
        <f>VLOOKUP(B300,TabellenBUS!$B$6:$D$386,2,FALSE)</f>
        <v>#N/A</v>
      </c>
      <c r="B300" s="105" t="s">
        <v>297</v>
      </c>
      <c r="C300" s="7">
        <v>230</v>
      </c>
      <c r="D300" s="7">
        <v>230</v>
      </c>
      <c r="E300" s="7">
        <v>230</v>
      </c>
      <c r="F300" s="7">
        <v>230</v>
      </c>
      <c r="G300" s="7">
        <v>220</v>
      </c>
      <c r="H300" s="7">
        <v>230</v>
      </c>
      <c r="I300" s="7">
        <v>240</v>
      </c>
      <c r="J300" s="7">
        <v>240</v>
      </c>
      <c r="K300" s="7">
        <v>260</v>
      </c>
      <c r="L300" s="7">
        <v>250</v>
      </c>
      <c r="M300" s="7">
        <v>250</v>
      </c>
      <c r="N300" s="7">
        <v>250</v>
      </c>
      <c r="O300" s="78">
        <v>250</v>
      </c>
      <c r="P300" s="78">
        <v>240</v>
      </c>
      <c r="Q300" s="78">
        <v>250</v>
      </c>
      <c r="R300" s="78">
        <v>270</v>
      </c>
      <c r="S300" s="78">
        <v>270</v>
      </c>
      <c r="T300" s="78">
        <v>270</v>
      </c>
      <c r="U300" s="78">
        <v>260</v>
      </c>
      <c r="V300">
        <v>250</v>
      </c>
      <c r="W300" t="e">
        <v>#N/A</v>
      </c>
      <c r="X300" s="36" t="e">
        <v>#N/A</v>
      </c>
      <c r="Y300" s="36" t="e">
        <v>#N/A</v>
      </c>
    </row>
    <row r="301" spans="1:25" x14ac:dyDescent="0.2">
      <c r="A301" s="1">
        <f>VLOOKUP(B301,TabellenBUS!$B$6:$D$386,2,FALSE)</f>
        <v>288</v>
      </c>
      <c r="B301" s="105" t="s">
        <v>298</v>
      </c>
      <c r="C301" s="7">
        <v>300</v>
      </c>
      <c r="D301" s="7">
        <v>300</v>
      </c>
      <c r="E301" s="7">
        <v>310</v>
      </c>
      <c r="F301" s="7">
        <v>320</v>
      </c>
      <c r="G301" s="7">
        <v>330</v>
      </c>
      <c r="H301" s="7">
        <v>310</v>
      </c>
      <c r="I301" s="7">
        <v>300</v>
      </c>
      <c r="J301" s="7">
        <v>310</v>
      </c>
      <c r="K301" s="7">
        <v>320</v>
      </c>
      <c r="L301" s="7">
        <v>320</v>
      </c>
      <c r="M301" s="7">
        <v>310</v>
      </c>
      <c r="N301" s="7">
        <v>320</v>
      </c>
      <c r="O301" s="78">
        <v>350</v>
      </c>
      <c r="P301" s="78">
        <v>340</v>
      </c>
      <c r="Q301" s="78">
        <v>340</v>
      </c>
      <c r="R301" s="78">
        <v>350</v>
      </c>
      <c r="S301" s="78">
        <v>360</v>
      </c>
      <c r="T301" s="78">
        <v>350</v>
      </c>
      <c r="U301" s="78">
        <v>340</v>
      </c>
      <c r="V301">
        <v>350</v>
      </c>
      <c r="W301">
        <v>350</v>
      </c>
      <c r="X301" s="36">
        <v>320</v>
      </c>
      <c r="Y301" s="36">
        <v>290</v>
      </c>
    </row>
    <row r="302" spans="1:25" x14ac:dyDescent="0.2">
      <c r="A302" s="1">
        <f>VLOOKUP(B302,TabellenBUS!$B$6:$D$386,2,FALSE)</f>
        <v>289</v>
      </c>
      <c r="B302" s="105" t="s">
        <v>299</v>
      </c>
      <c r="C302" s="7">
        <v>1850</v>
      </c>
      <c r="D302" s="7">
        <v>1870</v>
      </c>
      <c r="E302" s="7">
        <v>1880</v>
      </c>
      <c r="F302" s="7">
        <v>1950</v>
      </c>
      <c r="G302" s="7">
        <v>1950</v>
      </c>
      <c r="H302" s="7">
        <v>1970</v>
      </c>
      <c r="I302" s="7">
        <v>1920</v>
      </c>
      <c r="J302" s="7">
        <v>1940</v>
      </c>
      <c r="K302" s="7">
        <v>1940</v>
      </c>
      <c r="L302" s="7">
        <v>1960</v>
      </c>
      <c r="M302" s="7">
        <v>1910</v>
      </c>
      <c r="N302" s="7">
        <v>1970</v>
      </c>
      <c r="O302" s="78">
        <v>2030</v>
      </c>
      <c r="P302" s="78">
        <v>2030</v>
      </c>
      <c r="Q302" s="78">
        <v>2020</v>
      </c>
      <c r="R302" s="78">
        <v>2080</v>
      </c>
      <c r="S302" s="78">
        <v>2130</v>
      </c>
      <c r="T302" s="78">
        <v>2090</v>
      </c>
      <c r="U302" s="78">
        <v>2010</v>
      </c>
      <c r="V302">
        <v>1990</v>
      </c>
      <c r="W302">
        <v>1950</v>
      </c>
      <c r="X302" s="36">
        <v>1890</v>
      </c>
      <c r="Y302" s="36">
        <v>1860</v>
      </c>
    </row>
    <row r="303" spans="1:25" x14ac:dyDescent="0.2">
      <c r="A303" s="1">
        <f>VLOOKUP(B303,TabellenBUS!$B$6:$D$386,2,FALSE)</f>
        <v>290</v>
      </c>
      <c r="B303" s="105" t="s">
        <v>300</v>
      </c>
      <c r="C303" s="7">
        <v>640</v>
      </c>
      <c r="D303" s="7">
        <v>640</v>
      </c>
      <c r="E303" s="7">
        <v>630</v>
      </c>
      <c r="F303" s="7">
        <v>650</v>
      </c>
      <c r="G303" s="7">
        <v>700</v>
      </c>
      <c r="H303" s="7">
        <v>730</v>
      </c>
      <c r="I303" s="7">
        <v>730</v>
      </c>
      <c r="J303" s="7">
        <v>720</v>
      </c>
      <c r="K303" s="7">
        <v>750</v>
      </c>
      <c r="L303" s="7">
        <v>760</v>
      </c>
      <c r="M303" s="7">
        <v>780</v>
      </c>
      <c r="N303" s="7">
        <v>820</v>
      </c>
      <c r="O303" s="78">
        <v>830</v>
      </c>
      <c r="P303" s="78">
        <v>830</v>
      </c>
      <c r="Q303" s="78">
        <v>850</v>
      </c>
      <c r="R303" s="78">
        <v>850</v>
      </c>
      <c r="S303" s="78">
        <v>850</v>
      </c>
      <c r="T303" s="78">
        <v>850</v>
      </c>
      <c r="U303" s="78">
        <v>820</v>
      </c>
      <c r="V303">
        <v>800</v>
      </c>
      <c r="W303">
        <v>810</v>
      </c>
      <c r="X303" s="36">
        <v>780</v>
      </c>
      <c r="Y303" s="36">
        <v>740</v>
      </c>
    </row>
    <row r="304" spans="1:25" x14ac:dyDescent="0.2">
      <c r="A304" s="1">
        <f>VLOOKUP(B304,TabellenBUS!$B$6:$D$386,2,FALSE)</f>
        <v>291</v>
      </c>
      <c r="B304" s="105" t="s">
        <v>301</v>
      </c>
      <c r="C304" s="7">
        <v>220</v>
      </c>
      <c r="D304" s="7">
        <v>230</v>
      </c>
      <c r="E304" s="7">
        <v>220</v>
      </c>
      <c r="F304" s="7">
        <v>230</v>
      </c>
      <c r="G304" s="7">
        <v>240</v>
      </c>
      <c r="H304" s="7">
        <v>240</v>
      </c>
      <c r="I304" s="7">
        <v>240</v>
      </c>
      <c r="J304" s="7">
        <v>240</v>
      </c>
      <c r="K304" s="7">
        <v>240</v>
      </c>
      <c r="L304" s="7">
        <v>230</v>
      </c>
      <c r="M304" s="7">
        <v>230</v>
      </c>
      <c r="N304" s="7">
        <v>240</v>
      </c>
      <c r="O304" s="78">
        <v>250</v>
      </c>
      <c r="P304" s="78">
        <v>250</v>
      </c>
      <c r="Q304" s="78">
        <v>240</v>
      </c>
      <c r="R304" s="78">
        <v>240</v>
      </c>
      <c r="S304" s="78">
        <v>250</v>
      </c>
      <c r="T304" s="78">
        <v>260</v>
      </c>
      <c r="U304" s="78">
        <v>250</v>
      </c>
      <c r="V304">
        <v>260</v>
      </c>
      <c r="W304">
        <v>260</v>
      </c>
      <c r="X304" s="36">
        <v>250</v>
      </c>
      <c r="Y304" s="36">
        <v>240</v>
      </c>
    </row>
    <row r="305" spans="1:25" x14ac:dyDescent="0.2">
      <c r="A305" s="1">
        <f>VLOOKUP(B305,TabellenBUS!$B$6:$D$386,2,FALSE)</f>
        <v>292</v>
      </c>
      <c r="B305" s="105" t="s">
        <v>302</v>
      </c>
      <c r="C305" s="7">
        <v>190</v>
      </c>
      <c r="D305" s="7">
        <v>200</v>
      </c>
      <c r="E305" s="7">
        <v>190</v>
      </c>
      <c r="F305" s="7">
        <v>200</v>
      </c>
      <c r="G305" s="7">
        <v>210</v>
      </c>
      <c r="H305" s="7">
        <v>210</v>
      </c>
      <c r="I305" s="7">
        <v>210</v>
      </c>
      <c r="J305" s="7">
        <v>210</v>
      </c>
      <c r="K305" s="7">
        <v>210</v>
      </c>
      <c r="L305" s="7">
        <v>220</v>
      </c>
      <c r="M305" s="7">
        <v>220</v>
      </c>
      <c r="N305" s="7">
        <v>230</v>
      </c>
      <c r="O305" s="78">
        <v>240</v>
      </c>
      <c r="P305" s="78">
        <v>240</v>
      </c>
      <c r="Q305" s="78">
        <v>240</v>
      </c>
      <c r="R305" s="78">
        <v>250</v>
      </c>
      <c r="S305" s="78">
        <v>250</v>
      </c>
      <c r="T305" s="78">
        <v>250</v>
      </c>
      <c r="U305" s="78">
        <v>240</v>
      </c>
      <c r="V305">
        <v>240</v>
      </c>
      <c r="W305">
        <v>250</v>
      </c>
      <c r="X305" s="36">
        <v>250</v>
      </c>
      <c r="Y305" s="36">
        <v>240</v>
      </c>
    </row>
    <row r="306" spans="1:25" x14ac:dyDescent="0.2">
      <c r="A306" s="1">
        <f>VLOOKUP(B306,TabellenBUS!$B$6:$D$386,2,FALSE)</f>
        <v>293</v>
      </c>
      <c r="B306" s="105" t="s">
        <v>303</v>
      </c>
      <c r="C306" s="7">
        <v>1020</v>
      </c>
      <c r="D306" s="7">
        <v>1010</v>
      </c>
      <c r="E306" s="7">
        <v>1000</v>
      </c>
      <c r="F306" s="7">
        <v>1020</v>
      </c>
      <c r="G306" s="7">
        <v>1010</v>
      </c>
      <c r="H306" s="7">
        <v>1020</v>
      </c>
      <c r="I306" s="7">
        <v>990</v>
      </c>
      <c r="J306" s="7">
        <v>1020</v>
      </c>
      <c r="K306" s="7">
        <v>1070</v>
      </c>
      <c r="L306" s="7">
        <v>1070</v>
      </c>
      <c r="M306" s="7">
        <v>1040</v>
      </c>
      <c r="N306" s="7">
        <v>1070</v>
      </c>
      <c r="O306" s="78">
        <v>1100</v>
      </c>
      <c r="P306" s="78">
        <v>1090</v>
      </c>
      <c r="Q306" s="78">
        <v>1070</v>
      </c>
      <c r="R306" s="78">
        <v>1110</v>
      </c>
      <c r="S306" s="78">
        <v>1130</v>
      </c>
      <c r="T306" s="78">
        <v>1140</v>
      </c>
      <c r="U306" s="78">
        <v>1090</v>
      </c>
      <c r="V306">
        <v>1070</v>
      </c>
      <c r="W306">
        <v>1060</v>
      </c>
      <c r="X306" s="36">
        <v>1030</v>
      </c>
      <c r="Y306" s="36">
        <v>1000</v>
      </c>
    </row>
    <row r="307" spans="1:25" x14ac:dyDescent="0.2">
      <c r="A307" s="1">
        <f>VLOOKUP(B307,TabellenBUS!$B$6:$D$386,2,FALSE)</f>
        <v>294</v>
      </c>
      <c r="B307" s="105" t="s">
        <v>304</v>
      </c>
      <c r="C307" s="7">
        <v>90</v>
      </c>
      <c r="D307" s="7">
        <v>100</v>
      </c>
      <c r="E307" s="7">
        <v>100</v>
      </c>
      <c r="F307" s="7">
        <v>100</v>
      </c>
      <c r="G307" s="7">
        <v>100</v>
      </c>
      <c r="H307" s="7">
        <v>110</v>
      </c>
      <c r="I307" s="7">
        <v>100</v>
      </c>
      <c r="J307" s="7">
        <v>110</v>
      </c>
      <c r="K307" s="7">
        <v>120</v>
      </c>
      <c r="L307" s="7">
        <v>120</v>
      </c>
      <c r="M307" s="7">
        <v>140</v>
      </c>
      <c r="N307" s="7">
        <v>160</v>
      </c>
      <c r="O307" s="78">
        <v>150</v>
      </c>
      <c r="P307" s="78">
        <v>150</v>
      </c>
      <c r="Q307" s="78">
        <v>150</v>
      </c>
      <c r="R307" s="78">
        <v>160</v>
      </c>
      <c r="S307" s="78">
        <v>170</v>
      </c>
      <c r="T307" s="78">
        <v>170</v>
      </c>
      <c r="U307" s="78">
        <v>170</v>
      </c>
      <c r="V307">
        <v>170</v>
      </c>
      <c r="W307">
        <v>160</v>
      </c>
      <c r="X307" s="36">
        <v>150</v>
      </c>
      <c r="Y307" s="36">
        <v>150</v>
      </c>
    </row>
    <row r="308" spans="1:25" x14ac:dyDescent="0.2">
      <c r="A308" s="1">
        <f>VLOOKUP(B308,TabellenBUS!$B$6:$D$386,2,FALSE)</f>
        <v>295</v>
      </c>
      <c r="B308" s="105" t="s">
        <v>305</v>
      </c>
      <c r="C308" s="7">
        <v>200</v>
      </c>
      <c r="D308" s="7">
        <v>210</v>
      </c>
      <c r="E308" s="7">
        <v>220</v>
      </c>
      <c r="F308" s="7">
        <v>230</v>
      </c>
      <c r="G308" s="7">
        <v>230</v>
      </c>
      <c r="H308" s="7">
        <v>240</v>
      </c>
      <c r="I308" s="7">
        <v>250</v>
      </c>
      <c r="J308" s="7">
        <v>260</v>
      </c>
      <c r="K308" s="7">
        <v>280</v>
      </c>
      <c r="L308" s="7">
        <v>290</v>
      </c>
      <c r="M308" s="7">
        <v>300</v>
      </c>
      <c r="N308" s="7">
        <v>310</v>
      </c>
      <c r="O308" s="78">
        <v>310</v>
      </c>
      <c r="P308" s="78">
        <v>320</v>
      </c>
      <c r="Q308" s="78">
        <v>330</v>
      </c>
      <c r="R308" s="78">
        <v>320</v>
      </c>
      <c r="S308" s="78">
        <v>330</v>
      </c>
      <c r="T308" s="78">
        <v>330</v>
      </c>
      <c r="U308" s="78">
        <v>320</v>
      </c>
      <c r="V308">
        <v>310</v>
      </c>
      <c r="W308">
        <v>300</v>
      </c>
      <c r="X308" s="36">
        <v>290</v>
      </c>
      <c r="Y308" s="36">
        <v>280</v>
      </c>
    </row>
    <row r="309" spans="1:25" x14ac:dyDescent="0.2">
      <c r="A309" s="1">
        <f>VLOOKUP(B309,TabellenBUS!$B$6:$D$386,2,FALSE)</f>
        <v>296</v>
      </c>
      <c r="B309" s="105" t="s">
        <v>306</v>
      </c>
      <c r="C309" s="7">
        <v>250</v>
      </c>
      <c r="D309" s="7">
        <v>270</v>
      </c>
      <c r="E309" s="7">
        <v>280</v>
      </c>
      <c r="F309" s="7">
        <v>300</v>
      </c>
      <c r="G309" s="7">
        <v>330</v>
      </c>
      <c r="H309" s="7">
        <v>340</v>
      </c>
      <c r="I309" s="7">
        <v>350</v>
      </c>
      <c r="J309" s="7">
        <v>360</v>
      </c>
      <c r="K309" s="7">
        <v>370</v>
      </c>
      <c r="L309" s="7">
        <v>370</v>
      </c>
      <c r="M309" s="7">
        <v>370</v>
      </c>
      <c r="N309" s="7">
        <v>380</v>
      </c>
      <c r="O309" s="78">
        <v>380</v>
      </c>
      <c r="P309" s="78">
        <v>380</v>
      </c>
      <c r="Q309" s="78">
        <v>370</v>
      </c>
      <c r="R309" s="78">
        <v>390</v>
      </c>
      <c r="S309" s="78">
        <v>390</v>
      </c>
      <c r="T309" s="78">
        <v>390</v>
      </c>
      <c r="U309" s="78">
        <v>380</v>
      </c>
      <c r="V309">
        <v>370</v>
      </c>
      <c r="W309">
        <v>360</v>
      </c>
      <c r="X309" s="36">
        <v>350</v>
      </c>
      <c r="Y309" s="36">
        <v>340</v>
      </c>
    </row>
    <row r="310" spans="1:25" x14ac:dyDescent="0.2">
      <c r="A310" s="1">
        <f>VLOOKUP(B310,TabellenBUS!$B$6:$D$386,2,FALSE)</f>
        <v>297</v>
      </c>
      <c r="B310" s="105" t="s">
        <v>307</v>
      </c>
      <c r="C310" s="7">
        <v>830</v>
      </c>
      <c r="D310" s="7">
        <v>850</v>
      </c>
      <c r="E310" s="7">
        <v>850</v>
      </c>
      <c r="F310" s="7">
        <v>900</v>
      </c>
      <c r="G310" s="7">
        <v>950</v>
      </c>
      <c r="H310" s="7">
        <v>970</v>
      </c>
      <c r="I310" s="7">
        <v>980</v>
      </c>
      <c r="J310" s="7">
        <v>1000</v>
      </c>
      <c r="K310" s="7">
        <v>1000</v>
      </c>
      <c r="L310" s="7">
        <v>980</v>
      </c>
      <c r="M310" s="7">
        <v>950</v>
      </c>
      <c r="N310" s="7">
        <v>980</v>
      </c>
      <c r="O310" s="78">
        <v>970</v>
      </c>
      <c r="P310" s="78">
        <v>960</v>
      </c>
      <c r="Q310" s="78">
        <v>930</v>
      </c>
      <c r="R310" s="78">
        <v>910</v>
      </c>
      <c r="S310" s="78">
        <v>920</v>
      </c>
      <c r="T310" s="78">
        <v>900</v>
      </c>
      <c r="U310" s="78">
        <v>870</v>
      </c>
      <c r="V310">
        <v>870</v>
      </c>
      <c r="W310">
        <v>870</v>
      </c>
      <c r="X310" s="36">
        <v>840</v>
      </c>
      <c r="Y310" s="36">
        <v>810</v>
      </c>
    </row>
    <row r="311" spans="1:25" x14ac:dyDescent="0.2">
      <c r="A311" s="1">
        <f>VLOOKUP(B311,TabellenBUS!$B$6:$D$386,2,FALSE)</f>
        <v>298</v>
      </c>
      <c r="B311" s="2" t="s">
        <v>563</v>
      </c>
      <c r="C311" s="7">
        <v>330</v>
      </c>
      <c r="D311" s="7">
        <v>330</v>
      </c>
      <c r="E311" s="7">
        <v>330</v>
      </c>
      <c r="F311" s="7">
        <v>330</v>
      </c>
      <c r="G311" s="7">
        <v>320</v>
      </c>
      <c r="H311" s="7">
        <v>330</v>
      </c>
      <c r="I311" s="7">
        <v>330</v>
      </c>
      <c r="J311" s="7">
        <v>330</v>
      </c>
      <c r="K311" s="7">
        <v>340</v>
      </c>
      <c r="L311" s="7">
        <v>340</v>
      </c>
      <c r="M311" s="7">
        <v>350</v>
      </c>
      <c r="N311" s="7">
        <v>350</v>
      </c>
      <c r="O311" s="78">
        <v>350</v>
      </c>
      <c r="P311" s="78">
        <v>350</v>
      </c>
      <c r="Q311" s="78">
        <v>360</v>
      </c>
      <c r="R311" s="78">
        <v>370</v>
      </c>
      <c r="S311" s="78">
        <v>370</v>
      </c>
      <c r="T311" s="78">
        <v>360</v>
      </c>
      <c r="U311" s="78">
        <v>350</v>
      </c>
      <c r="V311">
        <v>330</v>
      </c>
      <c r="W311">
        <v>330</v>
      </c>
      <c r="X311" s="36">
        <v>330</v>
      </c>
      <c r="Y311" s="36">
        <v>340</v>
      </c>
    </row>
    <row r="312" spans="1:25" x14ac:dyDescent="0.2">
      <c r="A312" s="1">
        <f>VLOOKUP(B312,TabellenBUS!$B$6:$D$386,2,FALSE)</f>
        <v>299</v>
      </c>
      <c r="B312" s="105" t="s">
        <v>309</v>
      </c>
      <c r="C312" s="7">
        <v>700</v>
      </c>
      <c r="D312" s="7">
        <v>700</v>
      </c>
      <c r="E312" s="7">
        <v>710</v>
      </c>
      <c r="F312" s="7">
        <v>720</v>
      </c>
      <c r="G312" s="7">
        <v>740</v>
      </c>
      <c r="H312" s="7">
        <v>750</v>
      </c>
      <c r="I312" s="7">
        <v>730</v>
      </c>
      <c r="J312" s="7">
        <v>750</v>
      </c>
      <c r="K312" s="7">
        <v>770</v>
      </c>
      <c r="L312" s="7">
        <v>780</v>
      </c>
      <c r="M312" s="7">
        <v>800</v>
      </c>
      <c r="N312" s="7">
        <v>830</v>
      </c>
      <c r="O312" s="78">
        <v>870</v>
      </c>
      <c r="P312" s="78">
        <v>890</v>
      </c>
      <c r="Q312" s="78">
        <v>900</v>
      </c>
      <c r="R312" s="78">
        <v>900</v>
      </c>
      <c r="S312" s="78">
        <v>940</v>
      </c>
      <c r="T312" s="78">
        <v>930</v>
      </c>
      <c r="U312" s="78">
        <v>890</v>
      </c>
      <c r="V312">
        <v>890</v>
      </c>
      <c r="W312">
        <v>890</v>
      </c>
      <c r="X312" s="36">
        <v>890</v>
      </c>
      <c r="Y312" s="36">
        <v>860</v>
      </c>
    </row>
    <row r="313" spans="1:25" x14ac:dyDescent="0.2">
      <c r="A313" s="1">
        <f>VLOOKUP(B313,TabellenBUS!$B$6:$D$386,2,FALSE)</f>
        <v>300</v>
      </c>
      <c r="B313" s="105" t="s">
        <v>310</v>
      </c>
      <c r="C313" s="7">
        <v>80</v>
      </c>
      <c r="D313" s="7">
        <v>80</v>
      </c>
      <c r="E313" s="7">
        <v>70</v>
      </c>
      <c r="F313" s="7">
        <v>70</v>
      </c>
      <c r="G313" s="7">
        <v>70</v>
      </c>
      <c r="H313" s="7">
        <v>70</v>
      </c>
      <c r="I313" s="7">
        <v>70</v>
      </c>
      <c r="J313" s="7">
        <v>70</v>
      </c>
      <c r="K313" s="7">
        <v>80</v>
      </c>
      <c r="L313" s="7">
        <v>70</v>
      </c>
      <c r="M313" s="7">
        <v>70</v>
      </c>
      <c r="N313" s="7">
        <v>70</v>
      </c>
      <c r="O313" s="78">
        <v>80</v>
      </c>
      <c r="P313" s="78">
        <v>80</v>
      </c>
      <c r="Q313" s="78">
        <v>80</v>
      </c>
      <c r="R313" s="78">
        <v>90</v>
      </c>
      <c r="S313" s="78">
        <v>90</v>
      </c>
      <c r="T313" s="78">
        <v>90</v>
      </c>
      <c r="U313" s="78">
        <v>90</v>
      </c>
      <c r="V313">
        <v>100</v>
      </c>
      <c r="W313">
        <v>100</v>
      </c>
      <c r="X313" s="36">
        <v>100</v>
      </c>
      <c r="Y313" s="36">
        <v>100</v>
      </c>
    </row>
    <row r="314" spans="1:25" x14ac:dyDescent="0.2">
      <c r="A314" s="1">
        <f>VLOOKUP(B314,TabellenBUS!$B$6:$D$386,2,FALSE)</f>
        <v>301</v>
      </c>
      <c r="B314" s="105" t="s">
        <v>311</v>
      </c>
      <c r="C314" s="7">
        <v>1970</v>
      </c>
      <c r="D314" s="7">
        <v>2020</v>
      </c>
      <c r="E314" s="7">
        <v>2070</v>
      </c>
      <c r="F314" s="7">
        <v>2190</v>
      </c>
      <c r="G314" s="7">
        <v>2310</v>
      </c>
      <c r="H314" s="7">
        <v>2320</v>
      </c>
      <c r="I314" s="7">
        <v>2330</v>
      </c>
      <c r="J314" s="7">
        <v>2390</v>
      </c>
      <c r="K314" s="7">
        <v>2460</v>
      </c>
      <c r="L314" s="7">
        <v>2460</v>
      </c>
      <c r="M314" s="7">
        <v>2460</v>
      </c>
      <c r="N314" s="7">
        <v>2500</v>
      </c>
      <c r="O314" s="78">
        <v>2520</v>
      </c>
      <c r="P314" s="78">
        <v>2500</v>
      </c>
      <c r="Q314" s="78">
        <v>2500</v>
      </c>
      <c r="R314" s="78">
        <v>2510</v>
      </c>
      <c r="S314" s="78">
        <v>2530</v>
      </c>
      <c r="T314" s="78">
        <v>2510</v>
      </c>
      <c r="U314" s="78">
        <v>2510</v>
      </c>
      <c r="V314">
        <v>2470</v>
      </c>
      <c r="W314">
        <v>2530</v>
      </c>
      <c r="X314" s="36">
        <v>2450</v>
      </c>
      <c r="Y314" s="36">
        <v>2380</v>
      </c>
    </row>
    <row r="315" spans="1:25" x14ac:dyDescent="0.2">
      <c r="A315" s="1">
        <f>VLOOKUP(B315,TabellenBUS!$B$6:$D$386,2,FALSE)</f>
        <v>302</v>
      </c>
      <c r="B315" s="105" t="s">
        <v>312</v>
      </c>
      <c r="C315" s="7">
        <v>1020</v>
      </c>
      <c r="D315" s="7">
        <v>1010</v>
      </c>
      <c r="E315" s="7">
        <v>1030</v>
      </c>
      <c r="F315" s="7">
        <v>1060</v>
      </c>
      <c r="G315" s="7">
        <v>1100</v>
      </c>
      <c r="H315" s="7">
        <v>1120</v>
      </c>
      <c r="I315" s="7">
        <v>1080</v>
      </c>
      <c r="J315" s="7">
        <v>1130</v>
      </c>
      <c r="K315" s="7">
        <v>1120</v>
      </c>
      <c r="L315" s="7">
        <v>1120</v>
      </c>
      <c r="M315" s="7">
        <v>1140</v>
      </c>
      <c r="N315" s="7">
        <v>1180</v>
      </c>
      <c r="O315" s="78">
        <v>1200</v>
      </c>
      <c r="P315" s="78">
        <v>1200</v>
      </c>
      <c r="Q315" s="78">
        <v>1240</v>
      </c>
      <c r="R315" s="78">
        <v>1220</v>
      </c>
      <c r="S315" s="78">
        <v>1230</v>
      </c>
      <c r="T315" s="78">
        <v>1220</v>
      </c>
      <c r="U315" s="78">
        <v>1190</v>
      </c>
      <c r="V315">
        <v>1190</v>
      </c>
      <c r="W315">
        <v>1190</v>
      </c>
      <c r="X315" s="36">
        <v>1140</v>
      </c>
      <c r="Y315" s="36">
        <v>1090</v>
      </c>
    </row>
    <row r="316" spans="1:25" x14ac:dyDescent="0.2">
      <c r="A316" s="1">
        <f>VLOOKUP(B316,TabellenBUS!$B$6:$D$386,2,FALSE)</f>
        <v>303</v>
      </c>
      <c r="B316" s="105" t="s">
        <v>313</v>
      </c>
      <c r="C316" s="7">
        <v>20</v>
      </c>
      <c r="D316" s="7">
        <v>20</v>
      </c>
      <c r="E316" s="7">
        <v>20</v>
      </c>
      <c r="F316" s="7">
        <v>20</v>
      </c>
      <c r="G316" s="7">
        <v>20</v>
      </c>
      <c r="H316" s="7">
        <v>20</v>
      </c>
      <c r="I316" s="7">
        <v>20</v>
      </c>
      <c r="J316" s="7">
        <v>20</v>
      </c>
      <c r="K316" s="7">
        <v>20</v>
      </c>
      <c r="L316" s="7">
        <v>20</v>
      </c>
      <c r="M316" s="7">
        <v>30</v>
      </c>
      <c r="N316" s="7">
        <v>30</v>
      </c>
      <c r="O316" s="78">
        <v>30</v>
      </c>
      <c r="P316" s="78">
        <v>20</v>
      </c>
      <c r="Q316" s="78">
        <v>20</v>
      </c>
      <c r="R316" s="78">
        <v>20</v>
      </c>
      <c r="S316" s="78">
        <v>20</v>
      </c>
      <c r="T316" s="78">
        <v>20</v>
      </c>
      <c r="U316" s="78">
        <v>20</v>
      </c>
      <c r="V316">
        <v>20</v>
      </c>
      <c r="W316">
        <v>20</v>
      </c>
      <c r="X316" s="36">
        <v>20</v>
      </c>
      <c r="Y316" s="36">
        <v>20</v>
      </c>
    </row>
    <row r="317" spans="1:25" x14ac:dyDescent="0.2">
      <c r="A317" s="1">
        <f>VLOOKUP(B317,TabellenBUS!$B$6:$D$386,2,FALSE)</f>
        <v>304</v>
      </c>
      <c r="B317" s="105" t="s">
        <v>314</v>
      </c>
      <c r="C317" s="7">
        <v>120</v>
      </c>
      <c r="D317" s="7">
        <v>120</v>
      </c>
      <c r="E317" s="7">
        <v>110</v>
      </c>
      <c r="F317" s="7">
        <v>130</v>
      </c>
      <c r="G317" s="7">
        <v>140</v>
      </c>
      <c r="H317" s="7">
        <v>120</v>
      </c>
      <c r="I317" s="7">
        <v>120</v>
      </c>
      <c r="J317" s="7">
        <v>130</v>
      </c>
      <c r="K317" s="7">
        <v>130</v>
      </c>
      <c r="L317" s="7">
        <v>130</v>
      </c>
      <c r="M317" s="7">
        <v>130</v>
      </c>
      <c r="N317" s="7">
        <v>140</v>
      </c>
      <c r="O317" s="78">
        <v>140</v>
      </c>
      <c r="P317" s="78">
        <v>130</v>
      </c>
      <c r="Q317" s="78">
        <v>140</v>
      </c>
      <c r="R317" s="78">
        <v>140</v>
      </c>
      <c r="S317" s="78">
        <v>150</v>
      </c>
      <c r="T317" s="78">
        <v>150</v>
      </c>
      <c r="U317" s="78">
        <v>140</v>
      </c>
      <c r="V317">
        <v>150</v>
      </c>
      <c r="W317">
        <v>160</v>
      </c>
      <c r="X317" s="36">
        <v>140</v>
      </c>
      <c r="Y317" s="36">
        <v>120</v>
      </c>
    </row>
    <row r="318" spans="1:25" x14ac:dyDescent="0.2">
      <c r="A318" s="1">
        <f>VLOOKUP(B318,TabellenBUS!$B$6:$D$386,2,FALSE)</f>
        <v>305</v>
      </c>
      <c r="B318" s="105" t="s">
        <v>315</v>
      </c>
      <c r="C318" s="7">
        <v>240</v>
      </c>
      <c r="D318" s="7">
        <v>230</v>
      </c>
      <c r="E318" s="7">
        <v>230</v>
      </c>
      <c r="F318" s="7">
        <v>250</v>
      </c>
      <c r="G318" s="7">
        <v>260</v>
      </c>
      <c r="H318" s="7">
        <v>260</v>
      </c>
      <c r="I318" s="7">
        <v>260</v>
      </c>
      <c r="J318" s="7">
        <v>270</v>
      </c>
      <c r="K318" s="7">
        <v>270</v>
      </c>
      <c r="L318" s="7">
        <v>280</v>
      </c>
      <c r="M318" s="7">
        <v>290</v>
      </c>
      <c r="N318" s="7">
        <v>290</v>
      </c>
      <c r="O318" s="78">
        <v>310</v>
      </c>
      <c r="P318" s="78">
        <v>310</v>
      </c>
      <c r="Q318" s="78">
        <v>320</v>
      </c>
      <c r="R318" s="78">
        <v>320</v>
      </c>
      <c r="S318" s="78">
        <v>340</v>
      </c>
      <c r="T318" s="78">
        <v>350</v>
      </c>
      <c r="U318" s="78">
        <v>360</v>
      </c>
      <c r="V318">
        <v>370</v>
      </c>
      <c r="W318">
        <v>370</v>
      </c>
      <c r="X318" s="36">
        <v>350</v>
      </c>
      <c r="Y318" s="36">
        <v>340</v>
      </c>
    </row>
    <row r="319" spans="1:25" x14ac:dyDescent="0.2">
      <c r="A319" s="1">
        <f>VLOOKUP(B319,TabellenBUS!$B$6:$D$386,2,FALSE)</f>
        <v>306</v>
      </c>
      <c r="B319" s="105" t="s">
        <v>316</v>
      </c>
      <c r="C319" s="7">
        <v>260</v>
      </c>
      <c r="D319" s="7">
        <v>250</v>
      </c>
      <c r="E319" s="7">
        <v>260</v>
      </c>
      <c r="F319" s="7">
        <v>260</v>
      </c>
      <c r="G319" s="7">
        <v>280</v>
      </c>
      <c r="H319" s="7">
        <v>300</v>
      </c>
      <c r="I319" s="7">
        <v>290</v>
      </c>
      <c r="J319" s="7">
        <v>310</v>
      </c>
      <c r="K319" s="7">
        <v>340</v>
      </c>
      <c r="L319" s="7">
        <v>340</v>
      </c>
      <c r="M319" s="7">
        <v>360</v>
      </c>
      <c r="N319" s="7">
        <v>370</v>
      </c>
      <c r="O319" s="78">
        <v>390</v>
      </c>
      <c r="P319" s="78">
        <v>380</v>
      </c>
      <c r="Q319" s="78">
        <v>390</v>
      </c>
      <c r="R319" s="78">
        <v>380</v>
      </c>
      <c r="S319" s="78">
        <v>380</v>
      </c>
      <c r="T319" s="78">
        <v>380</v>
      </c>
      <c r="U319" s="78">
        <v>380</v>
      </c>
      <c r="V319">
        <v>390</v>
      </c>
      <c r="W319">
        <v>380</v>
      </c>
      <c r="X319" s="36">
        <v>380</v>
      </c>
      <c r="Y319" s="36">
        <v>370</v>
      </c>
    </row>
    <row r="320" spans="1:25" x14ac:dyDescent="0.2">
      <c r="A320" s="1">
        <f>VLOOKUP(B320,TabellenBUS!$B$6:$D$386,2,FALSE)</f>
        <v>307</v>
      </c>
      <c r="B320" s="105" t="s">
        <v>317</v>
      </c>
      <c r="C320" s="7">
        <v>1230</v>
      </c>
      <c r="D320" s="7">
        <v>1270</v>
      </c>
      <c r="E320" s="7">
        <v>1280</v>
      </c>
      <c r="F320" s="7">
        <v>1320</v>
      </c>
      <c r="G320" s="7">
        <v>1400</v>
      </c>
      <c r="H320" s="7">
        <v>1400</v>
      </c>
      <c r="I320" s="7">
        <v>1390</v>
      </c>
      <c r="J320" s="7">
        <v>1420</v>
      </c>
      <c r="K320" s="7">
        <v>1440</v>
      </c>
      <c r="L320" s="7">
        <v>1450</v>
      </c>
      <c r="M320" s="7">
        <v>1430</v>
      </c>
      <c r="N320" s="7">
        <v>1460</v>
      </c>
      <c r="O320" s="78">
        <v>1510</v>
      </c>
      <c r="P320" s="78">
        <v>1490</v>
      </c>
      <c r="Q320" s="78">
        <v>1460</v>
      </c>
      <c r="R320" s="78">
        <v>1460</v>
      </c>
      <c r="S320" s="78">
        <v>1450</v>
      </c>
      <c r="T320" s="78">
        <v>1410</v>
      </c>
      <c r="U320" s="78">
        <v>1380</v>
      </c>
      <c r="V320">
        <v>1340</v>
      </c>
      <c r="W320">
        <v>1310</v>
      </c>
      <c r="X320" s="36">
        <v>1300</v>
      </c>
      <c r="Y320" s="36">
        <v>1250</v>
      </c>
    </row>
    <row r="321" spans="1:25" x14ac:dyDescent="0.2">
      <c r="A321" s="1">
        <f>VLOOKUP(B321,TabellenBUS!$B$6:$D$386,2,FALSE)</f>
        <v>308</v>
      </c>
      <c r="B321" s="105" t="s">
        <v>318</v>
      </c>
      <c r="C321" s="7">
        <v>6690</v>
      </c>
      <c r="D321" s="7">
        <v>6810</v>
      </c>
      <c r="E321" s="7">
        <v>6870</v>
      </c>
      <c r="F321" s="7">
        <v>7040</v>
      </c>
      <c r="G321" s="7">
        <v>7350</v>
      </c>
      <c r="H321" s="7">
        <v>7480</v>
      </c>
      <c r="I321" s="7">
        <v>7340</v>
      </c>
      <c r="J321" s="7">
        <v>7350</v>
      </c>
      <c r="K321" s="7">
        <v>7560</v>
      </c>
      <c r="L321" s="7">
        <v>7560</v>
      </c>
      <c r="M321" s="7">
        <v>7790</v>
      </c>
      <c r="N321" s="7">
        <v>7980</v>
      </c>
      <c r="O321" s="78">
        <v>7990</v>
      </c>
      <c r="P321" s="78">
        <v>8000</v>
      </c>
      <c r="Q321" s="78">
        <v>7910</v>
      </c>
      <c r="R321" s="78">
        <v>7870</v>
      </c>
      <c r="S321" s="78">
        <v>7980</v>
      </c>
      <c r="T321" s="78">
        <v>7850</v>
      </c>
      <c r="U321" s="78">
        <v>7650</v>
      </c>
      <c r="V321">
        <v>7560</v>
      </c>
      <c r="W321">
        <v>7490</v>
      </c>
      <c r="X321" s="36">
        <v>7410</v>
      </c>
      <c r="Y321" s="36">
        <v>7140</v>
      </c>
    </row>
    <row r="322" spans="1:25" x14ac:dyDescent="0.2">
      <c r="A322" s="1">
        <f>VLOOKUP(B322,TabellenBUS!$B$6:$D$386,2,FALSE)</f>
        <v>309</v>
      </c>
      <c r="B322" s="105" t="s">
        <v>319</v>
      </c>
      <c r="C322" s="7">
        <v>110</v>
      </c>
      <c r="D322" s="7">
        <v>110</v>
      </c>
      <c r="E322" s="7">
        <v>120</v>
      </c>
      <c r="F322" s="7">
        <v>120</v>
      </c>
      <c r="G322" s="7">
        <v>130</v>
      </c>
      <c r="H322" s="7">
        <v>130</v>
      </c>
      <c r="I322" s="7">
        <v>130</v>
      </c>
      <c r="J322" s="7">
        <v>140</v>
      </c>
      <c r="K322" s="7">
        <v>140</v>
      </c>
      <c r="L322" s="7">
        <v>130</v>
      </c>
      <c r="M322" s="7">
        <v>130</v>
      </c>
      <c r="N322" s="7">
        <v>130</v>
      </c>
      <c r="O322" s="78">
        <v>130</v>
      </c>
      <c r="P322" s="78">
        <v>140</v>
      </c>
      <c r="Q322" s="78">
        <v>150</v>
      </c>
      <c r="R322" s="78">
        <v>160</v>
      </c>
      <c r="S322" s="78">
        <v>170</v>
      </c>
      <c r="T322" s="78">
        <v>180</v>
      </c>
      <c r="U322" s="78">
        <v>170</v>
      </c>
      <c r="V322">
        <v>170</v>
      </c>
      <c r="W322">
        <v>160</v>
      </c>
      <c r="X322" s="36">
        <v>150</v>
      </c>
      <c r="Y322" s="36">
        <v>130</v>
      </c>
    </row>
    <row r="323" spans="1:25" x14ac:dyDescent="0.2">
      <c r="A323" s="1">
        <f>VLOOKUP(B323,TabellenBUS!$B$6:$D$386,2,FALSE)</f>
        <v>310</v>
      </c>
      <c r="B323" s="105" t="s">
        <v>320</v>
      </c>
      <c r="C323" s="7">
        <v>410</v>
      </c>
      <c r="D323" s="7">
        <v>440</v>
      </c>
      <c r="E323" s="7">
        <v>460</v>
      </c>
      <c r="F323" s="7">
        <v>480</v>
      </c>
      <c r="G323" s="7">
        <v>490</v>
      </c>
      <c r="H323" s="7">
        <v>490</v>
      </c>
      <c r="I323" s="7">
        <v>490</v>
      </c>
      <c r="J323" s="7">
        <v>490</v>
      </c>
      <c r="K323" s="7">
        <v>510</v>
      </c>
      <c r="L323" s="7">
        <v>500</v>
      </c>
      <c r="M323" s="7">
        <v>500</v>
      </c>
      <c r="N323" s="7">
        <v>560</v>
      </c>
      <c r="O323" s="78">
        <v>590</v>
      </c>
      <c r="P323" s="78">
        <v>590</v>
      </c>
      <c r="Q323" s="78">
        <v>580</v>
      </c>
      <c r="R323" s="78">
        <v>600</v>
      </c>
      <c r="S323" s="78">
        <v>610</v>
      </c>
      <c r="T323" s="78">
        <v>610</v>
      </c>
      <c r="U323" s="78">
        <v>620</v>
      </c>
      <c r="V323">
        <v>610</v>
      </c>
      <c r="W323">
        <v>590</v>
      </c>
      <c r="X323" s="36">
        <v>570</v>
      </c>
      <c r="Y323" s="36">
        <v>550</v>
      </c>
    </row>
    <row r="324" spans="1:25" x14ac:dyDescent="0.2">
      <c r="A324" s="1">
        <f>VLOOKUP(B324,TabellenBUS!$B$6:$D$386,2,FALSE)</f>
        <v>311</v>
      </c>
      <c r="B324" s="105" t="s">
        <v>321</v>
      </c>
      <c r="C324" s="7">
        <v>320</v>
      </c>
      <c r="D324" s="7">
        <v>350</v>
      </c>
      <c r="E324" s="7">
        <v>360</v>
      </c>
      <c r="F324" s="7">
        <v>380</v>
      </c>
      <c r="G324" s="7">
        <v>390</v>
      </c>
      <c r="H324" s="7">
        <v>380</v>
      </c>
      <c r="I324" s="7">
        <v>380</v>
      </c>
      <c r="J324" s="7">
        <v>390</v>
      </c>
      <c r="K324" s="7">
        <v>410</v>
      </c>
      <c r="L324" s="7">
        <v>400</v>
      </c>
      <c r="M324" s="7">
        <v>410</v>
      </c>
      <c r="N324" s="7">
        <v>420</v>
      </c>
      <c r="O324" s="78">
        <v>420</v>
      </c>
      <c r="P324" s="78">
        <v>400</v>
      </c>
      <c r="Q324" s="78">
        <v>420</v>
      </c>
      <c r="R324" s="78">
        <v>460</v>
      </c>
      <c r="S324" s="78">
        <v>480</v>
      </c>
      <c r="T324" s="78">
        <v>480</v>
      </c>
      <c r="U324" s="78">
        <v>480</v>
      </c>
      <c r="V324">
        <v>480</v>
      </c>
      <c r="W324">
        <v>460</v>
      </c>
      <c r="X324" s="36">
        <v>460</v>
      </c>
      <c r="Y324" s="36">
        <v>450</v>
      </c>
    </row>
    <row r="325" spans="1:25" x14ac:dyDescent="0.2">
      <c r="A325" s="1">
        <f>VLOOKUP(B325,TabellenBUS!$B$6:$D$386,2,FALSE)</f>
        <v>312</v>
      </c>
      <c r="B325" s="105" t="s">
        <v>322</v>
      </c>
      <c r="C325" s="7">
        <v>550</v>
      </c>
      <c r="D325" s="7">
        <v>560</v>
      </c>
      <c r="E325" s="7">
        <v>560</v>
      </c>
      <c r="F325" s="7">
        <v>570</v>
      </c>
      <c r="G325" s="7">
        <v>590</v>
      </c>
      <c r="H325" s="7">
        <v>570</v>
      </c>
      <c r="I325" s="7">
        <v>550</v>
      </c>
      <c r="J325" s="7">
        <v>560</v>
      </c>
      <c r="K325" s="7">
        <v>570</v>
      </c>
      <c r="L325" s="7">
        <v>550</v>
      </c>
      <c r="M325" s="7">
        <v>550</v>
      </c>
      <c r="N325" s="7">
        <v>550</v>
      </c>
      <c r="O325" s="78">
        <v>560</v>
      </c>
      <c r="P325" s="78">
        <v>570</v>
      </c>
      <c r="Q325" s="78">
        <v>560</v>
      </c>
      <c r="R325" s="78">
        <v>560</v>
      </c>
      <c r="S325" s="78">
        <v>570</v>
      </c>
      <c r="T325" s="78">
        <v>560</v>
      </c>
      <c r="U325" s="78">
        <v>560</v>
      </c>
      <c r="V325">
        <v>560</v>
      </c>
      <c r="W325">
        <v>560</v>
      </c>
      <c r="X325" s="36">
        <v>560</v>
      </c>
      <c r="Y325" s="36">
        <v>530</v>
      </c>
    </row>
    <row r="326" spans="1:25" x14ac:dyDescent="0.2">
      <c r="A326" s="1">
        <f>VLOOKUP(B326,TabellenBUS!$B$6:$D$386,2,FALSE)</f>
        <v>313</v>
      </c>
      <c r="B326" s="105" t="s">
        <v>323</v>
      </c>
      <c r="C326" s="7">
        <v>650</v>
      </c>
      <c r="D326" s="7">
        <v>650</v>
      </c>
      <c r="E326" s="7">
        <v>650</v>
      </c>
      <c r="F326" s="7">
        <v>660</v>
      </c>
      <c r="G326" s="7">
        <v>680</v>
      </c>
      <c r="H326" s="7">
        <v>680</v>
      </c>
      <c r="I326" s="7">
        <v>660</v>
      </c>
      <c r="J326" s="7">
        <v>680</v>
      </c>
      <c r="K326" s="7">
        <v>690</v>
      </c>
      <c r="L326" s="7">
        <v>700</v>
      </c>
      <c r="M326" s="7">
        <v>700</v>
      </c>
      <c r="N326" s="7">
        <v>720</v>
      </c>
      <c r="O326" s="78">
        <v>710</v>
      </c>
      <c r="P326" s="78">
        <v>720</v>
      </c>
      <c r="Q326" s="78">
        <v>730</v>
      </c>
      <c r="R326" s="78">
        <v>750</v>
      </c>
      <c r="S326" s="78">
        <v>760</v>
      </c>
      <c r="T326" s="78">
        <v>780</v>
      </c>
      <c r="U326" s="78">
        <v>770</v>
      </c>
      <c r="V326">
        <v>740</v>
      </c>
      <c r="W326">
        <v>750</v>
      </c>
      <c r="X326" s="36">
        <v>730</v>
      </c>
      <c r="Y326" s="36">
        <v>720</v>
      </c>
    </row>
    <row r="327" spans="1:25" x14ac:dyDescent="0.2">
      <c r="A327" s="1">
        <f>VLOOKUP(B327,TabellenBUS!$B$6:$D$386,2,FALSE)</f>
        <v>314</v>
      </c>
      <c r="B327" s="105" t="s">
        <v>324</v>
      </c>
      <c r="C327" s="7">
        <v>100</v>
      </c>
      <c r="D327" s="7">
        <v>110</v>
      </c>
      <c r="E327" s="7">
        <v>120</v>
      </c>
      <c r="F327" s="7">
        <v>130</v>
      </c>
      <c r="G327" s="7">
        <v>130</v>
      </c>
      <c r="H327" s="7">
        <v>130</v>
      </c>
      <c r="I327" s="7">
        <v>120</v>
      </c>
      <c r="J327" s="7">
        <v>130</v>
      </c>
      <c r="K327" s="7">
        <v>130</v>
      </c>
      <c r="L327" s="7">
        <v>130</v>
      </c>
      <c r="M327" s="7">
        <v>130</v>
      </c>
      <c r="N327" s="7">
        <v>130</v>
      </c>
      <c r="O327" s="78">
        <v>140</v>
      </c>
      <c r="P327" s="78">
        <v>140</v>
      </c>
      <c r="Q327" s="78">
        <v>150</v>
      </c>
      <c r="R327" s="78">
        <v>150</v>
      </c>
      <c r="S327" s="78">
        <v>170</v>
      </c>
      <c r="T327" s="78">
        <v>160</v>
      </c>
      <c r="U327" s="78">
        <v>160</v>
      </c>
      <c r="V327">
        <v>160</v>
      </c>
      <c r="W327">
        <v>160</v>
      </c>
      <c r="X327" s="36">
        <v>170</v>
      </c>
      <c r="Y327" s="36">
        <v>160</v>
      </c>
    </row>
    <row r="328" spans="1:25" x14ac:dyDescent="0.2">
      <c r="A328" s="1">
        <f>VLOOKUP(B328,TabellenBUS!$B$6:$D$386,2,FALSE)</f>
        <v>315</v>
      </c>
      <c r="B328" s="105" t="s">
        <v>325</v>
      </c>
      <c r="C328" s="7">
        <v>260</v>
      </c>
      <c r="D328" s="7">
        <v>250</v>
      </c>
      <c r="E328" s="7">
        <v>260</v>
      </c>
      <c r="F328" s="7">
        <v>270</v>
      </c>
      <c r="G328" s="7">
        <v>280</v>
      </c>
      <c r="H328" s="7">
        <v>290</v>
      </c>
      <c r="I328" s="7">
        <v>310</v>
      </c>
      <c r="J328" s="7">
        <v>340</v>
      </c>
      <c r="K328" s="7">
        <v>370</v>
      </c>
      <c r="L328" s="7">
        <v>360</v>
      </c>
      <c r="M328" s="7">
        <v>340</v>
      </c>
      <c r="N328" s="7">
        <v>350</v>
      </c>
      <c r="O328" s="78">
        <v>360</v>
      </c>
      <c r="P328" s="78">
        <v>360</v>
      </c>
      <c r="Q328" s="78">
        <v>350</v>
      </c>
      <c r="R328" s="78">
        <v>360</v>
      </c>
      <c r="S328" s="78">
        <v>370</v>
      </c>
      <c r="T328" s="78">
        <v>360</v>
      </c>
      <c r="U328" s="78">
        <v>370</v>
      </c>
      <c r="V328">
        <v>370</v>
      </c>
      <c r="W328">
        <v>360</v>
      </c>
      <c r="X328" s="36">
        <v>350</v>
      </c>
      <c r="Y328" s="36">
        <v>340</v>
      </c>
    </row>
    <row r="329" spans="1:25" x14ac:dyDescent="0.2">
      <c r="A329" s="1">
        <f>VLOOKUP(B329,TabellenBUS!$B$6:$D$386,2,FALSE)</f>
        <v>316</v>
      </c>
      <c r="B329" s="105" t="s">
        <v>326</v>
      </c>
      <c r="C329" s="7">
        <v>110</v>
      </c>
      <c r="D329" s="7">
        <v>110</v>
      </c>
      <c r="E329" s="7">
        <v>120</v>
      </c>
      <c r="F329" s="7">
        <v>110</v>
      </c>
      <c r="G329" s="7">
        <v>120</v>
      </c>
      <c r="H329" s="7">
        <v>110</v>
      </c>
      <c r="I329" s="7">
        <v>110</v>
      </c>
      <c r="J329" s="7">
        <v>120</v>
      </c>
      <c r="K329" s="7">
        <v>120</v>
      </c>
      <c r="L329" s="7">
        <v>120</v>
      </c>
      <c r="M329" s="7">
        <v>130</v>
      </c>
      <c r="N329" s="7">
        <v>130</v>
      </c>
      <c r="O329" s="78">
        <v>150</v>
      </c>
      <c r="P329" s="78">
        <v>150</v>
      </c>
      <c r="Q329" s="78">
        <v>140</v>
      </c>
      <c r="R329" s="78">
        <v>150</v>
      </c>
      <c r="S329" s="78">
        <v>160</v>
      </c>
      <c r="T329" s="78">
        <v>160</v>
      </c>
      <c r="U329" s="78">
        <v>160</v>
      </c>
      <c r="V329">
        <v>160</v>
      </c>
      <c r="W329">
        <v>160</v>
      </c>
      <c r="X329" s="36">
        <v>150</v>
      </c>
      <c r="Y329" s="36">
        <v>150</v>
      </c>
    </row>
    <row r="330" spans="1:25" x14ac:dyDescent="0.2">
      <c r="A330" s="1">
        <f>VLOOKUP(B330,TabellenBUS!$B$6:$D$386,2,FALSE)</f>
        <v>317</v>
      </c>
      <c r="B330" s="2" t="s">
        <v>564</v>
      </c>
      <c r="C330" s="7">
        <v>9070</v>
      </c>
      <c r="D330" s="7">
        <v>9380</v>
      </c>
      <c r="E330" s="7">
        <v>9520</v>
      </c>
      <c r="F330" s="7">
        <v>9850</v>
      </c>
      <c r="G330" s="7">
        <v>10230</v>
      </c>
      <c r="H330" s="7">
        <v>10440</v>
      </c>
      <c r="I330" s="7">
        <v>10350</v>
      </c>
      <c r="J330" s="7">
        <v>10450</v>
      </c>
      <c r="K330" s="7">
        <v>10670</v>
      </c>
      <c r="L330" s="7">
        <v>10750</v>
      </c>
      <c r="M330" s="7">
        <v>10680</v>
      </c>
      <c r="N330" s="7">
        <v>10920</v>
      </c>
      <c r="O330" s="78">
        <v>11090</v>
      </c>
      <c r="P330" s="78">
        <v>11150</v>
      </c>
      <c r="Q330" s="78">
        <v>11120</v>
      </c>
      <c r="R330" s="78">
        <v>11270</v>
      </c>
      <c r="S330" s="78">
        <v>11490</v>
      </c>
      <c r="T330" s="78">
        <v>11400</v>
      </c>
      <c r="U330" s="78">
        <v>11210</v>
      </c>
      <c r="V330">
        <v>11100</v>
      </c>
      <c r="W330">
        <v>11080</v>
      </c>
      <c r="X330" s="36">
        <v>10940</v>
      </c>
      <c r="Y330" s="36">
        <v>10720</v>
      </c>
    </row>
    <row r="331" spans="1:25" x14ac:dyDescent="0.2">
      <c r="A331" s="1">
        <f>VLOOKUP(B331,TabellenBUS!$B$6:$D$386,2,FALSE)</f>
        <v>318</v>
      </c>
      <c r="B331" s="105" t="s">
        <v>328</v>
      </c>
      <c r="C331" s="7">
        <v>520</v>
      </c>
      <c r="D331" s="7">
        <v>550</v>
      </c>
      <c r="E331" s="7">
        <v>560</v>
      </c>
      <c r="F331" s="7">
        <v>580</v>
      </c>
      <c r="G331" s="7">
        <v>600</v>
      </c>
      <c r="H331" s="7">
        <v>640</v>
      </c>
      <c r="I331" s="7">
        <v>620</v>
      </c>
      <c r="J331" s="7">
        <v>640</v>
      </c>
      <c r="K331" s="7">
        <v>650</v>
      </c>
      <c r="L331" s="7">
        <v>650</v>
      </c>
      <c r="M331" s="7">
        <v>640</v>
      </c>
      <c r="N331" s="7">
        <v>660</v>
      </c>
      <c r="O331" s="78">
        <v>680</v>
      </c>
      <c r="P331" s="78">
        <v>700</v>
      </c>
      <c r="Q331" s="78">
        <v>700</v>
      </c>
      <c r="R331" s="78">
        <v>720</v>
      </c>
      <c r="S331" s="78">
        <v>730</v>
      </c>
      <c r="T331" s="78">
        <v>700</v>
      </c>
      <c r="U331" s="78">
        <v>700</v>
      </c>
      <c r="V331">
        <v>730</v>
      </c>
      <c r="W331">
        <v>760</v>
      </c>
      <c r="X331" s="36">
        <v>750</v>
      </c>
      <c r="Y331" s="36">
        <v>740</v>
      </c>
    </row>
    <row r="332" spans="1:25" x14ac:dyDescent="0.2">
      <c r="A332" s="1">
        <f>VLOOKUP(B332,TabellenBUS!$B$6:$D$386,2,FALSE)</f>
        <v>319</v>
      </c>
      <c r="B332" s="105" t="s">
        <v>329</v>
      </c>
      <c r="C332" s="7">
        <v>340</v>
      </c>
      <c r="D332" s="7">
        <v>330</v>
      </c>
      <c r="E332" s="7">
        <v>330</v>
      </c>
      <c r="F332" s="7">
        <v>330</v>
      </c>
      <c r="G332" s="7">
        <v>330</v>
      </c>
      <c r="H332" s="7">
        <v>320</v>
      </c>
      <c r="I332" s="7">
        <v>310</v>
      </c>
      <c r="J332" s="7">
        <v>300</v>
      </c>
      <c r="K332" s="7">
        <v>310</v>
      </c>
      <c r="L332" s="7">
        <v>320</v>
      </c>
      <c r="M332" s="7">
        <v>310</v>
      </c>
      <c r="N332" s="7">
        <v>300</v>
      </c>
      <c r="O332" s="78">
        <v>320</v>
      </c>
      <c r="P332" s="78">
        <v>340</v>
      </c>
      <c r="Q332" s="78">
        <v>330</v>
      </c>
      <c r="R332" s="78">
        <v>330</v>
      </c>
      <c r="S332" s="78">
        <v>330</v>
      </c>
      <c r="T332" s="78">
        <v>330</v>
      </c>
      <c r="U332" s="78">
        <v>310</v>
      </c>
      <c r="V332">
        <v>320</v>
      </c>
      <c r="W332">
        <v>320</v>
      </c>
      <c r="X332" s="36">
        <v>320</v>
      </c>
      <c r="Y332" s="36">
        <v>310</v>
      </c>
    </row>
    <row r="333" spans="1:25" x14ac:dyDescent="0.2">
      <c r="A333" s="1">
        <f>VLOOKUP(B333,TabellenBUS!$B$6:$D$386,2,FALSE)</f>
        <v>320</v>
      </c>
      <c r="B333" s="105" t="s">
        <v>330</v>
      </c>
      <c r="C333" s="7">
        <v>330</v>
      </c>
      <c r="D333" s="7">
        <v>330</v>
      </c>
      <c r="E333" s="7">
        <v>330</v>
      </c>
      <c r="F333" s="7">
        <v>330</v>
      </c>
      <c r="G333" s="7">
        <v>350</v>
      </c>
      <c r="H333" s="7">
        <v>340</v>
      </c>
      <c r="I333" s="7">
        <v>330</v>
      </c>
      <c r="J333" s="7">
        <v>330</v>
      </c>
      <c r="K333" s="7">
        <v>340</v>
      </c>
      <c r="L333" s="7">
        <v>330</v>
      </c>
      <c r="M333" s="7">
        <v>330</v>
      </c>
      <c r="N333" s="7">
        <v>320</v>
      </c>
      <c r="O333" s="78">
        <v>320</v>
      </c>
      <c r="P333" s="78">
        <v>320</v>
      </c>
      <c r="Q333" s="78">
        <v>320</v>
      </c>
      <c r="R333" s="78">
        <v>320</v>
      </c>
      <c r="S333" s="78">
        <v>320</v>
      </c>
      <c r="T333" s="78">
        <v>320</v>
      </c>
      <c r="U333" s="78">
        <v>320</v>
      </c>
      <c r="V333">
        <v>310</v>
      </c>
      <c r="W333">
        <v>330</v>
      </c>
      <c r="X333" s="36">
        <v>320</v>
      </c>
      <c r="Y333" s="36">
        <v>310</v>
      </c>
    </row>
    <row r="334" spans="1:25" x14ac:dyDescent="0.2">
      <c r="A334" s="1">
        <f>VLOOKUP(B334,TabellenBUS!$B$6:$D$386,2,FALSE)</f>
        <v>321</v>
      </c>
      <c r="B334" s="105" t="s">
        <v>331</v>
      </c>
      <c r="C334" s="7">
        <v>490</v>
      </c>
      <c r="D334" s="7">
        <v>500</v>
      </c>
      <c r="E334" s="7">
        <v>500</v>
      </c>
      <c r="F334" s="7">
        <v>500</v>
      </c>
      <c r="G334" s="7">
        <v>490</v>
      </c>
      <c r="H334" s="7">
        <v>510</v>
      </c>
      <c r="I334" s="7">
        <v>520</v>
      </c>
      <c r="J334" s="7">
        <v>520</v>
      </c>
      <c r="K334" s="7">
        <v>540</v>
      </c>
      <c r="L334" s="7">
        <v>540</v>
      </c>
      <c r="M334" s="7">
        <v>550</v>
      </c>
      <c r="N334" s="7">
        <v>540</v>
      </c>
      <c r="O334" s="78">
        <v>550</v>
      </c>
      <c r="P334" s="78">
        <v>570</v>
      </c>
      <c r="Q334" s="78">
        <v>570</v>
      </c>
      <c r="R334" s="78">
        <v>570</v>
      </c>
      <c r="S334" s="78">
        <v>580</v>
      </c>
      <c r="T334" s="78">
        <v>570</v>
      </c>
      <c r="U334" s="78">
        <v>560</v>
      </c>
      <c r="V334">
        <v>560</v>
      </c>
      <c r="W334">
        <v>580</v>
      </c>
      <c r="X334" s="36">
        <v>560</v>
      </c>
      <c r="Y334" s="36">
        <v>540</v>
      </c>
    </row>
    <row r="335" spans="1:25" x14ac:dyDescent="0.2">
      <c r="A335" s="1">
        <f>VLOOKUP(B335,TabellenBUS!$B$6:$D$386,2,FALSE)</f>
        <v>322</v>
      </c>
      <c r="B335" s="105" t="s">
        <v>332</v>
      </c>
      <c r="C335" s="7">
        <v>880</v>
      </c>
      <c r="D335" s="7">
        <v>860</v>
      </c>
      <c r="E335" s="7">
        <v>840</v>
      </c>
      <c r="F335" s="7">
        <v>900</v>
      </c>
      <c r="G335" s="7">
        <v>940</v>
      </c>
      <c r="H335" s="7">
        <v>960</v>
      </c>
      <c r="I335" s="7">
        <v>950</v>
      </c>
      <c r="J335" s="7">
        <v>980</v>
      </c>
      <c r="K335" s="7">
        <v>990</v>
      </c>
      <c r="L335" s="7">
        <v>990</v>
      </c>
      <c r="M335" s="7">
        <v>970</v>
      </c>
      <c r="N335" s="7">
        <v>960</v>
      </c>
      <c r="O335" s="78">
        <v>1010</v>
      </c>
      <c r="P335" s="78">
        <v>1030</v>
      </c>
      <c r="Q335" s="78">
        <v>1010</v>
      </c>
      <c r="R335" s="78">
        <v>1050</v>
      </c>
      <c r="S335" s="78">
        <v>1070</v>
      </c>
      <c r="T335" s="78">
        <v>1080</v>
      </c>
      <c r="U335" s="78">
        <v>1050</v>
      </c>
      <c r="V335">
        <v>1050</v>
      </c>
      <c r="W335">
        <v>1070</v>
      </c>
      <c r="X335" s="36">
        <v>1040</v>
      </c>
      <c r="Y335" s="36">
        <v>1000</v>
      </c>
    </row>
    <row r="336" spans="1:25" x14ac:dyDescent="0.2">
      <c r="A336" s="1">
        <f>VLOOKUP(B336,TabellenBUS!$B$6:$D$386,2,FALSE)</f>
        <v>323</v>
      </c>
      <c r="B336" s="105" t="s">
        <v>333</v>
      </c>
      <c r="C336" s="7">
        <v>1310</v>
      </c>
      <c r="D336" s="7">
        <v>1330</v>
      </c>
      <c r="E336" s="7">
        <v>1330</v>
      </c>
      <c r="F336" s="7">
        <v>1380</v>
      </c>
      <c r="G336" s="7">
        <v>1410</v>
      </c>
      <c r="H336" s="7">
        <v>1460</v>
      </c>
      <c r="I336" s="7">
        <v>1440</v>
      </c>
      <c r="J336" s="7">
        <v>1450</v>
      </c>
      <c r="K336" s="7">
        <v>1470</v>
      </c>
      <c r="L336" s="7">
        <v>1480</v>
      </c>
      <c r="M336" s="7">
        <v>1460</v>
      </c>
      <c r="N336" s="7">
        <v>1500</v>
      </c>
      <c r="O336" s="78">
        <v>1520</v>
      </c>
      <c r="P336" s="78">
        <v>1520</v>
      </c>
      <c r="Q336" s="78">
        <v>1500</v>
      </c>
      <c r="R336" s="78">
        <v>1520</v>
      </c>
      <c r="S336" s="78">
        <v>1520</v>
      </c>
      <c r="T336" s="78">
        <v>1490</v>
      </c>
      <c r="U336" s="78">
        <v>1440</v>
      </c>
      <c r="V336">
        <v>1420</v>
      </c>
      <c r="W336">
        <v>1390</v>
      </c>
      <c r="X336" s="36">
        <v>1350</v>
      </c>
      <c r="Y336" s="36">
        <v>1300</v>
      </c>
    </row>
    <row r="337" spans="1:25" x14ac:dyDescent="0.2">
      <c r="A337" s="1">
        <f>VLOOKUP(B337,TabellenBUS!$B$6:$D$386,2,FALSE)</f>
        <v>324</v>
      </c>
      <c r="B337" s="105" t="s">
        <v>334</v>
      </c>
      <c r="C337" s="7">
        <v>160</v>
      </c>
      <c r="D337" s="7">
        <v>150</v>
      </c>
      <c r="E337" s="7">
        <v>160</v>
      </c>
      <c r="F337" s="7">
        <v>160</v>
      </c>
      <c r="G337" s="7">
        <v>160</v>
      </c>
      <c r="H337" s="7">
        <v>160</v>
      </c>
      <c r="I337" s="7">
        <v>160</v>
      </c>
      <c r="J337" s="7">
        <v>180</v>
      </c>
      <c r="K337" s="7">
        <v>190</v>
      </c>
      <c r="L337" s="7">
        <v>180</v>
      </c>
      <c r="M337" s="7">
        <v>200</v>
      </c>
      <c r="N337" s="7">
        <v>200</v>
      </c>
      <c r="O337" s="78">
        <v>200</v>
      </c>
      <c r="P337" s="78">
        <v>200</v>
      </c>
      <c r="Q337" s="78">
        <v>210</v>
      </c>
      <c r="R337" s="78">
        <v>240</v>
      </c>
      <c r="S337" s="78">
        <v>230</v>
      </c>
      <c r="T337" s="78">
        <v>230</v>
      </c>
      <c r="U337" s="78">
        <v>220</v>
      </c>
      <c r="V337">
        <v>220</v>
      </c>
      <c r="W337">
        <v>200</v>
      </c>
      <c r="X337" s="36">
        <v>190</v>
      </c>
      <c r="Y337" s="36">
        <v>170</v>
      </c>
    </row>
    <row r="338" spans="1:25" x14ac:dyDescent="0.2">
      <c r="A338" s="1">
        <f>VLOOKUP(B338,TabellenBUS!$B$6:$D$386,2,FALSE)</f>
        <v>325</v>
      </c>
      <c r="B338" s="105" t="s">
        <v>336</v>
      </c>
      <c r="C338" s="7">
        <v>500</v>
      </c>
      <c r="D338" s="7">
        <v>500</v>
      </c>
      <c r="E338" s="7">
        <v>510</v>
      </c>
      <c r="F338" s="7">
        <v>530</v>
      </c>
      <c r="G338" s="7">
        <v>570</v>
      </c>
      <c r="H338" s="7">
        <v>550</v>
      </c>
      <c r="I338" s="7">
        <v>540</v>
      </c>
      <c r="J338" s="7">
        <v>560</v>
      </c>
      <c r="K338" s="7">
        <v>560</v>
      </c>
      <c r="L338" s="7">
        <v>550</v>
      </c>
      <c r="M338" s="7">
        <v>560</v>
      </c>
      <c r="N338" s="7">
        <v>580</v>
      </c>
      <c r="O338" s="78">
        <v>590</v>
      </c>
      <c r="P338" s="78">
        <v>610</v>
      </c>
      <c r="Q338" s="78">
        <v>610</v>
      </c>
      <c r="R338" s="78">
        <v>640</v>
      </c>
      <c r="S338" s="78">
        <v>660</v>
      </c>
      <c r="T338" s="78">
        <v>640</v>
      </c>
      <c r="U338" s="78">
        <v>630</v>
      </c>
      <c r="V338">
        <v>610</v>
      </c>
      <c r="W338">
        <v>590</v>
      </c>
      <c r="X338" s="36">
        <v>580</v>
      </c>
      <c r="Y338" s="36">
        <v>570</v>
      </c>
    </row>
    <row r="339" spans="1:25" x14ac:dyDescent="0.2">
      <c r="A339" s="1">
        <f>VLOOKUP(B339,TabellenBUS!$B$6:$D$386,2,FALSE)</f>
        <v>326</v>
      </c>
      <c r="B339" s="105" t="s">
        <v>337</v>
      </c>
      <c r="C339" s="7">
        <v>1220</v>
      </c>
      <c r="D339" s="7">
        <v>1250</v>
      </c>
      <c r="E339" s="7">
        <v>1280</v>
      </c>
      <c r="F339" s="7">
        <v>1330</v>
      </c>
      <c r="G339" s="7">
        <v>1390</v>
      </c>
      <c r="H339" s="7">
        <v>1380</v>
      </c>
      <c r="I339" s="7">
        <v>1360</v>
      </c>
      <c r="J339" s="7">
        <v>1400</v>
      </c>
      <c r="K339" s="7">
        <v>1390</v>
      </c>
      <c r="L339" s="7">
        <v>1390</v>
      </c>
      <c r="M339" s="7">
        <v>1400</v>
      </c>
      <c r="N339" s="7">
        <v>1440</v>
      </c>
      <c r="O339" s="78">
        <v>1480</v>
      </c>
      <c r="P339" s="78">
        <v>1460</v>
      </c>
      <c r="Q339" s="78">
        <v>1460</v>
      </c>
      <c r="R339" s="78">
        <v>1500</v>
      </c>
      <c r="S339" s="78">
        <v>1560</v>
      </c>
      <c r="T339" s="78">
        <v>1570</v>
      </c>
      <c r="U339" s="78">
        <v>1530</v>
      </c>
      <c r="V339">
        <v>1520</v>
      </c>
      <c r="W339">
        <v>1540</v>
      </c>
      <c r="X339" s="36">
        <v>1550</v>
      </c>
      <c r="Y339" s="36">
        <v>1520</v>
      </c>
    </row>
    <row r="340" spans="1:25" x14ac:dyDescent="0.2">
      <c r="A340" s="1">
        <f>VLOOKUP(B340,TabellenBUS!$B$6:$D$386,2,FALSE)</f>
        <v>327</v>
      </c>
      <c r="B340" s="105" t="s">
        <v>338</v>
      </c>
      <c r="C340" s="7">
        <v>2770</v>
      </c>
      <c r="D340" s="7">
        <v>2840</v>
      </c>
      <c r="E340" s="7">
        <v>2890</v>
      </c>
      <c r="F340" s="7">
        <v>2970</v>
      </c>
      <c r="G340" s="7">
        <v>3040</v>
      </c>
      <c r="H340" s="7">
        <v>3060</v>
      </c>
      <c r="I340" s="7">
        <v>3110</v>
      </c>
      <c r="J340" s="7">
        <v>3180</v>
      </c>
      <c r="K340" s="7">
        <v>3140</v>
      </c>
      <c r="L340" s="7">
        <v>3150</v>
      </c>
      <c r="M340" s="7">
        <v>3380</v>
      </c>
      <c r="N340" s="7">
        <v>3260</v>
      </c>
      <c r="O340" s="78">
        <v>3480</v>
      </c>
      <c r="P340" s="78">
        <v>3450</v>
      </c>
      <c r="Q340" s="78">
        <v>3400</v>
      </c>
      <c r="R340" s="78">
        <v>3490</v>
      </c>
      <c r="S340" s="78">
        <v>3590</v>
      </c>
      <c r="T340" s="78">
        <v>3540</v>
      </c>
      <c r="U340" s="78">
        <v>3420</v>
      </c>
      <c r="V340">
        <v>3380</v>
      </c>
      <c r="W340">
        <v>3360</v>
      </c>
      <c r="X340" s="36">
        <v>3280</v>
      </c>
      <c r="Y340" s="36">
        <v>3210</v>
      </c>
    </row>
    <row r="341" spans="1:25" x14ac:dyDescent="0.2">
      <c r="A341" s="1">
        <f>VLOOKUP(B341,TabellenBUS!$B$6:$D$386,2,FALSE)</f>
        <v>328</v>
      </c>
      <c r="B341" s="105" t="s">
        <v>339</v>
      </c>
      <c r="C341" s="7">
        <v>720</v>
      </c>
      <c r="D341" s="7">
        <v>750</v>
      </c>
      <c r="E341" s="7">
        <v>760</v>
      </c>
      <c r="F341" s="7">
        <v>760</v>
      </c>
      <c r="G341" s="7">
        <v>790</v>
      </c>
      <c r="H341" s="7">
        <v>800</v>
      </c>
      <c r="I341" s="7">
        <v>800</v>
      </c>
      <c r="J341" s="7">
        <v>830</v>
      </c>
      <c r="K341" s="7">
        <v>840</v>
      </c>
      <c r="L341" s="7">
        <v>880</v>
      </c>
      <c r="M341" s="7">
        <v>920</v>
      </c>
      <c r="N341" s="7">
        <v>930</v>
      </c>
      <c r="O341" s="78">
        <v>970</v>
      </c>
      <c r="P341" s="78">
        <v>930</v>
      </c>
      <c r="Q341" s="78">
        <v>900</v>
      </c>
      <c r="R341" s="78">
        <v>900</v>
      </c>
      <c r="S341" s="78">
        <v>900</v>
      </c>
      <c r="T341" s="78">
        <v>920</v>
      </c>
      <c r="U341" s="78">
        <v>900</v>
      </c>
      <c r="V341">
        <v>880</v>
      </c>
      <c r="W341">
        <v>860</v>
      </c>
      <c r="X341" s="36">
        <v>840</v>
      </c>
      <c r="Y341" s="36">
        <v>810</v>
      </c>
    </row>
    <row r="342" spans="1:25" x14ac:dyDescent="0.2">
      <c r="A342" s="1">
        <f>VLOOKUP(B342,TabellenBUS!$B$6:$D$386,2,FALSE)</f>
        <v>329</v>
      </c>
      <c r="B342" s="105" t="s">
        <v>340</v>
      </c>
      <c r="C342" s="7">
        <v>260</v>
      </c>
      <c r="D342" s="7">
        <v>260</v>
      </c>
      <c r="E342" s="7">
        <v>260</v>
      </c>
      <c r="F342" s="7">
        <v>260</v>
      </c>
      <c r="G342" s="7">
        <v>260</v>
      </c>
      <c r="H342" s="7">
        <v>260</v>
      </c>
      <c r="I342" s="7">
        <v>270</v>
      </c>
      <c r="J342" s="7">
        <v>290</v>
      </c>
      <c r="K342" s="7">
        <v>300</v>
      </c>
      <c r="L342" s="7">
        <v>300</v>
      </c>
      <c r="M342" s="7">
        <v>300</v>
      </c>
      <c r="N342" s="7">
        <v>290</v>
      </c>
      <c r="O342" s="78">
        <v>310</v>
      </c>
      <c r="P342" s="78">
        <v>300</v>
      </c>
      <c r="Q342" s="78">
        <v>310</v>
      </c>
      <c r="R342" s="78">
        <v>310</v>
      </c>
      <c r="S342" s="78">
        <v>300</v>
      </c>
      <c r="T342" s="78">
        <v>310</v>
      </c>
      <c r="U342" s="78">
        <v>300</v>
      </c>
      <c r="V342">
        <v>300</v>
      </c>
      <c r="W342">
        <v>290</v>
      </c>
      <c r="X342" s="36">
        <v>300</v>
      </c>
      <c r="Y342" s="36">
        <v>290</v>
      </c>
    </row>
    <row r="343" spans="1:25" x14ac:dyDescent="0.2">
      <c r="A343" s="1">
        <f>VLOOKUP(B343,TabellenBUS!$B$6:$D$386,2,FALSE)</f>
        <v>330</v>
      </c>
      <c r="B343" s="105" t="s">
        <v>341</v>
      </c>
      <c r="C343" s="7">
        <v>2040</v>
      </c>
      <c r="D343" s="7">
        <v>2120</v>
      </c>
      <c r="E343" s="7">
        <v>2070</v>
      </c>
      <c r="F343" s="7">
        <v>2170</v>
      </c>
      <c r="G343" s="7">
        <v>2220</v>
      </c>
      <c r="H343" s="7">
        <v>2310</v>
      </c>
      <c r="I343" s="7">
        <v>2360</v>
      </c>
      <c r="J343" s="7">
        <v>2390</v>
      </c>
      <c r="K343" s="7">
        <v>2490</v>
      </c>
      <c r="L343" s="7">
        <v>2520</v>
      </c>
      <c r="M343" s="7">
        <v>2530</v>
      </c>
      <c r="N343" s="7">
        <v>2630</v>
      </c>
      <c r="O343" s="78">
        <v>2740</v>
      </c>
      <c r="P343" s="78">
        <v>2760</v>
      </c>
      <c r="Q343" s="78">
        <v>2800</v>
      </c>
      <c r="R343" s="78">
        <v>2800</v>
      </c>
      <c r="S343" s="78">
        <v>2800</v>
      </c>
      <c r="T343" s="78">
        <v>2770</v>
      </c>
      <c r="U343" s="78">
        <v>2700</v>
      </c>
      <c r="V343">
        <v>2670</v>
      </c>
      <c r="W343">
        <v>2660</v>
      </c>
      <c r="X343" s="36">
        <v>2620</v>
      </c>
      <c r="Y343" s="36">
        <v>2580</v>
      </c>
    </row>
    <row r="344" spans="1:25" x14ac:dyDescent="0.2">
      <c r="A344" s="1" t="e">
        <f>VLOOKUP(B344,TabellenBUS!$B$6:$D$386,2,FALSE)</f>
        <v>#N/A</v>
      </c>
      <c r="B344" s="105" t="s">
        <v>342</v>
      </c>
      <c r="C344" s="7">
        <v>200</v>
      </c>
      <c r="D344" s="7">
        <v>200</v>
      </c>
      <c r="E344" s="7">
        <v>210</v>
      </c>
      <c r="F344" s="7">
        <v>230</v>
      </c>
      <c r="G344" s="7">
        <v>250</v>
      </c>
      <c r="H344" s="7">
        <v>270</v>
      </c>
      <c r="I344" s="7">
        <v>280</v>
      </c>
      <c r="J344" s="7">
        <v>290</v>
      </c>
      <c r="K344" s="7">
        <v>320</v>
      </c>
      <c r="L344" s="7">
        <v>310</v>
      </c>
      <c r="M344" s="7">
        <v>300</v>
      </c>
      <c r="N344" s="7">
        <v>330</v>
      </c>
      <c r="O344" s="78">
        <v>340</v>
      </c>
      <c r="P344" s="78">
        <v>320</v>
      </c>
      <c r="Q344" s="78">
        <v>330</v>
      </c>
      <c r="R344" s="78">
        <v>360</v>
      </c>
      <c r="S344" s="78">
        <v>360</v>
      </c>
      <c r="T344" s="78">
        <v>360</v>
      </c>
      <c r="U344" s="78">
        <v>350</v>
      </c>
      <c r="V344">
        <v>340</v>
      </c>
      <c r="W344" t="e">
        <v>#N/A</v>
      </c>
      <c r="X344" s="36" t="e">
        <v>#N/A</v>
      </c>
      <c r="Y344" s="36" t="e">
        <v>#N/A</v>
      </c>
    </row>
    <row r="345" spans="1:25" x14ac:dyDescent="0.2">
      <c r="A345" s="1">
        <f>VLOOKUP(B345,TabellenBUS!$B$6:$D$386,2,FALSE)</f>
        <v>331</v>
      </c>
      <c r="B345" s="105" t="s">
        <v>343</v>
      </c>
      <c r="C345" s="7">
        <v>10</v>
      </c>
      <c r="D345" s="7">
        <v>10</v>
      </c>
      <c r="E345" s="7">
        <v>0</v>
      </c>
      <c r="F345" s="7">
        <v>10</v>
      </c>
      <c r="G345" s="7">
        <v>10</v>
      </c>
      <c r="H345" s="7">
        <v>10</v>
      </c>
      <c r="I345" s="7">
        <v>10</v>
      </c>
      <c r="J345" s="7">
        <v>10</v>
      </c>
      <c r="K345" s="7">
        <v>10</v>
      </c>
      <c r="L345" s="7">
        <v>10</v>
      </c>
      <c r="M345" s="7">
        <v>10</v>
      </c>
      <c r="N345" s="7">
        <v>10</v>
      </c>
      <c r="O345" s="78">
        <v>10</v>
      </c>
      <c r="P345" s="78">
        <v>10</v>
      </c>
      <c r="Q345" s="78">
        <v>10</v>
      </c>
      <c r="R345" s="78">
        <v>10</v>
      </c>
      <c r="S345" s="78">
        <v>10</v>
      </c>
      <c r="T345" s="78">
        <v>10</v>
      </c>
      <c r="U345" s="78">
        <v>10</v>
      </c>
      <c r="V345">
        <v>10</v>
      </c>
      <c r="W345">
        <v>10</v>
      </c>
      <c r="X345" s="36">
        <v>10</v>
      </c>
      <c r="Y345" s="36">
        <v>10</v>
      </c>
    </row>
    <row r="346" spans="1:25" x14ac:dyDescent="0.2">
      <c r="A346" s="1">
        <f>VLOOKUP(B346,TabellenBUS!$B$6:$D$386,2,FALSE)</f>
        <v>332</v>
      </c>
      <c r="B346" s="105" t="s">
        <v>344</v>
      </c>
      <c r="C346" s="7">
        <v>1650</v>
      </c>
      <c r="D346" s="7">
        <v>1670</v>
      </c>
      <c r="E346" s="7">
        <v>1720</v>
      </c>
      <c r="F346" s="7">
        <v>1800</v>
      </c>
      <c r="G346" s="7">
        <v>1850</v>
      </c>
      <c r="H346" s="7">
        <v>1830</v>
      </c>
      <c r="I346" s="7">
        <v>1780</v>
      </c>
      <c r="J346" s="7">
        <v>1860</v>
      </c>
      <c r="K346" s="7">
        <v>1900</v>
      </c>
      <c r="L346" s="7">
        <v>1900</v>
      </c>
      <c r="M346" s="7">
        <v>1880</v>
      </c>
      <c r="N346" s="7">
        <v>1980</v>
      </c>
      <c r="O346" s="78">
        <v>2030</v>
      </c>
      <c r="P346" s="78">
        <v>2020</v>
      </c>
      <c r="Q346" s="78">
        <v>2030</v>
      </c>
      <c r="R346" s="78">
        <v>2070</v>
      </c>
      <c r="S346" s="78">
        <v>2090</v>
      </c>
      <c r="T346" s="78">
        <v>2010</v>
      </c>
      <c r="U346" s="78">
        <v>1920</v>
      </c>
      <c r="V346">
        <v>1980</v>
      </c>
      <c r="W346">
        <v>1980</v>
      </c>
      <c r="X346" s="36">
        <v>1880</v>
      </c>
      <c r="Y346" s="36">
        <v>1810</v>
      </c>
    </row>
    <row r="347" spans="1:25" x14ac:dyDescent="0.2">
      <c r="A347" s="1">
        <f>VLOOKUP(B347,TabellenBUS!$B$6:$D$386,2,FALSE)</f>
        <v>333</v>
      </c>
      <c r="B347" s="105" t="s">
        <v>345</v>
      </c>
      <c r="C347" s="7">
        <v>170</v>
      </c>
      <c r="D347" s="7">
        <v>150</v>
      </c>
      <c r="E347" s="7">
        <v>160</v>
      </c>
      <c r="F347" s="7">
        <v>160</v>
      </c>
      <c r="G347" s="7">
        <v>160</v>
      </c>
      <c r="H347" s="7">
        <v>160</v>
      </c>
      <c r="I347" s="7">
        <v>150</v>
      </c>
      <c r="J347" s="7">
        <v>160</v>
      </c>
      <c r="K347" s="7">
        <v>150</v>
      </c>
      <c r="L347" s="7">
        <v>150</v>
      </c>
      <c r="M347" s="7">
        <v>140</v>
      </c>
      <c r="N347" s="7">
        <v>140</v>
      </c>
      <c r="O347" s="78">
        <v>140</v>
      </c>
      <c r="P347" s="78">
        <v>140</v>
      </c>
      <c r="Q347" s="78">
        <v>140</v>
      </c>
      <c r="R347" s="78">
        <v>130</v>
      </c>
      <c r="S347" s="78">
        <v>140</v>
      </c>
      <c r="T347" s="78">
        <v>150</v>
      </c>
      <c r="U347" s="78">
        <v>150</v>
      </c>
      <c r="V347">
        <v>140</v>
      </c>
      <c r="W347">
        <v>150</v>
      </c>
      <c r="X347" s="36">
        <v>140</v>
      </c>
      <c r="Y347" s="36">
        <v>150</v>
      </c>
    </row>
    <row r="348" spans="1:25" x14ac:dyDescent="0.2">
      <c r="A348" s="1">
        <f>VLOOKUP(B348,TabellenBUS!$B$6:$D$386,2,FALSE)</f>
        <v>334</v>
      </c>
      <c r="B348" s="105" t="s">
        <v>346</v>
      </c>
      <c r="C348" s="7">
        <v>290</v>
      </c>
      <c r="D348" s="7">
        <v>310</v>
      </c>
      <c r="E348" s="7">
        <v>310</v>
      </c>
      <c r="F348" s="7">
        <v>320</v>
      </c>
      <c r="G348" s="7">
        <v>320</v>
      </c>
      <c r="H348" s="7">
        <v>340</v>
      </c>
      <c r="I348" s="7">
        <v>350</v>
      </c>
      <c r="J348" s="7">
        <v>340</v>
      </c>
      <c r="K348" s="7">
        <v>350</v>
      </c>
      <c r="L348" s="7">
        <v>350</v>
      </c>
      <c r="M348" s="7">
        <v>350</v>
      </c>
      <c r="N348" s="7">
        <v>350</v>
      </c>
      <c r="O348" s="78">
        <v>350</v>
      </c>
      <c r="P348" s="78">
        <v>360</v>
      </c>
      <c r="Q348" s="78">
        <v>360</v>
      </c>
      <c r="R348" s="78">
        <v>340</v>
      </c>
      <c r="S348" s="78">
        <v>350</v>
      </c>
      <c r="T348" s="78">
        <v>350</v>
      </c>
      <c r="U348" s="78">
        <v>350</v>
      </c>
      <c r="V348">
        <v>360</v>
      </c>
      <c r="W348">
        <v>350</v>
      </c>
      <c r="X348" s="36">
        <v>360</v>
      </c>
      <c r="Y348" s="36">
        <v>340</v>
      </c>
    </row>
    <row r="349" spans="1:25" x14ac:dyDescent="0.2">
      <c r="A349" s="1">
        <f>VLOOKUP(B349,TabellenBUS!$B$6:$D$386,2,FALSE)</f>
        <v>335</v>
      </c>
      <c r="B349" s="105" t="s">
        <v>347</v>
      </c>
      <c r="C349" s="7">
        <v>240</v>
      </c>
      <c r="D349" s="7">
        <v>230</v>
      </c>
      <c r="E349" s="7">
        <v>240</v>
      </c>
      <c r="F349" s="7">
        <v>250</v>
      </c>
      <c r="G349" s="7">
        <v>260</v>
      </c>
      <c r="H349" s="7">
        <v>270</v>
      </c>
      <c r="I349" s="7">
        <v>270</v>
      </c>
      <c r="J349" s="7">
        <v>290</v>
      </c>
      <c r="K349" s="7">
        <v>280</v>
      </c>
      <c r="L349" s="7">
        <v>280</v>
      </c>
      <c r="M349" s="7">
        <v>280</v>
      </c>
      <c r="N349" s="7">
        <v>290</v>
      </c>
      <c r="O349" s="78">
        <v>310</v>
      </c>
      <c r="P349" s="78">
        <v>300</v>
      </c>
      <c r="Q349" s="78">
        <v>300</v>
      </c>
      <c r="R349" s="78">
        <v>310</v>
      </c>
      <c r="S349" s="78">
        <v>340</v>
      </c>
      <c r="T349" s="78">
        <v>330</v>
      </c>
      <c r="U349" s="78">
        <v>310</v>
      </c>
      <c r="V349">
        <v>310</v>
      </c>
      <c r="W349">
        <v>310</v>
      </c>
      <c r="X349" s="36">
        <v>310</v>
      </c>
      <c r="Y349" s="36">
        <v>290</v>
      </c>
    </row>
    <row r="350" spans="1:25" x14ac:dyDescent="0.2">
      <c r="A350" s="1">
        <f>VLOOKUP(B350,TabellenBUS!$B$6:$D$386,2,FALSE)</f>
        <v>336</v>
      </c>
      <c r="B350" s="105" t="s">
        <v>348</v>
      </c>
      <c r="C350" s="7">
        <v>270</v>
      </c>
      <c r="D350" s="7">
        <v>260</v>
      </c>
      <c r="E350" s="7">
        <v>250</v>
      </c>
      <c r="F350" s="7">
        <v>260</v>
      </c>
      <c r="G350" s="7">
        <v>260</v>
      </c>
      <c r="H350" s="7">
        <v>290</v>
      </c>
      <c r="I350" s="7">
        <v>270</v>
      </c>
      <c r="J350" s="7">
        <v>270</v>
      </c>
      <c r="K350" s="7">
        <v>270</v>
      </c>
      <c r="L350" s="7">
        <v>280</v>
      </c>
      <c r="M350" s="7">
        <v>280</v>
      </c>
      <c r="N350" s="7">
        <v>300</v>
      </c>
      <c r="O350" s="78">
        <v>310</v>
      </c>
      <c r="P350" s="78">
        <v>300</v>
      </c>
      <c r="Q350" s="78">
        <v>300</v>
      </c>
      <c r="R350" s="78">
        <v>310</v>
      </c>
      <c r="S350" s="78">
        <v>320</v>
      </c>
      <c r="T350" s="78">
        <v>310</v>
      </c>
      <c r="U350" s="78">
        <v>300</v>
      </c>
      <c r="V350">
        <v>300</v>
      </c>
      <c r="W350">
        <v>290</v>
      </c>
      <c r="X350" s="36">
        <v>280</v>
      </c>
      <c r="Y350" s="36">
        <v>270</v>
      </c>
    </row>
    <row r="351" spans="1:25" x14ac:dyDescent="0.2">
      <c r="A351" s="1">
        <f>VLOOKUP(B351,TabellenBUS!$B$6:$D$386,2,FALSE)</f>
        <v>338</v>
      </c>
      <c r="B351" s="105" t="s">
        <v>349</v>
      </c>
      <c r="C351" s="7">
        <v>170</v>
      </c>
      <c r="D351" s="7">
        <v>180</v>
      </c>
      <c r="E351" s="7">
        <v>170</v>
      </c>
      <c r="F351" s="7">
        <v>170</v>
      </c>
      <c r="G351" s="7">
        <v>180</v>
      </c>
      <c r="H351" s="7">
        <v>190</v>
      </c>
      <c r="I351" s="7">
        <v>190</v>
      </c>
      <c r="J351" s="7">
        <v>190</v>
      </c>
      <c r="K351" s="7">
        <v>200</v>
      </c>
      <c r="L351" s="7">
        <v>200</v>
      </c>
      <c r="M351" s="7">
        <v>200</v>
      </c>
      <c r="N351" s="7">
        <v>200</v>
      </c>
      <c r="O351" s="78">
        <v>210</v>
      </c>
      <c r="P351" s="78">
        <v>210</v>
      </c>
      <c r="Q351" s="78">
        <v>210</v>
      </c>
      <c r="R351" s="78">
        <v>210</v>
      </c>
      <c r="S351" s="78">
        <v>220</v>
      </c>
      <c r="T351" s="78">
        <v>220</v>
      </c>
      <c r="U351" s="78">
        <v>220</v>
      </c>
      <c r="V351">
        <v>230</v>
      </c>
      <c r="W351">
        <v>230</v>
      </c>
      <c r="X351" s="36">
        <v>220</v>
      </c>
      <c r="Y351" s="36">
        <v>210</v>
      </c>
    </row>
    <row r="352" spans="1:25" x14ac:dyDescent="0.2">
      <c r="A352" s="1">
        <f>VLOOKUP(B352,TabellenBUS!$B$6:$D$386,2,FALSE)</f>
        <v>339</v>
      </c>
      <c r="B352" s="105" t="s">
        <v>350</v>
      </c>
      <c r="C352" s="7">
        <v>750</v>
      </c>
      <c r="D352" s="7">
        <v>780</v>
      </c>
      <c r="E352" s="7">
        <v>800</v>
      </c>
      <c r="F352" s="7">
        <v>790</v>
      </c>
      <c r="G352" s="7">
        <v>820</v>
      </c>
      <c r="H352" s="7">
        <v>800</v>
      </c>
      <c r="I352" s="7">
        <v>780</v>
      </c>
      <c r="J352" s="7">
        <v>780</v>
      </c>
      <c r="K352" s="7">
        <v>790</v>
      </c>
      <c r="L352" s="7">
        <v>800</v>
      </c>
      <c r="M352" s="7">
        <v>820</v>
      </c>
      <c r="N352" s="7">
        <v>820</v>
      </c>
      <c r="O352" s="78">
        <v>850</v>
      </c>
      <c r="P352" s="78">
        <v>840</v>
      </c>
      <c r="Q352" s="78">
        <v>840</v>
      </c>
      <c r="R352" s="78">
        <v>870</v>
      </c>
      <c r="S352" s="78">
        <v>900</v>
      </c>
      <c r="T352" s="78">
        <v>870</v>
      </c>
      <c r="U352" s="78">
        <v>840</v>
      </c>
      <c r="V352">
        <v>830</v>
      </c>
      <c r="W352">
        <v>830</v>
      </c>
      <c r="X352" s="36">
        <v>810</v>
      </c>
      <c r="Y352" s="36">
        <v>780</v>
      </c>
    </row>
    <row r="353" spans="1:25" x14ac:dyDescent="0.2">
      <c r="A353" s="1">
        <f>VLOOKUP(B353,TabellenBUS!$B$6:$D$386,2,FALSE)</f>
        <v>340</v>
      </c>
      <c r="B353" s="105" t="s">
        <v>351</v>
      </c>
      <c r="C353" s="7">
        <v>260</v>
      </c>
      <c r="D353" s="7">
        <v>280</v>
      </c>
      <c r="E353" s="7">
        <v>280</v>
      </c>
      <c r="F353" s="7">
        <v>300</v>
      </c>
      <c r="G353" s="7">
        <v>320</v>
      </c>
      <c r="H353" s="7">
        <v>320</v>
      </c>
      <c r="I353" s="7">
        <v>290</v>
      </c>
      <c r="J353" s="7">
        <v>310</v>
      </c>
      <c r="K353" s="7">
        <v>320</v>
      </c>
      <c r="L353" s="7">
        <v>340</v>
      </c>
      <c r="M353" s="7">
        <v>340</v>
      </c>
      <c r="N353" s="7">
        <v>350</v>
      </c>
      <c r="O353" s="78">
        <v>360</v>
      </c>
      <c r="P353" s="78">
        <v>370</v>
      </c>
      <c r="Q353" s="78">
        <v>370</v>
      </c>
      <c r="R353" s="78">
        <v>380</v>
      </c>
      <c r="S353" s="78">
        <v>390</v>
      </c>
      <c r="T353" s="78">
        <v>390</v>
      </c>
      <c r="U353" s="78">
        <v>390</v>
      </c>
      <c r="V353">
        <v>390</v>
      </c>
      <c r="W353">
        <v>390</v>
      </c>
      <c r="X353" s="36">
        <v>380</v>
      </c>
      <c r="Y353" s="36">
        <v>380</v>
      </c>
    </row>
    <row r="354" spans="1:25" x14ac:dyDescent="0.2">
      <c r="A354" s="1">
        <f>VLOOKUP(B354,TabellenBUS!$B$6:$D$386,2,FALSE)</f>
        <v>341</v>
      </c>
      <c r="B354" s="105" t="s">
        <v>352</v>
      </c>
      <c r="C354" s="7">
        <v>650</v>
      </c>
      <c r="D354" s="7">
        <v>660</v>
      </c>
      <c r="E354" s="7">
        <v>670</v>
      </c>
      <c r="F354" s="7">
        <v>660</v>
      </c>
      <c r="G354" s="7">
        <v>700</v>
      </c>
      <c r="H354" s="7">
        <v>690</v>
      </c>
      <c r="I354" s="7">
        <v>650</v>
      </c>
      <c r="J354" s="7">
        <v>670</v>
      </c>
      <c r="K354" s="7">
        <v>690</v>
      </c>
      <c r="L354" s="7">
        <v>690</v>
      </c>
      <c r="M354" s="7">
        <v>660</v>
      </c>
      <c r="N354" s="7">
        <v>700</v>
      </c>
      <c r="O354" s="78">
        <v>750</v>
      </c>
      <c r="P354" s="78">
        <v>770</v>
      </c>
      <c r="Q354" s="78">
        <v>760</v>
      </c>
      <c r="R354" s="78">
        <v>790</v>
      </c>
      <c r="S354" s="78">
        <v>810</v>
      </c>
      <c r="T354" s="78">
        <v>810</v>
      </c>
      <c r="U354" s="78">
        <v>810</v>
      </c>
      <c r="V354">
        <v>820</v>
      </c>
      <c r="W354">
        <v>830</v>
      </c>
      <c r="X354" s="36">
        <v>800</v>
      </c>
      <c r="Y354" s="36">
        <v>770</v>
      </c>
    </row>
    <row r="355" spans="1:25" x14ac:dyDescent="0.2">
      <c r="A355" s="1">
        <f>VLOOKUP(B355,TabellenBUS!$B$6:$D$386,2,FALSE)</f>
        <v>342</v>
      </c>
      <c r="B355" s="105" t="s">
        <v>353</v>
      </c>
      <c r="C355" s="7">
        <v>310</v>
      </c>
      <c r="D355" s="7">
        <v>320</v>
      </c>
      <c r="E355" s="7">
        <v>330</v>
      </c>
      <c r="F355" s="7">
        <v>330</v>
      </c>
      <c r="G355" s="7">
        <v>350</v>
      </c>
      <c r="H355" s="7">
        <v>360</v>
      </c>
      <c r="I355" s="7">
        <v>370</v>
      </c>
      <c r="J355" s="7">
        <v>370</v>
      </c>
      <c r="K355" s="7">
        <v>380</v>
      </c>
      <c r="L355" s="7">
        <v>400</v>
      </c>
      <c r="M355" s="7">
        <v>400</v>
      </c>
      <c r="N355" s="7">
        <v>420</v>
      </c>
      <c r="O355" s="78">
        <v>430</v>
      </c>
      <c r="P355" s="78">
        <v>440</v>
      </c>
      <c r="Q355" s="78">
        <v>450</v>
      </c>
      <c r="R355" s="78">
        <v>450</v>
      </c>
      <c r="S355" s="78">
        <v>480</v>
      </c>
      <c r="T355" s="78">
        <v>470</v>
      </c>
      <c r="U355" s="78">
        <v>490</v>
      </c>
      <c r="V355">
        <v>480</v>
      </c>
      <c r="W355">
        <v>480</v>
      </c>
      <c r="X355" s="36">
        <v>460</v>
      </c>
      <c r="Y355" s="36">
        <v>450</v>
      </c>
    </row>
    <row r="356" spans="1:25" x14ac:dyDescent="0.2">
      <c r="A356" s="1">
        <f>VLOOKUP(B356,TabellenBUS!$B$6:$D$386,2,FALSE)</f>
        <v>343</v>
      </c>
      <c r="B356" s="105" t="s">
        <v>354</v>
      </c>
      <c r="C356" s="7">
        <v>120</v>
      </c>
      <c r="D356" s="7">
        <v>120</v>
      </c>
      <c r="E356" s="7">
        <v>130</v>
      </c>
      <c r="F356" s="7">
        <v>140</v>
      </c>
      <c r="G356" s="7">
        <v>150</v>
      </c>
      <c r="H356" s="7">
        <v>150</v>
      </c>
      <c r="I356" s="7">
        <v>150</v>
      </c>
      <c r="J356" s="7">
        <v>150</v>
      </c>
      <c r="K356" s="7">
        <v>160</v>
      </c>
      <c r="L356" s="7">
        <v>160</v>
      </c>
      <c r="M356" s="7">
        <v>140</v>
      </c>
      <c r="N356" s="7">
        <v>150</v>
      </c>
      <c r="O356" s="78">
        <v>160</v>
      </c>
      <c r="P356" s="78">
        <v>160</v>
      </c>
      <c r="Q356" s="78">
        <v>150</v>
      </c>
      <c r="R356" s="78">
        <v>160</v>
      </c>
      <c r="S356" s="78">
        <v>170</v>
      </c>
      <c r="T356" s="78">
        <v>180</v>
      </c>
      <c r="U356" s="78">
        <v>190</v>
      </c>
      <c r="V356">
        <v>200</v>
      </c>
      <c r="W356">
        <v>200</v>
      </c>
      <c r="X356" s="36">
        <v>200</v>
      </c>
      <c r="Y356" s="36">
        <v>200</v>
      </c>
    </row>
    <row r="357" spans="1:25" x14ac:dyDescent="0.2">
      <c r="A357" s="1">
        <f>VLOOKUP(B357,TabellenBUS!$B$6:$D$386,2,FALSE)</f>
        <v>344</v>
      </c>
      <c r="B357" s="105" t="s">
        <v>355</v>
      </c>
      <c r="C357" s="7">
        <v>930</v>
      </c>
      <c r="D357" s="7">
        <v>940</v>
      </c>
      <c r="E357" s="7">
        <v>970</v>
      </c>
      <c r="F357" s="7">
        <v>1010</v>
      </c>
      <c r="G357" s="7">
        <v>1050</v>
      </c>
      <c r="H357" s="7">
        <v>1050</v>
      </c>
      <c r="I357" s="7">
        <v>1040</v>
      </c>
      <c r="J357" s="7">
        <v>1040</v>
      </c>
      <c r="K357" s="7">
        <v>1040</v>
      </c>
      <c r="L357" s="7">
        <v>1050</v>
      </c>
      <c r="M357" s="7">
        <v>1060</v>
      </c>
      <c r="N357" s="7">
        <v>1070</v>
      </c>
      <c r="O357" s="78">
        <v>1080</v>
      </c>
      <c r="P357" s="78">
        <v>1120</v>
      </c>
      <c r="Q357" s="78">
        <v>1120</v>
      </c>
      <c r="R357" s="78">
        <v>1110</v>
      </c>
      <c r="S357" s="78">
        <v>1120</v>
      </c>
      <c r="T357" s="78">
        <v>1070</v>
      </c>
      <c r="U357" s="78">
        <v>1060</v>
      </c>
      <c r="V357">
        <v>1040</v>
      </c>
      <c r="W357">
        <v>1030</v>
      </c>
      <c r="X357" s="36">
        <v>1010</v>
      </c>
      <c r="Y357" s="36">
        <v>990</v>
      </c>
    </row>
    <row r="358" spans="1:25" x14ac:dyDescent="0.2">
      <c r="A358" s="1">
        <f>VLOOKUP(B358,TabellenBUS!$B$6:$D$386,2,FALSE)</f>
        <v>345</v>
      </c>
      <c r="B358" s="105" t="s">
        <v>356</v>
      </c>
      <c r="C358" s="7">
        <v>320</v>
      </c>
      <c r="D358" s="7">
        <v>330</v>
      </c>
      <c r="E358" s="7">
        <v>340</v>
      </c>
      <c r="F358" s="7">
        <v>350</v>
      </c>
      <c r="G358" s="7">
        <v>350</v>
      </c>
      <c r="H358" s="7">
        <v>360</v>
      </c>
      <c r="I358" s="7">
        <v>350</v>
      </c>
      <c r="J358" s="7">
        <v>350</v>
      </c>
      <c r="K358" s="7">
        <v>370</v>
      </c>
      <c r="L358" s="7">
        <v>380</v>
      </c>
      <c r="M358" s="7">
        <v>390</v>
      </c>
      <c r="N358" s="7">
        <v>420</v>
      </c>
      <c r="O358" s="78">
        <v>410</v>
      </c>
      <c r="P358" s="78">
        <v>420</v>
      </c>
      <c r="Q358" s="78">
        <v>430</v>
      </c>
      <c r="R358" s="78">
        <v>430</v>
      </c>
      <c r="S358" s="78">
        <v>420</v>
      </c>
      <c r="T358" s="78">
        <v>420</v>
      </c>
      <c r="U358" s="78">
        <v>410</v>
      </c>
      <c r="V358">
        <v>410</v>
      </c>
      <c r="W358">
        <v>410</v>
      </c>
      <c r="X358" s="36">
        <v>410</v>
      </c>
      <c r="Y358" s="36">
        <v>390</v>
      </c>
    </row>
    <row r="359" spans="1:25" x14ac:dyDescent="0.2">
      <c r="A359" s="1">
        <f>VLOOKUP(B359,TabellenBUS!$B$6:$D$386,2,FALSE)</f>
        <v>346</v>
      </c>
      <c r="B359" s="105" t="s">
        <v>357</v>
      </c>
      <c r="C359" s="7">
        <v>180</v>
      </c>
      <c r="D359" s="7">
        <v>180</v>
      </c>
      <c r="E359" s="7">
        <v>190</v>
      </c>
      <c r="F359" s="7">
        <v>200</v>
      </c>
      <c r="G359" s="7">
        <v>210</v>
      </c>
      <c r="H359" s="7">
        <v>220</v>
      </c>
      <c r="I359" s="7">
        <v>220</v>
      </c>
      <c r="J359" s="7">
        <v>230</v>
      </c>
      <c r="K359" s="7">
        <v>240</v>
      </c>
      <c r="L359" s="7">
        <v>260</v>
      </c>
      <c r="M359" s="7">
        <v>270</v>
      </c>
      <c r="N359" s="7">
        <v>290</v>
      </c>
      <c r="O359" s="78">
        <v>300</v>
      </c>
      <c r="P359" s="78">
        <v>300</v>
      </c>
      <c r="Q359" s="78">
        <v>300</v>
      </c>
      <c r="R359" s="78">
        <v>300</v>
      </c>
      <c r="S359" s="78">
        <v>310</v>
      </c>
      <c r="T359" s="78">
        <v>330</v>
      </c>
      <c r="U359" s="78">
        <v>320</v>
      </c>
      <c r="V359">
        <v>320</v>
      </c>
      <c r="W359">
        <v>320</v>
      </c>
      <c r="X359" s="36">
        <v>320</v>
      </c>
      <c r="Y359" s="36">
        <v>300</v>
      </c>
    </row>
    <row r="360" spans="1:25" x14ac:dyDescent="0.2">
      <c r="A360" s="1">
        <f>VLOOKUP(B360,TabellenBUS!$B$6:$D$386,2,FALSE)</f>
        <v>347</v>
      </c>
      <c r="B360" s="105" t="s">
        <v>358</v>
      </c>
      <c r="C360" s="7">
        <v>180</v>
      </c>
      <c r="D360" s="7">
        <v>190</v>
      </c>
      <c r="E360" s="7">
        <v>180</v>
      </c>
      <c r="F360" s="7">
        <v>200</v>
      </c>
      <c r="G360" s="7">
        <v>210</v>
      </c>
      <c r="H360" s="7">
        <v>220</v>
      </c>
      <c r="I360" s="7">
        <v>230</v>
      </c>
      <c r="J360" s="7">
        <v>230</v>
      </c>
      <c r="K360" s="7">
        <v>240</v>
      </c>
      <c r="L360" s="7">
        <v>250</v>
      </c>
      <c r="M360" s="7">
        <v>260</v>
      </c>
      <c r="N360" s="7">
        <v>270</v>
      </c>
      <c r="O360" s="78">
        <v>270</v>
      </c>
      <c r="P360" s="78">
        <v>260</v>
      </c>
      <c r="Q360" s="78">
        <v>270</v>
      </c>
      <c r="R360" s="78">
        <v>260</v>
      </c>
      <c r="S360" s="78">
        <v>250</v>
      </c>
      <c r="T360" s="78">
        <v>240</v>
      </c>
      <c r="U360" s="78">
        <v>240</v>
      </c>
      <c r="V360">
        <v>240</v>
      </c>
      <c r="W360">
        <v>240</v>
      </c>
      <c r="X360" s="36">
        <v>240</v>
      </c>
      <c r="Y360" s="36">
        <v>230</v>
      </c>
    </row>
    <row r="361" spans="1:25" x14ac:dyDescent="0.2">
      <c r="A361" s="1">
        <f>VLOOKUP(B361,TabellenBUS!$B$6:$D$386,2,FALSE)</f>
        <v>348</v>
      </c>
      <c r="B361" s="105" t="s">
        <v>359</v>
      </c>
      <c r="C361" s="7">
        <v>270</v>
      </c>
      <c r="D361" s="7">
        <v>270</v>
      </c>
      <c r="E361" s="7">
        <v>270</v>
      </c>
      <c r="F361" s="7">
        <v>280</v>
      </c>
      <c r="G361" s="7">
        <v>300</v>
      </c>
      <c r="H361" s="7">
        <v>300</v>
      </c>
      <c r="I361" s="7">
        <v>290</v>
      </c>
      <c r="J361" s="7">
        <v>290</v>
      </c>
      <c r="K361" s="7">
        <v>290</v>
      </c>
      <c r="L361" s="7">
        <v>280</v>
      </c>
      <c r="M361" s="7">
        <v>270</v>
      </c>
      <c r="N361" s="7">
        <v>280</v>
      </c>
      <c r="O361" s="78">
        <v>280</v>
      </c>
      <c r="P361" s="78">
        <v>270</v>
      </c>
      <c r="Q361" s="78">
        <v>270</v>
      </c>
      <c r="R361" s="78">
        <v>250</v>
      </c>
      <c r="S361" s="78">
        <v>240</v>
      </c>
      <c r="T361" s="78">
        <v>240</v>
      </c>
      <c r="U361" s="78">
        <v>220</v>
      </c>
      <c r="V361">
        <v>240</v>
      </c>
      <c r="W361">
        <v>230</v>
      </c>
      <c r="X361" s="36">
        <v>230</v>
      </c>
      <c r="Y361" s="36">
        <v>230</v>
      </c>
    </row>
    <row r="362" spans="1:25" x14ac:dyDescent="0.2">
      <c r="A362" s="1">
        <f>VLOOKUP(B362,TabellenBUS!$B$6:$D$386,2,FALSE)</f>
        <v>349</v>
      </c>
      <c r="B362" s="105" t="s">
        <v>360</v>
      </c>
      <c r="C362" s="7">
        <v>360</v>
      </c>
      <c r="D362" s="7">
        <v>390</v>
      </c>
      <c r="E362" s="7">
        <v>410</v>
      </c>
      <c r="F362" s="7">
        <v>420</v>
      </c>
      <c r="G362" s="7">
        <v>440</v>
      </c>
      <c r="H362" s="7">
        <v>430</v>
      </c>
      <c r="I362" s="7">
        <v>420</v>
      </c>
      <c r="J362" s="7">
        <v>420</v>
      </c>
      <c r="K362" s="7">
        <v>440</v>
      </c>
      <c r="L362" s="7">
        <v>450</v>
      </c>
      <c r="M362" s="7">
        <v>450</v>
      </c>
      <c r="N362" s="7">
        <v>440</v>
      </c>
      <c r="O362" s="78">
        <v>430</v>
      </c>
      <c r="P362" s="78">
        <v>440</v>
      </c>
      <c r="Q362" s="78">
        <v>430</v>
      </c>
      <c r="R362" s="78">
        <v>430</v>
      </c>
      <c r="S362" s="78">
        <v>440</v>
      </c>
      <c r="T362" s="78">
        <v>430</v>
      </c>
      <c r="U362" s="78">
        <v>410</v>
      </c>
      <c r="V362">
        <v>410</v>
      </c>
      <c r="W362">
        <v>410</v>
      </c>
      <c r="X362" s="36">
        <v>400</v>
      </c>
      <c r="Y362" s="36">
        <v>390</v>
      </c>
    </row>
    <row r="363" spans="1:25" x14ac:dyDescent="0.2">
      <c r="A363" s="1">
        <f>VLOOKUP(B363,TabellenBUS!$B$6:$D$386,2,FALSE)</f>
        <v>351</v>
      </c>
      <c r="B363" s="105" t="s">
        <v>361</v>
      </c>
      <c r="C363" s="7">
        <v>1000</v>
      </c>
      <c r="D363" s="7">
        <v>1050</v>
      </c>
      <c r="E363" s="7">
        <v>1050</v>
      </c>
      <c r="F363" s="7">
        <v>1070</v>
      </c>
      <c r="G363" s="7">
        <v>1120</v>
      </c>
      <c r="H363" s="7">
        <v>1140</v>
      </c>
      <c r="I363" s="7">
        <v>1150</v>
      </c>
      <c r="J363" s="7">
        <v>1200</v>
      </c>
      <c r="K363" s="7">
        <v>1270</v>
      </c>
      <c r="L363" s="7">
        <v>1280</v>
      </c>
      <c r="M363" s="7">
        <v>1280</v>
      </c>
      <c r="N363" s="7">
        <v>1330</v>
      </c>
      <c r="O363" s="78">
        <v>1390</v>
      </c>
      <c r="P363" s="78">
        <v>1390</v>
      </c>
      <c r="Q363" s="78">
        <v>1380</v>
      </c>
      <c r="R363" s="78">
        <v>1420</v>
      </c>
      <c r="S363" s="78">
        <v>1440</v>
      </c>
      <c r="T363" s="78">
        <v>1410</v>
      </c>
      <c r="U363" s="78">
        <v>1350</v>
      </c>
      <c r="V363">
        <v>1360</v>
      </c>
      <c r="W363">
        <v>1380</v>
      </c>
      <c r="X363" s="36">
        <v>1380</v>
      </c>
      <c r="Y363" s="36">
        <v>1360</v>
      </c>
    </row>
    <row r="364" spans="1:25" x14ac:dyDescent="0.2">
      <c r="A364" s="1">
        <f>VLOOKUP(B364,TabellenBUS!$B$6:$D$386,2,FALSE)</f>
        <v>352</v>
      </c>
      <c r="B364" s="105" t="s">
        <v>362</v>
      </c>
      <c r="C364" s="7">
        <v>530</v>
      </c>
      <c r="D364" s="7">
        <v>540</v>
      </c>
      <c r="E364" s="7">
        <v>530</v>
      </c>
      <c r="F364" s="7">
        <v>520</v>
      </c>
      <c r="G364" s="7">
        <v>530</v>
      </c>
      <c r="H364" s="7">
        <v>510</v>
      </c>
      <c r="I364" s="7">
        <v>510</v>
      </c>
      <c r="J364" s="7">
        <v>510</v>
      </c>
      <c r="K364" s="7">
        <v>500</v>
      </c>
      <c r="L364" s="7">
        <v>500</v>
      </c>
      <c r="M364" s="7">
        <v>480</v>
      </c>
      <c r="N364" s="7">
        <v>530</v>
      </c>
      <c r="O364" s="78">
        <v>560</v>
      </c>
      <c r="P364" s="78">
        <v>570</v>
      </c>
      <c r="Q364" s="78">
        <v>570</v>
      </c>
      <c r="R364" s="78">
        <v>590</v>
      </c>
      <c r="S364" s="78">
        <v>600</v>
      </c>
      <c r="T364" s="78">
        <v>570</v>
      </c>
      <c r="U364" s="78">
        <v>550</v>
      </c>
      <c r="V364">
        <v>540</v>
      </c>
      <c r="W364">
        <v>550</v>
      </c>
      <c r="X364" s="36">
        <v>540</v>
      </c>
      <c r="Y364" s="36">
        <v>510</v>
      </c>
    </row>
    <row r="365" spans="1:25" x14ac:dyDescent="0.2">
      <c r="A365" s="1">
        <f>VLOOKUP(B365,TabellenBUS!$B$6:$D$386,2,FALSE)</f>
        <v>353</v>
      </c>
      <c r="B365" s="105" t="s">
        <v>363</v>
      </c>
      <c r="C365" s="7">
        <v>90</v>
      </c>
      <c r="D365" s="7">
        <v>90</v>
      </c>
      <c r="E365" s="7">
        <v>90</v>
      </c>
      <c r="F365" s="7">
        <v>100</v>
      </c>
      <c r="G365" s="7">
        <v>100</v>
      </c>
      <c r="H365" s="7">
        <v>120</v>
      </c>
      <c r="I365" s="7">
        <v>120</v>
      </c>
      <c r="J365" s="7">
        <v>120</v>
      </c>
      <c r="K365" s="7">
        <v>130</v>
      </c>
      <c r="L365" s="7">
        <v>130</v>
      </c>
      <c r="M365" s="7">
        <v>130</v>
      </c>
      <c r="N365" s="7">
        <v>130</v>
      </c>
      <c r="O365" s="78">
        <v>140</v>
      </c>
      <c r="P365" s="78">
        <v>150</v>
      </c>
      <c r="Q365" s="78">
        <v>140</v>
      </c>
      <c r="R365" s="78">
        <v>150</v>
      </c>
      <c r="S365" s="78">
        <v>150</v>
      </c>
      <c r="T365" s="78">
        <v>150</v>
      </c>
      <c r="U365" s="78">
        <v>140</v>
      </c>
      <c r="V365">
        <v>150</v>
      </c>
      <c r="W365">
        <v>150</v>
      </c>
      <c r="X365" s="36">
        <v>150</v>
      </c>
      <c r="Y365" s="36">
        <v>140</v>
      </c>
    </row>
    <row r="366" spans="1:25" x14ac:dyDescent="0.2">
      <c r="A366" s="1">
        <f>VLOOKUP(B366,TabellenBUS!$B$6:$D$386,2,FALSE)</f>
        <v>354</v>
      </c>
      <c r="B366" s="105" t="s">
        <v>364</v>
      </c>
      <c r="C366" s="7">
        <v>230</v>
      </c>
      <c r="D366" s="7">
        <v>220</v>
      </c>
      <c r="E366" s="7">
        <v>220</v>
      </c>
      <c r="F366" s="7">
        <v>240</v>
      </c>
      <c r="G366" s="7">
        <v>240</v>
      </c>
      <c r="H366" s="7">
        <v>230</v>
      </c>
      <c r="I366" s="7">
        <v>240</v>
      </c>
      <c r="J366" s="7">
        <v>240</v>
      </c>
      <c r="K366" s="7">
        <v>240</v>
      </c>
      <c r="L366" s="7">
        <v>220</v>
      </c>
      <c r="M366" s="7">
        <v>230</v>
      </c>
      <c r="N366" s="7">
        <v>240</v>
      </c>
      <c r="O366" s="78">
        <v>240</v>
      </c>
      <c r="P366" s="78">
        <v>250</v>
      </c>
      <c r="Q366" s="78">
        <v>250</v>
      </c>
      <c r="R366" s="78">
        <v>240</v>
      </c>
      <c r="S366" s="78">
        <v>260</v>
      </c>
      <c r="T366" s="78">
        <v>260</v>
      </c>
      <c r="U366" s="78">
        <v>260</v>
      </c>
      <c r="V366">
        <v>250</v>
      </c>
      <c r="W366">
        <v>260</v>
      </c>
      <c r="X366" s="36">
        <v>250</v>
      </c>
      <c r="Y366" s="36">
        <v>230</v>
      </c>
    </row>
    <row r="367" spans="1:25" x14ac:dyDescent="0.2">
      <c r="A367" s="1">
        <f>VLOOKUP(B367,TabellenBUS!$B$6:$D$386,2,FALSE)</f>
        <v>355</v>
      </c>
      <c r="B367" s="105" t="s">
        <v>365</v>
      </c>
      <c r="C367" s="7">
        <v>640</v>
      </c>
      <c r="D367" s="7">
        <v>640</v>
      </c>
      <c r="E367" s="7">
        <v>650</v>
      </c>
      <c r="F367" s="7">
        <v>690</v>
      </c>
      <c r="G367" s="7">
        <v>700</v>
      </c>
      <c r="H367" s="7">
        <v>700</v>
      </c>
      <c r="I367" s="7">
        <v>710</v>
      </c>
      <c r="J367" s="7">
        <v>720</v>
      </c>
      <c r="K367" s="7">
        <v>740</v>
      </c>
      <c r="L367" s="7">
        <v>760</v>
      </c>
      <c r="M367" s="7">
        <v>750</v>
      </c>
      <c r="N367" s="7">
        <v>740</v>
      </c>
      <c r="O367" s="78">
        <v>750</v>
      </c>
      <c r="P367" s="78">
        <v>760</v>
      </c>
      <c r="Q367" s="78">
        <v>800</v>
      </c>
      <c r="R367" s="78">
        <v>800</v>
      </c>
      <c r="S367" s="78">
        <v>820</v>
      </c>
      <c r="T367" s="78">
        <v>800</v>
      </c>
      <c r="U367" s="78">
        <v>790</v>
      </c>
      <c r="V367">
        <v>780</v>
      </c>
      <c r="W367">
        <v>770</v>
      </c>
      <c r="X367" s="36">
        <v>770</v>
      </c>
      <c r="Y367" s="36">
        <v>760</v>
      </c>
    </row>
    <row r="368" spans="1:25" x14ac:dyDescent="0.2">
      <c r="A368" s="1">
        <f>VLOOKUP(B368,TabellenBUS!$B$6:$D$386,2,FALSE)</f>
        <v>356</v>
      </c>
      <c r="B368" s="105" t="s">
        <v>366</v>
      </c>
      <c r="C368" s="7">
        <v>180</v>
      </c>
      <c r="D368" s="7">
        <v>200</v>
      </c>
      <c r="E368" s="7">
        <v>200</v>
      </c>
      <c r="F368" s="7">
        <v>220</v>
      </c>
      <c r="G368" s="7">
        <v>220</v>
      </c>
      <c r="H368" s="7">
        <v>220</v>
      </c>
      <c r="I368" s="7">
        <v>220</v>
      </c>
      <c r="J368" s="7">
        <v>220</v>
      </c>
      <c r="K368" s="7">
        <v>220</v>
      </c>
      <c r="L368" s="7">
        <v>210</v>
      </c>
      <c r="M368" s="7">
        <v>220</v>
      </c>
      <c r="N368" s="7">
        <v>220</v>
      </c>
      <c r="O368" s="78">
        <v>250</v>
      </c>
      <c r="P368" s="78">
        <v>250</v>
      </c>
      <c r="Q368" s="78">
        <v>240</v>
      </c>
      <c r="R368" s="78">
        <v>250</v>
      </c>
      <c r="S368" s="78">
        <v>250</v>
      </c>
      <c r="T368" s="78">
        <v>240</v>
      </c>
      <c r="U368" s="78">
        <v>230</v>
      </c>
      <c r="V368">
        <v>230</v>
      </c>
      <c r="W368">
        <v>230</v>
      </c>
      <c r="X368" s="36">
        <v>220</v>
      </c>
      <c r="Y368" s="36">
        <v>210</v>
      </c>
    </row>
    <row r="369" spans="1:25" x14ac:dyDescent="0.2">
      <c r="A369" s="1">
        <f>VLOOKUP(B369,TabellenBUS!$B$6:$D$386,2,FALSE)</f>
        <v>357</v>
      </c>
      <c r="B369" s="105" t="s">
        <v>367</v>
      </c>
      <c r="C369" s="7">
        <v>210</v>
      </c>
      <c r="D369" s="7">
        <v>230</v>
      </c>
      <c r="E369" s="7">
        <v>230</v>
      </c>
      <c r="F369" s="7">
        <v>230</v>
      </c>
      <c r="G369" s="7">
        <v>240</v>
      </c>
      <c r="H369" s="7">
        <v>260</v>
      </c>
      <c r="I369" s="7">
        <v>270</v>
      </c>
      <c r="J369" s="7">
        <v>280</v>
      </c>
      <c r="K369" s="7">
        <v>280</v>
      </c>
      <c r="L369" s="7">
        <v>280</v>
      </c>
      <c r="M369" s="7">
        <v>280</v>
      </c>
      <c r="N369" s="7">
        <v>290</v>
      </c>
      <c r="O369" s="78">
        <v>300</v>
      </c>
      <c r="P369" s="78">
        <v>300</v>
      </c>
      <c r="Q369" s="78">
        <v>300</v>
      </c>
      <c r="R369" s="78">
        <v>280</v>
      </c>
      <c r="S369" s="78">
        <v>290</v>
      </c>
      <c r="T369" s="78">
        <v>290</v>
      </c>
      <c r="U369" s="78">
        <v>300</v>
      </c>
      <c r="V369">
        <v>290</v>
      </c>
      <c r="W369">
        <v>290</v>
      </c>
      <c r="X369" s="36">
        <v>300</v>
      </c>
      <c r="Y369" s="36">
        <v>290</v>
      </c>
    </row>
    <row r="370" spans="1:25" x14ac:dyDescent="0.2">
      <c r="A370" s="1">
        <f>VLOOKUP(B370,TabellenBUS!$B$6:$D$386,2,FALSE)</f>
        <v>358</v>
      </c>
      <c r="B370" s="105" t="s">
        <v>368</v>
      </c>
      <c r="C370" s="7">
        <v>220</v>
      </c>
      <c r="D370" s="7">
        <v>230</v>
      </c>
      <c r="E370" s="7">
        <v>240</v>
      </c>
      <c r="F370" s="7">
        <v>250</v>
      </c>
      <c r="G370" s="7">
        <v>260</v>
      </c>
      <c r="H370" s="7">
        <v>270</v>
      </c>
      <c r="I370" s="7">
        <v>250</v>
      </c>
      <c r="J370" s="7">
        <v>280</v>
      </c>
      <c r="K370" s="7">
        <v>300</v>
      </c>
      <c r="L370" s="7">
        <v>290</v>
      </c>
      <c r="M370" s="7">
        <v>280</v>
      </c>
      <c r="N370" s="7">
        <v>280</v>
      </c>
      <c r="O370" s="78">
        <v>290</v>
      </c>
      <c r="P370" s="78">
        <v>270</v>
      </c>
      <c r="Q370" s="78">
        <v>270</v>
      </c>
      <c r="R370" s="78">
        <v>290</v>
      </c>
      <c r="S370" s="78">
        <v>300</v>
      </c>
      <c r="T370" s="78">
        <v>290</v>
      </c>
      <c r="U370" s="78">
        <v>290</v>
      </c>
      <c r="V370">
        <v>290</v>
      </c>
      <c r="W370">
        <v>290</v>
      </c>
      <c r="X370" s="36">
        <v>280</v>
      </c>
      <c r="Y370" s="36">
        <v>270</v>
      </c>
    </row>
    <row r="371" spans="1:25" x14ac:dyDescent="0.2">
      <c r="A371" s="1">
        <f>VLOOKUP(B371,TabellenBUS!$B$6:$D$386,2,FALSE)</f>
        <v>359</v>
      </c>
      <c r="B371" s="105" t="s">
        <v>369</v>
      </c>
      <c r="C371" s="7">
        <v>580</v>
      </c>
      <c r="D371" s="7">
        <v>600</v>
      </c>
      <c r="E371" s="7">
        <v>600</v>
      </c>
      <c r="F371" s="7">
        <v>630</v>
      </c>
      <c r="G371" s="7">
        <v>640</v>
      </c>
      <c r="H371" s="7">
        <v>670</v>
      </c>
      <c r="I371" s="7">
        <v>650</v>
      </c>
      <c r="J371" s="7">
        <v>660</v>
      </c>
      <c r="K371" s="7">
        <v>670</v>
      </c>
      <c r="L371" s="7">
        <v>660</v>
      </c>
      <c r="M371" s="7">
        <v>650</v>
      </c>
      <c r="N371" s="7">
        <v>670</v>
      </c>
      <c r="O371" s="78">
        <v>690</v>
      </c>
      <c r="P371" s="78">
        <v>680</v>
      </c>
      <c r="Q371" s="78">
        <v>670</v>
      </c>
      <c r="R371" s="78">
        <v>680</v>
      </c>
      <c r="S371" s="78">
        <v>670</v>
      </c>
      <c r="T371" s="78">
        <v>660</v>
      </c>
      <c r="U371" s="78">
        <v>660</v>
      </c>
      <c r="V371">
        <v>650</v>
      </c>
      <c r="W371">
        <v>670</v>
      </c>
      <c r="X371" s="36">
        <v>660</v>
      </c>
      <c r="Y371" s="36">
        <v>650</v>
      </c>
    </row>
    <row r="372" spans="1:25" x14ac:dyDescent="0.2">
      <c r="A372" s="1">
        <f>VLOOKUP(B372,TabellenBUS!$B$6:$D$386,2,FALSE)</f>
        <v>360</v>
      </c>
      <c r="B372" s="105" t="s">
        <v>370</v>
      </c>
      <c r="C372" s="7">
        <v>260</v>
      </c>
      <c r="D372" s="7">
        <v>260</v>
      </c>
      <c r="E372" s="7">
        <v>270</v>
      </c>
      <c r="F372" s="7">
        <v>270</v>
      </c>
      <c r="G372" s="7">
        <v>280</v>
      </c>
      <c r="H372" s="7">
        <v>290</v>
      </c>
      <c r="I372" s="7">
        <v>280</v>
      </c>
      <c r="J372" s="7">
        <v>280</v>
      </c>
      <c r="K372" s="7">
        <v>290</v>
      </c>
      <c r="L372" s="7">
        <v>280</v>
      </c>
      <c r="M372" s="7">
        <v>280</v>
      </c>
      <c r="N372" s="7">
        <v>280</v>
      </c>
      <c r="O372" s="78">
        <v>300</v>
      </c>
      <c r="P372" s="78">
        <v>310</v>
      </c>
      <c r="Q372" s="78">
        <v>300</v>
      </c>
      <c r="R372" s="78">
        <v>330</v>
      </c>
      <c r="S372" s="78">
        <v>330</v>
      </c>
      <c r="T372" s="78">
        <v>330</v>
      </c>
      <c r="U372" s="78">
        <v>330</v>
      </c>
      <c r="V372">
        <v>320</v>
      </c>
      <c r="W372">
        <v>320</v>
      </c>
      <c r="X372" s="36">
        <v>320</v>
      </c>
      <c r="Y372" s="36">
        <v>320</v>
      </c>
    </row>
    <row r="373" spans="1:25" x14ac:dyDescent="0.2">
      <c r="A373" s="1">
        <f>VLOOKUP(B373,TabellenBUS!$B$6:$D$386,2,FALSE)</f>
        <v>361</v>
      </c>
      <c r="B373" s="105" t="s">
        <v>371</v>
      </c>
      <c r="C373" s="7">
        <v>510</v>
      </c>
      <c r="D373" s="7">
        <v>530</v>
      </c>
      <c r="E373" s="7">
        <v>510</v>
      </c>
      <c r="F373" s="7">
        <v>510</v>
      </c>
      <c r="G373" s="7">
        <v>530</v>
      </c>
      <c r="H373" s="7">
        <v>540</v>
      </c>
      <c r="I373" s="7">
        <v>510</v>
      </c>
      <c r="J373" s="7">
        <v>530</v>
      </c>
      <c r="K373" s="7">
        <v>520</v>
      </c>
      <c r="L373" s="7">
        <v>520</v>
      </c>
      <c r="M373" s="7">
        <v>500</v>
      </c>
      <c r="N373" s="7">
        <v>520</v>
      </c>
      <c r="O373" s="78">
        <v>530</v>
      </c>
      <c r="P373" s="78">
        <v>540</v>
      </c>
      <c r="Q373" s="78">
        <v>550</v>
      </c>
      <c r="R373" s="78">
        <v>610</v>
      </c>
      <c r="S373" s="78">
        <v>640</v>
      </c>
      <c r="T373" s="78">
        <v>640</v>
      </c>
      <c r="U373" s="78">
        <v>620</v>
      </c>
      <c r="V373">
        <v>610</v>
      </c>
      <c r="W373">
        <v>620</v>
      </c>
      <c r="X373" s="36">
        <v>610</v>
      </c>
      <c r="Y373" s="36">
        <v>610</v>
      </c>
    </row>
    <row r="374" spans="1:25" x14ac:dyDescent="0.2">
      <c r="A374" s="1">
        <f>VLOOKUP(B374,TabellenBUS!$B$6:$D$386,2,FALSE)</f>
        <v>362</v>
      </c>
      <c r="B374" s="105" t="s">
        <v>372</v>
      </c>
      <c r="C374" s="7">
        <v>200</v>
      </c>
      <c r="D374" s="7">
        <v>200</v>
      </c>
      <c r="E374" s="7">
        <v>200</v>
      </c>
      <c r="F374" s="7">
        <v>210</v>
      </c>
      <c r="G374" s="7">
        <v>210</v>
      </c>
      <c r="H374" s="7">
        <v>200</v>
      </c>
      <c r="I374" s="7">
        <v>220</v>
      </c>
      <c r="J374" s="7">
        <v>220</v>
      </c>
      <c r="K374" s="7">
        <v>230</v>
      </c>
      <c r="L374" s="7">
        <v>210</v>
      </c>
      <c r="M374" s="7">
        <v>230</v>
      </c>
      <c r="N374" s="7">
        <v>240</v>
      </c>
      <c r="O374" s="78">
        <v>240</v>
      </c>
      <c r="P374" s="78">
        <v>230</v>
      </c>
      <c r="Q374" s="78">
        <v>230</v>
      </c>
      <c r="R374" s="78">
        <v>240</v>
      </c>
      <c r="S374" s="78">
        <v>250</v>
      </c>
      <c r="T374" s="78">
        <v>250</v>
      </c>
      <c r="U374" s="78">
        <v>250</v>
      </c>
      <c r="V374">
        <v>250</v>
      </c>
      <c r="W374">
        <v>250</v>
      </c>
      <c r="X374" s="36">
        <v>250</v>
      </c>
      <c r="Y374" s="36">
        <v>240</v>
      </c>
    </row>
    <row r="375" spans="1:25" x14ac:dyDescent="0.2">
      <c r="A375" s="1">
        <f>VLOOKUP(B375,TabellenBUS!$B$6:$D$386,2,FALSE)</f>
        <v>363</v>
      </c>
      <c r="B375" s="105" t="s">
        <v>373</v>
      </c>
      <c r="C375" s="7">
        <v>230</v>
      </c>
      <c r="D375" s="7">
        <v>220</v>
      </c>
      <c r="E375" s="7">
        <v>230</v>
      </c>
      <c r="F375" s="7">
        <v>230</v>
      </c>
      <c r="G375" s="7">
        <v>260</v>
      </c>
      <c r="H375" s="7">
        <v>240</v>
      </c>
      <c r="I375" s="7">
        <v>230</v>
      </c>
      <c r="J375" s="7">
        <v>240</v>
      </c>
      <c r="K375" s="7">
        <v>220</v>
      </c>
      <c r="L375" s="7">
        <v>220</v>
      </c>
      <c r="M375" s="7">
        <v>210</v>
      </c>
      <c r="N375" s="7">
        <v>220</v>
      </c>
      <c r="O375" s="78">
        <v>220</v>
      </c>
      <c r="P375" s="78">
        <v>210</v>
      </c>
      <c r="Q375" s="78">
        <v>230</v>
      </c>
      <c r="R375" s="78">
        <v>220</v>
      </c>
      <c r="S375" s="78">
        <v>240</v>
      </c>
      <c r="T375" s="78">
        <v>240</v>
      </c>
      <c r="U375" s="78">
        <v>230</v>
      </c>
      <c r="V375">
        <v>240</v>
      </c>
      <c r="W375">
        <v>240</v>
      </c>
      <c r="X375" s="36">
        <v>230</v>
      </c>
      <c r="Y375" s="36">
        <v>230</v>
      </c>
    </row>
    <row r="376" spans="1:25" x14ac:dyDescent="0.2">
      <c r="A376" s="1">
        <f>VLOOKUP(B376,TabellenBUS!$B$6:$D$386,2,FALSE)</f>
        <v>364</v>
      </c>
      <c r="B376" s="105" t="s">
        <v>374</v>
      </c>
      <c r="C376" s="7">
        <v>70</v>
      </c>
      <c r="D376" s="7">
        <v>70</v>
      </c>
      <c r="E376" s="7">
        <v>80</v>
      </c>
      <c r="F376" s="7">
        <v>90</v>
      </c>
      <c r="G376" s="7">
        <v>90</v>
      </c>
      <c r="H376" s="7">
        <v>100</v>
      </c>
      <c r="I376" s="7">
        <v>100</v>
      </c>
      <c r="J376" s="7">
        <v>90</v>
      </c>
      <c r="K376" s="7">
        <v>100</v>
      </c>
      <c r="L376" s="7">
        <v>100</v>
      </c>
      <c r="M376" s="7">
        <v>120</v>
      </c>
      <c r="N376" s="7">
        <v>130</v>
      </c>
      <c r="O376" s="78">
        <v>130</v>
      </c>
      <c r="P376" s="78">
        <v>130</v>
      </c>
      <c r="Q376" s="78">
        <v>130</v>
      </c>
      <c r="R376" s="78">
        <v>130</v>
      </c>
      <c r="S376" s="78">
        <v>130</v>
      </c>
      <c r="T376" s="78">
        <v>140</v>
      </c>
      <c r="U376" s="78">
        <v>130</v>
      </c>
      <c r="V376">
        <v>130</v>
      </c>
      <c r="W376">
        <v>140</v>
      </c>
      <c r="X376" s="36">
        <v>140</v>
      </c>
      <c r="Y376" s="36">
        <v>130</v>
      </c>
    </row>
    <row r="377" spans="1:25" x14ac:dyDescent="0.2">
      <c r="A377" s="1">
        <f>VLOOKUP(B377,TabellenBUS!$B$6:$D$386,2,FALSE)</f>
        <v>365</v>
      </c>
      <c r="B377" s="105" t="s">
        <v>375</v>
      </c>
      <c r="C377" s="7">
        <v>90</v>
      </c>
      <c r="D377" s="7">
        <v>100</v>
      </c>
      <c r="E377" s="7">
        <v>100</v>
      </c>
      <c r="F377" s="7">
        <v>110</v>
      </c>
      <c r="G377" s="7">
        <v>120</v>
      </c>
      <c r="H377" s="7">
        <v>120</v>
      </c>
      <c r="I377" s="7">
        <v>120</v>
      </c>
      <c r="J377" s="7">
        <v>120</v>
      </c>
      <c r="K377" s="7">
        <v>140</v>
      </c>
      <c r="L377" s="7">
        <v>150</v>
      </c>
      <c r="M377" s="7">
        <v>150</v>
      </c>
      <c r="N377" s="7">
        <v>150</v>
      </c>
      <c r="O377" s="78">
        <v>150</v>
      </c>
      <c r="P377" s="78">
        <v>160</v>
      </c>
      <c r="Q377" s="78">
        <v>170</v>
      </c>
      <c r="R377" s="78">
        <v>170</v>
      </c>
      <c r="S377" s="78">
        <v>170</v>
      </c>
      <c r="T377" s="78">
        <v>180</v>
      </c>
      <c r="U377" s="78">
        <v>170</v>
      </c>
      <c r="V377">
        <v>170</v>
      </c>
      <c r="W377">
        <v>170</v>
      </c>
      <c r="X377" s="36">
        <v>170</v>
      </c>
      <c r="Y377" s="36">
        <v>160</v>
      </c>
    </row>
    <row r="378" spans="1:25" x14ac:dyDescent="0.2">
      <c r="A378" s="1">
        <f>VLOOKUP(B378,TabellenBUS!$B$6:$D$386,2,FALSE)</f>
        <v>366</v>
      </c>
      <c r="B378" s="105" t="s">
        <v>376</v>
      </c>
      <c r="C378" s="7">
        <v>3400</v>
      </c>
      <c r="D378" s="7">
        <v>3460</v>
      </c>
      <c r="E378" s="7">
        <v>3570</v>
      </c>
      <c r="F378" s="7">
        <v>3710</v>
      </c>
      <c r="G378" s="7">
        <v>3910</v>
      </c>
      <c r="H378" s="7">
        <v>4040</v>
      </c>
      <c r="I378" s="7">
        <v>4060</v>
      </c>
      <c r="J378" s="7">
        <v>4130</v>
      </c>
      <c r="K378" s="7">
        <v>4260</v>
      </c>
      <c r="L378" s="7">
        <v>4260</v>
      </c>
      <c r="M378" s="7">
        <v>4240</v>
      </c>
      <c r="N378" s="7">
        <v>4370</v>
      </c>
      <c r="O378" s="78">
        <v>4430</v>
      </c>
      <c r="P378" s="78">
        <v>4410</v>
      </c>
      <c r="Q378" s="78">
        <v>4380</v>
      </c>
      <c r="R378" s="78">
        <v>4450</v>
      </c>
      <c r="S378" s="78">
        <v>4550</v>
      </c>
      <c r="T378" s="78">
        <v>4540</v>
      </c>
      <c r="U378" s="78">
        <v>4490</v>
      </c>
      <c r="V378">
        <v>4430</v>
      </c>
      <c r="W378">
        <v>4350</v>
      </c>
      <c r="X378" s="36">
        <v>4240</v>
      </c>
      <c r="Y378" s="36">
        <v>4110</v>
      </c>
    </row>
    <row r="379" spans="1:25" x14ac:dyDescent="0.2">
      <c r="A379" s="1">
        <f>VLOOKUP(B379,TabellenBUS!$B$6:$D$386,2,FALSE)</f>
        <v>367</v>
      </c>
      <c r="B379" s="105" t="s">
        <v>377</v>
      </c>
      <c r="C379" s="7">
        <v>300</v>
      </c>
      <c r="D379" s="7">
        <v>310</v>
      </c>
      <c r="E379" s="7">
        <v>290</v>
      </c>
      <c r="F379" s="7">
        <v>310</v>
      </c>
      <c r="G379" s="7">
        <v>320</v>
      </c>
      <c r="H379" s="7">
        <v>320</v>
      </c>
      <c r="I379" s="7">
        <v>290</v>
      </c>
      <c r="J379" s="7">
        <v>320</v>
      </c>
      <c r="K379" s="7">
        <v>340</v>
      </c>
      <c r="L379" s="7">
        <v>350</v>
      </c>
      <c r="M379" s="7">
        <v>340</v>
      </c>
      <c r="N379" s="7">
        <v>340</v>
      </c>
      <c r="O379" s="78">
        <v>350</v>
      </c>
      <c r="P379" s="78">
        <v>360</v>
      </c>
      <c r="Q379" s="78">
        <v>360</v>
      </c>
      <c r="R379" s="78">
        <v>390</v>
      </c>
      <c r="S379" s="78">
        <v>390</v>
      </c>
      <c r="T379" s="78">
        <v>390</v>
      </c>
      <c r="U379" s="78">
        <v>380</v>
      </c>
      <c r="V379">
        <v>360</v>
      </c>
      <c r="W379">
        <v>360</v>
      </c>
      <c r="X379" s="36">
        <v>350</v>
      </c>
      <c r="Y379" s="36">
        <v>340</v>
      </c>
    </row>
    <row r="380" spans="1:25" x14ac:dyDescent="0.2">
      <c r="A380" s="1">
        <f>VLOOKUP(B380,TabellenBUS!$B$6:$D$386,2,FALSE)</f>
        <v>368</v>
      </c>
      <c r="B380" s="105" t="s">
        <v>378</v>
      </c>
      <c r="C380" s="7">
        <v>380</v>
      </c>
      <c r="D380" s="7">
        <v>380</v>
      </c>
      <c r="E380" s="7">
        <v>380</v>
      </c>
      <c r="F380" s="7">
        <v>380</v>
      </c>
      <c r="G380" s="7">
        <v>400</v>
      </c>
      <c r="H380" s="7">
        <v>400</v>
      </c>
      <c r="I380" s="7">
        <v>400</v>
      </c>
      <c r="J380" s="7">
        <v>410</v>
      </c>
      <c r="K380" s="7">
        <v>400</v>
      </c>
      <c r="L380" s="7">
        <v>390</v>
      </c>
      <c r="M380" s="7">
        <v>380</v>
      </c>
      <c r="N380" s="7">
        <v>380</v>
      </c>
      <c r="O380" s="78">
        <v>390</v>
      </c>
      <c r="P380" s="78">
        <v>400</v>
      </c>
      <c r="Q380" s="78">
        <v>410</v>
      </c>
      <c r="R380" s="78">
        <v>420</v>
      </c>
      <c r="S380" s="78">
        <v>440</v>
      </c>
      <c r="T380" s="78">
        <v>430</v>
      </c>
      <c r="U380" s="78">
        <v>430</v>
      </c>
      <c r="V380">
        <v>420</v>
      </c>
      <c r="W380">
        <v>420</v>
      </c>
      <c r="X380" s="36">
        <v>410</v>
      </c>
      <c r="Y380" s="36">
        <v>410</v>
      </c>
    </row>
    <row r="381" spans="1:25" x14ac:dyDescent="0.2">
      <c r="A381" s="1">
        <f>VLOOKUP(B381,TabellenBUS!$B$6:$D$386,2,FALSE)</f>
        <v>369</v>
      </c>
      <c r="B381" s="105" t="s">
        <v>379</v>
      </c>
      <c r="C381" s="7">
        <v>80</v>
      </c>
      <c r="D381" s="7">
        <v>80</v>
      </c>
      <c r="E381" s="7">
        <v>80</v>
      </c>
      <c r="F381" s="7">
        <v>80</v>
      </c>
      <c r="G381" s="7">
        <v>90</v>
      </c>
      <c r="H381" s="7">
        <v>90</v>
      </c>
      <c r="I381" s="7">
        <v>80</v>
      </c>
      <c r="J381" s="7">
        <v>80</v>
      </c>
      <c r="K381" s="7">
        <v>90</v>
      </c>
      <c r="L381" s="7">
        <v>90</v>
      </c>
      <c r="M381" s="7">
        <v>90</v>
      </c>
      <c r="N381" s="7">
        <v>90</v>
      </c>
      <c r="O381" s="78">
        <v>100</v>
      </c>
      <c r="P381" s="78">
        <v>110</v>
      </c>
      <c r="Q381" s="78">
        <v>120</v>
      </c>
      <c r="R381" s="78">
        <v>120</v>
      </c>
      <c r="S381" s="78">
        <v>110</v>
      </c>
      <c r="T381" s="78">
        <v>120</v>
      </c>
      <c r="U381" s="78">
        <v>110</v>
      </c>
      <c r="V381">
        <v>110</v>
      </c>
      <c r="W381">
        <v>100</v>
      </c>
      <c r="X381" s="36">
        <v>100</v>
      </c>
      <c r="Y381" s="36">
        <v>110</v>
      </c>
    </row>
    <row r="382" spans="1:25" x14ac:dyDescent="0.2">
      <c r="A382" s="1">
        <f>VLOOKUP(B382,TabellenBUS!$B$6:$D$386,2,FALSE)</f>
        <v>370</v>
      </c>
      <c r="B382" s="105" t="s">
        <v>380</v>
      </c>
      <c r="C382" s="7">
        <v>260</v>
      </c>
      <c r="D382" s="7">
        <v>260</v>
      </c>
      <c r="E382" s="7">
        <v>250</v>
      </c>
      <c r="F382" s="7">
        <v>260</v>
      </c>
      <c r="G382" s="7">
        <v>260</v>
      </c>
      <c r="H382" s="7">
        <v>270</v>
      </c>
      <c r="I382" s="7">
        <v>280</v>
      </c>
      <c r="J382" s="7">
        <v>290</v>
      </c>
      <c r="K382" s="7">
        <v>300</v>
      </c>
      <c r="L382" s="7">
        <v>300</v>
      </c>
      <c r="M382" s="7">
        <v>280</v>
      </c>
      <c r="N382" s="7">
        <v>280</v>
      </c>
      <c r="O382" s="78">
        <v>300</v>
      </c>
      <c r="P382" s="78">
        <v>300</v>
      </c>
      <c r="Q382" s="78">
        <v>300</v>
      </c>
      <c r="R382" s="78">
        <v>310</v>
      </c>
      <c r="S382" s="78">
        <v>310</v>
      </c>
      <c r="T382" s="78">
        <v>320</v>
      </c>
      <c r="U382" s="78">
        <v>310</v>
      </c>
      <c r="V382">
        <v>320</v>
      </c>
      <c r="W382">
        <v>320</v>
      </c>
      <c r="X382" s="36">
        <v>310</v>
      </c>
      <c r="Y382" s="36">
        <v>310</v>
      </c>
    </row>
    <row r="383" spans="1:25" x14ac:dyDescent="0.2">
      <c r="A383" s="1">
        <f>VLOOKUP(B383,TabellenBUS!$B$6:$D$386,2,FALSE)</f>
        <v>371</v>
      </c>
      <c r="B383" s="105" t="s">
        <v>381</v>
      </c>
      <c r="C383" s="7">
        <v>1100</v>
      </c>
      <c r="D383" s="7">
        <v>1150</v>
      </c>
      <c r="E383" s="7">
        <v>1180</v>
      </c>
      <c r="F383" s="7">
        <v>1210</v>
      </c>
      <c r="G383" s="7">
        <v>1310</v>
      </c>
      <c r="H383" s="7">
        <v>1350</v>
      </c>
      <c r="I383" s="7">
        <v>1320</v>
      </c>
      <c r="J383" s="7">
        <v>1340</v>
      </c>
      <c r="K383" s="7">
        <v>1380</v>
      </c>
      <c r="L383" s="7">
        <v>1400</v>
      </c>
      <c r="M383" s="7">
        <v>1410</v>
      </c>
      <c r="N383" s="7">
        <v>1470</v>
      </c>
      <c r="O383" s="78">
        <v>1490</v>
      </c>
      <c r="P383" s="78">
        <v>1470</v>
      </c>
      <c r="Q383" s="78">
        <v>1470</v>
      </c>
      <c r="R383" s="78">
        <v>1490</v>
      </c>
      <c r="S383" s="78">
        <v>1540</v>
      </c>
      <c r="T383" s="78">
        <v>1570</v>
      </c>
      <c r="U383" s="78">
        <v>1520</v>
      </c>
      <c r="V383">
        <v>1470</v>
      </c>
      <c r="W383">
        <v>1470</v>
      </c>
      <c r="X383" s="36">
        <v>1450</v>
      </c>
      <c r="Y383" s="36">
        <v>1400</v>
      </c>
    </row>
    <row r="384" spans="1:25" x14ac:dyDescent="0.2">
      <c r="A384" s="1">
        <f>VLOOKUP(B384,TabellenBUS!$B$6:$D$386,2,FALSE)</f>
        <v>372</v>
      </c>
      <c r="B384" s="105" t="s">
        <v>382</v>
      </c>
      <c r="C384" s="7">
        <v>570</v>
      </c>
      <c r="D384" s="7">
        <v>590</v>
      </c>
      <c r="E384" s="7">
        <v>590</v>
      </c>
      <c r="F384" s="7">
        <v>600</v>
      </c>
      <c r="G384" s="7">
        <v>640</v>
      </c>
      <c r="H384" s="7">
        <v>660</v>
      </c>
      <c r="I384" s="7">
        <v>640</v>
      </c>
      <c r="J384" s="7">
        <v>660</v>
      </c>
      <c r="K384" s="7">
        <v>670</v>
      </c>
      <c r="L384" s="7">
        <v>680</v>
      </c>
      <c r="M384" s="7">
        <v>670</v>
      </c>
      <c r="N384" s="7">
        <v>680</v>
      </c>
      <c r="O384" s="78">
        <v>700</v>
      </c>
      <c r="P384" s="78">
        <v>690</v>
      </c>
      <c r="Q384" s="78">
        <v>690</v>
      </c>
      <c r="R384" s="78">
        <v>700</v>
      </c>
      <c r="S384" s="78">
        <v>700</v>
      </c>
      <c r="T384" s="78">
        <v>700</v>
      </c>
      <c r="U384" s="78">
        <v>690</v>
      </c>
      <c r="V384">
        <v>680</v>
      </c>
      <c r="W384">
        <v>930</v>
      </c>
      <c r="X384" s="36">
        <v>900</v>
      </c>
      <c r="Y384" s="36">
        <v>890</v>
      </c>
    </row>
    <row r="385" spans="1:25" x14ac:dyDescent="0.2">
      <c r="A385" s="1">
        <f>VLOOKUP(B385,TabellenBUS!$B$6:$D$386,2,FALSE)</f>
        <v>373</v>
      </c>
      <c r="B385" s="105" t="s">
        <v>383</v>
      </c>
      <c r="C385" s="7">
        <v>3100</v>
      </c>
      <c r="D385" s="7">
        <v>3220</v>
      </c>
      <c r="E385" s="7">
        <v>3250</v>
      </c>
      <c r="F385" s="7">
        <v>3210</v>
      </c>
      <c r="G385" s="7">
        <v>3290</v>
      </c>
      <c r="H385" s="7">
        <v>3340</v>
      </c>
      <c r="I385" s="7">
        <v>3290</v>
      </c>
      <c r="J385" s="7">
        <v>3220</v>
      </c>
      <c r="K385" s="7">
        <v>3280</v>
      </c>
      <c r="L385" s="7">
        <v>3280</v>
      </c>
      <c r="M385" s="7">
        <v>3280</v>
      </c>
      <c r="N385" s="7">
        <v>3310</v>
      </c>
      <c r="O385" s="78">
        <v>3510</v>
      </c>
      <c r="P385" s="78">
        <v>3560</v>
      </c>
      <c r="Q385" s="78">
        <v>3570</v>
      </c>
      <c r="R385" s="78">
        <v>3540</v>
      </c>
      <c r="S385" s="78">
        <v>3610</v>
      </c>
      <c r="T385" s="78">
        <v>3580</v>
      </c>
      <c r="U385" s="78">
        <v>3510</v>
      </c>
      <c r="V385">
        <v>3470</v>
      </c>
      <c r="W385">
        <v>3450</v>
      </c>
      <c r="X385" s="36">
        <v>3380</v>
      </c>
      <c r="Y385" s="36">
        <v>3260</v>
      </c>
    </row>
    <row r="386" spans="1:25" x14ac:dyDescent="0.2">
      <c r="A386" s="1">
        <f>VLOOKUP(B386,TabellenBUS!$B$6:$D$386,2,FALSE)</f>
        <v>374</v>
      </c>
      <c r="B386" s="105" t="s">
        <v>384</v>
      </c>
      <c r="C386" s="7">
        <v>50</v>
      </c>
      <c r="D386" s="7">
        <v>50</v>
      </c>
      <c r="E386" s="7">
        <v>60</v>
      </c>
      <c r="F386" s="7">
        <v>60</v>
      </c>
      <c r="G386" s="7">
        <v>60</v>
      </c>
      <c r="H386" s="7">
        <v>70</v>
      </c>
      <c r="I386" s="7">
        <v>70</v>
      </c>
      <c r="J386" s="7">
        <v>70</v>
      </c>
      <c r="K386" s="7">
        <v>60</v>
      </c>
      <c r="L386" s="7">
        <v>60</v>
      </c>
      <c r="M386" s="7">
        <v>60</v>
      </c>
      <c r="N386" s="7">
        <v>60</v>
      </c>
      <c r="O386" s="78">
        <v>60</v>
      </c>
      <c r="P386" s="78">
        <v>70</v>
      </c>
      <c r="Q386" s="78">
        <v>70</v>
      </c>
      <c r="R386" s="78">
        <v>60</v>
      </c>
      <c r="S386" s="78">
        <v>70</v>
      </c>
      <c r="T386" s="78">
        <v>70</v>
      </c>
      <c r="U386" s="78">
        <v>70</v>
      </c>
      <c r="V386">
        <v>70</v>
      </c>
      <c r="W386">
        <v>70</v>
      </c>
      <c r="X386" s="36">
        <v>70</v>
      </c>
      <c r="Y386" s="36">
        <v>60</v>
      </c>
    </row>
    <row r="387" spans="1:25" x14ac:dyDescent="0.2">
      <c r="A387" s="1">
        <f>VLOOKUP(B387,TabellenBUS!$B$6:$D$386,2,FALSE)</f>
        <v>375</v>
      </c>
      <c r="B387" s="105" t="s">
        <v>385</v>
      </c>
      <c r="C387" s="7">
        <v>180</v>
      </c>
      <c r="D387" s="7">
        <v>180</v>
      </c>
      <c r="E387" s="7">
        <v>190</v>
      </c>
      <c r="F387" s="7">
        <v>200</v>
      </c>
      <c r="G387" s="7">
        <v>210</v>
      </c>
      <c r="H387" s="7">
        <v>200</v>
      </c>
      <c r="I387" s="7">
        <v>210</v>
      </c>
      <c r="J387" s="7">
        <v>220</v>
      </c>
      <c r="K387" s="7">
        <v>230</v>
      </c>
      <c r="L387" s="7">
        <v>230</v>
      </c>
      <c r="M387" s="7">
        <v>210</v>
      </c>
      <c r="N387" s="7">
        <v>210</v>
      </c>
      <c r="O387" s="78">
        <v>210</v>
      </c>
      <c r="P387" s="78">
        <v>220</v>
      </c>
      <c r="Q387" s="78">
        <v>230</v>
      </c>
      <c r="R387" s="78">
        <v>230</v>
      </c>
      <c r="S387" s="78">
        <v>240</v>
      </c>
      <c r="T387" s="78">
        <v>250</v>
      </c>
      <c r="U387" s="78">
        <v>230</v>
      </c>
      <c r="V387">
        <v>240</v>
      </c>
      <c r="W387">
        <v>250</v>
      </c>
      <c r="X387" s="36">
        <v>240</v>
      </c>
      <c r="Y387" s="36">
        <v>240</v>
      </c>
    </row>
    <row r="388" spans="1:25" x14ac:dyDescent="0.2">
      <c r="A388" s="1">
        <f>VLOOKUP(B388,TabellenBUS!$B$6:$D$386,2,FALSE)</f>
        <v>376</v>
      </c>
      <c r="B388" s="105" t="s">
        <v>386</v>
      </c>
      <c r="C388" s="7">
        <v>530</v>
      </c>
      <c r="D388" s="7">
        <v>540</v>
      </c>
      <c r="E388" s="7">
        <v>530</v>
      </c>
      <c r="F388" s="7">
        <v>510</v>
      </c>
      <c r="G388" s="7">
        <v>510</v>
      </c>
      <c r="H388" s="7">
        <v>510</v>
      </c>
      <c r="I388" s="7">
        <v>510</v>
      </c>
      <c r="J388" s="7">
        <v>530</v>
      </c>
      <c r="K388" s="7">
        <v>540</v>
      </c>
      <c r="L388" s="7">
        <v>550</v>
      </c>
      <c r="M388" s="7">
        <v>540</v>
      </c>
      <c r="N388" s="7">
        <v>550</v>
      </c>
      <c r="O388" s="78">
        <v>590</v>
      </c>
      <c r="P388" s="78">
        <v>600</v>
      </c>
      <c r="Q388" s="78">
        <v>620</v>
      </c>
      <c r="R388" s="78">
        <v>610</v>
      </c>
      <c r="S388" s="78">
        <v>620</v>
      </c>
      <c r="T388" s="78">
        <v>630</v>
      </c>
      <c r="U388" s="78">
        <v>610</v>
      </c>
      <c r="V388">
        <v>620</v>
      </c>
      <c r="W388">
        <v>600</v>
      </c>
      <c r="X388" s="36">
        <v>600</v>
      </c>
      <c r="Y388" s="36">
        <v>590</v>
      </c>
    </row>
    <row r="389" spans="1:25" x14ac:dyDescent="0.2">
      <c r="A389" s="1">
        <f>VLOOKUP(B389,TabellenBUS!$B$6:$D$386,2,FALSE)</f>
        <v>377</v>
      </c>
      <c r="B389" s="105" t="s">
        <v>387</v>
      </c>
      <c r="C389" s="7">
        <v>140</v>
      </c>
      <c r="D389" s="7">
        <v>140</v>
      </c>
      <c r="E389" s="7">
        <v>150</v>
      </c>
      <c r="F389" s="7">
        <v>150</v>
      </c>
      <c r="G389" s="7">
        <v>170</v>
      </c>
      <c r="H389" s="7">
        <v>160</v>
      </c>
      <c r="I389" s="7">
        <v>170</v>
      </c>
      <c r="J389" s="7">
        <v>180</v>
      </c>
      <c r="K389" s="7">
        <v>190</v>
      </c>
      <c r="L389" s="7">
        <v>190</v>
      </c>
      <c r="M389" s="7">
        <v>190</v>
      </c>
      <c r="N389" s="7">
        <v>220</v>
      </c>
      <c r="O389" s="78">
        <v>240</v>
      </c>
      <c r="P389" s="78">
        <v>240</v>
      </c>
      <c r="Q389" s="78">
        <v>240</v>
      </c>
      <c r="R389" s="78">
        <v>240</v>
      </c>
      <c r="S389" s="78">
        <v>250</v>
      </c>
      <c r="T389" s="78">
        <v>250</v>
      </c>
      <c r="U389" s="78">
        <v>250</v>
      </c>
      <c r="V389">
        <v>240</v>
      </c>
      <c r="W389">
        <v>220</v>
      </c>
      <c r="X389" s="36">
        <v>220</v>
      </c>
      <c r="Y389" s="36">
        <v>210</v>
      </c>
    </row>
    <row r="390" spans="1:25" x14ac:dyDescent="0.2">
      <c r="A390" s="1">
        <f>VLOOKUP(B390,TabellenBUS!$B$6:$D$386,2,FALSE)</f>
        <v>378</v>
      </c>
      <c r="B390" s="105" t="s">
        <v>388</v>
      </c>
      <c r="C390" s="7">
        <v>1220</v>
      </c>
      <c r="D390" s="7">
        <v>1260</v>
      </c>
      <c r="E390" s="7">
        <v>1280</v>
      </c>
      <c r="F390" s="7">
        <v>1340</v>
      </c>
      <c r="G390" s="7">
        <v>1420</v>
      </c>
      <c r="H390" s="7">
        <v>1450</v>
      </c>
      <c r="I390" s="7">
        <v>1480</v>
      </c>
      <c r="J390" s="7">
        <v>1520</v>
      </c>
      <c r="K390" s="7">
        <v>1570</v>
      </c>
      <c r="L390" s="7">
        <v>1590</v>
      </c>
      <c r="M390" s="7">
        <v>1620</v>
      </c>
      <c r="N390" s="7">
        <v>1630</v>
      </c>
      <c r="O390" s="78">
        <v>1660</v>
      </c>
      <c r="P390" s="78">
        <v>1680</v>
      </c>
      <c r="Q390" s="78">
        <v>1670</v>
      </c>
      <c r="R390" s="78">
        <v>1700</v>
      </c>
      <c r="S390" s="78">
        <v>1690</v>
      </c>
      <c r="T390" s="78">
        <v>1680</v>
      </c>
      <c r="U390" s="78">
        <v>1630</v>
      </c>
      <c r="V390">
        <v>1620</v>
      </c>
      <c r="W390">
        <v>1630</v>
      </c>
      <c r="X390" s="36">
        <v>1630</v>
      </c>
      <c r="Y390" s="36">
        <v>1580</v>
      </c>
    </row>
    <row r="391" spans="1:25" x14ac:dyDescent="0.2">
      <c r="A391" s="1">
        <f>VLOOKUP(B391,TabellenBUS!$B$6:$D$386,2,FALSE)</f>
        <v>379</v>
      </c>
      <c r="B391" s="105" t="s">
        <v>389</v>
      </c>
      <c r="C391" s="7">
        <v>190</v>
      </c>
      <c r="D391" s="7">
        <v>200</v>
      </c>
      <c r="E391" s="7">
        <v>190</v>
      </c>
      <c r="F391" s="7">
        <v>190</v>
      </c>
      <c r="G391" s="7">
        <v>190</v>
      </c>
      <c r="H391" s="7">
        <v>190</v>
      </c>
      <c r="I391" s="7">
        <v>200</v>
      </c>
      <c r="J391" s="7">
        <v>190</v>
      </c>
      <c r="K391" s="7">
        <v>200</v>
      </c>
      <c r="L391" s="7">
        <v>190</v>
      </c>
      <c r="M391" s="7">
        <v>190</v>
      </c>
      <c r="N391" s="7">
        <v>210</v>
      </c>
      <c r="O391" s="78">
        <v>220</v>
      </c>
      <c r="P391" s="78">
        <v>230</v>
      </c>
      <c r="Q391" s="78">
        <v>230</v>
      </c>
      <c r="R391" s="78">
        <v>230</v>
      </c>
      <c r="S391" s="78">
        <v>240</v>
      </c>
      <c r="T391" s="78">
        <v>250</v>
      </c>
      <c r="U391" s="78">
        <v>240</v>
      </c>
      <c r="V391">
        <v>250</v>
      </c>
      <c r="W391">
        <v>250</v>
      </c>
      <c r="X391" s="36">
        <v>250</v>
      </c>
      <c r="Y391" s="36">
        <v>240</v>
      </c>
    </row>
    <row r="392" spans="1:25" x14ac:dyDescent="0.2">
      <c r="A392" s="1">
        <f>VLOOKUP(B392,TabellenBUS!$B$6:$D$386,2,FALSE)</f>
        <v>380</v>
      </c>
      <c r="B392" s="105" t="s">
        <v>390</v>
      </c>
      <c r="C392" s="7">
        <v>900</v>
      </c>
      <c r="D392" s="7">
        <v>920</v>
      </c>
      <c r="E392" s="7">
        <v>930</v>
      </c>
      <c r="F392" s="7">
        <v>980</v>
      </c>
      <c r="G392" s="7">
        <v>1010</v>
      </c>
      <c r="H392" s="7">
        <v>1030</v>
      </c>
      <c r="I392" s="7">
        <v>1040</v>
      </c>
      <c r="J392" s="7">
        <v>1080</v>
      </c>
      <c r="K392" s="7">
        <v>1120</v>
      </c>
      <c r="L392" s="7">
        <v>1110</v>
      </c>
      <c r="M392" s="7">
        <v>1130</v>
      </c>
      <c r="N392" s="7">
        <v>1160</v>
      </c>
      <c r="O392" s="78">
        <v>1190</v>
      </c>
      <c r="P392" s="78">
        <v>1180</v>
      </c>
      <c r="Q392" s="78">
        <v>1190</v>
      </c>
      <c r="R392" s="78">
        <v>1190</v>
      </c>
      <c r="S392" s="78">
        <v>1220</v>
      </c>
      <c r="T392" s="78">
        <v>1230</v>
      </c>
      <c r="U392" s="78">
        <v>1250</v>
      </c>
      <c r="V392">
        <v>1250</v>
      </c>
      <c r="W392">
        <v>1240</v>
      </c>
      <c r="X392" s="36">
        <v>1240</v>
      </c>
      <c r="Y392" s="36">
        <v>1240</v>
      </c>
    </row>
    <row r="393" spans="1:25" x14ac:dyDescent="0.2">
      <c r="A393" s="1">
        <f>VLOOKUP(B393,TabellenBUS!$B$6:$D$386,2,FALSE)</f>
        <v>381</v>
      </c>
      <c r="B393" s="105" t="s">
        <v>391</v>
      </c>
      <c r="C393" s="7">
        <v>3070</v>
      </c>
      <c r="D393" s="7">
        <v>3140</v>
      </c>
      <c r="E393" s="7">
        <v>3100</v>
      </c>
      <c r="F393" s="7">
        <v>3150</v>
      </c>
      <c r="G393" s="7">
        <v>3240</v>
      </c>
      <c r="H393" s="7">
        <v>3280</v>
      </c>
      <c r="I393" s="7">
        <v>3310</v>
      </c>
      <c r="J393" s="7">
        <v>3370</v>
      </c>
      <c r="K393" s="7">
        <v>3450</v>
      </c>
      <c r="L393" s="7">
        <v>3460</v>
      </c>
      <c r="M393" s="7">
        <v>3500</v>
      </c>
      <c r="N393" s="7">
        <v>3560</v>
      </c>
      <c r="O393" s="78">
        <v>3650</v>
      </c>
      <c r="P393" s="78">
        <v>3690</v>
      </c>
      <c r="Q393" s="78">
        <v>3680</v>
      </c>
      <c r="R393" s="78">
        <v>3760</v>
      </c>
      <c r="S393" s="78">
        <v>3830</v>
      </c>
      <c r="T393" s="78">
        <v>3850</v>
      </c>
      <c r="U393" s="78">
        <v>3790</v>
      </c>
      <c r="V393">
        <v>3780</v>
      </c>
      <c r="W393">
        <v>3790</v>
      </c>
      <c r="X393" s="36">
        <v>3760</v>
      </c>
      <c r="Y393" s="36">
        <v>3680</v>
      </c>
    </row>
    <row r="394" spans="1:25" x14ac:dyDescent="0.2">
      <c r="A394" s="1">
        <f>VLOOKUP(B394,TabellenBUS!$B$6:$D$386,2,FALSE)</f>
        <v>350</v>
      </c>
      <c r="B394" s="2" t="s">
        <v>690</v>
      </c>
      <c r="W394">
        <v>600</v>
      </c>
      <c r="X394" s="36">
        <v>580</v>
      </c>
      <c r="Y394" s="36">
        <v>560</v>
      </c>
    </row>
    <row r="395" spans="1:25" x14ac:dyDescent="0.2">
      <c r="A395" s="1">
        <f>VLOOKUP(B395,TabellenBUS!$B$6:$D$386,2,FALSE)</f>
        <v>210</v>
      </c>
      <c r="B395" s="2" t="s">
        <v>688</v>
      </c>
      <c r="U395"/>
      <c r="W395">
        <v>2040</v>
      </c>
      <c r="X395" s="36">
        <v>2000</v>
      </c>
      <c r="Y395" s="36">
        <v>1950</v>
      </c>
    </row>
    <row r="396" spans="1:25" x14ac:dyDescent="0.2">
      <c r="A396" s="1">
        <f>VLOOKUP(B396,TabellenBUS!$B$6:$D$386,2,FALSE)</f>
        <v>337</v>
      </c>
      <c r="B396" s="2" t="s">
        <v>689</v>
      </c>
      <c r="W396">
        <v>1130</v>
      </c>
      <c r="X396" s="36">
        <v>1090</v>
      </c>
      <c r="Y396" s="36">
        <v>1090</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6"/>
  <dimension ref="A1:Y1182"/>
  <sheetViews>
    <sheetView workbookViewId="0">
      <selection activeCell="H58" sqref="H58"/>
    </sheetView>
  </sheetViews>
  <sheetFormatPr defaultRowHeight="12.75" x14ac:dyDescent="0.2"/>
  <cols>
    <col min="2" max="2" width="9.140625" style="89"/>
    <col min="3" max="3" width="15.42578125" customWidth="1"/>
    <col min="4" max="4" width="17.140625" customWidth="1"/>
  </cols>
  <sheetData>
    <row r="1" spans="1:25" ht="15" x14ac:dyDescent="0.25">
      <c r="B1" s="5" t="s">
        <v>572</v>
      </c>
      <c r="E1" s="48" t="s">
        <v>454</v>
      </c>
      <c r="F1" s="48"/>
      <c r="G1" s="48" t="str">
        <f>HLOOKUP(MAX($F$2:Y$2),$F$2:Y$3,2,FALSE)</f>
        <v>september 2018</v>
      </c>
      <c r="K1" s="3"/>
      <c r="L1" s="3"/>
      <c r="N1" s="37"/>
      <c r="O1" s="36"/>
    </row>
    <row r="2" spans="1:25" s="50" customFormat="1" ht="15" x14ac:dyDescent="0.25">
      <c r="B2" s="90"/>
      <c r="E2" s="50">
        <v>0</v>
      </c>
      <c r="F2" s="49">
        <f t="shared" ref="F2:Y2" si="0">IF(F15&gt;0,E2+1,0)</f>
        <v>0</v>
      </c>
      <c r="G2" s="49">
        <f t="shared" si="0"/>
        <v>0</v>
      </c>
      <c r="H2" s="49">
        <f t="shared" si="0"/>
        <v>0</v>
      </c>
      <c r="I2" s="49">
        <f t="shared" si="0"/>
        <v>0</v>
      </c>
      <c r="J2" s="49">
        <f t="shared" si="0"/>
        <v>0</v>
      </c>
      <c r="K2" s="49">
        <f t="shared" si="0"/>
        <v>0</v>
      </c>
      <c r="L2" s="49">
        <f t="shared" si="0"/>
        <v>0</v>
      </c>
      <c r="M2" s="49">
        <f t="shared" si="0"/>
        <v>0</v>
      </c>
      <c r="N2" s="49">
        <f t="shared" si="0"/>
        <v>1</v>
      </c>
      <c r="O2" s="49">
        <f t="shared" si="0"/>
        <v>2</v>
      </c>
      <c r="P2" s="49">
        <f t="shared" si="0"/>
        <v>3</v>
      </c>
      <c r="Q2" s="49">
        <f t="shared" si="0"/>
        <v>4</v>
      </c>
      <c r="R2" s="49">
        <f t="shared" si="0"/>
        <v>5</v>
      </c>
      <c r="S2" s="49">
        <f t="shared" si="0"/>
        <v>6</v>
      </c>
      <c r="T2" s="49">
        <f t="shared" si="0"/>
        <v>7</v>
      </c>
      <c r="U2" s="49">
        <f t="shared" si="0"/>
        <v>0</v>
      </c>
      <c r="V2" s="49">
        <f t="shared" si="0"/>
        <v>0</v>
      </c>
      <c r="W2" s="49">
        <f t="shared" si="0"/>
        <v>0</v>
      </c>
      <c r="X2" s="49">
        <f t="shared" si="0"/>
        <v>0</v>
      </c>
      <c r="Y2" s="49">
        <f t="shared" si="0"/>
        <v>0</v>
      </c>
    </row>
    <row r="3" spans="1:25" s="47" customFormat="1" ht="15" x14ac:dyDescent="0.25">
      <c r="B3" s="91">
        <v>0</v>
      </c>
      <c r="D3" s="49"/>
      <c r="E3" s="46" t="s">
        <v>682</v>
      </c>
      <c r="F3" s="4" t="s">
        <v>463</v>
      </c>
      <c r="G3" s="4" t="s">
        <v>464</v>
      </c>
      <c r="H3" s="4" t="s">
        <v>465</v>
      </c>
      <c r="I3" s="4" t="s">
        <v>466</v>
      </c>
      <c r="J3" s="4" t="s">
        <v>467</v>
      </c>
      <c r="K3" s="4" t="s">
        <v>468</v>
      </c>
      <c r="L3" s="4" t="s">
        <v>469</v>
      </c>
      <c r="M3" s="4" t="s">
        <v>451</v>
      </c>
      <c r="N3" s="4" t="s">
        <v>470</v>
      </c>
      <c r="O3" s="4" t="s">
        <v>471</v>
      </c>
      <c r="P3" s="4" t="s">
        <v>472</v>
      </c>
      <c r="Q3" s="4" t="s">
        <v>473</v>
      </c>
      <c r="R3" s="4" t="s">
        <v>474</v>
      </c>
      <c r="S3" s="4" t="s">
        <v>475</v>
      </c>
      <c r="T3" s="4" t="s">
        <v>476</v>
      </c>
      <c r="U3" s="4" t="s">
        <v>477</v>
      </c>
      <c r="V3" s="4" t="s">
        <v>478</v>
      </c>
      <c r="W3" s="4" t="s">
        <v>479</v>
      </c>
      <c r="X3" s="4" t="s">
        <v>480</v>
      </c>
      <c r="Y3" s="4" t="s">
        <v>481</v>
      </c>
    </row>
    <row r="4" spans="1:25" s="47" customFormat="1" x14ac:dyDescent="0.2">
      <c r="A4" s="47" t="s">
        <v>691</v>
      </c>
      <c r="B4" s="89">
        <f>VLOOKUP(D4,TabellenSRG!$B$4:$C$2729,2,FALSE)</f>
        <v>1</v>
      </c>
      <c r="C4" t="str">
        <f>B4&amp;A4</f>
        <v>10</v>
      </c>
      <c r="D4" t="s">
        <v>392</v>
      </c>
      <c r="E4">
        <v>2</v>
      </c>
      <c r="F4"/>
      <c r="G4"/>
      <c r="H4"/>
      <c r="I4"/>
      <c r="J4"/>
      <c r="K4"/>
      <c r="L4"/>
      <c r="M4"/>
      <c r="N4" s="36">
        <v>179840</v>
      </c>
      <c r="O4" s="36">
        <v>184700</v>
      </c>
      <c r="P4" s="36">
        <v>186800</v>
      </c>
      <c r="Q4" s="36">
        <v>190370</v>
      </c>
      <c r="R4" s="36">
        <v>199470</v>
      </c>
      <c r="S4" s="36">
        <v>199910</v>
      </c>
      <c r="T4" s="36">
        <v>198290</v>
      </c>
      <c r="U4" s="4"/>
      <c r="V4" s="4"/>
      <c r="W4" s="4"/>
      <c r="X4" s="4"/>
      <c r="Y4" s="4"/>
    </row>
    <row r="5" spans="1:25" s="47" customFormat="1" x14ac:dyDescent="0.2">
      <c r="A5" s="47" t="s">
        <v>692</v>
      </c>
      <c r="B5" s="89">
        <f>VLOOKUP(D5,TabellenSRG!$B$4:$C$2729,2,FALSE)</f>
        <v>1</v>
      </c>
      <c r="C5" t="str">
        <f t="shared" ref="C5:C67" si="1">B5&amp;A5</f>
        <v>11</v>
      </c>
      <c r="D5" t="s">
        <v>392</v>
      </c>
      <c r="E5">
        <v>3</v>
      </c>
      <c r="F5"/>
      <c r="G5"/>
      <c r="H5"/>
      <c r="I5"/>
      <c r="J5"/>
      <c r="K5"/>
      <c r="L5"/>
      <c r="M5"/>
      <c r="N5" s="36">
        <v>142940</v>
      </c>
      <c r="O5" s="36">
        <v>145110</v>
      </c>
      <c r="P5" s="36">
        <v>144570</v>
      </c>
      <c r="Q5" s="36">
        <v>146720</v>
      </c>
      <c r="R5" s="36">
        <v>152910</v>
      </c>
      <c r="S5" s="36">
        <v>151730</v>
      </c>
      <c r="T5" s="36">
        <v>147680</v>
      </c>
      <c r="U5" s="4"/>
      <c r="V5" s="4"/>
      <c r="W5" s="4"/>
      <c r="X5" s="4"/>
      <c r="Y5" s="4"/>
    </row>
    <row r="6" spans="1:25" s="47" customFormat="1" x14ac:dyDescent="0.2">
      <c r="A6" s="47" t="s">
        <v>628</v>
      </c>
      <c r="B6" s="89">
        <f>VLOOKUP(D6,TabellenSRG!$B$4:$C$2729,2,FALSE)</f>
        <v>1</v>
      </c>
      <c r="C6" t="str">
        <f t="shared" si="1"/>
        <v>12</v>
      </c>
      <c r="D6" t="s">
        <v>392</v>
      </c>
      <c r="E6">
        <v>4</v>
      </c>
      <c r="F6"/>
      <c r="G6"/>
      <c r="H6"/>
      <c r="I6"/>
      <c r="J6"/>
      <c r="K6"/>
      <c r="L6"/>
      <c r="M6"/>
      <c r="N6" s="36">
        <v>37450</v>
      </c>
      <c r="O6" s="36">
        <v>41730</v>
      </c>
      <c r="P6" s="36">
        <v>44100</v>
      </c>
      <c r="Q6" s="36">
        <v>44390</v>
      </c>
      <c r="R6" s="36">
        <v>46100</v>
      </c>
      <c r="S6" s="36">
        <v>49620</v>
      </c>
      <c r="T6" s="36">
        <v>51970</v>
      </c>
      <c r="U6" s="4"/>
      <c r="V6" s="4"/>
      <c r="W6" s="4"/>
      <c r="X6" s="4"/>
      <c r="Y6" s="4"/>
    </row>
    <row r="7" spans="1:25" s="47" customFormat="1" x14ac:dyDescent="0.2">
      <c r="A7" s="47" t="s">
        <v>691</v>
      </c>
      <c r="B7" s="89">
        <f>VLOOKUP(D7,TabellenSRG!$B$4:$C$2729,2,FALSE)</f>
        <v>2</v>
      </c>
      <c r="C7" t="str">
        <f t="shared" si="1"/>
        <v>20</v>
      </c>
      <c r="D7" t="s">
        <v>0</v>
      </c>
      <c r="E7">
        <v>2</v>
      </c>
      <c r="F7"/>
      <c r="G7"/>
      <c r="H7"/>
      <c r="I7"/>
      <c r="J7"/>
      <c r="K7"/>
      <c r="L7"/>
      <c r="M7"/>
      <c r="N7" s="36">
        <v>190</v>
      </c>
      <c r="O7" s="36">
        <v>190</v>
      </c>
      <c r="P7" s="36">
        <v>200</v>
      </c>
      <c r="Q7" s="36">
        <v>220</v>
      </c>
      <c r="R7" s="36">
        <v>230</v>
      </c>
      <c r="S7" s="36">
        <v>250</v>
      </c>
      <c r="T7" s="36">
        <v>260</v>
      </c>
      <c r="U7" s="4"/>
      <c r="V7" s="4"/>
      <c r="W7" s="4"/>
      <c r="X7" s="4"/>
      <c r="Y7" s="4"/>
    </row>
    <row r="8" spans="1:25" s="47" customFormat="1" x14ac:dyDescent="0.2">
      <c r="A8" s="47" t="s">
        <v>692</v>
      </c>
      <c r="B8" s="89">
        <f>VLOOKUP(D8,TabellenSRG!$B$4:$C$2729,2,FALSE)</f>
        <v>2</v>
      </c>
      <c r="C8" t="str">
        <f t="shared" si="1"/>
        <v>21</v>
      </c>
      <c r="D8" t="s">
        <v>0</v>
      </c>
      <c r="E8">
        <v>3</v>
      </c>
      <c r="F8"/>
      <c r="G8"/>
      <c r="H8"/>
      <c r="I8"/>
      <c r="J8"/>
      <c r="K8"/>
      <c r="L8"/>
      <c r="M8"/>
      <c r="N8" s="36">
        <v>140</v>
      </c>
      <c r="O8" s="36">
        <v>130</v>
      </c>
      <c r="P8" s="36">
        <v>140</v>
      </c>
      <c r="Q8" s="36">
        <v>160</v>
      </c>
      <c r="R8" s="36">
        <v>170</v>
      </c>
      <c r="S8" s="36">
        <v>190</v>
      </c>
      <c r="T8" s="36">
        <v>170</v>
      </c>
      <c r="U8" s="4"/>
      <c r="V8" s="4"/>
      <c r="W8" s="4"/>
      <c r="X8" s="4"/>
      <c r="Y8" s="4"/>
    </row>
    <row r="9" spans="1:25" s="47" customFormat="1" x14ac:dyDescent="0.2">
      <c r="A9" s="47" t="s">
        <v>628</v>
      </c>
      <c r="B9" s="89">
        <f>VLOOKUP(D9,TabellenSRG!$B$4:$C$2729,2,FALSE)</f>
        <v>2</v>
      </c>
      <c r="C9" t="str">
        <f t="shared" si="1"/>
        <v>22</v>
      </c>
      <c r="D9" t="s">
        <v>0</v>
      </c>
      <c r="E9">
        <v>4</v>
      </c>
      <c r="F9"/>
      <c r="G9"/>
      <c r="H9"/>
      <c r="I9"/>
      <c r="J9"/>
      <c r="K9"/>
      <c r="L9"/>
      <c r="M9"/>
      <c r="N9" s="36">
        <v>60</v>
      </c>
      <c r="O9" s="36">
        <v>70</v>
      </c>
      <c r="P9" s="36">
        <v>70</v>
      </c>
      <c r="Q9" s="36">
        <v>70</v>
      </c>
      <c r="R9" s="36">
        <v>70</v>
      </c>
      <c r="S9" s="36">
        <v>70</v>
      </c>
      <c r="T9" s="36">
        <v>80</v>
      </c>
      <c r="U9" s="4"/>
      <c r="V9" s="4"/>
      <c r="W9" s="4"/>
      <c r="X9" s="4"/>
      <c r="Y9" s="4"/>
    </row>
    <row r="10" spans="1:25" s="47" customFormat="1" x14ac:dyDescent="0.2">
      <c r="A10" s="47" t="s">
        <v>691</v>
      </c>
      <c r="B10" s="89">
        <f>VLOOKUP(D10,TabellenSRG!$B$4:$C$2729,2,FALSE)</f>
        <v>3</v>
      </c>
      <c r="C10" t="str">
        <f t="shared" si="1"/>
        <v>30</v>
      </c>
      <c r="D10" t="s">
        <v>1</v>
      </c>
      <c r="E10">
        <v>2</v>
      </c>
      <c r="F10"/>
      <c r="G10"/>
      <c r="H10"/>
      <c r="I10"/>
      <c r="J10"/>
      <c r="K10"/>
      <c r="L10"/>
      <c r="M10"/>
      <c r="N10" s="36">
        <v>10</v>
      </c>
      <c r="O10" s="36">
        <v>10</v>
      </c>
      <c r="P10" s="36">
        <v>30</v>
      </c>
      <c r="Q10" s="36">
        <v>40</v>
      </c>
      <c r="R10" s="36">
        <v>40</v>
      </c>
      <c r="S10" s="36">
        <v>50</v>
      </c>
      <c r="T10" s="36">
        <v>50</v>
      </c>
      <c r="U10" s="4"/>
      <c r="V10" s="4"/>
      <c r="W10" s="4"/>
      <c r="X10" s="4"/>
      <c r="Y10" s="4"/>
    </row>
    <row r="11" spans="1:25" s="47" customFormat="1" x14ac:dyDescent="0.2">
      <c r="A11" s="47" t="s">
        <v>692</v>
      </c>
      <c r="B11" s="89">
        <f>VLOOKUP(D11,TabellenSRG!$B$4:$C$2729,2,FALSE)</f>
        <v>3</v>
      </c>
      <c r="C11" t="str">
        <f t="shared" si="1"/>
        <v>31</v>
      </c>
      <c r="D11" t="s">
        <v>1</v>
      </c>
      <c r="E11">
        <v>3</v>
      </c>
      <c r="F11"/>
      <c r="G11"/>
      <c r="H11"/>
      <c r="I11"/>
      <c r="J11"/>
      <c r="K11"/>
      <c r="L11"/>
      <c r="M11"/>
      <c r="N11" s="36">
        <v>10</v>
      </c>
      <c r="O11" s="36">
        <v>10</v>
      </c>
      <c r="P11" s="36">
        <v>20</v>
      </c>
      <c r="Q11" s="36">
        <v>30</v>
      </c>
      <c r="R11" s="36">
        <v>30</v>
      </c>
      <c r="S11" s="36">
        <v>30</v>
      </c>
      <c r="T11" s="36">
        <v>30</v>
      </c>
      <c r="U11" s="4"/>
      <c r="V11" s="4"/>
      <c r="W11" s="4"/>
      <c r="X11" s="4"/>
      <c r="Y11" s="4"/>
    </row>
    <row r="12" spans="1:25" s="47" customFormat="1" x14ac:dyDescent="0.2">
      <c r="A12" s="47" t="s">
        <v>628</v>
      </c>
      <c r="B12" s="89">
        <f>VLOOKUP(D12,TabellenSRG!$B$4:$C$2729,2,FALSE)</f>
        <v>3</v>
      </c>
      <c r="C12" t="str">
        <f t="shared" si="1"/>
        <v>32</v>
      </c>
      <c r="D12" t="s">
        <v>1</v>
      </c>
      <c r="E12">
        <v>4</v>
      </c>
      <c r="F12"/>
      <c r="G12"/>
      <c r="H12"/>
      <c r="I12"/>
      <c r="J12"/>
      <c r="K12"/>
      <c r="L12"/>
      <c r="M12"/>
      <c r="N12" s="36">
        <v>0</v>
      </c>
      <c r="O12" s="36">
        <v>10</v>
      </c>
      <c r="P12" s="36">
        <v>10</v>
      </c>
      <c r="Q12" s="36">
        <v>10</v>
      </c>
      <c r="R12" s="36">
        <v>20</v>
      </c>
      <c r="S12" s="36">
        <v>20</v>
      </c>
      <c r="T12" s="36">
        <v>20</v>
      </c>
      <c r="U12" s="4"/>
      <c r="V12" s="4"/>
      <c r="W12" s="4"/>
      <c r="X12" s="4"/>
      <c r="Y12" s="4"/>
    </row>
    <row r="13" spans="1:25" s="47" customFormat="1" x14ac:dyDescent="0.2">
      <c r="A13" s="47" t="s">
        <v>691</v>
      </c>
      <c r="B13" s="89">
        <f>VLOOKUP(D13,TabellenSRG!$B$4:$C$2729,2,FALSE)</f>
        <v>4</v>
      </c>
      <c r="C13" t="str">
        <f t="shared" si="1"/>
        <v>40</v>
      </c>
      <c r="D13" t="s">
        <v>2</v>
      </c>
      <c r="E13">
        <v>2</v>
      </c>
      <c r="F13"/>
      <c r="G13"/>
      <c r="H13"/>
      <c r="I13"/>
      <c r="J13"/>
      <c r="K13"/>
      <c r="L13"/>
      <c r="M13"/>
      <c r="N13" s="36">
        <v>170</v>
      </c>
      <c r="O13" s="36">
        <v>170</v>
      </c>
      <c r="P13" s="36">
        <v>160</v>
      </c>
      <c r="Q13" s="36">
        <v>150</v>
      </c>
      <c r="R13" s="36">
        <v>160</v>
      </c>
      <c r="S13" s="36">
        <v>150</v>
      </c>
      <c r="T13" s="36">
        <v>140</v>
      </c>
      <c r="U13" s="4"/>
      <c r="V13" s="4"/>
      <c r="W13" s="4"/>
      <c r="X13" s="4"/>
      <c r="Y13" s="4"/>
    </row>
    <row r="14" spans="1:25" s="47" customFormat="1" x14ac:dyDescent="0.2">
      <c r="A14" s="47" t="s">
        <v>692</v>
      </c>
      <c r="B14" s="89">
        <f>VLOOKUP(D14,TabellenSRG!$B$4:$C$2729,2,FALSE)</f>
        <v>4</v>
      </c>
      <c r="C14" t="str">
        <f t="shared" si="1"/>
        <v>41</v>
      </c>
      <c r="D14" t="s">
        <v>2</v>
      </c>
      <c r="E14">
        <v>3</v>
      </c>
      <c r="F14"/>
      <c r="G14"/>
      <c r="H14"/>
      <c r="I14"/>
      <c r="J14"/>
      <c r="K14"/>
      <c r="L14"/>
      <c r="M14"/>
      <c r="N14" s="36">
        <v>140</v>
      </c>
      <c r="O14" s="36">
        <v>130</v>
      </c>
      <c r="P14" s="36">
        <v>120</v>
      </c>
      <c r="Q14" s="36">
        <v>120</v>
      </c>
      <c r="R14" s="36">
        <v>120</v>
      </c>
      <c r="S14" s="36">
        <v>100</v>
      </c>
      <c r="T14" s="36">
        <v>90</v>
      </c>
      <c r="U14" s="4"/>
      <c r="V14" s="4"/>
      <c r="W14" s="4"/>
      <c r="X14" s="4"/>
      <c r="Y14" s="4"/>
    </row>
    <row r="15" spans="1:25" x14ac:dyDescent="0.2">
      <c r="A15" s="47" t="s">
        <v>628</v>
      </c>
      <c r="B15" s="89">
        <f>VLOOKUP(D15,TabellenSRG!$B$4:$C$2729,2,FALSE)</f>
        <v>4</v>
      </c>
      <c r="C15" t="str">
        <f t="shared" si="1"/>
        <v>42</v>
      </c>
      <c r="D15" t="s">
        <v>2</v>
      </c>
      <c r="E15">
        <v>4</v>
      </c>
      <c r="N15" s="36">
        <v>30</v>
      </c>
      <c r="O15" s="36">
        <v>50</v>
      </c>
      <c r="P15" s="36">
        <v>40</v>
      </c>
      <c r="Q15" s="36">
        <v>40</v>
      </c>
      <c r="R15" s="36">
        <v>50</v>
      </c>
      <c r="S15" s="36">
        <v>50</v>
      </c>
      <c r="T15" s="36">
        <v>40</v>
      </c>
    </row>
    <row r="16" spans="1:25" x14ac:dyDescent="0.2">
      <c r="A16" s="47" t="s">
        <v>691</v>
      </c>
      <c r="B16" s="89">
        <f>VLOOKUP(D16,TabellenSRG!$B$4:$C$2729,2,FALSE)</f>
        <v>5</v>
      </c>
      <c r="C16" t="str">
        <f t="shared" si="1"/>
        <v>50</v>
      </c>
      <c r="D16" t="s">
        <v>3</v>
      </c>
      <c r="E16">
        <v>2</v>
      </c>
      <c r="N16" s="36">
        <v>40</v>
      </c>
      <c r="O16" s="36">
        <v>50</v>
      </c>
      <c r="P16" s="36">
        <v>70</v>
      </c>
      <c r="Q16" s="36">
        <v>110</v>
      </c>
      <c r="R16" s="36">
        <v>130</v>
      </c>
      <c r="S16" s="36">
        <v>120</v>
      </c>
      <c r="T16" s="36">
        <v>100</v>
      </c>
    </row>
    <row r="17" spans="1:20" x14ac:dyDescent="0.2">
      <c r="A17" s="47" t="s">
        <v>692</v>
      </c>
      <c r="B17" s="89">
        <f>VLOOKUP(D17,TabellenSRG!$B$4:$C$2729,2,FALSE)</f>
        <v>5</v>
      </c>
      <c r="C17" t="str">
        <f t="shared" si="1"/>
        <v>51</v>
      </c>
      <c r="D17" t="s">
        <v>3</v>
      </c>
      <c r="E17">
        <v>3</v>
      </c>
      <c r="N17" s="36">
        <v>30</v>
      </c>
      <c r="O17" s="36">
        <v>30</v>
      </c>
      <c r="P17" s="36">
        <v>50</v>
      </c>
      <c r="Q17" s="36">
        <v>90</v>
      </c>
      <c r="R17" s="36">
        <v>100</v>
      </c>
      <c r="S17" s="36">
        <v>90</v>
      </c>
      <c r="T17" s="36">
        <v>70</v>
      </c>
    </row>
    <row r="18" spans="1:20" x14ac:dyDescent="0.2">
      <c r="A18" s="47" t="s">
        <v>628</v>
      </c>
      <c r="B18" s="89">
        <f>VLOOKUP(D18,TabellenSRG!$B$4:$C$2729,2,FALSE)</f>
        <v>5</v>
      </c>
      <c r="C18" t="str">
        <f t="shared" si="1"/>
        <v>52</v>
      </c>
      <c r="D18" t="s">
        <v>3</v>
      </c>
      <c r="E18">
        <v>4</v>
      </c>
      <c r="N18" s="36">
        <v>10</v>
      </c>
      <c r="O18" s="36">
        <v>10</v>
      </c>
      <c r="P18" s="36">
        <v>20</v>
      </c>
      <c r="Q18" s="36">
        <v>30</v>
      </c>
      <c r="R18" s="36">
        <v>30</v>
      </c>
      <c r="S18" s="36">
        <v>40</v>
      </c>
      <c r="T18" s="36">
        <v>40</v>
      </c>
    </row>
    <row r="19" spans="1:20" x14ac:dyDescent="0.2">
      <c r="A19" s="47" t="s">
        <v>691</v>
      </c>
      <c r="B19" s="89">
        <f>VLOOKUP(D19,TabellenSRG!$B$4:$C$2729,2,FALSE)</f>
        <v>6</v>
      </c>
      <c r="C19" t="str">
        <f t="shared" si="1"/>
        <v>60</v>
      </c>
      <c r="D19" t="s">
        <v>4</v>
      </c>
      <c r="E19">
        <v>2</v>
      </c>
      <c r="N19" s="36">
        <v>400</v>
      </c>
      <c r="O19" s="36">
        <v>400</v>
      </c>
      <c r="P19" s="36">
        <v>390</v>
      </c>
      <c r="Q19" s="36">
        <v>390</v>
      </c>
      <c r="R19" s="36">
        <v>390</v>
      </c>
      <c r="S19" s="36">
        <v>400</v>
      </c>
      <c r="T19" s="36">
        <v>390</v>
      </c>
    </row>
    <row r="20" spans="1:20" x14ac:dyDescent="0.2">
      <c r="A20" s="47" t="s">
        <v>692</v>
      </c>
      <c r="B20" s="89">
        <f>VLOOKUP(D20,TabellenSRG!$B$4:$C$2729,2,FALSE)</f>
        <v>6</v>
      </c>
      <c r="C20" t="str">
        <f t="shared" si="1"/>
        <v>61</v>
      </c>
      <c r="D20" t="s">
        <v>4</v>
      </c>
      <c r="E20">
        <v>3</v>
      </c>
      <c r="N20" s="36">
        <v>330</v>
      </c>
      <c r="O20" s="36">
        <v>320</v>
      </c>
      <c r="P20" s="36">
        <v>300</v>
      </c>
      <c r="Q20" s="36">
        <v>290</v>
      </c>
      <c r="R20" s="36">
        <v>290</v>
      </c>
      <c r="S20" s="36">
        <v>280</v>
      </c>
      <c r="T20" s="36">
        <v>280</v>
      </c>
    </row>
    <row r="21" spans="1:20" x14ac:dyDescent="0.2">
      <c r="A21" s="47" t="s">
        <v>628</v>
      </c>
      <c r="B21" s="89">
        <f>VLOOKUP(D21,TabellenSRG!$B$4:$C$2729,2,FALSE)</f>
        <v>6</v>
      </c>
      <c r="C21" t="str">
        <f t="shared" si="1"/>
        <v>62</v>
      </c>
      <c r="D21" t="s">
        <v>4</v>
      </c>
      <c r="E21">
        <v>4</v>
      </c>
      <c r="N21" s="36">
        <v>60</v>
      </c>
      <c r="O21" s="36">
        <v>80</v>
      </c>
      <c r="P21" s="36">
        <v>80</v>
      </c>
      <c r="Q21" s="36">
        <v>90</v>
      </c>
      <c r="R21" s="36">
        <v>90</v>
      </c>
      <c r="S21" s="36">
        <v>100</v>
      </c>
      <c r="T21" s="36">
        <v>100</v>
      </c>
    </row>
    <row r="22" spans="1:20" x14ac:dyDescent="0.2">
      <c r="A22" s="47" t="s">
        <v>691</v>
      </c>
      <c r="B22" s="89">
        <f>VLOOKUP(D22,TabellenSRG!$B$4:$C$2729,2,FALSE)</f>
        <v>7</v>
      </c>
      <c r="C22" t="str">
        <f t="shared" si="1"/>
        <v>70</v>
      </c>
      <c r="D22" t="s">
        <v>5</v>
      </c>
      <c r="E22">
        <v>2</v>
      </c>
      <c r="N22" s="36">
        <v>90</v>
      </c>
      <c r="O22" s="36">
        <v>120</v>
      </c>
      <c r="P22" s="36">
        <v>140</v>
      </c>
      <c r="Q22" s="36">
        <v>150</v>
      </c>
      <c r="R22" s="36">
        <v>150</v>
      </c>
      <c r="S22" s="36">
        <v>130</v>
      </c>
      <c r="T22" s="36">
        <v>130</v>
      </c>
    </row>
    <row r="23" spans="1:20" x14ac:dyDescent="0.2">
      <c r="A23" s="47" t="s">
        <v>692</v>
      </c>
      <c r="B23" s="89">
        <f>VLOOKUP(D23,TabellenSRG!$B$4:$C$2729,2,FALSE)</f>
        <v>7</v>
      </c>
      <c r="C23" t="str">
        <f t="shared" si="1"/>
        <v>71</v>
      </c>
      <c r="D23" t="s">
        <v>5</v>
      </c>
      <c r="E23">
        <v>3</v>
      </c>
      <c r="N23" s="36">
        <v>50</v>
      </c>
      <c r="O23" s="36">
        <v>60</v>
      </c>
      <c r="P23" s="36">
        <v>80</v>
      </c>
      <c r="Q23" s="36">
        <v>90</v>
      </c>
      <c r="R23" s="36">
        <v>90</v>
      </c>
      <c r="S23" s="36">
        <v>70</v>
      </c>
      <c r="T23" s="36">
        <v>60</v>
      </c>
    </row>
    <row r="24" spans="1:20" x14ac:dyDescent="0.2">
      <c r="A24" s="47" t="s">
        <v>628</v>
      </c>
      <c r="B24" s="89">
        <f>VLOOKUP(D24,TabellenSRG!$B$4:$C$2729,2,FALSE)</f>
        <v>7</v>
      </c>
      <c r="C24" t="str">
        <f t="shared" si="1"/>
        <v>72</v>
      </c>
      <c r="D24" t="s">
        <v>5</v>
      </c>
      <c r="E24">
        <v>4</v>
      </c>
      <c r="N24" s="36">
        <v>40</v>
      </c>
      <c r="O24" s="36">
        <v>50</v>
      </c>
      <c r="P24" s="36">
        <v>60</v>
      </c>
      <c r="Q24" s="36">
        <v>60</v>
      </c>
      <c r="R24" s="36">
        <v>50</v>
      </c>
      <c r="S24" s="36">
        <v>50</v>
      </c>
      <c r="T24" s="36">
        <v>60</v>
      </c>
    </row>
    <row r="25" spans="1:20" x14ac:dyDescent="0.2">
      <c r="A25" s="47" t="s">
        <v>691</v>
      </c>
      <c r="B25" s="89">
        <f>VLOOKUP(D25,TabellenSRG!$B$4:$C$2729,2,FALSE)</f>
        <v>8</v>
      </c>
      <c r="C25" t="str">
        <f t="shared" si="1"/>
        <v>80</v>
      </c>
      <c r="D25" t="s">
        <v>6</v>
      </c>
      <c r="E25">
        <v>2</v>
      </c>
      <c r="N25" s="36">
        <v>220</v>
      </c>
      <c r="O25" s="36">
        <v>230</v>
      </c>
      <c r="P25" s="36">
        <v>230</v>
      </c>
      <c r="Q25" s="36">
        <v>220</v>
      </c>
      <c r="R25" s="36">
        <v>230</v>
      </c>
      <c r="S25" s="36">
        <v>220</v>
      </c>
      <c r="T25" s="36">
        <v>240</v>
      </c>
    </row>
    <row r="26" spans="1:20" x14ac:dyDescent="0.2">
      <c r="A26" s="47" t="s">
        <v>692</v>
      </c>
      <c r="B26" s="89">
        <f>VLOOKUP(D26,TabellenSRG!$B$4:$C$2729,2,FALSE)</f>
        <v>8</v>
      </c>
      <c r="C26" t="str">
        <f t="shared" si="1"/>
        <v>81</v>
      </c>
      <c r="D26" t="s">
        <v>6</v>
      </c>
      <c r="E26">
        <v>3</v>
      </c>
      <c r="N26" s="36">
        <v>180</v>
      </c>
      <c r="O26" s="36">
        <v>190</v>
      </c>
      <c r="P26" s="36">
        <v>190</v>
      </c>
      <c r="Q26" s="36">
        <v>190</v>
      </c>
      <c r="R26" s="36">
        <v>190</v>
      </c>
      <c r="S26" s="36">
        <v>180</v>
      </c>
      <c r="T26" s="36">
        <v>190</v>
      </c>
    </row>
    <row r="27" spans="1:20" x14ac:dyDescent="0.2">
      <c r="A27" s="47" t="s">
        <v>628</v>
      </c>
      <c r="B27" s="89">
        <f>VLOOKUP(D27,TabellenSRG!$B$4:$C$2729,2,FALSE)</f>
        <v>8</v>
      </c>
      <c r="C27" t="str">
        <f t="shared" si="1"/>
        <v>82</v>
      </c>
      <c r="D27" t="s">
        <v>6</v>
      </c>
      <c r="E27">
        <v>4</v>
      </c>
      <c r="N27" s="36">
        <v>30</v>
      </c>
      <c r="O27" s="36">
        <v>30</v>
      </c>
      <c r="P27" s="36">
        <v>30</v>
      </c>
      <c r="Q27" s="36">
        <v>30</v>
      </c>
      <c r="R27" s="36">
        <v>30</v>
      </c>
      <c r="S27" s="36">
        <v>40</v>
      </c>
      <c r="T27" s="36">
        <v>40</v>
      </c>
    </row>
    <row r="28" spans="1:20" x14ac:dyDescent="0.2">
      <c r="A28" s="47" t="s">
        <v>691</v>
      </c>
      <c r="B28" s="89">
        <f>VLOOKUP(D28,TabellenSRG!$B$4:$C$2729,2,FALSE)</f>
        <v>9</v>
      </c>
      <c r="C28" t="str">
        <f t="shared" si="1"/>
        <v>90</v>
      </c>
      <c r="D28" t="s">
        <v>7</v>
      </c>
      <c r="E28">
        <v>2</v>
      </c>
      <c r="N28" s="36">
        <v>930</v>
      </c>
      <c r="O28" s="36">
        <v>920</v>
      </c>
      <c r="P28" s="36">
        <v>1000</v>
      </c>
      <c r="Q28" s="36">
        <v>1130</v>
      </c>
      <c r="R28" s="36">
        <v>1480</v>
      </c>
      <c r="S28" s="36">
        <v>1560</v>
      </c>
      <c r="T28" s="36">
        <v>1600</v>
      </c>
    </row>
    <row r="29" spans="1:20" x14ac:dyDescent="0.2">
      <c r="A29" s="47" t="s">
        <v>692</v>
      </c>
      <c r="B29" s="89">
        <f>VLOOKUP(D29,TabellenSRG!$B$4:$C$2729,2,FALSE)</f>
        <v>9</v>
      </c>
      <c r="C29" t="str">
        <f t="shared" si="1"/>
        <v>91</v>
      </c>
      <c r="D29" t="s">
        <v>7</v>
      </c>
      <c r="E29">
        <v>3</v>
      </c>
      <c r="N29" s="36">
        <v>760</v>
      </c>
      <c r="O29" s="36">
        <v>740</v>
      </c>
      <c r="P29" s="36">
        <v>780</v>
      </c>
      <c r="Q29" s="36">
        <v>900</v>
      </c>
      <c r="R29" s="36">
        <v>1230</v>
      </c>
      <c r="S29" s="36">
        <v>1290</v>
      </c>
      <c r="T29" s="36">
        <v>1280</v>
      </c>
    </row>
    <row r="30" spans="1:20" x14ac:dyDescent="0.2">
      <c r="A30" s="47" t="s">
        <v>628</v>
      </c>
      <c r="B30" s="89">
        <f>VLOOKUP(D30,TabellenSRG!$B$4:$C$2729,2,FALSE)</f>
        <v>9</v>
      </c>
      <c r="C30" t="str">
        <f t="shared" si="1"/>
        <v>92</v>
      </c>
      <c r="D30" t="s">
        <v>7</v>
      </c>
      <c r="E30">
        <v>4</v>
      </c>
      <c r="N30" s="36">
        <v>210</v>
      </c>
      <c r="O30" s="36">
        <v>220</v>
      </c>
      <c r="P30" s="36">
        <v>250</v>
      </c>
      <c r="Q30" s="36">
        <v>260</v>
      </c>
      <c r="R30" s="36">
        <v>280</v>
      </c>
      <c r="S30" s="36">
        <v>330</v>
      </c>
      <c r="T30" s="36">
        <v>360</v>
      </c>
    </row>
    <row r="31" spans="1:20" x14ac:dyDescent="0.2">
      <c r="A31" s="47" t="s">
        <v>691</v>
      </c>
      <c r="B31" s="89">
        <f>VLOOKUP(D31,TabellenSRG!$B$4:$C$2729,2,FALSE)</f>
        <v>10</v>
      </c>
      <c r="C31" t="str">
        <f t="shared" si="1"/>
        <v>100</v>
      </c>
      <c r="D31" t="s">
        <v>8</v>
      </c>
      <c r="E31">
        <v>2</v>
      </c>
      <c r="N31" s="36">
        <v>1210</v>
      </c>
      <c r="O31" s="36">
        <v>1250</v>
      </c>
      <c r="P31" s="36">
        <v>1300</v>
      </c>
      <c r="Q31" s="36">
        <v>1200</v>
      </c>
      <c r="R31" s="36">
        <v>1260</v>
      </c>
      <c r="S31" s="36">
        <v>1310</v>
      </c>
      <c r="T31" s="36">
        <v>1360</v>
      </c>
    </row>
    <row r="32" spans="1:20" x14ac:dyDescent="0.2">
      <c r="A32" s="47" t="s">
        <v>692</v>
      </c>
      <c r="B32" s="89">
        <f>VLOOKUP(D32,TabellenSRG!$B$4:$C$2729,2,FALSE)</f>
        <v>10</v>
      </c>
      <c r="C32" t="str">
        <f t="shared" si="1"/>
        <v>101</v>
      </c>
      <c r="D32" t="s">
        <v>8</v>
      </c>
      <c r="E32">
        <v>3</v>
      </c>
      <c r="N32" s="36">
        <v>1050</v>
      </c>
      <c r="O32" s="36">
        <v>1080</v>
      </c>
      <c r="P32" s="36">
        <v>1070</v>
      </c>
      <c r="Q32" s="36">
        <v>990</v>
      </c>
      <c r="R32" s="36">
        <v>1010</v>
      </c>
      <c r="S32" s="36">
        <v>1020</v>
      </c>
      <c r="T32" s="36">
        <v>1020</v>
      </c>
    </row>
    <row r="33" spans="1:20" x14ac:dyDescent="0.2">
      <c r="A33" s="47" t="s">
        <v>628</v>
      </c>
      <c r="B33" s="89">
        <f>VLOOKUP(D33,TabellenSRG!$B$4:$C$2729,2,FALSE)</f>
        <v>10</v>
      </c>
      <c r="C33" t="str">
        <f t="shared" si="1"/>
        <v>102</v>
      </c>
      <c r="D33" t="s">
        <v>8</v>
      </c>
      <c r="E33">
        <v>4</v>
      </c>
      <c r="N33" s="36">
        <v>150</v>
      </c>
      <c r="O33" s="36">
        <v>190</v>
      </c>
      <c r="P33" s="36">
        <v>220</v>
      </c>
      <c r="Q33" s="36">
        <v>220</v>
      </c>
      <c r="R33" s="36">
        <v>230</v>
      </c>
      <c r="S33" s="36">
        <v>280</v>
      </c>
      <c r="T33" s="36">
        <v>350</v>
      </c>
    </row>
    <row r="34" spans="1:20" x14ac:dyDescent="0.2">
      <c r="A34" s="47" t="s">
        <v>691</v>
      </c>
      <c r="B34" s="89">
        <f>VLOOKUP(D34,TabellenSRG!$B$4:$C$2729,2,FALSE)</f>
        <v>11</v>
      </c>
      <c r="C34" t="str">
        <f t="shared" si="1"/>
        <v>110</v>
      </c>
      <c r="D34" t="s">
        <v>9</v>
      </c>
      <c r="E34">
        <v>2</v>
      </c>
      <c r="N34" s="36">
        <v>2460</v>
      </c>
      <c r="O34" s="36">
        <v>2540</v>
      </c>
      <c r="P34" s="36">
        <v>2540</v>
      </c>
      <c r="Q34" s="36">
        <v>2710</v>
      </c>
      <c r="R34" s="36">
        <v>2720</v>
      </c>
      <c r="S34" s="36">
        <v>2640</v>
      </c>
      <c r="T34" s="36">
        <v>2520</v>
      </c>
    </row>
    <row r="35" spans="1:20" x14ac:dyDescent="0.2">
      <c r="A35" s="47" t="s">
        <v>692</v>
      </c>
      <c r="B35" s="89">
        <f>VLOOKUP(D35,TabellenSRG!$B$4:$C$2729,2,FALSE)</f>
        <v>11</v>
      </c>
      <c r="C35" t="str">
        <f t="shared" si="1"/>
        <v>111</v>
      </c>
      <c r="D35" t="s">
        <v>9</v>
      </c>
      <c r="E35">
        <v>3</v>
      </c>
      <c r="N35" s="36">
        <v>1990</v>
      </c>
      <c r="O35" s="36">
        <v>2050</v>
      </c>
      <c r="P35" s="36">
        <v>2030</v>
      </c>
      <c r="Q35" s="36">
        <v>2120</v>
      </c>
      <c r="R35" s="36">
        <v>2100</v>
      </c>
      <c r="S35" s="36">
        <v>2030</v>
      </c>
      <c r="T35" s="36">
        <v>1880</v>
      </c>
    </row>
    <row r="36" spans="1:20" x14ac:dyDescent="0.2">
      <c r="A36" s="47" t="s">
        <v>628</v>
      </c>
      <c r="B36" s="89">
        <f>VLOOKUP(D36,TabellenSRG!$B$4:$C$2729,2,FALSE)</f>
        <v>11</v>
      </c>
      <c r="C36" t="str">
        <f t="shared" si="1"/>
        <v>112</v>
      </c>
      <c r="D36" t="s">
        <v>9</v>
      </c>
      <c r="E36">
        <v>4</v>
      </c>
      <c r="N36" s="36">
        <v>440</v>
      </c>
      <c r="O36" s="36">
        <v>500</v>
      </c>
      <c r="P36" s="36">
        <v>530</v>
      </c>
      <c r="Q36" s="36">
        <v>610</v>
      </c>
      <c r="R36" s="36">
        <v>610</v>
      </c>
      <c r="S36" s="36">
        <v>600</v>
      </c>
      <c r="T36" s="36">
        <v>630</v>
      </c>
    </row>
    <row r="37" spans="1:20" x14ac:dyDescent="0.2">
      <c r="A37" s="47" t="s">
        <v>691</v>
      </c>
      <c r="B37" s="89">
        <f>VLOOKUP(D37,TabellenSRG!$B$4:$C$2729,2,FALSE)</f>
        <v>12</v>
      </c>
      <c r="C37" t="str">
        <f t="shared" si="1"/>
        <v>120</v>
      </c>
      <c r="D37" t="s">
        <v>13</v>
      </c>
      <c r="E37">
        <v>2</v>
      </c>
      <c r="N37" s="36">
        <v>580</v>
      </c>
      <c r="O37" s="36">
        <v>600</v>
      </c>
      <c r="P37" s="36">
        <v>590</v>
      </c>
      <c r="Q37" s="36">
        <v>580</v>
      </c>
      <c r="R37" s="36">
        <v>580</v>
      </c>
      <c r="S37" s="36">
        <v>640</v>
      </c>
      <c r="T37" s="36">
        <v>620</v>
      </c>
    </row>
    <row r="38" spans="1:20" x14ac:dyDescent="0.2">
      <c r="A38" s="47" t="s">
        <v>692</v>
      </c>
      <c r="B38" s="89">
        <f>VLOOKUP(D38,TabellenSRG!$B$4:$C$2729,2,FALSE)</f>
        <v>12</v>
      </c>
      <c r="C38" t="str">
        <f t="shared" si="1"/>
        <v>121</v>
      </c>
      <c r="D38" t="s">
        <v>13</v>
      </c>
      <c r="E38">
        <v>3</v>
      </c>
      <c r="N38" s="36">
        <v>470</v>
      </c>
      <c r="O38" s="36">
        <v>490</v>
      </c>
      <c r="P38" s="36">
        <v>490</v>
      </c>
      <c r="Q38" s="36">
        <v>460</v>
      </c>
      <c r="R38" s="36">
        <v>450</v>
      </c>
      <c r="S38" s="36">
        <v>510</v>
      </c>
      <c r="T38" s="36">
        <v>450</v>
      </c>
    </row>
    <row r="39" spans="1:20" x14ac:dyDescent="0.2">
      <c r="A39" s="47" t="s">
        <v>628</v>
      </c>
      <c r="B39" s="89">
        <f>VLOOKUP(D39,TabellenSRG!$B$4:$C$2729,2,FALSE)</f>
        <v>12</v>
      </c>
      <c r="C39" t="str">
        <f t="shared" si="1"/>
        <v>122</v>
      </c>
      <c r="D39" t="s">
        <v>13</v>
      </c>
      <c r="E39">
        <v>4</v>
      </c>
      <c r="N39" s="36">
        <v>140</v>
      </c>
      <c r="O39" s="36">
        <v>160</v>
      </c>
      <c r="P39" s="36">
        <v>170</v>
      </c>
      <c r="Q39" s="36">
        <v>190</v>
      </c>
      <c r="R39" s="36">
        <v>190</v>
      </c>
      <c r="S39" s="36">
        <v>210</v>
      </c>
      <c r="T39" s="36">
        <v>220</v>
      </c>
    </row>
    <row r="40" spans="1:20" x14ac:dyDescent="0.2">
      <c r="A40" s="47" t="s">
        <v>691</v>
      </c>
      <c r="B40" s="89">
        <f>VLOOKUP(D40,TabellenSRG!$B$4:$C$2729,2,FALSE)</f>
        <v>13</v>
      </c>
      <c r="C40" t="str">
        <f t="shared" si="1"/>
        <v>130</v>
      </c>
      <c r="D40" t="s">
        <v>14</v>
      </c>
      <c r="E40">
        <v>2</v>
      </c>
      <c r="N40" s="36">
        <v>20</v>
      </c>
      <c r="O40" s="36">
        <v>20</v>
      </c>
      <c r="P40" s="36">
        <v>90</v>
      </c>
      <c r="Q40" s="36">
        <v>80</v>
      </c>
      <c r="R40" s="36">
        <v>100</v>
      </c>
      <c r="S40" s="36">
        <v>100</v>
      </c>
      <c r="T40" s="36">
        <v>90</v>
      </c>
    </row>
    <row r="41" spans="1:20" x14ac:dyDescent="0.2">
      <c r="A41" s="47" t="s">
        <v>692</v>
      </c>
      <c r="B41" s="89">
        <f>VLOOKUP(D41,TabellenSRG!$B$4:$C$2729,2,FALSE)</f>
        <v>13</v>
      </c>
      <c r="C41" t="str">
        <f t="shared" si="1"/>
        <v>131</v>
      </c>
      <c r="D41" t="s">
        <v>14</v>
      </c>
      <c r="E41">
        <v>3</v>
      </c>
      <c r="N41" s="36">
        <v>10</v>
      </c>
      <c r="O41" s="36">
        <v>20</v>
      </c>
      <c r="P41" s="36">
        <v>80</v>
      </c>
      <c r="Q41" s="36">
        <v>70</v>
      </c>
      <c r="R41" s="36">
        <v>90</v>
      </c>
      <c r="S41" s="36">
        <v>80</v>
      </c>
      <c r="T41" s="36">
        <v>80</v>
      </c>
    </row>
    <row r="42" spans="1:20" x14ac:dyDescent="0.2">
      <c r="A42" s="47" t="s">
        <v>628</v>
      </c>
      <c r="B42" s="89">
        <f>VLOOKUP(D42,TabellenSRG!$B$4:$C$2729,2,FALSE)</f>
        <v>13</v>
      </c>
      <c r="C42" t="str">
        <f t="shared" si="1"/>
        <v>132</v>
      </c>
      <c r="D42" t="s">
        <v>14</v>
      </c>
      <c r="E42">
        <v>4</v>
      </c>
      <c r="N42" s="36">
        <v>10</v>
      </c>
      <c r="O42" s="36">
        <v>10</v>
      </c>
      <c r="P42" s="36">
        <v>10</v>
      </c>
      <c r="Q42" s="36">
        <v>10</v>
      </c>
      <c r="R42" s="36">
        <v>20</v>
      </c>
      <c r="S42" s="36">
        <v>20</v>
      </c>
      <c r="T42" s="36">
        <v>20</v>
      </c>
    </row>
    <row r="43" spans="1:20" x14ac:dyDescent="0.2">
      <c r="A43" s="47" t="s">
        <v>691</v>
      </c>
      <c r="B43" s="89">
        <f>VLOOKUP(D43,TabellenSRG!$B$4:$C$2729,2,FALSE)</f>
        <v>14</v>
      </c>
      <c r="C43" t="str">
        <f t="shared" si="1"/>
        <v>140</v>
      </c>
      <c r="D43" t="s">
        <v>15</v>
      </c>
      <c r="E43">
        <v>2</v>
      </c>
      <c r="N43" s="36">
        <v>0</v>
      </c>
      <c r="O43" s="36">
        <v>0</v>
      </c>
      <c r="P43" s="36">
        <v>10</v>
      </c>
      <c r="Q43" s="36">
        <v>10</v>
      </c>
      <c r="R43" s="36">
        <v>10</v>
      </c>
      <c r="S43" s="36">
        <v>10</v>
      </c>
      <c r="T43" s="36">
        <v>10</v>
      </c>
    </row>
    <row r="44" spans="1:20" x14ac:dyDescent="0.2">
      <c r="A44" s="47" t="s">
        <v>692</v>
      </c>
      <c r="B44" s="89">
        <f>VLOOKUP(D44,TabellenSRG!$B$4:$C$2729,2,FALSE)</f>
        <v>14</v>
      </c>
      <c r="C44" t="str">
        <f t="shared" si="1"/>
        <v>141</v>
      </c>
      <c r="D44" t="s">
        <v>15</v>
      </c>
      <c r="E44">
        <v>3</v>
      </c>
      <c r="N44" s="36">
        <v>0</v>
      </c>
      <c r="O44" s="36">
        <v>0</v>
      </c>
      <c r="P44" s="36">
        <v>0</v>
      </c>
      <c r="Q44" s="36">
        <v>0</v>
      </c>
      <c r="R44" s="36">
        <v>0</v>
      </c>
      <c r="S44" s="36">
        <v>0</v>
      </c>
      <c r="T44" s="36">
        <v>0</v>
      </c>
    </row>
    <row r="45" spans="1:20" x14ac:dyDescent="0.2">
      <c r="A45" s="47" t="s">
        <v>628</v>
      </c>
      <c r="B45" s="89">
        <f>VLOOKUP(D45,TabellenSRG!$B$4:$C$2729,2,FALSE)</f>
        <v>14</v>
      </c>
      <c r="C45" t="str">
        <f t="shared" si="1"/>
        <v>142</v>
      </c>
      <c r="D45" t="s">
        <v>15</v>
      </c>
      <c r="E45">
        <v>4</v>
      </c>
      <c r="N45" s="36">
        <v>0</v>
      </c>
      <c r="O45" s="36">
        <v>0</v>
      </c>
      <c r="P45" s="36">
        <v>10</v>
      </c>
      <c r="Q45" s="36">
        <v>10</v>
      </c>
      <c r="R45" s="36">
        <v>10</v>
      </c>
      <c r="S45" s="36">
        <v>10</v>
      </c>
      <c r="T45" s="36">
        <v>10</v>
      </c>
    </row>
    <row r="46" spans="1:20" x14ac:dyDescent="0.2">
      <c r="A46" s="47" t="s">
        <v>691</v>
      </c>
      <c r="B46" s="89">
        <f>VLOOKUP(D46,TabellenSRG!$B$4:$C$2729,2,FALSE)</f>
        <v>15</v>
      </c>
      <c r="C46" t="str">
        <f t="shared" si="1"/>
        <v>150</v>
      </c>
      <c r="D46" t="s">
        <v>16</v>
      </c>
      <c r="E46">
        <v>2</v>
      </c>
      <c r="N46" s="36">
        <v>1450</v>
      </c>
      <c r="O46" s="36">
        <v>1810</v>
      </c>
      <c r="P46" s="36">
        <v>1740</v>
      </c>
      <c r="Q46" s="36">
        <v>1710</v>
      </c>
      <c r="R46" s="36">
        <v>1700</v>
      </c>
      <c r="S46" s="36">
        <v>1650</v>
      </c>
      <c r="T46" s="36">
        <v>1660</v>
      </c>
    </row>
    <row r="47" spans="1:20" x14ac:dyDescent="0.2">
      <c r="A47" s="47" t="s">
        <v>692</v>
      </c>
      <c r="B47" s="89">
        <f>VLOOKUP(D47,TabellenSRG!$B$4:$C$2729,2,FALSE)</f>
        <v>15</v>
      </c>
      <c r="C47" t="str">
        <f t="shared" si="1"/>
        <v>151</v>
      </c>
      <c r="D47" t="s">
        <v>16</v>
      </c>
      <c r="E47">
        <v>3</v>
      </c>
      <c r="N47" s="36">
        <v>1160</v>
      </c>
      <c r="O47" s="36">
        <v>1490</v>
      </c>
      <c r="P47" s="36">
        <v>1440</v>
      </c>
      <c r="Q47" s="36">
        <v>1400</v>
      </c>
      <c r="R47" s="36">
        <v>1380</v>
      </c>
      <c r="S47" s="36">
        <v>1290</v>
      </c>
      <c r="T47" s="36">
        <v>1310</v>
      </c>
    </row>
    <row r="48" spans="1:20" x14ac:dyDescent="0.2">
      <c r="A48" s="47" t="s">
        <v>628</v>
      </c>
      <c r="B48" s="89">
        <f>VLOOKUP(D48,TabellenSRG!$B$4:$C$2729,2,FALSE)</f>
        <v>15</v>
      </c>
      <c r="C48" t="str">
        <f t="shared" si="1"/>
        <v>152</v>
      </c>
      <c r="D48" t="s">
        <v>16</v>
      </c>
      <c r="E48">
        <v>4</v>
      </c>
      <c r="N48" s="36">
        <v>280</v>
      </c>
      <c r="O48" s="36">
        <v>350</v>
      </c>
      <c r="P48" s="36">
        <v>340</v>
      </c>
      <c r="Q48" s="36">
        <v>350</v>
      </c>
      <c r="R48" s="36">
        <v>370</v>
      </c>
      <c r="S48" s="36">
        <v>400</v>
      </c>
      <c r="T48" s="36">
        <v>400</v>
      </c>
    </row>
    <row r="49" spans="1:20" x14ac:dyDescent="0.2">
      <c r="A49" s="47" t="s">
        <v>691</v>
      </c>
      <c r="B49" s="89">
        <f>VLOOKUP(D49,TabellenSRG!$B$4:$C$2729,2,FALSE)</f>
        <v>16</v>
      </c>
      <c r="C49" t="str">
        <f t="shared" si="1"/>
        <v>160</v>
      </c>
      <c r="D49" t="s">
        <v>17</v>
      </c>
      <c r="E49">
        <v>2</v>
      </c>
      <c r="N49" s="36">
        <v>690</v>
      </c>
      <c r="O49" s="36">
        <v>700</v>
      </c>
      <c r="P49" s="36">
        <v>630</v>
      </c>
      <c r="Q49" s="36">
        <v>610</v>
      </c>
      <c r="R49" s="36">
        <v>610</v>
      </c>
      <c r="S49" s="36">
        <v>590</v>
      </c>
      <c r="T49" s="36">
        <v>570</v>
      </c>
    </row>
    <row r="50" spans="1:20" x14ac:dyDescent="0.2">
      <c r="A50" s="47" t="s">
        <v>692</v>
      </c>
      <c r="B50" s="89">
        <f>VLOOKUP(D50,TabellenSRG!$B$4:$C$2729,2,FALSE)</f>
        <v>16</v>
      </c>
      <c r="C50" t="str">
        <f t="shared" si="1"/>
        <v>161</v>
      </c>
      <c r="D50" t="s">
        <v>17</v>
      </c>
      <c r="E50">
        <v>3</v>
      </c>
      <c r="N50" s="36">
        <v>570</v>
      </c>
      <c r="O50" s="36">
        <v>540</v>
      </c>
      <c r="P50" s="36">
        <v>490</v>
      </c>
      <c r="Q50" s="36">
        <v>480</v>
      </c>
      <c r="R50" s="36">
        <v>470</v>
      </c>
      <c r="S50" s="36">
        <v>440</v>
      </c>
      <c r="T50" s="36">
        <v>430</v>
      </c>
    </row>
    <row r="51" spans="1:20" x14ac:dyDescent="0.2">
      <c r="A51" s="47" t="s">
        <v>628</v>
      </c>
      <c r="B51" s="89">
        <f>VLOOKUP(D51,TabellenSRG!$B$4:$C$2729,2,FALSE)</f>
        <v>16</v>
      </c>
      <c r="C51" t="str">
        <f t="shared" si="1"/>
        <v>162</v>
      </c>
      <c r="D51" t="s">
        <v>17</v>
      </c>
      <c r="E51">
        <v>4</v>
      </c>
      <c r="N51" s="36">
        <v>150</v>
      </c>
      <c r="O51" s="36">
        <v>180</v>
      </c>
      <c r="P51" s="36">
        <v>170</v>
      </c>
      <c r="Q51" s="36">
        <v>180</v>
      </c>
      <c r="R51" s="36">
        <v>180</v>
      </c>
      <c r="S51" s="36">
        <v>190</v>
      </c>
      <c r="T51" s="36">
        <v>190</v>
      </c>
    </row>
    <row r="52" spans="1:20" x14ac:dyDescent="0.2">
      <c r="A52" s="47" t="s">
        <v>691</v>
      </c>
      <c r="B52" s="89">
        <f>VLOOKUP(D52,TabellenSRG!$B$4:$C$2729,2,FALSE)</f>
        <v>17</v>
      </c>
      <c r="C52" t="str">
        <f t="shared" si="1"/>
        <v>170</v>
      </c>
      <c r="D52" t="s">
        <v>18</v>
      </c>
      <c r="E52">
        <v>2</v>
      </c>
      <c r="N52" s="36">
        <v>18440</v>
      </c>
      <c r="O52" s="36">
        <v>19740</v>
      </c>
      <c r="P52" s="36">
        <v>22100</v>
      </c>
      <c r="Q52" s="36">
        <v>21860</v>
      </c>
      <c r="R52" s="36">
        <v>22250</v>
      </c>
      <c r="S52" s="36">
        <v>20530</v>
      </c>
      <c r="T52" s="36">
        <v>19730</v>
      </c>
    </row>
    <row r="53" spans="1:20" x14ac:dyDescent="0.2">
      <c r="A53" s="47" t="s">
        <v>692</v>
      </c>
      <c r="B53" s="89">
        <f>VLOOKUP(D53,TabellenSRG!$B$4:$C$2729,2,FALSE)</f>
        <v>17</v>
      </c>
      <c r="C53" t="str">
        <f t="shared" si="1"/>
        <v>171</v>
      </c>
      <c r="D53" t="s">
        <v>18</v>
      </c>
      <c r="E53">
        <v>3</v>
      </c>
      <c r="N53" s="36">
        <v>12820</v>
      </c>
      <c r="O53" s="36">
        <v>14070</v>
      </c>
      <c r="P53" s="36">
        <v>15640</v>
      </c>
      <c r="Q53" s="36">
        <v>15480</v>
      </c>
      <c r="R53" s="36">
        <v>15740</v>
      </c>
      <c r="S53" s="36">
        <v>15090</v>
      </c>
      <c r="T53" s="36">
        <v>14440</v>
      </c>
    </row>
    <row r="54" spans="1:20" x14ac:dyDescent="0.2">
      <c r="A54" s="47" t="s">
        <v>628</v>
      </c>
      <c r="B54" s="89">
        <f>VLOOKUP(D54,TabellenSRG!$B$4:$C$2729,2,FALSE)</f>
        <v>17</v>
      </c>
      <c r="C54" t="str">
        <f t="shared" si="1"/>
        <v>172</v>
      </c>
      <c r="D54" t="s">
        <v>18</v>
      </c>
      <c r="E54">
        <v>4</v>
      </c>
      <c r="N54" s="36">
        <v>4560</v>
      </c>
      <c r="O54" s="36">
        <v>4890</v>
      </c>
      <c r="P54" s="36">
        <v>5480</v>
      </c>
      <c r="Q54" s="36">
        <v>5100</v>
      </c>
      <c r="R54" s="36">
        <v>5210</v>
      </c>
      <c r="S54" s="36">
        <v>4710</v>
      </c>
      <c r="T54" s="36">
        <v>4840</v>
      </c>
    </row>
    <row r="55" spans="1:20" x14ac:dyDescent="0.2">
      <c r="A55" s="47" t="s">
        <v>691</v>
      </c>
      <c r="B55" s="89">
        <f>VLOOKUP(D55,TabellenSRG!$B$4:$C$2729,2,FALSE)</f>
        <v>18</v>
      </c>
      <c r="C55" t="str">
        <f t="shared" si="1"/>
        <v>180</v>
      </c>
      <c r="D55" t="s">
        <v>19</v>
      </c>
      <c r="E55">
        <v>2</v>
      </c>
      <c r="N55" s="36">
        <v>2780</v>
      </c>
      <c r="O55" s="36">
        <v>1780</v>
      </c>
      <c r="P55" s="36">
        <v>800</v>
      </c>
      <c r="Q55" s="36">
        <v>770</v>
      </c>
      <c r="R55" s="36">
        <v>800</v>
      </c>
      <c r="S55" s="36">
        <v>840</v>
      </c>
      <c r="T55" s="36">
        <v>750</v>
      </c>
    </row>
    <row r="56" spans="1:20" x14ac:dyDescent="0.2">
      <c r="A56" s="47" t="s">
        <v>692</v>
      </c>
      <c r="B56" s="89">
        <f>VLOOKUP(D56,TabellenSRG!$B$4:$C$2729,2,FALSE)</f>
        <v>18</v>
      </c>
      <c r="C56" t="str">
        <f t="shared" si="1"/>
        <v>181</v>
      </c>
      <c r="D56" t="s">
        <v>19</v>
      </c>
      <c r="E56">
        <v>3</v>
      </c>
      <c r="N56" s="36">
        <v>2280</v>
      </c>
      <c r="O56" s="36">
        <v>1520</v>
      </c>
      <c r="P56" s="36">
        <v>620</v>
      </c>
      <c r="Q56" s="36">
        <v>590</v>
      </c>
      <c r="R56" s="36">
        <v>620</v>
      </c>
      <c r="S56" s="36">
        <v>630</v>
      </c>
      <c r="T56" s="36">
        <v>530</v>
      </c>
    </row>
    <row r="57" spans="1:20" x14ac:dyDescent="0.2">
      <c r="A57" s="47" t="s">
        <v>628</v>
      </c>
      <c r="B57" s="89">
        <f>VLOOKUP(D57,TabellenSRG!$B$4:$C$2729,2,FALSE)</f>
        <v>18</v>
      </c>
      <c r="C57" t="str">
        <f t="shared" si="1"/>
        <v>182</v>
      </c>
      <c r="D57" t="s">
        <v>19</v>
      </c>
      <c r="E57">
        <v>4</v>
      </c>
      <c r="N57" s="36">
        <v>320</v>
      </c>
      <c r="O57" s="36">
        <v>290</v>
      </c>
      <c r="P57" s="36">
        <v>180</v>
      </c>
      <c r="Q57" s="36">
        <v>180</v>
      </c>
      <c r="R57" s="36">
        <v>160</v>
      </c>
      <c r="S57" s="36">
        <v>200</v>
      </c>
      <c r="T57" s="36">
        <v>210</v>
      </c>
    </row>
    <row r="58" spans="1:20" x14ac:dyDescent="0.2">
      <c r="A58" s="47" t="s">
        <v>691</v>
      </c>
      <c r="B58" s="89">
        <f>VLOOKUP(D58,TabellenSRG!$B$4:$C$2729,2,FALSE)</f>
        <v>19</v>
      </c>
      <c r="C58" t="str">
        <f t="shared" si="1"/>
        <v>190</v>
      </c>
      <c r="D58" t="s">
        <v>20</v>
      </c>
      <c r="E58">
        <v>2</v>
      </c>
      <c r="N58" s="36">
        <v>140</v>
      </c>
      <c r="O58" s="36">
        <v>150</v>
      </c>
      <c r="P58" s="36">
        <v>140</v>
      </c>
      <c r="Q58" s="36">
        <v>140</v>
      </c>
      <c r="R58" s="36">
        <v>130</v>
      </c>
      <c r="S58" s="36">
        <v>130</v>
      </c>
      <c r="T58" s="36">
        <v>140</v>
      </c>
    </row>
    <row r="59" spans="1:20" x14ac:dyDescent="0.2">
      <c r="A59" s="47" t="s">
        <v>692</v>
      </c>
      <c r="B59" s="89">
        <f>VLOOKUP(D59,TabellenSRG!$B$4:$C$2729,2,FALSE)</f>
        <v>19</v>
      </c>
      <c r="C59" t="str">
        <f t="shared" si="1"/>
        <v>191</v>
      </c>
      <c r="D59" t="s">
        <v>20</v>
      </c>
      <c r="E59">
        <v>3</v>
      </c>
      <c r="N59" s="36">
        <v>130</v>
      </c>
      <c r="O59" s="36">
        <v>140</v>
      </c>
      <c r="P59" s="36">
        <v>120</v>
      </c>
      <c r="Q59" s="36">
        <v>110</v>
      </c>
      <c r="R59" s="36">
        <v>110</v>
      </c>
      <c r="S59" s="36">
        <v>100</v>
      </c>
      <c r="T59" s="36">
        <v>110</v>
      </c>
    </row>
    <row r="60" spans="1:20" x14ac:dyDescent="0.2">
      <c r="A60" s="47" t="s">
        <v>628</v>
      </c>
      <c r="B60" s="89">
        <f>VLOOKUP(D60,TabellenSRG!$B$4:$C$2729,2,FALSE)</f>
        <v>19</v>
      </c>
      <c r="C60" t="str">
        <f t="shared" si="1"/>
        <v>192</v>
      </c>
      <c r="D60" t="s">
        <v>20</v>
      </c>
      <c r="E60">
        <v>4</v>
      </c>
      <c r="N60" s="36">
        <v>20</v>
      </c>
      <c r="O60" s="36">
        <v>20</v>
      </c>
      <c r="P60" s="36">
        <v>30</v>
      </c>
      <c r="Q60" s="36">
        <v>30</v>
      </c>
      <c r="R60" s="36">
        <v>20</v>
      </c>
      <c r="S60" s="36">
        <v>30</v>
      </c>
      <c r="T60" s="36">
        <v>30</v>
      </c>
    </row>
    <row r="61" spans="1:20" x14ac:dyDescent="0.2">
      <c r="A61" s="47" t="s">
        <v>691</v>
      </c>
      <c r="B61" s="89">
        <f>VLOOKUP(D61,TabellenSRG!$B$4:$C$2729,2,FALSE)</f>
        <v>20</v>
      </c>
      <c r="C61" t="str">
        <f t="shared" si="1"/>
        <v>200</v>
      </c>
      <c r="D61" t="s">
        <v>21</v>
      </c>
      <c r="E61">
        <v>2</v>
      </c>
      <c r="N61" s="36">
        <v>770</v>
      </c>
      <c r="O61" s="36">
        <v>790</v>
      </c>
      <c r="P61" s="36">
        <v>790</v>
      </c>
      <c r="Q61" s="36">
        <v>860</v>
      </c>
      <c r="R61" s="36">
        <v>830</v>
      </c>
      <c r="S61" s="36">
        <v>600</v>
      </c>
      <c r="T61" s="36">
        <v>630</v>
      </c>
    </row>
    <row r="62" spans="1:20" x14ac:dyDescent="0.2">
      <c r="A62" s="47" t="s">
        <v>692</v>
      </c>
      <c r="B62" s="89">
        <f>VLOOKUP(D62,TabellenSRG!$B$4:$C$2729,2,FALSE)</f>
        <v>20</v>
      </c>
      <c r="C62" t="str">
        <f t="shared" si="1"/>
        <v>201</v>
      </c>
      <c r="D62" t="s">
        <v>21</v>
      </c>
      <c r="E62">
        <v>3</v>
      </c>
      <c r="N62" s="36">
        <v>480</v>
      </c>
      <c r="O62" s="36">
        <v>510</v>
      </c>
      <c r="P62" s="36">
        <v>490</v>
      </c>
      <c r="Q62" s="36">
        <v>540</v>
      </c>
      <c r="R62" s="36">
        <v>510</v>
      </c>
      <c r="S62" s="36">
        <v>370</v>
      </c>
      <c r="T62" s="36">
        <v>340</v>
      </c>
    </row>
    <row r="63" spans="1:20" x14ac:dyDescent="0.2">
      <c r="A63" s="47" t="s">
        <v>628</v>
      </c>
      <c r="B63" s="89">
        <f>VLOOKUP(D63,TabellenSRG!$B$4:$C$2729,2,FALSE)</f>
        <v>20</v>
      </c>
      <c r="C63" t="str">
        <f t="shared" si="1"/>
        <v>202</v>
      </c>
      <c r="D63" t="s">
        <v>21</v>
      </c>
      <c r="E63">
        <v>4</v>
      </c>
      <c r="N63" s="36">
        <v>290</v>
      </c>
      <c r="O63" s="36">
        <v>290</v>
      </c>
      <c r="P63" s="36">
        <v>310</v>
      </c>
      <c r="Q63" s="36">
        <v>340</v>
      </c>
      <c r="R63" s="36">
        <v>340</v>
      </c>
      <c r="S63" s="36">
        <v>250</v>
      </c>
      <c r="T63" s="36">
        <v>290</v>
      </c>
    </row>
    <row r="64" spans="1:20" x14ac:dyDescent="0.2">
      <c r="A64" s="47" t="s">
        <v>691</v>
      </c>
      <c r="B64" s="89">
        <f>VLOOKUP(D64,TabellenSRG!$B$4:$C$2729,2,FALSE)</f>
        <v>21</v>
      </c>
      <c r="C64" t="str">
        <f t="shared" si="1"/>
        <v>210</v>
      </c>
      <c r="D64" t="s">
        <v>22</v>
      </c>
      <c r="E64">
        <v>2</v>
      </c>
      <c r="N64" s="36">
        <v>860</v>
      </c>
      <c r="O64" s="36">
        <v>910</v>
      </c>
      <c r="P64" s="36">
        <v>1000</v>
      </c>
      <c r="Q64" s="36">
        <v>1030</v>
      </c>
      <c r="R64" s="36">
        <v>1010</v>
      </c>
      <c r="S64" s="36">
        <v>1080</v>
      </c>
      <c r="T64" s="36">
        <v>1200</v>
      </c>
    </row>
    <row r="65" spans="1:20" x14ac:dyDescent="0.2">
      <c r="A65" s="47" t="s">
        <v>692</v>
      </c>
      <c r="B65" s="89">
        <f>VLOOKUP(D65,TabellenSRG!$B$4:$C$2729,2,FALSE)</f>
        <v>21</v>
      </c>
      <c r="C65" t="str">
        <f t="shared" si="1"/>
        <v>211</v>
      </c>
      <c r="D65" t="s">
        <v>22</v>
      </c>
      <c r="E65">
        <v>3</v>
      </c>
      <c r="N65" s="36">
        <v>650</v>
      </c>
      <c r="O65" s="36">
        <v>660</v>
      </c>
      <c r="P65" s="36">
        <v>710</v>
      </c>
      <c r="Q65" s="36">
        <v>730</v>
      </c>
      <c r="R65" s="36">
        <v>760</v>
      </c>
      <c r="S65" s="36">
        <v>780</v>
      </c>
      <c r="T65" s="36">
        <v>810</v>
      </c>
    </row>
    <row r="66" spans="1:20" x14ac:dyDescent="0.2">
      <c r="A66" s="47" t="s">
        <v>628</v>
      </c>
      <c r="B66" s="89">
        <f>VLOOKUP(D66,TabellenSRG!$B$4:$C$2729,2,FALSE)</f>
        <v>21</v>
      </c>
      <c r="C66" t="str">
        <f t="shared" si="1"/>
        <v>212</v>
      </c>
      <c r="D66" t="s">
        <v>22</v>
      </c>
      <c r="E66">
        <v>4</v>
      </c>
      <c r="N66" s="36">
        <v>260</v>
      </c>
      <c r="O66" s="36">
        <v>300</v>
      </c>
      <c r="P66" s="36">
        <v>320</v>
      </c>
      <c r="Q66" s="36">
        <v>320</v>
      </c>
      <c r="R66" s="36">
        <v>310</v>
      </c>
      <c r="S66" s="36">
        <v>370</v>
      </c>
      <c r="T66" s="36">
        <v>430</v>
      </c>
    </row>
    <row r="67" spans="1:20" x14ac:dyDescent="0.2">
      <c r="A67" s="47" t="s">
        <v>691</v>
      </c>
      <c r="B67" s="89">
        <f>VLOOKUP(D67,TabellenSRG!$B$4:$C$2729,2,FALSE)</f>
        <v>22</v>
      </c>
      <c r="C67" t="str">
        <f t="shared" si="1"/>
        <v>220</v>
      </c>
      <c r="D67" t="s">
        <v>23</v>
      </c>
      <c r="E67">
        <v>2</v>
      </c>
      <c r="N67" s="36">
        <v>20</v>
      </c>
      <c r="O67" s="36">
        <v>30</v>
      </c>
      <c r="P67" s="36">
        <v>40</v>
      </c>
      <c r="Q67" s="36">
        <v>40</v>
      </c>
      <c r="R67" s="36">
        <v>50</v>
      </c>
      <c r="S67" s="36">
        <v>50</v>
      </c>
      <c r="T67" s="36">
        <v>50</v>
      </c>
    </row>
    <row r="68" spans="1:20" x14ac:dyDescent="0.2">
      <c r="A68" s="47" t="s">
        <v>692</v>
      </c>
      <c r="B68" s="89">
        <f>VLOOKUP(D68,TabellenSRG!$B$4:$C$2729,2,FALSE)</f>
        <v>22</v>
      </c>
      <c r="C68" t="str">
        <f t="shared" ref="C68:C131" si="2">B68&amp;A68</f>
        <v>221</v>
      </c>
      <c r="D68" t="s">
        <v>23</v>
      </c>
      <c r="E68">
        <v>3</v>
      </c>
      <c r="N68" s="36">
        <v>10</v>
      </c>
      <c r="O68" s="36">
        <v>30</v>
      </c>
      <c r="P68" s="36">
        <v>30</v>
      </c>
      <c r="Q68" s="36">
        <v>30</v>
      </c>
      <c r="R68" s="36">
        <v>40</v>
      </c>
      <c r="S68" s="36">
        <v>40</v>
      </c>
      <c r="T68" s="36">
        <v>40</v>
      </c>
    </row>
    <row r="69" spans="1:20" x14ac:dyDescent="0.2">
      <c r="A69" s="47" t="s">
        <v>628</v>
      </c>
      <c r="B69" s="89">
        <f>VLOOKUP(D69,TabellenSRG!$B$4:$C$2729,2,FALSE)</f>
        <v>22</v>
      </c>
      <c r="C69" t="str">
        <f t="shared" si="2"/>
        <v>222</v>
      </c>
      <c r="D69" t="s">
        <v>23</v>
      </c>
      <c r="E69">
        <v>4</v>
      </c>
      <c r="N69" s="36">
        <v>10</v>
      </c>
      <c r="O69" s="36">
        <v>10</v>
      </c>
      <c r="P69" s="36">
        <v>10</v>
      </c>
      <c r="Q69" s="36">
        <v>10</v>
      </c>
      <c r="R69" s="36">
        <v>10</v>
      </c>
      <c r="S69" s="36">
        <v>10</v>
      </c>
      <c r="T69" s="36">
        <v>10</v>
      </c>
    </row>
    <row r="70" spans="1:20" x14ac:dyDescent="0.2">
      <c r="A70" s="47" t="s">
        <v>691</v>
      </c>
      <c r="B70" s="89">
        <f>VLOOKUP(D70,TabellenSRG!$B$4:$C$2729,2,FALSE)</f>
        <v>23</v>
      </c>
      <c r="C70" t="str">
        <f t="shared" si="2"/>
        <v>230</v>
      </c>
      <c r="D70" t="s">
        <v>24</v>
      </c>
      <c r="E70">
        <v>2</v>
      </c>
      <c r="N70" s="36">
        <v>20</v>
      </c>
      <c r="O70" s="36">
        <v>20</v>
      </c>
      <c r="P70" s="36">
        <v>100</v>
      </c>
      <c r="Q70" s="36">
        <v>100</v>
      </c>
      <c r="R70" s="36">
        <v>110</v>
      </c>
      <c r="S70" s="36">
        <v>110</v>
      </c>
      <c r="T70" s="36">
        <v>100</v>
      </c>
    </row>
    <row r="71" spans="1:20" x14ac:dyDescent="0.2">
      <c r="A71" s="47" t="s">
        <v>692</v>
      </c>
      <c r="B71" s="89">
        <f>VLOOKUP(D71,TabellenSRG!$B$4:$C$2729,2,FALSE)</f>
        <v>23</v>
      </c>
      <c r="C71" t="str">
        <f t="shared" si="2"/>
        <v>231</v>
      </c>
      <c r="D71" t="s">
        <v>24</v>
      </c>
      <c r="E71">
        <v>3</v>
      </c>
      <c r="N71" s="36">
        <v>10</v>
      </c>
      <c r="O71" s="36">
        <v>10</v>
      </c>
      <c r="P71" s="36">
        <v>60</v>
      </c>
      <c r="Q71" s="36">
        <v>60</v>
      </c>
      <c r="R71" s="36">
        <v>70</v>
      </c>
      <c r="S71" s="36">
        <v>70</v>
      </c>
      <c r="T71" s="36">
        <v>60</v>
      </c>
    </row>
    <row r="72" spans="1:20" x14ac:dyDescent="0.2">
      <c r="A72" s="47" t="s">
        <v>628</v>
      </c>
      <c r="B72" s="89">
        <f>VLOOKUP(D72,TabellenSRG!$B$4:$C$2729,2,FALSE)</f>
        <v>23</v>
      </c>
      <c r="C72" t="str">
        <f t="shared" si="2"/>
        <v>232</v>
      </c>
      <c r="D72" t="s">
        <v>24</v>
      </c>
      <c r="E72">
        <v>4</v>
      </c>
      <c r="N72" s="36">
        <v>0</v>
      </c>
      <c r="O72" s="36">
        <v>0</v>
      </c>
      <c r="P72" s="36">
        <v>20</v>
      </c>
      <c r="Q72" s="36">
        <v>10</v>
      </c>
      <c r="R72" s="36">
        <v>20</v>
      </c>
      <c r="S72" s="36">
        <v>20</v>
      </c>
      <c r="T72" s="36">
        <v>20</v>
      </c>
    </row>
    <row r="73" spans="1:20" x14ac:dyDescent="0.2">
      <c r="A73" s="47" t="s">
        <v>691</v>
      </c>
      <c r="B73" s="89">
        <f>VLOOKUP(D73,TabellenSRG!$B$4:$C$2729,2,FALSE)</f>
        <v>24</v>
      </c>
      <c r="C73" t="str">
        <f t="shared" si="2"/>
        <v>240</v>
      </c>
      <c r="D73" t="s">
        <v>25</v>
      </c>
      <c r="E73">
        <v>2</v>
      </c>
      <c r="N73" s="36">
        <v>440</v>
      </c>
      <c r="O73" s="36">
        <v>440</v>
      </c>
      <c r="P73" s="36">
        <v>440</v>
      </c>
      <c r="Q73" s="36">
        <v>440</v>
      </c>
      <c r="R73" s="36">
        <v>450</v>
      </c>
      <c r="S73" s="36">
        <v>450</v>
      </c>
      <c r="T73" s="36">
        <v>440</v>
      </c>
    </row>
    <row r="74" spans="1:20" x14ac:dyDescent="0.2">
      <c r="A74" s="47" t="s">
        <v>692</v>
      </c>
      <c r="B74" s="89">
        <f>VLOOKUP(D74,TabellenSRG!$B$4:$C$2729,2,FALSE)</f>
        <v>24</v>
      </c>
      <c r="C74" t="str">
        <f t="shared" si="2"/>
        <v>241</v>
      </c>
      <c r="D74" t="s">
        <v>25</v>
      </c>
      <c r="E74">
        <v>3</v>
      </c>
      <c r="N74" s="36">
        <v>370</v>
      </c>
      <c r="O74" s="36">
        <v>370</v>
      </c>
      <c r="P74" s="36">
        <v>360</v>
      </c>
      <c r="Q74" s="36">
        <v>370</v>
      </c>
      <c r="R74" s="36">
        <v>390</v>
      </c>
      <c r="S74" s="36">
        <v>380</v>
      </c>
      <c r="T74" s="36">
        <v>370</v>
      </c>
    </row>
    <row r="75" spans="1:20" x14ac:dyDescent="0.2">
      <c r="A75" s="47" t="s">
        <v>628</v>
      </c>
      <c r="B75" s="89">
        <f>VLOOKUP(D75,TabellenSRG!$B$4:$C$2729,2,FALSE)</f>
        <v>24</v>
      </c>
      <c r="C75" t="str">
        <f t="shared" si="2"/>
        <v>242</v>
      </c>
      <c r="D75" t="s">
        <v>25</v>
      </c>
      <c r="E75">
        <v>4</v>
      </c>
      <c r="N75" s="36">
        <v>80</v>
      </c>
      <c r="O75" s="36">
        <v>80</v>
      </c>
      <c r="P75" s="36">
        <v>80</v>
      </c>
      <c r="Q75" s="36">
        <v>70</v>
      </c>
      <c r="R75" s="36">
        <v>70</v>
      </c>
      <c r="S75" s="36">
        <v>80</v>
      </c>
      <c r="T75" s="36">
        <v>80</v>
      </c>
    </row>
    <row r="76" spans="1:20" x14ac:dyDescent="0.2">
      <c r="A76" s="47" t="s">
        <v>691</v>
      </c>
      <c r="B76" s="89">
        <f>VLOOKUP(D76,TabellenSRG!$B$4:$C$2729,2,FALSE)</f>
        <v>25</v>
      </c>
      <c r="C76" t="str">
        <f t="shared" si="2"/>
        <v>250</v>
      </c>
      <c r="D76" t="s">
        <v>26</v>
      </c>
      <c r="E76">
        <v>2</v>
      </c>
      <c r="N76" s="36">
        <v>320</v>
      </c>
      <c r="O76" s="36">
        <v>350</v>
      </c>
      <c r="P76" s="36">
        <v>350</v>
      </c>
      <c r="Q76" s="36">
        <v>350</v>
      </c>
      <c r="R76" s="36">
        <v>360</v>
      </c>
      <c r="S76" s="36">
        <v>360</v>
      </c>
      <c r="T76" s="36">
        <v>390</v>
      </c>
    </row>
    <row r="77" spans="1:20" x14ac:dyDescent="0.2">
      <c r="A77" s="47" t="s">
        <v>692</v>
      </c>
      <c r="B77" s="89">
        <f>VLOOKUP(D77,TabellenSRG!$B$4:$C$2729,2,FALSE)</f>
        <v>25</v>
      </c>
      <c r="C77" t="str">
        <f t="shared" si="2"/>
        <v>251</v>
      </c>
      <c r="D77" t="s">
        <v>26</v>
      </c>
      <c r="E77">
        <v>3</v>
      </c>
      <c r="N77" s="36">
        <v>280</v>
      </c>
      <c r="O77" s="36">
        <v>300</v>
      </c>
      <c r="P77" s="36">
        <v>310</v>
      </c>
      <c r="Q77" s="36">
        <v>290</v>
      </c>
      <c r="R77" s="36">
        <v>300</v>
      </c>
      <c r="S77" s="36">
        <v>300</v>
      </c>
      <c r="T77" s="36">
        <v>310</v>
      </c>
    </row>
    <row r="78" spans="1:20" x14ac:dyDescent="0.2">
      <c r="A78" s="47" t="s">
        <v>628</v>
      </c>
      <c r="B78" s="89">
        <f>VLOOKUP(D78,TabellenSRG!$B$4:$C$2729,2,FALSE)</f>
        <v>25</v>
      </c>
      <c r="C78" t="str">
        <f t="shared" si="2"/>
        <v>252</v>
      </c>
      <c r="D78" t="s">
        <v>26</v>
      </c>
      <c r="E78">
        <v>4</v>
      </c>
      <c r="N78" s="36">
        <v>40</v>
      </c>
      <c r="O78" s="36">
        <v>40</v>
      </c>
      <c r="P78" s="36">
        <v>50</v>
      </c>
      <c r="Q78" s="36">
        <v>60</v>
      </c>
      <c r="R78" s="36">
        <v>60</v>
      </c>
      <c r="S78" s="36">
        <v>70</v>
      </c>
      <c r="T78" s="36">
        <v>70</v>
      </c>
    </row>
    <row r="79" spans="1:20" x14ac:dyDescent="0.2">
      <c r="A79" s="47" t="s">
        <v>691</v>
      </c>
      <c r="B79" s="89">
        <f>VLOOKUP(D79,TabellenSRG!$B$4:$C$2729,2,FALSE)</f>
        <v>26</v>
      </c>
      <c r="C79" t="str">
        <f t="shared" si="2"/>
        <v>260</v>
      </c>
      <c r="D79" t="s">
        <v>27</v>
      </c>
      <c r="E79">
        <v>2</v>
      </c>
      <c r="N79" s="36">
        <v>520</v>
      </c>
      <c r="O79" s="36">
        <v>560</v>
      </c>
      <c r="P79" s="36">
        <v>560</v>
      </c>
      <c r="Q79" s="36">
        <v>550</v>
      </c>
      <c r="R79" s="36">
        <v>570</v>
      </c>
      <c r="S79" s="36">
        <v>580</v>
      </c>
      <c r="T79" s="36">
        <v>580</v>
      </c>
    </row>
    <row r="80" spans="1:20" x14ac:dyDescent="0.2">
      <c r="A80" s="47" t="s">
        <v>692</v>
      </c>
      <c r="B80" s="89">
        <f>VLOOKUP(D80,TabellenSRG!$B$4:$C$2729,2,FALSE)</f>
        <v>26</v>
      </c>
      <c r="C80" t="str">
        <f t="shared" si="2"/>
        <v>261</v>
      </c>
      <c r="D80" t="s">
        <v>27</v>
      </c>
      <c r="E80">
        <v>3</v>
      </c>
      <c r="N80" s="36">
        <v>430</v>
      </c>
      <c r="O80" s="36">
        <v>440</v>
      </c>
      <c r="P80" s="36">
        <v>430</v>
      </c>
      <c r="Q80" s="36">
        <v>410</v>
      </c>
      <c r="R80" s="36">
        <v>430</v>
      </c>
      <c r="S80" s="36">
        <v>430</v>
      </c>
      <c r="T80" s="36">
        <v>400</v>
      </c>
    </row>
    <row r="81" spans="1:20" x14ac:dyDescent="0.2">
      <c r="A81" s="47" t="s">
        <v>628</v>
      </c>
      <c r="B81" s="89">
        <f>VLOOKUP(D81,TabellenSRG!$B$4:$C$2729,2,FALSE)</f>
        <v>26</v>
      </c>
      <c r="C81" t="str">
        <f t="shared" si="2"/>
        <v>262</v>
      </c>
      <c r="D81" t="s">
        <v>27</v>
      </c>
      <c r="E81">
        <v>4</v>
      </c>
      <c r="N81" s="36">
        <v>100</v>
      </c>
      <c r="O81" s="36">
        <v>120</v>
      </c>
      <c r="P81" s="36">
        <v>130</v>
      </c>
      <c r="Q81" s="36">
        <v>130</v>
      </c>
      <c r="R81" s="36">
        <v>150</v>
      </c>
      <c r="S81" s="36">
        <v>170</v>
      </c>
      <c r="T81" s="36">
        <v>180</v>
      </c>
    </row>
    <row r="82" spans="1:20" x14ac:dyDescent="0.2">
      <c r="A82" s="47" t="s">
        <v>691</v>
      </c>
      <c r="B82" s="89">
        <f>VLOOKUP(D82,TabellenSRG!$B$4:$C$2729,2,FALSE)</f>
        <v>27</v>
      </c>
      <c r="C82" t="str">
        <f t="shared" si="2"/>
        <v>270</v>
      </c>
      <c r="D82" t="s">
        <v>28</v>
      </c>
      <c r="E82">
        <v>2</v>
      </c>
      <c r="N82" s="36">
        <v>180</v>
      </c>
      <c r="O82" s="36">
        <v>180</v>
      </c>
      <c r="P82" s="36">
        <v>180</v>
      </c>
      <c r="Q82" s="36">
        <v>180</v>
      </c>
      <c r="R82" s="36">
        <v>190</v>
      </c>
      <c r="S82" s="36">
        <v>190</v>
      </c>
      <c r="T82" s="36">
        <v>190</v>
      </c>
    </row>
    <row r="83" spans="1:20" x14ac:dyDescent="0.2">
      <c r="A83" s="47" t="s">
        <v>692</v>
      </c>
      <c r="B83" s="89">
        <f>VLOOKUP(D83,TabellenSRG!$B$4:$C$2729,2,FALSE)</f>
        <v>27</v>
      </c>
      <c r="C83" t="str">
        <f t="shared" si="2"/>
        <v>271</v>
      </c>
      <c r="D83" t="s">
        <v>28</v>
      </c>
      <c r="E83">
        <v>3</v>
      </c>
      <c r="N83" s="36">
        <v>160</v>
      </c>
      <c r="O83" s="36">
        <v>160</v>
      </c>
      <c r="P83" s="36">
        <v>160</v>
      </c>
      <c r="Q83" s="36">
        <v>160</v>
      </c>
      <c r="R83" s="36">
        <v>160</v>
      </c>
      <c r="S83" s="36">
        <v>160</v>
      </c>
      <c r="T83" s="36">
        <v>160</v>
      </c>
    </row>
    <row r="84" spans="1:20" x14ac:dyDescent="0.2">
      <c r="A84" s="47" t="s">
        <v>628</v>
      </c>
      <c r="B84" s="89">
        <f>VLOOKUP(D84,TabellenSRG!$B$4:$C$2729,2,FALSE)</f>
        <v>27</v>
      </c>
      <c r="C84" t="str">
        <f t="shared" si="2"/>
        <v>272</v>
      </c>
      <c r="D84" t="s">
        <v>28</v>
      </c>
      <c r="E84">
        <v>4</v>
      </c>
      <c r="N84" s="36">
        <v>40</v>
      </c>
      <c r="O84" s="36">
        <v>40</v>
      </c>
      <c r="P84" s="36">
        <v>40</v>
      </c>
      <c r="Q84" s="36">
        <v>40</v>
      </c>
      <c r="R84" s="36">
        <v>40</v>
      </c>
      <c r="S84" s="36">
        <v>40</v>
      </c>
      <c r="T84" s="36">
        <v>50</v>
      </c>
    </row>
    <row r="85" spans="1:20" x14ac:dyDescent="0.2">
      <c r="A85" s="47" t="s">
        <v>691</v>
      </c>
      <c r="B85" s="89">
        <f>VLOOKUP(D85,TabellenSRG!$B$4:$C$2729,2,FALSE)</f>
        <v>28</v>
      </c>
      <c r="C85" t="str">
        <f t="shared" si="2"/>
        <v>280</v>
      </c>
      <c r="D85" t="s">
        <v>556</v>
      </c>
      <c r="E85">
        <v>2</v>
      </c>
      <c r="N85" s="36">
        <v>80</v>
      </c>
      <c r="O85" s="36">
        <v>80</v>
      </c>
      <c r="P85" s="36">
        <v>90</v>
      </c>
      <c r="Q85" s="36">
        <v>100</v>
      </c>
      <c r="R85" s="36">
        <v>90</v>
      </c>
      <c r="S85" s="36">
        <v>40</v>
      </c>
      <c r="T85" s="36">
        <v>80</v>
      </c>
    </row>
    <row r="86" spans="1:20" x14ac:dyDescent="0.2">
      <c r="A86" s="47" t="s">
        <v>692</v>
      </c>
      <c r="B86" s="89">
        <f>VLOOKUP(D86,TabellenSRG!$B$4:$C$2729,2,FALSE)</f>
        <v>28</v>
      </c>
      <c r="C86" t="str">
        <f t="shared" si="2"/>
        <v>281</v>
      </c>
      <c r="D86" t="s">
        <v>556</v>
      </c>
      <c r="E86">
        <v>3</v>
      </c>
      <c r="N86" s="36">
        <v>70</v>
      </c>
      <c r="O86" s="36">
        <v>70</v>
      </c>
      <c r="P86" s="36">
        <v>70</v>
      </c>
      <c r="Q86" s="36">
        <v>80</v>
      </c>
      <c r="R86" s="36">
        <v>70</v>
      </c>
      <c r="S86" s="36">
        <v>20</v>
      </c>
      <c r="T86" s="36">
        <v>60</v>
      </c>
    </row>
    <row r="87" spans="1:20" x14ac:dyDescent="0.2">
      <c r="A87" s="47" t="s">
        <v>628</v>
      </c>
      <c r="B87" s="89">
        <f>VLOOKUP(D87,TabellenSRG!$B$4:$C$2729,2,FALSE)</f>
        <v>28</v>
      </c>
      <c r="C87" t="str">
        <f t="shared" si="2"/>
        <v>282</v>
      </c>
      <c r="D87" t="s">
        <v>556</v>
      </c>
      <c r="E87">
        <v>4</v>
      </c>
      <c r="N87" s="36">
        <v>20</v>
      </c>
      <c r="O87" s="36">
        <v>20</v>
      </c>
      <c r="P87" s="36">
        <v>20</v>
      </c>
      <c r="Q87" s="36">
        <v>20</v>
      </c>
      <c r="R87" s="36">
        <v>30</v>
      </c>
      <c r="S87" s="36">
        <v>20</v>
      </c>
      <c r="T87" s="36">
        <v>20</v>
      </c>
    </row>
    <row r="88" spans="1:20" x14ac:dyDescent="0.2">
      <c r="A88" s="47" t="s">
        <v>691</v>
      </c>
      <c r="B88" s="89">
        <f>VLOOKUP(D88,TabellenSRG!$B$4:$C$2729,2,FALSE)</f>
        <v>29</v>
      </c>
      <c r="C88" t="str">
        <f t="shared" si="2"/>
        <v>290</v>
      </c>
      <c r="D88" t="s">
        <v>29</v>
      </c>
      <c r="E88">
        <v>2</v>
      </c>
      <c r="N88" s="36">
        <v>40</v>
      </c>
      <c r="O88" s="36">
        <v>40</v>
      </c>
      <c r="P88" s="36">
        <v>40</v>
      </c>
      <c r="Q88" s="36">
        <v>40</v>
      </c>
      <c r="R88" s="36">
        <v>30</v>
      </c>
      <c r="S88" s="36">
        <v>40</v>
      </c>
      <c r="T88" s="36">
        <v>40</v>
      </c>
    </row>
    <row r="89" spans="1:20" x14ac:dyDescent="0.2">
      <c r="A89" s="47" t="s">
        <v>692</v>
      </c>
      <c r="B89" s="89">
        <f>VLOOKUP(D89,TabellenSRG!$B$4:$C$2729,2,FALSE)</f>
        <v>29</v>
      </c>
      <c r="C89" t="str">
        <f t="shared" si="2"/>
        <v>291</v>
      </c>
      <c r="D89" t="s">
        <v>29</v>
      </c>
      <c r="E89">
        <v>3</v>
      </c>
      <c r="N89" s="36">
        <v>20</v>
      </c>
      <c r="O89" s="36">
        <v>30</v>
      </c>
      <c r="P89" s="36">
        <v>30</v>
      </c>
      <c r="Q89" s="36">
        <v>20</v>
      </c>
      <c r="R89" s="36">
        <v>20</v>
      </c>
      <c r="S89" s="36">
        <v>30</v>
      </c>
      <c r="T89" s="36">
        <v>30</v>
      </c>
    </row>
    <row r="90" spans="1:20" x14ac:dyDescent="0.2">
      <c r="A90" s="47" t="s">
        <v>628</v>
      </c>
      <c r="B90" s="89">
        <f>VLOOKUP(D90,TabellenSRG!$B$4:$C$2729,2,FALSE)</f>
        <v>29</v>
      </c>
      <c r="C90" t="str">
        <f t="shared" si="2"/>
        <v>292</v>
      </c>
      <c r="D90" t="s">
        <v>29</v>
      </c>
      <c r="E90">
        <v>4</v>
      </c>
      <c r="N90" s="36">
        <v>10</v>
      </c>
      <c r="O90" s="36">
        <v>10</v>
      </c>
      <c r="P90" s="36">
        <v>10</v>
      </c>
      <c r="Q90" s="36">
        <v>10</v>
      </c>
      <c r="R90" s="36">
        <v>10</v>
      </c>
      <c r="S90" s="36">
        <v>10</v>
      </c>
      <c r="T90" s="36">
        <v>10</v>
      </c>
    </row>
    <row r="91" spans="1:20" x14ac:dyDescent="0.2">
      <c r="A91" s="47" t="s">
        <v>691</v>
      </c>
      <c r="B91" s="89">
        <f>VLOOKUP(D91,TabellenSRG!$B$4:$C$2729,2,FALSE)</f>
        <v>30</v>
      </c>
      <c r="C91" t="str">
        <f t="shared" si="2"/>
        <v>300</v>
      </c>
      <c r="D91" t="s">
        <v>30</v>
      </c>
      <c r="E91">
        <v>2</v>
      </c>
      <c r="N91" s="36">
        <v>80</v>
      </c>
      <c r="O91" s="36">
        <v>80</v>
      </c>
      <c r="P91" s="36">
        <v>80</v>
      </c>
      <c r="Q91" s="36">
        <v>90</v>
      </c>
      <c r="R91" s="36">
        <v>90</v>
      </c>
      <c r="S91" s="36">
        <v>90</v>
      </c>
      <c r="T91" s="36">
        <v>90</v>
      </c>
    </row>
    <row r="92" spans="1:20" x14ac:dyDescent="0.2">
      <c r="A92" s="47" t="s">
        <v>692</v>
      </c>
      <c r="B92" s="89">
        <f>VLOOKUP(D92,TabellenSRG!$B$4:$C$2729,2,FALSE)</f>
        <v>30</v>
      </c>
      <c r="C92" t="str">
        <f t="shared" si="2"/>
        <v>301</v>
      </c>
      <c r="D92" t="s">
        <v>30</v>
      </c>
      <c r="E92">
        <v>3</v>
      </c>
      <c r="N92" s="36">
        <v>60</v>
      </c>
      <c r="O92" s="36">
        <v>50</v>
      </c>
      <c r="P92" s="36">
        <v>50</v>
      </c>
      <c r="Q92" s="36">
        <v>50</v>
      </c>
      <c r="R92" s="36">
        <v>50</v>
      </c>
      <c r="S92" s="36">
        <v>50</v>
      </c>
      <c r="T92" s="36">
        <v>40</v>
      </c>
    </row>
    <row r="93" spans="1:20" x14ac:dyDescent="0.2">
      <c r="A93" s="47" t="s">
        <v>628</v>
      </c>
      <c r="B93" s="89">
        <f>VLOOKUP(D93,TabellenSRG!$B$4:$C$2729,2,FALSE)</f>
        <v>30</v>
      </c>
      <c r="C93" t="str">
        <f t="shared" si="2"/>
        <v>302</v>
      </c>
      <c r="D93" t="s">
        <v>30</v>
      </c>
      <c r="E93">
        <v>4</v>
      </c>
      <c r="N93" s="36">
        <v>30</v>
      </c>
      <c r="O93" s="36">
        <v>40</v>
      </c>
      <c r="P93" s="36">
        <v>40</v>
      </c>
      <c r="Q93" s="36">
        <v>40</v>
      </c>
      <c r="R93" s="36">
        <v>50</v>
      </c>
      <c r="S93" s="36">
        <v>50</v>
      </c>
      <c r="T93" s="36">
        <v>50</v>
      </c>
    </row>
    <row r="94" spans="1:20" x14ac:dyDescent="0.2">
      <c r="A94" s="47" t="s">
        <v>691</v>
      </c>
      <c r="B94" s="89" t="e">
        <f>VLOOKUP(D94,TabellenSRG!$B$4:$C$2729,2,FALSE)</f>
        <v>#N/A</v>
      </c>
      <c r="C94" t="e">
        <f t="shared" si="2"/>
        <v>#N/A</v>
      </c>
      <c r="D94" t="s">
        <v>31</v>
      </c>
      <c r="E94">
        <v>2</v>
      </c>
      <c r="N94" s="36">
        <v>170</v>
      </c>
      <c r="O94" s="36">
        <v>160</v>
      </c>
      <c r="P94" s="36">
        <v>160</v>
      </c>
      <c r="Q94" s="36">
        <v>170</v>
      </c>
      <c r="R94" s="36" t="e">
        <v>#N/A</v>
      </c>
      <c r="S94" s="36" t="e">
        <v>#N/A</v>
      </c>
      <c r="T94" s="36" t="e">
        <v>#N/A</v>
      </c>
    </row>
    <row r="95" spans="1:20" x14ac:dyDescent="0.2">
      <c r="A95" s="47" t="s">
        <v>692</v>
      </c>
      <c r="B95" s="89" t="e">
        <f>VLOOKUP(D95,TabellenSRG!$B$4:$C$2729,2,FALSE)</f>
        <v>#N/A</v>
      </c>
      <c r="C95" t="e">
        <f t="shared" si="2"/>
        <v>#N/A</v>
      </c>
      <c r="D95" t="s">
        <v>31</v>
      </c>
      <c r="E95">
        <v>3</v>
      </c>
      <c r="N95" s="36">
        <v>150</v>
      </c>
      <c r="O95" s="36">
        <v>140</v>
      </c>
      <c r="P95" s="36">
        <v>140</v>
      </c>
      <c r="Q95" s="36">
        <v>150</v>
      </c>
      <c r="R95" s="36" t="e">
        <v>#N/A</v>
      </c>
      <c r="S95" s="36" t="e">
        <v>#N/A</v>
      </c>
      <c r="T95" s="36" t="e">
        <v>#N/A</v>
      </c>
    </row>
    <row r="96" spans="1:20" x14ac:dyDescent="0.2">
      <c r="A96" s="47" t="s">
        <v>628</v>
      </c>
      <c r="B96" s="89" t="e">
        <f>VLOOKUP(D96,TabellenSRG!$B$4:$C$2729,2,FALSE)</f>
        <v>#N/A</v>
      </c>
      <c r="C96" t="e">
        <f t="shared" si="2"/>
        <v>#N/A</v>
      </c>
      <c r="D96" t="s">
        <v>31</v>
      </c>
      <c r="E96">
        <v>4</v>
      </c>
      <c r="N96" s="36">
        <v>30</v>
      </c>
      <c r="O96" s="36">
        <v>30</v>
      </c>
      <c r="P96" s="36">
        <v>40</v>
      </c>
      <c r="Q96" s="36">
        <v>40</v>
      </c>
      <c r="R96" s="36" t="e">
        <v>#N/A</v>
      </c>
      <c r="S96" s="36" t="e">
        <v>#N/A</v>
      </c>
      <c r="T96" s="36" t="e">
        <v>#N/A</v>
      </c>
    </row>
    <row r="97" spans="1:20" x14ac:dyDescent="0.2">
      <c r="A97" s="47" t="s">
        <v>691</v>
      </c>
      <c r="B97" s="89">
        <f>VLOOKUP(D97,TabellenSRG!$B$4:$C$2729,2,FALSE)</f>
        <v>31</v>
      </c>
      <c r="C97" t="str">
        <f t="shared" si="2"/>
        <v>310</v>
      </c>
      <c r="D97" t="s">
        <v>32</v>
      </c>
      <c r="E97">
        <v>2</v>
      </c>
      <c r="N97" s="36">
        <v>110</v>
      </c>
      <c r="O97" s="36">
        <v>110</v>
      </c>
      <c r="P97" s="36">
        <v>100</v>
      </c>
      <c r="Q97" s="36">
        <v>110</v>
      </c>
      <c r="R97" s="36">
        <v>100</v>
      </c>
      <c r="S97" s="36">
        <v>110</v>
      </c>
      <c r="T97" s="36">
        <v>110</v>
      </c>
    </row>
    <row r="98" spans="1:20" x14ac:dyDescent="0.2">
      <c r="A98" s="47" t="s">
        <v>692</v>
      </c>
      <c r="B98" s="89">
        <f>VLOOKUP(D98,TabellenSRG!$B$4:$C$2729,2,FALSE)</f>
        <v>31</v>
      </c>
      <c r="C98" t="str">
        <f t="shared" si="2"/>
        <v>311</v>
      </c>
      <c r="D98" t="s">
        <v>32</v>
      </c>
      <c r="E98">
        <v>3</v>
      </c>
      <c r="N98" s="36">
        <v>60</v>
      </c>
      <c r="O98" s="36">
        <v>60</v>
      </c>
      <c r="P98" s="36">
        <v>50</v>
      </c>
      <c r="Q98" s="36">
        <v>60</v>
      </c>
      <c r="R98" s="36">
        <v>50</v>
      </c>
      <c r="S98" s="36">
        <v>50</v>
      </c>
      <c r="T98" s="36">
        <v>40</v>
      </c>
    </row>
    <row r="99" spans="1:20" x14ac:dyDescent="0.2">
      <c r="A99" s="47" t="s">
        <v>628</v>
      </c>
      <c r="B99" s="89">
        <f>VLOOKUP(D99,TabellenSRG!$B$4:$C$2729,2,FALSE)</f>
        <v>31</v>
      </c>
      <c r="C99" t="str">
        <f t="shared" si="2"/>
        <v>312</v>
      </c>
      <c r="D99" t="s">
        <v>32</v>
      </c>
      <c r="E99">
        <v>4</v>
      </c>
      <c r="N99" s="36">
        <v>40</v>
      </c>
      <c r="O99" s="36">
        <v>50</v>
      </c>
      <c r="P99" s="36">
        <v>40</v>
      </c>
      <c r="Q99" s="36">
        <v>50</v>
      </c>
      <c r="R99" s="36">
        <v>50</v>
      </c>
      <c r="S99" s="36">
        <v>60</v>
      </c>
      <c r="T99" s="36">
        <v>70</v>
      </c>
    </row>
    <row r="100" spans="1:20" x14ac:dyDescent="0.2">
      <c r="A100" s="47" t="s">
        <v>691</v>
      </c>
      <c r="B100" s="89">
        <f>VLOOKUP(D100,TabellenSRG!$B$4:$C$2729,2,FALSE)</f>
        <v>32</v>
      </c>
      <c r="C100" t="str">
        <f t="shared" si="2"/>
        <v>320</v>
      </c>
      <c r="D100" t="s">
        <v>33</v>
      </c>
      <c r="E100">
        <v>2</v>
      </c>
      <c r="N100" s="36">
        <v>120</v>
      </c>
      <c r="O100" s="36">
        <v>130</v>
      </c>
      <c r="P100" s="36">
        <v>140</v>
      </c>
      <c r="Q100" s="36">
        <v>150</v>
      </c>
      <c r="R100" s="36">
        <v>150</v>
      </c>
      <c r="S100" s="36">
        <v>140</v>
      </c>
      <c r="T100" s="36">
        <v>120</v>
      </c>
    </row>
    <row r="101" spans="1:20" x14ac:dyDescent="0.2">
      <c r="A101" s="47" t="s">
        <v>692</v>
      </c>
      <c r="B101" s="89">
        <f>VLOOKUP(D101,TabellenSRG!$B$4:$C$2729,2,FALSE)</f>
        <v>32</v>
      </c>
      <c r="C101" t="str">
        <f t="shared" si="2"/>
        <v>321</v>
      </c>
      <c r="D101" t="s">
        <v>33</v>
      </c>
      <c r="E101">
        <v>3</v>
      </c>
      <c r="N101" s="36">
        <v>110</v>
      </c>
      <c r="O101" s="36">
        <v>110</v>
      </c>
      <c r="P101" s="36">
        <v>120</v>
      </c>
      <c r="Q101" s="36">
        <v>120</v>
      </c>
      <c r="R101" s="36">
        <v>120</v>
      </c>
      <c r="S101" s="36">
        <v>110</v>
      </c>
      <c r="T101" s="36">
        <v>80</v>
      </c>
    </row>
    <row r="102" spans="1:20" x14ac:dyDescent="0.2">
      <c r="A102" s="47" t="s">
        <v>628</v>
      </c>
      <c r="B102" s="89">
        <f>VLOOKUP(D102,TabellenSRG!$B$4:$C$2729,2,FALSE)</f>
        <v>32</v>
      </c>
      <c r="C102" t="str">
        <f t="shared" si="2"/>
        <v>322</v>
      </c>
      <c r="D102" t="s">
        <v>33</v>
      </c>
      <c r="E102">
        <v>4</v>
      </c>
      <c r="N102" s="36">
        <v>20</v>
      </c>
      <c r="O102" s="36">
        <v>30</v>
      </c>
      <c r="P102" s="36">
        <v>30</v>
      </c>
      <c r="Q102" s="36">
        <v>30</v>
      </c>
      <c r="R102" s="36">
        <v>30</v>
      </c>
      <c r="S102" s="36">
        <v>40</v>
      </c>
      <c r="T102" s="36">
        <v>40</v>
      </c>
    </row>
    <row r="103" spans="1:20" x14ac:dyDescent="0.2">
      <c r="A103" s="47" t="s">
        <v>691</v>
      </c>
      <c r="B103" s="89">
        <f>VLOOKUP(D103,TabellenSRG!$B$4:$C$2729,2,FALSE)</f>
        <v>33</v>
      </c>
      <c r="C103" t="str">
        <f t="shared" si="2"/>
        <v>330</v>
      </c>
      <c r="D103" t="s">
        <v>34</v>
      </c>
      <c r="E103">
        <v>2</v>
      </c>
      <c r="N103" s="36">
        <v>120</v>
      </c>
      <c r="O103" s="36">
        <v>120</v>
      </c>
      <c r="P103" s="36">
        <v>120</v>
      </c>
      <c r="Q103" s="36">
        <v>130</v>
      </c>
      <c r="R103" s="36">
        <v>130</v>
      </c>
      <c r="S103" s="36">
        <v>120</v>
      </c>
      <c r="T103" s="36">
        <v>120</v>
      </c>
    </row>
    <row r="104" spans="1:20" x14ac:dyDescent="0.2">
      <c r="A104" s="47" t="s">
        <v>692</v>
      </c>
      <c r="B104" s="89">
        <f>VLOOKUP(D104,TabellenSRG!$B$4:$C$2729,2,FALSE)</f>
        <v>33</v>
      </c>
      <c r="C104" t="str">
        <f t="shared" si="2"/>
        <v>331</v>
      </c>
      <c r="D104" t="s">
        <v>34</v>
      </c>
      <c r="E104">
        <v>3</v>
      </c>
      <c r="N104" s="36">
        <v>90</v>
      </c>
      <c r="O104" s="36">
        <v>90</v>
      </c>
      <c r="P104" s="36">
        <v>90</v>
      </c>
      <c r="Q104" s="36">
        <v>100</v>
      </c>
      <c r="R104" s="36">
        <v>110</v>
      </c>
      <c r="S104" s="36">
        <v>100</v>
      </c>
      <c r="T104" s="36">
        <v>100</v>
      </c>
    </row>
    <row r="105" spans="1:20" x14ac:dyDescent="0.2">
      <c r="A105" s="47" t="s">
        <v>628</v>
      </c>
      <c r="B105" s="89">
        <f>VLOOKUP(D105,TabellenSRG!$B$4:$C$2729,2,FALSE)</f>
        <v>33</v>
      </c>
      <c r="C105" t="str">
        <f t="shared" si="2"/>
        <v>332</v>
      </c>
      <c r="D105" t="s">
        <v>34</v>
      </c>
      <c r="E105">
        <v>4</v>
      </c>
      <c r="N105" s="36">
        <v>30</v>
      </c>
      <c r="O105" s="36">
        <v>40</v>
      </c>
      <c r="P105" s="36">
        <v>40</v>
      </c>
      <c r="Q105" s="36">
        <v>50</v>
      </c>
      <c r="R105" s="36">
        <v>50</v>
      </c>
      <c r="S105" s="36">
        <v>50</v>
      </c>
      <c r="T105" s="36">
        <v>50</v>
      </c>
    </row>
    <row r="106" spans="1:20" x14ac:dyDescent="0.2">
      <c r="A106" s="47" t="s">
        <v>691</v>
      </c>
      <c r="B106" s="89">
        <f>VLOOKUP(D106,TabellenSRG!$B$4:$C$2729,2,FALSE)</f>
        <v>34</v>
      </c>
      <c r="C106" t="str">
        <f t="shared" si="2"/>
        <v>340</v>
      </c>
      <c r="D106" t="s">
        <v>35</v>
      </c>
      <c r="E106">
        <v>2</v>
      </c>
      <c r="N106" s="36">
        <v>140</v>
      </c>
      <c r="O106" s="36">
        <v>140</v>
      </c>
      <c r="P106" s="36">
        <v>100</v>
      </c>
      <c r="Q106" s="36">
        <v>140</v>
      </c>
      <c r="R106" s="36">
        <v>150</v>
      </c>
      <c r="S106" s="36">
        <v>160</v>
      </c>
      <c r="T106" s="36">
        <v>160</v>
      </c>
    </row>
    <row r="107" spans="1:20" x14ac:dyDescent="0.2">
      <c r="A107" s="47" t="s">
        <v>692</v>
      </c>
      <c r="B107" s="89">
        <f>VLOOKUP(D107,TabellenSRG!$B$4:$C$2729,2,FALSE)</f>
        <v>34</v>
      </c>
      <c r="C107" t="str">
        <f t="shared" si="2"/>
        <v>341</v>
      </c>
      <c r="D107" t="s">
        <v>35</v>
      </c>
      <c r="E107">
        <v>3</v>
      </c>
      <c r="N107" s="36">
        <v>110</v>
      </c>
      <c r="O107" s="36">
        <v>110</v>
      </c>
      <c r="P107" s="36">
        <v>70</v>
      </c>
      <c r="Q107" s="36">
        <v>100</v>
      </c>
      <c r="R107" s="36">
        <v>110</v>
      </c>
      <c r="S107" s="36">
        <v>120</v>
      </c>
      <c r="T107" s="36">
        <v>110</v>
      </c>
    </row>
    <row r="108" spans="1:20" x14ac:dyDescent="0.2">
      <c r="A108" s="47" t="s">
        <v>628</v>
      </c>
      <c r="B108" s="89">
        <f>VLOOKUP(D108,TabellenSRG!$B$4:$C$2729,2,FALSE)</f>
        <v>34</v>
      </c>
      <c r="C108" t="str">
        <f t="shared" si="2"/>
        <v>342</v>
      </c>
      <c r="D108" t="s">
        <v>35</v>
      </c>
      <c r="E108">
        <v>4</v>
      </c>
      <c r="N108" s="36">
        <v>30</v>
      </c>
      <c r="O108" s="36">
        <v>40</v>
      </c>
      <c r="P108" s="36">
        <v>40</v>
      </c>
      <c r="Q108" s="36">
        <v>40</v>
      </c>
      <c r="R108" s="36">
        <v>50</v>
      </c>
      <c r="S108" s="36">
        <v>50</v>
      </c>
      <c r="T108" s="36">
        <v>50</v>
      </c>
    </row>
    <row r="109" spans="1:20" x14ac:dyDescent="0.2">
      <c r="A109" s="47" t="s">
        <v>691</v>
      </c>
      <c r="B109" s="89">
        <f>VLOOKUP(D109,TabellenSRG!$B$4:$C$2729,2,FALSE)</f>
        <v>35</v>
      </c>
      <c r="C109" t="str">
        <f t="shared" si="2"/>
        <v>350</v>
      </c>
      <c r="D109" t="s">
        <v>36</v>
      </c>
      <c r="E109">
        <v>2</v>
      </c>
      <c r="N109" s="36">
        <v>610</v>
      </c>
      <c r="O109" s="36">
        <v>610</v>
      </c>
      <c r="P109" s="36">
        <v>650</v>
      </c>
      <c r="Q109" s="36">
        <v>690</v>
      </c>
      <c r="R109" s="36">
        <v>780</v>
      </c>
      <c r="S109" s="36">
        <v>870</v>
      </c>
      <c r="T109" s="36">
        <v>880</v>
      </c>
    </row>
    <row r="110" spans="1:20" x14ac:dyDescent="0.2">
      <c r="A110" s="47" t="s">
        <v>692</v>
      </c>
      <c r="B110" s="89">
        <f>VLOOKUP(D110,TabellenSRG!$B$4:$C$2729,2,FALSE)</f>
        <v>35</v>
      </c>
      <c r="C110" t="str">
        <f t="shared" si="2"/>
        <v>351</v>
      </c>
      <c r="D110" t="s">
        <v>36</v>
      </c>
      <c r="E110">
        <v>3</v>
      </c>
      <c r="N110" s="36">
        <v>450</v>
      </c>
      <c r="O110" s="36">
        <v>430</v>
      </c>
      <c r="P110" s="36">
        <v>470</v>
      </c>
      <c r="Q110" s="36">
        <v>510</v>
      </c>
      <c r="R110" s="36">
        <v>580</v>
      </c>
      <c r="S110" s="36">
        <v>640</v>
      </c>
      <c r="T110" s="36">
        <v>630</v>
      </c>
    </row>
    <row r="111" spans="1:20" x14ac:dyDescent="0.2">
      <c r="A111" s="47" t="s">
        <v>628</v>
      </c>
      <c r="B111" s="89">
        <f>VLOOKUP(D111,TabellenSRG!$B$4:$C$2729,2,FALSE)</f>
        <v>35</v>
      </c>
      <c r="C111" t="str">
        <f t="shared" si="2"/>
        <v>352</v>
      </c>
      <c r="D111" t="s">
        <v>36</v>
      </c>
      <c r="E111">
        <v>4</v>
      </c>
      <c r="N111" s="36">
        <v>140</v>
      </c>
      <c r="O111" s="36">
        <v>160</v>
      </c>
      <c r="P111" s="36">
        <v>160</v>
      </c>
      <c r="Q111" s="36">
        <v>170</v>
      </c>
      <c r="R111" s="36">
        <v>170</v>
      </c>
      <c r="S111" s="36">
        <v>210</v>
      </c>
      <c r="T111" s="36">
        <v>240</v>
      </c>
    </row>
    <row r="112" spans="1:20" x14ac:dyDescent="0.2">
      <c r="A112" s="47" t="s">
        <v>691</v>
      </c>
      <c r="B112" s="89">
        <f>VLOOKUP(D112,TabellenSRG!$B$4:$C$2729,2,FALSE)</f>
        <v>36</v>
      </c>
      <c r="C112" t="str">
        <f t="shared" si="2"/>
        <v>360</v>
      </c>
      <c r="D112" t="s">
        <v>37</v>
      </c>
      <c r="E112">
        <v>2</v>
      </c>
      <c r="N112" s="36">
        <v>760</v>
      </c>
      <c r="O112" s="36">
        <v>780</v>
      </c>
      <c r="P112" s="36">
        <v>780</v>
      </c>
      <c r="Q112" s="36">
        <v>780</v>
      </c>
      <c r="R112" s="36">
        <v>790</v>
      </c>
      <c r="S112" s="36">
        <v>780</v>
      </c>
      <c r="T112" s="36">
        <v>780</v>
      </c>
    </row>
    <row r="113" spans="1:20" x14ac:dyDescent="0.2">
      <c r="A113" s="47" t="s">
        <v>692</v>
      </c>
      <c r="B113" s="89">
        <f>VLOOKUP(D113,TabellenSRG!$B$4:$C$2729,2,FALSE)</f>
        <v>36</v>
      </c>
      <c r="C113" t="str">
        <f t="shared" si="2"/>
        <v>361</v>
      </c>
      <c r="D113" t="s">
        <v>37</v>
      </c>
      <c r="E113">
        <v>3</v>
      </c>
      <c r="N113" s="36">
        <v>630</v>
      </c>
      <c r="O113" s="36">
        <v>640</v>
      </c>
      <c r="P113" s="36">
        <v>630</v>
      </c>
      <c r="Q113" s="36">
        <v>640</v>
      </c>
      <c r="R113" s="36">
        <v>620</v>
      </c>
      <c r="S113" s="36">
        <v>600</v>
      </c>
      <c r="T113" s="36">
        <v>580</v>
      </c>
    </row>
    <row r="114" spans="1:20" x14ac:dyDescent="0.2">
      <c r="A114" s="47" t="s">
        <v>628</v>
      </c>
      <c r="B114" s="89">
        <f>VLOOKUP(D114,TabellenSRG!$B$4:$C$2729,2,FALSE)</f>
        <v>36</v>
      </c>
      <c r="C114" t="str">
        <f t="shared" si="2"/>
        <v>362</v>
      </c>
      <c r="D114" t="s">
        <v>37</v>
      </c>
      <c r="E114">
        <v>4</v>
      </c>
      <c r="N114" s="36">
        <v>140</v>
      </c>
      <c r="O114" s="36">
        <v>140</v>
      </c>
      <c r="P114" s="36">
        <v>150</v>
      </c>
      <c r="Q114" s="36">
        <v>160</v>
      </c>
      <c r="R114" s="36">
        <v>160</v>
      </c>
      <c r="S114" s="36">
        <v>170</v>
      </c>
      <c r="T114" s="36">
        <v>190</v>
      </c>
    </row>
    <row r="115" spans="1:20" x14ac:dyDescent="0.2">
      <c r="A115" s="47" t="s">
        <v>691</v>
      </c>
      <c r="B115" s="89">
        <f>VLOOKUP(D115,TabellenSRG!$B$4:$C$2729,2,FALSE)</f>
        <v>37</v>
      </c>
      <c r="C115" t="str">
        <f t="shared" si="2"/>
        <v>370</v>
      </c>
      <c r="D115" t="s">
        <v>38</v>
      </c>
      <c r="E115">
        <v>2</v>
      </c>
      <c r="N115" s="36">
        <v>160</v>
      </c>
      <c r="O115" s="36">
        <v>160</v>
      </c>
      <c r="P115" s="36">
        <v>160</v>
      </c>
      <c r="Q115" s="36">
        <v>160</v>
      </c>
      <c r="R115" s="36">
        <v>170</v>
      </c>
      <c r="S115" s="36">
        <v>170</v>
      </c>
      <c r="T115" s="36">
        <v>160</v>
      </c>
    </row>
    <row r="116" spans="1:20" x14ac:dyDescent="0.2">
      <c r="A116" s="47" t="s">
        <v>692</v>
      </c>
      <c r="B116" s="89">
        <f>VLOOKUP(D116,TabellenSRG!$B$4:$C$2729,2,FALSE)</f>
        <v>37</v>
      </c>
      <c r="C116" t="str">
        <f t="shared" si="2"/>
        <v>371</v>
      </c>
      <c r="D116" t="s">
        <v>38</v>
      </c>
      <c r="E116">
        <v>3</v>
      </c>
      <c r="N116" s="36">
        <v>130</v>
      </c>
      <c r="O116" s="36">
        <v>120</v>
      </c>
      <c r="P116" s="36">
        <v>120</v>
      </c>
      <c r="Q116" s="36">
        <v>110</v>
      </c>
      <c r="R116" s="36">
        <v>110</v>
      </c>
      <c r="S116" s="36">
        <v>110</v>
      </c>
      <c r="T116" s="36">
        <v>100</v>
      </c>
    </row>
    <row r="117" spans="1:20" x14ac:dyDescent="0.2">
      <c r="A117" s="47" t="s">
        <v>628</v>
      </c>
      <c r="B117" s="89">
        <f>VLOOKUP(D117,TabellenSRG!$B$4:$C$2729,2,FALSE)</f>
        <v>37</v>
      </c>
      <c r="C117" t="str">
        <f t="shared" si="2"/>
        <v>372</v>
      </c>
      <c r="D117" t="s">
        <v>38</v>
      </c>
      <c r="E117">
        <v>4</v>
      </c>
      <c r="N117" s="36">
        <v>40</v>
      </c>
      <c r="O117" s="36">
        <v>40</v>
      </c>
      <c r="P117" s="36">
        <v>50</v>
      </c>
      <c r="Q117" s="36">
        <v>50</v>
      </c>
      <c r="R117" s="36">
        <v>60</v>
      </c>
      <c r="S117" s="36">
        <v>60</v>
      </c>
      <c r="T117" s="36">
        <v>70</v>
      </c>
    </row>
    <row r="118" spans="1:20" x14ac:dyDescent="0.2">
      <c r="A118" s="47" t="s">
        <v>691</v>
      </c>
      <c r="B118" s="89">
        <f>VLOOKUP(D118,TabellenSRG!$B$4:$C$2729,2,FALSE)</f>
        <v>38</v>
      </c>
      <c r="C118" t="str">
        <f t="shared" si="2"/>
        <v>380</v>
      </c>
      <c r="D118" t="s">
        <v>39</v>
      </c>
      <c r="E118">
        <v>2</v>
      </c>
      <c r="N118" s="36">
        <v>270</v>
      </c>
      <c r="O118" s="36">
        <v>290</v>
      </c>
      <c r="P118" s="36">
        <v>280</v>
      </c>
      <c r="Q118" s="36">
        <v>290</v>
      </c>
      <c r="R118" s="36">
        <v>310</v>
      </c>
      <c r="S118" s="36">
        <v>310</v>
      </c>
      <c r="T118" s="36">
        <v>290</v>
      </c>
    </row>
    <row r="119" spans="1:20" x14ac:dyDescent="0.2">
      <c r="A119" s="47" t="s">
        <v>692</v>
      </c>
      <c r="B119" s="89">
        <f>VLOOKUP(D119,TabellenSRG!$B$4:$C$2729,2,FALSE)</f>
        <v>38</v>
      </c>
      <c r="C119" t="str">
        <f t="shared" si="2"/>
        <v>381</v>
      </c>
      <c r="D119" t="s">
        <v>39</v>
      </c>
      <c r="E119">
        <v>3</v>
      </c>
      <c r="N119" s="36">
        <v>190</v>
      </c>
      <c r="O119" s="36">
        <v>200</v>
      </c>
      <c r="P119" s="36">
        <v>190</v>
      </c>
      <c r="Q119" s="36">
        <v>180</v>
      </c>
      <c r="R119" s="36">
        <v>190</v>
      </c>
      <c r="S119" s="36">
        <v>180</v>
      </c>
      <c r="T119" s="36">
        <v>170</v>
      </c>
    </row>
    <row r="120" spans="1:20" x14ac:dyDescent="0.2">
      <c r="A120" s="47" t="s">
        <v>628</v>
      </c>
      <c r="B120" s="89">
        <f>VLOOKUP(D120,TabellenSRG!$B$4:$C$2729,2,FALSE)</f>
        <v>38</v>
      </c>
      <c r="C120" t="str">
        <f t="shared" si="2"/>
        <v>382</v>
      </c>
      <c r="D120" t="s">
        <v>39</v>
      </c>
      <c r="E120">
        <v>4</v>
      </c>
      <c r="N120" s="36">
        <v>80</v>
      </c>
      <c r="O120" s="36">
        <v>90</v>
      </c>
      <c r="P120" s="36">
        <v>90</v>
      </c>
      <c r="Q120" s="36">
        <v>100</v>
      </c>
      <c r="R120" s="36">
        <v>110</v>
      </c>
      <c r="S120" s="36">
        <v>110</v>
      </c>
      <c r="T120" s="36">
        <v>100</v>
      </c>
    </row>
    <row r="121" spans="1:20" x14ac:dyDescent="0.2">
      <c r="A121" s="47" t="s">
        <v>691</v>
      </c>
      <c r="B121" s="89">
        <f>VLOOKUP(D121,TabellenSRG!$B$4:$C$2729,2,FALSE)</f>
        <v>39</v>
      </c>
      <c r="C121" t="str">
        <f t="shared" si="2"/>
        <v>390</v>
      </c>
      <c r="D121" t="s">
        <v>40</v>
      </c>
      <c r="E121">
        <v>2</v>
      </c>
      <c r="N121" s="36">
        <v>40</v>
      </c>
      <c r="O121" s="36">
        <v>50</v>
      </c>
      <c r="P121" s="36">
        <v>50</v>
      </c>
      <c r="Q121" s="36">
        <v>60</v>
      </c>
      <c r="R121" s="36">
        <v>50</v>
      </c>
      <c r="S121" s="36">
        <v>60</v>
      </c>
      <c r="T121" s="36">
        <v>60</v>
      </c>
    </row>
    <row r="122" spans="1:20" x14ac:dyDescent="0.2">
      <c r="A122" s="47" t="s">
        <v>692</v>
      </c>
      <c r="B122" s="89">
        <f>VLOOKUP(D122,TabellenSRG!$B$4:$C$2729,2,FALSE)</f>
        <v>39</v>
      </c>
      <c r="C122" t="str">
        <f t="shared" si="2"/>
        <v>391</v>
      </c>
      <c r="D122" t="s">
        <v>40</v>
      </c>
      <c r="E122">
        <v>3</v>
      </c>
      <c r="N122" s="36">
        <v>20</v>
      </c>
      <c r="O122" s="36">
        <v>30</v>
      </c>
      <c r="P122" s="36">
        <v>20</v>
      </c>
      <c r="Q122" s="36">
        <v>30</v>
      </c>
      <c r="R122" s="36">
        <v>30</v>
      </c>
      <c r="S122" s="36">
        <v>30</v>
      </c>
      <c r="T122" s="36">
        <v>20</v>
      </c>
    </row>
    <row r="123" spans="1:20" x14ac:dyDescent="0.2">
      <c r="A123" s="47" t="s">
        <v>628</v>
      </c>
      <c r="B123" s="89">
        <f>VLOOKUP(D123,TabellenSRG!$B$4:$C$2729,2,FALSE)</f>
        <v>39</v>
      </c>
      <c r="C123" t="str">
        <f t="shared" si="2"/>
        <v>392</v>
      </c>
      <c r="D123" t="s">
        <v>40</v>
      </c>
      <c r="E123">
        <v>4</v>
      </c>
      <c r="N123" s="36">
        <v>10</v>
      </c>
      <c r="O123" s="36">
        <v>30</v>
      </c>
      <c r="P123" s="36">
        <v>30</v>
      </c>
      <c r="Q123" s="36">
        <v>30</v>
      </c>
      <c r="R123" s="36">
        <v>30</v>
      </c>
      <c r="S123" s="36">
        <v>40</v>
      </c>
      <c r="T123" s="36">
        <v>30</v>
      </c>
    </row>
    <row r="124" spans="1:20" x14ac:dyDescent="0.2">
      <c r="A124" s="47" t="s">
        <v>691</v>
      </c>
      <c r="B124" s="89">
        <f>VLOOKUP(D124,TabellenSRG!$B$4:$C$2729,2,FALSE)</f>
        <v>40</v>
      </c>
      <c r="C124" t="str">
        <f t="shared" si="2"/>
        <v>400</v>
      </c>
      <c r="D124" t="s">
        <v>41</v>
      </c>
      <c r="E124">
        <v>2</v>
      </c>
      <c r="N124" s="36">
        <v>280</v>
      </c>
      <c r="O124" s="36">
        <v>270</v>
      </c>
      <c r="P124" s="36">
        <v>190</v>
      </c>
      <c r="Q124" s="36">
        <v>180</v>
      </c>
      <c r="R124" s="36">
        <v>170</v>
      </c>
      <c r="S124" s="36">
        <v>160</v>
      </c>
      <c r="T124" s="36">
        <v>170</v>
      </c>
    </row>
    <row r="125" spans="1:20" x14ac:dyDescent="0.2">
      <c r="A125" s="47" t="s">
        <v>692</v>
      </c>
      <c r="B125" s="89">
        <f>VLOOKUP(D125,TabellenSRG!$B$4:$C$2729,2,FALSE)</f>
        <v>40</v>
      </c>
      <c r="C125" t="str">
        <f t="shared" si="2"/>
        <v>401</v>
      </c>
      <c r="D125" t="s">
        <v>41</v>
      </c>
      <c r="E125">
        <v>3</v>
      </c>
      <c r="N125" s="36">
        <v>220</v>
      </c>
      <c r="O125" s="36">
        <v>210</v>
      </c>
      <c r="P125" s="36">
        <v>150</v>
      </c>
      <c r="Q125" s="36">
        <v>130</v>
      </c>
      <c r="R125" s="36">
        <v>120</v>
      </c>
      <c r="S125" s="36">
        <v>110</v>
      </c>
      <c r="T125" s="36">
        <v>110</v>
      </c>
    </row>
    <row r="126" spans="1:20" x14ac:dyDescent="0.2">
      <c r="A126" s="47" t="s">
        <v>628</v>
      </c>
      <c r="B126" s="89">
        <f>VLOOKUP(D126,TabellenSRG!$B$4:$C$2729,2,FALSE)</f>
        <v>40</v>
      </c>
      <c r="C126" t="str">
        <f t="shared" si="2"/>
        <v>402</v>
      </c>
      <c r="D126" t="s">
        <v>41</v>
      </c>
      <c r="E126">
        <v>4</v>
      </c>
      <c r="N126" s="36">
        <v>80</v>
      </c>
      <c r="O126" s="36">
        <v>70</v>
      </c>
      <c r="P126" s="36">
        <v>60</v>
      </c>
      <c r="Q126" s="36">
        <v>60</v>
      </c>
      <c r="R126" s="36">
        <v>50</v>
      </c>
      <c r="S126" s="36">
        <v>60</v>
      </c>
      <c r="T126" s="36">
        <v>60</v>
      </c>
    </row>
    <row r="127" spans="1:20" x14ac:dyDescent="0.2">
      <c r="A127" s="47" t="s">
        <v>691</v>
      </c>
      <c r="B127" s="89">
        <f>VLOOKUP(D127,TabellenSRG!$B$4:$C$2729,2,FALSE)</f>
        <v>42</v>
      </c>
      <c r="C127" t="str">
        <f t="shared" si="2"/>
        <v>420</v>
      </c>
      <c r="D127" t="s">
        <v>44</v>
      </c>
      <c r="E127">
        <v>2</v>
      </c>
      <c r="N127" s="36">
        <v>220</v>
      </c>
      <c r="O127" s="36">
        <v>210</v>
      </c>
      <c r="P127" s="36">
        <v>200</v>
      </c>
      <c r="Q127" s="36">
        <v>220</v>
      </c>
      <c r="R127" s="36">
        <v>190</v>
      </c>
      <c r="S127" s="36">
        <v>170</v>
      </c>
      <c r="T127" s="36">
        <v>170</v>
      </c>
    </row>
    <row r="128" spans="1:20" x14ac:dyDescent="0.2">
      <c r="A128" s="47" t="s">
        <v>692</v>
      </c>
      <c r="B128" s="89">
        <f>VLOOKUP(D128,TabellenSRG!$B$4:$C$2729,2,FALSE)</f>
        <v>42</v>
      </c>
      <c r="C128" t="str">
        <f t="shared" si="2"/>
        <v>421</v>
      </c>
      <c r="D128" t="s">
        <v>44</v>
      </c>
      <c r="E128">
        <v>3</v>
      </c>
      <c r="N128" s="36">
        <v>190</v>
      </c>
      <c r="O128" s="36">
        <v>180</v>
      </c>
      <c r="P128" s="36">
        <v>170</v>
      </c>
      <c r="Q128" s="36">
        <v>180</v>
      </c>
      <c r="R128" s="36">
        <v>150</v>
      </c>
      <c r="S128" s="36">
        <v>140</v>
      </c>
      <c r="T128" s="36">
        <v>130</v>
      </c>
    </row>
    <row r="129" spans="1:20" x14ac:dyDescent="0.2">
      <c r="A129" s="47" t="s">
        <v>628</v>
      </c>
      <c r="B129" s="89">
        <f>VLOOKUP(D129,TabellenSRG!$B$4:$C$2729,2,FALSE)</f>
        <v>42</v>
      </c>
      <c r="C129" t="str">
        <f t="shared" si="2"/>
        <v>422</v>
      </c>
      <c r="D129" t="s">
        <v>44</v>
      </c>
      <c r="E129">
        <v>4</v>
      </c>
      <c r="N129" s="36">
        <v>40</v>
      </c>
      <c r="O129" s="36">
        <v>50</v>
      </c>
      <c r="P129" s="36">
        <v>50</v>
      </c>
      <c r="Q129" s="36">
        <v>60</v>
      </c>
      <c r="R129" s="36">
        <v>40</v>
      </c>
      <c r="S129" s="36">
        <v>40</v>
      </c>
      <c r="T129" s="36">
        <v>50</v>
      </c>
    </row>
    <row r="130" spans="1:20" x14ac:dyDescent="0.2">
      <c r="A130" s="47" t="s">
        <v>691</v>
      </c>
      <c r="B130" s="89">
        <f>VLOOKUP(D130,TabellenSRG!$B$4:$C$2729,2,FALSE)</f>
        <v>43</v>
      </c>
      <c r="C130" t="str">
        <f t="shared" si="2"/>
        <v>430</v>
      </c>
      <c r="D130" t="s">
        <v>45</v>
      </c>
      <c r="E130">
        <v>2</v>
      </c>
      <c r="N130" s="36">
        <v>130</v>
      </c>
      <c r="O130" s="36">
        <v>130</v>
      </c>
      <c r="P130" s="36">
        <v>130</v>
      </c>
      <c r="Q130" s="36">
        <v>130</v>
      </c>
      <c r="R130" s="36">
        <v>140</v>
      </c>
      <c r="S130" s="36">
        <v>140</v>
      </c>
      <c r="T130" s="36">
        <v>110</v>
      </c>
    </row>
    <row r="131" spans="1:20" x14ac:dyDescent="0.2">
      <c r="A131" s="47" t="s">
        <v>692</v>
      </c>
      <c r="B131" s="89">
        <f>VLOOKUP(D131,TabellenSRG!$B$4:$C$2729,2,FALSE)</f>
        <v>43</v>
      </c>
      <c r="C131" t="str">
        <f t="shared" si="2"/>
        <v>431</v>
      </c>
      <c r="D131" t="s">
        <v>45</v>
      </c>
      <c r="E131">
        <v>3</v>
      </c>
      <c r="N131" s="36">
        <v>110</v>
      </c>
      <c r="O131" s="36">
        <v>110</v>
      </c>
      <c r="P131" s="36">
        <v>110</v>
      </c>
      <c r="Q131" s="36">
        <v>100</v>
      </c>
      <c r="R131" s="36">
        <v>120</v>
      </c>
      <c r="S131" s="36">
        <v>110</v>
      </c>
      <c r="T131" s="36">
        <v>90</v>
      </c>
    </row>
    <row r="132" spans="1:20" x14ac:dyDescent="0.2">
      <c r="A132" s="47" t="s">
        <v>628</v>
      </c>
      <c r="B132" s="89">
        <f>VLOOKUP(D132,TabellenSRG!$B$4:$C$2729,2,FALSE)</f>
        <v>43</v>
      </c>
      <c r="C132" t="str">
        <f t="shared" ref="C132:C195" si="3">B132&amp;A132</f>
        <v>432</v>
      </c>
      <c r="D132" t="s">
        <v>45</v>
      </c>
      <c r="E132">
        <v>4</v>
      </c>
      <c r="N132" s="36">
        <v>30</v>
      </c>
      <c r="O132" s="36">
        <v>30</v>
      </c>
      <c r="P132" s="36">
        <v>30</v>
      </c>
      <c r="Q132" s="36">
        <v>40</v>
      </c>
      <c r="R132" s="36">
        <v>30</v>
      </c>
      <c r="S132" s="36">
        <v>40</v>
      </c>
      <c r="T132" s="36">
        <v>30</v>
      </c>
    </row>
    <row r="133" spans="1:20" x14ac:dyDescent="0.2">
      <c r="A133" s="47" t="s">
        <v>691</v>
      </c>
      <c r="B133" s="89">
        <f>VLOOKUP(D133,TabellenSRG!$B$4:$C$2729,2,FALSE)</f>
        <v>44</v>
      </c>
      <c r="C133" t="str">
        <f t="shared" si="3"/>
        <v>440</v>
      </c>
      <c r="D133" t="s">
        <v>46</v>
      </c>
      <c r="E133">
        <v>2</v>
      </c>
      <c r="N133" s="36">
        <v>100</v>
      </c>
      <c r="O133" s="36">
        <v>90</v>
      </c>
      <c r="P133" s="36">
        <v>100</v>
      </c>
      <c r="Q133" s="36">
        <v>100</v>
      </c>
      <c r="R133" s="36">
        <v>100</v>
      </c>
      <c r="S133" s="36">
        <v>140</v>
      </c>
      <c r="T133" s="36">
        <v>140</v>
      </c>
    </row>
    <row r="134" spans="1:20" x14ac:dyDescent="0.2">
      <c r="A134" s="47" t="s">
        <v>692</v>
      </c>
      <c r="B134" s="89">
        <f>VLOOKUP(D134,TabellenSRG!$B$4:$C$2729,2,FALSE)</f>
        <v>44</v>
      </c>
      <c r="C134" t="str">
        <f t="shared" si="3"/>
        <v>441</v>
      </c>
      <c r="D134" t="s">
        <v>46</v>
      </c>
      <c r="E134">
        <v>3</v>
      </c>
      <c r="N134" s="36">
        <v>80</v>
      </c>
      <c r="O134" s="36">
        <v>80</v>
      </c>
      <c r="P134" s="36">
        <v>80</v>
      </c>
      <c r="Q134" s="36">
        <v>80</v>
      </c>
      <c r="R134" s="36">
        <v>80</v>
      </c>
      <c r="S134" s="36">
        <v>120</v>
      </c>
      <c r="T134" s="36">
        <v>120</v>
      </c>
    </row>
    <row r="135" spans="1:20" x14ac:dyDescent="0.2">
      <c r="A135" s="47" t="s">
        <v>628</v>
      </c>
      <c r="B135" s="89">
        <f>VLOOKUP(D135,TabellenSRG!$B$4:$C$2729,2,FALSE)</f>
        <v>44</v>
      </c>
      <c r="C135" t="str">
        <f t="shared" si="3"/>
        <v>442</v>
      </c>
      <c r="D135" t="s">
        <v>46</v>
      </c>
      <c r="E135">
        <v>4</v>
      </c>
      <c r="N135" s="36">
        <v>20</v>
      </c>
      <c r="O135" s="36">
        <v>20</v>
      </c>
      <c r="P135" s="36">
        <v>20</v>
      </c>
      <c r="Q135" s="36">
        <v>10</v>
      </c>
      <c r="R135" s="36">
        <v>20</v>
      </c>
      <c r="S135" s="36">
        <v>10</v>
      </c>
      <c r="T135" s="36">
        <v>20</v>
      </c>
    </row>
    <row r="136" spans="1:20" x14ac:dyDescent="0.2">
      <c r="A136" s="47" t="s">
        <v>691</v>
      </c>
      <c r="B136" s="89">
        <f>VLOOKUP(D136,TabellenSRG!$B$4:$C$2729,2,FALSE)</f>
        <v>45</v>
      </c>
      <c r="C136" t="str">
        <f t="shared" si="3"/>
        <v>450</v>
      </c>
      <c r="D136" t="s">
        <v>47</v>
      </c>
      <c r="E136">
        <v>2</v>
      </c>
      <c r="N136" s="36">
        <v>210</v>
      </c>
      <c r="O136" s="36">
        <v>210</v>
      </c>
      <c r="P136" s="36">
        <v>200</v>
      </c>
      <c r="Q136" s="36">
        <v>220</v>
      </c>
      <c r="R136" s="36">
        <v>240</v>
      </c>
      <c r="S136" s="36">
        <v>230</v>
      </c>
      <c r="T136" s="36">
        <v>220</v>
      </c>
    </row>
    <row r="137" spans="1:20" x14ac:dyDescent="0.2">
      <c r="A137" s="47" t="s">
        <v>692</v>
      </c>
      <c r="B137" s="89">
        <f>VLOOKUP(D137,TabellenSRG!$B$4:$C$2729,2,FALSE)</f>
        <v>45</v>
      </c>
      <c r="C137" t="str">
        <f t="shared" si="3"/>
        <v>451</v>
      </c>
      <c r="D137" t="s">
        <v>47</v>
      </c>
      <c r="E137">
        <v>3</v>
      </c>
      <c r="N137" s="36">
        <v>170</v>
      </c>
      <c r="O137" s="36">
        <v>170</v>
      </c>
      <c r="P137" s="36">
        <v>170</v>
      </c>
      <c r="Q137" s="36">
        <v>190</v>
      </c>
      <c r="R137" s="36">
        <v>200</v>
      </c>
      <c r="S137" s="36">
        <v>200</v>
      </c>
      <c r="T137" s="36">
        <v>180</v>
      </c>
    </row>
    <row r="138" spans="1:20" x14ac:dyDescent="0.2">
      <c r="A138" s="47" t="s">
        <v>628</v>
      </c>
      <c r="B138" s="89">
        <f>VLOOKUP(D138,TabellenSRG!$B$4:$C$2729,2,FALSE)</f>
        <v>45</v>
      </c>
      <c r="C138" t="str">
        <f t="shared" si="3"/>
        <v>452</v>
      </c>
      <c r="D138" t="s">
        <v>47</v>
      </c>
      <c r="E138">
        <v>4</v>
      </c>
      <c r="N138" s="36">
        <v>30</v>
      </c>
      <c r="O138" s="36">
        <v>30</v>
      </c>
      <c r="P138" s="36">
        <v>40</v>
      </c>
      <c r="Q138" s="36">
        <v>40</v>
      </c>
      <c r="R138" s="36">
        <v>40</v>
      </c>
      <c r="S138" s="36">
        <v>50</v>
      </c>
      <c r="T138" s="36">
        <v>50</v>
      </c>
    </row>
    <row r="139" spans="1:20" x14ac:dyDescent="0.2">
      <c r="A139" s="47" t="s">
        <v>691</v>
      </c>
      <c r="B139" s="89">
        <f>VLOOKUP(D139,TabellenSRG!$B$4:$C$2729,2,FALSE)</f>
        <v>46</v>
      </c>
      <c r="C139" t="str">
        <f t="shared" si="3"/>
        <v>460</v>
      </c>
      <c r="D139" t="s">
        <v>48</v>
      </c>
      <c r="E139">
        <v>2</v>
      </c>
      <c r="N139" s="36">
        <v>170</v>
      </c>
      <c r="O139" s="36">
        <v>170</v>
      </c>
      <c r="P139" s="36">
        <v>160</v>
      </c>
      <c r="Q139" s="36">
        <v>170</v>
      </c>
      <c r="R139" s="36">
        <v>170</v>
      </c>
      <c r="S139" s="36">
        <v>190</v>
      </c>
      <c r="T139" s="36">
        <v>220</v>
      </c>
    </row>
    <row r="140" spans="1:20" x14ac:dyDescent="0.2">
      <c r="A140" s="47" t="s">
        <v>692</v>
      </c>
      <c r="B140" s="89">
        <f>VLOOKUP(D140,TabellenSRG!$B$4:$C$2729,2,FALSE)</f>
        <v>46</v>
      </c>
      <c r="C140" t="str">
        <f t="shared" si="3"/>
        <v>461</v>
      </c>
      <c r="D140" t="s">
        <v>48</v>
      </c>
      <c r="E140">
        <v>3</v>
      </c>
      <c r="N140" s="36">
        <v>150</v>
      </c>
      <c r="O140" s="36">
        <v>150</v>
      </c>
      <c r="P140" s="36">
        <v>150</v>
      </c>
      <c r="Q140" s="36">
        <v>150</v>
      </c>
      <c r="R140" s="36">
        <v>140</v>
      </c>
      <c r="S140" s="36">
        <v>160</v>
      </c>
      <c r="T140" s="36">
        <v>190</v>
      </c>
    </row>
    <row r="141" spans="1:20" x14ac:dyDescent="0.2">
      <c r="A141" s="47" t="s">
        <v>628</v>
      </c>
      <c r="B141" s="89">
        <f>VLOOKUP(D141,TabellenSRG!$B$4:$C$2729,2,FALSE)</f>
        <v>46</v>
      </c>
      <c r="C141" t="str">
        <f t="shared" si="3"/>
        <v>462</v>
      </c>
      <c r="D141" t="s">
        <v>48</v>
      </c>
      <c r="E141">
        <v>4</v>
      </c>
      <c r="N141" s="36">
        <v>30</v>
      </c>
      <c r="O141" s="36">
        <v>30</v>
      </c>
      <c r="P141" s="36">
        <v>30</v>
      </c>
      <c r="Q141" s="36">
        <v>40</v>
      </c>
      <c r="R141" s="36">
        <v>40</v>
      </c>
      <c r="S141" s="36">
        <v>40</v>
      </c>
      <c r="T141" s="36">
        <v>40</v>
      </c>
    </row>
    <row r="142" spans="1:20" x14ac:dyDescent="0.2">
      <c r="A142" s="47" t="s">
        <v>691</v>
      </c>
      <c r="B142" s="89">
        <f>VLOOKUP(D142,TabellenSRG!$B$4:$C$2729,2,FALSE)</f>
        <v>47</v>
      </c>
      <c r="C142" t="str">
        <f t="shared" si="3"/>
        <v>470</v>
      </c>
      <c r="D142" t="s">
        <v>49</v>
      </c>
      <c r="E142">
        <v>2</v>
      </c>
      <c r="N142" s="36">
        <v>40</v>
      </c>
      <c r="O142" s="36">
        <v>40</v>
      </c>
      <c r="P142" s="36">
        <v>40</v>
      </c>
      <c r="Q142" s="36">
        <v>50</v>
      </c>
      <c r="R142" s="36">
        <v>50</v>
      </c>
      <c r="S142" s="36">
        <v>50</v>
      </c>
      <c r="T142" s="36">
        <v>60</v>
      </c>
    </row>
    <row r="143" spans="1:20" x14ac:dyDescent="0.2">
      <c r="A143" s="47" t="s">
        <v>692</v>
      </c>
      <c r="B143" s="89">
        <f>VLOOKUP(D143,TabellenSRG!$B$4:$C$2729,2,FALSE)</f>
        <v>47</v>
      </c>
      <c r="C143" t="str">
        <f t="shared" si="3"/>
        <v>471</v>
      </c>
      <c r="D143" t="s">
        <v>49</v>
      </c>
      <c r="E143">
        <v>3</v>
      </c>
      <c r="N143" s="36">
        <v>30</v>
      </c>
      <c r="O143" s="36">
        <v>30</v>
      </c>
      <c r="P143" s="36">
        <v>30</v>
      </c>
      <c r="Q143" s="36">
        <v>30</v>
      </c>
      <c r="R143" s="36">
        <v>30</v>
      </c>
      <c r="S143" s="36">
        <v>30</v>
      </c>
      <c r="T143" s="36">
        <v>30</v>
      </c>
    </row>
    <row r="144" spans="1:20" x14ac:dyDescent="0.2">
      <c r="A144" s="47" t="s">
        <v>628</v>
      </c>
      <c r="B144" s="89">
        <f>VLOOKUP(D144,TabellenSRG!$B$4:$C$2729,2,FALSE)</f>
        <v>47</v>
      </c>
      <c r="C144" t="str">
        <f t="shared" si="3"/>
        <v>472</v>
      </c>
      <c r="D144" t="s">
        <v>49</v>
      </c>
      <c r="E144">
        <v>4</v>
      </c>
      <c r="N144" s="36">
        <v>20</v>
      </c>
      <c r="O144" s="36">
        <v>20</v>
      </c>
      <c r="P144" s="36">
        <v>20</v>
      </c>
      <c r="Q144" s="36">
        <v>20</v>
      </c>
      <c r="R144" s="36">
        <v>20</v>
      </c>
      <c r="S144" s="36">
        <v>30</v>
      </c>
      <c r="T144" s="36">
        <v>30</v>
      </c>
    </row>
    <row r="145" spans="1:20" x14ac:dyDescent="0.2">
      <c r="A145" s="47" t="s">
        <v>691</v>
      </c>
      <c r="B145" s="89">
        <f>VLOOKUP(D145,TabellenSRG!$B$4:$C$2729,2,FALSE)</f>
        <v>49</v>
      </c>
      <c r="C145" t="str">
        <f t="shared" si="3"/>
        <v>490</v>
      </c>
      <c r="D145" t="s">
        <v>51</v>
      </c>
      <c r="E145">
        <v>2</v>
      </c>
      <c r="N145" s="36">
        <v>380</v>
      </c>
      <c r="O145" s="36">
        <v>380</v>
      </c>
      <c r="P145" s="36">
        <v>380</v>
      </c>
      <c r="Q145" s="36">
        <v>370</v>
      </c>
      <c r="R145" s="36">
        <v>380</v>
      </c>
      <c r="S145" s="36">
        <v>390</v>
      </c>
      <c r="T145" s="36">
        <v>390</v>
      </c>
    </row>
    <row r="146" spans="1:20" x14ac:dyDescent="0.2">
      <c r="A146" s="47" t="s">
        <v>692</v>
      </c>
      <c r="B146" s="89">
        <f>VLOOKUP(D146,TabellenSRG!$B$4:$C$2729,2,FALSE)</f>
        <v>49</v>
      </c>
      <c r="C146" t="str">
        <f t="shared" si="3"/>
        <v>491</v>
      </c>
      <c r="D146" t="s">
        <v>51</v>
      </c>
      <c r="E146">
        <v>3</v>
      </c>
      <c r="N146" s="36">
        <v>340</v>
      </c>
      <c r="O146" s="36">
        <v>350</v>
      </c>
      <c r="P146" s="36">
        <v>330</v>
      </c>
      <c r="Q146" s="36">
        <v>330</v>
      </c>
      <c r="R146" s="36">
        <v>330</v>
      </c>
      <c r="S146" s="36">
        <v>310</v>
      </c>
      <c r="T146" s="36">
        <v>300</v>
      </c>
    </row>
    <row r="147" spans="1:20" x14ac:dyDescent="0.2">
      <c r="A147" s="47" t="s">
        <v>628</v>
      </c>
      <c r="B147" s="89">
        <f>VLOOKUP(D147,TabellenSRG!$B$4:$C$2729,2,FALSE)</f>
        <v>49</v>
      </c>
      <c r="C147" t="str">
        <f t="shared" si="3"/>
        <v>492</v>
      </c>
      <c r="D147" t="s">
        <v>51</v>
      </c>
      <c r="E147">
        <v>4</v>
      </c>
      <c r="N147" s="36">
        <v>80</v>
      </c>
      <c r="O147" s="36">
        <v>80</v>
      </c>
      <c r="P147" s="36">
        <v>80</v>
      </c>
      <c r="Q147" s="36">
        <v>70</v>
      </c>
      <c r="R147" s="36">
        <v>80</v>
      </c>
      <c r="S147" s="36">
        <v>90</v>
      </c>
      <c r="T147" s="36">
        <v>100</v>
      </c>
    </row>
    <row r="148" spans="1:20" x14ac:dyDescent="0.2">
      <c r="A148" s="47" t="s">
        <v>691</v>
      </c>
      <c r="B148" s="89">
        <f>VLOOKUP(D148,TabellenSRG!$B$4:$C$2729,2,FALSE)</f>
        <v>50</v>
      </c>
      <c r="C148" t="str">
        <f t="shared" si="3"/>
        <v>500</v>
      </c>
      <c r="D148" t="s">
        <v>52</v>
      </c>
      <c r="E148">
        <v>2</v>
      </c>
      <c r="N148" s="36">
        <v>90</v>
      </c>
      <c r="O148" s="36">
        <v>110</v>
      </c>
      <c r="P148" s="36">
        <v>140</v>
      </c>
      <c r="Q148" s="36">
        <v>130</v>
      </c>
      <c r="R148" s="36">
        <v>160</v>
      </c>
      <c r="S148" s="36">
        <v>240</v>
      </c>
      <c r="T148" s="36">
        <v>250</v>
      </c>
    </row>
    <row r="149" spans="1:20" x14ac:dyDescent="0.2">
      <c r="A149" s="47" t="s">
        <v>692</v>
      </c>
      <c r="B149" s="89">
        <f>VLOOKUP(D149,TabellenSRG!$B$4:$C$2729,2,FALSE)</f>
        <v>50</v>
      </c>
      <c r="C149" t="str">
        <f t="shared" si="3"/>
        <v>501</v>
      </c>
      <c r="D149" t="s">
        <v>52</v>
      </c>
      <c r="E149">
        <v>3</v>
      </c>
      <c r="N149" s="36">
        <v>70</v>
      </c>
      <c r="O149" s="36">
        <v>80</v>
      </c>
      <c r="P149" s="36">
        <v>100</v>
      </c>
      <c r="Q149" s="36">
        <v>90</v>
      </c>
      <c r="R149" s="36">
        <v>110</v>
      </c>
      <c r="S149" s="36">
        <v>120</v>
      </c>
      <c r="T149" s="36">
        <v>120</v>
      </c>
    </row>
    <row r="150" spans="1:20" x14ac:dyDescent="0.2">
      <c r="A150" s="47" t="s">
        <v>628</v>
      </c>
      <c r="B150" s="89">
        <f>VLOOKUP(D150,TabellenSRG!$B$4:$C$2729,2,FALSE)</f>
        <v>50</v>
      </c>
      <c r="C150" t="str">
        <f t="shared" si="3"/>
        <v>502</v>
      </c>
      <c r="D150" t="s">
        <v>52</v>
      </c>
      <c r="E150">
        <v>4</v>
      </c>
      <c r="N150" s="36">
        <v>30</v>
      </c>
      <c r="O150" s="36">
        <v>30</v>
      </c>
      <c r="P150" s="36">
        <v>40</v>
      </c>
      <c r="Q150" s="36">
        <v>40</v>
      </c>
      <c r="R150" s="36">
        <v>50</v>
      </c>
      <c r="S150" s="36">
        <v>90</v>
      </c>
      <c r="T150" s="36">
        <v>120</v>
      </c>
    </row>
    <row r="151" spans="1:20" x14ac:dyDescent="0.2">
      <c r="A151" s="47" t="s">
        <v>691</v>
      </c>
      <c r="B151" s="89">
        <f>VLOOKUP(D151,TabellenSRG!$B$4:$C$2729,2,FALSE)</f>
        <v>51</v>
      </c>
      <c r="C151" t="str">
        <f t="shared" si="3"/>
        <v>510</v>
      </c>
      <c r="D151" t="s">
        <v>53</v>
      </c>
      <c r="E151">
        <v>2</v>
      </c>
      <c r="N151" s="36">
        <v>170</v>
      </c>
      <c r="O151" s="36">
        <v>180</v>
      </c>
      <c r="P151" s="36">
        <v>180</v>
      </c>
      <c r="Q151" s="36">
        <v>180</v>
      </c>
      <c r="R151" s="36">
        <v>180</v>
      </c>
      <c r="S151" s="36">
        <v>180</v>
      </c>
      <c r="T151" s="36">
        <v>190</v>
      </c>
    </row>
    <row r="152" spans="1:20" x14ac:dyDescent="0.2">
      <c r="A152" s="47" t="s">
        <v>692</v>
      </c>
      <c r="B152" s="89">
        <f>VLOOKUP(D152,TabellenSRG!$B$4:$C$2729,2,FALSE)</f>
        <v>51</v>
      </c>
      <c r="C152" t="str">
        <f t="shared" si="3"/>
        <v>511</v>
      </c>
      <c r="D152" t="s">
        <v>53</v>
      </c>
      <c r="E152">
        <v>3</v>
      </c>
      <c r="N152" s="36">
        <v>150</v>
      </c>
      <c r="O152" s="36">
        <v>160</v>
      </c>
      <c r="P152" s="36">
        <v>150</v>
      </c>
      <c r="Q152" s="36">
        <v>150</v>
      </c>
      <c r="R152" s="36">
        <v>150</v>
      </c>
      <c r="S152" s="36">
        <v>150</v>
      </c>
      <c r="T152" s="36">
        <v>150</v>
      </c>
    </row>
    <row r="153" spans="1:20" x14ac:dyDescent="0.2">
      <c r="A153" s="47" t="s">
        <v>628</v>
      </c>
      <c r="B153" s="89">
        <f>VLOOKUP(D153,TabellenSRG!$B$4:$C$2729,2,FALSE)</f>
        <v>51</v>
      </c>
      <c r="C153" t="str">
        <f t="shared" si="3"/>
        <v>512</v>
      </c>
      <c r="D153" t="s">
        <v>53</v>
      </c>
      <c r="E153">
        <v>4</v>
      </c>
      <c r="N153" s="36">
        <v>30</v>
      </c>
      <c r="O153" s="36">
        <v>30</v>
      </c>
      <c r="P153" s="36">
        <v>40</v>
      </c>
      <c r="Q153" s="36">
        <v>30</v>
      </c>
      <c r="R153" s="36">
        <v>40</v>
      </c>
      <c r="S153" s="36">
        <v>40</v>
      </c>
      <c r="T153" s="36">
        <v>40</v>
      </c>
    </row>
    <row r="154" spans="1:20" x14ac:dyDescent="0.2">
      <c r="A154" s="47" t="s">
        <v>691</v>
      </c>
      <c r="B154" s="89">
        <f>VLOOKUP(D154,TabellenSRG!$B$4:$C$2729,2,FALSE)</f>
        <v>52</v>
      </c>
      <c r="C154" t="str">
        <f t="shared" si="3"/>
        <v>520</v>
      </c>
      <c r="D154" t="s">
        <v>54</v>
      </c>
      <c r="E154">
        <v>2</v>
      </c>
      <c r="N154" s="36">
        <v>180</v>
      </c>
      <c r="O154" s="36">
        <v>180</v>
      </c>
      <c r="P154" s="36">
        <v>180</v>
      </c>
      <c r="Q154" s="36">
        <v>180</v>
      </c>
      <c r="R154" s="36">
        <v>190</v>
      </c>
      <c r="S154" s="36">
        <v>190</v>
      </c>
      <c r="T154" s="36">
        <v>200</v>
      </c>
    </row>
    <row r="155" spans="1:20" x14ac:dyDescent="0.2">
      <c r="A155" s="47" t="s">
        <v>692</v>
      </c>
      <c r="B155" s="89">
        <f>VLOOKUP(D155,TabellenSRG!$B$4:$C$2729,2,FALSE)</f>
        <v>52</v>
      </c>
      <c r="C155" t="str">
        <f t="shared" si="3"/>
        <v>521</v>
      </c>
      <c r="D155" t="s">
        <v>54</v>
      </c>
      <c r="E155">
        <v>3</v>
      </c>
      <c r="N155" s="36">
        <v>120</v>
      </c>
      <c r="O155" s="36">
        <v>120</v>
      </c>
      <c r="P155" s="36">
        <v>110</v>
      </c>
      <c r="Q155" s="36">
        <v>110</v>
      </c>
      <c r="R155" s="36">
        <v>120</v>
      </c>
      <c r="S155" s="36">
        <v>120</v>
      </c>
      <c r="T155" s="36">
        <v>110</v>
      </c>
    </row>
    <row r="156" spans="1:20" x14ac:dyDescent="0.2">
      <c r="A156" s="47" t="s">
        <v>628</v>
      </c>
      <c r="B156" s="89">
        <f>VLOOKUP(D156,TabellenSRG!$B$4:$C$2729,2,FALSE)</f>
        <v>52</v>
      </c>
      <c r="C156" t="str">
        <f t="shared" si="3"/>
        <v>522</v>
      </c>
      <c r="D156" t="s">
        <v>54</v>
      </c>
      <c r="E156">
        <v>4</v>
      </c>
      <c r="N156" s="36">
        <v>60</v>
      </c>
      <c r="O156" s="36">
        <v>70</v>
      </c>
      <c r="P156" s="36">
        <v>80</v>
      </c>
      <c r="Q156" s="36">
        <v>80</v>
      </c>
      <c r="R156" s="36">
        <v>80</v>
      </c>
      <c r="S156" s="36">
        <v>90</v>
      </c>
      <c r="T156" s="36">
        <v>100</v>
      </c>
    </row>
    <row r="157" spans="1:20" x14ac:dyDescent="0.2">
      <c r="A157" s="47" t="s">
        <v>691</v>
      </c>
      <c r="B157" s="89">
        <f>VLOOKUP(D157,TabellenSRG!$B$4:$C$2729,2,FALSE)</f>
        <v>53</v>
      </c>
      <c r="C157" t="str">
        <f t="shared" si="3"/>
        <v>530</v>
      </c>
      <c r="D157" t="s">
        <v>55</v>
      </c>
      <c r="E157">
        <v>2</v>
      </c>
      <c r="N157" s="36">
        <v>210</v>
      </c>
      <c r="O157" s="36">
        <v>220</v>
      </c>
      <c r="P157" s="36">
        <v>230</v>
      </c>
      <c r="Q157" s="36">
        <v>230</v>
      </c>
      <c r="R157" s="36">
        <v>250</v>
      </c>
      <c r="S157" s="36">
        <v>250</v>
      </c>
      <c r="T157" s="36">
        <v>250</v>
      </c>
    </row>
    <row r="158" spans="1:20" x14ac:dyDescent="0.2">
      <c r="A158" s="47" t="s">
        <v>692</v>
      </c>
      <c r="B158" s="89">
        <f>VLOOKUP(D158,TabellenSRG!$B$4:$C$2729,2,FALSE)</f>
        <v>53</v>
      </c>
      <c r="C158" t="str">
        <f t="shared" si="3"/>
        <v>531</v>
      </c>
      <c r="D158" t="s">
        <v>55</v>
      </c>
      <c r="E158">
        <v>3</v>
      </c>
      <c r="N158" s="36">
        <v>140</v>
      </c>
      <c r="O158" s="36">
        <v>140</v>
      </c>
      <c r="P158" s="36">
        <v>130</v>
      </c>
      <c r="Q158" s="36">
        <v>140</v>
      </c>
      <c r="R158" s="36">
        <v>130</v>
      </c>
      <c r="S158" s="36">
        <v>140</v>
      </c>
      <c r="T158" s="36">
        <v>130</v>
      </c>
    </row>
    <row r="159" spans="1:20" x14ac:dyDescent="0.2">
      <c r="A159" s="47" t="s">
        <v>628</v>
      </c>
      <c r="B159" s="89">
        <f>VLOOKUP(D159,TabellenSRG!$B$4:$C$2729,2,FALSE)</f>
        <v>53</v>
      </c>
      <c r="C159" t="str">
        <f t="shared" si="3"/>
        <v>532</v>
      </c>
      <c r="D159" t="s">
        <v>55</v>
      </c>
      <c r="E159">
        <v>4</v>
      </c>
      <c r="N159" s="36">
        <v>90</v>
      </c>
      <c r="O159" s="36">
        <v>100</v>
      </c>
      <c r="P159" s="36">
        <v>100</v>
      </c>
      <c r="Q159" s="36">
        <v>110</v>
      </c>
      <c r="R159" s="36">
        <v>120</v>
      </c>
      <c r="S159" s="36">
        <v>120</v>
      </c>
      <c r="T159" s="36">
        <v>130</v>
      </c>
    </row>
    <row r="160" spans="1:20" x14ac:dyDescent="0.2">
      <c r="A160" s="47" t="s">
        <v>691</v>
      </c>
      <c r="B160" s="89">
        <f>VLOOKUP(D160,TabellenSRG!$B$4:$C$2729,2,FALSE)</f>
        <v>54</v>
      </c>
      <c r="C160" t="str">
        <f t="shared" si="3"/>
        <v>540</v>
      </c>
      <c r="D160" t="s">
        <v>56</v>
      </c>
      <c r="E160">
        <v>2</v>
      </c>
      <c r="N160" s="36">
        <v>2420</v>
      </c>
      <c r="O160" s="36">
        <v>2520</v>
      </c>
      <c r="P160" s="36">
        <v>2480</v>
      </c>
      <c r="Q160" s="36">
        <v>2410</v>
      </c>
      <c r="R160" s="36">
        <v>2450</v>
      </c>
      <c r="S160" s="36">
        <v>2340</v>
      </c>
      <c r="T160" s="36">
        <v>2240</v>
      </c>
    </row>
    <row r="161" spans="1:20" x14ac:dyDescent="0.2">
      <c r="A161" s="47" t="s">
        <v>692</v>
      </c>
      <c r="B161" s="89">
        <f>VLOOKUP(D161,TabellenSRG!$B$4:$C$2729,2,FALSE)</f>
        <v>54</v>
      </c>
      <c r="C161" t="str">
        <f t="shared" si="3"/>
        <v>541</v>
      </c>
      <c r="D161" t="s">
        <v>56</v>
      </c>
      <c r="E161">
        <v>3</v>
      </c>
      <c r="N161" s="36">
        <v>2170</v>
      </c>
      <c r="O161" s="36">
        <v>2260</v>
      </c>
      <c r="P161" s="36">
        <v>2210</v>
      </c>
      <c r="Q161" s="36">
        <v>2120</v>
      </c>
      <c r="R161" s="36">
        <v>2120</v>
      </c>
      <c r="S161" s="36">
        <v>1990</v>
      </c>
      <c r="T161" s="36">
        <v>1860</v>
      </c>
    </row>
    <row r="162" spans="1:20" x14ac:dyDescent="0.2">
      <c r="A162" s="47" t="s">
        <v>628</v>
      </c>
      <c r="B162" s="89">
        <f>VLOOKUP(D162,TabellenSRG!$B$4:$C$2729,2,FALSE)</f>
        <v>54</v>
      </c>
      <c r="C162" t="str">
        <f t="shared" si="3"/>
        <v>542</v>
      </c>
      <c r="D162" t="s">
        <v>56</v>
      </c>
      <c r="E162">
        <v>4</v>
      </c>
      <c r="N162" s="36">
        <v>340</v>
      </c>
      <c r="O162" s="36">
        <v>350</v>
      </c>
      <c r="P162" s="36">
        <v>340</v>
      </c>
      <c r="Q162" s="36">
        <v>350</v>
      </c>
      <c r="R162" s="36">
        <v>370</v>
      </c>
      <c r="S162" s="36">
        <v>390</v>
      </c>
      <c r="T162" s="36">
        <v>390</v>
      </c>
    </row>
    <row r="163" spans="1:20" x14ac:dyDescent="0.2">
      <c r="A163" s="47" t="s">
        <v>691</v>
      </c>
      <c r="B163" s="89">
        <f>VLOOKUP(D163,TabellenSRG!$B$4:$C$2729,2,FALSE)</f>
        <v>55</v>
      </c>
      <c r="C163" t="str">
        <f t="shared" si="3"/>
        <v>550</v>
      </c>
      <c r="D163" t="s">
        <v>57</v>
      </c>
      <c r="E163">
        <v>2</v>
      </c>
      <c r="N163" s="36">
        <v>100</v>
      </c>
      <c r="O163" s="36">
        <v>110</v>
      </c>
      <c r="P163" s="36">
        <v>100</v>
      </c>
      <c r="Q163" s="36">
        <v>100</v>
      </c>
      <c r="R163" s="36">
        <v>110</v>
      </c>
      <c r="S163" s="36">
        <v>110</v>
      </c>
      <c r="T163" s="36">
        <v>100</v>
      </c>
    </row>
    <row r="164" spans="1:20" x14ac:dyDescent="0.2">
      <c r="A164" s="47" t="s">
        <v>692</v>
      </c>
      <c r="B164" s="89">
        <f>VLOOKUP(D164,TabellenSRG!$B$4:$C$2729,2,FALSE)</f>
        <v>55</v>
      </c>
      <c r="C164" t="str">
        <f t="shared" si="3"/>
        <v>551</v>
      </c>
      <c r="D164" t="s">
        <v>57</v>
      </c>
      <c r="E164">
        <v>3</v>
      </c>
      <c r="N164" s="36">
        <v>80</v>
      </c>
      <c r="O164" s="36">
        <v>80</v>
      </c>
      <c r="P164" s="36">
        <v>70</v>
      </c>
      <c r="Q164" s="36">
        <v>80</v>
      </c>
      <c r="R164" s="36">
        <v>80</v>
      </c>
      <c r="S164" s="36">
        <v>80</v>
      </c>
      <c r="T164" s="36">
        <v>80</v>
      </c>
    </row>
    <row r="165" spans="1:20" x14ac:dyDescent="0.2">
      <c r="A165" s="47" t="s">
        <v>628</v>
      </c>
      <c r="B165" s="89">
        <f>VLOOKUP(D165,TabellenSRG!$B$4:$C$2729,2,FALSE)</f>
        <v>55</v>
      </c>
      <c r="C165" t="str">
        <f t="shared" si="3"/>
        <v>552</v>
      </c>
      <c r="D165" t="s">
        <v>57</v>
      </c>
      <c r="E165">
        <v>4</v>
      </c>
      <c r="N165" s="36">
        <v>30</v>
      </c>
      <c r="O165" s="36">
        <v>30</v>
      </c>
      <c r="P165" s="36">
        <v>30</v>
      </c>
      <c r="Q165" s="36">
        <v>30</v>
      </c>
      <c r="R165" s="36">
        <v>30</v>
      </c>
      <c r="S165" s="36">
        <v>30</v>
      </c>
      <c r="T165" s="36">
        <v>20</v>
      </c>
    </row>
    <row r="166" spans="1:20" x14ac:dyDescent="0.2">
      <c r="A166" s="47" t="s">
        <v>691</v>
      </c>
      <c r="B166" s="89">
        <f>VLOOKUP(D166,TabellenSRG!$B$4:$C$2729,2,FALSE)</f>
        <v>56</v>
      </c>
      <c r="C166" t="str">
        <f t="shared" si="3"/>
        <v>560</v>
      </c>
      <c r="D166" t="s">
        <v>58</v>
      </c>
      <c r="E166">
        <v>2</v>
      </c>
      <c r="N166" s="36">
        <v>240</v>
      </c>
      <c r="O166" s="36">
        <v>320</v>
      </c>
      <c r="P166" s="36">
        <v>320</v>
      </c>
      <c r="Q166" s="36">
        <v>320</v>
      </c>
      <c r="R166" s="36">
        <v>340</v>
      </c>
      <c r="S166" s="36">
        <v>330</v>
      </c>
      <c r="T166" s="36">
        <v>310</v>
      </c>
    </row>
    <row r="167" spans="1:20" x14ac:dyDescent="0.2">
      <c r="A167" s="47" t="s">
        <v>692</v>
      </c>
      <c r="B167" s="89">
        <f>VLOOKUP(D167,TabellenSRG!$B$4:$C$2729,2,FALSE)</f>
        <v>56</v>
      </c>
      <c r="C167" t="str">
        <f t="shared" si="3"/>
        <v>561</v>
      </c>
      <c r="D167" t="s">
        <v>58</v>
      </c>
      <c r="E167">
        <v>3</v>
      </c>
      <c r="N167" s="36">
        <v>180</v>
      </c>
      <c r="O167" s="36">
        <v>220</v>
      </c>
      <c r="P167" s="36">
        <v>220</v>
      </c>
      <c r="Q167" s="36">
        <v>220</v>
      </c>
      <c r="R167" s="36">
        <v>260</v>
      </c>
      <c r="S167" s="36">
        <v>240</v>
      </c>
      <c r="T167" s="36">
        <v>230</v>
      </c>
    </row>
    <row r="168" spans="1:20" x14ac:dyDescent="0.2">
      <c r="A168" s="47" t="s">
        <v>628</v>
      </c>
      <c r="B168" s="89">
        <f>VLOOKUP(D168,TabellenSRG!$B$4:$C$2729,2,FALSE)</f>
        <v>56</v>
      </c>
      <c r="C168" t="str">
        <f t="shared" si="3"/>
        <v>562</v>
      </c>
      <c r="D168" t="s">
        <v>58</v>
      </c>
      <c r="E168">
        <v>4</v>
      </c>
      <c r="N168" s="36">
        <v>60</v>
      </c>
      <c r="O168" s="36">
        <v>90</v>
      </c>
      <c r="P168" s="36">
        <v>110</v>
      </c>
      <c r="Q168" s="36">
        <v>90</v>
      </c>
      <c r="R168" s="36">
        <v>70</v>
      </c>
      <c r="S168" s="36">
        <v>100</v>
      </c>
      <c r="T168" s="36">
        <v>100</v>
      </c>
    </row>
    <row r="169" spans="1:20" x14ac:dyDescent="0.2">
      <c r="A169" s="47" t="s">
        <v>691</v>
      </c>
      <c r="B169" s="89">
        <f>VLOOKUP(D169,TabellenSRG!$B$4:$C$2729,2,FALSE)</f>
        <v>57</v>
      </c>
      <c r="C169" t="str">
        <f t="shared" si="3"/>
        <v>570</v>
      </c>
      <c r="D169" t="s">
        <v>59</v>
      </c>
      <c r="E169">
        <v>2</v>
      </c>
      <c r="N169" s="36">
        <v>210</v>
      </c>
      <c r="O169" s="36">
        <v>130</v>
      </c>
      <c r="P169" s="36">
        <v>30</v>
      </c>
      <c r="Q169" s="36">
        <v>40</v>
      </c>
      <c r="R169" s="36">
        <v>40</v>
      </c>
      <c r="S169" s="36">
        <v>40</v>
      </c>
      <c r="T169" s="36">
        <v>40</v>
      </c>
    </row>
    <row r="170" spans="1:20" x14ac:dyDescent="0.2">
      <c r="A170" s="47" t="s">
        <v>692</v>
      </c>
      <c r="B170" s="89">
        <f>VLOOKUP(D170,TabellenSRG!$B$4:$C$2729,2,FALSE)</f>
        <v>57</v>
      </c>
      <c r="C170" t="str">
        <f t="shared" si="3"/>
        <v>571</v>
      </c>
      <c r="D170" t="s">
        <v>59</v>
      </c>
      <c r="E170">
        <v>3</v>
      </c>
      <c r="N170" s="36">
        <v>180</v>
      </c>
      <c r="O170" s="36">
        <v>110</v>
      </c>
      <c r="P170" s="36">
        <v>10</v>
      </c>
      <c r="Q170" s="36">
        <v>10</v>
      </c>
      <c r="R170" s="36">
        <v>20</v>
      </c>
      <c r="S170" s="36">
        <v>20</v>
      </c>
      <c r="T170" s="36">
        <v>10</v>
      </c>
    </row>
    <row r="171" spans="1:20" x14ac:dyDescent="0.2">
      <c r="A171" s="47" t="s">
        <v>628</v>
      </c>
      <c r="B171" s="89">
        <f>VLOOKUP(D171,TabellenSRG!$B$4:$C$2729,2,FALSE)</f>
        <v>57</v>
      </c>
      <c r="C171" t="str">
        <f t="shared" si="3"/>
        <v>572</v>
      </c>
      <c r="D171" t="s">
        <v>59</v>
      </c>
      <c r="E171">
        <v>4</v>
      </c>
      <c r="N171" s="36">
        <v>20</v>
      </c>
      <c r="O171" s="36">
        <v>20</v>
      </c>
      <c r="P171" s="36">
        <v>20</v>
      </c>
      <c r="Q171" s="36">
        <v>20</v>
      </c>
      <c r="R171" s="36">
        <v>20</v>
      </c>
      <c r="S171" s="36">
        <v>20</v>
      </c>
      <c r="T171" s="36">
        <v>20</v>
      </c>
    </row>
    <row r="172" spans="1:20" x14ac:dyDescent="0.2">
      <c r="A172" s="47" t="s">
        <v>691</v>
      </c>
      <c r="B172" s="89">
        <f>VLOOKUP(D172,TabellenSRG!$B$4:$C$2729,2,FALSE)</f>
        <v>58</v>
      </c>
      <c r="C172" t="str">
        <f t="shared" si="3"/>
        <v>580</v>
      </c>
      <c r="D172" t="s">
        <v>60</v>
      </c>
      <c r="E172">
        <v>2</v>
      </c>
      <c r="N172" s="36">
        <v>240</v>
      </c>
      <c r="O172" s="36">
        <v>240</v>
      </c>
      <c r="P172" s="36">
        <v>220</v>
      </c>
      <c r="Q172" s="36">
        <v>190</v>
      </c>
      <c r="R172" s="36">
        <v>210</v>
      </c>
      <c r="S172" s="36">
        <v>230</v>
      </c>
      <c r="T172" s="36">
        <v>200</v>
      </c>
    </row>
    <row r="173" spans="1:20" x14ac:dyDescent="0.2">
      <c r="A173" s="47" t="s">
        <v>692</v>
      </c>
      <c r="B173" s="89">
        <f>VLOOKUP(D173,TabellenSRG!$B$4:$C$2729,2,FALSE)</f>
        <v>58</v>
      </c>
      <c r="C173" t="str">
        <f t="shared" si="3"/>
        <v>581</v>
      </c>
      <c r="D173" t="s">
        <v>60</v>
      </c>
      <c r="E173">
        <v>3</v>
      </c>
      <c r="N173" s="36">
        <v>180</v>
      </c>
      <c r="O173" s="36">
        <v>190</v>
      </c>
      <c r="P173" s="36">
        <v>160</v>
      </c>
      <c r="Q173" s="36">
        <v>150</v>
      </c>
      <c r="R173" s="36">
        <v>170</v>
      </c>
      <c r="S173" s="36">
        <v>190</v>
      </c>
      <c r="T173" s="36">
        <v>150</v>
      </c>
    </row>
    <row r="174" spans="1:20" x14ac:dyDescent="0.2">
      <c r="A174" s="47" t="s">
        <v>628</v>
      </c>
      <c r="B174" s="89">
        <f>VLOOKUP(D174,TabellenSRG!$B$4:$C$2729,2,FALSE)</f>
        <v>58</v>
      </c>
      <c r="C174" t="str">
        <f t="shared" si="3"/>
        <v>582</v>
      </c>
      <c r="D174" t="s">
        <v>60</v>
      </c>
      <c r="E174">
        <v>4</v>
      </c>
      <c r="N174" s="36">
        <v>70</v>
      </c>
      <c r="O174" s="36">
        <v>80</v>
      </c>
      <c r="P174" s="36">
        <v>80</v>
      </c>
      <c r="Q174" s="36">
        <v>60</v>
      </c>
      <c r="R174" s="36">
        <v>60</v>
      </c>
      <c r="S174" s="36">
        <v>60</v>
      </c>
      <c r="T174" s="36">
        <v>60</v>
      </c>
    </row>
    <row r="175" spans="1:20" x14ac:dyDescent="0.2">
      <c r="A175" s="47" t="s">
        <v>691</v>
      </c>
      <c r="B175" s="89">
        <f>VLOOKUP(D175,TabellenSRG!$B$4:$C$2729,2,FALSE)</f>
        <v>59</v>
      </c>
      <c r="C175" t="str">
        <f t="shared" si="3"/>
        <v>590</v>
      </c>
      <c r="D175" t="s">
        <v>61</v>
      </c>
      <c r="E175">
        <v>2</v>
      </c>
      <c r="N175" s="36">
        <v>60</v>
      </c>
      <c r="O175" s="36">
        <v>60</v>
      </c>
      <c r="P175" s="36">
        <v>70</v>
      </c>
      <c r="Q175" s="36">
        <v>90</v>
      </c>
      <c r="R175" s="36">
        <v>110</v>
      </c>
      <c r="S175" s="36">
        <v>100</v>
      </c>
      <c r="T175" s="36">
        <v>110</v>
      </c>
    </row>
    <row r="176" spans="1:20" x14ac:dyDescent="0.2">
      <c r="A176" s="47" t="s">
        <v>692</v>
      </c>
      <c r="B176" s="89">
        <f>VLOOKUP(D176,TabellenSRG!$B$4:$C$2729,2,FALSE)</f>
        <v>59</v>
      </c>
      <c r="C176" t="str">
        <f t="shared" si="3"/>
        <v>591</v>
      </c>
      <c r="D176" t="s">
        <v>61</v>
      </c>
      <c r="E176">
        <v>3</v>
      </c>
      <c r="N176" s="36">
        <v>40</v>
      </c>
      <c r="O176" s="36">
        <v>40</v>
      </c>
      <c r="P176" s="36">
        <v>50</v>
      </c>
      <c r="Q176" s="36">
        <v>70</v>
      </c>
      <c r="R176" s="36">
        <v>90</v>
      </c>
      <c r="S176" s="36">
        <v>80</v>
      </c>
      <c r="T176" s="36">
        <v>90</v>
      </c>
    </row>
    <row r="177" spans="1:20" x14ac:dyDescent="0.2">
      <c r="A177" s="47" t="s">
        <v>628</v>
      </c>
      <c r="B177" s="89">
        <f>VLOOKUP(D177,TabellenSRG!$B$4:$C$2729,2,FALSE)</f>
        <v>59</v>
      </c>
      <c r="C177" t="str">
        <f t="shared" si="3"/>
        <v>592</v>
      </c>
      <c r="D177" t="s">
        <v>61</v>
      </c>
      <c r="E177">
        <v>4</v>
      </c>
      <c r="N177" s="36">
        <v>10</v>
      </c>
      <c r="O177" s="36">
        <v>20</v>
      </c>
      <c r="P177" s="36">
        <v>20</v>
      </c>
      <c r="Q177" s="36">
        <v>20</v>
      </c>
      <c r="R177" s="36">
        <v>20</v>
      </c>
      <c r="S177" s="36">
        <v>20</v>
      </c>
      <c r="T177" s="36">
        <v>20</v>
      </c>
    </row>
    <row r="178" spans="1:20" x14ac:dyDescent="0.2">
      <c r="A178" s="47" t="s">
        <v>691</v>
      </c>
      <c r="B178" s="89">
        <f>VLOOKUP(D178,TabellenSRG!$B$4:$C$2729,2,FALSE)</f>
        <v>60</v>
      </c>
      <c r="C178" t="str">
        <f t="shared" si="3"/>
        <v>600</v>
      </c>
      <c r="D178" t="s">
        <v>62</v>
      </c>
      <c r="E178">
        <v>2</v>
      </c>
      <c r="N178" s="36">
        <v>200</v>
      </c>
      <c r="O178" s="36">
        <v>210</v>
      </c>
      <c r="P178" s="36">
        <v>220</v>
      </c>
      <c r="Q178" s="36">
        <v>220</v>
      </c>
      <c r="R178" s="36">
        <v>220</v>
      </c>
      <c r="S178" s="36">
        <v>240</v>
      </c>
      <c r="T178" s="36">
        <v>230</v>
      </c>
    </row>
    <row r="179" spans="1:20" x14ac:dyDescent="0.2">
      <c r="A179" s="47" t="s">
        <v>692</v>
      </c>
      <c r="B179" s="89">
        <f>VLOOKUP(D179,TabellenSRG!$B$4:$C$2729,2,FALSE)</f>
        <v>60</v>
      </c>
      <c r="C179" t="str">
        <f t="shared" si="3"/>
        <v>601</v>
      </c>
      <c r="D179" t="s">
        <v>62</v>
      </c>
      <c r="E179">
        <v>3</v>
      </c>
      <c r="N179" s="36">
        <v>180</v>
      </c>
      <c r="O179" s="36">
        <v>190</v>
      </c>
      <c r="P179" s="36">
        <v>180</v>
      </c>
      <c r="Q179" s="36">
        <v>190</v>
      </c>
      <c r="R179" s="36">
        <v>200</v>
      </c>
      <c r="S179" s="36">
        <v>200</v>
      </c>
      <c r="T179" s="36">
        <v>190</v>
      </c>
    </row>
    <row r="180" spans="1:20" x14ac:dyDescent="0.2">
      <c r="A180" s="47" t="s">
        <v>628</v>
      </c>
      <c r="B180" s="89">
        <f>VLOOKUP(D180,TabellenSRG!$B$4:$C$2729,2,FALSE)</f>
        <v>60</v>
      </c>
      <c r="C180" t="str">
        <f t="shared" si="3"/>
        <v>602</v>
      </c>
      <c r="D180" t="s">
        <v>62</v>
      </c>
      <c r="E180">
        <v>4</v>
      </c>
      <c r="N180" s="36">
        <v>30</v>
      </c>
      <c r="O180" s="36">
        <v>40</v>
      </c>
      <c r="P180" s="36">
        <v>40</v>
      </c>
      <c r="Q180" s="36">
        <v>40</v>
      </c>
      <c r="R180" s="36">
        <v>40</v>
      </c>
      <c r="S180" s="36">
        <v>50</v>
      </c>
      <c r="T180" s="36">
        <v>50</v>
      </c>
    </row>
    <row r="181" spans="1:20" x14ac:dyDescent="0.2">
      <c r="A181" s="47" t="s">
        <v>691</v>
      </c>
      <c r="B181" s="89">
        <f>VLOOKUP(D181,TabellenSRG!$B$4:$C$2729,2,FALSE)</f>
        <v>61</v>
      </c>
      <c r="C181" t="str">
        <f t="shared" si="3"/>
        <v>610</v>
      </c>
      <c r="D181" t="s">
        <v>63</v>
      </c>
      <c r="E181">
        <v>2</v>
      </c>
      <c r="N181" s="36">
        <v>100</v>
      </c>
      <c r="O181" s="36">
        <v>110</v>
      </c>
      <c r="P181" s="36">
        <v>120</v>
      </c>
      <c r="Q181" s="36">
        <v>130</v>
      </c>
      <c r="R181" s="36">
        <v>140</v>
      </c>
      <c r="S181" s="36">
        <v>140</v>
      </c>
      <c r="T181" s="36">
        <v>140</v>
      </c>
    </row>
    <row r="182" spans="1:20" x14ac:dyDescent="0.2">
      <c r="A182" s="47" t="s">
        <v>692</v>
      </c>
      <c r="B182" s="89">
        <f>VLOOKUP(D182,TabellenSRG!$B$4:$C$2729,2,FALSE)</f>
        <v>61</v>
      </c>
      <c r="C182" t="str">
        <f t="shared" si="3"/>
        <v>611</v>
      </c>
      <c r="D182" t="s">
        <v>63</v>
      </c>
      <c r="E182">
        <v>3</v>
      </c>
      <c r="N182" s="36">
        <v>80</v>
      </c>
      <c r="O182" s="36">
        <v>90</v>
      </c>
      <c r="P182" s="36">
        <v>110</v>
      </c>
      <c r="Q182" s="36">
        <v>110</v>
      </c>
      <c r="R182" s="36">
        <v>120</v>
      </c>
      <c r="S182" s="36">
        <v>110</v>
      </c>
      <c r="T182" s="36">
        <v>110</v>
      </c>
    </row>
    <row r="183" spans="1:20" x14ac:dyDescent="0.2">
      <c r="A183" s="47" t="s">
        <v>628</v>
      </c>
      <c r="B183" s="89">
        <f>VLOOKUP(D183,TabellenSRG!$B$4:$C$2729,2,FALSE)</f>
        <v>61</v>
      </c>
      <c r="C183" t="str">
        <f t="shared" si="3"/>
        <v>612</v>
      </c>
      <c r="D183" t="s">
        <v>63</v>
      </c>
      <c r="E183">
        <v>4</v>
      </c>
      <c r="N183" s="36">
        <v>20</v>
      </c>
      <c r="O183" s="36">
        <v>30</v>
      </c>
      <c r="P183" s="36">
        <v>30</v>
      </c>
      <c r="Q183" s="36">
        <v>30</v>
      </c>
      <c r="R183" s="36">
        <v>30</v>
      </c>
      <c r="S183" s="36">
        <v>30</v>
      </c>
      <c r="T183" s="36">
        <v>40</v>
      </c>
    </row>
    <row r="184" spans="1:20" x14ac:dyDescent="0.2">
      <c r="A184" s="47" t="s">
        <v>691</v>
      </c>
      <c r="B184" s="89">
        <f>VLOOKUP(D184,TabellenSRG!$B$4:$C$2729,2,FALSE)</f>
        <v>62</v>
      </c>
      <c r="C184" t="str">
        <f t="shared" si="3"/>
        <v>620</v>
      </c>
      <c r="D184" t="s">
        <v>64</v>
      </c>
      <c r="E184">
        <v>2</v>
      </c>
      <c r="N184" s="36">
        <v>1440</v>
      </c>
      <c r="O184" s="36">
        <v>1800</v>
      </c>
      <c r="P184" s="36">
        <v>1740</v>
      </c>
      <c r="Q184" s="36">
        <v>1620</v>
      </c>
      <c r="R184" s="36">
        <v>1660</v>
      </c>
      <c r="S184" s="36">
        <v>1310</v>
      </c>
      <c r="T184" s="36">
        <v>1300</v>
      </c>
    </row>
    <row r="185" spans="1:20" x14ac:dyDescent="0.2">
      <c r="A185" s="47" t="s">
        <v>692</v>
      </c>
      <c r="B185" s="89">
        <f>VLOOKUP(D185,TabellenSRG!$B$4:$C$2729,2,FALSE)</f>
        <v>62</v>
      </c>
      <c r="C185" t="str">
        <f t="shared" si="3"/>
        <v>621</v>
      </c>
      <c r="D185" t="s">
        <v>64</v>
      </c>
      <c r="E185">
        <v>3</v>
      </c>
      <c r="N185" s="36">
        <v>1260</v>
      </c>
      <c r="O185" s="36">
        <v>1610</v>
      </c>
      <c r="P185" s="36">
        <v>1530</v>
      </c>
      <c r="Q185" s="36">
        <v>1450</v>
      </c>
      <c r="R185" s="36">
        <v>1480</v>
      </c>
      <c r="S185" s="36">
        <v>1140</v>
      </c>
      <c r="T185" s="36">
        <v>1130</v>
      </c>
    </row>
    <row r="186" spans="1:20" x14ac:dyDescent="0.2">
      <c r="A186" s="47" t="s">
        <v>628</v>
      </c>
      <c r="B186" s="89">
        <f>VLOOKUP(D186,TabellenSRG!$B$4:$C$2729,2,FALSE)</f>
        <v>62</v>
      </c>
      <c r="C186" t="str">
        <f t="shared" si="3"/>
        <v>622</v>
      </c>
      <c r="D186" t="s">
        <v>64</v>
      </c>
      <c r="E186">
        <v>4</v>
      </c>
      <c r="N186" s="36">
        <v>260</v>
      </c>
      <c r="O186" s="36">
        <v>280</v>
      </c>
      <c r="P186" s="36">
        <v>260</v>
      </c>
      <c r="Q186" s="36">
        <v>220</v>
      </c>
      <c r="R186" s="36">
        <v>240</v>
      </c>
      <c r="S186" s="36">
        <v>250</v>
      </c>
      <c r="T186" s="36">
        <v>260</v>
      </c>
    </row>
    <row r="187" spans="1:20" x14ac:dyDescent="0.2">
      <c r="A187" s="47" t="s">
        <v>691</v>
      </c>
      <c r="B187" s="89">
        <f>VLOOKUP(D187,TabellenSRG!$B$4:$C$2729,2,FALSE)</f>
        <v>63</v>
      </c>
      <c r="C187" t="str">
        <f t="shared" si="3"/>
        <v>630</v>
      </c>
      <c r="D187" t="s">
        <v>65</v>
      </c>
      <c r="E187">
        <v>2</v>
      </c>
      <c r="N187" s="36">
        <v>200</v>
      </c>
      <c r="O187" s="36">
        <v>200</v>
      </c>
      <c r="P187" s="36">
        <v>190</v>
      </c>
      <c r="Q187" s="36">
        <v>200</v>
      </c>
      <c r="R187" s="36">
        <v>210</v>
      </c>
      <c r="S187" s="36">
        <v>210</v>
      </c>
      <c r="T187" s="36">
        <v>200</v>
      </c>
    </row>
    <row r="188" spans="1:20" x14ac:dyDescent="0.2">
      <c r="A188" s="47" t="s">
        <v>692</v>
      </c>
      <c r="B188" s="89">
        <f>VLOOKUP(D188,TabellenSRG!$B$4:$C$2729,2,FALSE)</f>
        <v>63</v>
      </c>
      <c r="C188" t="str">
        <f t="shared" si="3"/>
        <v>631</v>
      </c>
      <c r="D188" t="s">
        <v>65</v>
      </c>
      <c r="E188">
        <v>3</v>
      </c>
      <c r="N188" s="36">
        <v>160</v>
      </c>
      <c r="O188" s="36">
        <v>160</v>
      </c>
      <c r="P188" s="36">
        <v>160</v>
      </c>
      <c r="Q188" s="36">
        <v>150</v>
      </c>
      <c r="R188" s="36">
        <v>170</v>
      </c>
      <c r="S188" s="36">
        <v>160</v>
      </c>
      <c r="T188" s="36">
        <v>160</v>
      </c>
    </row>
    <row r="189" spans="1:20" x14ac:dyDescent="0.2">
      <c r="A189" s="47" t="s">
        <v>628</v>
      </c>
      <c r="B189" s="89">
        <f>VLOOKUP(D189,TabellenSRG!$B$4:$C$2729,2,FALSE)</f>
        <v>63</v>
      </c>
      <c r="C189" t="str">
        <f t="shared" si="3"/>
        <v>632</v>
      </c>
      <c r="D189" t="s">
        <v>65</v>
      </c>
      <c r="E189">
        <v>4</v>
      </c>
      <c r="N189" s="36">
        <v>40</v>
      </c>
      <c r="O189" s="36">
        <v>40</v>
      </c>
      <c r="P189" s="36">
        <v>30</v>
      </c>
      <c r="Q189" s="36">
        <v>40</v>
      </c>
      <c r="R189" s="36">
        <v>40</v>
      </c>
      <c r="S189" s="36">
        <v>50</v>
      </c>
      <c r="T189" s="36">
        <v>50</v>
      </c>
    </row>
    <row r="190" spans="1:20" x14ac:dyDescent="0.2">
      <c r="A190" s="47" t="s">
        <v>691</v>
      </c>
      <c r="B190" s="89">
        <f>VLOOKUP(D190,TabellenSRG!$B$4:$C$2729,2,FALSE)</f>
        <v>64</v>
      </c>
      <c r="C190" t="str">
        <f t="shared" si="3"/>
        <v>640</v>
      </c>
      <c r="D190" t="s">
        <v>66</v>
      </c>
      <c r="E190">
        <v>2</v>
      </c>
      <c r="N190" s="36">
        <v>500</v>
      </c>
      <c r="O190" s="36">
        <v>540</v>
      </c>
      <c r="P190" s="36">
        <v>540</v>
      </c>
      <c r="Q190" s="36">
        <v>550</v>
      </c>
      <c r="R190" s="36">
        <v>540</v>
      </c>
      <c r="S190" s="36">
        <v>550</v>
      </c>
      <c r="T190" s="36">
        <v>530</v>
      </c>
    </row>
    <row r="191" spans="1:20" x14ac:dyDescent="0.2">
      <c r="A191" s="47" t="s">
        <v>692</v>
      </c>
      <c r="B191" s="89">
        <f>VLOOKUP(D191,TabellenSRG!$B$4:$C$2729,2,FALSE)</f>
        <v>64</v>
      </c>
      <c r="C191" t="str">
        <f t="shared" si="3"/>
        <v>641</v>
      </c>
      <c r="D191" t="s">
        <v>66</v>
      </c>
      <c r="E191">
        <v>3</v>
      </c>
      <c r="N191" s="36">
        <v>470</v>
      </c>
      <c r="O191" s="36">
        <v>490</v>
      </c>
      <c r="P191" s="36">
        <v>490</v>
      </c>
      <c r="Q191" s="36">
        <v>480</v>
      </c>
      <c r="R191" s="36">
        <v>490</v>
      </c>
      <c r="S191" s="36">
        <v>500</v>
      </c>
      <c r="T191" s="36">
        <v>470</v>
      </c>
    </row>
    <row r="192" spans="1:20" x14ac:dyDescent="0.2">
      <c r="A192" s="47" t="s">
        <v>628</v>
      </c>
      <c r="B192" s="89">
        <f>VLOOKUP(D192,TabellenSRG!$B$4:$C$2729,2,FALSE)</f>
        <v>64</v>
      </c>
      <c r="C192" t="str">
        <f t="shared" si="3"/>
        <v>642</v>
      </c>
      <c r="D192" t="s">
        <v>66</v>
      </c>
      <c r="E192">
        <v>4</v>
      </c>
      <c r="N192" s="36">
        <v>100</v>
      </c>
      <c r="O192" s="36">
        <v>130</v>
      </c>
      <c r="P192" s="36">
        <v>140</v>
      </c>
      <c r="Q192" s="36">
        <v>110</v>
      </c>
      <c r="R192" s="36">
        <v>110</v>
      </c>
      <c r="S192" s="36">
        <v>120</v>
      </c>
      <c r="T192" s="36">
        <v>110</v>
      </c>
    </row>
    <row r="193" spans="1:20" x14ac:dyDescent="0.2">
      <c r="A193" s="47" t="s">
        <v>691</v>
      </c>
      <c r="B193" s="89">
        <f>VLOOKUP(D193,TabellenSRG!$B$4:$C$2729,2,FALSE)</f>
        <v>65</v>
      </c>
      <c r="C193" t="str">
        <f t="shared" si="3"/>
        <v>650</v>
      </c>
      <c r="D193" t="s">
        <v>67</v>
      </c>
      <c r="E193">
        <v>2</v>
      </c>
      <c r="N193" s="36">
        <v>80</v>
      </c>
      <c r="O193" s="36">
        <v>80</v>
      </c>
      <c r="P193" s="36">
        <v>90</v>
      </c>
      <c r="Q193" s="36">
        <v>90</v>
      </c>
      <c r="R193" s="36">
        <v>80</v>
      </c>
      <c r="S193" s="36">
        <v>90</v>
      </c>
      <c r="T193" s="36">
        <v>90</v>
      </c>
    </row>
    <row r="194" spans="1:20" x14ac:dyDescent="0.2">
      <c r="A194" s="47" t="s">
        <v>692</v>
      </c>
      <c r="B194" s="89">
        <f>VLOOKUP(D194,TabellenSRG!$B$4:$C$2729,2,FALSE)</f>
        <v>65</v>
      </c>
      <c r="C194" t="str">
        <f t="shared" si="3"/>
        <v>651</v>
      </c>
      <c r="D194" t="s">
        <v>67</v>
      </c>
      <c r="E194">
        <v>3</v>
      </c>
      <c r="N194" s="36">
        <v>60</v>
      </c>
      <c r="O194" s="36">
        <v>60</v>
      </c>
      <c r="P194" s="36">
        <v>70</v>
      </c>
      <c r="Q194" s="36">
        <v>70</v>
      </c>
      <c r="R194" s="36">
        <v>60</v>
      </c>
      <c r="S194" s="36">
        <v>60</v>
      </c>
      <c r="T194" s="36">
        <v>60</v>
      </c>
    </row>
    <row r="195" spans="1:20" x14ac:dyDescent="0.2">
      <c r="A195" s="47" t="s">
        <v>628</v>
      </c>
      <c r="B195" s="89">
        <f>VLOOKUP(D195,TabellenSRG!$B$4:$C$2729,2,FALSE)</f>
        <v>65</v>
      </c>
      <c r="C195" t="str">
        <f t="shared" si="3"/>
        <v>652</v>
      </c>
      <c r="D195" t="s">
        <v>67</v>
      </c>
      <c r="E195">
        <v>4</v>
      </c>
      <c r="N195" s="36">
        <v>20</v>
      </c>
      <c r="O195" s="36">
        <v>20</v>
      </c>
      <c r="P195" s="36">
        <v>30</v>
      </c>
      <c r="Q195" s="36">
        <v>20</v>
      </c>
      <c r="R195" s="36">
        <v>30</v>
      </c>
      <c r="S195" s="36">
        <v>30</v>
      </c>
      <c r="T195" s="36">
        <v>40</v>
      </c>
    </row>
    <row r="196" spans="1:20" x14ac:dyDescent="0.2">
      <c r="A196" s="47" t="s">
        <v>691</v>
      </c>
      <c r="B196" s="89">
        <f>VLOOKUP(D196,TabellenSRG!$B$4:$C$2729,2,FALSE)</f>
        <v>66</v>
      </c>
      <c r="C196" t="str">
        <f t="shared" ref="C196:C259" si="4">B196&amp;A196</f>
        <v>660</v>
      </c>
      <c r="D196" t="s">
        <v>68</v>
      </c>
      <c r="E196">
        <v>2</v>
      </c>
      <c r="N196" s="36">
        <v>70</v>
      </c>
      <c r="O196" s="36">
        <v>70</v>
      </c>
      <c r="P196" s="36">
        <v>70</v>
      </c>
      <c r="Q196" s="36">
        <v>80</v>
      </c>
      <c r="R196" s="36">
        <v>70</v>
      </c>
      <c r="S196" s="36">
        <v>70</v>
      </c>
      <c r="T196" s="36">
        <v>70</v>
      </c>
    </row>
    <row r="197" spans="1:20" x14ac:dyDescent="0.2">
      <c r="A197" s="47" t="s">
        <v>692</v>
      </c>
      <c r="B197" s="89">
        <f>VLOOKUP(D197,TabellenSRG!$B$4:$C$2729,2,FALSE)</f>
        <v>66</v>
      </c>
      <c r="C197" t="str">
        <f t="shared" si="4"/>
        <v>661</v>
      </c>
      <c r="D197" t="s">
        <v>68</v>
      </c>
      <c r="E197">
        <v>3</v>
      </c>
      <c r="N197" s="36">
        <v>70</v>
      </c>
      <c r="O197" s="36">
        <v>60</v>
      </c>
      <c r="P197" s="36">
        <v>60</v>
      </c>
      <c r="Q197" s="36">
        <v>70</v>
      </c>
      <c r="R197" s="36">
        <v>60</v>
      </c>
      <c r="S197" s="36">
        <v>60</v>
      </c>
      <c r="T197" s="36">
        <v>50</v>
      </c>
    </row>
    <row r="198" spans="1:20" x14ac:dyDescent="0.2">
      <c r="A198" s="47" t="s">
        <v>628</v>
      </c>
      <c r="B198" s="89">
        <f>VLOOKUP(D198,TabellenSRG!$B$4:$C$2729,2,FALSE)</f>
        <v>66</v>
      </c>
      <c r="C198" t="str">
        <f t="shared" si="4"/>
        <v>662</v>
      </c>
      <c r="D198" t="s">
        <v>68</v>
      </c>
      <c r="E198">
        <v>4</v>
      </c>
      <c r="N198" s="36">
        <v>10</v>
      </c>
      <c r="O198" s="36">
        <v>10</v>
      </c>
      <c r="P198" s="36">
        <v>10</v>
      </c>
      <c r="Q198" s="36">
        <v>10</v>
      </c>
      <c r="R198" s="36">
        <v>10</v>
      </c>
      <c r="S198" s="36">
        <v>20</v>
      </c>
      <c r="T198" s="36">
        <v>20</v>
      </c>
    </row>
    <row r="199" spans="1:20" x14ac:dyDescent="0.2">
      <c r="A199" s="47" t="s">
        <v>691</v>
      </c>
      <c r="B199" s="89">
        <f>VLOOKUP(D199,TabellenSRG!$B$4:$C$2729,2,FALSE)</f>
        <v>67</v>
      </c>
      <c r="C199" t="str">
        <f t="shared" si="4"/>
        <v>670</v>
      </c>
      <c r="D199" t="s">
        <v>69</v>
      </c>
      <c r="E199">
        <v>2</v>
      </c>
      <c r="N199" s="36">
        <v>100</v>
      </c>
      <c r="O199" s="36">
        <v>130</v>
      </c>
      <c r="P199" s="36">
        <v>170</v>
      </c>
      <c r="Q199" s="36">
        <v>170</v>
      </c>
      <c r="R199" s="36">
        <v>300</v>
      </c>
      <c r="S199" s="36">
        <v>340</v>
      </c>
      <c r="T199" s="36">
        <v>350</v>
      </c>
    </row>
    <row r="200" spans="1:20" x14ac:dyDescent="0.2">
      <c r="A200" s="47" t="s">
        <v>692</v>
      </c>
      <c r="B200" s="89">
        <f>VLOOKUP(D200,TabellenSRG!$B$4:$C$2729,2,FALSE)</f>
        <v>67</v>
      </c>
      <c r="C200" t="str">
        <f t="shared" si="4"/>
        <v>671</v>
      </c>
      <c r="D200" t="s">
        <v>69</v>
      </c>
      <c r="E200">
        <v>3</v>
      </c>
      <c r="N200" s="36">
        <v>70</v>
      </c>
      <c r="O200" s="36">
        <v>100</v>
      </c>
      <c r="P200" s="36">
        <v>130</v>
      </c>
      <c r="Q200" s="36">
        <v>130</v>
      </c>
      <c r="R200" s="36">
        <v>240</v>
      </c>
      <c r="S200" s="36">
        <v>260</v>
      </c>
      <c r="T200" s="36">
        <v>260</v>
      </c>
    </row>
    <row r="201" spans="1:20" x14ac:dyDescent="0.2">
      <c r="A201" s="47" t="s">
        <v>628</v>
      </c>
      <c r="B201" s="89">
        <f>VLOOKUP(D201,TabellenSRG!$B$4:$C$2729,2,FALSE)</f>
        <v>67</v>
      </c>
      <c r="C201" t="str">
        <f t="shared" si="4"/>
        <v>672</v>
      </c>
      <c r="D201" t="s">
        <v>69</v>
      </c>
      <c r="E201">
        <v>4</v>
      </c>
      <c r="N201" s="36">
        <v>40</v>
      </c>
      <c r="O201" s="36">
        <v>40</v>
      </c>
      <c r="P201" s="36">
        <v>50</v>
      </c>
      <c r="Q201" s="36">
        <v>60</v>
      </c>
      <c r="R201" s="36">
        <v>70</v>
      </c>
      <c r="S201" s="36">
        <v>90</v>
      </c>
      <c r="T201" s="36">
        <v>100</v>
      </c>
    </row>
    <row r="202" spans="1:20" x14ac:dyDescent="0.2">
      <c r="A202" s="47" t="s">
        <v>691</v>
      </c>
      <c r="B202" s="89">
        <f>VLOOKUP(D202,TabellenSRG!$B$4:$C$2729,2,FALSE)</f>
        <v>68</v>
      </c>
      <c r="C202" t="str">
        <f t="shared" si="4"/>
        <v>680</v>
      </c>
      <c r="D202" t="s">
        <v>70</v>
      </c>
      <c r="E202">
        <v>2</v>
      </c>
      <c r="N202" s="36">
        <v>240</v>
      </c>
      <c r="O202" s="36">
        <v>240</v>
      </c>
      <c r="P202" s="36">
        <v>210</v>
      </c>
      <c r="Q202" s="36">
        <v>200</v>
      </c>
      <c r="R202" s="36">
        <v>200</v>
      </c>
      <c r="S202" s="36">
        <v>180</v>
      </c>
      <c r="T202" s="36">
        <v>190</v>
      </c>
    </row>
    <row r="203" spans="1:20" x14ac:dyDescent="0.2">
      <c r="A203" s="47" t="s">
        <v>692</v>
      </c>
      <c r="B203" s="89">
        <f>VLOOKUP(D203,TabellenSRG!$B$4:$C$2729,2,FALSE)</f>
        <v>68</v>
      </c>
      <c r="C203" t="str">
        <f t="shared" si="4"/>
        <v>681</v>
      </c>
      <c r="D203" t="s">
        <v>70</v>
      </c>
      <c r="E203">
        <v>3</v>
      </c>
      <c r="N203" s="36">
        <v>220</v>
      </c>
      <c r="O203" s="36">
        <v>210</v>
      </c>
      <c r="P203" s="36">
        <v>190</v>
      </c>
      <c r="Q203" s="36">
        <v>170</v>
      </c>
      <c r="R203" s="36">
        <v>170</v>
      </c>
      <c r="S203" s="36">
        <v>140</v>
      </c>
      <c r="T203" s="36">
        <v>140</v>
      </c>
    </row>
    <row r="204" spans="1:20" x14ac:dyDescent="0.2">
      <c r="A204" s="47" t="s">
        <v>628</v>
      </c>
      <c r="B204" s="89">
        <f>VLOOKUP(D204,TabellenSRG!$B$4:$C$2729,2,FALSE)</f>
        <v>68</v>
      </c>
      <c r="C204" t="str">
        <f t="shared" si="4"/>
        <v>682</v>
      </c>
      <c r="D204" t="s">
        <v>70</v>
      </c>
      <c r="E204">
        <v>4</v>
      </c>
      <c r="N204" s="36">
        <v>50</v>
      </c>
      <c r="O204" s="36">
        <v>50</v>
      </c>
      <c r="P204" s="36">
        <v>50</v>
      </c>
      <c r="Q204" s="36">
        <v>50</v>
      </c>
      <c r="R204" s="36">
        <v>50</v>
      </c>
      <c r="S204" s="36">
        <v>50</v>
      </c>
      <c r="T204" s="36">
        <v>50</v>
      </c>
    </row>
    <row r="205" spans="1:20" x14ac:dyDescent="0.2">
      <c r="A205" s="47" t="s">
        <v>691</v>
      </c>
      <c r="B205" s="89">
        <f>VLOOKUP(D205,TabellenSRG!$B$4:$C$2729,2,FALSE)</f>
        <v>69</v>
      </c>
      <c r="C205" t="str">
        <f t="shared" si="4"/>
        <v>690</v>
      </c>
      <c r="D205" t="s">
        <v>71</v>
      </c>
      <c r="E205">
        <v>2</v>
      </c>
      <c r="N205" s="36">
        <v>80</v>
      </c>
      <c r="O205" s="36">
        <v>90</v>
      </c>
      <c r="P205" s="36">
        <v>90</v>
      </c>
      <c r="Q205" s="36">
        <v>90</v>
      </c>
      <c r="R205" s="36">
        <v>100</v>
      </c>
      <c r="S205" s="36">
        <v>110</v>
      </c>
      <c r="T205" s="36">
        <v>90</v>
      </c>
    </row>
    <row r="206" spans="1:20" x14ac:dyDescent="0.2">
      <c r="A206" s="47" t="s">
        <v>692</v>
      </c>
      <c r="B206" s="89">
        <f>VLOOKUP(D206,TabellenSRG!$B$4:$C$2729,2,FALSE)</f>
        <v>69</v>
      </c>
      <c r="C206" t="str">
        <f t="shared" si="4"/>
        <v>691</v>
      </c>
      <c r="D206" t="s">
        <v>71</v>
      </c>
      <c r="E206">
        <v>3</v>
      </c>
      <c r="N206" s="36">
        <v>50</v>
      </c>
      <c r="O206" s="36">
        <v>60</v>
      </c>
      <c r="P206" s="36">
        <v>60</v>
      </c>
      <c r="Q206" s="36">
        <v>60</v>
      </c>
      <c r="R206" s="36">
        <v>60</v>
      </c>
      <c r="S206" s="36">
        <v>60</v>
      </c>
      <c r="T206" s="36">
        <v>60</v>
      </c>
    </row>
    <row r="207" spans="1:20" x14ac:dyDescent="0.2">
      <c r="A207" s="47" t="s">
        <v>628</v>
      </c>
      <c r="B207" s="89">
        <f>VLOOKUP(D207,TabellenSRG!$B$4:$C$2729,2,FALSE)</f>
        <v>69</v>
      </c>
      <c r="C207" t="str">
        <f t="shared" si="4"/>
        <v>692</v>
      </c>
      <c r="D207" t="s">
        <v>71</v>
      </c>
      <c r="E207">
        <v>4</v>
      </c>
      <c r="N207" s="36">
        <v>30</v>
      </c>
      <c r="O207" s="36">
        <v>40</v>
      </c>
      <c r="P207" s="36">
        <v>40</v>
      </c>
      <c r="Q207" s="36">
        <v>50</v>
      </c>
      <c r="R207" s="36">
        <v>40</v>
      </c>
      <c r="S207" s="36">
        <v>50</v>
      </c>
      <c r="T207" s="36">
        <v>30</v>
      </c>
    </row>
    <row r="208" spans="1:20" x14ac:dyDescent="0.2">
      <c r="A208" s="47" t="s">
        <v>691</v>
      </c>
      <c r="B208" s="89">
        <f>VLOOKUP(D208,TabellenSRG!$B$4:$C$2729,2,FALSE)</f>
        <v>70</v>
      </c>
      <c r="C208" t="str">
        <f t="shared" si="4"/>
        <v>700</v>
      </c>
      <c r="D208" t="s">
        <v>72</v>
      </c>
      <c r="E208">
        <v>2</v>
      </c>
      <c r="N208" s="36">
        <v>100</v>
      </c>
      <c r="O208" s="36">
        <v>100</v>
      </c>
      <c r="P208" s="36">
        <v>80</v>
      </c>
      <c r="Q208" s="36">
        <v>80</v>
      </c>
      <c r="R208" s="36">
        <v>90</v>
      </c>
      <c r="S208" s="36">
        <v>90</v>
      </c>
      <c r="T208" s="36">
        <v>80</v>
      </c>
    </row>
    <row r="209" spans="1:20" x14ac:dyDescent="0.2">
      <c r="A209" s="47" t="s">
        <v>692</v>
      </c>
      <c r="B209" s="89">
        <f>VLOOKUP(D209,TabellenSRG!$B$4:$C$2729,2,FALSE)</f>
        <v>70</v>
      </c>
      <c r="C209" t="str">
        <f t="shared" si="4"/>
        <v>701</v>
      </c>
      <c r="D209" t="s">
        <v>72</v>
      </c>
      <c r="E209">
        <v>3</v>
      </c>
      <c r="N209" s="36">
        <v>80</v>
      </c>
      <c r="O209" s="36">
        <v>70</v>
      </c>
      <c r="P209" s="36">
        <v>50</v>
      </c>
      <c r="Q209" s="36">
        <v>40</v>
      </c>
      <c r="R209" s="36">
        <v>40</v>
      </c>
      <c r="S209" s="36">
        <v>40</v>
      </c>
      <c r="T209" s="36">
        <v>30</v>
      </c>
    </row>
    <row r="210" spans="1:20" x14ac:dyDescent="0.2">
      <c r="A210" s="47" t="s">
        <v>628</v>
      </c>
      <c r="B210" s="89">
        <f>VLOOKUP(D210,TabellenSRG!$B$4:$C$2729,2,FALSE)</f>
        <v>70</v>
      </c>
      <c r="C210" t="str">
        <f t="shared" si="4"/>
        <v>702</v>
      </c>
      <c r="D210" t="s">
        <v>72</v>
      </c>
      <c r="E210">
        <v>4</v>
      </c>
      <c r="N210" s="36">
        <v>20</v>
      </c>
      <c r="O210" s="36">
        <v>30</v>
      </c>
      <c r="P210" s="36">
        <v>30</v>
      </c>
      <c r="Q210" s="36">
        <v>30</v>
      </c>
      <c r="R210" s="36">
        <v>50</v>
      </c>
      <c r="S210" s="36">
        <v>50</v>
      </c>
      <c r="T210" s="36">
        <v>50</v>
      </c>
    </row>
    <row r="211" spans="1:20" x14ac:dyDescent="0.2">
      <c r="A211" s="47" t="s">
        <v>691</v>
      </c>
      <c r="B211" s="89">
        <f>VLOOKUP(D211,TabellenSRG!$B$4:$C$2729,2,FALSE)</f>
        <v>41</v>
      </c>
      <c r="C211" t="str">
        <f t="shared" si="4"/>
        <v>410</v>
      </c>
      <c r="D211" t="s">
        <v>43</v>
      </c>
      <c r="E211">
        <v>2</v>
      </c>
      <c r="N211" s="36">
        <v>260</v>
      </c>
      <c r="O211" s="36">
        <v>260</v>
      </c>
      <c r="P211" s="36">
        <v>270</v>
      </c>
      <c r="Q211" s="36">
        <v>300</v>
      </c>
      <c r="R211" s="36">
        <v>370</v>
      </c>
      <c r="S211" s="36">
        <v>360</v>
      </c>
      <c r="T211" s="36">
        <v>400</v>
      </c>
    </row>
    <row r="212" spans="1:20" x14ac:dyDescent="0.2">
      <c r="A212" s="47" t="s">
        <v>692</v>
      </c>
      <c r="B212" s="89">
        <f>VLOOKUP(D212,TabellenSRG!$B$4:$C$2729,2,FALSE)</f>
        <v>41</v>
      </c>
      <c r="C212" t="str">
        <f t="shared" si="4"/>
        <v>411</v>
      </c>
      <c r="D212" t="s">
        <v>43</v>
      </c>
      <c r="E212">
        <v>3</v>
      </c>
      <c r="N212" s="36">
        <v>220</v>
      </c>
      <c r="O212" s="36">
        <v>210</v>
      </c>
      <c r="P212" s="36">
        <v>220</v>
      </c>
      <c r="Q212" s="36">
        <v>250</v>
      </c>
      <c r="R212" s="36">
        <v>320</v>
      </c>
      <c r="S212" s="36">
        <v>300</v>
      </c>
      <c r="T212" s="36">
        <v>340</v>
      </c>
    </row>
    <row r="213" spans="1:20" x14ac:dyDescent="0.2">
      <c r="A213" s="47" t="s">
        <v>628</v>
      </c>
      <c r="B213" s="89">
        <f>VLOOKUP(D213,TabellenSRG!$B$4:$C$2729,2,FALSE)</f>
        <v>41</v>
      </c>
      <c r="C213" t="str">
        <f t="shared" si="4"/>
        <v>412</v>
      </c>
      <c r="D213" t="s">
        <v>43</v>
      </c>
      <c r="E213">
        <v>4</v>
      </c>
      <c r="N213" s="36">
        <v>60</v>
      </c>
      <c r="O213" s="36">
        <v>60</v>
      </c>
      <c r="P213" s="36">
        <v>70</v>
      </c>
      <c r="Q213" s="36">
        <v>70</v>
      </c>
      <c r="R213" s="36">
        <v>70</v>
      </c>
      <c r="S213" s="36">
        <v>70</v>
      </c>
      <c r="T213" s="36">
        <v>70</v>
      </c>
    </row>
    <row r="214" spans="1:20" x14ac:dyDescent="0.2">
      <c r="A214" s="47" t="s">
        <v>691</v>
      </c>
      <c r="B214" s="89">
        <f>VLOOKUP(D214,TabellenSRG!$B$4:$C$2729,2,FALSE)</f>
        <v>103</v>
      </c>
      <c r="C214" t="str">
        <f t="shared" si="4"/>
        <v>1030</v>
      </c>
      <c r="D214" t="s">
        <v>106</v>
      </c>
      <c r="E214">
        <v>2</v>
      </c>
      <c r="N214" s="36">
        <v>700</v>
      </c>
      <c r="O214" s="36">
        <v>770</v>
      </c>
      <c r="P214" s="36">
        <v>800</v>
      </c>
      <c r="Q214" s="36">
        <v>900</v>
      </c>
      <c r="R214" s="36">
        <v>940</v>
      </c>
      <c r="S214" s="36">
        <v>950</v>
      </c>
      <c r="T214" s="36">
        <v>980</v>
      </c>
    </row>
    <row r="215" spans="1:20" x14ac:dyDescent="0.2">
      <c r="A215" s="47" t="s">
        <v>692</v>
      </c>
      <c r="B215" s="89">
        <f>VLOOKUP(D215,TabellenSRG!$B$4:$C$2729,2,FALSE)</f>
        <v>103</v>
      </c>
      <c r="C215" t="str">
        <f t="shared" si="4"/>
        <v>1031</v>
      </c>
      <c r="D215" t="s">
        <v>106</v>
      </c>
      <c r="E215">
        <v>3</v>
      </c>
      <c r="N215" s="36">
        <v>590</v>
      </c>
      <c r="O215" s="36">
        <v>670</v>
      </c>
      <c r="P215" s="36">
        <v>700</v>
      </c>
      <c r="Q215" s="36">
        <v>770</v>
      </c>
      <c r="R215" s="36">
        <v>780</v>
      </c>
      <c r="S215" s="36">
        <v>760</v>
      </c>
      <c r="T215" s="36">
        <v>760</v>
      </c>
    </row>
    <row r="216" spans="1:20" x14ac:dyDescent="0.2">
      <c r="A216" s="47" t="s">
        <v>628</v>
      </c>
      <c r="B216" s="89">
        <f>VLOOKUP(D216,TabellenSRG!$B$4:$C$2729,2,FALSE)</f>
        <v>103</v>
      </c>
      <c r="C216" t="str">
        <f t="shared" si="4"/>
        <v>1032</v>
      </c>
      <c r="D216" t="s">
        <v>106</v>
      </c>
      <c r="E216">
        <v>4</v>
      </c>
      <c r="N216" s="36">
        <v>120</v>
      </c>
      <c r="O216" s="36">
        <v>140</v>
      </c>
      <c r="P216" s="36">
        <v>150</v>
      </c>
      <c r="Q216" s="36">
        <v>150</v>
      </c>
      <c r="R216" s="36">
        <v>180</v>
      </c>
      <c r="S216" s="36">
        <v>210</v>
      </c>
      <c r="T216" s="36">
        <v>220</v>
      </c>
    </row>
    <row r="217" spans="1:20" x14ac:dyDescent="0.2">
      <c r="A217" s="47" t="s">
        <v>691</v>
      </c>
      <c r="B217" s="89">
        <f>VLOOKUP(D217,TabellenSRG!$B$4:$C$2729,2,FALSE)</f>
        <v>201</v>
      </c>
      <c r="C217" t="str">
        <f t="shared" si="4"/>
        <v>2010</v>
      </c>
      <c r="D217" t="s">
        <v>207</v>
      </c>
      <c r="E217">
        <v>2</v>
      </c>
      <c r="N217" s="36">
        <v>300</v>
      </c>
      <c r="O217" s="36">
        <v>320</v>
      </c>
      <c r="P217" s="36">
        <v>300</v>
      </c>
      <c r="Q217" s="36">
        <v>290</v>
      </c>
      <c r="R217" s="36">
        <v>300</v>
      </c>
      <c r="S217" s="36">
        <v>290</v>
      </c>
      <c r="T217" s="36">
        <v>290</v>
      </c>
    </row>
    <row r="218" spans="1:20" x14ac:dyDescent="0.2">
      <c r="A218" s="47" t="s">
        <v>692</v>
      </c>
      <c r="B218" s="89">
        <f>VLOOKUP(D218,TabellenSRG!$B$4:$C$2729,2,FALSE)</f>
        <v>201</v>
      </c>
      <c r="C218" t="str">
        <f t="shared" si="4"/>
        <v>2011</v>
      </c>
      <c r="D218" t="s">
        <v>207</v>
      </c>
      <c r="E218">
        <v>3</v>
      </c>
      <c r="N218" s="36">
        <v>270</v>
      </c>
      <c r="O218" s="36">
        <v>280</v>
      </c>
      <c r="P218" s="36">
        <v>250</v>
      </c>
      <c r="Q218" s="36">
        <v>250</v>
      </c>
      <c r="R218" s="36">
        <v>260</v>
      </c>
      <c r="S218" s="36">
        <v>250</v>
      </c>
      <c r="T218" s="36">
        <v>250</v>
      </c>
    </row>
    <row r="219" spans="1:20" x14ac:dyDescent="0.2">
      <c r="A219" s="47" t="s">
        <v>628</v>
      </c>
      <c r="B219" s="89">
        <f>VLOOKUP(D219,TabellenSRG!$B$4:$C$2729,2,FALSE)</f>
        <v>201</v>
      </c>
      <c r="C219" t="str">
        <f t="shared" si="4"/>
        <v>2012</v>
      </c>
      <c r="D219" t="s">
        <v>207</v>
      </c>
      <c r="E219">
        <v>4</v>
      </c>
      <c r="N219" s="36">
        <v>50</v>
      </c>
      <c r="O219" s="36">
        <v>50</v>
      </c>
      <c r="P219" s="36">
        <v>50</v>
      </c>
      <c r="Q219" s="36">
        <v>40</v>
      </c>
      <c r="R219" s="36">
        <v>50</v>
      </c>
      <c r="S219" s="36">
        <v>50</v>
      </c>
      <c r="T219" s="36">
        <v>50</v>
      </c>
    </row>
    <row r="220" spans="1:20" x14ac:dyDescent="0.2">
      <c r="A220" s="47" t="s">
        <v>691</v>
      </c>
      <c r="B220" s="89">
        <f>VLOOKUP(D220,TabellenSRG!$B$4:$C$2729,2,FALSE)</f>
        <v>272</v>
      </c>
      <c r="C220" t="str">
        <f t="shared" si="4"/>
        <v>2720</v>
      </c>
      <c r="D220" t="s">
        <v>279</v>
      </c>
      <c r="E220">
        <v>2</v>
      </c>
      <c r="N220" s="36">
        <v>190</v>
      </c>
      <c r="O220" s="36">
        <v>200</v>
      </c>
      <c r="P220" s="36">
        <v>210</v>
      </c>
      <c r="Q220" s="36">
        <v>230</v>
      </c>
      <c r="R220" s="36">
        <v>240</v>
      </c>
      <c r="S220" s="36">
        <v>270</v>
      </c>
      <c r="T220" s="36">
        <v>280</v>
      </c>
    </row>
    <row r="221" spans="1:20" x14ac:dyDescent="0.2">
      <c r="A221" s="47" t="s">
        <v>692</v>
      </c>
      <c r="B221" s="89">
        <f>VLOOKUP(D221,TabellenSRG!$B$4:$C$2729,2,FALSE)</f>
        <v>272</v>
      </c>
      <c r="C221" t="str">
        <f t="shared" si="4"/>
        <v>2721</v>
      </c>
      <c r="D221" t="s">
        <v>279</v>
      </c>
      <c r="E221">
        <v>3</v>
      </c>
      <c r="N221" s="36">
        <v>130</v>
      </c>
      <c r="O221" s="36">
        <v>150</v>
      </c>
      <c r="P221" s="36">
        <v>150</v>
      </c>
      <c r="Q221" s="36">
        <v>170</v>
      </c>
      <c r="R221" s="36">
        <v>170</v>
      </c>
      <c r="S221" s="36">
        <v>200</v>
      </c>
      <c r="T221" s="36">
        <v>200</v>
      </c>
    </row>
    <row r="222" spans="1:20" x14ac:dyDescent="0.2">
      <c r="A222" s="47" t="s">
        <v>628</v>
      </c>
      <c r="B222" s="89">
        <f>VLOOKUP(D222,TabellenSRG!$B$4:$C$2729,2,FALSE)</f>
        <v>272</v>
      </c>
      <c r="C222" t="str">
        <f t="shared" si="4"/>
        <v>2722</v>
      </c>
      <c r="D222" t="s">
        <v>279</v>
      </c>
      <c r="E222">
        <v>4</v>
      </c>
      <c r="N222" s="36">
        <v>50</v>
      </c>
      <c r="O222" s="36">
        <v>50</v>
      </c>
      <c r="P222" s="36">
        <v>50</v>
      </c>
      <c r="Q222" s="36">
        <v>60</v>
      </c>
      <c r="R222" s="36">
        <v>60</v>
      </c>
      <c r="S222" s="36">
        <v>70</v>
      </c>
      <c r="T222" s="36">
        <v>80</v>
      </c>
    </row>
    <row r="223" spans="1:20" x14ac:dyDescent="0.2">
      <c r="A223" s="47" t="s">
        <v>691</v>
      </c>
      <c r="B223" s="89">
        <f>VLOOKUP(D223,TabellenSRG!$B$4:$C$2729,2,FALSE)</f>
        <v>362</v>
      </c>
      <c r="C223" t="str">
        <f t="shared" si="4"/>
        <v>3620</v>
      </c>
      <c r="D223" t="s">
        <v>372</v>
      </c>
      <c r="E223">
        <v>2</v>
      </c>
      <c r="N223" s="36">
        <v>290</v>
      </c>
      <c r="O223" s="36">
        <v>290</v>
      </c>
      <c r="P223" s="36">
        <v>290</v>
      </c>
      <c r="Q223" s="36">
        <v>290</v>
      </c>
      <c r="R223" s="36">
        <v>290</v>
      </c>
      <c r="S223" s="36">
        <v>290</v>
      </c>
      <c r="T223" s="36">
        <v>290</v>
      </c>
    </row>
    <row r="224" spans="1:20" x14ac:dyDescent="0.2">
      <c r="A224" s="47" t="s">
        <v>692</v>
      </c>
      <c r="B224" s="89">
        <f>VLOOKUP(D224,TabellenSRG!$B$4:$C$2729,2,FALSE)</f>
        <v>362</v>
      </c>
      <c r="C224" t="str">
        <f t="shared" si="4"/>
        <v>3621</v>
      </c>
      <c r="D224" t="s">
        <v>372</v>
      </c>
      <c r="E224">
        <v>3</v>
      </c>
      <c r="N224" s="36">
        <v>260</v>
      </c>
      <c r="O224" s="36">
        <v>260</v>
      </c>
      <c r="P224" s="36">
        <v>260</v>
      </c>
      <c r="Q224" s="36">
        <v>270</v>
      </c>
      <c r="R224" s="36">
        <v>270</v>
      </c>
      <c r="S224" s="36">
        <v>260</v>
      </c>
      <c r="T224" s="36">
        <v>260</v>
      </c>
    </row>
    <row r="225" spans="1:20" x14ac:dyDescent="0.2">
      <c r="A225" s="47" t="s">
        <v>628</v>
      </c>
      <c r="B225" s="89">
        <f>VLOOKUP(D225,TabellenSRG!$B$4:$C$2729,2,FALSE)</f>
        <v>362</v>
      </c>
      <c r="C225" t="str">
        <f t="shared" si="4"/>
        <v>3622</v>
      </c>
      <c r="D225" t="s">
        <v>372</v>
      </c>
      <c r="E225">
        <v>4</v>
      </c>
      <c r="N225" s="36">
        <v>50</v>
      </c>
      <c r="O225" s="36">
        <v>40</v>
      </c>
      <c r="P225" s="36">
        <v>40</v>
      </c>
      <c r="Q225" s="36">
        <v>40</v>
      </c>
      <c r="R225" s="36">
        <v>40</v>
      </c>
      <c r="S225" s="36">
        <v>50</v>
      </c>
      <c r="T225" s="36">
        <v>50</v>
      </c>
    </row>
    <row r="226" spans="1:20" x14ac:dyDescent="0.2">
      <c r="A226" s="47" t="s">
        <v>691</v>
      </c>
      <c r="B226" s="89">
        <f>VLOOKUP(D226,TabellenSRG!$B$4:$C$2729,2,FALSE)</f>
        <v>71</v>
      </c>
      <c r="C226" t="str">
        <f t="shared" si="4"/>
        <v>710</v>
      </c>
      <c r="D226" t="s">
        <v>73</v>
      </c>
      <c r="E226">
        <v>2</v>
      </c>
      <c r="N226" s="36">
        <v>1080</v>
      </c>
      <c r="O226" s="36">
        <v>1070</v>
      </c>
      <c r="P226" s="36">
        <v>1050</v>
      </c>
      <c r="Q226" s="36">
        <v>950</v>
      </c>
      <c r="R226" s="36">
        <v>980</v>
      </c>
      <c r="S226" s="36">
        <v>1000</v>
      </c>
      <c r="T226" s="36">
        <v>980</v>
      </c>
    </row>
    <row r="227" spans="1:20" x14ac:dyDescent="0.2">
      <c r="A227" s="47" t="s">
        <v>692</v>
      </c>
      <c r="B227" s="89">
        <f>VLOOKUP(D227,TabellenSRG!$B$4:$C$2729,2,FALSE)</f>
        <v>71</v>
      </c>
      <c r="C227" t="str">
        <f t="shared" si="4"/>
        <v>711</v>
      </c>
      <c r="D227" t="s">
        <v>73</v>
      </c>
      <c r="E227">
        <v>3</v>
      </c>
      <c r="N227" s="36">
        <v>890</v>
      </c>
      <c r="O227" s="36">
        <v>880</v>
      </c>
      <c r="P227" s="36">
        <v>840</v>
      </c>
      <c r="Q227" s="36">
        <v>770</v>
      </c>
      <c r="R227" s="36">
        <v>780</v>
      </c>
      <c r="S227" s="36">
        <v>780</v>
      </c>
      <c r="T227" s="36">
        <v>690</v>
      </c>
    </row>
    <row r="228" spans="1:20" x14ac:dyDescent="0.2">
      <c r="A228" s="47" t="s">
        <v>628</v>
      </c>
      <c r="B228" s="89">
        <f>VLOOKUP(D228,TabellenSRG!$B$4:$C$2729,2,FALSE)</f>
        <v>71</v>
      </c>
      <c r="C228" t="str">
        <f t="shared" si="4"/>
        <v>712</v>
      </c>
      <c r="D228" t="s">
        <v>73</v>
      </c>
      <c r="E228">
        <v>4</v>
      </c>
      <c r="N228" s="36">
        <v>150</v>
      </c>
      <c r="O228" s="36">
        <v>190</v>
      </c>
      <c r="P228" s="36">
        <v>210</v>
      </c>
      <c r="Q228" s="36">
        <v>200</v>
      </c>
      <c r="R228" s="36">
        <v>220</v>
      </c>
      <c r="S228" s="36">
        <v>240</v>
      </c>
      <c r="T228" s="36">
        <v>280</v>
      </c>
    </row>
    <row r="229" spans="1:20" x14ac:dyDescent="0.2">
      <c r="A229" s="47" t="s">
        <v>691</v>
      </c>
      <c r="B229" s="89">
        <f>VLOOKUP(D229,TabellenSRG!$B$4:$C$2729,2,FALSE)</f>
        <v>72</v>
      </c>
      <c r="C229" t="str">
        <f t="shared" si="4"/>
        <v>720</v>
      </c>
      <c r="D229" t="s">
        <v>74</v>
      </c>
      <c r="E229">
        <v>2</v>
      </c>
      <c r="N229" s="36">
        <v>270</v>
      </c>
      <c r="O229" s="36">
        <v>270</v>
      </c>
      <c r="P229" s="36">
        <v>250</v>
      </c>
      <c r="Q229" s="36">
        <v>280</v>
      </c>
      <c r="R229" s="36">
        <v>260</v>
      </c>
      <c r="S229" s="36">
        <v>250</v>
      </c>
      <c r="T229" s="36">
        <v>250</v>
      </c>
    </row>
    <row r="230" spans="1:20" x14ac:dyDescent="0.2">
      <c r="A230" s="47" t="s">
        <v>692</v>
      </c>
      <c r="B230" s="89">
        <f>VLOOKUP(D230,TabellenSRG!$B$4:$C$2729,2,FALSE)</f>
        <v>72</v>
      </c>
      <c r="C230" t="str">
        <f t="shared" si="4"/>
        <v>721</v>
      </c>
      <c r="D230" t="s">
        <v>74</v>
      </c>
      <c r="E230">
        <v>3</v>
      </c>
      <c r="N230" s="36">
        <v>240</v>
      </c>
      <c r="O230" s="36">
        <v>230</v>
      </c>
      <c r="P230" s="36">
        <v>210</v>
      </c>
      <c r="Q230" s="36">
        <v>240</v>
      </c>
      <c r="R230" s="36">
        <v>220</v>
      </c>
      <c r="S230" s="36">
        <v>190</v>
      </c>
      <c r="T230" s="36">
        <v>200</v>
      </c>
    </row>
    <row r="231" spans="1:20" x14ac:dyDescent="0.2">
      <c r="A231" s="47" t="s">
        <v>628</v>
      </c>
      <c r="B231" s="89">
        <f>VLOOKUP(D231,TabellenSRG!$B$4:$C$2729,2,FALSE)</f>
        <v>72</v>
      </c>
      <c r="C231" t="str">
        <f t="shared" si="4"/>
        <v>722</v>
      </c>
      <c r="D231" t="s">
        <v>74</v>
      </c>
      <c r="E231">
        <v>4</v>
      </c>
      <c r="N231" s="36">
        <v>40</v>
      </c>
      <c r="O231" s="36">
        <v>50</v>
      </c>
      <c r="P231" s="36">
        <v>60</v>
      </c>
      <c r="Q231" s="36">
        <v>50</v>
      </c>
      <c r="R231" s="36">
        <v>50</v>
      </c>
      <c r="S231" s="36">
        <v>70</v>
      </c>
      <c r="T231" s="36">
        <v>70</v>
      </c>
    </row>
    <row r="232" spans="1:20" x14ac:dyDescent="0.2">
      <c r="A232" s="47" t="s">
        <v>691</v>
      </c>
      <c r="B232" s="89">
        <f>VLOOKUP(D232,TabellenSRG!$B$4:$C$2729,2,FALSE)</f>
        <v>142</v>
      </c>
      <c r="C232" t="str">
        <f t="shared" si="4"/>
        <v>1420</v>
      </c>
      <c r="D232" t="s">
        <v>145</v>
      </c>
      <c r="E232">
        <v>2</v>
      </c>
      <c r="N232" s="36">
        <v>570</v>
      </c>
      <c r="O232" s="36">
        <v>570</v>
      </c>
      <c r="P232" s="36">
        <v>550</v>
      </c>
      <c r="Q232" s="36">
        <v>390</v>
      </c>
      <c r="R232" s="36">
        <v>280</v>
      </c>
      <c r="S232" s="36">
        <v>280</v>
      </c>
      <c r="T232" s="36">
        <v>210</v>
      </c>
    </row>
    <row r="233" spans="1:20" x14ac:dyDescent="0.2">
      <c r="A233" s="47" t="s">
        <v>692</v>
      </c>
      <c r="B233" s="89">
        <f>VLOOKUP(D233,TabellenSRG!$B$4:$C$2729,2,FALSE)</f>
        <v>142</v>
      </c>
      <c r="C233" t="str">
        <f t="shared" si="4"/>
        <v>1421</v>
      </c>
      <c r="D233" t="s">
        <v>145</v>
      </c>
      <c r="E233">
        <v>3</v>
      </c>
      <c r="N233" s="36">
        <v>400</v>
      </c>
      <c r="O233" s="36">
        <v>400</v>
      </c>
      <c r="P233" s="36">
        <v>380</v>
      </c>
      <c r="Q233" s="36">
        <v>270</v>
      </c>
      <c r="R233" s="36">
        <v>190</v>
      </c>
      <c r="S233" s="36">
        <v>180</v>
      </c>
      <c r="T233" s="36">
        <v>140</v>
      </c>
    </row>
    <row r="234" spans="1:20" x14ac:dyDescent="0.2">
      <c r="A234" s="47" t="s">
        <v>628</v>
      </c>
      <c r="B234" s="89">
        <f>VLOOKUP(D234,TabellenSRG!$B$4:$C$2729,2,FALSE)</f>
        <v>142</v>
      </c>
      <c r="C234" t="str">
        <f t="shared" si="4"/>
        <v>1422</v>
      </c>
      <c r="D234" t="s">
        <v>145</v>
      </c>
      <c r="E234">
        <v>4</v>
      </c>
      <c r="N234" s="36">
        <v>140</v>
      </c>
      <c r="O234" s="36">
        <v>130</v>
      </c>
      <c r="P234" s="36">
        <v>140</v>
      </c>
      <c r="Q234" s="36">
        <v>100</v>
      </c>
      <c r="R234" s="36">
        <v>80</v>
      </c>
      <c r="S234" s="36">
        <v>80</v>
      </c>
      <c r="T234" s="36">
        <v>60</v>
      </c>
    </row>
    <row r="235" spans="1:20" x14ac:dyDescent="0.2">
      <c r="A235" s="47" t="s">
        <v>691</v>
      </c>
      <c r="B235" s="89">
        <f>VLOOKUP(D235,TabellenSRG!$B$4:$C$2729,2,FALSE)</f>
        <v>73</v>
      </c>
      <c r="C235" t="str">
        <f t="shared" si="4"/>
        <v>730</v>
      </c>
      <c r="D235" t="s">
        <v>75</v>
      </c>
      <c r="E235">
        <v>2</v>
      </c>
      <c r="N235" s="36">
        <v>40</v>
      </c>
      <c r="O235" s="36">
        <v>100</v>
      </c>
      <c r="P235" s="36">
        <v>120</v>
      </c>
      <c r="Q235" s="36">
        <v>90</v>
      </c>
      <c r="R235" s="36">
        <v>110</v>
      </c>
      <c r="S235" s="36">
        <v>110</v>
      </c>
      <c r="T235" s="36">
        <v>140</v>
      </c>
    </row>
    <row r="236" spans="1:20" x14ac:dyDescent="0.2">
      <c r="A236" s="47" t="s">
        <v>692</v>
      </c>
      <c r="B236" s="89">
        <f>VLOOKUP(D236,TabellenSRG!$B$4:$C$2729,2,FALSE)</f>
        <v>73</v>
      </c>
      <c r="C236" t="str">
        <f t="shared" si="4"/>
        <v>731</v>
      </c>
      <c r="D236" t="s">
        <v>75</v>
      </c>
      <c r="E236">
        <v>3</v>
      </c>
      <c r="N236" s="36">
        <v>30</v>
      </c>
      <c r="O236" s="36">
        <v>90</v>
      </c>
      <c r="P236" s="36">
        <v>100</v>
      </c>
      <c r="Q236" s="36">
        <v>70</v>
      </c>
      <c r="R236" s="36">
        <v>80</v>
      </c>
      <c r="S236" s="36">
        <v>80</v>
      </c>
      <c r="T236" s="36">
        <v>90</v>
      </c>
    </row>
    <row r="237" spans="1:20" x14ac:dyDescent="0.2">
      <c r="A237" s="47" t="s">
        <v>628</v>
      </c>
      <c r="B237" s="89">
        <f>VLOOKUP(D237,TabellenSRG!$B$4:$C$2729,2,FALSE)</f>
        <v>73</v>
      </c>
      <c r="C237" t="str">
        <f t="shared" si="4"/>
        <v>732</v>
      </c>
      <c r="D237" t="s">
        <v>75</v>
      </c>
      <c r="E237">
        <v>4</v>
      </c>
      <c r="N237" s="36">
        <v>10</v>
      </c>
      <c r="O237" s="36">
        <v>10</v>
      </c>
      <c r="P237" s="36">
        <v>20</v>
      </c>
      <c r="Q237" s="36">
        <v>20</v>
      </c>
      <c r="R237" s="36">
        <v>30</v>
      </c>
      <c r="S237" s="36">
        <v>30</v>
      </c>
      <c r="T237" s="36">
        <v>60</v>
      </c>
    </row>
    <row r="238" spans="1:20" x14ac:dyDescent="0.2">
      <c r="A238" s="47" t="s">
        <v>691</v>
      </c>
      <c r="B238" s="89">
        <f>VLOOKUP(D238,TabellenSRG!$B$4:$C$2729,2,FALSE)</f>
        <v>74</v>
      </c>
      <c r="C238" t="str">
        <f t="shared" si="4"/>
        <v>740</v>
      </c>
      <c r="D238" t="s">
        <v>76</v>
      </c>
      <c r="E238">
        <v>2</v>
      </c>
      <c r="N238" s="36">
        <v>1710</v>
      </c>
      <c r="O238" s="36">
        <v>1660</v>
      </c>
      <c r="P238" s="36">
        <v>1620</v>
      </c>
      <c r="Q238" s="36">
        <v>1680</v>
      </c>
      <c r="R238" s="36">
        <v>1790</v>
      </c>
      <c r="S238" s="36">
        <v>1800</v>
      </c>
      <c r="T238" s="36">
        <v>1860</v>
      </c>
    </row>
    <row r="239" spans="1:20" x14ac:dyDescent="0.2">
      <c r="A239" s="47" t="s">
        <v>692</v>
      </c>
      <c r="B239" s="89">
        <f>VLOOKUP(D239,TabellenSRG!$B$4:$C$2729,2,FALSE)</f>
        <v>74</v>
      </c>
      <c r="C239" t="str">
        <f t="shared" si="4"/>
        <v>741</v>
      </c>
      <c r="D239" t="s">
        <v>76</v>
      </c>
      <c r="E239">
        <v>3</v>
      </c>
      <c r="N239" s="36">
        <v>1420</v>
      </c>
      <c r="O239" s="36">
        <v>1360</v>
      </c>
      <c r="P239" s="36">
        <v>1340</v>
      </c>
      <c r="Q239" s="36">
        <v>1360</v>
      </c>
      <c r="R239" s="36">
        <v>1440</v>
      </c>
      <c r="S239" s="36">
        <v>1430</v>
      </c>
      <c r="T239" s="36">
        <v>1420</v>
      </c>
    </row>
    <row r="240" spans="1:20" x14ac:dyDescent="0.2">
      <c r="A240" s="47" t="s">
        <v>628</v>
      </c>
      <c r="B240" s="89">
        <f>VLOOKUP(D240,TabellenSRG!$B$4:$C$2729,2,FALSE)</f>
        <v>74</v>
      </c>
      <c r="C240" t="str">
        <f t="shared" si="4"/>
        <v>742</v>
      </c>
      <c r="D240" t="s">
        <v>76</v>
      </c>
      <c r="E240">
        <v>4</v>
      </c>
      <c r="N240" s="36">
        <v>290</v>
      </c>
      <c r="O240" s="36">
        <v>310</v>
      </c>
      <c r="P240" s="36">
        <v>350</v>
      </c>
      <c r="Q240" s="36">
        <v>360</v>
      </c>
      <c r="R240" s="36">
        <v>380</v>
      </c>
      <c r="S240" s="36">
        <v>400</v>
      </c>
      <c r="T240" s="36">
        <v>480</v>
      </c>
    </row>
    <row r="241" spans="1:20" x14ac:dyDescent="0.2">
      <c r="A241" s="47" t="s">
        <v>691</v>
      </c>
      <c r="B241" s="89">
        <f>VLOOKUP(D241,TabellenSRG!$B$4:$C$2729,2,FALSE)</f>
        <v>75</v>
      </c>
      <c r="C241" t="str">
        <f t="shared" si="4"/>
        <v>750</v>
      </c>
      <c r="D241" t="s">
        <v>77</v>
      </c>
      <c r="E241">
        <v>2</v>
      </c>
      <c r="N241" s="36">
        <v>290</v>
      </c>
      <c r="O241" s="36">
        <v>310</v>
      </c>
      <c r="P241" s="36">
        <v>290</v>
      </c>
      <c r="Q241" s="36">
        <v>280</v>
      </c>
      <c r="R241" s="36">
        <v>270</v>
      </c>
      <c r="S241" s="36">
        <v>260</v>
      </c>
      <c r="T241" s="36">
        <v>280</v>
      </c>
    </row>
    <row r="242" spans="1:20" x14ac:dyDescent="0.2">
      <c r="A242" s="47" t="s">
        <v>692</v>
      </c>
      <c r="B242" s="89">
        <f>VLOOKUP(D242,TabellenSRG!$B$4:$C$2729,2,FALSE)</f>
        <v>75</v>
      </c>
      <c r="C242" t="str">
        <f t="shared" si="4"/>
        <v>751</v>
      </c>
      <c r="D242" t="s">
        <v>77</v>
      </c>
      <c r="E242">
        <v>3</v>
      </c>
      <c r="N242" s="36">
        <v>190</v>
      </c>
      <c r="O242" s="36">
        <v>190</v>
      </c>
      <c r="P242" s="36">
        <v>190</v>
      </c>
      <c r="Q242" s="36">
        <v>190</v>
      </c>
      <c r="R242" s="36">
        <v>180</v>
      </c>
      <c r="S242" s="36">
        <v>170</v>
      </c>
      <c r="T242" s="36">
        <v>180</v>
      </c>
    </row>
    <row r="243" spans="1:20" x14ac:dyDescent="0.2">
      <c r="A243" s="47" t="s">
        <v>628</v>
      </c>
      <c r="B243" s="89">
        <f>VLOOKUP(D243,TabellenSRG!$B$4:$C$2729,2,FALSE)</f>
        <v>75</v>
      </c>
      <c r="C243" t="str">
        <f t="shared" si="4"/>
        <v>752</v>
      </c>
      <c r="D243" t="s">
        <v>77</v>
      </c>
      <c r="E243">
        <v>4</v>
      </c>
      <c r="N243" s="36">
        <v>80</v>
      </c>
      <c r="O243" s="36">
        <v>90</v>
      </c>
      <c r="P243" s="36">
        <v>90</v>
      </c>
      <c r="Q243" s="36">
        <v>90</v>
      </c>
      <c r="R243" s="36">
        <v>90</v>
      </c>
      <c r="S243" s="36">
        <v>90</v>
      </c>
      <c r="T243" s="36">
        <v>100</v>
      </c>
    </row>
    <row r="244" spans="1:20" x14ac:dyDescent="0.2">
      <c r="A244" s="47" t="s">
        <v>691</v>
      </c>
      <c r="B244" s="89">
        <f>VLOOKUP(D244,TabellenSRG!$B$4:$C$2729,2,FALSE)</f>
        <v>76</v>
      </c>
      <c r="C244" t="str">
        <f t="shared" si="4"/>
        <v>760</v>
      </c>
      <c r="D244" t="s">
        <v>78</v>
      </c>
      <c r="E244">
        <v>2</v>
      </c>
      <c r="N244" s="36">
        <v>140</v>
      </c>
      <c r="O244" s="36">
        <v>150</v>
      </c>
      <c r="P244" s="36">
        <v>150</v>
      </c>
      <c r="Q244" s="36">
        <v>90</v>
      </c>
      <c r="R244" s="36">
        <v>100</v>
      </c>
      <c r="S244" s="36">
        <v>110</v>
      </c>
      <c r="T244" s="36">
        <v>130</v>
      </c>
    </row>
    <row r="245" spans="1:20" x14ac:dyDescent="0.2">
      <c r="A245" s="47" t="s">
        <v>692</v>
      </c>
      <c r="B245" s="89">
        <f>VLOOKUP(D245,TabellenSRG!$B$4:$C$2729,2,FALSE)</f>
        <v>76</v>
      </c>
      <c r="C245" t="str">
        <f t="shared" si="4"/>
        <v>761</v>
      </c>
      <c r="D245" t="s">
        <v>78</v>
      </c>
      <c r="E245">
        <v>3</v>
      </c>
      <c r="N245" s="36">
        <v>120</v>
      </c>
      <c r="O245" s="36">
        <v>130</v>
      </c>
      <c r="P245" s="36">
        <v>120</v>
      </c>
      <c r="Q245" s="36">
        <v>60</v>
      </c>
      <c r="R245" s="36">
        <v>70</v>
      </c>
      <c r="S245" s="36">
        <v>80</v>
      </c>
      <c r="T245" s="36">
        <v>80</v>
      </c>
    </row>
    <row r="246" spans="1:20" x14ac:dyDescent="0.2">
      <c r="A246" s="47" t="s">
        <v>628</v>
      </c>
      <c r="B246" s="89">
        <f>VLOOKUP(D246,TabellenSRG!$B$4:$C$2729,2,FALSE)</f>
        <v>76</v>
      </c>
      <c r="C246" t="str">
        <f t="shared" si="4"/>
        <v>762</v>
      </c>
      <c r="D246" t="s">
        <v>78</v>
      </c>
      <c r="E246">
        <v>4</v>
      </c>
      <c r="N246" s="36">
        <v>20</v>
      </c>
      <c r="O246" s="36">
        <v>30</v>
      </c>
      <c r="P246" s="36">
        <v>40</v>
      </c>
      <c r="Q246" s="36">
        <v>30</v>
      </c>
      <c r="R246" s="36">
        <v>40</v>
      </c>
      <c r="S246" s="36">
        <v>40</v>
      </c>
      <c r="T246" s="36">
        <v>50</v>
      </c>
    </row>
    <row r="247" spans="1:20" x14ac:dyDescent="0.2">
      <c r="A247" s="47" t="s">
        <v>691</v>
      </c>
      <c r="B247" s="89">
        <f>VLOOKUP(D247,TabellenSRG!$B$4:$C$2729,2,FALSE)</f>
        <v>77</v>
      </c>
      <c r="C247" t="str">
        <f t="shared" si="4"/>
        <v>770</v>
      </c>
      <c r="D247" t="s">
        <v>79</v>
      </c>
      <c r="E247">
        <v>2</v>
      </c>
      <c r="N247" s="36">
        <v>290</v>
      </c>
      <c r="O247" s="36">
        <v>290</v>
      </c>
      <c r="P247" s="36">
        <v>280</v>
      </c>
      <c r="Q247" s="36">
        <v>270</v>
      </c>
      <c r="R247" s="36">
        <v>260</v>
      </c>
      <c r="S247" s="36">
        <v>250</v>
      </c>
      <c r="T247" s="36">
        <v>240</v>
      </c>
    </row>
    <row r="248" spans="1:20" x14ac:dyDescent="0.2">
      <c r="A248" s="47" t="s">
        <v>692</v>
      </c>
      <c r="B248" s="89">
        <f>VLOOKUP(D248,TabellenSRG!$B$4:$C$2729,2,FALSE)</f>
        <v>77</v>
      </c>
      <c r="C248" t="str">
        <f t="shared" si="4"/>
        <v>771</v>
      </c>
      <c r="D248" t="s">
        <v>79</v>
      </c>
      <c r="E248">
        <v>3</v>
      </c>
      <c r="N248" s="36">
        <v>260</v>
      </c>
      <c r="O248" s="36">
        <v>250</v>
      </c>
      <c r="P248" s="36">
        <v>250</v>
      </c>
      <c r="Q248" s="36">
        <v>240</v>
      </c>
      <c r="R248" s="36">
        <v>230</v>
      </c>
      <c r="S248" s="36">
        <v>220</v>
      </c>
      <c r="T248" s="36">
        <v>210</v>
      </c>
    </row>
    <row r="249" spans="1:20" x14ac:dyDescent="0.2">
      <c r="A249" s="47" t="s">
        <v>628</v>
      </c>
      <c r="B249" s="89">
        <f>VLOOKUP(D249,TabellenSRG!$B$4:$C$2729,2,FALSE)</f>
        <v>77</v>
      </c>
      <c r="C249" t="str">
        <f t="shared" si="4"/>
        <v>772</v>
      </c>
      <c r="D249" t="s">
        <v>79</v>
      </c>
      <c r="E249">
        <v>4</v>
      </c>
      <c r="N249" s="36">
        <v>50</v>
      </c>
      <c r="O249" s="36">
        <v>60</v>
      </c>
      <c r="P249" s="36">
        <v>50</v>
      </c>
      <c r="Q249" s="36">
        <v>40</v>
      </c>
      <c r="R249" s="36">
        <v>50</v>
      </c>
      <c r="S249" s="36">
        <v>50</v>
      </c>
      <c r="T249" s="36">
        <v>50</v>
      </c>
    </row>
    <row r="250" spans="1:20" x14ac:dyDescent="0.2">
      <c r="A250" s="47" t="s">
        <v>691</v>
      </c>
      <c r="B250" s="89">
        <f>VLOOKUP(D250,TabellenSRG!$B$4:$C$2729,2,FALSE)</f>
        <v>78</v>
      </c>
      <c r="C250" t="str">
        <f t="shared" si="4"/>
        <v>780</v>
      </c>
      <c r="D250" t="s">
        <v>80</v>
      </c>
      <c r="E250">
        <v>2</v>
      </c>
      <c r="N250" s="36">
        <v>250</v>
      </c>
      <c r="O250" s="36">
        <v>330</v>
      </c>
      <c r="P250" s="36">
        <v>310</v>
      </c>
      <c r="Q250" s="36">
        <v>560</v>
      </c>
      <c r="R250" s="36">
        <v>580</v>
      </c>
      <c r="S250" s="36">
        <v>530</v>
      </c>
      <c r="T250" s="36">
        <v>500</v>
      </c>
    </row>
    <row r="251" spans="1:20" x14ac:dyDescent="0.2">
      <c r="A251" s="47" t="s">
        <v>692</v>
      </c>
      <c r="B251" s="89">
        <f>VLOOKUP(D251,TabellenSRG!$B$4:$C$2729,2,FALSE)</f>
        <v>78</v>
      </c>
      <c r="C251" t="str">
        <f t="shared" si="4"/>
        <v>781</v>
      </c>
      <c r="D251" t="s">
        <v>80</v>
      </c>
      <c r="E251">
        <v>3</v>
      </c>
      <c r="N251" s="36">
        <v>150</v>
      </c>
      <c r="O251" s="36">
        <v>190</v>
      </c>
      <c r="P251" s="36">
        <v>180</v>
      </c>
      <c r="Q251" s="36">
        <v>370</v>
      </c>
      <c r="R251" s="36">
        <v>390</v>
      </c>
      <c r="S251" s="36">
        <v>350</v>
      </c>
      <c r="T251" s="36">
        <v>320</v>
      </c>
    </row>
    <row r="252" spans="1:20" x14ac:dyDescent="0.2">
      <c r="A252" s="47" t="s">
        <v>628</v>
      </c>
      <c r="B252" s="89">
        <f>VLOOKUP(D252,TabellenSRG!$B$4:$C$2729,2,FALSE)</f>
        <v>78</v>
      </c>
      <c r="C252" t="str">
        <f t="shared" si="4"/>
        <v>782</v>
      </c>
      <c r="D252" t="s">
        <v>80</v>
      </c>
      <c r="E252">
        <v>4</v>
      </c>
      <c r="N252" s="36">
        <v>100</v>
      </c>
      <c r="O252" s="36">
        <v>130</v>
      </c>
      <c r="P252" s="36">
        <v>120</v>
      </c>
      <c r="Q252" s="36">
        <v>160</v>
      </c>
      <c r="R252" s="36">
        <v>160</v>
      </c>
      <c r="S252" s="36">
        <v>160</v>
      </c>
      <c r="T252" s="36">
        <v>170</v>
      </c>
    </row>
    <row r="253" spans="1:20" x14ac:dyDescent="0.2">
      <c r="A253" s="47" t="s">
        <v>691</v>
      </c>
      <c r="B253" s="89">
        <f>VLOOKUP(D253,TabellenSRG!$B$4:$C$2729,2,FALSE)</f>
        <v>79</v>
      </c>
      <c r="C253" t="str">
        <f t="shared" si="4"/>
        <v>790</v>
      </c>
      <c r="D253" t="s">
        <v>81</v>
      </c>
      <c r="E253">
        <v>2</v>
      </c>
      <c r="N253" s="36">
        <v>270</v>
      </c>
      <c r="O253" s="36">
        <v>290</v>
      </c>
      <c r="P253" s="36">
        <v>310</v>
      </c>
      <c r="Q253" s="36">
        <v>340</v>
      </c>
      <c r="R253" s="36">
        <v>350</v>
      </c>
      <c r="S253" s="36">
        <v>350</v>
      </c>
      <c r="T253" s="36">
        <v>370</v>
      </c>
    </row>
    <row r="254" spans="1:20" x14ac:dyDescent="0.2">
      <c r="A254" s="47" t="s">
        <v>692</v>
      </c>
      <c r="B254" s="89">
        <f>VLOOKUP(D254,TabellenSRG!$B$4:$C$2729,2,FALSE)</f>
        <v>79</v>
      </c>
      <c r="C254" t="str">
        <f t="shared" si="4"/>
        <v>791</v>
      </c>
      <c r="D254" t="s">
        <v>81</v>
      </c>
      <c r="E254">
        <v>3</v>
      </c>
      <c r="N254" s="36">
        <v>200</v>
      </c>
      <c r="O254" s="36">
        <v>210</v>
      </c>
      <c r="P254" s="36">
        <v>220</v>
      </c>
      <c r="Q254" s="36">
        <v>240</v>
      </c>
      <c r="R254" s="36">
        <v>260</v>
      </c>
      <c r="S254" s="36">
        <v>260</v>
      </c>
      <c r="T254" s="36">
        <v>270</v>
      </c>
    </row>
    <row r="255" spans="1:20" x14ac:dyDescent="0.2">
      <c r="A255" s="47" t="s">
        <v>628</v>
      </c>
      <c r="B255" s="89">
        <f>VLOOKUP(D255,TabellenSRG!$B$4:$C$2729,2,FALSE)</f>
        <v>79</v>
      </c>
      <c r="C255" t="str">
        <f t="shared" si="4"/>
        <v>792</v>
      </c>
      <c r="D255" t="s">
        <v>81</v>
      </c>
      <c r="E255">
        <v>4</v>
      </c>
      <c r="N255" s="36">
        <v>70</v>
      </c>
      <c r="O255" s="36">
        <v>70</v>
      </c>
      <c r="P255" s="36">
        <v>70</v>
      </c>
      <c r="Q255" s="36">
        <v>80</v>
      </c>
      <c r="R255" s="36">
        <v>80</v>
      </c>
      <c r="S255" s="36">
        <v>90</v>
      </c>
      <c r="T255" s="36">
        <v>100</v>
      </c>
    </row>
    <row r="256" spans="1:20" x14ac:dyDescent="0.2">
      <c r="A256" s="47" t="s">
        <v>691</v>
      </c>
      <c r="B256" s="89">
        <f>VLOOKUP(D256,TabellenSRG!$B$4:$C$2729,2,FALSE)</f>
        <v>80</v>
      </c>
      <c r="C256" t="str">
        <f t="shared" si="4"/>
        <v>800</v>
      </c>
      <c r="D256" t="s">
        <v>82</v>
      </c>
      <c r="E256">
        <v>2</v>
      </c>
      <c r="N256" s="36">
        <v>160</v>
      </c>
      <c r="O256" s="36">
        <v>160</v>
      </c>
      <c r="P256" s="36">
        <v>130</v>
      </c>
      <c r="Q256" s="36">
        <v>120</v>
      </c>
      <c r="R256" s="36">
        <v>120</v>
      </c>
      <c r="S256" s="36">
        <v>120</v>
      </c>
      <c r="T256" s="36">
        <v>130</v>
      </c>
    </row>
    <row r="257" spans="1:20" x14ac:dyDescent="0.2">
      <c r="A257" s="47" t="s">
        <v>692</v>
      </c>
      <c r="B257" s="89">
        <f>VLOOKUP(D257,TabellenSRG!$B$4:$C$2729,2,FALSE)</f>
        <v>80</v>
      </c>
      <c r="C257" t="str">
        <f t="shared" si="4"/>
        <v>801</v>
      </c>
      <c r="D257" t="s">
        <v>82</v>
      </c>
      <c r="E257">
        <v>3</v>
      </c>
      <c r="N257" s="36">
        <v>120</v>
      </c>
      <c r="O257" s="36">
        <v>120</v>
      </c>
      <c r="P257" s="36">
        <v>80</v>
      </c>
      <c r="Q257" s="36">
        <v>70</v>
      </c>
      <c r="R257" s="36">
        <v>70</v>
      </c>
      <c r="S257" s="36">
        <v>70</v>
      </c>
      <c r="T257" s="36">
        <v>70</v>
      </c>
    </row>
    <row r="258" spans="1:20" x14ac:dyDescent="0.2">
      <c r="A258" s="47" t="s">
        <v>628</v>
      </c>
      <c r="B258" s="89">
        <f>VLOOKUP(D258,TabellenSRG!$B$4:$C$2729,2,FALSE)</f>
        <v>80</v>
      </c>
      <c r="C258" t="str">
        <f t="shared" si="4"/>
        <v>802</v>
      </c>
      <c r="D258" t="s">
        <v>82</v>
      </c>
      <c r="E258">
        <v>4</v>
      </c>
      <c r="N258" s="36">
        <v>50</v>
      </c>
      <c r="O258" s="36">
        <v>50</v>
      </c>
      <c r="P258" s="36">
        <v>50</v>
      </c>
      <c r="Q258" s="36">
        <v>60</v>
      </c>
      <c r="R258" s="36">
        <v>60</v>
      </c>
      <c r="S258" s="36">
        <v>60</v>
      </c>
      <c r="T258" s="36">
        <v>60</v>
      </c>
    </row>
    <row r="259" spans="1:20" x14ac:dyDescent="0.2">
      <c r="A259" s="47" t="s">
        <v>691</v>
      </c>
      <c r="B259" s="89">
        <f>VLOOKUP(D259,TabellenSRG!$B$4:$C$2729,2,FALSE)</f>
        <v>81</v>
      </c>
      <c r="C259" t="str">
        <f t="shared" si="4"/>
        <v>810</v>
      </c>
      <c r="D259" t="s">
        <v>83</v>
      </c>
      <c r="E259">
        <v>2</v>
      </c>
      <c r="N259" s="36">
        <v>1100</v>
      </c>
      <c r="O259" s="36">
        <v>1240</v>
      </c>
      <c r="P259" s="36">
        <v>1410</v>
      </c>
      <c r="Q259" s="36">
        <v>1470</v>
      </c>
      <c r="R259" s="36">
        <v>1680</v>
      </c>
      <c r="S259" s="36">
        <v>1440</v>
      </c>
      <c r="T259" s="36">
        <v>1490</v>
      </c>
    </row>
    <row r="260" spans="1:20" x14ac:dyDescent="0.2">
      <c r="A260" s="47" t="s">
        <v>692</v>
      </c>
      <c r="B260" s="89">
        <f>VLOOKUP(D260,TabellenSRG!$B$4:$C$2729,2,FALSE)</f>
        <v>81</v>
      </c>
      <c r="C260" t="str">
        <f t="shared" ref="C260:C323" si="5">B260&amp;A260</f>
        <v>811</v>
      </c>
      <c r="D260" t="s">
        <v>83</v>
      </c>
      <c r="E260">
        <v>3</v>
      </c>
      <c r="N260" s="36">
        <v>680</v>
      </c>
      <c r="O260" s="36">
        <v>750</v>
      </c>
      <c r="P260" s="36">
        <v>830</v>
      </c>
      <c r="Q260" s="36">
        <v>850</v>
      </c>
      <c r="R260" s="36">
        <v>1210</v>
      </c>
      <c r="S260" s="36">
        <v>950</v>
      </c>
      <c r="T260" s="36">
        <v>960</v>
      </c>
    </row>
    <row r="261" spans="1:20" x14ac:dyDescent="0.2">
      <c r="A261" s="47" t="s">
        <v>628</v>
      </c>
      <c r="B261" s="89">
        <f>VLOOKUP(D261,TabellenSRG!$B$4:$C$2729,2,FALSE)</f>
        <v>81</v>
      </c>
      <c r="C261" t="str">
        <f t="shared" si="5"/>
        <v>812</v>
      </c>
      <c r="D261" t="s">
        <v>83</v>
      </c>
      <c r="E261">
        <v>4</v>
      </c>
      <c r="N261" s="36">
        <v>350</v>
      </c>
      <c r="O261" s="36">
        <v>450</v>
      </c>
      <c r="P261" s="36">
        <v>490</v>
      </c>
      <c r="Q261" s="36">
        <v>510</v>
      </c>
      <c r="R261" s="36">
        <v>390</v>
      </c>
      <c r="S261" s="36">
        <v>400</v>
      </c>
      <c r="T261" s="36">
        <v>440</v>
      </c>
    </row>
    <row r="262" spans="1:20" x14ac:dyDescent="0.2">
      <c r="A262" s="47" t="s">
        <v>691</v>
      </c>
      <c r="B262" s="89">
        <f>VLOOKUP(D262,TabellenSRG!$B$4:$C$2729,2,FALSE)</f>
        <v>82</v>
      </c>
      <c r="C262" t="str">
        <f t="shared" si="5"/>
        <v>820</v>
      </c>
      <c r="D262" t="s">
        <v>84</v>
      </c>
      <c r="E262">
        <v>2</v>
      </c>
      <c r="N262" s="36">
        <v>110</v>
      </c>
      <c r="O262" s="36">
        <v>110</v>
      </c>
      <c r="P262" s="36">
        <v>100</v>
      </c>
      <c r="Q262" s="36">
        <v>100</v>
      </c>
      <c r="R262" s="36">
        <v>110</v>
      </c>
      <c r="S262" s="36">
        <v>110</v>
      </c>
      <c r="T262" s="36">
        <v>110</v>
      </c>
    </row>
    <row r="263" spans="1:20" x14ac:dyDescent="0.2">
      <c r="A263" s="47" t="s">
        <v>692</v>
      </c>
      <c r="B263" s="89">
        <f>VLOOKUP(D263,TabellenSRG!$B$4:$C$2729,2,FALSE)</f>
        <v>82</v>
      </c>
      <c r="C263" t="str">
        <f t="shared" si="5"/>
        <v>821</v>
      </c>
      <c r="D263" t="s">
        <v>84</v>
      </c>
      <c r="E263">
        <v>3</v>
      </c>
      <c r="N263" s="36">
        <v>100</v>
      </c>
      <c r="O263" s="36">
        <v>90</v>
      </c>
      <c r="P263" s="36">
        <v>80</v>
      </c>
      <c r="Q263" s="36">
        <v>80</v>
      </c>
      <c r="R263" s="36">
        <v>80</v>
      </c>
      <c r="S263" s="36">
        <v>80</v>
      </c>
      <c r="T263" s="36">
        <v>80</v>
      </c>
    </row>
    <row r="264" spans="1:20" x14ac:dyDescent="0.2">
      <c r="A264" s="47" t="s">
        <v>628</v>
      </c>
      <c r="B264" s="89">
        <f>VLOOKUP(D264,TabellenSRG!$B$4:$C$2729,2,FALSE)</f>
        <v>82</v>
      </c>
      <c r="C264" t="str">
        <f t="shared" si="5"/>
        <v>822</v>
      </c>
      <c r="D264" t="s">
        <v>84</v>
      </c>
      <c r="E264">
        <v>4</v>
      </c>
      <c r="N264" s="36">
        <v>20</v>
      </c>
      <c r="O264" s="36">
        <v>30</v>
      </c>
      <c r="P264" s="36">
        <v>30</v>
      </c>
      <c r="Q264" s="36">
        <v>30</v>
      </c>
      <c r="R264" s="36">
        <v>40</v>
      </c>
      <c r="S264" s="36">
        <v>40</v>
      </c>
      <c r="T264" s="36">
        <v>40</v>
      </c>
    </row>
    <row r="265" spans="1:20" x14ac:dyDescent="0.2">
      <c r="A265" s="47" t="s">
        <v>691</v>
      </c>
      <c r="B265" s="89">
        <f>VLOOKUP(D265,TabellenSRG!$B$4:$C$2729,2,FALSE)</f>
        <v>83</v>
      </c>
      <c r="C265" t="str">
        <f t="shared" si="5"/>
        <v>830</v>
      </c>
      <c r="D265" t="s">
        <v>85</v>
      </c>
      <c r="E265">
        <v>2</v>
      </c>
      <c r="N265" s="36">
        <v>150</v>
      </c>
      <c r="O265" s="36">
        <v>150</v>
      </c>
      <c r="P265" s="36">
        <v>150</v>
      </c>
      <c r="Q265" s="36">
        <v>150</v>
      </c>
      <c r="R265" s="36">
        <v>150</v>
      </c>
      <c r="S265" s="36">
        <v>150</v>
      </c>
      <c r="T265" s="36">
        <v>160</v>
      </c>
    </row>
    <row r="266" spans="1:20" x14ac:dyDescent="0.2">
      <c r="A266" s="47" t="s">
        <v>692</v>
      </c>
      <c r="B266" s="89">
        <f>VLOOKUP(D266,TabellenSRG!$B$4:$C$2729,2,FALSE)</f>
        <v>83</v>
      </c>
      <c r="C266" t="str">
        <f t="shared" si="5"/>
        <v>831</v>
      </c>
      <c r="D266" t="s">
        <v>85</v>
      </c>
      <c r="E266">
        <v>3</v>
      </c>
      <c r="N266" s="36">
        <v>120</v>
      </c>
      <c r="O266" s="36">
        <v>120</v>
      </c>
      <c r="P266" s="36">
        <v>120</v>
      </c>
      <c r="Q266" s="36">
        <v>120</v>
      </c>
      <c r="R266" s="36">
        <v>120</v>
      </c>
      <c r="S266" s="36">
        <v>120</v>
      </c>
      <c r="T266" s="36">
        <v>130</v>
      </c>
    </row>
    <row r="267" spans="1:20" x14ac:dyDescent="0.2">
      <c r="A267" s="47" t="s">
        <v>628</v>
      </c>
      <c r="B267" s="89">
        <f>VLOOKUP(D267,TabellenSRG!$B$4:$C$2729,2,FALSE)</f>
        <v>83</v>
      </c>
      <c r="C267" t="str">
        <f t="shared" si="5"/>
        <v>832</v>
      </c>
      <c r="D267" t="s">
        <v>85</v>
      </c>
      <c r="E267">
        <v>4</v>
      </c>
      <c r="N267" s="36">
        <v>30</v>
      </c>
      <c r="O267" s="36">
        <v>40</v>
      </c>
      <c r="P267" s="36">
        <v>40</v>
      </c>
      <c r="Q267" s="36">
        <v>40</v>
      </c>
      <c r="R267" s="36">
        <v>40</v>
      </c>
      <c r="S267" s="36">
        <v>50</v>
      </c>
      <c r="T267" s="36">
        <v>40</v>
      </c>
    </row>
    <row r="268" spans="1:20" x14ac:dyDescent="0.2">
      <c r="A268" s="47" t="s">
        <v>691</v>
      </c>
      <c r="B268" s="89">
        <f>VLOOKUP(D268,TabellenSRG!$B$4:$C$2729,2,FALSE)</f>
        <v>84</v>
      </c>
      <c r="C268" t="str">
        <f t="shared" si="5"/>
        <v>840</v>
      </c>
      <c r="D268" t="s">
        <v>86</v>
      </c>
      <c r="E268">
        <v>2</v>
      </c>
      <c r="N268" s="36">
        <v>410</v>
      </c>
      <c r="O268" s="36">
        <v>430</v>
      </c>
      <c r="P268" s="36">
        <v>400</v>
      </c>
      <c r="Q268" s="36">
        <v>420</v>
      </c>
      <c r="R268" s="36">
        <v>410</v>
      </c>
      <c r="S268" s="36">
        <v>410</v>
      </c>
      <c r="T268" s="36">
        <v>410</v>
      </c>
    </row>
    <row r="269" spans="1:20" x14ac:dyDescent="0.2">
      <c r="A269" s="47" t="s">
        <v>692</v>
      </c>
      <c r="B269" s="89">
        <f>VLOOKUP(D269,TabellenSRG!$B$4:$C$2729,2,FALSE)</f>
        <v>84</v>
      </c>
      <c r="C269" t="str">
        <f t="shared" si="5"/>
        <v>841</v>
      </c>
      <c r="D269" t="s">
        <v>86</v>
      </c>
      <c r="E269">
        <v>3</v>
      </c>
      <c r="N269" s="36">
        <v>370</v>
      </c>
      <c r="O269" s="36">
        <v>360</v>
      </c>
      <c r="P269" s="36">
        <v>330</v>
      </c>
      <c r="Q269" s="36">
        <v>340</v>
      </c>
      <c r="R269" s="36">
        <v>330</v>
      </c>
      <c r="S269" s="36">
        <v>330</v>
      </c>
      <c r="T269" s="36">
        <v>320</v>
      </c>
    </row>
    <row r="270" spans="1:20" x14ac:dyDescent="0.2">
      <c r="A270" s="47" t="s">
        <v>628</v>
      </c>
      <c r="B270" s="89">
        <f>VLOOKUP(D270,TabellenSRG!$B$4:$C$2729,2,FALSE)</f>
        <v>84</v>
      </c>
      <c r="C270" t="str">
        <f t="shared" si="5"/>
        <v>842</v>
      </c>
      <c r="D270" t="s">
        <v>86</v>
      </c>
      <c r="E270">
        <v>4</v>
      </c>
      <c r="N270" s="36">
        <v>100</v>
      </c>
      <c r="O270" s="36">
        <v>110</v>
      </c>
      <c r="P270" s="36">
        <v>100</v>
      </c>
      <c r="Q270" s="36">
        <v>100</v>
      </c>
      <c r="R270" s="36">
        <v>100</v>
      </c>
      <c r="S270" s="36">
        <v>110</v>
      </c>
      <c r="T270" s="36">
        <v>110</v>
      </c>
    </row>
    <row r="271" spans="1:20" x14ac:dyDescent="0.2">
      <c r="A271" s="47" t="s">
        <v>691</v>
      </c>
      <c r="B271" s="89">
        <f>VLOOKUP(D271,TabellenSRG!$B$4:$C$2729,2,FALSE)</f>
        <v>85</v>
      </c>
      <c r="C271" t="str">
        <f t="shared" si="5"/>
        <v>850</v>
      </c>
      <c r="D271" t="s">
        <v>87</v>
      </c>
      <c r="E271">
        <v>2</v>
      </c>
      <c r="N271" s="36">
        <v>50</v>
      </c>
      <c r="O271" s="36">
        <v>60</v>
      </c>
      <c r="P271" s="36">
        <v>50</v>
      </c>
      <c r="Q271" s="36">
        <v>50</v>
      </c>
      <c r="R271" s="36">
        <v>40</v>
      </c>
      <c r="S271" s="36">
        <v>50</v>
      </c>
      <c r="T271" s="36">
        <v>50</v>
      </c>
    </row>
    <row r="272" spans="1:20" x14ac:dyDescent="0.2">
      <c r="A272" s="47" t="s">
        <v>692</v>
      </c>
      <c r="B272" s="89">
        <f>VLOOKUP(D272,TabellenSRG!$B$4:$C$2729,2,FALSE)</f>
        <v>85</v>
      </c>
      <c r="C272" t="str">
        <f t="shared" si="5"/>
        <v>851</v>
      </c>
      <c r="D272" t="s">
        <v>87</v>
      </c>
      <c r="E272">
        <v>3</v>
      </c>
      <c r="N272" s="36">
        <v>40</v>
      </c>
      <c r="O272" s="36">
        <v>40</v>
      </c>
      <c r="P272" s="36">
        <v>30</v>
      </c>
      <c r="Q272" s="36">
        <v>30</v>
      </c>
      <c r="R272" s="36">
        <v>30</v>
      </c>
      <c r="S272" s="36">
        <v>30</v>
      </c>
      <c r="T272" s="36">
        <v>20</v>
      </c>
    </row>
    <row r="273" spans="1:20" x14ac:dyDescent="0.2">
      <c r="A273" s="47" t="s">
        <v>628</v>
      </c>
      <c r="B273" s="89">
        <f>VLOOKUP(D273,TabellenSRG!$B$4:$C$2729,2,FALSE)</f>
        <v>85</v>
      </c>
      <c r="C273" t="str">
        <f t="shared" si="5"/>
        <v>852</v>
      </c>
      <c r="D273" t="s">
        <v>87</v>
      </c>
      <c r="E273">
        <v>4</v>
      </c>
      <c r="N273" s="36">
        <v>10</v>
      </c>
      <c r="O273" s="36">
        <v>20</v>
      </c>
      <c r="P273" s="36">
        <v>30</v>
      </c>
      <c r="Q273" s="36">
        <v>20</v>
      </c>
      <c r="R273" s="36">
        <v>20</v>
      </c>
      <c r="S273" s="36">
        <v>20</v>
      </c>
      <c r="T273" s="36">
        <v>30</v>
      </c>
    </row>
    <row r="274" spans="1:20" x14ac:dyDescent="0.2">
      <c r="A274" s="47" t="s">
        <v>691</v>
      </c>
      <c r="B274" s="89">
        <f>VLOOKUP(D274,TabellenSRG!$B$4:$C$2729,2,FALSE)</f>
        <v>86</v>
      </c>
      <c r="C274" t="str">
        <f t="shared" si="5"/>
        <v>860</v>
      </c>
      <c r="D274" t="s">
        <v>88</v>
      </c>
      <c r="E274">
        <v>2</v>
      </c>
      <c r="N274" s="36">
        <v>170</v>
      </c>
      <c r="O274" s="36">
        <v>160</v>
      </c>
      <c r="P274" s="36">
        <v>160</v>
      </c>
      <c r="Q274" s="36">
        <v>170</v>
      </c>
      <c r="R274" s="36">
        <v>170</v>
      </c>
      <c r="S274" s="36">
        <v>170</v>
      </c>
      <c r="T274" s="36">
        <v>180</v>
      </c>
    </row>
    <row r="275" spans="1:20" x14ac:dyDescent="0.2">
      <c r="A275" s="47" t="s">
        <v>692</v>
      </c>
      <c r="B275" s="89">
        <f>VLOOKUP(D275,TabellenSRG!$B$4:$C$2729,2,FALSE)</f>
        <v>86</v>
      </c>
      <c r="C275" t="str">
        <f t="shared" si="5"/>
        <v>861</v>
      </c>
      <c r="D275" t="s">
        <v>88</v>
      </c>
      <c r="E275">
        <v>3</v>
      </c>
      <c r="N275" s="36">
        <v>140</v>
      </c>
      <c r="O275" s="36">
        <v>130</v>
      </c>
      <c r="P275" s="36">
        <v>120</v>
      </c>
      <c r="Q275" s="36">
        <v>140</v>
      </c>
      <c r="R275" s="36">
        <v>130</v>
      </c>
      <c r="S275" s="36">
        <v>120</v>
      </c>
      <c r="T275" s="36">
        <v>130</v>
      </c>
    </row>
    <row r="276" spans="1:20" x14ac:dyDescent="0.2">
      <c r="A276" s="47" t="s">
        <v>628</v>
      </c>
      <c r="B276" s="89">
        <f>VLOOKUP(D276,TabellenSRG!$B$4:$C$2729,2,FALSE)</f>
        <v>86</v>
      </c>
      <c r="C276" t="str">
        <f t="shared" si="5"/>
        <v>862</v>
      </c>
      <c r="D276" t="s">
        <v>88</v>
      </c>
      <c r="E276">
        <v>4</v>
      </c>
      <c r="N276" s="36">
        <v>30</v>
      </c>
      <c r="O276" s="36">
        <v>40</v>
      </c>
      <c r="P276" s="36">
        <v>40</v>
      </c>
      <c r="Q276" s="36">
        <v>40</v>
      </c>
      <c r="R276" s="36">
        <v>50</v>
      </c>
      <c r="S276" s="36">
        <v>60</v>
      </c>
      <c r="T276" s="36">
        <v>60</v>
      </c>
    </row>
    <row r="277" spans="1:20" x14ac:dyDescent="0.2">
      <c r="A277" s="47" t="s">
        <v>691</v>
      </c>
      <c r="B277" s="89">
        <f>VLOOKUP(D277,TabellenSRG!$B$4:$C$2729,2,FALSE)</f>
        <v>87</v>
      </c>
      <c r="C277" t="str">
        <f t="shared" si="5"/>
        <v>870</v>
      </c>
      <c r="D277" t="s">
        <v>89</v>
      </c>
      <c r="E277">
        <v>2</v>
      </c>
      <c r="N277" s="36">
        <v>240</v>
      </c>
      <c r="O277" s="36">
        <v>240</v>
      </c>
      <c r="P277" s="36">
        <v>230</v>
      </c>
      <c r="Q277" s="36">
        <v>220</v>
      </c>
      <c r="R277" s="36">
        <v>280</v>
      </c>
      <c r="S277" s="36">
        <v>350</v>
      </c>
      <c r="T277" s="36">
        <v>460</v>
      </c>
    </row>
    <row r="278" spans="1:20" x14ac:dyDescent="0.2">
      <c r="A278" s="47" t="s">
        <v>692</v>
      </c>
      <c r="B278" s="89">
        <f>VLOOKUP(D278,TabellenSRG!$B$4:$C$2729,2,FALSE)</f>
        <v>87</v>
      </c>
      <c r="C278" t="str">
        <f t="shared" si="5"/>
        <v>871</v>
      </c>
      <c r="D278" t="s">
        <v>89</v>
      </c>
      <c r="E278">
        <v>3</v>
      </c>
      <c r="N278" s="36">
        <v>160</v>
      </c>
      <c r="O278" s="36">
        <v>150</v>
      </c>
      <c r="P278" s="36">
        <v>140</v>
      </c>
      <c r="Q278" s="36">
        <v>140</v>
      </c>
      <c r="R278" s="36">
        <v>190</v>
      </c>
      <c r="S278" s="36">
        <v>250</v>
      </c>
      <c r="T278" s="36">
        <v>350</v>
      </c>
    </row>
    <row r="279" spans="1:20" x14ac:dyDescent="0.2">
      <c r="A279" s="47" t="s">
        <v>628</v>
      </c>
      <c r="B279" s="89">
        <f>VLOOKUP(D279,TabellenSRG!$B$4:$C$2729,2,FALSE)</f>
        <v>87</v>
      </c>
      <c r="C279" t="str">
        <f t="shared" si="5"/>
        <v>872</v>
      </c>
      <c r="D279" t="s">
        <v>89</v>
      </c>
      <c r="E279">
        <v>4</v>
      </c>
      <c r="N279" s="36">
        <v>70</v>
      </c>
      <c r="O279" s="36">
        <v>80</v>
      </c>
      <c r="P279" s="36">
        <v>80</v>
      </c>
      <c r="Q279" s="36">
        <v>70</v>
      </c>
      <c r="R279" s="36">
        <v>80</v>
      </c>
      <c r="S279" s="36">
        <v>80</v>
      </c>
      <c r="T279" s="36">
        <v>90</v>
      </c>
    </row>
    <row r="280" spans="1:20" x14ac:dyDescent="0.2">
      <c r="A280" s="47" t="s">
        <v>691</v>
      </c>
      <c r="B280" s="89">
        <f>VLOOKUP(D280,TabellenSRG!$B$4:$C$2729,2,FALSE)</f>
        <v>88</v>
      </c>
      <c r="C280" t="str">
        <f t="shared" si="5"/>
        <v>880</v>
      </c>
      <c r="D280" t="s">
        <v>90</v>
      </c>
      <c r="E280">
        <v>2</v>
      </c>
      <c r="N280" s="36">
        <v>180</v>
      </c>
      <c r="O280" s="36">
        <v>190</v>
      </c>
      <c r="P280" s="36">
        <v>210</v>
      </c>
      <c r="Q280" s="36">
        <v>200</v>
      </c>
      <c r="R280" s="36">
        <v>220</v>
      </c>
      <c r="S280" s="36">
        <v>230</v>
      </c>
      <c r="T280" s="36">
        <v>220</v>
      </c>
    </row>
    <row r="281" spans="1:20" x14ac:dyDescent="0.2">
      <c r="A281" s="47" t="s">
        <v>692</v>
      </c>
      <c r="B281" s="89">
        <f>VLOOKUP(D281,TabellenSRG!$B$4:$C$2729,2,FALSE)</f>
        <v>88</v>
      </c>
      <c r="C281" t="str">
        <f t="shared" si="5"/>
        <v>881</v>
      </c>
      <c r="D281" t="s">
        <v>90</v>
      </c>
      <c r="E281">
        <v>3</v>
      </c>
      <c r="N281" s="36">
        <v>150</v>
      </c>
      <c r="O281" s="36">
        <v>150</v>
      </c>
      <c r="P281" s="36">
        <v>160</v>
      </c>
      <c r="Q281" s="36">
        <v>160</v>
      </c>
      <c r="R281" s="36">
        <v>160</v>
      </c>
      <c r="S281" s="36">
        <v>160</v>
      </c>
      <c r="T281" s="36">
        <v>160</v>
      </c>
    </row>
    <row r="282" spans="1:20" x14ac:dyDescent="0.2">
      <c r="A282" s="47" t="s">
        <v>628</v>
      </c>
      <c r="B282" s="89">
        <f>VLOOKUP(D282,TabellenSRG!$B$4:$C$2729,2,FALSE)</f>
        <v>88</v>
      </c>
      <c r="C282" t="str">
        <f t="shared" si="5"/>
        <v>882</v>
      </c>
      <c r="D282" t="s">
        <v>90</v>
      </c>
      <c r="E282">
        <v>4</v>
      </c>
      <c r="N282" s="36">
        <v>40</v>
      </c>
      <c r="O282" s="36">
        <v>50</v>
      </c>
      <c r="P282" s="36">
        <v>50</v>
      </c>
      <c r="Q282" s="36">
        <v>60</v>
      </c>
      <c r="R282" s="36">
        <v>70</v>
      </c>
      <c r="S282" s="36">
        <v>80</v>
      </c>
      <c r="T282" s="36">
        <v>70</v>
      </c>
    </row>
    <row r="283" spans="1:20" x14ac:dyDescent="0.2">
      <c r="A283" s="47" t="s">
        <v>691</v>
      </c>
      <c r="B283" s="89">
        <f>VLOOKUP(D283,TabellenSRG!$B$4:$C$2729,2,FALSE)</f>
        <v>89</v>
      </c>
      <c r="C283" t="str">
        <f t="shared" si="5"/>
        <v>890</v>
      </c>
      <c r="D283" t="s">
        <v>91</v>
      </c>
      <c r="E283">
        <v>2</v>
      </c>
      <c r="N283" s="36">
        <v>1350</v>
      </c>
      <c r="O283" s="36">
        <v>1460</v>
      </c>
      <c r="P283" s="36">
        <v>1550</v>
      </c>
      <c r="Q283" s="36">
        <v>1870</v>
      </c>
      <c r="R283" s="36">
        <v>1870</v>
      </c>
      <c r="S283" s="36">
        <v>1870</v>
      </c>
      <c r="T283" s="36">
        <v>1810</v>
      </c>
    </row>
    <row r="284" spans="1:20" x14ac:dyDescent="0.2">
      <c r="A284" s="47" t="s">
        <v>692</v>
      </c>
      <c r="B284" s="89">
        <f>VLOOKUP(D284,TabellenSRG!$B$4:$C$2729,2,FALSE)</f>
        <v>89</v>
      </c>
      <c r="C284" t="str">
        <f t="shared" si="5"/>
        <v>891</v>
      </c>
      <c r="D284" t="s">
        <v>91</v>
      </c>
      <c r="E284">
        <v>3</v>
      </c>
      <c r="N284" s="36">
        <v>1170</v>
      </c>
      <c r="O284" s="36">
        <v>1240</v>
      </c>
      <c r="P284" s="36">
        <v>1300</v>
      </c>
      <c r="Q284" s="36">
        <v>1590</v>
      </c>
      <c r="R284" s="36">
        <v>1580</v>
      </c>
      <c r="S284" s="36">
        <v>1550</v>
      </c>
      <c r="T284" s="36">
        <v>1480</v>
      </c>
    </row>
    <row r="285" spans="1:20" x14ac:dyDescent="0.2">
      <c r="A285" s="47" t="s">
        <v>628</v>
      </c>
      <c r="B285" s="89">
        <f>VLOOKUP(D285,TabellenSRG!$B$4:$C$2729,2,FALSE)</f>
        <v>89</v>
      </c>
      <c r="C285" t="str">
        <f t="shared" si="5"/>
        <v>892</v>
      </c>
      <c r="D285" t="s">
        <v>91</v>
      </c>
      <c r="E285">
        <v>4</v>
      </c>
      <c r="N285" s="36">
        <v>240</v>
      </c>
      <c r="O285" s="36">
        <v>290</v>
      </c>
      <c r="P285" s="36">
        <v>290</v>
      </c>
      <c r="Q285" s="36">
        <v>320</v>
      </c>
      <c r="R285" s="36">
        <v>310</v>
      </c>
      <c r="S285" s="36">
        <v>340</v>
      </c>
      <c r="T285" s="36">
        <v>350</v>
      </c>
    </row>
    <row r="286" spans="1:20" x14ac:dyDescent="0.2">
      <c r="A286" s="47" t="s">
        <v>691</v>
      </c>
      <c r="B286" s="89">
        <f>VLOOKUP(D286,TabellenSRG!$B$4:$C$2729,2,FALSE)</f>
        <v>90</v>
      </c>
      <c r="C286" t="str">
        <f t="shared" si="5"/>
        <v>900</v>
      </c>
      <c r="D286" t="s">
        <v>92</v>
      </c>
      <c r="E286">
        <v>2</v>
      </c>
      <c r="N286" s="36">
        <v>60</v>
      </c>
      <c r="O286" s="36">
        <v>70</v>
      </c>
      <c r="P286" s="36">
        <v>70</v>
      </c>
      <c r="Q286" s="36">
        <v>80</v>
      </c>
      <c r="R286" s="36">
        <v>80</v>
      </c>
      <c r="S286" s="36">
        <v>110</v>
      </c>
      <c r="T286" s="36">
        <v>100</v>
      </c>
    </row>
    <row r="287" spans="1:20" x14ac:dyDescent="0.2">
      <c r="A287" s="47" t="s">
        <v>692</v>
      </c>
      <c r="B287" s="89">
        <f>VLOOKUP(D287,TabellenSRG!$B$4:$C$2729,2,FALSE)</f>
        <v>90</v>
      </c>
      <c r="C287" t="str">
        <f t="shared" si="5"/>
        <v>901</v>
      </c>
      <c r="D287" t="s">
        <v>92</v>
      </c>
      <c r="E287">
        <v>3</v>
      </c>
      <c r="N287" s="36">
        <v>50</v>
      </c>
      <c r="O287" s="36">
        <v>60</v>
      </c>
      <c r="P287" s="36">
        <v>70</v>
      </c>
      <c r="Q287" s="36">
        <v>70</v>
      </c>
      <c r="R287" s="36">
        <v>70</v>
      </c>
      <c r="S287" s="36">
        <v>100</v>
      </c>
      <c r="T287" s="36">
        <v>100</v>
      </c>
    </row>
    <row r="288" spans="1:20" x14ac:dyDescent="0.2">
      <c r="A288" s="47" t="s">
        <v>628</v>
      </c>
      <c r="B288" s="89">
        <f>VLOOKUP(D288,TabellenSRG!$B$4:$C$2729,2,FALSE)</f>
        <v>90</v>
      </c>
      <c r="C288" t="str">
        <f t="shared" si="5"/>
        <v>902</v>
      </c>
      <c r="D288" t="s">
        <v>92</v>
      </c>
      <c r="E288">
        <v>4</v>
      </c>
      <c r="N288" s="36">
        <v>10</v>
      </c>
      <c r="O288" s="36">
        <v>10</v>
      </c>
      <c r="P288" s="36">
        <v>10</v>
      </c>
      <c r="Q288" s="36">
        <v>20</v>
      </c>
      <c r="R288" s="36">
        <v>20</v>
      </c>
      <c r="S288" s="36">
        <v>20</v>
      </c>
      <c r="T288" s="36">
        <v>20</v>
      </c>
    </row>
    <row r="289" spans="1:20" x14ac:dyDescent="0.2">
      <c r="A289" s="47" t="s">
        <v>691</v>
      </c>
      <c r="B289" s="89">
        <f>VLOOKUP(D289,TabellenSRG!$B$4:$C$2729,2,FALSE)</f>
        <v>91</v>
      </c>
      <c r="C289" t="str">
        <f t="shared" si="5"/>
        <v>910</v>
      </c>
      <c r="D289" t="s">
        <v>93</v>
      </c>
      <c r="E289">
        <v>2</v>
      </c>
      <c r="N289" s="36">
        <v>520</v>
      </c>
      <c r="O289" s="36">
        <v>540</v>
      </c>
      <c r="P289" s="36">
        <v>510</v>
      </c>
      <c r="Q289" s="36">
        <v>500</v>
      </c>
      <c r="R289" s="36">
        <v>490</v>
      </c>
      <c r="S289" s="36">
        <v>490</v>
      </c>
      <c r="T289" s="36">
        <v>470</v>
      </c>
    </row>
    <row r="290" spans="1:20" x14ac:dyDescent="0.2">
      <c r="A290" s="47" t="s">
        <v>692</v>
      </c>
      <c r="B290" s="89">
        <f>VLOOKUP(D290,TabellenSRG!$B$4:$C$2729,2,FALSE)</f>
        <v>91</v>
      </c>
      <c r="C290" t="str">
        <f t="shared" si="5"/>
        <v>911</v>
      </c>
      <c r="D290" t="s">
        <v>93</v>
      </c>
      <c r="E290">
        <v>3</v>
      </c>
      <c r="N290" s="36">
        <v>450</v>
      </c>
      <c r="O290" s="36">
        <v>440</v>
      </c>
      <c r="P290" s="36">
        <v>400</v>
      </c>
      <c r="Q290" s="36">
        <v>400</v>
      </c>
      <c r="R290" s="36">
        <v>390</v>
      </c>
      <c r="S290" s="36">
        <v>380</v>
      </c>
      <c r="T290" s="36">
        <v>370</v>
      </c>
    </row>
    <row r="291" spans="1:20" x14ac:dyDescent="0.2">
      <c r="A291" s="47" t="s">
        <v>628</v>
      </c>
      <c r="B291" s="89">
        <f>VLOOKUP(D291,TabellenSRG!$B$4:$C$2729,2,FALSE)</f>
        <v>91</v>
      </c>
      <c r="C291" t="str">
        <f t="shared" si="5"/>
        <v>912</v>
      </c>
      <c r="D291" t="s">
        <v>93</v>
      </c>
      <c r="E291">
        <v>4</v>
      </c>
      <c r="N291" s="36">
        <v>100</v>
      </c>
      <c r="O291" s="36">
        <v>110</v>
      </c>
      <c r="P291" s="36">
        <v>100</v>
      </c>
      <c r="Q291" s="36">
        <v>100</v>
      </c>
      <c r="R291" s="36">
        <v>90</v>
      </c>
      <c r="S291" s="36">
        <v>90</v>
      </c>
      <c r="T291" s="36">
        <v>100</v>
      </c>
    </row>
    <row r="292" spans="1:20" x14ac:dyDescent="0.2">
      <c r="A292" s="47" t="s">
        <v>691</v>
      </c>
      <c r="B292" s="89">
        <f>VLOOKUP(D292,TabellenSRG!$B$4:$C$2729,2,FALSE)</f>
        <v>92</v>
      </c>
      <c r="C292" t="str">
        <f t="shared" si="5"/>
        <v>920</v>
      </c>
      <c r="D292" t="s">
        <v>94</v>
      </c>
      <c r="E292">
        <v>2</v>
      </c>
      <c r="N292" s="36">
        <v>130</v>
      </c>
      <c r="O292" s="36">
        <v>140</v>
      </c>
      <c r="P292" s="36">
        <v>140</v>
      </c>
      <c r="Q292" s="36">
        <v>150</v>
      </c>
      <c r="R292" s="36">
        <v>160</v>
      </c>
      <c r="S292" s="36">
        <v>160</v>
      </c>
      <c r="T292" s="36">
        <v>120</v>
      </c>
    </row>
    <row r="293" spans="1:20" x14ac:dyDescent="0.2">
      <c r="A293" s="47" t="s">
        <v>692</v>
      </c>
      <c r="B293" s="89">
        <f>VLOOKUP(D293,TabellenSRG!$B$4:$C$2729,2,FALSE)</f>
        <v>92</v>
      </c>
      <c r="C293" t="str">
        <f t="shared" si="5"/>
        <v>921</v>
      </c>
      <c r="D293" t="s">
        <v>94</v>
      </c>
      <c r="E293">
        <v>3</v>
      </c>
      <c r="N293" s="36">
        <v>110</v>
      </c>
      <c r="O293" s="36">
        <v>120</v>
      </c>
      <c r="P293" s="36">
        <v>120</v>
      </c>
      <c r="Q293" s="36">
        <v>120</v>
      </c>
      <c r="R293" s="36">
        <v>130</v>
      </c>
      <c r="S293" s="36">
        <v>120</v>
      </c>
      <c r="T293" s="36">
        <v>90</v>
      </c>
    </row>
    <row r="294" spans="1:20" x14ac:dyDescent="0.2">
      <c r="A294" s="47" t="s">
        <v>628</v>
      </c>
      <c r="B294" s="89">
        <f>VLOOKUP(D294,TabellenSRG!$B$4:$C$2729,2,FALSE)</f>
        <v>92</v>
      </c>
      <c r="C294" t="str">
        <f t="shared" si="5"/>
        <v>922</v>
      </c>
      <c r="D294" t="s">
        <v>94</v>
      </c>
      <c r="E294">
        <v>4</v>
      </c>
      <c r="N294" s="36">
        <v>30</v>
      </c>
      <c r="O294" s="36">
        <v>30</v>
      </c>
      <c r="P294" s="36">
        <v>30</v>
      </c>
      <c r="Q294" s="36">
        <v>40</v>
      </c>
      <c r="R294" s="36">
        <v>40</v>
      </c>
      <c r="S294" s="36">
        <v>50</v>
      </c>
      <c r="T294" s="36">
        <v>40</v>
      </c>
    </row>
    <row r="295" spans="1:20" x14ac:dyDescent="0.2">
      <c r="A295" s="47" t="s">
        <v>691</v>
      </c>
      <c r="B295" s="89">
        <f>VLOOKUP(D295,TabellenSRG!$B$4:$C$2729,2,FALSE)</f>
        <v>93</v>
      </c>
      <c r="C295" t="str">
        <f t="shared" si="5"/>
        <v>930</v>
      </c>
      <c r="D295" t="s">
        <v>95</v>
      </c>
      <c r="E295">
        <v>2</v>
      </c>
      <c r="N295" s="36">
        <v>140</v>
      </c>
      <c r="O295" s="36">
        <v>150</v>
      </c>
      <c r="P295" s="36">
        <v>170</v>
      </c>
      <c r="Q295" s="36">
        <v>170</v>
      </c>
      <c r="R295" s="36">
        <v>180</v>
      </c>
      <c r="S295" s="36">
        <v>170</v>
      </c>
      <c r="T295" s="36">
        <v>170</v>
      </c>
    </row>
    <row r="296" spans="1:20" x14ac:dyDescent="0.2">
      <c r="A296" s="47" t="s">
        <v>692</v>
      </c>
      <c r="B296" s="89">
        <f>VLOOKUP(D296,TabellenSRG!$B$4:$C$2729,2,FALSE)</f>
        <v>93</v>
      </c>
      <c r="C296" t="str">
        <f t="shared" si="5"/>
        <v>931</v>
      </c>
      <c r="D296" t="s">
        <v>95</v>
      </c>
      <c r="E296">
        <v>3</v>
      </c>
      <c r="N296" s="36">
        <v>120</v>
      </c>
      <c r="O296" s="36">
        <v>130</v>
      </c>
      <c r="P296" s="36">
        <v>140</v>
      </c>
      <c r="Q296" s="36">
        <v>150</v>
      </c>
      <c r="R296" s="36">
        <v>150</v>
      </c>
      <c r="S296" s="36">
        <v>140</v>
      </c>
      <c r="T296" s="36">
        <v>130</v>
      </c>
    </row>
    <row r="297" spans="1:20" x14ac:dyDescent="0.2">
      <c r="A297" s="47" t="s">
        <v>628</v>
      </c>
      <c r="B297" s="89">
        <f>VLOOKUP(D297,TabellenSRG!$B$4:$C$2729,2,FALSE)</f>
        <v>93</v>
      </c>
      <c r="C297" t="str">
        <f t="shared" si="5"/>
        <v>932</v>
      </c>
      <c r="D297" t="s">
        <v>95</v>
      </c>
      <c r="E297">
        <v>4</v>
      </c>
      <c r="N297" s="36">
        <v>30</v>
      </c>
      <c r="O297" s="36">
        <v>30</v>
      </c>
      <c r="P297" s="36">
        <v>30</v>
      </c>
      <c r="Q297" s="36">
        <v>30</v>
      </c>
      <c r="R297" s="36">
        <v>30</v>
      </c>
      <c r="S297" s="36">
        <v>30</v>
      </c>
      <c r="T297" s="36">
        <v>40</v>
      </c>
    </row>
    <row r="298" spans="1:20" x14ac:dyDescent="0.2">
      <c r="A298" s="47" t="s">
        <v>691</v>
      </c>
      <c r="B298" s="89">
        <f>VLOOKUP(D298,TabellenSRG!$B$4:$C$2729,2,FALSE)</f>
        <v>94</v>
      </c>
      <c r="C298" t="str">
        <f t="shared" si="5"/>
        <v>940</v>
      </c>
      <c r="D298" t="s">
        <v>96</v>
      </c>
      <c r="E298">
        <v>2</v>
      </c>
      <c r="N298" s="36">
        <v>960</v>
      </c>
      <c r="O298" s="36">
        <v>1060</v>
      </c>
      <c r="P298" s="36">
        <v>1130</v>
      </c>
      <c r="Q298" s="36">
        <v>1230</v>
      </c>
      <c r="R298" s="36">
        <v>1300</v>
      </c>
      <c r="S298" s="36">
        <v>1350</v>
      </c>
      <c r="T298" s="36">
        <v>1430</v>
      </c>
    </row>
    <row r="299" spans="1:20" x14ac:dyDescent="0.2">
      <c r="A299" s="47" t="s">
        <v>692</v>
      </c>
      <c r="B299" s="89">
        <f>VLOOKUP(D299,TabellenSRG!$B$4:$C$2729,2,FALSE)</f>
        <v>94</v>
      </c>
      <c r="C299" t="str">
        <f t="shared" si="5"/>
        <v>941</v>
      </c>
      <c r="D299" t="s">
        <v>96</v>
      </c>
      <c r="E299">
        <v>3</v>
      </c>
      <c r="N299" s="36">
        <v>650</v>
      </c>
      <c r="O299" s="36">
        <v>660</v>
      </c>
      <c r="P299" s="36">
        <v>700</v>
      </c>
      <c r="Q299" s="36">
        <v>730</v>
      </c>
      <c r="R299" s="36">
        <v>740</v>
      </c>
      <c r="S299" s="36">
        <v>780</v>
      </c>
      <c r="T299" s="36">
        <v>760</v>
      </c>
    </row>
    <row r="300" spans="1:20" x14ac:dyDescent="0.2">
      <c r="A300" s="47" t="s">
        <v>628</v>
      </c>
      <c r="B300" s="89">
        <f>VLOOKUP(D300,TabellenSRG!$B$4:$C$2729,2,FALSE)</f>
        <v>94</v>
      </c>
      <c r="C300" t="str">
        <f t="shared" si="5"/>
        <v>942</v>
      </c>
      <c r="D300" t="s">
        <v>96</v>
      </c>
      <c r="E300">
        <v>4</v>
      </c>
      <c r="N300" s="36">
        <v>230</v>
      </c>
      <c r="O300" s="36">
        <v>340</v>
      </c>
      <c r="P300" s="36">
        <v>400</v>
      </c>
      <c r="Q300" s="36">
        <v>450</v>
      </c>
      <c r="R300" s="36">
        <v>520</v>
      </c>
      <c r="S300" s="36">
        <v>580</v>
      </c>
      <c r="T300" s="36">
        <v>650</v>
      </c>
    </row>
    <row r="301" spans="1:20" x14ac:dyDescent="0.2">
      <c r="A301" s="47" t="s">
        <v>691</v>
      </c>
      <c r="B301" s="89">
        <f>VLOOKUP(D301,TabellenSRG!$B$4:$C$2729,2,FALSE)</f>
        <v>95</v>
      </c>
      <c r="C301" t="str">
        <f t="shared" si="5"/>
        <v>950</v>
      </c>
      <c r="D301" t="s">
        <v>97</v>
      </c>
      <c r="E301">
        <v>2</v>
      </c>
      <c r="N301" s="36">
        <v>160</v>
      </c>
      <c r="O301" s="36">
        <v>160</v>
      </c>
      <c r="P301" s="36">
        <v>140</v>
      </c>
      <c r="Q301" s="36">
        <v>120</v>
      </c>
      <c r="R301" s="36">
        <v>170</v>
      </c>
      <c r="S301" s="36">
        <v>190</v>
      </c>
      <c r="T301" s="36">
        <v>190</v>
      </c>
    </row>
    <row r="302" spans="1:20" x14ac:dyDescent="0.2">
      <c r="A302" s="47" t="s">
        <v>692</v>
      </c>
      <c r="B302" s="89">
        <f>VLOOKUP(D302,TabellenSRG!$B$4:$C$2729,2,FALSE)</f>
        <v>95</v>
      </c>
      <c r="C302" t="str">
        <f t="shared" si="5"/>
        <v>951</v>
      </c>
      <c r="D302" t="s">
        <v>97</v>
      </c>
      <c r="E302">
        <v>3</v>
      </c>
      <c r="N302" s="36">
        <v>120</v>
      </c>
      <c r="O302" s="36">
        <v>110</v>
      </c>
      <c r="P302" s="36">
        <v>100</v>
      </c>
      <c r="Q302" s="36">
        <v>100</v>
      </c>
      <c r="R302" s="36">
        <v>150</v>
      </c>
      <c r="S302" s="36">
        <v>150</v>
      </c>
      <c r="T302" s="36">
        <v>140</v>
      </c>
    </row>
    <row r="303" spans="1:20" x14ac:dyDescent="0.2">
      <c r="A303" s="47" t="s">
        <v>628</v>
      </c>
      <c r="B303" s="89">
        <f>VLOOKUP(D303,TabellenSRG!$B$4:$C$2729,2,FALSE)</f>
        <v>95</v>
      </c>
      <c r="C303" t="str">
        <f t="shared" si="5"/>
        <v>952</v>
      </c>
      <c r="D303" t="s">
        <v>97</v>
      </c>
      <c r="E303">
        <v>4</v>
      </c>
      <c r="N303" s="36">
        <v>50</v>
      </c>
      <c r="O303" s="36">
        <v>50</v>
      </c>
      <c r="P303" s="36">
        <v>60</v>
      </c>
      <c r="Q303" s="36">
        <v>30</v>
      </c>
      <c r="R303" s="36">
        <v>40</v>
      </c>
      <c r="S303" s="36">
        <v>60</v>
      </c>
      <c r="T303" s="36">
        <v>60</v>
      </c>
    </row>
    <row r="304" spans="1:20" x14ac:dyDescent="0.2">
      <c r="A304" s="47" t="s">
        <v>691</v>
      </c>
      <c r="B304" s="89">
        <f>VLOOKUP(D304,TabellenSRG!$B$4:$C$2729,2,FALSE)</f>
        <v>96</v>
      </c>
      <c r="C304" t="str">
        <f t="shared" si="5"/>
        <v>960</v>
      </c>
      <c r="D304" t="s">
        <v>98</v>
      </c>
      <c r="E304">
        <v>2</v>
      </c>
      <c r="N304" s="36">
        <v>1880</v>
      </c>
      <c r="O304" s="36">
        <v>1910</v>
      </c>
      <c r="P304" s="36">
        <v>1900</v>
      </c>
      <c r="Q304" s="36">
        <v>1850</v>
      </c>
      <c r="R304" s="36">
        <v>1880</v>
      </c>
      <c r="S304" s="36">
        <v>1880</v>
      </c>
      <c r="T304" s="36">
        <v>1860</v>
      </c>
    </row>
    <row r="305" spans="1:20" x14ac:dyDescent="0.2">
      <c r="A305" s="47" t="s">
        <v>692</v>
      </c>
      <c r="B305" s="89">
        <f>VLOOKUP(D305,TabellenSRG!$B$4:$C$2729,2,FALSE)</f>
        <v>96</v>
      </c>
      <c r="C305" t="str">
        <f t="shared" si="5"/>
        <v>961</v>
      </c>
      <c r="D305" t="s">
        <v>98</v>
      </c>
      <c r="E305">
        <v>3</v>
      </c>
      <c r="N305" s="36">
        <v>1600</v>
      </c>
      <c r="O305" s="36">
        <v>1620</v>
      </c>
      <c r="P305" s="36">
        <v>1570</v>
      </c>
      <c r="Q305" s="36">
        <v>1500</v>
      </c>
      <c r="R305" s="36">
        <v>1500</v>
      </c>
      <c r="S305" s="36">
        <v>1500</v>
      </c>
      <c r="T305" s="36">
        <v>1450</v>
      </c>
    </row>
    <row r="306" spans="1:20" x14ac:dyDescent="0.2">
      <c r="A306" s="47" t="s">
        <v>628</v>
      </c>
      <c r="B306" s="89">
        <f>VLOOKUP(D306,TabellenSRG!$B$4:$C$2729,2,FALSE)</f>
        <v>96</v>
      </c>
      <c r="C306" t="str">
        <f t="shared" si="5"/>
        <v>962</v>
      </c>
      <c r="D306" t="s">
        <v>98</v>
      </c>
      <c r="E306">
        <v>4</v>
      </c>
      <c r="N306" s="36">
        <v>440</v>
      </c>
      <c r="O306" s="36">
        <v>500</v>
      </c>
      <c r="P306" s="36">
        <v>540</v>
      </c>
      <c r="Q306" s="36">
        <v>500</v>
      </c>
      <c r="R306" s="36">
        <v>530</v>
      </c>
      <c r="S306" s="36">
        <v>540</v>
      </c>
      <c r="T306" s="36">
        <v>570</v>
      </c>
    </row>
    <row r="307" spans="1:20" x14ac:dyDescent="0.2">
      <c r="A307" s="47" t="s">
        <v>691</v>
      </c>
      <c r="B307" s="89">
        <f>VLOOKUP(D307,TabellenSRG!$B$4:$C$2729,2,FALSE)</f>
        <v>97</v>
      </c>
      <c r="C307" t="str">
        <f t="shared" si="5"/>
        <v>970</v>
      </c>
      <c r="D307" t="s">
        <v>99</v>
      </c>
      <c r="E307">
        <v>2</v>
      </c>
      <c r="N307" s="36">
        <v>170</v>
      </c>
      <c r="O307" s="36">
        <v>180</v>
      </c>
      <c r="P307" s="36">
        <v>160</v>
      </c>
      <c r="Q307" s="36">
        <v>170</v>
      </c>
      <c r="R307" s="36">
        <v>170</v>
      </c>
      <c r="S307" s="36">
        <v>170</v>
      </c>
      <c r="T307" s="36">
        <v>170</v>
      </c>
    </row>
    <row r="308" spans="1:20" x14ac:dyDescent="0.2">
      <c r="A308" s="47" t="s">
        <v>692</v>
      </c>
      <c r="B308" s="89">
        <f>VLOOKUP(D308,TabellenSRG!$B$4:$C$2729,2,FALSE)</f>
        <v>97</v>
      </c>
      <c r="C308" t="str">
        <f t="shared" si="5"/>
        <v>971</v>
      </c>
      <c r="D308" t="s">
        <v>99</v>
      </c>
      <c r="E308">
        <v>3</v>
      </c>
      <c r="N308" s="36">
        <v>140</v>
      </c>
      <c r="O308" s="36">
        <v>150</v>
      </c>
      <c r="P308" s="36">
        <v>130</v>
      </c>
      <c r="Q308" s="36">
        <v>130</v>
      </c>
      <c r="R308" s="36">
        <v>130</v>
      </c>
      <c r="S308" s="36">
        <v>130</v>
      </c>
      <c r="T308" s="36">
        <v>130</v>
      </c>
    </row>
    <row r="309" spans="1:20" x14ac:dyDescent="0.2">
      <c r="A309" s="47" t="s">
        <v>628</v>
      </c>
      <c r="B309" s="89">
        <f>VLOOKUP(D309,TabellenSRG!$B$4:$C$2729,2,FALSE)</f>
        <v>97</v>
      </c>
      <c r="C309" t="str">
        <f t="shared" si="5"/>
        <v>972</v>
      </c>
      <c r="D309" t="s">
        <v>99</v>
      </c>
      <c r="E309">
        <v>4</v>
      </c>
      <c r="N309" s="36">
        <v>50</v>
      </c>
      <c r="O309" s="36">
        <v>60</v>
      </c>
      <c r="P309" s="36">
        <v>50</v>
      </c>
      <c r="Q309" s="36">
        <v>50</v>
      </c>
      <c r="R309" s="36">
        <v>60</v>
      </c>
      <c r="S309" s="36">
        <v>60</v>
      </c>
      <c r="T309" s="36">
        <v>60</v>
      </c>
    </row>
    <row r="310" spans="1:20" x14ac:dyDescent="0.2">
      <c r="A310" s="47" t="s">
        <v>691</v>
      </c>
      <c r="B310" s="89">
        <f>VLOOKUP(D310,TabellenSRG!$B$4:$C$2729,2,FALSE)</f>
        <v>98</v>
      </c>
      <c r="C310" t="str">
        <f t="shared" si="5"/>
        <v>980</v>
      </c>
      <c r="D310" t="s">
        <v>100</v>
      </c>
      <c r="E310">
        <v>2</v>
      </c>
      <c r="N310" s="36">
        <v>3600</v>
      </c>
      <c r="O310" s="36">
        <v>3380</v>
      </c>
      <c r="P310" s="36">
        <v>3230</v>
      </c>
      <c r="Q310" s="36">
        <v>3170</v>
      </c>
      <c r="R310" s="36">
        <v>3580</v>
      </c>
      <c r="S310" s="36">
        <v>3700</v>
      </c>
      <c r="T310" s="36">
        <v>3720</v>
      </c>
    </row>
    <row r="311" spans="1:20" x14ac:dyDescent="0.2">
      <c r="A311" s="47" t="s">
        <v>692</v>
      </c>
      <c r="B311" s="89">
        <f>VLOOKUP(D311,TabellenSRG!$B$4:$C$2729,2,FALSE)</f>
        <v>98</v>
      </c>
      <c r="C311" t="str">
        <f t="shared" si="5"/>
        <v>981</v>
      </c>
      <c r="D311" t="s">
        <v>100</v>
      </c>
      <c r="E311">
        <v>3</v>
      </c>
      <c r="N311" s="36">
        <v>3110</v>
      </c>
      <c r="O311" s="36">
        <v>2840</v>
      </c>
      <c r="P311" s="36">
        <v>2780</v>
      </c>
      <c r="Q311" s="36">
        <v>2790</v>
      </c>
      <c r="R311" s="36">
        <v>3200</v>
      </c>
      <c r="S311" s="36">
        <v>3260</v>
      </c>
      <c r="T311" s="36">
        <v>3200</v>
      </c>
    </row>
    <row r="312" spans="1:20" x14ac:dyDescent="0.2">
      <c r="A312" s="47" t="s">
        <v>628</v>
      </c>
      <c r="B312" s="89">
        <f>VLOOKUP(D312,TabellenSRG!$B$4:$C$2729,2,FALSE)</f>
        <v>98</v>
      </c>
      <c r="C312" t="str">
        <f t="shared" si="5"/>
        <v>982</v>
      </c>
      <c r="D312" t="s">
        <v>100</v>
      </c>
      <c r="E312">
        <v>4</v>
      </c>
      <c r="N312" s="36">
        <v>610</v>
      </c>
      <c r="O312" s="36">
        <v>590</v>
      </c>
      <c r="P312" s="36">
        <v>540</v>
      </c>
      <c r="Q312" s="36">
        <v>490</v>
      </c>
      <c r="R312" s="36">
        <v>550</v>
      </c>
      <c r="S312" s="36">
        <v>590</v>
      </c>
      <c r="T312" s="36">
        <v>650</v>
      </c>
    </row>
    <row r="313" spans="1:20" x14ac:dyDescent="0.2">
      <c r="A313" s="47" t="s">
        <v>691</v>
      </c>
      <c r="B313" s="89">
        <f>VLOOKUP(D313,TabellenSRG!$B$4:$C$2729,2,FALSE)</f>
        <v>99</v>
      </c>
      <c r="C313" t="str">
        <f t="shared" si="5"/>
        <v>990</v>
      </c>
      <c r="D313" t="s">
        <v>101</v>
      </c>
      <c r="E313">
        <v>2</v>
      </c>
      <c r="N313" s="36">
        <v>340</v>
      </c>
      <c r="O313" s="36">
        <v>230</v>
      </c>
      <c r="P313" s="36">
        <v>90</v>
      </c>
      <c r="Q313" s="36">
        <v>80</v>
      </c>
      <c r="R313" s="36">
        <v>80</v>
      </c>
      <c r="S313" s="36">
        <v>80</v>
      </c>
      <c r="T313" s="36">
        <v>80</v>
      </c>
    </row>
    <row r="314" spans="1:20" x14ac:dyDescent="0.2">
      <c r="A314" s="47" t="s">
        <v>692</v>
      </c>
      <c r="B314" s="89">
        <f>VLOOKUP(D314,TabellenSRG!$B$4:$C$2729,2,FALSE)</f>
        <v>99</v>
      </c>
      <c r="C314" t="str">
        <f t="shared" si="5"/>
        <v>991</v>
      </c>
      <c r="D314" t="s">
        <v>101</v>
      </c>
      <c r="E314">
        <v>3</v>
      </c>
      <c r="N314" s="36">
        <v>270</v>
      </c>
      <c r="O314" s="36">
        <v>190</v>
      </c>
      <c r="P314" s="36">
        <v>60</v>
      </c>
      <c r="Q314" s="36">
        <v>50</v>
      </c>
      <c r="R314" s="36">
        <v>40</v>
      </c>
      <c r="S314" s="36">
        <v>50</v>
      </c>
      <c r="T314" s="36">
        <v>40</v>
      </c>
    </row>
    <row r="315" spans="1:20" x14ac:dyDescent="0.2">
      <c r="A315" s="47" t="s">
        <v>628</v>
      </c>
      <c r="B315" s="89">
        <f>VLOOKUP(D315,TabellenSRG!$B$4:$C$2729,2,FALSE)</f>
        <v>99</v>
      </c>
      <c r="C315" t="str">
        <f t="shared" si="5"/>
        <v>992</v>
      </c>
      <c r="D315" t="s">
        <v>101</v>
      </c>
      <c r="E315">
        <v>4</v>
      </c>
      <c r="N315" s="36">
        <v>40</v>
      </c>
      <c r="O315" s="36">
        <v>40</v>
      </c>
      <c r="P315" s="36">
        <v>30</v>
      </c>
      <c r="Q315" s="36">
        <v>40</v>
      </c>
      <c r="R315" s="36">
        <v>30</v>
      </c>
      <c r="S315" s="36">
        <v>40</v>
      </c>
      <c r="T315" s="36">
        <v>40</v>
      </c>
    </row>
    <row r="316" spans="1:20" x14ac:dyDescent="0.2">
      <c r="A316" s="47" t="s">
        <v>691</v>
      </c>
      <c r="B316" s="89">
        <f>VLOOKUP(D316,TabellenSRG!$B$4:$C$2729,2,FALSE)</f>
        <v>100</v>
      </c>
      <c r="C316" t="str">
        <f t="shared" si="5"/>
        <v>1000</v>
      </c>
      <c r="D316" t="s">
        <v>102</v>
      </c>
      <c r="E316">
        <v>2</v>
      </c>
      <c r="N316" s="36">
        <v>160</v>
      </c>
      <c r="O316" s="36">
        <v>170</v>
      </c>
      <c r="P316" s="36">
        <v>170</v>
      </c>
      <c r="Q316" s="36">
        <v>180</v>
      </c>
      <c r="R316" s="36">
        <v>200</v>
      </c>
      <c r="S316" s="36">
        <v>200</v>
      </c>
      <c r="T316" s="36">
        <v>210</v>
      </c>
    </row>
    <row r="317" spans="1:20" x14ac:dyDescent="0.2">
      <c r="A317" s="47" t="s">
        <v>692</v>
      </c>
      <c r="B317" s="89">
        <f>VLOOKUP(D317,TabellenSRG!$B$4:$C$2729,2,FALSE)</f>
        <v>100</v>
      </c>
      <c r="C317" t="str">
        <f t="shared" si="5"/>
        <v>1001</v>
      </c>
      <c r="D317" t="s">
        <v>102</v>
      </c>
      <c r="E317">
        <v>3</v>
      </c>
      <c r="N317" s="36">
        <v>130</v>
      </c>
      <c r="O317" s="36">
        <v>130</v>
      </c>
      <c r="P317" s="36">
        <v>140</v>
      </c>
      <c r="Q317" s="36">
        <v>140</v>
      </c>
      <c r="R317" s="36">
        <v>150</v>
      </c>
      <c r="S317" s="36">
        <v>150</v>
      </c>
      <c r="T317" s="36">
        <v>140</v>
      </c>
    </row>
    <row r="318" spans="1:20" x14ac:dyDescent="0.2">
      <c r="A318" s="47" t="s">
        <v>628</v>
      </c>
      <c r="B318" s="89">
        <f>VLOOKUP(D318,TabellenSRG!$B$4:$C$2729,2,FALSE)</f>
        <v>100</v>
      </c>
      <c r="C318" t="str">
        <f t="shared" si="5"/>
        <v>1002</v>
      </c>
      <c r="D318" t="s">
        <v>102</v>
      </c>
      <c r="E318">
        <v>4</v>
      </c>
      <c r="N318" s="36">
        <v>40</v>
      </c>
      <c r="O318" s="36">
        <v>50</v>
      </c>
      <c r="P318" s="36">
        <v>40</v>
      </c>
      <c r="Q318" s="36">
        <v>50</v>
      </c>
      <c r="R318" s="36">
        <v>50</v>
      </c>
      <c r="S318" s="36">
        <v>60</v>
      </c>
      <c r="T318" s="36">
        <v>50</v>
      </c>
    </row>
    <row r="319" spans="1:20" x14ac:dyDescent="0.2">
      <c r="A319" s="47" t="s">
        <v>691</v>
      </c>
      <c r="B319" s="89">
        <f>VLOOKUP(D319,TabellenSRG!$B$4:$C$2729,2,FALSE)</f>
        <v>101</v>
      </c>
      <c r="C319" t="str">
        <f t="shared" si="5"/>
        <v>1010</v>
      </c>
      <c r="D319" t="s">
        <v>103</v>
      </c>
      <c r="E319">
        <v>2</v>
      </c>
      <c r="N319" s="36">
        <v>180</v>
      </c>
      <c r="O319" s="36">
        <v>200</v>
      </c>
      <c r="P319" s="36">
        <v>220</v>
      </c>
      <c r="Q319" s="36">
        <v>250</v>
      </c>
      <c r="R319" s="36">
        <v>270</v>
      </c>
      <c r="S319" s="36">
        <v>290</v>
      </c>
      <c r="T319" s="36">
        <v>300</v>
      </c>
    </row>
    <row r="320" spans="1:20" x14ac:dyDescent="0.2">
      <c r="A320" s="47" t="s">
        <v>692</v>
      </c>
      <c r="B320" s="89">
        <f>VLOOKUP(D320,TabellenSRG!$B$4:$C$2729,2,FALSE)</f>
        <v>101</v>
      </c>
      <c r="C320" t="str">
        <f t="shared" si="5"/>
        <v>1011</v>
      </c>
      <c r="D320" t="s">
        <v>103</v>
      </c>
      <c r="E320">
        <v>3</v>
      </c>
      <c r="N320" s="36">
        <v>150</v>
      </c>
      <c r="O320" s="36">
        <v>160</v>
      </c>
      <c r="P320" s="36">
        <v>180</v>
      </c>
      <c r="Q320" s="36">
        <v>190</v>
      </c>
      <c r="R320" s="36">
        <v>210</v>
      </c>
      <c r="S320" s="36">
        <v>230</v>
      </c>
      <c r="T320" s="36">
        <v>230</v>
      </c>
    </row>
    <row r="321" spans="1:20" x14ac:dyDescent="0.2">
      <c r="A321" s="47" t="s">
        <v>628</v>
      </c>
      <c r="B321" s="89">
        <f>VLOOKUP(D321,TabellenSRG!$B$4:$C$2729,2,FALSE)</f>
        <v>101</v>
      </c>
      <c r="C321" t="str">
        <f t="shared" si="5"/>
        <v>1012</v>
      </c>
      <c r="D321" t="s">
        <v>103</v>
      </c>
      <c r="E321">
        <v>4</v>
      </c>
      <c r="N321" s="36">
        <v>40</v>
      </c>
      <c r="O321" s="36">
        <v>40</v>
      </c>
      <c r="P321" s="36">
        <v>60</v>
      </c>
      <c r="Q321" s="36">
        <v>70</v>
      </c>
      <c r="R321" s="36">
        <v>70</v>
      </c>
      <c r="S321" s="36">
        <v>100</v>
      </c>
      <c r="T321" s="36">
        <v>100</v>
      </c>
    </row>
    <row r="322" spans="1:20" x14ac:dyDescent="0.2">
      <c r="A322" s="47" t="s">
        <v>691</v>
      </c>
      <c r="B322" s="89">
        <f>VLOOKUP(D322,TabellenSRG!$B$4:$C$2729,2,FALSE)</f>
        <v>102</v>
      </c>
      <c r="C322" t="str">
        <f t="shared" si="5"/>
        <v>1020</v>
      </c>
      <c r="D322" t="s">
        <v>104</v>
      </c>
      <c r="E322">
        <v>2</v>
      </c>
      <c r="N322" s="36">
        <v>60</v>
      </c>
      <c r="O322" s="36">
        <v>50</v>
      </c>
      <c r="P322" s="36">
        <v>50</v>
      </c>
      <c r="Q322" s="36">
        <v>40</v>
      </c>
      <c r="R322" s="36">
        <v>50</v>
      </c>
      <c r="S322" s="36">
        <v>50</v>
      </c>
      <c r="T322" s="36">
        <v>50</v>
      </c>
    </row>
    <row r="323" spans="1:20" x14ac:dyDescent="0.2">
      <c r="A323" s="47" t="s">
        <v>692</v>
      </c>
      <c r="B323" s="89">
        <f>VLOOKUP(D323,TabellenSRG!$B$4:$C$2729,2,FALSE)</f>
        <v>102</v>
      </c>
      <c r="C323" t="str">
        <f t="shared" si="5"/>
        <v>1021</v>
      </c>
      <c r="D323" t="s">
        <v>104</v>
      </c>
      <c r="E323">
        <v>3</v>
      </c>
      <c r="N323" s="36">
        <v>40</v>
      </c>
      <c r="O323" s="36">
        <v>40</v>
      </c>
      <c r="P323" s="36">
        <v>30</v>
      </c>
      <c r="Q323" s="36">
        <v>30</v>
      </c>
      <c r="R323" s="36">
        <v>30</v>
      </c>
      <c r="S323" s="36">
        <v>30</v>
      </c>
      <c r="T323" s="36">
        <v>30</v>
      </c>
    </row>
    <row r="324" spans="1:20" x14ac:dyDescent="0.2">
      <c r="A324" s="47" t="s">
        <v>628</v>
      </c>
      <c r="B324" s="89">
        <f>VLOOKUP(D324,TabellenSRG!$B$4:$C$2729,2,FALSE)</f>
        <v>102</v>
      </c>
      <c r="C324" t="str">
        <f t="shared" ref="C324:C387" si="6">B324&amp;A324</f>
        <v>1022</v>
      </c>
      <c r="D324" t="s">
        <v>104</v>
      </c>
      <c r="E324">
        <v>4</v>
      </c>
      <c r="N324" s="36">
        <v>10</v>
      </c>
      <c r="O324" s="36">
        <v>10</v>
      </c>
      <c r="P324" s="36">
        <v>10</v>
      </c>
      <c r="Q324" s="36">
        <v>10</v>
      </c>
      <c r="R324" s="36">
        <v>10</v>
      </c>
      <c r="S324" s="36">
        <v>20</v>
      </c>
      <c r="T324" s="36">
        <v>20</v>
      </c>
    </row>
    <row r="325" spans="1:20" x14ac:dyDescent="0.2">
      <c r="A325" s="47" t="s">
        <v>691</v>
      </c>
      <c r="B325" s="89" t="e">
        <f>VLOOKUP(D325,TabellenSRG!$B$4:$C$2729,2,FALSE)</f>
        <v>#N/A</v>
      </c>
      <c r="C325" t="e">
        <f t="shared" si="6"/>
        <v>#N/A</v>
      </c>
      <c r="D325" t="s">
        <v>105</v>
      </c>
      <c r="E325">
        <v>2</v>
      </c>
      <c r="N325" s="36">
        <v>400</v>
      </c>
      <c r="O325" s="36">
        <v>400</v>
      </c>
      <c r="P325" s="36">
        <v>380</v>
      </c>
      <c r="Q325" s="36">
        <v>400</v>
      </c>
      <c r="R325" s="36" t="e">
        <v>#N/A</v>
      </c>
      <c r="S325" s="36" t="e">
        <v>#N/A</v>
      </c>
      <c r="T325" s="36" t="e">
        <v>#N/A</v>
      </c>
    </row>
    <row r="326" spans="1:20" x14ac:dyDescent="0.2">
      <c r="A326" s="47" t="s">
        <v>692</v>
      </c>
      <c r="B326" s="89" t="e">
        <f>VLOOKUP(D326,TabellenSRG!$B$4:$C$2729,2,FALSE)</f>
        <v>#N/A</v>
      </c>
      <c r="C326" t="e">
        <f t="shared" si="6"/>
        <v>#N/A</v>
      </c>
      <c r="D326" t="s">
        <v>105</v>
      </c>
      <c r="E326">
        <v>3</v>
      </c>
      <c r="N326" s="36">
        <v>350</v>
      </c>
      <c r="O326" s="36">
        <v>350</v>
      </c>
      <c r="P326" s="36">
        <v>340</v>
      </c>
      <c r="Q326" s="36">
        <v>350</v>
      </c>
      <c r="R326" s="36" t="e">
        <v>#N/A</v>
      </c>
      <c r="S326" s="36" t="e">
        <v>#N/A</v>
      </c>
      <c r="T326" s="36" t="e">
        <v>#N/A</v>
      </c>
    </row>
    <row r="327" spans="1:20" x14ac:dyDescent="0.2">
      <c r="A327" s="47" t="s">
        <v>628</v>
      </c>
      <c r="B327" s="89" t="e">
        <f>VLOOKUP(D327,TabellenSRG!$B$4:$C$2729,2,FALSE)</f>
        <v>#N/A</v>
      </c>
      <c r="C327" t="e">
        <f t="shared" si="6"/>
        <v>#N/A</v>
      </c>
      <c r="D327" t="s">
        <v>105</v>
      </c>
      <c r="E327">
        <v>4</v>
      </c>
      <c r="N327" s="36">
        <v>80</v>
      </c>
      <c r="O327" s="36">
        <v>80</v>
      </c>
      <c r="P327" s="36">
        <v>90</v>
      </c>
      <c r="Q327" s="36">
        <v>90</v>
      </c>
      <c r="R327" s="36" t="e">
        <v>#N/A</v>
      </c>
      <c r="S327" s="36" t="e">
        <v>#N/A</v>
      </c>
      <c r="T327" s="36" t="e">
        <v>#N/A</v>
      </c>
    </row>
    <row r="328" spans="1:20" x14ac:dyDescent="0.2">
      <c r="A328" s="47" t="s">
        <v>691</v>
      </c>
      <c r="B328" s="89">
        <f>VLOOKUP(D328,TabellenSRG!$B$4:$C$2729,2,FALSE)</f>
        <v>104</v>
      </c>
      <c r="C328" t="str">
        <f t="shared" si="6"/>
        <v>1040</v>
      </c>
      <c r="D328" t="s">
        <v>107</v>
      </c>
      <c r="E328">
        <v>2</v>
      </c>
      <c r="N328" s="36">
        <v>310</v>
      </c>
      <c r="O328" s="36">
        <v>330</v>
      </c>
      <c r="P328" s="36">
        <v>110</v>
      </c>
      <c r="Q328" s="36">
        <v>140</v>
      </c>
      <c r="R328" s="36">
        <v>160</v>
      </c>
      <c r="S328" s="36">
        <v>150</v>
      </c>
      <c r="T328" s="36">
        <v>150</v>
      </c>
    </row>
    <row r="329" spans="1:20" x14ac:dyDescent="0.2">
      <c r="A329" s="47" t="s">
        <v>692</v>
      </c>
      <c r="B329" s="89">
        <f>VLOOKUP(D329,TabellenSRG!$B$4:$C$2729,2,FALSE)</f>
        <v>104</v>
      </c>
      <c r="C329" t="str">
        <f t="shared" si="6"/>
        <v>1041</v>
      </c>
      <c r="D329" t="s">
        <v>107</v>
      </c>
      <c r="E329">
        <v>3</v>
      </c>
      <c r="N329" s="36">
        <v>240</v>
      </c>
      <c r="O329" s="36">
        <v>250</v>
      </c>
      <c r="P329" s="36">
        <v>80</v>
      </c>
      <c r="Q329" s="36">
        <v>100</v>
      </c>
      <c r="R329" s="36">
        <v>120</v>
      </c>
      <c r="S329" s="36">
        <v>110</v>
      </c>
      <c r="T329" s="36">
        <v>100</v>
      </c>
    </row>
    <row r="330" spans="1:20" x14ac:dyDescent="0.2">
      <c r="A330" s="47" t="s">
        <v>628</v>
      </c>
      <c r="B330" s="89">
        <f>VLOOKUP(D330,TabellenSRG!$B$4:$C$2729,2,FALSE)</f>
        <v>104</v>
      </c>
      <c r="C330" t="str">
        <f t="shared" si="6"/>
        <v>1042</v>
      </c>
      <c r="D330" t="s">
        <v>107</v>
      </c>
      <c r="E330">
        <v>4</v>
      </c>
      <c r="N330" s="36">
        <v>80</v>
      </c>
      <c r="O330" s="36">
        <v>80</v>
      </c>
      <c r="P330" s="36">
        <v>40</v>
      </c>
      <c r="Q330" s="36">
        <v>50</v>
      </c>
      <c r="R330" s="36">
        <v>50</v>
      </c>
      <c r="S330" s="36">
        <v>50</v>
      </c>
      <c r="T330" s="36">
        <v>50</v>
      </c>
    </row>
    <row r="331" spans="1:20" x14ac:dyDescent="0.2">
      <c r="A331" s="47" t="s">
        <v>691</v>
      </c>
      <c r="B331" s="89">
        <f>VLOOKUP(D331,TabellenSRG!$B$4:$C$2729,2,FALSE)</f>
        <v>105</v>
      </c>
      <c r="C331" t="str">
        <f t="shared" si="6"/>
        <v>1050</v>
      </c>
      <c r="D331" t="s">
        <v>108</v>
      </c>
      <c r="E331">
        <v>2</v>
      </c>
      <c r="N331" s="36">
        <v>140</v>
      </c>
      <c r="O331" s="36">
        <v>140</v>
      </c>
      <c r="P331" s="36">
        <v>120</v>
      </c>
      <c r="Q331" s="36">
        <v>120</v>
      </c>
      <c r="R331" s="36">
        <v>120</v>
      </c>
      <c r="S331" s="36">
        <v>110</v>
      </c>
      <c r="T331" s="36">
        <v>110</v>
      </c>
    </row>
    <row r="332" spans="1:20" x14ac:dyDescent="0.2">
      <c r="A332" s="47" t="s">
        <v>692</v>
      </c>
      <c r="B332" s="89">
        <f>VLOOKUP(D332,TabellenSRG!$B$4:$C$2729,2,FALSE)</f>
        <v>105</v>
      </c>
      <c r="C332" t="str">
        <f t="shared" si="6"/>
        <v>1051</v>
      </c>
      <c r="D332" t="s">
        <v>108</v>
      </c>
      <c r="E332">
        <v>3</v>
      </c>
      <c r="N332" s="36">
        <v>110</v>
      </c>
      <c r="O332" s="36">
        <v>110</v>
      </c>
      <c r="P332" s="36">
        <v>90</v>
      </c>
      <c r="Q332" s="36">
        <v>90</v>
      </c>
      <c r="R332" s="36">
        <v>80</v>
      </c>
      <c r="S332" s="36">
        <v>60</v>
      </c>
      <c r="T332" s="36">
        <v>70</v>
      </c>
    </row>
    <row r="333" spans="1:20" x14ac:dyDescent="0.2">
      <c r="A333" s="47" t="s">
        <v>628</v>
      </c>
      <c r="B333" s="89">
        <f>VLOOKUP(D333,TabellenSRG!$B$4:$C$2729,2,FALSE)</f>
        <v>105</v>
      </c>
      <c r="C333" t="str">
        <f t="shared" si="6"/>
        <v>1052</v>
      </c>
      <c r="D333" t="s">
        <v>108</v>
      </c>
      <c r="E333">
        <v>4</v>
      </c>
      <c r="N333" s="36">
        <v>40</v>
      </c>
      <c r="O333" s="36">
        <v>40</v>
      </c>
      <c r="P333" s="36">
        <v>30</v>
      </c>
      <c r="Q333" s="36">
        <v>30</v>
      </c>
      <c r="R333" s="36">
        <v>40</v>
      </c>
      <c r="S333" s="36">
        <v>40</v>
      </c>
      <c r="T333" s="36">
        <v>40</v>
      </c>
    </row>
    <row r="334" spans="1:20" x14ac:dyDescent="0.2">
      <c r="A334" s="47" t="s">
        <v>691</v>
      </c>
      <c r="B334" s="89">
        <f>VLOOKUP(D334,TabellenSRG!$B$4:$C$2729,2,FALSE)</f>
        <v>106</v>
      </c>
      <c r="C334" t="str">
        <f t="shared" si="6"/>
        <v>1060</v>
      </c>
      <c r="D334" t="s">
        <v>109</v>
      </c>
      <c r="E334">
        <v>2</v>
      </c>
      <c r="N334" s="36">
        <v>80</v>
      </c>
      <c r="O334" s="36">
        <v>140</v>
      </c>
      <c r="P334" s="36">
        <v>150</v>
      </c>
      <c r="Q334" s="36">
        <v>130</v>
      </c>
      <c r="R334" s="36">
        <v>140</v>
      </c>
      <c r="S334" s="36">
        <v>140</v>
      </c>
      <c r="T334" s="36">
        <v>160</v>
      </c>
    </row>
    <row r="335" spans="1:20" x14ac:dyDescent="0.2">
      <c r="A335" s="47" t="s">
        <v>692</v>
      </c>
      <c r="B335" s="89">
        <f>VLOOKUP(D335,TabellenSRG!$B$4:$C$2729,2,FALSE)</f>
        <v>106</v>
      </c>
      <c r="C335" t="str">
        <f t="shared" si="6"/>
        <v>1061</v>
      </c>
      <c r="D335" t="s">
        <v>109</v>
      </c>
      <c r="E335">
        <v>3</v>
      </c>
      <c r="N335" s="36">
        <v>60</v>
      </c>
      <c r="O335" s="36">
        <v>110</v>
      </c>
      <c r="P335" s="36">
        <v>120</v>
      </c>
      <c r="Q335" s="36">
        <v>100</v>
      </c>
      <c r="R335" s="36">
        <v>110</v>
      </c>
      <c r="S335" s="36">
        <v>100</v>
      </c>
      <c r="T335" s="36">
        <v>100</v>
      </c>
    </row>
    <row r="336" spans="1:20" x14ac:dyDescent="0.2">
      <c r="A336" s="47" t="s">
        <v>628</v>
      </c>
      <c r="B336" s="89">
        <f>VLOOKUP(D336,TabellenSRG!$B$4:$C$2729,2,FALSE)</f>
        <v>106</v>
      </c>
      <c r="C336" t="str">
        <f t="shared" si="6"/>
        <v>1062</v>
      </c>
      <c r="D336" t="s">
        <v>109</v>
      </c>
      <c r="E336">
        <v>4</v>
      </c>
      <c r="N336" s="36">
        <v>30</v>
      </c>
      <c r="O336" s="36">
        <v>30</v>
      </c>
      <c r="P336" s="36">
        <v>30</v>
      </c>
      <c r="Q336" s="36">
        <v>30</v>
      </c>
      <c r="R336" s="36">
        <v>40</v>
      </c>
      <c r="S336" s="36">
        <v>50</v>
      </c>
      <c r="T336" s="36">
        <v>80</v>
      </c>
    </row>
    <row r="337" spans="1:20" x14ac:dyDescent="0.2">
      <c r="A337" s="47" t="s">
        <v>691</v>
      </c>
      <c r="B337" s="89">
        <f>VLOOKUP(D337,TabellenSRG!$B$4:$C$2729,2,FALSE)</f>
        <v>107</v>
      </c>
      <c r="C337" t="str">
        <f t="shared" si="6"/>
        <v>1070</v>
      </c>
      <c r="D337" t="s">
        <v>110</v>
      </c>
      <c r="E337">
        <v>2</v>
      </c>
      <c r="N337" s="36">
        <v>40</v>
      </c>
      <c r="O337" s="36">
        <v>40</v>
      </c>
      <c r="P337" s="36">
        <v>40</v>
      </c>
      <c r="Q337" s="36">
        <v>50</v>
      </c>
      <c r="R337" s="36">
        <v>60</v>
      </c>
      <c r="S337" s="36">
        <v>60</v>
      </c>
      <c r="T337" s="36">
        <v>70</v>
      </c>
    </row>
    <row r="338" spans="1:20" x14ac:dyDescent="0.2">
      <c r="A338" s="47" t="s">
        <v>692</v>
      </c>
      <c r="B338" s="89">
        <f>VLOOKUP(D338,TabellenSRG!$B$4:$C$2729,2,FALSE)</f>
        <v>107</v>
      </c>
      <c r="C338" t="str">
        <f t="shared" si="6"/>
        <v>1071</v>
      </c>
      <c r="D338" t="s">
        <v>110</v>
      </c>
      <c r="E338">
        <v>3</v>
      </c>
      <c r="N338" s="36">
        <v>30</v>
      </c>
      <c r="O338" s="36">
        <v>40</v>
      </c>
      <c r="P338" s="36">
        <v>40</v>
      </c>
      <c r="Q338" s="36">
        <v>40</v>
      </c>
      <c r="R338" s="36">
        <v>40</v>
      </c>
      <c r="S338" s="36">
        <v>40</v>
      </c>
      <c r="T338" s="36">
        <v>30</v>
      </c>
    </row>
    <row r="339" spans="1:20" x14ac:dyDescent="0.2">
      <c r="A339" s="47" t="s">
        <v>628</v>
      </c>
      <c r="B339" s="89">
        <f>VLOOKUP(D339,TabellenSRG!$B$4:$C$2729,2,FALSE)</f>
        <v>107</v>
      </c>
      <c r="C339" t="str">
        <f t="shared" si="6"/>
        <v>1072</v>
      </c>
      <c r="D339" t="s">
        <v>110</v>
      </c>
      <c r="E339">
        <v>4</v>
      </c>
      <c r="N339" s="36">
        <v>10</v>
      </c>
      <c r="O339" s="36">
        <v>10</v>
      </c>
      <c r="P339" s="36">
        <v>10</v>
      </c>
      <c r="Q339" s="36">
        <v>10</v>
      </c>
      <c r="R339" s="36">
        <v>30</v>
      </c>
      <c r="S339" s="36">
        <v>30</v>
      </c>
      <c r="T339" s="36">
        <v>40</v>
      </c>
    </row>
    <row r="340" spans="1:20" x14ac:dyDescent="0.2">
      <c r="A340" s="47" t="s">
        <v>691</v>
      </c>
      <c r="B340" s="89">
        <f>VLOOKUP(D340,TabellenSRG!$B$4:$C$2729,2,FALSE)</f>
        <v>108</v>
      </c>
      <c r="C340" t="str">
        <f t="shared" si="6"/>
        <v>1080</v>
      </c>
      <c r="D340" t="s">
        <v>111</v>
      </c>
      <c r="E340">
        <v>2</v>
      </c>
      <c r="N340" s="36">
        <v>100</v>
      </c>
      <c r="O340" s="36">
        <v>100</v>
      </c>
      <c r="P340" s="36">
        <v>100</v>
      </c>
      <c r="Q340" s="36">
        <v>100</v>
      </c>
      <c r="R340" s="36">
        <v>100</v>
      </c>
      <c r="S340" s="36">
        <v>100</v>
      </c>
      <c r="T340" s="36">
        <v>100</v>
      </c>
    </row>
    <row r="341" spans="1:20" x14ac:dyDescent="0.2">
      <c r="A341" s="47" t="s">
        <v>692</v>
      </c>
      <c r="B341" s="89">
        <f>VLOOKUP(D341,TabellenSRG!$B$4:$C$2729,2,FALSE)</f>
        <v>108</v>
      </c>
      <c r="C341" t="str">
        <f t="shared" si="6"/>
        <v>1081</v>
      </c>
      <c r="D341" t="s">
        <v>111</v>
      </c>
      <c r="E341">
        <v>3</v>
      </c>
      <c r="N341" s="36">
        <v>80</v>
      </c>
      <c r="O341" s="36">
        <v>80</v>
      </c>
      <c r="P341" s="36">
        <v>80</v>
      </c>
      <c r="Q341" s="36">
        <v>70</v>
      </c>
      <c r="R341" s="36">
        <v>80</v>
      </c>
      <c r="S341" s="36">
        <v>80</v>
      </c>
      <c r="T341" s="36">
        <v>80</v>
      </c>
    </row>
    <row r="342" spans="1:20" x14ac:dyDescent="0.2">
      <c r="A342" s="47" t="s">
        <v>628</v>
      </c>
      <c r="B342" s="89">
        <f>VLOOKUP(D342,TabellenSRG!$B$4:$C$2729,2,FALSE)</f>
        <v>108</v>
      </c>
      <c r="C342" t="str">
        <f t="shared" si="6"/>
        <v>1082</v>
      </c>
      <c r="D342" t="s">
        <v>111</v>
      </c>
      <c r="E342">
        <v>4</v>
      </c>
      <c r="N342" s="36">
        <v>20</v>
      </c>
      <c r="O342" s="36">
        <v>20</v>
      </c>
      <c r="P342" s="36">
        <v>20</v>
      </c>
      <c r="Q342" s="36">
        <v>20</v>
      </c>
      <c r="R342" s="36">
        <v>20</v>
      </c>
      <c r="S342" s="36">
        <v>20</v>
      </c>
      <c r="T342" s="36">
        <v>30</v>
      </c>
    </row>
    <row r="343" spans="1:20" x14ac:dyDescent="0.2">
      <c r="A343" s="47" t="s">
        <v>691</v>
      </c>
      <c r="B343" s="89">
        <f>VLOOKUP(D343,TabellenSRG!$B$4:$C$2729,2,FALSE)</f>
        <v>109</v>
      </c>
      <c r="C343" t="str">
        <f t="shared" si="6"/>
        <v>1090</v>
      </c>
      <c r="D343" t="s">
        <v>112</v>
      </c>
      <c r="E343">
        <v>2</v>
      </c>
      <c r="N343" s="36">
        <v>80</v>
      </c>
      <c r="O343" s="36">
        <v>90</v>
      </c>
      <c r="P343" s="36">
        <v>90</v>
      </c>
      <c r="Q343" s="36">
        <v>80</v>
      </c>
      <c r="R343" s="36">
        <v>80</v>
      </c>
      <c r="S343" s="36">
        <v>80</v>
      </c>
      <c r="T343" s="36">
        <v>70</v>
      </c>
    </row>
    <row r="344" spans="1:20" x14ac:dyDescent="0.2">
      <c r="A344" s="47" t="s">
        <v>692</v>
      </c>
      <c r="B344" s="89">
        <f>VLOOKUP(D344,TabellenSRG!$B$4:$C$2729,2,FALSE)</f>
        <v>109</v>
      </c>
      <c r="C344" t="str">
        <f t="shared" si="6"/>
        <v>1091</v>
      </c>
      <c r="D344" t="s">
        <v>112</v>
      </c>
      <c r="E344">
        <v>3</v>
      </c>
      <c r="N344" s="36">
        <v>80</v>
      </c>
      <c r="O344" s="36">
        <v>80</v>
      </c>
      <c r="P344" s="36">
        <v>80</v>
      </c>
      <c r="Q344" s="36">
        <v>70</v>
      </c>
      <c r="R344" s="36">
        <v>70</v>
      </c>
      <c r="S344" s="36">
        <v>60</v>
      </c>
      <c r="T344" s="36">
        <v>60</v>
      </c>
    </row>
    <row r="345" spans="1:20" x14ac:dyDescent="0.2">
      <c r="A345" s="47" t="s">
        <v>628</v>
      </c>
      <c r="B345" s="89">
        <f>VLOOKUP(D345,TabellenSRG!$B$4:$C$2729,2,FALSE)</f>
        <v>109</v>
      </c>
      <c r="C345" t="str">
        <f t="shared" si="6"/>
        <v>1092</v>
      </c>
      <c r="D345" t="s">
        <v>112</v>
      </c>
      <c r="E345">
        <v>4</v>
      </c>
      <c r="N345" s="36">
        <v>10</v>
      </c>
      <c r="O345" s="36">
        <v>10</v>
      </c>
      <c r="P345" s="36">
        <v>20</v>
      </c>
      <c r="Q345" s="36">
        <v>20</v>
      </c>
      <c r="R345" s="36">
        <v>20</v>
      </c>
      <c r="S345" s="36">
        <v>20</v>
      </c>
      <c r="T345" s="36">
        <v>20</v>
      </c>
    </row>
    <row r="346" spans="1:20" x14ac:dyDescent="0.2">
      <c r="A346" s="47" t="s">
        <v>691</v>
      </c>
      <c r="B346" s="89">
        <f>VLOOKUP(D346,TabellenSRG!$B$4:$C$2729,2,FALSE)</f>
        <v>110</v>
      </c>
      <c r="C346" t="str">
        <f t="shared" si="6"/>
        <v>1100</v>
      </c>
      <c r="D346" t="s">
        <v>113</v>
      </c>
      <c r="E346">
        <v>2</v>
      </c>
      <c r="N346" s="36">
        <v>430</v>
      </c>
      <c r="O346" s="36">
        <v>410</v>
      </c>
      <c r="P346" s="36">
        <v>420</v>
      </c>
      <c r="Q346" s="36">
        <v>410</v>
      </c>
      <c r="R346" s="36">
        <v>420</v>
      </c>
      <c r="S346" s="36">
        <v>440</v>
      </c>
      <c r="T346" s="36">
        <v>430</v>
      </c>
    </row>
    <row r="347" spans="1:20" x14ac:dyDescent="0.2">
      <c r="A347" s="47" t="s">
        <v>692</v>
      </c>
      <c r="B347" s="89">
        <f>VLOOKUP(D347,TabellenSRG!$B$4:$C$2729,2,FALSE)</f>
        <v>110</v>
      </c>
      <c r="C347" t="str">
        <f t="shared" si="6"/>
        <v>1101</v>
      </c>
      <c r="D347" t="s">
        <v>113</v>
      </c>
      <c r="E347">
        <v>3</v>
      </c>
      <c r="N347" s="36">
        <v>380</v>
      </c>
      <c r="O347" s="36">
        <v>370</v>
      </c>
      <c r="P347" s="36">
        <v>360</v>
      </c>
      <c r="Q347" s="36">
        <v>360</v>
      </c>
      <c r="R347" s="36">
        <v>380</v>
      </c>
      <c r="S347" s="36">
        <v>390</v>
      </c>
      <c r="T347" s="36">
        <v>380</v>
      </c>
    </row>
    <row r="348" spans="1:20" x14ac:dyDescent="0.2">
      <c r="A348" s="47" t="s">
        <v>628</v>
      </c>
      <c r="B348" s="89">
        <f>VLOOKUP(D348,TabellenSRG!$B$4:$C$2729,2,FALSE)</f>
        <v>110</v>
      </c>
      <c r="C348" t="str">
        <f t="shared" si="6"/>
        <v>1102</v>
      </c>
      <c r="D348" t="s">
        <v>113</v>
      </c>
      <c r="E348">
        <v>4</v>
      </c>
      <c r="N348" s="36">
        <v>60</v>
      </c>
      <c r="O348" s="36">
        <v>60</v>
      </c>
      <c r="P348" s="36">
        <v>80</v>
      </c>
      <c r="Q348" s="36">
        <v>70</v>
      </c>
      <c r="R348" s="36">
        <v>60</v>
      </c>
      <c r="S348" s="36">
        <v>70</v>
      </c>
      <c r="T348" s="36">
        <v>70</v>
      </c>
    </row>
    <row r="349" spans="1:20" x14ac:dyDescent="0.2">
      <c r="A349" s="47" t="s">
        <v>691</v>
      </c>
      <c r="B349" s="89">
        <f>VLOOKUP(D349,TabellenSRG!$B$4:$C$2729,2,FALSE)</f>
        <v>111</v>
      </c>
      <c r="C349" t="str">
        <f t="shared" si="6"/>
        <v>1110</v>
      </c>
      <c r="D349" t="s">
        <v>114</v>
      </c>
      <c r="E349">
        <v>2</v>
      </c>
      <c r="N349" s="36">
        <v>170</v>
      </c>
      <c r="O349" s="36">
        <v>190</v>
      </c>
      <c r="P349" s="36">
        <v>190</v>
      </c>
      <c r="Q349" s="36">
        <v>200</v>
      </c>
      <c r="R349" s="36">
        <v>210</v>
      </c>
      <c r="S349" s="36">
        <v>220</v>
      </c>
      <c r="T349" s="36">
        <v>290</v>
      </c>
    </row>
    <row r="350" spans="1:20" x14ac:dyDescent="0.2">
      <c r="A350" s="47" t="s">
        <v>692</v>
      </c>
      <c r="B350" s="89">
        <f>VLOOKUP(D350,TabellenSRG!$B$4:$C$2729,2,FALSE)</f>
        <v>111</v>
      </c>
      <c r="C350" t="str">
        <f t="shared" si="6"/>
        <v>1111</v>
      </c>
      <c r="D350" t="s">
        <v>114</v>
      </c>
      <c r="E350">
        <v>3</v>
      </c>
      <c r="N350" s="36">
        <v>160</v>
      </c>
      <c r="O350" s="36">
        <v>170</v>
      </c>
      <c r="P350" s="36">
        <v>170</v>
      </c>
      <c r="Q350" s="36">
        <v>160</v>
      </c>
      <c r="R350" s="36">
        <v>160</v>
      </c>
      <c r="S350" s="36">
        <v>170</v>
      </c>
      <c r="T350" s="36">
        <v>230</v>
      </c>
    </row>
    <row r="351" spans="1:20" x14ac:dyDescent="0.2">
      <c r="A351" s="47" t="s">
        <v>628</v>
      </c>
      <c r="B351" s="89">
        <f>VLOOKUP(D351,TabellenSRG!$B$4:$C$2729,2,FALSE)</f>
        <v>111</v>
      </c>
      <c r="C351" t="str">
        <f t="shared" si="6"/>
        <v>1112</v>
      </c>
      <c r="D351" t="s">
        <v>114</v>
      </c>
      <c r="E351">
        <v>4</v>
      </c>
      <c r="N351" s="36">
        <v>30</v>
      </c>
      <c r="O351" s="36">
        <v>30</v>
      </c>
      <c r="P351" s="36">
        <v>40</v>
      </c>
      <c r="Q351" s="36">
        <v>40</v>
      </c>
      <c r="R351" s="36">
        <v>40</v>
      </c>
      <c r="S351" s="36">
        <v>40</v>
      </c>
      <c r="T351" s="36">
        <v>50</v>
      </c>
    </row>
    <row r="352" spans="1:20" x14ac:dyDescent="0.2">
      <c r="A352" s="47" t="s">
        <v>691</v>
      </c>
      <c r="B352" s="89">
        <f>VLOOKUP(D352,TabellenSRG!$B$4:$C$2729,2,FALSE)</f>
        <v>112</v>
      </c>
      <c r="C352" t="str">
        <f t="shared" si="6"/>
        <v>1120</v>
      </c>
      <c r="D352" t="s">
        <v>115</v>
      </c>
      <c r="E352">
        <v>2</v>
      </c>
      <c r="N352" s="36">
        <v>570</v>
      </c>
      <c r="O352" s="36">
        <v>580</v>
      </c>
      <c r="P352" s="36">
        <v>580</v>
      </c>
      <c r="Q352" s="36">
        <v>560</v>
      </c>
      <c r="R352" s="36">
        <v>560</v>
      </c>
      <c r="S352" s="36">
        <v>560</v>
      </c>
      <c r="T352" s="36">
        <v>570</v>
      </c>
    </row>
    <row r="353" spans="1:20" x14ac:dyDescent="0.2">
      <c r="A353" s="47" t="s">
        <v>692</v>
      </c>
      <c r="B353" s="89">
        <f>VLOOKUP(D353,TabellenSRG!$B$4:$C$2729,2,FALSE)</f>
        <v>112</v>
      </c>
      <c r="C353" t="str">
        <f t="shared" si="6"/>
        <v>1121</v>
      </c>
      <c r="D353" t="s">
        <v>115</v>
      </c>
      <c r="E353">
        <v>3</v>
      </c>
      <c r="N353" s="36">
        <v>490</v>
      </c>
      <c r="O353" s="36">
        <v>480</v>
      </c>
      <c r="P353" s="36">
        <v>480</v>
      </c>
      <c r="Q353" s="36">
        <v>460</v>
      </c>
      <c r="R353" s="36">
        <v>460</v>
      </c>
      <c r="S353" s="36">
        <v>450</v>
      </c>
      <c r="T353" s="36">
        <v>450</v>
      </c>
    </row>
    <row r="354" spans="1:20" x14ac:dyDescent="0.2">
      <c r="A354" s="47" t="s">
        <v>628</v>
      </c>
      <c r="B354" s="89">
        <f>VLOOKUP(D354,TabellenSRG!$B$4:$C$2729,2,FALSE)</f>
        <v>112</v>
      </c>
      <c r="C354" t="str">
        <f t="shared" si="6"/>
        <v>1122</v>
      </c>
      <c r="D354" t="s">
        <v>115</v>
      </c>
      <c r="E354">
        <v>4</v>
      </c>
      <c r="N354" s="36">
        <v>120</v>
      </c>
      <c r="O354" s="36">
        <v>140</v>
      </c>
      <c r="P354" s="36">
        <v>140</v>
      </c>
      <c r="Q354" s="36">
        <v>120</v>
      </c>
      <c r="R354" s="36">
        <v>120</v>
      </c>
      <c r="S354" s="36">
        <v>130</v>
      </c>
      <c r="T354" s="36">
        <v>160</v>
      </c>
    </row>
    <row r="355" spans="1:20" x14ac:dyDescent="0.2">
      <c r="A355" s="47" t="s">
        <v>691</v>
      </c>
      <c r="B355" s="89">
        <f>VLOOKUP(D355,TabellenSRG!$B$4:$C$2729,2,FALSE)</f>
        <v>113</v>
      </c>
      <c r="C355" t="str">
        <f t="shared" si="6"/>
        <v>1130</v>
      </c>
      <c r="D355" t="s">
        <v>116</v>
      </c>
      <c r="E355">
        <v>2</v>
      </c>
      <c r="N355" s="36">
        <v>160</v>
      </c>
      <c r="O355" s="36">
        <v>160</v>
      </c>
      <c r="P355" s="36">
        <v>160</v>
      </c>
      <c r="Q355" s="36">
        <v>160</v>
      </c>
      <c r="R355" s="36">
        <v>130</v>
      </c>
      <c r="S355" s="36">
        <v>130</v>
      </c>
      <c r="T355" s="36">
        <v>150</v>
      </c>
    </row>
    <row r="356" spans="1:20" x14ac:dyDescent="0.2">
      <c r="A356" s="47" t="s">
        <v>692</v>
      </c>
      <c r="B356" s="89">
        <f>VLOOKUP(D356,TabellenSRG!$B$4:$C$2729,2,FALSE)</f>
        <v>113</v>
      </c>
      <c r="C356" t="str">
        <f t="shared" si="6"/>
        <v>1131</v>
      </c>
      <c r="D356" t="s">
        <v>116</v>
      </c>
      <c r="E356">
        <v>3</v>
      </c>
      <c r="N356" s="36">
        <v>110</v>
      </c>
      <c r="O356" s="36">
        <v>110</v>
      </c>
      <c r="P356" s="36">
        <v>110</v>
      </c>
      <c r="Q356" s="36">
        <v>100</v>
      </c>
      <c r="R356" s="36">
        <v>50</v>
      </c>
      <c r="S356" s="36">
        <v>60</v>
      </c>
      <c r="T356" s="36">
        <v>70</v>
      </c>
    </row>
    <row r="357" spans="1:20" x14ac:dyDescent="0.2">
      <c r="A357" s="47" t="s">
        <v>628</v>
      </c>
      <c r="B357" s="89">
        <f>VLOOKUP(D357,TabellenSRG!$B$4:$C$2729,2,FALSE)</f>
        <v>113</v>
      </c>
      <c r="C357" t="str">
        <f t="shared" si="6"/>
        <v>1132</v>
      </c>
      <c r="D357" t="s">
        <v>116</v>
      </c>
      <c r="E357">
        <v>4</v>
      </c>
      <c r="N357" s="36">
        <v>60</v>
      </c>
      <c r="O357" s="36">
        <v>60</v>
      </c>
      <c r="P357" s="36">
        <v>60</v>
      </c>
      <c r="Q357" s="36">
        <v>60</v>
      </c>
      <c r="R357" s="36">
        <v>70</v>
      </c>
      <c r="S357" s="36">
        <v>70</v>
      </c>
      <c r="T357" s="36">
        <v>70</v>
      </c>
    </row>
    <row r="358" spans="1:20" x14ac:dyDescent="0.2">
      <c r="A358" s="47" t="s">
        <v>691</v>
      </c>
      <c r="B358" s="89">
        <f>VLOOKUP(D358,TabellenSRG!$B$4:$C$2729,2,FALSE)</f>
        <v>114</v>
      </c>
      <c r="C358" t="str">
        <f t="shared" si="6"/>
        <v>1140</v>
      </c>
      <c r="D358" t="s">
        <v>117</v>
      </c>
      <c r="E358">
        <v>2</v>
      </c>
      <c r="N358" s="36">
        <v>140</v>
      </c>
      <c r="O358" s="36">
        <v>150</v>
      </c>
      <c r="P358" s="36">
        <v>110</v>
      </c>
      <c r="Q358" s="36">
        <v>90</v>
      </c>
      <c r="R358" s="36">
        <v>80</v>
      </c>
      <c r="S358" s="36">
        <v>90</v>
      </c>
      <c r="T358" s="36">
        <v>100</v>
      </c>
    </row>
    <row r="359" spans="1:20" x14ac:dyDescent="0.2">
      <c r="A359" s="47" t="s">
        <v>692</v>
      </c>
      <c r="B359" s="89">
        <f>VLOOKUP(D359,TabellenSRG!$B$4:$C$2729,2,FALSE)</f>
        <v>114</v>
      </c>
      <c r="C359" t="str">
        <f t="shared" si="6"/>
        <v>1141</v>
      </c>
      <c r="D359" t="s">
        <v>117</v>
      </c>
      <c r="E359">
        <v>3</v>
      </c>
      <c r="N359" s="36">
        <v>120</v>
      </c>
      <c r="O359" s="36">
        <v>130</v>
      </c>
      <c r="P359" s="36">
        <v>90</v>
      </c>
      <c r="Q359" s="36">
        <v>60</v>
      </c>
      <c r="R359" s="36">
        <v>50</v>
      </c>
      <c r="S359" s="36">
        <v>60</v>
      </c>
      <c r="T359" s="36">
        <v>60</v>
      </c>
    </row>
    <row r="360" spans="1:20" x14ac:dyDescent="0.2">
      <c r="A360" s="47" t="s">
        <v>628</v>
      </c>
      <c r="B360" s="89">
        <f>VLOOKUP(D360,TabellenSRG!$B$4:$C$2729,2,FALSE)</f>
        <v>114</v>
      </c>
      <c r="C360" t="str">
        <f t="shared" si="6"/>
        <v>1142</v>
      </c>
      <c r="D360" t="s">
        <v>117</v>
      </c>
      <c r="E360">
        <v>4</v>
      </c>
      <c r="N360" s="36">
        <v>40</v>
      </c>
      <c r="O360" s="36">
        <v>30</v>
      </c>
      <c r="P360" s="36">
        <v>30</v>
      </c>
      <c r="Q360" s="36">
        <v>30</v>
      </c>
      <c r="R360" s="36">
        <v>30</v>
      </c>
      <c r="S360" s="36">
        <v>30</v>
      </c>
      <c r="T360" s="36">
        <v>30</v>
      </c>
    </row>
    <row r="361" spans="1:20" x14ac:dyDescent="0.2">
      <c r="A361" s="47" t="s">
        <v>691</v>
      </c>
      <c r="B361" s="89">
        <f>VLOOKUP(D361,TabellenSRG!$B$4:$C$2729,2,FALSE)</f>
        <v>115</v>
      </c>
      <c r="C361" t="str">
        <f t="shared" si="6"/>
        <v>1150</v>
      </c>
      <c r="D361" t="s">
        <v>118</v>
      </c>
      <c r="E361">
        <v>2</v>
      </c>
      <c r="N361" s="36">
        <v>470</v>
      </c>
      <c r="O361" s="36">
        <v>480</v>
      </c>
      <c r="P361" s="36">
        <v>470</v>
      </c>
      <c r="Q361" s="36">
        <v>470</v>
      </c>
      <c r="R361" s="36">
        <v>470</v>
      </c>
      <c r="S361" s="36">
        <v>450</v>
      </c>
      <c r="T361" s="36">
        <v>450</v>
      </c>
    </row>
    <row r="362" spans="1:20" x14ac:dyDescent="0.2">
      <c r="A362" s="47" t="s">
        <v>692</v>
      </c>
      <c r="B362" s="89">
        <f>VLOOKUP(D362,TabellenSRG!$B$4:$C$2729,2,FALSE)</f>
        <v>115</v>
      </c>
      <c r="C362" t="str">
        <f t="shared" si="6"/>
        <v>1151</v>
      </c>
      <c r="D362" t="s">
        <v>118</v>
      </c>
      <c r="E362">
        <v>3</v>
      </c>
      <c r="N362" s="36">
        <v>430</v>
      </c>
      <c r="O362" s="36">
        <v>440</v>
      </c>
      <c r="P362" s="36">
        <v>430</v>
      </c>
      <c r="Q362" s="36">
        <v>420</v>
      </c>
      <c r="R362" s="36">
        <v>420</v>
      </c>
      <c r="S362" s="36">
        <v>390</v>
      </c>
      <c r="T362" s="36">
        <v>380</v>
      </c>
    </row>
    <row r="363" spans="1:20" x14ac:dyDescent="0.2">
      <c r="A363" s="47" t="s">
        <v>628</v>
      </c>
      <c r="B363" s="89">
        <f>VLOOKUP(D363,TabellenSRG!$B$4:$C$2729,2,FALSE)</f>
        <v>115</v>
      </c>
      <c r="C363" t="str">
        <f t="shared" si="6"/>
        <v>1152</v>
      </c>
      <c r="D363" t="s">
        <v>118</v>
      </c>
      <c r="E363">
        <v>4</v>
      </c>
      <c r="N363" s="36">
        <v>60</v>
      </c>
      <c r="O363" s="36">
        <v>70</v>
      </c>
      <c r="P363" s="36">
        <v>70</v>
      </c>
      <c r="Q363" s="36">
        <v>80</v>
      </c>
      <c r="R363" s="36">
        <v>80</v>
      </c>
      <c r="S363" s="36">
        <v>80</v>
      </c>
      <c r="T363" s="36">
        <v>100</v>
      </c>
    </row>
    <row r="364" spans="1:20" x14ac:dyDescent="0.2">
      <c r="A364" s="47" t="s">
        <v>691</v>
      </c>
      <c r="B364" s="89">
        <f>VLOOKUP(D364,TabellenSRG!$B$4:$C$2729,2,FALSE)</f>
        <v>116</v>
      </c>
      <c r="C364" t="str">
        <f t="shared" si="6"/>
        <v>1160</v>
      </c>
      <c r="D364" t="s">
        <v>119</v>
      </c>
      <c r="E364">
        <v>2</v>
      </c>
      <c r="N364" s="36">
        <v>610</v>
      </c>
      <c r="O364" s="36">
        <v>660</v>
      </c>
      <c r="P364" s="36">
        <v>720</v>
      </c>
      <c r="Q364" s="36">
        <v>720</v>
      </c>
      <c r="R364" s="36">
        <v>730</v>
      </c>
      <c r="S364" s="36">
        <v>720</v>
      </c>
      <c r="T364" s="36">
        <v>720</v>
      </c>
    </row>
    <row r="365" spans="1:20" x14ac:dyDescent="0.2">
      <c r="A365" s="47" t="s">
        <v>692</v>
      </c>
      <c r="B365" s="89">
        <f>VLOOKUP(D365,TabellenSRG!$B$4:$C$2729,2,FALSE)</f>
        <v>116</v>
      </c>
      <c r="C365" t="str">
        <f t="shared" si="6"/>
        <v>1161</v>
      </c>
      <c r="D365" t="s">
        <v>119</v>
      </c>
      <c r="E365">
        <v>3</v>
      </c>
      <c r="N365" s="36">
        <v>410</v>
      </c>
      <c r="O365" s="36">
        <v>440</v>
      </c>
      <c r="P365" s="36">
        <v>480</v>
      </c>
      <c r="Q365" s="36">
        <v>490</v>
      </c>
      <c r="R365" s="36">
        <v>500</v>
      </c>
      <c r="S365" s="36">
        <v>480</v>
      </c>
      <c r="T365" s="36">
        <v>470</v>
      </c>
    </row>
    <row r="366" spans="1:20" x14ac:dyDescent="0.2">
      <c r="A366" s="47" t="s">
        <v>628</v>
      </c>
      <c r="B366" s="89">
        <f>VLOOKUP(D366,TabellenSRG!$B$4:$C$2729,2,FALSE)</f>
        <v>116</v>
      </c>
      <c r="C366" t="str">
        <f t="shared" si="6"/>
        <v>1162</v>
      </c>
      <c r="D366" t="s">
        <v>119</v>
      </c>
      <c r="E366">
        <v>4</v>
      </c>
      <c r="N366" s="36">
        <v>190</v>
      </c>
      <c r="O366" s="36">
        <v>210</v>
      </c>
      <c r="P366" s="36">
        <v>230</v>
      </c>
      <c r="Q366" s="36">
        <v>220</v>
      </c>
      <c r="R366" s="36">
        <v>200</v>
      </c>
      <c r="S366" s="36">
        <v>210</v>
      </c>
      <c r="T366" s="36">
        <v>230</v>
      </c>
    </row>
    <row r="367" spans="1:20" x14ac:dyDescent="0.2">
      <c r="A367" s="47" t="s">
        <v>691</v>
      </c>
      <c r="B367" s="89">
        <f>VLOOKUP(D367,TabellenSRG!$B$4:$C$2729,2,FALSE)</f>
        <v>117</v>
      </c>
      <c r="C367" t="str">
        <f t="shared" si="6"/>
        <v>1170</v>
      </c>
      <c r="D367" t="s">
        <v>120</v>
      </c>
      <c r="E367">
        <v>2</v>
      </c>
      <c r="N367" s="36">
        <v>50</v>
      </c>
      <c r="O367" s="36">
        <v>60</v>
      </c>
      <c r="P367" s="36">
        <v>60</v>
      </c>
      <c r="Q367" s="36">
        <v>50</v>
      </c>
      <c r="R367" s="36">
        <v>110</v>
      </c>
      <c r="S367" s="36">
        <v>130</v>
      </c>
      <c r="T367" s="36">
        <v>130</v>
      </c>
    </row>
    <row r="368" spans="1:20" x14ac:dyDescent="0.2">
      <c r="A368" s="47" t="s">
        <v>692</v>
      </c>
      <c r="B368" s="89">
        <f>VLOOKUP(D368,TabellenSRG!$B$4:$C$2729,2,FALSE)</f>
        <v>117</v>
      </c>
      <c r="C368" t="str">
        <f t="shared" si="6"/>
        <v>1171</v>
      </c>
      <c r="D368" t="s">
        <v>120</v>
      </c>
      <c r="E368">
        <v>3</v>
      </c>
      <c r="N368" s="36">
        <v>40</v>
      </c>
      <c r="O368" s="36">
        <v>50</v>
      </c>
      <c r="P368" s="36">
        <v>50</v>
      </c>
      <c r="Q368" s="36">
        <v>40</v>
      </c>
      <c r="R368" s="36">
        <v>100</v>
      </c>
      <c r="S368" s="36">
        <v>110</v>
      </c>
      <c r="T368" s="36">
        <v>100</v>
      </c>
    </row>
    <row r="369" spans="1:20" x14ac:dyDescent="0.2">
      <c r="A369" s="47" t="s">
        <v>628</v>
      </c>
      <c r="B369" s="89">
        <f>VLOOKUP(D369,TabellenSRG!$B$4:$C$2729,2,FALSE)</f>
        <v>117</v>
      </c>
      <c r="C369" t="str">
        <f t="shared" si="6"/>
        <v>1172</v>
      </c>
      <c r="D369" t="s">
        <v>120</v>
      </c>
      <c r="E369">
        <v>4</v>
      </c>
      <c r="N369" s="36">
        <v>10</v>
      </c>
      <c r="O369" s="36">
        <v>20</v>
      </c>
      <c r="P369" s="36">
        <v>10</v>
      </c>
      <c r="Q369" s="36">
        <v>10</v>
      </c>
      <c r="R369" s="36">
        <v>20</v>
      </c>
      <c r="S369" s="36">
        <v>30</v>
      </c>
      <c r="T369" s="36">
        <v>40</v>
      </c>
    </row>
    <row r="370" spans="1:20" x14ac:dyDescent="0.2">
      <c r="A370" s="47" t="s">
        <v>691</v>
      </c>
      <c r="B370" s="89">
        <f>VLOOKUP(D370,TabellenSRG!$B$4:$C$2729,2,FALSE)</f>
        <v>119</v>
      </c>
      <c r="C370" t="str">
        <f t="shared" si="6"/>
        <v>1190</v>
      </c>
      <c r="D370" t="s">
        <v>557</v>
      </c>
      <c r="E370">
        <v>2</v>
      </c>
      <c r="N370" s="36">
        <v>2280</v>
      </c>
      <c r="O370" s="36">
        <v>2390</v>
      </c>
      <c r="P370" s="36">
        <v>2340</v>
      </c>
      <c r="Q370" s="36">
        <v>2450</v>
      </c>
      <c r="R370" s="36">
        <v>2750</v>
      </c>
      <c r="S370" s="36">
        <v>2920</v>
      </c>
      <c r="T370" s="36">
        <v>2750</v>
      </c>
    </row>
    <row r="371" spans="1:20" x14ac:dyDescent="0.2">
      <c r="A371" s="47" t="s">
        <v>692</v>
      </c>
      <c r="B371" s="89">
        <f>VLOOKUP(D371,TabellenSRG!$B$4:$C$2729,2,FALSE)</f>
        <v>119</v>
      </c>
      <c r="C371" t="str">
        <f t="shared" si="6"/>
        <v>1191</v>
      </c>
      <c r="D371" t="s">
        <v>557</v>
      </c>
      <c r="E371">
        <v>3</v>
      </c>
      <c r="N371" s="36">
        <v>1760</v>
      </c>
      <c r="O371" s="36">
        <v>1830</v>
      </c>
      <c r="P371" s="36">
        <v>1760</v>
      </c>
      <c r="Q371" s="36">
        <v>1880</v>
      </c>
      <c r="R371" s="36">
        <v>2180</v>
      </c>
      <c r="S371" s="36">
        <v>2240</v>
      </c>
      <c r="T371" s="36">
        <v>2060</v>
      </c>
    </row>
    <row r="372" spans="1:20" x14ac:dyDescent="0.2">
      <c r="A372" s="47" t="s">
        <v>628</v>
      </c>
      <c r="B372" s="89">
        <f>VLOOKUP(D372,TabellenSRG!$B$4:$C$2729,2,FALSE)</f>
        <v>119</v>
      </c>
      <c r="C372" t="str">
        <f t="shared" si="6"/>
        <v>1192</v>
      </c>
      <c r="D372" t="s">
        <v>557</v>
      </c>
      <c r="E372">
        <v>4</v>
      </c>
      <c r="N372" s="36">
        <v>470</v>
      </c>
      <c r="O372" s="36">
        <v>520</v>
      </c>
      <c r="P372" s="36">
        <v>530</v>
      </c>
      <c r="Q372" s="36">
        <v>530</v>
      </c>
      <c r="R372" s="36">
        <v>550</v>
      </c>
      <c r="S372" s="36">
        <v>660</v>
      </c>
      <c r="T372" s="36">
        <v>640</v>
      </c>
    </row>
    <row r="373" spans="1:20" x14ac:dyDescent="0.2">
      <c r="A373" s="47" t="s">
        <v>691</v>
      </c>
      <c r="B373" s="89">
        <f>VLOOKUP(D373,TabellenSRG!$B$4:$C$2729,2,FALSE)</f>
        <v>120</v>
      </c>
      <c r="C373" t="str">
        <f t="shared" si="6"/>
        <v>1200</v>
      </c>
      <c r="D373" t="s">
        <v>123</v>
      </c>
      <c r="E373">
        <v>2</v>
      </c>
      <c r="N373" s="36">
        <v>100</v>
      </c>
      <c r="O373" s="36">
        <v>100</v>
      </c>
      <c r="P373" s="36">
        <v>110</v>
      </c>
      <c r="Q373" s="36">
        <v>120</v>
      </c>
      <c r="R373" s="36">
        <v>120</v>
      </c>
      <c r="S373" s="36">
        <v>120</v>
      </c>
      <c r="T373" s="36">
        <v>110</v>
      </c>
    </row>
    <row r="374" spans="1:20" x14ac:dyDescent="0.2">
      <c r="A374" s="47" t="s">
        <v>692</v>
      </c>
      <c r="B374" s="89">
        <f>VLOOKUP(D374,TabellenSRG!$B$4:$C$2729,2,FALSE)</f>
        <v>120</v>
      </c>
      <c r="C374" t="str">
        <f t="shared" si="6"/>
        <v>1201</v>
      </c>
      <c r="D374" t="s">
        <v>123</v>
      </c>
      <c r="E374">
        <v>3</v>
      </c>
      <c r="N374" s="36">
        <v>80</v>
      </c>
      <c r="O374" s="36">
        <v>80</v>
      </c>
      <c r="P374" s="36">
        <v>80</v>
      </c>
      <c r="Q374" s="36">
        <v>80</v>
      </c>
      <c r="R374" s="36">
        <v>80</v>
      </c>
      <c r="S374" s="36">
        <v>80</v>
      </c>
      <c r="T374" s="36">
        <v>70</v>
      </c>
    </row>
    <row r="375" spans="1:20" x14ac:dyDescent="0.2">
      <c r="A375" s="47" t="s">
        <v>628</v>
      </c>
      <c r="B375" s="89">
        <f>VLOOKUP(D375,TabellenSRG!$B$4:$C$2729,2,FALSE)</f>
        <v>120</v>
      </c>
      <c r="C375" t="str">
        <f t="shared" si="6"/>
        <v>1202</v>
      </c>
      <c r="D375" t="s">
        <v>123</v>
      </c>
      <c r="E375">
        <v>4</v>
      </c>
      <c r="N375" s="36">
        <v>30</v>
      </c>
      <c r="O375" s="36">
        <v>30</v>
      </c>
      <c r="P375" s="36">
        <v>40</v>
      </c>
      <c r="Q375" s="36">
        <v>40</v>
      </c>
      <c r="R375" s="36">
        <v>40</v>
      </c>
      <c r="S375" s="36">
        <v>40</v>
      </c>
      <c r="T375" s="36">
        <v>40</v>
      </c>
    </row>
    <row r="376" spans="1:20" x14ac:dyDescent="0.2">
      <c r="A376" s="47" t="s">
        <v>691</v>
      </c>
      <c r="B376" s="89">
        <f>VLOOKUP(D376,TabellenSRG!$B$4:$C$2729,2,FALSE)</f>
        <v>121</v>
      </c>
      <c r="C376" t="str">
        <f t="shared" si="6"/>
        <v>1210</v>
      </c>
      <c r="D376" t="s">
        <v>124</v>
      </c>
      <c r="E376">
        <v>2</v>
      </c>
      <c r="N376" s="36">
        <v>130</v>
      </c>
      <c r="O376" s="36">
        <v>140</v>
      </c>
      <c r="P376" s="36">
        <v>160</v>
      </c>
      <c r="Q376" s="36">
        <v>170</v>
      </c>
      <c r="R376" s="36">
        <v>160</v>
      </c>
      <c r="S376" s="36">
        <v>170</v>
      </c>
      <c r="T376" s="36">
        <v>170</v>
      </c>
    </row>
    <row r="377" spans="1:20" x14ac:dyDescent="0.2">
      <c r="A377" s="47" t="s">
        <v>692</v>
      </c>
      <c r="B377" s="89">
        <f>VLOOKUP(D377,TabellenSRG!$B$4:$C$2729,2,FALSE)</f>
        <v>121</v>
      </c>
      <c r="C377" t="str">
        <f t="shared" si="6"/>
        <v>1211</v>
      </c>
      <c r="D377" t="s">
        <v>124</v>
      </c>
      <c r="E377">
        <v>3</v>
      </c>
      <c r="N377" s="36">
        <v>110</v>
      </c>
      <c r="O377" s="36">
        <v>120</v>
      </c>
      <c r="P377" s="36">
        <v>130</v>
      </c>
      <c r="Q377" s="36">
        <v>140</v>
      </c>
      <c r="R377" s="36">
        <v>130</v>
      </c>
      <c r="S377" s="36">
        <v>140</v>
      </c>
      <c r="T377" s="36">
        <v>140</v>
      </c>
    </row>
    <row r="378" spans="1:20" x14ac:dyDescent="0.2">
      <c r="A378" s="47" t="s">
        <v>628</v>
      </c>
      <c r="B378" s="89">
        <f>VLOOKUP(D378,TabellenSRG!$B$4:$C$2729,2,FALSE)</f>
        <v>121</v>
      </c>
      <c r="C378" t="str">
        <f t="shared" si="6"/>
        <v>1212</v>
      </c>
      <c r="D378" t="s">
        <v>124</v>
      </c>
      <c r="E378">
        <v>4</v>
      </c>
      <c r="N378" s="36">
        <v>20</v>
      </c>
      <c r="O378" s="36">
        <v>30</v>
      </c>
      <c r="P378" s="36">
        <v>30</v>
      </c>
      <c r="Q378" s="36">
        <v>30</v>
      </c>
      <c r="R378" s="36">
        <v>30</v>
      </c>
      <c r="S378" s="36">
        <v>30</v>
      </c>
      <c r="T378" s="36">
        <v>30</v>
      </c>
    </row>
    <row r="379" spans="1:20" x14ac:dyDescent="0.2">
      <c r="A379" s="47" t="s">
        <v>691</v>
      </c>
      <c r="B379" s="89">
        <f>VLOOKUP(D379,TabellenSRG!$B$4:$C$2729,2,FALSE)</f>
        <v>122</v>
      </c>
      <c r="C379" t="str">
        <f t="shared" si="6"/>
        <v>1220</v>
      </c>
      <c r="D379" t="s">
        <v>125</v>
      </c>
      <c r="E379">
        <v>2</v>
      </c>
      <c r="N379" s="36">
        <v>170</v>
      </c>
      <c r="O379" s="36">
        <v>170</v>
      </c>
      <c r="P379" s="36">
        <v>200</v>
      </c>
      <c r="Q379" s="36">
        <v>190</v>
      </c>
      <c r="R379" s="36">
        <v>210</v>
      </c>
      <c r="S379" s="36">
        <v>210</v>
      </c>
      <c r="T379" s="36">
        <v>210</v>
      </c>
    </row>
    <row r="380" spans="1:20" x14ac:dyDescent="0.2">
      <c r="A380" s="47" t="s">
        <v>692</v>
      </c>
      <c r="B380" s="89">
        <f>VLOOKUP(D380,TabellenSRG!$B$4:$C$2729,2,FALSE)</f>
        <v>122</v>
      </c>
      <c r="C380" t="str">
        <f t="shared" si="6"/>
        <v>1221</v>
      </c>
      <c r="D380" t="s">
        <v>125</v>
      </c>
      <c r="E380">
        <v>3</v>
      </c>
      <c r="N380" s="36">
        <v>140</v>
      </c>
      <c r="O380" s="36">
        <v>130</v>
      </c>
      <c r="P380" s="36">
        <v>160</v>
      </c>
      <c r="Q380" s="36">
        <v>150</v>
      </c>
      <c r="R380" s="36">
        <v>170</v>
      </c>
      <c r="S380" s="36">
        <v>170</v>
      </c>
      <c r="T380" s="36">
        <v>160</v>
      </c>
    </row>
    <row r="381" spans="1:20" x14ac:dyDescent="0.2">
      <c r="A381" s="47" t="s">
        <v>628</v>
      </c>
      <c r="B381" s="89">
        <f>VLOOKUP(D381,TabellenSRG!$B$4:$C$2729,2,FALSE)</f>
        <v>122</v>
      </c>
      <c r="C381" t="str">
        <f t="shared" si="6"/>
        <v>1222</v>
      </c>
      <c r="D381" t="s">
        <v>125</v>
      </c>
      <c r="E381">
        <v>4</v>
      </c>
      <c r="N381" s="36">
        <v>20</v>
      </c>
      <c r="O381" s="36">
        <v>30</v>
      </c>
      <c r="P381" s="36">
        <v>30</v>
      </c>
      <c r="Q381" s="36">
        <v>30</v>
      </c>
      <c r="R381" s="36">
        <v>30</v>
      </c>
      <c r="S381" s="36">
        <v>30</v>
      </c>
      <c r="T381" s="36">
        <v>50</v>
      </c>
    </row>
    <row r="382" spans="1:20" x14ac:dyDescent="0.2">
      <c r="A382" s="47" t="s">
        <v>691</v>
      </c>
      <c r="B382" s="89">
        <f>VLOOKUP(D382,TabellenSRG!$B$4:$C$2729,2,FALSE)</f>
        <v>123</v>
      </c>
      <c r="C382" t="str">
        <f t="shared" si="6"/>
        <v>1230</v>
      </c>
      <c r="D382" t="s">
        <v>126</v>
      </c>
      <c r="E382">
        <v>2</v>
      </c>
      <c r="N382" s="36">
        <v>40</v>
      </c>
      <c r="O382" s="36">
        <v>40</v>
      </c>
      <c r="P382" s="36">
        <v>40</v>
      </c>
      <c r="Q382" s="36">
        <v>50</v>
      </c>
      <c r="R382" s="36">
        <v>50</v>
      </c>
      <c r="S382" s="36">
        <v>50</v>
      </c>
      <c r="T382" s="36">
        <v>60</v>
      </c>
    </row>
    <row r="383" spans="1:20" x14ac:dyDescent="0.2">
      <c r="A383" s="47" t="s">
        <v>692</v>
      </c>
      <c r="B383" s="89">
        <f>VLOOKUP(D383,TabellenSRG!$B$4:$C$2729,2,FALSE)</f>
        <v>123</v>
      </c>
      <c r="C383" t="str">
        <f t="shared" si="6"/>
        <v>1231</v>
      </c>
      <c r="D383" t="s">
        <v>126</v>
      </c>
      <c r="E383">
        <v>3</v>
      </c>
      <c r="N383" s="36">
        <v>20</v>
      </c>
      <c r="O383" s="36">
        <v>20</v>
      </c>
      <c r="P383" s="36">
        <v>20</v>
      </c>
      <c r="Q383" s="36">
        <v>30</v>
      </c>
      <c r="R383" s="36">
        <v>30</v>
      </c>
      <c r="S383" s="36">
        <v>30</v>
      </c>
      <c r="T383" s="36">
        <v>30</v>
      </c>
    </row>
    <row r="384" spans="1:20" x14ac:dyDescent="0.2">
      <c r="A384" s="47" t="s">
        <v>628</v>
      </c>
      <c r="B384" s="89">
        <f>VLOOKUP(D384,TabellenSRG!$B$4:$C$2729,2,FALSE)</f>
        <v>123</v>
      </c>
      <c r="C384" t="str">
        <f t="shared" si="6"/>
        <v>1232</v>
      </c>
      <c r="D384" t="s">
        <v>126</v>
      </c>
      <c r="E384">
        <v>4</v>
      </c>
      <c r="N384" s="36">
        <v>20</v>
      </c>
      <c r="O384" s="36">
        <v>20</v>
      </c>
      <c r="P384" s="36">
        <v>20</v>
      </c>
      <c r="Q384" s="36">
        <v>20</v>
      </c>
      <c r="R384" s="36">
        <v>20</v>
      </c>
      <c r="S384" s="36">
        <v>30</v>
      </c>
      <c r="T384" s="36">
        <v>30</v>
      </c>
    </row>
    <row r="385" spans="1:20" x14ac:dyDescent="0.2">
      <c r="A385" s="47" t="s">
        <v>691</v>
      </c>
      <c r="B385" s="89">
        <f>VLOOKUP(D385,TabellenSRG!$B$4:$C$2729,2,FALSE)</f>
        <v>124</v>
      </c>
      <c r="C385" t="str">
        <f t="shared" si="6"/>
        <v>1240</v>
      </c>
      <c r="D385" t="s">
        <v>127</v>
      </c>
      <c r="E385">
        <v>2</v>
      </c>
      <c r="N385" s="36" t="s">
        <v>617</v>
      </c>
      <c r="O385" s="36" t="s">
        <v>617</v>
      </c>
      <c r="P385" s="36">
        <v>990</v>
      </c>
      <c r="Q385" s="36">
        <v>1230</v>
      </c>
      <c r="R385" s="36">
        <v>1630</v>
      </c>
      <c r="S385" s="36">
        <v>2070</v>
      </c>
      <c r="T385" s="36">
        <v>2240</v>
      </c>
    </row>
    <row r="386" spans="1:20" x14ac:dyDescent="0.2">
      <c r="A386" s="47" t="s">
        <v>692</v>
      </c>
      <c r="B386" s="89">
        <f>VLOOKUP(D386,TabellenSRG!$B$4:$C$2729,2,FALSE)</f>
        <v>124</v>
      </c>
      <c r="C386" t="str">
        <f t="shared" si="6"/>
        <v>1241</v>
      </c>
      <c r="D386" t="s">
        <v>127</v>
      </c>
      <c r="E386">
        <v>3</v>
      </c>
      <c r="N386" s="36" t="s">
        <v>617</v>
      </c>
      <c r="O386" s="36" t="s">
        <v>617</v>
      </c>
      <c r="P386" s="36">
        <v>790</v>
      </c>
      <c r="Q386" s="36">
        <v>1000</v>
      </c>
      <c r="R386" s="36">
        <v>1340</v>
      </c>
      <c r="S386" s="36">
        <v>1810</v>
      </c>
      <c r="T386" s="36">
        <v>1910</v>
      </c>
    </row>
    <row r="387" spans="1:20" x14ac:dyDescent="0.2">
      <c r="A387" s="47" t="s">
        <v>628</v>
      </c>
      <c r="B387" s="89">
        <f>VLOOKUP(D387,TabellenSRG!$B$4:$C$2729,2,FALSE)</f>
        <v>124</v>
      </c>
      <c r="C387" t="str">
        <f t="shared" si="6"/>
        <v>1242</v>
      </c>
      <c r="D387" t="s">
        <v>127</v>
      </c>
      <c r="E387">
        <v>4</v>
      </c>
      <c r="N387" s="36" t="s">
        <v>617</v>
      </c>
      <c r="O387" s="36" t="s">
        <v>617</v>
      </c>
      <c r="P387" s="36">
        <v>190</v>
      </c>
      <c r="Q387" s="36">
        <v>230</v>
      </c>
      <c r="R387" s="36">
        <v>270</v>
      </c>
      <c r="S387" s="36">
        <v>330</v>
      </c>
      <c r="T387" s="36">
        <v>400</v>
      </c>
    </row>
    <row r="388" spans="1:20" x14ac:dyDescent="0.2">
      <c r="A388" s="47" t="s">
        <v>691</v>
      </c>
      <c r="B388" s="89">
        <f>VLOOKUP(D388,TabellenSRG!$B$4:$C$2729,2,FALSE)</f>
        <v>125</v>
      </c>
      <c r="C388" t="str">
        <f t="shared" ref="C388:C451" si="7">B388&amp;A388</f>
        <v>1250</v>
      </c>
      <c r="D388" t="s">
        <v>128</v>
      </c>
      <c r="E388">
        <v>2</v>
      </c>
      <c r="N388" s="36">
        <v>60</v>
      </c>
      <c r="O388" s="36">
        <v>70</v>
      </c>
      <c r="P388" s="36">
        <v>70</v>
      </c>
      <c r="Q388" s="36">
        <v>70</v>
      </c>
      <c r="R388" s="36">
        <v>70</v>
      </c>
      <c r="S388" s="36">
        <v>70</v>
      </c>
      <c r="T388" s="36">
        <v>60</v>
      </c>
    </row>
    <row r="389" spans="1:20" x14ac:dyDescent="0.2">
      <c r="A389" s="47" t="s">
        <v>692</v>
      </c>
      <c r="B389" s="89">
        <f>VLOOKUP(D389,TabellenSRG!$B$4:$C$2729,2,FALSE)</f>
        <v>125</v>
      </c>
      <c r="C389" t="str">
        <f t="shared" si="7"/>
        <v>1251</v>
      </c>
      <c r="D389" t="s">
        <v>128</v>
      </c>
      <c r="E389">
        <v>3</v>
      </c>
      <c r="N389" s="36">
        <v>60</v>
      </c>
      <c r="O389" s="36">
        <v>60</v>
      </c>
      <c r="P389" s="36">
        <v>60</v>
      </c>
      <c r="Q389" s="36">
        <v>60</v>
      </c>
      <c r="R389" s="36">
        <v>60</v>
      </c>
      <c r="S389" s="36">
        <v>60</v>
      </c>
      <c r="T389" s="36">
        <v>60</v>
      </c>
    </row>
    <row r="390" spans="1:20" x14ac:dyDescent="0.2">
      <c r="A390" s="47" t="s">
        <v>628</v>
      </c>
      <c r="B390" s="89">
        <f>VLOOKUP(D390,TabellenSRG!$B$4:$C$2729,2,FALSE)</f>
        <v>125</v>
      </c>
      <c r="C390" t="str">
        <f t="shared" si="7"/>
        <v>1252</v>
      </c>
      <c r="D390" t="s">
        <v>128</v>
      </c>
      <c r="E390">
        <v>4</v>
      </c>
      <c r="N390" s="36">
        <v>10</v>
      </c>
      <c r="O390" s="36">
        <v>10</v>
      </c>
      <c r="P390" s="36">
        <v>10</v>
      </c>
      <c r="Q390" s="36">
        <v>10</v>
      </c>
      <c r="R390" s="36">
        <v>10</v>
      </c>
      <c r="S390" s="36">
        <v>10</v>
      </c>
      <c r="T390" s="36">
        <v>10</v>
      </c>
    </row>
    <row r="391" spans="1:20" x14ac:dyDescent="0.2">
      <c r="A391" s="47" t="s">
        <v>691</v>
      </c>
      <c r="B391" s="89">
        <f>VLOOKUP(D391,TabellenSRG!$B$4:$C$2729,2,FALSE)</f>
        <v>126</v>
      </c>
      <c r="C391" t="str">
        <f t="shared" si="7"/>
        <v>1260</v>
      </c>
      <c r="D391" t="s">
        <v>129</v>
      </c>
      <c r="E391">
        <v>2</v>
      </c>
      <c r="N391" s="36">
        <v>890</v>
      </c>
      <c r="O391" s="36">
        <v>690</v>
      </c>
      <c r="P391" s="36">
        <v>690</v>
      </c>
      <c r="Q391" s="36">
        <v>640</v>
      </c>
      <c r="R391" s="36">
        <v>680</v>
      </c>
      <c r="S391" s="36">
        <v>690</v>
      </c>
      <c r="T391" s="36">
        <v>750</v>
      </c>
    </row>
    <row r="392" spans="1:20" x14ac:dyDescent="0.2">
      <c r="A392" s="47" t="s">
        <v>692</v>
      </c>
      <c r="B392" s="89">
        <f>VLOOKUP(D392,TabellenSRG!$B$4:$C$2729,2,FALSE)</f>
        <v>126</v>
      </c>
      <c r="C392" t="str">
        <f t="shared" si="7"/>
        <v>1261</v>
      </c>
      <c r="D392" t="s">
        <v>129</v>
      </c>
      <c r="E392">
        <v>3</v>
      </c>
      <c r="N392" s="36">
        <v>630</v>
      </c>
      <c r="O392" s="36">
        <v>610</v>
      </c>
      <c r="P392" s="36">
        <v>570</v>
      </c>
      <c r="Q392" s="36">
        <v>520</v>
      </c>
      <c r="R392" s="36">
        <v>540</v>
      </c>
      <c r="S392" s="36">
        <v>570</v>
      </c>
      <c r="T392" s="36">
        <v>610</v>
      </c>
    </row>
    <row r="393" spans="1:20" x14ac:dyDescent="0.2">
      <c r="A393" s="47" t="s">
        <v>628</v>
      </c>
      <c r="B393" s="89">
        <f>VLOOKUP(D393,TabellenSRG!$B$4:$C$2729,2,FALSE)</f>
        <v>126</v>
      </c>
      <c r="C393" t="str">
        <f t="shared" si="7"/>
        <v>1262</v>
      </c>
      <c r="D393" t="s">
        <v>129</v>
      </c>
      <c r="E393">
        <v>4</v>
      </c>
      <c r="N393" s="36">
        <v>190</v>
      </c>
      <c r="O393" s="36">
        <v>100</v>
      </c>
      <c r="P393" s="36">
        <v>110</v>
      </c>
      <c r="Q393" s="36">
        <v>130</v>
      </c>
      <c r="R393" s="36">
        <v>120</v>
      </c>
      <c r="S393" s="36">
        <v>130</v>
      </c>
      <c r="T393" s="36">
        <v>170</v>
      </c>
    </row>
    <row r="394" spans="1:20" x14ac:dyDescent="0.2">
      <c r="A394" s="47" t="s">
        <v>691</v>
      </c>
      <c r="B394" s="89">
        <f>VLOOKUP(D394,TabellenSRG!$B$4:$C$2729,2,FALSE)</f>
        <v>127</v>
      </c>
      <c r="C394" t="str">
        <f t="shared" si="7"/>
        <v>1270</v>
      </c>
      <c r="D394" t="s">
        <v>130</v>
      </c>
      <c r="E394">
        <v>2</v>
      </c>
      <c r="N394" s="36">
        <v>110</v>
      </c>
      <c r="O394" s="36">
        <v>110</v>
      </c>
      <c r="P394" s="36">
        <v>120</v>
      </c>
      <c r="Q394" s="36">
        <v>130</v>
      </c>
      <c r="R394" s="36">
        <v>170</v>
      </c>
      <c r="S394" s="36">
        <v>180</v>
      </c>
      <c r="T394" s="36">
        <v>200</v>
      </c>
    </row>
    <row r="395" spans="1:20" x14ac:dyDescent="0.2">
      <c r="A395" s="47" t="s">
        <v>692</v>
      </c>
      <c r="B395" s="89">
        <f>VLOOKUP(D395,TabellenSRG!$B$4:$C$2729,2,FALSE)</f>
        <v>127</v>
      </c>
      <c r="C395" t="str">
        <f t="shared" si="7"/>
        <v>1271</v>
      </c>
      <c r="D395" t="s">
        <v>130</v>
      </c>
      <c r="E395">
        <v>3</v>
      </c>
      <c r="N395" s="36">
        <v>100</v>
      </c>
      <c r="O395" s="36">
        <v>100</v>
      </c>
      <c r="P395" s="36">
        <v>100</v>
      </c>
      <c r="Q395" s="36">
        <v>110</v>
      </c>
      <c r="R395" s="36">
        <v>140</v>
      </c>
      <c r="S395" s="36">
        <v>160</v>
      </c>
      <c r="T395" s="36">
        <v>170</v>
      </c>
    </row>
    <row r="396" spans="1:20" x14ac:dyDescent="0.2">
      <c r="A396" s="47" t="s">
        <v>628</v>
      </c>
      <c r="B396" s="89">
        <f>VLOOKUP(D396,TabellenSRG!$B$4:$C$2729,2,FALSE)</f>
        <v>127</v>
      </c>
      <c r="C396" t="str">
        <f t="shared" si="7"/>
        <v>1272</v>
      </c>
      <c r="D396" t="s">
        <v>130</v>
      </c>
      <c r="E396">
        <v>4</v>
      </c>
      <c r="N396" s="36">
        <v>20</v>
      </c>
      <c r="O396" s="36">
        <v>30</v>
      </c>
      <c r="P396" s="36">
        <v>30</v>
      </c>
      <c r="Q396" s="36">
        <v>40</v>
      </c>
      <c r="R396" s="36">
        <v>40</v>
      </c>
      <c r="S396" s="36">
        <v>50</v>
      </c>
      <c r="T396" s="36">
        <v>50</v>
      </c>
    </row>
    <row r="397" spans="1:20" x14ac:dyDescent="0.2">
      <c r="A397" s="47" t="s">
        <v>691</v>
      </c>
      <c r="B397" s="89">
        <f>VLOOKUP(D397,TabellenSRG!$B$4:$C$2729,2,FALSE)</f>
        <v>128</v>
      </c>
      <c r="C397" t="str">
        <f t="shared" si="7"/>
        <v>1280</v>
      </c>
      <c r="D397" t="s">
        <v>131</v>
      </c>
      <c r="E397">
        <v>2</v>
      </c>
      <c r="N397" s="36">
        <v>740</v>
      </c>
      <c r="O397" s="36">
        <v>770</v>
      </c>
      <c r="P397" s="36">
        <v>720</v>
      </c>
      <c r="Q397" s="36">
        <v>770</v>
      </c>
      <c r="R397" s="36">
        <v>770</v>
      </c>
      <c r="S397" s="36">
        <v>750</v>
      </c>
      <c r="T397" s="36">
        <v>760</v>
      </c>
    </row>
    <row r="398" spans="1:20" x14ac:dyDescent="0.2">
      <c r="A398" s="47" t="s">
        <v>692</v>
      </c>
      <c r="B398" s="89">
        <f>VLOOKUP(D398,TabellenSRG!$B$4:$C$2729,2,FALSE)</f>
        <v>128</v>
      </c>
      <c r="C398" t="str">
        <f t="shared" si="7"/>
        <v>1281</v>
      </c>
      <c r="D398" t="s">
        <v>131</v>
      </c>
      <c r="E398">
        <v>3</v>
      </c>
      <c r="N398" s="36">
        <v>650</v>
      </c>
      <c r="O398" s="36">
        <v>660</v>
      </c>
      <c r="P398" s="36">
        <v>610</v>
      </c>
      <c r="Q398" s="36">
        <v>650</v>
      </c>
      <c r="R398" s="36">
        <v>650</v>
      </c>
      <c r="S398" s="36">
        <v>630</v>
      </c>
      <c r="T398" s="36">
        <v>620</v>
      </c>
    </row>
    <row r="399" spans="1:20" x14ac:dyDescent="0.2">
      <c r="A399" s="47" t="s">
        <v>628</v>
      </c>
      <c r="B399" s="89">
        <f>VLOOKUP(D399,TabellenSRG!$B$4:$C$2729,2,FALSE)</f>
        <v>128</v>
      </c>
      <c r="C399" t="str">
        <f t="shared" si="7"/>
        <v>1282</v>
      </c>
      <c r="D399" t="s">
        <v>131</v>
      </c>
      <c r="E399">
        <v>4</v>
      </c>
      <c r="N399" s="36">
        <v>90</v>
      </c>
      <c r="O399" s="36">
        <v>100</v>
      </c>
      <c r="P399" s="36">
        <v>110</v>
      </c>
      <c r="Q399" s="36">
        <v>120</v>
      </c>
      <c r="R399" s="36">
        <v>120</v>
      </c>
      <c r="S399" s="36">
        <v>140</v>
      </c>
      <c r="T399" s="36">
        <v>140</v>
      </c>
    </row>
    <row r="400" spans="1:20" x14ac:dyDescent="0.2">
      <c r="A400" s="47" t="s">
        <v>691</v>
      </c>
      <c r="B400" s="89">
        <f>VLOOKUP(D400,TabellenSRG!$B$4:$C$2729,2,FALSE)</f>
        <v>129</v>
      </c>
      <c r="C400" t="str">
        <f t="shared" si="7"/>
        <v>1290</v>
      </c>
      <c r="D400" t="s">
        <v>132</v>
      </c>
      <c r="E400">
        <v>2</v>
      </c>
      <c r="N400" s="36">
        <v>350</v>
      </c>
      <c r="O400" s="36">
        <v>360</v>
      </c>
      <c r="P400" s="36">
        <v>310</v>
      </c>
      <c r="Q400" s="36">
        <v>320</v>
      </c>
      <c r="R400" s="36">
        <v>340</v>
      </c>
      <c r="S400" s="36">
        <v>350</v>
      </c>
      <c r="T400" s="36">
        <v>360</v>
      </c>
    </row>
    <row r="401" spans="1:20" x14ac:dyDescent="0.2">
      <c r="A401" s="47" t="s">
        <v>692</v>
      </c>
      <c r="B401" s="89">
        <f>VLOOKUP(D401,TabellenSRG!$B$4:$C$2729,2,FALSE)</f>
        <v>129</v>
      </c>
      <c r="C401" t="str">
        <f t="shared" si="7"/>
        <v>1291</v>
      </c>
      <c r="D401" t="s">
        <v>132</v>
      </c>
      <c r="E401">
        <v>3</v>
      </c>
      <c r="N401" s="36">
        <v>260</v>
      </c>
      <c r="O401" s="36">
        <v>270</v>
      </c>
      <c r="P401" s="36">
        <v>250</v>
      </c>
      <c r="Q401" s="36">
        <v>260</v>
      </c>
      <c r="R401" s="36">
        <v>270</v>
      </c>
      <c r="S401" s="36">
        <v>270</v>
      </c>
      <c r="T401" s="36">
        <v>270</v>
      </c>
    </row>
    <row r="402" spans="1:20" x14ac:dyDescent="0.2">
      <c r="A402" s="47" t="s">
        <v>628</v>
      </c>
      <c r="B402" s="89">
        <f>VLOOKUP(D402,TabellenSRG!$B$4:$C$2729,2,FALSE)</f>
        <v>129</v>
      </c>
      <c r="C402" t="str">
        <f t="shared" si="7"/>
        <v>1292</v>
      </c>
      <c r="D402" t="s">
        <v>132</v>
      </c>
      <c r="E402">
        <v>4</v>
      </c>
      <c r="N402" s="36">
        <v>100</v>
      </c>
      <c r="O402" s="36">
        <v>100</v>
      </c>
      <c r="P402" s="36">
        <v>80</v>
      </c>
      <c r="Q402" s="36">
        <v>90</v>
      </c>
      <c r="R402" s="36">
        <v>90</v>
      </c>
      <c r="S402" s="36">
        <v>90</v>
      </c>
      <c r="T402" s="36">
        <v>120</v>
      </c>
    </row>
    <row r="403" spans="1:20" x14ac:dyDescent="0.2">
      <c r="A403" s="47" t="s">
        <v>691</v>
      </c>
      <c r="B403" s="89">
        <f>VLOOKUP(D403,TabellenSRG!$B$4:$C$2729,2,FALSE)</f>
        <v>130</v>
      </c>
      <c r="C403" t="str">
        <f t="shared" si="7"/>
        <v>1300</v>
      </c>
      <c r="D403" t="s">
        <v>133</v>
      </c>
      <c r="E403">
        <v>2</v>
      </c>
      <c r="N403" s="36">
        <v>130</v>
      </c>
      <c r="O403" s="36">
        <v>120</v>
      </c>
      <c r="P403" s="36">
        <v>100</v>
      </c>
      <c r="Q403" s="36">
        <v>90</v>
      </c>
      <c r="R403" s="36">
        <v>20</v>
      </c>
      <c r="S403" s="36">
        <v>20</v>
      </c>
      <c r="T403" s="36">
        <v>30</v>
      </c>
    </row>
    <row r="404" spans="1:20" x14ac:dyDescent="0.2">
      <c r="A404" s="47" t="s">
        <v>692</v>
      </c>
      <c r="B404" s="89">
        <f>VLOOKUP(D404,TabellenSRG!$B$4:$C$2729,2,FALSE)</f>
        <v>130</v>
      </c>
      <c r="C404" t="str">
        <f t="shared" si="7"/>
        <v>1301</v>
      </c>
      <c r="D404" t="s">
        <v>133</v>
      </c>
      <c r="E404">
        <v>3</v>
      </c>
      <c r="N404" s="36">
        <v>120</v>
      </c>
      <c r="O404" s="36">
        <v>110</v>
      </c>
      <c r="P404" s="36">
        <v>90</v>
      </c>
      <c r="Q404" s="36">
        <v>90</v>
      </c>
      <c r="R404" s="36">
        <v>10</v>
      </c>
      <c r="S404" s="36">
        <v>20</v>
      </c>
      <c r="T404" s="36">
        <v>10</v>
      </c>
    </row>
    <row r="405" spans="1:20" x14ac:dyDescent="0.2">
      <c r="A405" s="47" t="s">
        <v>628</v>
      </c>
      <c r="B405" s="89">
        <f>VLOOKUP(D405,TabellenSRG!$B$4:$C$2729,2,FALSE)</f>
        <v>130</v>
      </c>
      <c r="C405" t="str">
        <f t="shared" si="7"/>
        <v>1302</v>
      </c>
      <c r="D405" t="s">
        <v>133</v>
      </c>
      <c r="E405">
        <v>4</v>
      </c>
      <c r="N405" s="36">
        <v>20</v>
      </c>
      <c r="O405" s="36">
        <v>10</v>
      </c>
      <c r="P405" s="36">
        <v>10</v>
      </c>
      <c r="Q405" s="36">
        <v>10</v>
      </c>
      <c r="R405" s="36">
        <v>10</v>
      </c>
      <c r="S405" s="36">
        <v>20</v>
      </c>
      <c r="T405" s="36">
        <v>20</v>
      </c>
    </row>
    <row r="406" spans="1:20" x14ac:dyDescent="0.2">
      <c r="A406" s="47" t="s">
        <v>691</v>
      </c>
      <c r="B406" s="89">
        <f>VLOOKUP(D406,TabellenSRG!$B$4:$C$2729,2,FALSE)</f>
        <v>131</v>
      </c>
      <c r="C406" t="str">
        <f t="shared" si="7"/>
        <v>1310</v>
      </c>
      <c r="D406" t="s">
        <v>134</v>
      </c>
      <c r="E406">
        <v>2</v>
      </c>
      <c r="N406" s="36">
        <v>290</v>
      </c>
      <c r="O406" s="36">
        <v>280</v>
      </c>
      <c r="P406" s="36">
        <v>260</v>
      </c>
      <c r="Q406" s="36">
        <v>250</v>
      </c>
      <c r="R406" s="36">
        <v>250</v>
      </c>
      <c r="S406" s="36">
        <v>240</v>
      </c>
      <c r="T406" s="36">
        <v>240</v>
      </c>
    </row>
    <row r="407" spans="1:20" x14ac:dyDescent="0.2">
      <c r="A407" s="47" t="s">
        <v>692</v>
      </c>
      <c r="B407" s="89">
        <f>VLOOKUP(D407,TabellenSRG!$B$4:$C$2729,2,FALSE)</f>
        <v>131</v>
      </c>
      <c r="C407" t="str">
        <f t="shared" si="7"/>
        <v>1311</v>
      </c>
      <c r="D407" t="s">
        <v>134</v>
      </c>
      <c r="E407">
        <v>3</v>
      </c>
      <c r="N407" s="36">
        <v>260</v>
      </c>
      <c r="O407" s="36">
        <v>250</v>
      </c>
      <c r="P407" s="36">
        <v>220</v>
      </c>
      <c r="Q407" s="36">
        <v>230</v>
      </c>
      <c r="R407" s="36">
        <v>210</v>
      </c>
      <c r="S407" s="36">
        <v>210</v>
      </c>
      <c r="T407" s="36">
        <v>200</v>
      </c>
    </row>
    <row r="408" spans="1:20" x14ac:dyDescent="0.2">
      <c r="A408" s="47" t="s">
        <v>628</v>
      </c>
      <c r="B408" s="89">
        <f>VLOOKUP(D408,TabellenSRG!$B$4:$C$2729,2,FALSE)</f>
        <v>131</v>
      </c>
      <c r="C408" t="str">
        <f t="shared" si="7"/>
        <v>1312</v>
      </c>
      <c r="D408" t="s">
        <v>134</v>
      </c>
      <c r="E408">
        <v>4</v>
      </c>
      <c r="N408" s="36">
        <v>70</v>
      </c>
      <c r="O408" s="36">
        <v>80</v>
      </c>
      <c r="P408" s="36">
        <v>60</v>
      </c>
      <c r="Q408" s="36">
        <v>60</v>
      </c>
      <c r="R408" s="36">
        <v>60</v>
      </c>
      <c r="S408" s="36">
        <v>60</v>
      </c>
      <c r="T408" s="36">
        <v>70</v>
      </c>
    </row>
    <row r="409" spans="1:20" x14ac:dyDescent="0.2">
      <c r="A409" s="47" t="s">
        <v>691</v>
      </c>
      <c r="B409" s="89">
        <f>VLOOKUP(D409,TabellenSRG!$B$4:$C$2729,2,FALSE)</f>
        <v>132</v>
      </c>
      <c r="C409" t="str">
        <f t="shared" si="7"/>
        <v>1320</v>
      </c>
      <c r="D409" t="s">
        <v>135</v>
      </c>
      <c r="E409">
        <v>2</v>
      </c>
      <c r="N409" s="36">
        <v>320</v>
      </c>
      <c r="O409" s="36">
        <v>310</v>
      </c>
      <c r="P409" s="36">
        <v>290</v>
      </c>
      <c r="Q409" s="36">
        <v>280</v>
      </c>
      <c r="R409" s="36">
        <v>290</v>
      </c>
      <c r="S409" s="36">
        <v>280</v>
      </c>
      <c r="T409" s="36">
        <v>290</v>
      </c>
    </row>
    <row r="410" spans="1:20" x14ac:dyDescent="0.2">
      <c r="A410" s="47" t="s">
        <v>692</v>
      </c>
      <c r="B410" s="89">
        <f>VLOOKUP(D410,TabellenSRG!$B$4:$C$2729,2,FALSE)</f>
        <v>132</v>
      </c>
      <c r="C410" t="str">
        <f t="shared" si="7"/>
        <v>1321</v>
      </c>
      <c r="D410" t="s">
        <v>135</v>
      </c>
      <c r="E410">
        <v>3</v>
      </c>
      <c r="N410" s="36">
        <v>290</v>
      </c>
      <c r="O410" s="36">
        <v>270</v>
      </c>
      <c r="P410" s="36">
        <v>240</v>
      </c>
      <c r="Q410" s="36">
        <v>240</v>
      </c>
      <c r="R410" s="36">
        <v>250</v>
      </c>
      <c r="S410" s="36">
        <v>240</v>
      </c>
      <c r="T410" s="36">
        <v>250</v>
      </c>
    </row>
    <row r="411" spans="1:20" x14ac:dyDescent="0.2">
      <c r="A411" s="47" t="s">
        <v>628</v>
      </c>
      <c r="B411" s="89">
        <f>VLOOKUP(D411,TabellenSRG!$B$4:$C$2729,2,FALSE)</f>
        <v>132</v>
      </c>
      <c r="C411" t="str">
        <f t="shared" si="7"/>
        <v>1322</v>
      </c>
      <c r="D411" t="s">
        <v>135</v>
      </c>
      <c r="E411">
        <v>4</v>
      </c>
      <c r="N411" s="36">
        <v>60</v>
      </c>
      <c r="O411" s="36">
        <v>70</v>
      </c>
      <c r="P411" s="36">
        <v>70</v>
      </c>
      <c r="Q411" s="36">
        <v>70</v>
      </c>
      <c r="R411" s="36">
        <v>70</v>
      </c>
      <c r="S411" s="36">
        <v>80</v>
      </c>
      <c r="T411" s="36">
        <v>80</v>
      </c>
    </row>
    <row r="412" spans="1:20" x14ac:dyDescent="0.2">
      <c r="A412" s="47" t="s">
        <v>691</v>
      </c>
      <c r="B412" s="89">
        <f>VLOOKUP(D412,TabellenSRG!$B$4:$C$2729,2,FALSE)</f>
        <v>133</v>
      </c>
      <c r="C412" t="str">
        <f t="shared" si="7"/>
        <v>1330</v>
      </c>
      <c r="D412" t="s">
        <v>136</v>
      </c>
      <c r="E412">
        <v>2</v>
      </c>
      <c r="N412" s="36">
        <v>170</v>
      </c>
      <c r="O412" s="36">
        <v>190</v>
      </c>
      <c r="P412" s="36">
        <v>200</v>
      </c>
      <c r="Q412" s="36">
        <v>190</v>
      </c>
      <c r="R412" s="36">
        <v>200</v>
      </c>
      <c r="S412" s="36">
        <v>200</v>
      </c>
      <c r="T412" s="36">
        <v>190</v>
      </c>
    </row>
    <row r="413" spans="1:20" x14ac:dyDescent="0.2">
      <c r="A413" s="47" t="s">
        <v>692</v>
      </c>
      <c r="B413" s="89">
        <f>VLOOKUP(D413,TabellenSRG!$B$4:$C$2729,2,FALSE)</f>
        <v>133</v>
      </c>
      <c r="C413" t="str">
        <f t="shared" si="7"/>
        <v>1331</v>
      </c>
      <c r="D413" t="s">
        <v>136</v>
      </c>
      <c r="E413">
        <v>3</v>
      </c>
      <c r="N413" s="36">
        <v>140</v>
      </c>
      <c r="O413" s="36">
        <v>160</v>
      </c>
      <c r="P413" s="36">
        <v>170</v>
      </c>
      <c r="Q413" s="36">
        <v>160</v>
      </c>
      <c r="R413" s="36">
        <v>160</v>
      </c>
      <c r="S413" s="36">
        <v>150</v>
      </c>
      <c r="T413" s="36">
        <v>130</v>
      </c>
    </row>
    <row r="414" spans="1:20" x14ac:dyDescent="0.2">
      <c r="A414" s="47" t="s">
        <v>628</v>
      </c>
      <c r="B414" s="89">
        <f>VLOOKUP(D414,TabellenSRG!$B$4:$C$2729,2,FALSE)</f>
        <v>133</v>
      </c>
      <c r="C414" t="str">
        <f t="shared" si="7"/>
        <v>1332</v>
      </c>
      <c r="D414" t="s">
        <v>136</v>
      </c>
      <c r="E414">
        <v>4</v>
      </c>
      <c r="N414" s="36">
        <v>30</v>
      </c>
      <c r="O414" s="36">
        <v>30</v>
      </c>
      <c r="P414" s="36">
        <v>40</v>
      </c>
      <c r="Q414" s="36">
        <v>40</v>
      </c>
      <c r="R414" s="36">
        <v>50</v>
      </c>
      <c r="S414" s="36">
        <v>50</v>
      </c>
      <c r="T414" s="36">
        <v>60</v>
      </c>
    </row>
    <row r="415" spans="1:20" x14ac:dyDescent="0.2">
      <c r="A415" s="47" t="s">
        <v>691</v>
      </c>
      <c r="B415" s="89">
        <f>VLOOKUP(D415,TabellenSRG!$B$4:$C$2729,2,FALSE)</f>
        <v>134</v>
      </c>
      <c r="C415" t="str">
        <f t="shared" si="7"/>
        <v>1340</v>
      </c>
      <c r="D415" t="s">
        <v>137</v>
      </c>
      <c r="E415">
        <v>2</v>
      </c>
      <c r="N415" s="36">
        <v>680</v>
      </c>
      <c r="O415" s="36">
        <v>650</v>
      </c>
      <c r="P415" s="36">
        <v>620</v>
      </c>
      <c r="Q415" s="36">
        <v>580</v>
      </c>
      <c r="R415" s="36">
        <v>570</v>
      </c>
      <c r="S415" s="36">
        <v>570</v>
      </c>
      <c r="T415" s="36">
        <v>570</v>
      </c>
    </row>
    <row r="416" spans="1:20" x14ac:dyDescent="0.2">
      <c r="A416" s="47" t="s">
        <v>692</v>
      </c>
      <c r="B416" s="89">
        <f>VLOOKUP(D416,TabellenSRG!$B$4:$C$2729,2,FALSE)</f>
        <v>134</v>
      </c>
      <c r="C416" t="str">
        <f t="shared" si="7"/>
        <v>1341</v>
      </c>
      <c r="D416" t="s">
        <v>137</v>
      </c>
      <c r="E416">
        <v>3</v>
      </c>
      <c r="N416" s="36">
        <v>630</v>
      </c>
      <c r="O416" s="36">
        <v>590</v>
      </c>
      <c r="P416" s="36">
        <v>550</v>
      </c>
      <c r="Q416" s="36">
        <v>520</v>
      </c>
      <c r="R416" s="36">
        <v>500</v>
      </c>
      <c r="S416" s="36">
        <v>510</v>
      </c>
      <c r="T416" s="36">
        <v>500</v>
      </c>
    </row>
    <row r="417" spans="1:20" x14ac:dyDescent="0.2">
      <c r="A417" s="47" t="s">
        <v>628</v>
      </c>
      <c r="B417" s="89">
        <f>VLOOKUP(D417,TabellenSRG!$B$4:$C$2729,2,FALSE)</f>
        <v>134</v>
      </c>
      <c r="C417" t="str">
        <f t="shared" si="7"/>
        <v>1342</v>
      </c>
      <c r="D417" t="s">
        <v>137</v>
      </c>
      <c r="E417">
        <v>4</v>
      </c>
      <c r="N417" s="36">
        <v>100</v>
      </c>
      <c r="O417" s="36">
        <v>110</v>
      </c>
      <c r="P417" s="36">
        <v>100</v>
      </c>
      <c r="Q417" s="36">
        <v>90</v>
      </c>
      <c r="R417" s="36">
        <v>100</v>
      </c>
      <c r="S417" s="36">
        <v>90</v>
      </c>
      <c r="T417" s="36">
        <v>100</v>
      </c>
    </row>
    <row r="418" spans="1:20" x14ac:dyDescent="0.2">
      <c r="A418" s="47" t="s">
        <v>691</v>
      </c>
      <c r="B418" s="89">
        <f>VLOOKUP(D418,TabellenSRG!$B$4:$C$2729,2,FALSE)</f>
        <v>135</v>
      </c>
      <c r="C418" t="str">
        <f t="shared" si="7"/>
        <v>1350</v>
      </c>
      <c r="D418" t="s">
        <v>138</v>
      </c>
      <c r="E418">
        <v>2</v>
      </c>
      <c r="N418" s="36">
        <v>310</v>
      </c>
      <c r="O418" s="36">
        <v>300</v>
      </c>
      <c r="P418" s="36">
        <v>290</v>
      </c>
      <c r="Q418" s="36">
        <v>280</v>
      </c>
      <c r="R418" s="36">
        <v>280</v>
      </c>
      <c r="S418" s="36">
        <v>290</v>
      </c>
      <c r="T418" s="36">
        <v>280</v>
      </c>
    </row>
    <row r="419" spans="1:20" x14ac:dyDescent="0.2">
      <c r="A419" s="47" t="s">
        <v>692</v>
      </c>
      <c r="B419" s="89">
        <f>VLOOKUP(D419,TabellenSRG!$B$4:$C$2729,2,FALSE)</f>
        <v>135</v>
      </c>
      <c r="C419" t="str">
        <f t="shared" si="7"/>
        <v>1351</v>
      </c>
      <c r="D419" t="s">
        <v>138</v>
      </c>
      <c r="E419">
        <v>3</v>
      </c>
      <c r="N419" s="36">
        <v>280</v>
      </c>
      <c r="O419" s="36">
        <v>270</v>
      </c>
      <c r="P419" s="36">
        <v>260</v>
      </c>
      <c r="Q419" s="36">
        <v>260</v>
      </c>
      <c r="R419" s="36">
        <v>250</v>
      </c>
      <c r="S419" s="36">
        <v>250</v>
      </c>
      <c r="T419" s="36">
        <v>230</v>
      </c>
    </row>
    <row r="420" spans="1:20" x14ac:dyDescent="0.2">
      <c r="A420" s="47" t="s">
        <v>628</v>
      </c>
      <c r="B420" s="89">
        <f>VLOOKUP(D420,TabellenSRG!$B$4:$C$2729,2,FALSE)</f>
        <v>135</v>
      </c>
      <c r="C420" t="str">
        <f t="shared" si="7"/>
        <v>1352</v>
      </c>
      <c r="D420" t="s">
        <v>138</v>
      </c>
      <c r="E420">
        <v>4</v>
      </c>
      <c r="N420" s="36">
        <v>50</v>
      </c>
      <c r="O420" s="36">
        <v>60</v>
      </c>
      <c r="P420" s="36">
        <v>50</v>
      </c>
      <c r="Q420" s="36">
        <v>50</v>
      </c>
      <c r="R420" s="36">
        <v>60</v>
      </c>
      <c r="S420" s="36">
        <v>60</v>
      </c>
      <c r="T420" s="36">
        <v>70</v>
      </c>
    </row>
    <row r="421" spans="1:20" x14ac:dyDescent="0.2">
      <c r="A421" s="47" t="s">
        <v>691</v>
      </c>
      <c r="B421" s="89">
        <f>VLOOKUP(D421,TabellenSRG!$B$4:$C$2729,2,FALSE)</f>
        <v>136</v>
      </c>
      <c r="C421" t="str">
        <f t="shared" si="7"/>
        <v>1360</v>
      </c>
      <c r="D421" t="s">
        <v>139</v>
      </c>
      <c r="E421">
        <v>2</v>
      </c>
      <c r="N421" s="36">
        <v>200</v>
      </c>
      <c r="O421" s="36">
        <v>230</v>
      </c>
      <c r="P421" s="36">
        <v>230</v>
      </c>
      <c r="Q421" s="36">
        <v>240</v>
      </c>
      <c r="R421" s="36">
        <v>240</v>
      </c>
      <c r="S421" s="36">
        <v>240</v>
      </c>
      <c r="T421" s="36">
        <v>220</v>
      </c>
    </row>
    <row r="422" spans="1:20" x14ac:dyDescent="0.2">
      <c r="A422" s="47" t="s">
        <v>692</v>
      </c>
      <c r="B422" s="89">
        <f>VLOOKUP(D422,TabellenSRG!$B$4:$C$2729,2,FALSE)</f>
        <v>136</v>
      </c>
      <c r="C422" t="str">
        <f t="shared" si="7"/>
        <v>1361</v>
      </c>
      <c r="D422" t="s">
        <v>139</v>
      </c>
      <c r="E422">
        <v>3</v>
      </c>
      <c r="N422" s="36">
        <v>170</v>
      </c>
      <c r="O422" s="36">
        <v>190</v>
      </c>
      <c r="P422" s="36">
        <v>190</v>
      </c>
      <c r="Q422" s="36">
        <v>200</v>
      </c>
      <c r="R422" s="36">
        <v>190</v>
      </c>
      <c r="S422" s="36">
        <v>190</v>
      </c>
      <c r="T422" s="36">
        <v>180</v>
      </c>
    </row>
    <row r="423" spans="1:20" x14ac:dyDescent="0.2">
      <c r="A423" s="47" t="s">
        <v>628</v>
      </c>
      <c r="B423" s="89">
        <f>VLOOKUP(D423,TabellenSRG!$B$4:$C$2729,2,FALSE)</f>
        <v>136</v>
      </c>
      <c r="C423" t="str">
        <f t="shared" si="7"/>
        <v>1362</v>
      </c>
      <c r="D423" t="s">
        <v>139</v>
      </c>
      <c r="E423">
        <v>4</v>
      </c>
      <c r="N423" s="36">
        <v>30</v>
      </c>
      <c r="O423" s="36">
        <v>50</v>
      </c>
      <c r="P423" s="36">
        <v>50</v>
      </c>
      <c r="Q423" s="36">
        <v>40</v>
      </c>
      <c r="R423" s="36">
        <v>50</v>
      </c>
      <c r="S423" s="36">
        <v>50</v>
      </c>
      <c r="T423" s="36">
        <v>40</v>
      </c>
    </row>
    <row r="424" spans="1:20" x14ac:dyDescent="0.2">
      <c r="A424" s="47" t="s">
        <v>691</v>
      </c>
      <c r="B424" s="89">
        <f>VLOOKUP(D424,TabellenSRG!$B$4:$C$2729,2,FALSE)</f>
        <v>137</v>
      </c>
      <c r="C424" t="str">
        <f t="shared" si="7"/>
        <v>1370</v>
      </c>
      <c r="D424" t="s">
        <v>140</v>
      </c>
      <c r="E424">
        <v>2</v>
      </c>
      <c r="N424" s="36">
        <v>290</v>
      </c>
      <c r="O424" s="36">
        <v>300</v>
      </c>
      <c r="P424" s="36">
        <v>320</v>
      </c>
      <c r="Q424" s="36">
        <v>350</v>
      </c>
      <c r="R424" s="36">
        <v>360</v>
      </c>
      <c r="S424" s="36">
        <v>380</v>
      </c>
      <c r="T424" s="36">
        <v>380</v>
      </c>
    </row>
    <row r="425" spans="1:20" x14ac:dyDescent="0.2">
      <c r="A425" s="47" t="s">
        <v>692</v>
      </c>
      <c r="B425" s="89">
        <f>VLOOKUP(D425,TabellenSRG!$B$4:$C$2729,2,FALSE)</f>
        <v>137</v>
      </c>
      <c r="C425" t="str">
        <f t="shared" si="7"/>
        <v>1371</v>
      </c>
      <c r="D425" t="s">
        <v>140</v>
      </c>
      <c r="E425">
        <v>3</v>
      </c>
      <c r="N425" s="36">
        <v>190</v>
      </c>
      <c r="O425" s="36">
        <v>190</v>
      </c>
      <c r="P425" s="36">
        <v>190</v>
      </c>
      <c r="Q425" s="36">
        <v>210</v>
      </c>
      <c r="R425" s="36">
        <v>210</v>
      </c>
      <c r="S425" s="36">
        <v>210</v>
      </c>
      <c r="T425" s="36">
        <v>200</v>
      </c>
    </row>
    <row r="426" spans="1:20" x14ac:dyDescent="0.2">
      <c r="A426" s="47" t="s">
        <v>628</v>
      </c>
      <c r="B426" s="89">
        <f>VLOOKUP(D426,TabellenSRG!$B$4:$C$2729,2,FALSE)</f>
        <v>137</v>
      </c>
      <c r="C426" t="str">
        <f t="shared" si="7"/>
        <v>1372</v>
      </c>
      <c r="D426" t="s">
        <v>140</v>
      </c>
      <c r="E426">
        <v>4</v>
      </c>
      <c r="N426" s="36">
        <v>90</v>
      </c>
      <c r="O426" s="36">
        <v>100</v>
      </c>
      <c r="P426" s="36">
        <v>120</v>
      </c>
      <c r="Q426" s="36">
        <v>120</v>
      </c>
      <c r="R426" s="36">
        <v>140</v>
      </c>
      <c r="S426" s="36">
        <v>180</v>
      </c>
      <c r="T426" s="36">
        <v>190</v>
      </c>
    </row>
    <row r="427" spans="1:20" x14ac:dyDescent="0.2">
      <c r="A427" s="47" t="s">
        <v>691</v>
      </c>
      <c r="B427" s="89">
        <f>VLOOKUP(D427,TabellenSRG!$B$4:$C$2729,2,FALSE)</f>
        <v>138</v>
      </c>
      <c r="C427" t="str">
        <f t="shared" si="7"/>
        <v>1380</v>
      </c>
      <c r="D427" t="s">
        <v>141</v>
      </c>
      <c r="E427">
        <v>2</v>
      </c>
      <c r="N427" s="36">
        <v>360</v>
      </c>
      <c r="O427" s="36">
        <v>370</v>
      </c>
      <c r="P427" s="36">
        <v>400</v>
      </c>
      <c r="Q427" s="36">
        <v>420</v>
      </c>
      <c r="R427" s="36">
        <v>570</v>
      </c>
      <c r="S427" s="36">
        <v>600</v>
      </c>
      <c r="T427" s="36">
        <v>640</v>
      </c>
    </row>
    <row r="428" spans="1:20" x14ac:dyDescent="0.2">
      <c r="A428" s="47" t="s">
        <v>692</v>
      </c>
      <c r="B428" s="89">
        <f>VLOOKUP(D428,TabellenSRG!$B$4:$C$2729,2,FALSE)</f>
        <v>138</v>
      </c>
      <c r="C428" t="str">
        <f t="shared" si="7"/>
        <v>1381</v>
      </c>
      <c r="D428" t="s">
        <v>141</v>
      </c>
      <c r="E428">
        <v>3</v>
      </c>
      <c r="N428" s="36">
        <v>280</v>
      </c>
      <c r="O428" s="36">
        <v>280</v>
      </c>
      <c r="P428" s="36">
        <v>290</v>
      </c>
      <c r="Q428" s="36">
        <v>300</v>
      </c>
      <c r="R428" s="36">
        <v>430</v>
      </c>
      <c r="S428" s="36">
        <v>460</v>
      </c>
      <c r="T428" s="36">
        <v>470</v>
      </c>
    </row>
    <row r="429" spans="1:20" x14ac:dyDescent="0.2">
      <c r="A429" s="47" t="s">
        <v>628</v>
      </c>
      <c r="B429" s="89">
        <f>VLOOKUP(D429,TabellenSRG!$B$4:$C$2729,2,FALSE)</f>
        <v>138</v>
      </c>
      <c r="C429" t="str">
        <f t="shared" si="7"/>
        <v>1382</v>
      </c>
      <c r="D429" t="s">
        <v>141</v>
      </c>
      <c r="E429">
        <v>4</v>
      </c>
      <c r="N429" s="36">
        <v>110</v>
      </c>
      <c r="O429" s="36">
        <v>100</v>
      </c>
      <c r="P429" s="36">
        <v>120</v>
      </c>
      <c r="Q429" s="36">
        <v>130</v>
      </c>
      <c r="R429" s="36">
        <v>150</v>
      </c>
      <c r="S429" s="36">
        <v>160</v>
      </c>
      <c r="T429" s="36">
        <v>180</v>
      </c>
    </row>
    <row r="430" spans="1:20" x14ac:dyDescent="0.2">
      <c r="A430" s="47" t="s">
        <v>691</v>
      </c>
      <c r="B430" s="89">
        <f>VLOOKUP(D430,TabellenSRG!$B$4:$C$2729,2,FALSE)</f>
        <v>139</v>
      </c>
      <c r="C430" t="str">
        <f t="shared" si="7"/>
        <v>1390</v>
      </c>
      <c r="D430" t="s">
        <v>142</v>
      </c>
      <c r="E430">
        <v>2</v>
      </c>
      <c r="N430" s="36">
        <v>2230</v>
      </c>
      <c r="O430" s="36">
        <v>2310</v>
      </c>
      <c r="P430" s="36">
        <v>2320</v>
      </c>
      <c r="Q430" s="36">
        <v>2780</v>
      </c>
      <c r="R430" s="36">
        <v>2920</v>
      </c>
      <c r="S430" s="36">
        <v>2770</v>
      </c>
      <c r="T430" s="36">
        <v>2720</v>
      </c>
    </row>
    <row r="431" spans="1:20" x14ac:dyDescent="0.2">
      <c r="A431" s="47" t="s">
        <v>692</v>
      </c>
      <c r="B431" s="89">
        <f>VLOOKUP(D431,TabellenSRG!$B$4:$C$2729,2,FALSE)</f>
        <v>139</v>
      </c>
      <c r="C431" t="str">
        <f t="shared" si="7"/>
        <v>1391</v>
      </c>
      <c r="D431" t="s">
        <v>142</v>
      </c>
      <c r="E431">
        <v>3</v>
      </c>
      <c r="N431" s="36">
        <v>1770</v>
      </c>
      <c r="O431" s="36">
        <v>1810</v>
      </c>
      <c r="P431" s="36">
        <v>1810</v>
      </c>
      <c r="Q431" s="36">
        <v>1980</v>
      </c>
      <c r="R431" s="36">
        <v>1930</v>
      </c>
      <c r="S431" s="36">
        <v>1830</v>
      </c>
      <c r="T431" s="36">
        <v>1790</v>
      </c>
    </row>
    <row r="432" spans="1:20" x14ac:dyDescent="0.2">
      <c r="A432" s="47" t="s">
        <v>628</v>
      </c>
      <c r="B432" s="89">
        <f>VLOOKUP(D432,TabellenSRG!$B$4:$C$2729,2,FALSE)</f>
        <v>139</v>
      </c>
      <c r="C432" t="str">
        <f t="shared" si="7"/>
        <v>1392</v>
      </c>
      <c r="D432" t="s">
        <v>142</v>
      </c>
      <c r="E432">
        <v>4</v>
      </c>
      <c r="N432" s="36">
        <v>420</v>
      </c>
      <c r="O432" s="36">
        <v>460</v>
      </c>
      <c r="P432" s="36">
        <v>470</v>
      </c>
      <c r="Q432" s="36">
        <v>610</v>
      </c>
      <c r="R432" s="36">
        <v>710</v>
      </c>
      <c r="S432" s="36">
        <v>700</v>
      </c>
      <c r="T432" s="36">
        <v>710</v>
      </c>
    </row>
    <row r="433" spans="1:20" x14ac:dyDescent="0.2">
      <c r="A433" s="47" t="s">
        <v>691</v>
      </c>
      <c r="B433" s="89">
        <f>VLOOKUP(D433,TabellenSRG!$B$4:$C$2729,2,FALSE)</f>
        <v>140</v>
      </c>
      <c r="C433" t="str">
        <f t="shared" si="7"/>
        <v>1400</v>
      </c>
      <c r="D433" t="s">
        <v>143</v>
      </c>
      <c r="E433">
        <v>2</v>
      </c>
      <c r="N433" s="36">
        <v>40</v>
      </c>
      <c r="O433" s="36">
        <v>40</v>
      </c>
      <c r="P433" s="36">
        <v>40</v>
      </c>
      <c r="Q433" s="36">
        <v>40</v>
      </c>
      <c r="R433" s="36">
        <v>40</v>
      </c>
      <c r="S433" s="36">
        <v>50</v>
      </c>
      <c r="T433" s="36">
        <v>50</v>
      </c>
    </row>
    <row r="434" spans="1:20" x14ac:dyDescent="0.2">
      <c r="A434" s="47" t="s">
        <v>692</v>
      </c>
      <c r="B434" s="89">
        <f>VLOOKUP(D434,TabellenSRG!$B$4:$C$2729,2,FALSE)</f>
        <v>140</v>
      </c>
      <c r="C434" t="str">
        <f t="shared" si="7"/>
        <v>1401</v>
      </c>
      <c r="D434" t="s">
        <v>143</v>
      </c>
      <c r="E434">
        <v>3</v>
      </c>
      <c r="N434" s="36">
        <v>20</v>
      </c>
      <c r="O434" s="36">
        <v>20</v>
      </c>
      <c r="P434" s="36">
        <v>20</v>
      </c>
      <c r="Q434" s="36">
        <v>30</v>
      </c>
      <c r="R434" s="36">
        <v>30</v>
      </c>
      <c r="S434" s="36">
        <v>30</v>
      </c>
      <c r="T434" s="36">
        <v>30</v>
      </c>
    </row>
    <row r="435" spans="1:20" x14ac:dyDescent="0.2">
      <c r="A435" s="47" t="s">
        <v>628</v>
      </c>
      <c r="B435" s="89">
        <f>VLOOKUP(D435,TabellenSRG!$B$4:$C$2729,2,FALSE)</f>
        <v>140</v>
      </c>
      <c r="C435" t="str">
        <f t="shared" si="7"/>
        <v>1402</v>
      </c>
      <c r="D435" t="s">
        <v>143</v>
      </c>
      <c r="E435">
        <v>4</v>
      </c>
      <c r="N435" s="36">
        <v>20</v>
      </c>
      <c r="O435" s="36">
        <v>20</v>
      </c>
      <c r="P435" s="36">
        <v>20</v>
      </c>
      <c r="Q435" s="36">
        <v>10</v>
      </c>
      <c r="R435" s="36">
        <v>10</v>
      </c>
      <c r="S435" s="36">
        <v>20</v>
      </c>
      <c r="T435" s="36">
        <v>20</v>
      </c>
    </row>
    <row r="436" spans="1:20" x14ac:dyDescent="0.2">
      <c r="A436" s="47" t="s">
        <v>691</v>
      </c>
      <c r="B436" s="89">
        <f>VLOOKUP(D436,TabellenSRG!$B$4:$C$2729,2,FALSE)</f>
        <v>141</v>
      </c>
      <c r="C436" t="str">
        <f t="shared" si="7"/>
        <v>1410</v>
      </c>
      <c r="D436" t="s">
        <v>144</v>
      </c>
      <c r="E436">
        <v>2</v>
      </c>
      <c r="N436" s="36">
        <v>160</v>
      </c>
      <c r="O436" s="36">
        <v>150</v>
      </c>
      <c r="P436" s="36">
        <v>150</v>
      </c>
      <c r="Q436" s="36">
        <v>150</v>
      </c>
      <c r="R436" s="36">
        <v>150</v>
      </c>
      <c r="S436" s="36">
        <v>150</v>
      </c>
      <c r="T436" s="36">
        <v>170</v>
      </c>
    </row>
    <row r="437" spans="1:20" x14ac:dyDescent="0.2">
      <c r="A437" s="47" t="s">
        <v>692</v>
      </c>
      <c r="B437" s="89">
        <f>VLOOKUP(D437,TabellenSRG!$B$4:$C$2729,2,FALSE)</f>
        <v>141</v>
      </c>
      <c r="C437" t="str">
        <f t="shared" si="7"/>
        <v>1411</v>
      </c>
      <c r="D437" t="s">
        <v>144</v>
      </c>
      <c r="E437">
        <v>3</v>
      </c>
      <c r="N437" s="36">
        <v>110</v>
      </c>
      <c r="O437" s="36">
        <v>100</v>
      </c>
      <c r="P437" s="36">
        <v>90</v>
      </c>
      <c r="Q437" s="36">
        <v>90</v>
      </c>
      <c r="R437" s="36">
        <v>100</v>
      </c>
      <c r="S437" s="36">
        <v>100</v>
      </c>
      <c r="T437" s="36">
        <v>110</v>
      </c>
    </row>
    <row r="438" spans="1:20" x14ac:dyDescent="0.2">
      <c r="A438" s="47" t="s">
        <v>628</v>
      </c>
      <c r="B438" s="89">
        <f>VLOOKUP(D438,TabellenSRG!$B$4:$C$2729,2,FALSE)</f>
        <v>141</v>
      </c>
      <c r="C438" t="str">
        <f t="shared" si="7"/>
        <v>1412</v>
      </c>
      <c r="D438" t="s">
        <v>144</v>
      </c>
      <c r="E438">
        <v>4</v>
      </c>
      <c r="N438" s="36">
        <v>50</v>
      </c>
      <c r="O438" s="36">
        <v>50</v>
      </c>
      <c r="P438" s="36">
        <v>50</v>
      </c>
      <c r="Q438" s="36">
        <v>40</v>
      </c>
      <c r="R438" s="36">
        <v>50</v>
      </c>
      <c r="S438" s="36">
        <v>50</v>
      </c>
      <c r="T438" s="36">
        <v>60</v>
      </c>
    </row>
    <row r="439" spans="1:20" x14ac:dyDescent="0.2">
      <c r="A439" s="47" t="s">
        <v>691</v>
      </c>
      <c r="B439" s="89">
        <f>VLOOKUP(D439,TabellenSRG!$B$4:$C$2729,2,FALSE)</f>
        <v>143</v>
      </c>
      <c r="C439" t="str">
        <f t="shared" si="7"/>
        <v>1430</v>
      </c>
      <c r="D439" t="s">
        <v>146</v>
      </c>
      <c r="E439">
        <v>2</v>
      </c>
      <c r="N439" s="36">
        <v>420</v>
      </c>
      <c r="O439" s="36">
        <v>410</v>
      </c>
      <c r="P439" s="36">
        <v>420</v>
      </c>
      <c r="Q439" s="36">
        <v>420</v>
      </c>
      <c r="R439" s="36">
        <v>430</v>
      </c>
      <c r="S439" s="36">
        <v>420</v>
      </c>
      <c r="T439" s="36">
        <v>420</v>
      </c>
    </row>
    <row r="440" spans="1:20" x14ac:dyDescent="0.2">
      <c r="A440" s="47" t="s">
        <v>692</v>
      </c>
      <c r="B440" s="89">
        <f>VLOOKUP(D440,TabellenSRG!$B$4:$C$2729,2,FALSE)</f>
        <v>143</v>
      </c>
      <c r="C440" t="str">
        <f t="shared" si="7"/>
        <v>1431</v>
      </c>
      <c r="D440" t="s">
        <v>146</v>
      </c>
      <c r="E440">
        <v>3</v>
      </c>
      <c r="N440" s="36">
        <v>330</v>
      </c>
      <c r="O440" s="36">
        <v>330</v>
      </c>
      <c r="P440" s="36">
        <v>320</v>
      </c>
      <c r="Q440" s="36">
        <v>320</v>
      </c>
      <c r="R440" s="36">
        <v>320</v>
      </c>
      <c r="S440" s="36">
        <v>310</v>
      </c>
      <c r="T440" s="36">
        <v>300</v>
      </c>
    </row>
    <row r="441" spans="1:20" x14ac:dyDescent="0.2">
      <c r="A441" s="47" t="s">
        <v>628</v>
      </c>
      <c r="B441" s="89">
        <f>VLOOKUP(D441,TabellenSRG!$B$4:$C$2729,2,FALSE)</f>
        <v>143</v>
      </c>
      <c r="C441" t="str">
        <f t="shared" si="7"/>
        <v>1432</v>
      </c>
      <c r="D441" t="s">
        <v>146</v>
      </c>
      <c r="E441">
        <v>4</v>
      </c>
      <c r="N441" s="36">
        <v>110</v>
      </c>
      <c r="O441" s="36">
        <v>120</v>
      </c>
      <c r="P441" s="36">
        <v>130</v>
      </c>
      <c r="Q441" s="36">
        <v>140</v>
      </c>
      <c r="R441" s="36">
        <v>140</v>
      </c>
      <c r="S441" s="36">
        <v>140</v>
      </c>
      <c r="T441" s="36">
        <v>130</v>
      </c>
    </row>
    <row r="442" spans="1:20" x14ac:dyDescent="0.2">
      <c r="A442" s="47" t="s">
        <v>691</v>
      </c>
      <c r="B442" s="89">
        <f>VLOOKUP(D442,TabellenSRG!$B$4:$C$2729,2,FALSE)</f>
        <v>144</v>
      </c>
      <c r="C442" t="str">
        <f t="shared" si="7"/>
        <v>1440</v>
      </c>
      <c r="D442" t="s">
        <v>147</v>
      </c>
      <c r="E442">
        <v>2</v>
      </c>
      <c r="N442" s="36">
        <v>780</v>
      </c>
      <c r="O442" s="36">
        <v>780</v>
      </c>
      <c r="P442" s="36">
        <v>780</v>
      </c>
      <c r="Q442" s="36">
        <v>770</v>
      </c>
      <c r="R442" s="36">
        <v>790</v>
      </c>
      <c r="S442" s="36">
        <v>800</v>
      </c>
      <c r="T442" s="36">
        <v>550</v>
      </c>
    </row>
    <row r="443" spans="1:20" x14ac:dyDescent="0.2">
      <c r="A443" s="47" t="s">
        <v>692</v>
      </c>
      <c r="B443" s="89">
        <f>VLOOKUP(D443,TabellenSRG!$B$4:$C$2729,2,FALSE)</f>
        <v>144</v>
      </c>
      <c r="C443" t="str">
        <f t="shared" si="7"/>
        <v>1441</v>
      </c>
      <c r="D443" t="s">
        <v>147</v>
      </c>
      <c r="E443">
        <v>3</v>
      </c>
      <c r="N443" s="36">
        <v>560</v>
      </c>
      <c r="O443" s="36">
        <v>550</v>
      </c>
      <c r="P443" s="36">
        <v>540</v>
      </c>
      <c r="Q443" s="36">
        <v>530</v>
      </c>
      <c r="R443" s="36">
        <v>520</v>
      </c>
      <c r="S443" s="36">
        <v>520</v>
      </c>
      <c r="T443" s="36">
        <v>480</v>
      </c>
    </row>
    <row r="444" spans="1:20" x14ac:dyDescent="0.2">
      <c r="A444" s="47" t="s">
        <v>628</v>
      </c>
      <c r="B444" s="89">
        <f>VLOOKUP(D444,TabellenSRG!$B$4:$C$2729,2,FALSE)</f>
        <v>144</v>
      </c>
      <c r="C444" t="str">
        <f t="shared" si="7"/>
        <v>1442</v>
      </c>
      <c r="D444" t="s">
        <v>147</v>
      </c>
      <c r="E444">
        <v>4</v>
      </c>
      <c r="N444" s="36">
        <v>190</v>
      </c>
      <c r="O444" s="36">
        <v>200</v>
      </c>
      <c r="P444" s="36">
        <v>200</v>
      </c>
      <c r="Q444" s="36">
        <v>210</v>
      </c>
      <c r="R444" s="36">
        <v>220</v>
      </c>
      <c r="S444" s="36">
        <v>240</v>
      </c>
      <c r="T444" s="36">
        <v>110</v>
      </c>
    </row>
    <row r="445" spans="1:20" x14ac:dyDescent="0.2">
      <c r="A445" s="47" t="s">
        <v>691</v>
      </c>
      <c r="B445" s="89">
        <f>VLOOKUP(D445,TabellenSRG!$B$4:$C$2729,2,FALSE)</f>
        <v>145</v>
      </c>
      <c r="C445" t="str">
        <f t="shared" si="7"/>
        <v>1450</v>
      </c>
      <c r="D445" t="s">
        <v>148</v>
      </c>
      <c r="E445">
        <v>2</v>
      </c>
      <c r="N445" s="36">
        <v>320</v>
      </c>
      <c r="O445" s="36">
        <v>410</v>
      </c>
      <c r="P445" s="36">
        <v>420</v>
      </c>
      <c r="Q445" s="36">
        <v>450</v>
      </c>
      <c r="R445" s="36">
        <v>520</v>
      </c>
      <c r="S445" s="36">
        <v>550</v>
      </c>
      <c r="T445" s="36">
        <v>590</v>
      </c>
    </row>
    <row r="446" spans="1:20" x14ac:dyDescent="0.2">
      <c r="A446" s="47" t="s">
        <v>692</v>
      </c>
      <c r="B446" s="89">
        <f>VLOOKUP(D446,TabellenSRG!$B$4:$C$2729,2,FALSE)</f>
        <v>145</v>
      </c>
      <c r="C446" t="str">
        <f t="shared" si="7"/>
        <v>1451</v>
      </c>
      <c r="D446" t="s">
        <v>148</v>
      </c>
      <c r="E446">
        <v>3</v>
      </c>
      <c r="N446" s="36">
        <v>210</v>
      </c>
      <c r="O446" s="36">
        <v>290</v>
      </c>
      <c r="P446" s="36">
        <v>310</v>
      </c>
      <c r="Q446" s="36">
        <v>310</v>
      </c>
      <c r="R446" s="36">
        <v>350</v>
      </c>
      <c r="S446" s="36">
        <v>360</v>
      </c>
      <c r="T446" s="36">
        <v>350</v>
      </c>
    </row>
    <row r="447" spans="1:20" x14ac:dyDescent="0.2">
      <c r="A447" s="47" t="s">
        <v>628</v>
      </c>
      <c r="B447" s="89">
        <f>VLOOKUP(D447,TabellenSRG!$B$4:$C$2729,2,FALSE)</f>
        <v>145</v>
      </c>
      <c r="C447" t="str">
        <f t="shared" si="7"/>
        <v>1452</v>
      </c>
      <c r="D447" t="s">
        <v>148</v>
      </c>
      <c r="E447">
        <v>4</v>
      </c>
      <c r="N447" s="36">
        <v>110</v>
      </c>
      <c r="O447" s="36">
        <v>120</v>
      </c>
      <c r="P447" s="36">
        <v>120</v>
      </c>
      <c r="Q447" s="36">
        <v>140</v>
      </c>
      <c r="R447" s="36">
        <v>180</v>
      </c>
      <c r="S447" s="36">
        <v>200</v>
      </c>
      <c r="T447" s="36">
        <v>250</v>
      </c>
    </row>
    <row r="448" spans="1:20" x14ac:dyDescent="0.2">
      <c r="A448" s="47" t="s">
        <v>691</v>
      </c>
      <c r="B448" s="89">
        <f>VLOOKUP(D448,TabellenSRG!$B$4:$C$2729,2,FALSE)</f>
        <v>146</v>
      </c>
      <c r="C448" t="str">
        <f t="shared" si="7"/>
        <v>1460</v>
      </c>
      <c r="D448" t="s">
        <v>149</v>
      </c>
      <c r="E448">
        <v>2</v>
      </c>
      <c r="N448" s="36">
        <v>80</v>
      </c>
      <c r="O448" s="36">
        <v>100</v>
      </c>
      <c r="P448" s="36">
        <v>130</v>
      </c>
      <c r="Q448" s="36">
        <v>140</v>
      </c>
      <c r="R448" s="36">
        <v>150</v>
      </c>
      <c r="S448" s="36">
        <v>120</v>
      </c>
      <c r="T448" s="36">
        <v>130</v>
      </c>
    </row>
    <row r="449" spans="1:20" x14ac:dyDescent="0.2">
      <c r="A449" s="47" t="s">
        <v>692</v>
      </c>
      <c r="B449" s="89">
        <f>VLOOKUP(D449,TabellenSRG!$B$4:$C$2729,2,FALSE)</f>
        <v>146</v>
      </c>
      <c r="C449" t="str">
        <f t="shared" si="7"/>
        <v>1461</v>
      </c>
      <c r="D449" t="s">
        <v>149</v>
      </c>
      <c r="E449">
        <v>3</v>
      </c>
      <c r="N449" s="36">
        <v>50</v>
      </c>
      <c r="O449" s="36">
        <v>60</v>
      </c>
      <c r="P449" s="36">
        <v>90</v>
      </c>
      <c r="Q449" s="36">
        <v>100</v>
      </c>
      <c r="R449" s="36">
        <v>110</v>
      </c>
      <c r="S449" s="36">
        <v>80</v>
      </c>
      <c r="T449" s="36">
        <v>80</v>
      </c>
    </row>
    <row r="450" spans="1:20" x14ac:dyDescent="0.2">
      <c r="A450" s="47" t="s">
        <v>628</v>
      </c>
      <c r="B450" s="89">
        <f>VLOOKUP(D450,TabellenSRG!$B$4:$C$2729,2,FALSE)</f>
        <v>146</v>
      </c>
      <c r="C450" t="str">
        <f t="shared" si="7"/>
        <v>1462</v>
      </c>
      <c r="D450" t="s">
        <v>149</v>
      </c>
      <c r="E450">
        <v>4</v>
      </c>
      <c r="N450" s="36">
        <v>30</v>
      </c>
      <c r="O450" s="36">
        <v>40</v>
      </c>
      <c r="P450" s="36">
        <v>40</v>
      </c>
      <c r="Q450" s="36">
        <v>40</v>
      </c>
      <c r="R450" s="36">
        <v>30</v>
      </c>
      <c r="S450" s="36">
        <v>30</v>
      </c>
      <c r="T450" s="36">
        <v>40</v>
      </c>
    </row>
    <row r="451" spans="1:20" x14ac:dyDescent="0.2">
      <c r="A451" s="47" t="s">
        <v>691</v>
      </c>
      <c r="B451" s="89">
        <f>VLOOKUP(D451,TabellenSRG!$B$4:$C$2729,2,FALSE)</f>
        <v>147</v>
      </c>
      <c r="C451" t="str">
        <f t="shared" si="7"/>
        <v>1470</v>
      </c>
      <c r="D451" t="s">
        <v>558</v>
      </c>
      <c r="E451">
        <v>2</v>
      </c>
      <c r="N451" s="36">
        <v>830</v>
      </c>
      <c r="O451" s="36">
        <v>840</v>
      </c>
      <c r="P451" s="36">
        <v>980</v>
      </c>
      <c r="Q451" s="36">
        <v>1020</v>
      </c>
      <c r="R451" s="36">
        <v>1110</v>
      </c>
      <c r="S451" s="36">
        <v>1410</v>
      </c>
      <c r="T451" s="36">
        <v>1590</v>
      </c>
    </row>
    <row r="452" spans="1:20" x14ac:dyDescent="0.2">
      <c r="A452" s="47" t="s">
        <v>692</v>
      </c>
      <c r="B452" s="89">
        <f>VLOOKUP(D452,TabellenSRG!$B$4:$C$2729,2,FALSE)</f>
        <v>147</v>
      </c>
      <c r="C452" t="str">
        <f t="shared" ref="C452:C515" si="8">B452&amp;A452</f>
        <v>1471</v>
      </c>
      <c r="D452" t="s">
        <v>558</v>
      </c>
      <c r="E452">
        <v>3</v>
      </c>
      <c r="N452" s="36">
        <v>590</v>
      </c>
      <c r="O452" s="36">
        <v>590</v>
      </c>
      <c r="P452" s="36">
        <v>700</v>
      </c>
      <c r="Q452" s="36">
        <v>760</v>
      </c>
      <c r="R452" s="36">
        <v>850</v>
      </c>
      <c r="S452" s="36">
        <v>850</v>
      </c>
      <c r="T452" s="36">
        <v>850</v>
      </c>
    </row>
    <row r="453" spans="1:20" x14ac:dyDescent="0.2">
      <c r="A453" s="47" t="s">
        <v>628</v>
      </c>
      <c r="B453" s="89">
        <f>VLOOKUP(D453,TabellenSRG!$B$4:$C$2729,2,FALSE)</f>
        <v>147</v>
      </c>
      <c r="C453" t="str">
        <f t="shared" si="8"/>
        <v>1472</v>
      </c>
      <c r="D453" t="s">
        <v>558</v>
      </c>
      <c r="E453">
        <v>4</v>
      </c>
      <c r="N453" s="36">
        <v>210</v>
      </c>
      <c r="O453" s="36">
        <v>220</v>
      </c>
      <c r="P453" s="36">
        <v>250</v>
      </c>
      <c r="Q453" s="36">
        <v>250</v>
      </c>
      <c r="R453" s="36">
        <v>260</v>
      </c>
      <c r="S453" s="36">
        <v>440</v>
      </c>
      <c r="T453" s="36">
        <v>560</v>
      </c>
    </row>
    <row r="454" spans="1:20" x14ac:dyDescent="0.2">
      <c r="A454" s="47" t="s">
        <v>691</v>
      </c>
      <c r="B454" s="89" t="e">
        <f>VLOOKUP(D454,TabellenSRG!$B$4:$C$2729,2,FALSE)</f>
        <v>#N/A</v>
      </c>
      <c r="C454" t="e">
        <f t="shared" si="8"/>
        <v>#N/A</v>
      </c>
      <c r="D454" t="s">
        <v>42</v>
      </c>
      <c r="E454">
        <v>2</v>
      </c>
      <c r="N454" s="36">
        <v>180</v>
      </c>
      <c r="O454" s="36">
        <v>190</v>
      </c>
      <c r="P454" s="36">
        <v>180</v>
      </c>
      <c r="Q454" s="36">
        <v>180</v>
      </c>
      <c r="R454" s="36" t="e">
        <v>#N/A</v>
      </c>
      <c r="S454" s="36" t="e">
        <v>#N/A</v>
      </c>
      <c r="T454" s="36" t="e">
        <v>#N/A</v>
      </c>
    </row>
    <row r="455" spans="1:20" x14ac:dyDescent="0.2">
      <c r="A455" s="47" t="s">
        <v>692</v>
      </c>
      <c r="B455" s="89" t="e">
        <f>VLOOKUP(D455,TabellenSRG!$B$4:$C$2729,2,FALSE)</f>
        <v>#N/A</v>
      </c>
      <c r="C455" t="e">
        <f t="shared" si="8"/>
        <v>#N/A</v>
      </c>
      <c r="D455" t="s">
        <v>42</v>
      </c>
      <c r="E455">
        <v>3</v>
      </c>
      <c r="N455" s="36">
        <v>160</v>
      </c>
      <c r="O455" s="36">
        <v>170</v>
      </c>
      <c r="P455" s="36">
        <v>160</v>
      </c>
      <c r="Q455" s="36">
        <v>160</v>
      </c>
      <c r="R455" s="36" t="e">
        <v>#N/A</v>
      </c>
      <c r="S455" s="36" t="e">
        <v>#N/A</v>
      </c>
      <c r="T455" s="36" t="e">
        <v>#N/A</v>
      </c>
    </row>
    <row r="456" spans="1:20" x14ac:dyDescent="0.2">
      <c r="A456" s="47" t="s">
        <v>628</v>
      </c>
      <c r="B456" s="89" t="e">
        <f>VLOOKUP(D456,TabellenSRG!$B$4:$C$2729,2,FALSE)</f>
        <v>#N/A</v>
      </c>
      <c r="C456" t="e">
        <f t="shared" si="8"/>
        <v>#N/A</v>
      </c>
      <c r="D456" t="s">
        <v>42</v>
      </c>
      <c r="E456">
        <v>4</v>
      </c>
      <c r="N456" s="36">
        <v>30</v>
      </c>
      <c r="O456" s="36">
        <v>30</v>
      </c>
      <c r="P456" s="36">
        <v>30</v>
      </c>
      <c r="Q456" s="36">
        <v>20</v>
      </c>
      <c r="R456" s="36" t="e">
        <v>#N/A</v>
      </c>
      <c r="S456" s="36" t="e">
        <v>#N/A</v>
      </c>
      <c r="T456" s="36" t="e">
        <v>#N/A</v>
      </c>
    </row>
    <row r="457" spans="1:20" x14ac:dyDescent="0.2">
      <c r="A457" s="47" t="s">
        <v>691</v>
      </c>
      <c r="B457" s="89">
        <f>VLOOKUP(D457,TabellenSRG!$B$4:$C$2729,2,FALSE)</f>
        <v>149</v>
      </c>
      <c r="C457" t="str">
        <f t="shared" si="8"/>
        <v>1490</v>
      </c>
      <c r="D457" t="s">
        <v>152</v>
      </c>
      <c r="E457">
        <v>2</v>
      </c>
      <c r="N457" s="36">
        <v>30</v>
      </c>
      <c r="O457" s="36">
        <v>30</v>
      </c>
      <c r="P457" s="36">
        <v>40</v>
      </c>
      <c r="Q457" s="36">
        <v>40</v>
      </c>
      <c r="R457" s="36">
        <v>40</v>
      </c>
      <c r="S457" s="36">
        <v>40</v>
      </c>
      <c r="T457" s="36">
        <v>40</v>
      </c>
    </row>
    <row r="458" spans="1:20" x14ac:dyDescent="0.2">
      <c r="A458" s="47" t="s">
        <v>692</v>
      </c>
      <c r="B458" s="89">
        <f>VLOOKUP(D458,TabellenSRG!$B$4:$C$2729,2,FALSE)</f>
        <v>149</v>
      </c>
      <c r="C458" t="str">
        <f t="shared" si="8"/>
        <v>1491</v>
      </c>
      <c r="D458" t="s">
        <v>152</v>
      </c>
      <c r="E458">
        <v>3</v>
      </c>
      <c r="N458" s="36">
        <v>20</v>
      </c>
      <c r="O458" s="36">
        <v>20</v>
      </c>
      <c r="P458" s="36">
        <v>20</v>
      </c>
      <c r="Q458" s="36">
        <v>20</v>
      </c>
      <c r="R458" s="36">
        <v>10</v>
      </c>
      <c r="S458" s="36">
        <v>10</v>
      </c>
      <c r="T458" s="36">
        <v>10</v>
      </c>
    </row>
    <row r="459" spans="1:20" x14ac:dyDescent="0.2">
      <c r="A459" s="47" t="s">
        <v>628</v>
      </c>
      <c r="B459" s="89">
        <f>VLOOKUP(D459,TabellenSRG!$B$4:$C$2729,2,FALSE)</f>
        <v>149</v>
      </c>
      <c r="C459" t="str">
        <f t="shared" si="8"/>
        <v>1492</v>
      </c>
      <c r="D459" t="s">
        <v>152</v>
      </c>
      <c r="E459">
        <v>4</v>
      </c>
      <c r="N459" s="36">
        <v>10</v>
      </c>
      <c r="O459" s="36">
        <v>20</v>
      </c>
      <c r="P459" s="36">
        <v>20</v>
      </c>
      <c r="Q459" s="36">
        <v>20</v>
      </c>
      <c r="R459" s="36">
        <v>20</v>
      </c>
      <c r="S459" s="36">
        <v>20</v>
      </c>
      <c r="T459" s="36">
        <v>20</v>
      </c>
    </row>
    <row r="460" spans="1:20" x14ac:dyDescent="0.2">
      <c r="A460" s="47" t="s">
        <v>691</v>
      </c>
      <c r="B460" s="89">
        <f>VLOOKUP(D460,TabellenSRG!$B$4:$C$2729,2,FALSE)</f>
        <v>150</v>
      </c>
      <c r="C460" t="str">
        <f t="shared" si="8"/>
        <v>1500</v>
      </c>
      <c r="D460" t="s">
        <v>153</v>
      </c>
      <c r="E460">
        <v>2</v>
      </c>
      <c r="N460" s="36">
        <v>160</v>
      </c>
      <c r="O460" s="36">
        <v>180</v>
      </c>
      <c r="P460" s="36">
        <v>180</v>
      </c>
      <c r="Q460" s="36">
        <v>200</v>
      </c>
      <c r="R460" s="36">
        <v>210</v>
      </c>
      <c r="S460" s="36">
        <v>250</v>
      </c>
      <c r="T460" s="36">
        <v>240</v>
      </c>
    </row>
    <row r="461" spans="1:20" x14ac:dyDescent="0.2">
      <c r="A461" s="47" t="s">
        <v>692</v>
      </c>
      <c r="B461" s="89">
        <f>VLOOKUP(D461,TabellenSRG!$B$4:$C$2729,2,FALSE)</f>
        <v>150</v>
      </c>
      <c r="C461" t="str">
        <f t="shared" si="8"/>
        <v>1501</v>
      </c>
      <c r="D461" t="s">
        <v>153</v>
      </c>
      <c r="E461">
        <v>3</v>
      </c>
      <c r="N461" s="36">
        <v>100</v>
      </c>
      <c r="O461" s="36">
        <v>90</v>
      </c>
      <c r="P461" s="36">
        <v>90</v>
      </c>
      <c r="Q461" s="36">
        <v>100</v>
      </c>
      <c r="R461" s="36">
        <v>100</v>
      </c>
      <c r="S461" s="36">
        <v>120</v>
      </c>
      <c r="T461" s="36">
        <v>100</v>
      </c>
    </row>
    <row r="462" spans="1:20" x14ac:dyDescent="0.2">
      <c r="A462" s="47" t="s">
        <v>628</v>
      </c>
      <c r="B462" s="89">
        <f>VLOOKUP(D462,TabellenSRG!$B$4:$C$2729,2,FALSE)</f>
        <v>150</v>
      </c>
      <c r="C462" t="str">
        <f t="shared" si="8"/>
        <v>1502</v>
      </c>
      <c r="D462" t="s">
        <v>153</v>
      </c>
      <c r="E462">
        <v>4</v>
      </c>
      <c r="N462" s="36">
        <v>70</v>
      </c>
      <c r="O462" s="36">
        <v>80</v>
      </c>
      <c r="P462" s="36">
        <v>90</v>
      </c>
      <c r="Q462" s="36">
        <v>100</v>
      </c>
      <c r="R462" s="36">
        <v>100</v>
      </c>
      <c r="S462" s="36">
        <v>130</v>
      </c>
      <c r="T462" s="36">
        <v>140</v>
      </c>
    </row>
    <row r="463" spans="1:20" x14ac:dyDescent="0.2">
      <c r="A463" s="47" t="s">
        <v>691</v>
      </c>
      <c r="B463" s="89">
        <f>VLOOKUP(D463,TabellenSRG!$B$4:$C$2729,2,FALSE)</f>
        <v>151</v>
      </c>
      <c r="C463" t="str">
        <f t="shared" si="8"/>
        <v>1510</v>
      </c>
      <c r="D463" t="s">
        <v>154</v>
      </c>
      <c r="E463">
        <v>2</v>
      </c>
      <c r="N463" s="36">
        <v>40</v>
      </c>
      <c r="O463" s="36">
        <v>60</v>
      </c>
      <c r="P463" s="36">
        <v>60</v>
      </c>
      <c r="Q463" s="36">
        <v>60</v>
      </c>
      <c r="R463" s="36">
        <v>70</v>
      </c>
      <c r="S463" s="36">
        <v>70</v>
      </c>
      <c r="T463" s="36">
        <v>90</v>
      </c>
    </row>
    <row r="464" spans="1:20" x14ac:dyDescent="0.2">
      <c r="A464" s="47" t="s">
        <v>692</v>
      </c>
      <c r="B464" s="89">
        <f>VLOOKUP(D464,TabellenSRG!$B$4:$C$2729,2,FALSE)</f>
        <v>151</v>
      </c>
      <c r="C464" t="str">
        <f t="shared" si="8"/>
        <v>1511</v>
      </c>
      <c r="D464" t="s">
        <v>154</v>
      </c>
      <c r="E464">
        <v>3</v>
      </c>
      <c r="N464" s="36">
        <v>30</v>
      </c>
      <c r="O464" s="36">
        <v>50</v>
      </c>
      <c r="P464" s="36">
        <v>40</v>
      </c>
      <c r="Q464" s="36">
        <v>50</v>
      </c>
      <c r="R464" s="36">
        <v>50</v>
      </c>
      <c r="S464" s="36">
        <v>50</v>
      </c>
      <c r="T464" s="36">
        <v>70</v>
      </c>
    </row>
    <row r="465" spans="1:20" x14ac:dyDescent="0.2">
      <c r="A465" s="47" t="s">
        <v>628</v>
      </c>
      <c r="B465" s="89">
        <f>VLOOKUP(D465,TabellenSRG!$B$4:$C$2729,2,FALSE)</f>
        <v>151</v>
      </c>
      <c r="C465" t="str">
        <f t="shared" si="8"/>
        <v>1512</v>
      </c>
      <c r="D465" t="s">
        <v>154</v>
      </c>
      <c r="E465">
        <v>4</v>
      </c>
      <c r="N465" s="36">
        <v>10</v>
      </c>
      <c r="O465" s="36">
        <v>20</v>
      </c>
      <c r="P465" s="36">
        <v>20</v>
      </c>
      <c r="Q465" s="36">
        <v>20</v>
      </c>
      <c r="R465" s="36">
        <v>20</v>
      </c>
      <c r="S465" s="36">
        <v>20</v>
      </c>
      <c r="T465" s="36">
        <v>20</v>
      </c>
    </row>
    <row r="466" spans="1:20" x14ac:dyDescent="0.2">
      <c r="A466" s="47" t="s">
        <v>691</v>
      </c>
      <c r="B466" s="89">
        <f>VLOOKUP(D466,TabellenSRG!$B$4:$C$2729,2,FALSE)</f>
        <v>152</v>
      </c>
      <c r="C466" t="str">
        <f t="shared" si="8"/>
        <v>1520</v>
      </c>
      <c r="D466" t="s">
        <v>155</v>
      </c>
      <c r="E466">
        <v>2</v>
      </c>
      <c r="N466" s="36">
        <v>20</v>
      </c>
      <c r="O466" s="36">
        <v>20</v>
      </c>
      <c r="P466" s="36">
        <v>20</v>
      </c>
      <c r="Q466" s="36">
        <v>20</v>
      </c>
      <c r="R466" s="36">
        <v>30</v>
      </c>
      <c r="S466" s="36">
        <v>40</v>
      </c>
      <c r="T466" s="36">
        <v>40</v>
      </c>
    </row>
    <row r="467" spans="1:20" x14ac:dyDescent="0.2">
      <c r="A467" s="47" t="s">
        <v>692</v>
      </c>
      <c r="B467" s="89">
        <f>VLOOKUP(D467,TabellenSRG!$B$4:$C$2729,2,FALSE)</f>
        <v>152</v>
      </c>
      <c r="C467" t="str">
        <f t="shared" si="8"/>
        <v>1521</v>
      </c>
      <c r="D467" t="s">
        <v>155</v>
      </c>
      <c r="E467">
        <v>3</v>
      </c>
      <c r="N467" s="36">
        <v>10</v>
      </c>
      <c r="O467" s="36">
        <v>10</v>
      </c>
      <c r="P467" s="36">
        <v>10</v>
      </c>
      <c r="Q467" s="36">
        <v>20</v>
      </c>
      <c r="R467" s="36">
        <v>20</v>
      </c>
      <c r="S467" s="36">
        <v>30</v>
      </c>
      <c r="T467" s="36">
        <v>30</v>
      </c>
    </row>
    <row r="468" spans="1:20" x14ac:dyDescent="0.2">
      <c r="A468" s="47" t="s">
        <v>628</v>
      </c>
      <c r="B468" s="89">
        <f>VLOOKUP(D468,TabellenSRG!$B$4:$C$2729,2,FALSE)</f>
        <v>152</v>
      </c>
      <c r="C468" t="str">
        <f t="shared" si="8"/>
        <v>1522</v>
      </c>
      <c r="D468" t="s">
        <v>155</v>
      </c>
      <c r="E468">
        <v>4</v>
      </c>
      <c r="N468" s="36">
        <v>10</v>
      </c>
      <c r="O468" s="36">
        <v>10</v>
      </c>
      <c r="P468" s="36">
        <v>10</v>
      </c>
      <c r="Q468" s="36">
        <v>0</v>
      </c>
      <c r="R468" s="36">
        <v>10</v>
      </c>
      <c r="S468" s="36">
        <v>10</v>
      </c>
      <c r="T468" s="36">
        <v>20</v>
      </c>
    </row>
    <row r="469" spans="1:20" x14ac:dyDescent="0.2">
      <c r="A469" s="47" t="s">
        <v>691</v>
      </c>
      <c r="B469" s="89">
        <f>VLOOKUP(D469,TabellenSRG!$B$4:$C$2729,2,FALSE)</f>
        <v>153</v>
      </c>
      <c r="C469" t="str">
        <f t="shared" si="8"/>
        <v>1530</v>
      </c>
      <c r="D469" t="s">
        <v>156</v>
      </c>
      <c r="E469">
        <v>2</v>
      </c>
      <c r="N469" s="36">
        <v>980</v>
      </c>
      <c r="O469" s="36">
        <v>1010</v>
      </c>
      <c r="P469" s="36">
        <v>1050</v>
      </c>
      <c r="Q469" s="36">
        <v>1070</v>
      </c>
      <c r="R469" s="36">
        <v>1080</v>
      </c>
      <c r="S469" s="36">
        <v>1050</v>
      </c>
      <c r="T469" s="36">
        <v>1050</v>
      </c>
    </row>
    <row r="470" spans="1:20" x14ac:dyDescent="0.2">
      <c r="A470" s="47" t="s">
        <v>692</v>
      </c>
      <c r="B470" s="89">
        <f>VLOOKUP(D470,TabellenSRG!$B$4:$C$2729,2,FALSE)</f>
        <v>153</v>
      </c>
      <c r="C470" t="str">
        <f t="shared" si="8"/>
        <v>1531</v>
      </c>
      <c r="D470" t="s">
        <v>156</v>
      </c>
      <c r="E470">
        <v>3</v>
      </c>
      <c r="N470" s="36">
        <v>880</v>
      </c>
      <c r="O470" s="36">
        <v>890</v>
      </c>
      <c r="P470" s="36">
        <v>920</v>
      </c>
      <c r="Q470" s="36">
        <v>920</v>
      </c>
      <c r="R470" s="36">
        <v>940</v>
      </c>
      <c r="S470" s="36">
        <v>930</v>
      </c>
      <c r="T470" s="36">
        <v>900</v>
      </c>
    </row>
    <row r="471" spans="1:20" x14ac:dyDescent="0.2">
      <c r="A471" s="47" t="s">
        <v>628</v>
      </c>
      <c r="B471" s="89">
        <f>VLOOKUP(D471,TabellenSRG!$B$4:$C$2729,2,FALSE)</f>
        <v>153</v>
      </c>
      <c r="C471" t="str">
        <f t="shared" si="8"/>
        <v>1532</v>
      </c>
      <c r="D471" t="s">
        <v>156</v>
      </c>
      <c r="E471">
        <v>4</v>
      </c>
      <c r="N471" s="36">
        <v>140</v>
      </c>
      <c r="O471" s="36">
        <v>150</v>
      </c>
      <c r="P471" s="36">
        <v>190</v>
      </c>
      <c r="Q471" s="36">
        <v>190</v>
      </c>
      <c r="R471" s="36">
        <v>180</v>
      </c>
      <c r="S471" s="36">
        <v>180</v>
      </c>
      <c r="T471" s="36">
        <v>200</v>
      </c>
    </row>
    <row r="472" spans="1:20" x14ac:dyDescent="0.2">
      <c r="A472" s="47" t="s">
        <v>691</v>
      </c>
      <c r="B472" s="89">
        <f>VLOOKUP(D472,TabellenSRG!$B$4:$C$2729,2,FALSE)</f>
        <v>154</v>
      </c>
      <c r="C472" t="str">
        <f t="shared" si="8"/>
        <v>1540</v>
      </c>
      <c r="D472" t="s">
        <v>157</v>
      </c>
      <c r="E472">
        <v>2</v>
      </c>
      <c r="N472" s="36">
        <v>410</v>
      </c>
      <c r="O472" s="36">
        <v>410</v>
      </c>
      <c r="P472" s="36">
        <v>400</v>
      </c>
      <c r="Q472" s="36">
        <v>410</v>
      </c>
      <c r="R472" s="36">
        <v>410</v>
      </c>
      <c r="S472" s="36">
        <v>410</v>
      </c>
      <c r="T472" s="36">
        <v>400</v>
      </c>
    </row>
    <row r="473" spans="1:20" x14ac:dyDescent="0.2">
      <c r="A473" s="47" t="s">
        <v>692</v>
      </c>
      <c r="B473" s="89">
        <f>VLOOKUP(D473,TabellenSRG!$B$4:$C$2729,2,FALSE)</f>
        <v>154</v>
      </c>
      <c r="C473" t="str">
        <f t="shared" si="8"/>
        <v>1541</v>
      </c>
      <c r="D473" t="s">
        <v>157</v>
      </c>
      <c r="E473">
        <v>3</v>
      </c>
      <c r="N473" s="36">
        <v>340</v>
      </c>
      <c r="O473" s="36">
        <v>330</v>
      </c>
      <c r="P473" s="36">
        <v>310</v>
      </c>
      <c r="Q473" s="36">
        <v>330</v>
      </c>
      <c r="R473" s="36">
        <v>330</v>
      </c>
      <c r="S473" s="36">
        <v>320</v>
      </c>
      <c r="T473" s="36">
        <v>310</v>
      </c>
    </row>
    <row r="474" spans="1:20" x14ac:dyDescent="0.2">
      <c r="A474" s="47" t="s">
        <v>628</v>
      </c>
      <c r="B474" s="89">
        <f>VLOOKUP(D474,TabellenSRG!$B$4:$C$2729,2,FALSE)</f>
        <v>154</v>
      </c>
      <c r="C474" t="str">
        <f t="shared" si="8"/>
        <v>1542</v>
      </c>
      <c r="D474" t="s">
        <v>157</v>
      </c>
      <c r="E474">
        <v>4</v>
      </c>
      <c r="N474" s="36">
        <v>70</v>
      </c>
      <c r="O474" s="36">
        <v>80</v>
      </c>
      <c r="P474" s="36">
        <v>80</v>
      </c>
      <c r="Q474" s="36">
        <v>90</v>
      </c>
      <c r="R474" s="36">
        <v>80</v>
      </c>
      <c r="S474" s="36">
        <v>100</v>
      </c>
      <c r="T474" s="36">
        <v>100</v>
      </c>
    </row>
    <row r="475" spans="1:20" x14ac:dyDescent="0.2">
      <c r="A475" s="47" t="s">
        <v>691</v>
      </c>
      <c r="B475" s="89">
        <f>VLOOKUP(D475,TabellenSRG!$B$4:$C$2729,2,FALSE)</f>
        <v>155</v>
      </c>
      <c r="C475" t="str">
        <f t="shared" si="8"/>
        <v>1550</v>
      </c>
      <c r="D475" t="s">
        <v>158</v>
      </c>
      <c r="E475">
        <v>2</v>
      </c>
      <c r="N475" s="36">
        <v>170</v>
      </c>
      <c r="O475" s="36">
        <v>220</v>
      </c>
      <c r="P475" s="36">
        <v>340</v>
      </c>
      <c r="Q475" s="36">
        <v>360</v>
      </c>
      <c r="R475" s="36">
        <v>390</v>
      </c>
      <c r="S475" s="36">
        <v>370</v>
      </c>
      <c r="T475" s="36">
        <v>350</v>
      </c>
    </row>
    <row r="476" spans="1:20" x14ac:dyDescent="0.2">
      <c r="A476" s="47" t="s">
        <v>692</v>
      </c>
      <c r="B476" s="89">
        <f>VLOOKUP(D476,TabellenSRG!$B$4:$C$2729,2,FALSE)</f>
        <v>155</v>
      </c>
      <c r="C476" t="str">
        <f t="shared" si="8"/>
        <v>1551</v>
      </c>
      <c r="D476" t="s">
        <v>158</v>
      </c>
      <c r="E476">
        <v>3</v>
      </c>
      <c r="N476" s="36">
        <v>150</v>
      </c>
      <c r="O476" s="36">
        <v>190</v>
      </c>
      <c r="P476" s="36">
        <v>290</v>
      </c>
      <c r="Q476" s="36">
        <v>310</v>
      </c>
      <c r="R476" s="36">
        <v>340</v>
      </c>
      <c r="S476" s="36">
        <v>310</v>
      </c>
      <c r="T476" s="36">
        <v>300</v>
      </c>
    </row>
    <row r="477" spans="1:20" x14ac:dyDescent="0.2">
      <c r="A477" s="47" t="s">
        <v>628</v>
      </c>
      <c r="B477" s="89">
        <f>VLOOKUP(D477,TabellenSRG!$B$4:$C$2729,2,FALSE)</f>
        <v>155</v>
      </c>
      <c r="C477" t="str">
        <f t="shared" si="8"/>
        <v>1552</v>
      </c>
      <c r="D477" t="s">
        <v>158</v>
      </c>
      <c r="E477">
        <v>4</v>
      </c>
      <c r="N477" s="36">
        <v>40</v>
      </c>
      <c r="O477" s="36">
        <v>50</v>
      </c>
      <c r="P477" s="36">
        <v>70</v>
      </c>
      <c r="Q477" s="36">
        <v>70</v>
      </c>
      <c r="R477" s="36">
        <v>70</v>
      </c>
      <c r="S477" s="36">
        <v>70</v>
      </c>
      <c r="T477" s="36">
        <v>80</v>
      </c>
    </row>
    <row r="478" spans="1:20" x14ac:dyDescent="0.2">
      <c r="A478" s="47" t="s">
        <v>691</v>
      </c>
      <c r="B478" s="89">
        <f>VLOOKUP(D478,TabellenSRG!$B$4:$C$2729,2,FALSE)</f>
        <v>156</v>
      </c>
      <c r="C478" t="str">
        <f t="shared" si="8"/>
        <v>1560</v>
      </c>
      <c r="D478" t="s">
        <v>159</v>
      </c>
      <c r="E478">
        <v>2</v>
      </c>
      <c r="N478" s="36">
        <v>1550</v>
      </c>
      <c r="O478" s="36">
        <v>1550</v>
      </c>
      <c r="P478" s="36">
        <v>1550</v>
      </c>
      <c r="Q478" s="36">
        <v>1550</v>
      </c>
      <c r="R478" s="36">
        <v>1580</v>
      </c>
      <c r="S478" s="36">
        <v>1570</v>
      </c>
      <c r="T478" s="36">
        <v>1540</v>
      </c>
    </row>
    <row r="479" spans="1:20" x14ac:dyDescent="0.2">
      <c r="A479" s="47" t="s">
        <v>692</v>
      </c>
      <c r="B479" s="89">
        <f>VLOOKUP(D479,TabellenSRG!$B$4:$C$2729,2,FALSE)</f>
        <v>156</v>
      </c>
      <c r="C479" t="str">
        <f t="shared" si="8"/>
        <v>1561</v>
      </c>
      <c r="D479" t="s">
        <v>159</v>
      </c>
      <c r="E479">
        <v>3</v>
      </c>
      <c r="N479" s="36">
        <v>1420</v>
      </c>
      <c r="O479" s="36">
        <v>1390</v>
      </c>
      <c r="P479" s="36">
        <v>1380</v>
      </c>
      <c r="Q479" s="36">
        <v>1400</v>
      </c>
      <c r="R479" s="36">
        <v>1440</v>
      </c>
      <c r="S479" s="36">
        <v>1410</v>
      </c>
      <c r="T479" s="36">
        <v>1380</v>
      </c>
    </row>
    <row r="480" spans="1:20" x14ac:dyDescent="0.2">
      <c r="A480" s="47" t="s">
        <v>628</v>
      </c>
      <c r="B480" s="89">
        <f>VLOOKUP(D480,TabellenSRG!$B$4:$C$2729,2,FALSE)</f>
        <v>156</v>
      </c>
      <c r="C480" t="str">
        <f t="shared" si="8"/>
        <v>1562</v>
      </c>
      <c r="D480" t="s">
        <v>159</v>
      </c>
      <c r="E480">
        <v>4</v>
      </c>
      <c r="N480" s="36">
        <v>240</v>
      </c>
      <c r="O480" s="36">
        <v>260</v>
      </c>
      <c r="P480" s="36">
        <v>270</v>
      </c>
      <c r="Q480" s="36">
        <v>260</v>
      </c>
      <c r="R480" s="36">
        <v>260</v>
      </c>
      <c r="S480" s="36">
        <v>260</v>
      </c>
      <c r="T480" s="36">
        <v>280</v>
      </c>
    </row>
    <row r="481" spans="1:20" x14ac:dyDescent="0.2">
      <c r="A481" s="47" t="s">
        <v>691</v>
      </c>
      <c r="B481" s="89" t="e">
        <f>VLOOKUP(D481,TabellenSRG!$B$4:$C$2729,2,FALSE)</f>
        <v>#N/A</v>
      </c>
      <c r="C481" t="e">
        <f t="shared" si="8"/>
        <v>#N/A</v>
      </c>
      <c r="D481" t="s">
        <v>160</v>
      </c>
      <c r="E481">
        <v>2</v>
      </c>
      <c r="N481" s="36">
        <v>1470</v>
      </c>
      <c r="O481" s="36">
        <v>1520</v>
      </c>
      <c r="P481" s="36">
        <v>1510</v>
      </c>
      <c r="Q481" s="36">
        <v>1480</v>
      </c>
      <c r="R481" s="36" t="e">
        <v>#N/A</v>
      </c>
      <c r="S481" s="36" t="e">
        <v>#N/A</v>
      </c>
      <c r="T481" s="36" t="e">
        <v>#N/A</v>
      </c>
    </row>
    <row r="482" spans="1:20" x14ac:dyDescent="0.2">
      <c r="A482" s="47" t="s">
        <v>692</v>
      </c>
      <c r="B482" s="89" t="e">
        <f>VLOOKUP(D482,TabellenSRG!$B$4:$C$2729,2,FALSE)</f>
        <v>#N/A</v>
      </c>
      <c r="C482" t="e">
        <f t="shared" si="8"/>
        <v>#N/A</v>
      </c>
      <c r="D482" t="s">
        <v>160</v>
      </c>
      <c r="E482">
        <v>3</v>
      </c>
      <c r="N482" s="36">
        <v>1350</v>
      </c>
      <c r="O482" s="36">
        <v>1380</v>
      </c>
      <c r="P482" s="36">
        <v>1380</v>
      </c>
      <c r="Q482" s="36">
        <v>1350</v>
      </c>
      <c r="R482" s="36" t="e">
        <v>#N/A</v>
      </c>
      <c r="S482" s="36" t="e">
        <v>#N/A</v>
      </c>
      <c r="T482" s="36" t="e">
        <v>#N/A</v>
      </c>
    </row>
    <row r="483" spans="1:20" x14ac:dyDescent="0.2">
      <c r="A483" s="47" t="s">
        <v>628</v>
      </c>
      <c r="B483" s="89" t="e">
        <f>VLOOKUP(D483,TabellenSRG!$B$4:$C$2729,2,FALSE)</f>
        <v>#N/A</v>
      </c>
      <c r="C483" t="e">
        <f t="shared" si="8"/>
        <v>#N/A</v>
      </c>
      <c r="D483" t="s">
        <v>160</v>
      </c>
      <c r="E483">
        <v>4</v>
      </c>
      <c r="N483" s="36">
        <v>180</v>
      </c>
      <c r="O483" s="36">
        <v>190</v>
      </c>
      <c r="P483" s="36">
        <v>190</v>
      </c>
      <c r="Q483" s="36">
        <v>190</v>
      </c>
      <c r="R483" s="36" t="e">
        <v>#N/A</v>
      </c>
      <c r="S483" s="36" t="e">
        <v>#N/A</v>
      </c>
      <c r="T483" s="36" t="e">
        <v>#N/A</v>
      </c>
    </row>
    <row r="484" spans="1:20" x14ac:dyDescent="0.2">
      <c r="A484" s="47" t="s">
        <v>691</v>
      </c>
      <c r="B484" s="89">
        <f>VLOOKUP(D484,TabellenSRG!$B$4:$C$2729,2,FALSE)</f>
        <v>157</v>
      </c>
      <c r="C484" t="str">
        <f t="shared" si="8"/>
        <v>1570</v>
      </c>
      <c r="D484" t="s">
        <v>161</v>
      </c>
      <c r="E484">
        <v>2</v>
      </c>
      <c r="N484" s="36">
        <v>1020</v>
      </c>
      <c r="O484" s="36">
        <v>1010</v>
      </c>
      <c r="P484" s="36">
        <v>950</v>
      </c>
      <c r="Q484" s="36">
        <v>930</v>
      </c>
      <c r="R484" s="36">
        <v>950</v>
      </c>
      <c r="S484" s="36">
        <v>960</v>
      </c>
      <c r="T484" s="36">
        <v>940</v>
      </c>
    </row>
    <row r="485" spans="1:20" x14ac:dyDescent="0.2">
      <c r="A485" s="47" t="s">
        <v>692</v>
      </c>
      <c r="B485" s="89">
        <f>VLOOKUP(D485,TabellenSRG!$B$4:$C$2729,2,FALSE)</f>
        <v>157</v>
      </c>
      <c r="C485" t="str">
        <f t="shared" si="8"/>
        <v>1571</v>
      </c>
      <c r="D485" t="s">
        <v>161</v>
      </c>
      <c r="E485">
        <v>3</v>
      </c>
      <c r="N485" s="36">
        <v>810</v>
      </c>
      <c r="O485" s="36">
        <v>780</v>
      </c>
      <c r="P485" s="36">
        <v>730</v>
      </c>
      <c r="Q485" s="36">
        <v>680</v>
      </c>
      <c r="R485" s="36">
        <v>690</v>
      </c>
      <c r="S485" s="36">
        <v>690</v>
      </c>
      <c r="T485" s="36">
        <v>650</v>
      </c>
    </row>
    <row r="486" spans="1:20" x14ac:dyDescent="0.2">
      <c r="A486" s="47" t="s">
        <v>628</v>
      </c>
      <c r="B486" s="89">
        <f>VLOOKUP(D486,TabellenSRG!$B$4:$C$2729,2,FALSE)</f>
        <v>157</v>
      </c>
      <c r="C486" t="str">
        <f t="shared" si="8"/>
        <v>1572</v>
      </c>
      <c r="D486" t="s">
        <v>161</v>
      </c>
      <c r="E486">
        <v>4</v>
      </c>
      <c r="N486" s="36">
        <v>240</v>
      </c>
      <c r="O486" s="36">
        <v>300</v>
      </c>
      <c r="P486" s="36">
        <v>280</v>
      </c>
      <c r="Q486" s="36">
        <v>280</v>
      </c>
      <c r="R486" s="36">
        <v>290</v>
      </c>
      <c r="S486" s="36">
        <v>320</v>
      </c>
      <c r="T486" s="36">
        <v>340</v>
      </c>
    </row>
    <row r="487" spans="1:20" x14ac:dyDescent="0.2">
      <c r="A487" s="47" t="s">
        <v>691</v>
      </c>
      <c r="B487" s="89">
        <f>VLOOKUP(D487,TabellenSRG!$B$4:$C$2729,2,FALSE)</f>
        <v>158</v>
      </c>
      <c r="C487" t="str">
        <f t="shared" si="8"/>
        <v>1580</v>
      </c>
      <c r="D487" t="s">
        <v>162</v>
      </c>
      <c r="E487">
        <v>2</v>
      </c>
      <c r="N487" s="36">
        <v>310</v>
      </c>
      <c r="O487" s="36">
        <v>310</v>
      </c>
      <c r="P487" s="36">
        <v>290</v>
      </c>
      <c r="Q487" s="36">
        <v>270</v>
      </c>
      <c r="R487" s="36">
        <v>270</v>
      </c>
      <c r="S487" s="36">
        <v>270</v>
      </c>
      <c r="T487" s="36">
        <v>280</v>
      </c>
    </row>
    <row r="488" spans="1:20" x14ac:dyDescent="0.2">
      <c r="A488" s="47" t="s">
        <v>692</v>
      </c>
      <c r="B488" s="89">
        <f>VLOOKUP(D488,TabellenSRG!$B$4:$C$2729,2,FALSE)</f>
        <v>158</v>
      </c>
      <c r="C488" t="str">
        <f t="shared" si="8"/>
        <v>1581</v>
      </c>
      <c r="D488" t="s">
        <v>162</v>
      </c>
      <c r="E488">
        <v>3</v>
      </c>
      <c r="N488" s="36">
        <v>210</v>
      </c>
      <c r="O488" s="36">
        <v>210</v>
      </c>
      <c r="P488" s="36">
        <v>200</v>
      </c>
      <c r="Q488" s="36">
        <v>180</v>
      </c>
      <c r="R488" s="36">
        <v>180</v>
      </c>
      <c r="S488" s="36">
        <v>170</v>
      </c>
      <c r="T488" s="36">
        <v>170</v>
      </c>
    </row>
    <row r="489" spans="1:20" x14ac:dyDescent="0.2">
      <c r="A489" s="47" t="s">
        <v>628</v>
      </c>
      <c r="B489" s="89">
        <f>VLOOKUP(D489,TabellenSRG!$B$4:$C$2729,2,FALSE)</f>
        <v>158</v>
      </c>
      <c r="C489" t="str">
        <f t="shared" si="8"/>
        <v>1582</v>
      </c>
      <c r="D489" t="s">
        <v>162</v>
      </c>
      <c r="E489">
        <v>4</v>
      </c>
      <c r="N489" s="36">
        <v>110</v>
      </c>
      <c r="O489" s="36">
        <v>110</v>
      </c>
      <c r="P489" s="36">
        <v>110</v>
      </c>
      <c r="Q489" s="36">
        <v>100</v>
      </c>
      <c r="R489" s="36">
        <v>100</v>
      </c>
      <c r="S489" s="36">
        <v>100</v>
      </c>
      <c r="T489" s="36">
        <v>110</v>
      </c>
    </row>
    <row r="490" spans="1:20" x14ac:dyDescent="0.2">
      <c r="A490" s="47" t="s">
        <v>691</v>
      </c>
      <c r="B490" s="89">
        <f>VLOOKUP(D490,TabellenSRG!$B$4:$C$2729,2,FALSE)</f>
        <v>159</v>
      </c>
      <c r="C490" t="str">
        <f t="shared" si="8"/>
        <v>1590</v>
      </c>
      <c r="D490" t="s">
        <v>163</v>
      </c>
      <c r="E490">
        <v>2</v>
      </c>
      <c r="N490" s="36">
        <v>380</v>
      </c>
      <c r="O490" s="36">
        <v>410</v>
      </c>
      <c r="P490" s="36">
        <v>420</v>
      </c>
      <c r="Q490" s="36">
        <v>440</v>
      </c>
      <c r="R490" s="36">
        <v>450</v>
      </c>
      <c r="S490" s="36">
        <v>390</v>
      </c>
      <c r="T490" s="36">
        <v>380</v>
      </c>
    </row>
    <row r="491" spans="1:20" x14ac:dyDescent="0.2">
      <c r="A491" s="47" t="s">
        <v>692</v>
      </c>
      <c r="B491" s="89">
        <f>VLOOKUP(D491,TabellenSRG!$B$4:$C$2729,2,FALSE)</f>
        <v>159</v>
      </c>
      <c r="C491" t="str">
        <f t="shared" si="8"/>
        <v>1591</v>
      </c>
      <c r="D491" t="s">
        <v>163</v>
      </c>
      <c r="E491">
        <v>3</v>
      </c>
      <c r="N491" s="36">
        <v>340</v>
      </c>
      <c r="O491" s="36">
        <v>370</v>
      </c>
      <c r="P491" s="36">
        <v>380</v>
      </c>
      <c r="Q491" s="36">
        <v>390</v>
      </c>
      <c r="R491" s="36">
        <v>390</v>
      </c>
      <c r="S491" s="36">
        <v>330</v>
      </c>
      <c r="T491" s="36">
        <v>310</v>
      </c>
    </row>
    <row r="492" spans="1:20" x14ac:dyDescent="0.2">
      <c r="A492" s="47" t="s">
        <v>628</v>
      </c>
      <c r="B492" s="89">
        <f>VLOOKUP(D492,TabellenSRG!$B$4:$C$2729,2,FALSE)</f>
        <v>159</v>
      </c>
      <c r="C492" t="str">
        <f t="shared" si="8"/>
        <v>1592</v>
      </c>
      <c r="D492" t="s">
        <v>163</v>
      </c>
      <c r="E492">
        <v>4</v>
      </c>
      <c r="N492" s="36">
        <v>60</v>
      </c>
      <c r="O492" s="36">
        <v>60</v>
      </c>
      <c r="P492" s="36">
        <v>60</v>
      </c>
      <c r="Q492" s="36">
        <v>70</v>
      </c>
      <c r="R492" s="36">
        <v>80</v>
      </c>
      <c r="S492" s="36">
        <v>70</v>
      </c>
      <c r="T492" s="36">
        <v>70</v>
      </c>
    </row>
    <row r="493" spans="1:20" x14ac:dyDescent="0.2">
      <c r="A493" s="47" t="s">
        <v>691</v>
      </c>
      <c r="B493" s="89">
        <f>VLOOKUP(D493,TabellenSRG!$B$4:$C$2729,2,FALSE)</f>
        <v>160</v>
      </c>
      <c r="C493" t="str">
        <f t="shared" si="8"/>
        <v>1600</v>
      </c>
      <c r="D493" t="s">
        <v>164</v>
      </c>
      <c r="E493">
        <v>2</v>
      </c>
      <c r="N493" s="36">
        <v>580</v>
      </c>
      <c r="O493" s="36">
        <v>570</v>
      </c>
      <c r="P493" s="36">
        <v>550</v>
      </c>
      <c r="Q493" s="36">
        <v>570</v>
      </c>
      <c r="R493" s="36">
        <v>610</v>
      </c>
      <c r="S493" s="36">
        <v>940</v>
      </c>
      <c r="T493" s="36">
        <v>930</v>
      </c>
    </row>
    <row r="494" spans="1:20" x14ac:dyDescent="0.2">
      <c r="A494" s="47" t="s">
        <v>692</v>
      </c>
      <c r="B494" s="89">
        <f>VLOOKUP(D494,TabellenSRG!$B$4:$C$2729,2,FALSE)</f>
        <v>160</v>
      </c>
      <c r="C494" t="str">
        <f t="shared" si="8"/>
        <v>1601</v>
      </c>
      <c r="D494" t="s">
        <v>164</v>
      </c>
      <c r="E494">
        <v>3</v>
      </c>
      <c r="N494" s="36">
        <v>490</v>
      </c>
      <c r="O494" s="36">
        <v>490</v>
      </c>
      <c r="P494" s="36">
        <v>490</v>
      </c>
      <c r="Q494" s="36">
        <v>510</v>
      </c>
      <c r="R494" s="36">
        <v>530</v>
      </c>
      <c r="S494" s="36">
        <v>830</v>
      </c>
      <c r="T494" s="36">
        <v>830</v>
      </c>
    </row>
    <row r="495" spans="1:20" x14ac:dyDescent="0.2">
      <c r="A495" s="47" t="s">
        <v>628</v>
      </c>
      <c r="B495" s="89">
        <f>VLOOKUP(D495,TabellenSRG!$B$4:$C$2729,2,FALSE)</f>
        <v>160</v>
      </c>
      <c r="C495" t="str">
        <f t="shared" si="8"/>
        <v>1602</v>
      </c>
      <c r="D495" t="s">
        <v>164</v>
      </c>
      <c r="E495">
        <v>4</v>
      </c>
      <c r="N495" s="36">
        <v>90</v>
      </c>
      <c r="O495" s="36">
        <v>90</v>
      </c>
      <c r="P495" s="36">
        <v>90</v>
      </c>
      <c r="Q495" s="36">
        <v>90</v>
      </c>
      <c r="R495" s="36">
        <v>100</v>
      </c>
      <c r="S495" s="36">
        <v>140</v>
      </c>
      <c r="T495" s="36">
        <v>140</v>
      </c>
    </row>
    <row r="496" spans="1:20" x14ac:dyDescent="0.2">
      <c r="A496" s="47" t="s">
        <v>691</v>
      </c>
      <c r="B496" s="89">
        <f>VLOOKUP(D496,TabellenSRG!$B$4:$C$2729,2,FALSE)</f>
        <v>161</v>
      </c>
      <c r="C496" t="str">
        <f t="shared" si="8"/>
        <v>1610</v>
      </c>
      <c r="D496" t="s">
        <v>165</v>
      </c>
      <c r="E496">
        <v>2</v>
      </c>
      <c r="N496" s="36">
        <v>310</v>
      </c>
      <c r="O496" s="36">
        <v>310</v>
      </c>
      <c r="P496" s="36">
        <v>310</v>
      </c>
      <c r="Q496" s="36">
        <v>300</v>
      </c>
      <c r="R496" s="36">
        <v>300</v>
      </c>
      <c r="S496" s="36">
        <v>290</v>
      </c>
      <c r="T496" s="36">
        <v>280</v>
      </c>
    </row>
    <row r="497" spans="1:20" x14ac:dyDescent="0.2">
      <c r="A497" s="47" t="s">
        <v>692</v>
      </c>
      <c r="B497" s="89">
        <f>VLOOKUP(D497,TabellenSRG!$B$4:$C$2729,2,FALSE)</f>
        <v>161</v>
      </c>
      <c r="C497" t="str">
        <f t="shared" si="8"/>
        <v>1611</v>
      </c>
      <c r="D497" t="s">
        <v>165</v>
      </c>
      <c r="E497">
        <v>3</v>
      </c>
      <c r="N497" s="36">
        <v>280</v>
      </c>
      <c r="O497" s="36">
        <v>270</v>
      </c>
      <c r="P497" s="36">
        <v>270</v>
      </c>
      <c r="Q497" s="36">
        <v>270</v>
      </c>
      <c r="R497" s="36">
        <v>270</v>
      </c>
      <c r="S497" s="36">
        <v>250</v>
      </c>
      <c r="T497" s="36">
        <v>230</v>
      </c>
    </row>
    <row r="498" spans="1:20" x14ac:dyDescent="0.2">
      <c r="A498" s="47" t="s">
        <v>628</v>
      </c>
      <c r="B498" s="89">
        <f>VLOOKUP(D498,TabellenSRG!$B$4:$C$2729,2,FALSE)</f>
        <v>161</v>
      </c>
      <c r="C498" t="str">
        <f t="shared" si="8"/>
        <v>1612</v>
      </c>
      <c r="D498" t="s">
        <v>165</v>
      </c>
      <c r="E498">
        <v>4</v>
      </c>
      <c r="N498" s="36">
        <v>40</v>
      </c>
      <c r="O498" s="36">
        <v>50</v>
      </c>
      <c r="P498" s="36">
        <v>50</v>
      </c>
      <c r="Q498" s="36">
        <v>40</v>
      </c>
      <c r="R498" s="36">
        <v>40</v>
      </c>
      <c r="S498" s="36">
        <v>50</v>
      </c>
      <c r="T498" s="36">
        <v>50</v>
      </c>
    </row>
    <row r="499" spans="1:20" x14ac:dyDescent="0.2">
      <c r="A499" s="47" t="s">
        <v>691</v>
      </c>
      <c r="B499" s="89">
        <f>VLOOKUP(D499,TabellenSRG!$B$4:$C$2729,2,FALSE)</f>
        <v>162</v>
      </c>
      <c r="C499" t="str">
        <f t="shared" si="8"/>
        <v>1620</v>
      </c>
      <c r="D499" t="s">
        <v>166</v>
      </c>
      <c r="E499">
        <v>2</v>
      </c>
      <c r="N499" s="36">
        <v>310</v>
      </c>
      <c r="O499" s="36">
        <v>310</v>
      </c>
      <c r="P499" s="36">
        <v>290</v>
      </c>
      <c r="Q499" s="36">
        <v>300</v>
      </c>
      <c r="R499" s="36">
        <v>300</v>
      </c>
      <c r="S499" s="36">
        <v>280</v>
      </c>
      <c r="T499" s="36">
        <v>260</v>
      </c>
    </row>
    <row r="500" spans="1:20" x14ac:dyDescent="0.2">
      <c r="A500" s="47" t="s">
        <v>692</v>
      </c>
      <c r="B500" s="89">
        <f>VLOOKUP(D500,TabellenSRG!$B$4:$C$2729,2,FALSE)</f>
        <v>162</v>
      </c>
      <c r="C500" t="str">
        <f t="shared" si="8"/>
        <v>1621</v>
      </c>
      <c r="D500" t="s">
        <v>166</v>
      </c>
      <c r="E500">
        <v>3</v>
      </c>
      <c r="N500" s="36">
        <v>260</v>
      </c>
      <c r="O500" s="36">
        <v>260</v>
      </c>
      <c r="P500" s="36">
        <v>240</v>
      </c>
      <c r="Q500" s="36">
        <v>250</v>
      </c>
      <c r="R500" s="36">
        <v>250</v>
      </c>
      <c r="S500" s="36">
        <v>220</v>
      </c>
      <c r="T500" s="36">
        <v>200</v>
      </c>
    </row>
    <row r="501" spans="1:20" x14ac:dyDescent="0.2">
      <c r="A501" s="47" t="s">
        <v>628</v>
      </c>
      <c r="B501" s="89">
        <f>VLOOKUP(D501,TabellenSRG!$B$4:$C$2729,2,FALSE)</f>
        <v>162</v>
      </c>
      <c r="C501" t="str">
        <f t="shared" si="8"/>
        <v>1622</v>
      </c>
      <c r="D501" t="s">
        <v>166</v>
      </c>
      <c r="E501">
        <v>4</v>
      </c>
      <c r="N501" s="36">
        <v>80</v>
      </c>
      <c r="O501" s="36">
        <v>70</v>
      </c>
      <c r="P501" s="36">
        <v>70</v>
      </c>
      <c r="Q501" s="36">
        <v>70</v>
      </c>
      <c r="R501" s="36">
        <v>70</v>
      </c>
      <c r="S501" s="36">
        <v>90</v>
      </c>
      <c r="T501" s="36">
        <v>80</v>
      </c>
    </row>
    <row r="502" spans="1:20" x14ac:dyDescent="0.2">
      <c r="A502" s="47" t="s">
        <v>691</v>
      </c>
      <c r="B502" s="89">
        <f>VLOOKUP(D502,TabellenSRG!$B$4:$C$2729,2,FALSE)</f>
        <v>163</v>
      </c>
      <c r="C502" t="str">
        <f t="shared" si="8"/>
        <v>1630</v>
      </c>
      <c r="D502" t="s">
        <v>167</v>
      </c>
      <c r="E502">
        <v>2</v>
      </c>
      <c r="N502" s="36">
        <v>90</v>
      </c>
      <c r="O502" s="36">
        <v>130</v>
      </c>
      <c r="P502" s="36">
        <v>100</v>
      </c>
      <c r="Q502" s="36">
        <v>130</v>
      </c>
      <c r="R502" s="36">
        <v>140</v>
      </c>
      <c r="S502" s="36">
        <v>130</v>
      </c>
      <c r="T502" s="36">
        <v>130</v>
      </c>
    </row>
    <row r="503" spans="1:20" x14ac:dyDescent="0.2">
      <c r="A503" s="47" t="s">
        <v>692</v>
      </c>
      <c r="B503" s="89">
        <f>VLOOKUP(D503,TabellenSRG!$B$4:$C$2729,2,FALSE)</f>
        <v>163</v>
      </c>
      <c r="C503" t="str">
        <f t="shared" si="8"/>
        <v>1631</v>
      </c>
      <c r="D503" t="s">
        <v>167</v>
      </c>
      <c r="E503">
        <v>3</v>
      </c>
      <c r="N503" s="36">
        <v>80</v>
      </c>
      <c r="O503" s="36">
        <v>120</v>
      </c>
      <c r="P503" s="36">
        <v>80</v>
      </c>
      <c r="Q503" s="36">
        <v>110</v>
      </c>
      <c r="R503" s="36">
        <v>120</v>
      </c>
      <c r="S503" s="36">
        <v>120</v>
      </c>
      <c r="T503" s="36">
        <v>100</v>
      </c>
    </row>
    <row r="504" spans="1:20" x14ac:dyDescent="0.2">
      <c r="A504" s="47" t="s">
        <v>628</v>
      </c>
      <c r="B504" s="89">
        <f>VLOOKUP(D504,TabellenSRG!$B$4:$C$2729,2,FALSE)</f>
        <v>163</v>
      </c>
      <c r="C504" t="str">
        <f t="shared" si="8"/>
        <v>1632</v>
      </c>
      <c r="D504" t="s">
        <v>167</v>
      </c>
      <c r="E504">
        <v>4</v>
      </c>
      <c r="N504" s="36">
        <v>20</v>
      </c>
      <c r="O504" s="36">
        <v>30</v>
      </c>
      <c r="P504" s="36">
        <v>30</v>
      </c>
      <c r="Q504" s="36">
        <v>30</v>
      </c>
      <c r="R504" s="36">
        <v>30</v>
      </c>
      <c r="S504" s="36">
        <v>40</v>
      </c>
      <c r="T504" s="36">
        <v>40</v>
      </c>
    </row>
    <row r="505" spans="1:20" x14ac:dyDescent="0.2">
      <c r="A505" s="47" t="s">
        <v>691</v>
      </c>
      <c r="B505" s="89">
        <f>VLOOKUP(D505,TabellenSRG!$B$4:$C$2729,2,FALSE)</f>
        <v>164</v>
      </c>
      <c r="C505" t="str">
        <f t="shared" si="8"/>
        <v>1640</v>
      </c>
      <c r="D505" t="s">
        <v>168</v>
      </c>
      <c r="E505">
        <v>2</v>
      </c>
      <c r="N505" s="36">
        <v>160</v>
      </c>
      <c r="O505" s="36">
        <v>170</v>
      </c>
      <c r="P505" s="36">
        <v>190</v>
      </c>
      <c r="Q505" s="36">
        <v>210</v>
      </c>
      <c r="R505" s="36">
        <v>180</v>
      </c>
      <c r="S505" s="36">
        <v>220</v>
      </c>
      <c r="T505" s="36">
        <v>260</v>
      </c>
    </row>
    <row r="506" spans="1:20" x14ac:dyDescent="0.2">
      <c r="A506" s="47" t="s">
        <v>692</v>
      </c>
      <c r="B506" s="89">
        <f>VLOOKUP(D506,TabellenSRG!$B$4:$C$2729,2,FALSE)</f>
        <v>164</v>
      </c>
      <c r="C506" t="str">
        <f t="shared" si="8"/>
        <v>1641</v>
      </c>
      <c r="D506" t="s">
        <v>168</v>
      </c>
      <c r="E506">
        <v>3</v>
      </c>
      <c r="N506" s="36">
        <v>110</v>
      </c>
      <c r="O506" s="36">
        <v>110</v>
      </c>
      <c r="P506" s="36">
        <v>110</v>
      </c>
      <c r="Q506" s="36">
        <v>130</v>
      </c>
      <c r="R506" s="36">
        <v>120</v>
      </c>
      <c r="S506" s="36">
        <v>140</v>
      </c>
      <c r="T506" s="36">
        <v>150</v>
      </c>
    </row>
    <row r="507" spans="1:20" x14ac:dyDescent="0.2">
      <c r="A507" s="47" t="s">
        <v>628</v>
      </c>
      <c r="B507" s="89">
        <f>VLOOKUP(D507,TabellenSRG!$B$4:$C$2729,2,FALSE)</f>
        <v>164</v>
      </c>
      <c r="C507" t="str">
        <f t="shared" si="8"/>
        <v>1642</v>
      </c>
      <c r="D507" t="s">
        <v>168</v>
      </c>
      <c r="E507">
        <v>4</v>
      </c>
      <c r="N507" s="36">
        <v>60</v>
      </c>
      <c r="O507" s="36">
        <v>70</v>
      </c>
      <c r="P507" s="36">
        <v>90</v>
      </c>
      <c r="Q507" s="36">
        <v>90</v>
      </c>
      <c r="R507" s="36">
        <v>80</v>
      </c>
      <c r="S507" s="36">
        <v>90</v>
      </c>
      <c r="T507" s="36">
        <v>130</v>
      </c>
    </row>
    <row r="508" spans="1:20" x14ac:dyDescent="0.2">
      <c r="A508" s="47" t="s">
        <v>691</v>
      </c>
      <c r="B508" s="89">
        <f>VLOOKUP(D508,TabellenSRG!$B$4:$C$2729,2,FALSE)</f>
        <v>165</v>
      </c>
      <c r="C508" t="str">
        <f t="shared" si="8"/>
        <v>1650</v>
      </c>
      <c r="D508" t="s">
        <v>169</v>
      </c>
      <c r="E508">
        <v>2</v>
      </c>
      <c r="N508" s="36">
        <v>80</v>
      </c>
      <c r="O508" s="36">
        <v>90</v>
      </c>
      <c r="P508" s="36">
        <v>80</v>
      </c>
      <c r="Q508" s="36">
        <v>70</v>
      </c>
      <c r="R508" s="36">
        <v>80</v>
      </c>
      <c r="S508" s="36">
        <v>90</v>
      </c>
      <c r="T508" s="36">
        <v>90</v>
      </c>
    </row>
    <row r="509" spans="1:20" x14ac:dyDescent="0.2">
      <c r="A509" s="47" t="s">
        <v>692</v>
      </c>
      <c r="B509" s="89">
        <f>VLOOKUP(D509,TabellenSRG!$B$4:$C$2729,2,FALSE)</f>
        <v>165</v>
      </c>
      <c r="C509" t="str">
        <f t="shared" si="8"/>
        <v>1651</v>
      </c>
      <c r="D509" t="s">
        <v>169</v>
      </c>
      <c r="E509">
        <v>3</v>
      </c>
      <c r="N509" s="36">
        <v>70</v>
      </c>
      <c r="O509" s="36">
        <v>60</v>
      </c>
      <c r="P509" s="36">
        <v>60</v>
      </c>
      <c r="Q509" s="36">
        <v>50</v>
      </c>
      <c r="R509" s="36">
        <v>60</v>
      </c>
      <c r="S509" s="36">
        <v>70</v>
      </c>
      <c r="T509" s="36">
        <v>70</v>
      </c>
    </row>
    <row r="510" spans="1:20" x14ac:dyDescent="0.2">
      <c r="A510" s="47" t="s">
        <v>628</v>
      </c>
      <c r="B510" s="89">
        <f>VLOOKUP(D510,TabellenSRG!$B$4:$C$2729,2,FALSE)</f>
        <v>165</v>
      </c>
      <c r="C510" t="str">
        <f t="shared" si="8"/>
        <v>1652</v>
      </c>
      <c r="D510" t="s">
        <v>169</v>
      </c>
      <c r="E510">
        <v>4</v>
      </c>
      <c r="N510" s="36">
        <v>10</v>
      </c>
      <c r="O510" s="36">
        <v>10</v>
      </c>
      <c r="P510" s="36">
        <v>10</v>
      </c>
      <c r="Q510" s="36">
        <v>10</v>
      </c>
      <c r="R510" s="36">
        <v>10</v>
      </c>
      <c r="S510" s="36">
        <v>20</v>
      </c>
      <c r="T510" s="36">
        <v>20</v>
      </c>
    </row>
    <row r="511" spans="1:20" x14ac:dyDescent="0.2">
      <c r="A511" s="47" t="s">
        <v>691</v>
      </c>
      <c r="B511" s="89">
        <f>VLOOKUP(D511,TabellenSRG!$B$4:$C$2729,2,FALSE)</f>
        <v>166</v>
      </c>
      <c r="C511" t="str">
        <f t="shared" si="8"/>
        <v>1660</v>
      </c>
      <c r="D511" t="s">
        <v>170</v>
      </c>
      <c r="E511">
        <v>2</v>
      </c>
      <c r="N511" s="36">
        <v>510</v>
      </c>
      <c r="O511" s="36">
        <v>530</v>
      </c>
      <c r="P511" s="36">
        <v>500</v>
      </c>
      <c r="Q511" s="36">
        <v>510</v>
      </c>
      <c r="R511" s="36">
        <v>520</v>
      </c>
      <c r="S511" s="36">
        <v>530</v>
      </c>
      <c r="T511" s="36">
        <v>530</v>
      </c>
    </row>
    <row r="512" spans="1:20" x14ac:dyDescent="0.2">
      <c r="A512" s="47" t="s">
        <v>692</v>
      </c>
      <c r="B512" s="89">
        <f>VLOOKUP(D512,TabellenSRG!$B$4:$C$2729,2,FALSE)</f>
        <v>166</v>
      </c>
      <c r="C512" t="str">
        <f t="shared" si="8"/>
        <v>1661</v>
      </c>
      <c r="D512" t="s">
        <v>170</v>
      </c>
      <c r="E512">
        <v>3</v>
      </c>
      <c r="N512" s="36">
        <v>410</v>
      </c>
      <c r="O512" s="36">
        <v>410</v>
      </c>
      <c r="P512" s="36">
        <v>400</v>
      </c>
      <c r="Q512" s="36">
        <v>410</v>
      </c>
      <c r="R512" s="36">
        <v>410</v>
      </c>
      <c r="S512" s="36">
        <v>400</v>
      </c>
      <c r="T512" s="36">
        <v>390</v>
      </c>
    </row>
    <row r="513" spans="1:20" x14ac:dyDescent="0.2">
      <c r="A513" s="47" t="s">
        <v>628</v>
      </c>
      <c r="B513" s="89">
        <f>VLOOKUP(D513,TabellenSRG!$B$4:$C$2729,2,FALSE)</f>
        <v>166</v>
      </c>
      <c r="C513" t="str">
        <f t="shared" si="8"/>
        <v>1662</v>
      </c>
      <c r="D513" t="s">
        <v>170</v>
      </c>
      <c r="E513">
        <v>4</v>
      </c>
      <c r="N513" s="36">
        <v>100</v>
      </c>
      <c r="O513" s="36">
        <v>120</v>
      </c>
      <c r="P513" s="36">
        <v>110</v>
      </c>
      <c r="Q513" s="36">
        <v>110</v>
      </c>
      <c r="R513" s="36">
        <v>130</v>
      </c>
      <c r="S513" s="36">
        <v>140</v>
      </c>
      <c r="T513" s="36">
        <v>160</v>
      </c>
    </row>
    <row r="514" spans="1:20" x14ac:dyDescent="0.2">
      <c r="A514" s="47" t="s">
        <v>691</v>
      </c>
      <c r="B514" s="89">
        <f>VLOOKUP(D514,TabellenSRG!$B$4:$C$2729,2,FALSE)</f>
        <v>167</v>
      </c>
      <c r="C514" t="str">
        <f t="shared" si="8"/>
        <v>1670</v>
      </c>
      <c r="D514" t="s">
        <v>171</v>
      </c>
      <c r="E514">
        <v>2</v>
      </c>
      <c r="N514" s="36">
        <v>570</v>
      </c>
      <c r="O514" s="36">
        <v>570</v>
      </c>
      <c r="P514" s="36">
        <v>520</v>
      </c>
      <c r="Q514" s="36">
        <v>510</v>
      </c>
      <c r="R514" s="36">
        <v>520</v>
      </c>
      <c r="S514" s="36">
        <v>560</v>
      </c>
      <c r="T514" s="36">
        <v>540</v>
      </c>
    </row>
    <row r="515" spans="1:20" x14ac:dyDescent="0.2">
      <c r="A515" s="47" t="s">
        <v>692</v>
      </c>
      <c r="B515" s="89">
        <f>VLOOKUP(D515,TabellenSRG!$B$4:$C$2729,2,FALSE)</f>
        <v>167</v>
      </c>
      <c r="C515" t="str">
        <f t="shared" si="8"/>
        <v>1671</v>
      </c>
      <c r="D515" t="s">
        <v>171</v>
      </c>
      <c r="E515">
        <v>3</v>
      </c>
      <c r="N515" s="36">
        <v>420</v>
      </c>
      <c r="O515" s="36">
        <v>410</v>
      </c>
      <c r="P515" s="36">
        <v>380</v>
      </c>
      <c r="Q515" s="36">
        <v>370</v>
      </c>
      <c r="R515" s="36">
        <v>380</v>
      </c>
      <c r="S515" s="36">
        <v>410</v>
      </c>
      <c r="T515" s="36">
        <v>400</v>
      </c>
    </row>
    <row r="516" spans="1:20" x14ac:dyDescent="0.2">
      <c r="A516" s="47" t="s">
        <v>628</v>
      </c>
      <c r="B516" s="89">
        <f>VLOOKUP(D516,TabellenSRG!$B$4:$C$2729,2,FALSE)</f>
        <v>167</v>
      </c>
      <c r="C516" t="str">
        <f t="shared" ref="C516:C579" si="9">B516&amp;A516</f>
        <v>1672</v>
      </c>
      <c r="D516" t="s">
        <v>171</v>
      </c>
      <c r="E516">
        <v>4</v>
      </c>
      <c r="N516" s="36">
        <v>170</v>
      </c>
      <c r="O516" s="36">
        <v>180</v>
      </c>
      <c r="P516" s="36">
        <v>160</v>
      </c>
      <c r="Q516" s="36">
        <v>140</v>
      </c>
      <c r="R516" s="36">
        <v>150</v>
      </c>
      <c r="S516" s="36">
        <v>170</v>
      </c>
      <c r="T516" s="36">
        <v>170</v>
      </c>
    </row>
    <row r="517" spans="1:20" x14ac:dyDescent="0.2">
      <c r="A517" s="47" t="s">
        <v>691</v>
      </c>
      <c r="B517" s="89">
        <f>VLOOKUP(D517,TabellenSRG!$B$4:$C$2729,2,FALSE)</f>
        <v>168</v>
      </c>
      <c r="C517" t="str">
        <f t="shared" si="9"/>
        <v>1680</v>
      </c>
      <c r="D517" t="s">
        <v>172</v>
      </c>
      <c r="E517">
        <v>2</v>
      </c>
      <c r="N517" s="36">
        <v>130</v>
      </c>
      <c r="O517" s="36">
        <v>130</v>
      </c>
      <c r="P517" s="36">
        <v>130</v>
      </c>
      <c r="Q517" s="36">
        <v>130</v>
      </c>
      <c r="R517" s="36">
        <v>130</v>
      </c>
      <c r="S517" s="36">
        <v>140</v>
      </c>
      <c r="T517" s="36">
        <v>140</v>
      </c>
    </row>
    <row r="518" spans="1:20" x14ac:dyDescent="0.2">
      <c r="A518" s="47" t="s">
        <v>692</v>
      </c>
      <c r="B518" s="89">
        <f>VLOOKUP(D518,TabellenSRG!$B$4:$C$2729,2,FALSE)</f>
        <v>168</v>
      </c>
      <c r="C518" t="str">
        <f t="shared" si="9"/>
        <v>1681</v>
      </c>
      <c r="D518" t="s">
        <v>172</v>
      </c>
      <c r="E518">
        <v>3</v>
      </c>
      <c r="N518" s="36">
        <v>110</v>
      </c>
      <c r="O518" s="36">
        <v>110</v>
      </c>
      <c r="P518" s="36">
        <v>100</v>
      </c>
      <c r="Q518" s="36">
        <v>110</v>
      </c>
      <c r="R518" s="36">
        <v>110</v>
      </c>
      <c r="S518" s="36">
        <v>110</v>
      </c>
      <c r="T518" s="36">
        <v>110</v>
      </c>
    </row>
    <row r="519" spans="1:20" x14ac:dyDescent="0.2">
      <c r="A519" s="47" t="s">
        <v>628</v>
      </c>
      <c r="B519" s="89">
        <f>VLOOKUP(D519,TabellenSRG!$B$4:$C$2729,2,FALSE)</f>
        <v>168</v>
      </c>
      <c r="C519" t="str">
        <f t="shared" si="9"/>
        <v>1682</v>
      </c>
      <c r="D519" t="s">
        <v>172</v>
      </c>
      <c r="E519">
        <v>4</v>
      </c>
      <c r="N519" s="36">
        <v>30</v>
      </c>
      <c r="O519" s="36">
        <v>30</v>
      </c>
      <c r="P519" s="36">
        <v>40</v>
      </c>
      <c r="Q519" s="36">
        <v>30</v>
      </c>
      <c r="R519" s="36">
        <v>40</v>
      </c>
      <c r="S519" s="36">
        <v>40</v>
      </c>
      <c r="T519" s="36">
        <v>50</v>
      </c>
    </row>
    <row r="520" spans="1:20" x14ac:dyDescent="0.2">
      <c r="A520" s="47" t="s">
        <v>691</v>
      </c>
      <c r="B520" s="89">
        <f>VLOOKUP(D520,TabellenSRG!$B$4:$C$2729,2,FALSE)</f>
        <v>169</v>
      </c>
      <c r="C520" t="str">
        <f t="shared" si="9"/>
        <v>1690</v>
      </c>
      <c r="D520" t="s">
        <v>173</v>
      </c>
      <c r="E520">
        <v>2</v>
      </c>
      <c r="N520" s="36">
        <v>50</v>
      </c>
      <c r="O520" s="36">
        <v>50</v>
      </c>
      <c r="P520" s="36">
        <v>50</v>
      </c>
      <c r="Q520" s="36">
        <v>40</v>
      </c>
      <c r="R520" s="36">
        <v>40</v>
      </c>
      <c r="S520" s="36">
        <v>40</v>
      </c>
      <c r="T520" s="36">
        <v>40</v>
      </c>
    </row>
    <row r="521" spans="1:20" x14ac:dyDescent="0.2">
      <c r="A521" s="47" t="s">
        <v>692</v>
      </c>
      <c r="B521" s="89">
        <f>VLOOKUP(D521,TabellenSRG!$B$4:$C$2729,2,FALSE)</f>
        <v>169</v>
      </c>
      <c r="C521" t="str">
        <f t="shared" si="9"/>
        <v>1691</v>
      </c>
      <c r="D521" t="s">
        <v>173</v>
      </c>
      <c r="E521">
        <v>3</v>
      </c>
      <c r="N521" s="36">
        <v>40</v>
      </c>
      <c r="O521" s="36">
        <v>30</v>
      </c>
      <c r="P521" s="36">
        <v>30</v>
      </c>
      <c r="Q521" s="36">
        <v>20</v>
      </c>
      <c r="R521" s="36">
        <v>20</v>
      </c>
      <c r="S521" s="36">
        <v>20</v>
      </c>
      <c r="T521" s="36">
        <v>10</v>
      </c>
    </row>
    <row r="522" spans="1:20" x14ac:dyDescent="0.2">
      <c r="A522" s="47" t="s">
        <v>628</v>
      </c>
      <c r="B522" s="89">
        <f>VLOOKUP(D522,TabellenSRG!$B$4:$C$2729,2,FALSE)</f>
        <v>169</v>
      </c>
      <c r="C522" t="str">
        <f t="shared" si="9"/>
        <v>1692</v>
      </c>
      <c r="D522" t="s">
        <v>173</v>
      </c>
      <c r="E522">
        <v>4</v>
      </c>
      <c r="N522" s="36">
        <v>10</v>
      </c>
      <c r="O522" s="36">
        <v>20</v>
      </c>
      <c r="P522" s="36">
        <v>20</v>
      </c>
      <c r="Q522" s="36">
        <v>20</v>
      </c>
      <c r="R522" s="36">
        <v>20</v>
      </c>
      <c r="S522" s="36">
        <v>20</v>
      </c>
      <c r="T522" s="36">
        <v>20</v>
      </c>
    </row>
    <row r="523" spans="1:20" x14ac:dyDescent="0.2">
      <c r="A523" s="47" t="s">
        <v>691</v>
      </c>
      <c r="B523" s="89">
        <f>VLOOKUP(D523,TabellenSRG!$B$4:$C$2729,2,FALSE)</f>
        <v>170</v>
      </c>
      <c r="C523" t="str">
        <f t="shared" si="9"/>
        <v>1700</v>
      </c>
      <c r="D523" t="s">
        <v>174</v>
      </c>
      <c r="E523">
        <v>2</v>
      </c>
      <c r="N523" s="36">
        <v>80</v>
      </c>
      <c r="O523" s="36">
        <v>80</v>
      </c>
      <c r="P523" s="36">
        <v>80</v>
      </c>
      <c r="Q523" s="36">
        <v>90</v>
      </c>
      <c r="R523" s="36">
        <v>80</v>
      </c>
      <c r="S523" s="36">
        <v>70</v>
      </c>
      <c r="T523" s="36">
        <v>70</v>
      </c>
    </row>
    <row r="524" spans="1:20" x14ac:dyDescent="0.2">
      <c r="A524" s="47" t="s">
        <v>692</v>
      </c>
      <c r="B524" s="89">
        <f>VLOOKUP(D524,TabellenSRG!$B$4:$C$2729,2,FALSE)</f>
        <v>170</v>
      </c>
      <c r="C524" t="str">
        <f t="shared" si="9"/>
        <v>1701</v>
      </c>
      <c r="D524" t="s">
        <v>174</v>
      </c>
      <c r="E524">
        <v>3</v>
      </c>
      <c r="N524" s="36">
        <v>70</v>
      </c>
      <c r="O524" s="36">
        <v>70</v>
      </c>
      <c r="P524" s="36">
        <v>70</v>
      </c>
      <c r="Q524" s="36">
        <v>70</v>
      </c>
      <c r="R524" s="36">
        <v>60</v>
      </c>
      <c r="S524" s="36">
        <v>50</v>
      </c>
      <c r="T524" s="36">
        <v>50</v>
      </c>
    </row>
    <row r="525" spans="1:20" x14ac:dyDescent="0.2">
      <c r="A525" s="47" t="s">
        <v>628</v>
      </c>
      <c r="B525" s="89">
        <f>VLOOKUP(D525,TabellenSRG!$B$4:$C$2729,2,FALSE)</f>
        <v>170</v>
      </c>
      <c r="C525" t="str">
        <f t="shared" si="9"/>
        <v>1702</v>
      </c>
      <c r="D525" t="s">
        <v>174</v>
      </c>
      <c r="E525">
        <v>4</v>
      </c>
      <c r="N525" s="36">
        <v>10</v>
      </c>
      <c r="O525" s="36">
        <v>20</v>
      </c>
      <c r="P525" s="36">
        <v>20</v>
      </c>
      <c r="Q525" s="36">
        <v>20</v>
      </c>
      <c r="R525" s="36">
        <v>20</v>
      </c>
      <c r="S525" s="36">
        <v>10</v>
      </c>
      <c r="T525" s="36">
        <v>10</v>
      </c>
    </row>
    <row r="526" spans="1:20" x14ac:dyDescent="0.2">
      <c r="A526" s="47" t="s">
        <v>691</v>
      </c>
      <c r="B526" s="89">
        <f>VLOOKUP(D526,TabellenSRG!$B$4:$C$2729,2,FALSE)</f>
        <v>171</v>
      </c>
      <c r="C526" t="str">
        <f t="shared" si="9"/>
        <v>1710</v>
      </c>
      <c r="D526" t="s">
        <v>175</v>
      </c>
      <c r="E526">
        <v>2</v>
      </c>
      <c r="N526" s="36">
        <v>330</v>
      </c>
      <c r="O526" s="36">
        <v>410</v>
      </c>
      <c r="P526" s="36">
        <v>420</v>
      </c>
      <c r="Q526" s="36">
        <v>420</v>
      </c>
      <c r="R526" s="36">
        <v>430</v>
      </c>
      <c r="S526" s="36">
        <v>360</v>
      </c>
      <c r="T526" s="36">
        <v>350</v>
      </c>
    </row>
    <row r="527" spans="1:20" x14ac:dyDescent="0.2">
      <c r="A527" s="47" t="s">
        <v>692</v>
      </c>
      <c r="B527" s="89">
        <f>VLOOKUP(D527,TabellenSRG!$B$4:$C$2729,2,FALSE)</f>
        <v>171</v>
      </c>
      <c r="C527" t="str">
        <f t="shared" si="9"/>
        <v>1711</v>
      </c>
      <c r="D527" t="s">
        <v>175</v>
      </c>
      <c r="E527">
        <v>3</v>
      </c>
      <c r="N527" s="36">
        <v>280</v>
      </c>
      <c r="O527" s="36">
        <v>370</v>
      </c>
      <c r="P527" s="36">
        <v>370</v>
      </c>
      <c r="Q527" s="36">
        <v>370</v>
      </c>
      <c r="R527" s="36">
        <v>390</v>
      </c>
      <c r="S527" s="36">
        <v>310</v>
      </c>
      <c r="T527" s="36">
        <v>290</v>
      </c>
    </row>
    <row r="528" spans="1:20" x14ac:dyDescent="0.2">
      <c r="A528" s="47" t="s">
        <v>628</v>
      </c>
      <c r="B528" s="89">
        <f>VLOOKUP(D528,TabellenSRG!$B$4:$C$2729,2,FALSE)</f>
        <v>171</v>
      </c>
      <c r="C528" t="str">
        <f t="shared" si="9"/>
        <v>1712</v>
      </c>
      <c r="D528" t="s">
        <v>175</v>
      </c>
      <c r="E528">
        <v>4</v>
      </c>
      <c r="N528" s="36">
        <v>70</v>
      </c>
      <c r="O528" s="36">
        <v>60</v>
      </c>
      <c r="P528" s="36">
        <v>70</v>
      </c>
      <c r="Q528" s="36">
        <v>60</v>
      </c>
      <c r="R528" s="36">
        <v>60</v>
      </c>
      <c r="S528" s="36">
        <v>70</v>
      </c>
      <c r="T528" s="36">
        <v>70</v>
      </c>
    </row>
    <row r="529" spans="1:20" x14ac:dyDescent="0.2">
      <c r="A529" s="47" t="s">
        <v>691</v>
      </c>
      <c r="B529" s="89">
        <f>VLOOKUP(D529,TabellenSRG!$B$4:$C$2729,2,FALSE)</f>
        <v>172</v>
      </c>
      <c r="C529" t="str">
        <f t="shared" si="9"/>
        <v>1720</v>
      </c>
      <c r="D529" t="s">
        <v>176</v>
      </c>
      <c r="E529">
        <v>2</v>
      </c>
      <c r="N529" s="36">
        <v>290</v>
      </c>
      <c r="O529" s="36">
        <v>300</v>
      </c>
      <c r="P529" s="36">
        <v>320</v>
      </c>
      <c r="Q529" s="36">
        <v>430</v>
      </c>
      <c r="R529" s="36">
        <v>490</v>
      </c>
      <c r="S529" s="36">
        <v>540</v>
      </c>
      <c r="T529" s="36">
        <v>570</v>
      </c>
    </row>
    <row r="530" spans="1:20" x14ac:dyDescent="0.2">
      <c r="A530" s="47" t="s">
        <v>692</v>
      </c>
      <c r="B530" s="89">
        <f>VLOOKUP(D530,TabellenSRG!$B$4:$C$2729,2,FALSE)</f>
        <v>172</v>
      </c>
      <c r="C530" t="str">
        <f t="shared" si="9"/>
        <v>1721</v>
      </c>
      <c r="D530" t="s">
        <v>176</v>
      </c>
      <c r="E530">
        <v>3</v>
      </c>
      <c r="N530" s="36">
        <v>210</v>
      </c>
      <c r="O530" s="36">
        <v>220</v>
      </c>
      <c r="P530" s="36">
        <v>200</v>
      </c>
      <c r="Q530" s="36">
        <v>310</v>
      </c>
      <c r="R530" s="36">
        <v>370</v>
      </c>
      <c r="S530" s="36">
        <v>390</v>
      </c>
      <c r="T530" s="36">
        <v>400</v>
      </c>
    </row>
    <row r="531" spans="1:20" x14ac:dyDescent="0.2">
      <c r="A531" s="47" t="s">
        <v>628</v>
      </c>
      <c r="B531" s="89">
        <f>VLOOKUP(D531,TabellenSRG!$B$4:$C$2729,2,FALSE)</f>
        <v>172</v>
      </c>
      <c r="C531" t="str">
        <f t="shared" si="9"/>
        <v>1722</v>
      </c>
      <c r="D531" t="s">
        <v>176</v>
      </c>
      <c r="E531">
        <v>4</v>
      </c>
      <c r="N531" s="36">
        <v>80</v>
      </c>
      <c r="O531" s="36">
        <v>70</v>
      </c>
      <c r="P531" s="36">
        <v>110</v>
      </c>
      <c r="Q531" s="36">
        <v>120</v>
      </c>
      <c r="R531" s="36">
        <v>120</v>
      </c>
      <c r="S531" s="36">
        <v>140</v>
      </c>
      <c r="T531" s="36">
        <v>160</v>
      </c>
    </row>
    <row r="532" spans="1:20" x14ac:dyDescent="0.2">
      <c r="A532" s="47" t="s">
        <v>691</v>
      </c>
      <c r="B532" s="89">
        <f>VLOOKUP(D532,TabellenSRG!$B$4:$C$2729,2,FALSE)</f>
        <v>173</v>
      </c>
      <c r="C532" t="str">
        <f t="shared" si="9"/>
        <v>1730</v>
      </c>
      <c r="D532" t="s">
        <v>177</v>
      </c>
      <c r="E532">
        <v>2</v>
      </c>
      <c r="N532" s="36">
        <v>20</v>
      </c>
      <c r="O532" s="36">
        <v>30</v>
      </c>
      <c r="P532" s="36">
        <v>20</v>
      </c>
      <c r="Q532" s="36">
        <v>30</v>
      </c>
      <c r="R532" s="36">
        <v>60</v>
      </c>
      <c r="S532" s="36">
        <v>70</v>
      </c>
      <c r="T532" s="36">
        <v>70</v>
      </c>
    </row>
    <row r="533" spans="1:20" x14ac:dyDescent="0.2">
      <c r="A533" s="47" t="s">
        <v>692</v>
      </c>
      <c r="B533" s="89">
        <f>VLOOKUP(D533,TabellenSRG!$B$4:$C$2729,2,FALSE)</f>
        <v>173</v>
      </c>
      <c r="C533" t="str">
        <f t="shared" si="9"/>
        <v>1731</v>
      </c>
      <c r="D533" t="s">
        <v>177</v>
      </c>
      <c r="E533">
        <v>3</v>
      </c>
      <c r="N533" s="36">
        <v>20</v>
      </c>
      <c r="O533" s="36">
        <v>20</v>
      </c>
      <c r="P533" s="36">
        <v>20</v>
      </c>
      <c r="Q533" s="36">
        <v>20</v>
      </c>
      <c r="R533" s="36">
        <v>50</v>
      </c>
      <c r="S533" s="36">
        <v>60</v>
      </c>
      <c r="T533" s="36">
        <v>60</v>
      </c>
    </row>
    <row r="534" spans="1:20" x14ac:dyDescent="0.2">
      <c r="A534" s="47" t="s">
        <v>628</v>
      </c>
      <c r="B534" s="89">
        <f>VLOOKUP(D534,TabellenSRG!$B$4:$C$2729,2,FALSE)</f>
        <v>173</v>
      </c>
      <c r="C534" t="str">
        <f t="shared" si="9"/>
        <v>1732</v>
      </c>
      <c r="D534" t="s">
        <v>177</v>
      </c>
      <c r="E534">
        <v>4</v>
      </c>
      <c r="N534" s="36">
        <v>10</v>
      </c>
      <c r="O534" s="36">
        <v>10</v>
      </c>
      <c r="P534" s="36">
        <v>10</v>
      </c>
      <c r="Q534" s="36">
        <v>10</v>
      </c>
      <c r="R534" s="36">
        <v>10</v>
      </c>
      <c r="S534" s="36">
        <v>10</v>
      </c>
      <c r="T534" s="36">
        <v>20</v>
      </c>
    </row>
    <row r="535" spans="1:20" x14ac:dyDescent="0.2">
      <c r="A535" s="47" t="s">
        <v>691</v>
      </c>
      <c r="B535" s="89">
        <f>VLOOKUP(D535,TabellenSRG!$B$4:$C$2729,2,FALSE)</f>
        <v>174</v>
      </c>
      <c r="C535" t="str">
        <f t="shared" si="9"/>
        <v>1740</v>
      </c>
      <c r="D535" t="s">
        <v>178</v>
      </c>
      <c r="E535">
        <v>2</v>
      </c>
      <c r="N535" s="36">
        <v>80</v>
      </c>
      <c r="O535" s="36">
        <v>90</v>
      </c>
      <c r="P535" s="36">
        <v>120</v>
      </c>
      <c r="Q535" s="36">
        <v>140</v>
      </c>
      <c r="R535" s="36">
        <v>150</v>
      </c>
      <c r="S535" s="36">
        <v>150</v>
      </c>
      <c r="T535" s="36">
        <v>160</v>
      </c>
    </row>
    <row r="536" spans="1:20" x14ac:dyDescent="0.2">
      <c r="A536" s="47" t="s">
        <v>692</v>
      </c>
      <c r="B536" s="89">
        <f>VLOOKUP(D536,TabellenSRG!$B$4:$C$2729,2,FALSE)</f>
        <v>174</v>
      </c>
      <c r="C536" t="str">
        <f t="shared" si="9"/>
        <v>1741</v>
      </c>
      <c r="D536" t="s">
        <v>178</v>
      </c>
      <c r="E536">
        <v>3</v>
      </c>
      <c r="N536" s="36">
        <v>50</v>
      </c>
      <c r="O536" s="36">
        <v>60</v>
      </c>
      <c r="P536" s="36">
        <v>80</v>
      </c>
      <c r="Q536" s="36">
        <v>100</v>
      </c>
      <c r="R536" s="36">
        <v>100</v>
      </c>
      <c r="S536" s="36">
        <v>100</v>
      </c>
      <c r="T536" s="36">
        <v>100</v>
      </c>
    </row>
    <row r="537" spans="1:20" x14ac:dyDescent="0.2">
      <c r="A537" s="47" t="s">
        <v>628</v>
      </c>
      <c r="B537" s="89">
        <f>VLOOKUP(D537,TabellenSRG!$B$4:$C$2729,2,FALSE)</f>
        <v>174</v>
      </c>
      <c r="C537" t="str">
        <f t="shared" si="9"/>
        <v>1742</v>
      </c>
      <c r="D537" t="s">
        <v>178</v>
      </c>
      <c r="E537">
        <v>4</v>
      </c>
      <c r="N537" s="36">
        <v>20</v>
      </c>
      <c r="O537" s="36">
        <v>30</v>
      </c>
      <c r="P537" s="36">
        <v>40</v>
      </c>
      <c r="Q537" s="36">
        <v>40</v>
      </c>
      <c r="R537" s="36">
        <v>40</v>
      </c>
      <c r="S537" s="36">
        <v>40</v>
      </c>
      <c r="T537" s="36">
        <v>40</v>
      </c>
    </row>
    <row r="538" spans="1:20" x14ac:dyDescent="0.2">
      <c r="A538" s="47" t="s">
        <v>691</v>
      </c>
      <c r="B538" s="89">
        <f>VLOOKUP(D538,TabellenSRG!$B$4:$C$2729,2,FALSE)</f>
        <v>175</v>
      </c>
      <c r="C538" t="str">
        <f t="shared" si="9"/>
        <v>1750</v>
      </c>
      <c r="D538" t="s">
        <v>179</v>
      </c>
      <c r="E538">
        <v>2</v>
      </c>
      <c r="N538" s="36">
        <v>380</v>
      </c>
      <c r="O538" s="36">
        <v>390</v>
      </c>
      <c r="P538" s="36">
        <v>360</v>
      </c>
      <c r="Q538" s="36">
        <v>350</v>
      </c>
      <c r="R538" s="36">
        <v>360</v>
      </c>
      <c r="S538" s="36">
        <v>350</v>
      </c>
      <c r="T538" s="36">
        <v>350</v>
      </c>
    </row>
    <row r="539" spans="1:20" x14ac:dyDescent="0.2">
      <c r="A539" s="47" t="s">
        <v>692</v>
      </c>
      <c r="B539" s="89">
        <f>VLOOKUP(D539,TabellenSRG!$B$4:$C$2729,2,FALSE)</f>
        <v>175</v>
      </c>
      <c r="C539" t="str">
        <f t="shared" si="9"/>
        <v>1751</v>
      </c>
      <c r="D539" t="s">
        <v>179</v>
      </c>
      <c r="E539">
        <v>3</v>
      </c>
      <c r="N539" s="36">
        <v>320</v>
      </c>
      <c r="O539" s="36">
        <v>320</v>
      </c>
      <c r="P539" s="36">
        <v>290</v>
      </c>
      <c r="Q539" s="36">
        <v>290</v>
      </c>
      <c r="R539" s="36">
        <v>300</v>
      </c>
      <c r="S539" s="36">
        <v>280</v>
      </c>
      <c r="T539" s="36">
        <v>280</v>
      </c>
    </row>
    <row r="540" spans="1:20" x14ac:dyDescent="0.2">
      <c r="A540" s="47" t="s">
        <v>628</v>
      </c>
      <c r="B540" s="89">
        <f>VLOOKUP(D540,TabellenSRG!$B$4:$C$2729,2,FALSE)</f>
        <v>175</v>
      </c>
      <c r="C540" t="str">
        <f t="shared" si="9"/>
        <v>1752</v>
      </c>
      <c r="D540" t="s">
        <v>179</v>
      </c>
      <c r="E540">
        <v>4</v>
      </c>
      <c r="N540" s="36">
        <v>110</v>
      </c>
      <c r="O540" s="36">
        <v>120</v>
      </c>
      <c r="P540" s="36">
        <v>110</v>
      </c>
      <c r="Q540" s="36">
        <v>90</v>
      </c>
      <c r="R540" s="36">
        <v>100</v>
      </c>
      <c r="S540" s="36">
        <v>110</v>
      </c>
      <c r="T540" s="36">
        <v>100</v>
      </c>
    </row>
    <row r="541" spans="1:20" x14ac:dyDescent="0.2">
      <c r="A541" s="47" t="s">
        <v>691</v>
      </c>
      <c r="B541" s="89">
        <f>VLOOKUP(D541,TabellenSRG!$B$4:$C$2729,2,FALSE)</f>
        <v>176</v>
      </c>
      <c r="C541" t="str">
        <f t="shared" si="9"/>
        <v>1760</v>
      </c>
      <c r="D541" t="s">
        <v>180</v>
      </c>
      <c r="E541">
        <v>2</v>
      </c>
      <c r="N541" s="36">
        <v>20</v>
      </c>
      <c r="O541" s="36">
        <v>20</v>
      </c>
      <c r="P541" s="36">
        <v>20</v>
      </c>
      <c r="Q541" s="36">
        <v>20</v>
      </c>
      <c r="R541" s="36">
        <v>80</v>
      </c>
      <c r="S541" s="36">
        <v>80</v>
      </c>
      <c r="T541" s="36">
        <v>70</v>
      </c>
    </row>
    <row r="542" spans="1:20" x14ac:dyDescent="0.2">
      <c r="A542" s="47" t="s">
        <v>692</v>
      </c>
      <c r="B542" s="89">
        <f>VLOOKUP(D542,TabellenSRG!$B$4:$C$2729,2,FALSE)</f>
        <v>176</v>
      </c>
      <c r="C542" t="str">
        <f t="shared" si="9"/>
        <v>1761</v>
      </c>
      <c r="D542" t="s">
        <v>180</v>
      </c>
      <c r="E542">
        <v>3</v>
      </c>
      <c r="N542" s="36">
        <v>10</v>
      </c>
      <c r="O542" s="36">
        <v>10</v>
      </c>
      <c r="P542" s="36">
        <v>10</v>
      </c>
      <c r="Q542" s="36">
        <v>10</v>
      </c>
      <c r="R542" s="36">
        <v>70</v>
      </c>
      <c r="S542" s="36">
        <v>70</v>
      </c>
      <c r="T542" s="36">
        <v>70</v>
      </c>
    </row>
    <row r="543" spans="1:20" x14ac:dyDescent="0.2">
      <c r="A543" s="47" t="s">
        <v>628</v>
      </c>
      <c r="B543" s="89">
        <f>VLOOKUP(D543,TabellenSRG!$B$4:$C$2729,2,FALSE)</f>
        <v>176</v>
      </c>
      <c r="C543" t="str">
        <f t="shared" si="9"/>
        <v>1762</v>
      </c>
      <c r="D543" t="s">
        <v>180</v>
      </c>
      <c r="E543">
        <v>4</v>
      </c>
      <c r="N543" s="36">
        <v>0</v>
      </c>
      <c r="O543" s="36">
        <v>10</v>
      </c>
      <c r="P543" s="36">
        <v>10</v>
      </c>
      <c r="Q543" s="36">
        <v>10</v>
      </c>
      <c r="R543" s="36">
        <v>20</v>
      </c>
      <c r="S543" s="36">
        <v>20</v>
      </c>
      <c r="T543" s="36">
        <v>20</v>
      </c>
    </row>
    <row r="544" spans="1:20" x14ac:dyDescent="0.2">
      <c r="A544" s="47" t="s">
        <v>691</v>
      </c>
      <c r="B544" s="89">
        <f>VLOOKUP(D544,TabellenSRG!$B$4:$C$2729,2,FALSE)</f>
        <v>177</v>
      </c>
      <c r="C544" t="str">
        <f t="shared" si="9"/>
        <v>1770</v>
      </c>
      <c r="D544" t="s">
        <v>181</v>
      </c>
      <c r="E544">
        <v>2</v>
      </c>
      <c r="N544" s="36">
        <v>120</v>
      </c>
      <c r="O544" s="36">
        <v>110</v>
      </c>
      <c r="P544" s="36">
        <v>130</v>
      </c>
      <c r="Q544" s="36">
        <v>140</v>
      </c>
      <c r="R544" s="36">
        <v>180</v>
      </c>
      <c r="S544" s="36">
        <v>220</v>
      </c>
      <c r="T544" s="36">
        <v>230</v>
      </c>
    </row>
    <row r="545" spans="1:20" x14ac:dyDescent="0.2">
      <c r="A545" s="47" t="s">
        <v>692</v>
      </c>
      <c r="B545" s="89">
        <f>VLOOKUP(D545,TabellenSRG!$B$4:$C$2729,2,FALSE)</f>
        <v>177</v>
      </c>
      <c r="C545" t="str">
        <f t="shared" si="9"/>
        <v>1771</v>
      </c>
      <c r="D545" t="s">
        <v>181</v>
      </c>
      <c r="E545">
        <v>3</v>
      </c>
      <c r="N545" s="36">
        <v>100</v>
      </c>
      <c r="O545" s="36">
        <v>90</v>
      </c>
      <c r="P545" s="36">
        <v>100</v>
      </c>
      <c r="Q545" s="36">
        <v>110</v>
      </c>
      <c r="R545" s="36">
        <v>150</v>
      </c>
      <c r="S545" s="36">
        <v>180</v>
      </c>
      <c r="T545" s="36">
        <v>190</v>
      </c>
    </row>
    <row r="546" spans="1:20" x14ac:dyDescent="0.2">
      <c r="A546" s="47" t="s">
        <v>628</v>
      </c>
      <c r="B546" s="89">
        <f>VLOOKUP(D546,TabellenSRG!$B$4:$C$2729,2,FALSE)</f>
        <v>177</v>
      </c>
      <c r="C546" t="str">
        <f t="shared" si="9"/>
        <v>1772</v>
      </c>
      <c r="D546" t="s">
        <v>181</v>
      </c>
      <c r="E546">
        <v>4</v>
      </c>
      <c r="N546" s="36">
        <v>30</v>
      </c>
      <c r="O546" s="36">
        <v>40</v>
      </c>
      <c r="P546" s="36">
        <v>50</v>
      </c>
      <c r="Q546" s="36">
        <v>40</v>
      </c>
      <c r="R546" s="36">
        <v>40</v>
      </c>
      <c r="S546" s="36">
        <v>50</v>
      </c>
      <c r="T546" s="36">
        <v>50</v>
      </c>
    </row>
    <row r="547" spans="1:20" x14ac:dyDescent="0.2">
      <c r="A547" s="47" t="s">
        <v>691</v>
      </c>
      <c r="B547" s="89">
        <f>VLOOKUP(D547,TabellenSRG!$B$4:$C$2729,2,FALSE)</f>
        <v>178</v>
      </c>
      <c r="C547" t="str">
        <f t="shared" si="9"/>
        <v>1780</v>
      </c>
      <c r="D547" t="s">
        <v>182</v>
      </c>
      <c r="E547">
        <v>2</v>
      </c>
      <c r="N547" s="36">
        <v>450</v>
      </c>
      <c r="O547" s="36">
        <v>450</v>
      </c>
      <c r="P547" s="36">
        <v>450</v>
      </c>
      <c r="Q547" s="36">
        <v>440</v>
      </c>
      <c r="R547" s="36">
        <v>470</v>
      </c>
      <c r="S547" s="36">
        <v>470</v>
      </c>
      <c r="T547" s="36">
        <v>470</v>
      </c>
    </row>
    <row r="548" spans="1:20" x14ac:dyDescent="0.2">
      <c r="A548" s="47" t="s">
        <v>692</v>
      </c>
      <c r="B548" s="89">
        <f>VLOOKUP(D548,TabellenSRG!$B$4:$C$2729,2,FALSE)</f>
        <v>178</v>
      </c>
      <c r="C548" t="str">
        <f t="shared" si="9"/>
        <v>1781</v>
      </c>
      <c r="D548" t="s">
        <v>182</v>
      </c>
      <c r="E548">
        <v>3</v>
      </c>
      <c r="N548" s="36">
        <v>380</v>
      </c>
      <c r="O548" s="36">
        <v>380</v>
      </c>
      <c r="P548" s="36">
        <v>370</v>
      </c>
      <c r="Q548" s="36">
        <v>360</v>
      </c>
      <c r="R548" s="36">
        <v>380</v>
      </c>
      <c r="S548" s="36">
        <v>380</v>
      </c>
      <c r="T548" s="36">
        <v>360</v>
      </c>
    </row>
    <row r="549" spans="1:20" x14ac:dyDescent="0.2">
      <c r="A549" s="47" t="s">
        <v>628</v>
      </c>
      <c r="B549" s="89">
        <f>VLOOKUP(D549,TabellenSRG!$B$4:$C$2729,2,FALSE)</f>
        <v>178</v>
      </c>
      <c r="C549" t="str">
        <f t="shared" si="9"/>
        <v>1782</v>
      </c>
      <c r="D549" t="s">
        <v>182</v>
      </c>
      <c r="E549">
        <v>4</v>
      </c>
      <c r="N549" s="36">
        <v>70</v>
      </c>
      <c r="O549" s="36">
        <v>80</v>
      </c>
      <c r="P549" s="36">
        <v>90</v>
      </c>
      <c r="Q549" s="36">
        <v>80</v>
      </c>
      <c r="R549" s="36">
        <v>90</v>
      </c>
      <c r="S549" s="36">
        <v>110</v>
      </c>
      <c r="T549" s="36">
        <v>120</v>
      </c>
    </row>
    <row r="550" spans="1:20" x14ac:dyDescent="0.2">
      <c r="A550" s="47" t="s">
        <v>691</v>
      </c>
      <c r="B550" s="89">
        <f>VLOOKUP(D550,TabellenSRG!$B$4:$C$2729,2,FALSE)</f>
        <v>179</v>
      </c>
      <c r="C550" t="str">
        <f t="shared" si="9"/>
        <v>1790</v>
      </c>
      <c r="D550" t="s">
        <v>559</v>
      </c>
      <c r="E550">
        <v>2</v>
      </c>
      <c r="N550" s="36">
        <v>90</v>
      </c>
      <c r="O550" s="36">
        <v>90</v>
      </c>
      <c r="P550" s="36">
        <v>100</v>
      </c>
      <c r="Q550" s="36">
        <v>100</v>
      </c>
      <c r="R550" s="36">
        <v>100</v>
      </c>
      <c r="S550" s="36">
        <v>140</v>
      </c>
      <c r="T550" s="36">
        <v>140</v>
      </c>
    </row>
    <row r="551" spans="1:20" x14ac:dyDescent="0.2">
      <c r="A551" s="47" t="s">
        <v>692</v>
      </c>
      <c r="B551" s="89">
        <f>VLOOKUP(D551,TabellenSRG!$B$4:$C$2729,2,FALSE)</f>
        <v>179</v>
      </c>
      <c r="C551" t="str">
        <f t="shared" si="9"/>
        <v>1791</v>
      </c>
      <c r="D551" t="s">
        <v>559</v>
      </c>
      <c r="E551">
        <v>3</v>
      </c>
      <c r="N551" s="36">
        <v>80</v>
      </c>
      <c r="O551" s="36">
        <v>80</v>
      </c>
      <c r="P551" s="36">
        <v>90</v>
      </c>
      <c r="Q551" s="36">
        <v>90</v>
      </c>
      <c r="R551" s="36">
        <v>90</v>
      </c>
      <c r="S551" s="36">
        <v>130</v>
      </c>
      <c r="T551" s="36">
        <v>120</v>
      </c>
    </row>
    <row r="552" spans="1:20" x14ac:dyDescent="0.2">
      <c r="A552" s="47" t="s">
        <v>628</v>
      </c>
      <c r="B552" s="89">
        <f>VLOOKUP(D552,TabellenSRG!$B$4:$C$2729,2,FALSE)</f>
        <v>179</v>
      </c>
      <c r="C552" t="str">
        <f t="shared" si="9"/>
        <v>1792</v>
      </c>
      <c r="D552" t="s">
        <v>559</v>
      </c>
      <c r="E552">
        <v>4</v>
      </c>
      <c r="N552" s="36">
        <v>20</v>
      </c>
      <c r="O552" s="36">
        <v>20</v>
      </c>
      <c r="P552" s="36">
        <v>20</v>
      </c>
      <c r="Q552" s="36">
        <v>20</v>
      </c>
      <c r="R552" s="36">
        <v>20</v>
      </c>
      <c r="S552" s="36">
        <v>20</v>
      </c>
      <c r="T552" s="36">
        <v>20</v>
      </c>
    </row>
    <row r="553" spans="1:20" x14ac:dyDescent="0.2">
      <c r="A553" s="47" t="s">
        <v>691</v>
      </c>
      <c r="B553" s="89">
        <f>VLOOKUP(D553,TabellenSRG!$B$4:$C$2729,2,FALSE)</f>
        <v>180</v>
      </c>
      <c r="C553" t="str">
        <f t="shared" si="9"/>
        <v>1800</v>
      </c>
      <c r="D553" t="s">
        <v>184</v>
      </c>
      <c r="E553">
        <v>2</v>
      </c>
      <c r="N553" s="36">
        <v>180</v>
      </c>
      <c r="O553" s="36">
        <v>200</v>
      </c>
      <c r="P553" s="36">
        <v>210</v>
      </c>
      <c r="Q553" s="36">
        <v>230</v>
      </c>
      <c r="R553" s="36">
        <v>210</v>
      </c>
      <c r="S553" s="36">
        <v>230</v>
      </c>
      <c r="T553" s="36">
        <v>220</v>
      </c>
    </row>
    <row r="554" spans="1:20" x14ac:dyDescent="0.2">
      <c r="A554" s="47" t="s">
        <v>692</v>
      </c>
      <c r="B554" s="89">
        <f>VLOOKUP(D554,TabellenSRG!$B$4:$C$2729,2,FALSE)</f>
        <v>180</v>
      </c>
      <c r="C554" t="str">
        <f t="shared" si="9"/>
        <v>1801</v>
      </c>
      <c r="D554" t="s">
        <v>184</v>
      </c>
      <c r="E554">
        <v>3</v>
      </c>
      <c r="N554" s="36">
        <v>150</v>
      </c>
      <c r="O554" s="36">
        <v>170</v>
      </c>
      <c r="P554" s="36">
        <v>170</v>
      </c>
      <c r="Q554" s="36">
        <v>180</v>
      </c>
      <c r="R554" s="36">
        <v>170</v>
      </c>
      <c r="S554" s="36">
        <v>190</v>
      </c>
      <c r="T554" s="36">
        <v>170</v>
      </c>
    </row>
    <row r="555" spans="1:20" x14ac:dyDescent="0.2">
      <c r="A555" s="47" t="s">
        <v>628</v>
      </c>
      <c r="B555" s="89">
        <f>VLOOKUP(D555,TabellenSRG!$B$4:$C$2729,2,FALSE)</f>
        <v>180</v>
      </c>
      <c r="C555" t="str">
        <f t="shared" si="9"/>
        <v>1802</v>
      </c>
      <c r="D555" t="s">
        <v>184</v>
      </c>
      <c r="E555">
        <v>4</v>
      </c>
      <c r="N555" s="36">
        <v>60</v>
      </c>
      <c r="O555" s="36">
        <v>80</v>
      </c>
      <c r="P555" s="36">
        <v>80</v>
      </c>
      <c r="Q555" s="36">
        <v>90</v>
      </c>
      <c r="R555" s="36">
        <v>80</v>
      </c>
      <c r="S555" s="36">
        <v>90</v>
      </c>
      <c r="T555" s="36">
        <v>90</v>
      </c>
    </row>
    <row r="556" spans="1:20" x14ac:dyDescent="0.2">
      <c r="A556" s="47" t="s">
        <v>691</v>
      </c>
      <c r="B556" s="89">
        <f>VLOOKUP(D556,TabellenSRG!$B$4:$C$2729,2,FALSE)</f>
        <v>181</v>
      </c>
      <c r="C556" t="str">
        <f t="shared" si="9"/>
        <v>1810</v>
      </c>
      <c r="D556" t="s">
        <v>185</v>
      </c>
      <c r="E556">
        <v>2</v>
      </c>
      <c r="N556" s="36">
        <v>270</v>
      </c>
      <c r="O556" s="36">
        <v>260</v>
      </c>
      <c r="P556" s="36">
        <v>240</v>
      </c>
      <c r="Q556" s="36">
        <v>220</v>
      </c>
      <c r="R556" s="36">
        <v>230</v>
      </c>
      <c r="S556" s="36">
        <v>230</v>
      </c>
      <c r="T556" s="36">
        <v>230</v>
      </c>
    </row>
    <row r="557" spans="1:20" x14ac:dyDescent="0.2">
      <c r="A557" s="47" t="s">
        <v>692</v>
      </c>
      <c r="B557" s="89">
        <f>VLOOKUP(D557,TabellenSRG!$B$4:$C$2729,2,FALSE)</f>
        <v>181</v>
      </c>
      <c r="C557" t="str">
        <f t="shared" si="9"/>
        <v>1811</v>
      </c>
      <c r="D557" t="s">
        <v>185</v>
      </c>
      <c r="E557">
        <v>3</v>
      </c>
      <c r="N557" s="36">
        <v>250</v>
      </c>
      <c r="O557" s="36">
        <v>240</v>
      </c>
      <c r="P557" s="36">
        <v>220</v>
      </c>
      <c r="Q557" s="36">
        <v>200</v>
      </c>
      <c r="R557" s="36">
        <v>200</v>
      </c>
      <c r="S557" s="36">
        <v>210</v>
      </c>
      <c r="T557" s="36">
        <v>210</v>
      </c>
    </row>
    <row r="558" spans="1:20" x14ac:dyDescent="0.2">
      <c r="A558" s="47" t="s">
        <v>628</v>
      </c>
      <c r="B558" s="89">
        <f>VLOOKUP(D558,TabellenSRG!$B$4:$C$2729,2,FALSE)</f>
        <v>181</v>
      </c>
      <c r="C558" t="str">
        <f t="shared" si="9"/>
        <v>1812</v>
      </c>
      <c r="D558" t="s">
        <v>185</v>
      </c>
      <c r="E558">
        <v>4</v>
      </c>
      <c r="N558" s="36">
        <v>40</v>
      </c>
      <c r="O558" s="36">
        <v>40</v>
      </c>
      <c r="P558" s="36">
        <v>40</v>
      </c>
      <c r="Q558" s="36">
        <v>30</v>
      </c>
      <c r="R558" s="36">
        <v>30</v>
      </c>
      <c r="S558" s="36">
        <v>30</v>
      </c>
      <c r="T558" s="36">
        <v>40</v>
      </c>
    </row>
    <row r="559" spans="1:20" x14ac:dyDescent="0.2">
      <c r="A559" s="47" t="s">
        <v>691</v>
      </c>
      <c r="B559" s="89">
        <f>VLOOKUP(D559,TabellenSRG!$B$4:$C$2729,2,FALSE)</f>
        <v>182</v>
      </c>
      <c r="C559" t="str">
        <f t="shared" si="9"/>
        <v>1820</v>
      </c>
      <c r="D559" t="s">
        <v>186</v>
      </c>
      <c r="E559">
        <v>2</v>
      </c>
      <c r="N559" s="36">
        <v>1130</v>
      </c>
      <c r="O559" s="36">
        <v>1110</v>
      </c>
      <c r="P559" s="36">
        <v>1090</v>
      </c>
      <c r="Q559" s="36">
        <v>1090</v>
      </c>
      <c r="R559" s="36">
        <v>1070</v>
      </c>
      <c r="S559" s="36">
        <v>1080</v>
      </c>
      <c r="T559" s="36">
        <v>1030</v>
      </c>
    </row>
    <row r="560" spans="1:20" x14ac:dyDescent="0.2">
      <c r="A560" s="47" t="s">
        <v>692</v>
      </c>
      <c r="B560" s="89">
        <f>VLOOKUP(D560,TabellenSRG!$B$4:$C$2729,2,FALSE)</f>
        <v>182</v>
      </c>
      <c r="C560" t="str">
        <f t="shared" si="9"/>
        <v>1821</v>
      </c>
      <c r="D560" t="s">
        <v>186</v>
      </c>
      <c r="E560">
        <v>3</v>
      </c>
      <c r="N560" s="36">
        <v>900</v>
      </c>
      <c r="O560" s="36">
        <v>860</v>
      </c>
      <c r="P560" s="36">
        <v>820</v>
      </c>
      <c r="Q560" s="36">
        <v>830</v>
      </c>
      <c r="R560" s="36">
        <v>800</v>
      </c>
      <c r="S560" s="36">
        <v>800</v>
      </c>
      <c r="T560" s="36">
        <v>750</v>
      </c>
    </row>
    <row r="561" spans="1:20" x14ac:dyDescent="0.2">
      <c r="A561" s="47" t="s">
        <v>628</v>
      </c>
      <c r="B561" s="89">
        <f>VLOOKUP(D561,TabellenSRG!$B$4:$C$2729,2,FALSE)</f>
        <v>182</v>
      </c>
      <c r="C561" t="str">
        <f t="shared" si="9"/>
        <v>1822</v>
      </c>
      <c r="D561" t="s">
        <v>186</v>
      </c>
      <c r="E561">
        <v>4</v>
      </c>
      <c r="N561" s="36">
        <v>240</v>
      </c>
      <c r="O561" s="36">
        <v>280</v>
      </c>
      <c r="P561" s="36">
        <v>280</v>
      </c>
      <c r="Q561" s="36">
        <v>260</v>
      </c>
      <c r="R561" s="36">
        <v>260</v>
      </c>
      <c r="S561" s="36">
        <v>280</v>
      </c>
      <c r="T561" s="36">
        <v>300</v>
      </c>
    </row>
    <row r="562" spans="1:20" x14ac:dyDescent="0.2">
      <c r="A562" s="47" t="s">
        <v>691</v>
      </c>
      <c r="B562" s="89" t="e">
        <f>VLOOKUP(D562,TabellenSRG!$B$4:$C$2729,2,FALSE)</f>
        <v>#N/A</v>
      </c>
      <c r="C562" t="e">
        <f t="shared" si="9"/>
        <v>#N/A</v>
      </c>
      <c r="D562" t="s">
        <v>187</v>
      </c>
      <c r="E562">
        <v>2</v>
      </c>
      <c r="N562" s="36">
        <v>110</v>
      </c>
      <c r="O562" s="36">
        <v>110</v>
      </c>
      <c r="P562" s="36">
        <v>110</v>
      </c>
      <c r="Q562" s="36">
        <v>110</v>
      </c>
      <c r="R562" s="36" t="e">
        <v>#N/A</v>
      </c>
      <c r="S562" s="36" t="e">
        <v>#N/A</v>
      </c>
      <c r="T562" s="36" t="e">
        <v>#N/A</v>
      </c>
    </row>
    <row r="563" spans="1:20" x14ac:dyDescent="0.2">
      <c r="A563" s="47" t="s">
        <v>692</v>
      </c>
      <c r="B563" s="89" t="e">
        <f>VLOOKUP(D563,TabellenSRG!$B$4:$C$2729,2,FALSE)</f>
        <v>#N/A</v>
      </c>
      <c r="C563" t="e">
        <f t="shared" si="9"/>
        <v>#N/A</v>
      </c>
      <c r="D563" t="s">
        <v>187</v>
      </c>
      <c r="E563">
        <v>3</v>
      </c>
      <c r="N563" s="36">
        <v>90</v>
      </c>
      <c r="O563" s="36">
        <v>100</v>
      </c>
      <c r="P563" s="36">
        <v>90</v>
      </c>
      <c r="Q563" s="36">
        <v>90</v>
      </c>
      <c r="R563" s="36" t="e">
        <v>#N/A</v>
      </c>
      <c r="S563" s="36" t="e">
        <v>#N/A</v>
      </c>
      <c r="T563" s="36" t="e">
        <v>#N/A</v>
      </c>
    </row>
    <row r="564" spans="1:20" x14ac:dyDescent="0.2">
      <c r="A564" s="47" t="s">
        <v>628</v>
      </c>
      <c r="B564" s="89" t="e">
        <f>VLOOKUP(D564,TabellenSRG!$B$4:$C$2729,2,FALSE)</f>
        <v>#N/A</v>
      </c>
      <c r="C564" t="e">
        <f t="shared" si="9"/>
        <v>#N/A</v>
      </c>
      <c r="D564" t="s">
        <v>187</v>
      </c>
      <c r="E564">
        <v>4</v>
      </c>
      <c r="N564" s="36">
        <v>20</v>
      </c>
      <c r="O564" s="36">
        <v>20</v>
      </c>
      <c r="P564" s="36">
        <v>30</v>
      </c>
      <c r="Q564" s="36">
        <v>20</v>
      </c>
      <c r="R564" s="36" t="e">
        <v>#N/A</v>
      </c>
      <c r="S564" s="36" t="e">
        <v>#N/A</v>
      </c>
      <c r="T564" s="36" t="e">
        <v>#N/A</v>
      </c>
    </row>
    <row r="565" spans="1:20" x14ac:dyDescent="0.2">
      <c r="A565" s="47" t="s">
        <v>691</v>
      </c>
      <c r="B565" s="89">
        <f>VLOOKUP(D565,TabellenSRG!$B$4:$C$2729,2,FALSE)</f>
        <v>183</v>
      </c>
      <c r="C565" t="str">
        <f t="shared" si="9"/>
        <v>1830</v>
      </c>
      <c r="D565" t="s">
        <v>188</v>
      </c>
      <c r="E565">
        <v>2</v>
      </c>
      <c r="N565" s="36">
        <v>1250</v>
      </c>
      <c r="O565" s="36">
        <v>1310</v>
      </c>
      <c r="P565" s="36">
        <v>1260</v>
      </c>
      <c r="Q565" s="36">
        <v>1290</v>
      </c>
      <c r="R565" s="36">
        <v>1320</v>
      </c>
      <c r="S565" s="36">
        <v>1340</v>
      </c>
      <c r="T565" s="36">
        <v>1370</v>
      </c>
    </row>
    <row r="566" spans="1:20" x14ac:dyDescent="0.2">
      <c r="A566" s="47" t="s">
        <v>692</v>
      </c>
      <c r="B566" s="89">
        <f>VLOOKUP(D566,TabellenSRG!$B$4:$C$2729,2,FALSE)</f>
        <v>183</v>
      </c>
      <c r="C566" t="str">
        <f t="shared" si="9"/>
        <v>1831</v>
      </c>
      <c r="D566" t="s">
        <v>188</v>
      </c>
      <c r="E566">
        <v>3</v>
      </c>
      <c r="N566" s="36">
        <v>1040</v>
      </c>
      <c r="O566" s="36">
        <v>1070</v>
      </c>
      <c r="P566" s="36">
        <v>1010</v>
      </c>
      <c r="Q566" s="36">
        <v>1010</v>
      </c>
      <c r="R566" s="36">
        <v>1040</v>
      </c>
      <c r="S566" s="36">
        <v>1040</v>
      </c>
      <c r="T566" s="36">
        <v>1060</v>
      </c>
    </row>
    <row r="567" spans="1:20" x14ac:dyDescent="0.2">
      <c r="A567" s="47" t="s">
        <v>628</v>
      </c>
      <c r="B567" s="89">
        <f>VLOOKUP(D567,TabellenSRG!$B$4:$C$2729,2,FALSE)</f>
        <v>183</v>
      </c>
      <c r="C567" t="str">
        <f t="shared" si="9"/>
        <v>1832</v>
      </c>
      <c r="D567" t="s">
        <v>188</v>
      </c>
      <c r="E567">
        <v>4</v>
      </c>
      <c r="N567" s="36">
        <v>270</v>
      </c>
      <c r="O567" s="36">
        <v>290</v>
      </c>
      <c r="P567" s="36">
        <v>290</v>
      </c>
      <c r="Q567" s="36">
        <v>310</v>
      </c>
      <c r="R567" s="36">
        <v>320</v>
      </c>
      <c r="S567" s="36">
        <v>340</v>
      </c>
      <c r="T567" s="36">
        <v>380</v>
      </c>
    </row>
    <row r="568" spans="1:20" x14ac:dyDescent="0.2">
      <c r="A568" s="47" t="s">
        <v>691</v>
      </c>
      <c r="B568" s="89">
        <f>VLOOKUP(D568,TabellenSRG!$B$4:$C$2729,2,FALSE)</f>
        <v>184</v>
      </c>
      <c r="C568" t="str">
        <f t="shared" si="9"/>
        <v>1840</v>
      </c>
      <c r="D568" t="s">
        <v>189</v>
      </c>
      <c r="E568">
        <v>2</v>
      </c>
      <c r="N568" s="36">
        <v>150</v>
      </c>
      <c r="O568" s="36">
        <v>170</v>
      </c>
      <c r="P568" s="36">
        <v>200</v>
      </c>
      <c r="Q568" s="36">
        <v>200</v>
      </c>
      <c r="R568" s="36">
        <v>200</v>
      </c>
      <c r="S568" s="36">
        <v>210</v>
      </c>
      <c r="T568" s="36">
        <v>200</v>
      </c>
    </row>
    <row r="569" spans="1:20" x14ac:dyDescent="0.2">
      <c r="A569" s="47" t="s">
        <v>692</v>
      </c>
      <c r="B569" s="89">
        <f>VLOOKUP(D569,TabellenSRG!$B$4:$C$2729,2,FALSE)</f>
        <v>184</v>
      </c>
      <c r="C569" t="str">
        <f t="shared" si="9"/>
        <v>1841</v>
      </c>
      <c r="D569" t="s">
        <v>189</v>
      </c>
      <c r="E569">
        <v>3</v>
      </c>
      <c r="N569" s="36">
        <v>130</v>
      </c>
      <c r="O569" s="36">
        <v>140</v>
      </c>
      <c r="P569" s="36">
        <v>160</v>
      </c>
      <c r="Q569" s="36">
        <v>170</v>
      </c>
      <c r="R569" s="36">
        <v>160</v>
      </c>
      <c r="S569" s="36">
        <v>170</v>
      </c>
      <c r="T569" s="36">
        <v>150</v>
      </c>
    </row>
    <row r="570" spans="1:20" x14ac:dyDescent="0.2">
      <c r="A570" s="47" t="s">
        <v>628</v>
      </c>
      <c r="B570" s="89">
        <f>VLOOKUP(D570,TabellenSRG!$B$4:$C$2729,2,FALSE)</f>
        <v>184</v>
      </c>
      <c r="C570" t="str">
        <f t="shared" si="9"/>
        <v>1842</v>
      </c>
      <c r="D570" t="s">
        <v>189</v>
      </c>
      <c r="E570">
        <v>4</v>
      </c>
      <c r="N570" s="36">
        <v>40</v>
      </c>
      <c r="O570" s="36">
        <v>50</v>
      </c>
      <c r="P570" s="36">
        <v>60</v>
      </c>
      <c r="Q570" s="36">
        <v>50</v>
      </c>
      <c r="R570" s="36">
        <v>50</v>
      </c>
      <c r="S570" s="36">
        <v>60</v>
      </c>
      <c r="T570" s="36">
        <v>60</v>
      </c>
    </row>
    <row r="571" spans="1:20" x14ac:dyDescent="0.2">
      <c r="A571" s="47" t="s">
        <v>691</v>
      </c>
      <c r="B571" s="89">
        <f>VLOOKUP(D571,TabellenSRG!$B$4:$C$2729,2,FALSE)</f>
        <v>185</v>
      </c>
      <c r="C571" t="str">
        <f t="shared" si="9"/>
        <v>1850</v>
      </c>
      <c r="D571" t="s">
        <v>190</v>
      </c>
      <c r="E571">
        <v>2</v>
      </c>
      <c r="N571" s="36">
        <v>1490</v>
      </c>
      <c r="O571" s="36">
        <v>1470</v>
      </c>
      <c r="P571" s="36">
        <v>1350</v>
      </c>
      <c r="Q571" s="36">
        <v>1320</v>
      </c>
      <c r="R571" s="36">
        <v>1330</v>
      </c>
      <c r="S571" s="36">
        <v>1320</v>
      </c>
      <c r="T571" s="36">
        <v>1340</v>
      </c>
    </row>
    <row r="572" spans="1:20" x14ac:dyDescent="0.2">
      <c r="A572" s="47" t="s">
        <v>692</v>
      </c>
      <c r="B572" s="89">
        <f>VLOOKUP(D572,TabellenSRG!$B$4:$C$2729,2,FALSE)</f>
        <v>185</v>
      </c>
      <c r="C572" t="str">
        <f t="shared" si="9"/>
        <v>1851</v>
      </c>
      <c r="D572" t="s">
        <v>190</v>
      </c>
      <c r="E572">
        <v>3</v>
      </c>
      <c r="N572" s="36">
        <v>1260</v>
      </c>
      <c r="O572" s="36">
        <v>1220</v>
      </c>
      <c r="P572" s="36">
        <v>1120</v>
      </c>
      <c r="Q572" s="36">
        <v>1100</v>
      </c>
      <c r="R572" s="36">
        <v>1120</v>
      </c>
      <c r="S572" s="36">
        <v>1100</v>
      </c>
      <c r="T572" s="36">
        <v>1100</v>
      </c>
    </row>
    <row r="573" spans="1:20" x14ac:dyDescent="0.2">
      <c r="A573" s="47" t="s">
        <v>628</v>
      </c>
      <c r="B573" s="89">
        <f>VLOOKUP(D573,TabellenSRG!$B$4:$C$2729,2,FALSE)</f>
        <v>185</v>
      </c>
      <c r="C573" t="str">
        <f t="shared" si="9"/>
        <v>1852</v>
      </c>
      <c r="D573" t="s">
        <v>190</v>
      </c>
      <c r="E573">
        <v>4</v>
      </c>
      <c r="N573" s="36">
        <v>280</v>
      </c>
      <c r="O573" s="36">
        <v>300</v>
      </c>
      <c r="P573" s="36">
        <v>300</v>
      </c>
      <c r="Q573" s="36">
        <v>290</v>
      </c>
      <c r="R573" s="36">
        <v>290</v>
      </c>
      <c r="S573" s="36">
        <v>290</v>
      </c>
      <c r="T573" s="36">
        <v>310</v>
      </c>
    </row>
    <row r="574" spans="1:20" x14ac:dyDescent="0.2">
      <c r="A574" s="47" t="s">
        <v>691</v>
      </c>
      <c r="B574" s="89">
        <f>VLOOKUP(D574,TabellenSRG!$B$4:$C$2729,2,FALSE)</f>
        <v>186</v>
      </c>
      <c r="C574" t="str">
        <f t="shared" si="9"/>
        <v>1860</v>
      </c>
      <c r="D574" t="s">
        <v>191</v>
      </c>
      <c r="E574">
        <v>2</v>
      </c>
      <c r="N574" s="36">
        <v>960</v>
      </c>
      <c r="O574" s="36">
        <v>940</v>
      </c>
      <c r="P574" s="36">
        <v>920</v>
      </c>
      <c r="Q574" s="36">
        <v>1030</v>
      </c>
      <c r="R574" s="36">
        <v>1060</v>
      </c>
      <c r="S574" s="36">
        <v>980</v>
      </c>
      <c r="T574" s="36">
        <v>990</v>
      </c>
    </row>
    <row r="575" spans="1:20" x14ac:dyDescent="0.2">
      <c r="A575" s="47" t="s">
        <v>692</v>
      </c>
      <c r="B575" s="89">
        <f>VLOOKUP(D575,TabellenSRG!$B$4:$C$2729,2,FALSE)</f>
        <v>186</v>
      </c>
      <c r="C575" t="str">
        <f t="shared" si="9"/>
        <v>1861</v>
      </c>
      <c r="D575" t="s">
        <v>191</v>
      </c>
      <c r="E575">
        <v>3</v>
      </c>
      <c r="N575" s="36">
        <v>670</v>
      </c>
      <c r="O575" s="36">
        <v>650</v>
      </c>
      <c r="P575" s="36">
        <v>610</v>
      </c>
      <c r="Q575" s="36">
        <v>710</v>
      </c>
      <c r="R575" s="36">
        <v>730</v>
      </c>
      <c r="S575" s="36">
        <v>720</v>
      </c>
      <c r="T575" s="36">
        <v>700</v>
      </c>
    </row>
    <row r="576" spans="1:20" x14ac:dyDescent="0.2">
      <c r="A576" s="47" t="s">
        <v>628</v>
      </c>
      <c r="B576" s="89">
        <f>VLOOKUP(D576,TabellenSRG!$B$4:$C$2729,2,FALSE)</f>
        <v>186</v>
      </c>
      <c r="C576" t="str">
        <f t="shared" si="9"/>
        <v>1862</v>
      </c>
      <c r="D576" t="s">
        <v>191</v>
      </c>
      <c r="E576">
        <v>4</v>
      </c>
      <c r="N576" s="36">
        <v>220</v>
      </c>
      <c r="O576" s="36">
        <v>220</v>
      </c>
      <c r="P576" s="36">
        <v>250</v>
      </c>
      <c r="Q576" s="36">
        <v>280</v>
      </c>
      <c r="R576" s="36">
        <v>300</v>
      </c>
      <c r="S576" s="36">
        <v>250</v>
      </c>
      <c r="T576" s="36">
        <v>290</v>
      </c>
    </row>
    <row r="577" spans="1:20" x14ac:dyDescent="0.2">
      <c r="A577" s="47" t="s">
        <v>691</v>
      </c>
      <c r="B577" s="89">
        <f>VLOOKUP(D577,TabellenSRG!$B$4:$C$2729,2,FALSE)</f>
        <v>187</v>
      </c>
      <c r="C577" t="str">
        <f t="shared" si="9"/>
        <v>1870</v>
      </c>
      <c r="D577" t="s">
        <v>192</v>
      </c>
      <c r="E577">
        <v>2</v>
      </c>
      <c r="N577" s="36">
        <v>140</v>
      </c>
      <c r="O577" s="36">
        <v>160</v>
      </c>
      <c r="P577" s="36">
        <v>160</v>
      </c>
      <c r="Q577" s="36">
        <v>230</v>
      </c>
      <c r="R577" s="36">
        <v>280</v>
      </c>
      <c r="S577" s="36">
        <v>300</v>
      </c>
      <c r="T577" s="36">
        <v>350</v>
      </c>
    </row>
    <row r="578" spans="1:20" x14ac:dyDescent="0.2">
      <c r="A578" s="47" t="s">
        <v>692</v>
      </c>
      <c r="B578" s="89">
        <f>VLOOKUP(D578,TabellenSRG!$B$4:$C$2729,2,FALSE)</f>
        <v>187</v>
      </c>
      <c r="C578" t="str">
        <f t="shared" si="9"/>
        <v>1871</v>
      </c>
      <c r="D578" t="s">
        <v>192</v>
      </c>
      <c r="E578">
        <v>3</v>
      </c>
      <c r="N578" s="36">
        <v>110</v>
      </c>
      <c r="O578" s="36">
        <v>120</v>
      </c>
      <c r="P578" s="36">
        <v>120</v>
      </c>
      <c r="Q578" s="36">
        <v>170</v>
      </c>
      <c r="R578" s="36">
        <v>210</v>
      </c>
      <c r="S578" s="36">
        <v>220</v>
      </c>
      <c r="T578" s="36">
        <v>260</v>
      </c>
    </row>
    <row r="579" spans="1:20" x14ac:dyDescent="0.2">
      <c r="A579" s="47" t="s">
        <v>628</v>
      </c>
      <c r="B579" s="89">
        <f>VLOOKUP(D579,TabellenSRG!$B$4:$C$2729,2,FALSE)</f>
        <v>187</v>
      </c>
      <c r="C579" t="str">
        <f t="shared" si="9"/>
        <v>1872</v>
      </c>
      <c r="D579" t="s">
        <v>192</v>
      </c>
      <c r="E579">
        <v>4</v>
      </c>
      <c r="N579" s="36">
        <v>30</v>
      </c>
      <c r="O579" s="36">
        <v>40</v>
      </c>
      <c r="P579" s="36">
        <v>40</v>
      </c>
      <c r="Q579" s="36">
        <v>70</v>
      </c>
      <c r="R579" s="36">
        <v>80</v>
      </c>
      <c r="S579" s="36">
        <v>90</v>
      </c>
      <c r="T579" s="36">
        <v>100</v>
      </c>
    </row>
    <row r="580" spans="1:20" x14ac:dyDescent="0.2">
      <c r="A580" s="47" t="s">
        <v>691</v>
      </c>
      <c r="B580" s="89">
        <f>VLOOKUP(D580,TabellenSRG!$B$4:$C$2729,2,FALSE)</f>
        <v>188</v>
      </c>
      <c r="C580" t="str">
        <f t="shared" ref="C580:C643" si="10">B580&amp;A580</f>
        <v>1880</v>
      </c>
      <c r="D580" t="s">
        <v>193</v>
      </c>
      <c r="E580">
        <v>2</v>
      </c>
      <c r="N580" s="36">
        <v>120</v>
      </c>
      <c r="O580" s="36">
        <v>200</v>
      </c>
      <c r="P580" s="36">
        <v>190</v>
      </c>
      <c r="Q580" s="36">
        <v>200</v>
      </c>
      <c r="R580" s="36">
        <v>190</v>
      </c>
      <c r="S580" s="36">
        <v>180</v>
      </c>
      <c r="T580" s="36">
        <v>190</v>
      </c>
    </row>
    <row r="581" spans="1:20" x14ac:dyDescent="0.2">
      <c r="A581" s="47" t="s">
        <v>692</v>
      </c>
      <c r="B581" s="89">
        <f>VLOOKUP(D581,TabellenSRG!$B$4:$C$2729,2,FALSE)</f>
        <v>188</v>
      </c>
      <c r="C581" t="str">
        <f t="shared" si="10"/>
        <v>1881</v>
      </c>
      <c r="D581" t="s">
        <v>193</v>
      </c>
      <c r="E581">
        <v>3</v>
      </c>
      <c r="N581" s="36">
        <v>100</v>
      </c>
      <c r="O581" s="36">
        <v>170</v>
      </c>
      <c r="P581" s="36">
        <v>150</v>
      </c>
      <c r="Q581" s="36">
        <v>150</v>
      </c>
      <c r="R581" s="36">
        <v>140</v>
      </c>
      <c r="S581" s="36">
        <v>140</v>
      </c>
      <c r="T581" s="36">
        <v>150</v>
      </c>
    </row>
    <row r="582" spans="1:20" x14ac:dyDescent="0.2">
      <c r="A582" s="47" t="s">
        <v>628</v>
      </c>
      <c r="B582" s="89">
        <f>VLOOKUP(D582,TabellenSRG!$B$4:$C$2729,2,FALSE)</f>
        <v>188</v>
      </c>
      <c r="C582" t="str">
        <f t="shared" si="10"/>
        <v>1882</v>
      </c>
      <c r="D582" t="s">
        <v>193</v>
      </c>
      <c r="E582">
        <v>4</v>
      </c>
      <c r="N582" s="36">
        <v>30</v>
      </c>
      <c r="O582" s="36">
        <v>40</v>
      </c>
      <c r="P582" s="36">
        <v>40</v>
      </c>
      <c r="Q582" s="36">
        <v>50</v>
      </c>
      <c r="R582" s="36">
        <v>50</v>
      </c>
      <c r="S582" s="36">
        <v>50</v>
      </c>
      <c r="T582" s="36">
        <v>50</v>
      </c>
    </row>
    <row r="583" spans="1:20" x14ac:dyDescent="0.2">
      <c r="A583" s="47" t="s">
        <v>691</v>
      </c>
      <c r="B583" s="89">
        <f>VLOOKUP(D583,TabellenSRG!$B$4:$C$2729,2,FALSE)</f>
        <v>189</v>
      </c>
      <c r="C583" t="str">
        <f t="shared" si="10"/>
        <v>1890</v>
      </c>
      <c r="D583" t="s">
        <v>194</v>
      </c>
      <c r="E583">
        <v>2</v>
      </c>
      <c r="N583" s="36">
        <v>90</v>
      </c>
      <c r="O583" s="36">
        <v>90</v>
      </c>
      <c r="P583" s="36">
        <v>90</v>
      </c>
      <c r="Q583" s="36">
        <v>80</v>
      </c>
      <c r="R583" s="36">
        <v>90</v>
      </c>
      <c r="S583" s="36">
        <v>90</v>
      </c>
      <c r="T583" s="36">
        <v>90</v>
      </c>
    </row>
    <row r="584" spans="1:20" x14ac:dyDescent="0.2">
      <c r="A584" s="47" t="s">
        <v>692</v>
      </c>
      <c r="B584" s="89">
        <f>VLOOKUP(D584,TabellenSRG!$B$4:$C$2729,2,FALSE)</f>
        <v>189</v>
      </c>
      <c r="C584" t="str">
        <f t="shared" si="10"/>
        <v>1891</v>
      </c>
      <c r="D584" t="s">
        <v>194</v>
      </c>
      <c r="E584">
        <v>3</v>
      </c>
      <c r="N584" s="36">
        <v>80</v>
      </c>
      <c r="O584" s="36">
        <v>80</v>
      </c>
      <c r="P584" s="36">
        <v>80</v>
      </c>
      <c r="Q584" s="36">
        <v>70</v>
      </c>
      <c r="R584" s="36">
        <v>70</v>
      </c>
      <c r="S584" s="36">
        <v>70</v>
      </c>
      <c r="T584" s="36">
        <v>70</v>
      </c>
    </row>
    <row r="585" spans="1:20" x14ac:dyDescent="0.2">
      <c r="A585" s="47" t="s">
        <v>628</v>
      </c>
      <c r="B585" s="89">
        <f>VLOOKUP(D585,TabellenSRG!$B$4:$C$2729,2,FALSE)</f>
        <v>189</v>
      </c>
      <c r="C585" t="str">
        <f t="shared" si="10"/>
        <v>1892</v>
      </c>
      <c r="D585" t="s">
        <v>194</v>
      </c>
      <c r="E585">
        <v>4</v>
      </c>
      <c r="N585" s="36">
        <v>10</v>
      </c>
      <c r="O585" s="36">
        <v>10</v>
      </c>
      <c r="P585" s="36">
        <v>10</v>
      </c>
      <c r="Q585" s="36">
        <v>10</v>
      </c>
      <c r="R585" s="36">
        <v>10</v>
      </c>
      <c r="S585" s="36">
        <v>20</v>
      </c>
      <c r="T585" s="36">
        <v>20</v>
      </c>
    </row>
    <row r="586" spans="1:20" x14ac:dyDescent="0.2">
      <c r="A586" s="47" t="s">
        <v>691</v>
      </c>
      <c r="B586" s="89">
        <f>VLOOKUP(D586,TabellenSRG!$B$4:$C$2729,2,FALSE)</f>
        <v>190</v>
      </c>
      <c r="C586" t="str">
        <f t="shared" si="10"/>
        <v>1900</v>
      </c>
      <c r="D586" t="s">
        <v>195</v>
      </c>
      <c r="E586">
        <v>2</v>
      </c>
      <c r="N586" s="36">
        <v>250</v>
      </c>
      <c r="O586" s="36">
        <v>270</v>
      </c>
      <c r="P586" s="36">
        <v>300</v>
      </c>
      <c r="Q586" s="36">
        <v>330</v>
      </c>
      <c r="R586" s="36">
        <v>340</v>
      </c>
      <c r="S586" s="36">
        <v>350</v>
      </c>
      <c r="T586" s="36">
        <v>350</v>
      </c>
    </row>
    <row r="587" spans="1:20" x14ac:dyDescent="0.2">
      <c r="A587" s="47" t="s">
        <v>692</v>
      </c>
      <c r="B587" s="89">
        <f>VLOOKUP(D587,TabellenSRG!$B$4:$C$2729,2,FALSE)</f>
        <v>190</v>
      </c>
      <c r="C587" t="str">
        <f t="shared" si="10"/>
        <v>1901</v>
      </c>
      <c r="D587" t="s">
        <v>195</v>
      </c>
      <c r="E587">
        <v>3</v>
      </c>
      <c r="N587" s="36">
        <v>210</v>
      </c>
      <c r="O587" s="36">
        <v>220</v>
      </c>
      <c r="P587" s="36">
        <v>250</v>
      </c>
      <c r="Q587" s="36">
        <v>250</v>
      </c>
      <c r="R587" s="36">
        <v>270</v>
      </c>
      <c r="S587" s="36">
        <v>280</v>
      </c>
      <c r="T587" s="36">
        <v>260</v>
      </c>
    </row>
    <row r="588" spans="1:20" x14ac:dyDescent="0.2">
      <c r="A588" s="47" t="s">
        <v>628</v>
      </c>
      <c r="B588" s="89">
        <f>VLOOKUP(D588,TabellenSRG!$B$4:$C$2729,2,FALSE)</f>
        <v>190</v>
      </c>
      <c r="C588" t="str">
        <f t="shared" si="10"/>
        <v>1902</v>
      </c>
      <c r="D588" t="s">
        <v>195</v>
      </c>
      <c r="E588">
        <v>4</v>
      </c>
      <c r="N588" s="36">
        <v>50</v>
      </c>
      <c r="O588" s="36">
        <v>70</v>
      </c>
      <c r="P588" s="36">
        <v>80</v>
      </c>
      <c r="Q588" s="36">
        <v>70</v>
      </c>
      <c r="R588" s="36">
        <v>80</v>
      </c>
      <c r="S588" s="36">
        <v>90</v>
      </c>
      <c r="T588" s="36">
        <v>110</v>
      </c>
    </row>
    <row r="589" spans="1:20" x14ac:dyDescent="0.2">
      <c r="A589" s="47" t="s">
        <v>691</v>
      </c>
      <c r="B589" s="89">
        <f>VLOOKUP(D589,TabellenSRG!$B$4:$C$2729,2,FALSE)</f>
        <v>191</v>
      </c>
      <c r="C589" t="str">
        <f t="shared" si="10"/>
        <v>1910</v>
      </c>
      <c r="D589" t="s">
        <v>196</v>
      </c>
      <c r="E589">
        <v>2</v>
      </c>
      <c r="N589" s="36">
        <v>30</v>
      </c>
      <c r="O589" s="36">
        <v>70</v>
      </c>
      <c r="P589" s="36">
        <v>90</v>
      </c>
      <c r="Q589" s="36">
        <v>100</v>
      </c>
      <c r="R589" s="36">
        <v>90</v>
      </c>
      <c r="S589" s="36">
        <v>80</v>
      </c>
      <c r="T589" s="36">
        <v>80</v>
      </c>
    </row>
    <row r="590" spans="1:20" x14ac:dyDescent="0.2">
      <c r="A590" s="47" t="s">
        <v>692</v>
      </c>
      <c r="B590" s="89">
        <f>VLOOKUP(D590,TabellenSRG!$B$4:$C$2729,2,FALSE)</f>
        <v>191</v>
      </c>
      <c r="C590" t="str">
        <f t="shared" si="10"/>
        <v>1911</v>
      </c>
      <c r="D590" t="s">
        <v>196</v>
      </c>
      <c r="E590">
        <v>3</v>
      </c>
      <c r="N590" s="36">
        <v>20</v>
      </c>
      <c r="O590" s="36">
        <v>50</v>
      </c>
      <c r="P590" s="36">
        <v>70</v>
      </c>
      <c r="Q590" s="36">
        <v>80</v>
      </c>
      <c r="R590" s="36">
        <v>70</v>
      </c>
      <c r="S590" s="36">
        <v>60</v>
      </c>
      <c r="T590" s="36">
        <v>60</v>
      </c>
    </row>
    <row r="591" spans="1:20" x14ac:dyDescent="0.2">
      <c r="A591" s="47" t="s">
        <v>628</v>
      </c>
      <c r="B591" s="89">
        <f>VLOOKUP(D591,TabellenSRG!$B$4:$C$2729,2,FALSE)</f>
        <v>191</v>
      </c>
      <c r="C591" t="str">
        <f t="shared" si="10"/>
        <v>1912</v>
      </c>
      <c r="D591" t="s">
        <v>196</v>
      </c>
      <c r="E591">
        <v>4</v>
      </c>
      <c r="N591" s="36">
        <v>10</v>
      </c>
      <c r="O591" s="36">
        <v>20</v>
      </c>
      <c r="P591" s="36">
        <v>30</v>
      </c>
      <c r="Q591" s="36">
        <v>20</v>
      </c>
      <c r="R591" s="36">
        <v>20</v>
      </c>
      <c r="S591" s="36">
        <v>30</v>
      </c>
      <c r="T591" s="36">
        <v>30</v>
      </c>
    </row>
    <row r="592" spans="1:20" x14ac:dyDescent="0.2">
      <c r="A592" s="47" t="s">
        <v>691</v>
      </c>
      <c r="B592" s="89" t="e">
        <f>VLOOKUP(D592,TabellenSRG!$B$4:$C$2729,2,FALSE)</f>
        <v>#N/A</v>
      </c>
      <c r="C592" t="e">
        <f t="shared" si="10"/>
        <v>#N/A</v>
      </c>
      <c r="D592" t="s">
        <v>197</v>
      </c>
      <c r="E592">
        <v>2</v>
      </c>
      <c r="N592" s="36">
        <v>60</v>
      </c>
      <c r="O592" s="36">
        <v>60</v>
      </c>
      <c r="P592" s="36">
        <v>60</v>
      </c>
      <c r="Q592" s="36">
        <v>50</v>
      </c>
      <c r="R592" s="36" t="e">
        <v>#N/A</v>
      </c>
      <c r="S592" s="36" t="e">
        <v>#N/A</v>
      </c>
      <c r="T592" s="36" t="e">
        <v>#N/A</v>
      </c>
    </row>
    <row r="593" spans="1:20" x14ac:dyDescent="0.2">
      <c r="A593" s="47" t="s">
        <v>692</v>
      </c>
      <c r="B593" s="89" t="e">
        <f>VLOOKUP(D593,TabellenSRG!$B$4:$C$2729,2,FALSE)</f>
        <v>#N/A</v>
      </c>
      <c r="C593" t="e">
        <f t="shared" si="10"/>
        <v>#N/A</v>
      </c>
      <c r="D593" t="s">
        <v>197</v>
      </c>
      <c r="E593">
        <v>3</v>
      </c>
      <c r="N593" s="36">
        <v>50</v>
      </c>
      <c r="O593" s="36">
        <v>50</v>
      </c>
      <c r="P593" s="36">
        <v>50</v>
      </c>
      <c r="Q593" s="36">
        <v>40</v>
      </c>
      <c r="R593" s="36" t="e">
        <v>#N/A</v>
      </c>
      <c r="S593" s="36" t="e">
        <v>#N/A</v>
      </c>
      <c r="T593" s="36" t="e">
        <v>#N/A</v>
      </c>
    </row>
    <row r="594" spans="1:20" x14ac:dyDescent="0.2">
      <c r="A594" s="47" t="s">
        <v>628</v>
      </c>
      <c r="B594" s="89" t="e">
        <f>VLOOKUP(D594,TabellenSRG!$B$4:$C$2729,2,FALSE)</f>
        <v>#N/A</v>
      </c>
      <c r="C594" t="e">
        <f t="shared" si="10"/>
        <v>#N/A</v>
      </c>
      <c r="D594" t="s">
        <v>197</v>
      </c>
      <c r="E594">
        <v>4</v>
      </c>
      <c r="N594" s="36">
        <v>10</v>
      </c>
      <c r="O594" s="36">
        <v>20</v>
      </c>
      <c r="P594" s="36">
        <v>20</v>
      </c>
      <c r="Q594" s="36">
        <v>20</v>
      </c>
      <c r="R594" s="36" t="e">
        <v>#N/A</v>
      </c>
      <c r="S594" s="36" t="e">
        <v>#N/A</v>
      </c>
      <c r="T594" s="36" t="e">
        <v>#N/A</v>
      </c>
    </row>
    <row r="595" spans="1:20" x14ac:dyDescent="0.2">
      <c r="A595" s="47" t="s">
        <v>691</v>
      </c>
      <c r="B595" s="89">
        <f>VLOOKUP(D595,TabellenSRG!$B$4:$C$2729,2,FALSE)</f>
        <v>192</v>
      </c>
      <c r="C595" t="str">
        <f t="shared" si="10"/>
        <v>1920</v>
      </c>
      <c r="D595" t="s">
        <v>198</v>
      </c>
      <c r="E595">
        <v>2</v>
      </c>
      <c r="N595" s="36">
        <v>290</v>
      </c>
      <c r="O595" s="36">
        <v>310</v>
      </c>
      <c r="P595" s="36">
        <v>330</v>
      </c>
      <c r="Q595" s="36">
        <v>390</v>
      </c>
      <c r="R595" s="36">
        <v>450</v>
      </c>
      <c r="S595" s="36">
        <v>450</v>
      </c>
      <c r="T595" s="36">
        <v>450</v>
      </c>
    </row>
    <row r="596" spans="1:20" x14ac:dyDescent="0.2">
      <c r="A596" s="47" t="s">
        <v>692</v>
      </c>
      <c r="B596" s="89">
        <f>VLOOKUP(D596,TabellenSRG!$B$4:$C$2729,2,FALSE)</f>
        <v>192</v>
      </c>
      <c r="C596" t="str">
        <f t="shared" si="10"/>
        <v>1921</v>
      </c>
      <c r="D596" t="s">
        <v>198</v>
      </c>
      <c r="E596">
        <v>3</v>
      </c>
      <c r="N596" s="36">
        <v>250</v>
      </c>
      <c r="O596" s="36">
        <v>260</v>
      </c>
      <c r="P596" s="36">
        <v>260</v>
      </c>
      <c r="Q596" s="36">
        <v>310</v>
      </c>
      <c r="R596" s="36">
        <v>370</v>
      </c>
      <c r="S596" s="36">
        <v>360</v>
      </c>
      <c r="T596" s="36">
        <v>350</v>
      </c>
    </row>
    <row r="597" spans="1:20" x14ac:dyDescent="0.2">
      <c r="A597" s="47" t="s">
        <v>628</v>
      </c>
      <c r="B597" s="89">
        <f>VLOOKUP(D597,TabellenSRG!$B$4:$C$2729,2,FALSE)</f>
        <v>192</v>
      </c>
      <c r="C597" t="str">
        <f t="shared" si="10"/>
        <v>1922</v>
      </c>
      <c r="D597" t="s">
        <v>198</v>
      </c>
      <c r="E597">
        <v>4</v>
      </c>
      <c r="N597" s="36">
        <v>60</v>
      </c>
      <c r="O597" s="36">
        <v>70</v>
      </c>
      <c r="P597" s="36">
        <v>90</v>
      </c>
      <c r="Q597" s="36">
        <v>90</v>
      </c>
      <c r="R597" s="36">
        <v>100</v>
      </c>
      <c r="S597" s="36">
        <v>110</v>
      </c>
      <c r="T597" s="36">
        <v>110</v>
      </c>
    </row>
    <row r="598" spans="1:20" x14ac:dyDescent="0.2">
      <c r="A598" s="47" t="s">
        <v>691</v>
      </c>
      <c r="B598" s="89">
        <f>VLOOKUP(D598,TabellenSRG!$B$4:$C$2729,2,FALSE)</f>
        <v>193</v>
      </c>
      <c r="C598" t="str">
        <f t="shared" si="10"/>
        <v>1930</v>
      </c>
      <c r="D598" t="s">
        <v>199</v>
      </c>
      <c r="E598">
        <v>2</v>
      </c>
      <c r="N598" s="36">
        <v>90</v>
      </c>
      <c r="O598" s="36">
        <v>100</v>
      </c>
      <c r="P598" s="36">
        <v>90</v>
      </c>
      <c r="Q598" s="36">
        <v>100</v>
      </c>
      <c r="R598" s="36">
        <v>110</v>
      </c>
      <c r="S598" s="36">
        <v>130</v>
      </c>
      <c r="T598" s="36">
        <v>120</v>
      </c>
    </row>
    <row r="599" spans="1:20" x14ac:dyDescent="0.2">
      <c r="A599" s="47" t="s">
        <v>692</v>
      </c>
      <c r="B599" s="89">
        <f>VLOOKUP(D599,TabellenSRG!$B$4:$C$2729,2,FALSE)</f>
        <v>193</v>
      </c>
      <c r="C599" t="str">
        <f t="shared" si="10"/>
        <v>1931</v>
      </c>
      <c r="D599" t="s">
        <v>199</v>
      </c>
      <c r="E599">
        <v>3</v>
      </c>
      <c r="N599" s="36">
        <v>60</v>
      </c>
      <c r="O599" s="36">
        <v>50</v>
      </c>
      <c r="P599" s="36">
        <v>50</v>
      </c>
      <c r="Q599" s="36">
        <v>60</v>
      </c>
      <c r="R599" s="36">
        <v>70</v>
      </c>
      <c r="S599" s="36">
        <v>70</v>
      </c>
      <c r="T599" s="36">
        <v>60</v>
      </c>
    </row>
    <row r="600" spans="1:20" x14ac:dyDescent="0.2">
      <c r="A600" s="47" t="s">
        <v>628</v>
      </c>
      <c r="B600" s="89">
        <f>VLOOKUP(D600,TabellenSRG!$B$4:$C$2729,2,FALSE)</f>
        <v>193</v>
      </c>
      <c r="C600" t="str">
        <f t="shared" si="10"/>
        <v>1932</v>
      </c>
      <c r="D600" t="s">
        <v>199</v>
      </c>
      <c r="E600">
        <v>4</v>
      </c>
      <c r="N600" s="36">
        <v>30</v>
      </c>
      <c r="O600" s="36">
        <v>50</v>
      </c>
      <c r="P600" s="36">
        <v>50</v>
      </c>
      <c r="Q600" s="36">
        <v>40</v>
      </c>
      <c r="R600" s="36">
        <v>40</v>
      </c>
      <c r="S600" s="36">
        <v>60</v>
      </c>
      <c r="T600" s="36">
        <v>60</v>
      </c>
    </row>
    <row r="601" spans="1:20" x14ac:dyDescent="0.2">
      <c r="A601" s="47" t="s">
        <v>691</v>
      </c>
      <c r="B601" s="89">
        <f>VLOOKUP(D601,TabellenSRG!$B$4:$C$2729,2,FALSE)</f>
        <v>194</v>
      </c>
      <c r="C601" t="str">
        <f t="shared" si="10"/>
        <v>1940</v>
      </c>
      <c r="D601" t="s">
        <v>200</v>
      </c>
      <c r="E601">
        <v>2</v>
      </c>
      <c r="N601" s="36">
        <v>80</v>
      </c>
      <c r="O601" s="36">
        <v>90</v>
      </c>
      <c r="P601" s="36">
        <v>80</v>
      </c>
      <c r="Q601" s="36">
        <v>80</v>
      </c>
      <c r="R601" s="36">
        <v>90</v>
      </c>
      <c r="S601" s="36">
        <v>100</v>
      </c>
      <c r="T601" s="36">
        <v>90</v>
      </c>
    </row>
    <row r="602" spans="1:20" x14ac:dyDescent="0.2">
      <c r="A602" s="47" t="s">
        <v>692</v>
      </c>
      <c r="B602" s="89">
        <f>VLOOKUP(D602,TabellenSRG!$B$4:$C$2729,2,FALSE)</f>
        <v>194</v>
      </c>
      <c r="C602" t="str">
        <f t="shared" si="10"/>
        <v>1941</v>
      </c>
      <c r="D602" t="s">
        <v>200</v>
      </c>
      <c r="E602">
        <v>3</v>
      </c>
      <c r="N602" s="36">
        <v>70</v>
      </c>
      <c r="O602" s="36">
        <v>70</v>
      </c>
      <c r="P602" s="36">
        <v>70</v>
      </c>
      <c r="Q602" s="36">
        <v>70</v>
      </c>
      <c r="R602" s="36">
        <v>70</v>
      </c>
      <c r="S602" s="36">
        <v>70</v>
      </c>
      <c r="T602" s="36">
        <v>60</v>
      </c>
    </row>
    <row r="603" spans="1:20" x14ac:dyDescent="0.2">
      <c r="A603" s="47" t="s">
        <v>628</v>
      </c>
      <c r="B603" s="89">
        <f>VLOOKUP(D603,TabellenSRG!$B$4:$C$2729,2,FALSE)</f>
        <v>194</v>
      </c>
      <c r="C603" t="str">
        <f t="shared" si="10"/>
        <v>1942</v>
      </c>
      <c r="D603" t="s">
        <v>200</v>
      </c>
      <c r="E603">
        <v>4</v>
      </c>
      <c r="N603" s="36">
        <v>20</v>
      </c>
      <c r="O603" s="36">
        <v>20</v>
      </c>
      <c r="P603" s="36">
        <v>20</v>
      </c>
      <c r="Q603" s="36">
        <v>20</v>
      </c>
      <c r="R603" s="36">
        <v>20</v>
      </c>
      <c r="S603" s="36">
        <v>30</v>
      </c>
      <c r="T603" s="36">
        <v>30</v>
      </c>
    </row>
    <row r="604" spans="1:20" x14ac:dyDescent="0.2">
      <c r="A604" s="47" t="s">
        <v>691</v>
      </c>
      <c r="B604" s="89">
        <f>VLOOKUP(D604,TabellenSRG!$B$4:$C$2729,2,FALSE)</f>
        <v>195</v>
      </c>
      <c r="C604" t="str">
        <f t="shared" si="10"/>
        <v>1950</v>
      </c>
      <c r="D604" t="s">
        <v>201</v>
      </c>
      <c r="E604">
        <v>2</v>
      </c>
      <c r="N604" s="36">
        <v>70</v>
      </c>
      <c r="O604" s="36">
        <v>70</v>
      </c>
      <c r="P604" s="36">
        <v>60</v>
      </c>
      <c r="Q604" s="36">
        <v>60</v>
      </c>
      <c r="R604" s="36">
        <v>60</v>
      </c>
      <c r="S604" s="36">
        <v>60</v>
      </c>
      <c r="T604" s="36">
        <v>60</v>
      </c>
    </row>
    <row r="605" spans="1:20" x14ac:dyDescent="0.2">
      <c r="A605" s="47" t="s">
        <v>692</v>
      </c>
      <c r="B605" s="89">
        <f>VLOOKUP(D605,TabellenSRG!$B$4:$C$2729,2,FALSE)</f>
        <v>195</v>
      </c>
      <c r="C605" t="str">
        <f t="shared" si="10"/>
        <v>1951</v>
      </c>
      <c r="D605" t="s">
        <v>201</v>
      </c>
      <c r="E605">
        <v>3</v>
      </c>
      <c r="N605" s="36">
        <v>60</v>
      </c>
      <c r="O605" s="36">
        <v>60</v>
      </c>
      <c r="P605" s="36">
        <v>50</v>
      </c>
      <c r="Q605" s="36">
        <v>50</v>
      </c>
      <c r="R605" s="36">
        <v>50</v>
      </c>
      <c r="S605" s="36">
        <v>40</v>
      </c>
      <c r="T605" s="36">
        <v>40</v>
      </c>
    </row>
    <row r="606" spans="1:20" x14ac:dyDescent="0.2">
      <c r="A606" s="47" t="s">
        <v>628</v>
      </c>
      <c r="B606" s="89">
        <f>VLOOKUP(D606,TabellenSRG!$B$4:$C$2729,2,FALSE)</f>
        <v>195</v>
      </c>
      <c r="C606" t="str">
        <f t="shared" si="10"/>
        <v>1952</v>
      </c>
      <c r="D606" t="s">
        <v>201</v>
      </c>
      <c r="E606">
        <v>4</v>
      </c>
      <c r="N606" s="36">
        <v>10</v>
      </c>
      <c r="O606" s="36">
        <v>10</v>
      </c>
      <c r="P606" s="36">
        <v>10</v>
      </c>
      <c r="Q606" s="36">
        <v>10</v>
      </c>
      <c r="R606" s="36">
        <v>10</v>
      </c>
      <c r="S606" s="36">
        <v>10</v>
      </c>
      <c r="T606" s="36">
        <v>20</v>
      </c>
    </row>
    <row r="607" spans="1:20" x14ac:dyDescent="0.2">
      <c r="A607" s="47" t="s">
        <v>691</v>
      </c>
      <c r="B607" s="89">
        <f>VLOOKUP(D607,TabellenSRG!$B$4:$C$2729,2,FALSE)</f>
        <v>196</v>
      </c>
      <c r="C607" t="str">
        <f t="shared" si="10"/>
        <v>1960</v>
      </c>
      <c r="D607" t="s">
        <v>202</v>
      </c>
      <c r="E607">
        <v>2</v>
      </c>
      <c r="N607" s="36">
        <v>110</v>
      </c>
      <c r="O607" s="36">
        <v>120</v>
      </c>
      <c r="P607" s="36">
        <v>160</v>
      </c>
      <c r="Q607" s="36">
        <v>200</v>
      </c>
      <c r="R607" s="36">
        <v>200</v>
      </c>
      <c r="S607" s="36">
        <v>190</v>
      </c>
      <c r="T607" s="36">
        <v>210</v>
      </c>
    </row>
    <row r="608" spans="1:20" x14ac:dyDescent="0.2">
      <c r="A608" s="47" t="s">
        <v>692</v>
      </c>
      <c r="B608" s="89">
        <f>VLOOKUP(D608,TabellenSRG!$B$4:$C$2729,2,FALSE)</f>
        <v>196</v>
      </c>
      <c r="C608" t="str">
        <f t="shared" si="10"/>
        <v>1961</v>
      </c>
      <c r="D608" t="s">
        <v>202</v>
      </c>
      <c r="E608">
        <v>3</v>
      </c>
      <c r="N608" s="36">
        <v>80</v>
      </c>
      <c r="O608" s="36">
        <v>90</v>
      </c>
      <c r="P608" s="36">
        <v>120</v>
      </c>
      <c r="Q608" s="36">
        <v>160</v>
      </c>
      <c r="R608" s="36">
        <v>160</v>
      </c>
      <c r="S608" s="36">
        <v>160</v>
      </c>
      <c r="T608" s="36">
        <v>160</v>
      </c>
    </row>
    <row r="609" spans="1:20" x14ac:dyDescent="0.2">
      <c r="A609" s="47" t="s">
        <v>628</v>
      </c>
      <c r="B609" s="89">
        <f>VLOOKUP(D609,TabellenSRG!$B$4:$C$2729,2,FALSE)</f>
        <v>196</v>
      </c>
      <c r="C609" t="str">
        <f t="shared" si="10"/>
        <v>1962</v>
      </c>
      <c r="D609" t="s">
        <v>202</v>
      </c>
      <c r="E609">
        <v>4</v>
      </c>
      <c r="N609" s="36">
        <v>30</v>
      </c>
      <c r="O609" s="36">
        <v>30</v>
      </c>
      <c r="P609" s="36">
        <v>40</v>
      </c>
      <c r="Q609" s="36">
        <v>60</v>
      </c>
      <c r="R609" s="36">
        <v>60</v>
      </c>
      <c r="S609" s="36">
        <v>60</v>
      </c>
      <c r="T609" s="36">
        <v>70</v>
      </c>
    </row>
    <row r="610" spans="1:20" x14ac:dyDescent="0.2">
      <c r="A610" s="47" t="s">
        <v>691</v>
      </c>
      <c r="B610" s="89">
        <f>VLOOKUP(D610,TabellenSRG!$B$4:$C$2729,2,FALSE)</f>
        <v>197</v>
      </c>
      <c r="C610" t="str">
        <f t="shared" si="10"/>
        <v>1970</v>
      </c>
      <c r="D610" t="s">
        <v>203</v>
      </c>
      <c r="E610">
        <v>2</v>
      </c>
      <c r="N610" s="36">
        <v>120</v>
      </c>
      <c r="O610" s="36">
        <v>120</v>
      </c>
      <c r="P610" s="36">
        <v>130</v>
      </c>
      <c r="Q610" s="36">
        <v>130</v>
      </c>
      <c r="R610" s="36">
        <v>120</v>
      </c>
      <c r="S610" s="36">
        <v>110</v>
      </c>
      <c r="T610" s="36">
        <v>80</v>
      </c>
    </row>
    <row r="611" spans="1:20" x14ac:dyDescent="0.2">
      <c r="A611" s="47" t="s">
        <v>692</v>
      </c>
      <c r="B611" s="89">
        <f>VLOOKUP(D611,TabellenSRG!$B$4:$C$2729,2,FALSE)</f>
        <v>197</v>
      </c>
      <c r="C611" t="str">
        <f t="shared" si="10"/>
        <v>1971</v>
      </c>
      <c r="D611" t="s">
        <v>203</v>
      </c>
      <c r="E611">
        <v>3</v>
      </c>
      <c r="N611" s="36">
        <v>110</v>
      </c>
      <c r="O611" s="36">
        <v>110</v>
      </c>
      <c r="P611" s="36">
        <v>110</v>
      </c>
      <c r="Q611" s="36">
        <v>110</v>
      </c>
      <c r="R611" s="36">
        <v>100</v>
      </c>
      <c r="S611" s="36">
        <v>90</v>
      </c>
      <c r="T611" s="36">
        <v>70</v>
      </c>
    </row>
    <row r="612" spans="1:20" x14ac:dyDescent="0.2">
      <c r="A612" s="47" t="s">
        <v>628</v>
      </c>
      <c r="B612" s="89">
        <f>VLOOKUP(D612,TabellenSRG!$B$4:$C$2729,2,FALSE)</f>
        <v>197</v>
      </c>
      <c r="C612" t="str">
        <f t="shared" si="10"/>
        <v>1972</v>
      </c>
      <c r="D612" t="s">
        <v>203</v>
      </c>
      <c r="E612">
        <v>4</v>
      </c>
      <c r="N612" s="36">
        <v>10</v>
      </c>
      <c r="O612" s="36">
        <v>20</v>
      </c>
      <c r="P612" s="36">
        <v>20</v>
      </c>
      <c r="Q612" s="36">
        <v>20</v>
      </c>
      <c r="R612" s="36">
        <v>30</v>
      </c>
      <c r="S612" s="36">
        <v>30</v>
      </c>
      <c r="T612" s="36">
        <v>30</v>
      </c>
    </row>
    <row r="613" spans="1:20" x14ac:dyDescent="0.2">
      <c r="A613" s="47" t="s">
        <v>691</v>
      </c>
      <c r="B613" s="89">
        <f>VLOOKUP(D613,TabellenSRG!$B$4:$C$2729,2,FALSE)</f>
        <v>198</v>
      </c>
      <c r="C613" t="str">
        <f t="shared" si="10"/>
        <v>1980</v>
      </c>
      <c r="D613" t="s">
        <v>204</v>
      </c>
      <c r="E613">
        <v>2</v>
      </c>
      <c r="N613" s="36">
        <v>130</v>
      </c>
      <c r="O613" s="36">
        <v>130</v>
      </c>
      <c r="P613" s="36">
        <v>150</v>
      </c>
      <c r="Q613" s="36">
        <v>150</v>
      </c>
      <c r="R613" s="36">
        <v>160</v>
      </c>
      <c r="S613" s="36">
        <v>160</v>
      </c>
      <c r="T613" s="36">
        <v>200</v>
      </c>
    </row>
    <row r="614" spans="1:20" x14ac:dyDescent="0.2">
      <c r="A614" s="47" t="s">
        <v>692</v>
      </c>
      <c r="B614" s="89">
        <f>VLOOKUP(D614,TabellenSRG!$B$4:$C$2729,2,FALSE)</f>
        <v>198</v>
      </c>
      <c r="C614" t="str">
        <f t="shared" si="10"/>
        <v>1981</v>
      </c>
      <c r="D614" t="s">
        <v>204</v>
      </c>
      <c r="E614">
        <v>3</v>
      </c>
      <c r="N614" s="36">
        <v>100</v>
      </c>
      <c r="O614" s="36">
        <v>90</v>
      </c>
      <c r="P614" s="36">
        <v>110</v>
      </c>
      <c r="Q614" s="36">
        <v>110</v>
      </c>
      <c r="R614" s="36">
        <v>110</v>
      </c>
      <c r="S614" s="36">
        <v>110</v>
      </c>
      <c r="T614" s="36">
        <v>140</v>
      </c>
    </row>
    <row r="615" spans="1:20" x14ac:dyDescent="0.2">
      <c r="A615" s="47" t="s">
        <v>628</v>
      </c>
      <c r="B615" s="89">
        <f>VLOOKUP(D615,TabellenSRG!$B$4:$C$2729,2,FALSE)</f>
        <v>198</v>
      </c>
      <c r="C615" t="str">
        <f t="shared" si="10"/>
        <v>1982</v>
      </c>
      <c r="D615" t="s">
        <v>204</v>
      </c>
      <c r="E615">
        <v>4</v>
      </c>
      <c r="N615" s="36">
        <v>30</v>
      </c>
      <c r="O615" s="36">
        <v>30</v>
      </c>
      <c r="P615" s="36">
        <v>40</v>
      </c>
      <c r="Q615" s="36">
        <v>40</v>
      </c>
      <c r="R615" s="36">
        <v>40</v>
      </c>
      <c r="S615" s="36">
        <v>40</v>
      </c>
      <c r="T615" s="36">
        <v>50</v>
      </c>
    </row>
    <row r="616" spans="1:20" x14ac:dyDescent="0.2">
      <c r="A616" s="47" t="s">
        <v>691</v>
      </c>
      <c r="B616" s="89">
        <f>VLOOKUP(D616,TabellenSRG!$B$4:$C$2729,2,FALSE)</f>
        <v>199</v>
      </c>
      <c r="C616" t="str">
        <f t="shared" si="10"/>
        <v>1990</v>
      </c>
      <c r="D616" t="s">
        <v>205</v>
      </c>
      <c r="E616">
        <v>2</v>
      </c>
      <c r="N616" s="36">
        <v>510</v>
      </c>
      <c r="O616" s="36">
        <v>530</v>
      </c>
      <c r="P616" s="36">
        <v>550</v>
      </c>
      <c r="Q616" s="36">
        <v>520</v>
      </c>
      <c r="R616" s="36">
        <v>560</v>
      </c>
      <c r="S616" s="36">
        <v>580</v>
      </c>
      <c r="T616" s="36">
        <v>590</v>
      </c>
    </row>
    <row r="617" spans="1:20" x14ac:dyDescent="0.2">
      <c r="A617" s="47" t="s">
        <v>692</v>
      </c>
      <c r="B617" s="89">
        <f>VLOOKUP(D617,TabellenSRG!$B$4:$C$2729,2,FALSE)</f>
        <v>199</v>
      </c>
      <c r="C617" t="str">
        <f t="shared" si="10"/>
        <v>1991</v>
      </c>
      <c r="D617" t="s">
        <v>205</v>
      </c>
      <c r="E617">
        <v>3</v>
      </c>
      <c r="N617" s="36">
        <v>440</v>
      </c>
      <c r="O617" s="36">
        <v>460</v>
      </c>
      <c r="P617" s="36">
        <v>460</v>
      </c>
      <c r="Q617" s="36">
        <v>450</v>
      </c>
      <c r="R617" s="36">
        <v>470</v>
      </c>
      <c r="S617" s="36">
        <v>500</v>
      </c>
      <c r="T617" s="36">
        <v>490</v>
      </c>
    </row>
    <row r="618" spans="1:20" x14ac:dyDescent="0.2">
      <c r="A618" s="47" t="s">
        <v>628</v>
      </c>
      <c r="B618" s="89">
        <f>VLOOKUP(D618,TabellenSRG!$B$4:$C$2729,2,FALSE)</f>
        <v>199</v>
      </c>
      <c r="C618" t="str">
        <f t="shared" si="10"/>
        <v>1992</v>
      </c>
      <c r="D618" t="s">
        <v>205</v>
      </c>
      <c r="E618">
        <v>4</v>
      </c>
      <c r="N618" s="36">
        <v>100</v>
      </c>
      <c r="O618" s="36">
        <v>110</v>
      </c>
      <c r="P618" s="36">
        <v>120</v>
      </c>
      <c r="Q618" s="36">
        <v>120</v>
      </c>
      <c r="R618" s="36">
        <v>120</v>
      </c>
      <c r="S618" s="36">
        <v>120</v>
      </c>
      <c r="T618" s="36">
        <v>140</v>
      </c>
    </row>
    <row r="619" spans="1:20" x14ac:dyDescent="0.2">
      <c r="A619" s="47" t="s">
        <v>691</v>
      </c>
      <c r="B619" s="89">
        <f>VLOOKUP(D619,TabellenSRG!$B$4:$C$2729,2,FALSE)</f>
        <v>200</v>
      </c>
      <c r="C619" t="str">
        <f t="shared" si="10"/>
        <v>2000</v>
      </c>
      <c r="D619" t="s">
        <v>206</v>
      </c>
      <c r="E619">
        <v>2</v>
      </c>
      <c r="N619" s="36">
        <v>1910</v>
      </c>
      <c r="O619" s="36">
        <v>1950</v>
      </c>
      <c r="P619" s="36">
        <v>1970</v>
      </c>
      <c r="Q619" s="36">
        <v>2050</v>
      </c>
      <c r="R619" s="36">
        <v>2110</v>
      </c>
      <c r="S619" s="36">
        <v>2130</v>
      </c>
      <c r="T619" s="36">
        <v>2160</v>
      </c>
    </row>
    <row r="620" spans="1:20" x14ac:dyDescent="0.2">
      <c r="A620" s="47" t="s">
        <v>692</v>
      </c>
      <c r="B620" s="89">
        <f>VLOOKUP(D620,TabellenSRG!$B$4:$C$2729,2,FALSE)</f>
        <v>200</v>
      </c>
      <c r="C620" t="str">
        <f t="shared" si="10"/>
        <v>2001</v>
      </c>
      <c r="D620" t="s">
        <v>206</v>
      </c>
      <c r="E620">
        <v>3</v>
      </c>
      <c r="N620" s="36">
        <v>1620</v>
      </c>
      <c r="O620" s="36">
        <v>1650</v>
      </c>
      <c r="P620" s="36">
        <v>1650</v>
      </c>
      <c r="Q620" s="36">
        <v>1730</v>
      </c>
      <c r="R620" s="36">
        <v>1780</v>
      </c>
      <c r="S620" s="36">
        <v>1790</v>
      </c>
      <c r="T620" s="36">
        <v>1790</v>
      </c>
    </row>
    <row r="621" spans="1:20" x14ac:dyDescent="0.2">
      <c r="A621" s="47" t="s">
        <v>628</v>
      </c>
      <c r="B621" s="89">
        <f>VLOOKUP(D621,TabellenSRG!$B$4:$C$2729,2,FALSE)</f>
        <v>200</v>
      </c>
      <c r="C621" t="str">
        <f t="shared" si="10"/>
        <v>2002</v>
      </c>
      <c r="D621" t="s">
        <v>206</v>
      </c>
      <c r="E621">
        <v>4</v>
      </c>
      <c r="N621" s="36">
        <v>280</v>
      </c>
      <c r="O621" s="36">
        <v>310</v>
      </c>
      <c r="P621" s="36">
        <v>320</v>
      </c>
      <c r="Q621" s="36">
        <v>320</v>
      </c>
      <c r="R621" s="36">
        <v>310</v>
      </c>
      <c r="S621" s="36">
        <v>340</v>
      </c>
      <c r="T621" s="36">
        <v>370</v>
      </c>
    </row>
    <row r="622" spans="1:20" x14ac:dyDescent="0.2">
      <c r="A622" s="47" t="s">
        <v>691</v>
      </c>
      <c r="B622" s="89">
        <f>VLOOKUP(D622,TabellenSRG!$B$4:$C$2729,2,FALSE)</f>
        <v>202</v>
      </c>
      <c r="C622" t="str">
        <f t="shared" si="10"/>
        <v>2020</v>
      </c>
      <c r="D622" t="s">
        <v>208</v>
      </c>
      <c r="E622">
        <v>2</v>
      </c>
      <c r="N622" s="36">
        <v>90</v>
      </c>
      <c r="O622" s="36">
        <v>100</v>
      </c>
      <c r="P622" s="36">
        <v>100</v>
      </c>
      <c r="Q622" s="36">
        <v>90</v>
      </c>
      <c r="R622" s="36">
        <v>90</v>
      </c>
      <c r="S622" s="36">
        <v>110</v>
      </c>
      <c r="T622" s="36">
        <v>110</v>
      </c>
    </row>
    <row r="623" spans="1:20" x14ac:dyDescent="0.2">
      <c r="A623" s="47" t="s">
        <v>692</v>
      </c>
      <c r="B623" s="89">
        <f>VLOOKUP(D623,TabellenSRG!$B$4:$C$2729,2,FALSE)</f>
        <v>202</v>
      </c>
      <c r="C623" t="str">
        <f t="shared" si="10"/>
        <v>2021</v>
      </c>
      <c r="D623" t="s">
        <v>208</v>
      </c>
      <c r="E623">
        <v>3</v>
      </c>
      <c r="N623" s="36">
        <v>80</v>
      </c>
      <c r="O623" s="36">
        <v>90</v>
      </c>
      <c r="P623" s="36">
        <v>80</v>
      </c>
      <c r="Q623" s="36">
        <v>80</v>
      </c>
      <c r="R623" s="36">
        <v>80</v>
      </c>
      <c r="S623" s="36">
        <v>80</v>
      </c>
      <c r="T623" s="36">
        <v>90</v>
      </c>
    </row>
    <row r="624" spans="1:20" x14ac:dyDescent="0.2">
      <c r="A624" s="47" t="s">
        <v>628</v>
      </c>
      <c r="B624" s="89">
        <f>VLOOKUP(D624,TabellenSRG!$B$4:$C$2729,2,FALSE)</f>
        <v>202</v>
      </c>
      <c r="C624" t="str">
        <f t="shared" si="10"/>
        <v>2022</v>
      </c>
      <c r="D624" t="s">
        <v>208</v>
      </c>
      <c r="E624">
        <v>4</v>
      </c>
      <c r="N624" s="36">
        <v>30</v>
      </c>
      <c r="O624" s="36">
        <v>30</v>
      </c>
      <c r="P624" s="36">
        <v>30</v>
      </c>
      <c r="Q624" s="36">
        <v>40</v>
      </c>
      <c r="R624" s="36">
        <v>30</v>
      </c>
      <c r="S624" s="36">
        <v>40</v>
      </c>
      <c r="T624" s="36">
        <v>40</v>
      </c>
    </row>
    <row r="625" spans="1:20" x14ac:dyDescent="0.2">
      <c r="A625" s="47" t="s">
        <v>691</v>
      </c>
      <c r="B625" s="89">
        <f>VLOOKUP(D625,TabellenSRG!$B$4:$C$2729,2,FALSE)</f>
        <v>203</v>
      </c>
      <c r="C625" t="str">
        <f t="shared" si="10"/>
        <v>2030</v>
      </c>
      <c r="D625" t="s">
        <v>209</v>
      </c>
      <c r="E625">
        <v>2</v>
      </c>
      <c r="N625" s="36">
        <v>320</v>
      </c>
      <c r="O625" s="36">
        <v>330</v>
      </c>
      <c r="P625" s="36">
        <v>320</v>
      </c>
      <c r="Q625" s="36">
        <v>330</v>
      </c>
      <c r="R625" s="36">
        <v>370</v>
      </c>
      <c r="S625" s="36">
        <v>360</v>
      </c>
      <c r="T625" s="36">
        <v>360</v>
      </c>
    </row>
    <row r="626" spans="1:20" x14ac:dyDescent="0.2">
      <c r="A626" s="47" t="s">
        <v>692</v>
      </c>
      <c r="B626" s="89">
        <f>VLOOKUP(D626,TabellenSRG!$B$4:$C$2729,2,FALSE)</f>
        <v>203</v>
      </c>
      <c r="C626" t="str">
        <f t="shared" si="10"/>
        <v>2031</v>
      </c>
      <c r="D626" t="s">
        <v>209</v>
      </c>
      <c r="E626">
        <v>3</v>
      </c>
      <c r="N626" s="36">
        <v>270</v>
      </c>
      <c r="O626" s="36">
        <v>270</v>
      </c>
      <c r="P626" s="36">
        <v>270</v>
      </c>
      <c r="Q626" s="36">
        <v>270</v>
      </c>
      <c r="R626" s="36">
        <v>290</v>
      </c>
      <c r="S626" s="36">
        <v>270</v>
      </c>
      <c r="T626" s="36">
        <v>260</v>
      </c>
    </row>
    <row r="627" spans="1:20" x14ac:dyDescent="0.2">
      <c r="A627" s="47" t="s">
        <v>628</v>
      </c>
      <c r="B627" s="89">
        <f>VLOOKUP(D627,TabellenSRG!$B$4:$C$2729,2,FALSE)</f>
        <v>203</v>
      </c>
      <c r="C627" t="str">
        <f t="shared" si="10"/>
        <v>2032</v>
      </c>
      <c r="D627" t="s">
        <v>209</v>
      </c>
      <c r="E627">
        <v>4</v>
      </c>
      <c r="N627" s="36">
        <v>80</v>
      </c>
      <c r="O627" s="36">
        <v>90</v>
      </c>
      <c r="P627" s="36">
        <v>90</v>
      </c>
      <c r="Q627" s="36">
        <v>100</v>
      </c>
      <c r="R627" s="36">
        <v>110</v>
      </c>
      <c r="S627" s="36">
        <v>110</v>
      </c>
      <c r="T627" s="36">
        <v>120</v>
      </c>
    </row>
    <row r="628" spans="1:20" x14ac:dyDescent="0.2">
      <c r="A628" s="47" t="s">
        <v>691</v>
      </c>
      <c r="B628" s="89">
        <f>VLOOKUP(D628,TabellenSRG!$B$4:$C$2729,2,FALSE)</f>
        <v>204</v>
      </c>
      <c r="C628" t="str">
        <f t="shared" si="10"/>
        <v>2040</v>
      </c>
      <c r="D628" t="s">
        <v>210</v>
      </c>
      <c r="E628">
        <v>2</v>
      </c>
      <c r="N628" s="36">
        <v>150</v>
      </c>
      <c r="O628" s="36">
        <v>170</v>
      </c>
      <c r="P628" s="36">
        <v>180</v>
      </c>
      <c r="Q628" s="36">
        <v>180</v>
      </c>
      <c r="R628" s="36">
        <v>190</v>
      </c>
      <c r="S628" s="36">
        <v>180</v>
      </c>
      <c r="T628" s="36">
        <v>180</v>
      </c>
    </row>
    <row r="629" spans="1:20" x14ac:dyDescent="0.2">
      <c r="A629" s="47" t="s">
        <v>692</v>
      </c>
      <c r="B629" s="89">
        <f>VLOOKUP(D629,TabellenSRG!$B$4:$C$2729,2,FALSE)</f>
        <v>204</v>
      </c>
      <c r="C629" t="str">
        <f t="shared" si="10"/>
        <v>2041</v>
      </c>
      <c r="D629" t="s">
        <v>210</v>
      </c>
      <c r="E629">
        <v>3</v>
      </c>
      <c r="N629" s="36">
        <v>120</v>
      </c>
      <c r="O629" s="36">
        <v>150</v>
      </c>
      <c r="P629" s="36">
        <v>150</v>
      </c>
      <c r="Q629" s="36">
        <v>150</v>
      </c>
      <c r="R629" s="36">
        <v>160</v>
      </c>
      <c r="S629" s="36">
        <v>150</v>
      </c>
      <c r="T629" s="36">
        <v>140</v>
      </c>
    </row>
    <row r="630" spans="1:20" x14ac:dyDescent="0.2">
      <c r="A630" s="47" t="s">
        <v>628</v>
      </c>
      <c r="B630" s="89">
        <f>VLOOKUP(D630,TabellenSRG!$B$4:$C$2729,2,FALSE)</f>
        <v>204</v>
      </c>
      <c r="C630" t="str">
        <f t="shared" si="10"/>
        <v>2042</v>
      </c>
      <c r="D630" t="s">
        <v>210</v>
      </c>
      <c r="E630">
        <v>4</v>
      </c>
      <c r="N630" s="36">
        <v>40</v>
      </c>
      <c r="O630" s="36">
        <v>50</v>
      </c>
      <c r="P630" s="36">
        <v>50</v>
      </c>
      <c r="Q630" s="36">
        <v>50</v>
      </c>
      <c r="R630" s="36">
        <v>50</v>
      </c>
      <c r="S630" s="36">
        <v>50</v>
      </c>
      <c r="T630" s="36">
        <v>50</v>
      </c>
    </row>
    <row r="631" spans="1:20" x14ac:dyDescent="0.2">
      <c r="A631" s="47" t="s">
        <v>691</v>
      </c>
      <c r="B631" s="89">
        <f>VLOOKUP(D631,TabellenSRG!$B$4:$C$2729,2,FALSE)</f>
        <v>205</v>
      </c>
      <c r="C631" t="str">
        <f t="shared" si="10"/>
        <v>2050</v>
      </c>
      <c r="D631" t="s">
        <v>571</v>
      </c>
      <c r="E631">
        <v>2</v>
      </c>
      <c r="N631" s="36">
        <v>520</v>
      </c>
      <c r="O631" s="36">
        <v>520</v>
      </c>
      <c r="P631" s="36">
        <v>500</v>
      </c>
      <c r="Q631" s="36">
        <v>520</v>
      </c>
      <c r="R631" s="36">
        <v>530</v>
      </c>
      <c r="S631" s="36">
        <v>530</v>
      </c>
      <c r="T631" s="36">
        <v>540</v>
      </c>
    </row>
    <row r="632" spans="1:20" x14ac:dyDescent="0.2">
      <c r="A632" s="47" t="s">
        <v>692</v>
      </c>
      <c r="B632" s="89">
        <f>VLOOKUP(D632,TabellenSRG!$B$4:$C$2729,2,FALSE)</f>
        <v>205</v>
      </c>
      <c r="C632" t="str">
        <f t="shared" si="10"/>
        <v>2051</v>
      </c>
      <c r="D632" t="s">
        <v>571</v>
      </c>
      <c r="E632">
        <v>3</v>
      </c>
      <c r="N632" s="36">
        <v>370</v>
      </c>
      <c r="O632" s="36">
        <v>350</v>
      </c>
      <c r="P632" s="36">
        <v>330</v>
      </c>
      <c r="Q632" s="36">
        <v>330</v>
      </c>
      <c r="R632" s="36">
        <v>330</v>
      </c>
      <c r="S632" s="36">
        <v>330</v>
      </c>
      <c r="T632" s="36">
        <v>330</v>
      </c>
    </row>
    <row r="633" spans="1:20" x14ac:dyDescent="0.2">
      <c r="A633" s="47" t="s">
        <v>628</v>
      </c>
      <c r="B633" s="89">
        <f>VLOOKUP(D633,TabellenSRG!$B$4:$C$2729,2,FALSE)</f>
        <v>205</v>
      </c>
      <c r="C633" t="str">
        <f t="shared" si="10"/>
        <v>2052</v>
      </c>
      <c r="D633" t="s">
        <v>571</v>
      </c>
      <c r="E633">
        <v>4</v>
      </c>
      <c r="N633" s="36">
        <v>160</v>
      </c>
      <c r="O633" s="36">
        <v>180</v>
      </c>
      <c r="P633" s="36">
        <v>190</v>
      </c>
      <c r="Q633" s="36">
        <v>200</v>
      </c>
      <c r="R633" s="36">
        <v>220</v>
      </c>
      <c r="S633" s="36">
        <v>220</v>
      </c>
      <c r="T633" s="36">
        <v>220</v>
      </c>
    </row>
    <row r="634" spans="1:20" x14ac:dyDescent="0.2">
      <c r="A634" s="47" t="s">
        <v>691</v>
      </c>
      <c r="B634" s="89" t="e">
        <f>VLOOKUP(D634,TabellenSRG!$B$4:$C$2729,2,FALSE)</f>
        <v>#N/A</v>
      </c>
      <c r="C634" t="e">
        <f t="shared" si="10"/>
        <v>#N/A</v>
      </c>
      <c r="D634" t="s">
        <v>211</v>
      </c>
      <c r="E634">
        <v>2</v>
      </c>
      <c r="N634" s="36">
        <v>140</v>
      </c>
      <c r="O634" s="36">
        <v>150</v>
      </c>
      <c r="P634" s="36">
        <v>150</v>
      </c>
      <c r="Q634" s="36">
        <v>150</v>
      </c>
      <c r="R634" s="36" t="e">
        <v>#N/A</v>
      </c>
      <c r="S634" s="36" t="e">
        <v>#N/A</v>
      </c>
      <c r="T634" s="36" t="e">
        <v>#N/A</v>
      </c>
    </row>
    <row r="635" spans="1:20" x14ac:dyDescent="0.2">
      <c r="A635" s="47" t="s">
        <v>692</v>
      </c>
      <c r="B635" s="89" t="e">
        <f>VLOOKUP(D635,TabellenSRG!$B$4:$C$2729,2,FALSE)</f>
        <v>#N/A</v>
      </c>
      <c r="C635" t="e">
        <f t="shared" si="10"/>
        <v>#N/A</v>
      </c>
      <c r="D635" t="s">
        <v>211</v>
      </c>
      <c r="E635">
        <v>3</v>
      </c>
      <c r="N635" s="36">
        <v>130</v>
      </c>
      <c r="O635" s="36">
        <v>130</v>
      </c>
      <c r="P635" s="36">
        <v>130</v>
      </c>
      <c r="Q635" s="36">
        <v>130</v>
      </c>
      <c r="R635" s="36" t="e">
        <v>#N/A</v>
      </c>
      <c r="S635" s="36" t="e">
        <v>#N/A</v>
      </c>
      <c r="T635" s="36" t="e">
        <v>#N/A</v>
      </c>
    </row>
    <row r="636" spans="1:20" x14ac:dyDescent="0.2">
      <c r="A636" s="47" t="s">
        <v>628</v>
      </c>
      <c r="B636" s="89" t="e">
        <f>VLOOKUP(D636,TabellenSRG!$B$4:$C$2729,2,FALSE)</f>
        <v>#N/A</v>
      </c>
      <c r="C636" t="e">
        <f t="shared" si="10"/>
        <v>#N/A</v>
      </c>
      <c r="D636" t="s">
        <v>211</v>
      </c>
      <c r="E636">
        <v>4</v>
      </c>
      <c r="N636" s="36">
        <v>20</v>
      </c>
      <c r="O636" s="36">
        <v>30</v>
      </c>
      <c r="P636" s="36">
        <v>20</v>
      </c>
      <c r="Q636" s="36">
        <v>20</v>
      </c>
      <c r="R636" s="36" t="e">
        <v>#N/A</v>
      </c>
      <c r="S636" s="36" t="e">
        <v>#N/A</v>
      </c>
      <c r="T636" s="36" t="e">
        <v>#N/A</v>
      </c>
    </row>
    <row r="637" spans="1:20" x14ac:dyDescent="0.2">
      <c r="A637" s="47" t="s">
        <v>691</v>
      </c>
      <c r="B637" s="89" t="e">
        <f>VLOOKUP(D637,TabellenSRG!$B$4:$C$2729,2,FALSE)</f>
        <v>#N/A</v>
      </c>
      <c r="C637" t="e">
        <f t="shared" si="10"/>
        <v>#N/A</v>
      </c>
      <c r="D637" t="s">
        <v>212</v>
      </c>
      <c r="E637">
        <v>2</v>
      </c>
      <c r="N637" s="36">
        <v>220</v>
      </c>
      <c r="O637" s="36">
        <v>170</v>
      </c>
      <c r="P637" s="36">
        <v>310</v>
      </c>
      <c r="Q637" s="36">
        <v>330</v>
      </c>
      <c r="R637" s="36" t="e">
        <v>#N/A</v>
      </c>
      <c r="S637" s="36" t="e">
        <v>#N/A</v>
      </c>
      <c r="T637" s="36" t="e">
        <v>#N/A</v>
      </c>
    </row>
    <row r="638" spans="1:20" x14ac:dyDescent="0.2">
      <c r="A638" s="47" t="s">
        <v>692</v>
      </c>
      <c r="B638" s="89" t="e">
        <f>VLOOKUP(D638,TabellenSRG!$B$4:$C$2729,2,FALSE)</f>
        <v>#N/A</v>
      </c>
      <c r="C638" t="e">
        <f t="shared" si="10"/>
        <v>#N/A</v>
      </c>
      <c r="D638" t="s">
        <v>212</v>
      </c>
      <c r="E638">
        <v>3</v>
      </c>
      <c r="N638" s="36">
        <v>130</v>
      </c>
      <c r="O638" s="36">
        <v>130</v>
      </c>
      <c r="P638" s="36">
        <v>280</v>
      </c>
      <c r="Q638" s="36">
        <v>310</v>
      </c>
      <c r="R638" s="36" t="e">
        <v>#N/A</v>
      </c>
      <c r="S638" s="36" t="e">
        <v>#N/A</v>
      </c>
      <c r="T638" s="36" t="e">
        <v>#N/A</v>
      </c>
    </row>
    <row r="639" spans="1:20" x14ac:dyDescent="0.2">
      <c r="A639" s="47" t="s">
        <v>628</v>
      </c>
      <c r="B639" s="89" t="e">
        <f>VLOOKUP(D639,TabellenSRG!$B$4:$C$2729,2,FALSE)</f>
        <v>#N/A</v>
      </c>
      <c r="C639" t="e">
        <f t="shared" si="10"/>
        <v>#N/A</v>
      </c>
      <c r="D639" t="s">
        <v>212</v>
      </c>
      <c r="E639">
        <v>4</v>
      </c>
      <c r="N639" s="36">
        <v>60</v>
      </c>
      <c r="O639" s="36">
        <v>40</v>
      </c>
      <c r="P639" s="36">
        <v>50</v>
      </c>
      <c r="Q639" s="36">
        <v>40</v>
      </c>
      <c r="R639" s="36" t="e">
        <v>#N/A</v>
      </c>
      <c r="S639" s="36" t="e">
        <v>#N/A</v>
      </c>
      <c r="T639" s="36" t="e">
        <v>#N/A</v>
      </c>
    </row>
    <row r="640" spans="1:20" x14ac:dyDescent="0.2">
      <c r="A640" s="47" t="s">
        <v>691</v>
      </c>
      <c r="B640" s="89">
        <f>VLOOKUP(D640,TabellenSRG!$B$4:$C$2729,2,FALSE)</f>
        <v>206</v>
      </c>
      <c r="C640" t="str">
        <f t="shared" si="10"/>
        <v>2060</v>
      </c>
      <c r="D640" t="s">
        <v>213</v>
      </c>
      <c r="E640">
        <v>2</v>
      </c>
      <c r="N640" s="36">
        <v>710</v>
      </c>
      <c r="O640" s="36">
        <v>710</v>
      </c>
      <c r="P640" s="36">
        <v>710</v>
      </c>
      <c r="Q640" s="36">
        <v>720</v>
      </c>
      <c r="R640" s="36">
        <v>740</v>
      </c>
      <c r="S640" s="36">
        <v>760</v>
      </c>
      <c r="T640" s="36">
        <v>740</v>
      </c>
    </row>
    <row r="641" spans="1:20" x14ac:dyDescent="0.2">
      <c r="A641" s="47" t="s">
        <v>692</v>
      </c>
      <c r="B641" s="89">
        <f>VLOOKUP(D641,TabellenSRG!$B$4:$C$2729,2,FALSE)</f>
        <v>206</v>
      </c>
      <c r="C641" t="str">
        <f t="shared" si="10"/>
        <v>2061</v>
      </c>
      <c r="D641" t="s">
        <v>213</v>
      </c>
      <c r="E641">
        <v>3</v>
      </c>
      <c r="N641" s="36">
        <v>610</v>
      </c>
      <c r="O641" s="36">
        <v>600</v>
      </c>
      <c r="P641" s="36">
        <v>600</v>
      </c>
      <c r="Q641" s="36">
        <v>610</v>
      </c>
      <c r="R641" s="36">
        <v>630</v>
      </c>
      <c r="S641" s="36">
        <v>630</v>
      </c>
      <c r="T641" s="36">
        <v>610</v>
      </c>
    </row>
    <row r="642" spans="1:20" x14ac:dyDescent="0.2">
      <c r="A642" s="47" t="s">
        <v>628</v>
      </c>
      <c r="B642" s="89">
        <f>VLOOKUP(D642,TabellenSRG!$B$4:$C$2729,2,FALSE)</f>
        <v>206</v>
      </c>
      <c r="C642" t="str">
        <f t="shared" si="10"/>
        <v>2062</v>
      </c>
      <c r="D642" t="s">
        <v>213</v>
      </c>
      <c r="E642">
        <v>4</v>
      </c>
      <c r="N642" s="36">
        <v>150</v>
      </c>
      <c r="O642" s="36">
        <v>160</v>
      </c>
      <c r="P642" s="36">
        <v>150</v>
      </c>
      <c r="Q642" s="36">
        <v>170</v>
      </c>
      <c r="R642" s="36">
        <v>160</v>
      </c>
      <c r="S642" s="36">
        <v>180</v>
      </c>
      <c r="T642" s="36">
        <v>190</v>
      </c>
    </row>
    <row r="643" spans="1:20" x14ac:dyDescent="0.2">
      <c r="A643" s="47" t="s">
        <v>691</v>
      </c>
      <c r="B643" s="89">
        <f>VLOOKUP(D643,TabellenSRG!$B$4:$C$2729,2,FALSE)</f>
        <v>207</v>
      </c>
      <c r="C643" t="str">
        <f t="shared" si="10"/>
        <v>2070</v>
      </c>
      <c r="D643" t="s">
        <v>560</v>
      </c>
      <c r="E643">
        <v>2</v>
      </c>
      <c r="N643" s="36">
        <v>180</v>
      </c>
      <c r="O643" s="36">
        <v>100</v>
      </c>
      <c r="P643" s="36">
        <v>130</v>
      </c>
      <c r="Q643" s="36">
        <v>140</v>
      </c>
      <c r="R643" s="36">
        <v>160</v>
      </c>
      <c r="S643" s="36">
        <v>200</v>
      </c>
      <c r="T643" s="36">
        <v>200</v>
      </c>
    </row>
    <row r="644" spans="1:20" x14ac:dyDescent="0.2">
      <c r="A644" s="47" t="s">
        <v>692</v>
      </c>
      <c r="B644" s="89">
        <f>VLOOKUP(D644,TabellenSRG!$B$4:$C$2729,2,FALSE)</f>
        <v>207</v>
      </c>
      <c r="C644" t="str">
        <f t="shared" ref="C644:C707" si="11">B644&amp;A644</f>
        <v>2071</v>
      </c>
      <c r="D644" t="s">
        <v>560</v>
      </c>
      <c r="E644">
        <v>3</v>
      </c>
      <c r="N644" s="36">
        <v>150</v>
      </c>
      <c r="O644" s="36">
        <v>70</v>
      </c>
      <c r="P644" s="36">
        <v>90</v>
      </c>
      <c r="Q644" s="36">
        <v>100</v>
      </c>
      <c r="R644" s="36">
        <v>120</v>
      </c>
      <c r="S644" s="36">
        <v>140</v>
      </c>
      <c r="T644" s="36">
        <v>130</v>
      </c>
    </row>
    <row r="645" spans="1:20" x14ac:dyDescent="0.2">
      <c r="A645" s="47" t="s">
        <v>628</v>
      </c>
      <c r="B645" s="89">
        <f>VLOOKUP(D645,TabellenSRG!$B$4:$C$2729,2,FALSE)</f>
        <v>207</v>
      </c>
      <c r="C645" t="str">
        <f t="shared" si="11"/>
        <v>2072</v>
      </c>
      <c r="D645" t="s">
        <v>560</v>
      </c>
      <c r="E645">
        <v>4</v>
      </c>
      <c r="N645" s="36">
        <v>40</v>
      </c>
      <c r="O645" s="36">
        <v>30</v>
      </c>
      <c r="P645" s="36">
        <v>40</v>
      </c>
      <c r="Q645" s="36">
        <v>40</v>
      </c>
      <c r="R645" s="36">
        <v>50</v>
      </c>
      <c r="S645" s="36">
        <v>80</v>
      </c>
      <c r="T645" s="36">
        <v>70</v>
      </c>
    </row>
    <row r="646" spans="1:20" x14ac:dyDescent="0.2">
      <c r="A646" s="47" t="s">
        <v>691</v>
      </c>
      <c r="B646" s="89">
        <f>VLOOKUP(D646,TabellenSRG!$B$4:$C$2729,2,FALSE)</f>
        <v>208</v>
      </c>
      <c r="C646" t="str">
        <f t="shared" si="11"/>
        <v>2080</v>
      </c>
      <c r="D646" t="s">
        <v>215</v>
      </c>
      <c r="E646">
        <v>2</v>
      </c>
      <c r="N646" s="36">
        <v>30</v>
      </c>
      <c r="O646" s="36">
        <v>40</v>
      </c>
      <c r="P646" s="36">
        <v>40</v>
      </c>
      <c r="Q646" s="36">
        <v>40</v>
      </c>
      <c r="R646" s="36">
        <v>40</v>
      </c>
      <c r="S646" s="36">
        <v>40</v>
      </c>
      <c r="T646" s="36">
        <v>50</v>
      </c>
    </row>
    <row r="647" spans="1:20" x14ac:dyDescent="0.2">
      <c r="A647" s="47" t="s">
        <v>692</v>
      </c>
      <c r="B647" s="89">
        <f>VLOOKUP(D647,TabellenSRG!$B$4:$C$2729,2,FALSE)</f>
        <v>208</v>
      </c>
      <c r="C647" t="str">
        <f t="shared" si="11"/>
        <v>2081</v>
      </c>
      <c r="D647" t="s">
        <v>215</v>
      </c>
      <c r="E647">
        <v>3</v>
      </c>
      <c r="N647" s="36">
        <v>20</v>
      </c>
      <c r="O647" s="36">
        <v>20</v>
      </c>
      <c r="P647" s="36">
        <v>20</v>
      </c>
      <c r="Q647" s="36">
        <v>20</v>
      </c>
      <c r="R647" s="36">
        <v>20</v>
      </c>
      <c r="S647" s="36">
        <v>20</v>
      </c>
      <c r="T647" s="36">
        <v>10</v>
      </c>
    </row>
    <row r="648" spans="1:20" x14ac:dyDescent="0.2">
      <c r="A648" s="47" t="s">
        <v>628</v>
      </c>
      <c r="B648" s="89">
        <f>VLOOKUP(D648,TabellenSRG!$B$4:$C$2729,2,FALSE)</f>
        <v>208</v>
      </c>
      <c r="C648" t="str">
        <f t="shared" si="11"/>
        <v>2082</v>
      </c>
      <c r="D648" t="s">
        <v>215</v>
      </c>
      <c r="E648">
        <v>4</v>
      </c>
      <c r="N648" s="36">
        <v>10</v>
      </c>
      <c r="O648" s="36">
        <v>10</v>
      </c>
      <c r="P648" s="36">
        <v>10</v>
      </c>
      <c r="Q648" s="36">
        <v>10</v>
      </c>
      <c r="R648" s="36">
        <v>10</v>
      </c>
      <c r="S648" s="36">
        <v>20</v>
      </c>
      <c r="T648" s="36">
        <v>20</v>
      </c>
    </row>
    <row r="649" spans="1:20" x14ac:dyDescent="0.2">
      <c r="A649" s="47" t="s">
        <v>691</v>
      </c>
      <c r="B649" s="89">
        <f>VLOOKUP(D649,TabellenSRG!$B$4:$C$2729,2,FALSE)</f>
        <v>209</v>
      </c>
      <c r="C649" t="str">
        <f t="shared" si="11"/>
        <v>2090</v>
      </c>
      <c r="D649" t="s">
        <v>216</v>
      </c>
      <c r="E649">
        <v>2</v>
      </c>
      <c r="N649" s="36">
        <v>380</v>
      </c>
      <c r="O649" s="36">
        <v>430</v>
      </c>
      <c r="P649" s="36">
        <v>420</v>
      </c>
      <c r="Q649" s="36">
        <v>420</v>
      </c>
      <c r="R649" s="36">
        <v>400</v>
      </c>
      <c r="S649" s="36">
        <v>370</v>
      </c>
      <c r="T649" s="36">
        <v>350</v>
      </c>
    </row>
    <row r="650" spans="1:20" x14ac:dyDescent="0.2">
      <c r="A650" s="47" t="s">
        <v>692</v>
      </c>
      <c r="B650" s="89">
        <f>VLOOKUP(D650,TabellenSRG!$B$4:$C$2729,2,FALSE)</f>
        <v>209</v>
      </c>
      <c r="C650" t="str">
        <f t="shared" si="11"/>
        <v>2091</v>
      </c>
      <c r="D650" t="s">
        <v>216</v>
      </c>
      <c r="E650">
        <v>3</v>
      </c>
      <c r="N650" s="36">
        <v>330</v>
      </c>
      <c r="O650" s="36">
        <v>370</v>
      </c>
      <c r="P650" s="36">
        <v>350</v>
      </c>
      <c r="Q650" s="36">
        <v>340</v>
      </c>
      <c r="R650" s="36">
        <v>320</v>
      </c>
      <c r="S650" s="36">
        <v>310</v>
      </c>
      <c r="T650" s="36">
        <v>290</v>
      </c>
    </row>
    <row r="651" spans="1:20" x14ac:dyDescent="0.2">
      <c r="A651" s="47" t="s">
        <v>628</v>
      </c>
      <c r="B651" s="89">
        <f>VLOOKUP(D651,TabellenSRG!$B$4:$C$2729,2,FALSE)</f>
        <v>209</v>
      </c>
      <c r="C651" t="str">
        <f t="shared" si="11"/>
        <v>2092</v>
      </c>
      <c r="D651" t="s">
        <v>216</v>
      </c>
      <c r="E651">
        <v>4</v>
      </c>
      <c r="N651" s="36">
        <v>90</v>
      </c>
      <c r="O651" s="36">
        <v>120</v>
      </c>
      <c r="P651" s="36">
        <v>120</v>
      </c>
      <c r="Q651" s="36">
        <v>120</v>
      </c>
      <c r="R651" s="36">
        <v>110</v>
      </c>
      <c r="S651" s="36">
        <v>110</v>
      </c>
      <c r="T651" s="36">
        <v>90</v>
      </c>
    </row>
    <row r="652" spans="1:20" x14ac:dyDescent="0.2">
      <c r="A652" s="47" t="s">
        <v>691</v>
      </c>
      <c r="B652" s="89">
        <f>VLOOKUP(D652,TabellenSRG!$B$4:$C$2729,2,FALSE)</f>
        <v>211</v>
      </c>
      <c r="C652" t="str">
        <f t="shared" si="11"/>
        <v>2110</v>
      </c>
      <c r="D652" t="s">
        <v>217</v>
      </c>
      <c r="E652">
        <v>2</v>
      </c>
      <c r="N652" s="36">
        <v>40</v>
      </c>
      <c r="O652" s="36">
        <v>40</v>
      </c>
      <c r="P652" s="36">
        <v>50</v>
      </c>
      <c r="Q652" s="36">
        <v>60</v>
      </c>
      <c r="R652" s="36">
        <v>80</v>
      </c>
      <c r="S652" s="36">
        <v>80</v>
      </c>
      <c r="T652" s="36">
        <v>80</v>
      </c>
    </row>
    <row r="653" spans="1:20" x14ac:dyDescent="0.2">
      <c r="A653" s="47" t="s">
        <v>692</v>
      </c>
      <c r="B653" s="89">
        <f>VLOOKUP(D653,TabellenSRG!$B$4:$C$2729,2,FALSE)</f>
        <v>211</v>
      </c>
      <c r="C653" t="str">
        <f t="shared" si="11"/>
        <v>2111</v>
      </c>
      <c r="D653" t="s">
        <v>217</v>
      </c>
      <c r="E653">
        <v>3</v>
      </c>
      <c r="N653" s="36">
        <v>30</v>
      </c>
      <c r="O653" s="36">
        <v>30</v>
      </c>
      <c r="P653" s="36">
        <v>40</v>
      </c>
      <c r="Q653" s="36">
        <v>40</v>
      </c>
      <c r="R653" s="36">
        <v>60</v>
      </c>
      <c r="S653" s="36">
        <v>60</v>
      </c>
      <c r="T653" s="36">
        <v>60</v>
      </c>
    </row>
    <row r="654" spans="1:20" x14ac:dyDescent="0.2">
      <c r="A654" s="47" t="s">
        <v>628</v>
      </c>
      <c r="B654" s="89">
        <f>VLOOKUP(D654,TabellenSRG!$B$4:$C$2729,2,FALSE)</f>
        <v>211</v>
      </c>
      <c r="C654" t="str">
        <f t="shared" si="11"/>
        <v>2112</v>
      </c>
      <c r="D654" t="s">
        <v>217</v>
      </c>
      <c r="E654">
        <v>4</v>
      </c>
      <c r="N654" s="36">
        <v>20</v>
      </c>
      <c r="O654" s="36">
        <v>20</v>
      </c>
      <c r="P654" s="36">
        <v>20</v>
      </c>
      <c r="Q654" s="36">
        <v>20</v>
      </c>
      <c r="R654" s="36">
        <v>20</v>
      </c>
      <c r="S654" s="36">
        <v>20</v>
      </c>
      <c r="T654" s="36">
        <v>30</v>
      </c>
    </row>
    <row r="655" spans="1:20" x14ac:dyDescent="0.2">
      <c r="A655" s="47" t="s">
        <v>691</v>
      </c>
      <c r="B655" s="89">
        <f>VLOOKUP(D655,TabellenSRG!$B$4:$C$2729,2,FALSE)</f>
        <v>212</v>
      </c>
      <c r="C655" t="str">
        <f t="shared" si="11"/>
        <v>2120</v>
      </c>
      <c r="D655" t="s">
        <v>218</v>
      </c>
      <c r="E655">
        <v>2</v>
      </c>
      <c r="N655" s="36">
        <v>110</v>
      </c>
      <c r="O655" s="36">
        <v>120</v>
      </c>
      <c r="P655" s="36">
        <v>130</v>
      </c>
      <c r="Q655" s="36">
        <v>150</v>
      </c>
      <c r="R655" s="36">
        <v>150</v>
      </c>
      <c r="S655" s="36">
        <v>180</v>
      </c>
      <c r="T655" s="36">
        <v>190</v>
      </c>
    </row>
    <row r="656" spans="1:20" x14ac:dyDescent="0.2">
      <c r="A656" s="47" t="s">
        <v>692</v>
      </c>
      <c r="B656" s="89">
        <f>VLOOKUP(D656,TabellenSRG!$B$4:$C$2729,2,FALSE)</f>
        <v>212</v>
      </c>
      <c r="C656" t="str">
        <f t="shared" si="11"/>
        <v>2121</v>
      </c>
      <c r="D656" t="s">
        <v>218</v>
      </c>
      <c r="E656">
        <v>3</v>
      </c>
      <c r="N656" s="36">
        <v>90</v>
      </c>
      <c r="O656" s="36">
        <v>90</v>
      </c>
      <c r="P656" s="36">
        <v>100</v>
      </c>
      <c r="Q656" s="36">
        <v>100</v>
      </c>
      <c r="R656" s="36">
        <v>120</v>
      </c>
      <c r="S656" s="36">
        <v>130</v>
      </c>
      <c r="T656" s="36">
        <v>150</v>
      </c>
    </row>
    <row r="657" spans="1:20" x14ac:dyDescent="0.2">
      <c r="A657" s="47" t="s">
        <v>628</v>
      </c>
      <c r="B657" s="89">
        <f>VLOOKUP(D657,TabellenSRG!$B$4:$C$2729,2,FALSE)</f>
        <v>212</v>
      </c>
      <c r="C657" t="str">
        <f t="shared" si="11"/>
        <v>2122</v>
      </c>
      <c r="D657" t="s">
        <v>218</v>
      </c>
      <c r="E657">
        <v>4</v>
      </c>
      <c r="N657" s="36">
        <v>30</v>
      </c>
      <c r="O657" s="36">
        <v>40</v>
      </c>
      <c r="P657" s="36">
        <v>40</v>
      </c>
      <c r="Q657" s="36">
        <v>50</v>
      </c>
      <c r="R657" s="36">
        <v>40</v>
      </c>
      <c r="S657" s="36">
        <v>50</v>
      </c>
      <c r="T657" s="36">
        <v>60</v>
      </c>
    </row>
    <row r="658" spans="1:20" x14ac:dyDescent="0.2">
      <c r="A658" s="47" t="s">
        <v>691</v>
      </c>
      <c r="B658" s="89">
        <f>VLOOKUP(D658,TabellenSRG!$B$4:$C$2729,2,FALSE)</f>
        <v>213</v>
      </c>
      <c r="C658" t="str">
        <f t="shared" si="11"/>
        <v>2130</v>
      </c>
      <c r="D658" t="s">
        <v>219</v>
      </c>
      <c r="E658">
        <v>2</v>
      </c>
      <c r="N658" s="36">
        <v>200</v>
      </c>
      <c r="O658" s="36">
        <v>200</v>
      </c>
      <c r="P658" s="36">
        <v>190</v>
      </c>
      <c r="Q658" s="36">
        <v>190</v>
      </c>
      <c r="R658" s="36">
        <v>190</v>
      </c>
      <c r="S658" s="36">
        <v>180</v>
      </c>
      <c r="T658" s="36">
        <v>170</v>
      </c>
    </row>
    <row r="659" spans="1:20" x14ac:dyDescent="0.2">
      <c r="A659" s="47" t="s">
        <v>692</v>
      </c>
      <c r="B659" s="89">
        <f>VLOOKUP(D659,TabellenSRG!$B$4:$C$2729,2,FALSE)</f>
        <v>213</v>
      </c>
      <c r="C659" t="str">
        <f t="shared" si="11"/>
        <v>2131</v>
      </c>
      <c r="D659" t="s">
        <v>219</v>
      </c>
      <c r="E659">
        <v>3</v>
      </c>
      <c r="N659" s="36">
        <v>180</v>
      </c>
      <c r="O659" s="36">
        <v>180</v>
      </c>
      <c r="P659" s="36">
        <v>170</v>
      </c>
      <c r="Q659" s="36">
        <v>170</v>
      </c>
      <c r="R659" s="36">
        <v>170</v>
      </c>
      <c r="S659" s="36">
        <v>150</v>
      </c>
      <c r="T659" s="36">
        <v>140</v>
      </c>
    </row>
    <row r="660" spans="1:20" x14ac:dyDescent="0.2">
      <c r="A660" s="47" t="s">
        <v>628</v>
      </c>
      <c r="B660" s="89">
        <f>VLOOKUP(D660,TabellenSRG!$B$4:$C$2729,2,FALSE)</f>
        <v>213</v>
      </c>
      <c r="C660" t="str">
        <f t="shared" si="11"/>
        <v>2132</v>
      </c>
      <c r="D660" t="s">
        <v>219</v>
      </c>
      <c r="E660">
        <v>4</v>
      </c>
      <c r="N660" s="36">
        <v>20</v>
      </c>
      <c r="O660" s="36">
        <v>30</v>
      </c>
      <c r="P660" s="36">
        <v>30</v>
      </c>
      <c r="Q660" s="36">
        <v>30</v>
      </c>
      <c r="R660" s="36">
        <v>40</v>
      </c>
      <c r="S660" s="36">
        <v>40</v>
      </c>
      <c r="T660" s="36">
        <v>40</v>
      </c>
    </row>
    <row r="661" spans="1:20" x14ac:dyDescent="0.2">
      <c r="A661" s="47" t="s">
        <v>691</v>
      </c>
      <c r="B661" s="89">
        <f>VLOOKUP(D661,TabellenSRG!$B$4:$C$2729,2,FALSE)</f>
        <v>214</v>
      </c>
      <c r="C661" t="str">
        <f t="shared" si="11"/>
        <v>2140</v>
      </c>
      <c r="D661" t="s">
        <v>220</v>
      </c>
      <c r="E661">
        <v>2</v>
      </c>
      <c r="N661" s="36">
        <v>300</v>
      </c>
      <c r="O661" s="36">
        <v>340</v>
      </c>
      <c r="P661" s="36">
        <v>350</v>
      </c>
      <c r="Q661" s="36">
        <v>350</v>
      </c>
      <c r="R661" s="36">
        <v>350</v>
      </c>
      <c r="S661" s="36">
        <v>350</v>
      </c>
      <c r="T661" s="36">
        <v>320</v>
      </c>
    </row>
    <row r="662" spans="1:20" x14ac:dyDescent="0.2">
      <c r="A662" s="47" t="s">
        <v>692</v>
      </c>
      <c r="B662" s="89">
        <f>VLOOKUP(D662,TabellenSRG!$B$4:$C$2729,2,FALSE)</f>
        <v>214</v>
      </c>
      <c r="C662" t="str">
        <f t="shared" si="11"/>
        <v>2141</v>
      </c>
      <c r="D662" t="s">
        <v>220</v>
      </c>
      <c r="E662">
        <v>3</v>
      </c>
      <c r="N662" s="36">
        <v>240</v>
      </c>
      <c r="O662" s="36">
        <v>260</v>
      </c>
      <c r="P662" s="36">
        <v>260</v>
      </c>
      <c r="Q662" s="36">
        <v>260</v>
      </c>
      <c r="R662" s="36">
        <v>260</v>
      </c>
      <c r="S662" s="36">
        <v>250</v>
      </c>
      <c r="T662" s="36">
        <v>220</v>
      </c>
    </row>
    <row r="663" spans="1:20" x14ac:dyDescent="0.2">
      <c r="A663" s="47" t="s">
        <v>628</v>
      </c>
      <c r="B663" s="89">
        <f>VLOOKUP(D663,TabellenSRG!$B$4:$C$2729,2,FALSE)</f>
        <v>214</v>
      </c>
      <c r="C663" t="str">
        <f t="shared" si="11"/>
        <v>2142</v>
      </c>
      <c r="D663" t="s">
        <v>220</v>
      </c>
      <c r="E663">
        <v>4</v>
      </c>
      <c r="N663" s="36">
        <v>60</v>
      </c>
      <c r="O663" s="36">
        <v>100</v>
      </c>
      <c r="P663" s="36">
        <v>100</v>
      </c>
      <c r="Q663" s="36">
        <v>100</v>
      </c>
      <c r="R663" s="36">
        <v>100</v>
      </c>
      <c r="S663" s="36">
        <v>110</v>
      </c>
      <c r="T663" s="36">
        <v>110</v>
      </c>
    </row>
    <row r="664" spans="1:20" x14ac:dyDescent="0.2">
      <c r="A664" s="47" t="s">
        <v>691</v>
      </c>
      <c r="B664" s="89">
        <f>VLOOKUP(D664,TabellenSRG!$B$4:$C$2729,2,FALSE)</f>
        <v>215</v>
      </c>
      <c r="C664" t="str">
        <f t="shared" si="11"/>
        <v>2150</v>
      </c>
      <c r="D664" t="s">
        <v>221</v>
      </c>
      <c r="E664">
        <v>2</v>
      </c>
      <c r="N664" s="36">
        <v>70</v>
      </c>
      <c r="O664" s="36">
        <v>70</v>
      </c>
      <c r="P664" s="36">
        <v>70</v>
      </c>
      <c r="Q664" s="36">
        <v>70</v>
      </c>
      <c r="R664" s="36">
        <v>80</v>
      </c>
      <c r="S664" s="36">
        <v>80</v>
      </c>
      <c r="T664" s="36">
        <v>80</v>
      </c>
    </row>
    <row r="665" spans="1:20" x14ac:dyDescent="0.2">
      <c r="A665" s="47" t="s">
        <v>692</v>
      </c>
      <c r="B665" s="89">
        <f>VLOOKUP(D665,TabellenSRG!$B$4:$C$2729,2,FALSE)</f>
        <v>215</v>
      </c>
      <c r="C665" t="str">
        <f t="shared" si="11"/>
        <v>2151</v>
      </c>
      <c r="D665" t="s">
        <v>221</v>
      </c>
      <c r="E665">
        <v>3</v>
      </c>
      <c r="N665" s="36">
        <v>60</v>
      </c>
      <c r="O665" s="36">
        <v>60</v>
      </c>
      <c r="P665" s="36">
        <v>60</v>
      </c>
      <c r="Q665" s="36">
        <v>60</v>
      </c>
      <c r="R665" s="36">
        <v>70</v>
      </c>
      <c r="S665" s="36">
        <v>70</v>
      </c>
      <c r="T665" s="36">
        <v>70</v>
      </c>
    </row>
    <row r="666" spans="1:20" x14ac:dyDescent="0.2">
      <c r="A666" s="47" t="s">
        <v>628</v>
      </c>
      <c r="B666" s="89">
        <f>VLOOKUP(D666,TabellenSRG!$B$4:$C$2729,2,FALSE)</f>
        <v>215</v>
      </c>
      <c r="C666" t="str">
        <f t="shared" si="11"/>
        <v>2152</v>
      </c>
      <c r="D666" t="s">
        <v>221</v>
      </c>
      <c r="E666">
        <v>4</v>
      </c>
      <c r="N666" s="36">
        <v>10</v>
      </c>
      <c r="O666" s="36">
        <v>10</v>
      </c>
      <c r="P666" s="36">
        <v>10</v>
      </c>
      <c r="Q666" s="36">
        <v>10</v>
      </c>
      <c r="R666" s="36">
        <v>20</v>
      </c>
      <c r="S666" s="36">
        <v>20</v>
      </c>
      <c r="T666" s="36">
        <v>20</v>
      </c>
    </row>
    <row r="667" spans="1:20" x14ac:dyDescent="0.2">
      <c r="A667" s="47" t="s">
        <v>691</v>
      </c>
      <c r="B667" s="89">
        <f>VLOOKUP(D667,TabellenSRG!$B$4:$C$2729,2,FALSE)</f>
        <v>216</v>
      </c>
      <c r="C667" t="str">
        <f t="shared" si="11"/>
        <v>2160</v>
      </c>
      <c r="D667" t="s">
        <v>222</v>
      </c>
      <c r="E667">
        <v>2</v>
      </c>
      <c r="N667" s="36">
        <v>10</v>
      </c>
      <c r="O667" s="36">
        <v>10</v>
      </c>
      <c r="P667" s="36">
        <v>10</v>
      </c>
      <c r="Q667" s="36">
        <v>10</v>
      </c>
      <c r="R667" s="36">
        <v>10</v>
      </c>
      <c r="S667" s="36">
        <v>20</v>
      </c>
      <c r="T667" s="36">
        <v>20</v>
      </c>
    </row>
    <row r="668" spans="1:20" x14ac:dyDescent="0.2">
      <c r="A668" s="47" t="s">
        <v>692</v>
      </c>
      <c r="B668" s="89">
        <f>VLOOKUP(D668,TabellenSRG!$B$4:$C$2729,2,FALSE)</f>
        <v>216</v>
      </c>
      <c r="C668" t="str">
        <f t="shared" si="11"/>
        <v>2161</v>
      </c>
      <c r="D668" t="s">
        <v>222</v>
      </c>
      <c r="E668">
        <v>3</v>
      </c>
      <c r="N668" s="36">
        <v>10</v>
      </c>
      <c r="O668" s="36">
        <v>10</v>
      </c>
      <c r="P668" s="36">
        <v>10</v>
      </c>
      <c r="Q668" s="36">
        <v>10</v>
      </c>
      <c r="R668" s="36">
        <v>10</v>
      </c>
      <c r="S668" s="36">
        <v>10</v>
      </c>
      <c r="T668" s="36">
        <v>10</v>
      </c>
    </row>
    <row r="669" spans="1:20" x14ac:dyDescent="0.2">
      <c r="A669" s="47" t="s">
        <v>628</v>
      </c>
      <c r="B669" s="89">
        <f>VLOOKUP(D669,TabellenSRG!$B$4:$C$2729,2,FALSE)</f>
        <v>216</v>
      </c>
      <c r="C669" t="str">
        <f t="shared" si="11"/>
        <v>2162</v>
      </c>
      <c r="D669" t="s">
        <v>222</v>
      </c>
      <c r="E669">
        <v>4</v>
      </c>
      <c r="N669" s="36">
        <v>0</v>
      </c>
      <c r="O669" s="36">
        <v>0</v>
      </c>
      <c r="P669" s="36">
        <v>10</v>
      </c>
      <c r="Q669" s="36">
        <v>0</v>
      </c>
      <c r="R669" s="36">
        <v>10</v>
      </c>
      <c r="S669" s="36">
        <v>10</v>
      </c>
      <c r="T669" s="36">
        <v>10</v>
      </c>
    </row>
    <row r="670" spans="1:20" x14ac:dyDescent="0.2">
      <c r="A670" s="47" t="s">
        <v>691</v>
      </c>
      <c r="B670" s="89">
        <f>VLOOKUP(D670,TabellenSRG!$B$4:$C$2729,2,FALSE)</f>
        <v>217</v>
      </c>
      <c r="C670" t="str">
        <f t="shared" si="11"/>
        <v>2170</v>
      </c>
      <c r="D670" t="s">
        <v>223</v>
      </c>
      <c r="E670">
        <v>2</v>
      </c>
      <c r="N670" s="36">
        <v>200</v>
      </c>
      <c r="O670" s="36">
        <v>210</v>
      </c>
      <c r="P670" s="36">
        <v>210</v>
      </c>
      <c r="Q670" s="36">
        <v>200</v>
      </c>
      <c r="R670" s="36">
        <v>210</v>
      </c>
      <c r="S670" s="36">
        <v>220</v>
      </c>
      <c r="T670" s="36">
        <v>220</v>
      </c>
    </row>
    <row r="671" spans="1:20" x14ac:dyDescent="0.2">
      <c r="A671" s="47" t="s">
        <v>692</v>
      </c>
      <c r="B671" s="89">
        <f>VLOOKUP(D671,TabellenSRG!$B$4:$C$2729,2,FALSE)</f>
        <v>217</v>
      </c>
      <c r="C671" t="str">
        <f t="shared" si="11"/>
        <v>2171</v>
      </c>
      <c r="D671" t="s">
        <v>223</v>
      </c>
      <c r="E671">
        <v>3</v>
      </c>
      <c r="N671" s="36">
        <v>190</v>
      </c>
      <c r="O671" s="36">
        <v>190</v>
      </c>
      <c r="P671" s="36">
        <v>180</v>
      </c>
      <c r="Q671" s="36">
        <v>180</v>
      </c>
      <c r="R671" s="36">
        <v>180</v>
      </c>
      <c r="S671" s="36">
        <v>180</v>
      </c>
      <c r="T671" s="36">
        <v>180</v>
      </c>
    </row>
    <row r="672" spans="1:20" x14ac:dyDescent="0.2">
      <c r="A672" s="47" t="s">
        <v>628</v>
      </c>
      <c r="B672" s="89">
        <f>VLOOKUP(D672,TabellenSRG!$B$4:$C$2729,2,FALSE)</f>
        <v>217</v>
      </c>
      <c r="C672" t="str">
        <f t="shared" si="11"/>
        <v>2172</v>
      </c>
      <c r="D672" t="s">
        <v>223</v>
      </c>
      <c r="E672">
        <v>4</v>
      </c>
      <c r="N672" s="36">
        <v>30</v>
      </c>
      <c r="O672" s="36">
        <v>40</v>
      </c>
      <c r="P672" s="36">
        <v>50</v>
      </c>
      <c r="Q672" s="36">
        <v>40</v>
      </c>
      <c r="R672" s="36">
        <v>40</v>
      </c>
      <c r="S672" s="36">
        <v>40</v>
      </c>
      <c r="T672" s="36">
        <v>60</v>
      </c>
    </row>
    <row r="673" spans="1:20" x14ac:dyDescent="0.2">
      <c r="A673" s="47" t="s">
        <v>691</v>
      </c>
      <c r="B673" s="89">
        <f>VLOOKUP(D673,TabellenSRG!$B$4:$C$2729,2,FALSE)</f>
        <v>1</v>
      </c>
      <c r="C673" t="str">
        <f t="shared" si="11"/>
        <v>10</v>
      </c>
      <c r="D673" t="s">
        <v>392</v>
      </c>
      <c r="E673">
        <v>2</v>
      </c>
      <c r="N673" s="36">
        <v>179840</v>
      </c>
      <c r="O673" s="36">
        <v>184700</v>
      </c>
      <c r="P673" s="36">
        <v>186800</v>
      </c>
      <c r="Q673" s="36">
        <v>190370</v>
      </c>
      <c r="R673" s="36">
        <v>199470</v>
      </c>
      <c r="S673" s="36">
        <v>199910</v>
      </c>
      <c r="T673" s="36">
        <v>198290</v>
      </c>
    </row>
    <row r="674" spans="1:20" x14ac:dyDescent="0.2">
      <c r="A674" s="47" t="s">
        <v>692</v>
      </c>
      <c r="B674" s="89">
        <f>VLOOKUP(D674,TabellenSRG!$B$4:$C$2729,2,FALSE)</f>
        <v>1</v>
      </c>
      <c r="C674" t="str">
        <f t="shared" si="11"/>
        <v>11</v>
      </c>
      <c r="D674" t="s">
        <v>392</v>
      </c>
      <c r="E674">
        <v>3</v>
      </c>
      <c r="N674" s="36">
        <v>142940</v>
      </c>
      <c r="O674" s="36">
        <v>145110</v>
      </c>
      <c r="P674" s="36">
        <v>144570</v>
      </c>
      <c r="Q674" s="36">
        <v>146720</v>
      </c>
      <c r="R674" s="36">
        <v>152910</v>
      </c>
      <c r="S674" s="36">
        <v>151730</v>
      </c>
      <c r="T674" s="36">
        <v>147680</v>
      </c>
    </row>
    <row r="675" spans="1:20" x14ac:dyDescent="0.2">
      <c r="A675" s="47" t="s">
        <v>628</v>
      </c>
      <c r="B675" s="89">
        <f>VLOOKUP(D675,TabellenSRG!$B$4:$C$2729,2,FALSE)</f>
        <v>1</v>
      </c>
      <c r="C675" t="str">
        <f t="shared" si="11"/>
        <v>12</v>
      </c>
      <c r="D675" t="s">
        <v>392</v>
      </c>
      <c r="E675">
        <v>4</v>
      </c>
      <c r="N675" s="36">
        <v>37450</v>
      </c>
      <c r="O675" s="36">
        <v>41730</v>
      </c>
      <c r="P675" s="36">
        <v>44100</v>
      </c>
      <c r="Q675" s="36">
        <v>44390</v>
      </c>
      <c r="R675" s="36">
        <v>46100</v>
      </c>
      <c r="S675" s="36">
        <v>49620</v>
      </c>
      <c r="T675" s="36">
        <v>51970</v>
      </c>
    </row>
    <row r="676" spans="1:20" x14ac:dyDescent="0.2">
      <c r="A676" s="47" t="s">
        <v>691</v>
      </c>
      <c r="B676" s="89">
        <f>VLOOKUP(D676,TabellenSRG!$B$4:$C$2729,2,FALSE)</f>
        <v>218</v>
      </c>
      <c r="C676" t="str">
        <f t="shared" si="11"/>
        <v>2180</v>
      </c>
      <c r="D676" t="s">
        <v>224</v>
      </c>
      <c r="E676">
        <v>2</v>
      </c>
      <c r="N676" s="36">
        <v>40</v>
      </c>
      <c r="O676" s="36">
        <v>40</v>
      </c>
      <c r="P676" s="36">
        <v>60</v>
      </c>
      <c r="Q676" s="36">
        <v>50</v>
      </c>
      <c r="R676" s="36">
        <v>50</v>
      </c>
      <c r="S676" s="36">
        <v>50</v>
      </c>
      <c r="T676" s="36">
        <v>40</v>
      </c>
    </row>
    <row r="677" spans="1:20" x14ac:dyDescent="0.2">
      <c r="A677" s="47" t="s">
        <v>692</v>
      </c>
      <c r="B677" s="89">
        <f>VLOOKUP(D677,TabellenSRG!$B$4:$C$2729,2,FALSE)</f>
        <v>218</v>
      </c>
      <c r="C677" t="str">
        <f t="shared" si="11"/>
        <v>2181</v>
      </c>
      <c r="D677" t="s">
        <v>224</v>
      </c>
      <c r="E677">
        <v>3</v>
      </c>
      <c r="N677" s="36">
        <v>20</v>
      </c>
      <c r="O677" s="36">
        <v>20</v>
      </c>
      <c r="P677" s="36">
        <v>40</v>
      </c>
      <c r="Q677" s="36">
        <v>40</v>
      </c>
      <c r="R677" s="36">
        <v>40</v>
      </c>
      <c r="S677" s="36">
        <v>30</v>
      </c>
      <c r="T677" s="36">
        <v>30</v>
      </c>
    </row>
    <row r="678" spans="1:20" x14ac:dyDescent="0.2">
      <c r="A678" s="47" t="s">
        <v>628</v>
      </c>
      <c r="B678" s="89">
        <f>VLOOKUP(D678,TabellenSRG!$B$4:$C$2729,2,FALSE)</f>
        <v>218</v>
      </c>
      <c r="C678" t="str">
        <f t="shared" si="11"/>
        <v>2182</v>
      </c>
      <c r="D678" t="s">
        <v>224</v>
      </c>
      <c r="E678">
        <v>4</v>
      </c>
      <c r="N678" s="36">
        <v>10</v>
      </c>
      <c r="O678" s="36">
        <v>10</v>
      </c>
      <c r="P678" s="36">
        <v>20</v>
      </c>
      <c r="Q678" s="36">
        <v>20</v>
      </c>
      <c r="R678" s="36">
        <v>20</v>
      </c>
      <c r="S678" s="36">
        <v>10</v>
      </c>
      <c r="T678" s="36">
        <v>10</v>
      </c>
    </row>
    <row r="679" spans="1:20" x14ac:dyDescent="0.2">
      <c r="A679" s="47" t="s">
        <v>691</v>
      </c>
      <c r="B679" s="89">
        <f>VLOOKUP(D679,TabellenSRG!$B$4:$C$2729,2,FALSE)</f>
        <v>219</v>
      </c>
      <c r="C679" t="str">
        <f t="shared" si="11"/>
        <v>2190</v>
      </c>
      <c r="D679" t="s">
        <v>225</v>
      </c>
      <c r="E679">
        <v>2</v>
      </c>
      <c r="N679" s="36">
        <v>30</v>
      </c>
      <c r="O679" s="36">
        <v>30</v>
      </c>
      <c r="P679" s="36">
        <v>30</v>
      </c>
      <c r="Q679" s="36">
        <v>30</v>
      </c>
      <c r="R679" s="36">
        <v>30</v>
      </c>
      <c r="S679" s="36">
        <v>30</v>
      </c>
      <c r="T679" s="36">
        <v>40</v>
      </c>
    </row>
    <row r="680" spans="1:20" x14ac:dyDescent="0.2">
      <c r="A680" s="47" t="s">
        <v>692</v>
      </c>
      <c r="B680" s="89">
        <f>VLOOKUP(D680,TabellenSRG!$B$4:$C$2729,2,FALSE)</f>
        <v>219</v>
      </c>
      <c r="C680" t="str">
        <f t="shared" si="11"/>
        <v>2191</v>
      </c>
      <c r="D680" t="s">
        <v>225</v>
      </c>
      <c r="E680">
        <v>3</v>
      </c>
      <c r="N680" s="36">
        <v>30</v>
      </c>
      <c r="O680" s="36">
        <v>30</v>
      </c>
      <c r="P680" s="36">
        <v>20</v>
      </c>
      <c r="Q680" s="36">
        <v>20</v>
      </c>
      <c r="R680" s="36">
        <v>20</v>
      </c>
      <c r="S680" s="36">
        <v>20</v>
      </c>
      <c r="T680" s="36">
        <v>20</v>
      </c>
    </row>
    <row r="681" spans="1:20" x14ac:dyDescent="0.2">
      <c r="A681" s="47" t="s">
        <v>628</v>
      </c>
      <c r="B681" s="89">
        <f>VLOOKUP(D681,TabellenSRG!$B$4:$C$2729,2,FALSE)</f>
        <v>219</v>
      </c>
      <c r="C681" t="str">
        <f t="shared" si="11"/>
        <v>2192</v>
      </c>
      <c r="D681" t="s">
        <v>225</v>
      </c>
      <c r="E681">
        <v>4</v>
      </c>
      <c r="N681" s="36">
        <v>10</v>
      </c>
      <c r="O681" s="36">
        <v>10</v>
      </c>
      <c r="P681" s="36">
        <v>20</v>
      </c>
      <c r="Q681" s="36">
        <v>20</v>
      </c>
      <c r="R681" s="36">
        <v>10</v>
      </c>
      <c r="S681" s="36">
        <v>20</v>
      </c>
      <c r="T681" s="36">
        <v>20</v>
      </c>
    </row>
    <row r="682" spans="1:20" x14ac:dyDescent="0.2">
      <c r="A682" s="47" t="s">
        <v>691</v>
      </c>
      <c r="B682" s="89">
        <f>VLOOKUP(D682,TabellenSRG!$B$4:$C$2729,2,FALSE)</f>
        <v>220</v>
      </c>
      <c r="C682" t="str">
        <f t="shared" si="11"/>
        <v>2200</v>
      </c>
      <c r="D682" t="s">
        <v>226</v>
      </c>
      <c r="E682">
        <v>2</v>
      </c>
      <c r="N682" s="36">
        <v>740</v>
      </c>
      <c r="O682" s="36">
        <v>780</v>
      </c>
      <c r="P682" s="36">
        <v>710</v>
      </c>
      <c r="Q682" s="36">
        <v>700</v>
      </c>
      <c r="R682" s="36">
        <v>710</v>
      </c>
      <c r="S682" s="36">
        <v>690</v>
      </c>
      <c r="T682" s="36">
        <v>670</v>
      </c>
    </row>
    <row r="683" spans="1:20" x14ac:dyDescent="0.2">
      <c r="A683" s="47" t="s">
        <v>692</v>
      </c>
      <c r="B683" s="89">
        <f>VLOOKUP(D683,TabellenSRG!$B$4:$C$2729,2,FALSE)</f>
        <v>220</v>
      </c>
      <c r="C683" t="str">
        <f t="shared" si="11"/>
        <v>2201</v>
      </c>
      <c r="D683" t="s">
        <v>226</v>
      </c>
      <c r="E683">
        <v>3</v>
      </c>
      <c r="N683" s="36">
        <v>630</v>
      </c>
      <c r="O683" s="36">
        <v>650</v>
      </c>
      <c r="P683" s="36">
        <v>600</v>
      </c>
      <c r="Q683" s="36">
        <v>580</v>
      </c>
      <c r="R683" s="36">
        <v>590</v>
      </c>
      <c r="S683" s="36">
        <v>560</v>
      </c>
      <c r="T683" s="36">
        <v>500</v>
      </c>
    </row>
    <row r="684" spans="1:20" x14ac:dyDescent="0.2">
      <c r="A684" s="47" t="s">
        <v>628</v>
      </c>
      <c r="B684" s="89">
        <f>VLOOKUP(D684,TabellenSRG!$B$4:$C$2729,2,FALSE)</f>
        <v>220</v>
      </c>
      <c r="C684" t="str">
        <f t="shared" si="11"/>
        <v>2202</v>
      </c>
      <c r="D684" t="s">
        <v>226</v>
      </c>
      <c r="E684">
        <v>4</v>
      </c>
      <c r="N684" s="36">
        <v>130</v>
      </c>
      <c r="O684" s="36">
        <v>160</v>
      </c>
      <c r="P684" s="36">
        <v>140</v>
      </c>
      <c r="Q684" s="36">
        <v>160</v>
      </c>
      <c r="R684" s="36">
        <v>150</v>
      </c>
      <c r="S684" s="36">
        <v>160</v>
      </c>
      <c r="T684" s="36">
        <v>180</v>
      </c>
    </row>
    <row r="685" spans="1:20" x14ac:dyDescent="0.2">
      <c r="A685" s="47" t="s">
        <v>691</v>
      </c>
      <c r="B685" s="89">
        <f>VLOOKUP(D685,TabellenSRG!$B$4:$C$2729,2,FALSE)</f>
        <v>221</v>
      </c>
      <c r="C685" t="str">
        <f t="shared" si="11"/>
        <v>2210</v>
      </c>
      <c r="D685" t="s">
        <v>227</v>
      </c>
      <c r="E685">
        <v>2</v>
      </c>
      <c r="N685" s="36">
        <v>80</v>
      </c>
      <c r="O685" s="36">
        <v>90</v>
      </c>
      <c r="P685" s="36">
        <v>90</v>
      </c>
      <c r="Q685" s="36">
        <v>90</v>
      </c>
      <c r="R685" s="36">
        <v>110</v>
      </c>
      <c r="S685" s="36">
        <v>120</v>
      </c>
      <c r="T685" s="36">
        <v>120</v>
      </c>
    </row>
    <row r="686" spans="1:20" x14ac:dyDescent="0.2">
      <c r="A686" s="47" t="s">
        <v>692</v>
      </c>
      <c r="B686" s="89">
        <f>VLOOKUP(D686,TabellenSRG!$B$4:$C$2729,2,FALSE)</f>
        <v>221</v>
      </c>
      <c r="C686" t="str">
        <f t="shared" si="11"/>
        <v>2211</v>
      </c>
      <c r="D686" t="s">
        <v>227</v>
      </c>
      <c r="E686">
        <v>3</v>
      </c>
      <c r="N686" s="36">
        <v>70</v>
      </c>
      <c r="O686" s="36">
        <v>80</v>
      </c>
      <c r="P686" s="36">
        <v>70</v>
      </c>
      <c r="Q686" s="36">
        <v>80</v>
      </c>
      <c r="R686" s="36">
        <v>90</v>
      </c>
      <c r="S686" s="36">
        <v>100</v>
      </c>
      <c r="T686" s="36">
        <v>90</v>
      </c>
    </row>
    <row r="687" spans="1:20" x14ac:dyDescent="0.2">
      <c r="A687" s="47" t="s">
        <v>628</v>
      </c>
      <c r="B687" s="89">
        <f>VLOOKUP(D687,TabellenSRG!$B$4:$C$2729,2,FALSE)</f>
        <v>221</v>
      </c>
      <c r="C687" t="str">
        <f t="shared" si="11"/>
        <v>2212</v>
      </c>
      <c r="D687" t="s">
        <v>227</v>
      </c>
      <c r="E687">
        <v>4</v>
      </c>
      <c r="N687" s="36">
        <v>30</v>
      </c>
      <c r="O687" s="36">
        <v>30</v>
      </c>
      <c r="P687" s="36">
        <v>30</v>
      </c>
      <c r="Q687" s="36">
        <v>30</v>
      </c>
      <c r="R687" s="36">
        <v>30</v>
      </c>
      <c r="S687" s="36">
        <v>50</v>
      </c>
      <c r="T687" s="36">
        <v>50</v>
      </c>
    </row>
    <row r="688" spans="1:20" x14ac:dyDescent="0.2">
      <c r="A688" s="47" t="s">
        <v>691</v>
      </c>
      <c r="B688" s="89">
        <f>VLOOKUP(D688,TabellenSRG!$B$4:$C$2729,2,FALSE)</f>
        <v>222</v>
      </c>
      <c r="C688" t="str">
        <f t="shared" si="11"/>
        <v>2220</v>
      </c>
      <c r="D688" t="s">
        <v>228</v>
      </c>
      <c r="E688">
        <v>2</v>
      </c>
      <c r="N688" s="36">
        <v>130</v>
      </c>
      <c r="O688" s="36">
        <v>190</v>
      </c>
      <c r="P688" s="36">
        <v>210</v>
      </c>
      <c r="Q688" s="36">
        <v>200</v>
      </c>
      <c r="R688" s="36">
        <v>300</v>
      </c>
      <c r="S688" s="36">
        <v>310</v>
      </c>
      <c r="T688" s="36">
        <v>320</v>
      </c>
    </row>
    <row r="689" spans="1:20" x14ac:dyDescent="0.2">
      <c r="A689" s="47" t="s">
        <v>692</v>
      </c>
      <c r="B689" s="89">
        <f>VLOOKUP(D689,TabellenSRG!$B$4:$C$2729,2,FALSE)</f>
        <v>222</v>
      </c>
      <c r="C689" t="str">
        <f t="shared" si="11"/>
        <v>2221</v>
      </c>
      <c r="D689" t="s">
        <v>228</v>
      </c>
      <c r="E689">
        <v>3</v>
      </c>
      <c r="N689" s="36">
        <v>110</v>
      </c>
      <c r="O689" s="36">
        <v>150</v>
      </c>
      <c r="P689" s="36">
        <v>150</v>
      </c>
      <c r="Q689" s="36">
        <v>150</v>
      </c>
      <c r="R689" s="36">
        <v>230</v>
      </c>
      <c r="S689" s="36">
        <v>250</v>
      </c>
      <c r="T689" s="36">
        <v>250</v>
      </c>
    </row>
    <row r="690" spans="1:20" x14ac:dyDescent="0.2">
      <c r="A690" s="47" t="s">
        <v>628</v>
      </c>
      <c r="B690" s="89">
        <f>VLOOKUP(D690,TabellenSRG!$B$4:$C$2729,2,FALSE)</f>
        <v>222</v>
      </c>
      <c r="C690" t="str">
        <f t="shared" si="11"/>
        <v>2222</v>
      </c>
      <c r="D690" t="s">
        <v>228</v>
      </c>
      <c r="E690">
        <v>4</v>
      </c>
      <c r="N690" s="36">
        <v>30</v>
      </c>
      <c r="O690" s="36">
        <v>40</v>
      </c>
      <c r="P690" s="36">
        <v>60</v>
      </c>
      <c r="Q690" s="36">
        <v>50</v>
      </c>
      <c r="R690" s="36">
        <v>70</v>
      </c>
      <c r="S690" s="36">
        <v>70</v>
      </c>
      <c r="T690" s="36">
        <v>80</v>
      </c>
    </row>
    <row r="691" spans="1:20" x14ac:dyDescent="0.2">
      <c r="A691" s="47" t="s">
        <v>691</v>
      </c>
      <c r="B691" s="89">
        <f>VLOOKUP(D691,TabellenSRG!$B$4:$C$2729,2,FALSE)</f>
        <v>223</v>
      </c>
      <c r="C691" t="str">
        <f t="shared" si="11"/>
        <v>2230</v>
      </c>
      <c r="D691" t="s">
        <v>229</v>
      </c>
      <c r="E691">
        <v>2</v>
      </c>
      <c r="N691" s="36">
        <v>870</v>
      </c>
      <c r="O691" s="36">
        <v>980</v>
      </c>
      <c r="P691" s="36">
        <v>980</v>
      </c>
      <c r="Q691" s="36">
        <v>980</v>
      </c>
      <c r="R691" s="36">
        <v>960</v>
      </c>
      <c r="S691" s="36">
        <v>1010</v>
      </c>
      <c r="T691" s="36">
        <v>1080</v>
      </c>
    </row>
    <row r="692" spans="1:20" x14ac:dyDescent="0.2">
      <c r="A692" s="47" t="s">
        <v>692</v>
      </c>
      <c r="B692" s="89">
        <f>VLOOKUP(D692,TabellenSRG!$B$4:$C$2729,2,FALSE)</f>
        <v>223</v>
      </c>
      <c r="C692" t="str">
        <f t="shared" si="11"/>
        <v>2231</v>
      </c>
      <c r="D692" t="s">
        <v>229</v>
      </c>
      <c r="E692">
        <v>3</v>
      </c>
      <c r="N692" s="36">
        <v>480</v>
      </c>
      <c r="O692" s="36">
        <v>540</v>
      </c>
      <c r="P692" s="36">
        <v>500</v>
      </c>
      <c r="Q692" s="36">
        <v>500</v>
      </c>
      <c r="R692" s="36">
        <v>480</v>
      </c>
      <c r="S692" s="36">
        <v>480</v>
      </c>
      <c r="T692" s="36">
        <v>520</v>
      </c>
    </row>
    <row r="693" spans="1:20" x14ac:dyDescent="0.2">
      <c r="A693" s="47" t="s">
        <v>628</v>
      </c>
      <c r="B693" s="89">
        <f>VLOOKUP(D693,TabellenSRG!$B$4:$C$2729,2,FALSE)</f>
        <v>223</v>
      </c>
      <c r="C693" t="str">
        <f t="shared" si="11"/>
        <v>2232</v>
      </c>
      <c r="D693" t="s">
        <v>229</v>
      </c>
      <c r="E693">
        <v>4</v>
      </c>
      <c r="N693" s="36">
        <v>330</v>
      </c>
      <c r="O693" s="36">
        <v>380</v>
      </c>
      <c r="P693" s="36">
        <v>400</v>
      </c>
      <c r="Q693" s="36">
        <v>390</v>
      </c>
      <c r="R693" s="36">
        <v>390</v>
      </c>
      <c r="S693" s="36">
        <v>440</v>
      </c>
      <c r="T693" s="36">
        <v>500</v>
      </c>
    </row>
    <row r="694" spans="1:20" x14ac:dyDescent="0.2">
      <c r="A694" s="47" t="s">
        <v>691</v>
      </c>
      <c r="B694" s="89">
        <f>VLOOKUP(D694,TabellenSRG!$B$4:$C$2729,2,FALSE)</f>
        <v>224</v>
      </c>
      <c r="C694" t="str">
        <f t="shared" si="11"/>
        <v>2240</v>
      </c>
      <c r="D694" t="s">
        <v>230</v>
      </c>
      <c r="E694">
        <v>2</v>
      </c>
      <c r="N694" s="36">
        <v>810</v>
      </c>
      <c r="O694" s="36">
        <v>830</v>
      </c>
      <c r="P694" s="36">
        <v>700</v>
      </c>
      <c r="Q694" s="36">
        <v>730</v>
      </c>
      <c r="R694" s="36">
        <v>700</v>
      </c>
      <c r="S694" s="36">
        <v>730</v>
      </c>
      <c r="T694" s="36">
        <v>680</v>
      </c>
    </row>
    <row r="695" spans="1:20" x14ac:dyDescent="0.2">
      <c r="A695" s="47" t="s">
        <v>692</v>
      </c>
      <c r="B695" s="89">
        <f>VLOOKUP(D695,TabellenSRG!$B$4:$C$2729,2,FALSE)</f>
        <v>224</v>
      </c>
      <c r="C695" t="str">
        <f t="shared" si="11"/>
        <v>2241</v>
      </c>
      <c r="D695" t="s">
        <v>230</v>
      </c>
      <c r="E695">
        <v>3</v>
      </c>
      <c r="N695" s="36">
        <v>580</v>
      </c>
      <c r="O695" s="36">
        <v>590</v>
      </c>
      <c r="P695" s="36">
        <v>510</v>
      </c>
      <c r="Q695" s="36">
        <v>530</v>
      </c>
      <c r="R695" s="36">
        <v>500</v>
      </c>
      <c r="S695" s="36">
        <v>520</v>
      </c>
      <c r="T695" s="36">
        <v>480</v>
      </c>
    </row>
    <row r="696" spans="1:20" x14ac:dyDescent="0.2">
      <c r="A696" s="47" t="s">
        <v>628</v>
      </c>
      <c r="B696" s="89">
        <f>VLOOKUP(D696,TabellenSRG!$B$4:$C$2729,2,FALSE)</f>
        <v>224</v>
      </c>
      <c r="C696" t="str">
        <f t="shared" si="11"/>
        <v>2242</v>
      </c>
      <c r="D696" t="s">
        <v>230</v>
      </c>
      <c r="E696">
        <v>4</v>
      </c>
      <c r="N696" s="36">
        <v>210</v>
      </c>
      <c r="O696" s="36">
        <v>240</v>
      </c>
      <c r="P696" s="36">
        <v>210</v>
      </c>
      <c r="Q696" s="36">
        <v>230</v>
      </c>
      <c r="R696" s="36">
        <v>210</v>
      </c>
      <c r="S696" s="36">
        <v>230</v>
      </c>
      <c r="T696" s="36">
        <v>220</v>
      </c>
    </row>
    <row r="697" spans="1:20" x14ac:dyDescent="0.2">
      <c r="A697" s="47" t="s">
        <v>691</v>
      </c>
      <c r="B697" s="89">
        <f>VLOOKUP(D697,TabellenSRG!$B$4:$C$2729,2,FALSE)</f>
        <v>225</v>
      </c>
      <c r="C697" t="str">
        <f t="shared" si="11"/>
        <v>2250</v>
      </c>
      <c r="D697" t="s">
        <v>231</v>
      </c>
      <c r="E697">
        <v>2</v>
      </c>
      <c r="N697" s="36">
        <v>90</v>
      </c>
      <c r="O697" s="36">
        <v>80</v>
      </c>
      <c r="P697" s="36">
        <v>70</v>
      </c>
      <c r="Q697" s="36">
        <v>70</v>
      </c>
      <c r="R697" s="36">
        <v>60</v>
      </c>
      <c r="S697" s="36">
        <v>70</v>
      </c>
      <c r="T697" s="36">
        <v>80</v>
      </c>
    </row>
    <row r="698" spans="1:20" x14ac:dyDescent="0.2">
      <c r="A698" s="47" t="s">
        <v>692</v>
      </c>
      <c r="B698" s="89">
        <f>VLOOKUP(D698,TabellenSRG!$B$4:$C$2729,2,FALSE)</f>
        <v>225</v>
      </c>
      <c r="C698" t="str">
        <f t="shared" si="11"/>
        <v>2251</v>
      </c>
      <c r="D698" t="s">
        <v>231</v>
      </c>
      <c r="E698">
        <v>3</v>
      </c>
      <c r="N698" s="36">
        <v>80</v>
      </c>
      <c r="O698" s="36">
        <v>70</v>
      </c>
      <c r="P698" s="36">
        <v>60</v>
      </c>
      <c r="Q698" s="36">
        <v>60</v>
      </c>
      <c r="R698" s="36">
        <v>60</v>
      </c>
      <c r="S698" s="36">
        <v>60</v>
      </c>
      <c r="T698" s="36">
        <v>60</v>
      </c>
    </row>
    <row r="699" spans="1:20" x14ac:dyDescent="0.2">
      <c r="A699" s="47" t="s">
        <v>628</v>
      </c>
      <c r="B699" s="89">
        <f>VLOOKUP(D699,TabellenSRG!$B$4:$C$2729,2,FALSE)</f>
        <v>225</v>
      </c>
      <c r="C699" t="str">
        <f t="shared" si="11"/>
        <v>2252</v>
      </c>
      <c r="D699" t="s">
        <v>231</v>
      </c>
      <c r="E699">
        <v>4</v>
      </c>
      <c r="N699" s="36">
        <v>20</v>
      </c>
      <c r="O699" s="36">
        <v>20</v>
      </c>
      <c r="P699" s="36">
        <v>20</v>
      </c>
      <c r="Q699" s="36">
        <v>10</v>
      </c>
      <c r="R699" s="36">
        <v>10</v>
      </c>
      <c r="S699" s="36">
        <v>20</v>
      </c>
      <c r="T699" s="36">
        <v>20</v>
      </c>
    </row>
    <row r="700" spans="1:20" x14ac:dyDescent="0.2">
      <c r="A700" s="47" t="s">
        <v>691</v>
      </c>
      <c r="B700" s="89">
        <f>VLOOKUP(D700,TabellenSRG!$B$4:$C$2729,2,FALSE)</f>
        <v>226</v>
      </c>
      <c r="C700" t="str">
        <f t="shared" si="11"/>
        <v>2260</v>
      </c>
      <c r="D700" t="s">
        <v>232</v>
      </c>
      <c r="E700">
        <v>2</v>
      </c>
      <c r="N700" s="36">
        <v>280</v>
      </c>
      <c r="O700" s="36">
        <v>300</v>
      </c>
      <c r="P700" s="36">
        <v>330</v>
      </c>
      <c r="Q700" s="36">
        <v>340</v>
      </c>
      <c r="R700" s="36">
        <v>340</v>
      </c>
      <c r="S700" s="36">
        <v>330</v>
      </c>
      <c r="T700" s="36">
        <v>320</v>
      </c>
    </row>
    <row r="701" spans="1:20" x14ac:dyDescent="0.2">
      <c r="A701" s="47" t="s">
        <v>692</v>
      </c>
      <c r="B701" s="89">
        <f>VLOOKUP(D701,TabellenSRG!$B$4:$C$2729,2,FALSE)</f>
        <v>226</v>
      </c>
      <c r="C701" t="str">
        <f t="shared" si="11"/>
        <v>2261</v>
      </c>
      <c r="D701" t="s">
        <v>232</v>
      </c>
      <c r="E701">
        <v>3</v>
      </c>
      <c r="N701" s="36">
        <v>240</v>
      </c>
      <c r="O701" s="36">
        <v>260</v>
      </c>
      <c r="P701" s="36">
        <v>270</v>
      </c>
      <c r="Q701" s="36">
        <v>270</v>
      </c>
      <c r="R701" s="36">
        <v>270</v>
      </c>
      <c r="S701" s="36">
        <v>260</v>
      </c>
      <c r="T701" s="36">
        <v>250</v>
      </c>
    </row>
    <row r="702" spans="1:20" x14ac:dyDescent="0.2">
      <c r="A702" s="47" t="s">
        <v>628</v>
      </c>
      <c r="B702" s="89">
        <f>VLOOKUP(D702,TabellenSRG!$B$4:$C$2729,2,FALSE)</f>
        <v>226</v>
      </c>
      <c r="C702" t="str">
        <f t="shared" si="11"/>
        <v>2262</v>
      </c>
      <c r="D702" t="s">
        <v>232</v>
      </c>
      <c r="E702">
        <v>4</v>
      </c>
      <c r="N702" s="36">
        <v>90</v>
      </c>
      <c r="O702" s="36">
        <v>100</v>
      </c>
      <c r="P702" s="36">
        <v>100</v>
      </c>
      <c r="Q702" s="36">
        <v>110</v>
      </c>
      <c r="R702" s="36">
        <v>110</v>
      </c>
      <c r="S702" s="36">
        <v>100</v>
      </c>
      <c r="T702" s="36">
        <v>100</v>
      </c>
    </row>
    <row r="703" spans="1:20" x14ac:dyDescent="0.2">
      <c r="A703" s="47" t="s">
        <v>691</v>
      </c>
      <c r="B703" s="89">
        <f>VLOOKUP(D703,TabellenSRG!$B$4:$C$2729,2,FALSE)</f>
        <v>227</v>
      </c>
      <c r="C703" t="str">
        <f t="shared" si="11"/>
        <v>2270</v>
      </c>
      <c r="D703" t="s">
        <v>233</v>
      </c>
      <c r="E703">
        <v>2</v>
      </c>
      <c r="N703" s="36">
        <v>920</v>
      </c>
      <c r="O703" s="36">
        <v>910</v>
      </c>
      <c r="P703" s="36">
        <v>860</v>
      </c>
      <c r="Q703" s="36">
        <v>870</v>
      </c>
      <c r="R703" s="36">
        <v>870</v>
      </c>
      <c r="S703" s="36">
        <v>870</v>
      </c>
      <c r="T703" s="36">
        <v>870</v>
      </c>
    </row>
    <row r="704" spans="1:20" x14ac:dyDescent="0.2">
      <c r="A704" s="47" t="s">
        <v>692</v>
      </c>
      <c r="B704" s="89">
        <f>VLOOKUP(D704,TabellenSRG!$B$4:$C$2729,2,FALSE)</f>
        <v>227</v>
      </c>
      <c r="C704" t="str">
        <f t="shared" si="11"/>
        <v>2271</v>
      </c>
      <c r="D704" t="s">
        <v>233</v>
      </c>
      <c r="E704">
        <v>3</v>
      </c>
      <c r="N704" s="36">
        <v>790</v>
      </c>
      <c r="O704" s="36">
        <v>770</v>
      </c>
      <c r="P704" s="36">
        <v>730</v>
      </c>
      <c r="Q704" s="36">
        <v>730</v>
      </c>
      <c r="R704" s="36">
        <v>730</v>
      </c>
      <c r="S704" s="36">
        <v>710</v>
      </c>
      <c r="T704" s="36">
        <v>690</v>
      </c>
    </row>
    <row r="705" spans="1:20" x14ac:dyDescent="0.2">
      <c r="A705" s="47" t="s">
        <v>628</v>
      </c>
      <c r="B705" s="89">
        <f>VLOOKUP(D705,TabellenSRG!$B$4:$C$2729,2,FALSE)</f>
        <v>227</v>
      </c>
      <c r="C705" t="str">
        <f t="shared" si="11"/>
        <v>2272</v>
      </c>
      <c r="D705" t="s">
        <v>233</v>
      </c>
      <c r="E705">
        <v>4</v>
      </c>
      <c r="N705" s="36">
        <v>200</v>
      </c>
      <c r="O705" s="36">
        <v>210</v>
      </c>
      <c r="P705" s="36">
        <v>200</v>
      </c>
      <c r="Q705" s="36">
        <v>180</v>
      </c>
      <c r="R705" s="36">
        <v>170</v>
      </c>
      <c r="S705" s="36">
        <v>200</v>
      </c>
      <c r="T705" s="36">
        <v>210</v>
      </c>
    </row>
    <row r="706" spans="1:20" x14ac:dyDescent="0.2">
      <c r="A706" s="47" t="s">
        <v>691</v>
      </c>
      <c r="B706" s="89">
        <f>VLOOKUP(D706,TabellenSRG!$B$4:$C$2729,2,FALSE)</f>
        <v>228</v>
      </c>
      <c r="C706" t="str">
        <f t="shared" si="11"/>
        <v>2280</v>
      </c>
      <c r="D706" t="s">
        <v>234</v>
      </c>
      <c r="E706">
        <v>2</v>
      </c>
      <c r="N706" s="36">
        <v>30</v>
      </c>
      <c r="O706" s="36">
        <v>70</v>
      </c>
      <c r="P706" s="36">
        <v>90</v>
      </c>
      <c r="Q706" s="36">
        <v>110</v>
      </c>
      <c r="R706" s="36">
        <v>110</v>
      </c>
      <c r="S706" s="36">
        <v>90</v>
      </c>
      <c r="T706" s="36">
        <v>90</v>
      </c>
    </row>
    <row r="707" spans="1:20" x14ac:dyDescent="0.2">
      <c r="A707" s="47" t="s">
        <v>692</v>
      </c>
      <c r="B707" s="89">
        <f>VLOOKUP(D707,TabellenSRG!$B$4:$C$2729,2,FALSE)</f>
        <v>228</v>
      </c>
      <c r="C707" t="str">
        <f t="shared" si="11"/>
        <v>2281</v>
      </c>
      <c r="D707" t="s">
        <v>234</v>
      </c>
      <c r="E707">
        <v>3</v>
      </c>
      <c r="N707" s="36">
        <v>20</v>
      </c>
      <c r="O707" s="36">
        <v>60</v>
      </c>
      <c r="P707" s="36">
        <v>70</v>
      </c>
      <c r="Q707" s="36">
        <v>90</v>
      </c>
      <c r="R707" s="36">
        <v>90</v>
      </c>
      <c r="S707" s="36">
        <v>60</v>
      </c>
      <c r="T707" s="36">
        <v>70</v>
      </c>
    </row>
    <row r="708" spans="1:20" x14ac:dyDescent="0.2">
      <c r="A708" s="47" t="s">
        <v>628</v>
      </c>
      <c r="B708" s="89">
        <f>VLOOKUP(D708,TabellenSRG!$B$4:$C$2729,2,FALSE)</f>
        <v>228</v>
      </c>
      <c r="C708" t="str">
        <f t="shared" ref="C708:C771" si="12">B708&amp;A708</f>
        <v>2282</v>
      </c>
      <c r="D708" t="s">
        <v>234</v>
      </c>
      <c r="E708">
        <v>4</v>
      </c>
      <c r="N708" s="36">
        <v>10</v>
      </c>
      <c r="O708" s="36">
        <v>20</v>
      </c>
      <c r="P708" s="36">
        <v>20</v>
      </c>
      <c r="Q708" s="36">
        <v>30</v>
      </c>
      <c r="R708" s="36">
        <v>30</v>
      </c>
      <c r="S708" s="36">
        <v>30</v>
      </c>
      <c r="T708" s="36">
        <v>30</v>
      </c>
    </row>
    <row r="709" spans="1:20" x14ac:dyDescent="0.2">
      <c r="A709" s="47" t="s">
        <v>691</v>
      </c>
      <c r="B709" s="89">
        <f>VLOOKUP(D709,TabellenSRG!$B$4:$C$2729,2,FALSE)</f>
        <v>229</v>
      </c>
      <c r="C709" t="str">
        <f t="shared" si="12"/>
        <v>2290</v>
      </c>
      <c r="D709" t="s">
        <v>235</v>
      </c>
      <c r="E709">
        <v>2</v>
      </c>
      <c r="N709" s="36">
        <v>20</v>
      </c>
      <c r="O709" s="36">
        <v>30</v>
      </c>
      <c r="P709" s="36">
        <v>40</v>
      </c>
      <c r="Q709" s="36">
        <v>40</v>
      </c>
      <c r="R709" s="36">
        <v>30</v>
      </c>
      <c r="S709" s="36">
        <v>30</v>
      </c>
      <c r="T709" s="36">
        <v>40</v>
      </c>
    </row>
    <row r="710" spans="1:20" x14ac:dyDescent="0.2">
      <c r="A710" s="47" t="s">
        <v>692</v>
      </c>
      <c r="B710" s="89">
        <f>VLOOKUP(D710,TabellenSRG!$B$4:$C$2729,2,FALSE)</f>
        <v>229</v>
      </c>
      <c r="C710" t="str">
        <f t="shared" si="12"/>
        <v>2291</v>
      </c>
      <c r="D710" t="s">
        <v>235</v>
      </c>
      <c r="E710">
        <v>3</v>
      </c>
      <c r="N710" s="36">
        <v>10</v>
      </c>
      <c r="O710" s="36">
        <v>30</v>
      </c>
      <c r="P710" s="36">
        <v>30</v>
      </c>
      <c r="Q710" s="36">
        <v>30</v>
      </c>
      <c r="R710" s="36">
        <v>20</v>
      </c>
      <c r="S710" s="36">
        <v>20</v>
      </c>
      <c r="T710" s="36">
        <v>30</v>
      </c>
    </row>
    <row r="711" spans="1:20" x14ac:dyDescent="0.2">
      <c r="A711" s="47" t="s">
        <v>628</v>
      </c>
      <c r="B711" s="89">
        <f>VLOOKUP(D711,TabellenSRG!$B$4:$C$2729,2,FALSE)</f>
        <v>229</v>
      </c>
      <c r="C711" t="str">
        <f t="shared" si="12"/>
        <v>2292</v>
      </c>
      <c r="D711" t="s">
        <v>235</v>
      </c>
      <c r="E711">
        <v>4</v>
      </c>
      <c r="N711" s="36">
        <v>10</v>
      </c>
      <c r="O711" s="36">
        <v>10</v>
      </c>
      <c r="P711" s="36">
        <v>20</v>
      </c>
      <c r="Q711" s="36">
        <v>10</v>
      </c>
      <c r="R711" s="36">
        <v>10</v>
      </c>
      <c r="S711" s="36">
        <v>20</v>
      </c>
      <c r="T711" s="36">
        <v>20</v>
      </c>
    </row>
    <row r="712" spans="1:20" x14ac:dyDescent="0.2">
      <c r="A712" s="47" t="s">
        <v>691</v>
      </c>
      <c r="B712" s="89">
        <f>VLOOKUP(D712,TabellenSRG!$B$4:$C$2729,2,FALSE)</f>
        <v>230</v>
      </c>
      <c r="C712" t="str">
        <f t="shared" si="12"/>
        <v>2300</v>
      </c>
      <c r="D712" t="s">
        <v>236</v>
      </c>
      <c r="E712">
        <v>2</v>
      </c>
      <c r="N712" s="36">
        <v>90</v>
      </c>
      <c r="O712" s="36">
        <v>90</v>
      </c>
      <c r="P712" s="36">
        <v>100</v>
      </c>
      <c r="Q712" s="36">
        <v>90</v>
      </c>
      <c r="R712" s="36">
        <v>100</v>
      </c>
      <c r="S712" s="36">
        <v>100</v>
      </c>
      <c r="T712" s="36">
        <v>110</v>
      </c>
    </row>
    <row r="713" spans="1:20" x14ac:dyDescent="0.2">
      <c r="A713" s="47" t="s">
        <v>692</v>
      </c>
      <c r="B713" s="89">
        <f>VLOOKUP(D713,TabellenSRG!$B$4:$C$2729,2,FALSE)</f>
        <v>230</v>
      </c>
      <c r="C713" t="str">
        <f t="shared" si="12"/>
        <v>2301</v>
      </c>
      <c r="D713" t="s">
        <v>236</v>
      </c>
      <c r="E713">
        <v>3</v>
      </c>
      <c r="N713" s="36">
        <v>60</v>
      </c>
      <c r="O713" s="36">
        <v>60</v>
      </c>
      <c r="P713" s="36">
        <v>60</v>
      </c>
      <c r="Q713" s="36">
        <v>60</v>
      </c>
      <c r="R713" s="36">
        <v>70</v>
      </c>
      <c r="S713" s="36">
        <v>70</v>
      </c>
      <c r="T713" s="36">
        <v>70</v>
      </c>
    </row>
    <row r="714" spans="1:20" x14ac:dyDescent="0.2">
      <c r="A714" s="47" t="s">
        <v>628</v>
      </c>
      <c r="B714" s="89">
        <f>VLOOKUP(D714,TabellenSRG!$B$4:$C$2729,2,FALSE)</f>
        <v>230</v>
      </c>
      <c r="C714" t="str">
        <f t="shared" si="12"/>
        <v>2302</v>
      </c>
      <c r="D714" t="s">
        <v>236</v>
      </c>
      <c r="E714">
        <v>4</v>
      </c>
      <c r="N714" s="36">
        <v>30</v>
      </c>
      <c r="O714" s="36">
        <v>30</v>
      </c>
      <c r="P714" s="36">
        <v>40</v>
      </c>
      <c r="Q714" s="36">
        <v>40</v>
      </c>
      <c r="R714" s="36">
        <v>40</v>
      </c>
      <c r="S714" s="36">
        <v>40</v>
      </c>
      <c r="T714" s="36">
        <v>40</v>
      </c>
    </row>
    <row r="715" spans="1:20" x14ac:dyDescent="0.2">
      <c r="A715" s="47" t="s">
        <v>691</v>
      </c>
      <c r="B715" s="89">
        <f>VLOOKUP(D715,TabellenSRG!$B$4:$C$2729,2,FALSE)</f>
        <v>231</v>
      </c>
      <c r="C715" t="str">
        <f t="shared" si="12"/>
        <v>2310</v>
      </c>
      <c r="D715" t="s">
        <v>237</v>
      </c>
      <c r="E715">
        <v>2</v>
      </c>
      <c r="N715" s="36">
        <v>390</v>
      </c>
      <c r="O715" s="36">
        <v>370</v>
      </c>
      <c r="P715" s="36">
        <v>320</v>
      </c>
      <c r="Q715" s="36">
        <v>330</v>
      </c>
      <c r="R715" s="36">
        <v>330</v>
      </c>
      <c r="S715" s="36">
        <v>320</v>
      </c>
      <c r="T715" s="36">
        <v>320</v>
      </c>
    </row>
    <row r="716" spans="1:20" x14ac:dyDescent="0.2">
      <c r="A716" s="47" t="s">
        <v>692</v>
      </c>
      <c r="B716" s="89">
        <f>VLOOKUP(D716,TabellenSRG!$B$4:$C$2729,2,FALSE)</f>
        <v>231</v>
      </c>
      <c r="C716" t="str">
        <f t="shared" si="12"/>
        <v>2311</v>
      </c>
      <c r="D716" t="s">
        <v>237</v>
      </c>
      <c r="E716">
        <v>3</v>
      </c>
      <c r="N716" s="36">
        <v>340</v>
      </c>
      <c r="O716" s="36">
        <v>300</v>
      </c>
      <c r="P716" s="36">
        <v>260</v>
      </c>
      <c r="Q716" s="36">
        <v>260</v>
      </c>
      <c r="R716" s="36">
        <v>250</v>
      </c>
      <c r="S716" s="36">
        <v>230</v>
      </c>
      <c r="T716" s="36">
        <v>220</v>
      </c>
    </row>
    <row r="717" spans="1:20" x14ac:dyDescent="0.2">
      <c r="A717" s="47" t="s">
        <v>628</v>
      </c>
      <c r="B717" s="89">
        <f>VLOOKUP(D717,TabellenSRG!$B$4:$C$2729,2,FALSE)</f>
        <v>231</v>
      </c>
      <c r="C717" t="str">
        <f t="shared" si="12"/>
        <v>2312</v>
      </c>
      <c r="D717" t="s">
        <v>237</v>
      </c>
      <c r="E717">
        <v>4</v>
      </c>
      <c r="N717" s="36">
        <v>70</v>
      </c>
      <c r="O717" s="36">
        <v>80</v>
      </c>
      <c r="P717" s="36">
        <v>70</v>
      </c>
      <c r="Q717" s="36">
        <v>80</v>
      </c>
      <c r="R717" s="36">
        <v>90</v>
      </c>
      <c r="S717" s="36">
        <v>90</v>
      </c>
      <c r="T717" s="36">
        <v>100</v>
      </c>
    </row>
    <row r="718" spans="1:20" x14ac:dyDescent="0.2">
      <c r="A718" s="47" t="s">
        <v>691</v>
      </c>
      <c r="B718" s="89">
        <f>VLOOKUP(D718,TabellenSRG!$B$4:$C$2729,2,FALSE)</f>
        <v>232</v>
      </c>
      <c r="C718" t="str">
        <f t="shared" si="12"/>
        <v>2320</v>
      </c>
      <c r="D718" t="s">
        <v>238</v>
      </c>
      <c r="E718">
        <v>2</v>
      </c>
      <c r="N718" s="36">
        <v>200</v>
      </c>
      <c r="O718" s="36">
        <v>200</v>
      </c>
      <c r="P718" s="36">
        <v>190</v>
      </c>
      <c r="Q718" s="36">
        <v>180</v>
      </c>
      <c r="R718" s="36">
        <v>180</v>
      </c>
      <c r="S718" s="36">
        <v>190</v>
      </c>
      <c r="T718" s="36">
        <v>180</v>
      </c>
    </row>
    <row r="719" spans="1:20" x14ac:dyDescent="0.2">
      <c r="A719" s="47" t="s">
        <v>692</v>
      </c>
      <c r="B719" s="89">
        <f>VLOOKUP(D719,TabellenSRG!$B$4:$C$2729,2,FALSE)</f>
        <v>232</v>
      </c>
      <c r="C719" t="str">
        <f t="shared" si="12"/>
        <v>2321</v>
      </c>
      <c r="D719" t="s">
        <v>238</v>
      </c>
      <c r="E719">
        <v>3</v>
      </c>
      <c r="N719" s="36">
        <v>180</v>
      </c>
      <c r="O719" s="36">
        <v>170</v>
      </c>
      <c r="P719" s="36">
        <v>160</v>
      </c>
      <c r="Q719" s="36">
        <v>150</v>
      </c>
      <c r="R719" s="36">
        <v>160</v>
      </c>
      <c r="S719" s="36">
        <v>150</v>
      </c>
      <c r="T719" s="36">
        <v>150</v>
      </c>
    </row>
    <row r="720" spans="1:20" x14ac:dyDescent="0.2">
      <c r="A720" s="47" t="s">
        <v>628</v>
      </c>
      <c r="B720" s="89">
        <f>VLOOKUP(D720,TabellenSRG!$B$4:$C$2729,2,FALSE)</f>
        <v>232</v>
      </c>
      <c r="C720" t="str">
        <f t="shared" si="12"/>
        <v>2322</v>
      </c>
      <c r="D720" t="s">
        <v>238</v>
      </c>
      <c r="E720">
        <v>4</v>
      </c>
      <c r="N720" s="36">
        <v>30</v>
      </c>
      <c r="O720" s="36">
        <v>40</v>
      </c>
      <c r="P720" s="36">
        <v>40</v>
      </c>
      <c r="Q720" s="36">
        <v>20</v>
      </c>
      <c r="R720" s="36">
        <v>30</v>
      </c>
      <c r="S720" s="36">
        <v>30</v>
      </c>
      <c r="T720" s="36">
        <v>40</v>
      </c>
    </row>
    <row r="721" spans="1:20" x14ac:dyDescent="0.2">
      <c r="A721" s="47" t="s">
        <v>691</v>
      </c>
      <c r="B721" s="89">
        <f>VLOOKUP(D721,TabellenSRG!$B$4:$C$2729,2,FALSE)</f>
        <v>233</v>
      </c>
      <c r="C721" t="str">
        <f t="shared" si="12"/>
        <v>2330</v>
      </c>
      <c r="D721" t="s">
        <v>239</v>
      </c>
      <c r="E721">
        <v>2</v>
      </c>
      <c r="N721" s="36">
        <v>120</v>
      </c>
      <c r="O721" s="36">
        <v>120</v>
      </c>
      <c r="P721" s="36">
        <v>150</v>
      </c>
      <c r="Q721" s="36">
        <v>190</v>
      </c>
      <c r="R721" s="36">
        <v>220</v>
      </c>
      <c r="S721" s="36">
        <v>220</v>
      </c>
      <c r="T721" s="36">
        <v>270</v>
      </c>
    </row>
    <row r="722" spans="1:20" x14ac:dyDescent="0.2">
      <c r="A722" s="47" t="s">
        <v>692</v>
      </c>
      <c r="B722" s="89">
        <f>VLOOKUP(D722,TabellenSRG!$B$4:$C$2729,2,FALSE)</f>
        <v>233</v>
      </c>
      <c r="C722" t="str">
        <f t="shared" si="12"/>
        <v>2331</v>
      </c>
      <c r="D722" t="s">
        <v>239</v>
      </c>
      <c r="E722">
        <v>3</v>
      </c>
      <c r="N722" s="36">
        <v>90</v>
      </c>
      <c r="O722" s="36">
        <v>80</v>
      </c>
      <c r="P722" s="36">
        <v>110</v>
      </c>
      <c r="Q722" s="36">
        <v>150</v>
      </c>
      <c r="R722" s="36">
        <v>180</v>
      </c>
      <c r="S722" s="36">
        <v>190</v>
      </c>
      <c r="T722" s="36">
        <v>220</v>
      </c>
    </row>
    <row r="723" spans="1:20" x14ac:dyDescent="0.2">
      <c r="A723" s="47" t="s">
        <v>628</v>
      </c>
      <c r="B723" s="89">
        <f>VLOOKUP(D723,TabellenSRG!$B$4:$C$2729,2,FALSE)</f>
        <v>233</v>
      </c>
      <c r="C723" t="str">
        <f t="shared" si="12"/>
        <v>2332</v>
      </c>
      <c r="D723" t="s">
        <v>239</v>
      </c>
      <c r="E723">
        <v>4</v>
      </c>
      <c r="N723" s="36">
        <v>30</v>
      </c>
      <c r="O723" s="36">
        <v>30</v>
      </c>
      <c r="P723" s="36">
        <v>30</v>
      </c>
      <c r="Q723" s="36">
        <v>30</v>
      </c>
      <c r="R723" s="36">
        <v>30</v>
      </c>
      <c r="S723" s="36">
        <v>40</v>
      </c>
      <c r="T723" s="36">
        <v>60</v>
      </c>
    </row>
    <row r="724" spans="1:20" x14ac:dyDescent="0.2">
      <c r="A724" s="47" t="s">
        <v>691</v>
      </c>
      <c r="B724" s="89">
        <f>VLOOKUP(D724,TabellenSRG!$B$4:$C$2729,2,FALSE)</f>
        <v>234</v>
      </c>
      <c r="C724" t="str">
        <f t="shared" si="12"/>
        <v>2340</v>
      </c>
      <c r="D724" t="s">
        <v>240</v>
      </c>
      <c r="E724">
        <v>2</v>
      </c>
      <c r="N724" s="36">
        <v>140</v>
      </c>
      <c r="O724" s="36">
        <v>140</v>
      </c>
      <c r="P724" s="36">
        <v>140</v>
      </c>
      <c r="Q724" s="36">
        <v>140</v>
      </c>
      <c r="R724" s="36">
        <v>140</v>
      </c>
      <c r="S724" s="36">
        <v>130</v>
      </c>
      <c r="T724" s="36">
        <v>100</v>
      </c>
    </row>
    <row r="725" spans="1:20" x14ac:dyDescent="0.2">
      <c r="A725" s="47" t="s">
        <v>692</v>
      </c>
      <c r="B725" s="89">
        <f>VLOOKUP(D725,TabellenSRG!$B$4:$C$2729,2,FALSE)</f>
        <v>234</v>
      </c>
      <c r="C725" t="str">
        <f t="shared" si="12"/>
        <v>2341</v>
      </c>
      <c r="D725" t="s">
        <v>240</v>
      </c>
      <c r="E725">
        <v>3</v>
      </c>
      <c r="N725" s="36">
        <v>110</v>
      </c>
      <c r="O725" s="36">
        <v>120</v>
      </c>
      <c r="P725" s="36">
        <v>110</v>
      </c>
      <c r="Q725" s="36">
        <v>110</v>
      </c>
      <c r="R725" s="36">
        <v>110</v>
      </c>
      <c r="S725" s="36">
        <v>90</v>
      </c>
      <c r="T725" s="36">
        <v>70</v>
      </c>
    </row>
    <row r="726" spans="1:20" x14ac:dyDescent="0.2">
      <c r="A726" s="47" t="s">
        <v>628</v>
      </c>
      <c r="B726" s="89">
        <f>VLOOKUP(D726,TabellenSRG!$B$4:$C$2729,2,FALSE)</f>
        <v>234</v>
      </c>
      <c r="C726" t="str">
        <f t="shared" si="12"/>
        <v>2342</v>
      </c>
      <c r="D726" t="s">
        <v>240</v>
      </c>
      <c r="E726">
        <v>4</v>
      </c>
      <c r="N726" s="36">
        <v>40</v>
      </c>
      <c r="O726" s="36">
        <v>40</v>
      </c>
      <c r="P726" s="36">
        <v>40</v>
      </c>
      <c r="Q726" s="36">
        <v>40</v>
      </c>
      <c r="R726" s="36">
        <v>50</v>
      </c>
      <c r="S726" s="36">
        <v>50</v>
      </c>
      <c r="T726" s="36">
        <v>30</v>
      </c>
    </row>
    <row r="727" spans="1:20" x14ac:dyDescent="0.2">
      <c r="A727" s="47" t="s">
        <v>691</v>
      </c>
      <c r="B727" s="89">
        <f>VLOOKUP(D727,TabellenSRG!$B$4:$C$2729,2,FALSE)</f>
        <v>235</v>
      </c>
      <c r="C727" t="str">
        <f t="shared" si="12"/>
        <v>2350</v>
      </c>
      <c r="D727" t="s">
        <v>241</v>
      </c>
      <c r="E727">
        <v>2</v>
      </c>
      <c r="N727" s="36">
        <v>290</v>
      </c>
      <c r="O727" s="36">
        <v>310</v>
      </c>
      <c r="P727" s="36">
        <v>300</v>
      </c>
      <c r="Q727" s="36">
        <v>300</v>
      </c>
      <c r="R727" s="36">
        <v>300</v>
      </c>
      <c r="S727" s="36">
        <v>300</v>
      </c>
      <c r="T727" s="36">
        <v>290</v>
      </c>
    </row>
    <row r="728" spans="1:20" x14ac:dyDescent="0.2">
      <c r="A728" s="47" t="s">
        <v>692</v>
      </c>
      <c r="B728" s="89">
        <f>VLOOKUP(D728,TabellenSRG!$B$4:$C$2729,2,FALSE)</f>
        <v>235</v>
      </c>
      <c r="C728" t="str">
        <f t="shared" si="12"/>
        <v>2351</v>
      </c>
      <c r="D728" t="s">
        <v>241</v>
      </c>
      <c r="E728">
        <v>3</v>
      </c>
      <c r="N728" s="36">
        <v>230</v>
      </c>
      <c r="O728" s="36">
        <v>240</v>
      </c>
      <c r="P728" s="36">
        <v>240</v>
      </c>
      <c r="Q728" s="36">
        <v>240</v>
      </c>
      <c r="R728" s="36">
        <v>250</v>
      </c>
      <c r="S728" s="36">
        <v>230</v>
      </c>
      <c r="T728" s="36">
        <v>230</v>
      </c>
    </row>
    <row r="729" spans="1:20" x14ac:dyDescent="0.2">
      <c r="A729" s="47" t="s">
        <v>628</v>
      </c>
      <c r="B729" s="89">
        <f>VLOOKUP(D729,TabellenSRG!$B$4:$C$2729,2,FALSE)</f>
        <v>235</v>
      </c>
      <c r="C729" t="str">
        <f t="shared" si="12"/>
        <v>2352</v>
      </c>
      <c r="D729" t="s">
        <v>241</v>
      </c>
      <c r="E729">
        <v>4</v>
      </c>
      <c r="N729" s="36">
        <v>70</v>
      </c>
      <c r="O729" s="36">
        <v>70</v>
      </c>
      <c r="P729" s="36">
        <v>60</v>
      </c>
      <c r="Q729" s="36">
        <v>60</v>
      </c>
      <c r="R729" s="36">
        <v>50</v>
      </c>
      <c r="S729" s="36">
        <v>60</v>
      </c>
      <c r="T729" s="36">
        <v>60</v>
      </c>
    </row>
    <row r="730" spans="1:20" x14ac:dyDescent="0.2">
      <c r="A730" s="47" t="s">
        <v>691</v>
      </c>
      <c r="B730" s="89">
        <f>VLOOKUP(D730,TabellenSRG!$B$4:$C$2729,2,FALSE)</f>
        <v>236</v>
      </c>
      <c r="C730" t="str">
        <f t="shared" si="12"/>
        <v>2360</v>
      </c>
      <c r="D730" t="s">
        <v>242</v>
      </c>
      <c r="E730">
        <v>2</v>
      </c>
      <c r="N730" s="36">
        <v>1680</v>
      </c>
      <c r="O730" s="36">
        <v>1670</v>
      </c>
      <c r="P730" s="36">
        <v>1650</v>
      </c>
      <c r="Q730" s="36">
        <v>1650</v>
      </c>
      <c r="R730" s="36">
        <v>1700</v>
      </c>
      <c r="S730" s="36">
        <v>1730</v>
      </c>
      <c r="T730" s="36">
        <v>1650</v>
      </c>
    </row>
    <row r="731" spans="1:20" x14ac:dyDescent="0.2">
      <c r="A731" s="47" t="s">
        <v>692</v>
      </c>
      <c r="B731" s="89">
        <f>VLOOKUP(D731,TabellenSRG!$B$4:$C$2729,2,FALSE)</f>
        <v>236</v>
      </c>
      <c r="C731" t="str">
        <f t="shared" si="12"/>
        <v>2361</v>
      </c>
      <c r="D731" t="s">
        <v>242</v>
      </c>
      <c r="E731">
        <v>3</v>
      </c>
      <c r="N731" s="36">
        <v>1540</v>
      </c>
      <c r="O731" s="36">
        <v>1540</v>
      </c>
      <c r="P731" s="36">
        <v>1490</v>
      </c>
      <c r="Q731" s="36">
        <v>1500</v>
      </c>
      <c r="R731" s="36">
        <v>1540</v>
      </c>
      <c r="S731" s="36">
        <v>1520</v>
      </c>
      <c r="T731" s="36">
        <v>1460</v>
      </c>
    </row>
    <row r="732" spans="1:20" x14ac:dyDescent="0.2">
      <c r="A732" s="47" t="s">
        <v>628</v>
      </c>
      <c r="B732" s="89">
        <f>VLOOKUP(D732,TabellenSRG!$B$4:$C$2729,2,FALSE)</f>
        <v>236</v>
      </c>
      <c r="C732" t="str">
        <f t="shared" si="12"/>
        <v>2362</v>
      </c>
      <c r="D732" t="s">
        <v>242</v>
      </c>
      <c r="E732">
        <v>4</v>
      </c>
      <c r="N732" s="36">
        <v>200</v>
      </c>
      <c r="O732" s="36">
        <v>180</v>
      </c>
      <c r="P732" s="36">
        <v>220</v>
      </c>
      <c r="Q732" s="36">
        <v>230</v>
      </c>
      <c r="R732" s="36">
        <v>230</v>
      </c>
      <c r="S732" s="36">
        <v>250</v>
      </c>
      <c r="T732" s="36">
        <v>260</v>
      </c>
    </row>
    <row r="733" spans="1:20" x14ac:dyDescent="0.2">
      <c r="A733" s="47" t="s">
        <v>691</v>
      </c>
      <c r="B733" s="89">
        <f>VLOOKUP(D733,TabellenSRG!$B$4:$C$2729,2,FALSE)</f>
        <v>237</v>
      </c>
      <c r="C733" t="str">
        <f t="shared" si="12"/>
        <v>2370</v>
      </c>
      <c r="D733" t="s">
        <v>243</v>
      </c>
      <c r="E733">
        <v>2</v>
      </c>
      <c r="N733" s="36">
        <v>320</v>
      </c>
      <c r="O733" s="36">
        <v>320</v>
      </c>
      <c r="P733" s="36">
        <v>400</v>
      </c>
      <c r="Q733" s="36">
        <v>400</v>
      </c>
      <c r="R733" s="36">
        <v>380</v>
      </c>
      <c r="S733" s="36">
        <v>400</v>
      </c>
      <c r="T733" s="36">
        <v>390</v>
      </c>
    </row>
    <row r="734" spans="1:20" x14ac:dyDescent="0.2">
      <c r="A734" s="47" t="s">
        <v>692</v>
      </c>
      <c r="B734" s="89">
        <f>VLOOKUP(D734,TabellenSRG!$B$4:$C$2729,2,FALSE)</f>
        <v>237</v>
      </c>
      <c r="C734" t="str">
        <f t="shared" si="12"/>
        <v>2371</v>
      </c>
      <c r="D734" t="s">
        <v>243</v>
      </c>
      <c r="E734">
        <v>3</v>
      </c>
      <c r="N734" s="36">
        <v>290</v>
      </c>
      <c r="O734" s="36">
        <v>290</v>
      </c>
      <c r="P734" s="36">
        <v>330</v>
      </c>
      <c r="Q734" s="36">
        <v>340</v>
      </c>
      <c r="R734" s="36">
        <v>320</v>
      </c>
      <c r="S734" s="36">
        <v>330</v>
      </c>
      <c r="T734" s="36">
        <v>320</v>
      </c>
    </row>
    <row r="735" spans="1:20" x14ac:dyDescent="0.2">
      <c r="A735" s="47" t="s">
        <v>628</v>
      </c>
      <c r="B735" s="89">
        <f>VLOOKUP(D735,TabellenSRG!$B$4:$C$2729,2,FALSE)</f>
        <v>237</v>
      </c>
      <c r="C735" t="str">
        <f t="shared" si="12"/>
        <v>2372</v>
      </c>
      <c r="D735" t="s">
        <v>243</v>
      </c>
      <c r="E735">
        <v>4</v>
      </c>
      <c r="N735" s="36">
        <v>40</v>
      </c>
      <c r="O735" s="36">
        <v>40</v>
      </c>
      <c r="P735" s="36">
        <v>80</v>
      </c>
      <c r="Q735" s="36">
        <v>70</v>
      </c>
      <c r="R735" s="36">
        <v>70</v>
      </c>
      <c r="S735" s="36">
        <v>80</v>
      </c>
      <c r="T735" s="36">
        <v>90</v>
      </c>
    </row>
    <row r="736" spans="1:20" x14ac:dyDescent="0.2">
      <c r="A736" s="47" t="s">
        <v>691</v>
      </c>
      <c r="B736" s="89">
        <f>VLOOKUP(D736,TabellenSRG!$B$4:$C$2729,2,FALSE)</f>
        <v>238</v>
      </c>
      <c r="C736" t="str">
        <f t="shared" si="12"/>
        <v>2380</v>
      </c>
      <c r="D736" t="s">
        <v>244</v>
      </c>
      <c r="E736">
        <v>2</v>
      </c>
      <c r="N736" s="36">
        <v>410</v>
      </c>
      <c r="O736" s="36">
        <v>410</v>
      </c>
      <c r="P736" s="36">
        <v>420</v>
      </c>
      <c r="Q736" s="36">
        <v>410</v>
      </c>
      <c r="R736" s="36">
        <v>420</v>
      </c>
      <c r="S736" s="36">
        <v>430</v>
      </c>
      <c r="T736" s="36">
        <v>430</v>
      </c>
    </row>
    <row r="737" spans="1:20" x14ac:dyDescent="0.2">
      <c r="A737" s="47" t="s">
        <v>692</v>
      </c>
      <c r="B737" s="89">
        <f>VLOOKUP(D737,TabellenSRG!$B$4:$C$2729,2,FALSE)</f>
        <v>238</v>
      </c>
      <c r="C737" t="str">
        <f t="shared" si="12"/>
        <v>2381</v>
      </c>
      <c r="D737" t="s">
        <v>244</v>
      </c>
      <c r="E737">
        <v>3</v>
      </c>
      <c r="N737" s="36">
        <v>380</v>
      </c>
      <c r="O737" s="36">
        <v>380</v>
      </c>
      <c r="P737" s="36">
        <v>370</v>
      </c>
      <c r="Q737" s="36">
        <v>360</v>
      </c>
      <c r="R737" s="36">
        <v>370</v>
      </c>
      <c r="S737" s="36">
        <v>380</v>
      </c>
      <c r="T737" s="36">
        <v>360</v>
      </c>
    </row>
    <row r="738" spans="1:20" x14ac:dyDescent="0.2">
      <c r="A738" s="47" t="s">
        <v>628</v>
      </c>
      <c r="B738" s="89">
        <f>VLOOKUP(D738,TabellenSRG!$B$4:$C$2729,2,FALSE)</f>
        <v>238</v>
      </c>
      <c r="C738" t="str">
        <f t="shared" si="12"/>
        <v>2382</v>
      </c>
      <c r="D738" t="s">
        <v>244</v>
      </c>
      <c r="E738">
        <v>4</v>
      </c>
      <c r="N738" s="36">
        <v>90</v>
      </c>
      <c r="O738" s="36">
        <v>90</v>
      </c>
      <c r="P738" s="36">
        <v>100</v>
      </c>
      <c r="Q738" s="36">
        <v>100</v>
      </c>
      <c r="R738" s="36">
        <v>110</v>
      </c>
      <c r="S738" s="36">
        <v>120</v>
      </c>
      <c r="T738" s="36">
        <v>120</v>
      </c>
    </row>
    <row r="739" spans="1:20" x14ac:dyDescent="0.2">
      <c r="A739" s="47" t="s">
        <v>691</v>
      </c>
      <c r="B739" s="89">
        <f>VLOOKUP(D739,TabellenSRG!$B$4:$C$2729,2,FALSE)</f>
        <v>239</v>
      </c>
      <c r="C739" t="str">
        <f t="shared" si="12"/>
        <v>2390</v>
      </c>
      <c r="D739" t="s">
        <v>245</v>
      </c>
      <c r="E739">
        <v>2</v>
      </c>
      <c r="N739" s="36">
        <v>40</v>
      </c>
      <c r="O739" s="36">
        <v>40</v>
      </c>
      <c r="P739" s="36">
        <v>170</v>
      </c>
      <c r="Q739" s="36">
        <v>170</v>
      </c>
      <c r="R739" s="36">
        <v>190</v>
      </c>
      <c r="S739" s="36">
        <v>180</v>
      </c>
      <c r="T739" s="36">
        <v>190</v>
      </c>
    </row>
    <row r="740" spans="1:20" x14ac:dyDescent="0.2">
      <c r="A740" s="47" t="s">
        <v>692</v>
      </c>
      <c r="B740" s="89">
        <f>VLOOKUP(D740,TabellenSRG!$B$4:$C$2729,2,FALSE)</f>
        <v>239</v>
      </c>
      <c r="C740" t="str">
        <f t="shared" si="12"/>
        <v>2391</v>
      </c>
      <c r="D740" t="s">
        <v>245</v>
      </c>
      <c r="E740">
        <v>3</v>
      </c>
      <c r="N740" s="36">
        <v>40</v>
      </c>
      <c r="O740" s="36">
        <v>40</v>
      </c>
      <c r="P740" s="36">
        <v>150</v>
      </c>
      <c r="Q740" s="36">
        <v>150</v>
      </c>
      <c r="R740" s="36">
        <v>160</v>
      </c>
      <c r="S740" s="36">
        <v>160</v>
      </c>
      <c r="T740" s="36">
        <v>160</v>
      </c>
    </row>
    <row r="741" spans="1:20" x14ac:dyDescent="0.2">
      <c r="A741" s="47" t="s">
        <v>628</v>
      </c>
      <c r="B741" s="89">
        <f>VLOOKUP(D741,TabellenSRG!$B$4:$C$2729,2,FALSE)</f>
        <v>239</v>
      </c>
      <c r="C741" t="str">
        <f t="shared" si="12"/>
        <v>2392</v>
      </c>
      <c r="D741" t="s">
        <v>245</v>
      </c>
      <c r="E741">
        <v>4</v>
      </c>
      <c r="N741" s="36">
        <v>10</v>
      </c>
      <c r="O741" s="36">
        <v>10</v>
      </c>
      <c r="P741" s="36">
        <v>50</v>
      </c>
      <c r="Q741" s="36">
        <v>40</v>
      </c>
      <c r="R741" s="36">
        <v>50</v>
      </c>
      <c r="S741" s="36">
        <v>50</v>
      </c>
      <c r="T741" s="36">
        <v>60</v>
      </c>
    </row>
    <row r="742" spans="1:20" x14ac:dyDescent="0.2">
      <c r="A742" s="47" t="s">
        <v>691</v>
      </c>
      <c r="B742" s="89">
        <f>VLOOKUP(D742,TabellenSRG!$B$4:$C$2729,2,FALSE)</f>
        <v>240</v>
      </c>
      <c r="C742" t="str">
        <f t="shared" si="12"/>
        <v>2400</v>
      </c>
      <c r="D742" t="s">
        <v>246</v>
      </c>
      <c r="E742">
        <v>2</v>
      </c>
      <c r="N742" s="36">
        <v>160</v>
      </c>
      <c r="O742" s="36">
        <v>170</v>
      </c>
      <c r="P742" s="36">
        <v>170</v>
      </c>
      <c r="Q742" s="36">
        <v>190</v>
      </c>
      <c r="R742" s="36">
        <v>190</v>
      </c>
      <c r="S742" s="36">
        <v>210</v>
      </c>
      <c r="T742" s="36">
        <v>210</v>
      </c>
    </row>
    <row r="743" spans="1:20" x14ac:dyDescent="0.2">
      <c r="A743" s="47" t="s">
        <v>692</v>
      </c>
      <c r="B743" s="89">
        <f>VLOOKUP(D743,TabellenSRG!$B$4:$C$2729,2,FALSE)</f>
        <v>240</v>
      </c>
      <c r="C743" t="str">
        <f t="shared" si="12"/>
        <v>2401</v>
      </c>
      <c r="D743" t="s">
        <v>246</v>
      </c>
      <c r="E743">
        <v>3</v>
      </c>
      <c r="N743" s="36">
        <v>130</v>
      </c>
      <c r="O743" s="36">
        <v>140</v>
      </c>
      <c r="P743" s="36">
        <v>140</v>
      </c>
      <c r="Q743" s="36">
        <v>160</v>
      </c>
      <c r="R743" s="36">
        <v>160</v>
      </c>
      <c r="S743" s="36">
        <v>170</v>
      </c>
      <c r="T743" s="36">
        <v>160</v>
      </c>
    </row>
    <row r="744" spans="1:20" x14ac:dyDescent="0.2">
      <c r="A744" s="47" t="s">
        <v>628</v>
      </c>
      <c r="B744" s="89">
        <f>VLOOKUP(D744,TabellenSRG!$B$4:$C$2729,2,FALSE)</f>
        <v>240</v>
      </c>
      <c r="C744" t="str">
        <f t="shared" si="12"/>
        <v>2402</v>
      </c>
      <c r="D744" t="s">
        <v>246</v>
      </c>
      <c r="E744">
        <v>4</v>
      </c>
      <c r="N744" s="36">
        <v>30</v>
      </c>
      <c r="O744" s="36">
        <v>30</v>
      </c>
      <c r="P744" s="36">
        <v>30</v>
      </c>
      <c r="Q744" s="36">
        <v>40</v>
      </c>
      <c r="R744" s="36">
        <v>40</v>
      </c>
      <c r="S744" s="36">
        <v>40</v>
      </c>
      <c r="T744" s="36">
        <v>50</v>
      </c>
    </row>
    <row r="745" spans="1:20" x14ac:dyDescent="0.2">
      <c r="A745" s="47" t="s">
        <v>691</v>
      </c>
      <c r="B745" s="89">
        <f>VLOOKUP(D745,TabellenSRG!$B$4:$C$2729,2,FALSE)</f>
        <v>241</v>
      </c>
      <c r="C745" t="str">
        <f t="shared" si="12"/>
        <v>2410</v>
      </c>
      <c r="D745" t="s">
        <v>247</v>
      </c>
      <c r="E745">
        <v>2</v>
      </c>
      <c r="N745" s="36">
        <v>30</v>
      </c>
      <c r="O745" s="36">
        <v>30</v>
      </c>
      <c r="P745" s="36">
        <v>30</v>
      </c>
      <c r="Q745" s="36">
        <v>30</v>
      </c>
      <c r="R745" s="36">
        <v>20</v>
      </c>
      <c r="S745" s="36">
        <v>20</v>
      </c>
      <c r="T745" s="36">
        <v>20</v>
      </c>
    </row>
    <row r="746" spans="1:20" x14ac:dyDescent="0.2">
      <c r="A746" s="47" t="s">
        <v>692</v>
      </c>
      <c r="B746" s="89">
        <f>VLOOKUP(D746,TabellenSRG!$B$4:$C$2729,2,FALSE)</f>
        <v>241</v>
      </c>
      <c r="C746" t="str">
        <f t="shared" si="12"/>
        <v>2411</v>
      </c>
      <c r="D746" t="s">
        <v>247</v>
      </c>
      <c r="E746">
        <v>3</v>
      </c>
      <c r="N746" s="36">
        <v>20</v>
      </c>
      <c r="O746" s="36">
        <v>20</v>
      </c>
      <c r="P746" s="36">
        <v>20</v>
      </c>
      <c r="Q746" s="36">
        <v>20</v>
      </c>
      <c r="R746" s="36">
        <v>20</v>
      </c>
      <c r="S746" s="36">
        <v>20</v>
      </c>
      <c r="T746" s="36">
        <v>10</v>
      </c>
    </row>
    <row r="747" spans="1:20" x14ac:dyDescent="0.2">
      <c r="A747" s="47" t="s">
        <v>628</v>
      </c>
      <c r="B747" s="89">
        <f>VLOOKUP(D747,TabellenSRG!$B$4:$C$2729,2,FALSE)</f>
        <v>241</v>
      </c>
      <c r="C747" t="str">
        <f t="shared" si="12"/>
        <v>2412</v>
      </c>
      <c r="D747" t="s">
        <v>247</v>
      </c>
      <c r="E747">
        <v>4</v>
      </c>
      <c r="N747" s="36">
        <v>20</v>
      </c>
      <c r="O747" s="36">
        <v>20</v>
      </c>
      <c r="P747" s="36">
        <v>10</v>
      </c>
      <c r="Q747" s="36">
        <v>10</v>
      </c>
      <c r="R747" s="36">
        <v>10</v>
      </c>
      <c r="S747" s="36">
        <v>10</v>
      </c>
      <c r="T747" s="36">
        <v>10</v>
      </c>
    </row>
    <row r="748" spans="1:20" x14ac:dyDescent="0.2">
      <c r="A748" s="47" t="s">
        <v>691</v>
      </c>
      <c r="B748" s="89">
        <f>VLOOKUP(D748,TabellenSRG!$B$4:$C$2729,2,FALSE)</f>
        <v>242</v>
      </c>
      <c r="C748" t="str">
        <f t="shared" si="12"/>
        <v>2420</v>
      </c>
      <c r="D748" t="s">
        <v>248</v>
      </c>
      <c r="E748">
        <v>2</v>
      </c>
      <c r="N748" s="36">
        <v>410</v>
      </c>
      <c r="O748" s="36">
        <v>410</v>
      </c>
      <c r="P748" s="36">
        <v>410</v>
      </c>
      <c r="Q748" s="36">
        <v>410</v>
      </c>
      <c r="R748" s="36">
        <v>410</v>
      </c>
      <c r="S748" s="36">
        <v>410</v>
      </c>
      <c r="T748" s="36">
        <v>420</v>
      </c>
    </row>
    <row r="749" spans="1:20" x14ac:dyDescent="0.2">
      <c r="A749" s="47" t="s">
        <v>692</v>
      </c>
      <c r="B749" s="89">
        <f>VLOOKUP(D749,TabellenSRG!$B$4:$C$2729,2,FALSE)</f>
        <v>242</v>
      </c>
      <c r="C749" t="str">
        <f t="shared" si="12"/>
        <v>2421</v>
      </c>
      <c r="D749" t="s">
        <v>248</v>
      </c>
      <c r="E749">
        <v>3</v>
      </c>
      <c r="N749" s="36">
        <v>360</v>
      </c>
      <c r="O749" s="36">
        <v>350</v>
      </c>
      <c r="P749" s="36">
        <v>340</v>
      </c>
      <c r="Q749" s="36">
        <v>340</v>
      </c>
      <c r="R749" s="36">
        <v>330</v>
      </c>
      <c r="S749" s="36">
        <v>340</v>
      </c>
      <c r="T749" s="36">
        <v>330</v>
      </c>
    </row>
    <row r="750" spans="1:20" x14ac:dyDescent="0.2">
      <c r="A750" s="47" t="s">
        <v>628</v>
      </c>
      <c r="B750" s="89">
        <f>VLOOKUP(D750,TabellenSRG!$B$4:$C$2729,2,FALSE)</f>
        <v>242</v>
      </c>
      <c r="C750" t="str">
        <f t="shared" si="12"/>
        <v>2422</v>
      </c>
      <c r="D750" t="s">
        <v>248</v>
      </c>
      <c r="E750">
        <v>4</v>
      </c>
      <c r="N750" s="36">
        <v>60</v>
      </c>
      <c r="O750" s="36">
        <v>60</v>
      </c>
      <c r="P750" s="36">
        <v>80</v>
      </c>
      <c r="Q750" s="36">
        <v>70</v>
      </c>
      <c r="R750" s="36">
        <v>80</v>
      </c>
      <c r="S750" s="36">
        <v>80</v>
      </c>
      <c r="T750" s="36">
        <v>90</v>
      </c>
    </row>
    <row r="751" spans="1:20" x14ac:dyDescent="0.2">
      <c r="A751" s="47" t="s">
        <v>691</v>
      </c>
      <c r="B751" s="89">
        <f>VLOOKUP(D751,TabellenSRG!$B$4:$C$2729,2,FALSE)</f>
        <v>243</v>
      </c>
      <c r="C751" t="str">
        <f t="shared" si="12"/>
        <v>2430</v>
      </c>
      <c r="D751" t="s">
        <v>249</v>
      </c>
      <c r="E751">
        <v>2</v>
      </c>
      <c r="N751" s="36">
        <v>430</v>
      </c>
      <c r="O751" s="36">
        <v>430</v>
      </c>
      <c r="P751" s="36">
        <v>430</v>
      </c>
      <c r="Q751" s="36">
        <v>410</v>
      </c>
      <c r="R751" s="36">
        <v>450</v>
      </c>
      <c r="S751" s="36">
        <v>450</v>
      </c>
      <c r="T751" s="36">
        <v>450</v>
      </c>
    </row>
    <row r="752" spans="1:20" x14ac:dyDescent="0.2">
      <c r="A752" s="47" t="s">
        <v>692</v>
      </c>
      <c r="B752" s="89">
        <f>VLOOKUP(D752,TabellenSRG!$B$4:$C$2729,2,FALSE)</f>
        <v>243</v>
      </c>
      <c r="C752" t="str">
        <f t="shared" si="12"/>
        <v>2431</v>
      </c>
      <c r="D752" t="s">
        <v>249</v>
      </c>
      <c r="E752">
        <v>3</v>
      </c>
      <c r="N752" s="36">
        <v>250</v>
      </c>
      <c r="O752" s="36">
        <v>250</v>
      </c>
      <c r="P752" s="36">
        <v>230</v>
      </c>
      <c r="Q752" s="36">
        <v>210</v>
      </c>
      <c r="R752" s="36">
        <v>230</v>
      </c>
      <c r="S752" s="36">
        <v>220</v>
      </c>
      <c r="T752" s="36">
        <v>230</v>
      </c>
    </row>
    <row r="753" spans="1:20" x14ac:dyDescent="0.2">
      <c r="A753" s="47" t="s">
        <v>628</v>
      </c>
      <c r="B753" s="89">
        <f>VLOOKUP(D753,TabellenSRG!$B$4:$C$2729,2,FALSE)</f>
        <v>243</v>
      </c>
      <c r="C753" t="str">
        <f t="shared" si="12"/>
        <v>2432</v>
      </c>
      <c r="D753" t="s">
        <v>249</v>
      </c>
      <c r="E753">
        <v>4</v>
      </c>
      <c r="N753" s="36">
        <v>150</v>
      </c>
      <c r="O753" s="36">
        <v>150</v>
      </c>
      <c r="P753" s="36">
        <v>170</v>
      </c>
      <c r="Q753" s="36">
        <v>170</v>
      </c>
      <c r="R753" s="36">
        <v>180</v>
      </c>
      <c r="S753" s="36">
        <v>200</v>
      </c>
      <c r="T753" s="36">
        <v>190</v>
      </c>
    </row>
    <row r="754" spans="1:20" x14ac:dyDescent="0.2">
      <c r="A754" s="47" t="s">
        <v>691</v>
      </c>
      <c r="B754" s="89">
        <f>VLOOKUP(D754,TabellenSRG!$B$4:$C$2729,2,FALSE)</f>
        <v>244</v>
      </c>
      <c r="C754" t="str">
        <f t="shared" si="12"/>
        <v>2440</v>
      </c>
      <c r="D754" t="s">
        <v>250</v>
      </c>
      <c r="E754">
        <v>2</v>
      </c>
      <c r="N754" s="36">
        <v>490</v>
      </c>
      <c r="O754" s="36">
        <v>500</v>
      </c>
      <c r="P754" s="36">
        <v>460</v>
      </c>
      <c r="Q754" s="36">
        <v>470</v>
      </c>
      <c r="R754" s="36">
        <v>460</v>
      </c>
      <c r="S754" s="36">
        <v>470</v>
      </c>
      <c r="T754" s="36">
        <v>470</v>
      </c>
    </row>
    <row r="755" spans="1:20" x14ac:dyDescent="0.2">
      <c r="A755" s="47" t="s">
        <v>692</v>
      </c>
      <c r="B755" s="89">
        <f>VLOOKUP(D755,TabellenSRG!$B$4:$C$2729,2,FALSE)</f>
        <v>244</v>
      </c>
      <c r="C755" t="str">
        <f t="shared" si="12"/>
        <v>2441</v>
      </c>
      <c r="D755" t="s">
        <v>250</v>
      </c>
      <c r="E755">
        <v>3</v>
      </c>
      <c r="N755" s="36">
        <v>430</v>
      </c>
      <c r="O755" s="36">
        <v>420</v>
      </c>
      <c r="P755" s="36">
        <v>390</v>
      </c>
      <c r="Q755" s="36">
        <v>400</v>
      </c>
      <c r="R755" s="36">
        <v>380</v>
      </c>
      <c r="S755" s="36">
        <v>380</v>
      </c>
      <c r="T755" s="36">
        <v>370</v>
      </c>
    </row>
    <row r="756" spans="1:20" x14ac:dyDescent="0.2">
      <c r="A756" s="47" t="s">
        <v>628</v>
      </c>
      <c r="B756" s="89">
        <f>VLOOKUP(D756,TabellenSRG!$B$4:$C$2729,2,FALSE)</f>
        <v>244</v>
      </c>
      <c r="C756" t="str">
        <f t="shared" si="12"/>
        <v>2442</v>
      </c>
      <c r="D756" t="s">
        <v>250</v>
      </c>
      <c r="E756">
        <v>4</v>
      </c>
      <c r="N756" s="36">
        <v>80</v>
      </c>
      <c r="O756" s="36">
        <v>110</v>
      </c>
      <c r="P756" s="36">
        <v>100</v>
      </c>
      <c r="Q756" s="36">
        <v>100</v>
      </c>
      <c r="R756" s="36">
        <v>90</v>
      </c>
      <c r="S756" s="36">
        <v>100</v>
      </c>
      <c r="T756" s="36">
        <v>110</v>
      </c>
    </row>
    <row r="757" spans="1:20" x14ac:dyDescent="0.2">
      <c r="A757" s="47" t="s">
        <v>691</v>
      </c>
      <c r="B757" s="89">
        <f>VLOOKUP(D757,TabellenSRG!$B$4:$C$2729,2,FALSE)</f>
        <v>245</v>
      </c>
      <c r="C757" t="str">
        <f t="shared" si="12"/>
        <v>2450</v>
      </c>
      <c r="D757" t="s">
        <v>251</v>
      </c>
      <c r="E757">
        <v>2</v>
      </c>
      <c r="N757" s="36">
        <v>20</v>
      </c>
      <c r="O757" s="36">
        <v>20</v>
      </c>
      <c r="P757" s="36">
        <v>20</v>
      </c>
      <c r="Q757" s="36">
        <v>20</v>
      </c>
      <c r="R757" s="36">
        <v>20</v>
      </c>
      <c r="S757" s="36">
        <v>20</v>
      </c>
      <c r="T757" s="36">
        <v>20</v>
      </c>
    </row>
    <row r="758" spans="1:20" x14ac:dyDescent="0.2">
      <c r="A758" s="47" t="s">
        <v>692</v>
      </c>
      <c r="B758" s="89">
        <f>VLOOKUP(D758,TabellenSRG!$B$4:$C$2729,2,FALSE)</f>
        <v>245</v>
      </c>
      <c r="C758" t="str">
        <f t="shared" si="12"/>
        <v>2451</v>
      </c>
      <c r="D758" t="s">
        <v>251</v>
      </c>
      <c r="E758">
        <v>3</v>
      </c>
      <c r="N758" s="36">
        <v>20</v>
      </c>
      <c r="O758" s="36">
        <v>20</v>
      </c>
      <c r="P758" s="36">
        <v>10</v>
      </c>
      <c r="Q758" s="36">
        <v>20</v>
      </c>
      <c r="R758" s="36">
        <v>20</v>
      </c>
      <c r="S758" s="36">
        <v>10</v>
      </c>
      <c r="T758" s="36">
        <v>10</v>
      </c>
    </row>
    <row r="759" spans="1:20" x14ac:dyDescent="0.2">
      <c r="A759" s="47" t="s">
        <v>628</v>
      </c>
      <c r="B759" s="89">
        <f>VLOOKUP(D759,TabellenSRG!$B$4:$C$2729,2,FALSE)</f>
        <v>245</v>
      </c>
      <c r="C759" t="str">
        <f t="shared" si="12"/>
        <v>2452</v>
      </c>
      <c r="D759" t="s">
        <v>251</v>
      </c>
      <c r="E759">
        <v>4</v>
      </c>
      <c r="N759" s="36">
        <v>0</v>
      </c>
      <c r="O759" s="36">
        <v>10</v>
      </c>
      <c r="P759" s="36">
        <v>10</v>
      </c>
      <c r="Q759" s="36">
        <v>10</v>
      </c>
      <c r="R759" s="36">
        <v>10</v>
      </c>
      <c r="S759" s="36">
        <v>10</v>
      </c>
      <c r="T759" s="36">
        <v>10</v>
      </c>
    </row>
    <row r="760" spans="1:20" x14ac:dyDescent="0.2">
      <c r="A760" s="47" t="s">
        <v>691</v>
      </c>
      <c r="B760" s="89">
        <f>VLOOKUP(D760,TabellenSRG!$B$4:$C$2729,2,FALSE)</f>
        <v>246</v>
      </c>
      <c r="C760" t="str">
        <f t="shared" si="12"/>
        <v>2460</v>
      </c>
      <c r="D760" t="s">
        <v>252</v>
      </c>
      <c r="E760">
        <v>2</v>
      </c>
      <c r="N760" s="36">
        <v>70</v>
      </c>
      <c r="O760" s="36">
        <v>80</v>
      </c>
      <c r="P760" s="36">
        <v>80</v>
      </c>
      <c r="Q760" s="36">
        <v>70</v>
      </c>
      <c r="R760" s="36">
        <v>70</v>
      </c>
      <c r="S760" s="36">
        <v>80</v>
      </c>
      <c r="T760" s="36">
        <v>80</v>
      </c>
    </row>
    <row r="761" spans="1:20" x14ac:dyDescent="0.2">
      <c r="A761" s="47" t="s">
        <v>692</v>
      </c>
      <c r="B761" s="89">
        <f>VLOOKUP(D761,TabellenSRG!$B$4:$C$2729,2,FALSE)</f>
        <v>246</v>
      </c>
      <c r="C761" t="str">
        <f t="shared" si="12"/>
        <v>2461</v>
      </c>
      <c r="D761" t="s">
        <v>252</v>
      </c>
      <c r="E761">
        <v>3</v>
      </c>
      <c r="N761" s="36">
        <v>60</v>
      </c>
      <c r="O761" s="36">
        <v>70</v>
      </c>
      <c r="P761" s="36">
        <v>60</v>
      </c>
      <c r="Q761" s="36">
        <v>60</v>
      </c>
      <c r="R761" s="36">
        <v>60</v>
      </c>
      <c r="S761" s="36">
        <v>60</v>
      </c>
      <c r="T761" s="36">
        <v>50</v>
      </c>
    </row>
    <row r="762" spans="1:20" x14ac:dyDescent="0.2">
      <c r="A762" s="47" t="s">
        <v>628</v>
      </c>
      <c r="B762" s="89">
        <f>VLOOKUP(D762,TabellenSRG!$B$4:$C$2729,2,FALSE)</f>
        <v>246</v>
      </c>
      <c r="C762" t="str">
        <f t="shared" si="12"/>
        <v>2462</v>
      </c>
      <c r="D762" t="s">
        <v>252</v>
      </c>
      <c r="E762">
        <v>4</v>
      </c>
      <c r="N762" s="36">
        <v>20</v>
      </c>
      <c r="O762" s="36">
        <v>30</v>
      </c>
      <c r="P762" s="36">
        <v>20</v>
      </c>
      <c r="Q762" s="36">
        <v>20</v>
      </c>
      <c r="R762" s="36">
        <v>20</v>
      </c>
      <c r="S762" s="36">
        <v>30</v>
      </c>
      <c r="T762" s="36">
        <v>30</v>
      </c>
    </row>
    <row r="763" spans="1:20" x14ac:dyDescent="0.2">
      <c r="A763" s="47" t="s">
        <v>691</v>
      </c>
      <c r="B763" s="89">
        <f>VLOOKUP(D763,TabellenSRG!$B$4:$C$2729,2,FALSE)</f>
        <v>247</v>
      </c>
      <c r="C763" t="str">
        <f t="shared" si="12"/>
        <v>2470</v>
      </c>
      <c r="D763" t="s">
        <v>253</v>
      </c>
      <c r="E763">
        <v>2</v>
      </c>
      <c r="N763" s="36">
        <v>420</v>
      </c>
      <c r="O763" s="36">
        <v>320</v>
      </c>
      <c r="P763" s="36">
        <v>230</v>
      </c>
      <c r="Q763" s="36">
        <v>270</v>
      </c>
      <c r="R763" s="36">
        <v>240</v>
      </c>
      <c r="S763" s="36">
        <v>270</v>
      </c>
      <c r="T763" s="36">
        <v>260</v>
      </c>
    </row>
    <row r="764" spans="1:20" x14ac:dyDescent="0.2">
      <c r="A764" s="47" t="s">
        <v>692</v>
      </c>
      <c r="B764" s="89">
        <f>VLOOKUP(D764,TabellenSRG!$B$4:$C$2729,2,FALSE)</f>
        <v>247</v>
      </c>
      <c r="C764" t="str">
        <f t="shared" si="12"/>
        <v>2471</v>
      </c>
      <c r="D764" t="s">
        <v>253</v>
      </c>
      <c r="E764">
        <v>3</v>
      </c>
      <c r="N764" s="36">
        <v>380</v>
      </c>
      <c r="O764" s="36">
        <v>280</v>
      </c>
      <c r="P764" s="36">
        <v>200</v>
      </c>
      <c r="Q764" s="36">
        <v>230</v>
      </c>
      <c r="R764" s="36">
        <v>200</v>
      </c>
      <c r="S764" s="36">
        <v>220</v>
      </c>
      <c r="T764" s="36">
        <v>210</v>
      </c>
    </row>
    <row r="765" spans="1:20" x14ac:dyDescent="0.2">
      <c r="A765" s="47" t="s">
        <v>628</v>
      </c>
      <c r="B765" s="89">
        <f>VLOOKUP(D765,TabellenSRG!$B$4:$C$2729,2,FALSE)</f>
        <v>247</v>
      </c>
      <c r="C765" t="str">
        <f t="shared" si="12"/>
        <v>2472</v>
      </c>
      <c r="D765" t="s">
        <v>253</v>
      </c>
      <c r="E765">
        <v>4</v>
      </c>
      <c r="N765" s="36">
        <v>80</v>
      </c>
      <c r="O765" s="36">
        <v>70</v>
      </c>
      <c r="P765" s="36">
        <v>50</v>
      </c>
      <c r="Q765" s="36">
        <v>40</v>
      </c>
      <c r="R765" s="36">
        <v>40</v>
      </c>
      <c r="S765" s="36">
        <v>60</v>
      </c>
      <c r="T765" s="36">
        <v>60</v>
      </c>
    </row>
    <row r="766" spans="1:20" x14ac:dyDescent="0.2">
      <c r="A766" s="47" t="s">
        <v>691</v>
      </c>
      <c r="B766" s="89">
        <f>VLOOKUP(D766,TabellenSRG!$B$4:$C$2729,2,FALSE)</f>
        <v>248</v>
      </c>
      <c r="C766" t="str">
        <f t="shared" si="12"/>
        <v>2480</v>
      </c>
      <c r="D766" t="s">
        <v>254</v>
      </c>
      <c r="E766">
        <v>2</v>
      </c>
      <c r="N766" s="36">
        <v>880</v>
      </c>
      <c r="O766" s="36">
        <v>900</v>
      </c>
      <c r="P766" s="36">
        <v>880</v>
      </c>
      <c r="Q766" s="36">
        <v>900</v>
      </c>
      <c r="R766" s="36">
        <v>960</v>
      </c>
      <c r="S766" s="36">
        <v>1000</v>
      </c>
      <c r="T766" s="36">
        <v>1020</v>
      </c>
    </row>
    <row r="767" spans="1:20" x14ac:dyDescent="0.2">
      <c r="A767" s="47" t="s">
        <v>692</v>
      </c>
      <c r="B767" s="89">
        <f>VLOOKUP(D767,TabellenSRG!$B$4:$C$2729,2,FALSE)</f>
        <v>248</v>
      </c>
      <c r="C767" t="str">
        <f t="shared" si="12"/>
        <v>2481</v>
      </c>
      <c r="D767" t="s">
        <v>254</v>
      </c>
      <c r="E767">
        <v>3</v>
      </c>
      <c r="N767" s="36">
        <v>640</v>
      </c>
      <c r="O767" s="36">
        <v>620</v>
      </c>
      <c r="P767" s="36">
        <v>580</v>
      </c>
      <c r="Q767" s="36">
        <v>570</v>
      </c>
      <c r="R767" s="36">
        <v>620</v>
      </c>
      <c r="S767" s="36">
        <v>600</v>
      </c>
      <c r="T767" s="36">
        <v>570</v>
      </c>
    </row>
    <row r="768" spans="1:20" x14ac:dyDescent="0.2">
      <c r="A768" s="47" t="s">
        <v>628</v>
      </c>
      <c r="B768" s="89">
        <f>VLOOKUP(D768,TabellenSRG!$B$4:$C$2729,2,FALSE)</f>
        <v>248</v>
      </c>
      <c r="C768" t="str">
        <f t="shared" si="12"/>
        <v>2482</v>
      </c>
      <c r="D768" t="s">
        <v>254</v>
      </c>
      <c r="E768">
        <v>4</v>
      </c>
      <c r="N768" s="36">
        <v>290</v>
      </c>
      <c r="O768" s="36">
        <v>320</v>
      </c>
      <c r="P768" s="36">
        <v>350</v>
      </c>
      <c r="Q768" s="36">
        <v>380</v>
      </c>
      <c r="R768" s="36">
        <v>390</v>
      </c>
      <c r="S768" s="36">
        <v>450</v>
      </c>
      <c r="T768" s="36">
        <v>490</v>
      </c>
    </row>
    <row r="769" spans="1:20" x14ac:dyDescent="0.2">
      <c r="A769" s="47" t="s">
        <v>691</v>
      </c>
      <c r="B769" s="89">
        <f>VLOOKUP(D769,TabellenSRG!$B$4:$C$2729,2,FALSE)</f>
        <v>249</v>
      </c>
      <c r="C769" t="str">
        <f t="shared" si="12"/>
        <v>2490</v>
      </c>
      <c r="D769" t="s">
        <v>255</v>
      </c>
      <c r="E769">
        <v>2</v>
      </c>
      <c r="N769" s="36">
        <v>250</v>
      </c>
      <c r="O769" s="36">
        <v>240</v>
      </c>
      <c r="P769" s="36">
        <v>240</v>
      </c>
      <c r="Q769" s="36">
        <v>240</v>
      </c>
      <c r="R769" s="36">
        <v>190</v>
      </c>
      <c r="S769" s="36">
        <v>170</v>
      </c>
      <c r="T769" s="36">
        <v>160</v>
      </c>
    </row>
    <row r="770" spans="1:20" x14ac:dyDescent="0.2">
      <c r="A770" s="47" t="s">
        <v>692</v>
      </c>
      <c r="B770" s="89">
        <f>VLOOKUP(D770,TabellenSRG!$B$4:$C$2729,2,FALSE)</f>
        <v>249</v>
      </c>
      <c r="C770" t="str">
        <f t="shared" si="12"/>
        <v>2491</v>
      </c>
      <c r="D770" t="s">
        <v>255</v>
      </c>
      <c r="E770">
        <v>3</v>
      </c>
      <c r="N770" s="36">
        <v>230</v>
      </c>
      <c r="O770" s="36">
        <v>220</v>
      </c>
      <c r="P770" s="36">
        <v>200</v>
      </c>
      <c r="Q770" s="36">
        <v>200</v>
      </c>
      <c r="R770" s="36">
        <v>150</v>
      </c>
      <c r="S770" s="36">
        <v>140</v>
      </c>
      <c r="T770" s="36">
        <v>130</v>
      </c>
    </row>
    <row r="771" spans="1:20" x14ac:dyDescent="0.2">
      <c r="A771" s="47" t="s">
        <v>628</v>
      </c>
      <c r="B771" s="89">
        <f>VLOOKUP(D771,TabellenSRG!$B$4:$C$2729,2,FALSE)</f>
        <v>249</v>
      </c>
      <c r="C771" t="str">
        <f t="shared" si="12"/>
        <v>2492</v>
      </c>
      <c r="D771" t="s">
        <v>255</v>
      </c>
      <c r="E771">
        <v>4</v>
      </c>
      <c r="N771" s="36">
        <v>40</v>
      </c>
      <c r="O771" s="36">
        <v>40</v>
      </c>
      <c r="P771" s="36">
        <v>50</v>
      </c>
      <c r="Q771" s="36">
        <v>50</v>
      </c>
      <c r="R771" s="36">
        <v>40</v>
      </c>
      <c r="S771" s="36">
        <v>40</v>
      </c>
      <c r="T771" s="36">
        <v>30</v>
      </c>
    </row>
    <row r="772" spans="1:20" x14ac:dyDescent="0.2">
      <c r="A772" s="47" t="s">
        <v>691</v>
      </c>
      <c r="B772" s="89">
        <f>VLOOKUP(D772,TabellenSRG!$B$4:$C$2729,2,FALSE)</f>
        <v>250</v>
      </c>
      <c r="C772" t="str">
        <f t="shared" ref="C772:C835" si="13">B772&amp;A772</f>
        <v>2500</v>
      </c>
      <c r="D772" t="s">
        <v>256</v>
      </c>
      <c r="E772">
        <v>2</v>
      </c>
      <c r="N772" s="36">
        <v>80</v>
      </c>
      <c r="O772" s="36">
        <v>110</v>
      </c>
      <c r="P772" s="36">
        <v>140</v>
      </c>
      <c r="Q772" s="36">
        <v>270</v>
      </c>
      <c r="R772" s="36">
        <v>300</v>
      </c>
      <c r="S772" s="36">
        <v>260</v>
      </c>
      <c r="T772" s="36">
        <v>260</v>
      </c>
    </row>
    <row r="773" spans="1:20" x14ac:dyDescent="0.2">
      <c r="A773" s="47" t="s">
        <v>692</v>
      </c>
      <c r="B773" s="89">
        <f>VLOOKUP(D773,TabellenSRG!$B$4:$C$2729,2,FALSE)</f>
        <v>250</v>
      </c>
      <c r="C773" t="str">
        <f t="shared" si="13"/>
        <v>2501</v>
      </c>
      <c r="D773" t="s">
        <v>256</v>
      </c>
      <c r="E773">
        <v>3</v>
      </c>
      <c r="N773" s="36">
        <v>50</v>
      </c>
      <c r="O773" s="36">
        <v>80</v>
      </c>
      <c r="P773" s="36">
        <v>100</v>
      </c>
      <c r="Q773" s="36">
        <v>220</v>
      </c>
      <c r="R773" s="36">
        <v>230</v>
      </c>
      <c r="S773" s="36">
        <v>200</v>
      </c>
      <c r="T773" s="36">
        <v>190</v>
      </c>
    </row>
    <row r="774" spans="1:20" x14ac:dyDescent="0.2">
      <c r="A774" s="47" t="s">
        <v>628</v>
      </c>
      <c r="B774" s="89">
        <f>VLOOKUP(D774,TabellenSRG!$B$4:$C$2729,2,FALSE)</f>
        <v>250</v>
      </c>
      <c r="C774" t="str">
        <f t="shared" si="13"/>
        <v>2502</v>
      </c>
      <c r="D774" t="s">
        <v>256</v>
      </c>
      <c r="E774">
        <v>4</v>
      </c>
      <c r="N774" s="36">
        <v>40</v>
      </c>
      <c r="O774" s="36">
        <v>40</v>
      </c>
      <c r="P774" s="36">
        <v>40</v>
      </c>
      <c r="Q774" s="36">
        <v>60</v>
      </c>
      <c r="R774" s="36">
        <v>60</v>
      </c>
      <c r="S774" s="36">
        <v>60</v>
      </c>
      <c r="T774" s="36">
        <v>70</v>
      </c>
    </row>
    <row r="775" spans="1:20" x14ac:dyDescent="0.2">
      <c r="A775" s="47" t="s">
        <v>691</v>
      </c>
      <c r="B775" s="89">
        <f>VLOOKUP(D775,TabellenSRG!$B$4:$C$2729,2,FALSE)</f>
        <v>251</v>
      </c>
      <c r="C775" t="str">
        <f t="shared" si="13"/>
        <v>2510</v>
      </c>
      <c r="D775" t="s">
        <v>257</v>
      </c>
      <c r="E775">
        <v>2</v>
      </c>
      <c r="N775" s="36">
        <v>90</v>
      </c>
      <c r="O775" s="36">
        <v>100</v>
      </c>
      <c r="P775" s="36">
        <v>80</v>
      </c>
      <c r="Q775" s="36">
        <v>80</v>
      </c>
      <c r="R775" s="36">
        <v>70</v>
      </c>
      <c r="S775" s="36">
        <v>80</v>
      </c>
      <c r="T775" s="36">
        <v>80</v>
      </c>
    </row>
    <row r="776" spans="1:20" x14ac:dyDescent="0.2">
      <c r="A776" s="47" t="s">
        <v>692</v>
      </c>
      <c r="B776" s="89">
        <f>VLOOKUP(D776,TabellenSRG!$B$4:$C$2729,2,FALSE)</f>
        <v>251</v>
      </c>
      <c r="C776" t="str">
        <f t="shared" si="13"/>
        <v>2511</v>
      </c>
      <c r="D776" t="s">
        <v>257</v>
      </c>
      <c r="E776">
        <v>3</v>
      </c>
      <c r="N776" s="36">
        <v>60</v>
      </c>
      <c r="O776" s="36">
        <v>60</v>
      </c>
      <c r="P776" s="36">
        <v>50</v>
      </c>
      <c r="Q776" s="36">
        <v>50</v>
      </c>
      <c r="R776" s="36">
        <v>40</v>
      </c>
      <c r="S776" s="36">
        <v>40</v>
      </c>
      <c r="T776" s="36">
        <v>40</v>
      </c>
    </row>
    <row r="777" spans="1:20" x14ac:dyDescent="0.2">
      <c r="A777" s="47" t="s">
        <v>628</v>
      </c>
      <c r="B777" s="89">
        <f>VLOOKUP(D777,TabellenSRG!$B$4:$C$2729,2,FALSE)</f>
        <v>251</v>
      </c>
      <c r="C777" t="str">
        <f t="shared" si="13"/>
        <v>2512</v>
      </c>
      <c r="D777" t="s">
        <v>257</v>
      </c>
      <c r="E777">
        <v>4</v>
      </c>
      <c r="N777" s="36">
        <v>30</v>
      </c>
      <c r="O777" s="36">
        <v>40</v>
      </c>
      <c r="P777" s="36">
        <v>30</v>
      </c>
      <c r="Q777" s="36">
        <v>40</v>
      </c>
      <c r="R777" s="36">
        <v>40</v>
      </c>
      <c r="S777" s="36">
        <v>40</v>
      </c>
      <c r="T777" s="36">
        <v>40</v>
      </c>
    </row>
    <row r="778" spans="1:20" x14ac:dyDescent="0.2">
      <c r="A778" s="47" t="s">
        <v>691</v>
      </c>
      <c r="B778" s="89">
        <f>VLOOKUP(D778,TabellenSRG!$B$4:$C$2729,2,FALSE)</f>
        <v>252</v>
      </c>
      <c r="C778" t="str">
        <f t="shared" si="13"/>
        <v>2520</v>
      </c>
      <c r="D778" t="s">
        <v>258</v>
      </c>
      <c r="E778">
        <v>2</v>
      </c>
      <c r="N778" s="36">
        <v>60</v>
      </c>
      <c r="O778" s="36">
        <v>50</v>
      </c>
      <c r="P778" s="36">
        <v>50</v>
      </c>
      <c r="Q778" s="36">
        <v>50</v>
      </c>
      <c r="R778" s="36">
        <v>50</v>
      </c>
      <c r="S778" s="36">
        <v>50</v>
      </c>
      <c r="T778" s="36">
        <v>60</v>
      </c>
    </row>
    <row r="779" spans="1:20" x14ac:dyDescent="0.2">
      <c r="A779" s="47" t="s">
        <v>692</v>
      </c>
      <c r="B779" s="89">
        <f>VLOOKUP(D779,TabellenSRG!$B$4:$C$2729,2,FALSE)</f>
        <v>252</v>
      </c>
      <c r="C779" t="str">
        <f t="shared" si="13"/>
        <v>2521</v>
      </c>
      <c r="D779" t="s">
        <v>258</v>
      </c>
      <c r="E779">
        <v>3</v>
      </c>
      <c r="N779" s="36">
        <v>50</v>
      </c>
      <c r="O779" s="36">
        <v>50</v>
      </c>
      <c r="P779" s="36">
        <v>50</v>
      </c>
      <c r="Q779" s="36">
        <v>40</v>
      </c>
      <c r="R779" s="36">
        <v>40</v>
      </c>
      <c r="S779" s="36">
        <v>50</v>
      </c>
      <c r="T779" s="36">
        <v>60</v>
      </c>
    </row>
    <row r="780" spans="1:20" x14ac:dyDescent="0.2">
      <c r="A780" s="47" t="s">
        <v>628</v>
      </c>
      <c r="B780" s="89">
        <f>VLOOKUP(D780,TabellenSRG!$B$4:$C$2729,2,FALSE)</f>
        <v>252</v>
      </c>
      <c r="C780" t="str">
        <f t="shared" si="13"/>
        <v>2522</v>
      </c>
      <c r="D780" t="s">
        <v>258</v>
      </c>
      <c r="E780">
        <v>4</v>
      </c>
      <c r="N780" s="36">
        <v>10</v>
      </c>
      <c r="O780" s="36">
        <v>10</v>
      </c>
      <c r="P780" s="36">
        <v>10</v>
      </c>
      <c r="Q780" s="36">
        <v>10</v>
      </c>
      <c r="R780" s="36">
        <v>10</v>
      </c>
      <c r="S780" s="36">
        <v>10</v>
      </c>
      <c r="T780" s="36">
        <v>10</v>
      </c>
    </row>
    <row r="781" spans="1:20" x14ac:dyDescent="0.2">
      <c r="A781" s="47" t="s">
        <v>691</v>
      </c>
      <c r="B781" s="89">
        <f>VLOOKUP(D781,TabellenSRG!$B$4:$C$2729,2,FALSE)</f>
        <v>253</v>
      </c>
      <c r="C781" t="str">
        <f t="shared" si="13"/>
        <v>2530</v>
      </c>
      <c r="D781" t="s">
        <v>259</v>
      </c>
      <c r="E781">
        <v>2</v>
      </c>
      <c r="N781" s="36">
        <v>620</v>
      </c>
      <c r="O781" s="36">
        <v>610</v>
      </c>
      <c r="P781" s="36">
        <v>610</v>
      </c>
      <c r="Q781" s="36">
        <v>620</v>
      </c>
      <c r="R781" s="36">
        <v>610</v>
      </c>
      <c r="S781" s="36">
        <v>620</v>
      </c>
      <c r="T781" s="36">
        <v>620</v>
      </c>
    </row>
    <row r="782" spans="1:20" x14ac:dyDescent="0.2">
      <c r="A782" s="47" t="s">
        <v>692</v>
      </c>
      <c r="B782" s="89">
        <f>VLOOKUP(D782,TabellenSRG!$B$4:$C$2729,2,FALSE)</f>
        <v>253</v>
      </c>
      <c r="C782" t="str">
        <f t="shared" si="13"/>
        <v>2531</v>
      </c>
      <c r="D782" t="s">
        <v>259</v>
      </c>
      <c r="E782">
        <v>3</v>
      </c>
      <c r="N782" s="36">
        <v>510</v>
      </c>
      <c r="O782" s="36">
        <v>500</v>
      </c>
      <c r="P782" s="36">
        <v>490</v>
      </c>
      <c r="Q782" s="36">
        <v>500</v>
      </c>
      <c r="R782" s="36">
        <v>480</v>
      </c>
      <c r="S782" s="36">
        <v>470</v>
      </c>
      <c r="T782" s="36">
        <v>450</v>
      </c>
    </row>
    <row r="783" spans="1:20" x14ac:dyDescent="0.2">
      <c r="A783" s="47" t="s">
        <v>628</v>
      </c>
      <c r="B783" s="89">
        <f>VLOOKUP(D783,TabellenSRG!$B$4:$C$2729,2,FALSE)</f>
        <v>253</v>
      </c>
      <c r="C783" t="str">
        <f t="shared" si="13"/>
        <v>2532</v>
      </c>
      <c r="D783" t="s">
        <v>259</v>
      </c>
      <c r="E783">
        <v>4</v>
      </c>
      <c r="N783" s="36">
        <v>130</v>
      </c>
      <c r="O783" s="36">
        <v>140</v>
      </c>
      <c r="P783" s="36">
        <v>130</v>
      </c>
      <c r="Q783" s="36">
        <v>130</v>
      </c>
      <c r="R783" s="36">
        <v>140</v>
      </c>
      <c r="S783" s="36">
        <v>160</v>
      </c>
      <c r="T783" s="36">
        <v>150</v>
      </c>
    </row>
    <row r="784" spans="1:20" x14ac:dyDescent="0.2">
      <c r="A784" s="47" t="s">
        <v>691</v>
      </c>
      <c r="B784" s="89">
        <f>VLOOKUP(D784,TabellenSRG!$B$4:$C$2729,2,FALSE)</f>
        <v>254</v>
      </c>
      <c r="C784" t="str">
        <f t="shared" si="13"/>
        <v>2540</v>
      </c>
      <c r="D784" t="s">
        <v>260</v>
      </c>
      <c r="E784">
        <v>2</v>
      </c>
      <c r="N784" s="36">
        <v>130</v>
      </c>
      <c r="O784" s="36">
        <v>190</v>
      </c>
      <c r="P784" s="36">
        <v>230</v>
      </c>
      <c r="Q784" s="36">
        <v>240</v>
      </c>
      <c r="R784" s="36">
        <v>210</v>
      </c>
      <c r="S784" s="36">
        <v>170</v>
      </c>
      <c r="T784" s="36">
        <v>170</v>
      </c>
    </row>
    <row r="785" spans="1:20" x14ac:dyDescent="0.2">
      <c r="A785" s="47" t="s">
        <v>692</v>
      </c>
      <c r="B785" s="89">
        <f>VLOOKUP(D785,TabellenSRG!$B$4:$C$2729,2,FALSE)</f>
        <v>254</v>
      </c>
      <c r="C785" t="str">
        <f t="shared" si="13"/>
        <v>2541</v>
      </c>
      <c r="D785" t="s">
        <v>260</v>
      </c>
      <c r="E785">
        <v>3</v>
      </c>
      <c r="N785" s="36">
        <v>80</v>
      </c>
      <c r="O785" s="36">
        <v>120</v>
      </c>
      <c r="P785" s="36">
        <v>150</v>
      </c>
      <c r="Q785" s="36">
        <v>150</v>
      </c>
      <c r="R785" s="36">
        <v>140</v>
      </c>
      <c r="S785" s="36">
        <v>100</v>
      </c>
      <c r="T785" s="36">
        <v>90</v>
      </c>
    </row>
    <row r="786" spans="1:20" x14ac:dyDescent="0.2">
      <c r="A786" s="47" t="s">
        <v>628</v>
      </c>
      <c r="B786" s="89">
        <f>VLOOKUP(D786,TabellenSRG!$B$4:$C$2729,2,FALSE)</f>
        <v>254</v>
      </c>
      <c r="C786" t="str">
        <f t="shared" si="13"/>
        <v>2542</v>
      </c>
      <c r="D786" t="s">
        <v>260</v>
      </c>
      <c r="E786">
        <v>4</v>
      </c>
      <c r="N786" s="36">
        <v>40</v>
      </c>
      <c r="O786" s="36">
        <v>60</v>
      </c>
      <c r="P786" s="36">
        <v>60</v>
      </c>
      <c r="Q786" s="36">
        <v>70</v>
      </c>
      <c r="R786" s="36">
        <v>70</v>
      </c>
      <c r="S786" s="36">
        <v>60</v>
      </c>
      <c r="T786" s="36">
        <v>70</v>
      </c>
    </row>
    <row r="787" spans="1:20" x14ac:dyDescent="0.2">
      <c r="A787" s="47" t="s">
        <v>691</v>
      </c>
      <c r="B787" s="89">
        <f>VLOOKUP(D787,TabellenSRG!$B$4:$C$2729,2,FALSE)</f>
        <v>255</v>
      </c>
      <c r="C787" t="str">
        <f t="shared" si="13"/>
        <v>2550</v>
      </c>
      <c r="D787" t="s">
        <v>261</v>
      </c>
      <c r="E787">
        <v>2</v>
      </c>
      <c r="N787" s="36">
        <v>390</v>
      </c>
      <c r="O787" s="36">
        <v>420</v>
      </c>
      <c r="P787" s="36">
        <v>410</v>
      </c>
      <c r="Q787" s="36">
        <v>430</v>
      </c>
      <c r="R787" s="36">
        <v>450</v>
      </c>
      <c r="S787" s="36">
        <v>440</v>
      </c>
      <c r="T787" s="36">
        <v>430</v>
      </c>
    </row>
    <row r="788" spans="1:20" x14ac:dyDescent="0.2">
      <c r="A788" s="47" t="s">
        <v>692</v>
      </c>
      <c r="B788" s="89">
        <f>VLOOKUP(D788,TabellenSRG!$B$4:$C$2729,2,FALSE)</f>
        <v>255</v>
      </c>
      <c r="C788" t="str">
        <f t="shared" si="13"/>
        <v>2551</v>
      </c>
      <c r="D788" t="s">
        <v>261</v>
      </c>
      <c r="E788">
        <v>3</v>
      </c>
      <c r="N788" s="36">
        <v>310</v>
      </c>
      <c r="O788" s="36">
        <v>310</v>
      </c>
      <c r="P788" s="36">
        <v>310</v>
      </c>
      <c r="Q788" s="36">
        <v>330</v>
      </c>
      <c r="R788" s="36">
        <v>350</v>
      </c>
      <c r="S788" s="36">
        <v>340</v>
      </c>
      <c r="T788" s="36">
        <v>330</v>
      </c>
    </row>
    <row r="789" spans="1:20" x14ac:dyDescent="0.2">
      <c r="A789" s="47" t="s">
        <v>628</v>
      </c>
      <c r="B789" s="89">
        <f>VLOOKUP(D789,TabellenSRG!$B$4:$C$2729,2,FALSE)</f>
        <v>255</v>
      </c>
      <c r="C789" t="str">
        <f t="shared" si="13"/>
        <v>2552</v>
      </c>
      <c r="D789" t="s">
        <v>261</v>
      </c>
      <c r="E789">
        <v>4</v>
      </c>
      <c r="N789" s="36">
        <v>110</v>
      </c>
      <c r="O789" s="36">
        <v>120</v>
      </c>
      <c r="P789" s="36">
        <v>130</v>
      </c>
      <c r="Q789" s="36">
        <v>120</v>
      </c>
      <c r="R789" s="36">
        <v>120</v>
      </c>
      <c r="S789" s="36">
        <v>130</v>
      </c>
      <c r="T789" s="36">
        <v>130</v>
      </c>
    </row>
    <row r="790" spans="1:20" x14ac:dyDescent="0.2">
      <c r="A790" s="47" t="s">
        <v>691</v>
      </c>
      <c r="B790" s="89">
        <f>VLOOKUP(D790,TabellenSRG!$B$4:$C$2729,2,FALSE)</f>
        <v>256</v>
      </c>
      <c r="C790" t="str">
        <f t="shared" si="13"/>
        <v>2560</v>
      </c>
      <c r="D790" t="s">
        <v>262</v>
      </c>
      <c r="E790">
        <v>2</v>
      </c>
      <c r="N790" s="36">
        <v>290</v>
      </c>
      <c r="O790" s="36">
        <v>290</v>
      </c>
      <c r="P790" s="36">
        <v>270</v>
      </c>
      <c r="Q790" s="36">
        <v>260</v>
      </c>
      <c r="R790" s="36">
        <v>250</v>
      </c>
      <c r="S790" s="36">
        <v>250</v>
      </c>
      <c r="T790" s="36">
        <v>250</v>
      </c>
    </row>
    <row r="791" spans="1:20" x14ac:dyDescent="0.2">
      <c r="A791" s="47" t="s">
        <v>692</v>
      </c>
      <c r="B791" s="89">
        <f>VLOOKUP(D791,TabellenSRG!$B$4:$C$2729,2,FALSE)</f>
        <v>256</v>
      </c>
      <c r="C791" t="str">
        <f t="shared" si="13"/>
        <v>2561</v>
      </c>
      <c r="D791" t="s">
        <v>262</v>
      </c>
      <c r="E791">
        <v>3</v>
      </c>
      <c r="N791" s="36">
        <v>270</v>
      </c>
      <c r="O791" s="36">
        <v>260</v>
      </c>
      <c r="P791" s="36">
        <v>250</v>
      </c>
      <c r="Q791" s="36">
        <v>240</v>
      </c>
      <c r="R791" s="36">
        <v>220</v>
      </c>
      <c r="S791" s="36">
        <v>220</v>
      </c>
      <c r="T791" s="36">
        <v>220</v>
      </c>
    </row>
    <row r="792" spans="1:20" x14ac:dyDescent="0.2">
      <c r="A792" s="47" t="s">
        <v>628</v>
      </c>
      <c r="B792" s="89">
        <f>VLOOKUP(D792,TabellenSRG!$B$4:$C$2729,2,FALSE)</f>
        <v>256</v>
      </c>
      <c r="C792" t="str">
        <f t="shared" si="13"/>
        <v>2562</v>
      </c>
      <c r="D792" t="s">
        <v>262</v>
      </c>
      <c r="E792">
        <v>4</v>
      </c>
      <c r="N792" s="36">
        <v>40</v>
      </c>
      <c r="O792" s="36">
        <v>50</v>
      </c>
      <c r="P792" s="36">
        <v>50</v>
      </c>
      <c r="Q792" s="36">
        <v>50</v>
      </c>
      <c r="R792" s="36">
        <v>50</v>
      </c>
      <c r="S792" s="36">
        <v>60</v>
      </c>
      <c r="T792" s="36">
        <v>50</v>
      </c>
    </row>
    <row r="793" spans="1:20" x14ac:dyDescent="0.2">
      <c r="A793" s="47" t="s">
        <v>691</v>
      </c>
      <c r="B793" s="89">
        <f>VLOOKUP(D793,TabellenSRG!$B$4:$C$2729,2,FALSE)</f>
        <v>257</v>
      </c>
      <c r="C793" t="str">
        <f t="shared" si="13"/>
        <v>2570</v>
      </c>
      <c r="D793" t="s">
        <v>263</v>
      </c>
      <c r="E793">
        <v>2</v>
      </c>
      <c r="N793" s="36">
        <v>320</v>
      </c>
      <c r="O793" s="36">
        <v>330</v>
      </c>
      <c r="P793" s="36">
        <v>340</v>
      </c>
      <c r="Q793" s="36">
        <v>370</v>
      </c>
      <c r="R793" s="36">
        <v>390</v>
      </c>
      <c r="S793" s="36">
        <v>320</v>
      </c>
      <c r="T793" s="36">
        <v>310</v>
      </c>
    </row>
    <row r="794" spans="1:20" x14ac:dyDescent="0.2">
      <c r="A794" s="47" t="s">
        <v>692</v>
      </c>
      <c r="B794" s="89">
        <f>VLOOKUP(D794,TabellenSRG!$B$4:$C$2729,2,FALSE)</f>
        <v>257</v>
      </c>
      <c r="C794" t="str">
        <f t="shared" si="13"/>
        <v>2571</v>
      </c>
      <c r="D794" t="s">
        <v>263</v>
      </c>
      <c r="E794">
        <v>3</v>
      </c>
      <c r="N794" s="36">
        <v>230</v>
      </c>
      <c r="O794" s="36">
        <v>230</v>
      </c>
      <c r="P794" s="36">
        <v>250</v>
      </c>
      <c r="Q794" s="36">
        <v>270</v>
      </c>
      <c r="R794" s="36">
        <v>280</v>
      </c>
      <c r="S794" s="36">
        <v>270</v>
      </c>
      <c r="T794" s="36">
        <v>250</v>
      </c>
    </row>
    <row r="795" spans="1:20" x14ac:dyDescent="0.2">
      <c r="A795" s="47" t="s">
        <v>628</v>
      </c>
      <c r="B795" s="89">
        <f>VLOOKUP(D795,TabellenSRG!$B$4:$C$2729,2,FALSE)</f>
        <v>257</v>
      </c>
      <c r="C795" t="str">
        <f t="shared" si="13"/>
        <v>2572</v>
      </c>
      <c r="D795" t="s">
        <v>263</v>
      </c>
      <c r="E795">
        <v>4</v>
      </c>
      <c r="N795" s="36">
        <v>80</v>
      </c>
      <c r="O795" s="36">
        <v>90</v>
      </c>
      <c r="P795" s="36">
        <v>90</v>
      </c>
      <c r="Q795" s="36">
        <v>90</v>
      </c>
      <c r="R795" s="36">
        <v>90</v>
      </c>
      <c r="S795" s="36">
        <v>60</v>
      </c>
      <c r="T795" s="36">
        <v>70</v>
      </c>
    </row>
    <row r="796" spans="1:20" x14ac:dyDescent="0.2">
      <c r="A796" s="47" t="s">
        <v>691</v>
      </c>
      <c r="B796" s="89">
        <f>VLOOKUP(D796,TabellenSRG!$B$4:$C$2729,2,FALSE)</f>
        <v>258</v>
      </c>
      <c r="C796" t="str">
        <f t="shared" si="13"/>
        <v>2580</v>
      </c>
      <c r="D796" t="s">
        <v>264</v>
      </c>
      <c r="E796">
        <v>2</v>
      </c>
      <c r="N796" s="36">
        <v>850</v>
      </c>
      <c r="O796" s="36">
        <v>850</v>
      </c>
      <c r="P796" s="36">
        <v>850</v>
      </c>
      <c r="Q796" s="36">
        <v>830</v>
      </c>
      <c r="R796" s="36">
        <v>810</v>
      </c>
      <c r="S796" s="36">
        <v>830</v>
      </c>
      <c r="T796" s="36">
        <v>780</v>
      </c>
    </row>
    <row r="797" spans="1:20" x14ac:dyDescent="0.2">
      <c r="A797" s="47" t="s">
        <v>692</v>
      </c>
      <c r="B797" s="89">
        <f>VLOOKUP(D797,TabellenSRG!$B$4:$C$2729,2,FALSE)</f>
        <v>258</v>
      </c>
      <c r="C797" t="str">
        <f t="shared" si="13"/>
        <v>2581</v>
      </c>
      <c r="D797" t="s">
        <v>264</v>
      </c>
      <c r="E797">
        <v>3</v>
      </c>
      <c r="N797" s="36">
        <v>690</v>
      </c>
      <c r="O797" s="36">
        <v>670</v>
      </c>
      <c r="P797" s="36">
        <v>660</v>
      </c>
      <c r="Q797" s="36">
        <v>640</v>
      </c>
      <c r="R797" s="36">
        <v>610</v>
      </c>
      <c r="S797" s="36">
        <v>630</v>
      </c>
      <c r="T797" s="36">
        <v>580</v>
      </c>
    </row>
    <row r="798" spans="1:20" x14ac:dyDescent="0.2">
      <c r="A798" s="47" t="s">
        <v>628</v>
      </c>
      <c r="B798" s="89">
        <f>VLOOKUP(D798,TabellenSRG!$B$4:$C$2729,2,FALSE)</f>
        <v>258</v>
      </c>
      <c r="C798" t="str">
        <f t="shared" si="13"/>
        <v>2582</v>
      </c>
      <c r="D798" t="s">
        <v>264</v>
      </c>
      <c r="E798">
        <v>4</v>
      </c>
      <c r="N798" s="36">
        <v>160</v>
      </c>
      <c r="O798" s="36">
        <v>180</v>
      </c>
      <c r="P798" s="36">
        <v>180</v>
      </c>
      <c r="Q798" s="36">
        <v>190</v>
      </c>
      <c r="R798" s="36">
        <v>200</v>
      </c>
      <c r="S798" s="36">
        <v>190</v>
      </c>
      <c r="T798" s="36">
        <v>210</v>
      </c>
    </row>
    <row r="799" spans="1:20" x14ac:dyDescent="0.2">
      <c r="A799" s="47" t="s">
        <v>691</v>
      </c>
      <c r="B799" s="89">
        <f>VLOOKUP(D799,TabellenSRG!$B$4:$C$2729,2,FALSE)</f>
        <v>259</v>
      </c>
      <c r="C799" t="str">
        <f t="shared" si="13"/>
        <v>2590</v>
      </c>
      <c r="D799" t="s">
        <v>265</v>
      </c>
      <c r="E799">
        <v>2</v>
      </c>
      <c r="N799" s="36">
        <v>50</v>
      </c>
      <c r="O799" s="36">
        <v>60</v>
      </c>
      <c r="P799" s="36">
        <v>60</v>
      </c>
      <c r="Q799" s="36">
        <v>60</v>
      </c>
      <c r="R799" s="36">
        <v>70</v>
      </c>
      <c r="S799" s="36">
        <v>80</v>
      </c>
      <c r="T799" s="36">
        <v>80</v>
      </c>
    </row>
    <row r="800" spans="1:20" x14ac:dyDescent="0.2">
      <c r="A800" s="47" t="s">
        <v>692</v>
      </c>
      <c r="B800" s="89">
        <f>VLOOKUP(D800,TabellenSRG!$B$4:$C$2729,2,FALSE)</f>
        <v>259</v>
      </c>
      <c r="C800" t="str">
        <f t="shared" si="13"/>
        <v>2591</v>
      </c>
      <c r="D800" t="s">
        <v>265</v>
      </c>
      <c r="E800">
        <v>3</v>
      </c>
      <c r="N800" s="36">
        <v>30</v>
      </c>
      <c r="O800" s="36">
        <v>30</v>
      </c>
      <c r="P800" s="36">
        <v>30</v>
      </c>
      <c r="Q800" s="36">
        <v>30</v>
      </c>
      <c r="R800" s="36">
        <v>30</v>
      </c>
      <c r="S800" s="36">
        <v>40</v>
      </c>
      <c r="T800" s="36">
        <v>30</v>
      </c>
    </row>
    <row r="801" spans="1:20" x14ac:dyDescent="0.2">
      <c r="A801" s="47" t="s">
        <v>628</v>
      </c>
      <c r="B801" s="89">
        <f>VLOOKUP(D801,TabellenSRG!$B$4:$C$2729,2,FALSE)</f>
        <v>259</v>
      </c>
      <c r="C801" t="str">
        <f t="shared" si="13"/>
        <v>2592</v>
      </c>
      <c r="D801" t="s">
        <v>265</v>
      </c>
      <c r="E801">
        <v>4</v>
      </c>
      <c r="N801" s="36">
        <v>20</v>
      </c>
      <c r="O801" s="36">
        <v>30</v>
      </c>
      <c r="P801" s="36">
        <v>30</v>
      </c>
      <c r="Q801" s="36">
        <v>40</v>
      </c>
      <c r="R801" s="36">
        <v>40</v>
      </c>
      <c r="S801" s="36">
        <v>50</v>
      </c>
      <c r="T801" s="36">
        <v>50</v>
      </c>
    </row>
    <row r="802" spans="1:20" x14ac:dyDescent="0.2">
      <c r="A802" s="47" t="s">
        <v>691</v>
      </c>
      <c r="B802" s="89">
        <f>VLOOKUP(D802,TabellenSRG!$B$4:$C$2729,2,FALSE)</f>
        <v>260</v>
      </c>
      <c r="C802" t="str">
        <f t="shared" si="13"/>
        <v>2600</v>
      </c>
      <c r="D802" t="s">
        <v>266</v>
      </c>
      <c r="E802">
        <v>2</v>
      </c>
      <c r="N802" s="36">
        <v>380</v>
      </c>
      <c r="O802" s="36">
        <v>390</v>
      </c>
      <c r="P802" s="36">
        <v>400</v>
      </c>
      <c r="Q802" s="36">
        <v>390</v>
      </c>
      <c r="R802" s="36">
        <v>400</v>
      </c>
      <c r="S802" s="36">
        <v>410</v>
      </c>
      <c r="T802" s="36">
        <v>400</v>
      </c>
    </row>
    <row r="803" spans="1:20" x14ac:dyDescent="0.2">
      <c r="A803" s="47" t="s">
        <v>692</v>
      </c>
      <c r="B803" s="89">
        <f>VLOOKUP(D803,TabellenSRG!$B$4:$C$2729,2,FALSE)</f>
        <v>260</v>
      </c>
      <c r="C803" t="str">
        <f t="shared" si="13"/>
        <v>2601</v>
      </c>
      <c r="D803" t="s">
        <v>266</v>
      </c>
      <c r="E803">
        <v>3</v>
      </c>
      <c r="N803" s="36">
        <v>330</v>
      </c>
      <c r="O803" s="36">
        <v>340</v>
      </c>
      <c r="P803" s="36">
        <v>340</v>
      </c>
      <c r="Q803" s="36">
        <v>340</v>
      </c>
      <c r="R803" s="36">
        <v>350</v>
      </c>
      <c r="S803" s="36">
        <v>340</v>
      </c>
      <c r="T803" s="36">
        <v>330</v>
      </c>
    </row>
    <row r="804" spans="1:20" x14ac:dyDescent="0.2">
      <c r="A804" s="47" t="s">
        <v>628</v>
      </c>
      <c r="B804" s="89">
        <f>VLOOKUP(D804,TabellenSRG!$B$4:$C$2729,2,FALSE)</f>
        <v>260</v>
      </c>
      <c r="C804" t="str">
        <f t="shared" si="13"/>
        <v>2602</v>
      </c>
      <c r="D804" t="s">
        <v>266</v>
      </c>
      <c r="E804">
        <v>4</v>
      </c>
      <c r="N804" s="36">
        <v>50</v>
      </c>
      <c r="O804" s="36">
        <v>60</v>
      </c>
      <c r="P804" s="36">
        <v>70</v>
      </c>
      <c r="Q804" s="36">
        <v>60</v>
      </c>
      <c r="R804" s="36">
        <v>70</v>
      </c>
      <c r="S804" s="36">
        <v>90</v>
      </c>
      <c r="T804" s="36">
        <v>90</v>
      </c>
    </row>
    <row r="805" spans="1:20" x14ac:dyDescent="0.2">
      <c r="A805" s="47" t="s">
        <v>691</v>
      </c>
      <c r="B805" s="89">
        <f>VLOOKUP(D805,TabellenSRG!$B$4:$C$2729,2,FALSE)</f>
        <v>261</v>
      </c>
      <c r="C805" t="str">
        <f t="shared" si="13"/>
        <v>2610</v>
      </c>
      <c r="D805" t="s">
        <v>267</v>
      </c>
      <c r="E805">
        <v>2</v>
      </c>
      <c r="N805" s="36">
        <v>220</v>
      </c>
      <c r="O805" s="36">
        <v>230</v>
      </c>
      <c r="P805" s="36">
        <v>230</v>
      </c>
      <c r="Q805" s="36">
        <v>210</v>
      </c>
      <c r="R805" s="36">
        <v>220</v>
      </c>
      <c r="S805" s="36">
        <v>230</v>
      </c>
      <c r="T805" s="36">
        <v>230</v>
      </c>
    </row>
    <row r="806" spans="1:20" x14ac:dyDescent="0.2">
      <c r="A806" s="47" t="s">
        <v>692</v>
      </c>
      <c r="B806" s="89">
        <f>VLOOKUP(D806,TabellenSRG!$B$4:$C$2729,2,FALSE)</f>
        <v>261</v>
      </c>
      <c r="C806" t="str">
        <f t="shared" si="13"/>
        <v>2611</v>
      </c>
      <c r="D806" t="s">
        <v>267</v>
      </c>
      <c r="E806">
        <v>3</v>
      </c>
      <c r="N806" s="36">
        <v>190</v>
      </c>
      <c r="O806" s="36">
        <v>190</v>
      </c>
      <c r="P806" s="36">
        <v>200</v>
      </c>
      <c r="Q806" s="36">
        <v>180</v>
      </c>
      <c r="R806" s="36">
        <v>190</v>
      </c>
      <c r="S806" s="36">
        <v>190</v>
      </c>
      <c r="T806" s="36">
        <v>190</v>
      </c>
    </row>
    <row r="807" spans="1:20" x14ac:dyDescent="0.2">
      <c r="A807" s="47" t="s">
        <v>628</v>
      </c>
      <c r="B807" s="89">
        <f>VLOOKUP(D807,TabellenSRG!$B$4:$C$2729,2,FALSE)</f>
        <v>261</v>
      </c>
      <c r="C807" t="str">
        <f t="shared" si="13"/>
        <v>2612</v>
      </c>
      <c r="D807" t="s">
        <v>267</v>
      </c>
      <c r="E807">
        <v>4</v>
      </c>
      <c r="N807" s="36">
        <v>40</v>
      </c>
      <c r="O807" s="36">
        <v>40</v>
      </c>
      <c r="P807" s="36">
        <v>40</v>
      </c>
      <c r="Q807" s="36">
        <v>50</v>
      </c>
      <c r="R807" s="36">
        <v>50</v>
      </c>
      <c r="S807" s="36">
        <v>50</v>
      </c>
      <c r="T807" s="36">
        <v>60</v>
      </c>
    </row>
    <row r="808" spans="1:20" x14ac:dyDescent="0.2">
      <c r="A808" s="47" t="s">
        <v>691</v>
      </c>
      <c r="B808" s="89">
        <f>VLOOKUP(D808,TabellenSRG!$B$4:$C$2729,2,FALSE)</f>
        <v>262</v>
      </c>
      <c r="C808" t="str">
        <f t="shared" si="13"/>
        <v>2620</v>
      </c>
      <c r="D808" t="s">
        <v>268</v>
      </c>
      <c r="E808">
        <v>2</v>
      </c>
      <c r="N808" s="36">
        <v>370</v>
      </c>
      <c r="O808" s="36">
        <v>400</v>
      </c>
      <c r="P808" s="36">
        <v>450</v>
      </c>
      <c r="Q808" s="36">
        <v>490</v>
      </c>
      <c r="R808" s="36">
        <v>510</v>
      </c>
      <c r="S808" s="36">
        <v>500</v>
      </c>
      <c r="T808" s="36">
        <v>500</v>
      </c>
    </row>
    <row r="809" spans="1:20" x14ac:dyDescent="0.2">
      <c r="A809" s="47" t="s">
        <v>692</v>
      </c>
      <c r="B809" s="89">
        <f>VLOOKUP(D809,TabellenSRG!$B$4:$C$2729,2,FALSE)</f>
        <v>262</v>
      </c>
      <c r="C809" t="str">
        <f t="shared" si="13"/>
        <v>2621</v>
      </c>
      <c r="D809" t="s">
        <v>268</v>
      </c>
      <c r="E809">
        <v>3</v>
      </c>
      <c r="N809" s="36">
        <v>310</v>
      </c>
      <c r="O809" s="36">
        <v>330</v>
      </c>
      <c r="P809" s="36">
        <v>370</v>
      </c>
      <c r="Q809" s="36">
        <v>390</v>
      </c>
      <c r="R809" s="36">
        <v>400</v>
      </c>
      <c r="S809" s="36">
        <v>390</v>
      </c>
      <c r="T809" s="36">
        <v>380</v>
      </c>
    </row>
    <row r="810" spans="1:20" x14ac:dyDescent="0.2">
      <c r="A810" s="47" t="s">
        <v>628</v>
      </c>
      <c r="B810" s="89">
        <f>VLOOKUP(D810,TabellenSRG!$B$4:$C$2729,2,FALSE)</f>
        <v>262</v>
      </c>
      <c r="C810" t="str">
        <f t="shared" si="13"/>
        <v>2622</v>
      </c>
      <c r="D810" t="s">
        <v>268</v>
      </c>
      <c r="E810">
        <v>4</v>
      </c>
      <c r="N810" s="36">
        <v>70</v>
      </c>
      <c r="O810" s="36">
        <v>90</v>
      </c>
      <c r="P810" s="36">
        <v>100</v>
      </c>
      <c r="Q810" s="36">
        <v>100</v>
      </c>
      <c r="R810" s="36">
        <v>110</v>
      </c>
      <c r="S810" s="36">
        <v>110</v>
      </c>
      <c r="T810" s="36">
        <v>120</v>
      </c>
    </row>
    <row r="811" spans="1:20" x14ac:dyDescent="0.2">
      <c r="A811" s="47" t="s">
        <v>691</v>
      </c>
      <c r="B811" s="89">
        <f>VLOOKUP(D811,TabellenSRG!$B$4:$C$2729,2,FALSE)</f>
        <v>263</v>
      </c>
      <c r="C811" t="str">
        <f t="shared" si="13"/>
        <v>2630</v>
      </c>
      <c r="D811" t="s">
        <v>269</v>
      </c>
      <c r="E811">
        <v>2</v>
      </c>
      <c r="N811" s="36">
        <v>10</v>
      </c>
      <c r="O811" s="36">
        <v>10</v>
      </c>
      <c r="P811" s="36">
        <v>10</v>
      </c>
      <c r="Q811" s="36">
        <v>10</v>
      </c>
      <c r="R811" s="36">
        <v>0</v>
      </c>
      <c r="S811" s="36">
        <v>0</v>
      </c>
      <c r="T811" s="36">
        <v>10</v>
      </c>
    </row>
    <row r="812" spans="1:20" x14ac:dyDescent="0.2">
      <c r="A812" s="47" t="s">
        <v>692</v>
      </c>
      <c r="B812" s="89">
        <f>VLOOKUP(D812,TabellenSRG!$B$4:$C$2729,2,FALSE)</f>
        <v>263</v>
      </c>
      <c r="C812" t="str">
        <f t="shared" si="13"/>
        <v>2631</v>
      </c>
      <c r="D812" t="s">
        <v>269</v>
      </c>
      <c r="E812">
        <v>3</v>
      </c>
      <c r="N812" s="36">
        <v>10</v>
      </c>
      <c r="O812" s="36">
        <v>0</v>
      </c>
      <c r="P812" s="36">
        <v>0</v>
      </c>
      <c r="Q812" s="36">
        <v>10</v>
      </c>
      <c r="R812" s="36">
        <v>0</v>
      </c>
      <c r="S812" s="36">
        <v>0</v>
      </c>
      <c r="T812" s="36">
        <v>10</v>
      </c>
    </row>
    <row r="813" spans="1:20" x14ac:dyDescent="0.2">
      <c r="A813" s="47" t="s">
        <v>628</v>
      </c>
      <c r="B813" s="89">
        <f>VLOOKUP(D813,TabellenSRG!$B$4:$C$2729,2,FALSE)</f>
        <v>263</v>
      </c>
      <c r="C813" t="str">
        <f t="shared" si="13"/>
        <v>2632</v>
      </c>
      <c r="D813" t="s">
        <v>269</v>
      </c>
      <c r="E813">
        <v>4</v>
      </c>
      <c r="N813" s="36">
        <v>0</v>
      </c>
      <c r="O813" s="36">
        <v>0</v>
      </c>
      <c r="P813" s="36">
        <v>0</v>
      </c>
      <c r="Q813" s="36">
        <v>0</v>
      </c>
      <c r="R813" s="36">
        <v>0</v>
      </c>
      <c r="S813" s="36">
        <v>0</v>
      </c>
      <c r="T813" s="36">
        <v>0</v>
      </c>
    </row>
    <row r="814" spans="1:20" x14ac:dyDescent="0.2">
      <c r="A814" s="47" t="s">
        <v>691</v>
      </c>
      <c r="B814" s="89">
        <f>VLOOKUP(D814,TabellenSRG!$B$4:$C$2729,2,FALSE)</f>
        <v>264</v>
      </c>
      <c r="C814" t="str">
        <f t="shared" si="13"/>
        <v>2640</v>
      </c>
      <c r="D814" t="s">
        <v>270</v>
      </c>
      <c r="E814">
        <v>2</v>
      </c>
      <c r="N814" s="36">
        <v>90</v>
      </c>
      <c r="O814" s="36">
        <v>90</v>
      </c>
      <c r="P814" s="36">
        <v>100</v>
      </c>
      <c r="Q814" s="36">
        <v>90</v>
      </c>
      <c r="R814" s="36">
        <v>100</v>
      </c>
      <c r="S814" s="36">
        <v>100</v>
      </c>
      <c r="T814" s="36">
        <v>90</v>
      </c>
    </row>
    <row r="815" spans="1:20" x14ac:dyDescent="0.2">
      <c r="A815" s="47" t="s">
        <v>692</v>
      </c>
      <c r="B815" s="89">
        <f>VLOOKUP(D815,TabellenSRG!$B$4:$C$2729,2,FALSE)</f>
        <v>264</v>
      </c>
      <c r="C815" t="str">
        <f t="shared" si="13"/>
        <v>2641</v>
      </c>
      <c r="D815" t="s">
        <v>270</v>
      </c>
      <c r="E815">
        <v>3</v>
      </c>
      <c r="N815" s="36">
        <v>90</v>
      </c>
      <c r="O815" s="36">
        <v>80</v>
      </c>
      <c r="P815" s="36">
        <v>80</v>
      </c>
      <c r="Q815" s="36">
        <v>80</v>
      </c>
      <c r="R815" s="36">
        <v>70</v>
      </c>
      <c r="S815" s="36">
        <v>70</v>
      </c>
      <c r="T815" s="36">
        <v>60</v>
      </c>
    </row>
    <row r="816" spans="1:20" x14ac:dyDescent="0.2">
      <c r="A816" s="47" t="s">
        <v>628</v>
      </c>
      <c r="B816" s="89">
        <f>VLOOKUP(D816,TabellenSRG!$B$4:$C$2729,2,FALSE)</f>
        <v>264</v>
      </c>
      <c r="C816" t="str">
        <f t="shared" si="13"/>
        <v>2642</v>
      </c>
      <c r="D816" t="s">
        <v>270</v>
      </c>
      <c r="E816">
        <v>4</v>
      </c>
      <c r="N816" s="36">
        <v>10</v>
      </c>
      <c r="O816" s="36">
        <v>20</v>
      </c>
      <c r="P816" s="36">
        <v>20</v>
      </c>
      <c r="Q816" s="36">
        <v>20</v>
      </c>
      <c r="R816" s="36">
        <v>30</v>
      </c>
      <c r="S816" s="36">
        <v>30</v>
      </c>
      <c r="T816" s="36">
        <v>30</v>
      </c>
    </row>
    <row r="817" spans="1:20" x14ac:dyDescent="0.2">
      <c r="A817" s="47" t="s">
        <v>691</v>
      </c>
      <c r="B817" s="89">
        <f>VLOOKUP(D817,TabellenSRG!$B$4:$C$2729,2,FALSE)</f>
        <v>265</v>
      </c>
      <c r="C817" t="str">
        <f t="shared" si="13"/>
        <v>2650</v>
      </c>
      <c r="D817" t="s">
        <v>271</v>
      </c>
      <c r="E817">
        <v>2</v>
      </c>
      <c r="N817" s="36">
        <v>1010</v>
      </c>
      <c r="O817" s="36">
        <v>980</v>
      </c>
      <c r="P817" s="36">
        <v>720</v>
      </c>
      <c r="Q817" s="36">
        <v>670</v>
      </c>
      <c r="R817" s="36">
        <v>650</v>
      </c>
      <c r="S817" s="36">
        <v>600</v>
      </c>
      <c r="T817" s="36">
        <v>560</v>
      </c>
    </row>
    <row r="818" spans="1:20" x14ac:dyDescent="0.2">
      <c r="A818" s="47" t="s">
        <v>692</v>
      </c>
      <c r="B818" s="89">
        <f>VLOOKUP(D818,TabellenSRG!$B$4:$C$2729,2,FALSE)</f>
        <v>265</v>
      </c>
      <c r="C818" t="str">
        <f t="shared" si="13"/>
        <v>2651</v>
      </c>
      <c r="D818" t="s">
        <v>271</v>
      </c>
      <c r="E818">
        <v>3</v>
      </c>
      <c r="N818" s="36">
        <v>890</v>
      </c>
      <c r="O818" s="36">
        <v>860</v>
      </c>
      <c r="P818" s="36">
        <v>640</v>
      </c>
      <c r="Q818" s="36">
        <v>590</v>
      </c>
      <c r="R818" s="36">
        <v>560</v>
      </c>
      <c r="S818" s="36">
        <v>480</v>
      </c>
      <c r="T818" s="36">
        <v>450</v>
      </c>
    </row>
    <row r="819" spans="1:20" x14ac:dyDescent="0.2">
      <c r="A819" s="47" t="s">
        <v>628</v>
      </c>
      <c r="B819" s="89">
        <f>VLOOKUP(D819,TabellenSRG!$B$4:$C$2729,2,FALSE)</f>
        <v>265</v>
      </c>
      <c r="C819" t="str">
        <f t="shared" si="13"/>
        <v>2652</v>
      </c>
      <c r="D819" t="s">
        <v>271</v>
      </c>
      <c r="E819">
        <v>4</v>
      </c>
      <c r="N819" s="36">
        <v>140</v>
      </c>
      <c r="O819" s="36">
        <v>140</v>
      </c>
      <c r="P819" s="36">
        <v>120</v>
      </c>
      <c r="Q819" s="36">
        <v>110</v>
      </c>
      <c r="R819" s="36">
        <v>110</v>
      </c>
      <c r="S819" s="36">
        <v>140</v>
      </c>
      <c r="T819" s="36">
        <v>150</v>
      </c>
    </row>
    <row r="820" spans="1:20" x14ac:dyDescent="0.2">
      <c r="A820" s="47" t="s">
        <v>691</v>
      </c>
      <c r="B820" s="89">
        <f>VLOOKUP(D820,TabellenSRG!$B$4:$C$2729,2,FALSE)</f>
        <v>266</v>
      </c>
      <c r="C820" t="str">
        <f t="shared" si="13"/>
        <v>2660</v>
      </c>
      <c r="D820" t="s">
        <v>272</v>
      </c>
      <c r="E820">
        <v>2</v>
      </c>
      <c r="N820" s="36">
        <v>100</v>
      </c>
      <c r="O820" s="36">
        <v>90</v>
      </c>
      <c r="P820" s="36">
        <v>60</v>
      </c>
      <c r="Q820" s="36">
        <v>100</v>
      </c>
      <c r="R820" s="36">
        <v>90</v>
      </c>
      <c r="S820" s="36">
        <v>90</v>
      </c>
      <c r="T820" s="36">
        <v>100</v>
      </c>
    </row>
    <row r="821" spans="1:20" x14ac:dyDescent="0.2">
      <c r="A821" s="47" t="s">
        <v>692</v>
      </c>
      <c r="B821" s="89">
        <f>VLOOKUP(D821,TabellenSRG!$B$4:$C$2729,2,FALSE)</f>
        <v>266</v>
      </c>
      <c r="C821" t="str">
        <f t="shared" si="13"/>
        <v>2661</v>
      </c>
      <c r="D821" t="s">
        <v>272</v>
      </c>
      <c r="E821">
        <v>3</v>
      </c>
      <c r="N821" s="36">
        <v>70</v>
      </c>
      <c r="O821" s="36">
        <v>60</v>
      </c>
      <c r="P821" s="36">
        <v>30</v>
      </c>
      <c r="Q821" s="36">
        <v>80</v>
      </c>
      <c r="R821" s="36">
        <v>60</v>
      </c>
      <c r="S821" s="36">
        <v>60</v>
      </c>
      <c r="T821" s="36">
        <v>60</v>
      </c>
    </row>
    <row r="822" spans="1:20" x14ac:dyDescent="0.2">
      <c r="A822" s="47" t="s">
        <v>628</v>
      </c>
      <c r="B822" s="89">
        <f>VLOOKUP(D822,TabellenSRG!$B$4:$C$2729,2,FALSE)</f>
        <v>266</v>
      </c>
      <c r="C822" t="str">
        <f t="shared" si="13"/>
        <v>2662</v>
      </c>
      <c r="D822" t="s">
        <v>272</v>
      </c>
      <c r="E822">
        <v>4</v>
      </c>
      <c r="N822" s="36">
        <v>30</v>
      </c>
      <c r="O822" s="36">
        <v>30</v>
      </c>
      <c r="P822" s="36">
        <v>30</v>
      </c>
      <c r="Q822" s="36">
        <v>30</v>
      </c>
      <c r="R822" s="36">
        <v>30</v>
      </c>
      <c r="S822" s="36">
        <v>30</v>
      </c>
      <c r="T822" s="36">
        <v>40</v>
      </c>
    </row>
    <row r="823" spans="1:20" x14ac:dyDescent="0.2">
      <c r="A823" s="47" t="s">
        <v>691</v>
      </c>
      <c r="B823" s="89">
        <f>VLOOKUP(D823,TabellenSRG!$B$4:$C$2729,2,FALSE)</f>
        <v>267</v>
      </c>
      <c r="C823" t="str">
        <f t="shared" si="13"/>
        <v>2670</v>
      </c>
      <c r="D823" t="s">
        <v>273</v>
      </c>
      <c r="E823">
        <v>2</v>
      </c>
      <c r="N823" s="36">
        <v>610</v>
      </c>
      <c r="O823" s="36">
        <v>630</v>
      </c>
      <c r="P823" s="36">
        <v>660</v>
      </c>
      <c r="Q823" s="36">
        <v>670</v>
      </c>
      <c r="R823" s="36">
        <v>690</v>
      </c>
      <c r="S823" s="36">
        <v>700</v>
      </c>
      <c r="T823" s="36">
        <v>700</v>
      </c>
    </row>
    <row r="824" spans="1:20" x14ac:dyDescent="0.2">
      <c r="A824" s="47" t="s">
        <v>692</v>
      </c>
      <c r="B824" s="89">
        <f>VLOOKUP(D824,TabellenSRG!$B$4:$C$2729,2,FALSE)</f>
        <v>267</v>
      </c>
      <c r="C824" t="str">
        <f t="shared" si="13"/>
        <v>2671</v>
      </c>
      <c r="D824" t="s">
        <v>273</v>
      </c>
      <c r="E824">
        <v>3</v>
      </c>
      <c r="N824" s="36">
        <v>510</v>
      </c>
      <c r="O824" s="36">
        <v>530</v>
      </c>
      <c r="P824" s="36">
        <v>550</v>
      </c>
      <c r="Q824" s="36">
        <v>560</v>
      </c>
      <c r="R824" s="36">
        <v>570</v>
      </c>
      <c r="S824" s="36">
        <v>570</v>
      </c>
      <c r="T824" s="36">
        <v>560</v>
      </c>
    </row>
    <row r="825" spans="1:20" x14ac:dyDescent="0.2">
      <c r="A825" s="47" t="s">
        <v>628</v>
      </c>
      <c r="B825" s="89">
        <f>VLOOKUP(D825,TabellenSRG!$B$4:$C$2729,2,FALSE)</f>
        <v>267</v>
      </c>
      <c r="C825" t="str">
        <f t="shared" si="13"/>
        <v>2672</v>
      </c>
      <c r="D825" t="s">
        <v>273</v>
      </c>
      <c r="E825">
        <v>4</v>
      </c>
      <c r="N825" s="36">
        <v>110</v>
      </c>
      <c r="O825" s="36">
        <v>110</v>
      </c>
      <c r="P825" s="36">
        <v>110</v>
      </c>
      <c r="Q825" s="36">
        <v>110</v>
      </c>
      <c r="R825" s="36">
        <v>130</v>
      </c>
      <c r="S825" s="36">
        <v>140</v>
      </c>
      <c r="T825" s="36">
        <v>160</v>
      </c>
    </row>
    <row r="826" spans="1:20" x14ac:dyDescent="0.2">
      <c r="A826" s="47" t="s">
        <v>691</v>
      </c>
      <c r="B826" s="89" t="e">
        <f>VLOOKUP(D826,TabellenSRG!$B$4:$C$2729,2,FALSE)</f>
        <v>#N/A</v>
      </c>
      <c r="C826" t="e">
        <f t="shared" si="13"/>
        <v>#N/A</v>
      </c>
      <c r="D826" t="s">
        <v>274</v>
      </c>
      <c r="E826">
        <v>2</v>
      </c>
      <c r="N826" s="36">
        <v>110</v>
      </c>
      <c r="O826" s="36">
        <v>120</v>
      </c>
      <c r="P826" s="36">
        <v>120</v>
      </c>
      <c r="Q826" s="36">
        <v>110</v>
      </c>
      <c r="R826" s="36" t="e">
        <v>#N/A</v>
      </c>
      <c r="S826" s="36" t="e">
        <v>#N/A</v>
      </c>
      <c r="T826" s="36" t="e">
        <v>#N/A</v>
      </c>
    </row>
    <row r="827" spans="1:20" x14ac:dyDescent="0.2">
      <c r="A827" s="47" t="s">
        <v>692</v>
      </c>
      <c r="B827" s="89" t="e">
        <f>VLOOKUP(D827,TabellenSRG!$B$4:$C$2729,2,FALSE)</f>
        <v>#N/A</v>
      </c>
      <c r="C827" t="e">
        <f t="shared" si="13"/>
        <v>#N/A</v>
      </c>
      <c r="D827" t="s">
        <v>274</v>
      </c>
      <c r="E827">
        <v>3</v>
      </c>
      <c r="N827" s="36">
        <v>90</v>
      </c>
      <c r="O827" s="36">
        <v>100</v>
      </c>
      <c r="P827" s="36">
        <v>90</v>
      </c>
      <c r="Q827" s="36">
        <v>90</v>
      </c>
      <c r="R827" s="36" t="e">
        <v>#N/A</v>
      </c>
      <c r="S827" s="36" t="e">
        <v>#N/A</v>
      </c>
      <c r="T827" s="36" t="e">
        <v>#N/A</v>
      </c>
    </row>
    <row r="828" spans="1:20" x14ac:dyDescent="0.2">
      <c r="A828" s="47" t="s">
        <v>628</v>
      </c>
      <c r="B828" s="89" t="e">
        <f>VLOOKUP(D828,TabellenSRG!$B$4:$C$2729,2,FALSE)</f>
        <v>#N/A</v>
      </c>
      <c r="C828" t="e">
        <f t="shared" si="13"/>
        <v>#N/A</v>
      </c>
      <c r="D828" t="s">
        <v>274</v>
      </c>
      <c r="E828">
        <v>4</v>
      </c>
      <c r="N828" s="36">
        <v>20</v>
      </c>
      <c r="O828" s="36">
        <v>30</v>
      </c>
      <c r="P828" s="36">
        <v>20</v>
      </c>
      <c r="Q828" s="36">
        <v>20</v>
      </c>
      <c r="R828" s="36" t="e">
        <v>#N/A</v>
      </c>
      <c r="S828" s="36" t="e">
        <v>#N/A</v>
      </c>
      <c r="T828" s="36" t="e">
        <v>#N/A</v>
      </c>
    </row>
    <row r="829" spans="1:20" x14ac:dyDescent="0.2">
      <c r="A829" s="47" t="s">
        <v>691</v>
      </c>
      <c r="B829" s="89">
        <f>VLOOKUP(D829,TabellenSRG!$B$4:$C$2729,2,FALSE)</f>
        <v>268</v>
      </c>
      <c r="C829" t="str">
        <f t="shared" si="13"/>
        <v>2680</v>
      </c>
      <c r="D829" t="s">
        <v>275</v>
      </c>
      <c r="E829">
        <v>2</v>
      </c>
      <c r="N829" s="36">
        <v>420</v>
      </c>
      <c r="O829" s="36">
        <v>420</v>
      </c>
      <c r="P829" s="36">
        <v>430</v>
      </c>
      <c r="Q829" s="36">
        <v>440</v>
      </c>
      <c r="R829" s="36">
        <v>450</v>
      </c>
      <c r="S829" s="36">
        <v>460</v>
      </c>
      <c r="T829" s="36">
        <v>440</v>
      </c>
    </row>
    <row r="830" spans="1:20" x14ac:dyDescent="0.2">
      <c r="A830" s="47" t="s">
        <v>692</v>
      </c>
      <c r="B830" s="89">
        <f>VLOOKUP(D830,TabellenSRG!$B$4:$C$2729,2,FALSE)</f>
        <v>268</v>
      </c>
      <c r="C830" t="str">
        <f t="shared" si="13"/>
        <v>2681</v>
      </c>
      <c r="D830" t="s">
        <v>275</v>
      </c>
      <c r="E830">
        <v>3</v>
      </c>
      <c r="N830" s="36">
        <v>390</v>
      </c>
      <c r="O830" s="36">
        <v>380</v>
      </c>
      <c r="P830" s="36">
        <v>380</v>
      </c>
      <c r="Q830" s="36">
        <v>390</v>
      </c>
      <c r="R830" s="36">
        <v>390</v>
      </c>
      <c r="S830" s="36">
        <v>390</v>
      </c>
      <c r="T830" s="36">
        <v>370</v>
      </c>
    </row>
    <row r="831" spans="1:20" x14ac:dyDescent="0.2">
      <c r="A831" s="47" t="s">
        <v>628</v>
      </c>
      <c r="B831" s="89">
        <f>VLOOKUP(D831,TabellenSRG!$B$4:$C$2729,2,FALSE)</f>
        <v>268</v>
      </c>
      <c r="C831" t="str">
        <f t="shared" si="13"/>
        <v>2682</v>
      </c>
      <c r="D831" t="s">
        <v>275</v>
      </c>
      <c r="E831">
        <v>4</v>
      </c>
      <c r="N831" s="36">
        <v>80</v>
      </c>
      <c r="O831" s="36">
        <v>90</v>
      </c>
      <c r="P831" s="36">
        <v>90</v>
      </c>
      <c r="Q831" s="36">
        <v>90</v>
      </c>
      <c r="R831" s="36">
        <v>100</v>
      </c>
      <c r="S831" s="36">
        <v>110</v>
      </c>
      <c r="T831" s="36">
        <v>110</v>
      </c>
    </row>
    <row r="832" spans="1:20" x14ac:dyDescent="0.2">
      <c r="A832" s="47" t="s">
        <v>691</v>
      </c>
      <c r="B832" s="89">
        <f>VLOOKUP(D832,TabellenSRG!$B$4:$C$2729,2,FALSE)</f>
        <v>269</v>
      </c>
      <c r="C832" t="str">
        <f t="shared" si="13"/>
        <v>2690</v>
      </c>
      <c r="D832" t="s">
        <v>561</v>
      </c>
      <c r="E832">
        <v>2</v>
      </c>
      <c r="N832" s="36">
        <v>520</v>
      </c>
      <c r="O832" s="36">
        <v>520</v>
      </c>
      <c r="P832" s="36">
        <v>300</v>
      </c>
      <c r="Q832" s="36">
        <v>360</v>
      </c>
      <c r="R832" s="36">
        <v>380</v>
      </c>
      <c r="S832" s="36">
        <v>540</v>
      </c>
      <c r="T832" s="36">
        <v>550</v>
      </c>
    </row>
    <row r="833" spans="1:20" x14ac:dyDescent="0.2">
      <c r="A833" s="47" t="s">
        <v>692</v>
      </c>
      <c r="B833" s="89">
        <f>VLOOKUP(D833,TabellenSRG!$B$4:$C$2729,2,FALSE)</f>
        <v>269</v>
      </c>
      <c r="C833" t="str">
        <f t="shared" si="13"/>
        <v>2691</v>
      </c>
      <c r="D833" t="s">
        <v>561</v>
      </c>
      <c r="E833">
        <v>3</v>
      </c>
      <c r="N833" s="36">
        <v>420</v>
      </c>
      <c r="O833" s="36">
        <v>450</v>
      </c>
      <c r="P833" s="36">
        <v>230</v>
      </c>
      <c r="Q833" s="36">
        <v>270</v>
      </c>
      <c r="R833" s="36">
        <v>280</v>
      </c>
      <c r="S833" s="36">
        <v>400</v>
      </c>
      <c r="T833" s="36">
        <v>380</v>
      </c>
    </row>
    <row r="834" spans="1:20" x14ac:dyDescent="0.2">
      <c r="A834" s="47" t="s">
        <v>628</v>
      </c>
      <c r="B834" s="89">
        <f>VLOOKUP(D834,TabellenSRG!$B$4:$C$2729,2,FALSE)</f>
        <v>269</v>
      </c>
      <c r="C834" t="str">
        <f t="shared" si="13"/>
        <v>2692</v>
      </c>
      <c r="D834" t="s">
        <v>561</v>
      </c>
      <c r="E834">
        <v>4</v>
      </c>
      <c r="N834" s="36">
        <v>130</v>
      </c>
      <c r="O834" s="36">
        <v>120</v>
      </c>
      <c r="P834" s="36">
        <v>100</v>
      </c>
      <c r="Q834" s="36">
        <v>160</v>
      </c>
      <c r="R834" s="36">
        <v>190</v>
      </c>
      <c r="S834" s="36">
        <v>210</v>
      </c>
      <c r="T834" s="36">
        <v>220</v>
      </c>
    </row>
    <row r="835" spans="1:20" x14ac:dyDescent="0.2">
      <c r="A835" s="47" t="s">
        <v>691</v>
      </c>
      <c r="B835" s="89">
        <f>VLOOKUP(D835,TabellenSRG!$B$4:$C$2729,2,FALSE)</f>
        <v>270</v>
      </c>
      <c r="C835" t="str">
        <f t="shared" si="13"/>
        <v>2700</v>
      </c>
      <c r="D835" t="s">
        <v>277</v>
      </c>
      <c r="E835">
        <v>2</v>
      </c>
      <c r="N835" s="36">
        <v>340</v>
      </c>
      <c r="O835" s="36">
        <v>330</v>
      </c>
      <c r="P835" s="36">
        <v>330</v>
      </c>
      <c r="Q835" s="36">
        <v>310</v>
      </c>
      <c r="R835" s="36">
        <v>310</v>
      </c>
      <c r="S835" s="36">
        <v>320</v>
      </c>
      <c r="T835" s="36">
        <v>310</v>
      </c>
    </row>
    <row r="836" spans="1:20" x14ac:dyDescent="0.2">
      <c r="A836" s="47" t="s">
        <v>692</v>
      </c>
      <c r="B836" s="89">
        <f>VLOOKUP(D836,TabellenSRG!$B$4:$C$2729,2,FALSE)</f>
        <v>270</v>
      </c>
      <c r="C836" t="str">
        <f t="shared" ref="C836:C899" si="14">B836&amp;A836</f>
        <v>2701</v>
      </c>
      <c r="D836" t="s">
        <v>277</v>
      </c>
      <c r="E836">
        <v>3</v>
      </c>
      <c r="N836" s="36">
        <v>300</v>
      </c>
      <c r="O836" s="36">
        <v>280</v>
      </c>
      <c r="P836" s="36">
        <v>270</v>
      </c>
      <c r="Q836" s="36">
        <v>260</v>
      </c>
      <c r="R836" s="36">
        <v>250</v>
      </c>
      <c r="S836" s="36">
        <v>260</v>
      </c>
      <c r="T836" s="36">
        <v>250</v>
      </c>
    </row>
    <row r="837" spans="1:20" x14ac:dyDescent="0.2">
      <c r="A837" s="47" t="s">
        <v>628</v>
      </c>
      <c r="B837" s="89">
        <f>VLOOKUP(D837,TabellenSRG!$B$4:$C$2729,2,FALSE)</f>
        <v>270</v>
      </c>
      <c r="C837" t="str">
        <f t="shared" si="14"/>
        <v>2702</v>
      </c>
      <c r="D837" t="s">
        <v>277</v>
      </c>
      <c r="E837">
        <v>4</v>
      </c>
      <c r="N837" s="36">
        <v>60</v>
      </c>
      <c r="O837" s="36">
        <v>60</v>
      </c>
      <c r="P837" s="36">
        <v>60</v>
      </c>
      <c r="Q837" s="36">
        <v>50</v>
      </c>
      <c r="R837" s="36">
        <v>60</v>
      </c>
      <c r="S837" s="36">
        <v>70</v>
      </c>
      <c r="T837" s="36">
        <v>70</v>
      </c>
    </row>
    <row r="838" spans="1:20" x14ac:dyDescent="0.2">
      <c r="A838" s="47" t="s">
        <v>691</v>
      </c>
      <c r="B838" s="89">
        <f>VLOOKUP(D838,TabellenSRG!$B$4:$C$2729,2,FALSE)</f>
        <v>271</v>
      </c>
      <c r="C838" t="str">
        <f t="shared" si="14"/>
        <v>2710</v>
      </c>
      <c r="D838" t="s">
        <v>278</v>
      </c>
      <c r="E838">
        <v>2</v>
      </c>
      <c r="N838" s="36">
        <v>1430</v>
      </c>
      <c r="O838" s="36">
        <v>1420</v>
      </c>
      <c r="P838" s="36">
        <v>1340</v>
      </c>
      <c r="Q838" s="36">
        <v>1350</v>
      </c>
      <c r="R838" s="36">
        <v>1360</v>
      </c>
      <c r="S838" s="36">
        <v>1360</v>
      </c>
      <c r="T838" s="36">
        <v>1320</v>
      </c>
    </row>
    <row r="839" spans="1:20" x14ac:dyDescent="0.2">
      <c r="A839" s="47" t="s">
        <v>692</v>
      </c>
      <c r="B839" s="89">
        <f>VLOOKUP(D839,TabellenSRG!$B$4:$C$2729,2,FALSE)</f>
        <v>271</v>
      </c>
      <c r="C839" t="str">
        <f t="shared" si="14"/>
        <v>2711</v>
      </c>
      <c r="D839" t="s">
        <v>278</v>
      </c>
      <c r="E839">
        <v>3</v>
      </c>
      <c r="N839" s="36">
        <v>1250</v>
      </c>
      <c r="O839" s="36">
        <v>1240</v>
      </c>
      <c r="P839" s="36">
        <v>1150</v>
      </c>
      <c r="Q839" s="36">
        <v>1160</v>
      </c>
      <c r="R839" s="36">
        <v>1160</v>
      </c>
      <c r="S839" s="36">
        <v>1140</v>
      </c>
      <c r="T839" s="36">
        <v>1120</v>
      </c>
    </row>
    <row r="840" spans="1:20" x14ac:dyDescent="0.2">
      <c r="A840" s="47" t="s">
        <v>628</v>
      </c>
      <c r="B840" s="89">
        <f>VLOOKUP(D840,TabellenSRG!$B$4:$C$2729,2,FALSE)</f>
        <v>271</v>
      </c>
      <c r="C840" t="str">
        <f t="shared" si="14"/>
        <v>2712</v>
      </c>
      <c r="D840" t="s">
        <v>278</v>
      </c>
      <c r="E840">
        <v>4</v>
      </c>
      <c r="N840" s="36">
        <v>220</v>
      </c>
      <c r="O840" s="36">
        <v>270</v>
      </c>
      <c r="P840" s="36">
        <v>270</v>
      </c>
      <c r="Q840" s="36">
        <v>270</v>
      </c>
      <c r="R840" s="36">
        <v>280</v>
      </c>
      <c r="S840" s="36">
        <v>310</v>
      </c>
      <c r="T840" s="36">
        <v>300</v>
      </c>
    </row>
    <row r="841" spans="1:20" x14ac:dyDescent="0.2">
      <c r="A841" s="47" t="s">
        <v>691</v>
      </c>
      <c r="B841" s="89">
        <f>VLOOKUP(D841,TabellenSRG!$B$4:$C$2729,2,FALSE)</f>
        <v>273</v>
      </c>
      <c r="C841" t="str">
        <f t="shared" si="14"/>
        <v>2730</v>
      </c>
      <c r="D841" t="s">
        <v>280</v>
      </c>
      <c r="E841">
        <v>2</v>
      </c>
      <c r="N841" s="36">
        <v>290</v>
      </c>
      <c r="O841" s="36">
        <v>380</v>
      </c>
      <c r="P841" s="36">
        <v>410</v>
      </c>
      <c r="Q841" s="36">
        <v>500</v>
      </c>
      <c r="R841" s="36">
        <v>710</v>
      </c>
      <c r="S841" s="36">
        <v>770</v>
      </c>
      <c r="T841" s="36">
        <v>780</v>
      </c>
    </row>
    <row r="842" spans="1:20" x14ac:dyDescent="0.2">
      <c r="A842" s="47" t="s">
        <v>692</v>
      </c>
      <c r="B842" s="89">
        <f>VLOOKUP(D842,TabellenSRG!$B$4:$C$2729,2,FALSE)</f>
        <v>273</v>
      </c>
      <c r="C842" t="str">
        <f t="shared" si="14"/>
        <v>2731</v>
      </c>
      <c r="D842" t="s">
        <v>280</v>
      </c>
      <c r="E842">
        <v>3</v>
      </c>
      <c r="N842" s="36">
        <v>240</v>
      </c>
      <c r="O842" s="36">
        <v>300</v>
      </c>
      <c r="P842" s="36">
        <v>320</v>
      </c>
      <c r="Q842" s="36">
        <v>410</v>
      </c>
      <c r="R842" s="36">
        <v>590</v>
      </c>
      <c r="S842" s="36">
        <v>650</v>
      </c>
      <c r="T842" s="36">
        <v>620</v>
      </c>
    </row>
    <row r="843" spans="1:20" x14ac:dyDescent="0.2">
      <c r="A843" s="47" t="s">
        <v>628</v>
      </c>
      <c r="B843" s="89">
        <f>VLOOKUP(D843,TabellenSRG!$B$4:$C$2729,2,FALSE)</f>
        <v>273</v>
      </c>
      <c r="C843" t="str">
        <f t="shared" si="14"/>
        <v>2732</v>
      </c>
      <c r="D843" t="s">
        <v>280</v>
      </c>
      <c r="E843">
        <v>4</v>
      </c>
      <c r="N843" s="36">
        <v>80</v>
      </c>
      <c r="O843" s="36">
        <v>100</v>
      </c>
      <c r="P843" s="36">
        <v>120</v>
      </c>
      <c r="Q843" s="36">
        <v>120</v>
      </c>
      <c r="R843" s="36">
        <v>160</v>
      </c>
      <c r="S843" s="36">
        <v>210</v>
      </c>
      <c r="T843" s="36">
        <v>230</v>
      </c>
    </row>
    <row r="844" spans="1:20" x14ac:dyDescent="0.2">
      <c r="A844" s="47" t="s">
        <v>691</v>
      </c>
      <c r="B844" s="89">
        <f>VLOOKUP(D844,TabellenSRG!$B$4:$C$2729,2,FALSE)</f>
        <v>274</v>
      </c>
      <c r="C844" t="str">
        <f t="shared" si="14"/>
        <v>2740</v>
      </c>
      <c r="D844" t="s">
        <v>281</v>
      </c>
      <c r="E844">
        <v>2</v>
      </c>
      <c r="N844" s="36">
        <v>6210</v>
      </c>
      <c r="O844" s="36">
        <v>6640</v>
      </c>
      <c r="P844" s="36">
        <v>6480</v>
      </c>
      <c r="Q844" s="36">
        <v>6560</v>
      </c>
      <c r="R844" s="36">
        <v>6540</v>
      </c>
      <c r="S844" s="36">
        <v>6780</v>
      </c>
      <c r="T844" s="36">
        <v>6610</v>
      </c>
    </row>
    <row r="845" spans="1:20" x14ac:dyDescent="0.2">
      <c r="A845" s="47" t="s">
        <v>692</v>
      </c>
      <c r="B845" s="89">
        <f>VLOOKUP(D845,TabellenSRG!$B$4:$C$2729,2,FALSE)</f>
        <v>274</v>
      </c>
      <c r="C845" t="str">
        <f t="shared" si="14"/>
        <v>2741</v>
      </c>
      <c r="D845" t="s">
        <v>281</v>
      </c>
      <c r="E845">
        <v>3</v>
      </c>
      <c r="N845" s="36">
        <v>5130</v>
      </c>
      <c r="O845" s="36">
        <v>5320</v>
      </c>
      <c r="P845" s="36">
        <v>5140</v>
      </c>
      <c r="Q845" s="36">
        <v>5230</v>
      </c>
      <c r="R845" s="36">
        <v>5140</v>
      </c>
      <c r="S845" s="36">
        <v>5250</v>
      </c>
      <c r="T845" s="36">
        <v>5010</v>
      </c>
    </row>
    <row r="846" spans="1:20" x14ac:dyDescent="0.2">
      <c r="A846" s="47" t="s">
        <v>628</v>
      </c>
      <c r="B846" s="89">
        <f>VLOOKUP(D846,TabellenSRG!$B$4:$C$2729,2,FALSE)</f>
        <v>274</v>
      </c>
      <c r="C846" t="str">
        <f t="shared" si="14"/>
        <v>2742</v>
      </c>
      <c r="D846" t="s">
        <v>281</v>
      </c>
      <c r="E846">
        <v>4</v>
      </c>
      <c r="N846" s="36">
        <v>1370</v>
      </c>
      <c r="O846" s="36">
        <v>1660</v>
      </c>
      <c r="P846" s="36">
        <v>1720</v>
      </c>
      <c r="Q846" s="36">
        <v>1790</v>
      </c>
      <c r="R846" s="36">
        <v>1730</v>
      </c>
      <c r="S846" s="36">
        <v>1880</v>
      </c>
      <c r="T846" s="36">
        <v>1900</v>
      </c>
    </row>
    <row r="847" spans="1:20" x14ac:dyDescent="0.2">
      <c r="A847" s="47" t="s">
        <v>691</v>
      </c>
      <c r="B847" s="89">
        <f>VLOOKUP(D847,TabellenSRG!$B$4:$C$2729,2,FALSE)</f>
        <v>275</v>
      </c>
      <c r="C847" t="str">
        <f t="shared" si="14"/>
        <v>2750</v>
      </c>
      <c r="D847" t="s">
        <v>282</v>
      </c>
      <c r="E847">
        <v>2</v>
      </c>
      <c r="N847" s="36">
        <v>10</v>
      </c>
      <c r="O847" s="36">
        <v>10</v>
      </c>
      <c r="P847" s="36">
        <v>0</v>
      </c>
      <c r="Q847" s="36">
        <v>0</v>
      </c>
      <c r="R847" s="36">
        <v>0</v>
      </c>
      <c r="S847" s="36">
        <v>0</v>
      </c>
      <c r="T847" s="36">
        <v>0</v>
      </c>
    </row>
    <row r="848" spans="1:20" x14ac:dyDescent="0.2">
      <c r="A848" s="47" t="s">
        <v>692</v>
      </c>
      <c r="B848" s="89">
        <f>VLOOKUP(D848,TabellenSRG!$B$4:$C$2729,2,FALSE)</f>
        <v>275</v>
      </c>
      <c r="C848" t="str">
        <f t="shared" si="14"/>
        <v>2751</v>
      </c>
      <c r="D848" t="s">
        <v>282</v>
      </c>
      <c r="E848">
        <v>3</v>
      </c>
      <c r="N848" s="36">
        <v>10</v>
      </c>
      <c r="O848" s="36">
        <v>10</v>
      </c>
      <c r="P848" s="36">
        <v>0</v>
      </c>
      <c r="Q848" s="36">
        <v>0</v>
      </c>
      <c r="R848" s="36">
        <v>0</v>
      </c>
      <c r="S848" s="36">
        <v>0</v>
      </c>
      <c r="T848" s="36">
        <v>0</v>
      </c>
    </row>
    <row r="849" spans="1:20" x14ac:dyDescent="0.2">
      <c r="A849" s="47" t="s">
        <v>628</v>
      </c>
      <c r="B849" s="89">
        <f>VLOOKUP(D849,TabellenSRG!$B$4:$C$2729,2,FALSE)</f>
        <v>275</v>
      </c>
      <c r="C849" t="str">
        <f t="shared" si="14"/>
        <v>2752</v>
      </c>
      <c r="D849" t="s">
        <v>282</v>
      </c>
      <c r="E849">
        <v>4</v>
      </c>
      <c r="N849" s="36">
        <v>0</v>
      </c>
      <c r="O849" s="36">
        <v>0</v>
      </c>
      <c r="P849" s="36">
        <v>0</v>
      </c>
      <c r="Q849" s="36">
        <v>0</v>
      </c>
      <c r="R849" s="36">
        <v>0</v>
      </c>
      <c r="S849" s="36">
        <v>0</v>
      </c>
      <c r="T849" s="36">
        <v>0</v>
      </c>
    </row>
    <row r="850" spans="1:20" x14ac:dyDescent="0.2">
      <c r="A850" s="47" t="s">
        <v>691</v>
      </c>
      <c r="B850" s="89">
        <f>VLOOKUP(D850,TabellenSRG!$B$4:$C$2729,2,FALSE)</f>
        <v>276</v>
      </c>
      <c r="C850" t="str">
        <f t="shared" si="14"/>
        <v>2760</v>
      </c>
      <c r="D850" t="s">
        <v>283</v>
      </c>
      <c r="E850">
        <v>2</v>
      </c>
      <c r="N850" s="36">
        <v>60</v>
      </c>
      <c r="O850" s="36">
        <v>70</v>
      </c>
      <c r="P850" s="36">
        <v>70</v>
      </c>
      <c r="Q850" s="36">
        <v>80</v>
      </c>
      <c r="R850" s="36">
        <v>90</v>
      </c>
      <c r="S850" s="36">
        <v>90</v>
      </c>
      <c r="T850" s="36">
        <v>90</v>
      </c>
    </row>
    <row r="851" spans="1:20" x14ac:dyDescent="0.2">
      <c r="A851" s="47" t="s">
        <v>692</v>
      </c>
      <c r="B851" s="89">
        <f>VLOOKUP(D851,TabellenSRG!$B$4:$C$2729,2,FALSE)</f>
        <v>276</v>
      </c>
      <c r="C851" t="str">
        <f t="shared" si="14"/>
        <v>2761</v>
      </c>
      <c r="D851" t="s">
        <v>283</v>
      </c>
      <c r="E851">
        <v>3</v>
      </c>
      <c r="N851" s="36">
        <v>50</v>
      </c>
      <c r="O851" s="36">
        <v>60</v>
      </c>
      <c r="P851" s="36">
        <v>60</v>
      </c>
      <c r="Q851" s="36">
        <v>70</v>
      </c>
      <c r="R851" s="36">
        <v>70</v>
      </c>
      <c r="S851" s="36">
        <v>70</v>
      </c>
      <c r="T851" s="36">
        <v>70</v>
      </c>
    </row>
    <row r="852" spans="1:20" x14ac:dyDescent="0.2">
      <c r="A852" s="47" t="s">
        <v>628</v>
      </c>
      <c r="B852" s="89">
        <f>VLOOKUP(D852,TabellenSRG!$B$4:$C$2729,2,FALSE)</f>
        <v>276</v>
      </c>
      <c r="C852" t="str">
        <f t="shared" si="14"/>
        <v>2762</v>
      </c>
      <c r="D852" t="s">
        <v>283</v>
      </c>
      <c r="E852">
        <v>4</v>
      </c>
      <c r="N852" s="36">
        <v>10</v>
      </c>
      <c r="O852" s="36">
        <v>10</v>
      </c>
      <c r="P852" s="36">
        <v>10</v>
      </c>
      <c r="Q852" s="36">
        <v>20</v>
      </c>
      <c r="R852" s="36">
        <v>20</v>
      </c>
      <c r="S852" s="36">
        <v>30</v>
      </c>
      <c r="T852" s="36">
        <v>30</v>
      </c>
    </row>
    <row r="853" spans="1:20" x14ac:dyDescent="0.2">
      <c r="A853" s="47" t="s">
        <v>691</v>
      </c>
      <c r="B853" s="89">
        <f>VLOOKUP(D853,TabellenSRG!$B$4:$C$2729,2,FALSE)</f>
        <v>277</v>
      </c>
      <c r="C853" t="str">
        <f t="shared" si="14"/>
        <v>2770</v>
      </c>
      <c r="D853" t="s">
        <v>284</v>
      </c>
      <c r="E853">
        <v>2</v>
      </c>
      <c r="N853" s="36">
        <v>150</v>
      </c>
      <c r="O853" s="36">
        <v>160</v>
      </c>
      <c r="P853" s="36">
        <v>150</v>
      </c>
      <c r="Q853" s="36">
        <v>170</v>
      </c>
      <c r="R853" s="36">
        <v>190</v>
      </c>
      <c r="S853" s="36">
        <v>180</v>
      </c>
      <c r="T853" s="36">
        <v>110</v>
      </c>
    </row>
    <row r="854" spans="1:20" x14ac:dyDescent="0.2">
      <c r="A854" s="47" t="s">
        <v>692</v>
      </c>
      <c r="B854" s="89">
        <f>VLOOKUP(D854,TabellenSRG!$B$4:$C$2729,2,FALSE)</f>
        <v>277</v>
      </c>
      <c r="C854" t="str">
        <f t="shared" si="14"/>
        <v>2771</v>
      </c>
      <c r="D854" t="s">
        <v>284</v>
      </c>
      <c r="E854">
        <v>3</v>
      </c>
      <c r="N854" s="36">
        <v>130</v>
      </c>
      <c r="O854" s="36">
        <v>130</v>
      </c>
      <c r="P854" s="36">
        <v>120</v>
      </c>
      <c r="Q854" s="36">
        <v>130</v>
      </c>
      <c r="R854" s="36">
        <v>150</v>
      </c>
      <c r="S854" s="36">
        <v>130</v>
      </c>
      <c r="T854" s="36">
        <v>80</v>
      </c>
    </row>
    <row r="855" spans="1:20" x14ac:dyDescent="0.2">
      <c r="A855" s="47" t="s">
        <v>628</v>
      </c>
      <c r="B855" s="89">
        <f>VLOOKUP(D855,TabellenSRG!$B$4:$C$2729,2,FALSE)</f>
        <v>277</v>
      </c>
      <c r="C855" t="str">
        <f t="shared" si="14"/>
        <v>2772</v>
      </c>
      <c r="D855" t="s">
        <v>284</v>
      </c>
      <c r="E855">
        <v>4</v>
      </c>
      <c r="N855" s="36">
        <v>30</v>
      </c>
      <c r="O855" s="36">
        <v>40</v>
      </c>
      <c r="P855" s="36">
        <v>40</v>
      </c>
      <c r="Q855" s="36">
        <v>50</v>
      </c>
      <c r="R855" s="36">
        <v>50</v>
      </c>
      <c r="S855" s="36">
        <v>60</v>
      </c>
      <c r="T855" s="36">
        <v>30</v>
      </c>
    </row>
    <row r="856" spans="1:20" x14ac:dyDescent="0.2">
      <c r="A856" s="47" t="s">
        <v>691</v>
      </c>
      <c r="B856" s="89">
        <f>VLOOKUP(D856,TabellenSRG!$B$4:$C$2729,2,FALSE)</f>
        <v>278</v>
      </c>
      <c r="C856" t="str">
        <f t="shared" si="14"/>
        <v>2780</v>
      </c>
      <c r="D856" t="s">
        <v>285</v>
      </c>
      <c r="E856">
        <v>2</v>
      </c>
      <c r="N856" s="36">
        <v>60</v>
      </c>
      <c r="O856" s="36">
        <v>60</v>
      </c>
      <c r="P856" s="36">
        <v>70</v>
      </c>
      <c r="Q856" s="36">
        <v>70</v>
      </c>
      <c r="R856" s="36">
        <v>60</v>
      </c>
      <c r="S856" s="36">
        <v>70</v>
      </c>
      <c r="T856" s="36">
        <v>70</v>
      </c>
    </row>
    <row r="857" spans="1:20" x14ac:dyDescent="0.2">
      <c r="A857" s="47" t="s">
        <v>692</v>
      </c>
      <c r="B857" s="89">
        <f>VLOOKUP(D857,TabellenSRG!$B$4:$C$2729,2,FALSE)</f>
        <v>278</v>
      </c>
      <c r="C857" t="str">
        <f t="shared" si="14"/>
        <v>2781</v>
      </c>
      <c r="D857" t="s">
        <v>285</v>
      </c>
      <c r="E857">
        <v>3</v>
      </c>
      <c r="N857" s="36">
        <v>50</v>
      </c>
      <c r="O857" s="36">
        <v>50</v>
      </c>
      <c r="P857" s="36">
        <v>50</v>
      </c>
      <c r="Q857" s="36">
        <v>50</v>
      </c>
      <c r="R857" s="36">
        <v>40</v>
      </c>
      <c r="S857" s="36">
        <v>40</v>
      </c>
      <c r="T857" s="36">
        <v>40</v>
      </c>
    </row>
    <row r="858" spans="1:20" x14ac:dyDescent="0.2">
      <c r="A858" s="47" t="s">
        <v>628</v>
      </c>
      <c r="B858" s="89">
        <f>VLOOKUP(D858,TabellenSRG!$B$4:$C$2729,2,FALSE)</f>
        <v>278</v>
      </c>
      <c r="C858" t="str">
        <f t="shared" si="14"/>
        <v>2782</v>
      </c>
      <c r="D858" t="s">
        <v>285</v>
      </c>
      <c r="E858">
        <v>4</v>
      </c>
      <c r="N858" s="36">
        <v>10</v>
      </c>
      <c r="O858" s="36">
        <v>10</v>
      </c>
      <c r="P858" s="36">
        <v>20</v>
      </c>
      <c r="Q858" s="36">
        <v>20</v>
      </c>
      <c r="R858" s="36">
        <v>20</v>
      </c>
      <c r="S858" s="36">
        <v>20</v>
      </c>
      <c r="T858" s="36">
        <v>20</v>
      </c>
    </row>
    <row r="859" spans="1:20" x14ac:dyDescent="0.2">
      <c r="A859" s="47" t="s">
        <v>691</v>
      </c>
      <c r="B859" s="89">
        <f>VLOOKUP(D859,TabellenSRG!$B$4:$C$2729,2,FALSE)</f>
        <v>279</v>
      </c>
      <c r="C859" t="str">
        <f t="shared" si="14"/>
        <v>2790</v>
      </c>
      <c r="D859" t="s">
        <v>286</v>
      </c>
      <c r="E859">
        <v>2</v>
      </c>
      <c r="N859" s="36">
        <v>1540</v>
      </c>
      <c r="O859" s="36">
        <v>1610</v>
      </c>
      <c r="P859" s="36">
        <v>1580</v>
      </c>
      <c r="Q859" s="36">
        <v>1560</v>
      </c>
      <c r="R859" s="36">
        <v>1550</v>
      </c>
      <c r="S859" s="36">
        <v>1560</v>
      </c>
      <c r="T859" s="36">
        <v>1530</v>
      </c>
    </row>
    <row r="860" spans="1:20" x14ac:dyDescent="0.2">
      <c r="A860" s="47" t="s">
        <v>692</v>
      </c>
      <c r="B860" s="89">
        <f>VLOOKUP(D860,TabellenSRG!$B$4:$C$2729,2,FALSE)</f>
        <v>279</v>
      </c>
      <c r="C860" t="str">
        <f t="shared" si="14"/>
        <v>2791</v>
      </c>
      <c r="D860" t="s">
        <v>286</v>
      </c>
      <c r="E860">
        <v>3</v>
      </c>
      <c r="N860" s="36">
        <v>1330</v>
      </c>
      <c r="O860" s="36">
        <v>1340</v>
      </c>
      <c r="P860" s="36">
        <v>1310</v>
      </c>
      <c r="Q860" s="36">
        <v>1310</v>
      </c>
      <c r="R860" s="36">
        <v>1320</v>
      </c>
      <c r="S860" s="36">
        <v>1300</v>
      </c>
      <c r="T860" s="36">
        <v>1280</v>
      </c>
    </row>
    <row r="861" spans="1:20" x14ac:dyDescent="0.2">
      <c r="A861" s="47" t="s">
        <v>628</v>
      </c>
      <c r="B861" s="89">
        <f>VLOOKUP(D861,TabellenSRG!$B$4:$C$2729,2,FALSE)</f>
        <v>279</v>
      </c>
      <c r="C861" t="str">
        <f t="shared" si="14"/>
        <v>2792</v>
      </c>
      <c r="D861" t="s">
        <v>286</v>
      </c>
      <c r="E861">
        <v>4</v>
      </c>
      <c r="N861" s="36">
        <v>290</v>
      </c>
      <c r="O861" s="36">
        <v>360</v>
      </c>
      <c r="P861" s="36">
        <v>360</v>
      </c>
      <c r="Q861" s="36">
        <v>320</v>
      </c>
      <c r="R861" s="36">
        <v>300</v>
      </c>
      <c r="S861" s="36">
        <v>330</v>
      </c>
      <c r="T861" s="36">
        <v>330</v>
      </c>
    </row>
    <row r="862" spans="1:20" x14ac:dyDescent="0.2">
      <c r="A862" s="47" t="s">
        <v>691</v>
      </c>
      <c r="B862" s="89">
        <f>VLOOKUP(D862,TabellenSRG!$B$4:$C$2729,2,FALSE)</f>
        <v>280</v>
      </c>
      <c r="C862" t="str">
        <f t="shared" si="14"/>
        <v>2800</v>
      </c>
      <c r="D862" t="s">
        <v>287</v>
      </c>
      <c r="E862">
        <v>2</v>
      </c>
      <c r="N862" s="36">
        <v>0</v>
      </c>
      <c r="O862" s="36">
        <v>0</v>
      </c>
      <c r="P862" s="36">
        <v>0</v>
      </c>
      <c r="Q862" s="36">
        <v>0</v>
      </c>
      <c r="R862" s="36">
        <v>0</v>
      </c>
      <c r="S862" s="36">
        <v>0</v>
      </c>
      <c r="T862" s="36">
        <v>0</v>
      </c>
    </row>
    <row r="863" spans="1:20" x14ac:dyDescent="0.2">
      <c r="A863" s="47" t="s">
        <v>692</v>
      </c>
      <c r="B863" s="89">
        <f>VLOOKUP(D863,TabellenSRG!$B$4:$C$2729,2,FALSE)</f>
        <v>280</v>
      </c>
      <c r="C863" t="str">
        <f t="shared" si="14"/>
        <v>2801</v>
      </c>
      <c r="D863" t="s">
        <v>287</v>
      </c>
      <c r="E863">
        <v>3</v>
      </c>
      <c r="N863" s="36">
        <v>0</v>
      </c>
      <c r="O863" s="36">
        <v>0</v>
      </c>
      <c r="P863" s="36">
        <v>0</v>
      </c>
      <c r="Q863" s="36">
        <v>0</v>
      </c>
      <c r="R863" s="36">
        <v>0</v>
      </c>
      <c r="S863" s="36">
        <v>0</v>
      </c>
      <c r="T863" s="36">
        <v>0</v>
      </c>
    </row>
    <row r="864" spans="1:20" x14ac:dyDescent="0.2">
      <c r="A864" s="47" t="s">
        <v>628</v>
      </c>
      <c r="B864" s="89">
        <f>VLOOKUP(D864,TabellenSRG!$B$4:$C$2729,2,FALSE)</f>
        <v>280</v>
      </c>
      <c r="C864" t="str">
        <f t="shared" si="14"/>
        <v>2802</v>
      </c>
      <c r="D864" t="s">
        <v>287</v>
      </c>
      <c r="E864">
        <v>4</v>
      </c>
      <c r="N864" s="36">
        <v>0</v>
      </c>
      <c r="O864" s="36">
        <v>0</v>
      </c>
      <c r="P864" s="36">
        <v>0</v>
      </c>
      <c r="Q864" s="36">
        <v>0</v>
      </c>
      <c r="R864" s="36">
        <v>0</v>
      </c>
      <c r="S864" s="36">
        <v>0</v>
      </c>
      <c r="T864" s="36">
        <v>0</v>
      </c>
    </row>
    <row r="865" spans="1:20" x14ac:dyDescent="0.2">
      <c r="A865" s="47" t="s">
        <v>691</v>
      </c>
      <c r="B865" s="89">
        <f>VLOOKUP(D865,TabellenSRG!$B$4:$C$2729,2,FALSE)</f>
        <v>281</v>
      </c>
      <c r="C865" t="str">
        <f t="shared" si="14"/>
        <v>2810</v>
      </c>
      <c r="D865" t="s">
        <v>289</v>
      </c>
      <c r="E865">
        <v>2</v>
      </c>
      <c r="N865" s="36">
        <v>130</v>
      </c>
      <c r="O865" s="36">
        <v>130</v>
      </c>
      <c r="P865" s="36">
        <v>130</v>
      </c>
      <c r="Q865" s="36">
        <v>120</v>
      </c>
      <c r="R865" s="36">
        <v>120</v>
      </c>
      <c r="S865" s="36">
        <v>120</v>
      </c>
      <c r="T865" s="36">
        <v>110</v>
      </c>
    </row>
    <row r="866" spans="1:20" x14ac:dyDescent="0.2">
      <c r="A866" s="47" t="s">
        <v>692</v>
      </c>
      <c r="B866" s="89">
        <f>VLOOKUP(D866,TabellenSRG!$B$4:$C$2729,2,FALSE)</f>
        <v>281</v>
      </c>
      <c r="C866" t="str">
        <f t="shared" si="14"/>
        <v>2811</v>
      </c>
      <c r="D866" t="s">
        <v>289</v>
      </c>
      <c r="E866">
        <v>3</v>
      </c>
      <c r="N866" s="36">
        <v>120</v>
      </c>
      <c r="O866" s="36">
        <v>120</v>
      </c>
      <c r="P866" s="36">
        <v>110</v>
      </c>
      <c r="Q866" s="36">
        <v>110</v>
      </c>
      <c r="R866" s="36">
        <v>110</v>
      </c>
      <c r="S866" s="36">
        <v>110</v>
      </c>
      <c r="T866" s="36">
        <v>100</v>
      </c>
    </row>
    <row r="867" spans="1:20" x14ac:dyDescent="0.2">
      <c r="A867" s="47" t="s">
        <v>628</v>
      </c>
      <c r="B867" s="89">
        <f>VLOOKUP(D867,TabellenSRG!$B$4:$C$2729,2,FALSE)</f>
        <v>281</v>
      </c>
      <c r="C867" t="str">
        <f t="shared" si="14"/>
        <v>2812</v>
      </c>
      <c r="D867" t="s">
        <v>289</v>
      </c>
      <c r="E867">
        <v>4</v>
      </c>
      <c r="N867" s="36">
        <v>20</v>
      </c>
      <c r="O867" s="36">
        <v>20</v>
      </c>
      <c r="P867" s="36">
        <v>20</v>
      </c>
      <c r="Q867" s="36">
        <v>20</v>
      </c>
      <c r="R867" s="36">
        <v>20</v>
      </c>
      <c r="S867" s="36">
        <v>20</v>
      </c>
      <c r="T867" s="36">
        <v>20</v>
      </c>
    </row>
    <row r="868" spans="1:20" x14ac:dyDescent="0.2">
      <c r="A868" s="47" t="s">
        <v>691</v>
      </c>
      <c r="B868" s="89">
        <f>VLOOKUP(D868,TabellenSRG!$B$4:$C$2729,2,FALSE)</f>
        <v>282</v>
      </c>
      <c r="C868" t="str">
        <f t="shared" si="14"/>
        <v>2820</v>
      </c>
      <c r="D868" t="s">
        <v>290</v>
      </c>
      <c r="E868">
        <v>2</v>
      </c>
      <c r="N868" s="36">
        <v>310</v>
      </c>
      <c r="O868" s="36">
        <v>320</v>
      </c>
      <c r="P868" s="36">
        <v>270</v>
      </c>
      <c r="Q868" s="36">
        <v>280</v>
      </c>
      <c r="R868" s="36">
        <v>300</v>
      </c>
      <c r="S868" s="36">
        <v>300</v>
      </c>
      <c r="T868" s="36">
        <v>300</v>
      </c>
    </row>
    <row r="869" spans="1:20" x14ac:dyDescent="0.2">
      <c r="A869" s="47" t="s">
        <v>692</v>
      </c>
      <c r="B869" s="89">
        <f>VLOOKUP(D869,TabellenSRG!$B$4:$C$2729,2,FALSE)</f>
        <v>282</v>
      </c>
      <c r="C869" t="str">
        <f t="shared" si="14"/>
        <v>2821</v>
      </c>
      <c r="D869" t="s">
        <v>290</v>
      </c>
      <c r="E869">
        <v>3</v>
      </c>
      <c r="N869" s="36">
        <v>250</v>
      </c>
      <c r="O869" s="36">
        <v>240</v>
      </c>
      <c r="P869" s="36">
        <v>190</v>
      </c>
      <c r="Q869" s="36">
        <v>200</v>
      </c>
      <c r="R869" s="36">
        <v>220</v>
      </c>
      <c r="S869" s="36">
        <v>200</v>
      </c>
      <c r="T869" s="36">
        <v>190</v>
      </c>
    </row>
    <row r="870" spans="1:20" x14ac:dyDescent="0.2">
      <c r="A870" s="47" t="s">
        <v>628</v>
      </c>
      <c r="B870" s="89">
        <f>VLOOKUP(D870,TabellenSRG!$B$4:$C$2729,2,FALSE)</f>
        <v>282</v>
      </c>
      <c r="C870" t="str">
        <f t="shared" si="14"/>
        <v>2822</v>
      </c>
      <c r="D870" t="s">
        <v>290</v>
      </c>
      <c r="E870">
        <v>4</v>
      </c>
      <c r="N870" s="36">
        <v>60</v>
      </c>
      <c r="O870" s="36">
        <v>90</v>
      </c>
      <c r="P870" s="36">
        <v>80</v>
      </c>
      <c r="Q870" s="36">
        <v>70</v>
      </c>
      <c r="R870" s="36">
        <v>90</v>
      </c>
      <c r="S870" s="36">
        <v>110</v>
      </c>
      <c r="T870" s="36">
        <v>110</v>
      </c>
    </row>
    <row r="871" spans="1:20" x14ac:dyDescent="0.2">
      <c r="A871" s="47" t="s">
        <v>691</v>
      </c>
      <c r="B871" s="89">
        <f>VLOOKUP(D871,TabellenSRG!$B$4:$C$2729,2,FALSE)</f>
        <v>118</v>
      </c>
      <c r="C871" t="str">
        <f t="shared" si="14"/>
        <v>1180</v>
      </c>
      <c r="D871" t="s">
        <v>562</v>
      </c>
      <c r="E871">
        <v>2</v>
      </c>
      <c r="N871" s="36">
        <v>11430</v>
      </c>
      <c r="O871" s="36">
        <v>11650</v>
      </c>
      <c r="P871" s="36">
        <v>12300</v>
      </c>
      <c r="Q871" s="36">
        <v>13460</v>
      </c>
      <c r="R871" s="36">
        <v>15460</v>
      </c>
      <c r="S871" s="36">
        <v>15600</v>
      </c>
      <c r="T871" s="36">
        <v>15410</v>
      </c>
    </row>
    <row r="872" spans="1:20" x14ac:dyDescent="0.2">
      <c r="A872" s="47" t="s">
        <v>692</v>
      </c>
      <c r="B872" s="89">
        <f>VLOOKUP(D872,TabellenSRG!$B$4:$C$2729,2,FALSE)</f>
        <v>118</v>
      </c>
      <c r="C872" t="str">
        <f t="shared" si="14"/>
        <v>1181</v>
      </c>
      <c r="D872" t="s">
        <v>562</v>
      </c>
      <c r="E872">
        <v>3</v>
      </c>
      <c r="N872" s="36">
        <v>9380</v>
      </c>
      <c r="O872" s="36">
        <v>9480</v>
      </c>
      <c r="P872" s="36">
        <v>9890</v>
      </c>
      <c r="Q872" s="36">
        <v>10390</v>
      </c>
      <c r="R872" s="36">
        <v>11410</v>
      </c>
      <c r="S872" s="36">
        <v>11340</v>
      </c>
      <c r="T872" s="36">
        <v>11430</v>
      </c>
    </row>
    <row r="873" spans="1:20" x14ac:dyDescent="0.2">
      <c r="A873" s="47" t="s">
        <v>628</v>
      </c>
      <c r="B873" s="89">
        <f>VLOOKUP(D873,TabellenSRG!$B$4:$C$2729,2,FALSE)</f>
        <v>118</v>
      </c>
      <c r="C873" t="str">
        <f t="shared" si="14"/>
        <v>1182</v>
      </c>
      <c r="D873" t="s">
        <v>562</v>
      </c>
      <c r="E873">
        <v>4</v>
      </c>
      <c r="N873" s="36">
        <v>1740</v>
      </c>
      <c r="O873" s="36">
        <v>1950</v>
      </c>
      <c r="P873" s="36">
        <v>2130</v>
      </c>
      <c r="Q873" s="36">
        <v>2510</v>
      </c>
      <c r="R873" s="36">
        <v>2860</v>
      </c>
      <c r="S873" s="36">
        <v>3220</v>
      </c>
      <c r="T873" s="36">
        <v>3020</v>
      </c>
    </row>
    <row r="874" spans="1:20" x14ac:dyDescent="0.2">
      <c r="A874" s="47" t="s">
        <v>691</v>
      </c>
      <c r="B874" s="89">
        <f>VLOOKUP(D874,TabellenSRG!$B$4:$C$2729,2,FALSE)</f>
        <v>148</v>
      </c>
      <c r="C874" t="str">
        <f t="shared" si="14"/>
        <v>1480</v>
      </c>
      <c r="D874" t="s">
        <v>151</v>
      </c>
      <c r="E874">
        <v>2</v>
      </c>
      <c r="N874" s="36">
        <v>2250</v>
      </c>
      <c r="O874" s="36">
        <v>2280</v>
      </c>
      <c r="P874" s="36">
        <v>2280</v>
      </c>
      <c r="Q874" s="36">
        <v>2400</v>
      </c>
      <c r="R874" s="36">
        <v>2550</v>
      </c>
      <c r="S874" s="36">
        <v>2870</v>
      </c>
      <c r="T874" s="36">
        <v>2670</v>
      </c>
    </row>
    <row r="875" spans="1:20" x14ac:dyDescent="0.2">
      <c r="A875" s="47" t="s">
        <v>692</v>
      </c>
      <c r="B875" s="89">
        <f>VLOOKUP(D875,TabellenSRG!$B$4:$C$2729,2,FALSE)</f>
        <v>148</v>
      </c>
      <c r="C875" t="str">
        <f t="shared" si="14"/>
        <v>1481</v>
      </c>
      <c r="D875" t="s">
        <v>151</v>
      </c>
      <c r="E875">
        <v>3</v>
      </c>
      <c r="N875" s="36">
        <v>1900</v>
      </c>
      <c r="O875" s="36">
        <v>1900</v>
      </c>
      <c r="P875" s="36">
        <v>1820</v>
      </c>
      <c r="Q875" s="36">
        <v>1900</v>
      </c>
      <c r="R875" s="36">
        <v>1990</v>
      </c>
      <c r="S875" s="36">
        <v>2230</v>
      </c>
      <c r="T875" s="36">
        <v>2010</v>
      </c>
    </row>
    <row r="876" spans="1:20" x14ac:dyDescent="0.2">
      <c r="A876" s="47" t="s">
        <v>628</v>
      </c>
      <c r="B876" s="89">
        <f>VLOOKUP(D876,TabellenSRG!$B$4:$C$2729,2,FALSE)</f>
        <v>148</v>
      </c>
      <c r="C876" t="str">
        <f t="shared" si="14"/>
        <v>1482</v>
      </c>
      <c r="D876" t="s">
        <v>151</v>
      </c>
      <c r="E876">
        <v>4</v>
      </c>
      <c r="N876" s="36">
        <v>390</v>
      </c>
      <c r="O876" s="36">
        <v>470</v>
      </c>
      <c r="P876" s="36">
        <v>510</v>
      </c>
      <c r="Q876" s="36">
        <v>550</v>
      </c>
      <c r="R876" s="36">
        <v>600</v>
      </c>
      <c r="S876" s="36">
        <v>720</v>
      </c>
      <c r="T876" s="36">
        <v>740</v>
      </c>
    </row>
    <row r="877" spans="1:20" x14ac:dyDescent="0.2">
      <c r="A877" s="47" t="s">
        <v>691</v>
      </c>
      <c r="B877" s="89">
        <f>VLOOKUP(D877,TabellenSRG!$B$4:$C$2729,2,FALSE)</f>
        <v>283</v>
      </c>
      <c r="C877" t="str">
        <f t="shared" si="14"/>
        <v>2830</v>
      </c>
      <c r="D877" t="s">
        <v>291</v>
      </c>
      <c r="E877">
        <v>2</v>
      </c>
      <c r="N877" s="36">
        <v>140</v>
      </c>
      <c r="O877" s="36">
        <v>140</v>
      </c>
      <c r="P877" s="36">
        <v>130</v>
      </c>
      <c r="Q877" s="36">
        <v>130</v>
      </c>
      <c r="R877" s="36">
        <v>130</v>
      </c>
      <c r="S877" s="36">
        <v>130</v>
      </c>
      <c r="T877" s="36">
        <v>120</v>
      </c>
    </row>
    <row r="878" spans="1:20" x14ac:dyDescent="0.2">
      <c r="A878" s="47" t="s">
        <v>692</v>
      </c>
      <c r="B878" s="89">
        <f>VLOOKUP(D878,TabellenSRG!$B$4:$C$2729,2,FALSE)</f>
        <v>283</v>
      </c>
      <c r="C878" t="str">
        <f t="shared" si="14"/>
        <v>2831</v>
      </c>
      <c r="D878" t="s">
        <v>291</v>
      </c>
      <c r="E878">
        <v>3</v>
      </c>
      <c r="N878" s="36">
        <v>130</v>
      </c>
      <c r="O878" s="36">
        <v>120</v>
      </c>
      <c r="P878" s="36">
        <v>110</v>
      </c>
      <c r="Q878" s="36">
        <v>110</v>
      </c>
      <c r="R878" s="36">
        <v>110</v>
      </c>
      <c r="S878" s="36">
        <v>110</v>
      </c>
      <c r="T878" s="36">
        <v>100</v>
      </c>
    </row>
    <row r="879" spans="1:20" x14ac:dyDescent="0.2">
      <c r="A879" s="47" t="s">
        <v>628</v>
      </c>
      <c r="B879" s="89">
        <f>VLOOKUP(D879,TabellenSRG!$B$4:$C$2729,2,FALSE)</f>
        <v>283</v>
      </c>
      <c r="C879" t="str">
        <f t="shared" si="14"/>
        <v>2832</v>
      </c>
      <c r="D879" t="s">
        <v>291</v>
      </c>
      <c r="E879">
        <v>4</v>
      </c>
      <c r="N879" s="36">
        <v>20</v>
      </c>
      <c r="O879" s="36">
        <v>30</v>
      </c>
      <c r="P879" s="36">
        <v>20</v>
      </c>
      <c r="Q879" s="36">
        <v>30</v>
      </c>
      <c r="R879" s="36">
        <v>30</v>
      </c>
      <c r="S879" s="36">
        <v>30</v>
      </c>
      <c r="T879" s="36">
        <v>30</v>
      </c>
    </row>
    <row r="880" spans="1:20" x14ac:dyDescent="0.2">
      <c r="A880" s="47" t="s">
        <v>691</v>
      </c>
      <c r="B880" s="89">
        <f>VLOOKUP(D880,TabellenSRG!$B$4:$C$2729,2,FALSE)</f>
        <v>284</v>
      </c>
      <c r="C880" t="str">
        <f t="shared" si="14"/>
        <v>2840</v>
      </c>
      <c r="D880" t="s">
        <v>292</v>
      </c>
      <c r="E880">
        <v>2</v>
      </c>
      <c r="N880" s="36">
        <v>40</v>
      </c>
      <c r="O880" s="36">
        <v>50</v>
      </c>
      <c r="P880" s="36">
        <v>50</v>
      </c>
      <c r="Q880" s="36">
        <v>60</v>
      </c>
      <c r="R880" s="36">
        <v>70</v>
      </c>
      <c r="S880" s="36">
        <v>70</v>
      </c>
      <c r="T880" s="36">
        <v>60</v>
      </c>
    </row>
    <row r="881" spans="1:20" x14ac:dyDescent="0.2">
      <c r="A881" s="47" t="s">
        <v>692</v>
      </c>
      <c r="B881" s="89">
        <f>VLOOKUP(D881,TabellenSRG!$B$4:$C$2729,2,FALSE)</f>
        <v>284</v>
      </c>
      <c r="C881" t="str">
        <f t="shared" si="14"/>
        <v>2841</v>
      </c>
      <c r="D881" t="s">
        <v>292</v>
      </c>
      <c r="E881">
        <v>3</v>
      </c>
      <c r="N881" s="36">
        <v>30</v>
      </c>
      <c r="O881" s="36">
        <v>40</v>
      </c>
      <c r="P881" s="36">
        <v>40</v>
      </c>
      <c r="Q881" s="36">
        <v>40</v>
      </c>
      <c r="R881" s="36">
        <v>40</v>
      </c>
      <c r="S881" s="36">
        <v>40</v>
      </c>
      <c r="T881" s="36">
        <v>30</v>
      </c>
    </row>
    <row r="882" spans="1:20" x14ac:dyDescent="0.2">
      <c r="A882" s="47" t="s">
        <v>628</v>
      </c>
      <c r="B882" s="89">
        <f>VLOOKUP(D882,TabellenSRG!$B$4:$C$2729,2,FALSE)</f>
        <v>284</v>
      </c>
      <c r="C882" t="str">
        <f t="shared" si="14"/>
        <v>2842</v>
      </c>
      <c r="D882" t="s">
        <v>292</v>
      </c>
      <c r="E882">
        <v>4</v>
      </c>
      <c r="N882" s="36">
        <v>10</v>
      </c>
      <c r="O882" s="36">
        <v>20</v>
      </c>
      <c r="P882" s="36">
        <v>20</v>
      </c>
      <c r="Q882" s="36">
        <v>30</v>
      </c>
      <c r="R882" s="36">
        <v>30</v>
      </c>
      <c r="S882" s="36">
        <v>30</v>
      </c>
      <c r="T882" s="36">
        <v>30</v>
      </c>
    </row>
    <row r="883" spans="1:20" x14ac:dyDescent="0.2">
      <c r="A883" s="47" t="s">
        <v>691</v>
      </c>
      <c r="B883" s="89">
        <f>VLOOKUP(D883,TabellenSRG!$B$4:$C$2729,2,FALSE)</f>
        <v>285</v>
      </c>
      <c r="C883" t="str">
        <f t="shared" si="14"/>
        <v>2850</v>
      </c>
      <c r="D883" t="s">
        <v>293</v>
      </c>
      <c r="E883">
        <v>2</v>
      </c>
      <c r="N883" s="36">
        <v>180</v>
      </c>
      <c r="O883" s="36">
        <v>160</v>
      </c>
      <c r="P883" s="36">
        <v>160</v>
      </c>
      <c r="Q883" s="36">
        <v>160</v>
      </c>
      <c r="R883" s="36">
        <v>160</v>
      </c>
      <c r="S883" s="36">
        <v>140</v>
      </c>
      <c r="T883" s="36">
        <v>140</v>
      </c>
    </row>
    <row r="884" spans="1:20" x14ac:dyDescent="0.2">
      <c r="A884" s="47" t="s">
        <v>692</v>
      </c>
      <c r="B884" s="89">
        <f>VLOOKUP(D884,TabellenSRG!$B$4:$C$2729,2,FALSE)</f>
        <v>285</v>
      </c>
      <c r="C884" t="str">
        <f t="shared" si="14"/>
        <v>2851</v>
      </c>
      <c r="D884" t="s">
        <v>293</v>
      </c>
      <c r="E884">
        <v>3</v>
      </c>
      <c r="N884" s="36">
        <v>130</v>
      </c>
      <c r="O884" s="36">
        <v>130</v>
      </c>
      <c r="P884" s="36">
        <v>120</v>
      </c>
      <c r="Q884" s="36">
        <v>120</v>
      </c>
      <c r="R884" s="36">
        <v>120</v>
      </c>
      <c r="S884" s="36">
        <v>100</v>
      </c>
      <c r="T884" s="36">
        <v>90</v>
      </c>
    </row>
    <row r="885" spans="1:20" x14ac:dyDescent="0.2">
      <c r="A885" s="47" t="s">
        <v>628</v>
      </c>
      <c r="B885" s="89">
        <f>VLOOKUP(D885,TabellenSRG!$B$4:$C$2729,2,FALSE)</f>
        <v>285</v>
      </c>
      <c r="C885" t="str">
        <f t="shared" si="14"/>
        <v>2852</v>
      </c>
      <c r="D885" t="s">
        <v>293</v>
      </c>
      <c r="E885">
        <v>4</v>
      </c>
      <c r="N885" s="36">
        <v>50</v>
      </c>
      <c r="O885" s="36">
        <v>50</v>
      </c>
      <c r="P885" s="36">
        <v>50</v>
      </c>
      <c r="Q885" s="36">
        <v>50</v>
      </c>
      <c r="R885" s="36">
        <v>50</v>
      </c>
      <c r="S885" s="36">
        <v>50</v>
      </c>
      <c r="T885" s="36">
        <v>70</v>
      </c>
    </row>
    <row r="886" spans="1:20" x14ac:dyDescent="0.2">
      <c r="A886" s="47" t="s">
        <v>691</v>
      </c>
      <c r="B886" s="89">
        <f>VLOOKUP(D886,TabellenSRG!$B$4:$C$2729,2,FALSE)</f>
        <v>286</v>
      </c>
      <c r="C886" t="str">
        <f t="shared" si="14"/>
        <v>2860</v>
      </c>
      <c r="D886" t="s">
        <v>295</v>
      </c>
      <c r="E886">
        <v>2</v>
      </c>
      <c r="N886" s="36">
        <v>330</v>
      </c>
      <c r="O886" s="36">
        <v>320</v>
      </c>
      <c r="P886" s="36">
        <v>310</v>
      </c>
      <c r="Q886" s="36">
        <v>290</v>
      </c>
      <c r="R886" s="36">
        <v>270</v>
      </c>
      <c r="S886" s="36">
        <v>290</v>
      </c>
      <c r="T886" s="36">
        <v>280</v>
      </c>
    </row>
    <row r="887" spans="1:20" x14ac:dyDescent="0.2">
      <c r="A887" s="47" t="s">
        <v>692</v>
      </c>
      <c r="B887" s="89">
        <f>VLOOKUP(D887,TabellenSRG!$B$4:$C$2729,2,FALSE)</f>
        <v>286</v>
      </c>
      <c r="C887" t="str">
        <f t="shared" si="14"/>
        <v>2861</v>
      </c>
      <c r="D887" t="s">
        <v>295</v>
      </c>
      <c r="E887">
        <v>3</v>
      </c>
      <c r="N887" s="36">
        <v>240</v>
      </c>
      <c r="O887" s="36">
        <v>210</v>
      </c>
      <c r="P887" s="36">
        <v>190</v>
      </c>
      <c r="Q887" s="36">
        <v>170</v>
      </c>
      <c r="R887" s="36">
        <v>150</v>
      </c>
      <c r="S887" s="36">
        <v>160</v>
      </c>
      <c r="T887" s="36">
        <v>150</v>
      </c>
    </row>
    <row r="888" spans="1:20" x14ac:dyDescent="0.2">
      <c r="A888" s="47" t="s">
        <v>628</v>
      </c>
      <c r="B888" s="89">
        <f>VLOOKUP(D888,TabellenSRG!$B$4:$C$2729,2,FALSE)</f>
        <v>286</v>
      </c>
      <c r="C888" t="str">
        <f t="shared" si="14"/>
        <v>2862</v>
      </c>
      <c r="D888" t="s">
        <v>295</v>
      </c>
      <c r="E888">
        <v>4</v>
      </c>
      <c r="N888" s="36">
        <v>90</v>
      </c>
      <c r="O888" s="36">
        <v>110</v>
      </c>
      <c r="P888" s="36">
        <v>120</v>
      </c>
      <c r="Q888" s="36">
        <v>120</v>
      </c>
      <c r="R888" s="36">
        <v>110</v>
      </c>
      <c r="S888" s="36">
        <v>120</v>
      </c>
      <c r="T888" s="36">
        <v>120</v>
      </c>
    </row>
    <row r="889" spans="1:20" x14ac:dyDescent="0.2">
      <c r="A889" s="47" t="s">
        <v>691</v>
      </c>
      <c r="B889" s="89">
        <f>VLOOKUP(D889,TabellenSRG!$B$4:$C$2729,2,FALSE)</f>
        <v>287</v>
      </c>
      <c r="C889" t="str">
        <f t="shared" si="14"/>
        <v>2870</v>
      </c>
      <c r="D889" t="s">
        <v>296</v>
      </c>
      <c r="E889">
        <v>2</v>
      </c>
      <c r="N889" s="36">
        <v>130</v>
      </c>
      <c r="O889" s="36">
        <v>160</v>
      </c>
      <c r="P889" s="36">
        <v>190</v>
      </c>
      <c r="Q889" s="36">
        <v>190</v>
      </c>
      <c r="R889" s="36">
        <v>200</v>
      </c>
      <c r="S889" s="36">
        <v>150</v>
      </c>
      <c r="T889" s="36">
        <v>160</v>
      </c>
    </row>
    <row r="890" spans="1:20" x14ac:dyDescent="0.2">
      <c r="A890" s="47" t="s">
        <v>692</v>
      </c>
      <c r="B890" s="89">
        <f>VLOOKUP(D890,TabellenSRG!$B$4:$C$2729,2,FALSE)</f>
        <v>287</v>
      </c>
      <c r="C890" t="str">
        <f t="shared" si="14"/>
        <v>2871</v>
      </c>
      <c r="D890" t="s">
        <v>296</v>
      </c>
      <c r="E890">
        <v>3</v>
      </c>
      <c r="N890" s="36">
        <v>90</v>
      </c>
      <c r="O890" s="36">
        <v>100</v>
      </c>
      <c r="P890" s="36">
        <v>120</v>
      </c>
      <c r="Q890" s="36">
        <v>120</v>
      </c>
      <c r="R890" s="36">
        <v>150</v>
      </c>
      <c r="S890" s="36">
        <v>100</v>
      </c>
      <c r="T890" s="36">
        <v>100</v>
      </c>
    </row>
    <row r="891" spans="1:20" x14ac:dyDescent="0.2">
      <c r="A891" s="47" t="s">
        <v>628</v>
      </c>
      <c r="B891" s="89">
        <f>VLOOKUP(D891,TabellenSRG!$B$4:$C$2729,2,FALSE)</f>
        <v>287</v>
      </c>
      <c r="C891" t="str">
        <f t="shared" si="14"/>
        <v>2872</v>
      </c>
      <c r="D891" t="s">
        <v>296</v>
      </c>
      <c r="E891">
        <v>4</v>
      </c>
      <c r="N891" s="36">
        <v>40</v>
      </c>
      <c r="O891" s="36">
        <v>60</v>
      </c>
      <c r="P891" s="36">
        <v>70</v>
      </c>
      <c r="Q891" s="36">
        <v>60</v>
      </c>
      <c r="R891" s="36">
        <v>60</v>
      </c>
      <c r="S891" s="36">
        <v>50</v>
      </c>
      <c r="T891" s="36">
        <v>50</v>
      </c>
    </row>
    <row r="892" spans="1:20" x14ac:dyDescent="0.2">
      <c r="A892" s="47" t="s">
        <v>691</v>
      </c>
      <c r="B892" s="89" t="e">
        <f>VLOOKUP(D892,TabellenSRG!$B$4:$C$2729,2,FALSE)</f>
        <v>#N/A</v>
      </c>
      <c r="C892" t="e">
        <f t="shared" si="14"/>
        <v>#N/A</v>
      </c>
      <c r="D892" t="s">
        <v>297</v>
      </c>
      <c r="E892">
        <v>2</v>
      </c>
      <c r="N892" s="36">
        <v>280</v>
      </c>
      <c r="O892" s="36">
        <v>300</v>
      </c>
      <c r="P892" s="36">
        <v>300</v>
      </c>
      <c r="Q892" s="36">
        <v>270</v>
      </c>
      <c r="R892" s="36" t="e">
        <v>#N/A</v>
      </c>
      <c r="S892" s="36" t="e">
        <v>#N/A</v>
      </c>
      <c r="T892" s="36" t="e">
        <v>#N/A</v>
      </c>
    </row>
    <row r="893" spans="1:20" x14ac:dyDescent="0.2">
      <c r="A893" s="47" t="s">
        <v>692</v>
      </c>
      <c r="B893" s="89" t="e">
        <f>VLOOKUP(D893,TabellenSRG!$B$4:$C$2729,2,FALSE)</f>
        <v>#N/A</v>
      </c>
      <c r="C893" t="e">
        <f t="shared" si="14"/>
        <v>#N/A</v>
      </c>
      <c r="D893" t="s">
        <v>297</v>
      </c>
      <c r="E893">
        <v>3</v>
      </c>
      <c r="N893" s="36">
        <v>270</v>
      </c>
      <c r="O893" s="36">
        <v>270</v>
      </c>
      <c r="P893" s="36">
        <v>270</v>
      </c>
      <c r="Q893" s="36">
        <v>250</v>
      </c>
      <c r="R893" s="36" t="e">
        <v>#N/A</v>
      </c>
      <c r="S893" s="36" t="e">
        <v>#N/A</v>
      </c>
      <c r="T893" s="36" t="e">
        <v>#N/A</v>
      </c>
    </row>
    <row r="894" spans="1:20" x14ac:dyDescent="0.2">
      <c r="A894" s="47" t="s">
        <v>628</v>
      </c>
      <c r="B894" s="89" t="e">
        <f>VLOOKUP(D894,TabellenSRG!$B$4:$C$2729,2,FALSE)</f>
        <v>#N/A</v>
      </c>
      <c r="C894" t="e">
        <f t="shared" si="14"/>
        <v>#N/A</v>
      </c>
      <c r="D894" t="s">
        <v>297</v>
      </c>
      <c r="E894">
        <v>4</v>
      </c>
      <c r="N894" s="36">
        <v>30</v>
      </c>
      <c r="O894" s="36">
        <v>40</v>
      </c>
      <c r="P894" s="36">
        <v>40</v>
      </c>
      <c r="Q894" s="36">
        <v>30</v>
      </c>
      <c r="R894" s="36" t="e">
        <v>#N/A</v>
      </c>
      <c r="S894" s="36" t="e">
        <v>#N/A</v>
      </c>
      <c r="T894" s="36" t="e">
        <v>#N/A</v>
      </c>
    </row>
    <row r="895" spans="1:20" x14ac:dyDescent="0.2">
      <c r="A895" s="47" t="s">
        <v>691</v>
      </c>
      <c r="B895" s="89">
        <f>VLOOKUP(D895,TabellenSRG!$B$4:$C$2729,2,FALSE)</f>
        <v>288</v>
      </c>
      <c r="C895" t="str">
        <f t="shared" si="14"/>
        <v>2880</v>
      </c>
      <c r="D895" t="s">
        <v>298</v>
      </c>
      <c r="E895">
        <v>2</v>
      </c>
      <c r="N895" s="36">
        <v>190</v>
      </c>
      <c r="O895" s="36">
        <v>190</v>
      </c>
      <c r="P895" s="36">
        <v>190</v>
      </c>
      <c r="Q895" s="36">
        <v>180</v>
      </c>
      <c r="R895" s="36">
        <v>180</v>
      </c>
      <c r="S895" s="36">
        <v>180</v>
      </c>
      <c r="T895" s="36">
        <v>180</v>
      </c>
    </row>
    <row r="896" spans="1:20" x14ac:dyDescent="0.2">
      <c r="A896" s="47" t="s">
        <v>692</v>
      </c>
      <c r="B896" s="89">
        <f>VLOOKUP(D896,TabellenSRG!$B$4:$C$2729,2,FALSE)</f>
        <v>288</v>
      </c>
      <c r="C896" t="str">
        <f t="shared" si="14"/>
        <v>2881</v>
      </c>
      <c r="D896" t="s">
        <v>298</v>
      </c>
      <c r="E896">
        <v>3</v>
      </c>
      <c r="N896" s="36">
        <v>140</v>
      </c>
      <c r="O896" s="36">
        <v>130</v>
      </c>
      <c r="P896" s="36">
        <v>130</v>
      </c>
      <c r="Q896" s="36">
        <v>130</v>
      </c>
      <c r="R896" s="36">
        <v>130</v>
      </c>
      <c r="S896" s="36">
        <v>120</v>
      </c>
      <c r="T896" s="36">
        <v>110</v>
      </c>
    </row>
    <row r="897" spans="1:20" x14ac:dyDescent="0.2">
      <c r="A897" s="47" t="s">
        <v>628</v>
      </c>
      <c r="B897" s="89">
        <f>VLOOKUP(D897,TabellenSRG!$B$4:$C$2729,2,FALSE)</f>
        <v>288</v>
      </c>
      <c r="C897" t="str">
        <f t="shared" si="14"/>
        <v>2882</v>
      </c>
      <c r="D897" t="s">
        <v>298</v>
      </c>
      <c r="E897">
        <v>4</v>
      </c>
      <c r="N897" s="36">
        <v>50</v>
      </c>
      <c r="O897" s="36">
        <v>60</v>
      </c>
      <c r="P897" s="36">
        <v>60</v>
      </c>
      <c r="Q897" s="36">
        <v>50</v>
      </c>
      <c r="R897" s="36">
        <v>60</v>
      </c>
      <c r="S897" s="36">
        <v>60</v>
      </c>
      <c r="T897" s="36">
        <v>60</v>
      </c>
    </row>
    <row r="898" spans="1:20" x14ac:dyDescent="0.2">
      <c r="A898" s="47" t="s">
        <v>691</v>
      </c>
      <c r="B898" s="89">
        <f>VLOOKUP(D898,TabellenSRG!$B$4:$C$2729,2,FALSE)</f>
        <v>289</v>
      </c>
      <c r="C898" t="str">
        <f t="shared" si="14"/>
        <v>2890</v>
      </c>
      <c r="D898" t="s">
        <v>299</v>
      </c>
      <c r="E898">
        <v>2</v>
      </c>
      <c r="N898" s="36">
        <v>530</v>
      </c>
      <c r="O898" s="36">
        <v>530</v>
      </c>
      <c r="P898" s="36">
        <v>530</v>
      </c>
      <c r="Q898" s="36">
        <v>550</v>
      </c>
      <c r="R898" s="36">
        <v>580</v>
      </c>
      <c r="S898" s="36">
        <v>560</v>
      </c>
      <c r="T898" s="36">
        <v>560</v>
      </c>
    </row>
    <row r="899" spans="1:20" x14ac:dyDescent="0.2">
      <c r="A899" s="47" t="s">
        <v>692</v>
      </c>
      <c r="B899" s="89">
        <f>VLOOKUP(D899,TabellenSRG!$B$4:$C$2729,2,FALSE)</f>
        <v>289</v>
      </c>
      <c r="C899" t="str">
        <f t="shared" si="14"/>
        <v>2891</v>
      </c>
      <c r="D899" t="s">
        <v>299</v>
      </c>
      <c r="E899">
        <v>3</v>
      </c>
      <c r="N899" s="36">
        <v>430</v>
      </c>
      <c r="O899" s="36">
        <v>440</v>
      </c>
      <c r="P899" s="36">
        <v>390</v>
      </c>
      <c r="Q899" s="36">
        <v>410</v>
      </c>
      <c r="R899" s="36">
        <v>430</v>
      </c>
      <c r="S899" s="36">
        <v>400</v>
      </c>
      <c r="T899" s="36">
        <v>380</v>
      </c>
    </row>
    <row r="900" spans="1:20" x14ac:dyDescent="0.2">
      <c r="A900" s="47" t="s">
        <v>628</v>
      </c>
      <c r="B900" s="89">
        <f>VLOOKUP(D900,TabellenSRG!$B$4:$C$2729,2,FALSE)</f>
        <v>289</v>
      </c>
      <c r="C900" t="str">
        <f t="shared" ref="C900:C963" si="15">B900&amp;A900</f>
        <v>2892</v>
      </c>
      <c r="D900" t="s">
        <v>299</v>
      </c>
      <c r="E900">
        <v>4</v>
      </c>
      <c r="N900" s="36">
        <v>110</v>
      </c>
      <c r="O900" s="36">
        <v>130</v>
      </c>
      <c r="P900" s="36">
        <v>130</v>
      </c>
      <c r="Q900" s="36">
        <v>140</v>
      </c>
      <c r="R900" s="36">
        <v>160</v>
      </c>
      <c r="S900" s="36">
        <v>160</v>
      </c>
      <c r="T900" s="36">
        <v>160</v>
      </c>
    </row>
    <row r="901" spans="1:20" x14ac:dyDescent="0.2">
      <c r="A901" s="47" t="s">
        <v>691</v>
      </c>
      <c r="B901" s="89">
        <f>VLOOKUP(D901,TabellenSRG!$B$4:$C$2729,2,FALSE)</f>
        <v>290</v>
      </c>
      <c r="C901" t="str">
        <f t="shared" si="15"/>
        <v>2900</v>
      </c>
      <c r="D901" t="s">
        <v>300</v>
      </c>
      <c r="E901">
        <v>2</v>
      </c>
      <c r="N901" s="36">
        <v>880</v>
      </c>
      <c r="O901" s="36">
        <v>900</v>
      </c>
      <c r="P901" s="36">
        <v>910</v>
      </c>
      <c r="Q901" s="36">
        <v>880</v>
      </c>
      <c r="R901" s="36">
        <v>900</v>
      </c>
      <c r="S901" s="36">
        <v>870</v>
      </c>
      <c r="T901" s="36">
        <v>840</v>
      </c>
    </row>
    <row r="902" spans="1:20" x14ac:dyDescent="0.2">
      <c r="A902" s="47" t="s">
        <v>692</v>
      </c>
      <c r="B902" s="89">
        <f>VLOOKUP(D902,TabellenSRG!$B$4:$C$2729,2,FALSE)</f>
        <v>290</v>
      </c>
      <c r="C902" t="str">
        <f t="shared" si="15"/>
        <v>2901</v>
      </c>
      <c r="D902" t="s">
        <v>300</v>
      </c>
      <c r="E902">
        <v>3</v>
      </c>
      <c r="N902" s="36">
        <v>770</v>
      </c>
      <c r="O902" s="36">
        <v>770</v>
      </c>
      <c r="P902" s="36">
        <v>770</v>
      </c>
      <c r="Q902" s="36">
        <v>760</v>
      </c>
      <c r="R902" s="36">
        <v>770</v>
      </c>
      <c r="S902" s="36">
        <v>750</v>
      </c>
      <c r="T902" s="36">
        <v>710</v>
      </c>
    </row>
    <row r="903" spans="1:20" x14ac:dyDescent="0.2">
      <c r="A903" s="47" t="s">
        <v>628</v>
      </c>
      <c r="B903" s="89">
        <f>VLOOKUP(D903,TabellenSRG!$B$4:$C$2729,2,FALSE)</f>
        <v>290</v>
      </c>
      <c r="C903" t="str">
        <f t="shared" si="15"/>
        <v>2902</v>
      </c>
      <c r="D903" t="s">
        <v>300</v>
      </c>
      <c r="E903">
        <v>4</v>
      </c>
      <c r="N903" s="36">
        <v>130</v>
      </c>
      <c r="O903" s="36">
        <v>150</v>
      </c>
      <c r="P903" s="36">
        <v>150</v>
      </c>
      <c r="Q903" s="36">
        <v>150</v>
      </c>
      <c r="R903" s="36">
        <v>150</v>
      </c>
      <c r="S903" s="36">
        <v>150</v>
      </c>
      <c r="T903" s="36">
        <v>160</v>
      </c>
    </row>
    <row r="904" spans="1:20" x14ac:dyDescent="0.2">
      <c r="A904" s="47" t="s">
        <v>691</v>
      </c>
      <c r="B904" s="89">
        <f>VLOOKUP(D904,TabellenSRG!$B$4:$C$2729,2,FALSE)</f>
        <v>291</v>
      </c>
      <c r="C904" t="str">
        <f t="shared" si="15"/>
        <v>2910</v>
      </c>
      <c r="D904" t="s">
        <v>301</v>
      </c>
      <c r="E904">
        <v>2</v>
      </c>
      <c r="N904" s="36">
        <v>10</v>
      </c>
      <c r="O904" s="36">
        <v>30</v>
      </c>
      <c r="P904" s="36">
        <v>30</v>
      </c>
      <c r="Q904" s="36">
        <v>40</v>
      </c>
      <c r="R904" s="36">
        <v>50</v>
      </c>
      <c r="S904" s="36">
        <v>50</v>
      </c>
      <c r="T904" s="36">
        <v>50</v>
      </c>
    </row>
    <row r="905" spans="1:20" x14ac:dyDescent="0.2">
      <c r="A905" s="47" t="s">
        <v>692</v>
      </c>
      <c r="B905" s="89">
        <f>VLOOKUP(D905,TabellenSRG!$B$4:$C$2729,2,FALSE)</f>
        <v>291</v>
      </c>
      <c r="C905" t="str">
        <f t="shared" si="15"/>
        <v>2911</v>
      </c>
      <c r="D905" t="s">
        <v>301</v>
      </c>
      <c r="E905">
        <v>3</v>
      </c>
      <c r="N905" s="36">
        <v>10</v>
      </c>
      <c r="O905" s="36">
        <v>30</v>
      </c>
      <c r="P905" s="36">
        <v>30</v>
      </c>
      <c r="Q905" s="36">
        <v>40</v>
      </c>
      <c r="R905" s="36">
        <v>50</v>
      </c>
      <c r="S905" s="36">
        <v>40</v>
      </c>
      <c r="T905" s="36">
        <v>40</v>
      </c>
    </row>
    <row r="906" spans="1:20" x14ac:dyDescent="0.2">
      <c r="A906" s="47" t="s">
        <v>628</v>
      </c>
      <c r="B906" s="89">
        <f>VLOOKUP(D906,TabellenSRG!$B$4:$C$2729,2,FALSE)</f>
        <v>291</v>
      </c>
      <c r="C906" t="str">
        <f t="shared" si="15"/>
        <v>2912</v>
      </c>
      <c r="D906" t="s">
        <v>301</v>
      </c>
      <c r="E906">
        <v>4</v>
      </c>
      <c r="N906" s="36">
        <v>0</v>
      </c>
      <c r="O906" s="36">
        <v>0</v>
      </c>
      <c r="P906" s="36">
        <v>0</v>
      </c>
      <c r="Q906" s="36">
        <v>0</v>
      </c>
      <c r="R906" s="36">
        <v>10</v>
      </c>
      <c r="S906" s="36">
        <v>10</v>
      </c>
      <c r="T906" s="36">
        <v>20</v>
      </c>
    </row>
    <row r="907" spans="1:20" x14ac:dyDescent="0.2">
      <c r="A907" s="47" t="s">
        <v>691</v>
      </c>
      <c r="B907" s="89">
        <f>VLOOKUP(D907,TabellenSRG!$B$4:$C$2729,2,FALSE)</f>
        <v>292</v>
      </c>
      <c r="C907" t="str">
        <f t="shared" si="15"/>
        <v>2920</v>
      </c>
      <c r="D907" t="s">
        <v>302</v>
      </c>
      <c r="E907">
        <v>2</v>
      </c>
      <c r="N907" s="36">
        <v>80</v>
      </c>
      <c r="O907" s="36">
        <v>90</v>
      </c>
      <c r="P907" s="36">
        <v>90</v>
      </c>
      <c r="Q907" s="36">
        <v>90</v>
      </c>
      <c r="R907" s="36">
        <v>100</v>
      </c>
      <c r="S907" s="36">
        <v>100</v>
      </c>
      <c r="T907" s="36">
        <v>90</v>
      </c>
    </row>
    <row r="908" spans="1:20" x14ac:dyDescent="0.2">
      <c r="A908" s="47" t="s">
        <v>692</v>
      </c>
      <c r="B908" s="89">
        <f>VLOOKUP(D908,TabellenSRG!$B$4:$C$2729,2,FALSE)</f>
        <v>292</v>
      </c>
      <c r="C908" t="str">
        <f t="shared" si="15"/>
        <v>2921</v>
      </c>
      <c r="D908" t="s">
        <v>302</v>
      </c>
      <c r="E908">
        <v>3</v>
      </c>
      <c r="N908" s="36">
        <v>70</v>
      </c>
      <c r="O908" s="36">
        <v>70</v>
      </c>
      <c r="P908" s="36">
        <v>70</v>
      </c>
      <c r="Q908" s="36">
        <v>70</v>
      </c>
      <c r="R908" s="36">
        <v>70</v>
      </c>
      <c r="S908" s="36">
        <v>70</v>
      </c>
      <c r="T908" s="36">
        <v>70</v>
      </c>
    </row>
    <row r="909" spans="1:20" x14ac:dyDescent="0.2">
      <c r="A909" s="47" t="s">
        <v>628</v>
      </c>
      <c r="B909" s="89">
        <f>VLOOKUP(D909,TabellenSRG!$B$4:$C$2729,2,FALSE)</f>
        <v>292</v>
      </c>
      <c r="C909" t="str">
        <f t="shared" si="15"/>
        <v>2922</v>
      </c>
      <c r="D909" t="s">
        <v>302</v>
      </c>
      <c r="E909">
        <v>4</v>
      </c>
      <c r="N909" s="36">
        <v>20</v>
      </c>
      <c r="O909" s="36">
        <v>20</v>
      </c>
      <c r="P909" s="36">
        <v>20</v>
      </c>
      <c r="Q909" s="36">
        <v>20</v>
      </c>
      <c r="R909" s="36">
        <v>30</v>
      </c>
      <c r="S909" s="36">
        <v>30</v>
      </c>
      <c r="T909" s="36">
        <v>40</v>
      </c>
    </row>
    <row r="910" spans="1:20" x14ac:dyDescent="0.2">
      <c r="A910" s="47" t="s">
        <v>691</v>
      </c>
      <c r="B910" s="89">
        <f>VLOOKUP(D910,TabellenSRG!$B$4:$C$2729,2,FALSE)</f>
        <v>293</v>
      </c>
      <c r="C910" t="str">
        <f t="shared" si="15"/>
        <v>2930</v>
      </c>
      <c r="D910" t="s">
        <v>303</v>
      </c>
      <c r="E910">
        <v>2</v>
      </c>
      <c r="N910" s="36">
        <v>710</v>
      </c>
      <c r="O910" s="36">
        <v>710</v>
      </c>
      <c r="P910" s="36">
        <v>690</v>
      </c>
      <c r="Q910" s="36">
        <v>680</v>
      </c>
      <c r="R910" s="36">
        <v>700</v>
      </c>
      <c r="S910" s="36">
        <v>690</v>
      </c>
      <c r="T910" s="36">
        <v>670</v>
      </c>
    </row>
    <row r="911" spans="1:20" x14ac:dyDescent="0.2">
      <c r="A911" s="47" t="s">
        <v>692</v>
      </c>
      <c r="B911" s="89">
        <f>VLOOKUP(D911,TabellenSRG!$B$4:$C$2729,2,FALSE)</f>
        <v>293</v>
      </c>
      <c r="C911" t="str">
        <f t="shared" si="15"/>
        <v>2931</v>
      </c>
      <c r="D911" t="s">
        <v>303</v>
      </c>
      <c r="E911">
        <v>3</v>
      </c>
      <c r="N911" s="36">
        <v>630</v>
      </c>
      <c r="O911" s="36">
        <v>620</v>
      </c>
      <c r="P911" s="36">
        <v>570</v>
      </c>
      <c r="Q911" s="36">
        <v>560</v>
      </c>
      <c r="R911" s="36">
        <v>580</v>
      </c>
      <c r="S911" s="36">
        <v>550</v>
      </c>
      <c r="T911" s="36">
        <v>510</v>
      </c>
    </row>
    <row r="912" spans="1:20" x14ac:dyDescent="0.2">
      <c r="A912" s="47" t="s">
        <v>628</v>
      </c>
      <c r="B912" s="89">
        <f>VLOOKUP(D912,TabellenSRG!$B$4:$C$2729,2,FALSE)</f>
        <v>293</v>
      </c>
      <c r="C912" t="str">
        <f t="shared" si="15"/>
        <v>2932</v>
      </c>
      <c r="D912" t="s">
        <v>303</v>
      </c>
      <c r="E912">
        <v>4</v>
      </c>
      <c r="N912" s="36">
        <v>170</v>
      </c>
      <c r="O912" s="36">
        <v>170</v>
      </c>
      <c r="P912" s="36">
        <v>200</v>
      </c>
      <c r="Q912" s="36">
        <v>190</v>
      </c>
      <c r="R912" s="36">
        <v>190</v>
      </c>
      <c r="S912" s="36">
        <v>200</v>
      </c>
      <c r="T912" s="36">
        <v>210</v>
      </c>
    </row>
    <row r="913" spans="1:20" x14ac:dyDescent="0.2">
      <c r="A913" s="47" t="s">
        <v>691</v>
      </c>
      <c r="B913" s="89">
        <f>VLOOKUP(D913,TabellenSRG!$B$4:$C$2729,2,FALSE)</f>
        <v>294</v>
      </c>
      <c r="C913" t="str">
        <f t="shared" si="15"/>
        <v>2940</v>
      </c>
      <c r="D913" t="s">
        <v>304</v>
      </c>
      <c r="E913">
        <v>2</v>
      </c>
      <c r="N913" s="36">
        <v>60</v>
      </c>
      <c r="O913" s="36">
        <v>40</v>
      </c>
      <c r="P913" s="36">
        <v>30</v>
      </c>
      <c r="Q913" s="36">
        <v>50</v>
      </c>
      <c r="R913" s="36">
        <v>50</v>
      </c>
      <c r="S913" s="36">
        <v>50</v>
      </c>
      <c r="T913" s="36">
        <v>50</v>
      </c>
    </row>
    <row r="914" spans="1:20" x14ac:dyDescent="0.2">
      <c r="A914" s="47" t="s">
        <v>692</v>
      </c>
      <c r="B914" s="89">
        <f>VLOOKUP(D914,TabellenSRG!$B$4:$C$2729,2,FALSE)</f>
        <v>294</v>
      </c>
      <c r="C914" t="str">
        <f t="shared" si="15"/>
        <v>2941</v>
      </c>
      <c r="D914" t="s">
        <v>304</v>
      </c>
      <c r="E914">
        <v>3</v>
      </c>
      <c r="N914" s="36">
        <v>50</v>
      </c>
      <c r="O914" s="36">
        <v>30</v>
      </c>
      <c r="P914" s="36">
        <v>20</v>
      </c>
      <c r="Q914" s="36">
        <v>40</v>
      </c>
      <c r="R914" s="36">
        <v>50</v>
      </c>
      <c r="S914" s="36">
        <v>40</v>
      </c>
      <c r="T914" s="36">
        <v>40</v>
      </c>
    </row>
    <row r="915" spans="1:20" x14ac:dyDescent="0.2">
      <c r="A915" s="47" t="s">
        <v>628</v>
      </c>
      <c r="B915" s="89">
        <f>VLOOKUP(D915,TabellenSRG!$B$4:$C$2729,2,FALSE)</f>
        <v>294</v>
      </c>
      <c r="C915" t="str">
        <f t="shared" si="15"/>
        <v>2942</v>
      </c>
      <c r="D915" t="s">
        <v>304</v>
      </c>
      <c r="E915">
        <v>4</v>
      </c>
      <c r="N915" s="36">
        <v>20</v>
      </c>
      <c r="O915" s="36">
        <v>20</v>
      </c>
      <c r="P915" s="36">
        <v>20</v>
      </c>
      <c r="Q915" s="36">
        <v>10</v>
      </c>
      <c r="R915" s="36">
        <v>20</v>
      </c>
      <c r="S915" s="36">
        <v>20</v>
      </c>
      <c r="T915" s="36">
        <v>20</v>
      </c>
    </row>
    <row r="916" spans="1:20" x14ac:dyDescent="0.2">
      <c r="A916" s="47" t="s">
        <v>691</v>
      </c>
      <c r="B916" s="89">
        <f>VLOOKUP(D916,TabellenSRG!$B$4:$C$2729,2,FALSE)</f>
        <v>295</v>
      </c>
      <c r="C916" t="str">
        <f t="shared" si="15"/>
        <v>2950</v>
      </c>
      <c r="D916" t="s">
        <v>305</v>
      </c>
      <c r="E916">
        <v>2</v>
      </c>
      <c r="N916" s="36">
        <v>180</v>
      </c>
      <c r="O916" s="36">
        <v>190</v>
      </c>
      <c r="P916" s="36">
        <v>180</v>
      </c>
      <c r="Q916" s="36">
        <v>180</v>
      </c>
      <c r="R916" s="36">
        <v>180</v>
      </c>
      <c r="S916" s="36">
        <v>180</v>
      </c>
      <c r="T916" s="36">
        <v>180</v>
      </c>
    </row>
    <row r="917" spans="1:20" x14ac:dyDescent="0.2">
      <c r="A917" s="47" t="s">
        <v>692</v>
      </c>
      <c r="B917" s="89">
        <f>VLOOKUP(D917,TabellenSRG!$B$4:$C$2729,2,FALSE)</f>
        <v>295</v>
      </c>
      <c r="C917" t="str">
        <f t="shared" si="15"/>
        <v>2951</v>
      </c>
      <c r="D917" t="s">
        <v>305</v>
      </c>
      <c r="E917">
        <v>3</v>
      </c>
      <c r="N917" s="36">
        <v>150</v>
      </c>
      <c r="O917" s="36">
        <v>160</v>
      </c>
      <c r="P917" s="36">
        <v>140</v>
      </c>
      <c r="Q917" s="36">
        <v>130</v>
      </c>
      <c r="R917" s="36">
        <v>120</v>
      </c>
      <c r="S917" s="36">
        <v>110</v>
      </c>
      <c r="T917" s="36">
        <v>110</v>
      </c>
    </row>
    <row r="918" spans="1:20" x14ac:dyDescent="0.2">
      <c r="A918" s="47" t="s">
        <v>628</v>
      </c>
      <c r="B918" s="89">
        <f>VLOOKUP(D918,TabellenSRG!$B$4:$C$2729,2,FALSE)</f>
        <v>295</v>
      </c>
      <c r="C918" t="str">
        <f t="shared" si="15"/>
        <v>2952</v>
      </c>
      <c r="D918" t="s">
        <v>305</v>
      </c>
      <c r="E918">
        <v>4</v>
      </c>
      <c r="N918" s="36">
        <v>50</v>
      </c>
      <c r="O918" s="36">
        <v>50</v>
      </c>
      <c r="P918" s="36">
        <v>60</v>
      </c>
      <c r="Q918" s="36">
        <v>70</v>
      </c>
      <c r="R918" s="36">
        <v>70</v>
      </c>
      <c r="S918" s="36">
        <v>80</v>
      </c>
      <c r="T918" s="36">
        <v>80</v>
      </c>
    </row>
    <row r="919" spans="1:20" x14ac:dyDescent="0.2">
      <c r="A919" s="47" t="s">
        <v>691</v>
      </c>
      <c r="B919" s="89">
        <f>VLOOKUP(D919,TabellenSRG!$B$4:$C$2729,2,FALSE)</f>
        <v>296</v>
      </c>
      <c r="C919" t="str">
        <f t="shared" si="15"/>
        <v>2960</v>
      </c>
      <c r="D919" t="s">
        <v>306</v>
      </c>
      <c r="E919">
        <v>2</v>
      </c>
      <c r="N919" s="36">
        <v>150</v>
      </c>
      <c r="O919" s="36">
        <v>140</v>
      </c>
      <c r="P919" s="36">
        <v>150</v>
      </c>
      <c r="Q919" s="36">
        <v>160</v>
      </c>
      <c r="R919" s="36">
        <v>170</v>
      </c>
      <c r="S919" s="36">
        <v>190</v>
      </c>
      <c r="T919" s="36">
        <v>190</v>
      </c>
    </row>
    <row r="920" spans="1:20" x14ac:dyDescent="0.2">
      <c r="A920" s="47" t="s">
        <v>692</v>
      </c>
      <c r="B920" s="89">
        <f>VLOOKUP(D920,TabellenSRG!$B$4:$C$2729,2,FALSE)</f>
        <v>296</v>
      </c>
      <c r="C920" t="str">
        <f t="shared" si="15"/>
        <v>2961</v>
      </c>
      <c r="D920" t="s">
        <v>306</v>
      </c>
      <c r="E920">
        <v>3</v>
      </c>
      <c r="N920" s="36">
        <v>120</v>
      </c>
      <c r="O920" s="36">
        <v>110</v>
      </c>
      <c r="P920" s="36">
        <v>110</v>
      </c>
      <c r="Q920" s="36">
        <v>120</v>
      </c>
      <c r="R920" s="36">
        <v>130</v>
      </c>
      <c r="S920" s="36">
        <v>140</v>
      </c>
      <c r="T920" s="36">
        <v>140</v>
      </c>
    </row>
    <row r="921" spans="1:20" x14ac:dyDescent="0.2">
      <c r="A921" s="47" t="s">
        <v>628</v>
      </c>
      <c r="B921" s="89">
        <f>VLOOKUP(D921,TabellenSRG!$B$4:$C$2729,2,FALSE)</f>
        <v>296</v>
      </c>
      <c r="C921" t="str">
        <f t="shared" si="15"/>
        <v>2962</v>
      </c>
      <c r="D921" t="s">
        <v>306</v>
      </c>
      <c r="E921">
        <v>4</v>
      </c>
      <c r="N921" s="36">
        <v>30</v>
      </c>
      <c r="O921" s="36">
        <v>40</v>
      </c>
      <c r="P921" s="36">
        <v>40</v>
      </c>
      <c r="Q921" s="36">
        <v>40</v>
      </c>
      <c r="R921" s="36">
        <v>30</v>
      </c>
      <c r="S921" s="36">
        <v>40</v>
      </c>
      <c r="T921" s="36">
        <v>50</v>
      </c>
    </row>
    <row r="922" spans="1:20" x14ac:dyDescent="0.2">
      <c r="A922" s="47" t="s">
        <v>691</v>
      </c>
      <c r="B922" s="89">
        <f>VLOOKUP(D922,TabellenSRG!$B$4:$C$2729,2,FALSE)</f>
        <v>297</v>
      </c>
      <c r="C922" t="str">
        <f t="shared" si="15"/>
        <v>2970</v>
      </c>
      <c r="D922" t="s">
        <v>307</v>
      </c>
      <c r="E922">
        <v>2</v>
      </c>
      <c r="N922" s="36">
        <v>1010</v>
      </c>
      <c r="O922" s="36">
        <v>950</v>
      </c>
      <c r="P922" s="36">
        <v>930</v>
      </c>
      <c r="Q922" s="36">
        <v>950</v>
      </c>
      <c r="R922" s="36">
        <v>980</v>
      </c>
      <c r="S922" s="36">
        <v>930</v>
      </c>
      <c r="T922" s="36">
        <v>890</v>
      </c>
    </row>
    <row r="923" spans="1:20" x14ac:dyDescent="0.2">
      <c r="A923" s="47" t="s">
        <v>692</v>
      </c>
      <c r="B923" s="89">
        <f>VLOOKUP(D923,TabellenSRG!$B$4:$C$2729,2,FALSE)</f>
        <v>297</v>
      </c>
      <c r="C923" t="str">
        <f t="shared" si="15"/>
        <v>2971</v>
      </c>
      <c r="D923" t="s">
        <v>307</v>
      </c>
      <c r="E923">
        <v>3</v>
      </c>
      <c r="N923" s="36">
        <v>910</v>
      </c>
      <c r="O923" s="36">
        <v>880</v>
      </c>
      <c r="P923" s="36">
        <v>840</v>
      </c>
      <c r="Q923" s="36">
        <v>860</v>
      </c>
      <c r="R923" s="36">
        <v>870</v>
      </c>
      <c r="S923" s="36">
        <v>820</v>
      </c>
      <c r="T923" s="36">
        <v>780</v>
      </c>
    </row>
    <row r="924" spans="1:20" x14ac:dyDescent="0.2">
      <c r="A924" s="47" t="s">
        <v>628</v>
      </c>
      <c r="B924" s="89">
        <f>VLOOKUP(D924,TabellenSRG!$B$4:$C$2729,2,FALSE)</f>
        <v>297</v>
      </c>
      <c r="C924" t="str">
        <f t="shared" si="15"/>
        <v>2972</v>
      </c>
      <c r="D924" t="s">
        <v>307</v>
      </c>
      <c r="E924">
        <v>4</v>
      </c>
      <c r="N924" s="36">
        <v>120</v>
      </c>
      <c r="O924" s="36">
        <v>140</v>
      </c>
      <c r="P924" s="36">
        <v>130</v>
      </c>
      <c r="Q924" s="36">
        <v>120</v>
      </c>
      <c r="R924" s="36">
        <v>130</v>
      </c>
      <c r="S924" s="36">
        <v>140</v>
      </c>
      <c r="T924" s="36">
        <v>130</v>
      </c>
    </row>
    <row r="925" spans="1:20" x14ac:dyDescent="0.2">
      <c r="A925" s="47" t="s">
        <v>691</v>
      </c>
      <c r="B925" s="89">
        <f>VLOOKUP(D925,TabellenSRG!$B$4:$C$2729,2,FALSE)</f>
        <v>298</v>
      </c>
      <c r="C925" t="str">
        <f t="shared" si="15"/>
        <v>2980</v>
      </c>
      <c r="D925" t="s">
        <v>563</v>
      </c>
      <c r="E925">
        <v>2</v>
      </c>
      <c r="N925" s="36">
        <v>170</v>
      </c>
      <c r="O925" s="36">
        <v>180</v>
      </c>
      <c r="P925" s="36">
        <v>150</v>
      </c>
      <c r="Q925" s="36">
        <v>160</v>
      </c>
      <c r="R925" s="36">
        <v>160</v>
      </c>
      <c r="S925" s="36">
        <v>170</v>
      </c>
      <c r="T925" s="36">
        <v>160</v>
      </c>
    </row>
    <row r="926" spans="1:20" x14ac:dyDescent="0.2">
      <c r="A926" s="47" t="s">
        <v>692</v>
      </c>
      <c r="B926" s="89">
        <f>VLOOKUP(D926,TabellenSRG!$B$4:$C$2729,2,FALSE)</f>
        <v>298</v>
      </c>
      <c r="C926" t="str">
        <f t="shared" si="15"/>
        <v>2981</v>
      </c>
      <c r="D926" t="s">
        <v>563</v>
      </c>
      <c r="E926">
        <v>3</v>
      </c>
      <c r="N926" s="36">
        <v>150</v>
      </c>
      <c r="O926" s="36">
        <v>150</v>
      </c>
      <c r="P926" s="36">
        <v>130</v>
      </c>
      <c r="Q926" s="36">
        <v>130</v>
      </c>
      <c r="R926" s="36">
        <v>130</v>
      </c>
      <c r="S926" s="36">
        <v>140</v>
      </c>
      <c r="T926" s="36">
        <v>140</v>
      </c>
    </row>
    <row r="927" spans="1:20" x14ac:dyDescent="0.2">
      <c r="A927" s="47" t="s">
        <v>628</v>
      </c>
      <c r="B927" s="89">
        <f>VLOOKUP(D927,TabellenSRG!$B$4:$C$2729,2,FALSE)</f>
        <v>298</v>
      </c>
      <c r="C927" t="str">
        <f t="shared" si="15"/>
        <v>2982</v>
      </c>
      <c r="D927" t="s">
        <v>563</v>
      </c>
      <c r="E927">
        <v>4</v>
      </c>
      <c r="N927" s="36">
        <v>30</v>
      </c>
      <c r="O927" s="36">
        <v>30</v>
      </c>
      <c r="P927" s="36">
        <v>30</v>
      </c>
      <c r="Q927" s="36">
        <v>20</v>
      </c>
      <c r="R927" s="36">
        <v>30</v>
      </c>
      <c r="S927" s="36">
        <v>30</v>
      </c>
      <c r="T927" s="36">
        <v>30</v>
      </c>
    </row>
    <row r="928" spans="1:20" x14ac:dyDescent="0.2">
      <c r="A928" s="47" t="s">
        <v>691</v>
      </c>
      <c r="B928" s="89">
        <f>VLOOKUP(D928,TabellenSRG!$B$4:$C$2729,2,FALSE)</f>
        <v>299</v>
      </c>
      <c r="C928" t="str">
        <f t="shared" si="15"/>
        <v>2990</v>
      </c>
      <c r="D928" t="s">
        <v>309</v>
      </c>
      <c r="E928">
        <v>2</v>
      </c>
      <c r="N928" s="36">
        <v>260</v>
      </c>
      <c r="O928" s="36">
        <v>310</v>
      </c>
      <c r="P928" s="36">
        <v>260</v>
      </c>
      <c r="Q928" s="36">
        <v>260</v>
      </c>
      <c r="R928" s="36">
        <v>270</v>
      </c>
      <c r="S928" s="36">
        <v>310</v>
      </c>
      <c r="T928" s="36">
        <v>310</v>
      </c>
    </row>
    <row r="929" spans="1:20" x14ac:dyDescent="0.2">
      <c r="A929" s="47" t="s">
        <v>692</v>
      </c>
      <c r="B929" s="89">
        <f>VLOOKUP(D929,TabellenSRG!$B$4:$C$2729,2,FALSE)</f>
        <v>299</v>
      </c>
      <c r="C929" t="str">
        <f t="shared" si="15"/>
        <v>2991</v>
      </c>
      <c r="D929" t="s">
        <v>309</v>
      </c>
      <c r="E929">
        <v>3</v>
      </c>
      <c r="N929" s="36">
        <v>210</v>
      </c>
      <c r="O929" s="36">
        <v>240</v>
      </c>
      <c r="P929" s="36">
        <v>220</v>
      </c>
      <c r="Q929" s="36">
        <v>210</v>
      </c>
      <c r="R929" s="36">
        <v>210</v>
      </c>
      <c r="S929" s="36">
        <v>260</v>
      </c>
      <c r="T929" s="36">
        <v>240</v>
      </c>
    </row>
    <row r="930" spans="1:20" x14ac:dyDescent="0.2">
      <c r="A930" s="47" t="s">
        <v>628</v>
      </c>
      <c r="B930" s="89">
        <f>VLOOKUP(D930,TabellenSRG!$B$4:$C$2729,2,FALSE)</f>
        <v>299</v>
      </c>
      <c r="C930" t="str">
        <f t="shared" si="15"/>
        <v>2992</v>
      </c>
      <c r="D930" t="s">
        <v>309</v>
      </c>
      <c r="E930">
        <v>4</v>
      </c>
      <c r="N930" s="36">
        <v>60</v>
      </c>
      <c r="O930" s="36">
        <v>90</v>
      </c>
      <c r="P930" s="36">
        <v>60</v>
      </c>
      <c r="Q930" s="36">
        <v>60</v>
      </c>
      <c r="R930" s="36">
        <v>70</v>
      </c>
      <c r="S930" s="36">
        <v>80</v>
      </c>
      <c r="T930" s="36">
        <v>80</v>
      </c>
    </row>
    <row r="931" spans="1:20" x14ac:dyDescent="0.2">
      <c r="A931" s="47" t="s">
        <v>691</v>
      </c>
      <c r="B931" s="89">
        <f>VLOOKUP(D931,TabellenSRG!$B$4:$C$2729,2,FALSE)</f>
        <v>300</v>
      </c>
      <c r="C931" t="str">
        <f t="shared" si="15"/>
        <v>3000</v>
      </c>
      <c r="D931" t="s">
        <v>310</v>
      </c>
      <c r="E931">
        <v>2</v>
      </c>
      <c r="N931" s="36">
        <v>70</v>
      </c>
      <c r="O931" s="36">
        <v>70</v>
      </c>
      <c r="P931" s="36">
        <v>80</v>
      </c>
      <c r="Q931" s="36">
        <v>80</v>
      </c>
      <c r="R931" s="36">
        <v>60</v>
      </c>
      <c r="S931" s="36">
        <v>60</v>
      </c>
      <c r="T931" s="36">
        <v>60</v>
      </c>
    </row>
    <row r="932" spans="1:20" x14ac:dyDescent="0.2">
      <c r="A932" s="47" t="s">
        <v>692</v>
      </c>
      <c r="B932" s="89">
        <f>VLOOKUP(D932,TabellenSRG!$B$4:$C$2729,2,FALSE)</f>
        <v>300</v>
      </c>
      <c r="C932" t="str">
        <f t="shared" si="15"/>
        <v>3001</v>
      </c>
      <c r="D932" t="s">
        <v>310</v>
      </c>
      <c r="E932">
        <v>3</v>
      </c>
      <c r="N932" s="36">
        <v>70</v>
      </c>
      <c r="O932" s="36">
        <v>70</v>
      </c>
      <c r="P932" s="36">
        <v>70</v>
      </c>
      <c r="Q932" s="36">
        <v>60</v>
      </c>
      <c r="R932" s="36">
        <v>50</v>
      </c>
      <c r="S932" s="36">
        <v>50</v>
      </c>
      <c r="T932" s="36">
        <v>50</v>
      </c>
    </row>
    <row r="933" spans="1:20" x14ac:dyDescent="0.2">
      <c r="A933" s="47" t="s">
        <v>628</v>
      </c>
      <c r="B933" s="89">
        <f>VLOOKUP(D933,TabellenSRG!$B$4:$C$2729,2,FALSE)</f>
        <v>300</v>
      </c>
      <c r="C933" t="str">
        <f t="shared" si="15"/>
        <v>3002</v>
      </c>
      <c r="D933" t="s">
        <v>310</v>
      </c>
      <c r="E933">
        <v>4</v>
      </c>
      <c r="N933" s="36">
        <v>10</v>
      </c>
      <c r="O933" s="36">
        <v>10</v>
      </c>
      <c r="P933" s="36">
        <v>20</v>
      </c>
      <c r="Q933" s="36">
        <v>20</v>
      </c>
      <c r="R933" s="36">
        <v>10</v>
      </c>
      <c r="S933" s="36">
        <v>20</v>
      </c>
      <c r="T933" s="36">
        <v>10</v>
      </c>
    </row>
    <row r="934" spans="1:20" x14ac:dyDescent="0.2">
      <c r="A934" s="47" t="s">
        <v>691</v>
      </c>
      <c r="B934" s="89">
        <f>VLOOKUP(D934,TabellenSRG!$B$4:$C$2729,2,FALSE)</f>
        <v>301</v>
      </c>
      <c r="C934" t="str">
        <f t="shared" si="15"/>
        <v>3010</v>
      </c>
      <c r="D934" t="s">
        <v>311</v>
      </c>
      <c r="E934">
        <v>2</v>
      </c>
      <c r="N934" s="36">
        <v>950</v>
      </c>
      <c r="O934" s="36">
        <v>950</v>
      </c>
      <c r="P934" s="36">
        <v>950</v>
      </c>
      <c r="Q934" s="36">
        <v>730</v>
      </c>
      <c r="R934" s="36">
        <v>780</v>
      </c>
      <c r="S934" s="36">
        <v>840</v>
      </c>
      <c r="T934" s="36">
        <v>850</v>
      </c>
    </row>
    <row r="935" spans="1:20" x14ac:dyDescent="0.2">
      <c r="A935" s="47" t="s">
        <v>692</v>
      </c>
      <c r="B935" s="89">
        <f>VLOOKUP(D935,TabellenSRG!$B$4:$C$2729,2,FALSE)</f>
        <v>301</v>
      </c>
      <c r="C935" t="str">
        <f t="shared" si="15"/>
        <v>3011</v>
      </c>
      <c r="D935" t="s">
        <v>311</v>
      </c>
      <c r="E935">
        <v>3</v>
      </c>
      <c r="N935" s="36">
        <v>780</v>
      </c>
      <c r="O935" s="36">
        <v>760</v>
      </c>
      <c r="P935" s="36">
        <v>730</v>
      </c>
      <c r="Q935" s="36">
        <v>530</v>
      </c>
      <c r="R935" s="36">
        <v>550</v>
      </c>
      <c r="S935" s="36">
        <v>570</v>
      </c>
      <c r="T935" s="36">
        <v>560</v>
      </c>
    </row>
    <row r="936" spans="1:20" x14ac:dyDescent="0.2">
      <c r="A936" s="47" t="s">
        <v>628</v>
      </c>
      <c r="B936" s="89">
        <f>VLOOKUP(D936,TabellenSRG!$B$4:$C$2729,2,FALSE)</f>
        <v>301</v>
      </c>
      <c r="C936" t="str">
        <f t="shared" si="15"/>
        <v>3012</v>
      </c>
      <c r="D936" t="s">
        <v>311</v>
      </c>
      <c r="E936">
        <v>4</v>
      </c>
      <c r="N936" s="36">
        <v>180</v>
      </c>
      <c r="O936" s="36">
        <v>210</v>
      </c>
      <c r="P936" s="36">
        <v>220</v>
      </c>
      <c r="Q936" s="36">
        <v>200</v>
      </c>
      <c r="R936" s="36">
        <v>230</v>
      </c>
      <c r="S936" s="36">
        <v>270</v>
      </c>
      <c r="T936" s="36">
        <v>290</v>
      </c>
    </row>
    <row r="937" spans="1:20" x14ac:dyDescent="0.2">
      <c r="A937" s="47" t="s">
        <v>691</v>
      </c>
      <c r="B937" s="89">
        <f>VLOOKUP(D937,TabellenSRG!$B$4:$C$2729,2,FALSE)</f>
        <v>48</v>
      </c>
      <c r="C937" t="str">
        <f t="shared" si="15"/>
        <v>480</v>
      </c>
      <c r="D937" t="s">
        <v>50</v>
      </c>
      <c r="E937">
        <v>2</v>
      </c>
      <c r="N937" s="36">
        <v>40</v>
      </c>
      <c r="O937" s="36">
        <v>40</v>
      </c>
      <c r="P937" s="36">
        <v>40</v>
      </c>
      <c r="Q937" s="36">
        <v>40</v>
      </c>
      <c r="R937" s="36">
        <v>40</v>
      </c>
      <c r="S937" s="36">
        <v>50</v>
      </c>
      <c r="T937" s="36">
        <v>40</v>
      </c>
    </row>
    <row r="938" spans="1:20" x14ac:dyDescent="0.2">
      <c r="A938" s="47" t="s">
        <v>692</v>
      </c>
      <c r="B938" s="89">
        <f>VLOOKUP(D938,TabellenSRG!$B$4:$C$2729,2,FALSE)</f>
        <v>48</v>
      </c>
      <c r="C938" t="str">
        <f t="shared" si="15"/>
        <v>481</v>
      </c>
      <c r="D938" t="s">
        <v>50</v>
      </c>
      <c r="E938">
        <v>3</v>
      </c>
      <c r="N938" s="36">
        <v>40</v>
      </c>
      <c r="O938" s="36">
        <v>30</v>
      </c>
      <c r="P938" s="36">
        <v>30</v>
      </c>
      <c r="Q938" s="36">
        <v>30</v>
      </c>
      <c r="R938" s="36">
        <v>30</v>
      </c>
      <c r="S938" s="36">
        <v>30</v>
      </c>
      <c r="T938" s="36">
        <v>30</v>
      </c>
    </row>
    <row r="939" spans="1:20" x14ac:dyDescent="0.2">
      <c r="A939" s="47" t="s">
        <v>628</v>
      </c>
      <c r="B939" s="89">
        <f>VLOOKUP(D939,TabellenSRG!$B$4:$C$2729,2,FALSE)</f>
        <v>48</v>
      </c>
      <c r="C939" t="str">
        <f t="shared" si="15"/>
        <v>482</v>
      </c>
      <c r="D939" t="s">
        <v>50</v>
      </c>
      <c r="E939">
        <v>4</v>
      </c>
      <c r="N939" s="36">
        <v>10</v>
      </c>
      <c r="O939" s="36">
        <v>10</v>
      </c>
      <c r="P939" s="36">
        <v>10</v>
      </c>
      <c r="Q939" s="36">
        <v>10</v>
      </c>
      <c r="R939" s="36">
        <v>10</v>
      </c>
      <c r="S939" s="36">
        <v>20</v>
      </c>
      <c r="T939" s="36">
        <v>10</v>
      </c>
    </row>
    <row r="940" spans="1:20" x14ac:dyDescent="0.2">
      <c r="A940" s="47" t="s">
        <v>691</v>
      </c>
      <c r="B940" s="89">
        <f>VLOOKUP(D940,TabellenSRG!$B$4:$C$2729,2,FALSE)</f>
        <v>302</v>
      </c>
      <c r="C940" t="str">
        <f t="shared" si="15"/>
        <v>3020</v>
      </c>
      <c r="D940" t="s">
        <v>312</v>
      </c>
      <c r="E940">
        <v>2</v>
      </c>
      <c r="N940" s="36">
        <v>830</v>
      </c>
      <c r="O940" s="36">
        <v>830</v>
      </c>
      <c r="P940" s="36">
        <v>790</v>
      </c>
      <c r="Q940" s="36">
        <v>790</v>
      </c>
      <c r="R940" s="36">
        <v>810</v>
      </c>
      <c r="S940" s="36">
        <v>800</v>
      </c>
      <c r="T940" s="36">
        <v>800</v>
      </c>
    </row>
    <row r="941" spans="1:20" x14ac:dyDescent="0.2">
      <c r="A941" s="47" t="s">
        <v>692</v>
      </c>
      <c r="B941" s="89">
        <f>VLOOKUP(D941,TabellenSRG!$B$4:$C$2729,2,FALSE)</f>
        <v>302</v>
      </c>
      <c r="C941" t="str">
        <f t="shared" si="15"/>
        <v>3021</v>
      </c>
      <c r="D941" t="s">
        <v>312</v>
      </c>
      <c r="E941">
        <v>3</v>
      </c>
      <c r="N941" s="36">
        <v>630</v>
      </c>
      <c r="O941" s="36">
        <v>630</v>
      </c>
      <c r="P941" s="36">
        <v>590</v>
      </c>
      <c r="Q941" s="36">
        <v>600</v>
      </c>
      <c r="R941" s="36">
        <v>610</v>
      </c>
      <c r="S941" s="36">
        <v>580</v>
      </c>
      <c r="T941" s="36">
        <v>560</v>
      </c>
    </row>
    <row r="942" spans="1:20" x14ac:dyDescent="0.2">
      <c r="A942" s="47" t="s">
        <v>628</v>
      </c>
      <c r="B942" s="89">
        <f>VLOOKUP(D942,TabellenSRG!$B$4:$C$2729,2,FALSE)</f>
        <v>302</v>
      </c>
      <c r="C942" t="str">
        <f t="shared" si="15"/>
        <v>3022</v>
      </c>
      <c r="D942" t="s">
        <v>312</v>
      </c>
      <c r="E942">
        <v>4</v>
      </c>
      <c r="N942" s="36">
        <v>180</v>
      </c>
      <c r="O942" s="36">
        <v>190</v>
      </c>
      <c r="P942" s="36">
        <v>210</v>
      </c>
      <c r="Q942" s="36">
        <v>190</v>
      </c>
      <c r="R942" s="36">
        <v>210</v>
      </c>
      <c r="S942" s="36">
        <v>220</v>
      </c>
      <c r="T942" s="36">
        <v>250</v>
      </c>
    </row>
    <row r="943" spans="1:20" x14ac:dyDescent="0.2">
      <c r="A943" s="47" t="s">
        <v>691</v>
      </c>
      <c r="B943" s="89">
        <f>VLOOKUP(D943,TabellenSRG!$B$4:$C$2729,2,FALSE)</f>
        <v>303</v>
      </c>
      <c r="C943" t="str">
        <f t="shared" si="15"/>
        <v>3030</v>
      </c>
      <c r="D943" t="s">
        <v>313</v>
      </c>
      <c r="E943">
        <v>2</v>
      </c>
      <c r="N943" s="36">
        <v>20</v>
      </c>
      <c r="O943" s="36">
        <v>20</v>
      </c>
      <c r="P943" s="36">
        <v>20</v>
      </c>
      <c r="Q943" s="36">
        <v>20</v>
      </c>
      <c r="R943" s="36">
        <v>20</v>
      </c>
      <c r="S943" s="36">
        <v>20</v>
      </c>
      <c r="T943" s="36">
        <v>20</v>
      </c>
    </row>
    <row r="944" spans="1:20" x14ac:dyDescent="0.2">
      <c r="A944" s="47" t="s">
        <v>692</v>
      </c>
      <c r="B944" s="89">
        <f>VLOOKUP(D944,TabellenSRG!$B$4:$C$2729,2,FALSE)</f>
        <v>303</v>
      </c>
      <c r="C944" t="str">
        <f t="shared" si="15"/>
        <v>3031</v>
      </c>
      <c r="D944" t="s">
        <v>313</v>
      </c>
      <c r="E944">
        <v>3</v>
      </c>
      <c r="N944" s="36">
        <v>20</v>
      </c>
      <c r="O944" s="36">
        <v>20</v>
      </c>
      <c r="P944" s="36">
        <v>20</v>
      </c>
      <c r="Q944" s="36">
        <v>20</v>
      </c>
      <c r="R944" s="36">
        <v>20</v>
      </c>
      <c r="S944" s="36">
        <v>20</v>
      </c>
      <c r="T944" s="36">
        <v>10</v>
      </c>
    </row>
    <row r="945" spans="1:20" x14ac:dyDescent="0.2">
      <c r="A945" s="47" t="s">
        <v>628</v>
      </c>
      <c r="B945" s="89">
        <f>VLOOKUP(D945,TabellenSRG!$B$4:$C$2729,2,FALSE)</f>
        <v>303</v>
      </c>
      <c r="C945" t="str">
        <f t="shared" si="15"/>
        <v>3032</v>
      </c>
      <c r="D945" t="s">
        <v>313</v>
      </c>
      <c r="E945">
        <v>4</v>
      </c>
      <c r="N945" s="36">
        <v>0</v>
      </c>
      <c r="O945" s="36">
        <v>10</v>
      </c>
      <c r="P945" s="36">
        <v>0</v>
      </c>
      <c r="Q945" s="36">
        <v>0</v>
      </c>
      <c r="R945" s="36">
        <v>0</v>
      </c>
      <c r="S945" s="36">
        <v>0</v>
      </c>
      <c r="T945" s="36">
        <v>0</v>
      </c>
    </row>
    <row r="946" spans="1:20" x14ac:dyDescent="0.2">
      <c r="A946" s="47" t="s">
        <v>691</v>
      </c>
      <c r="B946" s="89">
        <f>VLOOKUP(D946,TabellenSRG!$B$4:$C$2729,2,FALSE)</f>
        <v>304</v>
      </c>
      <c r="C946" t="str">
        <f t="shared" si="15"/>
        <v>3040</v>
      </c>
      <c r="D946" t="s">
        <v>314</v>
      </c>
      <c r="E946">
        <v>2</v>
      </c>
      <c r="N946" s="36">
        <v>20</v>
      </c>
      <c r="O946" s="36">
        <v>30</v>
      </c>
      <c r="P946" s="36">
        <v>40</v>
      </c>
      <c r="Q946" s="36">
        <v>20</v>
      </c>
      <c r="R946" s="36">
        <v>20</v>
      </c>
      <c r="S946" s="36">
        <v>30</v>
      </c>
      <c r="T946" s="36">
        <v>40</v>
      </c>
    </row>
    <row r="947" spans="1:20" x14ac:dyDescent="0.2">
      <c r="A947" s="47" t="s">
        <v>692</v>
      </c>
      <c r="B947" s="89">
        <f>VLOOKUP(D947,TabellenSRG!$B$4:$C$2729,2,FALSE)</f>
        <v>304</v>
      </c>
      <c r="C947" t="str">
        <f t="shared" si="15"/>
        <v>3041</v>
      </c>
      <c r="D947" t="s">
        <v>314</v>
      </c>
      <c r="E947">
        <v>3</v>
      </c>
      <c r="N947" s="36">
        <v>10</v>
      </c>
      <c r="O947" s="36">
        <v>20</v>
      </c>
      <c r="P947" s="36">
        <v>20</v>
      </c>
      <c r="Q947" s="36">
        <v>10</v>
      </c>
      <c r="R947" s="36">
        <v>10</v>
      </c>
      <c r="S947" s="36">
        <v>10</v>
      </c>
      <c r="T947" s="36">
        <v>10</v>
      </c>
    </row>
    <row r="948" spans="1:20" x14ac:dyDescent="0.2">
      <c r="A948" s="47" t="s">
        <v>628</v>
      </c>
      <c r="B948" s="89">
        <f>VLOOKUP(D948,TabellenSRG!$B$4:$C$2729,2,FALSE)</f>
        <v>304</v>
      </c>
      <c r="C948" t="str">
        <f t="shared" si="15"/>
        <v>3042</v>
      </c>
      <c r="D948" t="s">
        <v>314</v>
      </c>
      <c r="E948">
        <v>4</v>
      </c>
      <c r="N948" s="36">
        <v>10</v>
      </c>
      <c r="O948" s="36">
        <v>20</v>
      </c>
      <c r="P948" s="36">
        <v>20</v>
      </c>
      <c r="Q948" s="36">
        <v>10</v>
      </c>
      <c r="R948" s="36">
        <v>10</v>
      </c>
      <c r="S948" s="36">
        <v>20</v>
      </c>
      <c r="T948" s="36">
        <v>20</v>
      </c>
    </row>
    <row r="949" spans="1:20" x14ac:dyDescent="0.2">
      <c r="A949" s="47" t="s">
        <v>691</v>
      </c>
      <c r="B949" s="89">
        <f>VLOOKUP(D949,TabellenSRG!$B$4:$C$2729,2,FALSE)</f>
        <v>305</v>
      </c>
      <c r="C949" t="str">
        <f t="shared" si="15"/>
        <v>3050</v>
      </c>
      <c r="D949" t="s">
        <v>315</v>
      </c>
      <c r="E949">
        <v>2</v>
      </c>
      <c r="N949" s="36">
        <v>40</v>
      </c>
      <c r="O949" s="36">
        <v>90</v>
      </c>
      <c r="P949" s="36">
        <v>130</v>
      </c>
      <c r="Q949" s="36">
        <v>130</v>
      </c>
      <c r="R949" s="36">
        <v>150</v>
      </c>
      <c r="S949" s="36">
        <v>150</v>
      </c>
      <c r="T949" s="36">
        <v>150</v>
      </c>
    </row>
    <row r="950" spans="1:20" x14ac:dyDescent="0.2">
      <c r="A950" s="47" t="s">
        <v>692</v>
      </c>
      <c r="B950" s="89">
        <f>VLOOKUP(D950,TabellenSRG!$B$4:$C$2729,2,FALSE)</f>
        <v>305</v>
      </c>
      <c r="C950" t="str">
        <f t="shared" si="15"/>
        <v>3051</v>
      </c>
      <c r="D950" t="s">
        <v>315</v>
      </c>
      <c r="E950">
        <v>3</v>
      </c>
      <c r="N950" s="36">
        <v>20</v>
      </c>
      <c r="O950" s="36">
        <v>60</v>
      </c>
      <c r="P950" s="36">
        <v>90</v>
      </c>
      <c r="Q950" s="36">
        <v>90</v>
      </c>
      <c r="R950" s="36">
        <v>110</v>
      </c>
      <c r="S950" s="36">
        <v>110</v>
      </c>
      <c r="T950" s="36">
        <v>100</v>
      </c>
    </row>
    <row r="951" spans="1:20" x14ac:dyDescent="0.2">
      <c r="A951" s="47" t="s">
        <v>628</v>
      </c>
      <c r="B951" s="89">
        <f>VLOOKUP(D951,TabellenSRG!$B$4:$C$2729,2,FALSE)</f>
        <v>305</v>
      </c>
      <c r="C951" t="str">
        <f t="shared" si="15"/>
        <v>3052</v>
      </c>
      <c r="D951" t="s">
        <v>315</v>
      </c>
      <c r="E951">
        <v>4</v>
      </c>
      <c r="N951" s="36">
        <v>20</v>
      </c>
      <c r="O951" s="36">
        <v>30</v>
      </c>
      <c r="P951" s="36">
        <v>30</v>
      </c>
      <c r="Q951" s="36">
        <v>40</v>
      </c>
      <c r="R951" s="36">
        <v>40</v>
      </c>
      <c r="S951" s="36">
        <v>50</v>
      </c>
      <c r="T951" s="36">
        <v>60</v>
      </c>
    </row>
    <row r="952" spans="1:20" x14ac:dyDescent="0.2">
      <c r="A952" s="47" t="s">
        <v>691</v>
      </c>
      <c r="B952" s="89">
        <f>VLOOKUP(D952,TabellenSRG!$B$4:$C$2729,2,FALSE)</f>
        <v>306</v>
      </c>
      <c r="C952" t="str">
        <f t="shared" si="15"/>
        <v>3060</v>
      </c>
      <c r="D952" t="s">
        <v>316</v>
      </c>
      <c r="E952">
        <v>2</v>
      </c>
      <c r="N952" s="36">
        <v>300</v>
      </c>
      <c r="O952" s="36">
        <v>310</v>
      </c>
      <c r="P952" s="36">
        <v>310</v>
      </c>
      <c r="Q952" s="36">
        <v>270</v>
      </c>
      <c r="R952" s="36">
        <v>280</v>
      </c>
      <c r="S952" s="36">
        <v>280</v>
      </c>
      <c r="T952" s="36">
        <v>290</v>
      </c>
    </row>
    <row r="953" spans="1:20" x14ac:dyDescent="0.2">
      <c r="A953" s="47" t="s">
        <v>692</v>
      </c>
      <c r="B953" s="89">
        <f>VLOOKUP(D953,TabellenSRG!$B$4:$C$2729,2,FALSE)</f>
        <v>306</v>
      </c>
      <c r="C953" t="str">
        <f t="shared" si="15"/>
        <v>3061</v>
      </c>
      <c r="D953" t="s">
        <v>316</v>
      </c>
      <c r="E953">
        <v>3</v>
      </c>
      <c r="N953" s="36">
        <v>250</v>
      </c>
      <c r="O953" s="36">
        <v>240</v>
      </c>
      <c r="P953" s="36">
        <v>230</v>
      </c>
      <c r="Q953" s="36">
        <v>210</v>
      </c>
      <c r="R953" s="36">
        <v>220</v>
      </c>
      <c r="S953" s="36">
        <v>210</v>
      </c>
      <c r="T953" s="36">
        <v>210</v>
      </c>
    </row>
    <row r="954" spans="1:20" x14ac:dyDescent="0.2">
      <c r="A954" s="47" t="s">
        <v>628</v>
      </c>
      <c r="B954" s="89">
        <f>VLOOKUP(D954,TabellenSRG!$B$4:$C$2729,2,FALSE)</f>
        <v>306</v>
      </c>
      <c r="C954" t="str">
        <f t="shared" si="15"/>
        <v>3062</v>
      </c>
      <c r="D954" t="s">
        <v>316</v>
      </c>
      <c r="E954">
        <v>4</v>
      </c>
      <c r="N954" s="36">
        <v>60</v>
      </c>
      <c r="O954" s="36">
        <v>70</v>
      </c>
      <c r="P954" s="36">
        <v>80</v>
      </c>
      <c r="Q954" s="36">
        <v>70</v>
      </c>
      <c r="R954" s="36">
        <v>50</v>
      </c>
      <c r="S954" s="36">
        <v>60</v>
      </c>
      <c r="T954" s="36">
        <v>80</v>
      </c>
    </row>
    <row r="955" spans="1:20" x14ac:dyDescent="0.2">
      <c r="A955" s="47" t="s">
        <v>691</v>
      </c>
      <c r="B955" s="89">
        <f>VLOOKUP(D955,TabellenSRG!$B$4:$C$2729,2,FALSE)</f>
        <v>307</v>
      </c>
      <c r="C955" t="str">
        <f t="shared" si="15"/>
        <v>3070</v>
      </c>
      <c r="D955" t="s">
        <v>317</v>
      </c>
      <c r="E955">
        <v>2</v>
      </c>
      <c r="N955" s="36">
        <v>390</v>
      </c>
      <c r="O955" s="36">
        <v>350</v>
      </c>
      <c r="P955" s="36">
        <v>330</v>
      </c>
      <c r="Q955" s="36">
        <v>310</v>
      </c>
      <c r="R955" s="36">
        <v>330</v>
      </c>
      <c r="S955" s="36">
        <v>330</v>
      </c>
      <c r="T955" s="36">
        <v>330</v>
      </c>
    </row>
    <row r="956" spans="1:20" x14ac:dyDescent="0.2">
      <c r="A956" s="47" t="s">
        <v>692</v>
      </c>
      <c r="B956" s="89">
        <f>VLOOKUP(D956,TabellenSRG!$B$4:$C$2729,2,FALSE)</f>
        <v>307</v>
      </c>
      <c r="C956" t="str">
        <f t="shared" si="15"/>
        <v>3071</v>
      </c>
      <c r="D956" t="s">
        <v>317</v>
      </c>
      <c r="E956">
        <v>3</v>
      </c>
      <c r="N956" s="36">
        <v>290</v>
      </c>
      <c r="O956" s="36">
        <v>240</v>
      </c>
      <c r="P956" s="36">
        <v>220</v>
      </c>
      <c r="Q956" s="36">
        <v>200</v>
      </c>
      <c r="R956" s="36">
        <v>210</v>
      </c>
      <c r="S956" s="36">
        <v>200</v>
      </c>
      <c r="T956" s="36">
        <v>200</v>
      </c>
    </row>
    <row r="957" spans="1:20" x14ac:dyDescent="0.2">
      <c r="A957" s="47" t="s">
        <v>628</v>
      </c>
      <c r="B957" s="89">
        <f>VLOOKUP(D957,TabellenSRG!$B$4:$C$2729,2,FALSE)</f>
        <v>307</v>
      </c>
      <c r="C957" t="str">
        <f t="shared" si="15"/>
        <v>3072</v>
      </c>
      <c r="D957" t="s">
        <v>317</v>
      </c>
      <c r="E957">
        <v>4</v>
      </c>
      <c r="N957" s="36">
        <v>100</v>
      </c>
      <c r="O957" s="36">
        <v>100</v>
      </c>
      <c r="P957" s="36">
        <v>110</v>
      </c>
      <c r="Q957" s="36">
        <v>110</v>
      </c>
      <c r="R957" s="36">
        <v>120</v>
      </c>
      <c r="S957" s="36">
        <v>130</v>
      </c>
      <c r="T957" s="36">
        <v>140</v>
      </c>
    </row>
    <row r="958" spans="1:20" x14ac:dyDescent="0.2">
      <c r="A958" s="47" t="s">
        <v>691</v>
      </c>
      <c r="B958" s="89">
        <f>VLOOKUP(D958,TabellenSRG!$B$4:$C$2729,2,FALSE)</f>
        <v>308</v>
      </c>
      <c r="C958" t="str">
        <f t="shared" si="15"/>
        <v>3080</v>
      </c>
      <c r="D958" t="s">
        <v>318</v>
      </c>
      <c r="E958">
        <v>2</v>
      </c>
      <c r="N958" s="36">
        <v>1660</v>
      </c>
      <c r="O958" s="36">
        <v>1570</v>
      </c>
      <c r="P958" s="36">
        <v>1400</v>
      </c>
      <c r="Q958" s="36">
        <v>580</v>
      </c>
      <c r="R958" s="36">
        <v>1150</v>
      </c>
      <c r="S958" s="36">
        <v>1090</v>
      </c>
      <c r="T958" s="36">
        <v>1100</v>
      </c>
    </row>
    <row r="959" spans="1:20" x14ac:dyDescent="0.2">
      <c r="A959" s="47" t="s">
        <v>692</v>
      </c>
      <c r="B959" s="89">
        <f>VLOOKUP(D959,TabellenSRG!$B$4:$C$2729,2,FALSE)</f>
        <v>308</v>
      </c>
      <c r="C959" t="str">
        <f t="shared" si="15"/>
        <v>3081</v>
      </c>
      <c r="D959" t="s">
        <v>318</v>
      </c>
      <c r="E959">
        <v>3</v>
      </c>
      <c r="N959" s="36">
        <v>1300</v>
      </c>
      <c r="O959" s="36">
        <v>1140</v>
      </c>
      <c r="P959" s="36">
        <v>950</v>
      </c>
      <c r="Q959" s="36">
        <v>250</v>
      </c>
      <c r="R959" s="36">
        <v>720</v>
      </c>
      <c r="S959" s="36">
        <v>650</v>
      </c>
      <c r="T959" s="36">
        <v>600</v>
      </c>
    </row>
    <row r="960" spans="1:20" x14ac:dyDescent="0.2">
      <c r="A960" s="47" t="s">
        <v>628</v>
      </c>
      <c r="B960" s="89">
        <f>VLOOKUP(D960,TabellenSRG!$B$4:$C$2729,2,FALSE)</f>
        <v>308</v>
      </c>
      <c r="C960" t="str">
        <f t="shared" si="15"/>
        <v>3082</v>
      </c>
      <c r="D960" t="s">
        <v>318</v>
      </c>
      <c r="E960">
        <v>4</v>
      </c>
      <c r="N960" s="36">
        <v>440</v>
      </c>
      <c r="O960" s="36">
        <v>520</v>
      </c>
      <c r="P960" s="36">
        <v>530</v>
      </c>
      <c r="Q960" s="36">
        <v>340</v>
      </c>
      <c r="R960" s="36">
        <v>450</v>
      </c>
      <c r="S960" s="36">
        <v>500</v>
      </c>
      <c r="T960" s="36">
        <v>530</v>
      </c>
    </row>
    <row r="961" spans="1:20" x14ac:dyDescent="0.2">
      <c r="A961" s="47" t="s">
        <v>691</v>
      </c>
      <c r="B961" s="89">
        <f>VLOOKUP(D961,TabellenSRG!$B$4:$C$2729,2,FALSE)</f>
        <v>309</v>
      </c>
      <c r="C961" t="str">
        <f t="shared" si="15"/>
        <v>3090</v>
      </c>
      <c r="D961" t="s">
        <v>319</v>
      </c>
      <c r="E961">
        <v>2</v>
      </c>
      <c r="N961" s="36">
        <v>100</v>
      </c>
      <c r="O961" s="36">
        <v>100</v>
      </c>
      <c r="P961" s="36">
        <v>100</v>
      </c>
      <c r="Q961" s="36">
        <v>80</v>
      </c>
      <c r="R961" s="36">
        <v>90</v>
      </c>
      <c r="S961" s="36">
        <v>100</v>
      </c>
      <c r="T961" s="36">
        <v>90</v>
      </c>
    </row>
    <row r="962" spans="1:20" x14ac:dyDescent="0.2">
      <c r="A962" s="47" t="s">
        <v>692</v>
      </c>
      <c r="B962" s="89">
        <f>VLOOKUP(D962,TabellenSRG!$B$4:$C$2729,2,FALSE)</f>
        <v>309</v>
      </c>
      <c r="C962" t="str">
        <f t="shared" si="15"/>
        <v>3091</v>
      </c>
      <c r="D962" t="s">
        <v>319</v>
      </c>
      <c r="E962">
        <v>3</v>
      </c>
      <c r="N962" s="36">
        <v>80</v>
      </c>
      <c r="O962" s="36">
        <v>80</v>
      </c>
      <c r="P962" s="36">
        <v>70</v>
      </c>
      <c r="Q962" s="36">
        <v>40</v>
      </c>
      <c r="R962" s="36">
        <v>50</v>
      </c>
      <c r="S962" s="36">
        <v>60</v>
      </c>
      <c r="T962" s="36">
        <v>50</v>
      </c>
    </row>
    <row r="963" spans="1:20" x14ac:dyDescent="0.2">
      <c r="A963" s="47" t="s">
        <v>628</v>
      </c>
      <c r="B963" s="89">
        <f>VLOOKUP(D963,TabellenSRG!$B$4:$C$2729,2,FALSE)</f>
        <v>309</v>
      </c>
      <c r="C963" t="str">
        <f t="shared" si="15"/>
        <v>3092</v>
      </c>
      <c r="D963" t="s">
        <v>319</v>
      </c>
      <c r="E963">
        <v>4</v>
      </c>
      <c r="N963" s="36">
        <v>20</v>
      </c>
      <c r="O963" s="36">
        <v>20</v>
      </c>
      <c r="P963" s="36">
        <v>30</v>
      </c>
      <c r="Q963" s="36">
        <v>30</v>
      </c>
      <c r="R963" s="36">
        <v>30</v>
      </c>
      <c r="S963" s="36">
        <v>30</v>
      </c>
      <c r="T963" s="36">
        <v>40</v>
      </c>
    </row>
    <row r="964" spans="1:20" x14ac:dyDescent="0.2">
      <c r="A964" s="47" t="s">
        <v>691</v>
      </c>
      <c r="B964" s="89">
        <f>VLOOKUP(D964,TabellenSRG!$B$4:$C$2729,2,FALSE)</f>
        <v>310</v>
      </c>
      <c r="C964" t="str">
        <f t="shared" ref="C964:C1027" si="16">B964&amp;A964</f>
        <v>3100</v>
      </c>
      <c r="D964" t="s">
        <v>320</v>
      </c>
      <c r="E964">
        <v>2</v>
      </c>
      <c r="N964" s="36">
        <v>270</v>
      </c>
      <c r="O964" s="36">
        <v>260</v>
      </c>
      <c r="P964" s="36">
        <v>250</v>
      </c>
      <c r="Q964" s="36">
        <v>260</v>
      </c>
      <c r="R964" s="36">
        <v>260</v>
      </c>
      <c r="S964" s="36">
        <v>260</v>
      </c>
      <c r="T964" s="36">
        <v>250</v>
      </c>
    </row>
    <row r="965" spans="1:20" x14ac:dyDescent="0.2">
      <c r="A965" s="47" t="s">
        <v>692</v>
      </c>
      <c r="B965" s="89">
        <f>VLOOKUP(D965,TabellenSRG!$B$4:$C$2729,2,FALSE)</f>
        <v>310</v>
      </c>
      <c r="C965" t="str">
        <f t="shared" si="16"/>
        <v>3101</v>
      </c>
      <c r="D965" t="s">
        <v>320</v>
      </c>
      <c r="E965">
        <v>3</v>
      </c>
      <c r="N965" s="36">
        <v>210</v>
      </c>
      <c r="O965" s="36">
        <v>200</v>
      </c>
      <c r="P965" s="36">
        <v>200</v>
      </c>
      <c r="Q965" s="36">
        <v>190</v>
      </c>
      <c r="R965" s="36">
        <v>180</v>
      </c>
      <c r="S965" s="36">
        <v>170</v>
      </c>
      <c r="T965" s="36">
        <v>150</v>
      </c>
    </row>
    <row r="966" spans="1:20" x14ac:dyDescent="0.2">
      <c r="A966" s="47" t="s">
        <v>628</v>
      </c>
      <c r="B966" s="89">
        <f>VLOOKUP(D966,TabellenSRG!$B$4:$C$2729,2,FALSE)</f>
        <v>310</v>
      </c>
      <c r="C966" t="str">
        <f t="shared" si="16"/>
        <v>3102</v>
      </c>
      <c r="D966" t="s">
        <v>320</v>
      </c>
      <c r="E966">
        <v>4</v>
      </c>
      <c r="N966" s="36">
        <v>70</v>
      </c>
      <c r="O966" s="36">
        <v>70</v>
      </c>
      <c r="P966" s="36">
        <v>80</v>
      </c>
      <c r="Q966" s="36">
        <v>90</v>
      </c>
      <c r="R966" s="36">
        <v>100</v>
      </c>
      <c r="S966" s="36">
        <v>120</v>
      </c>
      <c r="T966" s="36">
        <v>120</v>
      </c>
    </row>
    <row r="967" spans="1:20" x14ac:dyDescent="0.2">
      <c r="A967" s="47" t="s">
        <v>691</v>
      </c>
      <c r="B967" s="89">
        <f>VLOOKUP(D967,TabellenSRG!$B$4:$C$2729,2,FALSE)</f>
        <v>311</v>
      </c>
      <c r="C967" t="str">
        <f t="shared" si="16"/>
        <v>3110</v>
      </c>
      <c r="D967" t="s">
        <v>321</v>
      </c>
      <c r="E967">
        <v>2</v>
      </c>
      <c r="N967" s="36">
        <v>210</v>
      </c>
      <c r="O967" s="36">
        <v>230</v>
      </c>
      <c r="P967" s="36">
        <v>270</v>
      </c>
      <c r="Q967" s="36">
        <v>270</v>
      </c>
      <c r="R967" s="36">
        <v>260</v>
      </c>
      <c r="S967" s="36">
        <v>290</v>
      </c>
      <c r="T967" s="36">
        <v>310</v>
      </c>
    </row>
    <row r="968" spans="1:20" x14ac:dyDescent="0.2">
      <c r="A968" s="47" t="s">
        <v>692</v>
      </c>
      <c r="B968" s="89">
        <f>VLOOKUP(D968,TabellenSRG!$B$4:$C$2729,2,FALSE)</f>
        <v>311</v>
      </c>
      <c r="C968" t="str">
        <f t="shared" si="16"/>
        <v>3111</v>
      </c>
      <c r="D968" t="s">
        <v>321</v>
      </c>
      <c r="E968">
        <v>3</v>
      </c>
      <c r="N968" s="36">
        <v>170</v>
      </c>
      <c r="O968" s="36">
        <v>190</v>
      </c>
      <c r="P968" s="36">
        <v>220</v>
      </c>
      <c r="Q968" s="36">
        <v>210</v>
      </c>
      <c r="R968" s="36">
        <v>210</v>
      </c>
      <c r="S968" s="36">
        <v>220</v>
      </c>
      <c r="T968" s="36">
        <v>220</v>
      </c>
    </row>
    <row r="969" spans="1:20" x14ac:dyDescent="0.2">
      <c r="A969" s="47" t="s">
        <v>628</v>
      </c>
      <c r="B969" s="89">
        <f>VLOOKUP(D969,TabellenSRG!$B$4:$C$2729,2,FALSE)</f>
        <v>311</v>
      </c>
      <c r="C969" t="str">
        <f t="shared" si="16"/>
        <v>3112</v>
      </c>
      <c r="D969" t="s">
        <v>321</v>
      </c>
      <c r="E969">
        <v>4</v>
      </c>
      <c r="N969" s="36">
        <v>50</v>
      </c>
      <c r="O969" s="36">
        <v>60</v>
      </c>
      <c r="P969" s="36">
        <v>70</v>
      </c>
      <c r="Q969" s="36">
        <v>60</v>
      </c>
      <c r="R969" s="36">
        <v>60</v>
      </c>
      <c r="S969" s="36">
        <v>80</v>
      </c>
      <c r="T969" s="36">
        <v>80</v>
      </c>
    </row>
    <row r="970" spans="1:20" x14ac:dyDescent="0.2">
      <c r="A970" s="47" t="s">
        <v>691</v>
      </c>
      <c r="B970" s="89">
        <f>VLOOKUP(D970,TabellenSRG!$B$4:$C$2729,2,FALSE)</f>
        <v>312</v>
      </c>
      <c r="C970" t="str">
        <f t="shared" si="16"/>
        <v>3120</v>
      </c>
      <c r="D970" t="s">
        <v>322</v>
      </c>
      <c r="E970">
        <v>2</v>
      </c>
      <c r="N970" s="36">
        <v>440</v>
      </c>
      <c r="O970" s="36">
        <v>470</v>
      </c>
      <c r="P970" s="36">
        <v>450</v>
      </c>
      <c r="Q970" s="36">
        <v>450</v>
      </c>
      <c r="R970" s="36">
        <v>420</v>
      </c>
      <c r="S970" s="36">
        <v>390</v>
      </c>
      <c r="T970" s="36">
        <v>390</v>
      </c>
    </row>
    <row r="971" spans="1:20" x14ac:dyDescent="0.2">
      <c r="A971" s="47" t="s">
        <v>692</v>
      </c>
      <c r="B971" s="89">
        <f>VLOOKUP(D971,TabellenSRG!$B$4:$C$2729,2,FALSE)</f>
        <v>312</v>
      </c>
      <c r="C971" t="str">
        <f t="shared" si="16"/>
        <v>3121</v>
      </c>
      <c r="D971" t="s">
        <v>322</v>
      </c>
      <c r="E971">
        <v>3</v>
      </c>
      <c r="N971" s="36">
        <v>350</v>
      </c>
      <c r="O971" s="36">
        <v>360</v>
      </c>
      <c r="P971" s="36">
        <v>340</v>
      </c>
      <c r="Q971" s="36">
        <v>340</v>
      </c>
      <c r="R971" s="36">
        <v>310</v>
      </c>
      <c r="S971" s="36">
        <v>280</v>
      </c>
      <c r="T971" s="36">
        <v>280</v>
      </c>
    </row>
    <row r="972" spans="1:20" x14ac:dyDescent="0.2">
      <c r="A972" s="47" t="s">
        <v>628</v>
      </c>
      <c r="B972" s="89">
        <f>VLOOKUP(D972,TabellenSRG!$B$4:$C$2729,2,FALSE)</f>
        <v>312</v>
      </c>
      <c r="C972" t="str">
        <f t="shared" si="16"/>
        <v>3122</v>
      </c>
      <c r="D972" t="s">
        <v>322</v>
      </c>
      <c r="E972">
        <v>4</v>
      </c>
      <c r="N972" s="36">
        <v>70</v>
      </c>
      <c r="O972" s="36">
        <v>80</v>
      </c>
      <c r="P972" s="36">
        <v>90</v>
      </c>
      <c r="Q972" s="36">
        <v>90</v>
      </c>
      <c r="R972" s="36">
        <v>80</v>
      </c>
      <c r="S972" s="36">
        <v>70</v>
      </c>
      <c r="T972" s="36">
        <v>80</v>
      </c>
    </row>
    <row r="973" spans="1:20" x14ac:dyDescent="0.2">
      <c r="A973" s="47" t="s">
        <v>691</v>
      </c>
      <c r="B973" s="89">
        <f>VLOOKUP(D973,TabellenSRG!$B$4:$C$2729,2,FALSE)</f>
        <v>313</v>
      </c>
      <c r="C973" t="str">
        <f t="shared" si="16"/>
        <v>3130</v>
      </c>
      <c r="D973" t="s">
        <v>323</v>
      </c>
      <c r="E973">
        <v>2</v>
      </c>
      <c r="N973" s="36">
        <v>270</v>
      </c>
      <c r="O973" s="36">
        <v>310</v>
      </c>
      <c r="P973" s="36">
        <v>290</v>
      </c>
      <c r="Q973" s="36">
        <v>240</v>
      </c>
      <c r="R973" s="36">
        <v>280</v>
      </c>
      <c r="S973" s="36">
        <v>320</v>
      </c>
      <c r="T973" s="36">
        <v>310</v>
      </c>
    </row>
    <row r="974" spans="1:20" x14ac:dyDescent="0.2">
      <c r="A974" s="47" t="s">
        <v>692</v>
      </c>
      <c r="B974" s="89">
        <f>VLOOKUP(D974,TabellenSRG!$B$4:$C$2729,2,FALSE)</f>
        <v>313</v>
      </c>
      <c r="C974" t="str">
        <f t="shared" si="16"/>
        <v>3131</v>
      </c>
      <c r="D974" t="s">
        <v>323</v>
      </c>
      <c r="E974">
        <v>3</v>
      </c>
      <c r="N974" s="36">
        <v>180</v>
      </c>
      <c r="O974" s="36">
        <v>220</v>
      </c>
      <c r="P974" s="36">
        <v>190</v>
      </c>
      <c r="Q974" s="36">
        <v>160</v>
      </c>
      <c r="R974" s="36">
        <v>180</v>
      </c>
      <c r="S974" s="36">
        <v>200</v>
      </c>
      <c r="T974" s="36">
        <v>190</v>
      </c>
    </row>
    <row r="975" spans="1:20" x14ac:dyDescent="0.2">
      <c r="A975" s="47" t="s">
        <v>628</v>
      </c>
      <c r="B975" s="89">
        <f>VLOOKUP(D975,TabellenSRG!$B$4:$C$2729,2,FALSE)</f>
        <v>313</v>
      </c>
      <c r="C975" t="str">
        <f t="shared" si="16"/>
        <v>3132</v>
      </c>
      <c r="D975" t="s">
        <v>323</v>
      </c>
      <c r="E975">
        <v>4</v>
      </c>
      <c r="N975" s="36">
        <v>90</v>
      </c>
      <c r="O975" s="36">
        <v>100</v>
      </c>
      <c r="P975" s="36">
        <v>100</v>
      </c>
      <c r="Q975" s="36">
        <v>100</v>
      </c>
      <c r="R975" s="36">
        <v>110</v>
      </c>
      <c r="S975" s="36">
        <v>130</v>
      </c>
      <c r="T975" s="36">
        <v>140</v>
      </c>
    </row>
    <row r="976" spans="1:20" x14ac:dyDescent="0.2">
      <c r="A976" s="47" t="s">
        <v>691</v>
      </c>
      <c r="B976" s="89">
        <f>VLOOKUP(D976,TabellenSRG!$B$4:$C$2729,2,FALSE)</f>
        <v>314</v>
      </c>
      <c r="C976" t="str">
        <f t="shared" si="16"/>
        <v>3140</v>
      </c>
      <c r="D976" t="s">
        <v>324</v>
      </c>
      <c r="E976">
        <v>2</v>
      </c>
      <c r="N976" s="36">
        <v>30</v>
      </c>
      <c r="O976" s="36">
        <v>30</v>
      </c>
      <c r="P976" s="36">
        <v>30</v>
      </c>
      <c r="Q976" s="36">
        <v>20</v>
      </c>
      <c r="R976" s="36">
        <v>30</v>
      </c>
      <c r="S976" s="36">
        <v>30</v>
      </c>
      <c r="T976" s="36">
        <v>40</v>
      </c>
    </row>
    <row r="977" spans="1:20" x14ac:dyDescent="0.2">
      <c r="A977" s="47" t="s">
        <v>692</v>
      </c>
      <c r="B977" s="89">
        <f>VLOOKUP(D977,TabellenSRG!$B$4:$C$2729,2,FALSE)</f>
        <v>314</v>
      </c>
      <c r="C977" t="str">
        <f t="shared" si="16"/>
        <v>3141</v>
      </c>
      <c r="D977" t="s">
        <v>324</v>
      </c>
      <c r="E977">
        <v>3</v>
      </c>
      <c r="N977" s="36">
        <v>20</v>
      </c>
      <c r="O977" s="36">
        <v>20</v>
      </c>
      <c r="P977" s="36">
        <v>20</v>
      </c>
      <c r="Q977" s="36">
        <v>10</v>
      </c>
      <c r="R977" s="36">
        <v>20</v>
      </c>
      <c r="S977" s="36">
        <v>20</v>
      </c>
      <c r="T977" s="36">
        <v>30</v>
      </c>
    </row>
    <row r="978" spans="1:20" x14ac:dyDescent="0.2">
      <c r="A978" s="47" t="s">
        <v>628</v>
      </c>
      <c r="B978" s="89">
        <f>VLOOKUP(D978,TabellenSRG!$B$4:$C$2729,2,FALSE)</f>
        <v>314</v>
      </c>
      <c r="C978" t="str">
        <f t="shared" si="16"/>
        <v>3142</v>
      </c>
      <c r="D978" t="s">
        <v>324</v>
      </c>
      <c r="E978">
        <v>4</v>
      </c>
      <c r="N978" s="36">
        <v>10</v>
      </c>
      <c r="O978" s="36">
        <v>10</v>
      </c>
      <c r="P978" s="36">
        <v>10</v>
      </c>
      <c r="Q978" s="36">
        <v>10</v>
      </c>
      <c r="R978" s="36">
        <v>10</v>
      </c>
      <c r="S978" s="36">
        <v>10</v>
      </c>
      <c r="T978" s="36">
        <v>10</v>
      </c>
    </row>
    <row r="979" spans="1:20" x14ac:dyDescent="0.2">
      <c r="A979" s="47" t="s">
        <v>691</v>
      </c>
      <c r="B979" s="89">
        <f>VLOOKUP(D979,TabellenSRG!$B$4:$C$2729,2,FALSE)</f>
        <v>315</v>
      </c>
      <c r="C979" t="str">
        <f t="shared" si="16"/>
        <v>3150</v>
      </c>
      <c r="D979" t="s">
        <v>325</v>
      </c>
      <c r="E979">
        <v>2</v>
      </c>
      <c r="N979" s="36">
        <v>310</v>
      </c>
      <c r="O979" s="36">
        <v>290</v>
      </c>
      <c r="P979" s="36">
        <v>280</v>
      </c>
      <c r="Q979" s="36">
        <v>280</v>
      </c>
      <c r="R979" s="36">
        <v>270</v>
      </c>
      <c r="S979" s="36">
        <v>260</v>
      </c>
      <c r="T979" s="36">
        <v>260</v>
      </c>
    </row>
    <row r="980" spans="1:20" x14ac:dyDescent="0.2">
      <c r="A980" s="47" t="s">
        <v>692</v>
      </c>
      <c r="B980" s="89">
        <f>VLOOKUP(D980,TabellenSRG!$B$4:$C$2729,2,FALSE)</f>
        <v>315</v>
      </c>
      <c r="C980" t="str">
        <f t="shared" si="16"/>
        <v>3151</v>
      </c>
      <c r="D980" t="s">
        <v>325</v>
      </c>
      <c r="E980">
        <v>3</v>
      </c>
      <c r="N980" s="36">
        <v>260</v>
      </c>
      <c r="O980" s="36">
        <v>240</v>
      </c>
      <c r="P980" s="36">
        <v>230</v>
      </c>
      <c r="Q980" s="36">
        <v>230</v>
      </c>
      <c r="R980" s="36">
        <v>220</v>
      </c>
      <c r="S980" s="36">
        <v>210</v>
      </c>
      <c r="T980" s="36">
        <v>200</v>
      </c>
    </row>
    <row r="981" spans="1:20" x14ac:dyDescent="0.2">
      <c r="A981" s="47" t="s">
        <v>628</v>
      </c>
      <c r="B981" s="89">
        <f>VLOOKUP(D981,TabellenSRG!$B$4:$C$2729,2,FALSE)</f>
        <v>315</v>
      </c>
      <c r="C981" t="str">
        <f t="shared" si="16"/>
        <v>3152</v>
      </c>
      <c r="D981" t="s">
        <v>325</v>
      </c>
      <c r="E981">
        <v>4</v>
      </c>
      <c r="N981" s="36">
        <v>70</v>
      </c>
      <c r="O981" s="36">
        <v>70</v>
      </c>
      <c r="P981" s="36">
        <v>80</v>
      </c>
      <c r="Q981" s="36">
        <v>80</v>
      </c>
      <c r="R981" s="36">
        <v>70</v>
      </c>
      <c r="S981" s="36">
        <v>80</v>
      </c>
      <c r="T981" s="36">
        <v>80</v>
      </c>
    </row>
    <row r="982" spans="1:20" x14ac:dyDescent="0.2">
      <c r="A982" s="47" t="s">
        <v>691</v>
      </c>
      <c r="B982" s="89">
        <f>VLOOKUP(D982,TabellenSRG!$B$4:$C$2729,2,FALSE)</f>
        <v>316</v>
      </c>
      <c r="C982" t="str">
        <f t="shared" si="16"/>
        <v>3160</v>
      </c>
      <c r="D982" t="s">
        <v>326</v>
      </c>
      <c r="E982">
        <v>2</v>
      </c>
      <c r="N982" s="36">
        <v>70</v>
      </c>
      <c r="O982" s="36">
        <v>80</v>
      </c>
      <c r="P982" s="36">
        <v>80</v>
      </c>
      <c r="Q982" s="36">
        <v>90</v>
      </c>
      <c r="R982" s="36">
        <v>90</v>
      </c>
      <c r="S982" s="36">
        <v>100</v>
      </c>
      <c r="T982" s="36">
        <v>90</v>
      </c>
    </row>
    <row r="983" spans="1:20" x14ac:dyDescent="0.2">
      <c r="A983" s="47" t="s">
        <v>692</v>
      </c>
      <c r="B983" s="89">
        <f>VLOOKUP(D983,TabellenSRG!$B$4:$C$2729,2,FALSE)</f>
        <v>316</v>
      </c>
      <c r="C983" t="str">
        <f t="shared" si="16"/>
        <v>3161</v>
      </c>
      <c r="D983" t="s">
        <v>326</v>
      </c>
      <c r="E983">
        <v>3</v>
      </c>
      <c r="N983" s="36">
        <v>60</v>
      </c>
      <c r="O983" s="36">
        <v>60</v>
      </c>
      <c r="P983" s="36">
        <v>50</v>
      </c>
      <c r="Q983" s="36">
        <v>60</v>
      </c>
      <c r="R983" s="36">
        <v>60</v>
      </c>
      <c r="S983" s="36">
        <v>70</v>
      </c>
      <c r="T983" s="36">
        <v>60</v>
      </c>
    </row>
    <row r="984" spans="1:20" x14ac:dyDescent="0.2">
      <c r="A984" s="47" t="s">
        <v>628</v>
      </c>
      <c r="B984" s="89">
        <f>VLOOKUP(D984,TabellenSRG!$B$4:$C$2729,2,FALSE)</f>
        <v>316</v>
      </c>
      <c r="C984" t="str">
        <f t="shared" si="16"/>
        <v>3162</v>
      </c>
      <c r="D984" t="s">
        <v>326</v>
      </c>
      <c r="E984">
        <v>4</v>
      </c>
      <c r="N984" s="36">
        <v>20</v>
      </c>
      <c r="O984" s="36">
        <v>20</v>
      </c>
      <c r="P984" s="36">
        <v>30</v>
      </c>
      <c r="Q984" s="36">
        <v>30</v>
      </c>
      <c r="R984" s="36">
        <v>30</v>
      </c>
      <c r="S984" s="36">
        <v>40</v>
      </c>
      <c r="T984" s="36">
        <v>40</v>
      </c>
    </row>
    <row r="985" spans="1:20" x14ac:dyDescent="0.2">
      <c r="A985" s="47" t="s">
        <v>691</v>
      </c>
      <c r="B985" s="89">
        <f>VLOOKUP(D985,TabellenSRG!$B$4:$C$2729,2,FALSE)</f>
        <v>317</v>
      </c>
      <c r="C985" t="str">
        <f t="shared" si="16"/>
        <v>3170</v>
      </c>
      <c r="D985" t="s">
        <v>564</v>
      </c>
      <c r="E985">
        <v>2</v>
      </c>
      <c r="N985" s="36">
        <v>1380</v>
      </c>
      <c r="O985" s="36">
        <v>1440</v>
      </c>
      <c r="P985" s="36">
        <v>1650</v>
      </c>
      <c r="Q985" s="36">
        <v>1950</v>
      </c>
      <c r="R985" s="36">
        <v>2170</v>
      </c>
      <c r="S985" s="36">
        <v>2240</v>
      </c>
      <c r="T985" s="36">
        <v>2250</v>
      </c>
    </row>
    <row r="986" spans="1:20" x14ac:dyDescent="0.2">
      <c r="A986" s="47" t="s">
        <v>692</v>
      </c>
      <c r="B986" s="89">
        <f>VLOOKUP(D986,TabellenSRG!$B$4:$C$2729,2,FALSE)</f>
        <v>317</v>
      </c>
      <c r="C986" t="str">
        <f t="shared" si="16"/>
        <v>3171</v>
      </c>
      <c r="D986" t="s">
        <v>564</v>
      </c>
      <c r="E986">
        <v>3</v>
      </c>
      <c r="N986" s="36">
        <v>1030</v>
      </c>
      <c r="O986" s="36">
        <v>1080</v>
      </c>
      <c r="P986" s="36">
        <v>1260</v>
      </c>
      <c r="Q986" s="36">
        <v>1560</v>
      </c>
      <c r="R986" s="36">
        <v>1740</v>
      </c>
      <c r="S986" s="36">
        <v>1780</v>
      </c>
      <c r="T986" s="36">
        <v>1740</v>
      </c>
    </row>
    <row r="987" spans="1:20" x14ac:dyDescent="0.2">
      <c r="A987" s="47" t="s">
        <v>628</v>
      </c>
      <c r="B987" s="89">
        <f>VLOOKUP(D987,TabellenSRG!$B$4:$C$2729,2,FALSE)</f>
        <v>317</v>
      </c>
      <c r="C987" t="str">
        <f t="shared" si="16"/>
        <v>3172</v>
      </c>
      <c r="D987" t="s">
        <v>564</v>
      </c>
      <c r="E987">
        <v>4</v>
      </c>
      <c r="N987" s="36">
        <v>360</v>
      </c>
      <c r="O987" s="36">
        <v>370</v>
      </c>
      <c r="P987" s="36">
        <v>410</v>
      </c>
      <c r="Q987" s="36">
        <v>450</v>
      </c>
      <c r="R987" s="36">
        <v>480</v>
      </c>
      <c r="S987" s="36">
        <v>520</v>
      </c>
      <c r="T987" s="36">
        <v>560</v>
      </c>
    </row>
    <row r="988" spans="1:20" x14ac:dyDescent="0.2">
      <c r="A988" s="47" t="s">
        <v>691</v>
      </c>
      <c r="B988" s="89">
        <f>VLOOKUP(D988,TabellenSRG!$B$4:$C$2729,2,FALSE)</f>
        <v>318</v>
      </c>
      <c r="C988" t="str">
        <f t="shared" si="16"/>
        <v>3180</v>
      </c>
      <c r="D988" t="s">
        <v>328</v>
      </c>
      <c r="E988">
        <v>2</v>
      </c>
      <c r="N988" s="36">
        <v>230</v>
      </c>
      <c r="O988" s="36">
        <v>230</v>
      </c>
      <c r="P988" s="36">
        <v>240</v>
      </c>
      <c r="Q988" s="36">
        <v>290</v>
      </c>
      <c r="R988" s="36">
        <v>290</v>
      </c>
      <c r="S988" s="36">
        <v>330</v>
      </c>
      <c r="T988" s="36">
        <v>450</v>
      </c>
    </row>
    <row r="989" spans="1:20" x14ac:dyDescent="0.2">
      <c r="A989" s="47" t="s">
        <v>692</v>
      </c>
      <c r="B989" s="89">
        <f>VLOOKUP(D989,TabellenSRG!$B$4:$C$2729,2,FALSE)</f>
        <v>318</v>
      </c>
      <c r="C989" t="str">
        <f t="shared" si="16"/>
        <v>3181</v>
      </c>
      <c r="D989" t="s">
        <v>328</v>
      </c>
      <c r="E989">
        <v>3</v>
      </c>
      <c r="N989" s="36">
        <v>180</v>
      </c>
      <c r="O989" s="36">
        <v>170</v>
      </c>
      <c r="P989" s="36">
        <v>180</v>
      </c>
      <c r="Q989" s="36">
        <v>220</v>
      </c>
      <c r="R989" s="36">
        <v>230</v>
      </c>
      <c r="S989" s="36">
        <v>260</v>
      </c>
      <c r="T989" s="36">
        <v>340</v>
      </c>
    </row>
    <row r="990" spans="1:20" x14ac:dyDescent="0.2">
      <c r="A990" s="47" t="s">
        <v>628</v>
      </c>
      <c r="B990" s="89">
        <f>VLOOKUP(D990,TabellenSRG!$B$4:$C$2729,2,FALSE)</f>
        <v>318</v>
      </c>
      <c r="C990" t="str">
        <f t="shared" si="16"/>
        <v>3182</v>
      </c>
      <c r="D990" t="s">
        <v>328</v>
      </c>
      <c r="E990">
        <v>4</v>
      </c>
      <c r="N990" s="36">
        <v>50</v>
      </c>
      <c r="O990" s="36">
        <v>60</v>
      </c>
      <c r="P990" s="36">
        <v>70</v>
      </c>
      <c r="Q990" s="36">
        <v>80</v>
      </c>
      <c r="R990" s="36">
        <v>70</v>
      </c>
      <c r="S990" s="36">
        <v>80</v>
      </c>
      <c r="T990" s="36">
        <v>100</v>
      </c>
    </row>
    <row r="991" spans="1:20" x14ac:dyDescent="0.2">
      <c r="A991" s="47" t="s">
        <v>691</v>
      </c>
      <c r="B991" s="89">
        <f>VLOOKUP(D991,TabellenSRG!$B$4:$C$2729,2,FALSE)</f>
        <v>319</v>
      </c>
      <c r="C991" t="str">
        <f t="shared" si="16"/>
        <v>3190</v>
      </c>
      <c r="D991" t="s">
        <v>329</v>
      </c>
      <c r="E991">
        <v>2</v>
      </c>
      <c r="N991" s="36">
        <v>160</v>
      </c>
      <c r="O991" s="36">
        <v>160</v>
      </c>
      <c r="P991" s="36">
        <v>160</v>
      </c>
      <c r="Q991" s="36">
        <v>160</v>
      </c>
      <c r="R991" s="36">
        <v>170</v>
      </c>
      <c r="S991" s="36">
        <v>170</v>
      </c>
      <c r="T991" s="36">
        <v>160</v>
      </c>
    </row>
    <row r="992" spans="1:20" x14ac:dyDescent="0.2">
      <c r="A992" s="47" t="s">
        <v>692</v>
      </c>
      <c r="B992" s="89">
        <f>VLOOKUP(D992,TabellenSRG!$B$4:$C$2729,2,FALSE)</f>
        <v>319</v>
      </c>
      <c r="C992" t="str">
        <f t="shared" si="16"/>
        <v>3191</v>
      </c>
      <c r="D992" t="s">
        <v>329</v>
      </c>
      <c r="E992">
        <v>3</v>
      </c>
      <c r="N992" s="36">
        <v>140</v>
      </c>
      <c r="O992" s="36">
        <v>140</v>
      </c>
      <c r="P992" s="36">
        <v>140</v>
      </c>
      <c r="Q992" s="36">
        <v>140</v>
      </c>
      <c r="R992" s="36">
        <v>150</v>
      </c>
      <c r="S992" s="36">
        <v>150</v>
      </c>
      <c r="T992" s="36">
        <v>140</v>
      </c>
    </row>
    <row r="993" spans="1:20" x14ac:dyDescent="0.2">
      <c r="A993" s="47" t="s">
        <v>628</v>
      </c>
      <c r="B993" s="89">
        <f>VLOOKUP(D993,TabellenSRG!$B$4:$C$2729,2,FALSE)</f>
        <v>319</v>
      </c>
      <c r="C993" t="str">
        <f t="shared" si="16"/>
        <v>3192</v>
      </c>
      <c r="D993" t="s">
        <v>329</v>
      </c>
      <c r="E993">
        <v>4</v>
      </c>
      <c r="N993" s="36">
        <v>30</v>
      </c>
      <c r="O993" s="36">
        <v>30</v>
      </c>
      <c r="P993" s="36">
        <v>30</v>
      </c>
      <c r="Q993" s="36">
        <v>30</v>
      </c>
      <c r="R993" s="36">
        <v>30</v>
      </c>
      <c r="S993" s="36">
        <v>30</v>
      </c>
      <c r="T993" s="36">
        <v>30</v>
      </c>
    </row>
    <row r="994" spans="1:20" x14ac:dyDescent="0.2">
      <c r="A994" s="47" t="s">
        <v>691</v>
      </c>
      <c r="B994" s="89">
        <f>VLOOKUP(D994,TabellenSRG!$B$4:$C$2729,2,FALSE)</f>
        <v>320</v>
      </c>
      <c r="C994" t="str">
        <f t="shared" si="16"/>
        <v>3200</v>
      </c>
      <c r="D994" t="s">
        <v>330</v>
      </c>
      <c r="E994">
        <v>2</v>
      </c>
      <c r="N994" s="36">
        <v>130</v>
      </c>
      <c r="O994" s="36">
        <v>150</v>
      </c>
      <c r="P994" s="36">
        <v>150</v>
      </c>
      <c r="Q994" s="36">
        <v>160</v>
      </c>
      <c r="R994" s="36">
        <v>170</v>
      </c>
      <c r="S994" s="36">
        <v>170</v>
      </c>
      <c r="T994" s="36">
        <v>170</v>
      </c>
    </row>
    <row r="995" spans="1:20" x14ac:dyDescent="0.2">
      <c r="A995" s="47" t="s">
        <v>692</v>
      </c>
      <c r="B995" s="89">
        <f>VLOOKUP(D995,TabellenSRG!$B$4:$C$2729,2,FALSE)</f>
        <v>320</v>
      </c>
      <c r="C995" t="str">
        <f t="shared" si="16"/>
        <v>3201</v>
      </c>
      <c r="D995" t="s">
        <v>330</v>
      </c>
      <c r="E995">
        <v>3</v>
      </c>
      <c r="N995" s="36">
        <v>100</v>
      </c>
      <c r="O995" s="36">
        <v>120</v>
      </c>
      <c r="P995" s="36">
        <v>120</v>
      </c>
      <c r="Q995" s="36">
        <v>130</v>
      </c>
      <c r="R995" s="36">
        <v>140</v>
      </c>
      <c r="S995" s="36">
        <v>140</v>
      </c>
      <c r="T995" s="36">
        <v>130</v>
      </c>
    </row>
    <row r="996" spans="1:20" x14ac:dyDescent="0.2">
      <c r="A996" s="47" t="s">
        <v>628</v>
      </c>
      <c r="B996" s="89">
        <f>VLOOKUP(D996,TabellenSRG!$B$4:$C$2729,2,FALSE)</f>
        <v>320</v>
      </c>
      <c r="C996" t="str">
        <f t="shared" si="16"/>
        <v>3202</v>
      </c>
      <c r="D996" t="s">
        <v>330</v>
      </c>
      <c r="E996">
        <v>4</v>
      </c>
      <c r="N996" s="36">
        <v>40</v>
      </c>
      <c r="O996" s="36">
        <v>40</v>
      </c>
      <c r="P996" s="36">
        <v>40</v>
      </c>
      <c r="Q996" s="36">
        <v>40</v>
      </c>
      <c r="R996" s="36">
        <v>40</v>
      </c>
      <c r="S996" s="36">
        <v>30</v>
      </c>
      <c r="T996" s="36">
        <v>30</v>
      </c>
    </row>
    <row r="997" spans="1:20" x14ac:dyDescent="0.2">
      <c r="A997" s="47" t="s">
        <v>691</v>
      </c>
      <c r="B997" s="89">
        <f>VLOOKUP(D997,TabellenSRG!$B$4:$C$2729,2,FALSE)</f>
        <v>321</v>
      </c>
      <c r="C997" t="str">
        <f t="shared" si="16"/>
        <v>3210</v>
      </c>
      <c r="D997" t="s">
        <v>331</v>
      </c>
      <c r="E997">
        <v>2</v>
      </c>
      <c r="N997" s="36">
        <v>180</v>
      </c>
      <c r="O997" s="36">
        <v>180</v>
      </c>
      <c r="P997" s="36">
        <v>180</v>
      </c>
      <c r="Q997" s="36">
        <v>160</v>
      </c>
      <c r="R997" s="36">
        <v>170</v>
      </c>
      <c r="S997" s="36">
        <v>180</v>
      </c>
      <c r="T997" s="36">
        <v>180</v>
      </c>
    </row>
    <row r="998" spans="1:20" x14ac:dyDescent="0.2">
      <c r="A998" s="47" t="s">
        <v>692</v>
      </c>
      <c r="B998" s="89">
        <f>VLOOKUP(D998,TabellenSRG!$B$4:$C$2729,2,FALSE)</f>
        <v>321</v>
      </c>
      <c r="C998" t="str">
        <f t="shared" si="16"/>
        <v>3211</v>
      </c>
      <c r="D998" t="s">
        <v>331</v>
      </c>
      <c r="E998">
        <v>3</v>
      </c>
      <c r="N998" s="36">
        <v>120</v>
      </c>
      <c r="O998" s="36">
        <v>120</v>
      </c>
      <c r="P998" s="36">
        <v>120</v>
      </c>
      <c r="Q998" s="36">
        <v>130</v>
      </c>
      <c r="R998" s="36">
        <v>140</v>
      </c>
      <c r="S998" s="36">
        <v>130</v>
      </c>
      <c r="T998" s="36">
        <v>130</v>
      </c>
    </row>
    <row r="999" spans="1:20" x14ac:dyDescent="0.2">
      <c r="A999" s="47" t="s">
        <v>628</v>
      </c>
      <c r="B999" s="89">
        <f>VLOOKUP(D999,TabellenSRG!$B$4:$C$2729,2,FALSE)</f>
        <v>321</v>
      </c>
      <c r="C999" t="str">
        <f t="shared" si="16"/>
        <v>3212</v>
      </c>
      <c r="D999" t="s">
        <v>331</v>
      </c>
      <c r="E999">
        <v>4</v>
      </c>
      <c r="N999" s="36">
        <v>50</v>
      </c>
      <c r="O999" s="36">
        <v>70</v>
      </c>
      <c r="P999" s="36">
        <v>60</v>
      </c>
      <c r="Q999" s="36">
        <v>50</v>
      </c>
      <c r="R999" s="36">
        <v>50</v>
      </c>
      <c r="S999" s="36">
        <v>70</v>
      </c>
      <c r="T999" s="36">
        <v>60</v>
      </c>
    </row>
    <row r="1000" spans="1:20" x14ac:dyDescent="0.2">
      <c r="A1000" s="47" t="s">
        <v>691</v>
      </c>
      <c r="B1000" s="89">
        <f>VLOOKUP(D1000,TabellenSRG!$B$4:$C$2729,2,FALSE)</f>
        <v>322</v>
      </c>
      <c r="C1000" t="str">
        <f t="shared" si="16"/>
        <v>3220</v>
      </c>
      <c r="D1000" t="s">
        <v>332</v>
      </c>
      <c r="E1000">
        <v>2</v>
      </c>
      <c r="N1000" s="36">
        <v>650</v>
      </c>
      <c r="O1000" s="36">
        <v>640</v>
      </c>
      <c r="P1000" s="36">
        <v>600</v>
      </c>
      <c r="Q1000" s="36">
        <v>600</v>
      </c>
      <c r="R1000" s="36">
        <v>610</v>
      </c>
      <c r="S1000" s="36">
        <v>600</v>
      </c>
      <c r="T1000" s="36">
        <v>580</v>
      </c>
    </row>
    <row r="1001" spans="1:20" x14ac:dyDescent="0.2">
      <c r="A1001" s="47" t="s">
        <v>692</v>
      </c>
      <c r="B1001" s="89">
        <f>VLOOKUP(D1001,TabellenSRG!$B$4:$C$2729,2,FALSE)</f>
        <v>322</v>
      </c>
      <c r="C1001" t="str">
        <f t="shared" si="16"/>
        <v>3221</v>
      </c>
      <c r="D1001" t="s">
        <v>332</v>
      </c>
      <c r="E1001">
        <v>3</v>
      </c>
      <c r="N1001" s="36">
        <v>590</v>
      </c>
      <c r="O1001" s="36">
        <v>580</v>
      </c>
      <c r="P1001" s="36">
        <v>540</v>
      </c>
      <c r="Q1001" s="36">
        <v>530</v>
      </c>
      <c r="R1001" s="36">
        <v>530</v>
      </c>
      <c r="S1001" s="36">
        <v>510</v>
      </c>
      <c r="T1001" s="36">
        <v>490</v>
      </c>
    </row>
    <row r="1002" spans="1:20" x14ac:dyDescent="0.2">
      <c r="A1002" s="47" t="s">
        <v>628</v>
      </c>
      <c r="B1002" s="89">
        <f>VLOOKUP(D1002,TabellenSRG!$B$4:$C$2729,2,FALSE)</f>
        <v>322</v>
      </c>
      <c r="C1002" t="str">
        <f t="shared" si="16"/>
        <v>3222</v>
      </c>
      <c r="D1002" t="s">
        <v>332</v>
      </c>
      <c r="E1002">
        <v>4</v>
      </c>
      <c r="N1002" s="36">
        <v>100</v>
      </c>
      <c r="O1002" s="36">
        <v>120</v>
      </c>
      <c r="P1002" s="36">
        <v>130</v>
      </c>
      <c r="Q1002" s="36">
        <v>150</v>
      </c>
      <c r="R1002" s="36">
        <v>160</v>
      </c>
      <c r="S1002" s="36">
        <v>160</v>
      </c>
      <c r="T1002" s="36">
        <v>150</v>
      </c>
    </row>
    <row r="1003" spans="1:20" x14ac:dyDescent="0.2">
      <c r="A1003" s="47" t="s">
        <v>691</v>
      </c>
      <c r="B1003" s="89">
        <f>VLOOKUP(D1003,TabellenSRG!$B$4:$C$2729,2,FALSE)</f>
        <v>323</v>
      </c>
      <c r="C1003" t="str">
        <f t="shared" si="16"/>
        <v>3230</v>
      </c>
      <c r="D1003" t="s">
        <v>333</v>
      </c>
      <c r="E1003">
        <v>2</v>
      </c>
      <c r="N1003" s="36">
        <v>690</v>
      </c>
      <c r="O1003" s="36">
        <v>510</v>
      </c>
      <c r="P1003" s="36">
        <v>470</v>
      </c>
      <c r="Q1003" s="36">
        <v>470</v>
      </c>
      <c r="R1003" s="36">
        <v>490</v>
      </c>
      <c r="S1003" s="36">
        <v>430</v>
      </c>
      <c r="T1003" s="36">
        <v>460</v>
      </c>
    </row>
    <row r="1004" spans="1:20" x14ac:dyDescent="0.2">
      <c r="A1004" s="47" t="s">
        <v>692</v>
      </c>
      <c r="B1004" s="89">
        <f>VLOOKUP(D1004,TabellenSRG!$B$4:$C$2729,2,FALSE)</f>
        <v>323</v>
      </c>
      <c r="C1004" t="str">
        <f t="shared" si="16"/>
        <v>3231</v>
      </c>
      <c r="D1004" t="s">
        <v>333</v>
      </c>
      <c r="E1004">
        <v>3</v>
      </c>
      <c r="N1004" s="36">
        <v>390</v>
      </c>
      <c r="O1004" s="36">
        <v>260</v>
      </c>
      <c r="P1004" s="36">
        <v>220</v>
      </c>
      <c r="Q1004" s="36">
        <v>320</v>
      </c>
      <c r="R1004" s="36">
        <v>370</v>
      </c>
      <c r="S1004" s="36">
        <v>300</v>
      </c>
      <c r="T1004" s="36">
        <v>330</v>
      </c>
    </row>
    <row r="1005" spans="1:20" x14ac:dyDescent="0.2">
      <c r="A1005" s="47" t="s">
        <v>628</v>
      </c>
      <c r="B1005" s="89">
        <f>VLOOKUP(D1005,TabellenSRG!$B$4:$C$2729,2,FALSE)</f>
        <v>323</v>
      </c>
      <c r="C1005" t="str">
        <f t="shared" si="16"/>
        <v>3232</v>
      </c>
      <c r="D1005" t="s">
        <v>333</v>
      </c>
      <c r="E1005">
        <v>4</v>
      </c>
      <c r="N1005" s="36">
        <v>220</v>
      </c>
      <c r="O1005" s="36">
        <v>200</v>
      </c>
      <c r="P1005" s="36">
        <v>210</v>
      </c>
      <c r="Q1005" s="36">
        <v>160</v>
      </c>
      <c r="R1005" s="36">
        <v>160</v>
      </c>
      <c r="S1005" s="36">
        <v>140</v>
      </c>
      <c r="T1005" s="36">
        <v>150</v>
      </c>
    </row>
    <row r="1006" spans="1:20" x14ac:dyDescent="0.2">
      <c r="A1006" s="47" t="s">
        <v>691</v>
      </c>
      <c r="B1006" s="89">
        <f>VLOOKUP(D1006,TabellenSRG!$B$4:$C$2729,2,FALSE)</f>
        <v>324</v>
      </c>
      <c r="C1006" t="str">
        <f t="shared" si="16"/>
        <v>3240</v>
      </c>
      <c r="D1006" t="s">
        <v>334</v>
      </c>
      <c r="E1006">
        <v>2</v>
      </c>
      <c r="N1006" s="36">
        <v>30</v>
      </c>
      <c r="O1006" s="36">
        <v>20</v>
      </c>
      <c r="P1006" s="36">
        <v>30</v>
      </c>
      <c r="Q1006" s="36">
        <v>30</v>
      </c>
      <c r="R1006" s="36">
        <v>30</v>
      </c>
      <c r="S1006" s="36">
        <v>40</v>
      </c>
      <c r="T1006" s="36">
        <v>30</v>
      </c>
    </row>
    <row r="1007" spans="1:20" x14ac:dyDescent="0.2">
      <c r="A1007" s="47" t="s">
        <v>692</v>
      </c>
      <c r="B1007" s="89">
        <f>VLOOKUP(D1007,TabellenSRG!$B$4:$C$2729,2,FALSE)</f>
        <v>324</v>
      </c>
      <c r="C1007" t="str">
        <f t="shared" si="16"/>
        <v>3241</v>
      </c>
      <c r="D1007" t="s">
        <v>334</v>
      </c>
      <c r="E1007">
        <v>3</v>
      </c>
      <c r="N1007" s="36">
        <v>30</v>
      </c>
      <c r="O1007" s="36">
        <v>20</v>
      </c>
      <c r="P1007" s="36">
        <v>20</v>
      </c>
      <c r="Q1007" s="36">
        <v>20</v>
      </c>
      <c r="R1007" s="36">
        <v>20</v>
      </c>
      <c r="S1007" s="36">
        <v>20</v>
      </c>
      <c r="T1007" s="36">
        <v>20</v>
      </c>
    </row>
    <row r="1008" spans="1:20" x14ac:dyDescent="0.2">
      <c r="A1008" s="47" t="s">
        <v>628</v>
      </c>
      <c r="B1008" s="89">
        <f>VLOOKUP(D1008,TabellenSRG!$B$4:$C$2729,2,FALSE)</f>
        <v>324</v>
      </c>
      <c r="C1008" t="str">
        <f t="shared" si="16"/>
        <v>3242</v>
      </c>
      <c r="D1008" t="s">
        <v>334</v>
      </c>
      <c r="E1008">
        <v>4</v>
      </c>
      <c r="N1008" s="36">
        <v>0</v>
      </c>
      <c r="O1008" s="36">
        <v>10</v>
      </c>
      <c r="P1008" s="36">
        <v>10</v>
      </c>
      <c r="Q1008" s="36">
        <v>10</v>
      </c>
      <c r="R1008" s="36">
        <v>10</v>
      </c>
      <c r="S1008" s="36">
        <v>10</v>
      </c>
      <c r="T1008" s="36">
        <v>10</v>
      </c>
    </row>
    <row r="1009" spans="1:20" x14ac:dyDescent="0.2">
      <c r="A1009" s="47" t="s">
        <v>691</v>
      </c>
      <c r="B1009" s="89">
        <f>VLOOKUP(D1009,TabellenSRG!$B$4:$C$2729,2,FALSE)</f>
        <v>325</v>
      </c>
      <c r="C1009" t="str">
        <f t="shared" si="16"/>
        <v>3250</v>
      </c>
      <c r="D1009" t="s">
        <v>336</v>
      </c>
      <c r="E1009">
        <v>2</v>
      </c>
      <c r="N1009" s="36">
        <v>510</v>
      </c>
      <c r="O1009" s="36">
        <v>510</v>
      </c>
      <c r="P1009" s="36">
        <v>510</v>
      </c>
      <c r="Q1009" s="36">
        <v>490</v>
      </c>
      <c r="R1009" s="36">
        <v>500</v>
      </c>
      <c r="S1009" s="36">
        <v>500</v>
      </c>
      <c r="T1009" s="36">
        <v>470</v>
      </c>
    </row>
    <row r="1010" spans="1:20" x14ac:dyDescent="0.2">
      <c r="A1010" s="47" t="s">
        <v>692</v>
      </c>
      <c r="B1010" s="89">
        <f>VLOOKUP(D1010,TabellenSRG!$B$4:$C$2729,2,FALSE)</f>
        <v>325</v>
      </c>
      <c r="C1010" t="str">
        <f t="shared" si="16"/>
        <v>3251</v>
      </c>
      <c r="D1010" t="s">
        <v>336</v>
      </c>
      <c r="E1010">
        <v>3</v>
      </c>
      <c r="N1010" s="36">
        <v>470</v>
      </c>
      <c r="O1010" s="36">
        <v>460</v>
      </c>
      <c r="P1010" s="36">
        <v>460</v>
      </c>
      <c r="Q1010" s="36">
        <v>440</v>
      </c>
      <c r="R1010" s="36">
        <v>430</v>
      </c>
      <c r="S1010" s="36">
        <v>420</v>
      </c>
      <c r="T1010" s="36">
        <v>400</v>
      </c>
    </row>
    <row r="1011" spans="1:20" x14ac:dyDescent="0.2">
      <c r="A1011" s="47" t="s">
        <v>628</v>
      </c>
      <c r="B1011" s="89">
        <f>VLOOKUP(D1011,TabellenSRG!$B$4:$C$2729,2,FALSE)</f>
        <v>325</v>
      </c>
      <c r="C1011" t="str">
        <f t="shared" si="16"/>
        <v>3252</v>
      </c>
      <c r="D1011" t="s">
        <v>336</v>
      </c>
      <c r="E1011">
        <v>4</v>
      </c>
      <c r="N1011" s="36">
        <v>90</v>
      </c>
      <c r="O1011" s="36">
        <v>90</v>
      </c>
      <c r="P1011" s="36">
        <v>90</v>
      </c>
      <c r="Q1011" s="36">
        <v>100</v>
      </c>
      <c r="R1011" s="36">
        <v>90</v>
      </c>
      <c r="S1011" s="36">
        <v>110</v>
      </c>
      <c r="T1011" s="36">
        <v>110</v>
      </c>
    </row>
    <row r="1012" spans="1:20" x14ac:dyDescent="0.2">
      <c r="A1012" s="47" t="s">
        <v>691</v>
      </c>
      <c r="B1012" s="89">
        <f>VLOOKUP(D1012,TabellenSRG!$B$4:$C$2729,2,FALSE)</f>
        <v>326</v>
      </c>
      <c r="C1012" t="str">
        <f t="shared" si="16"/>
        <v>3260</v>
      </c>
      <c r="D1012" t="s">
        <v>337</v>
      </c>
      <c r="E1012">
        <v>2</v>
      </c>
      <c r="N1012" s="36">
        <v>650</v>
      </c>
      <c r="O1012" s="36">
        <v>680</v>
      </c>
      <c r="P1012" s="36">
        <v>630</v>
      </c>
      <c r="Q1012" s="36">
        <v>610</v>
      </c>
      <c r="R1012" s="36">
        <v>590</v>
      </c>
      <c r="S1012" s="36">
        <v>620</v>
      </c>
      <c r="T1012" s="36">
        <v>590</v>
      </c>
    </row>
    <row r="1013" spans="1:20" x14ac:dyDescent="0.2">
      <c r="A1013" s="47" t="s">
        <v>692</v>
      </c>
      <c r="B1013" s="89">
        <f>VLOOKUP(D1013,TabellenSRG!$B$4:$C$2729,2,FALSE)</f>
        <v>326</v>
      </c>
      <c r="C1013" t="str">
        <f t="shared" si="16"/>
        <v>3261</v>
      </c>
      <c r="D1013" t="s">
        <v>337</v>
      </c>
      <c r="E1013">
        <v>3</v>
      </c>
      <c r="N1013" s="36">
        <v>550</v>
      </c>
      <c r="O1013" s="36">
        <v>570</v>
      </c>
      <c r="P1013" s="36">
        <v>530</v>
      </c>
      <c r="Q1013" s="36">
        <v>510</v>
      </c>
      <c r="R1013" s="36">
        <v>490</v>
      </c>
      <c r="S1013" s="36">
        <v>520</v>
      </c>
      <c r="T1013" s="36">
        <v>480</v>
      </c>
    </row>
    <row r="1014" spans="1:20" x14ac:dyDescent="0.2">
      <c r="A1014" s="47" t="s">
        <v>628</v>
      </c>
      <c r="B1014" s="89">
        <f>VLOOKUP(D1014,TabellenSRG!$B$4:$C$2729,2,FALSE)</f>
        <v>326</v>
      </c>
      <c r="C1014" t="str">
        <f t="shared" si="16"/>
        <v>3262</v>
      </c>
      <c r="D1014" t="s">
        <v>337</v>
      </c>
      <c r="E1014">
        <v>4</v>
      </c>
      <c r="N1014" s="36">
        <v>120</v>
      </c>
      <c r="O1014" s="36">
        <v>130</v>
      </c>
      <c r="P1014" s="36">
        <v>120</v>
      </c>
      <c r="Q1014" s="36">
        <v>120</v>
      </c>
      <c r="R1014" s="36">
        <v>120</v>
      </c>
      <c r="S1014" s="36">
        <v>130</v>
      </c>
      <c r="T1014" s="36">
        <v>140</v>
      </c>
    </row>
    <row r="1015" spans="1:20" x14ac:dyDescent="0.2">
      <c r="A1015" s="47" t="s">
        <v>691</v>
      </c>
      <c r="B1015" s="89">
        <f>VLOOKUP(D1015,TabellenSRG!$B$4:$C$2729,2,FALSE)</f>
        <v>327</v>
      </c>
      <c r="C1015" t="str">
        <f t="shared" si="16"/>
        <v>3270</v>
      </c>
      <c r="D1015" t="s">
        <v>338</v>
      </c>
      <c r="E1015">
        <v>2</v>
      </c>
      <c r="N1015" s="36">
        <v>210</v>
      </c>
      <c r="O1015" s="36">
        <v>230</v>
      </c>
      <c r="P1015" s="36">
        <v>230</v>
      </c>
      <c r="Q1015" s="36">
        <v>140</v>
      </c>
      <c r="R1015" s="36">
        <v>140</v>
      </c>
      <c r="S1015" s="36">
        <v>160</v>
      </c>
      <c r="T1015" s="36">
        <v>160</v>
      </c>
    </row>
    <row r="1016" spans="1:20" x14ac:dyDescent="0.2">
      <c r="A1016" s="47" t="s">
        <v>692</v>
      </c>
      <c r="B1016" s="89">
        <f>VLOOKUP(D1016,TabellenSRG!$B$4:$C$2729,2,FALSE)</f>
        <v>327</v>
      </c>
      <c r="C1016" t="str">
        <f t="shared" si="16"/>
        <v>3271</v>
      </c>
      <c r="D1016" t="s">
        <v>338</v>
      </c>
      <c r="E1016">
        <v>3</v>
      </c>
      <c r="N1016" s="36">
        <v>80</v>
      </c>
      <c r="O1016" s="36">
        <v>80</v>
      </c>
      <c r="P1016" s="36">
        <v>70</v>
      </c>
      <c r="Q1016" s="36">
        <v>30</v>
      </c>
      <c r="R1016" s="36">
        <v>30</v>
      </c>
      <c r="S1016" s="36">
        <v>30</v>
      </c>
      <c r="T1016" s="36">
        <v>40</v>
      </c>
    </row>
    <row r="1017" spans="1:20" x14ac:dyDescent="0.2">
      <c r="A1017" s="47" t="s">
        <v>628</v>
      </c>
      <c r="B1017" s="89">
        <f>VLOOKUP(D1017,TabellenSRG!$B$4:$C$2729,2,FALSE)</f>
        <v>327</v>
      </c>
      <c r="C1017" t="str">
        <f t="shared" si="16"/>
        <v>3272</v>
      </c>
      <c r="D1017" t="s">
        <v>338</v>
      </c>
      <c r="E1017">
        <v>4</v>
      </c>
      <c r="N1017" s="36">
        <v>100</v>
      </c>
      <c r="O1017" s="36">
        <v>120</v>
      </c>
      <c r="P1017" s="36">
        <v>120</v>
      </c>
      <c r="Q1017" s="36">
        <v>90</v>
      </c>
      <c r="R1017" s="36">
        <v>90</v>
      </c>
      <c r="S1017" s="36">
        <v>100</v>
      </c>
      <c r="T1017" s="36">
        <v>110</v>
      </c>
    </row>
    <row r="1018" spans="1:20" x14ac:dyDescent="0.2">
      <c r="A1018" s="47" t="s">
        <v>691</v>
      </c>
      <c r="B1018" s="89">
        <f>VLOOKUP(D1018,TabellenSRG!$B$4:$C$2729,2,FALSE)</f>
        <v>328</v>
      </c>
      <c r="C1018" t="str">
        <f t="shared" si="16"/>
        <v>3280</v>
      </c>
      <c r="D1018" t="s">
        <v>339</v>
      </c>
      <c r="E1018">
        <v>2</v>
      </c>
      <c r="N1018" s="36">
        <v>60</v>
      </c>
      <c r="O1018" s="36">
        <v>60</v>
      </c>
      <c r="P1018" s="36">
        <v>70</v>
      </c>
      <c r="Q1018" s="36">
        <v>70</v>
      </c>
      <c r="R1018" s="36">
        <v>70</v>
      </c>
      <c r="S1018" s="36">
        <v>80</v>
      </c>
      <c r="T1018" s="36">
        <v>90</v>
      </c>
    </row>
    <row r="1019" spans="1:20" x14ac:dyDescent="0.2">
      <c r="A1019" s="47" t="s">
        <v>692</v>
      </c>
      <c r="B1019" s="89">
        <f>VLOOKUP(D1019,TabellenSRG!$B$4:$C$2729,2,FALSE)</f>
        <v>328</v>
      </c>
      <c r="C1019" t="str">
        <f t="shared" si="16"/>
        <v>3281</v>
      </c>
      <c r="D1019" t="s">
        <v>339</v>
      </c>
      <c r="E1019">
        <v>3</v>
      </c>
      <c r="N1019" s="36">
        <v>20</v>
      </c>
      <c r="O1019" s="36">
        <v>20</v>
      </c>
      <c r="P1019" s="36">
        <v>20</v>
      </c>
      <c r="Q1019" s="36">
        <v>20</v>
      </c>
      <c r="R1019" s="36">
        <v>20</v>
      </c>
      <c r="S1019" s="36">
        <v>20</v>
      </c>
      <c r="T1019" s="36">
        <v>20</v>
      </c>
    </row>
    <row r="1020" spans="1:20" x14ac:dyDescent="0.2">
      <c r="A1020" s="47" t="s">
        <v>628</v>
      </c>
      <c r="B1020" s="89">
        <f>VLOOKUP(D1020,TabellenSRG!$B$4:$C$2729,2,FALSE)</f>
        <v>328</v>
      </c>
      <c r="C1020" t="str">
        <f t="shared" si="16"/>
        <v>3282</v>
      </c>
      <c r="D1020" t="s">
        <v>339</v>
      </c>
      <c r="E1020">
        <v>4</v>
      </c>
      <c r="N1020" s="36">
        <v>30</v>
      </c>
      <c r="O1020" s="36">
        <v>40</v>
      </c>
      <c r="P1020" s="36">
        <v>40</v>
      </c>
      <c r="Q1020" s="36">
        <v>50</v>
      </c>
      <c r="R1020" s="36">
        <v>50</v>
      </c>
      <c r="S1020" s="36">
        <v>60</v>
      </c>
      <c r="T1020" s="36">
        <v>70</v>
      </c>
    </row>
    <row r="1021" spans="1:20" x14ac:dyDescent="0.2">
      <c r="A1021" s="47" t="s">
        <v>691</v>
      </c>
      <c r="B1021" s="89">
        <f>VLOOKUP(D1021,TabellenSRG!$B$4:$C$2729,2,FALSE)</f>
        <v>329</v>
      </c>
      <c r="C1021" t="str">
        <f t="shared" si="16"/>
        <v>3290</v>
      </c>
      <c r="D1021" t="s">
        <v>340</v>
      </c>
      <c r="E1021">
        <v>2</v>
      </c>
      <c r="N1021" s="36">
        <v>150</v>
      </c>
      <c r="O1021" s="36">
        <v>150</v>
      </c>
      <c r="P1021" s="36">
        <v>150</v>
      </c>
      <c r="Q1021" s="36">
        <v>170</v>
      </c>
      <c r="R1021" s="36">
        <v>170</v>
      </c>
      <c r="S1021" s="36">
        <v>160</v>
      </c>
      <c r="T1021" s="36">
        <v>160</v>
      </c>
    </row>
    <row r="1022" spans="1:20" x14ac:dyDescent="0.2">
      <c r="A1022" s="47" t="s">
        <v>692</v>
      </c>
      <c r="B1022" s="89">
        <f>VLOOKUP(D1022,TabellenSRG!$B$4:$C$2729,2,FALSE)</f>
        <v>329</v>
      </c>
      <c r="C1022" t="str">
        <f t="shared" si="16"/>
        <v>3291</v>
      </c>
      <c r="D1022" t="s">
        <v>340</v>
      </c>
      <c r="E1022">
        <v>3</v>
      </c>
      <c r="N1022" s="36">
        <v>130</v>
      </c>
      <c r="O1022" s="36">
        <v>130</v>
      </c>
      <c r="P1022" s="36">
        <v>140</v>
      </c>
      <c r="Q1022" s="36">
        <v>140</v>
      </c>
      <c r="R1022" s="36">
        <v>140</v>
      </c>
      <c r="S1022" s="36">
        <v>140</v>
      </c>
      <c r="T1022" s="36">
        <v>130</v>
      </c>
    </row>
    <row r="1023" spans="1:20" x14ac:dyDescent="0.2">
      <c r="A1023" s="47" t="s">
        <v>628</v>
      </c>
      <c r="B1023" s="89">
        <f>VLOOKUP(D1023,TabellenSRG!$B$4:$C$2729,2,FALSE)</f>
        <v>329</v>
      </c>
      <c r="C1023" t="str">
        <f t="shared" si="16"/>
        <v>3292</v>
      </c>
      <c r="D1023" t="s">
        <v>340</v>
      </c>
      <c r="E1023">
        <v>4</v>
      </c>
      <c r="N1023" s="36">
        <v>30</v>
      </c>
      <c r="O1023" s="36">
        <v>40</v>
      </c>
      <c r="P1023" s="36">
        <v>20</v>
      </c>
      <c r="Q1023" s="36">
        <v>40</v>
      </c>
      <c r="R1023" s="36">
        <v>40</v>
      </c>
      <c r="S1023" s="36">
        <v>40</v>
      </c>
      <c r="T1023" s="36">
        <v>40</v>
      </c>
    </row>
    <row r="1024" spans="1:20" x14ac:dyDescent="0.2">
      <c r="A1024" s="47" t="s">
        <v>691</v>
      </c>
      <c r="B1024" s="89">
        <f>VLOOKUP(D1024,TabellenSRG!$B$4:$C$2729,2,FALSE)</f>
        <v>330</v>
      </c>
      <c r="C1024" t="str">
        <f t="shared" si="16"/>
        <v>3300</v>
      </c>
      <c r="D1024" t="s">
        <v>341</v>
      </c>
      <c r="E1024">
        <v>2</v>
      </c>
      <c r="N1024" s="36">
        <v>1260</v>
      </c>
      <c r="O1024" s="36">
        <v>1330</v>
      </c>
      <c r="P1024" s="36">
        <v>1380</v>
      </c>
      <c r="Q1024" s="36">
        <v>1460</v>
      </c>
      <c r="R1024" s="36">
        <v>1610</v>
      </c>
      <c r="S1024" s="36">
        <v>1760</v>
      </c>
      <c r="T1024" s="36">
        <v>1750</v>
      </c>
    </row>
    <row r="1025" spans="1:20" x14ac:dyDescent="0.2">
      <c r="A1025" s="47" t="s">
        <v>692</v>
      </c>
      <c r="B1025" s="89">
        <f>VLOOKUP(D1025,TabellenSRG!$B$4:$C$2729,2,FALSE)</f>
        <v>330</v>
      </c>
      <c r="C1025" t="str">
        <f t="shared" si="16"/>
        <v>3301</v>
      </c>
      <c r="D1025" t="s">
        <v>341</v>
      </c>
      <c r="E1025">
        <v>3</v>
      </c>
      <c r="N1025" s="36">
        <v>1040</v>
      </c>
      <c r="O1025" s="36">
        <v>1080</v>
      </c>
      <c r="P1025" s="36">
        <v>1140</v>
      </c>
      <c r="Q1025" s="36">
        <v>1220</v>
      </c>
      <c r="R1025" s="36">
        <v>1370</v>
      </c>
      <c r="S1025" s="36">
        <v>1500</v>
      </c>
      <c r="T1025" s="36">
        <v>1480</v>
      </c>
    </row>
    <row r="1026" spans="1:20" x14ac:dyDescent="0.2">
      <c r="A1026" s="47" t="s">
        <v>628</v>
      </c>
      <c r="B1026" s="89">
        <f>VLOOKUP(D1026,TabellenSRG!$B$4:$C$2729,2,FALSE)</f>
        <v>330</v>
      </c>
      <c r="C1026" t="str">
        <f t="shared" si="16"/>
        <v>3302</v>
      </c>
      <c r="D1026" t="s">
        <v>341</v>
      </c>
      <c r="E1026">
        <v>4</v>
      </c>
      <c r="N1026" s="36">
        <v>280</v>
      </c>
      <c r="O1026" s="36">
        <v>310</v>
      </c>
      <c r="P1026" s="36">
        <v>320</v>
      </c>
      <c r="Q1026" s="36">
        <v>310</v>
      </c>
      <c r="R1026" s="36">
        <v>300</v>
      </c>
      <c r="S1026" s="36">
        <v>360</v>
      </c>
      <c r="T1026" s="36">
        <v>350</v>
      </c>
    </row>
    <row r="1027" spans="1:20" x14ac:dyDescent="0.2">
      <c r="A1027" s="47" t="s">
        <v>691</v>
      </c>
      <c r="B1027" s="89" t="e">
        <f>VLOOKUP(D1027,TabellenSRG!$B$4:$C$2729,2,FALSE)</f>
        <v>#N/A</v>
      </c>
      <c r="C1027" t="e">
        <f t="shared" si="16"/>
        <v>#N/A</v>
      </c>
      <c r="D1027" t="s">
        <v>342</v>
      </c>
      <c r="E1027">
        <v>2</v>
      </c>
      <c r="N1027" s="36">
        <v>270</v>
      </c>
      <c r="O1027" s="36">
        <v>260</v>
      </c>
      <c r="P1027" s="36">
        <v>250</v>
      </c>
      <c r="Q1027" s="36">
        <v>230</v>
      </c>
      <c r="R1027" s="36" t="e">
        <v>#N/A</v>
      </c>
      <c r="S1027" s="36" t="e">
        <v>#N/A</v>
      </c>
      <c r="T1027" s="36" t="e">
        <v>#N/A</v>
      </c>
    </row>
    <row r="1028" spans="1:20" x14ac:dyDescent="0.2">
      <c r="A1028" s="47" t="s">
        <v>692</v>
      </c>
      <c r="B1028" s="89" t="e">
        <f>VLOOKUP(D1028,TabellenSRG!$B$4:$C$2729,2,FALSE)</f>
        <v>#N/A</v>
      </c>
      <c r="C1028" t="e">
        <f t="shared" ref="C1028:C1091" si="17">B1028&amp;A1028</f>
        <v>#N/A</v>
      </c>
      <c r="D1028" t="s">
        <v>342</v>
      </c>
      <c r="E1028">
        <v>3</v>
      </c>
      <c r="N1028" s="36">
        <v>240</v>
      </c>
      <c r="O1028" s="36">
        <v>230</v>
      </c>
      <c r="P1028" s="36">
        <v>210</v>
      </c>
      <c r="Q1028" s="36">
        <v>200</v>
      </c>
      <c r="R1028" s="36" t="e">
        <v>#N/A</v>
      </c>
      <c r="S1028" s="36" t="e">
        <v>#N/A</v>
      </c>
      <c r="T1028" s="36" t="e">
        <v>#N/A</v>
      </c>
    </row>
    <row r="1029" spans="1:20" x14ac:dyDescent="0.2">
      <c r="A1029" s="47" t="s">
        <v>628</v>
      </c>
      <c r="B1029" s="89" t="e">
        <f>VLOOKUP(D1029,TabellenSRG!$B$4:$C$2729,2,FALSE)</f>
        <v>#N/A</v>
      </c>
      <c r="C1029" t="e">
        <f t="shared" si="17"/>
        <v>#N/A</v>
      </c>
      <c r="D1029" t="s">
        <v>342</v>
      </c>
      <c r="E1029">
        <v>4</v>
      </c>
      <c r="N1029" s="36">
        <v>50</v>
      </c>
      <c r="O1029" s="36">
        <v>50</v>
      </c>
      <c r="P1029" s="36">
        <v>60</v>
      </c>
      <c r="Q1029" s="36">
        <v>60</v>
      </c>
      <c r="R1029" s="36" t="e">
        <v>#N/A</v>
      </c>
      <c r="S1029" s="36" t="e">
        <v>#N/A</v>
      </c>
      <c r="T1029" s="36" t="e">
        <v>#N/A</v>
      </c>
    </row>
    <row r="1030" spans="1:20" x14ac:dyDescent="0.2">
      <c r="A1030" s="47" t="s">
        <v>691</v>
      </c>
      <c r="B1030" s="89">
        <f>VLOOKUP(D1030,TabellenSRG!$B$4:$C$2729,2,FALSE)</f>
        <v>331</v>
      </c>
      <c r="C1030" t="str">
        <f t="shared" si="17"/>
        <v>3310</v>
      </c>
      <c r="D1030" t="s">
        <v>343</v>
      </c>
      <c r="E1030">
        <v>2</v>
      </c>
      <c r="N1030" s="36">
        <v>0</v>
      </c>
      <c r="O1030" s="36">
        <v>10</v>
      </c>
      <c r="P1030" s="36">
        <v>0</v>
      </c>
      <c r="Q1030" s="36">
        <v>10</v>
      </c>
      <c r="R1030" s="36">
        <v>10</v>
      </c>
      <c r="S1030" s="36">
        <v>10</v>
      </c>
      <c r="T1030" s="36">
        <v>10</v>
      </c>
    </row>
    <row r="1031" spans="1:20" x14ac:dyDescent="0.2">
      <c r="A1031" s="47" t="s">
        <v>692</v>
      </c>
      <c r="B1031" s="89">
        <f>VLOOKUP(D1031,TabellenSRG!$B$4:$C$2729,2,FALSE)</f>
        <v>331</v>
      </c>
      <c r="C1031" t="str">
        <f t="shared" si="17"/>
        <v>3311</v>
      </c>
      <c r="D1031" t="s">
        <v>343</v>
      </c>
      <c r="E1031">
        <v>3</v>
      </c>
      <c r="N1031" s="36">
        <v>0</v>
      </c>
      <c r="O1031" s="36">
        <v>10</v>
      </c>
      <c r="P1031" s="36">
        <v>0</v>
      </c>
      <c r="Q1031" s="36">
        <v>10</v>
      </c>
      <c r="R1031" s="36">
        <v>10</v>
      </c>
      <c r="S1031" s="36">
        <v>0</v>
      </c>
      <c r="T1031" s="36">
        <v>10</v>
      </c>
    </row>
    <row r="1032" spans="1:20" x14ac:dyDescent="0.2">
      <c r="A1032" s="47" t="s">
        <v>628</v>
      </c>
      <c r="B1032" s="89">
        <f>VLOOKUP(D1032,TabellenSRG!$B$4:$C$2729,2,FALSE)</f>
        <v>331</v>
      </c>
      <c r="C1032" t="str">
        <f t="shared" si="17"/>
        <v>3312</v>
      </c>
      <c r="D1032" t="s">
        <v>343</v>
      </c>
      <c r="E1032">
        <v>4</v>
      </c>
      <c r="N1032" s="36">
        <v>0</v>
      </c>
      <c r="O1032" s="36">
        <v>0</v>
      </c>
      <c r="P1032" s="36">
        <v>0</v>
      </c>
      <c r="Q1032" s="36">
        <v>10</v>
      </c>
      <c r="R1032" s="36">
        <v>0</v>
      </c>
      <c r="S1032" s="36">
        <v>10</v>
      </c>
      <c r="T1032" s="36">
        <v>10</v>
      </c>
    </row>
    <row r="1033" spans="1:20" x14ac:dyDescent="0.2">
      <c r="A1033" s="47" t="s">
        <v>691</v>
      </c>
      <c r="B1033" s="89">
        <f>VLOOKUP(D1033,TabellenSRG!$B$4:$C$2729,2,FALSE)</f>
        <v>332</v>
      </c>
      <c r="C1033" t="str">
        <f t="shared" si="17"/>
        <v>3320</v>
      </c>
      <c r="D1033" t="s">
        <v>344</v>
      </c>
      <c r="E1033">
        <v>2</v>
      </c>
      <c r="N1033" s="36">
        <v>260</v>
      </c>
      <c r="O1033" s="36">
        <v>180</v>
      </c>
      <c r="P1033" s="36">
        <v>210</v>
      </c>
      <c r="Q1033" s="36">
        <v>220</v>
      </c>
      <c r="R1033" s="36">
        <v>230</v>
      </c>
      <c r="S1033" s="36">
        <v>270</v>
      </c>
      <c r="T1033" s="36">
        <v>210</v>
      </c>
    </row>
    <row r="1034" spans="1:20" x14ac:dyDescent="0.2">
      <c r="A1034" s="47" t="s">
        <v>692</v>
      </c>
      <c r="B1034" s="89">
        <f>VLOOKUP(D1034,TabellenSRG!$B$4:$C$2729,2,FALSE)</f>
        <v>332</v>
      </c>
      <c r="C1034" t="str">
        <f t="shared" si="17"/>
        <v>3321</v>
      </c>
      <c r="D1034" t="s">
        <v>344</v>
      </c>
      <c r="E1034">
        <v>3</v>
      </c>
      <c r="N1034" s="36">
        <v>200</v>
      </c>
      <c r="O1034" s="36">
        <v>110</v>
      </c>
      <c r="P1034" s="36">
        <v>150</v>
      </c>
      <c r="Q1034" s="36">
        <v>160</v>
      </c>
      <c r="R1034" s="36">
        <v>170</v>
      </c>
      <c r="S1034" s="36">
        <v>190</v>
      </c>
      <c r="T1034" s="36">
        <v>160</v>
      </c>
    </row>
    <row r="1035" spans="1:20" x14ac:dyDescent="0.2">
      <c r="A1035" s="47" t="s">
        <v>628</v>
      </c>
      <c r="B1035" s="89">
        <f>VLOOKUP(D1035,TabellenSRG!$B$4:$C$2729,2,FALSE)</f>
        <v>332</v>
      </c>
      <c r="C1035" t="str">
        <f t="shared" si="17"/>
        <v>3322</v>
      </c>
      <c r="D1035" t="s">
        <v>344</v>
      </c>
      <c r="E1035">
        <v>4</v>
      </c>
      <c r="N1035" s="36">
        <v>60</v>
      </c>
      <c r="O1035" s="36">
        <v>70</v>
      </c>
      <c r="P1035" s="36">
        <v>60</v>
      </c>
      <c r="Q1035" s="36">
        <v>50</v>
      </c>
      <c r="R1035" s="36">
        <v>60</v>
      </c>
      <c r="S1035" s="36">
        <v>90</v>
      </c>
      <c r="T1035" s="36">
        <v>60</v>
      </c>
    </row>
    <row r="1036" spans="1:20" x14ac:dyDescent="0.2">
      <c r="A1036" s="47" t="s">
        <v>691</v>
      </c>
      <c r="B1036" s="89">
        <f>VLOOKUP(D1036,TabellenSRG!$B$4:$C$2729,2,FALSE)</f>
        <v>333</v>
      </c>
      <c r="C1036" t="str">
        <f t="shared" si="17"/>
        <v>3330</v>
      </c>
      <c r="D1036" t="s">
        <v>345</v>
      </c>
      <c r="E1036">
        <v>2</v>
      </c>
      <c r="N1036" s="36">
        <v>120</v>
      </c>
      <c r="O1036" s="36">
        <v>140</v>
      </c>
      <c r="P1036" s="36">
        <v>130</v>
      </c>
      <c r="Q1036" s="36">
        <v>130</v>
      </c>
      <c r="R1036" s="36">
        <v>130</v>
      </c>
      <c r="S1036" s="36">
        <v>130</v>
      </c>
      <c r="T1036" s="36">
        <v>130</v>
      </c>
    </row>
    <row r="1037" spans="1:20" x14ac:dyDescent="0.2">
      <c r="A1037" s="47" t="s">
        <v>692</v>
      </c>
      <c r="B1037" s="89">
        <f>VLOOKUP(D1037,TabellenSRG!$B$4:$C$2729,2,FALSE)</f>
        <v>333</v>
      </c>
      <c r="C1037" t="str">
        <f t="shared" si="17"/>
        <v>3331</v>
      </c>
      <c r="D1037" t="s">
        <v>345</v>
      </c>
      <c r="E1037">
        <v>3</v>
      </c>
      <c r="N1037" s="36">
        <v>110</v>
      </c>
      <c r="O1037" s="36">
        <v>130</v>
      </c>
      <c r="P1037" s="36">
        <v>120</v>
      </c>
      <c r="Q1037" s="36">
        <v>120</v>
      </c>
      <c r="R1037" s="36">
        <v>120</v>
      </c>
      <c r="S1037" s="36">
        <v>120</v>
      </c>
      <c r="T1037" s="36">
        <v>120</v>
      </c>
    </row>
    <row r="1038" spans="1:20" x14ac:dyDescent="0.2">
      <c r="A1038" s="47" t="s">
        <v>628</v>
      </c>
      <c r="B1038" s="89">
        <f>VLOOKUP(D1038,TabellenSRG!$B$4:$C$2729,2,FALSE)</f>
        <v>333</v>
      </c>
      <c r="C1038" t="str">
        <f t="shared" si="17"/>
        <v>3332</v>
      </c>
      <c r="D1038" t="s">
        <v>345</v>
      </c>
      <c r="E1038">
        <v>4</v>
      </c>
      <c r="N1038" s="36">
        <v>20</v>
      </c>
      <c r="O1038" s="36">
        <v>30</v>
      </c>
      <c r="P1038" s="36">
        <v>30</v>
      </c>
      <c r="Q1038" s="36">
        <v>30</v>
      </c>
      <c r="R1038" s="36">
        <v>30</v>
      </c>
      <c r="S1038" s="36">
        <v>30</v>
      </c>
      <c r="T1038" s="36">
        <v>30</v>
      </c>
    </row>
    <row r="1039" spans="1:20" x14ac:dyDescent="0.2">
      <c r="A1039" s="47" t="s">
        <v>691</v>
      </c>
      <c r="B1039" s="89">
        <f>VLOOKUP(D1039,TabellenSRG!$B$4:$C$2729,2,FALSE)</f>
        <v>334</v>
      </c>
      <c r="C1039" t="str">
        <f t="shared" si="17"/>
        <v>3340</v>
      </c>
      <c r="D1039" t="s">
        <v>346</v>
      </c>
      <c r="E1039">
        <v>2</v>
      </c>
      <c r="N1039" s="36">
        <v>290</v>
      </c>
      <c r="O1039" s="36">
        <v>270</v>
      </c>
      <c r="P1039" s="36">
        <v>250</v>
      </c>
      <c r="Q1039" s="36">
        <v>250</v>
      </c>
      <c r="R1039" s="36">
        <v>240</v>
      </c>
      <c r="S1039" s="36">
        <v>240</v>
      </c>
      <c r="T1039" s="36">
        <v>240</v>
      </c>
    </row>
    <row r="1040" spans="1:20" x14ac:dyDescent="0.2">
      <c r="A1040" s="47" t="s">
        <v>692</v>
      </c>
      <c r="B1040" s="89">
        <f>VLOOKUP(D1040,TabellenSRG!$B$4:$C$2729,2,FALSE)</f>
        <v>334</v>
      </c>
      <c r="C1040" t="str">
        <f t="shared" si="17"/>
        <v>3341</v>
      </c>
      <c r="D1040" t="s">
        <v>346</v>
      </c>
      <c r="E1040">
        <v>3</v>
      </c>
      <c r="N1040" s="36">
        <v>230</v>
      </c>
      <c r="O1040" s="36">
        <v>220</v>
      </c>
      <c r="P1040" s="36">
        <v>200</v>
      </c>
      <c r="Q1040" s="36">
        <v>200</v>
      </c>
      <c r="R1040" s="36">
        <v>200</v>
      </c>
      <c r="S1040" s="36">
        <v>200</v>
      </c>
      <c r="T1040" s="36">
        <v>200</v>
      </c>
    </row>
    <row r="1041" spans="1:20" x14ac:dyDescent="0.2">
      <c r="A1041" s="47" t="s">
        <v>628</v>
      </c>
      <c r="B1041" s="89">
        <f>VLOOKUP(D1041,TabellenSRG!$B$4:$C$2729,2,FALSE)</f>
        <v>334</v>
      </c>
      <c r="C1041" t="str">
        <f t="shared" si="17"/>
        <v>3342</v>
      </c>
      <c r="D1041" t="s">
        <v>346</v>
      </c>
      <c r="E1041">
        <v>4</v>
      </c>
      <c r="N1041" s="36">
        <v>70</v>
      </c>
      <c r="O1041" s="36">
        <v>70</v>
      </c>
      <c r="P1041" s="36">
        <v>70</v>
      </c>
      <c r="Q1041" s="36">
        <v>60</v>
      </c>
      <c r="R1041" s="36">
        <v>60</v>
      </c>
      <c r="S1041" s="36">
        <v>60</v>
      </c>
      <c r="T1041" s="36">
        <v>60</v>
      </c>
    </row>
    <row r="1042" spans="1:20" x14ac:dyDescent="0.2">
      <c r="A1042" s="47" t="s">
        <v>691</v>
      </c>
      <c r="B1042" s="89">
        <f>VLOOKUP(D1042,TabellenSRG!$B$4:$C$2729,2,FALSE)</f>
        <v>335</v>
      </c>
      <c r="C1042" t="str">
        <f t="shared" si="17"/>
        <v>3350</v>
      </c>
      <c r="D1042" t="s">
        <v>347</v>
      </c>
      <c r="E1042">
        <v>2</v>
      </c>
      <c r="N1042" s="36">
        <v>80</v>
      </c>
      <c r="O1042" s="36">
        <v>80</v>
      </c>
      <c r="P1042" s="36">
        <v>80</v>
      </c>
      <c r="Q1042" s="36">
        <v>80</v>
      </c>
      <c r="R1042" s="36">
        <v>100</v>
      </c>
      <c r="S1042" s="36">
        <v>110</v>
      </c>
      <c r="T1042" s="36">
        <v>110</v>
      </c>
    </row>
    <row r="1043" spans="1:20" x14ac:dyDescent="0.2">
      <c r="A1043" s="47" t="s">
        <v>692</v>
      </c>
      <c r="B1043" s="89">
        <f>VLOOKUP(D1043,TabellenSRG!$B$4:$C$2729,2,FALSE)</f>
        <v>335</v>
      </c>
      <c r="C1043" t="str">
        <f t="shared" si="17"/>
        <v>3351</v>
      </c>
      <c r="D1043" t="s">
        <v>347</v>
      </c>
      <c r="E1043">
        <v>3</v>
      </c>
      <c r="N1043" s="36">
        <v>60</v>
      </c>
      <c r="O1043" s="36">
        <v>60</v>
      </c>
      <c r="P1043" s="36">
        <v>50</v>
      </c>
      <c r="Q1043" s="36">
        <v>50</v>
      </c>
      <c r="R1043" s="36">
        <v>60</v>
      </c>
      <c r="S1043" s="36">
        <v>70</v>
      </c>
      <c r="T1043" s="36">
        <v>60</v>
      </c>
    </row>
    <row r="1044" spans="1:20" x14ac:dyDescent="0.2">
      <c r="A1044" s="47" t="s">
        <v>628</v>
      </c>
      <c r="B1044" s="89">
        <f>VLOOKUP(D1044,TabellenSRG!$B$4:$C$2729,2,FALSE)</f>
        <v>335</v>
      </c>
      <c r="C1044" t="str">
        <f t="shared" si="17"/>
        <v>3352</v>
      </c>
      <c r="D1044" t="s">
        <v>347</v>
      </c>
      <c r="E1044">
        <v>4</v>
      </c>
      <c r="N1044" s="36">
        <v>20</v>
      </c>
      <c r="O1044" s="36">
        <v>20</v>
      </c>
      <c r="P1044" s="36">
        <v>30</v>
      </c>
      <c r="Q1044" s="36">
        <v>30</v>
      </c>
      <c r="R1044" s="36">
        <v>40</v>
      </c>
      <c r="S1044" s="36">
        <v>50</v>
      </c>
      <c r="T1044" s="36">
        <v>50</v>
      </c>
    </row>
    <row r="1045" spans="1:20" x14ac:dyDescent="0.2">
      <c r="A1045" s="47" t="s">
        <v>691</v>
      </c>
      <c r="B1045" s="89">
        <f>VLOOKUP(D1045,TabellenSRG!$B$4:$C$2729,2,FALSE)</f>
        <v>336</v>
      </c>
      <c r="C1045" t="str">
        <f t="shared" si="17"/>
        <v>3360</v>
      </c>
      <c r="D1045" t="s">
        <v>348</v>
      </c>
      <c r="E1045">
        <v>2</v>
      </c>
      <c r="N1045" s="36">
        <v>300</v>
      </c>
      <c r="O1045" s="36">
        <v>310</v>
      </c>
      <c r="P1045" s="36">
        <v>320</v>
      </c>
      <c r="Q1045" s="36">
        <v>320</v>
      </c>
      <c r="R1045" s="36">
        <v>330</v>
      </c>
      <c r="S1045" s="36">
        <v>330</v>
      </c>
      <c r="T1045" s="36">
        <v>300</v>
      </c>
    </row>
    <row r="1046" spans="1:20" x14ac:dyDescent="0.2">
      <c r="A1046" s="47" t="s">
        <v>692</v>
      </c>
      <c r="B1046" s="89">
        <f>VLOOKUP(D1046,TabellenSRG!$B$4:$C$2729,2,FALSE)</f>
        <v>336</v>
      </c>
      <c r="C1046" t="str">
        <f t="shared" si="17"/>
        <v>3361</v>
      </c>
      <c r="D1046" t="s">
        <v>348</v>
      </c>
      <c r="E1046">
        <v>3</v>
      </c>
      <c r="N1046" s="36">
        <v>230</v>
      </c>
      <c r="O1046" s="36">
        <v>210</v>
      </c>
      <c r="P1046" s="36">
        <v>210</v>
      </c>
      <c r="Q1046" s="36">
        <v>220</v>
      </c>
      <c r="R1046" s="36">
        <v>210</v>
      </c>
      <c r="S1046" s="36">
        <v>200</v>
      </c>
      <c r="T1046" s="36">
        <v>180</v>
      </c>
    </row>
    <row r="1047" spans="1:20" x14ac:dyDescent="0.2">
      <c r="A1047" s="47" t="s">
        <v>628</v>
      </c>
      <c r="B1047" s="89">
        <f>VLOOKUP(D1047,TabellenSRG!$B$4:$C$2729,2,FALSE)</f>
        <v>336</v>
      </c>
      <c r="C1047" t="str">
        <f t="shared" si="17"/>
        <v>3362</v>
      </c>
      <c r="D1047" t="s">
        <v>348</v>
      </c>
      <c r="E1047">
        <v>4</v>
      </c>
      <c r="N1047" s="36">
        <v>60</v>
      </c>
      <c r="O1047" s="36">
        <v>80</v>
      </c>
      <c r="P1047" s="36">
        <v>90</v>
      </c>
      <c r="Q1047" s="36">
        <v>90</v>
      </c>
      <c r="R1047" s="36">
        <v>110</v>
      </c>
      <c r="S1047" s="36">
        <v>120</v>
      </c>
      <c r="T1047" s="36">
        <v>120</v>
      </c>
    </row>
    <row r="1048" spans="1:20" x14ac:dyDescent="0.2">
      <c r="A1048" s="47" t="s">
        <v>691</v>
      </c>
      <c r="B1048" s="89">
        <f>VLOOKUP(D1048,TabellenSRG!$B$4:$C$2729,2,FALSE)</f>
        <v>338</v>
      </c>
      <c r="C1048" t="str">
        <f t="shared" si="17"/>
        <v>3380</v>
      </c>
      <c r="D1048" t="s">
        <v>349</v>
      </c>
      <c r="E1048">
        <v>2</v>
      </c>
      <c r="N1048" s="36">
        <v>90</v>
      </c>
      <c r="O1048" s="36">
        <v>100</v>
      </c>
      <c r="P1048" s="36">
        <v>90</v>
      </c>
      <c r="Q1048" s="36">
        <v>90</v>
      </c>
      <c r="R1048" s="36">
        <v>30</v>
      </c>
      <c r="S1048" s="36">
        <v>60</v>
      </c>
      <c r="T1048" s="36">
        <v>80</v>
      </c>
    </row>
    <row r="1049" spans="1:20" x14ac:dyDescent="0.2">
      <c r="A1049" s="47" t="s">
        <v>692</v>
      </c>
      <c r="B1049" s="89">
        <f>VLOOKUP(D1049,TabellenSRG!$B$4:$C$2729,2,FALSE)</f>
        <v>338</v>
      </c>
      <c r="C1049" t="str">
        <f t="shared" si="17"/>
        <v>3381</v>
      </c>
      <c r="D1049" t="s">
        <v>349</v>
      </c>
      <c r="E1049">
        <v>3</v>
      </c>
      <c r="N1049" s="36">
        <v>80</v>
      </c>
      <c r="O1049" s="36">
        <v>80</v>
      </c>
      <c r="P1049" s="36">
        <v>70</v>
      </c>
      <c r="Q1049" s="36">
        <v>70</v>
      </c>
      <c r="R1049" s="36">
        <v>30</v>
      </c>
      <c r="S1049" s="36">
        <v>50</v>
      </c>
      <c r="T1049" s="36">
        <v>70</v>
      </c>
    </row>
    <row r="1050" spans="1:20" x14ac:dyDescent="0.2">
      <c r="A1050" s="47" t="s">
        <v>628</v>
      </c>
      <c r="B1050" s="89">
        <f>VLOOKUP(D1050,TabellenSRG!$B$4:$C$2729,2,FALSE)</f>
        <v>338</v>
      </c>
      <c r="C1050" t="str">
        <f t="shared" si="17"/>
        <v>3382</v>
      </c>
      <c r="D1050" t="s">
        <v>349</v>
      </c>
      <c r="E1050">
        <v>4</v>
      </c>
      <c r="N1050" s="36">
        <v>10</v>
      </c>
      <c r="O1050" s="36">
        <v>10</v>
      </c>
      <c r="P1050" s="36">
        <v>20</v>
      </c>
      <c r="Q1050" s="36">
        <v>10</v>
      </c>
      <c r="R1050" s="36">
        <v>10</v>
      </c>
      <c r="S1050" s="36">
        <v>20</v>
      </c>
      <c r="T1050" s="36">
        <v>20</v>
      </c>
    </row>
    <row r="1051" spans="1:20" x14ac:dyDescent="0.2">
      <c r="A1051" s="47" t="s">
        <v>691</v>
      </c>
      <c r="B1051" s="89">
        <f>VLOOKUP(D1051,TabellenSRG!$B$4:$C$2729,2,FALSE)</f>
        <v>339</v>
      </c>
      <c r="C1051" t="str">
        <f t="shared" si="17"/>
        <v>3390</v>
      </c>
      <c r="D1051" t="s">
        <v>350</v>
      </c>
      <c r="E1051">
        <v>2</v>
      </c>
      <c r="N1051" s="36">
        <v>240</v>
      </c>
      <c r="O1051" s="36">
        <v>280</v>
      </c>
      <c r="P1051" s="36">
        <v>280</v>
      </c>
      <c r="Q1051" s="36">
        <v>290</v>
      </c>
      <c r="R1051" s="36">
        <v>320</v>
      </c>
      <c r="S1051" s="36">
        <v>320</v>
      </c>
      <c r="T1051" s="36">
        <v>330</v>
      </c>
    </row>
    <row r="1052" spans="1:20" x14ac:dyDescent="0.2">
      <c r="A1052" s="47" t="s">
        <v>692</v>
      </c>
      <c r="B1052" s="89">
        <f>VLOOKUP(D1052,TabellenSRG!$B$4:$C$2729,2,FALSE)</f>
        <v>339</v>
      </c>
      <c r="C1052" t="str">
        <f t="shared" si="17"/>
        <v>3391</v>
      </c>
      <c r="D1052" t="s">
        <v>350</v>
      </c>
      <c r="E1052">
        <v>3</v>
      </c>
      <c r="N1052" s="36">
        <v>140</v>
      </c>
      <c r="O1052" s="36">
        <v>150</v>
      </c>
      <c r="P1052" s="36">
        <v>150</v>
      </c>
      <c r="Q1052" s="36">
        <v>160</v>
      </c>
      <c r="R1052" s="36">
        <v>170</v>
      </c>
      <c r="S1052" s="36">
        <v>170</v>
      </c>
      <c r="T1052" s="36">
        <v>160</v>
      </c>
    </row>
    <row r="1053" spans="1:20" x14ac:dyDescent="0.2">
      <c r="A1053" s="47" t="s">
        <v>628</v>
      </c>
      <c r="B1053" s="89">
        <f>VLOOKUP(D1053,TabellenSRG!$B$4:$C$2729,2,FALSE)</f>
        <v>339</v>
      </c>
      <c r="C1053" t="str">
        <f t="shared" si="17"/>
        <v>3392</v>
      </c>
      <c r="D1053" t="s">
        <v>350</v>
      </c>
      <c r="E1053">
        <v>4</v>
      </c>
      <c r="N1053" s="36">
        <v>90</v>
      </c>
      <c r="O1053" s="36">
        <v>110</v>
      </c>
      <c r="P1053" s="36">
        <v>120</v>
      </c>
      <c r="Q1053" s="36">
        <v>130</v>
      </c>
      <c r="R1053" s="36">
        <v>160</v>
      </c>
      <c r="S1053" s="36">
        <v>160</v>
      </c>
      <c r="T1053" s="36">
        <v>160</v>
      </c>
    </row>
    <row r="1054" spans="1:20" x14ac:dyDescent="0.2">
      <c r="A1054" s="47" t="s">
        <v>691</v>
      </c>
      <c r="B1054" s="89">
        <f>VLOOKUP(D1054,TabellenSRG!$B$4:$C$2729,2,FALSE)</f>
        <v>340</v>
      </c>
      <c r="C1054" t="str">
        <f t="shared" si="17"/>
        <v>3400</v>
      </c>
      <c r="D1054" t="s">
        <v>351</v>
      </c>
      <c r="E1054">
        <v>2</v>
      </c>
      <c r="N1054" s="36">
        <v>120</v>
      </c>
      <c r="O1054" s="36">
        <v>120</v>
      </c>
      <c r="P1054" s="36">
        <v>130</v>
      </c>
      <c r="Q1054" s="36">
        <v>130</v>
      </c>
      <c r="R1054" s="36">
        <v>130</v>
      </c>
      <c r="S1054" s="36">
        <v>130</v>
      </c>
      <c r="T1054" s="36">
        <v>130</v>
      </c>
    </row>
    <row r="1055" spans="1:20" x14ac:dyDescent="0.2">
      <c r="A1055" s="47" t="s">
        <v>692</v>
      </c>
      <c r="B1055" s="89">
        <f>VLOOKUP(D1055,TabellenSRG!$B$4:$C$2729,2,FALSE)</f>
        <v>340</v>
      </c>
      <c r="C1055" t="str">
        <f t="shared" si="17"/>
        <v>3401</v>
      </c>
      <c r="D1055" t="s">
        <v>351</v>
      </c>
      <c r="E1055">
        <v>3</v>
      </c>
      <c r="N1055" s="36">
        <v>80</v>
      </c>
      <c r="O1055" s="36">
        <v>80</v>
      </c>
      <c r="P1055" s="36">
        <v>80</v>
      </c>
      <c r="Q1055" s="36">
        <v>80</v>
      </c>
      <c r="R1055" s="36">
        <v>80</v>
      </c>
      <c r="S1055" s="36">
        <v>60</v>
      </c>
      <c r="T1055" s="36">
        <v>60</v>
      </c>
    </row>
    <row r="1056" spans="1:20" x14ac:dyDescent="0.2">
      <c r="A1056" s="47" t="s">
        <v>628</v>
      </c>
      <c r="B1056" s="89">
        <f>VLOOKUP(D1056,TabellenSRG!$B$4:$C$2729,2,FALSE)</f>
        <v>340</v>
      </c>
      <c r="C1056" t="str">
        <f t="shared" si="17"/>
        <v>3402</v>
      </c>
      <c r="D1056" t="s">
        <v>351</v>
      </c>
      <c r="E1056">
        <v>4</v>
      </c>
      <c r="N1056" s="36">
        <v>40</v>
      </c>
      <c r="O1056" s="36">
        <v>40</v>
      </c>
      <c r="P1056" s="36">
        <v>40</v>
      </c>
      <c r="Q1056" s="36">
        <v>40</v>
      </c>
      <c r="R1056" s="36">
        <v>40</v>
      </c>
      <c r="S1056" s="36">
        <v>50</v>
      </c>
      <c r="T1056" s="36">
        <v>50</v>
      </c>
    </row>
    <row r="1057" spans="1:20" x14ac:dyDescent="0.2">
      <c r="A1057" s="47" t="s">
        <v>691</v>
      </c>
      <c r="B1057" s="89">
        <f>VLOOKUP(D1057,TabellenSRG!$B$4:$C$2729,2,FALSE)</f>
        <v>341</v>
      </c>
      <c r="C1057" t="str">
        <f t="shared" si="17"/>
        <v>3410</v>
      </c>
      <c r="D1057" t="s">
        <v>352</v>
      </c>
      <c r="E1057">
        <v>2</v>
      </c>
      <c r="N1057" s="36">
        <v>330</v>
      </c>
      <c r="O1057" s="36">
        <v>360</v>
      </c>
      <c r="P1057" s="36">
        <v>310</v>
      </c>
      <c r="Q1057" s="36">
        <v>300</v>
      </c>
      <c r="R1057" s="36">
        <v>300</v>
      </c>
      <c r="S1057" s="36">
        <v>390</v>
      </c>
      <c r="T1057" s="36">
        <v>330</v>
      </c>
    </row>
    <row r="1058" spans="1:20" x14ac:dyDescent="0.2">
      <c r="A1058" s="47" t="s">
        <v>692</v>
      </c>
      <c r="B1058" s="89">
        <f>VLOOKUP(D1058,TabellenSRG!$B$4:$C$2729,2,FALSE)</f>
        <v>341</v>
      </c>
      <c r="C1058" t="str">
        <f t="shared" si="17"/>
        <v>3411</v>
      </c>
      <c r="D1058" t="s">
        <v>352</v>
      </c>
      <c r="E1058">
        <v>3</v>
      </c>
      <c r="N1058" s="36">
        <v>280</v>
      </c>
      <c r="O1058" s="36">
        <v>270</v>
      </c>
      <c r="P1058" s="36">
        <v>220</v>
      </c>
      <c r="Q1058" s="36">
        <v>220</v>
      </c>
      <c r="R1058" s="36">
        <v>230</v>
      </c>
      <c r="S1058" s="36">
        <v>260</v>
      </c>
      <c r="T1058" s="36">
        <v>200</v>
      </c>
    </row>
    <row r="1059" spans="1:20" x14ac:dyDescent="0.2">
      <c r="A1059" s="47" t="s">
        <v>628</v>
      </c>
      <c r="B1059" s="89">
        <f>VLOOKUP(D1059,TabellenSRG!$B$4:$C$2729,2,FALSE)</f>
        <v>341</v>
      </c>
      <c r="C1059" t="str">
        <f t="shared" si="17"/>
        <v>3412</v>
      </c>
      <c r="D1059" t="s">
        <v>352</v>
      </c>
      <c r="E1059">
        <v>4</v>
      </c>
      <c r="N1059" s="36">
        <v>70</v>
      </c>
      <c r="O1059" s="36">
        <v>120</v>
      </c>
      <c r="P1059" s="36">
        <v>110</v>
      </c>
      <c r="Q1059" s="36">
        <v>90</v>
      </c>
      <c r="R1059" s="36">
        <v>80</v>
      </c>
      <c r="S1059" s="36">
        <v>150</v>
      </c>
      <c r="T1059" s="36">
        <v>150</v>
      </c>
    </row>
    <row r="1060" spans="1:20" x14ac:dyDescent="0.2">
      <c r="A1060" s="47" t="s">
        <v>691</v>
      </c>
      <c r="B1060" s="89">
        <f>VLOOKUP(D1060,TabellenSRG!$B$4:$C$2729,2,FALSE)</f>
        <v>342</v>
      </c>
      <c r="C1060" t="str">
        <f t="shared" si="17"/>
        <v>3420</v>
      </c>
      <c r="D1060" t="s">
        <v>353</v>
      </c>
      <c r="E1060">
        <v>2</v>
      </c>
      <c r="N1060" s="36">
        <v>340</v>
      </c>
      <c r="O1060" s="36">
        <v>340</v>
      </c>
      <c r="P1060" s="36">
        <v>310</v>
      </c>
      <c r="Q1060" s="36">
        <v>300</v>
      </c>
      <c r="R1060" s="36">
        <v>310</v>
      </c>
      <c r="S1060" s="36">
        <v>300</v>
      </c>
      <c r="T1060" s="36">
        <v>310</v>
      </c>
    </row>
    <row r="1061" spans="1:20" x14ac:dyDescent="0.2">
      <c r="A1061" s="47" t="s">
        <v>692</v>
      </c>
      <c r="B1061" s="89">
        <f>VLOOKUP(D1061,TabellenSRG!$B$4:$C$2729,2,FALSE)</f>
        <v>342</v>
      </c>
      <c r="C1061" t="str">
        <f t="shared" si="17"/>
        <v>3421</v>
      </c>
      <c r="D1061" t="s">
        <v>353</v>
      </c>
      <c r="E1061">
        <v>3</v>
      </c>
      <c r="N1061" s="36">
        <v>290</v>
      </c>
      <c r="O1061" s="36">
        <v>270</v>
      </c>
      <c r="P1061" s="36">
        <v>260</v>
      </c>
      <c r="Q1061" s="36">
        <v>260</v>
      </c>
      <c r="R1061" s="36">
        <v>260</v>
      </c>
      <c r="S1061" s="36">
        <v>250</v>
      </c>
      <c r="T1061" s="36">
        <v>250</v>
      </c>
    </row>
    <row r="1062" spans="1:20" x14ac:dyDescent="0.2">
      <c r="A1062" s="47" t="s">
        <v>628</v>
      </c>
      <c r="B1062" s="89">
        <f>VLOOKUP(D1062,TabellenSRG!$B$4:$C$2729,2,FALSE)</f>
        <v>342</v>
      </c>
      <c r="C1062" t="str">
        <f t="shared" si="17"/>
        <v>3422</v>
      </c>
      <c r="D1062" t="s">
        <v>353</v>
      </c>
      <c r="E1062">
        <v>4</v>
      </c>
      <c r="N1062" s="36">
        <v>80</v>
      </c>
      <c r="O1062" s="36">
        <v>80</v>
      </c>
      <c r="P1062" s="36">
        <v>80</v>
      </c>
      <c r="Q1062" s="36">
        <v>60</v>
      </c>
      <c r="R1062" s="36">
        <v>70</v>
      </c>
      <c r="S1062" s="36">
        <v>70</v>
      </c>
      <c r="T1062" s="36">
        <v>80</v>
      </c>
    </row>
    <row r="1063" spans="1:20" x14ac:dyDescent="0.2">
      <c r="A1063" s="47" t="s">
        <v>691</v>
      </c>
      <c r="B1063" s="89">
        <f>VLOOKUP(D1063,TabellenSRG!$B$4:$C$2729,2,FALSE)</f>
        <v>343</v>
      </c>
      <c r="C1063" t="str">
        <f t="shared" si="17"/>
        <v>3430</v>
      </c>
      <c r="D1063" t="s">
        <v>354</v>
      </c>
      <c r="E1063">
        <v>2</v>
      </c>
      <c r="N1063" s="36">
        <v>30</v>
      </c>
      <c r="O1063" s="36">
        <v>30</v>
      </c>
      <c r="P1063" s="36">
        <v>30</v>
      </c>
      <c r="Q1063" s="36">
        <v>30</v>
      </c>
      <c r="R1063" s="36">
        <v>140</v>
      </c>
      <c r="S1063" s="36">
        <v>110</v>
      </c>
      <c r="T1063" s="36">
        <v>120</v>
      </c>
    </row>
    <row r="1064" spans="1:20" x14ac:dyDescent="0.2">
      <c r="A1064" s="47" t="s">
        <v>692</v>
      </c>
      <c r="B1064" s="89">
        <f>VLOOKUP(D1064,TabellenSRG!$B$4:$C$2729,2,FALSE)</f>
        <v>343</v>
      </c>
      <c r="C1064" t="str">
        <f t="shared" si="17"/>
        <v>3431</v>
      </c>
      <c r="D1064" t="s">
        <v>354</v>
      </c>
      <c r="E1064">
        <v>3</v>
      </c>
      <c r="N1064" s="36">
        <v>30</v>
      </c>
      <c r="O1064" s="36">
        <v>20</v>
      </c>
      <c r="P1064" s="36">
        <v>20</v>
      </c>
      <c r="Q1064" s="36">
        <v>20</v>
      </c>
      <c r="R1064" s="36">
        <v>120</v>
      </c>
      <c r="S1064" s="36">
        <v>90</v>
      </c>
      <c r="T1064" s="36">
        <v>100</v>
      </c>
    </row>
    <row r="1065" spans="1:20" x14ac:dyDescent="0.2">
      <c r="A1065" s="47" t="s">
        <v>628</v>
      </c>
      <c r="B1065" s="89">
        <f>VLOOKUP(D1065,TabellenSRG!$B$4:$C$2729,2,FALSE)</f>
        <v>343</v>
      </c>
      <c r="C1065" t="str">
        <f t="shared" si="17"/>
        <v>3432</v>
      </c>
      <c r="D1065" t="s">
        <v>354</v>
      </c>
      <c r="E1065">
        <v>4</v>
      </c>
      <c r="N1065" s="36">
        <v>10</v>
      </c>
      <c r="O1065" s="36">
        <v>10</v>
      </c>
      <c r="P1065" s="36">
        <v>10</v>
      </c>
      <c r="Q1065" s="36">
        <v>10</v>
      </c>
      <c r="R1065" s="36">
        <v>30</v>
      </c>
      <c r="S1065" s="36">
        <v>30</v>
      </c>
      <c r="T1065" s="36">
        <v>30</v>
      </c>
    </row>
    <row r="1066" spans="1:20" x14ac:dyDescent="0.2">
      <c r="A1066" s="47" t="s">
        <v>691</v>
      </c>
      <c r="B1066" s="89">
        <f>VLOOKUP(D1066,TabellenSRG!$B$4:$C$2729,2,FALSE)</f>
        <v>344</v>
      </c>
      <c r="C1066" t="str">
        <f t="shared" si="17"/>
        <v>3440</v>
      </c>
      <c r="D1066" t="s">
        <v>355</v>
      </c>
      <c r="E1066">
        <v>2</v>
      </c>
      <c r="N1066" s="36">
        <v>1180</v>
      </c>
      <c r="O1066" s="36">
        <v>1170</v>
      </c>
      <c r="P1066" s="36">
        <v>1180</v>
      </c>
      <c r="Q1066" s="36">
        <v>1170</v>
      </c>
      <c r="R1066" s="36">
        <v>1170</v>
      </c>
      <c r="S1066" s="36">
        <v>1150</v>
      </c>
      <c r="T1066" s="36">
        <v>1160</v>
      </c>
    </row>
    <row r="1067" spans="1:20" x14ac:dyDescent="0.2">
      <c r="A1067" s="47" t="s">
        <v>692</v>
      </c>
      <c r="B1067" s="89">
        <f>VLOOKUP(D1067,TabellenSRG!$B$4:$C$2729,2,FALSE)</f>
        <v>344</v>
      </c>
      <c r="C1067" t="str">
        <f t="shared" si="17"/>
        <v>3441</v>
      </c>
      <c r="D1067" t="s">
        <v>355</v>
      </c>
      <c r="E1067">
        <v>3</v>
      </c>
      <c r="N1067" s="36">
        <v>1010</v>
      </c>
      <c r="O1067" s="36">
        <v>980</v>
      </c>
      <c r="P1067" s="36">
        <v>980</v>
      </c>
      <c r="Q1067" s="36">
        <v>950</v>
      </c>
      <c r="R1067" s="36">
        <v>950</v>
      </c>
      <c r="S1067" s="36">
        <v>940</v>
      </c>
      <c r="T1067" s="36">
        <v>930</v>
      </c>
    </row>
    <row r="1068" spans="1:20" x14ac:dyDescent="0.2">
      <c r="A1068" s="47" t="s">
        <v>628</v>
      </c>
      <c r="B1068" s="89">
        <f>VLOOKUP(D1068,TabellenSRG!$B$4:$C$2729,2,FALSE)</f>
        <v>344</v>
      </c>
      <c r="C1068" t="str">
        <f t="shared" si="17"/>
        <v>3442</v>
      </c>
      <c r="D1068" t="s">
        <v>355</v>
      </c>
      <c r="E1068">
        <v>4</v>
      </c>
      <c r="N1068" s="36">
        <v>220</v>
      </c>
      <c r="O1068" s="36">
        <v>250</v>
      </c>
      <c r="P1068" s="36">
        <v>240</v>
      </c>
      <c r="Q1068" s="36">
        <v>240</v>
      </c>
      <c r="R1068" s="36">
        <v>240</v>
      </c>
      <c r="S1068" s="36">
        <v>250</v>
      </c>
      <c r="T1068" s="36">
        <v>250</v>
      </c>
    </row>
    <row r="1069" spans="1:20" x14ac:dyDescent="0.2">
      <c r="A1069" s="47" t="s">
        <v>691</v>
      </c>
      <c r="B1069" s="89">
        <f>VLOOKUP(D1069,TabellenSRG!$B$4:$C$2729,2,FALSE)</f>
        <v>345</v>
      </c>
      <c r="C1069" t="str">
        <f t="shared" si="17"/>
        <v>3450</v>
      </c>
      <c r="D1069" t="s">
        <v>356</v>
      </c>
      <c r="E1069">
        <v>2</v>
      </c>
      <c r="N1069" s="36">
        <v>270</v>
      </c>
      <c r="O1069" s="36">
        <v>250</v>
      </c>
      <c r="P1069" s="36">
        <v>240</v>
      </c>
      <c r="Q1069" s="36">
        <v>230</v>
      </c>
      <c r="R1069" s="36">
        <v>230</v>
      </c>
      <c r="S1069" s="36">
        <v>280</v>
      </c>
      <c r="T1069" s="36">
        <v>230</v>
      </c>
    </row>
    <row r="1070" spans="1:20" x14ac:dyDescent="0.2">
      <c r="A1070" s="47" t="s">
        <v>692</v>
      </c>
      <c r="B1070" s="89">
        <f>VLOOKUP(D1070,TabellenSRG!$B$4:$C$2729,2,FALSE)</f>
        <v>345</v>
      </c>
      <c r="C1070" t="str">
        <f t="shared" si="17"/>
        <v>3451</v>
      </c>
      <c r="D1070" t="s">
        <v>356</v>
      </c>
      <c r="E1070">
        <v>3</v>
      </c>
      <c r="N1070" s="36">
        <v>230</v>
      </c>
      <c r="O1070" s="36">
        <v>220</v>
      </c>
      <c r="P1070" s="36">
        <v>220</v>
      </c>
      <c r="Q1070" s="36">
        <v>210</v>
      </c>
      <c r="R1070" s="36">
        <v>210</v>
      </c>
      <c r="S1070" s="36">
        <v>250</v>
      </c>
      <c r="T1070" s="36">
        <v>200</v>
      </c>
    </row>
    <row r="1071" spans="1:20" x14ac:dyDescent="0.2">
      <c r="A1071" s="47" t="s">
        <v>628</v>
      </c>
      <c r="B1071" s="89">
        <f>VLOOKUP(D1071,TabellenSRG!$B$4:$C$2729,2,FALSE)</f>
        <v>345</v>
      </c>
      <c r="C1071" t="str">
        <f t="shared" si="17"/>
        <v>3452</v>
      </c>
      <c r="D1071" t="s">
        <v>356</v>
      </c>
      <c r="E1071">
        <v>4</v>
      </c>
      <c r="N1071" s="36">
        <v>40</v>
      </c>
      <c r="O1071" s="36">
        <v>30</v>
      </c>
      <c r="P1071" s="36">
        <v>30</v>
      </c>
      <c r="Q1071" s="36">
        <v>40</v>
      </c>
      <c r="R1071" s="36">
        <v>40</v>
      </c>
      <c r="S1071" s="36">
        <v>60</v>
      </c>
      <c r="T1071" s="36">
        <v>50</v>
      </c>
    </row>
    <row r="1072" spans="1:20" x14ac:dyDescent="0.2">
      <c r="A1072" s="47" t="s">
        <v>691</v>
      </c>
      <c r="B1072" s="89">
        <f>VLOOKUP(D1072,TabellenSRG!$B$4:$C$2729,2,FALSE)</f>
        <v>346</v>
      </c>
      <c r="C1072" t="str">
        <f t="shared" si="17"/>
        <v>3460</v>
      </c>
      <c r="D1072" t="s">
        <v>357</v>
      </c>
      <c r="E1072">
        <v>2</v>
      </c>
      <c r="N1072" s="36">
        <v>110</v>
      </c>
      <c r="O1072" s="36">
        <v>120</v>
      </c>
      <c r="P1072" s="36">
        <v>120</v>
      </c>
      <c r="Q1072" s="36">
        <v>120</v>
      </c>
      <c r="R1072" s="36">
        <v>110</v>
      </c>
      <c r="S1072" s="36">
        <v>120</v>
      </c>
      <c r="T1072" s="36">
        <v>130</v>
      </c>
    </row>
    <row r="1073" spans="1:20" x14ac:dyDescent="0.2">
      <c r="A1073" s="47" t="s">
        <v>692</v>
      </c>
      <c r="B1073" s="89">
        <f>VLOOKUP(D1073,TabellenSRG!$B$4:$C$2729,2,FALSE)</f>
        <v>346</v>
      </c>
      <c r="C1073" t="str">
        <f t="shared" si="17"/>
        <v>3461</v>
      </c>
      <c r="D1073" t="s">
        <v>357</v>
      </c>
      <c r="E1073">
        <v>3</v>
      </c>
      <c r="N1073" s="36">
        <v>100</v>
      </c>
      <c r="O1073" s="36">
        <v>100</v>
      </c>
      <c r="P1073" s="36">
        <v>90</v>
      </c>
      <c r="Q1073" s="36">
        <v>100</v>
      </c>
      <c r="R1073" s="36">
        <v>90</v>
      </c>
      <c r="S1073" s="36">
        <v>90</v>
      </c>
      <c r="T1073" s="36">
        <v>90</v>
      </c>
    </row>
    <row r="1074" spans="1:20" x14ac:dyDescent="0.2">
      <c r="A1074" s="47" t="s">
        <v>628</v>
      </c>
      <c r="B1074" s="89">
        <f>VLOOKUP(D1074,TabellenSRG!$B$4:$C$2729,2,FALSE)</f>
        <v>346</v>
      </c>
      <c r="C1074" t="str">
        <f t="shared" si="17"/>
        <v>3462</v>
      </c>
      <c r="D1074" t="s">
        <v>357</v>
      </c>
      <c r="E1074">
        <v>4</v>
      </c>
      <c r="N1074" s="36">
        <v>20</v>
      </c>
      <c r="O1074" s="36">
        <v>20</v>
      </c>
      <c r="P1074" s="36">
        <v>20</v>
      </c>
      <c r="Q1074" s="36">
        <v>30</v>
      </c>
      <c r="R1074" s="36">
        <v>30</v>
      </c>
      <c r="S1074" s="36">
        <v>40</v>
      </c>
      <c r="T1074" s="36">
        <v>40</v>
      </c>
    </row>
    <row r="1075" spans="1:20" x14ac:dyDescent="0.2">
      <c r="A1075" s="47" t="s">
        <v>691</v>
      </c>
      <c r="B1075" s="89">
        <f>VLOOKUP(D1075,TabellenSRG!$B$4:$C$2729,2,FALSE)</f>
        <v>347</v>
      </c>
      <c r="C1075" t="str">
        <f t="shared" si="17"/>
        <v>3470</v>
      </c>
      <c r="D1075" t="s">
        <v>358</v>
      </c>
      <c r="E1075">
        <v>2</v>
      </c>
      <c r="N1075" s="36">
        <v>70</v>
      </c>
      <c r="O1075" s="36">
        <v>60</v>
      </c>
      <c r="P1075" s="36">
        <v>60</v>
      </c>
      <c r="Q1075" s="36">
        <v>50</v>
      </c>
      <c r="R1075" s="36">
        <v>50</v>
      </c>
      <c r="S1075" s="36">
        <v>40</v>
      </c>
      <c r="T1075" s="36">
        <v>40</v>
      </c>
    </row>
    <row r="1076" spans="1:20" x14ac:dyDescent="0.2">
      <c r="A1076" s="47" t="s">
        <v>692</v>
      </c>
      <c r="B1076" s="89">
        <f>VLOOKUP(D1076,TabellenSRG!$B$4:$C$2729,2,FALSE)</f>
        <v>347</v>
      </c>
      <c r="C1076" t="str">
        <f t="shared" si="17"/>
        <v>3471</v>
      </c>
      <c r="D1076" t="s">
        <v>358</v>
      </c>
      <c r="E1076">
        <v>3</v>
      </c>
      <c r="N1076" s="36">
        <v>60</v>
      </c>
      <c r="O1076" s="36">
        <v>50</v>
      </c>
      <c r="P1076" s="36">
        <v>50</v>
      </c>
      <c r="Q1076" s="36">
        <v>40</v>
      </c>
      <c r="R1076" s="36">
        <v>40</v>
      </c>
      <c r="S1076" s="36">
        <v>30</v>
      </c>
      <c r="T1076" s="36">
        <v>30</v>
      </c>
    </row>
    <row r="1077" spans="1:20" x14ac:dyDescent="0.2">
      <c r="A1077" s="47" t="s">
        <v>628</v>
      </c>
      <c r="B1077" s="89">
        <f>VLOOKUP(D1077,TabellenSRG!$B$4:$C$2729,2,FALSE)</f>
        <v>347</v>
      </c>
      <c r="C1077" t="str">
        <f t="shared" si="17"/>
        <v>3472</v>
      </c>
      <c r="D1077" t="s">
        <v>358</v>
      </c>
      <c r="E1077">
        <v>4</v>
      </c>
      <c r="N1077" s="36">
        <v>10</v>
      </c>
      <c r="O1077" s="36">
        <v>10</v>
      </c>
      <c r="P1077" s="36">
        <v>10</v>
      </c>
      <c r="Q1077" s="36">
        <v>10</v>
      </c>
      <c r="R1077" s="36">
        <v>10</v>
      </c>
      <c r="S1077" s="36">
        <v>10</v>
      </c>
      <c r="T1077" s="36">
        <v>10</v>
      </c>
    </row>
    <row r="1078" spans="1:20" x14ac:dyDescent="0.2">
      <c r="A1078" s="47" t="s">
        <v>691</v>
      </c>
      <c r="B1078" s="89">
        <f>VLOOKUP(D1078,TabellenSRG!$B$4:$C$2729,2,FALSE)</f>
        <v>348</v>
      </c>
      <c r="C1078" t="str">
        <f t="shared" si="17"/>
        <v>3480</v>
      </c>
      <c r="D1078" t="s">
        <v>359</v>
      </c>
      <c r="E1078">
        <v>2</v>
      </c>
      <c r="N1078" s="36">
        <v>270</v>
      </c>
      <c r="O1078" s="36">
        <v>260</v>
      </c>
      <c r="P1078" s="36">
        <v>250</v>
      </c>
      <c r="Q1078" s="36">
        <v>270</v>
      </c>
      <c r="R1078" s="36">
        <v>280</v>
      </c>
      <c r="S1078" s="36">
        <v>270</v>
      </c>
      <c r="T1078" s="36">
        <v>270</v>
      </c>
    </row>
    <row r="1079" spans="1:20" x14ac:dyDescent="0.2">
      <c r="A1079" s="47" t="s">
        <v>692</v>
      </c>
      <c r="B1079" s="89">
        <f>VLOOKUP(D1079,TabellenSRG!$B$4:$C$2729,2,FALSE)</f>
        <v>348</v>
      </c>
      <c r="C1079" t="str">
        <f t="shared" si="17"/>
        <v>3481</v>
      </c>
      <c r="D1079" t="s">
        <v>359</v>
      </c>
      <c r="E1079">
        <v>3</v>
      </c>
      <c r="N1079" s="36">
        <v>230</v>
      </c>
      <c r="O1079" s="36">
        <v>230</v>
      </c>
      <c r="P1079" s="36">
        <v>230</v>
      </c>
      <c r="Q1079" s="36">
        <v>230</v>
      </c>
      <c r="R1079" s="36">
        <v>230</v>
      </c>
      <c r="S1079" s="36">
        <v>220</v>
      </c>
      <c r="T1079" s="36">
        <v>220</v>
      </c>
    </row>
    <row r="1080" spans="1:20" x14ac:dyDescent="0.2">
      <c r="A1080" s="47" t="s">
        <v>628</v>
      </c>
      <c r="B1080" s="89">
        <f>VLOOKUP(D1080,TabellenSRG!$B$4:$C$2729,2,FALSE)</f>
        <v>348</v>
      </c>
      <c r="C1080" t="str">
        <f t="shared" si="17"/>
        <v>3482</v>
      </c>
      <c r="D1080" t="s">
        <v>359</v>
      </c>
      <c r="E1080">
        <v>4</v>
      </c>
      <c r="N1080" s="36">
        <v>20</v>
      </c>
      <c r="O1080" s="36">
        <v>30</v>
      </c>
      <c r="P1080" s="36">
        <v>30</v>
      </c>
      <c r="Q1080" s="36">
        <v>30</v>
      </c>
      <c r="R1080" s="36">
        <v>30</v>
      </c>
      <c r="S1080" s="36">
        <v>30</v>
      </c>
      <c r="T1080" s="36">
        <v>30</v>
      </c>
    </row>
    <row r="1081" spans="1:20" x14ac:dyDescent="0.2">
      <c r="A1081" s="47" t="s">
        <v>691</v>
      </c>
      <c r="B1081" s="89">
        <f>VLOOKUP(D1081,TabellenSRG!$B$4:$C$2729,2,FALSE)</f>
        <v>349</v>
      </c>
      <c r="C1081" t="str">
        <f t="shared" si="17"/>
        <v>3490</v>
      </c>
      <c r="D1081" t="s">
        <v>360</v>
      </c>
      <c r="E1081">
        <v>2</v>
      </c>
      <c r="N1081" s="36">
        <v>140</v>
      </c>
      <c r="O1081" s="36">
        <v>140</v>
      </c>
      <c r="P1081" s="36">
        <v>150</v>
      </c>
      <c r="Q1081" s="36">
        <v>150</v>
      </c>
      <c r="R1081" s="36">
        <v>160</v>
      </c>
      <c r="S1081" s="36">
        <v>170</v>
      </c>
      <c r="T1081" s="36">
        <v>180</v>
      </c>
    </row>
    <row r="1082" spans="1:20" x14ac:dyDescent="0.2">
      <c r="A1082" s="47" t="s">
        <v>692</v>
      </c>
      <c r="B1082" s="89">
        <f>VLOOKUP(D1082,TabellenSRG!$B$4:$C$2729,2,FALSE)</f>
        <v>349</v>
      </c>
      <c r="C1082" t="str">
        <f t="shared" si="17"/>
        <v>3491</v>
      </c>
      <c r="D1082" t="s">
        <v>360</v>
      </c>
      <c r="E1082">
        <v>3</v>
      </c>
      <c r="N1082" s="36">
        <v>110</v>
      </c>
      <c r="O1082" s="36">
        <v>120</v>
      </c>
      <c r="P1082" s="36">
        <v>110</v>
      </c>
      <c r="Q1082" s="36">
        <v>120</v>
      </c>
      <c r="R1082" s="36">
        <v>130</v>
      </c>
      <c r="S1082" s="36">
        <v>130</v>
      </c>
      <c r="T1082" s="36">
        <v>140</v>
      </c>
    </row>
    <row r="1083" spans="1:20" x14ac:dyDescent="0.2">
      <c r="A1083" s="47" t="s">
        <v>628</v>
      </c>
      <c r="B1083" s="89">
        <f>VLOOKUP(D1083,TabellenSRG!$B$4:$C$2729,2,FALSE)</f>
        <v>349</v>
      </c>
      <c r="C1083" t="str">
        <f t="shared" si="17"/>
        <v>3492</v>
      </c>
      <c r="D1083" t="s">
        <v>360</v>
      </c>
      <c r="E1083">
        <v>4</v>
      </c>
      <c r="N1083" s="36">
        <v>40</v>
      </c>
      <c r="O1083" s="36">
        <v>40</v>
      </c>
      <c r="P1083" s="36">
        <v>40</v>
      </c>
      <c r="Q1083" s="36">
        <v>40</v>
      </c>
      <c r="R1083" s="36">
        <v>40</v>
      </c>
      <c r="S1083" s="36">
        <v>50</v>
      </c>
      <c r="T1083" s="36">
        <v>60</v>
      </c>
    </row>
    <row r="1084" spans="1:20" x14ac:dyDescent="0.2">
      <c r="A1084" s="47" t="s">
        <v>691</v>
      </c>
      <c r="B1084" s="89">
        <f>VLOOKUP(D1084,TabellenSRG!$B$4:$C$2729,2,FALSE)</f>
        <v>351</v>
      </c>
      <c r="C1084" t="str">
        <f t="shared" si="17"/>
        <v>3510</v>
      </c>
      <c r="D1084" t="s">
        <v>361</v>
      </c>
      <c r="E1084">
        <v>2</v>
      </c>
      <c r="N1084" s="36">
        <v>590</v>
      </c>
      <c r="O1084" s="36">
        <v>610</v>
      </c>
      <c r="P1084" s="36">
        <v>600</v>
      </c>
      <c r="Q1084" s="36">
        <v>570</v>
      </c>
      <c r="R1084" s="36">
        <v>480</v>
      </c>
      <c r="S1084" s="36">
        <v>410</v>
      </c>
      <c r="T1084" s="36">
        <v>390</v>
      </c>
    </row>
    <row r="1085" spans="1:20" x14ac:dyDescent="0.2">
      <c r="A1085" s="47" t="s">
        <v>692</v>
      </c>
      <c r="B1085" s="89">
        <f>VLOOKUP(D1085,TabellenSRG!$B$4:$C$2729,2,FALSE)</f>
        <v>351</v>
      </c>
      <c r="C1085" t="str">
        <f t="shared" si="17"/>
        <v>3511</v>
      </c>
      <c r="D1085" t="s">
        <v>361</v>
      </c>
      <c r="E1085">
        <v>3</v>
      </c>
      <c r="N1085" s="36">
        <v>490</v>
      </c>
      <c r="O1085" s="36">
        <v>490</v>
      </c>
      <c r="P1085" s="36">
        <v>460</v>
      </c>
      <c r="Q1085" s="36">
        <v>450</v>
      </c>
      <c r="R1085" s="36">
        <v>370</v>
      </c>
      <c r="S1085" s="36">
        <v>270</v>
      </c>
      <c r="T1085" s="36">
        <v>220</v>
      </c>
    </row>
    <row r="1086" spans="1:20" x14ac:dyDescent="0.2">
      <c r="A1086" s="47" t="s">
        <v>628</v>
      </c>
      <c r="B1086" s="89">
        <f>VLOOKUP(D1086,TabellenSRG!$B$4:$C$2729,2,FALSE)</f>
        <v>351</v>
      </c>
      <c r="C1086" t="str">
        <f t="shared" si="17"/>
        <v>3512</v>
      </c>
      <c r="D1086" t="s">
        <v>361</v>
      </c>
      <c r="E1086">
        <v>4</v>
      </c>
      <c r="N1086" s="36">
        <v>140</v>
      </c>
      <c r="O1086" s="36">
        <v>140</v>
      </c>
      <c r="P1086" s="36">
        <v>160</v>
      </c>
      <c r="Q1086" s="36">
        <v>130</v>
      </c>
      <c r="R1086" s="36">
        <v>140</v>
      </c>
      <c r="S1086" s="36">
        <v>150</v>
      </c>
      <c r="T1086" s="36">
        <v>170</v>
      </c>
    </row>
    <row r="1087" spans="1:20" x14ac:dyDescent="0.2">
      <c r="A1087" s="47" t="s">
        <v>691</v>
      </c>
      <c r="B1087" s="89">
        <f>VLOOKUP(D1087,TabellenSRG!$B$4:$C$2729,2,FALSE)</f>
        <v>352</v>
      </c>
      <c r="C1087" t="str">
        <f t="shared" si="17"/>
        <v>3520</v>
      </c>
      <c r="D1087" t="s">
        <v>362</v>
      </c>
      <c r="E1087">
        <v>2</v>
      </c>
      <c r="N1087" s="36">
        <v>540</v>
      </c>
      <c r="O1087" s="36">
        <v>560</v>
      </c>
      <c r="P1087" s="36">
        <v>600</v>
      </c>
      <c r="Q1087" s="36">
        <v>580</v>
      </c>
      <c r="R1087" s="36">
        <v>590</v>
      </c>
      <c r="S1087" s="36">
        <v>590</v>
      </c>
      <c r="T1087" s="36">
        <v>510</v>
      </c>
    </row>
    <row r="1088" spans="1:20" x14ac:dyDescent="0.2">
      <c r="A1088" s="47" t="s">
        <v>692</v>
      </c>
      <c r="B1088" s="89">
        <f>VLOOKUP(D1088,TabellenSRG!$B$4:$C$2729,2,FALSE)</f>
        <v>352</v>
      </c>
      <c r="C1088" t="str">
        <f t="shared" si="17"/>
        <v>3521</v>
      </c>
      <c r="D1088" t="s">
        <v>362</v>
      </c>
      <c r="E1088">
        <v>3</v>
      </c>
      <c r="N1088" s="36">
        <v>460</v>
      </c>
      <c r="O1088" s="36">
        <v>450</v>
      </c>
      <c r="P1088" s="36">
        <v>470</v>
      </c>
      <c r="Q1088" s="36">
        <v>460</v>
      </c>
      <c r="R1088" s="36">
        <v>480</v>
      </c>
      <c r="S1088" s="36">
        <v>470</v>
      </c>
      <c r="T1088" s="36">
        <v>430</v>
      </c>
    </row>
    <row r="1089" spans="1:20" x14ac:dyDescent="0.2">
      <c r="A1089" s="47" t="s">
        <v>628</v>
      </c>
      <c r="B1089" s="89">
        <f>VLOOKUP(D1089,TabellenSRG!$B$4:$C$2729,2,FALSE)</f>
        <v>352</v>
      </c>
      <c r="C1089" t="str">
        <f t="shared" si="17"/>
        <v>3522</v>
      </c>
      <c r="D1089" t="s">
        <v>362</v>
      </c>
      <c r="E1089">
        <v>4</v>
      </c>
      <c r="N1089" s="36">
        <v>100</v>
      </c>
      <c r="O1089" s="36">
        <v>120</v>
      </c>
      <c r="P1089" s="36">
        <v>130</v>
      </c>
      <c r="Q1089" s="36">
        <v>130</v>
      </c>
      <c r="R1089" s="36">
        <v>130</v>
      </c>
      <c r="S1089" s="36">
        <v>140</v>
      </c>
      <c r="T1089" s="36">
        <v>110</v>
      </c>
    </row>
    <row r="1090" spans="1:20" x14ac:dyDescent="0.2">
      <c r="A1090" s="47" t="s">
        <v>691</v>
      </c>
      <c r="B1090" s="89">
        <f>VLOOKUP(D1090,TabellenSRG!$B$4:$C$2729,2,FALSE)</f>
        <v>353</v>
      </c>
      <c r="C1090" t="str">
        <f t="shared" si="17"/>
        <v>3530</v>
      </c>
      <c r="D1090" t="s">
        <v>363</v>
      </c>
      <c r="E1090">
        <v>2</v>
      </c>
      <c r="N1090" s="36">
        <v>50</v>
      </c>
      <c r="O1090" s="36">
        <v>60</v>
      </c>
      <c r="P1090" s="36">
        <v>40</v>
      </c>
      <c r="Q1090" s="36">
        <v>50</v>
      </c>
      <c r="R1090" s="36">
        <v>50</v>
      </c>
      <c r="S1090" s="36">
        <v>50</v>
      </c>
      <c r="T1090" s="36">
        <v>50</v>
      </c>
    </row>
    <row r="1091" spans="1:20" x14ac:dyDescent="0.2">
      <c r="A1091" s="47" t="s">
        <v>692</v>
      </c>
      <c r="B1091" s="89">
        <f>VLOOKUP(D1091,TabellenSRG!$B$4:$C$2729,2,FALSE)</f>
        <v>353</v>
      </c>
      <c r="C1091" t="str">
        <f t="shared" si="17"/>
        <v>3531</v>
      </c>
      <c r="D1091" t="s">
        <v>363</v>
      </c>
      <c r="E1091">
        <v>3</v>
      </c>
      <c r="N1091" s="36">
        <v>40</v>
      </c>
      <c r="O1091" s="36">
        <v>40</v>
      </c>
      <c r="P1091" s="36">
        <v>20</v>
      </c>
      <c r="Q1091" s="36">
        <v>20</v>
      </c>
      <c r="R1091" s="36">
        <v>30</v>
      </c>
      <c r="S1091" s="36">
        <v>20</v>
      </c>
      <c r="T1091" s="36">
        <v>30</v>
      </c>
    </row>
    <row r="1092" spans="1:20" x14ac:dyDescent="0.2">
      <c r="A1092" s="47" t="s">
        <v>628</v>
      </c>
      <c r="B1092" s="89">
        <f>VLOOKUP(D1092,TabellenSRG!$B$4:$C$2729,2,FALSE)</f>
        <v>353</v>
      </c>
      <c r="C1092" t="str">
        <f t="shared" ref="C1092:C1155" si="18">B1092&amp;A1092</f>
        <v>3532</v>
      </c>
      <c r="D1092" t="s">
        <v>363</v>
      </c>
      <c r="E1092">
        <v>4</v>
      </c>
      <c r="N1092" s="36">
        <v>20</v>
      </c>
      <c r="O1092" s="36">
        <v>20</v>
      </c>
      <c r="P1092" s="36">
        <v>20</v>
      </c>
      <c r="Q1092" s="36">
        <v>20</v>
      </c>
      <c r="R1092" s="36">
        <v>20</v>
      </c>
      <c r="S1092" s="36">
        <v>30</v>
      </c>
      <c r="T1092" s="36">
        <v>20</v>
      </c>
    </row>
    <row r="1093" spans="1:20" x14ac:dyDescent="0.2">
      <c r="A1093" s="47" t="s">
        <v>691</v>
      </c>
      <c r="B1093" s="89">
        <f>VLOOKUP(D1093,TabellenSRG!$B$4:$C$2729,2,FALSE)</f>
        <v>354</v>
      </c>
      <c r="C1093" t="str">
        <f t="shared" si="18"/>
        <v>3540</v>
      </c>
      <c r="D1093" t="s">
        <v>364</v>
      </c>
      <c r="E1093">
        <v>2</v>
      </c>
      <c r="N1093" s="36">
        <v>110</v>
      </c>
      <c r="O1093" s="36">
        <v>110</v>
      </c>
      <c r="P1093" s="36">
        <v>110</v>
      </c>
      <c r="Q1093" s="36">
        <v>110</v>
      </c>
      <c r="R1093" s="36">
        <v>110</v>
      </c>
      <c r="S1093" s="36">
        <v>110</v>
      </c>
      <c r="T1093" s="36">
        <v>100</v>
      </c>
    </row>
    <row r="1094" spans="1:20" x14ac:dyDescent="0.2">
      <c r="A1094" s="47" t="s">
        <v>692</v>
      </c>
      <c r="B1094" s="89">
        <f>VLOOKUP(D1094,TabellenSRG!$B$4:$C$2729,2,FALSE)</f>
        <v>354</v>
      </c>
      <c r="C1094" t="str">
        <f t="shared" si="18"/>
        <v>3541</v>
      </c>
      <c r="D1094" t="s">
        <v>364</v>
      </c>
      <c r="E1094">
        <v>3</v>
      </c>
      <c r="N1094" s="36">
        <v>80</v>
      </c>
      <c r="O1094" s="36">
        <v>80</v>
      </c>
      <c r="P1094" s="36">
        <v>70</v>
      </c>
      <c r="Q1094" s="36">
        <v>70</v>
      </c>
      <c r="R1094" s="36">
        <v>70</v>
      </c>
      <c r="S1094" s="36">
        <v>60</v>
      </c>
      <c r="T1094" s="36">
        <v>50</v>
      </c>
    </row>
    <row r="1095" spans="1:20" x14ac:dyDescent="0.2">
      <c r="A1095" s="47" t="s">
        <v>628</v>
      </c>
      <c r="B1095" s="89">
        <f>VLOOKUP(D1095,TabellenSRG!$B$4:$C$2729,2,FALSE)</f>
        <v>354</v>
      </c>
      <c r="C1095" t="str">
        <f t="shared" si="18"/>
        <v>3542</v>
      </c>
      <c r="D1095" t="s">
        <v>364</v>
      </c>
      <c r="E1095">
        <v>4</v>
      </c>
      <c r="N1095" s="36">
        <v>60</v>
      </c>
      <c r="O1095" s="36">
        <v>60</v>
      </c>
      <c r="P1095" s="36">
        <v>70</v>
      </c>
      <c r="Q1095" s="36">
        <v>70</v>
      </c>
      <c r="R1095" s="36">
        <v>60</v>
      </c>
      <c r="S1095" s="36">
        <v>60</v>
      </c>
      <c r="T1095" s="36">
        <v>60</v>
      </c>
    </row>
    <row r="1096" spans="1:20" x14ac:dyDescent="0.2">
      <c r="A1096" s="47" t="s">
        <v>691</v>
      </c>
      <c r="B1096" s="89">
        <f>VLOOKUP(D1096,TabellenSRG!$B$4:$C$2729,2,FALSE)</f>
        <v>355</v>
      </c>
      <c r="C1096" t="str">
        <f t="shared" si="18"/>
        <v>3550</v>
      </c>
      <c r="D1096" t="s">
        <v>365</v>
      </c>
      <c r="E1096">
        <v>2</v>
      </c>
      <c r="N1096" s="36">
        <v>80</v>
      </c>
      <c r="O1096" s="36">
        <v>80</v>
      </c>
      <c r="P1096" s="36">
        <v>80</v>
      </c>
      <c r="Q1096" s="36">
        <v>80</v>
      </c>
      <c r="R1096" s="36">
        <v>80</v>
      </c>
      <c r="S1096" s="36">
        <v>80</v>
      </c>
      <c r="T1096" s="36">
        <v>90</v>
      </c>
    </row>
    <row r="1097" spans="1:20" x14ac:dyDescent="0.2">
      <c r="A1097" s="47" t="s">
        <v>692</v>
      </c>
      <c r="B1097" s="89">
        <f>VLOOKUP(D1097,TabellenSRG!$B$4:$C$2729,2,FALSE)</f>
        <v>355</v>
      </c>
      <c r="C1097" t="str">
        <f t="shared" si="18"/>
        <v>3551</v>
      </c>
      <c r="D1097" t="s">
        <v>365</v>
      </c>
      <c r="E1097">
        <v>3</v>
      </c>
      <c r="N1097" s="36">
        <v>50</v>
      </c>
      <c r="O1097" s="36">
        <v>40</v>
      </c>
      <c r="P1097" s="36">
        <v>40</v>
      </c>
      <c r="Q1097" s="36">
        <v>40</v>
      </c>
      <c r="R1097" s="36">
        <v>30</v>
      </c>
      <c r="S1097" s="36">
        <v>30</v>
      </c>
      <c r="T1097" s="36">
        <v>40</v>
      </c>
    </row>
    <row r="1098" spans="1:20" x14ac:dyDescent="0.2">
      <c r="A1098" s="47" t="s">
        <v>628</v>
      </c>
      <c r="B1098" s="89">
        <f>VLOOKUP(D1098,TabellenSRG!$B$4:$C$2729,2,FALSE)</f>
        <v>355</v>
      </c>
      <c r="C1098" t="str">
        <f t="shared" si="18"/>
        <v>3552</v>
      </c>
      <c r="D1098" t="s">
        <v>365</v>
      </c>
      <c r="E1098">
        <v>4</v>
      </c>
      <c r="N1098" s="36">
        <v>30</v>
      </c>
      <c r="O1098" s="36">
        <v>40</v>
      </c>
      <c r="P1098" s="36">
        <v>40</v>
      </c>
      <c r="Q1098" s="36">
        <v>40</v>
      </c>
      <c r="R1098" s="36">
        <v>40</v>
      </c>
      <c r="S1098" s="36">
        <v>50</v>
      </c>
      <c r="T1098" s="36">
        <v>50</v>
      </c>
    </row>
    <row r="1099" spans="1:20" x14ac:dyDescent="0.2">
      <c r="A1099" s="47" t="s">
        <v>691</v>
      </c>
      <c r="B1099" s="89">
        <f>VLOOKUP(D1099,TabellenSRG!$B$4:$C$2729,2,FALSE)</f>
        <v>356</v>
      </c>
      <c r="C1099" t="str">
        <f t="shared" si="18"/>
        <v>3560</v>
      </c>
      <c r="D1099" t="s">
        <v>366</v>
      </c>
      <c r="E1099">
        <v>2</v>
      </c>
      <c r="N1099" s="36">
        <v>90</v>
      </c>
      <c r="O1099" s="36">
        <v>90</v>
      </c>
      <c r="P1099" s="36">
        <v>90</v>
      </c>
      <c r="Q1099" s="36">
        <v>80</v>
      </c>
      <c r="R1099" s="36">
        <v>90</v>
      </c>
      <c r="S1099" s="36">
        <v>90</v>
      </c>
      <c r="T1099" s="36">
        <v>80</v>
      </c>
    </row>
    <row r="1100" spans="1:20" x14ac:dyDescent="0.2">
      <c r="A1100" s="47" t="s">
        <v>692</v>
      </c>
      <c r="B1100" s="89">
        <f>VLOOKUP(D1100,TabellenSRG!$B$4:$C$2729,2,FALSE)</f>
        <v>356</v>
      </c>
      <c r="C1100" t="str">
        <f t="shared" si="18"/>
        <v>3561</v>
      </c>
      <c r="D1100" t="s">
        <v>366</v>
      </c>
      <c r="E1100">
        <v>3</v>
      </c>
      <c r="N1100" s="36">
        <v>70</v>
      </c>
      <c r="O1100" s="36">
        <v>60</v>
      </c>
      <c r="P1100" s="36">
        <v>60</v>
      </c>
      <c r="Q1100" s="36">
        <v>50</v>
      </c>
      <c r="R1100" s="36">
        <v>60</v>
      </c>
      <c r="S1100" s="36">
        <v>60</v>
      </c>
      <c r="T1100" s="36">
        <v>50</v>
      </c>
    </row>
    <row r="1101" spans="1:20" x14ac:dyDescent="0.2">
      <c r="A1101" s="47" t="s">
        <v>628</v>
      </c>
      <c r="B1101" s="89">
        <f>VLOOKUP(D1101,TabellenSRG!$B$4:$C$2729,2,FALSE)</f>
        <v>356</v>
      </c>
      <c r="C1101" t="str">
        <f t="shared" si="18"/>
        <v>3562</v>
      </c>
      <c r="D1101" t="s">
        <v>366</v>
      </c>
      <c r="E1101">
        <v>4</v>
      </c>
      <c r="N1101" s="36">
        <v>30</v>
      </c>
      <c r="O1101" s="36">
        <v>20</v>
      </c>
      <c r="P1101" s="36">
        <v>20</v>
      </c>
      <c r="Q1101" s="36">
        <v>20</v>
      </c>
      <c r="R1101" s="36">
        <v>30</v>
      </c>
      <c r="S1101" s="36">
        <v>30</v>
      </c>
      <c r="T1101" s="36">
        <v>30</v>
      </c>
    </row>
    <row r="1102" spans="1:20" x14ac:dyDescent="0.2">
      <c r="A1102" s="47" t="s">
        <v>691</v>
      </c>
      <c r="B1102" s="89">
        <f>VLOOKUP(D1102,TabellenSRG!$B$4:$C$2729,2,FALSE)</f>
        <v>357</v>
      </c>
      <c r="C1102" t="str">
        <f t="shared" si="18"/>
        <v>3570</v>
      </c>
      <c r="D1102" t="s">
        <v>367</v>
      </c>
      <c r="E1102">
        <v>2</v>
      </c>
      <c r="N1102" s="36">
        <v>100</v>
      </c>
      <c r="O1102" s="36">
        <v>110</v>
      </c>
      <c r="P1102" s="36">
        <v>130</v>
      </c>
      <c r="Q1102" s="36">
        <v>160</v>
      </c>
      <c r="R1102" s="36">
        <v>170</v>
      </c>
      <c r="S1102" s="36">
        <v>190</v>
      </c>
      <c r="T1102" s="36">
        <v>210</v>
      </c>
    </row>
    <row r="1103" spans="1:20" x14ac:dyDescent="0.2">
      <c r="A1103" s="47" t="s">
        <v>692</v>
      </c>
      <c r="B1103" s="89">
        <f>VLOOKUP(D1103,TabellenSRG!$B$4:$C$2729,2,FALSE)</f>
        <v>357</v>
      </c>
      <c r="C1103" t="str">
        <f t="shared" si="18"/>
        <v>3571</v>
      </c>
      <c r="D1103" t="s">
        <v>367</v>
      </c>
      <c r="E1103">
        <v>3</v>
      </c>
      <c r="N1103" s="36">
        <v>80</v>
      </c>
      <c r="O1103" s="36">
        <v>90</v>
      </c>
      <c r="P1103" s="36">
        <v>110</v>
      </c>
      <c r="Q1103" s="36">
        <v>130</v>
      </c>
      <c r="R1103" s="36">
        <v>150</v>
      </c>
      <c r="S1103" s="36">
        <v>150</v>
      </c>
      <c r="T1103" s="36">
        <v>170</v>
      </c>
    </row>
    <row r="1104" spans="1:20" x14ac:dyDescent="0.2">
      <c r="A1104" s="47" t="s">
        <v>628</v>
      </c>
      <c r="B1104" s="89">
        <f>VLOOKUP(D1104,TabellenSRG!$B$4:$C$2729,2,FALSE)</f>
        <v>357</v>
      </c>
      <c r="C1104" t="str">
        <f t="shared" si="18"/>
        <v>3572</v>
      </c>
      <c r="D1104" t="s">
        <v>367</v>
      </c>
      <c r="E1104">
        <v>4</v>
      </c>
      <c r="N1104" s="36">
        <v>20</v>
      </c>
      <c r="O1104" s="36">
        <v>20</v>
      </c>
      <c r="P1104" s="36">
        <v>30</v>
      </c>
      <c r="Q1104" s="36">
        <v>30</v>
      </c>
      <c r="R1104" s="36">
        <v>40</v>
      </c>
      <c r="S1104" s="36">
        <v>40</v>
      </c>
      <c r="T1104" s="36">
        <v>50</v>
      </c>
    </row>
    <row r="1105" spans="1:20" x14ac:dyDescent="0.2">
      <c r="A1105" s="47" t="s">
        <v>691</v>
      </c>
      <c r="B1105" s="89">
        <f>VLOOKUP(D1105,TabellenSRG!$B$4:$C$2729,2,FALSE)</f>
        <v>358</v>
      </c>
      <c r="C1105" t="str">
        <f t="shared" si="18"/>
        <v>3580</v>
      </c>
      <c r="D1105" t="s">
        <v>368</v>
      </c>
      <c r="E1105">
        <v>2</v>
      </c>
      <c r="N1105" s="36">
        <v>320</v>
      </c>
      <c r="O1105" s="36">
        <v>320</v>
      </c>
      <c r="P1105" s="36">
        <v>320</v>
      </c>
      <c r="Q1105" s="36">
        <v>320</v>
      </c>
      <c r="R1105" s="36">
        <v>310</v>
      </c>
      <c r="S1105" s="36">
        <v>300</v>
      </c>
      <c r="T1105" s="36">
        <v>290</v>
      </c>
    </row>
    <row r="1106" spans="1:20" x14ac:dyDescent="0.2">
      <c r="A1106" s="47" t="s">
        <v>692</v>
      </c>
      <c r="B1106" s="89">
        <f>VLOOKUP(D1106,TabellenSRG!$B$4:$C$2729,2,FALSE)</f>
        <v>358</v>
      </c>
      <c r="C1106" t="str">
        <f t="shared" si="18"/>
        <v>3581</v>
      </c>
      <c r="D1106" t="s">
        <v>368</v>
      </c>
      <c r="E1106">
        <v>3</v>
      </c>
      <c r="N1106" s="36">
        <v>290</v>
      </c>
      <c r="O1106" s="36">
        <v>280</v>
      </c>
      <c r="P1106" s="36">
        <v>270</v>
      </c>
      <c r="Q1106" s="36">
        <v>270</v>
      </c>
      <c r="R1106" s="36">
        <v>260</v>
      </c>
      <c r="S1106" s="36">
        <v>250</v>
      </c>
      <c r="T1106" s="36">
        <v>240</v>
      </c>
    </row>
    <row r="1107" spans="1:20" x14ac:dyDescent="0.2">
      <c r="A1107" s="47" t="s">
        <v>628</v>
      </c>
      <c r="B1107" s="89">
        <f>VLOOKUP(D1107,TabellenSRG!$B$4:$C$2729,2,FALSE)</f>
        <v>358</v>
      </c>
      <c r="C1107" t="str">
        <f t="shared" si="18"/>
        <v>3582</v>
      </c>
      <c r="D1107" t="s">
        <v>368</v>
      </c>
      <c r="E1107">
        <v>4</v>
      </c>
      <c r="N1107" s="36">
        <v>30</v>
      </c>
      <c r="O1107" s="36">
        <v>40</v>
      </c>
      <c r="P1107" s="36">
        <v>50</v>
      </c>
      <c r="Q1107" s="36">
        <v>50</v>
      </c>
      <c r="R1107" s="36">
        <v>40</v>
      </c>
      <c r="S1107" s="36">
        <v>50</v>
      </c>
      <c r="T1107" s="36">
        <v>50</v>
      </c>
    </row>
    <row r="1108" spans="1:20" x14ac:dyDescent="0.2">
      <c r="A1108" s="47" t="s">
        <v>691</v>
      </c>
      <c r="B1108" s="89">
        <f>VLOOKUP(D1108,TabellenSRG!$B$4:$C$2729,2,FALSE)</f>
        <v>359</v>
      </c>
      <c r="C1108" t="str">
        <f t="shared" si="18"/>
        <v>3590</v>
      </c>
      <c r="D1108" t="s">
        <v>369</v>
      </c>
      <c r="E1108">
        <v>2</v>
      </c>
      <c r="N1108" s="36">
        <v>780</v>
      </c>
      <c r="O1108" s="36">
        <v>780</v>
      </c>
      <c r="P1108" s="36">
        <v>760</v>
      </c>
      <c r="Q1108" s="36">
        <v>740</v>
      </c>
      <c r="R1108" s="36">
        <v>760</v>
      </c>
      <c r="S1108" s="36">
        <v>750</v>
      </c>
      <c r="T1108" s="36">
        <v>740</v>
      </c>
    </row>
    <row r="1109" spans="1:20" x14ac:dyDescent="0.2">
      <c r="A1109" s="47" t="s">
        <v>692</v>
      </c>
      <c r="B1109" s="89">
        <f>VLOOKUP(D1109,TabellenSRG!$B$4:$C$2729,2,FALSE)</f>
        <v>359</v>
      </c>
      <c r="C1109" t="str">
        <f t="shared" si="18"/>
        <v>3591</v>
      </c>
      <c r="D1109" t="s">
        <v>369</v>
      </c>
      <c r="E1109">
        <v>3</v>
      </c>
      <c r="N1109" s="36">
        <v>640</v>
      </c>
      <c r="O1109" s="36">
        <v>620</v>
      </c>
      <c r="P1109" s="36">
        <v>600</v>
      </c>
      <c r="Q1109" s="36">
        <v>600</v>
      </c>
      <c r="R1109" s="36">
        <v>610</v>
      </c>
      <c r="S1109" s="36">
        <v>600</v>
      </c>
      <c r="T1109" s="36">
        <v>590</v>
      </c>
    </row>
    <row r="1110" spans="1:20" x14ac:dyDescent="0.2">
      <c r="A1110" s="47" t="s">
        <v>628</v>
      </c>
      <c r="B1110" s="89">
        <f>VLOOKUP(D1110,TabellenSRG!$B$4:$C$2729,2,FALSE)</f>
        <v>359</v>
      </c>
      <c r="C1110" t="str">
        <f t="shared" si="18"/>
        <v>3592</v>
      </c>
      <c r="D1110" t="s">
        <v>369</v>
      </c>
      <c r="E1110">
        <v>4</v>
      </c>
      <c r="N1110" s="36">
        <v>140</v>
      </c>
      <c r="O1110" s="36">
        <v>170</v>
      </c>
      <c r="P1110" s="36">
        <v>170</v>
      </c>
      <c r="Q1110" s="36">
        <v>160</v>
      </c>
      <c r="R1110" s="36">
        <v>160</v>
      </c>
      <c r="S1110" s="36">
        <v>160</v>
      </c>
      <c r="T1110" s="36">
        <v>160</v>
      </c>
    </row>
    <row r="1111" spans="1:20" x14ac:dyDescent="0.2">
      <c r="A1111" s="47" t="s">
        <v>691</v>
      </c>
      <c r="B1111" s="89">
        <f>VLOOKUP(D1111,TabellenSRG!$B$4:$C$2729,2,FALSE)</f>
        <v>360</v>
      </c>
      <c r="C1111" t="str">
        <f t="shared" si="18"/>
        <v>3600</v>
      </c>
      <c r="D1111" t="s">
        <v>370</v>
      </c>
      <c r="E1111">
        <v>2</v>
      </c>
      <c r="N1111" s="36">
        <v>80</v>
      </c>
      <c r="O1111" s="36">
        <v>90</v>
      </c>
      <c r="P1111" s="36">
        <v>110</v>
      </c>
      <c r="Q1111" s="36">
        <v>110</v>
      </c>
      <c r="R1111" s="36">
        <v>140</v>
      </c>
      <c r="S1111" s="36">
        <v>140</v>
      </c>
      <c r="T1111" s="36">
        <v>140</v>
      </c>
    </row>
    <row r="1112" spans="1:20" x14ac:dyDescent="0.2">
      <c r="A1112" s="47" t="s">
        <v>692</v>
      </c>
      <c r="B1112" s="89">
        <f>VLOOKUP(D1112,TabellenSRG!$B$4:$C$2729,2,FALSE)</f>
        <v>360</v>
      </c>
      <c r="C1112" t="str">
        <f t="shared" si="18"/>
        <v>3601</v>
      </c>
      <c r="D1112" t="s">
        <v>370</v>
      </c>
      <c r="E1112">
        <v>3</v>
      </c>
      <c r="N1112" s="36">
        <v>60</v>
      </c>
      <c r="O1112" s="36">
        <v>60</v>
      </c>
      <c r="P1112" s="36">
        <v>80</v>
      </c>
      <c r="Q1112" s="36">
        <v>80</v>
      </c>
      <c r="R1112" s="36">
        <v>110</v>
      </c>
      <c r="S1112" s="36">
        <v>110</v>
      </c>
      <c r="T1112" s="36">
        <v>110</v>
      </c>
    </row>
    <row r="1113" spans="1:20" x14ac:dyDescent="0.2">
      <c r="A1113" s="47" t="s">
        <v>628</v>
      </c>
      <c r="B1113" s="89">
        <f>VLOOKUP(D1113,TabellenSRG!$B$4:$C$2729,2,FALSE)</f>
        <v>360</v>
      </c>
      <c r="C1113" t="str">
        <f t="shared" si="18"/>
        <v>3602</v>
      </c>
      <c r="D1113" t="s">
        <v>370</v>
      </c>
      <c r="E1113">
        <v>4</v>
      </c>
      <c r="N1113" s="36">
        <v>20</v>
      </c>
      <c r="O1113" s="36">
        <v>20</v>
      </c>
      <c r="P1113" s="36">
        <v>30</v>
      </c>
      <c r="Q1113" s="36">
        <v>30</v>
      </c>
      <c r="R1113" s="36">
        <v>30</v>
      </c>
      <c r="S1113" s="36">
        <v>30</v>
      </c>
      <c r="T1113" s="36">
        <v>40</v>
      </c>
    </row>
    <row r="1114" spans="1:20" x14ac:dyDescent="0.2">
      <c r="A1114" s="47" t="s">
        <v>691</v>
      </c>
      <c r="B1114" s="89">
        <f>VLOOKUP(D1114,TabellenSRG!$B$4:$C$2729,2,FALSE)</f>
        <v>361</v>
      </c>
      <c r="C1114" t="str">
        <f t="shared" si="18"/>
        <v>3610</v>
      </c>
      <c r="D1114" t="s">
        <v>371</v>
      </c>
      <c r="E1114">
        <v>2</v>
      </c>
      <c r="N1114" s="36">
        <v>310</v>
      </c>
      <c r="O1114" s="36">
        <v>340</v>
      </c>
      <c r="P1114" s="36">
        <v>350</v>
      </c>
      <c r="Q1114" s="36">
        <v>340</v>
      </c>
      <c r="R1114" s="36">
        <v>360</v>
      </c>
      <c r="S1114" s="36">
        <v>370</v>
      </c>
      <c r="T1114" s="36">
        <v>400</v>
      </c>
    </row>
    <row r="1115" spans="1:20" x14ac:dyDescent="0.2">
      <c r="A1115" s="47" t="s">
        <v>692</v>
      </c>
      <c r="B1115" s="89">
        <f>VLOOKUP(D1115,TabellenSRG!$B$4:$C$2729,2,FALSE)</f>
        <v>361</v>
      </c>
      <c r="C1115" t="str">
        <f t="shared" si="18"/>
        <v>3611</v>
      </c>
      <c r="D1115" t="s">
        <v>371</v>
      </c>
      <c r="E1115">
        <v>3</v>
      </c>
      <c r="N1115" s="36">
        <v>290</v>
      </c>
      <c r="O1115" s="36">
        <v>310</v>
      </c>
      <c r="P1115" s="36">
        <v>310</v>
      </c>
      <c r="Q1115" s="36">
        <v>300</v>
      </c>
      <c r="R1115" s="36">
        <v>310</v>
      </c>
      <c r="S1115" s="36">
        <v>320</v>
      </c>
      <c r="T1115" s="36">
        <v>360</v>
      </c>
    </row>
    <row r="1116" spans="1:20" x14ac:dyDescent="0.2">
      <c r="A1116" s="47" t="s">
        <v>628</v>
      </c>
      <c r="B1116" s="89">
        <f>VLOOKUP(D1116,TabellenSRG!$B$4:$C$2729,2,FALSE)</f>
        <v>361</v>
      </c>
      <c r="C1116" t="str">
        <f t="shared" si="18"/>
        <v>3612</v>
      </c>
      <c r="D1116" t="s">
        <v>371</v>
      </c>
      <c r="E1116">
        <v>4</v>
      </c>
      <c r="N1116" s="36">
        <v>50</v>
      </c>
      <c r="O1116" s="36">
        <v>60</v>
      </c>
      <c r="P1116" s="36">
        <v>70</v>
      </c>
      <c r="Q1116" s="36">
        <v>70</v>
      </c>
      <c r="R1116" s="36">
        <v>80</v>
      </c>
      <c r="S1116" s="36">
        <v>80</v>
      </c>
      <c r="T1116" s="36">
        <v>80</v>
      </c>
    </row>
    <row r="1117" spans="1:20" x14ac:dyDescent="0.2">
      <c r="A1117" s="47" t="s">
        <v>691</v>
      </c>
      <c r="B1117" s="89">
        <f>VLOOKUP(D1117,TabellenSRG!$B$4:$C$2729,2,FALSE)</f>
        <v>363</v>
      </c>
      <c r="C1117" t="str">
        <f t="shared" si="18"/>
        <v>3630</v>
      </c>
      <c r="D1117" t="s">
        <v>373</v>
      </c>
      <c r="E1117">
        <v>2</v>
      </c>
      <c r="N1117" s="36">
        <v>40</v>
      </c>
      <c r="O1117" s="36">
        <v>40</v>
      </c>
      <c r="P1117" s="36">
        <v>40</v>
      </c>
      <c r="Q1117" s="36">
        <v>50</v>
      </c>
      <c r="R1117" s="36">
        <v>50</v>
      </c>
      <c r="S1117" s="36">
        <v>50</v>
      </c>
      <c r="T1117" s="36">
        <v>50</v>
      </c>
    </row>
    <row r="1118" spans="1:20" x14ac:dyDescent="0.2">
      <c r="A1118" s="47" t="s">
        <v>692</v>
      </c>
      <c r="B1118" s="89">
        <f>VLOOKUP(D1118,TabellenSRG!$B$4:$C$2729,2,FALSE)</f>
        <v>363</v>
      </c>
      <c r="C1118" t="str">
        <f t="shared" si="18"/>
        <v>3631</v>
      </c>
      <c r="D1118" t="s">
        <v>373</v>
      </c>
      <c r="E1118">
        <v>3</v>
      </c>
      <c r="N1118" s="36">
        <v>30</v>
      </c>
      <c r="O1118" s="36">
        <v>30</v>
      </c>
      <c r="P1118" s="36">
        <v>30</v>
      </c>
      <c r="Q1118" s="36">
        <v>30</v>
      </c>
      <c r="R1118" s="36">
        <v>30</v>
      </c>
      <c r="S1118" s="36">
        <v>30</v>
      </c>
      <c r="T1118" s="36">
        <v>30</v>
      </c>
    </row>
    <row r="1119" spans="1:20" x14ac:dyDescent="0.2">
      <c r="A1119" s="47" t="s">
        <v>628</v>
      </c>
      <c r="B1119" s="89">
        <f>VLOOKUP(D1119,TabellenSRG!$B$4:$C$2729,2,FALSE)</f>
        <v>363</v>
      </c>
      <c r="C1119" t="str">
        <f t="shared" si="18"/>
        <v>3632</v>
      </c>
      <c r="D1119" t="s">
        <v>373</v>
      </c>
      <c r="E1119">
        <v>4</v>
      </c>
      <c r="N1119" s="36">
        <v>10</v>
      </c>
      <c r="O1119" s="36">
        <v>10</v>
      </c>
      <c r="P1119" s="36">
        <v>10</v>
      </c>
      <c r="Q1119" s="36">
        <v>10</v>
      </c>
      <c r="R1119" s="36">
        <v>10</v>
      </c>
      <c r="S1119" s="36">
        <v>10</v>
      </c>
      <c r="T1119" s="36">
        <v>10</v>
      </c>
    </row>
    <row r="1120" spans="1:20" x14ac:dyDescent="0.2">
      <c r="A1120" s="47" t="s">
        <v>691</v>
      </c>
      <c r="B1120" s="89">
        <f>VLOOKUP(D1120,TabellenSRG!$B$4:$C$2729,2,FALSE)</f>
        <v>364</v>
      </c>
      <c r="C1120" t="str">
        <f t="shared" si="18"/>
        <v>3640</v>
      </c>
      <c r="D1120" t="s">
        <v>374</v>
      </c>
      <c r="E1120">
        <v>2</v>
      </c>
      <c r="N1120" s="36">
        <v>50</v>
      </c>
      <c r="O1120" s="36">
        <v>60</v>
      </c>
      <c r="P1120" s="36">
        <v>70</v>
      </c>
      <c r="Q1120" s="36">
        <v>70</v>
      </c>
      <c r="R1120" s="36">
        <v>70</v>
      </c>
      <c r="S1120" s="36">
        <v>80</v>
      </c>
      <c r="T1120" s="36">
        <v>80</v>
      </c>
    </row>
    <row r="1121" spans="1:20" x14ac:dyDescent="0.2">
      <c r="A1121" s="47" t="s">
        <v>692</v>
      </c>
      <c r="B1121" s="89">
        <f>VLOOKUP(D1121,TabellenSRG!$B$4:$C$2729,2,FALSE)</f>
        <v>364</v>
      </c>
      <c r="C1121" t="str">
        <f t="shared" si="18"/>
        <v>3641</v>
      </c>
      <c r="D1121" t="s">
        <v>374</v>
      </c>
      <c r="E1121">
        <v>3</v>
      </c>
      <c r="N1121" s="36">
        <v>40</v>
      </c>
      <c r="O1121" s="36">
        <v>50</v>
      </c>
      <c r="P1121" s="36">
        <v>50</v>
      </c>
      <c r="Q1121" s="36">
        <v>50</v>
      </c>
      <c r="R1121" s="36">
        <v>50</v>
      </c>
      <c r="S1121" s="36">
        <v>50</v>
      </c>
      <c r="T1121" s="36">
        <v>60</v>
      </c>
    </row>
    <row r="1122" spans="1:20" x14ac:dyDescent="0.2">
      <c r="A1122" s="47" t="s">
        <v>628</v>
      </c>
      <c r="B1122" s="89">
        <f>VLOOKUP(D1122,TabellenSRG!$B$4:$C$2729,2,FALSE)</f>
        <v>364</v>
      </c>
      <c r="C1122" t="str">
        <f t="shared" si="18"/>
        <v>3642</v>
      </c>
      <c r="D1122" t="s">
        <v>374</v>
      </c>
      <c r="E1122">
        <v>4</v>
      </c>
      <c r="N1122" s="36">
        <v>10</v>
      </c>
      <c r="O1122" s="36">
        <v>20</v>
      </c>
      <c r="P1122" s="36">
        <v>30</v>
      </c>
      <c r="Q1122" s="36">
        <v>30</v>
      </c>
      <c r="R1122" s="36">
        <v>30</v>
      </c>
      <c r="S1122" s="36">
        <v>40</v>
      </c>
      <c r="T1122" s="36">
        <v>40</v>
      </c>
    </row>
    <row r="1123" spans="1:20" x14ac:dyDescent="0.2">
      <c r="A1123" s="47" t="s">
        <v>691</v>
      </c>
      <c r="B1123" s="89">
        <f>VLOOKUP(D1123,TabellenSRG!$B$4:$C$2729,2,FALSE)</f>
        <v>365</v>
      </c>
      <c r="C1123" t="str">
        <f t="shared" si="18"/>
        <v>3650</v>
      </c>
      <c r="D1123" t="s">
        <v>375</v>
      </c>
      <c r="E1123">
        <v>2</v>
      </c>
      <c r="N1123" s="36">
        <v>70</v>
      </c>
      <c r="O1123" s="36">
        <v>70</v>
      </c>
      <c r="P1123" s="36">
        <v>80</v>
      </c>
      <c r="Q1123" s="36">
        <v>70</v>
      </c>
      <c r="R1123" s="36">
        <v>70</v>
      </c>
      <c r="S1123" s="36">
        <v>70</v>
      </c>
      <c r="T1123" s="36">
        <v>70</v>
      </c>
    </row>
    <row r="1124" spans="1:20" x14ac:dyDescent="0.2">
      <c r="A1124" s="47" t="s">
        <v>692</v>
      </c>
      <c r="B1124" s="89">
        <f>VLOOKUP(D1124,TabellenSRG!$B$4:$C$2729,2,FALSE)</f>
        <v>365</v>
      </c>
      <c r="C1124" t="str">
        <f t="shared" si="18"/>
        <v>3651</v>
      </c>
      <c r="D1124" t="s">
        <v>375</v>
      </c>
      <c r="E1124">
        <v>3</v>
      </c>
      <c r="N1124" s="36">
        <v>60</v>
      </c>
      <c r="O1124" s="36">
        <v>60</v>
      </c>
      <c r="P1124" s="36">
        <v>60</v>
      </c>
      <c r="Q1124" s="36">
        <v>60</v>
      </c>
      <c r="R1124" s="36">
        <v>50</v>
      </c>
      <c r="S1124" s="36">
        <v>50</v>
      </c>
      <c r="T1124" s="36">
        <v>50</v>
      </c>
    </row>
    <row r="1125" spans="1:20" x14ac:dyDescent="0.2">
      <c r="A1125" s="47" t="s">
        <v>628</v>
      </c>
      <c r="B1125" s="89">
        <f>VLOOKUP(D1125,TabellenSRG!$B$4:$C$2729,2,FALSE)</f>
        <v>365</v>
      </c>
      <c r="C1125" t="str">
        <f t="shared" si="18"/>
        <v>3652</v>
      </c>
      <c r="D1125" t="s">
        <v>375</v>
      </c>
      <c r="E1125">
        <v>4</v>
      </c>
      <c r="N1125" s="36">
        <v>10</v>
      </c>
      <c r="O1125" s="36">
        <v>10</v>
      </c>
      <c r="P1125" s="36">
        <v>20</v>
      </c>
      <c r="Q1125" s="36">
        <v>20</v>
      </c>
      <c r="R1125" s="36">
        <v>20</v>
      </c>
      <c r="S1125" s="36">
        <v>20</v>
      </c>
      <c r="T1125" s="36">
        <v>20</v>
      </c>
    </row>
    <row r="1126" spans="1:20" x14ac:dyDescent="0.2">
      <c r="A1126" s="47" t="s">
        <v>691</v>
      </c>
      <c r="B1126" s="89">
        <f>VLOOKUP(D1126,TabellenSRG!$B$4:$C$2729,2,FALSE)</f>
        <v>366</v>
      </c>
      <c r="C1126" t="str">
        <f t="shared" si="18"/>
        <v>3660</v>
      </c>
      <c r="D1126" t="s">
        <v>376</v>
      </c>
      <c r="E1126">
        <v>2</v>
      </c>
      <c r="N1126" s="36">
        <v>1500</v>
      </c>
      <c r="O1126" s="36">
        <v>1690</v>
      </c>
      <c r="P1126" s="36">
        <v>1910</v>
      </c>
      <c r="Q1126" s="36">
        <v>2100</v>
      </c>
      <c r="R1126" s="36">
        <v>2190</v>
      </c>
      <c r="S1126" s="36">
        <v>2140</v>
      </c>
      <c r="T1126" s="36">
        <v>2020</v>
      </c>
    </row>
    <row r="1127" spans="1:20" x14ac:dyDescent="0.2">
      <c r="A1127" s="47" t="s">
        <v>692</v>
      </c>
      <c r="B1127" s="89">
        <f>VLOOKUP(D1127,TabellenSRG!$B$4:$C$2729,2,FALSE)</f>
        <v>366</v>
      </c>
      <c r="C1127" t="str">
        <f t="shared" si="18"/>
        <v>3661</v>
      </c>
      <c r="D1127" t="s">
        <v>376</v>
      </c>
      <c r="E1127">
        <v>3</v>
      </c>
      <c r="N1127" s="36">
        <v>1200</v>
      </c>
      <c r="O1127" s="36">
        <v>1360</v>
      </c>
      <c r="P1127" s="36">
        <v>1520</v>
      </c>
      <c r="Q1127" s="36">
        <v>1670</v>
      </c>
      <c r="R1127" s="36">
        <v>1700</v>
      </c>
      <c r="S1127" s="36">
        <v>1660</v>
      </c>
      <c r="T1127" s="36">
        <v>1530</v>
      </c>
    </row>
    <row r="1128" spans="1:20" x14ac:dyDescent="0.2">
      <c r="A1128" s="47" t="s">
        <v>628</v>
      </c>
      <c r="B1128" s="89">
        <f>VLOOKUP(D1128,TabellenSRG!$B$4:$C$2729,2,FALSE)</f>
        <v>366</v>
      </c>
      <c r="C1128" t="str">
        <f t="shared" si="18"/>
        <v>3662</v>
      </c>
      <c r="D1128" t="s">
        <v>376</v>
      </c>
      <c r="E1128">
        <v>4</v>
      </c>
      <c r="N1128" s="36">
        <v>410</v>
      </c>
      <c r="O1128" s="36">
        <v>450</v>
      </c>
      <c r="P1128" s="36">
        <v>510</v>
      </c>
      <c r="Q1128" s="36">
        <v>530</v>
      </c>
      <c r="R1128" s="36">
        <v>530</v>
      </c>
      <c r="S1128" s="36">
        <v>540</v>
      </c>
      <c r="T1128" s="36">
        <v>590</v>
      </c>
    </row>
    <row r="1129" spans="1:20" x14ac:dyDescent="0.2">
      <c r="A1129" s="47" t="s">
        <v>691</v>
      </c>
      <c r="B1129" s="89">
        <f>VLOOKUP(D1129,TabellenSRG!$B$4:$C$2729,2,FALSE)</f>
        <v>367</v>
      </c>
      <c r="C1129" t="str">
        <f t="shared" si="18"/>
        <v>3670</v>
      </c>
      <c r="D1129" t="s">
        <v>377</v>
      </c>
      <c r="E1129">
        <v>2</v>
      </c>
      <c r="N1129" s="36">
        <v>160</v>
      </c>
      <c r="O1129" s="36">
        <v>180</v>
      </c>
      <c r="P1129" s="36">
        <v>180</v>
      </c>
      <c r="Q1129" s="36">
        <v>150</v>
      </c>
      <c r="R1129" s="36">
        <v>140</v>
      </c>
      <c r="S1129" s="36">
        <v>120</v>
      </c>
      <c r="T1129" s="36">
        <v>90</v>
      </c>
    </row>
    <row r="1130" spans="1:20" x14ac:dyDescent="0.2">
      <c r="A1130" s="47" t="s">
        <v>692</v>
      </c>
      <c r="B1130" s="89">
        <f>VLOOKUP(D1130,TabellenSRG!$B$4:$C$2729,2,FALSE)</f>
        <v>367</v>
      </c>
      <c r="C1130" t="str">
        <f t="shared" si="18"/>
        <v>3671</v>
      </c>
      <c r="D1130" t="s">
        <v>377</v>
      </c>
      <c r="E1130">
        <v>3</v>
      </c>
      <c r="N1130" s="36">
        <v>150</v>
      </c>
      <c r="O1130" s="36">
        <v>160</v>
      </c>
      <c r="P1130" s="36">
        <v>160</v>
      </c>
      <c r="Q1130" s="36">
        <v>130</v>
      </c>
      <c r="R1130" s="36">
        <v>120</v>
      </c>
      <c r="S1130" s="36">
        <v>100</v>
      </c>
      <c r="T1130" s="36">
        <v>70</v>
      </c>
    </row>
    <row r="1131" spans="1:20" x14ac:dyDescent="0.2">
      <c r="A1131" s="47" t="s">
        <v>628</v>
      </c>
      <c r="B1131" s="89">
        <f>VLOOKUP(D1131,TabellenSRG!$B$4:$C$2729,2,FALSE)</f>
        <v>367</v>
      </c>
      <c r="C1131" t="str">
        <f t="shared" si="18"/>
        <v>3672</v>
      </c>
      <c r="D1131" t="s">
        <v>377</v>
      </c>
      <c r="E1131">
        <v>4</v>
      </c>
      <c r="N1131" s="36">
        <v>20</v>
      </c>
      <c r="O1131" s="36">
        <v>30</v>
      </c>
      <c r="P1131" s="36">
        <v>40</v>
      </c>
      <c r="Q1131" s="36">
        <v>30</v>
      </c>
      <c r="R1131" s="36">
        <v>30</v>
      </c>
      <c r="S1131" s="36">
        <v>30</v>
      </c>
      <c r="T1131" s="36">
        <v>30</v>
      </c>
    </row>
    <row r="1132" spans="1:20" x14ac:dyDescent="0.2">
      <c r="A1132" s="47" t="s">
        <v>691</v>
      </c>
      <c r="B1132" s="89">
        <f>VLOOKUP(D1132,TabellenSRG!$B$4:$C$2729,2,FALSE)</f>
        <v>368</v>
      </c>
      <c r="C1132" t="str">
        <f t="shared" si="18"/>
        <v>3680</v>
      </c>
      <c r="D1132" t="s">
        <v>378</v>
      </c>
      <c r="E1132">
        <v>2</v>
      </c>
      <c r="N1132" s="36" t="s">
        <v>617</v>
      </c>
      <c r="O1132" s="36" t="s">
        <v>617</v>
      </c>
      <c r="P1132" s="36">
        <v>110</v>
      </c>
      <c r="Q1132" s="36">
        <v>160</v>
      </c>
      <c r="R1132" s="36">
        <v>180</v>
      </c>
      <c r="S1132" s="36">
        <v>230</v>
      </c>
      <c r="T1132" s="36">
        <v>260</v>
      </c>
    </row>
    <row r="1133" spans="1:20" x14ac:dyDescent="0.2">
      <c r="A1133" s="47" t="s">
        <v>692</v>
      </c>
      <c r="B1133" s="89">
        <f>VLOOKUP(D1133,TabellenSRG!$B$4:$C$2729,2,FALSE)</f>
        <v>368</v>
      </c>
      <c r="C1133" t="str">
        <f t="shared" si="18"/>
        <v>3681</v>
      </c>
      <c r="D1133" t="s">
        <v>378</v>
      </c>
      <c r="E1133">
        <v>3</v>
      </c>
      <c r="N1133" s="36" t="s">
        <v>617</v>
      </c>
      <c r="O1133" s="36" t="s">
        <v>617</v>
      </c>
      <c r="P1133" s="36">
        <v>90</v>
      </c>
      <c r="Q1133" s="36">
        <v>130</v>
      </c>
      <c r="R1133" s="36">
        <v>150</v>
      </c>
      <c r="S1133" s="36">
        <v>210</v>
      </c>
      <c r="T1133" s="36">
        <v>220</v>
      </c>
    </row>
    <row r="1134" spans="1:20" x14ac:dyDescent="0.2">
      <c r="A1134" s="47" t="s">
        <v>628</v>
      </c>
      <c r="B1134" s="89">
        <f>VLOOKUP(D1134,TabellenSRG!$B$4:$C$2729,2,FALSE)</f>
        <v>368</v>
      </c>
      <c r="C1134" t="str">
        <f t="shared" si="18"/>
        <v>3682</v>
      </c>
      <c r="D1134" t="s">
        <v>378</v>
      </c>
      <c r="E1134">
        <v>4</v>
      </c>
      <c r="N1134" s="36" t="s">
        <v>617</v>
      </c>
      <c r="O1134" s="36" t="s">
        <v>617</v>
      </c>
      <c r="P1134" s="36">
        <v>30</v>
      </c>
      <c r="Q1134" s="36">
        <v>40</v>
      </c>
      <c r="R1134" s="36">
        <v>40</v>
      </c>
      <c r="S1134" s="36">
        <v>60</v>
      </c>
      <c r="T1134" s="36">
        <v>60</v>
      </c>
    </row>
    <row r="1135" spans="1:20" x14ac:dyDescent="0.2">
      <c r="A1135" s="47" t="s">
        <v>691</v>
      </c>
      <c r="B1135" s="89">
        <f>VLOOKUP(D1135,TabellenSRG!$B$4:$C$2729,2,FALSE)</f>
        <v>369</v>
      </c>
      <c r="C1135" t="str">
        <f t="shared" si="18"/>
        <v>3690</v>
      </c>
      <c r="D1135" t="s">
        <v>379</v>
      </c>
      <c r="E1135">
        <v>2</v>
      </c>
      <c r="N1135" s="36">
        <v>80</v>
      </c>
      <c r="O1135" s="36">
        <v>70</v>
      </c>
      <c r="P1135" s="36">
        <v>70</v>
      </c>
      <c r="Q1135" s="36">
        <v>70</v>
      </c>
      <c r="R1135" s="36">
        <v>80</v>
      </c>
      <c r="S1135" s="36">
        <v>70</v>
      </c>
      <c r="T1135" s="36">
        <v>80</v>
      </c>
    </row>
    <row r="1136" spans="1:20" x14ac:dyDescent="0.2">
      <c r="A1136" s="47" t="s">
        <v>692</v>
      </c>
      <c r="B1136" s="89">
        <f>VLOOKUP(D1136,TabellenSRG!$B$4:$C$2729,2,FALSE)</f>
        <v>369</v>
      </c>
      <c r="C1136" t="str">
        <f t="shared" si="18"/>
        <v>3691</v>
      </c>
      <c r="D1136" t="s">
        <v>379</v>
      </c>
      <c r="E1136">
        <v>3</v>
      </c>
      <c r="N1136" s="36">
        <v>70</v>
      </c>
      <c r="O1136" s="36">
        <v>60</v>
      </c>
      <c r="P1136" s="36">
        <v>60</v>
      </c>
      <c r="Q1136" s="36">
        <v>60</v>
      </c>
      <c r="R1136" s="36">
        <v>60</v>
      </c>
      <c r="S1136" s="36">
        <v>60</v>
      </c>
      <c r="T1136" s="36">
        <v>60</v>
      </c>
    </row>
    <row r="1137" spans="1:20" x14ac:dyDescent="0.2">
      <c r="A1137" s="47" t="s">
        <v>628</v>
      </c>
      <c r="B1137" s="89">
        <f>VLOOKUP(D1137,TabellenSRG!$B$4:$C$2729,2,FALSE)</f>
        <v>369</v>
      </c>
      <c r="C1137" t="str">
        <f t="shared" si="18"/>
        <v>3692</v>
      </c>
      <c r="D1137" t="s">
        <v>379</v>
      </c>
      <c r="E1137">
        <v>4</v>
      </c>
      <c r="N1137" s="36">
        <v>10</v>
      </c>
      <c r="O1137" s="36">
        <v>10</v>
      </c>
      <c r="P1137" s="36">
        <v>10</v>
      </c>
      <c r="Q1137" s="36">
        <v>10</v>
      </c>
      <c r="R1137" s="36">
        <v>10</v>
      </c>
      <c r="S1137" s="36">
        <v>20</v>
      </c>
      <c r="T1137" s="36">
        <v>20</v>
      </c>
    </row>
    <row r="1138" spans="1:20" x14ac:dyDescent="0.2">
      <c r="A1138" s="47" t="s">
        <v>691</v>
      </c>
      <c r="B1138" s="89">
        <f>VLOOKUP(D1138,TabellenSRG!$B$4:$C$2729,2,FALSE)</f>
        <v>370</v>
      </c>
      <c r="C1138" t="str">
        <f t="shared" si="18"/>
        <v>3700</v>
      </c>
      <c r="D1138" t="s">
        <v>380</v>
      </c>
      <c r="E1138">
        <v>2</v>
      </c>
      <c r="N1138" s="36">
        <v>150</v>
      </c>
      <c r="O1138" s="36">
        <v>160</v>
      </c>
      <c r="P1138" s="36">
        <v>160</v>
      </c>
      <c r="Q1138" s="36">
        <v>160</v>
      </c>
      <c r="R1138" s="36">
        <v>160</v>
      </c>
      <c r="S1138" s="36">
        <v>150</v>
      </c>
      <c r="T1138" s="36">
        <v>150</v>
      </c>
    </row>
    <row r="1139" spans="1:20" x14ac:dyDescent="0.2">
      <c r="A1139" s="47" t="s">
        <v>692</v>
      </c>
      <c r="B1139" s="89">
        <f>VLOOKUP(D1139,TabellenSRG!$B$4:$C$2729,2,FALSE)</f>
        <v>370</v>
      </c>
      <c r="C1139" t="str">
        <f t="shared" si="18"/>
        <v>3701</v>
      </c>
      <c r="D1139" t="s">
        <v>380</v>
      </c>
      <c r="E1139">
        <v>3</v>
      </c>
      <c r="N1139" s="36">
        <v>120</v>
      </c>
      <c r="O1139" s="36">
        <v>130</v>
      </c>
      <c r="P1139" s="36">
        <v>120</v>
      </c>
      <c r="Q1139" s="36">
        <v>130</v>
      </c>
      <c r="R1139" s="36">
        <v>130</v>
      </c>
      <c r="S1139" s="36">
        <v>110</v>
      </c>
      <c r="T1139" s="36">
        <v>110</v>
      </c>
    </row>
    <row r="1140" spans="1:20" x14ac:dyDescent="0.2">
      <c r="A1140" s="47" t="s">
        <v>628</v>
      </c>
      <c r="B1140" s="89">
        <f>VLOOKUP(D1140,TabellenSRG!$B$4:$C$2729,2,FALSE)</f>
        <v>370</v>
      </c>
      <c r="C1140" t="str">
        <f t="shared" si="18"/>
        <v>3702</v>
      </c>
      <c r="D1140" t="s">
        <v>380</v>
      </c>
      <c r="E1140">
        <v>4</v>
      </c>
      <c r="N1140" s="36">
        <v>40</v>
      </c>
      <c r="O1140" s="36">
        <v>40</v>
      </c>
      <c r="P1140" s="36">
        <v>40</v>
      </c>
      <c r="Q1140" s="36">
        <v>50</v>
      </c>
      <c r="R1140" s="36">
        <v>50</v>
      </c>
      <c r="S1140" s="36">
        <v>40</v>
      </c>
      <c r="T1140" s="36">
        <v>40</v>
      </c>
    </row>
    <row r="1141" spans="1:20" x14ac:dyDescent="0.2">
      <c r="A1141" s="47" t="s">
        <v>691</v>
      </c>
      <c r="B1141" s="89">
        <f>VLOOKUP(D1141,TabellenSRG!$B$4:$C$2729,2,FALSE)</f>
        <v>371</v>
      </c>
      <c r="C1141" t="str">
        <f t="shared" si="18"/>
        <v>3710</v>
      </c>
      <c r="D1141" t="s">
        <v>381</v>
      </c>
      <c r="E1141">
        <v>2</v>
      </c>
      <c r="N1141" s="36">
        <v>670</v>
      </c>
      <c r="O1141" s="36">
        <v>530</v>
      </c>
      <c r="P1141" s="36">
        <v>570</v>
      </c>
      <c r="Q1141" s="36">
        <v>630</v>
      </c>
      <c r="R1141" s="36">
        <v>680</v>
      </c>
      <c r="S1141" s="36">
        <v>840</v>
      </c>
      <c r="T1141" s="36">
        <v>990</v>
      </c>
    </row>
    <row r="1142" spans="1:20" x14ac:dyDescent="0.2">
      <c r="A1142" s="47" t="s">
        <v>692</v>
      </c>
      <c r="B1142" s="89">
        <f>VLOOKUP(D1142,TabellenSRG!$B$4:$C$2729,2,FALSE)</f>
        <v>371</v>
      </c>
      <c r="C1142" t="str">
        <f t="shared" si="18"/>
        <v>3711</v>
      </c>
      <c r="D1142" t="s">
        <v>381</v>
      </c>
      <c r="E1142">
        <v>3</v>
      </c>
      <c r="N1142" s="36">
        <v>570</v>
      </c>
      <c r="O1142" s="36">
        <v>420</v>
      </c>
      <c r="P1142" s="36">
        <v>420</v>
      </c>
      <c r="Q1142" s="36">
        <v>490</v>
      </c>
      <c r="R1142" s="36">
        <v>540</v>
      </c>
      <c r="S1142" s="36">
        <v>660</v>
      </c>
      <c r="T1142" s="36">
        <v>790</v>
      </c>
    </row>
    <row r="1143" spans="1:20" x14ac:dyDescent="0.2">
      <c r="A1143" s="47" t="s">
        <v>628</v>
      </c>
      <c r="B1143" s="89">
        <f>VLOOKUP(D1143,TabellenSRG!$B$4:$C$2729,2,FALSE)</f>
        <v>371</v>
      </c>
      <c r="C1143" t="str">
        <f t="shared" si="18"/>
        <v>3712</v>
      </c>
      <c r="D1143" t="s">
        <v>381</v>
      </c>
      <c r="E1143">
        <v>4</v>
      </c>
      <c r="N1143" s="36">
        <v>150</v>
      </c>
      <c r="O1143" s="36">
        <v>120</v>
      </c>
      <c r="P1143" s="36">
        <v>160</v>
      </c>
      <c r="Q1143" s="36">
        <v>140</v>
      </c>
      <c r="R1143" s="36">
        <v>160</v>
      </c>
      <c r="S1143" s="36">
        <v>190</v>
      </c>
      <c r="T1143" s="36">
        <v>230</v>
      </c>
    </row>
    <row r="1144" spans="1:20" x14ac:dyDescent="0.2">
      <c r="A1144" s="47" t="s">
        <v>691</v>
      </c>
      <c r="B1144" s="89">
        <f>VLOOKUP(D1144,TabellenSRG!$B$4:$C$2729,2,FALSE)</f>
        <v>372</v>
      </c>
      <c r="C1144" t="str">
        <f t="shared" si="18"/>
        <v>3720</v>
      </c>
      <c r="D1144" t="s">
        <v>382</v>
      </c>
      <c r="E1144">
        <v>2</v>
      </c>
      <c r="N1144" s="36">
        <v>200</v>
      </c>
      <c r="O1144" s="36">
        <v>220</v>
      </c>
      <c r="P1144" s="36">
        <v>200</v>
      </c>
      <c r="Q1144" s="36">
        <v>210</v>
      </c>
      <c r="R1144" s="36">
        <v>320</v>
      </c>
      <c r="S1144" s="36">
        <v>320</v>
      </c>
      <c r="T1144" s="36">
        <v>330</v>
      </c>
    </row>
    <row r="1145" spans="1:20" x14ac:dyDescent="0.2">
      <c r="A1145" s="47" t="s">
        <v>692</v>
      </c>
      <c r="B1145" s="89">
        <f>VLOOKUP(D1145,TabellenSRG!$B$4:$C$2729,2,FALSE)</f>
        <v>372</v>
      </c>
      <c r="C1145" t="str">
        <f t="shared" si="18"/>
        <v>3721</v>
      </c>
      <c r="D1145" t="s">
        <v>382</v>
      </c>
      <c r="E1145">
        <v>3</v>
      </c>
      <c r="N1145" s="36">
        <v>170</v>
      </c>
      <c r="O1145" s="36">
        <v>170</v>
      </c>
      <c r="P1145" s="36">
        <v>140</v>
      </c>
      <c r="Q1145" s="36">
        <v>150</v>
      </c>
      <c r="R1145" s="36">
        <v>240</v>
      </c>
      <c r="S1145" s="36">
        <v>220</v>
      </c>
      <c r="T1145" s="36">
        <v>230</v>
      </c>
    </row>
    <row r="1146" spans="1:20" x14ac:dyDescent="0.2">
      <c r="A1146" s="47" t="s">
        <v>628</v>
      </c>
      <c r="B1146" s="89">
        <f>VLOOKUP(D1146,TabellenSRG!$B$4:$C$2729,2,FALSE)</f>
        <v>372</v>
      </c>
      <c r="C1146" t="str">
        <f t="shared" si="18"/>
        <v>3722</v>
      </c>
      <c r="D1146" t="s">
        <v>382</v>
      </c>
      <c r="E1146">
        <v>4</v>
      </c>
      <c r="N1146" s="36">
        <v>50</v>
      </c>
      <c r="O1146" s="36">
        <v>60</v>
      </c>
      <c r="P1146" s="36">
        <v>80</v>
      </c>
      <c r="Q1146" s="36">
        <v>70</v>
      </c>
      <c r="R1146" s="36">
        <v>100</v>
      </c>
      <c r="S1146" s="36">
        <v>110</v>
      </c>
      <c r="T1146" s="36">
        <v>100</v>
      </c>
    </row>
    <row r="1147" spans="1:20" x14ac:dyDescent="0.2">
      <c r="A1147" s="47" t="s">
        <v>691</v>
      </c>
      <c r="B1147" s="89">
        <f>VLOOKUP(D1147,TabellenSRG!$B$4:$C$2729,2,FALSE)</f>
        <v>373</v>
      </c>
      <c r="C1147" t="str">
        <f t="shared" si="18"/>
        <v>3730</v>
      </c>
      <c r="D1147" t="s">
        <v>383</v>
      </c>
      <c r="E1147">
        <v>2</v>
      </c>
      <c r="N1147" s="36">
        <v>1530</v>
      </c>
      <c r="O1147" s="36">
        <v>1640</v>
      </c>
      <c r="P1147" s="36">
        <v>1650</v>
      </c>
      <c r="Q1147" s="36">
        <v>1660</v>
      </c>
      <c r="R1147" s="36">
        <v>1620</v>
      </c>
      <c r="S1147" s="36">
        <v>1620</v>
      </c>
      <c r="T1147" s="36">
        <v>1580</v>
      </c>
    </row>
    <row r="1148" spans="1:20" x14ac:dyDescent="0.2">
      <c r="A1148" s="47" t="s">
        <v>692</v>
      </c>
      <c r="B1148" s="89">
        <f>VLOOKUP(D1148,TabellenSRG!$B$4:$C$2729,2,FALSE)</f>
        <v>373</v>
      </c>
      <c r="C1148" t="str">
        <f t="shared" si="18"/>
        <v>3731</v>
      </c>
      <c r="D1148" t="s">
        <v>383</v>
      </c>
      <c r="E1148">
        <v>3</v>
      </c>
      <c r="N1148" s="36">
        <v>1130</v>
      </c>
      <c r="O1148" s="36">
        <v>1200</v>
      </c>
      <c r="P1148" s="36">
        <v>1210</v>
      </c>
      <c r="Q1148" s="36">
        <v>1210</v>
      </c>
      <c r="R1148" s="36">
        <v>1190</v>
      </c>
      <c r="S1148" s="36">
        <v>1190</v>
      </c>
      <c r="T1148" s="36">
        <v>1160</v>
      </c>
    </row>
    <row r="1149" spans="1:20" x14ac:dyDescent="0.2">
      <c r="A1149" s="47" t="s">
        <v>628</v>
      </c>
      <c r="B1149" s="89">
        <f>VLOOKUP(D1149,TabellenSRG!$B$4:$C$2729,2,FALSE)</f>
        <v>373</v>
      </c>
      <c r="C1149" t="str">
        <f t="shared" si="18"/>
        <v>3732</v>
      </c>
      <c r="D1149" t="s">
        <v>383</v>
      </c>
      <c r="E1149">
        <v>4</v>
      </c>
      <c r="N1149" s="36">
        <v>370</v>
      </c>
      <c r="O1149" s="36">
        <v>410</v>
      </c>
      <c r="P1149" s="36">
        <v>410</v>
      </c>
      <c r="Q1149" s="36">
        <v>400</v>
      </c>
      <c r="R1149" s="36">
        <v>370</v>
      </c>
      <c r="S1149" s="36">
        <v>390</v>
      </c>
      <c r="T1149" s="36">
        <v>390</v>
      </c>
    </row>
    <row r="1150" spans="1:20" x14ac:dyDescent="0.2">
      <c r="A1150" s="47" t="s">
        <v>691</v>
      </c>
      <c r="B1150" s="89">
        <f>VLOOKUP(D1150,TabellenSRG!$B$4:$C$2729,2,FALSE)</f>
        <v>374</v>
      </c>
      <c r="C1150" t="str">
        <f t="shared" si="18"/>
        <v>3740</v>
      </c>
      <c r="D1150" t="s">
        <v>384</v>
      </c>
      <c r="E1150">
        <v>2</v>
      </c>
      <c r="N1150" s="36">
        <v>30</v>
      </c>
      <c r="O1150" s="36">
        <v>30</v>
      </c>
      <c r="P1150" s="36">
        <v>30</v>
      </c>
      <c r="Q1150" s="36">
        <v>30</v>
      </c>
      <c r="R1150" s="36">
        <v>30</v>
      </c>
      <c r="S1150" s="36">
        <v>40</v>
      </c>
      <c r="T1150" s="36">
        <v>40</v>
      </c>
    </row>
    <row r="1151" spans="1:20" x14ac:dyDescent="0.2">
      <c r="A1151" s="47" t="s">
        <v>692</v>
      </c>
      <c r="B1151" s="89">
        <f>VLOOKUP(D1151,TabellenSRG!$B$4:$C$2729,2,FALSE)</f>
        <v>374</v>
      </c>
      <c r="C1151" t="str">
        <f t="shared" si="18"/>
        <v>3741</v>
      </c>
      <c r="D1151" t="s">
        <v>384</v>
      </c>
      <c r="E1151">
        <v>3</v>
      </c>
      <c r="N1151" s="36">
        <v>20</v>
      </c>
      <c r="O1151" s="36">
        <v>20</v>
      </c>
      <c r="P1151" s="36">
        <v>20</v>
      </c>
      <c r="Q1151" s="36">
        <v>20</v>
      </c>
      <c r="R1151" s="36">
        <v>20</v>
      </c>
      <c r="S1151" s="36">
        <v>30</v>
      </c>
      <c r="T1151" s="36">
        <v>30</v>
      </c>
    </row>
    <row r="1152" spans="1:20" x14ac:dyDescent="0.2">
      <c r="A1152" s="47" t="s">
        <v>628</v>
      </c>
      <c r="B1152" s="89">
        <f>VLOOKUP(D1152,TabellenSRG!$B$4:$C$2729,2,FALSE)</f>
        <v>374</v>
      </c>
      <c r="C1152" t="str">
        <f t="shared" si="18"/>
        <v>3742</v>
      </c>
      <c r="D1152" t="s">
        <v>384</v>
      </c>
      <c r="E1152">
        <v>4</v>
      </c>
      <c r="N1152" s="36">
        <v>10</v>
      </c>
      <c r="O1152" s="36">
        <v>10</v>
      </c>
      <c r="P1152" s="36">
        <v>10</v>
      </c>
      <c r="Q1152" s="36">
        <v>10</v>
      </c>
      <c r="R1152" s="36">
        <v>20</v>
      </c>
      <c r="S1152" s="36">
        <v>20</v>
      </c>
      <c r="T1152" s="36">
        <v>20</v>
      </c>
    </row>
    <row r="1153" spans="1:20" x14ac:dyDescent="0.2">
      <c r="A1153" s="47" t="s">
        <v>691</v>
      </c>
      <c r="B1153" s="89">
        <f>VLOOKUP(D1153,TabellenSRG!$B$4:$C$2729,2,FALSE)</f>
        <v>375</v>
      </c>
      <c r="C1153" t="str">
        <f t="shared" si="18"/>
        <v>3750</v>
      </c>
      <c r="D1153" t="s">
        <v>385</v>
      </c>
      <c r="E1153">
        <v>2</v>
      </c>
      <c r="N1153" s="36">
        <v>130</v>
      </c>
      <c r="O1153" s="36">
        <v>140</v>
      </c>
      <c r="P1153" s="36">
        <v>140</v>
      </c>
      <c r="Q1153" s="36">
        <v>140</v>
      </c>
      <c r="R1153" s="36">
        <v>160</v>
      </c>
      <c r="S1153" s="36">
        <v>170</v>
      </c>
      <c r="T1153" s="36">
        <v>170</v>
      </c>
    </row>
    <row r="1154" spans="1:20" x14ac:dyDescent="0.2">
      <c r="A1154" s="47" t="s">
        <v>692</v>
      </c>
      <c r="B1154" s="89">
        <f>VLOOKUP(D1154,TabellenSRG!$B$4:$C$2729,2,FALSE)</f>
        <v>375</v>
      </c>
      <c r="C1154" t="str">
        <f t="shared" si="18"/>
        <v>3751</v>
      </c>
      <c r="D1154" t="s">
        <v>385</v>
      </c>
      <c r="E1154">
        <v>3</v>
      </c>
      <c r="N1154" s="36">
        <v>100</v>
      </c>
      <c r="O1154" s="36">
        <v>100</v>
      </c>
      <c r="P1154" s="36">
        <v>100</v>
      </c>
      <c r="Q1154" s="36">
        <v>100</v>
      </c>
      <c r="R1154" s="36">
        <v>110</v>
      </c>
      <c r="S1154" s="36">
        <v>120</v>
      </c>
      <c r="T1154" s="36">
        <v>110</v>
      </c>
    </row>
    <row r="1155" spans="1:20" x14ac:dyDescent="0.2">
      <c r="A1155" s="47" t="s">
        <v>628</v>
      </c>
      <c r="B1155" s="89">
        <f>VLOOKUP(D1155,TabellenSRG!$B$4:$C$2729,2,FALSE)</f>
        <v>375</v>
      </c>
      <c r="C1155" t="str">
        <f t="shared" si="18"/>
        <v>3752</v>
      </c>
      <c r="D1155" t="s">
        <v>385</v>
      </c>
      <c r="E1155">
        <v>4</v>
      </c>
      <c r="N1155" s="36">
        <v>40</v>
      </c>
      <c r="O1155" s="36">
        <v>50</v>
      </c>
      <c r="P1155" s="36">
        <v>50</v>
      </c>
      <c r="Q1155" s="36">
        <v>50</v>
      </c>
      <c r="R1155" s="36">
        <v>60</v>
      </c>
      <c r="S1155" s="36">
        <v>70</v>
      </c>
      <c r="T1155" s="36">
        <v>70</v>
      </c>
    </row>
    <row r="1156" spans="1:20" x14ac:dyDescent="0.2">
      <c r="A1156" s="47" t="s">
        <v>691</v>
      </c>
      <c r="B1156" s="89">
        <f>VLOOKUP(D1156,TabellenSRG!$B$4:$C$2729,2,FALSE)</f>
        <v>376</v>
      </c>
      <c r="C1156" t="str">
        <f t="shared" ref="C1156:C1181" si="19">B1156&amp;A1156</f>
        <v>3760</v>
      </c>
      <c r="D1156" t="s">
        <v>386</v>
      </c>
      <c r="E1156">
        <v>2</v>
      </c>
      <c r="N1156" s="36">
        <v>360</v>
      </c>
      <c r="O1156" s="36">
        <v>480</v>
      </c>
      <c r="P1156" s="36">
        <v>470</v>
      </c>
      <c r="Q1156" s="36">
        <v>460</v>
      </c>
      <c r="R1156" s="36">
        <v>470</v>
      </c>
      <c r="S1156" s="36">
        <v>370</v>
      </c>
      <c r="T1156" s="36">
        <v>360</v>
      </c>
    </row>
    <row r="1157" spans="1:20" x14ac:dyDescent="0.2">
      <c r="A1157" s="47" t="s">
        <v>692</v>
      </c>
      <c r="B1157" s="89">
        <f>VLOOKUP(D1157,TabellenSRG!$B$4:$C$2729,2,FALSE)</f>
        <v>376</v>
      </c>
      <c r="C1157" t="str">
        <f t="shared" si="19"/>
        <v>3761</v>
      </c>
      <c r="D1157" t="s">
        <v>386</v>
      </c>
      <c r="E1157">
        <v>3</v>
      </c>
      <c r="N1157" s="36">
        <v>310</v>
      </c>
      <c r="O1157" s="36">
        <v>420</v>
      </c>
      <c r="P1157" s="36">
        <v>410</v>
      </c>
      <c r="Q1157" s="36">
        <v>400</v>
      </c>
      <c r="R1157" s="36">
        <v>410</v>
      </c>
      <c r="S1157" s="36">
        <v>310</v>
      </c>
      <c r="T1157" s="36">
        <v>300</v>
      </c>
    </row>
    <row r="1158" spans="1:20" x14ac:dyDescent="0.2">
      <c r="A1158" s="47" t="s">
        <v>628</v>
      </c>
      <c r="B1158" s="89">
        <f>VLOOKUP(D1158,TabellenSRG!$B$4:$C$2729,2,FALSE)</f>
        <v>376</v>
      </c>
      <c r="C1158" t="str">
        <f t="shared" si="19"/>
        <v>3762</v>
      </c>
      <c r="D1158" t="s">
        <v>386</v>
      </c>
      <c r="E1158">
        <v>4</v>
      </c>
      <c r="N1158" s="36">
        <v>70</v>
      </c>
      <c r="O1158" s="36">
        <v>70</v>
      </c>
      <c r="P1158" s="36">
        <v>70</v>
      </c>
      <c r="Q1158" s="36">
        <v>70</v>
      </c>
      <c r="R1158" s="36">
        <v>70</v>
      </c>
      <c r="S1158" s="36">
        <v>70</v>
      </c>
      <c r="T1158" s="36">
        <v>80</v>
      </c>
    </row>
    <row r="1159" spans="1:20" x14ac:dyDescent="0.2">
      <c r="A1159" s="47" t="s">
        <v>691</v>
      </c>
      <c r="B1159" s="89">
        <f>VLOOKUP(D1159,TabellenSRG!$B$4:$C$2729,2,FALSE)</f>
        <v>377</v>
      </c>
      <c r="C1159" t="str">
        <f t="shared" si="19"/>
        <v>3770</v>
      </c>
      <c r="D1159" t="s">
        <v>387</v>
      </c>
      <c r="E1159">
        <v>2</v>
      </c>
      <c r="N1159" s="36">
        <v>80</v>
      </c>
      <c r="O1159" s="36">
        <v>90</v>
      </c>
      <c r="P1159" s="36">
        <v>90</v>
      </c>
      <c r="Q1159" s="36">
        <v>90</v>
      </c>
      <c r="R1159" s="36">
        <v>100</v>
      </c>
      <c r="S1159" s="36">
        <v>100</v>
      </c>
      <c r="T1159" s="36">
        <v>100</v>
      </c>
    </row>
    <row r="1160" spans="1:20" x14ac:dyDescent="0.2">
      <c r="A1160" s="47" t="s">
        <v>692</v>
      </c>
      <c r="B1160" s="89">
        <f>VLOOKUP(D1160,TabellenSRG!$B$4:$C$2729,2,FALSE)</f>
        <v>377</v>
      </c>
      <c r="C1160" t="str">
        <f t="shared" si="19"/>
        <v>3771</v>
      </c>
      <c r="D1160" t="s">
        <v>387</v>
      </c>
      <c r="E1160">
        <v>3</v>
      </c>
      <c r="N1160" s="36">
        <v>80</v>
      </c>
      <c r="O1160" s="36">
        <v>80</v>
      </c>
      <c r="P1160" s="36">
        <v>70</v>
      </c>
      <c r="Q1160" s="36">
        <v>70</v>
      </c>
      <c r="R1160" s="36">
        <v>70</v>
      </c>
      <c r="S1160" s="36">
        <v>80</v>
      </c>
      <c r="T1160" s="36">
        <v>80</v>
      </c>
    </row>
    <row r="1161" spans="1:20" x14ac:dyDescent="0.2">
      <c r="A1161" s="47" t="s">
        <v>628</v>
      </c>
      <c r="B1161" s="89">
        <f>VLOOKUP(D1161,TabellenSRG!$B$4:$C$2729,2,FALSE)</f>
        <v>377</v>
      </c>
      <c r="C1161" t="str">
        <f t="shared" si="19"/>
        <v>3772</v>
      </c>
      <c r="D1161" t="s">
        <v>387</v>
      </c>
      <c r="E1161">
        <v>4</v>
      </c>
      <c r="N1161" s="36">
        <v>10</v>
      </c>
      <c r="O1161" s="36">
        <v>20</v>
      </c>
      <c r="P1161" s="36">
        <v>20</v>
      </c>
      <c r="Q1161" s="36">
        <v>20</v>
      </c>
      <c r="R1161" s="36">
        <v>20</v>
      </c>
      <c r="S1161" s="36">
        <v>30</v>
      </c>
      <c r="T1161" s="36">
        <v>30</v>
      </c>
    </row>
    <row r="1162" spans="1:20" x14ac:dyDescent="0.2">
      <c r="A1162" s="47" t="s">
        <v>691</v>
      </c>
      <c r="B1162" s="89">
        <f>VLOOKUP(D1162,TabellenSRG!$B$4:$C$2729,2,FALSE)</f>
        <v>378</v>
      </c>
      <c r="C1162" t="str">
        <f t="shared" si="19"/>
        <v>3780</v>
      </c>
      <c r="D1162" t="s">
        <v>388</v>
      </c>
      <c r="E1162">
        <v>2</v>
      </c>
      <c r="N1162" s="36">
        <v>780</v>
      </c>
      <c r="O1162" s="36">
        <v>850</v>
      </c>
      <c r="P1162" s="36">
        <v>870</v>
      </c>
      <c r="Q1162" s="36">
        <v>1050</v>
      </c>
      <c r="R1162" s="36">
        <v>1300</v>
      </c>
      <c r="S1162" s="36">
        <v>1310</v>
      </c>
      <c r="T1162" s="36">
        <v>1330</v>
      </c>
    </row>
    <row r="1163" spans="1:20" x14ac:dyDescent="0.2">
      <c r="A1163" s="47" t="s">
        <v>692</v>
      </c>
      <c r="B1163" s="89">
        <f>VLOOKUP(D1163,TabellenSRG!$B$4:$C$2729,2,FALSE)</f>
        <v>378</v>
      </c>
      <c r="C1163" t="str">
        <f t="shared" si="19"/>
        <v>3781</v>
      </c>
      <c r="D1163" t="s">
        <v>388</v>
      </c>
      <c r="E1163">
        <v>3</v>
      </c>
      <c r="N1163" s="36">
        <v>650</v>
      </c>
      <c r="O1163" s="36">
        <v>690</v>
      </c>
      <c r="P1163" s="36">
        <v>690</v>
      </c>
      <c r="Q1163" s="36">
        <v>820</v>
      </c>
      <c r="R1163" s="36">
        <v>1050</v>
      </c>
      <c r="S1163" s="36">
        <v>1060</v>
      </c>
      <c r="T1163" s="36">
        <v>1050</v>
      </c>
    </row>
    <row r="1164" spans="1:20" x14ac:dyDescent="0.2">
      <c r="A1164" s="47" t="s">
        <v>628</v>
      </c>
      <c r="B1164" s="89">
        <f>VLOOKUP(D1164,TabellenSRG!$B$4:$C$2729,2,FALSE)</f>
        <v>378</v>
      </c>
      <c r="C1164" t="str">
        <f t="shared" si="19"/>
        <v>3782</v>
      </c>
      <c r="D1164" t="s">
        <v>388</v>
      </c>
      <c r="E1164">
        <v>4</v>
      </c>
      <c r="N1164" s="36">
        <v>240</v>
      </c>
      <c r="O1164" s="36">
        <v>280</v>
      </c>
      <c r="P1164" s="36">
        <v>290</v>
      </c>
      <c r="Q1164" s="36">
        <v>320</v>
      </c>
      <c r="R1164" s="36">
        <v>320</v>
      </c>
      <c r="S1164" s="36">
        <v>310</v>
      </c>
      <c r="T1164" s="36">
        <v>340</v>
      </c>
    </row>
    <row r="1165" spans="1:20" x14ac:dyDescent="0.2">
      <c r="A1165" s="47" t="s">
        <v>691</v>
      </c>
      <c r="B1165" s="89">
        <f>VLOOKUP(D1165,TabellenSRG!$B$4:$C$2729,2,FALSE)</f>
        <v>379</v>
      </c>
      <c r="C1165" t="str">
        <f t="shared" si="19"/>
        <v>3790</v>
      </c>
      <c r="D1165" t="s">
        <v>389</v>
      </c>
      <c r="E1165">
        <v>2</v>
      </c>
      <c r="N1165" s="36">
        <v>180</v>
      </c>
      <c r="O1165" s="36">
        <v>180</v>
      </c>
      <c r="P1165" s="36">
        <v>210</v>
      </c>
      <c r="Q1165" s="36">
        <v>210</v>
      </c>
      <c r="R1165" s="36">
        <v>230</v>
      </c>
      <c r="S1165" s="36">
        <v>230</v>
      </c>
      <c r="T1165" s="36">
        <v>210</v>
      </c>
    </row>
    <row r="1166" spans="1:20" x14ac:dyDescent="0.2">
      <c r="A1166" s="47" t="s">
        <v>692</v>
      </c>
      <c r="B1166" s="89">
        <f>VLOOKUP(D1166,TabellenSRG!$B$4:$C$2729,2,FALSE)</f>
        <v>379</v>
      </c>
      <c r="C1166" t="str">
        <f t="shared" si="19"/>
        <v>3791</v>
      </c>
      <c r="D1166" t="s">
        <v>389</v>
      </c>
      <c r="E1166">
        <v>3</v>
      </c>
      <c r="N1166" s="36">
        <v>150</v>
      </c>
      <c r="O1166" s="36">
        <v>150</v>
      </c>
      <c r="P1166" s="36">
        <v>190</v>
      </c>
      <c r="Q1166" s="36">
        <v>180</v>
      </c>
      <c r="R1166" s="36">
        <v>200</v>
      </c>
      <c r="S1166" s="36">
        <v>200</v>
      </c>
      <c r="T1166" s="36">
        <v>180</v>
      </c>
    </row>
    <row r="1167" spans="1:20" x14ac:dyDescent="0.2">
      <c r="A1167" s="47" t="s">
        <v>628</v>
      </c>
      <c r="B1167" s="89">
        <f>VLOOKUP(D1167,TabellenSRG!$B$4:$C$2729,2,FALSE)</f>
        <v>379</v>
      </c>
      <c r="C1167" t="str">
        <f t="shared" si="19"/>
        <v>3792</v>
      </c>
      <c r="D1167" t="s">
        <v>389</v>
      </c>
      <c r="E1167">
        <v>4</v>
      </c>
      <c r="N1167" s="36">
        <v>50</v>
      </c>
      <c r="O1167" s="36">
        <v>40</v>
      </c>
      <c r="P1167" s="36">
        <v>40</v>
      </c>
      <c r="Q1167" s="36">
        <v>50</v>
      </c>
      <c r="R1167" s="36">
        <v>50</v>
      </c>
      <c r="S1167" s="36">
        <v>60</v>
      </c>
      <c r="T1167" s="36">
        <v>60</v>
      </c>
    </row>
    <row r="1168" spans="1:20" x14ac:dyDescent="0.2">
      <c r="A1168" s="47" t="s">
        <v>691</v>
      </c>
      <c r="B1168" s="89">
        <f>VLOOKUP(D1168,TabellenSRG!$B$4:$C$2729,2,FALSE)</f>
        <v>380</v>
      </c>
      <c r="C1168" t="str">
        <f t="shared" si="19"/>
        <v>3800</v>
      </c>
      <c r="D1168" t="s">
        <v>390</v>
      </c>
      <c r="E1168">
        <v>2</v>
      </c>
      <c r="N1168" s="36">
        <v>310</v>
      </c>
      <c r="O1168" s="36">
        <v>350</v>
      </c>
      <c r="P1168" s="36">
        <v>410</v>
      </c>
      <c r="Q1168" s="36">
        <v>440</v>
      </c>
      <c r="R1168" s="36">
        <v>460</v>
      </c>
      <c r="S1168" s="36">
        <v>400</v>
      </c>
      <c r="T1168" s="36">
        <v>410</v>
      </c>
    </row>
    <row r="1169" spans="1:20" x14ac:dyDescent="0.2">
      <c r="A1169" s="47" t="s">
        <v>692</v>
      </c>
      <c r="B1169" s="89">
        <f>VLOOKUP(D1169,TabellenSRG!$B$4:$C$2729,2,FALSE)</f>
        <v>380</v>
      </c>
      <c r="C1169" t="str">
        <f t="shared" si="19"/>
        <v>3801</v>
      </c>
      <c r="D1169" t="s">
        <v>390</v>
      </c>
      <c r="E1169">
        <v>3</v>
      </c>
      <c r="N1169" s="36">
        <v>200</v>
      </c>
      <c r="O1169" s="36">
        <v>220</v>
      </c>
      <c r="P1169" s="36">
        <v>280</v>
      </c>
      <c r="Q1169" s="36">
        <v>280</v>
      </c>
      <c r="R1169" s="36">
        <v>330</v>
      </c>
      <c r="S1169" s="36">
        <v>280</v>
      </c>
      <c r="T1169" s="36">
        <v>270</v>
      </c>
    </row>
    <row r="1170" spans="1:20" x14ac:dyDescent="0.2">
      <c r="A1170" s="47" t="s">
        <v>628</v>
      </c>
      <c r="B1170" s="89">
        <f>VLOOKUP(D1170,TabellenSRG!$B$4:$C$2729,2,FALSE)</f>
        <v>380</v>
      </c>
      <c r="C1170" t="str">
        <f t="shared" si="19"/>
        <v>3802</v>
      </c>
      <c r="D1170" t="s">
        <v>390</v>
      </c>
      <c r="E1170">
        <v>4</v>
      </c>
      <c r="N1170" s="36">
        <v>80</v>
      </c>
      <c r="O1170" s="36">
        <v>110</v>
      </c>
      <c r="P1170" s="36">
        <v>120</v>
      </c>
      <c r="Q1170" s="36">
        <v>130</v>
      </c>
      <c r="R1170" s="36">
        <v>110</v>
      </c>
      <c r="S1170" s="36">
        <v>100</v>
      </c>
      <c r="T1170" s="36">
        <v>120</v>
      </c>
    </row>
    <row r="1171" spans="1:20" x14ac:dyDescent="0.2">
      <c r="A1171" s="47" t="s">
        <v>691</v>
      </c>
      <c r="B1171" s="89">
        <f>VLOOKUP(D1171,TabellenSRG!$B$4:$C$2729,2,FALSE)</f>
        <v>381</v>
      </c>
      <c r="C1171" t="str">
        <f t="shared" si="19"/>
        <v>3810</v>
      </c>
      <c r="D1171" t="s">
        <v>391</v>
      </c>
      <c r="E1171">
        <v>2</v>
      </c>
      <c r="N1171" s="36">
        <v>730</v>
      </c>
      <c r="O1171" s="36">
        <v>730</v>
      </c>
      <c r="P1171" s="36">
        <v>730</v>
      </c>
      <c r="Q1171" s="36">
        <v>770</v>
      </c>
      <c r="R1171" s="36">
        <v>850</v>
      </c>
      <c r="S1171" s="36">
        <v>900</v>
      </c>
      <c r="T1171" s="36">
        <v>920</v>
      </c>
    </row>
    <row r="1172" spans="1:20" x14ac:dyDescent="0.2">
      <c r="A1172" s="47" t="s">
        <v>692</v>
      </c>
      <c r="B1172" s="89">
        <f>VLOOKUP(D1172,TabellenSRG!$B$4:$C$2729,2,FALSE)</f>
        <v>381</v>
      </c>
      <c r="C1172" t="str">
        <f t="shared" si="19"/>
        <v>3811</v>
      </c>
      <c r="D1172" t="s">
        <v>391</v>
      </c>
      <c r="E1172">
        <v>3</v>
      </c>
      <c r="N1172" s="36">
        <v>530</v>
      </c>
      <c r="O1172" s="36">
        <v>530</v>
      </c>
      <c r="P1172" s="36">
        <v>500</v>
      </c>
      <c r="Q1172" s="36">
        <v>540</v>
      </c>
      <c r="R1172" s="36">
        <v>600</v>
      </c>
      <c r="S1172" s="36">
        <v>610</v>
      </c>
      <c r="T1172" s="36">
        <v>630</v>
      </c>
    </row>
    <row r="1173" spans="1:20" x14ac:dyDescent="0.2">
      <c r="A1173" s="47" t="s">
        <v>628</v>
      </c>
      <c r="B1173" s="89">
        <f>VLOOKUP(D1173,TabellenSRG!$B$4:$C$2729,2,FALSE)</f>
        <v>381</v>
      </c>
      <c r="C1173" t="str">
        <f t="shared" si="19"/>
        <v>3812</v>
      </c>
      <c r="D1173" t="s">
        <v>391</v>
      </c>
      <c r="E1173">
        <v>4</v>
      </c>
      <c r="N1173" s="36">
        <v>270</v>
      </c>
      <c r="O1173" s="36">
        <v>260</v>
      </c>
      <c r="P1173" s="36">
        <v>280</v>
      </c>
      <c r="Q1173" s="36">
        <v>320</v>
      </c>
      <c r="R1173" s="36">
        <v>320</v>
      </c>
      <c r="S1173" s="36">
        <v>350</v>
      </c>
      <c r="T1173" s="36">
        <v>360</v>
      </c>
    </row>
    <row r="1174" spans="1:20" x14ac:dyDescent="0.2">
      <c r="A1174" s="47" t="s">
        <v>691</v>
      </c>
      <c r="B1174" s="89">
        <f>VLOOKUP(D1174,TabellenSRG!$B$4:$C$2729,2,FALSE)</f>
        <v>350</v>
      </c>
      <c r="C1174" t="str">
        <f t="shared" si="19"/>
        <v>3500</v>
      </c>
      <c r="D1174" t="s">
        <v>690</v>
      </c>
      <c r="E1174">
        <v>2</v>
      </c>
      <c r="R1174" s="153">
        <v>390</v>
      </c>
      <c r="S1174" s="36">
        <v>370</v>
      </c>
      <c r="T1174" s="36">
        <v>370</v>
      </c>
    </row>
    <row r="1175" spans="1:20" x14ac:dyDescent="0.2">
      <c r="A1175" s="47" t="s">
        <v>692</v>
      </c>
      <c r="B1175" s="89">
        <f>VLOOKUP(D1175,TabellenSRG!$B$4:$C$2729,2,FALSE)</f>
        <v>350</v>
      </c>
      <c r="C1175" t="str">
        <f t="shared" si="19"/>
        <v>3501</v>
      </c>
      <c r="D1175" t="s">
        <v>690</v>
      </c>
      <c r="E1175">
        <v>3</v>
      </c>
      <c r="R1175" s="153">
        <v>340</v>
      </c>
      <c r="S1175" s="36">
        <v>310</v>
      </c>
      <c r="T1175" s="36">
        <v>310</v>
      </c>
    </row>
    <row r="1176" spans="1:20" x14ac:dyDescent="0.2">
      <c r="A1176" s="47" t="s">
        <v>628</v>
      </c>
      <c r="B1176" s="89">
        <f>VLOOKUP(D1176,TabellenSRG!$B$4:$C$2729,2,FALSE)</f>
        <v>350</v>
      </c>
      <c r="C1176" t="str">
        <f t="shared" si="19"/>
        <v>3502</v>
      </c>
      <c r="D1176" t="s">
        <v>690</v>
      </c>
      <c r="E1176">
        <v>4</v>
      </c>
      <c r="R1176" s="153">
        <v>90</v>
      </c>
      <c r="S1176" s="36">
        <v>90</v>
      </c>
      <c r="T1176" s="36">
        <v>90</v>
      </c>
    </row>
    <row r="1177" spans="1:20" x14ac:dyDescent="0.2">
      <c r="A1177" s="47" t="s">
        <v>691</v>
      </c>
      <c r="B1177" s="89">
        <f>VLOOKUP(D1177,TabellenSRG!$B$4:$C$2729,2,FALSE)</f>
        <v>210</v>
      </c>
      <c r="C1177" t="str">
        <f t="shared" si="19"/>
        <v>2100</v>
      </c>
      <c r="D1177" t="s">
        <v>688</v>
      </c>
      <c r="E1177">
        <v>2</v>
      </c>
      <c r="R1177" s="153">
        <v>2180</v>
      </c>
      <c r="S1177" s="36">
        <v>2220</v>
      </c>
      <c r="T1177" s="36">
        <v>2200</v>
      </c>
    </row>
    <row r="1178" spans="1:20" x14ac:dyDescent="0.2">
      <c r="A1178" s="47" t="s">
        <v>692</v>
      </c>
      <c r="B1178" s="89">
        <f>VLOOKUP(D1178,TabellenSRG!$B$4:$C$2729,2,FALSE)</f>
        <v>210</v>
      </c>
      <c r="C1178" t="str">
        <f t="shared" si="19"/>
        <v>2101</v>
      </c>
      <c r="D1178" t="s">
        <v>688</v>
      </c>
      <c r="E1178">
        <v>3</v>
      </c>
      <c r="R1178" s="153">
        <v>2000</v>
      </c>
      <c r="S1178" s="36">
        <v>1990</v>
      </c>
      <c r="T1178" s="36">
        <v>1940</v>
      </c>
    </row>
    <row r="1179" spans="1:20" x14ac:dyDescent="0.2">
      <c r="A1179" s="47" t="s">
        <v>628</v>
      </c>
      <c r="B1179" s="89">
        <f>VLOOKUP(D1179,TabellenSRG!$B$4:$C$2729,2,FALSE)</f>
        <v>210</v>
      </c>
      <c r="C1179" t="str">
        <f t="shared" si="19"/>
        <v>2102</v>
      </c>
      <c r="D1179" t="s">
        <v>688</v>
      </c>
      <c r="E1179">
        <v>4</v>
      </c>
      <c r="R1179" s="153">
        <v>270</v>
      </c>
      <c r="S1179" s="36">
        <v>300</v>
      </c>
      <c r="T1179" s="36">
        <v>320</v>
      </c>
    </row>
    <row r="1180" spans="1:20" x14ac:dyDescent="0.2">
      <c r="A1180" s="47" t="s">
        <v>691</v>
      </c>
      <c r="B1180" s="89">
        <f>VLOOKUP(D1180,TabellenSRG!$B$4:$C$2729,2,FALSE)</f>
        <v>337</v>
      </c>
      <c r="C1180" t="str">
        <f t="shared" si="19"/>
        <v>3370</v>
      </c>
      <c r="D1180" t="s">
        <v>689</v>
      </c>
      <c r="E1180">
        <v>2</v>
      </c>
      <c r="R1180" s="153">
        <v>750</v>
      </c>
      <c r="S1180" s="36">
        <v>760</v>
      </c>
      <c r="T1180" s="36">
        <v>760</v>
      </c>
    </row>
    <row r="1181" spans="1:20" x14ac:dyDescent="0.2">
      <c r="A1181" s="47" t="s">
        <v>692</v>
      </c>
      <c r="B1181" s="89">
        <f>VLOOKUP(D1181,TabellenSRG!$B$4:$C$2729,2,FALSE)</f>
        <v>337</v>
      </c>
      <c r="C1181" t="str">
        <f t="shared" si="19"/>
        <v>3371</v>
      </c>
      <c r="D1181" t="s">
        <v>689</v>
      </c>
      <c r="E1181">
        <v>3</v>
      </c>
      <c r="R1181" s="153">
        <v>660</v>
      </c>
      <c r="S1181" s="36">
        <v>660</v>
      </c>
      <c r="T1181" s="36">
        <v>650</v>
      </c>
    </row>
    <row r="1182" spans="1:20" x14ac:dyDescent="0.2">
      <c r="A1182" s="47" t="s">
        <v>628</v>
      </c>
      <c r="B1182" s="89">
        <f>VLOOKUP(D1182,TabellenSRG!$B$4:$C$2729,2,FALSE)</f>
        <v>337</v>
      </c>
      <c r="C1182" t="str">
        <f>B1182&amp;A1182</f>
        <v>3372</v>
      </c>
      <c r="D1182" t="s">
        <v>689</v>
      </c>
      <c r="E1182">
        <v>4</v>
      </c>
      <c r="R1182" s="153">
        <v>150</v>
      </c>
      <c r="S1182" s="36">
        <v>170</v>
      </c>
      <c r="T1182" s="36">
        <v>180</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1"/>
  <dimension ref="A1:BG386"/>
  <sheetViews>
    <sheetView workbookViewId="0">
      <selection activeCell="H58" sqref="H58"/>
    </sheetView>
  </sheetViews>
  <sheetFormatPr defaultColWidth="9.140625" defaultRowHeight="12.75" x14ac:dyDescent="0.2"/>
  <cols>
    <col min="1" max="1" width="4.5703125" style="1" customWidth="1"/>
    <col min="2" max="3" width="24.85546875" style="1" customWidth="1"/>
    <col min="4" max="4" width="15.28515625" style="1" customWidth="1"/>
    <col min="5" max="5" width="13.7109375" style="1" bestFit="1" customWidth="1"/>
    <col min="6" max="7" width="8.7109375" style="1" customWidth="1"/>
    <col min="8" max="8" width="11.140625" style="1" bestFit="1" customWidth="1"/>
    <col min="9" max="9" width="7.7109375" style="1" bestFit="1" customWidth="1"/>
    <col min="10" max="10" width="7.7109375" style="1" customWidth="1"/>
    <col min="11" max="11" width="35.140625" style="54" bestFit="1" customWidth="1"/>
    <col min="12" max="12" width="7.7109375" style="54" customWidth="1"/>
    <col min="13" max="13" width="7.42578125" style="54" customWidth="1"/>
    <col min="14" max="14" width="11.140625" style="54" customWidth="1"/>
    <col min="15" max="15" width="15" style="54" customWidth="1"/>
    <col min="16" max="16" width="16.140625" style="54" customWidth="1"/>
    <col min="17" max="17" width="18.7109375" style="54" customWidth="1"/>
    <col min="18" max="19" width="7.7109375" style="54" customWidth="1"/>
    <col min="20" max="20" width="7.7109375" style="1" customWidth="1"/>
    <col min="21" max="21" width="10.28515625" style="1" customWidth="1"/>
    <col min="22" max="27" width="7.7109375" style="1" customWidth="1"/>
    <col min="28" max="29" width="8.7109375" style="1" customWidth="1"/>
    <col min="30" max="31" width="9.140625" style="1"/>
    <col min="32" max="32" width="13.85546875" style="1" customWidth="1"/>
    <col min="33" max="33" width="34" style="1" customWidth="1"/>
    <col min="34" max="34" width="9.140625" style="1" customWidth="1"/>
    <col min="35" max="36" width="2.7109375" style="1" customWidth="1"/>
    <col min="37" max="37" width="9.140625" style="1" customWidth="1"/>
    <col min="38" max="39" width="1" style="1" customWidth="1"/>
    <col min="40" max="40" width="7.28515625" style="1" customWidth="1"/>
    <col min="41" max="41" width="1.28515625" style="1" customWidth="1"/>
    <col min="42" max="57" width="9.140625" style="1"/>
    <col min="58" max="58" width="10.85546875" style="1" bestFit="1" customWidth="1"/>
    <col min="59" max="59" width="2.7109375" style="1" customWidth="1"/>
    <col min="60" max="16384" width="9.140625" style="1"/>
  </cols>
  <sheetData>
    <row r="1" spans="1:59" ht="15" x14ac:dyDescent="0.25">
      <c r="B1" s="52" t="s">
        <v>450</v>
      </c>
      <c r="C1" s="52"/>
      <c r="D1" s="53" t="str">
        <f>BDFS_aantal!I1</f>
        <v>september 2018</v>
      </c>
      <c r="E1" s="41"/>
      <c r="G1" s="25"/>
      <c r="O1" s="9" t="s">
        <v>595</v>
      </c>
    </row>
    <row r="2" spans="1:59" x14ac:dyDescent="0.2">
      <c r="D2" s="1" t="s">
        <v>453</v>
      </c>
      <c r="E2" s="1">
        <f>VLOOKUP(D1,D35:E62,2,FALSE)</f>
        <v>23</v>
      </c>
      <c r="O2" s="1" t="str">
        <f>VLOOKUP($E$2-4,$E$35:$K$62,7,FALSE)</f>
        <v>september 2017</v>
      </c>
    </row>
    <row r="3" spans="1:59" x14ac:dyDescent="0.2">
      <c r="K3" s="53" t="s">
        <v>542</v>
      </c>
      <c r="M3" s="8"/>
      <c r="N3" s="74">
        <f>IFERROR($O$35,"Deze gemeente bestond nog niet in 2013, dus er kan geen vergelijking gemaakt worden")</f>
        <v>1380900000</v>
      </c>
      <c r="O3" s="9" t="s">
        <v>596</v>
      </c>
    </row>
    <row r="4" spans="1:59" x14ac:dyDescent="0.2">
      <c r="A4" s="39"/>
      <c r="B4" s="39" t="s">
        <v>446</v>
      </c>
      <c r="C4" s="39"/>
      <c r="D4" s="34"/>
      <c r="E4" s="34"/>
      <c r="F4" s="34"/>
      <c r="G4" s="34"/>
      <c r="H4" s="34"/>
      <c r="I4" s="34"/>
      <c r="J4" s="34"/>
      <c r="K4" s="79"/>
      <c r="L4" s="79"/>
      <c r="M4" s="79"/>
      <c r="N4" s="79"/>
      <c r="O4" s="100">
        <f>IFERROR(VLOOKUP($E$2-4,$L$35:$O$62,4),"Nee")</f>
        <v>1484100000</v>
      </c>
      <c r="P4" s="79"/>
      <c r="Q4" s="79"/>
      <c r="R4" s="79"/>
      <c r="S4" s="79"/>
      <c r="T4" s="34"/>
      <c r="U4" s="34"/>
      <c r="V4" s="34"/>
      <c r="W4" s="34"/>
      <c r="X4" s="34"/>
      <c r="Y4" s="34"/>
      <c r="Z4" s="34"/>
      <c r="AA4" s="34"/>
      <c r="AB4" s="34"/>
      <c r="AC4" s="34"/>
      <c r="BG4" s="34"/>
    </row>
    <row r="5" spans="1:59" x14ac:dyDescent="0.2">
      <c r="A5" s="1">
        <v>0</v>
      </c>
      <c r="C5" s="1" t="s">
        <v>599</v>
      </c>
      <c r="D5" s="9" t="s">
        <v>399</v>
      </c>
      <c r="K5" s="53" t="s">
        <v>548</v>
      </c>
      <c r="L5" s="54">
        <v>1</v>
      </c>
      <c r="R5" s="53" t="s">
        <v>403</v>
      </c>
    </row>
    <row r="6" spans="1:59" x14ac:dyDescent="0.2">
      <c r="A6" s="1">
        <v>1</v>
      </c>
      <c r="B6" s="40" t="s">
        <v>392</v>
      </c>
      <c r="C6" s="1">
        <f>VLOOKUP(B6,TabellenSRG!$B$6:$C$386,2,FALSE)</f>
        <v>1</v>
      </c>
      <c r="D6" s="20" t="s">
        <v>400</v>
      </c>
      <c r="E6" s="20" t="s">
        <v>401</v>
      </c>
      <c r="F6" s="23"/>
      <c r="G6" s="23"/>
      <c r="J6" s="1">
        <v>1</v>
      </c>
      <c r="K6" s="54" t="s">
        <v>537</v>
      </c>
      <c r="L6" s="54" t="s">
        <v>555</v>
      </c>
      <c r="M6" s="54" t="s">
        <v>586</v>
      </c>
      <c r="R6" s="80" t="s">
        <v>400</v>
      </c>
      <c r="S6" s="80" t="s">
        <v>401</v>
      </c>
      <c r="T6" s="23"/>
      <c r="U6" s="23"/>
      <c r="V6" s="23"/>
      <c r="W6" s="23"/>
      <c r="X6" s="23"/>
      <c r="Y6" s="23"/>
      <c r="Z6" s="23"/>
      <c r="AA6" s="23"/>
      <c r="AI6" s="20"/>
      <c r="AJ6" s="20"/>
      <c r="AK6" s="20"/>
    </row>
    <row r="7" spans="1:59" x14ac:dyDescent="0.2">
      <c r="A7" s="1">
        <v>2</v>
      </c>
      <c r="B7" s="148" t="s">
        <v>0</v>
      </c>
      <c r="C7" s="1">
        <f>VLOOKUP(B7,TabellenSRG!$B$6:$C$386,2,FALSE)</f>
        <v>2</v>
      </c>
      <c r="D7" s="20">
        <f>TabellenSRG!D7</f>
        <v>1</v>
      </c>
      <c r="E7" s="20" t="str">
        <f>TabellenSRG!E7</f>
        <v>Nederland</v>
      </c>
      <c r="F7" s="8"/>
      <c r="G7" s="8"/>
      <c r="J7" s="1">
        <v>2</v>
      </c>
      <c r="K7" s="54" t="s">
        <v>549</v>
      </c>
      <c r="L7" s="54" t="s">
        <v>553</v>
      </c>
      <c r="M7" s="54" t="s">
        <v>587</v>
      </c>
      <c r="R7" s="81">
        <f>TabellenSRG!R7</f>
        <v>0</v>
      </c>
      <c r="S7" s="81">
        <f>TabellenSRG!S7</f>
        <v>0</v>
      </c>
      <c r="T7" s="8"/>
      <c r="U7" s="8"/>
      <c r="V7" s="8"/>
      <c r="W7" s="8"/>
      <c r="X7" s="8"/>
      <c r="Y7" s="8"/>
      <c r="Z7" s="8"/>
      <c r="AA7" s="8"/>
      <c r="AI7" s="20"/>
      <c r="AJ7" s="20"/>
      <c r="AK7" s="20"/>
    </row>
    <row r="8" spans="1:59" x14ac:dyDescent="0.2">
      <c r="A8" s="1">
        <v>3</v>
      </c>
      <c r="B8" s="148" t="s">
        <v>1</v>
      </c>
      <c r="C8" s="1">
        <f>VLOOKUP(B8,TabellenSRG!$B$6:$C$386,2,FALSE)</f>
        <v>3</v>
      </c>
      <c r="D8" s="10"/>
      <c r="E8" s="10"/>
      <c r="G8" s="8"/>
      <c r="J8" s="1">
        <v>3</v>
      </c>
      <c r="K8" s="54" t="s">
        <v>550</v>
      </c>
      <c r="L8" s="54" t="s">
        <v>554</v>
      </c>
      <c r="M8" s="54" t="s">
        <v>588</v>
      </c>
      <c r="R8" s="81">
        <f>TabellenSRG!R8</f>
        <v>1</v>
      </c>
      <c r="S8" s="82" t="s">
        <v>409</v>
      </c>
      <c r="T8" s="8"/>
      <c r="U8" s="8"/>
      <c r="V8" s="8"/>
      <c r="W8" s="8"/>
      <c r="X8" s="8"/>
      <c r="Y8" s="8"/>
      <c r="Z8" s="8"/>
      <c r="AA8" s="8"/>
    </row>
    <row r="9" spans="1:59" x14ac:dyDescent="0.2">
      <c r="A9" s="1">
        <v>4</v>
      </c>
      <c r="B9" s="148" t="s">
        <v>2</v>
      </c>
      <c r="C9" s="1">
        <f>VLOOKUP(B9,TabellenSRG!$B$6:$C$386,2,FALSE)</f>
        <v>4</v>
      </c>
      <c r="D9" s="11"/>
      <c r="E9" s="10"/>
      <c r="G9" s="8"/>
      <c r="J9" s="1">
        <v>4</v>
      </c>
      <c r="K9" s="54" t="s">
        <v>672</v>
      </c>
      <c r="L9" s="54" t="s">
        <v>673</v>
      </c>
      <c r="M9" s="54" t="s">
        <v>674</v>
      </c>
      <c r="V9" s="8"/>
      <c r="W9" s="8"/>
      <c r="X9" s="8"/>
      <c r="Y9" s="8"/>
      <c r="Z9" s="8"/>
      <c r="AA9" s="8"/>
      <c r="AB9" s="8"/>
      <c r="AC9" s="8"/>
      <c r="AF9" s="10"/>
      <c r="AG9" s="10"/>
      <c r="AH9" s="178"/>
      <c r="AI9" s="178"/>
      <c r="AJ9" s="178"/>
      <c r="AK9" s="178"/>
      <c r="AL9" s="178"/>
      <c r="AM9" s="178"/>
      <c r="AN9" s="178"/>
      <c r="AO9" s="178"/>
      <c r="AP9" s="178"/>
      <c r="AQ9" s="178"/>
      <c r="AR9" s="178"/>
      <c r="AS9" s="178"/>
      <c r="AT9" s="178"/>
      <c r="AU9" s="178"/>
      <c r="AV9" s="178"/>
      <c r="AW9" s="178"/>
      <c r="AX9" s="11"/>
      <c r="AY9" s="10"/>
      <c r="AZ9" s="10"/>
    </row>
    <row r="10" spans="1:59" x14ac:dyDescent="0.2">
      <c r="A10" s="1">
        <v>5</v>
      </c>
      <c r="B10" s="148" t="s">
        <v>3</v>
      </c>
      <c r="C10" s="1">
        <f>VLOOKUP(B10,TabellenSRG!$B$6:$C$386,2,FALSE)</f>
        <v>5</v>
      </c>
      <c r="J10" s="1">
        <v>5</v>
      </c>
      <c r="K10" s="54" t="s">
        <v>591</v>
      </c>
      <c r="L10" s="54" t="s">
        <v>641</v>
      </c>
      <c r="M10" s="54" t="s">
        <v>640</v>
      </c>
      <c r="Y10" s="1" t="s">
        <v>484</v>
      </c>
      <c r="AB10" s="57" t="e">
        <f>VLOOKUP($D$1,$D$24:$AB51,18,FALSE)-AA$24</f>
        <v>#N/A</v>
      </c>
      <c r="AF10" s="10"/>
      <c r="AG10" s="10"/>
      <c r="AH10" s="10"/>
      <c r="AI10" s="10"/>
      <c r="AJ10" s="10"/>
      <c r="AK10" s="10"/>
      <c r="AL10" s="10"/>
      <c r="AM10" s="10"/>
      <c r="AN10" s="10"/>
      <c r="AO10" s="10"/>
      <c r="AP10" s="10"/>
      <c r="AQ10" s="10"/>
      <c r="AR10" s="10"/>
      <c r="AS10" s="10"/>
      <c r="AT10" s="10"/>
      <c r="AU10" s="10"/>
      <c r="AV10" s="10"/>
      <c r="AW10" s="10"/>
      <c r="AX10" s="10"/>
      <c r="AY10" s="11"/>
    </row>
    <row r="11" spans="1:59" x14ac:dyDescent="0.2">
      <c r="A11" s="1">
        <v>6</v>
      </c>
      <c r="B11" s="148" t="s">
        <v>4</v>
      </c>
      <c r="C11" s="1">
        <f>VLOOKUP(B11,TabellenSRG!$B$6:$C$386,2,FALSE)</f>
        <v>6</v>
      </c>
      <c r="J11" s="1">
        <v>6</v>
      </c>
      <c r="K11" s="54" t="s">
        <v>546</v>
      </c>
      <c r="L11" s="54" t="s">
        <v>551</v>
      </c>
      <c r="M11" s="54" t="s">
        <v>589</v>
      </c>
      <c r="Y11" s="1" t="s">
        <v>485</v>
      </c>
      <c r="AB11" s="55" t="e">
        <f>(VLOOKUP($D$1,$D$24:$AB51,12,FALSE)-AA$24)/AA24</f>
        <v>#N/A</v>
      </c>
      <c r="AF11" s="10"/>
      <c r="AG11" s="12"/>
      <c r="AH11" s="10"/>
      <c r="AI11" s="10"/>
      <c r="AJ11" s="10"/>
      <c r="AK11" s="10"/>
      <c r="AL11" s="10"/>
      <c r="AM11" s="10"/>
      <c r="AN11" s="10"/>
      <c r="AO11" s="10"/>
      <c r="AP11" s="10"/>
      <c r="AQ11" s="10"/>
      <c r="AR11" s="10"/>
      <c r="AS11" s="10"/>
      <c r="AT11" s="10"/>
      <c r="AU11" s="10"/>
      <c r="AV11" s="10"/>
      <c r="AW11" s="10"/>
      <c r="AX11" s="10"/>
      <c r="AY11" s="10"/>
      <c r="AZ11" s="10"/>
    </row>
    <row r="12" spans="1:59" x14ac:dyDescent="0.2">
      <c r="A12" s="1">
        <v>7</v>
      </c>
      <c r="B12" s="148" t="s">
        <v>5</v>
      </c>
      <c r="C12" s="1">
        <f>VLOOKUP(B12,TabellenSRG!$B$6:$C$386,2,FALSE)</f>
        <v>7</v>
      </c>
      <c r="H12" s="75"/>
      <c r="J12" s="1">
        <v>7</v>
      </c>
      <c r="K12" s="54" t="s">
        <v>547</v>
      </c>
      <c r="L12" s="54" t="s">
        <v>552</v>
      </c>
      <c r="M12" s="54" t="s">
        <v>590</v>
      </c>
      <c r="AC12" s="8"/>
      <c r="AF12" s="10"/>
    </row>
    <row r="13" spans="1:59" x14ac:dyDescent="0.2">
      <c r="A13" s="1">
        <v>8</v>
      </c>
      <c r="B13" s="148" t="s">
        <v>6</v>
      </c>
      <c r="C13" s="1">
        <f>VLOOKUP(B13,TabellenSRG!$B$6:$C$386,2,FALSE)</f>
        <v>8</v>
      </c>
      <c r="D13" s="9" t="s">
        <v>392</v>
      </c>
      <c r="M13" s="9" t="s">
        <v>597</v>
      </c>
      <c r="N13" s="1"/>
      <c r="O13" s="8"/>
      <c r="P13" s="74">
        <f>IF(O4="Nee","bestond niet",VLOOKUP($E$2-4,$L$35:$O$62,4,FALSE))</f>
        <v>1484100000</v>
      </c>
      <c r="AC13" s="8"/>
      <c r="AF13" s="10"/>
    </row>
    <row r="14" spans="1:59" x14ac:dyDescent="0.2">
      <c r="A14" s="1">
        <v>9</v>
      </c>
      <c r="B14" s="148" t="s">
        <v>7</v>
      </c>
      <c r="C14" s="1">
        <f>VLOOKUP(B14,TabellenSRG!$B$6:$C$386,2,FALSE)</f>
        <v>9</v>
      </c>
      <c r="D14" s="1">
        <f>HLOOKUP(TabellenBDFS!D1,BDFS_aantal!E3:AF4,2,FALSE)</f>
        <v>478980</v>
      </c>
      <c r="M14" s="9" t="s">
        <v>598</v>
      </c>
      <c r="N14" s="1"/>
      <c r="O14" s="1"/>
      <c r="P14" s="56" t="str">
        <f>IF(VLOOKUP(E2,L35:O62,4,FALSE)=0,"",IF(L15="gemeente bestond niet","",IF(P13=0,"",IF(P17="gelijk gebleven","",CONCATENATE(O18,"%")))))</f>
        <v>4%</v>
      </c>
      <c r="R14" s="9" t="s">
        <v>483</v>
      </c>
      <c r="S14" s="1"/>
      <c r="AC14" s="8"/>
      <c r="AF14" s="10"/>
    </row>
    <row r="15" spans="1:59" x14ac:dyDescent="0.2">
      <c r="A15" s="1">
        <v>10</v>
      </c>
      <c r="B15" s="148" t="s">
        <v>8</v>
      </c>
      <c r="C15" s="1">
        <f>VLOOKUP(B15,TabellenSRG!$B$6:$C$386,2,FALSE)</f>
        <v>10</v>
      </c>
      <c r="D15" s="1" t="str">
        <f>IF(D14&gt;=100000,MID(D14,1,3),IF(D14&gt;=10000,MID(D14,1,2),IF(D14&gt;=1000,MID(D14,1,1),D14)))</f>
        <v>478</v>
      </c>
      <c r="E15" s="1" t="str">
        <f>IF(D14&gt;=100000,MID(D14,4,3),IF(D14&gt;=10000,MID(D14,3,3),IF(D14&gt;=1000,MID(D14,2,3),D14)))</f>
        <v>980</v>
      </c>
      <c r="K15" s="82" t="str">
        <f>IF(VLOOKUP(E2,L35:O62,4,FALSE)=0,K23,IF(L15="gemeente bestond niet", "Deze gemeente bestond vorig jaar niet",IF(P13=0,"Een jaar geleden was het openstaand saldo €0","Sinds "&amp; O2 &amp; " is het openstaande saldo")))</f>
        <v>Sinds september 2017 is het openstaande saldo</v>
      </c>
      <c r="L15" s="54">
        <f>IFERROR(O35,"gemeente bestond niet")</f>
        <v>1380900000</v>
      </c>
      <c r="M15" s="1"/>
      <c r="N15" s="1"/>
      <c r="P15" s="93">
        <f>VLOOKUP(E2,L35:O62,4,FALSE)-P13</f>
        <v>-55400000</v>
      </c>
      <c r="Q15" s="1"/>
      <c r="R15" s="1"/>
      <c r="S15" s="1"/>
      <c r="AC15" s="8"/>
      <c r="AF15" s="10"/>
    </row>
    <row r="16" spans="1:59" x14ac:dyDescent="0.2">
      <c r="A16" s="1">
        <v>11</v>
      </c>
      <c r="B16" s="148" t="s">
        <v>9</v>
      </c>
      <c r="C16" s="1">
        <f>VLOOKUP(B16,TabellenSRG!$B$6:$C$386,2,FALSE)</f>
        <v>11</v>
      </c>
      <c r="D16" s="1" t="str">
        <f>IF(D15&gt;=1000,CONCATENATE(D15,".",E15),D15)</f>
        <v>478.980</v>
      </c>
      <c r="K16" s="82"/>
      <c r="M16" s="1"/>
      <c r="N16" s="1"/>
      <c r="O16" s="54" t="s">
        <v>485</v>
      </c>
      <c r="Q16" s="1"/>
      <c r="R16" s="95" t="e">
        <f>VLOOKUP($D$1,$D$24:$AB$51,18,FALSE)</f>
        <v>#N/A</v>
      </c>
      <c r="S16" s="21" t="s">
        <v>570</v>
      </c>
      <c r="T16" s="21"/>
      <c r="U16" s="21"/>
      <c r="V16" s="21"/>
      <c r="AC16" s="8"/>
      <c r="AF16" s="10"/>
    </row>
    <row r="17" spans="1:49" x14ac:dyDescent="0.2">
      <c r="A17" s="1">
        <v>12</v>
      </c>
      <c r="B17" s="148" t="s">
        <v>13</v>
      </c>
      <c r="C17" s="1">
        <f>VLOOKUP(B17,TabellenSRG!$B$6:$C$386,2,FALSE)</f>
        <v>12</v>
      </c>
      <c r="K17" s="82" t="str">
        <f>IF(VLOOKUP(E2,L35:O62,4,FALSE)=0,K24,IF(L15="gemeente bestond niet","dus er is geen verschil berekend",IF(P13=0,K27,IF($D$7=1,K19,K18))))</f>
        <v>in Nederland gedaald met</v>
      </c>
      <c r="L17" s="54" t="s">
        <v>541</v>
      </c>
      <c r="M17" s="1"/>
      <c r="N17" s="1"/>
      <c r="O17" s="83">
        <f>ROUND(((VLOOKUP($D$1,$K$35:$O62,5,FALSE)-$P$13)/$P$13),2)*100</f>
        <v>-4</v>
      </c>
      <c r="P17" s="1" t="str">
        <f>IF($O$17&gt;0,"gestegen",IF($O$17&lt;0,"gedaald","gelijk gebleven"))</f>
        <v>gedaald</v>
      </c>
      <c r="Q17" s="1"/>
      <c r="R17" s="21"/>
      <c r="S17" s="21" t="str">
        <f>IF(D7=1,"Nederland had één of meer vorderingen", "deze gemeente had één of meer vorderingen")</f>
        <v>Nederland had één of meer vorderingen</v>
      </c>
      <c r="T17" s="21"/>
      <c r="U17" s="21"/>
      <c r="V17" s="21"/>
      <c r="AC17" s="8"/>
      <c r="AF17" s="10"/>
    </row>
    <row r="18" spans="1:49" x14ac:dyDescent="0.2">
      <c r="A18" s="1">
        <v>13</v>
      </c>
      <c r="B18" s="148" t="s">
        <v>14</v>
      </c>
      <c r="C18" s="1">
        <f>VLOOKUP(B18,TabellenSRG!$B$6:$C$386,2,FALSE)</f>
        <v>13</v>
      </c>
      <c r="K18" s="54" t="str">
        <f>IF(NOT($O$17=0),CONCATENATE("in deze gemeente ",$P$17," met "),"in deze gemeente gelijk gebleven")</f>
        <v xml:space="preserve">in deze gemeente gedaald met </v>
      </c>
      <c r="M18" s="1"/>
      <c r="N18" s="1"/>
      <c r="O18" s="54">
        <f>IF(O17&lt;0,O17*-1,O17)</f>
        <v>4</v>
      </c>
      <c r="AF18" s="10"/>
    </row>
    <row r="19" spans="1:49" x14ac:dyDescent="0.2">
      <c r="A19" s="1">
        <v>14</v>
      </c>
      <c r="B19" s="148" t="s">
        <v>15</v>
      </c>
      <c r="C19" s="1">
        <f>VLOOKUP(B19,TabellenSRG!$B$6:$C$386,2,FALSE)</f>
        <v>14</v>
      </c>
      <c r="H19" s="21"/>
      <c r="K19" s="54" t="str">
        <f>IF(NOT($O$17=0),CONCATENATE("in Nederland ",$P$17," met"),"in Nederland gelijk gebleven")</f>
        <v>in Nederland gedaald met</v>
      </c>
      <c r="M19" s="1"/>
      <c r="N19" s="1" t="str">
        <f>IF($R$7&gt;0,$S$7,"")</f>
        <v/>
      </c>
      <c r="O19" s="1" t="str">
        <f>IF($R$7&gt;0,IF(N21=0,CONCATENATE($S$7," had evenveel openstaand saldo"),CONCATENATE($S$7," had €",N24,N22)),"")</f>
        <v/>
      </c>
      <c r="P19" s="1"/>
      <c r="Q19" s="1"/>
      <c r="AF19" s="10"/>
    </row>
    <row r="20" spans="1:49" x14ac:dyDescent="0.2">
      <c r="A20" s="1">
        <v>15</v>
      </c>
      <c r="B20" s="148" t="s">
        <v>16</v>
      </c>
      <c r="C20" s="1">
        <f>VLOOKUP(B20,TabellenSRG!$B$6:$C$386,2,FALSE)</f>
        <v>15</v>
      </c>
      <c r="D20" s="9" t="s">
        <v>482</v>
      </c>
      <c r="E20" s="1" t="str">
        <f>IF(D22&gt;=100000,MID(D22,1,3),IF(D22&gt;=10000,MID(D22,1,2),IF(D22&gt;=1000,MID(D22,1,1),D22)))</f>
        <v>478</v>
      </c>
      <c r="F20" s="1" t="str">
        <f>IF(D22&gt;=100000,MID(D22,4,3),IF(D22&gt;=10000,MID(D22,3,3),IF(D22&gt;=1000,MID(D22,2,3),D22)))</f>
        <v>980</v>
      </c>
      <c r="J20" s="8"/>
      <c r="K20" s="9" t="s">
        <v>568</v>
      </c>
      <c r="L20" s="8"/>
      <c r="M20" s="8"/>
      <c r="N20" s="1" t="str">
        <f>IF($R$7&gt;0,CONCATENATE(N$22),"")</f>
        <v/>
      </c>
      <c r="O20" s="1"/>
      <c r="P20" s="1"/>
      <c r="Q20" s="1"/>
      <c r="R20" s="8" t="s">
        <v>569</v>
      </c>
      <c r="S20" s="8"/>
      <c r="T20" s="8"/>
      <c r="U20" s="8"/>
      <c r="V20" s="8"/>
      <c r="W20" s="8"/>
      <c r="X20" s="8"/>
      <c r="Y20" s="8"/>
      <c r="Z20" s="8"/>
      <c r="AA20" s="8"/>
      <c r="AC20" s="8"/>
      <c r="AF20" s="10"/>
    </row>
    <row r="21" spans="1:49" x14ac:dyDescent="0.2">
      <c r="A21" s="1">
        <v>16</v>
      </c>
      <c r="B21" s="148" t="s">
        <v>17</v>
      </c>
      <c r="C21" s="1">
        <f>VLOOKUP(B21,TabellenSRG!$B$6:$C$386,2,FALSE)</f>
        <v>16</v>
      </c>
      <c r="D21" s="21"/>
      <c r="E21" s="1" t="str">
        <f>IF(E20&gt;=1000,CONCATENATE(E20,".",F20),E20)</f>
        <v>478.980</v>
      </c>
      <c r="J21" s="8"/>
      <c r="K21" s="54" t="str">
        <f>VLOOKUP($L$5,$J$6:$M$12,4,FALSE)</f>
        <v>Openstaand saldo van totaal aantal vorderingen</v>
      </c>
      <c r="L21" s="8"/>
      <c r="M21" s="8"/>
      <c r="N21" s="1" t="e">
        <f>VLOOKUP($E$2,$L$35:$P62,4)-VLOOKUP($E$2,$L$35:$P62,5)</f>
        <v>#VALUE!</v>
      </c>
      <c r="O21" s="1" t="str">
        <f>IF($R$7&gt;0,IF(N21&lt;0,N21*-1,N21),"")</f>
        <v/>
      </c>
      <c r="P21" s="1"/>
      <c r="Q21" s="1"/>
      <c r="R21" s="86" t="str">
        <f>"Openstaande vorderingen, naar type vordering, "&amp; D1</f>
        <v>Openstaande vorderingen, naar type vordering, september 2018</v>
      </c>
      <c r="S21" s="8"/>
      <c r="T21" s="8"/>
      <c r="U21" s="8"/>
      <c r="V21" s="8"/>
      <c r="W21" s="8"/>
      <c r="X21" s="8"/>
      <c r="Y21" s="8"/>
      <c r="Z21" s="8"/>
      <c r="AA21" s="8"/>
      <c r="AB21" s="8"/>
      <c r="AC21" s="8"/>
      <c r="AF21" s="10"/>
    </row>
    <row r="22" spans="1:49" x14ac:dyDescent="0.2">
      <c r="A22" s="1">
        <v>17</v>
      </c>
      <c r="B22" s="148" t="s">
        <v>18</v>
      </c>
      <c r="C22" s="1">
        <f>VLOOKUP(B22,TabellenSRG!$B$6:$C$386,2,FALSE)</f>
        <v>17</v>
      </c>
      <c r="D22" s="72">
        <f>VLOOKUP($E$2,$E$35:$H62,4)</f>
        <v>478980</v>
      </c>
      <c r="E22" s="21" t="s">
        <v>658</v>
      </c>
      <c r="J22" s="8"/>
      <c r="K22" s="74" t="str">
        <f>"Als "&amp;D1&amp; " is 0 gebruiken we onderstaande twee regels, anders niet"</f>
        <v>Als september 2018 is 0 gebruiken we onderstaande twee regels, anders niet</v>
      </c>
      <c r="L22" s="8"/>
      <c r="M22" s="8"/>
      <c r="N22" s="1" t="str">
        <f>IF($R$7&gt;0,IF(N21&gt;0," minder openstaand saldo"," meer openstaand saldo"),"")</f>
        <v/>
      </c>
      <c r="O22" s="1"/>
      <c r="P22" s="1"/>
      <c r="Q22" s="1"/>
      <c r="R22" s="8"/>
      <c r="S22" s="8"/>
      <c r="T22" s="8"/>
      <c r="U22" s="8">
        <f>VLOOKUP(D1,D35:E62,2,FALSE)</f>
        <v>23</v>
      </c>
      <c r="V22" s="8"/>
      <c r="W22" s="8"/>
      <c r="X22" s="8"/>
      <c r="Y22" s="8"/>
      <c r="Z22" s="8"/>
      <c r="AA22" s="8"/>
      <c r="AB22" s="8"/>
      <c r="AC22" s="8"/>
      <c r="AF22" s="10"/>
    </row>
    <row r="23" spans="1:49" x14ac:dyDescent="0.2">
      <c r="A23" s="1">
        <v>18</v>
      </c>
      <c r="B23" s="148" t="s">
        <v>19</v>
      </c>
      <c r="C23" s="1">
        <f>VLOOKUP(B23,TabellenSRG!$B$6:$C$386,2,FALSE)</f>
        <v>18</v>
      </c>
      <c r="E23" s="21" t="str">
        <f>CONCATENATE(IF(D7=1,"Nederland in ",E7 &amp; " in "),D1)</f>
        <v>Nederland in september 2018</v>
      </c>
      <c r="K23" s="82" t="b">
        <f>IF(VLOOKUP(E2,L35:P62,4,FALSE)=0,"Er was geen openstaand saldoschuld")</f>
        <v>0</v>
      </c>
      <c r="O23" s="54">
        <f>LEN(O21)</f>
        <v>0</v>
      </c>
      <c r="Q23" s="54">
        <f>VLOOKUP(E2,L35:P62,4,FALSE)</f>
        <v>1428700000</v>
      </c>
      <c r="X23" s="42"/>
      <c r="Y23" s="42"/>
      <c r="Z23" s="42"/>
      <c r="AA23" s="42"/>
      <c r="AB23" s="42"/>
      <c r="AC23" s="8"/>
      <c r="AF23" s="10"/>
    </row>
    <row r="24" spans="1:49" x14ac:dyDescent="0.2">
      <c r="A24" s="1">
        <v>19</v>
      </c>
      <c r="B24" s="148" t="s">
        <v>20</v>
      </c>
      <c r="C24" s="1">
        <f>VLOOKUP(B24,TabellenSRG!$B$6:$C$386,2,FALSE)</f>
        <v>19</v>
      </c>
      <c r="I24" s="8"/>
      <c r="K24" s="82" t="b">
        <f>IF(VLOOKUP(E2,L35:P62,4,FALSE)=0,"in "&amp;E7&amp;" in "&amp;D1)</f>
        <v>0</v>
      </c>
      <c r="N24" t="e">
        <f>VLOOKUP(LEN(O21),O24:P31,2,FALSE)</f>
        <v>#N/A</v>
      </c>
      <c r="O24">
        <v>3</v>
      </c>
      <c r="P24" t="str">
        <f>IF(LEN($O$21)&lt;=3,O21)</f>
        <v/>
      </c>
      <c r="Q24" t="b">
        <f>IF(LEN($Q$23)&lt;=3,Q23)</f>
        <v>0</v>
      </c>
      <c r="Z24" s="10"/>
      <c r="AA24" s="44"/>
      <c r="AB24" s="44"/>
      <c r="AC24" s="8"/>
      <c r="AD24" s="43"/>
      <c r="AF24" s="10"/>
    </row>
    <row r="25" spans="1:49" x14ac:dyDescent="0.2">
      <c r="A25" s="1">
        <v>20</v>
      </c>
      <c r="B25" s="148" t="s">
        <v>21</v>
      </c>
      <c r="C25" s="1">
        <f>VLOOKUP(B25,TabellenSRG!$B$6:$C$386,2,FALSE)</f>
        <v>20</v>
      </c>
      <c r="D25" s="9" t="s">
        <v>567</v>
      </c>
      <c r="E25" s="9"/>
      <c r="I25" s="8"/>
      <c r="N25"/>
      <c r="O25">
        <v>4</v>
      </c>
      <c r="P25" t="b">
        <f>IF(LEN(M8)=4,MID($O$21,1,1)&amp;"."&amp;MID($O$21,2,3))</f>
        <v>0</v>
      </c>
      <c r="Q25" t="b">
        <f>IF(LEN(Q23)=4,MID($Q$23,1,1)&amp;"."&amp;MID($Q$23,2,3))</f>
        <v>0</v>
      </c>
      <c r="Z25" s="10"/>
      <c r="AA25" s="44"/>
      <c r="AB25" s="44"/>
      <c r="AC25" s="8"/>
      <c r="AD25" s="43"/>
      <c r="AF25" s="10"/>
    </row>
    <row r="26" spans="1:49" x14ac:dyDescent="0.2">
      <c r="A26" s="1">
        <v>21</v>
      </c>
      <c r="B26" s="148" t="s">
        <v>22</v>
      </c>
      <c r="C26" s="1">
        <f>VLOOKUP(B26,TabellenSRG!$B$6:$C$386,2,FALSE)</f>
        <v>21</v>
      </c>
      <c r="D26" s="54" t="str">
        <f>VLOOKUP($L$5,$J$6:$M$12,3,FALSE)</f>
        <v>Totaal aantal openstaande vorderingen</v>
      </c>
      <c r="E26" s="8"/>
      <c r="I26" s="8"/>
      <c r="K26" s="74" t="str">
        <f>"Als "&amp;O2&amp; " is 0 gebruiken we onderstaande twee regels, anders niet"</f>
        <v>Als september 2017 is 0 gebruiken we onderstaande twee regels, anders niet</v>
      </c>
      <c r="N26"/>
      <c r="O26">
        <v>5</v>
      </c>
      <c r="P26" t="b">
        <f>IF(LEN($O$21)=5,MID($O$21,1,2)&amp;"."&amp;MID($O$21,3,3))</f>
        <v>0</v>
      </c>
      <c r="Q26" t="b">
        <f>IF(LEN($Q$23)=5,MID($Q$23,1,2)&amp;"."&amp;MID($Q$23,3,3))</f>
        <v>0</v>
      </c>
      <c r="Z26" s="10"/>
      <c r="AA26" s="44"/>
      <c r="AB26" s="44"/>
      <c r="AC26" s="8"/>
      <c r="AD26" s="43"/>
      <c r="AF26" s="10"/>
      <c r="AG26" s="12"/>
      <c r="AH26" s="10"/>
      <c r="AI26" s="10"/>
      <c r="AJ26" s="10"/>
      <c r="AK26" s="10"/>
      <c r="AL26" s="10"/>
      <c r="AM26" s="10"/>
      <c r="AN26" s="10"/>
      <c r="AO26" s="10"/>
      <c r="AP26" s="10"/>
      <c r="AQ26" s="10"/>
      <c r="AR26" s="10"/>
      <c r="AS26" s="10"/>
      <c r="AT26" s="10"/>
      <c r="AU26" s="10"/>
      <c r="AV26" s="10"/>
      <c r="AW26" s="10"/>
    </row>
    <row r="27" spans="1:49" x14ac:dyDescent="0.2">
      <c r="A27" s="1">
        <v>22</v>
      </c>
      <c r="B27" s="148" t="s">
        <v>23</v>
      </c>
      <c r="C27" s="1">
        <f>VLOOKUP(B27,TabellenSRG!$B$6:$C$386,2,FALSE)</f>
        <v>22</v>
      </c>
      <c r="K27" s="54" t="str">
        <f>"in "&amp;D1&amp; " stond er €"&amp; VLOOKUP(LEN(Q23),O24:Q31,3,FALSE) &amp; " schuld open"</f>
        <v>in september 2018 stond er €1.428.700.000 schuld open</v>
      </c>
      <c r="N27"/>
      <c r="O27">
        <v>6</v>
      </c>
      <c r="P27" t="b">
        <f>IF(LEN($O$21)=6,MID($O$21,1,3)&amp;"."&amp;MID($O$21,4,3))</f>
        <v>0</v>
      </c>
      <c r="Q27" t="b">
        <f>IF(LEN($Q$23)=6,MID($Q$23,1,3)&amp;"."&amp;MID($Q$23,4,3))</f>
        <v>0</v>
      </c>
      <c r="Z27" s="10"/>
      <c r="AA27" s="44"/>
      <c r="AB27" s="44"/>
      <c r="AC27" s="8"/>
      <c r="AD27" s="43"/>
      <c r="AF27" s="10"/>
      <c r="AG27" s="12"/>
      <c r="AH27" s="10"/>
      <c r="AI27" s="10"/>
      <c r="AJ27" s="10"/>
      <c r="AK27" s="10"/>
      <c r="AL27" s="10"/>
      <c r="AM27" s="10"/>
      <c r="AN27" s="10"/>
      <c r="AO27" s="10"/>
      <c r="AP27" s="10"/>
      <c r="AQ27" s="10"/>
      <c r="AR27" s="10"/>
      <c r="AS27" s="10"/>
      <c r="AT27" s="10"/>
      <c r="AU27" s="10"/>
      <c r="AV27" s="10"/>
      <c r="AW27" s="10"/>
    </row>
    <row r="28" spans="1:49" x14ac:dyDescent="0.2">
      <c r="A28" s="1">
        <v>23</v>
      </c>
      <c r="B28" s="148" t="s">
        <v>24</v>
      </c>
      <c r="C28" s="1">
        <f>VLOOKUP(B28,TabellenSRG!$B$6:$C$386,2,FALSE)</f>
        <v>23</v>
      </c>
      <c r="N28"/>
      <c r="O28">
        <v>7</v>
      </c>
      <c r="P28" t="b">
        <f>IF(LEN($O$21)=7,MID($O$21,1,1)&amp;"."&amp;MID($O$21,2,3)&amp;"."&amp;MID($O$21,5,3))</f>
        <v>0</v>
      </c>
      <c r="Q28" t="b">
        <f>IF(LEN($Q$23)=7,MID($Q$23,1,1)&amp;"."&amp;MID($Q$23,2,3)&amp;"."&amp;MID($Q$23,5,3))</f>
        <v>0</v>
      </c>
      <c r="Z28" s="10"/>
      <c r="AA28" s="44"/>
      <c r="AB28" s="44"/>
      <c r="AC28" s="8"/>
      <c r="AD28" s="43"/>
    </row>
    <row r="29" spans="1:49" x14ac:dyDescent="0.2">
      <c r="A29" s="1">
        <v>24</v>
      </c>
      <c r="B29" s="148" t="s">
        <v>25</v>
      </c>
      <c r="C29" s="1">
        <f>VLOOKUP(B29,TabellenSRG!$B$6:$C$386,2,FALSE)</f>
        <v>24</v>
      </c>
      <c r="D29" s="1" t="str">
        <f>IF($R$7&gt;0,$S$7,"")</f>
        <v/>
      </c>
      <c r="E29" s="1" t="str">
        <f>IF($R$7&gt;0,IF(D31=0,CONCATENATE($S$7," had evenveel vorderingen met openstaande schuld"),CONCATENATE($S$7," had er ",F32,D32)),"")</f>
        <v/>
      </c>
      <c r="N29"/>
      <c r="O29">
        <v>8</v>
      </c>
      <c r="P29" t="b">
        <f>IF(LEN($O$21)=8,MID($O$21,1,2)&amp;"."&amp;MID($O$21,3,3)&amp;"."&amp;MID($O$21,6,3))</f>
        <v>0</v>
      </c>
      <c r="Q29" t="b">
        <f>IF(LEN($Q$23)=8,MID($Q$23,1,2)&amp;"."&amp;MID($Q$23,3,3)&amp;"."&amp;MID($Q$23,6,3))</f>
        <v>0</v>
      </c>
      <c r="Z29" s="10"/>
      <c r="AA29" s="44"/>
      <c r="AB29" s="44"/>
      <c r="AC29" s="8"/>
      <c r="AD29" s="43"/>
    </row>
    <row r="30" spans="1:49" x14ac:dyDescent="0.2">
      <c r="A30" s="1">
        <v>25</v>
      </c>
      <c r="B30" s="148" t="s">
        <v>26</v>
      </c>
      <c r="C30" s="1">
        <f>VLOOKUP(B30,TabellenSRG!$B$6:$C$386,2,FALSE)</f>
        <v>25</v>
      </c>
      <c r="D30" s="1" t="str">
        <f>IF($R$7&gt;0,CONCATENATE(D$32),"")</f>
        <v/>
      </c>
      <c r="N30"/>
      <c r="O30">
        <v>9</v>
      </c>
      <c r="P30" t="b">
        <f>IF(LEN($O$21)=9,MID($O$21,1,3)&amp;"."&amp;MID($O$21,4,3)&amp;"."&amp;MID($O$21,7,3))</f>
        <v>0</v>
      </c>
      <c r="Q30" t="b">
        <f>IF(LEN($Q$23)=9,MID($Q$23,1,3)&amp;"."&amp;MID($Q$23,4,3)&amp;"."&amp;MID($Q$23,7,3))</f>
        <v>0</v>
      </c>
      <c r="Z30" s="10"/>
      <c r="AA30" s="44"/>
      <c r="AB30" s="44"/>
      <c r="AC30" s="8"/>
      <c r="AD30" s="43"/>
      <c r="AJ30" s="21"/>
    </row>
    <row r="31" spans="1:49" x14ac:dyDescent="0.2">
      <c r="A31" s="1">
        <v>26</v>
      </c>
      <c r="B31" s="148" t="s">
        <v>27</v>
      </c>
      <c r="C31" s="1">
        <f>VLOOKUP(B31,TabellenSRG!$B$6:$C$386,2,FALSE)</f>
        <v>26</v>
      </c>
      <c r="D31" s="1" t="e">
        <f>VLOOKUP($E$2,$E$35:$I62,4)-VLOOKUP($E$2,$E$35:$I62,5)</f>
        <v>#VALUE!</v>
      </c>
      <c r="E31" s="1" t="str">
        <f>IF($R$7&gt;0,IF(D31&lt;0,D31*-1,D31),"")</f>
        <v/>
      </c>
      <c r="F31" s="1" t="str">
        <f>IF(E31&gt;=100000,MID(E31,1,3),IF(E31&gt;=10000,MID(E31,1,2),IF(E31&gt;=1000,MID(E31,1,1),E31)))</f>
        <v/>
      </c>
      <c r="G31" s="1" t="str">
        <f>IF(E31&gt;=100000,MID(E31,4,3),IF(E31&gt;=10000,MID(E31,3,3),IF(E31&gt;=1000,MID(E31,2,3),E31)))</f>
        <v/>
      </c>
      <c r="N31"/>
      <c r="O31">
        <v>10</v>
      </c>
      <c r="P31" t="b">
        <f>IF(LEN($O$21)=10,MID($O$21,1,1)&amp;"."&amp;MID($O$21,2,3)&amp;"."&amp;MID($O$21,5,3)&amp;"."&amp;MID($O$21,8,3))</f>
        <v>0</v>
      </c>
      <c r="Q31" t="str">
        <f>IF(LEN($Q$23)=10,MID($Q$23,1,1)&amp;"."&amp;MID($Q$23,2,3)&amp;"."&amp;MID($Q$23,5,3)&amp;"."&amp;MID($Q$23,8,3))</f>
        <v>1.428.700.000</v>
      </c>
      <c r="Z31" s="10"/>
      <c r="AA31" s="44"/>
      <c r="AB31" s="44"/>
      <c r="AC31" s="8"/>
      <c r="AD31" s="43"/>
      <c r="AJ31" s="21"/>
    </row>
    <row r="32" spans="1:49" x14ac:dyDescent="0.2">
      <c r="A32" s="1">
        <v>27</v>
      </c>
      <c r="B32" s="148" t="s">
        <v>28</v>
      </c>
      <c r="C32" s="1">
        <f>VLOOKUP(B32,TabellenSRG!$B$6:$C$386,2,FALSE)</f>
        <v>27</v>
      </c>
      <c r="D32" s="1" t="str">
        <f>IF($R$7&gt;0,IF(D31&gt;0," minder"," meer"),"")</f>
        <v/>
      </c>
      <c r="F32" s="1" t="str">
        <f>IF(E31&gt;=1000,CONCATENATE(F31,".",G31),E31)</f>
        <v>.</v>
      </c>
      <c r="Z32" s="10"/>
      <c r="AA32" s="44"/>
      <c r="AB32" s="44"/>
      <c r="AC32" s="8"/>
      <c r="AD32" s="43"/>
      <c r="AF32" s="21"/>
      <c r="AN32" s="10"/>
      <c r="AO32" s="10"/>
      <c r="AP32" s="10"/>
      <c r="AQ32" s="10"/>
      <c r="AR32" s="10"/>
      <c r="AS32" s="10"/>
      <c r="AT32" s="10"/>
      <c r="AU32" s="10"/>
      <c r="AV32" s="10"/>
      <c r="AW32" s="10"/>
    </row>
    <row r="33" spans="1:52" x14ac:dyDescent="0.2">
      <c r="A33" s="1">
        <v>28</v>
      </c>
      <c r="B33" s="148" t="s">
        <v>556</v>
      </c>
      <c r="C33" s="1">
        <f>VLOOKUP(B33,TabellenSRG!$B$6:$C$386,2,FALSE)</f>
        <v>28</v>
      </c>
      <c r="Z33" s="10"/>
      <c r="AA33" s="44"/>
      <c r="AB33" s="44"/>
      <c r="AC33" s="8"/>
      <c r="AD33" s="43"/>
      <c r="AF33" s="21"/>
    </row>
    <row r="34" spans="1:52" x14ac:dyDescent="0.2">
      <c r="A34" s="1">
        <v>29</v>
      </c>
      <c r="B34" s="148" t="s">
        <v>29</v>
      </c>
      <c r="C34" s="1">
        <f>VLOOKUP(B34,TabellenSRG!$B$6:$C$386,2,FALSE)</f>
        <v>29</v>
      </c>
      <c r="E34" s="42" t="s">
        <v>452</v>
      </c>
      <c r="F34" s="42"/>
      <c r="G34" s="42"/>
      <c r="H34" s="42" t="str">
        <f>$E$7</f>
        <v>Nederland</v>
      </c>
      <c r="I34" s="42">
        <f>$S$7</f>
        <v>0</v>
      </c>
      <c r="J34" s="42"/>
      <c r="K34" s="1"/>
      <c r="L34" s="42" t="s">
        <v>452</v>
      </c>
      <c r="M34" s="42"/>
      <c r="N34" s="42"/>
      <c r="O34" s="42" t="str">
        <f>$E$7</f>
        <v>Nederland</v>
      </c>
      <c r="P34" s="42">
        <f>$S$7</f>
        <v>0</v>
      </c>
      <c r="R34" s="84" t="s">
        <v>433</v>
      </c>
      <c r="S34" s="84"/>
      <c r="T34" s="42"/>
      <c r="U34" s="42" t="str">
        <f>$E$7</f>
        <v>Nederland</v>
      </c>
      <c r="V34" s="42">
        <f>$S$7</f>
        <v>0</v>
      </c>
      <c r="W34" s="42"/>
      <c r="Z34" s="10"/>
      <c r="AA34" s="44"/>
      <c r="AB34" s="44"/>
      <c r="AC34" s="8"/>
      <c r="AD34" s="43"/>
    </row>
    <row r="35" spans="1:52" x14ac:dyDescent="0.2">
      <c r="A35" s="1">
        <v>30</v>
      </c>
      <c r="B35" s="148" t="s">
        <v>30</v>
      </c>
      <c r="C35" s="1">
        <f>VLOOKUP(B35,TabellenSRG!$B$6:$C$386,2,FALSE)</f>
        <v>30</v>
      </c>
      <c r="D35" s="43" t="str">
        <f>CONCATENATE(G35," ",F35)</f>
        <v>maart 2013</v>
      </c>
      <c r="E35" s="1">
        <v>1</v>
      </c>
      <c r="F35" s="1">
        <v>2013</v>
      </c>
      <c r="G35" s="10" t="s">
        <v>395</v>
      </c>
      <c r="H35" s="10">
        <f>VLOOKUP($D$7&amp;$L$5,BDFS_aantal!$B:$BA,$L35+3,FALSE)</f>
        <v>409200</v>
      </c>
      <c r="I35" s="10" t="str">
        <f>IF($R$7&gt;0,VLOOKUP($R$7 &amp;$L$5,BDFS_aantal!$B:$BA,$E35+3,FALSE),"")</f>
        <v/>
      </c>
      <c r="K35" s="43" t="str">
        <f>CONCATENATE(N35," ",M35)</f>
        <v>maart 2013</v>
      </c>
      <c r="L35" s="1">
        <v>1</v>
      </c>
      <c r="M35" s="1">
        <v>2013</v>
      </c>
      <c r="N35" s="10" t="s">
        <v>395</v>
      </c>
      <c r="O35" s="99">
        <f>VLOOKUP($D$7&amp;$L$5,BDFS_saldo!$B:$BA,$L35+3,FALSE)*1000000</f>
        <v>1380900000</v>
      </c>
      <c r="P35" s="99" t="e">
        <f>IF($R$7&gt;0,VLOOKUP($R$7 &amp;$L$5,BDFS_saldo!$B:$BA,$E35+3,FALSE),"")*1000000</f>
        <v>#VALUE!</v>
      </c>
      <c r="R35" s="54">
        <v>1</v>
      </c>
      <c r="S35" s="54" t="s">
        <v>537</v>
      </c>
      <c r="T35" s="54"/>
      <c r="U35" s="97">
        <f>VLOOKUP($D$7&amp;$R35,BDFS_aantal!$B:$AH,$U$22+3,FALSE)</f>
        <v>478980</v>
      </c>
      <c r="V35" s="10" t="str">
        <f>IF($R$7&gt;0,VLOOKUP($R$7 &amp;$R35,BDFS_aantal!$B:$AH,$U$22+3,FALSE),"")</f>
        <v/>
      </c>
      <c r="W35" s="10"/>
      <c r="Z35" s="10"/>
      <c r="AA35" s="44"/>
      <c r="AB35" s="44"/>
      <c r="AC35" s="8"/>
      <c r="AD35" s="43"/>
    </row>
    <row r="36" spans="1:52" x14ac:dyDescent="0.2">
      <c r="A36" s="1">
        <v>31</v>
      </c>
      <c r="B36" s="148" t="s">
        <v>32</v>
      </c>
      <c r="C36" s="1">
        <f>VLOOKUP(B36,TabellenSRG!$B$6:$C$386,2,FALSE)</f>
        <v>31</v>
      </c>
      <c r="D36" s="43" t="str">
        <f>CONCATENATE(G36," ",F35)</f>
        <v>juni 2013</v>
      </c>
      <c r="E36" s="1">
        <v>2</v>
      </c>
      <c r="G36" s="10" t="s">
        <v>397</v>
      </c>
      <c r="H36" s="10">
        <f>VLOOKUP($D$7&amp;$L$5,BDFS_aantal!$B:$BA,$L36+3,FALSE)</f>
        <v>405330</v>
      </c>
      <c r="I36" s="10" t="str">
        <f>IF($R$7&gt;0,VLOOKUP($R$7 &amp;$L$5,BDFS_aantal!$B:$BA,$E36+3,FALSE),"")</f>
        <v/>
      </c>
      <c r="J36" s="10"/>
      <c r="K36" s="43" t="str">
        <f>CONCATENATE(N36," ",M35)</f>
        <v>juni 2013</v>
      </c>
      <c r="L36" s="1">
        <v>2</v>
      </c>
      <c r="M36" s="1"/>
      <c r="N36" s="10" t="s">
        <v>397</v>
      </c>
      <c r="O36" s="99">
        <f>VLOOKUP($D$7&amp;$L$5,BDFS_saldo!$B:$BA,$L36+3,FALSE)*1000000</f>
        <v>1378200000</v>
      </c>
      <c r="P36" s="99" t="e">
        <f>IF($R$7&gt;0,VLOOKUP($R$7 &amp;$L$5,BDFS_saldo!$B:$BA,$E36+3,FALSE),"")*1000000</f>
        <v>#VALUE!</v>
      </c>
      <c r="Q36" s="85"/>
      <c r="R36" s="54">
        <v>2</v>
      </c>
      <c r="S36" s="54" t="s">
        <v>584</v>
      </c>
      <c r="T36" s="10"/>
      <c r="U36" s="97">
        <f>VLOOKUP($D$7&amp;$R36,BDFS_aantal!$B:$AH,$U$22+3,FALSE)</f>
        <v>50950</v>
      </c>
      <c r="V36" s="10" t="str">
        <f>IF($R$7&gt;0,VLOOKUP($R$7 &amp;$R36,BDFS_aantal!$B:$AH,$U$22+3,FALSE),"")</f>
        <v/>
      </c>
      <c r="W36" s="10"/>
      <c r="Z36" s="10"/>
      <c r="AA36" s="44"/>
      <c r="AB36" s="44"/>
      <c r="AC36" s="8"/>
      <c r="AD36" s="43"/>
      <c r="AF36" s="9"/>
    </row>
    <row r="37" spans="1:52" x14ac:dyDescent="0.2">
      <c r="A37" s="1">
        <v>32</v>
      </c>
      <c r="B37" s="148" t="s">
        <v>33</v>
      </c>
      <c r="C37" s="1">
        <f>VLOOKUP(B37,TabellenSRG!$B$6:$C$386,2,FALSE)</f>
        <v>32</v>
      </c>
      <c r="D37" s="43" t="str">
        <f>CONCATENATE(G37," ",F35)</f>
        <v>september 2013</v>
      </c>
      <c r="E37" s="1">
        <v>3</v>
      </c>
      <c r="G37" s="10" t="s">
        <v>398</v>
      </c>
      <c r="H37" s="10">
        <f>VLOOKUP($D$7&amp;$L$5,BDFS_aantal!$B:$BA,$L37+3,FALSE)</f>
        <v>413430</v>
      </c>
      <c r="I37" s="10" t="str">
        <f>IF($R$7&gt;0,VLOOKUP($R$7 &amp;$L$5,BDFS_aantal!$B:$BA,$E37+3,FALSE),"")</f>
        <v/>
      </c>
      <c r="J37" s="10"/>
      <c r="K37" s="43" t="str">
        <f>CONCATENATE(N37," ",M35)</f>
        <v>september 2013</v>
      </c>
      <c r="L37" s="1">
        <v>3</v>
      </c>
      <c r="M37" s="1"/>
      <c r="N37" s="10" t="s">
        <v>398</v>
      </c>
      <c r="O37" s="99">
        <f>VLOOKUP($D$7&amp;$L$5,BDFS_saldo!$B:$BA,$L37+3,FALSE)*1000000</f>
        <v>1397400000</v>
      </c>
      <c r="P37" s="99" t="e">
        <f>IF($R$7&gt;0,VLOOKUP($R$7 &amp;$L$5,BDFS_saldo!$B:$BA,$E37+3,FALSE),"")*1000000</f>
        <v>#VALUE!</v>
      </c>
      <c r="Q37" s="85"/>
      <c r="R37" s="54">
        <v>3</v>
      </c>
      <c r="S37" s="54" t="s">
        <v>585</v>
      </c>
      <c r="T37" s="10"/>
      <c r="U37" s="97">
        <f>VLOOKUP($D$7&amp;$R37,BDFS_aantal!$B:$AH,$U$22+3,FALSE)</f>
        <v>80950</v>
      </c>
      <c r="V37" s="10" t="str">
        <f>IF($R$7&gt;0,VLOOKUP($R$7 &amp;$R37,BDFS_aantal!$B:$AH,$U$22+3,FALSE),"")</f>
        <v/>
      </c>
      <c r="W37" s="10"/>
      <c r="Z37" s="10"/>
      <c r="AA37" s="44"/>
      <c r="AB37" s="44"/>
      <c r="AC37" s="8"/>
      <c r="AD37" s="43"/>
      <c r="AF37" s="20"/>
      <c r="AG37" s="20"/>
      <c r="AH37" s="20"/>
      <c r="AI37" s="20"/>
      <c r="AJ37" s="20"/>
      <c r="AK37" s="20"/>
    </row>
    <row r="38" spans="1:52" x14ac:dyDescent="0.2">
      <c r="A38" s="1">
        <v>33</v>
      </c>
      <c r="B38" s="148" t="s">
        <v>34</v>
      </c>
      <c r="C38" s="1">
        <f>VLOOKUP(B38,TabellenSRG!$B$6:$C$386,2,FALSE)</f>
        <v>33</v>
      </c>
      <c r="D38" s="43" t="str">
        <f>CONCATENATE(G38," ",F35)</f>
        <v>december 2013</v>
      </c>
      <c r="E38" s="1">
        <v>4</v>
      </c>
      <c r="G38" s="10" t="s">
        <v>402</v>
      </c>
      <c r="H38" s="10">
        <f>VLOOKUP($D$7&amp;$L$5,BDFS_aantal!$B:$BA,$L38+3,FALSE)</f>
        <v>428260</v>
      </c>
      <c r="I38" s="10" t="str">
        <f>IF($R$7&gt;0,VLOOKUP($R$7 &amp;$L$5,BDFS_aantal!$B:$BA,$E38+3,FALSE),"")</f>
        <v/>
      </c>
      <c r="J38" s="10"/>
      <c r="K38" s="43" t="str">
        <f>CONCATENATE(N38," ",M35)</f>
        <v>december 2013</v>
      </c>
      <c r="L38" s="1">
        <v>4</v>
      </c>
      <c r="M38" s="1"/>
      <c r="N38" s="10" t="s">
        <v>402</v>
      </c>
      <c r="O38" s="99">
        <f>VLOOKUP($D$7&amp;$L$5,BDFS_saldo!$B:$BA,$L38+3,FALSE)*1000000</f>
        <v>1434600000</v>
      </c>
      <c r="P38" s="99" t="e">
        <f>IF($R$7&gt;0,VLOOKUP($R$7 &amp;$L$5,BDFS_saldo!$B:$BA,$E38+3,FALSE),"")*1000000</f>
        <v>#VALUE!</v>
      </c>
      <c r="Q38" s="85"/>
      <c r="R38" s="54">
        <v>4</v>
      </c>
      <c r="S38" s="54" t="s">
        <v>1090</v>
      </c>
      <c r="T38" s="10"/>
      <c r="U38" s="97">
        <f>VLOOKUP($D$7&amp;$R38,BDFS_aantal!$B:$AH,$U$22+3,FALSE)</f>
        <v>23240</v>
      </c>
      <c r="V38" s="10" t="str">
        <f>IF($R$7&gt;0,VLOOKUP($R$7 &amp;$R38,BDFS_aantal!$B:$AH,$U$22+3,FALSE),"")</f>
        <v/>
      </c>
      <c r="W38" s="10"/>
      <c r="Z38" s="10"/>
      <c r="AA38" s="44"/>
      <c r="AB38" s="44"/>
      <c r="AC38" s="8"/>
      <c r="AD38" s="43"/>
      <c r="AH38" s="20"/>
      <c r="AI38" s="20"/>
      <c r="AJ38" s="20"/>
      <c r="AK38" s="20"/>
    </row>
    <row r="39" spans="1:52" x14ac:dyDescent="0.2">
      <c r="A39" s="1">
        <v>34</v>
      </c>
      <c r="B39" s="148" t="s">
        <v>35</v>
      </c>
      <c r="C39" s="1">
        <f>VLOOKUP(B39,TabellenSRG!$B$6:$C$386,2,FALSE)</f>
        <v>34</v>
      </c>
      <c r="D39" s="43" t="str">
        <f>CONCATENATE(G39," ",F39)</f>
        <v>maart 2014</v>
      </c>
      <c r="E39" s="1">
        <v>5</v>
      </c>
      <c r="F39" s="1">
        <v>2014</v>
      </c>
      <c r="G39" s="10" t="s">
        <v>395</v>
      </c>
      <c r="H39" s="10">
        <f>VLOOKUP($D$7&amp;$L$5,BDFS_aantal!$B:$BA,$L39+3,FALSE)</f>
        <v>432620</v>
      </c>
      <c r="I39" s="10" t="str">
        <f>IF($R$7&gt;0,VLOOKUP($R$7 &amp;$L$5,BDFS_aantal!$B:$BA,$E39+3,FALSE),"")</f>
        <v/>
      </c>
      <c r="J39" s="10"/>
      <c r="K39" s="43" t="str">
        <f>CONCATENATE(N39," ",M39)</f>
        <v>maart 2014</v>
      </c>
      <c r="L39" s="1">
        <v>5</v>
      </c>
      <c r="M39" s="1">
        <v>2014</v>
      </c>
      <c r="N39" s="10" t="s">
        <v>395</v>
      </c>
      <c r="O39" s="99">
        <f>VLOOKUP($D$7&amp;$L$5,BDFS_saldo!$B:$BA,$L39+3,FALSE)*1000000</f>
        <v>1449700000</v>
      </c>
      <c r="P39" s="99" t="e">
        <f>IF($R$7&gt;0,VLOOKUP($R$7 &amp;$L$5,BDFS_saldo!$B:$BA,$E39+3,FALSE),"")*1000000</f>
        <v>#VALUE!</v>
      </c>
      <c r="Q39" s="85"/>
      <c r="R39" s="54">
        <v>5</v>
      </c>
      <c r="S39" s="54" t="s">
        <v>591</v>
      </c>
      <c r="T39" s="10"/>
      <c r="U39" s="97">
        <f>VLOOKUP($D$7&amp;$R39,BDFS_aantal!$B:$AH,$U$22+3,FALSE)</f>
        <v>16340</v>
      </c>
      <c r="V39" s="10" t="str">
        <f>IF($R$7&gt;0,VLOOKUP($R$7 &amp;$R39,BDFS_aantal!$B:$AH,$U$22+3,FALSE),"")</f>
        <v/>
      </c>
      <c r="W39" s="10"/>
      <c r="Z39" s="10"/>
      <c r="AA39" s="44"/>
      <c r="AB39" s="44"/>
      <c r="AC39" s="8"/>
      <c r="AD39" s="43"/>
      <c r="AH39" s="21"/>
      <c r="AI39" s="21"/>
      <c r="AJ39" s="21"/>
      <c r="AK39" s="21"/>
    </row>
    <row r="40" spans="1:52" x14ac:dyDescent="0.2">
      <c r="A40" s="1">
        <v>35</v>
      </c>
      <c r="B40" s="148" t="s">
        <v>36</v>
      </c>
      <c r="C40" s="1">
        <f>VLOOKUP(B40,TabellenSRG!$B$6:$C$386,2,FALSE)</f>
        <v>35</v>
      </c>
      <c r="D40" s="43" t="str">
        <f>CONCATENATE(G40," ",F39)</f>
        <v>juni 2014</v>
      </c>
      <c r="E40" s="1">
        <v>6</v>
      </c>
      <c r="G40" s="10" t="s">
        <v>397</v>
      </c>
      <c r="H40" s="10">
        <f>VLOOKUP($D$7&amp;$L$5,BDFS_aantal!$B:$BA,$L40+3,FALSE)</f>
        <v>429650</v>
      </c>
      <c r="I40" s="10" t="str">
        <f>IF($R$7&gt;0,VLOOKUP($R$7 &amp;$L$5,BDFS_aantal!$B:$BA,$E40+3,FALSE),"")</f>
        <v/>
      </c>
      <c r="J40" s="10"/>
      <c r="K40" s="43" t="str">
        <f>CONCATENATE(N40," ",M39)</f>
        <v>juni 2014</v>
      </c>
      <c r="L40" s="1">
        <v>6</v>
      </c>
      <c r="M40" s="1"/>
      <c r="N40" s="10" t="s">
        <v>397</v>
      </c>
      <c r="O40" s="99">
        <f>VLOOKUP($D$7&amp;$L$5,BDFS_saldo!$B:$BA,$L40+3,FALSE)*1000000</f>
        <v>1450000000</v>
      </c>
      <c r="P40" s="99" t="e">
        <f>IF($R$7&gt;0,VLOOKUP($R$7 &amp;$L$5,BDFS_saldo!$B:$BA,$E40+3,FALSE),"")*1000000</f>
        <v>#VALUE!</v>
      </c>
      <c r="Q40" s="85"/>
      <c r="R40" s="54">
        <v>6</v>
      </c>
      <c r="S40" s="54" t="s">
        <v>546</v>
      </c>
      <c r="T40" s="10"/>
      <c r="U40" s="97">
        <f>VLOOKUP($D$7&amp;$R40,BDFS_aantal!$B:$AH,$U$22+3,FALSE)</f>
        <v>136360</v>
      </c>
      <c r="V40" s="10" t="str">
        <f>IF($R$7&gt;0,VLOOKUP($R$7 &amp;$R40,BDFS_aantal!$B:$AH,$U$22+3,FALSE),"")</f>
        <v/>
      </c>
      <c r="W40" s="10"/>
      <c r="Z40" s="10"/>
      <c r="AA40" s="44"/>
      <c r="AB40" s="44"/>
      <c r="AC40" s="8"/>
      <c r="AD40" s="43"/>
      <c r="AF40" s="10"/>
      <c r="AG40" s="10"/>
      <c r="AH40" s="10"/>
      <c r="AI40" s="10"/>
      <c r="AJ40" s="10"/>
      <c r="AK40" s="10"/>
      <c r="AL40" s="178"/>
      <c r="AM40" s="178"/>
      <c r="AN40" s="178"/>
      <c r="AO40" s="178"/>
      <c r="AP40" s="178"/>
      <c r="AQ40" s="178"/>
      <c r="AR40" s="178"/>
      <c r="AS40" s="178"/>
      <c r="AT40" s="178"/>
      <c r="AU40" s="178"/>
      <c r="AV40" s="178"/>
      <c r="AW40" s="178"/>
      <c r="AX40" s="178"/>
      <c r="AY40" s="10"/>
      <c r="AZ40" s="10"/>
    </row>
    <row r="41" spans="1:52" x14ac:dyDescent="0.2">
      <c r="A41" s="1">
        <v>36</v>
      </c>
      <c r="B41" s="148" t="s">
        <v>37</v>
      </c>
      <c r="C41" s="1">
        <f>VLOOKUP(B41,TabellenSRG!$B$6:$C$386,2,FALSE)</f>
        <v>36</v>
      </c>
      <c r="D41" s="43" t="str">
        <f>CONCATENATE(G41," ",F39)</f>
        <v>september 2014</v>
      </c>
      <c r="E41" s="1">
        <v>7</v>
      </c>
      <c r="G41" s="10" t="s">
        <v>398</v>
      </c>
      <c r="H41" s="10">
        <f>VLOOKUP($D$7&amp;$L$5,BDFS_aantal!$B:$BA,$L41+3,FALSE)</f>
        <v>434650</v>
      </c>
      <c r="I41" s="10" t="str">
        <f>IF($R$7&gt;0,VLOOKUP($R$7 &amp;$L$5,BDFS_aantal!$B:$BA,$E41+3,FALSE),"")</f>
        <v/>
      </c>
      <c r="J41" s="10"/>
      <c r="K41" s="43" t="str">
        <f>CONCATENATE(N41," ",M39)</f>
        <v>september 2014</v>
      </c>
      <c r="L41" s="1">
        <v>7</v>
      </c>
      <c r="M41" s="1"/>
      <c r="N41" s="10" t="s">
        <v>398</v>
      </c>
      <c r="O41" s="99">
        <f>VLOOKUP($D$7&amp;$L$5,BDFS_saldo!$B:$BA,$L41+3,FALSE)*1000000</f>
        <v>1451400000</v>
      </c>
      <c r="P41" s="99" t="e">
        <f>IF($R$7&gt;0,VLOOKUP($R$7 &amp;$L$5,BDFS_saldo!$B:$BA,$E41+3,FALSE),"")*1000000</f>
        <v>#VALUE!</v>
      </c>
      <c r="Q41" s="85"/>
      <c r="R41" s="54">
        <v>7</v>
      </c>
      <c r="S41" s="54" t="s">
        <v>547</v>
      </c>
      <c r="T41" s="10"/>
      <c r="U41" s="97">
        <f>VLOOKUP($D$7&amp;$R41,BDFS_aantal!$B:$AH,$U$22+3,FALSE)</f>
        <v>171110</v>
      </c>
      <c r="V41" s="10" t="str">
        <f>IF($R$7&gt;0,VLOOKUP($R$7 &amp;$R41,BDFS_aantal!$B:$AH,$U$22+3,FALSE),"")</f>
        <v/>
      </c>
      <c r="W41" s="10"/>
      <c r="Z41" s="10"/>
      <c r="AA41" s="44"/>
      <c r="AB41" s="44"/>
      <c r="AC41" s="8"/>
      <c r="AD41" s="43"/>
      <c r="AF41" s="10"/>
      <c r="AG41" s="10"/>
      <c r="AH41" s="10"/>
      <c r="AI41" s="10"/>
      <c r="AJ41" s="10"/>
      <c r="AK41" s="10"/>
      <c r="AL41" s="10"/>
      <c r="AM41" s="10"/>
      <c r="AN41" s="10"/>
      <c r="AO41" s="10"/>
      <c r="AP41" s="10"/>
      <c r="AQ41" s="10"/>
      <c r="AR41" s="10"/>
      <c r="AS41" s="10"/>
      <c r="AT41" s="10"/>
      <c r="AU41" s="10"/>
      <c r="AV41" s="10"/>
      <c r="AW41" s="10"/>
      <c r="AX41" s="10"/>
      <c r="AY41" s="10"/>
      <c r="AZ41" s="11"/>
    </row>
    <row r="42" spans="1:52" x14ac:dyDescent="0.2">
      <c r="A42" s="1">
        <v>37</v>
      </c>
      <c r="B42" s="148" t="s">
        <v>38</v>
      </c>
      <c r="C42" s="1">
        <f>VLOOKUP(B42,TabellenSRG!$B$6:$C$386,2,FALSE)</f>
        <v>37</v>
      </c>
      <c r="D42" s="43" t="str">
        <f>CONCATENATE(G42," ",F39)</f>
        <v>december 2014</v>
      </c>
      <c r="E42" s="1">
        <v>8</v>
      </c>
      <c r="G42" s="10" t="s">
        <v>402</v>
      </c>
      <c r="H42" s="10">
        <f>VLOOKUP($D$7&amp;$L$5,BDFS_aantal!$B:$BA,$L42+3,FALSE)</f>
        <v>443050</v>
      </c>
      <c r="I42" s="10" t="str">
        <f>IF($R$7&gt;0,VLOOKUP($R$7 &amp;$L$5,BDFS_aantal!$B:$BA,$E42+3,FALSE),"")</f>
        <v/>
      </c>
      <c r="J42" s="10"/>
      <c r="K42" s="43" t="str">
        <f>CONCATENATE(N42," ",M39)</f>
        <v>december 2014</v>
      </c>
      <c r="L42" s="1">
        <v>8</v>
      </c>
      <c r="M42" s="1"/>
      <c r="N42" s="10" t="s">
        <v>402</v>
      </c>
      <c r="O42" s="99">
        <f>VLOOKUP($D$7&amp;$L$5,BDFS_saldo!$B:$BA,$L42+3,FALSE)*1000000</f>
        <v>1459500000</v>
      </c>
      <c r="P42" s="99" t="e">
        <f>IF($R$7&gt;0,VLOOKUP($R$7 &amp;$L$5,BDFS_saldo!$B:$BA,$E42+3,FALSE),"")*1000000</f>
        <v>#VALUE!</v>
      </c>
      <c r="Q42" s="85"/>
      <c r="T42" s="10"/>
      <c r="U42" s="44"/>
      <c r="V42" s="44"/>
      <c r="W42" s="10"/>
      <c r="Y42" s="8"/>
      <c r="Z42" s="10"/>
      <c r="AA42" s="44"/>
      <c r="AB42" s="44"/>
      <c r="AC42" s="8"/>
      <c r="AD42" s="43"/>
      <c r="AF42" s="10"/>
      <c r="AG42" s="12"/>
      <c r="AH42" s="10"/>
      <c r="AI42" s="10"/>
      <c r="AJ42" s="10"/>
      <c r="AK42" s="10"/>
      <c r="AL42" s="10"/>
      <c r="AM42" s="10"/>
      <c r="AN42" s="10"/>
      <c r="AO42" s="10"/>
      <c r="AP42" s="10"/>
      <c r="AQ42" s="10"/>
      <c r="AR42" s="10"/>
      <c r="AS42" s="10"/>
      <c r="AT42" s="10"/>
      <c r="AU42" s="10"/>
      <c r="AV42" s="10"/>
      <c r="AW42" s="10"/>
    </row>
    <row r="43" spans="1:52" x14ac:dyDescent="0.2">
      <c r="A43" s="1">
        <v>38</v>
      </c>
      <c r="B43" s="148" t="s">
        <v>39</v>
      </c>
      <c r="C43" s="1">
        <f>VLOOKUP(B43,TabellenSRG!$B$6:$C$386,2,FALSE)</f>
        <v>38</v>
      </c>
      <c r="D43" s="43" t="str">
        <f>CONCATENATE(G43," ",F43)</f>
        <v>maart 2015</v>
      </c>
      <c r="E43" s="1">
        <v>9</v>
      </c>
      <c r="F43" s="1">
        <v>2015</v>
      </c>
      <c r="G43" s="10" t="s">
        <v>395</v>
      </c>
      <c r="H43" s="10">
        <f>VLOOKUP($D$7&amp;$L$5,BDFS_aantal!$B:$BA,$L43+3,FALSE)</f>
        <v>444080</v>
      </c>
      <c r="I43" s="10" t="str">
        <f>IF($R$7&gt;0,VLOOKUP($R$7 &amp;$L$5,BDFS_aantal!$B:$BA,$E43+3,FALSE),"")</f>
        <v/>
      </c>
      <c r="J43" s="10"/>
      <c r="K43" s="43" t="str">
        <f>CONCATENATE(N43," ",M43)</f>
        <v>maart 2015</v>
      </c>
      <c r="L43" s="1">
        <v>9</v>
      </c>
      <c r="M43" s="1">
        <v>2015</v>
      </c>
      <c r="N43" s="10" t="s">
        <v>395</v>
      </c>
      <c r="O43" s="99">
        <f>VLOOKUP($D$7&amp;$L$5,BDFS_saldo!$B:$BA,$L43+3,FALSE)*1000000</f>
        <v>1476300000</v>
      </c>
      <c r="P43" s="99" t="e">
        <f>IF($R$7&gt;0,VLOOKUP($R$7 &amp;$L$5,BDFS_saldo!$B:$BA,$E43+3,FALSE),"")*1000000</f>
        <v>#VALUE!</v>
      </c>
      <c r="Q43" s="85"/>
      <c r="T43" s="10"/>
      <c r="U43" s="44"/>
      <c r="V43" s="44"/>
      <c r="W43" s="10"/>
      <c r="X43" s="38"/>
      <c r="Y43" s="38"/>
      <c r="Z43" s="10"/>
      <c r="AA43" s="44"/>
      <c r="AB43" s="44"/>
      <c r="AC43" s="8"/>
      <c r="AD43" s="43"/>
      <c r="AF43" s="10"/>
      <c r="AG43" s="12"/>
      <c r="AH43" s="10"/>
      <c r="AI43" s="10"/>
      <c r="AJ43" s="10"/>
      <c r="AK43" s="10"/>
      <c r="AL43" s="10"/>
      <c r="AM43" s="10"/>
      <c r="AN43" s="10"/>
      <c r="AO43" s="10"/>
      <c r="AP43" s="10"/>
      <c r="AQ43" s="10"/>
      <c r="AR43" s="10"/>
      <c r="AS43" s="10"/>
      <c r="AT43" s="10"/>
      <c r="AU43" s="10"/>
      <c r="AV43" s="10"/>
      <c r="AW43" s="10"/>
    </row>
    <row r="44" spans="1:52" x14ac:dyDescent="0.2">
      <c r="A44" s="1">
        <v>39</v>
      </c>
      <c r="B44" s="148" t="s">
        <v>40</v>
      </c>
      <c r="C44" s="1">
        <f>VLOOKUP(B44,TabellenSRG!$B$6:$C$386,2,FALSE)</f>
        <v>39</v>
      </c>
      <c r="D44" s="43" t="str">
        <f>CONCATENATE(G44," ",F43)</f>
        <v>juni 2015</v>
      </c>
      <c r="E44" s="1">
        <v>10</v>
      </c>
      <c r="G44" s="10" t="s">
        <v>397</v>
      </c>
      <c r="H44" s="10">
        <f>VLOOKUP($D$7&amp;$L$5,BDFS_aantal!$B:$BA,$L44+3,FALSE)</f>
        <v>441850</v>
      </c>
      <c r="I44" s="10" t="str">
        <f>IF($R$7&gt;0,VLOOKUP($R$7 &amp;$L$5,BDFS_aantal!$B:$BA,$E44+3,FALSE),"")</f>
        <v/>
      </c>
      <c r="J44" s="10"/>
      <c r="K44" s="43" t="str">
        <f>CONCATENATE(N44," ",M43)</f>
        <v>juni 2015</v>
      </c>
      <c r="L44" s="1">
        <v>10</v>
      </c>
      <c r="M44" s="1"/>
      <c r="N44" s="10" t="s">
        <v>397</v>
      </c>
      <c r="O44" s="99">
        <f>VLOOKUP($D$7&amp;$L$5,BDFS_saldo!$B:$BA,$L44+3,FALSE)*1000000</f>
        <v>1472500000</v>
      </c>
      <c r="P44" s="99" t="e">
        <f>IF($R$7&gt;0,VLOOKUP($R$7 &amp;$L$5,BDFS_saldo!$B:$BA,$E44+3,FALSE),"")*1000000</f>
        <v>#VALUE!</v>
      </c>
      <c r="Q44" s="85"/>
      <c r="T44" s="10"/>
      <c r="U44" s="44"/>
      <c r="V44" s="44"/>
      <c r="W44" s="10"/>
      <c r="X44" s="38"/>
      <c r="Y44" s="38"/>
      <c r="Z44" s="10"/>
      <c r="AA44" s="44"/>
      <c r="AB44" s="44"/>
      <c r="AC44" s="8"/>
      <c r="AD44" s="43"/>
      <c r="AF44" s="10"/>
      <c r="AG44" s="12"/>
      <c r="AH44" s="10"/>
      <c r="AI44" s="10"/>
      <c r="AJ44" s="10"/>
      <c r="AK44" s="10"/>
      <c r="AL44" s="10"/>
      <c r="AM44" s="10"/>
      <c r="AN44" s="10"/>
      <c r="AO44" s="10"/>
      <c r="AP44" s="10"/>
      <c r="AQ44" s="10"/>
      <c r="AR44" s="10"/>
      <c r="AS44" s="10"/>
      <c r="AT44" s="10"/>
      <c r="AU44" s="10"/>
      <c r="AV44" s="10"/>
      <c r="AW44" s="10"/>
    </row>
    <row r="45" spans="1:52" x14ac:dyDescent="0.2">
      <c r="A45" s="1">
        <v>40</v>
      </c>
      <c r="B45" s="148" t="s">
        <v>41</v>
      </c>
      <c r="C45" s="1">
        <f>VLOOKUP(B45,TabellenSRG!$B$6:$C$386,2,FALSE)</f>
        <v>40</v>
      </c>
      <c r="D45" s="43" t="str">
        <f>CONCATENATE(G45," ",F43)</f>
        <v>september 2015</v>
      </c>
      <c r="E45" s="1">
        <v>11</v>
      </c>
      <c r="G45" s="10" t="s">
        <v>398</v>
      </c>
      <c r="H45" s="10">
        <f>VLOOKUP($D$7&amp;$L$5,BDFS_aantal!$B:$BA,$L45+3,FALSE)</f>
        <v>448270</v>
      </c>
      <c r="I45" s="10" t="str">
        <f>IF($R$7&gt;0,VLOOKUP($R$7 &amp;$L$5,BDFS_aantal!$B:$BA,$E45+3,FALSE),"")</f>
        <v/>
      </c>
      <c r="J45" s="10"/>
      <c r="K45" s="43" t="str">
        <f>CONCATENATE(N45," ",M43)</f>
        <v>september 2015</v>
      </c>
      <c r="L45" s="1">
        <v>11</v>
      </c>
      <c r="M45" s="1"/>
      <c r="N45" s="10" t="s">
        <v>398</v>
      </c>
      <c r="O45" s="99">
        <f>VLOOKUP($D$7&amp;$L$5,BDFS_saldo!$B:$BA,$L45+3,FALSE)*1000000</f>
        <v>1477700000</v>
      </c>
      <c r="P45" s="99" t="e">
        <f>IF($R$7&gt;0,VLOOKUP($R$7 &amp;$L$5,BDFS_saldo!$B:$BA,$E45+3,FALSE),"")*1000000</f>
        <v>#VALUE!</v>
      </c>
      <c r="Q45" s="85"/>
      <c r="T45" s="10"/>
      <c r="U45" s="44"/>
      <c r="V45" s="44"/>
      <c r="W45" s="10"/>
      <c r="X45" s="38"/>
      <c r="Y45" s="38"/>
      <c r="Z45" s="10"/>
      <c r="AA45" s="44"/>
      <c r="AB45" s="44"/>
      <c r="AC45" s="8"/>
      <c r="AD45" s="43"/>
      <c r="AF45" s="10"/>
      <c r="AG45" s="12"/>
      <c r="AH45" s="10"/>
      <c r="AI45" s="10"/>
      <c r="AJ45" s="10"/>
      <c r="AK45" s="10"/>
      <c r="AL45" s="10"/>
      <c r="AM45" s="10"/>
      <c r="AN45" s="10"/>
      <c r="AO45" s="10"/>
      <c r="AP45" s="10"/>
      <c r="AQ45" s="10"/>
      <c r="AR45" s="10"/>
      <c r="AS45" s="10"/>
      <c r="AT45" s="10"/>
      <c r="AU45" s="10"/>
      <c r="AV45" s="10"/>
      <c r="AW45" s="10"/>
    </row>
    <row r="46" spans="1:52" x14ac:dyDescent="0.2">
      <c r="A46" s="1">
        <v>41</v>
      </c>
      <c r="B46" s="148" t="s">
        <v>43</v>
      </c>
      <c r="C46" s="1">
        <f>VLOOKUP(B46,TabellenSRG!$B$6:$C$386,2,FALSE)</f>
        <v>41</v>
      </c>
      <c r="D46" s="43" t="str">
        <f>CONCATENATE(G46," ",F43)</f>
        <v>december 2015</v>
      </c>
      <c r="E46" s="1">
        <v>12</v>
      </c>
      <c r="G46" s="10" t="s">
        <v>402</v>
      </c>
      <c r="H46" s="10">
        <f>VLOOKUP($D$7&amp;$L$5,BDFS_aantal!$B:$BA,$L46+3,FALSE)</f>
        <v>459250</v>
      </c>
      <c r="I46" s="10" t="str">
        <f>IF($R$7&gt;0,VLOOKUP($R$7 &amp;$L$5,BDFS_aantal!$B:$BA,$E46+3,FALSE),"")</f>
        <v/>
      </c>
      <c r="J46" s="10"/>
      <c r="K46" s="43" t="str">
        <f>CONCATENATE(N46," ",M43)</f>
        <v>december 2015</v>
      </c>
      <c r="L46" s="1">
        <v>12</v>
      </c>
      <c r="M46" s="1"/>
      <c r="N46" s="10" t="s">
        <v>402</v>
      </c>
      <c r="O46" s="99">
        <f>VLOOKUP($D$7&amp;$L$5,BDFS_saldo!$B:$BA,$L46+3,FALSE)*1000000</f>
        <v>1475300000</v>
      </c>
      <c r="P46" s="99" t="e">
        <f>IF($R$7&gt;0,VLOOKUP($R$7 &amp;$L$5,BDFS_saldo!$B:$BA,$E46+3,FALSE),"")*1000000</f>
        <v>#VALUE!</v>
      </c>
      <c r="Q46" s="85"/>
      <c r="T46" s="10"/>
      <c r="U46" s="44"/>
      <c r="V46" s="44"/>
      <c r="W46" s="10"/>
      <c r="X46" s="38"/>
      <c r="Y46" s="38"/>
      <c r="Z46" s="10"/>
      <c r="AA46" s="44"/>
      <c r="AB46" s="44"/>
      <c r="AC46" s="8"/>
      <c r="AD46" s="43"/>
      <c r="AL46" s="18"/>
      <c r="AM46" s="18"/>
      <c r="AN46" s="18"/>
      <c r="AO46" s="18"/>
      <c r="AP46" s="18"/>
      <c r="AQ46" s="18"/>
      <c r="AR46" s="18"/>
      <c r="AS46" s="18"/>
    </row>
    <row r="47" spans="1:52" x14ac:dyDescent="0.2">
      <c r="A47" s="1">
        <v>42</v>
      </c>
      <c r="B47" s="148" t="s">
        <v>44</v>
      </c>
      <c r="C47" s="1">
        <f>VLOOKUP(B47,TabellenSRG!$B$6:$C$386,2,FALSE)</f>
        <v>42</v>
      </c>
      <c r="D47" s="43" t="str">
        <f>CONCATENATE(G47," ",F47)</f>
        <v>maart 2016</v>
      </c>
      <c r="E47" s="1">
        <v>13</v>
      </c>
      <c r="F47" s="1">
        <v>2016</v>
      </c>
      <c r="G47" s="10" t="s">
        <v>395</v>
      </c>
      <c r="H47" s="10">
        <f>VLOOKUP($D$7&amp;$L$5,BDFS_aantal!$B:$BA,$L47+3,FALSE)</f>
        <v>461450</v>
      </c>
      <c r="I47" s="10" t="str">
        <f>IF($R$7&gt;0,VLOOKUP($R$7 &amp;$L$5,BDFS_aantal!$B:$BA,$E47+3,FALSE),"")</f>
        <v/>
      </c>
      <c r="J47" s="10"/>
      <c r="K47" s="43" t="str">
        <f>CONCATENATE(N47," ",M47)</f>
        <v>maart 2016</v>
      </c>
      <c r="L47" s="1">
        <v>13</v>
      </c>
      <c r="M47" s="1">
        <v>2016</v>
      </c>
      <c r="N47" s="10" t="s">
        <v>395</v>
      </c>
      <c r="O47" s="99">
        <f>VLOOKUP($D$7&amp;$L$5,BDFS_saldo!$B:$BA,$L47+3,FALSE)*1000000</f>
        <v>1489900000</v>
      </c>
      <c r="P47" s="99" t="e">
        <f>IF($R$7&gt;0,VLOOKUP($R$7 &amp;$L$5,BDFS_saldo!$B:$BA,$E47+3,FALSE),"")*1000000</f>
        <v>#VALUE!</v>
      </c>
      <c r="Q47" s="85"/>
      <c r="T47" s="10"/>
      <c r="U47" s="44"/>
      <c r="V47" s="44"/>
      <c r="W47" s="10"/>
      <c r="X47" s="38"/>
      <c r="Y47" s="38"/>
      <c r="Z47" s="10"/>
      <c r="AA47" s="44"/>
      <c r="AB47" s="44"/>
      <c r="AC47" s="8"/>
      <c r="AD47" s="43"/>
      <c r="AG47" s="18"/>
      <c r="AH47" s="18"/>
      <c r="AI47" s="18"/>
      <c r="AJ47" s="18"/>
      <c r="AK47" s="18"/>
      <c r="AL47" s="18"/>
      <c r="AM47" s="18"/>
      <c r="AN47" s="18"/>
      <c r="AO47" s="18"/>
      <c r="AP47" s="18"/>
      <c r="AQ47" s="18"/>
      <c r="AR47" s="18"/>
      <c r="AS47" s="18"/>
      <c r="AT47" s="18"/>
      <c r="AU47" s="18"/>
    </row>
    <row r="48" spans="1:52" x14ac:dyDescent="0.2">
      <c r="A48" s="1">
        <v>43</v>
      </c>
      <c r="B48" s="148" t="s">
        <v>45</v>
      </c>
      <c r="C48" s="1">
        <f>VLOOKUP(B48,TabellenSRG!$B$6:$C$386,2,FALSE)</f>
        <v>43</v>
      </c>
      <c r="D48" s="43" t="str">
        <f>CONCATENATE(G48," ",F47)</f>
        <v>juni 2016</v>
      </c>
      <c r="E48" s="1">
        <v>14</v>
      </c>
      <c r="G48" s="10" t="s">
        <v>397</v>
      </c>
      <c r="H48" s="10">
        <f>VLOOKUP($D$7&amp;$L$5,BDFS_aantal!$B:$BA,$L48+3,FALSE)</f>
        <v>456970</v>
      </c>
      <c r="I48" s="10" t="str">
        <f>IF($R$7&gt;0,VLOOKUP($R$7 &amp;$L$5,BDFS_aantal!$B:$BA,$E48+3,FALSE),"")</f>
        <v/>
      </c>
      <c r="J48" s="10"/>
      <c r="K48" s="43" t="str">
        <f>CONCATENATE(N48," ",M47)</f>
        <v>juni 2016</v>
      </c>
      <c r="L48" s="1">
        <v>14</v>
      </c>
      <c r="M48" s="1"/>
      <c r="N48" s="10" t="s">
        <v>397</v>
      </c>
      <c r="O48" s="99">
        <f>VLOOKUP($D$7&amp;$L$5,BDFS_saldo!$B:$BA,$L48+3,FALSE)*1000000</f>
        <v>1486600000</v>
      </c>
      <c r="P48" s="99" t="e">
        <f>IF($R$7&gt;0,VLOOKUP($R$7 &amp;$L$5,BDFS_saldo!$B:$BA,$E48+3,FALSE),"")*1000000</f>
        <v>#VALUE!</v>
      </c>
      <c r="Q48" s="85"/>
      <c r="T48" s="10"/>
      <c r="U48" s="44"/>
      <c r="V48" s="44"/>
      <c r="W48" s="10"/>
      <c r="X48" s="38"/>
      <c r="Y48" s="38"/>
      <c r="Z48" s="10"/>
      <c r="AA48" s="44"/>
      <c r="AB48" s="44"/>
      <c r="AC48" s="8"/>
      <c r="AD48" s="43"/>
      <c r="AG48" s="18"/>
      <c r="AH48" s="18"/>
      <c r="AI48" s="18"/>
      <c r="AJ48" s="18"/>
      <c r="AK48" s="18"/>
      <c r="AL48" s="18"/>
      <c r="AM48" s="18"/>
      <c r="AN48" s="18"/>
      <c r="AO48" s="18"/>
      <c r="AP48" s="18"/>
      <c r="AQ48" s="18"/>
      <c r="AR48" s="18"/>
      <c r="AS48" s="18"/>
      <c r="AT48" s="18"/>
      <c r="AU48" s="18"/>
    </row>
    <row r="49" spans="1:50" x14ac:dyDescent="0.2">
      <c r="A49" s="1">
        <v>44</v>
      </c>
      <c r="B49" s="148" t="s">
        <v>46</v>
      </c>
      <c r="C49" s="1">
        <f>VLOOKUP(B49,TabellenSRG!$B$6:$C$386,2,FALSE)</f>
        <v>44</v>
      </c>
      <c r="D49" s="43" t="str">
        <f>CONCATENATE(G49," ",F47)</f>
        <v>september 2016</v>
      </c>
      <c r="E49" s="1">
        <v>15</v>
      </c>
      <c r="G49" s="10" t="s">
        <v>398</v>
      </c>
      <c r="H49" s="10">
        <f>VLOOKUP($D$7&amp;$L$5,BDFS_aantal!$B:$BA,$L49+3,FALSE)</f>
        <v>459540</v>
      </c>
      <c r="I49" s="10" t="str">
        <f>IF($R$7&gt;0,VLOOKUP($R$7 &amp;$L$5,BDFS_aantal!$B:$BA,$E49+3,FALSE),"")</f>
        <v/>
      </c>
      <c r="J49" s="10"/>
      <c r="K49" s="43" t="str">
        <f>CONCATENATE(N49," ",M47)</f>
        <v>september 2016</v>
      </c>
      <c r="L49" s="1">
        <v>15</v>
      </c>
      <c r="M49" s="1"/>
      <c r="N49" s="10" t="s">
        <v>398</v>
      </c>
      <c r="O49" s="99">
        <f>VLOOKUP($D$7&amp;$L$5,BDFS_saldo!$B:$BA,$L49+3,FALSE)*1000000</f>
        <v>1486500000</v>
      </c>
      <c r="P49" s="99" t="e">
        <f>IF($R$7&gt;0,VLOOKUP($R$7 &amp;$L$5,BDFS_saldo!$B:$BA,$E49+3,FALSE),"")*1000000</f>
        <v>#VALUE!</v>
      </c>
      <c r="Q49" s="85"/>
      <c r="T49" s="10"/>
      <c r="U49" s="44"/>
      <c r="V49" s="44"/>
      <c r="W49" s="10"/>
      <c r="X49" s="38"/>
      <c r="Y49" s="38"/>
      <c r="Z49" s="10"/>
      <c r="AA49" s="44"/>
      <c r="AB49" s="44"/>
      <c r="AC49" s="8"/>
      <c r="AD49" s="43"/>
      <c r="AG49" s="18"/>
      <c r="AH49" s="18"/>
      <c r="AI49" s="18"/>
      <c r="AJ49" s="18"/>
      <c r="AK49" s="18"/>
      <c r="AL49" s="18"/>
      <c r="AM49" s="18"/>
      <c r="AN49" s="18"/>
      <c r="AO49" s="18"/>
      <c r="AP49" s="18"/>
      <c r="AQ49" s="18"/>
      <c r="AR49" s="18"/>
      <c r="AS49" s="18"/>
      <c r="AT49" s="18"/>
      <c r="AU49" s="18"/>
    </row>
    <row r="50" spans="1:50" x14ac:dyDescent="0.2">
      <c r="A50" s="1">
        <v>45</v>
      </c>
      <c r="B50" s="148" t="s">
        <v>47</v>
      </c>
      <c r="C50" s="1">
        <f>VLOOKUP(B50,TabellenSRG!$B$6:$C$386,2,FALSE)</f>
        <v>45</v>
      </c>
      <c r="D50" s="43" t="str">
        <f>CONCATENATE(G50," ",F47)</f>
        <v>december 2016</v>
      </c>
      <c r="E50" s="1">
        <v>16</v>
      </c>
      <c r="G50" s="10" t="s">
        <v>402</v>
      </c>
      <c r="H50" s="10">
        <f>VLOOKUP($D$7&amp;$L$5,BDFS_aantal!$B:$BA,$L50+3,FALSE)</f>
        <v>468730</v>
      </c>
      <c r="I50" s="10" t="str">
        <f>IF($R$7&gt;0,VLOOKUP($R$7 &amp;$L$5,BDFS_aantal!$B:$BA,$E50+3,FALSE),"")</f>
        <v/>
      </c>
      <c r="J50" s="10"/>
      <c r="K50" s="43" t="str">
        <f>CONCATENATE(N50," ",M47)</f>
        <v>december 2016</v>
      </c>
      <c r="L50" s="1">
        <v>16</v>
      </c>
      <c r="M50" s="1"/>
      <c r="N50" s="10" t="s">
        <v>402</v>
      </c>
      <c r="O50" s="99">
        <f>VLOOKUP($D$7&amp;$L$5,BDFS_saldo!$B:$BA,$L50+3,FALSE)*1000000</f>
        <v>1487300000</v>
      </c>
      <c r="P50" s="99" t="e">
        <f>IF($R$7&gt;0,VLOOKUP($R$7 &amp;$L$5,BDFS_saldo!$B:$BA,$E50+3,FALSE),"")*1000000</f>
        <v>#VALUE!</v>
      </c>
      <c r="Q50" s="85"/>
      <c r="T50" s="10"/>
      <c r="U50" s="44"/>
      <c r="V50" s="44"/>
      <c r="W50" s="10"/>
      <c r="X50" s="38"/>
      <c r="Y50" s="38"/>
      <c r="Z50" s="10"/>
      <c r="AA50" s="44"/>
      <c r="AB50" s="44"/>
      <c r="AC50" s="8"/>
      <c r="AD50" s="43"/>
      <c r="AG50" s="18"/>
      <c r="AH50" s="18"/>
      <c r="AI50" s="18"/>
      <c r="AJ50" s="18"/>
      <c r="AK50" s="18"/>
      <c r="AL50" s="18"/>
      <c r="AM50" s="18"/>
      <c r="AN50" s="14"/>
      <c r="AO50" s="14"/>
      <c r="AP50" s="14"/>
      <c r="AQ50" s="14"/>
      <c r="AR50" s="18"/>
      <c r="AS50" s="18"/>
      <c r="AT50" s="18"/>
      <c r="AU50" s="18"/>
    </row>
    <row r="51" spans="1:50" x14ac:dyDescent="0.2">
      <c r="A51" s="1">
        <v>46</v>
      </c>
      <c r="B51" s="148" t="s">
        <v>48</v>
      </c>
      <c r="C51" s="1">
        <f>VLOOKUP(B51,TabellenSRG!$B$6:$C$386,2,FALSE)</f>
        <v>46</v>
      </c>
      <c r="D51" s="43" t="str">
        <f>CONCATENATE(G51," ",F51)</f>
        <v>maart 2017</v>
      </c>
      <c r="E51" s="1">
        <v>17</v>
      </c>
      <c r="F51" s="1">
        <v>2017</v>
      </c>
      <c r="G51" s="10" t="s">
        <v>395</v>
      </c>
      <c r="H51" s="10">
        <f>VLOOKUP($D$7&amp;$L$5,BDFS_aantal!$B:$BA,$L51+3,FALSE)</f>
        <v>474310</v>
      </c>
      <c r="I51" s="10" t="str">
        <f>IF($R$7&gt;0,VLOOKUP($R$7 &amp;$L$5,BDFS_aantal!$B:$BA,$E51+3,FALSE),"")</f>
        <v/>
      </c>
      <c r="J51" s="10"/>
      <c r="K51" s="43" t="str">
        <f>CONCATENATE(N51," ",M51)</f>
        <v>maart 2017</v>
      </c>
      <c r="L51" s="1">
        <v>17</v>
      </c>
      <c r="M51" s="1">
        <v>2017</v>
      </c>
      <c r="N51" s="10" t="s">
        <v>395</v>
      </c>
      <c r="O51" s="99">
        <f>VLOOKUP($D$7&amp;$L$5,BDFS_saldo!$B:$BA,$L51+3,FALSE)*1000000</f>
        <v>1499200000</v>
      </c>
      <c r="P51" s="99" t="e">
        <f>IF($R$7&gt;0,VLOOKUP($R$7 &amp;$L$5,BDFS_saldo!$B:$BA,$E51+3,FALSE),"")*1000000</f>
        <v>#VALUE!</v>
      </c>
      <c r="Q51" s="85"/>
      <c r="T51" s="10"/>
      <c r="U51" s="44"/>
      <c r="V51" s="44"/>
      <c r="W51" s="10"/>
      <c r="X51" s="38"/>
      <c r="Y51" s="38"/>
      <c r="Z51" s="10"/>
      <c r="AA51" s="44"/>
      <c r="AB51" s="44"/>
      <c r="AC51" s="8"/>
      <c r="AD51" s="43"/>
      <c r="AG51" s="18"/>
      <c r="AH51" s="18"/>
      <c r="AI51" s="18"/>
      <c r="AJ51" s="18"/>
      <c r="AK51" s="18"/>
      <c r="AL51" s="18"/>
      <c r="AM51" s="18"/>
      <c r="AN51" s="14"/>
      <c r="AO51" s="14"/>
      <c r="AP51" s="14"/>
      <c r="AQ51" s="14"/>
      <c r="AR51" s="18"/>
      <c r="AS51" s="18"/>
      <c r="AT51" s="18"/>
      <c r="AU51" s="18"/>
    </row>
    <row r="52" spans="1:50" x14ac:dyDescent="0.2">
      <c r="A52" s="1">
        <v>47</v>
      </c>
      <c r="B52" s="148" t="s">
        <v>49</v>
      </c>
      <c r="C52" s="1">
        <f>VLOOKUP(B52,TabellenSRG!$B$6:$C$386,2,FALSE)</f>
        <v>47</v>
      </c>
      <c r="D52" s="43" t="str">
        <f>CONCATENATE(G52," ",F51)</f>
        <v>juni 2017</v>
      </c>
      <c r="E52" s="1">
        <v>18</v>
      </c>
      <c r="G52" s="10" t="s">
        <v>397</v>
      </c>
      <c r="H52" s="10">
        <f>VLOOKUP($D$7&amp;$L$5,BDFS_aantal!$B:$BA,$L52+3,FALSE)</f>
        <v>472850</v>
      </c>
      <c r="I52" s="10" t="str">
        <f>IF($R$7&gt;0,VLOOKUP($R$7 &amp;$L$5,BDFS_aantal!$B:$BA,$E52+3,FALSE),"")</f>
        <v/>
      </c>
      <c r="J52" s="10"/>
      <c r="K52" s="43" t="str">
        <f>CONCATENATE(N52," ",M51)</f>
        <v>juni 2017</v>
      </c>
      <c r="L52" s="1">
        <v>18</v>
      </c>
      <c r="M52" s="1"/>
      <c r="N52" s="10" t="s">
        <v>397</v>
      </c>
      <c r="O52" s="99">
        <f>VLOOKUP($D$7&amp;$L$5,BDFS_saldo!$B:$BA,$L52+3,FALSE)*1000000</f>
        <v>1491600000</v>
      </c>
      <c r="P52" s="99" t="e">
        <f>IF($R$7&gt;0,VLOOKUP($R$7 &amp;$L$5,BDFS_saldo!$B:$BA,$E52+3,FALSE),"")*1000000</f>
        <v>#VALUE!</v>
      </c>
      <c r="Q52" s="85"/>
      <c r="T52" s="10"/>
      <c r="U52" s="44"/>
      <c r="V52" s="44"/>
      <c r="W52" s="10"/>
      <c r="X52" s="8"/>
      <c r="Y52" s="8"/>
      <c r="Z52" s="8"/>
      <c r="AA52" s="8"/>
      <c r="AB52" s="8"/>
      <c r="AC52" s="8"/>
      <c r="AG52" s="18"/>
      <c r="AH52" s="18"/>
      <c r="AI52" s="18"/>
      <c r="AJ52" s="18"/>
      <c r="AK52" s="18"/>
      <c r="AL52" s="11"/>
      <c r="AM52" s="11"/>
      <c r="AN52" s="11"/>
      <c r="AO52" s="11"/>
      <c r="AP52" s="11"/>
      <c r="AQ52" s="11"/>
      <c r="AR52" s="11"/>
      <c r="AS52" s="11"/>
      <c r="AT52" s="11"/>
      <c r="AU52" s="11"/>
      <c r="AV52" s="11"/>
      <c r="AW52" s="11"/>
      <c r="AX52" s="11"/>
    </row>
    <row r="53" spans="1:50" x14ac:dyDescent="0.2">
      <c r="A53" s="1">
        <v>48</v>
      </c>
      <c r="B53" s="148" t="s">
        <v>50</v>
      </c>
      <c r="C53" s="1">
        <f>VLOOKUP(B53,TabellenSRG!$B$6:$C$386,2,FALSE)</f>
        <v>48</v>
      </c>
      <c r="D53" s="43" t="str">
        <f>CONCATENATE(G53," ",F51)</f>
        <v>september 2017</v>
      </c>
      <c r="E53" s="1">
        <v>19</v>
      </c>
      <c r="F53" s="8"/>
      <c r="G53" s="10" t="s">
        <v>398</v>
      </c>
      <c r="H53" s="10">
        <f>VLOOKUP($D$7&amp;$L$5,BDFS_aantal!$B:$BA,$L53+3,FALSE)</f>
        <v>473200</v>
      </c>
      <c r="I53" s="10" t="str">
        <f>IF($R$7&gt;0,VLOOKUP($R$7 &amp;$L$5,BDFS_aantal!$B:$BA,$E53+3,FALSE),"")</f>
        <v/>
      </c>
      <c r="J53" s="10"/>
      <c r="K53" s="43" t="str">
        <f>CONCATENATE(N53," ",M51)</f>
        <v>september 2017</v>
      </c>
      <c r="L53" s="1">
        <v>19</v>
      </c>
      <c r="M53" s="8"/>
      <c r="N53" s="10" t="s">
        <v>398</v>
      </c>
      <c r="O53" s="99">
        <f>VLOOKUP($D$7&amp;$L$5,BDFS_saldo!$B:$BA,$L53+3,FALSE)*1000000</f>
        <v>1484100000</v>
      </c>
      <c r="P53" s="99" t="e">
        <f>IF($R$7&gt;0,VLOOKUP($R$7 &amp;$L$5,BDFS_saldo!$B:$BA,$E53+3,FALSE),"")*1000000</f>
        <v>#VALUE!</v>
      </c>
      <c r="Q53" s="85"/>
      <c r="S53" s="8"/>
      <c r="T53" s="10"/>
      <c r="U53" s="44"/>
      <c r="V53" s="44"/>
      <c r="W53" s="10"/>
      <c r="X53" s="8"/>
      <c r="Y53" s="8"/>
      <c r="Z53" s="8"/>
      <c r="AA53" s="8"/>
      <c r="AB53" s="8"/>
      <c r="AC53" s="8"/>
      <c r="AG53" s="18"/>
      <c r="AH53" s="18"/>
      <c r="AI53" s="18"/>
      <c r="AJ53" s="18"/>
      <c r="AK53" s="18"/>
      <c r="AL53" s="10"/>
      <c r="AM53" s="10"/>
      <c r="AN53" s="10"/>
      <c r="AO53" s="10"/>
      <c r="AP53" s="10"/>
      <c r="AQ53" s="10"/>
      <c r="AR53" s="10"/>
      <c r="AS53" s="10"/>
      <c r="AT53" s="10"/>
      <c r="AU53" s="10"/>
      <c r="AV53" s="10"/>
      <c r="AW53" s="10"/>
      <c r="AX53" s="10"/>
    </row>
    <row r="54" spans="1:50" x14ac:dyDescent="0.2">
      <c r="A54" s="1">
        <v>49</v>
      </c>
      <c r="B54" s="148" t="s">
        <v>51</v>
      </c>
      <c r="C54" s="1">
        <f>VLOOKUP(B54,TabellenSRG!$B$6:$C$386,2,FALSE)</f>
        <v>49</v>
      </c>
      <c r="D54" s="43" t="str">
        <f>CONCATENATE(G54," ",F51)</f>
        <v>december 2017</v>
      </c>
      <c r="E54" s="38">
        <v>20</v>
      </c>
      <c r="F54" s="38"/>
      <c r="G54" s="10" t="s">
        <v>402</v>
      </c>
      <c r="H54" s="10">
        <f>VLOOKUP($D$7&amp;$L$5,BDFS_aantal!$B:$BA,$L54+3,FALSE)</f>
        <v>477640</v>
      </c>
      <c r="I54" s="10" t="str">
        <f>IF($R$7&gt;0,VLOOKUP($R$7 &amp;$L$5,BDFS_aantal!$B:$BA,$E54+3,FALSE),"")</f>
        <v/>
      </c>
      <c r="J54" s="10"/>
      <c r="K54" s="43" t="str">
        <f>CONCATENATE(N54," ",M51)</f>
        <v>december 2017</v>
      </c>
      <c r="L54" s="38">
        <v>20</v>
      </c>
      <c r="M54" s="38"/>
      <c r="N54" s="10" t="s">
        <v>402</v>
      </c>
      <c r="O54" s="99">
        <f>VLOOKUP($D$7&amp;$L$5,BDFS_saldo!$B:$BA,$L54+3,FALSE)*1000000</f>
        <v>1460900000</v>
      </c>
      <c r="P54" s="99" t="e">
        <f>IF($R$7&gt;0,VLOOKUP($R$7 &amp;$L$5,BDFS_saldo!$B:$BA,$E54+3,FALSE),"")*1000000</f>
        <v>#VALUE!</v>
      </c>
      <c r="Q54" s="85"/>
      <c r="R54" s="86"/>
      <c r="S54" s="86"/>
      <c r="T54" s="10"/>
      <c r="U54" s="44"/>
      <c r="V54" s="44"/>
      <c r="W54" s="10"/>
      <c r="X54" s="8"/>
      <c r="Y54" s="8"/>
      <c r="Z54" s="8"/>
      <c r="AA54" s="8"/>
      <c r="AB54" s="8"/>
      <c r="AC54" s="8"/>
      <c r="AG54" s="18"/>
      <c r="AH54" s="18"/>
      <c r="AI54" s="18"/>
      <c r="AJ54" s="18"/>
      <c r="AK54" s="18"/>
      <c r="AL54" s="18"/>
      <c r="AM54" s="18"/>
      <c r="AN54" s="18"/>
      <c r="AO54" s="18"/>
      <c r="AP54" s="18"/>
      <c r="AQ54" s="18"/>
      <c r="AR54" s="18"/>
      <c r="AS54" s="18"/>
      <c r="AT54" s="18"/>
      <c r="AU54" s="18"/>
    </row>
    <row r="55" spans="1:50" x14ac:dyDescent="0.2">
      <c r="A55" s="1">
        <v>50</v>
      </c>
      <c r="B55" s="148" t="s">
        <v>52</v>
      </c>
      <c r="C55" s="1">
        <f>VLOOKUP(B55,TabellenSRG!$B$6:$C$386,2,FALSE)</f>
        <v>50</v>
      </c>
      <c r="D55" s="43" t="str">
        <f>CONCATENATE(G55," ",F55)</f>
        <v>maart 2018</v>
      </c>
      <c r="E55" s="38">
        <v>21</v>
      </c>
      <c r="F55" s="38">
        <v>2018</v>
      </c>
      <c r="G55" s="10" t="s">
        <v>395</v>
      </c>
      <c r="H55" s="10">
        <f>VLOOKUP($D$7&amp;$L$5,BDFS_aantal!$B:$BA,$L55+3,FALSE)</f>
        <v>481680</v>
      </c>
      <c r="I55" s="10" t="str">
        <f>IF($R$7&gt;0,VLOOKUP($R$7 &amp;$L$5,BDFS_aantal!$B:$BA,$E55+3,FALSE),"")</f>
        <v/>
      </c>
      <c r="J55" s="10"/>
      <c r="K55" s="43" t="str">
        <f>CONCATENATE(N55," ",M55)</f>
        <v>maart 2018</v>
      </c>
      <c r="L55" s="38">
        <v>21</v>
      </c>
      <c r="M55" s="38">
        <v>2018</v>
      </c>
      <c r="N55" s="10" t="s">
        <v>395</v>
      </c>
      <c r="O55" s="99">
        <f>VLOOKUP($D$7&amp;$L$5,BDFS_saldo!$B:$BA,$L55+3,FALSE)*1000000</f>
        <v>1465200000</v>
      </c>
      <c r="P55" s="99" t="e">
        <f>IF($R$7&gt;0,VLOOKUP($R$7 &amp;$L$5,BDFS_saldo!$B:$BA,$E55+3,FALSE),"")*1000000</f>
        <v>#VALUE!</v>
      </c>
      <c r="Q55" s="85"/>
      <c r="R55" s="86"/>
      <c r="S55" s="86"/>
      <c r="T55" s="10"/>
      <c r="U55" s="44"/>
      <c r="V55" s="44"/>
      <c r="W55" s="10"/>
      <c r="X55" s="8"/>
      <c r="Y55" s="8"/>
      <c r="Z55" s="8"/>
      <c r="AA55" s="8"/>
      <c r="AB55" s="8"/>
      <c r="AC55" s="8"/>
      <c r="AG55" s="18"/>
      <c r="AH55" s="18"/>
      <c r="AI55" s="18"/>
      <c r="AJ55" s="18"/>
      <c r="AK55" s="18"/>
      <c r="AL55" s="18"/>
      <c r="AM55" s="18"/>
      <c r="AN55" s="18"/>
      <c r="AO55" s="18"/>
      <c r="AP55" s="18"/>
      <c r="AQ55" s="18"/>
      <c r="AR55" s="18"/>
      <c r="AS55" s="18"/>
      <c r="AT55" s="18"/>
      <c r="AU55" s="18"/>
    </row>
    <row r="56" spans="1:50" x14ac:dyDescent="0.2">
      <c r="A56" s="1">
        <v>51</v>
      </c>
      <c r="B56" s="148" t="s">
        <v>53</v>
      </c>
      <c r="C56" s="1">
        <f>VLOOKUP(B56,TabellenSRG!$B$6:$C$386,2,FALSE)</f>
        <v>51</v>
      </c>
      <c r="D56" s="43" t="str">
        <f>CONCATENATE(G56," ",F55)</f>
        <v>juni 2018</v>
      </c>
      <c r="E56" s="38">
        <v>22</v>
      </c>
      <c r="F56" s="38"/>
      <c r="G56" s="10" t="s">
        <v>397</v>
      </c>
      <c r="H56" s="10">
        <f>VLOOKUP($D$7&amp;$L$5,BDFS_aantal!$B:$BA,$L56+3,FALSE)</f>
        <v>480110</v>
      </c>
      <c r="I56" s="10" t="str">
        <f>IF($R$7&gt;0,VLOOKUP($R$7 &amp;$L$5,BDFS_aantal!$B:$BA,$E56+3,FALSE),"")</f>
        <v/>
      </c>
      <c r="J56" s="10"/>
      <c r="K56" s="43" t="str">
        <f>CONCATENATE(N56," ",M55)</f>
        <v>juni 2018</v>
      </c>
      <c r="L56" s="38">
        <v>22</v>
      </c>
      <c r="M56" s="38"/>
      <c r="N56" s="10" t="s">
        <v>397</v>
      </c>
      <c r="O56" s="99">
        <f>VLOOKUP($D$7&amp;$L$5,BDFS_saldo!$B:$BA,$L56+3,FALSE)*1000000</f>
        <v>1443500000</v>
      </c>
      <c r="P56" s="99" t="e">
        <f>IF($R$7&gt;0,VLOOKUP($R$7 &amp;$L$5,BDFS_saldo!$B:$BA,$E56+3,FALSE),"")*1000000</f>
        <v>#VALUE!</v>
      </c>
      <c r="Q56" s="85"/>
      <c r="R56" s="86"/>
      <c r="S56" s="86"/>
      <c r="T56" s="10"/>
      <c r="U56" s="44"/>
      <c r="V56" s="44"/>
      <c r="W56" s="10"/>
      <c r="X56" s="8"/>
      <c r="Y56" s="8"/>
      <c r="Z56" s="8"/>
      <c r="AA56" s="8"/>
      <c r="AB56" s="8"/>
      <c r="AC56" s="8"/>
      <c r="AG56" s="18"/>
      <c r="AH56" s="18"/>
      <c r="AI56" s="18"/>
      <c r="AJ56" s="18"/>
      <c r="AK56" s="18"/>
      <c r="AL56" s="18"/>
      <c r="AM56" s="18"/>
      <c r="AN56" s="18"/>
      <c r="AO56" s="18"/>
      <c r="AP56" s="18"/>
      <c r="AQ56" s="18"/>
      <c r="AR56" s="18"/>
      <c r="AS56" s="18"/>
      <c r="AT56" s="18"/>
      <c r="AU56" s="18"/>
    </row>
    <row r="57" spans="1:50" x14ac:dyDescent="0.2">
      <c r="A57" s="1">
        <v>52</v>
      </c>
      <c r="B57" s="148" t="s">
        <v>54</v>
      </c>
      <c r="C57" s="1">
        <f>VLOOKUP(B57,TabellenSRG!$B$6:$C$386,2,FALSE)</f>
        <v>52</v>
      </c>
      <c r="D57" s="43" t="str">
        <f>CONCATENATE(G57," ",F55)</f>
        <v>september 2018</v>
      </c>
      <c r="E57" s="38">
        <v>23</v>
      </c>
      <c r="F57" s="38"/>
      <c r="G57" s="10" t="s">
        <v>398</v>
      </c>
      <c r="H57" s="10">
        <f>VLOOKUP($D$7&amp;$L$5,BDFS_aantal!$B:$BA,$L57+3,FALSE)</f>
        <v>478980</v>
      </c>
      <c r="I57" s="10" t="str">
        <f>IF($R$7&gt;0,VLOOKUP($R$7 &amp;$L$5,BDFS_aantal!$B:$BA,$E57+3,FALSE),"")</f>
        <v/>
      </c>
      <c r="J57" s="10"/>
      <c r="K57" s="43" t="str">
        <f>CONCATENATE(N57," ",M55)</f>
        <v>september 2018</v>
      </c>
      <c r="L57" s="38">
        <v>23</v>
      </c>
      <c r="M57" s="38"/>
      <c r="N57" s="10" t="s">
        <v>398</v>
      </c>
      <c r="O57" s="99">
        <f>VLOOKUP($D$7&amp;$L$5,BDFS_saldo!$B:$BA,$L57+3,FALSE)*1000000</f>
        <v>1428700000</v>
      </c>
      <c r="P57" s="99" t="e">
        <f>IF($R$7&gt;0,VLOOKUP($R$7 &amp;$L$5,BDFS_saldo!$B:$BA,$E57+3,FALSE),"")*1000000</f>
        <v>#VALUE!</v>
      </c>
      <c r="Q57" s="85"/>
      <c r="R57" s="86"/>
      <c r="S57" s="86"/>
      <c r="T57" s="10"/>
      <c r="U57" s="44"/>
      <c r="V57" s="44"/>
      <c r="W57" s="10"/>
      <c r="X57" s="8"/>
      <c r="Y57" s="8"/>
      <c r="Z57" s="8"/>
      <c r="AA57" s="8"/>
      <c r="AB57" s="8"/>
      <c r="AC57" s="8"/>
      <c r="AG57" s="18"/>
      <c r="AH57" s="18"/>
      <c r="AI57" s="18"/>
      <c r="AJ57" s="18"/>
      <c r="AK57" s="18"/>
      <c r="AL57" s="18"/>
      <c r="AM57" s="18"/>
      <c r="AN57" s="18"/>
      <c r="AO57" s="18"/>
      <c r="AP57" s="18"/>
      <c r="AQ57" s="18"/>
      <c r="AR57" s="18"/>
      <c r="AS57" s="18"/>
      <c r="AT57" s="18"/>
      <c r="AU57" s="18"/>
    </row>
    <row r="58" spans="1:50" x14ac:dyDescent="0.2">
      <c r="A58" s="1">
        <v>53</v>
      </c>
      <c r="B58" s="148" t="s">
        <v>55</v>
      </c>
      <c r="C58" s="1">
        <f>VLOOKUP(B58,TabellenSRG!$B$6:$C$386,2,FALSE)</f>
        <v>53</v>
      </c>
      <c r="D58" s="43" t="str">
        <f>CONCATENATE(G58," ",F55)</f>
        <v>december 2018</v>
      </c>
      <c r="E58" s="38">
        <v>24</v>
      </c>
      <c r="F58" s="38"/>
      <c r="G58" s="10" t="s">
        <v>402</v>
      </c>
      <c r="H58" s="10">
        <f>VLOOKUP($D$7&amp;$L$5,BDFS_aantal!$B:$BA,$L58+3,FALSE)</f>
        <v>0</v>
      </c>
      <c r="I58" s="10" t="str">
        <f>IF($R$7&gt;0,VLOOKUP($R$7 &amp;$L$5,BDFS_aantal!$B:$BA,$E58+3,FALSE),"")</f>
        <v/>
      </c>
      <c r="J58" s="10"/>
      <c r="K58" s="43" t="str">
        <f>CONCATENATE(N58," ",M55)</f>
        <v>december 2018</v>
      </c>
      <c r="L58" s="38">
        <v>24</v>
      </c>
      <c r="M58" s="38"/>
      <c r="N58" s="10" t="s">
        <v>402</v>
      </c>
      <c r="O58" s="99">
        <f>VLOOKUP($D$7&amp;$L$5,BDFS_saldo!$B:$BA,$L58+3,FALSE)*1000000</f>
        <v>0</v>
      </c>
      <c r="P58" s="99" t="e">
        <f>IF($R$7&gt;0,VLOOKUP($R$7 &amp;$L$5,BDFS_saldo!$B:$BA,$E58+3,FALSE),"")*1000000</f>
        <v>#VALUE!</v>
      </c>
      <c r="Q58" s="85"/>
      <c r="R58" s="86"/>
      <c r="S58" s="86"/>
      <c r="T58" s="10"/>
      <c r="U58" s="44"/>
      <c r="V58" s="44"/>
      <c r="W58" s="10"/>
      <c r="X58" s="8"/>
      <c r="Y58" s="8"/>
      <c r="Z58" s="8"/>
      <c r="AA58" s="8"/>
      <c r="AB58" s="8"/>
      <c r="AC58" s="8"/>
      <c r="AG58" s="18"/>
      <c r="AH58" s="18"/>
      <c r="AI58" s="18"/>
      <c r="AJ58" s="18"/>
      <c r="AK58" s="18"/>
      <c r="AL58" s="18"/>
      <c r="AM58" s="18"/>
      <c r="AN58" s="18"/>
      <c r="AO58" s="18"/>
      <c r="AP58" s="18"/>
      <c r="AQ58" s="18"/>
      <c r="AR58" s="18"/>
      <c r="AS58" s="18"/>
      <c r="AT58" s="18"/>
      <c r="AU58" s="18"/>
    </row>
    <row r="59" spans="1:50" x14ac:dyDescent="0.2">
      <c r="A59" s="1">
        <v>54</v>
      </c>
      <c r="B59" s="148" t="s">
        <v>56</v>
      </c>
      <c r="C59" s="1">
        <f>VLOOKUP(B59,TabellenSRG!$B$6:$C$386,2,FALSE)</f>
        <v>54</v>
      </c>
      <c r="D59" s="43" t="str">
        <f>CONCATENATE(G59," ",F59)</f>
        <v>maart 2019</v>
      </c>
      <c r="E59" s="38">
        <v>25</v>
      </c>
      <c r="F59" s="38">
        <v>2019</v>
      </c>
      <c r="G59" s="10" t="s">
        <v>395</v>
      </c>
      <c r="H59" s="10">
        <f>VLOOKUP($D$7&amp;$L$5,BDFS_aantal!$B:$BA,$L59+3,FALSE)</f>
        <v>0</v>
      </c>
      <c r="I59" s="10" t="str">
        <f>IF($R$7&gt;0,VLOOKUP($R$7 &amp;$L$5,BDFS_aantal!$B:$BA,$E59+3,FALSE),"")</f>
        <v/>
      </c>
      <c r="J59" s="10"/>
      <c r="K59" s="43" t="str">
        <f>CONCATENATE(N59," ",M59)</f>
        <v>maart 2019</v>
      </c>
      <c r="L59" s="38">
        <v>25</v>
      </c>
      <c r="M59" s="38">
        <v>2019</v>
      </c>
      <c r="N59" s="10" t="s">
        <v>395</v>
      </c>
      <c r="O59" s="99">
        <f>VLOOKUP($D$7&amp;$L$5,BDFS_saldo!$B:$BA,$L59+3,FALSE)*1000000</f>
        <v>0</v>
      </c>
      <c r="P59" s="99" t="e">
        <f>IF($R$7&gt;0,VLOOKUP($R$7 &amp;$L$5,BDFS_saldo!$B:$BA,$E59+3,FALSE),"")*1000000</f>
        <v>#VALUE!</v>
      </c>
      <c r="Q59" s="85"/>
      <c r="R59" s="86"/>
      <c r="S59" s="86"/>
      <c r="T59" s="10"/>
      <c r="U59" s="44"/>
      <c r="V59" s="44"/>
      <c r="W59" s="10"/>
      <c r="X59" s="8"/>
      <c r="Y59" s="8"/>
      <c r="Z59" s="8"/>
      <c r="AA59" s="8"/>
      <c r="AB59" s="8"/>
      <c r="AC59" s="8"/>
      <c r="AG59" s="18"/>
      <c r="AH59" s="18"/>
      <c r="AI59" s="18"/>
      <c r="AJ59" s="27"/>
      <c r="AK59" s="18"/>
      <c r="AL59" s="18"/>
      <c r="AM59" s="18"/>
      <c r="AN59" s="18"/>
      <c r="AO59" s="18"/>
      <c r="AP59" s="18"/>
      <c r="AQ59" s="18"/>
      <c r="AR59" s="18"/>
      <c r="AS59" s="18"/>
      <c r="AT59" s="18"/>
      <c r="AU59" s="18"/>
    </row>
    <row r="60" spans="1:50" x14ac:dyDescent="0.2">
      <c r="A60" s="1">
        <v>55</v>
      </c>
      <c r="B60" s="148" t="s">
        <v>57</v>
      </c>
      <c r="C60" s="1">
        <f>VLOOKUP(B60,TabellenSRG!$B$6:$C$386,2,FALSE)</f>
        <v>55</v>
      </c>
      <c r="D60" s="43" t="str">
        <f>CONCATENATE(G60," ",F59)</f>
        <v>juni 2019</v>
      </c>
      <c r="E60" s="38">
        <v>26</v>
      </c>
      <c r="F60" s="38"/>
      <c r="G60" s="10" t="s">
        <v>397</v>
      </c>
      <c r="H60" s="10">
        <f>VLOOKUP($D$7&amp;$L$5,BDFS_aantal!$B:$BA,$L60+3,FALSE)</f>
        <v>0</v>
      </c>
      <c r="I60" s="10" t="str">
        <f>IF($R$7&gt;0,VLOOKUP($R$7 &amp;$L$5,BDFS_aantal!$B:$BA,$E60+3,FALSE),"")</f>
        <v/>
      </c>
      <c r="J60" s="10"/>
      <c r="K60" s="43" t="str">
        <f>CONCATENATE(N60," ",M59)</f>
        <v>juni 2019</v>
      </c>
      <c r="L60" s="38">
        <v>26</v>
      </c>
      <c r="M60" s="38"/>
      <c r="N60" s="10" t="s">
        <v>397</v>
      </c>
      <c r="O60" s="99">
        <f>VLOOKUP($D$7&amp;$L$5,BDFS_saldo!$B:$BA,$L60+3,FALSE)*1000000</f>
        <v>0</v>
      </c>
      <c r="P60" s="99" t="e">
        <f>IF($R$7&gt;0,VLOOKUP($R$7 &amp;$L$5,BDFS_saldo!$B:$BA,$E60+3,FALSE),"")*1000000</f>
        <v>#VALUE!</v>
      </c>
      <c r="Q60" s="85"/>
      <c r="R60" s="86"/>
      <c r="S60" s="86"/>
      <c r="T60" s="10"/>
      <c r="U60" s="44"/>
      <c r="V60" s="44"/>
      <c r="W60" s="10"/>
      <c r="X60" s="8"/>
      <c r="Y60" s="8"/>
      <c r="Z60" s="8"/>
      <c r="AA60" s="8"/>
      <c r="AB60" s="8"/>
      <c r="AC60" s="8"/>
      <c r="AI60" s="18"/>
      <c r="AJ60" s="18"/>
      <c r="AL60" s="18"/>
      <c r="AM60" s="18"/>
      <c r="AN60" s="14"/>
      <c r="AO60" s="14"/>
      <c r="AP60" s="14"/>
      <c r="AQ60" s="14"/>
      <c r="AR60" s="18"/>
      <c r="AS60" s="18"/>
    </row>
    <row r="61" spans="1:50" x14ac:dyDescent="0.2">
      <c r="A61" s="1">
        <v>56</v>
      </c>
      <c r="B61" s="148" t="s">
        <v>58</v>
      </c>
      <c r="C61" s="1">
        <f>VLOOKUP(B61,TabellenSRG!$B$6:$C$386,2,FALSE)</f>
        <v>56</v>
      </c>
      <c r="D61" s="43" t="str">
        <f>CONCATENATE(G61," ",F59)</f>
        <v>september 2019</v>
      </c>
      <c r="E61" s="38">
        <v>27</v>
      </c>
      <c r="F61" s="38"/>
      <c r="G61" s="10" t="s">
        <v>398</v>
      </c>
      <c r="H61" s="10">
        <f>VLOOKUP($D$7&amp;$L$5,BDFS_aantal!$B:$BA,$L61+3,FALSE)</f>
        <v>0</v>
      </c>
      <c r="I61" s="10" t="str">
        <f>IF($R$7&gt;0,VLOOKUP($R$7 &amp;$L$5,BDFS_aantal!$B:$BA,$E61+3,FALSE),"")</f>
        <v/>
      </c>
      <c r="J61" s="10"/>
      <c r="K61" s="43" t="str">
        <f>CONCATENATE(N61," ",M59)</f>
        <v>september 2019</v>
      </c>
      <c r="L61" s="38">
        <v>27</v>
      </c>
      <c r="M61" s="38"/>
      <c r="N61" s="10" t="s">
        <v>398</v>
      </c>
      <c r="O61" s="99">
        <f>VLOOKUP($D$7&amp;$L$5,BDFS_saldo!$B:$BA,$L61+3,FALSE)*1000000</f>
        <v>0</v>
      </c>
      <c r="P61" s="99" t="e">
        <f>IF($R$7&gt;0,VLOOKUP($R$7 &amp;$L$5,BDFS_saldo!$B:$BA,$E61+3,FALSE),"")*1000000</f>
        <v>#VALUE!</v>
      </c>
      <c r="Q61" s="85"/>
      <c r="R61" s="86"/>
      <c r="S61" s="86"/>
      <c r="T61" s="10"/>
      <c r="U61" s="44"/>
      <c r="V61" s="44"/>
      <c r="W61" s="10"/>
      <c r="X61" s="8"/>
      <c r="Y61" s="8"/>
      <c r="Z61" s="8"/>
      <c r="AA61" s="8"/>
      <c r="AB61" s="8"/>
      <c r="AC61" s="8"/>
      <c r="AE61" s="177"/>
      <c r="AL61" s="18"/>
      <c r="AM61" s="18"/>
      <c r="AN61" s="14"/>
      <c r="AO61" s="14"/>
      <c r="AP61" s="14"/>
      <c r="AQ61" s="14"/>
      <c r="AR61" s="18"/>
      <c r="AS61" s="18"/>
    </row>
    <row r="62" spans="1:50" x14ac:dyDescent="0.2">
      <c r="A62" s="1">
        <v>57</v>
      </c>
      <c r="B62" s="148" t="s">
        <v>59</v>
      </c>
      <c r="C62" s="1">
        <f>VLOOKUP(B62,TabellenSRG!$B$6:$C$386,2,FALSE)</f>
        <v>57</v>
      </c>
      <c r="D62" s="43" t="str">
        <f>CONCATENATE(G62," ",F59)</f>
        <v>december 2019</v>
      </c>
      <c r="E62" s="38">
        <v>28</v>
      </c>
      <c r="F62" s="38"/>
      <c r="G62" s="10" t="s">
        <v>402</v>
      </c>
      <c r="H62" s="10">
        <f>VLOOKUP($D$7&amp;$L$5,BDFS_aantal!$B:$BA,$L62+3,FALSE)</f>
        <v>0</v>
      </c>
      <c r="I62" s="10" t="str">
        <f>IF($R$7&gt;0,VLOOKUP($R$7 &amp;$L$5,BDFS_aantal!$B:$BA,$E62+3,FALSE),"")</f>
        <v/>
      </c>
      <c r="J62" s="10"/>
      <c r="K62" s="43" t="str">
        <f>CONCATENATE(N62," ",M59)</f>
        <v>december 2019</v>
      </c>
      <c r="L62" s="38">
        <v>28</v>
      </c>
      <c r="M62" s="38"/>
      <c r="N62" s="10" t="s">
        <v>402</v>
      </c>
      <c r="O62" s="99">
        <f>VLOOKUP($D$7&amp;$L$5,BDFS_saldo!$B:$BA,$L62+3,FALSE)*1000000</f>
        <v>0</v>
      </c>
      <c r="P62" s="99" t="e">
        <f>IF($R$7&gt;0,VLOOKUP($R$7 &amp;$L$5,BDFS_saldo!$B:$BA,$E62+3,FALSE),"")*1000000</f>
        <v>#VALUE!</v>
      </c>
      <c r="Q62" s="85"/>
      <c r="R62" s="86"/>
      <c r="S62" s="86"/>
      <c r="T62" s="10"/>
      <c r="U62" s="44"/>
      <c r="V62" s="44"/>
      <c r="W62" s="10"/>
      <c r="X62" s="8"/>
      <c r="Y62" s="8"/>
      <c r="Z62" s="8"/>
      <c r="AA62" s="8"/>
      <c r="AB62" s="8"/>
      <c r="AC62" s="8"/>
      <c r="AE62" s="177"/>
      <c r="AL62" s="11"/>
      <c r="AM62" s="11"/>
      <c r="AN62" s="11"/>
      <c r="AO62" s="11"/>
      <c r="AP62" s="11"/>
      <c r="AQ62" s="11"/>
      <c r="AR62" s="11"/>
      <c r="AS62" s="11"/>
    </row>
    <row r="63" spans="1:50" x14ac:dyDescent="0.2">
      <c r="A63" s="1">
        <v>58</v>
      </c>
      <c r="B63" s="148" t="s">
        <v>60</v>
      </c>
      <c r="C63" s="1">
        <f>VLOOKUP(B63,TabellenSRG!$B$6:$C$386,2,FALSE)</f>
        <v>58</v>
      </c>
      <c r="D63" s="8"/>
      <c r="E63" s="8"/>
      <c r="F63" s="8"/>
      <c r="G63" s="8"/>
      <c r="H63" s="8"/>
      <c r="I63" s="8"/>
      <c r="J63" s="8"/>
      <c r="K63" s="8"/>
      <c r="L63" s="8"/>
      <c r="M63" s="8"/>
      <c r="N63" s="8"/>
      <c r="O63" s="8"/>
      <c r="P63" s="8"/>
      <c r="Q63" s="8"/>
      <c r="R63" s="8"/>
      <c r="S63" s="8"/>
      <c r="T63" s="8"/>
      <c r="U63" s="8"/>
      <c r="V63" s="8"/>
      <c r="W63" s="8"/>
      <c r="X63" s="8"/>
      <c r="Y63" s="8"/>
      <c r="Z63" s="8"/>
      <c r="AA63" s="8"/>
      <c r="AB63" s="8"/>
      <c r="AC63" s="8"/>
      <c r="AE63" s="177"/>
      <c r="AL63" s="10"/>
      <c r="AM63" s="10"/>
      <c r="AN63" s="10"/>
      <c r="AO63" s="10"/>
      <c r="AP63" s="10"/>
      <c r="AQ63" s="10"/>
      <c r="AR63" s="10"/>
      <c r="AS63" s="10"/>
    </row>
    <row r="64" spans="1:50" x14ac:dyDescent="0.2">
      <c r="A64" s="1">
        <v>59</v>
      </c>
      <c r="B64" s="148" t="s">
        <v>61</v>
      </c>
      <c r="C64" s="1">
        <f>VLOOKUP(B64,TabellenSRG!$B$6:$C$386,2,FALSE)</f>
        <v>59</v>
      </c>
      <c r="D64" s="8"/>
      <c r="E64" s="8"/>
      <c r="F64" s="8"/>
      <c r="G64" s="8"/>
      <c r="H64" s="8"/>
      <c r="I64" s="8"/>
      <c r="J64" s="8"/>
      <c r="K64" s="8"/>
      <c r="L64" s="8"/>
      <c r="M64" s="8"/>
      <c r="N64" s="8"/>
      <c r="O64" s="8"/>
      <c r="P64" s="8"/>
      <c r="Q64" s="8"/>
      <c r="R64" s="8"/>
      <c r="S64" s="8"/>
      <c r="T64" s="8"/>
      <c r="U64" s="8"/>
      <c r="V64" s="8"/>
      <c r="W64" s="8"/>
      <c r="X64" s="8"/>
      <c r="Y64" s="8"/>
      <c r="Z64" s="8"/>
      <c r="AA64" s="8"/>
      <c r="AB64" s="8"/>
      <c r="AC64" s="8"/>
      <c r="AE64" s="177"/>
      <c r="AL64" s="18"/>
      <c r="AM64" s="18"/>
      <c r="AN64" s="18"/>
      <c r="AO64" s="18"/>
      <c r="AP64" s="18"/>
      <c r="AQ64" s="18"/>
      <c r="AR64" s="18"/>
      <c r="AS64" s="18"/>
    </row>
    <row r="65" spans="1:45" x14ac:dyDescent="0.2">
      <c r="A65" s="1">
        <v>60</v>
      </c>
      <c r="B65" s="148" t="s">
        <v>62</v>
      </c>
      <c r="C65" s="1">
        <f>VLOOKUP(B65,TabellenSRG!$B$6:$C$386,2,FALSE)</f>
        <v>60</v>
      </c>
      <c r="D65" s="8"/>
      <c r="E65" s="8"/>
      <c r="F65" s="8"/>
      <c r="G65" s="8"/>
      <c r="H65" s="8"/>
      <c r="I65" s="8"/>
      <c r="J65" s="8"/>
      <c r="K65" s="8"/>
      <c r="L65" s="8"/>
      <c r="M65" s="8"/>
      <c r="N65" s="8"/>
      <c r="O65" s="8"/>
      <c r="P65" s="8"/>
      <c r="Q65" s="8"/>
      <c r="R65" s="8"/>
      <c r="S65" s="8"/>
      <c r="T65" s="8"/>
      <c r="U65" s="8"/>
      <c r="V65" s="8"/>
      <c r="W65" s="8"/>
      <c r="X65" s="8"/>
      <c r="Y65" s="8"/>
      <c r="Z65" s="8"/>
      <c r="AA65" s="8"/>
      <c r="AB65" s="8"/>
      <c r="AC65" s="8"/>
      <c r="AE65" s="177"/>
      <c r="AL65" s="18"/>
      <c r="AM65" s="18"/>
      <c r="AN65" s="18"/>
      <c r="AO65" s="18"/>
      <c r="AP65" s="18"/>
      <c r="AQ65" s="18"/>
      <c r="AR65" s="18"/>
      <c r="AS65" s="18"/>
    </row>
    <row r="66" spans="1:45" x14ac:dyDescent="0.2">
      <c r="A66" s="1">
        <v>61</v>
      </c>
      <c r="B66" s="148" t="s">
        <v>63</v>
      </c>
      <c r="C66" s="1">
        <f>VLOOKUP(B66,TabellenSRG!$B$6:$C$386,2,FALSE)</f>
        <v>61</v>
      </c>
      <c r="D66" s="8"/>
      <c r="E66" s="8"/>
      <c r="F66" s="8"/>
      <c r="G66" s="8"/>
      <c r="H66" s="8"/>
      <c r="I66" s="8"/>
      <c r="J66" s="8"/>
      <c r="K66" s="8"/>
      <c r="L66" s="8"/>
      <c r="M66" s="8"/>
      <c r="N66" s="8"/>
      <c r="O66" s="8"/>
      <c r="P66" s="8"/>
      <c r="Q66" s="8"/>
      <c r="R66" s="8"/>
      <c r="S66" s="8"/>
      <c r="T66" s="8"/>
      <c r="U66" s="8"/>
      <c r="V66" s="8"/>
      <c r="W66" s="8"/>
      <c r="X66" s="8"/>
      <c r="Y66" s="8"/>
      <c r="Z66" s="8"/>
      <c r="AA66" s="8"/>
      <c r="AB66" s="8"/>
      <c r="AC66" s="8"/>
      <c r="AE66" s="177"/>
    </row>
    <row r="67" spans="1:45" x14ac:dyDescent="0.2">
      <c r="A67" s="1">
        <v>62</v>
      </c>
      <c r="B67" s="148" t="s">
        <v>64</v>
      </c>
      <c r="C67" s="1">
        <f>VLOOKUP(B67,TabellenSRG!$B$6:$C$386,2,FALSE)</f>
        <v>62</v>
      </c>
      <c r="D67" s="8"/>
      <c r="E67" s="8"/>
      <c r="F67" s="8"/>
      <c r="G67" s="8"/>
      <c r="H67" s="8"/>
      <c r="I67" s="8"/>
      <c r="J67" s="8"/>
      <c r="K67" s="8"/>
      <c r="L67" s="8"/>
      <c r="M67" s="8"/>
      <c r="N67" s="8"/>
      <c r="O67" s="8"/>
      <c r="P67" s="8"/>
      <c r="Q67" s="8"/>
      <c r="R67" s="8"/>
      <c r="S67" s="8"/>
      <c r="T67" s="8"/>
      <c r="U67" s="8"/>
      <c r="V67" s="8"/>
      <c r="W67" s="8"/>
      <c r="X67" s="8"/>
      <c r="Y67" s="8"/>
      <c r="Z67" s="8"/>
      <c r="AA67" s="8"/>
      <c r="AB67" s="8"/>
      <c r="AC67" s="8"/>
      <c r="AE67" s="177"/>
    </row>
    <row r="68" spans="1:45" x14ac:dyDescent="0.2">
      <c r="A68" s="1">
        <v>63</v>
      </c>
      <c r="B68" s="148" t="s">
        <v>65</v>
      </c>
      <c r="C68" s="1">
        <f>VLOOKUP(B68,TabellenSRG!$B$6:$C$386,2,FALSE)</f>
        <v>63</v>
      </c>
      <c r="D68" s="8"/>
      <c r="E68" s="8"/>
      <c r="F68" s="8"/>
      <c r="G68" s="8"/>
      <c r="H68" s="8"/>
      <c r="I68" s="8"/>
      <c r="J68" s="8"/>
      <c r="K68" s="8"/>
      <c r="L68" s="8"/>
      <c r="M68" s="8"/>
      <c r="N68" s="8"/>
      <c r="O68" s="8"/>
      <c r="P68" s="8"/>
      <c r="Q68" s="8"/>
      <c r="R68" s="8"/>
      <c r="S68" s="8"/>
      <c r="T68" s="8"/>
      <c r="U68" s="8"/>
      <c r="V68" s="8"/>
      <c r="W68" s="8"/>
      <c r="X68" s="8"/>
      <c r="Y68" s="8"/>
      <c r="Z68" s="8"/>
      <c r="AA68" s="8"/>
      <c r="AB68" s="8"/>
      <c r="AC68" s="8"/>
      <c r="AE68" s="177"/>
    </row>
    <row r="69" spans="1:45" x14ac:dyDescent="0.2">
      <c r="A69" s="1">
        <v>64</v>
      </c>
      <c r="B69" s="148" t="s">
        <v>66</v>
      </c>
      <c r="C69" s="1">
        <f>VLOOKUP(B69,TabellenSRG!$B$6:$C$386,2,FALSE)</f>
        <v>64</v>
      </c>
      <c r="D69" s="8"/>
      <c r="E69" s="8"/>
      <c r="F69" s="8"/>
      <c r="G69" s="8"/>
      <c r="H69" s="8"/>
      <c r="I69" s="8"/>
      <c r="J69" s="8"/>
      <c r="K69" s="8"/>
      <c r="L69" s="8"/>
      <c r="M69" s="8"/>
      <c r="N69" s="8"/>
      <c r="O69" s="8"/>
      <c r="P69" s="8"/>
      <c r="Q69" s="8"/>
      <c r="R69" s="8"/>
      <c r="S69" s="8"/>
      <c r="T69" s="8"/>
      <c r="U69" s="8"/>
      <c r="V69" s="8"/>
      <c r="W69" s="8"/>
      <c r="X69" s="8"/>
      <c r="Y69" s="8"/>
      <c r="Z69" s="8"/>
      <c r="AA69" s="8"/>
      <c r="AB69" s="8"/>
      <c r="AC69" s="8"/>
      <c r="AE69" s="177"/>
    </row>
    <row r="70" spans="1:45" x14ac:dyDescent="0.2">
      <c r="A70" s="1">
        <v>65</v>
      </c>
      <c r="B70" s="148" t="s">
        <v>67</v>
      </c>
      <c r="C70" s="1">
        <f>VLOOKUP(B70,TabellenSRG!$B$6:$C$386,2,FALSE)</f>
        <v>65</v>
      </c>
      <c r="D70" s="8"/>
      <c r="E70" s="8"/>
      <c r="F70" s="8"/>
      <c r="G70" s="8"/>
      <c r="H70" s="8"/>
      <c r="I70" s="8"/>
      <c r="J70" s="8"/>
      <c r="K70" s="8"/>
      <c r="L70" s="8"/>
      <c r="M70" s="8"/>
      <c r="N70" s="8"/>
      <c r="O70" s="8"/>
      <c r="P70" s="8"/>
      <c r="Q70" s="8"/>
      <c r="R70" s="8"/>
      <c r="S70" s="8"/>
      <c r="T70" s="8"/>
      <c r="U70" s="8"/>
      <c r="V70" s="8"/>
      <c r="W70" s="8"/>
      <c r="X70" s="8"/>
      <c r="Y70" s="8"/>
      <c r="Z70" s="8"/>
      <c r="AA70" s="8"/>
      <c r="AB70" s="8"/>
      <c r="AC70" s="8"/>
      <c r="AE70" s="177"/>
    </row>
    <row r="71" spans="1:45" x14ac:dyDescent="0.2">
      <c r="A71" s="1">
        <v>66</v>
      </c>
      <c r="B71" s="148" t="s">
        <v>68</v>
      </c>
      <c r="C71" s="1">
        <f>VLOOKUP(B71,TabellenSRG!$B$6:$C$386,2,FALSE)</f>
        <v>66</v>
      </c>
      <c r="D71" s="8"/>
      <c r="E71" s="8"/>
      <c r="F71" s="8"/>
      <c r="G71" s="8"/>
      <c r="H71" s="8"/>
      <c r="I71" s="8"/>
      <c r="J71" s="8"/>
      <c r="K71" s="8"/>
      <c r="L71" s="8"/>
      <c r="M71" s="8"/>
      <c r="N71" s="8"/>
      <c r="O71" s="8"/>
      <c r="P71" s="8"/>
      <c r="Q71" s="8"/>
      <c r="R71" s="8"/>
      <c r="S71" s="8"/>
      <c r="T71" s="8"/>
      <c r="U71" s="8"/>
      <c r="V71" s="8"/>
      <c r="W71" s="8"/>
      <c r="X71" s="8"/>
      <c r="Y71" s="8"/>
      <c r="Z71" s="8"/>
      <c r="AA71" s="8"/>
      <c r="AB71" s="8"/>
      <c r="AC71" s="8"/>
      <c r="AE71" s="177"/>
    </row>
    <row r="72" spans="1:45" x14ac:dyDescent="0.2">
      <c r="A72" s="1">
        <v>67</v>
      </c>
      <c r="B72" s="148" t="s">
        <v>69</v>
      </c>
      <c r="C72" s="1">
        <f>VLOOKUP(B72,TabellenSRG!$B$6:$C$386,2,FALSE)</f>
        <v>67</v>
      </c>
      <c r="D72" s="8"/>
      <c r="E72" s="8"/>
      <c r="F72" s="8"/>
      <c r="G72" s="8"/>
      <c r="H72" s="8"/>
      <c r="I72" s="8"/>
      <c r="J72" s="8"/>
      <c r="K72" s="8"/>
      <c r="L72" s="8"/>
      <c r="M72" s="8"/>
      <c r="N72" s="8"/>
      <c r="O72" s="8"/>
      <c r="P72" s="8"/>
      <c r="Q72" s="8"/>
      <c r="R72" s="8"/>
      <c r="S72" s="8"/>
      <c r="T72" s="8"/>
      <c r="U72" s="8"/>
      <c r="V72" s="8"/>
      <c r="W72" s="8"/>
      <c r="X72" s="8"/>
      <c r="Y72" s="8"/>
      <c r="Z72" s="8"/>
      <c r="AA72" s="8"/>
      <c r="AB72" s="8"/>
      <c r="AC72" s="8"/>
      <c r="AE72" s="177"/>
    </row>
    <row r="73" spans="1:45" x14ac:dyDescent="0.2">
      <c r="A73" s="1">
        <v>68</v>
      </c>
      <c r="B73" s="148" t="s">
        <v>70</v>
      </c>
      <c r="C73" s="1">
        <f>VLOOKUP(B73,TabellenSRG!$B$6:$C$386,2,FALSE)</f>
        <v>68</v>
      </c>
      <c r="D73" s="8"/>
      <c r="E73" s="8"/>
      <c r="F73" s="8"/>
      <c r="G73" s="8"/>
      <c r="H73" s="8"/>
      <c r="I73" s="8"/>
      <c r="J73" s="8"/>
      <c r="K73" s="8"/>
      <c r="L73" s="8"/>
      <c r="M73" s="8"/>
      <c r="N73" s="8"/>
      <c r="O73" s="8"/>
      <c r="P73" s="8"/>
      <c r="Q73" s="8"/>
      <c r="R73" s="8"/>
      <c r="S73" s="8"/>
      <c r="T73" s="8"/>
      <c r="U73" s="8"/>
      <c r="V73" s="8"/>
      <c r="W73" s="8"/>
      <c r="X73" s="8"/>
      <c r="Y73" s="8"/>
      <c r="Z73" s="8"/>
      <c r="AA73" s="8"/>
      <c r="AB73" s="8"/>
      <c r="AC73" s="8"/>
      <c r="AE73" s="177"/>
    </row>
    <row r="74" spans="1:45" x14ac:dyDescent="0.2">
      <c r="A74" s="1">
        <v>69</v>
      </c>
      <c r="B74" s="148" t="s">
        <v>71</v>
      </c>
      <c r="C74" s="1">
        <f>VLOOKUP(B74,TabellenSRG!$B$6:$C$386,2,FALSE)</f>
        <v>69</v>
      </c>
      <c r="D74" s="8"/>
      <c r="E74" s="8"/>
      <c r="F74" s="8"/>
      <c r="G74" s="8"/>
      <c r="H74" s="8"/>
      <c r="I74" s="8"/>
      <c r="J74" s="8"/>
      <c r="K74" s="8"/>
      <c r="L74" s="8"/>
      <c r="M74" s="8"/>
      <c r="N74" s="8"/>
      <c r="O74" s="8"/>
      <c r="P74" s="8"/>
      <c r="Q74" s="8"/>
      <c r="R74" s="8"/>
      <c r="S74" s="8"/>
      <c r="T74" s="8"/>
      <c r="U74" s="8"/>
      <c r="V74" s="8"/>
      <c r="W74" s="8"/>
      <c r="X74" s="8"/>
      <c r="Y74" s="8"/>
      <c r="Z74" s="8"/>
      <c r="AA74" s="8"/>
      <c r="AB74" s="8"/>
      <c r="AC74" s="8"/>
      <c r="AE74" s="28"/>
      <c r="AH74" s="10"/>
    </row>
    <row r="75" spans="1:45" x14ac:dyDescent="0.2">
      <c r="A75" s="1">
        <v>70</v>
      </c>
      <c r="B75" s="148" t="s">
        <v>72</v>
      </c>
      <c r="C75" s="1">
        <f>VLOOKUP(B75,TabellenSRG!$B$6:$C$386,2,FALSE)</f>
        <v>70</v>
      </c>
      <c r="D75" s="8"/>
      <c r="E75" s="8"/>
      <c r="F75" s="8"/>
      <c r="G75" s="8"/>
      <c r="H75" s="8"/>
      <c r="I75" s="8"/>
      <c r="J75" s="8"/>
      <c r="K75" s="8"/>
      <c r="L75" s="8"/>
      <c r="M75" s="8"/>
      <c r="N75" s="8"/>
      <c r="O75" s="8"/>
      <c r="P75" s="8"/>
      <c r="Q75" s="8"/>
      <c r="R75" s="8"/>
      <c r="S75" s="8"/>
      <c r="T75" s="8"/>
      <c r="U75" s="8"/>
      <c r="V75" s="8"/>
      <c r="W75" s="8"/>
      <c r="X75" s="8"/>
      <c r="Y75" s="8"/>
      <c r="Z75" s="8"/>
      <c r="AA75" s="8"/>
      <c r="AB75" s="8"/>
      <c r="AC75" s="8"/>
      <c r="AE75" s="28"/>
      <c r="AH75" s="10"/>
    </row>
    <row r="76" spans="1:45" x14ac:dyDescent="0.2">
      <c r="A76" s="1">
        <v>71</v>
      </c>
      <c r="B76" s="148" t="s">
        <v>73</v>
      </c>
      <c r="C76" s="1">
        <f>VLOOKUP(B76,TabellenSRG!$B$6:$C$386,2,FALSE)</f>
        <v>71</v>
      </c>
      <c r="D76" s="8"/>
      <c r="E76" s="8"/>
      <c r="F76" s="8"/>
      <c r="G76" s="8"/>
      <c r="H76" s="8"/>
      <c r="I76" s="8"/>
      <c r="J76" s="8"/>
      <c r="K76" s="8"/>
      <c r="L76" s="8"/>
      <c r="M76" s="8"/>
      <c r="N76" s="8"/>
      <c r="O76" s="8"/>
      <c r="P76" s="8"/>
      <c r="Q76" s="8"/>
      <c r="R76" s="8"/>
      <c r="S76" s="8"/>
      <c r="T76" s="8"/>
      <c r="U76" s="8"/>
      <c r="V76" s="8"/>
      <c r="W76" s="8"/>
      <c r="X76" s="8"/>
      <c r="Y76" s="8"/>
      <c r="Z76" s="8"/>
      <c r="AA76" s="8"/>
      <c r="AB76" s="8"/>
      <c r="AC76" s="8"/>
      <c r="AE76" s="28"/>
      <c r="AH76" s="10"/>
    </row>
    <row r="77" spans="1:45" x14ac:dyDescent="0.2">
      <c r="A77" s="1">
        <v>72</v>
      </c>
      <c r="B77" s="148" t="s">
        <v>74</v>
      </c>
      <c r="C77" s="1">
        <f>VLOOKUP(B77,TabellenSRG!$B$6:$C$386,2,FALSE)</f>
        <v>72</v>
      </c>
      <c r="D77" s="8"/>
      <c r="E77" s="8"/>
      <c r="F77" s="8"/>
      <c r="G77" s="8"/>
      <c r="H77" s="8"/>
      <c r="I77" s="8"/>
      <c r="J77" s="8"/>
      <c r="K77" s="8"/>
      <c r="L77" s="8"/>
      <c r="M77" s="8"/>
      <c r="N77" s="8"/>
      <c r="O77" s="8"/>
      <c r="P77" s="8"/>
      <c r="Q77" s="8"/>
      <c r="R77" s="8"/>
      <c r="S77" s="8"/>
      <c r="T77" s="8"/>
      <c r="U77" s="8"/>
      <c r="V77" s="8"/>
      <c r="W77" s="8"/>
      <c r="X77" s="8"/>
      <c r="Y77" s="8"/>
      <c r="Z77" s="8"/>
      <c r="AA77" s="8"/>
      <c r="AB77" s="8"/>
      <c r="AC77" s="8"/>
      <c r="AE77" s="177"/>
      <c r="AH77" s="10"/>
    </row>
    <row r="78" spans="1:45" x14ac:dyDescent="0.2">
      <c r="A78" s="1">
        <v>73</v>
      </c>
      <c r="B78" s="148" t="s">
        <v>75</v>
      </c>
      <c r="C78" s="1">
        <f>VLOOKUP(B78,TabellenSRG!$B$6:$C$386,2,FALSE)</f>
        <v>73</v>
      </c>
      <c r="D78" s="8"/>
      <c r="E78" s="8"/>
      <c r="F78" s="8"/>
      <c r="G78" s="8"/>
      <c r="H78" s="8"/>
      <c r="I78" s="8"/>
      <c r="J78" s="8"/>
      <c r="K78" s="8"/>
      <c r="L78" s="8"/>
      <c r="M78" s="8"/>
      <c r="N78" s="8"/>
      <c r="O78" s="8"/>
      <c r="P78" s="8"/>
      <c r="Q78" s="8"/>
      <c r="R78" s="8"/>
      <c r="S78" s="8"/>
      <c r="T78" s="8"/>
      <c r="U78" s="8"/>
      <c r="V78" s="8"/>
      <c r="W78" s="8"/>
      <c r="X78" s="8"/>
      <c r="Y78" s="8"/>
      <c r="Z78" s="8"/>
      <c r="AA78" s="8"/>
      <c r="AB78" s="8"/>
      <c r="AC78" s="8"/>
      <c r="AE78" s="177"/>
    </row>
    <row r="79" spans="1:45" x14ac:dyDescent="0.2">
      <c r="A79" s="1">
        <v>74</v>
      </c>
      <c r="B79" s="148" t="s">
        <v>76</v>
      </c>
      <c r="C79" s="1">
        <f>VLOOKUP(B79,TabellenSRG!$B$6:$C$386,2,FALSE)</f>
        <v>74</v>
      </c>
      <c r="D79" s="8"/>
      <c r="E79" s="8"/>
      <c r="F79" s="8"/>
      <c r="G79" s="8"/>
      <c r="H79" s="8"/>
      <c r="I79" s="8"/>
      <c r="J79" s="8"/>
      <c r="K79" s="8"/>
      <c r="L79" s="8"/>
      <c r="M79" s="8"/>
      <c r="N79" s="8"/>
      <c r="O79" s="8"/>
      <c r="P79" s="8"/>
      <c r="Q79" s="8"/>
      <c r="R79" s="8"/>
      <c r="S79" s="8"/>
      <c r="T79" s="8"/>
      <c r="U79" s="8"/>
      <c r="V79" s="8"/>
      <c r="W79" s="8"/>
      <c r="X79" s="8"/>
      <c r="Y79" s="8"/>
      <c r="Z79" s="8"/>
      <c r="AA79" s="8"/>
      <c r="AB79" s="8"/>
      <c r="AC79" s="8"/>
      <c r="AE79" s="177"/>
    </row>
    <row r="80" spans="1:45" x14ac:dyDescent="0.2">
      <c r="A80" s="1">
        <v>75</v>
      </c>
      <c r="B80" s="148" t="s">
        <v>77</v>
      </c>
      <c r="C80" s="1">
        <f>VLOOKUP(B80,TabellenSRG!$B$6:$C$386,2,FALSE)</f>
        <v>75</v>
      </c>
      <c r="D80" s="8"/>
      <c r="E80" s="8"/>
      <c r="F80" s="8"/>
      <c r="G80" s="8"/>
      <c r="H80" s="8"/>
      <c r="I80" s="8"/>
      <c r="J80" s="8"/>
      <c r="K80" s="8"/>
      <c r="L80" s="8"/>
      <c r="M80" s="8"/>
      <c r="N80" s="8"/>
      <c r="O80" s="8"/>
      <c r="P80" s="8"/>
      <c r="Q80" s="8"/>
      <c r="R80" s="8"/>
      <c r="S80" s="8"/>
      <c r="T80" s="8"/>
      <c r="U80" s="8"/>
      <c r="V80" s="8"/>
      <c r="W80" s="8"/>
      <c r="X80" s="8"/>
      <c r="Y80" s="8"/>
      <c r="Z80" s="8"/>
      <c r="AA80" s="8"/>
      <c r="AB80" s="8"/>
      <c r="AC80" s="8"/>
      <c r="AE80" s="177"/>
    </row>
    <row r="81" spans="1:31" x14ac:dyDescent="0.2">
      <c r="A81" s="1">
        <v>76</v>
      </c>
      <c r="B81" s="148" t="s">
        <v>78</v>
      </c>
      <c r="C81" s="1">
        <f>VLOOKUP(B81,TabellenSRG!$B$6:$C$386,2,FALSE)</f>
        <v>76</v>
      </c>
      <c r="D81" s="8"/>
      <c r="E81" s="8"/>
      <c r="F81" s="8"/>
      <c r="G81" s="8"/>
      <c r="H81" s="8"/>
      <c r="I81" s="8"/>
      <c r="J81" s="8"/>
      <c r="K81" s="8"/>
      <c r="L81" s="8"/>
      <c r="M81" s="8"/>
      <c r="N81" s="8"/>
      <c r="O81" s="8"/>
      <c r="P81" s="8"/>
      <c r="Q81" s="8"/>
      <c r="R81" s="8"/>
      <c r="S81" s="8"/>
      <c r="T81" s="8"/>
      <c r="U81" s="8"/>
      <c r="V81" s="8"/>
      <c r="W81" s="8"/>
      <c r="X81" s="8"/>
      <c r="Y81" s="8"/>
      <c r="Z81" s="8"/>
      <c r="AA81" s="8"/>
      <c r="AB81" s="8"/>
      <c r="AC81" s="8"/>
      <c r="AE81" s="177"/>
    </row>
    <row r="82" spans="1:31" x14ac:dyDescent="0.2">
      <c r="A82" s="1">
        <v>77</v>
      </c>
      <c r="B82" s="148" t="s">
        <v>79</v>
      </c>
      <c r="C82" s="1">
        <f>VLOOKUP(B82,TabellenSRG!$B$6:$C$386,2,FALSE)</f>
        <v>77</v>
      </c>
      <c r="D82" s="8"/>
      <c r="E82" s="8"/>
      <c r="F82" s="8"/>
      <c r="G82" s="8"/>
      <c r="H82" s="8"/>
      <c r="I82" s="8"/>
      <c r="J82" s="8"/>
      <c r="K82" s="8"/>
      <c r="L82" s="8"/>
      <c r="M82" s="8"/>
      <c r="N82" s="8"/>
      <c r="O82" s="8"/>
      <c r="P82" s="8"/>
      <c r="Q82" s="8"/>
      <c r="R82" s="8"/>
      <c r="S82" s="8"/>
      <c r="T82" s="8"/>
      <c r="U82" s="8"/>
      <c r="V82" s="8"/>
      <c r="W82" s="8"/>
      <c r="X82" s="8"/>
      <c r="Y82" s="8"/>
      <c r="Z82" s="8"/>
      <c r="AA82" s="8"/>
      <c r="AB82" s="8"/>
      <c r="AC82" s="8"/>
      <c r="AE82" s="177"/>
    </row>
    <row r="83" spans="1:31" x14ac:dyDescent="0.2">
      <c r="A83" s="1">
        <v>78</v>
      </c>
      <c r="B83" s="148" t="s">
        <v>80</v>
      </c>
      <c r="C83" s="1">
        <f>VLOOKUP(B83,TabellenSRG!$B$6:$C$386,2,FALSE)</f>
        <v>78</v>
      </c>
      <c r="D83" s="8"/>
      <c r="E83" s="8"/>
      <c r="F83" s="8"/>
      <c r="G83" s="8"/>
      <c r="H83" s="8"/>
      <c r="I83" s="8"/>
      <c r="J83" s="8"/>
      <c r="K83" s="8"/>
      <c r="L83" s="8"/>
      <c r="M83" s="8"/>
      <c r="N83" s="8"/>
      <c r="O83" s="8"/>
      <c r="P83" s="8"/>
      <c r="Q83" s="8"/>
      <c r="R83" s="8"/>
      <c r="S83" s="8"/>
      <c r="T83" s="8"/>
      <c r="U83" s="8"/>
      <c r="V83" s="8"/>
      <c r="W83" s="8"/>
      <c r="X83" s="8"/>
      <c r="Y83" s="8"/>
      <c r="Z83" s="8"/>
      <c r="AA83" s="8"/>
      <c r="AB83" s="8"/>
      <c r="AC83" s="8"/>
      <c r="AE83" s="177"/>
    </row>
    <row r="84" spans="1:31" x14ac:dyDescent="0.2">
      <c r="A84" s="1">
        <v>79</v>
      </c>
      <c r="B84" s="148" t="s">
        <v>81</v>
      </c>
      <c r="C84" s="1">
        <f>VLOOKUP(B84,TabellenSRG!$B$6:$C$386,2,FALSE)</f>
        <v>79</v>
      </c>
      <c r="D84" s="8"/>
      <c r="E84" s="8"/>
      <c r="F84" s="8"/>
      <c r="G84" s="8"/>
      <c r="H84" s="8"/>
      <c r="I84" s="8"/>
      <c r="J84" s="8"/>
      <c r="K84" s="8"/>
      <c r="L84" s="8"/>
      <c r="M84" s="8"/>
      <c r="N84" s="8"/>
      <c r="O84" s="8"/>
      <c r="P84" s="8"/>
      <c r="Q84" s="8"/>
      <c r="R84" s="8"/>
      <c r="S84" s="8"/>
      <c r="T84" s="8"/>
      <c r="U84" s="8"/>
      <c r="V84" s="8"/>
      <c r="W84" s="8"/>
      <c r="X84" s="8"/>
      <c r="Y84" s="8"/>
      <c r="Z84" s="8"/>
      <c r="AA84" s="8"/>
      <c r="AB84" s="8"/>
      <c r="AC84" s="8"/>
      <c r="AE84" s="177"/>
    </row>
    <row r="85" spans="1:31" x14ac:dyDescent="0.2">
      <c r="A85" s="1">
        <v>80</v>
      </c>
      <c r="B85" s="148" t="s">
        <v>82</v>
      </c>
      <c r="C85" s="1">
        <f>VLOOKUP(B85,TabellenSRG!$B$6:$C$386,2,FALSE)</f>
        <v>80</v>
      </c>
      <c r="D85" s="8"/>
      <c r="E85" s="8"/>
      <c r="F85" s="8"/>
      <c r="G85" s="8"/>
      <c r="H85" s="8"/>
      <c r="I85" s="8"/>
      <c r="J85" s="8"/>
      <c r="K85" s="8"/>
      <c r="L85" s="8"/>
      <c r="M85" s="8"/>
      <c r="N85" s="8"/>
      <c r="O85" s="8"/>
      <c r="P85" s="8"/>
      <c r="Q85" s="8"/>
      <c r="R85" s="8"/>
      <c r="S85" s="8"/>
      <c r="T85" s="8"/>
      <c r="U85" s="8"/>
      <c r="V85" s="8"/>
      <c r="W85" s="8"/>
      <c r="X85" s="8"/>
      <c r="Y85" s="8"/>
      <c r="Z85" s="8"/>
      <c r="AA85" s="8"/>
      <c r="AB85" s="8"/>
      <c r="AC85" s="8"/>
      <c r="AE85" s="177"/>
    </row>
    <row r="86" spans="1:31" x14ac:dyDescent="0.2">
      <c r="A86" s="1">
        <v>81</v>
      </c>
      <c r="B86" s="148" t="s">
        <v>83</v>
      </c>
      <c r="C86" s="1">
        <f>VLOOKUP(B86,TabellenSRG!$B$6:$C$386,2,FALSE)</f>
        <v>81</v>
      </c>
      <c r="D86" s="8"/>
      <c r="E86" s="8"/>
      <c r="F86" s="8"/>
      <c r="G86" s="8"/>
      <c r="H86" s="8"/>
      <c r="I86" s="8"/>
      <c r="J86" s="8"/>
      <c r="K86" s="8"/>
      <c r="L86" s="8"/>
      <c r="M86" s="8"/>
      <c r="N86" s="8"/>
      <c r="O86" s="8"/>
      <c r="P86" s="8"/>
      <c r="Q86" s="8"/>
      <c r="R86" s="8"/>
      <c r="S86" s="8"/>
      <c r="T86" s="8"/>
      <c r="U86" s="8"/>
      <c r="V86" s="8"/>
      <c r="W86" s="8"/>
      <c r="X86" s="8"/>
      <c r="Y86" s="8"/>
      <c r="Z86" s="8"/>
      <c r="AA86" s="8"/>
      <c r="AB86" s="8"/>
      <c r="AC86" s="8"/>
      <c r="AE86" s="177"/>
    </row>
    <row r="87" spans="1:31" x14ac:dyDescent="0.2">
      <c r="A87" s="1">
        <v>82</v>
      </c>
      <c r="B87" s="148" t="s">
        <v>84</v>
      </c>
      <c r="C87" s="1">
        <f>VLOOKUP(B87,TabellenSRG!$B$6:$C$386,2,FALSE)</f>
        <v>82</v>
      </c>
      <c r="D87" s="8"/>
      <c r="E87" s="8"/>
      <c r="F87" s="8"/>
      <c r="G87" s="8"/>
      <c r="H87" s="8"/>
      <c r="I87" s="8"/>
      <c r="J87" s="8"/>
      <c r="K87" s="8"/>
      <c r="L87" s="8"/>
      <c r="M87" s="8"/>
      <c r="N87" s="8"/>
      <c r="O87" s="8"/>
      <c r="P87" s="8"/>
      <c r="Q87" s="8"/>
      <c r="R87" s="8"/>
      <c r="S87" s="8"/>
      <c r="T87" s="8"/>
      <c r="U87" s="8"/>
      <c r="V87" s="8"/>
      <c r="W87" s="8"/>
      <c r="X87" s="8"/>
      <c r="Y87" s="8"/>
      <c r="Z87" s="8"/>
      <c r="AA87" s="8"/>
      <c r="AB87" s="8"/>
      <c r="AC87" s="8"/>
      <c r="AE87" s="177"/>
    </row>
    <row r="88" spans="1:31" x14ac:dyDescent="0.2">
      <c r="A88" s="1">
        <v>83</v>
      </c>
      <c r="B88" s="148" t="s">
        <v>85</v>
      </c>
      <c r="C88" s="1">
        <f>VLOOKUP(B88,TabellenSRG!$B$6:$C$386,2,FALSE)</f>
        <v>83</v>
      </c>
      <c r="D88" s="8"/>
      <c r="E88" s="8"/>
      <c r="F88" s="8"/>
      <c r="G88" s="8"/>
      <c r="H88" s="8"/>
      <c r="I88" s="8"/>
      <c r="J88" s="8"/>
      <c r="K88" s="8"/>
      <c r="L88" s="8"/>
      <c r="M88" s="8"/>
      <c r="N88" s="8"/>
      <c r="O88" s="8"/>
      <c r="P88" s="8"/>
      <c r="Q88" s="8"/>
      <c r="R88" s="8"/>
      <c r="S88" s="8"/>
      <c r="T88" s="8"/>
      <c r="U88" s="8"/>
      <c r="V88" s="8"/>
      <c r="W88" s="8"/>
      <c r="X88" s="8"/>
      <c r="Y88" s="8"/>
      <c r="Z88" s="8"/>
      <c r="AA88" s="8"/>
      <c r="AB88" s="8"/>
      <c r="AC88" s="8"/>
      <c r="AE88" s="177"/>
    </row>
    <row r="89" spans="1:31" x14ac:dyDescent="0.2">
      <c r="A89" s="1">
        <v>84</v>
      </c>
      <c r="B89" s="148" t="s">
        <v>86</v>
      </c>
      <c r="C89" s="1">
        <f>VLOOKUP(B89,TabellenSRG!$B$6:$C$386,2,FALSE)</f>
        <v>84</v>
      </c>
      <c r="D89" s="8"/>
      <c r="E89" s="8"/>
      <c r="F89" s="8"/>
      <c r="G89" s="8"/>
      <c r="H89" s="8"/>
      <c r="I89" s="8"/>
      <c r="J89" s="8"/>
      <c r="K89" s="8"/>
      <c r="L89" s="8"/>
      <c r="M89" s="8"/>
      <c r="N89" s="8"/>
      <c r="O89" s="8"/>
      <c r="P89" s="8"/>
      <c r="Q89" s="8"/>
      <c r="R89" s="8"/>
      <c r="S89" s="8"/>
      <c r="T89" s="8"/>
      <c r="U89" s="8"/>
      <c r="V89" s="8"/>
      <c r="W89" s="8"/>
      <c r="X89" s="8"/>
      <c r="Y89" s="8"/>
      <c r="Z89" s="8"/>
      <c r="AA89" s="8"/>
      <c r="AB89" s="8"/>
      <c r="AC89" s="8"/>
    </row>
    <row r="90" spans="1:31" x14ac:dyDescent="0.2">
      <c r="A90" s="1">
        <v>85</v>
      </c>
      <c r="B90" s="148" t="s">
        <v>87</v>
      </c>
      <c r="C90" s="1">
        <f>VLOOKUP(B90,TabellenSRG!$B$6:$C$386,2,FALSE)</f>
        <v>85</v>
      </c>
      <c r="D90" s="8"/>
      <c r="E90" s="8"/>
      <c r="F90" s="8"/>
      <c r="G90" s="8"/>
      <c r="H90" s="8"/>
      <c r="I90" s="8"/>
      <c r="J90" s="8"/>
      <c r="K90" s="8"/>
      <c r="L90" s="8"/>
      <c r="M90" s="8"/>
      <c r="N90" s="8"/>
      <c r="O90" s="8"/>
      <c r="P90" s="8"/>
      <c r="Q90" s="8"/>
      <c r="R90" s="8"/>
      <c r="S90" s="8"/>
      <c r="T90" s="8"/>
      <c r="U90" s="8"/>
      <c r="V90" s="8"/>
      <c r="W90" s="8"/>
      <c r="X90" s="8"/>
      <c r="Y90" s="8"/>
      <c r="Z90" s="8"/>
      <c r="AA90" s="8"/>
      <c r="AB90" s="8"/>
      <c r="AC90" s="8"/>
    </row>
    <row r="91" spans="1:31" x14ac:dyDescent="0.2">
      <c r="A91" s="1">
        <v>86</v>
      </c>
      <c r="B91" s="148" t="s">
        <v>88</v>
      </c>
      <c r="C91" s="1">
        <f>VLOOKUP(B91,TabellenSRG!$B$6:$C$386,2,FALSE)</f>
        <v>86</v>
      </c>
      <c r="D91" s="8"/>
      <c r="E91" s="8"/>
      <c r="F91" s="8"/>
      <c r="G91" s="8"/>
      <c r="H91" s="8"/>
      <c r="I91" s="8"/>
      <c r="J91" s="8"/>
      <c r="K91" s="8"/>
      <c r="L91" s="8"/>
      <c r="M91" s="8"/>
      <c r="N91" s="8"/>
      <c r="O91" s="8"/>
      <c r="P91" s="8"/>
      <c r="Q91" s="8"/>
      <c r="R91" s="8"/>
      <c r="S91" s="8"/>
      <c r="T91" s="8"/>
      <c r="U91" s="8"/>
      <c r="V91" s="8"/>
      <c r="W91" s="8"/>
      <c r="X91" s="8"/>
      <c r="Y91" s="8"/>
      <c r="Z91" s="8"/>
      <c r="AA91" s="8"/>
      <c r="AB91" s="8"/>
      <c r="AC91" s="8"/>
    </row>
    <row r="92" spans="1:31" x14ac:dyDescent="0.2">
      <c r="A92" s="1">
        <v>87</v>
      </c>
      <c r="B92" s="148" t="s">
        <v>89</v>
      </c>
      <c r="C92" s="1">
        <f>VLOOKUP(B92,TabellenSRG!$B$6:$C$386,2,FALSE)</f>
        <v>87</v>
      </c>
      <c r="D92" s="8"/>
      <c r="E92" s="8"/>
      <c r="F92" s="8"/>
      <c r="G92" s="8"/>
      <c r="H92" s="8"/>
      <c r="I92" s="8"/>
      <c r="J92" s="8"/>
      <c r="K92" s="8"/>
      <c r="L92" s="8"/>
      <c r="M92" s="8"/>
      <c r="N92" s="8"/>
      <c r="O92" s="8"/>
      <c r="P92" s="8"/>
      <c r="Q92" s="8"/>
      <c r="R92" s="8"/>
      <c r="S92" s="8"/>
      <c r="T92" s="8"/>
      <c r="U92" s="8"/>
      <c r="V92" s="8"/>
      <c r="W92" s="8"/>
      <c r="X92" s="8"/>
      <c r="Y92" s="8"/>
      <c r="Z92" s="8"/>
      <c r="AA92" s="8"/>
      <c r="AB92" s="8"/>
      <c r="AC92" s="8"/>
    </row>
    <row r="93" spans="1:31" x14ac:dyDescent="0.2">
      <c r="A93" s="1">
        <v>88</v>
      </c>
      <c r="B93" s="148" t="s">
        <v>90</v>
      </c>
      <c r="C93" s="1">
        <f>VLOOKUP(B93,TabellenSRG!$B$6:$C$386,2,FALSE)</f>
        <v>88</v>
      </c>
      <c r="D93" s="8"/>
      <c r="E93" s="8"/>
      <c r="F93" s="8"/>
      <c r="G93" s="8"/>
      <c r="H93" s="8"/>
      <c r="I93" s="8"/>
      <c r="J93" s="8"/>
      <c r="K93" s="8"/>
      <c r="L93" s="8"/>
      <c r="M93" s="8"/>
      <c r="N93" s="8"/>
      <c r="O93" s="8"/>
      <c r="P93" s="8"/>
      <c r="Q93" s="8"/>
      <c r="R93" s="8"/>
      <c r="S93" s="8"/>
      <c r="T93" s="8"/>
      <c r="U93" s="8"/>
      <c r="V93" s="8"/>
      <c r="W93" s="8"/>
      <c r="X93" s="8"/>
      <c r="Y93" s="8"/>
      <c r="Z93" s="8"/>
      <c r="AA93" s="8"/>
      <c r="AB93" s="8"/>
      <c r="AC93" s="8"/>
    </row>
    <row r="94" spans="1:31" x14ac:dyDescent="0.2">
      <c r="A94" s="1">
        <v>89</v>
      </c>
      <c r="B94" s="148" t="s">
        <v>91</v>
      </c>
      <c r="C94" s="1">
        <f>VLOOKUP(B94,TabellenSRG!$B$6:$C$386,2,FALSE)</f>
        <v>89</v>
      </c>
      <c r="D94" s="8"/>
      <c r="E94" s="8"/>
      <c r="F94" s="8"/>
      <c r="G94" s="8"/>
      <c r="H94" s="8"/>
      <c r="I94" s="8"/>
      <c r="J94" s="8"/>
      <c r="K94" s="8"/>
      <c r="L94" s="8"/>
      <c r="M94" s="8"/>
      <c r="N94" s="8"/>
      <c r="O94" s="8"/>
      <c r="P94" s="8"/>
      <c r="Q94" s="8"/>
      <c r="R94" s="8"/>
      <c r="S94" s="8"/>
      <c r="T94" s="8"/>
      <c r="U94" s="8"/>
      <c r="V94" s="8"/>
      <c r="W94" s="8"/>
      <c r="X94" s="8"/>
      <c r="Y94" s="8"/>
      <c r="Z94" s="8"/>
      <c r="AA94" s="8"/>
      <c r="AB94" s="8"/>
      <c r="AC94" s="8"/>
    </row>
    <row r="95" spans="1:31" x14ac:dyDescent="0.2">
      <c r="A95" s="1">
        <v>90</v>
      </c>
      <c r="B95" s="148" t="s">
        <v>92</v>
      </c>
      <c r="C95" s="1">
        <f>VLOOKUP(B95,TabellenSRG!$B$6:$C$386,2,FALSE)</f>
        <v>90</v>
      </c>
      <c r="D95" s="8"/>
      <c r="E95" s="8"/>
      <c r="F95" s="8"/>
      <c r="G95" s="8"/>
      <c r="H95" s="8"/>
      <c r="I95" s="8"/>
      <c r="J95" s="8"/>
      <c r="K95" s="8"/>
      <c r="L95" s="8"/>
      <c r="M95" s="8"/>
      <c r="N95" s="8"/>
      <c r="O95" s="8"/>
      <c r="P95" s="8"/>
      <c r="Q95" s="8"/>
      <c r="R95" s="8"/>
      <c r="S95" s="8"/>
      <c r="T95" s="8"/>
      <c r="U95" s="8"/>
      <c r="V95" s="8"/>
      <c r="W95" s="8"/>
      <c r="X95" s="8"/>
      <c r="Y95" s="8"/>
      <c r="Z95" s="8"/>
      <c r="AA95" s="8"/>
      <c r="AB95" s="8"/>
      <c r="AC95" s="8"/>
    </row>
    <row r="96" spans="1:31" x14ac:dyDescent="0.2">
      <c r="A96" s="1">
        <v>91</v>
      </c>
      <c r="B96" s="148" t="s">
        <v>93</v>
      </c>
      <c r="C96" s="1">
        <f>VLOOKUP(B96,TabellenSRG!$B$6:$C$386,2,FALSE)</f>
        <v>91</v>
      </c>
      <c r="D96" s="8"/>
      <c r="E96" s="8"/>
      <c r="F96" s="8"/>
      <c r="G96" s="8"/>
      <c r="H96" s="8"/>
      <c r="I96" s="8"/>
      <c r="J96" s="8"/>
      <c r="K96" s="8"/>
      <c r="L96" s="8"/>
      <c r="M96" s="8"/>
      <c r="N96" s="8"/>
      <c r="O96" s="8"/>
      <c r="P96" s="8"/>
      <c r="Q96" s="8"/>
      <c r="R96" s="8"/>
      <c r="S96" s="8"/>
      <c r="T96" s="8"/>
      <c r="U96" s="8"/>
      <c r="V96" s="8"/>
      <c r="W96" s="8"/>
      <c r="X96" s="8"/>
      <c r="Y96" s="8"/>
      <c r="Z96" s="8"/>
      <c r="AA96" s="8"/>
      <c r="AB96" s="8"/>
      <c r="AC96" s="8"/>
    </row>
    <row r="97" spans="1:29" x14ac:dyDescent="0.2">
      <c r="A97" s="1">
        <v>92</v>
      </c>
      <c r="B97" s="148" t="s">
        <v>94</v>
      </c>
      <c r="C97" s="1">
        <f>VLOOKUP(B97,TabellenSRG!$B$6:$C$386,2,FALSE)</f>
        <v>92</v>
      </c>
      <c r="D97" s="8"/>
      <c r="E97" s="8"/>
      <c r="F97" s="8"/>
      <c r="G97" s="8"/>
      <c r="H97" s="8"/>
      <c r="I97" s="8"/>
      <c r="J97" s="8"/>
      <c r="K97" s="8"/>
      <c r="L97" s="8"/>
      <c r="M97" s="8"/>
      <c r="N97" s="8"/>
      <c r="O97" s="8"/>
      <c r="P97" s="8"/>
      <c r="Q97" s="8"/>
      <c r="R97" s="8"/>
      <c r="S97" s="8"/>
      <c r="T97" s="8"/>
      <c r="U97" s="8"/>
      <c r="V97" s="8"/>
      <c r="W97" s="8"/>
      <c r="X97" s="8"/>
      <c r="Y97" s="8"/>
      <c r="Z97" s="8"/>
      <c r="AA97" s="8"/>
      <c r="AB97" s="8"/>
      <c r="AC97" s="8"/>
    </row>
    <row r="98" spans="1:29" x14ac:dyDescent="0.2">
      <c r="A98" s="1">
        <v>93</v>
      </c>
      <c r="B98" s="148" t="s">
        <v>95</v>
      </c>
      <c r="C98" s="1">
        <f>VLOOKUP(B98,TabellenSRG!$B$6:$C$386,2,FALSE)</f>
        <v>93</v>
      </c>
      <c r="D98" s="8"/>
      <c r="E98" s="8"/>
      <c r="F98" s="8"/>
      <c r="G98" s="8"/>
      <c r="H98" s="8"/>
      <c r="I98" s="8"/>
      <c r="J98" s="8"/>
      <c r="K98" s="8"/>
      <c r="L98" s="8"/>
      <c r="M98" s="8"/>
      <c r="N98" s="8"/>
      <c r="O98" s="8"/>
      <c r="P98" s="8"/>
      <c r="Q98" s="8"/>
      <c r="R98" s="8"/>
      <c r="S98" s="8"/>
      <c r="T98" s="8"/>
      <c r="U98" s="8"/>
      <c r="V98" s="8"/>
      <c r="W98" s="8"/>
      <c r="X98" s="8"/>
      <c r="Y98" s="8"/>
      <c r="Z98" s="8"/>
      <c r="AA98" s="8"/>
      <c r="AB98" s="8"/>
      <c r="AC98" s="8"/>
    </row>
    <row r="99" spans="1:29" x14ac:dyDescent="0.2">
      <c r="A99" s="1">
        <v>94</v>
      </c>
      <c r="B99" s="148" t="s">
        <v>96</v>
      </c>
      <c r="C99" s="1">
        <f>VLOOKUP(B99,TabellenSRG!$B$6:$C$386,2,FALSE)</f>
        <v>94</v>
      </c>
      <c r="D99" s="8"/>
      <c r="E99" s="8"/>
      <c r="F99" s="8"/>
      <c r="G99" s="8"/>
      <c r="H99" s="8"/>
      <c r="I99" s="8"/>
      <c r="J99" s="8"/>
      <c r="K99" s="8"/>
      <c r="L99" s="8"/>
      <c r="M99" s="8"/>
      <c r="N99" s="8"/>
      <c r="O99" s="8"/>
      <c r="P99" s="8"/>
      <c r="Q99" s="8"/>
      <c r="R99" s="8"/>
      <c r="S99" s="8"/>
      <c r="T99" s="8"/>
      <c r="U99" s="8"/>
      <c r="V99" s="8"/>
      <c r="W99" s="8"/>
      <c r="X99" s="8"/>
      <c r="Y99" s="8"/>
      <c r="Z99" s="8"/>
      <c r="AA99" s="8"/>
      <c r="AB99" s="8"/>
      <c r="AC99" s="8"/>
    </row>
    <row r="100" spans="1:29" x14ac:dyDescent="0.2">
      <c r="A100" s="1">
        <v>95</v>
      </c>
      <c r="B100" s="148" t="s">
        <v>97</v>
      </c>
      <c r="C100" s="1">
        <f>VLOOKUP(B100,TabellenSRG!$B$6:$C$386,2,FALSE)</f>
        <v>95</v>
      </c>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row>
    <row r="101" spans="1:29" x14ac:dyDescent="0.2">
      <c r="A101" s="1">
        <v>96</v>
      </c>
      <c r="B101" s="148" t="s">
        <v>98</v>
      </c>
      <c r="C101" s="1">
        <f>VLOOKUP(B101,TabellenSRG!$B$6:$C$386,2,FALSE)</f>
        <v>96</v>
      </c>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row>
    <row r="102" spans="1:29" x14ac:dyDescent="0.2">
      <c r="A102" s="1">
        <v>97</v>
      </c>
      <c r="B102" s="148" t="s">
        <v>99</v>
      </c>
      <c r="C102" s="1">
        <f>VLOOKUP(B102,TabellenSRG!$B$6:$C$386,2,FALSE)</f>
        <v>97</v>
      </c>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row>
    <row r="103" spans="1:29" x14ac:dyDescent="0.2">
      <c r="A103" s="1">
        <v>98</v>
      </c>
      <c r="B103" s="148" t="s">
        <v>100</v>
      </c>
      <c r="C103" s="1">
        <f>VLOOKUP(B103,TabellenSRG!$B$6:$C$386,2,FALSE)</f>
        <v>98</v>
      </c>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row>
    <row r="104" spans="1:29" x14ac:dyDescent="0.2">
      <c r="A104" s="1">
        <v>99</v>
      </c>
      <c r="B104" s="148" t="s">
        <v>101</v>
      </c>
      <c r="C104" s="1">
        <f>VLOOKUP(B104,TabellenSRG!$B$6:$C$386,2,FALSE)</f>
        <v>99</v>
      </c>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row>
    <row r="105" spans="1:29" x14ac:dyDescent="0.2">
      <c r="A105" s="1">
        <v>100</v>
      </c>
      <c r="B105" s="148" t="s">
        <v>102</v>
      </c>
      <c r="C105" s="1">
        <f>VLOOKUP(B105,TabellenSRG!$B$6:$C$386,2,FALSE)</f>
        <v>100</v>
      </c>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row>
    <row r="106" spans="1:29" x14ac:dyDescent="0.2">
      <c r="A106" s="1">
        <v>101</v>
      </c>
      <c r="B106" s="148" t="s">
        <v>103</v>
      </c>
      <c r="C106" s="1">
        <f>VLOOKUP(B106,TabellenSRG!$B$6:$C$386,2,FALSE)</f>
        <v>101</v>
      </c>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row>
    <row r="107" spans="1:29" x14ac:dyDescent="0.2">
      <c r="A107" s="1">
        <v>102</v>
      </c>
      <c r="B107" s="148" t="s">
        <v>104</v>
      </c>
      <c r="C107" s="1">
        <f>VLOOKUP(B107,TabellenSRG!$B$6:$C$386,2,FALSE)</f>
        <v>102</v>
      </c>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row>
    <row r="108" spans="1:29" x14ac:dyDescent="0.2">
      <c r="A108" s="1">
        <v>103</v>
      </c>
      <c r="B108" s="148" t="s">
        <v>106</v>
      </c>
      <c r="C108" s="1">
        <f>VLOOKUP(B108,TabellenSRG!$B$6:$C$386,2,FALSE)</f>
        <v>103</v>
      </c>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row>
    <row r="109" spans="1:29" x14ac:dyDescent="0.2">
      <c r="A109" s="1">
        <v>104</v>
      </c>
      <c r="B109" s="148" t="s">
        <v>107</v>
      </c>
      <c r="C109" s="1">
        <f>VLOOKUP(B109,TabellenSRG!$B$6:$C$386,2,FALSE)</f>
        <v>104</v>
      </c>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row>
    <row r="110" spans="1:29" x14ac:dyDescent="0.2">
      <c r="A110" s="1">
        <v>105</v>
      </c>
      <c r="B110" s="148" t="s">
        <v>108</v>
      </c>
      <c r="C110" s="1">
        <f>VLOOKUP(B110,TabellenSRG!$B$6:$C$386,2,FALSE)</f>
        <v>105</v>
      </c>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row>
    <row r="111" spans="1:29" x14ac:dyDescent="0.2">
      <c r="A111" s="1">
        <v>106</v>
      </c>
      <c r="B111" s="148" t="s">
        <v>109</v>
      </c>
      <c r="C111" s="1">
        <f>VLOOKUP(B111,TabellenSRG!$B$6:$C$386,2,FALSE)</f>
        <v>106</v>
      </c>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row>
    <row r="112" spans="1:29" x14ac:dyDescent="0.2">
      <c r="A112" s="1">
        <v>107</v>
      </c>
      <c r="B112" s="148" t="s">
        <v>110</v>
      </c>
      <c r="C112" s="1">
        <f>VLOOKUP(B112,TabellenSRG!$B$6:$C$386,2,FALSE)</f>
        <v>107</v>
      </c>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row>
    <row r="113" spans="1:29" x14ac:dyDescent="0.2">
      <c r="A113" s="1">
        <v>108</v>
      </c>
      <c r="B113" s="148" t="s">
        <v>111</v>
      </c>
      <c r="C113" s="1">
        <f>VLOOKUP(B113,TabellenSRG!$B$6:$C$386,2,FALSE)</f>
        <v>108</v>
      </c>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row>
    <row r="114" spans="1:29" x14ac:dyDescent="0.2">
      <c r="A114" s="1">
        <v>109</v>
      </c>
      <c r="B114" s="148" t="s">
        <v>112</v>
      </c>
      <c r="C114" s="1">
        <f>VLOOKUP(B114,TabellenSRG!$B$6:$C$386,2,FALSE)</f>
        <v>109</v>
      </c>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row>
    <row r="115" spans="1:29" x14ac:dyDescent="0.2">
      <c r="A115" s="1">
        <v>110</v>
      </c>
      <c r="B115" s="148" t="s">
        <v>113</v>
      </c>
      <c r="C115" s="1">
        <f>VLOOKUP(B115,TabellenSRG!$B$6:$C$386,2,FALSE)</f>
        <v>110</v>
      </c>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row>
    <row r="116" spans="1:29" x14ac:dyDescent="0.2">
      <c r="A116" s="1">
        <v>111</v>
      </c>
      <c r="B116" s="148" t="s">
        <v>114</v>
      </c>
      <c r="C116" s="1">
        <f>VLOOKUP(B116,TabellenSRG!$B$6:$C$386,2,FALSE)</f>
        <v>111</v>
      </c>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row>
    <row r="117" spans="1:29" x14ac:dyDescent="0.2">
      <c r="A117" s="1">
        <v>112</v>
      </c>
      <c r="B117" s="148" t="s">
        <v>115</v>
      </c>
      <c r="C117" s="1">
        <f>VLOOKUP(B117,TabellenSRG!$B$6:$C$386,2,FALSE)</f>
        <v>112</v>
      </c>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row>
    <row r="118" spans="1:29" x14ac:dyDescent="0.2">
      <c r="A118" s="1">
        <v>113</v>
      </c>
      <c r="B118" s="148" t="s">
        <v>116</v>
      </c>
      <c r="C118" s="1">
        <f>VLOOKUP(B118,TabellenSRG!$B$6:$C$386,2,FALSE)</f>
        <v>113</v>
      </c>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row>
    <row r="119" spans="1:29" x14ac:dyDescent="0.2">
      <c r="A119" s="1">
        <v>114</v>
      </c>
      <c r="B119" s="148" t="s">
        <v>117</v>
      </c>
      <c r="C119" s="1">
        <f>VLOOKUP(B119,TabellenSRG!$B$6:$C$386,2,FALSE)</f>
        <v>114</v>
      </c>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row>
    <row r="120" spans="1:29" x14ac:dyDescent="0.2">
      <c r="A120" s="1">
        <v>115</v>
      </c>
      <c r="B120" s="148" t="s">
        <v>118</v>
      </c>
      <c r="C120" s="1">
        <f>VLOOKUP(B120,TabellenSRG!$B$6:$C$386,2,FALSE)</f>
        <v>115</v>
      </c>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row>
    <row r="121" spans="1:29" x14ac:dyDescent="0.2">
      <c r="A121" s="1">
        <v>116</v>
      </c>
      <c r="B121" s="148" t="s">
        <v>119</v>
      </c>
      <c r="C121" s="1">
        <f>VLOOKUP(B121,TabellenSRG!$B$6:$C$386,2,FALSE)</f>
        <v>116</v>
      </c>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row>
    <row r="122" spans="1:29" x14ac:dyDescent="0.2">
      <c r="A122" s="1">
        <v>117</v>
      </c>
      <c r="B122" s="148" t="s">
        <v>120</v>
      </c>
      <c r="C122" s="1">
        <f>VLOOKUP(B122,TabellenSRG!$B$6:$C$386,2,FALSE)</f>
        <v>117</v>
      </c>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row>
    <row r="123" spans="1:29" x14ac:dyDescent="0.2">
      <c r="A123" s="1">
        <v>118</v>
      </c>
      <c r="B123" s="149" t="s">
        <v>562</v>
      </c>
      <c r="C123" s="1">
        <f>VLOOKUP(B123,TabellenSRG!$B$6:$C$386,2,FALSE)</f>
        <v>118</v>
      </c>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row>
    <row r="124" spans="1:29" x14ac:dyDescent="0.2">
      <c r="A124" s="1">
        <v>119</v>
      </c>
      <c r="B124" s="148" t="s">
        <v>557</v>
      </c>
      <c r="C124" s="1">
        <f>VLOOKUP(B124,TabellenSRG!$B$6:$C$386,2,FALSE)</f>
        <v>119</v>
      </c>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row>
    <row r="125" spans="1:29" x14ac:dyDescent="0.2">
      <c r="A125" s="1">
        <v>120</v>
      </c>
      <c r="B125" s="148" t="s">
        <v>123</v>
      </c>
      <c r="C125" s="1">
        <f>VLOOKUP(B125,TabellenSRG!$B$6:$C$386,2,FALSE)</f>
        <v>120</v>
      </c>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row>
    <row r="126" spans="1:29" x14ac:dyDescent="0.2">
      <c r="A126" s="1">
        <v>121</v>
      </c>
      <c r="B126" s="148" t="s">
        <v>124</v>
      </c>
      <c r="C126" s="1">
        <f>VLOOKUP(B126,TabellenSRG!$B$6:$C$386,2,FALSE)</f>
        <v>121</v>
      </c>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row>
    <row r="127" spans="1:29" x14ac:dyDescent="0.2">
      <c r="A127" s="1">
        <v>122</v>
      </c>
      <c r="B127" s="148" t="s">
        <v>125</v>
      </c>
      <c r="C127" s="1">
        <f>VLOOKUP(B127,TabellenSRG!$B$6:$C$386,2,FALSE)</f>
        <v>122</v>
      </c>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row>
    <row r="128" spans="1:29" x14ac:dyDescent="0.2">
      <c r="A128" s="1">
        <v>123</v>
      </c>
      <c r="B128" s="148" t="s">
        <v>126</v>
      </c>
      <c r="C128" s="1">
        <f>VLOOKUP(B128,TabellenSRG!$B$6:$C$386,2,FALSE)</f>
        <v>123</v>
      </c>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row>
    <row r="129" spans="1:29" x14ac:dyDescent="0.2">
      <c r="A129" s="1">
        <v>124</v>
      </c>
      <c r="B129" s="148" t="s">
        <v>127</v>
      </c>
      <c r="C129" s="1">
        <f>VLOOKUP(B129,TabellenSRG!$B$6:$C$386,2,FALSE)</f>
        <v>124</v>
      </c>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row>
    <row r="130" spans="1:29" x14ac:dyDescent="0.2">
      <c r="A130" s="1">
        <v>125</v>
      </c>
      <c r="B130" s="148" t="s">
        <v>128</v>
      </c>
      <c r="C130" s="1">
        <f>VLOOKUP(B130,TabellenSRG!$B$6:$C$386,2,FALSE)</f>
        <v>125</v>
      </c>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row>
    <row r="131" spans="1:29" x14ac:dyDescent="0.2">
      <c r="A131" s="1">
        <v>126</v>
      </c>
      <c r="B131" s="148" t="s">
        <v>129</v>
      </c>
      <c r="C131" s="1">
        <f>VLOOKUP(B131,TabellenSRG!$B$6:$C$386,2,FALSE)</f>
        <v>126</v>
      </c>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row>
    <row r="132" spans="1:29" x14ac:dyDescent="0.2">
      <c r="A132" s="1">
        <v>127</v>
      </c>
      <c r="B132" s="148" t="s">
        <v>130</v>
      </c>
      <c r="C132" s="1">
        <f>VLOOKUP(B132,TabellenSRG!$B$6:$C$386,2,FALSE)</f>
        <v>127</v>
      </c>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row>
    <row r="133" spans="1:29" x14ac:dyDescent="0.2">
      <c r="A133" s="1">
        <v>128</v>
      </c>
      <c r="B133" s="148" t="s">
        <v>131</v>
      </c>
      <c r="C133" s="1">
        <f>VLOOKUP(B133,TabellenSRG!$B$6:$C$386,2,FALSE)</f>
        <v>128</v>
      </c>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row>
    <row r="134" spans="1:29" x14ac:dyDescent="0.2">
      <c r="A134" s="1">
        <v>129</v>
      </c>
      <c r="B134" s="148" t="s">
        <v>132</v>
      </c>
      <c r="C134" s="1">
        <f>VLOOKUP(B134,TabellenSRG!$B$6:$C$386,2,FALSE)</f>
        <v>129</v>
      </c>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row>
    <row r="135" spans="1:29" x14ac:dyDescent="0.2">
      <c r="A135" s="1">
        <v>130</v>
      </c>
      <c r="B135" s="148" t="s">
        <v>133</v>
      </c>
      <c r="C135" s="1">
        <f>VLOOKUP(B135,TabellenSRG!$B$6:$C$386,2,FALSE)</f>
        <v>130</v>
      </c>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row>
    <row r="136" spans="1:29" x14ac:dyDescent="0.2">
      <c r="A136" s="1">
        <v>131</v>
      </c>
      <c r="B136" s="148" t="s">
        <v>134</v>
      </c>
      <c r="C136" s="1">
        <f>VLOOKUP(B136,TabellenSRG!$B$6:$C$386,2,FALSE)</f>
        <v>131</v>
      </c>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row>
    <row r="137" spans="1:29" x14ac:dyDescent="0.2">
      <c r="A137" s="1">
        <v>132</v>
      </c>
      <c r="B137" s="148" t="s">
        <v>135</v>
      </c>
      <c r="C137" s="1">
        <f>VLOOKUP(B137,TabellenSRG!$B$6:$C$386,2,FALSE)</f>
        <v>132</v>
      </c>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row>
    <row r="138" spans="1:29" x14ac:dyDescent="0.2">
      <c r="A138" s="1">
        <v>133</v>
      </c>
      <c r="B138" s="148" t="s">
        <v>136</v>
      </c>
      <c r="C138" s="1">
        <f>VLOOKUP(B138,TabellenSRG!$B$6:$C$386,2,FALSE)</f>
        <v>133</v>
      </c>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row>
    <row r="139" spans="1:29" x14ac:dyDescent="0.2">
      <c r="A139" s="1">
        <v>134</v>
      </c>
      <c r="B139" s="148" t="s">
        <v>137</v>
      </c>
      <c r="C139" s="1">
        <f>VLOOKUP(B139,TabellenSRG!$B$6:$C$386,2,FALSE)</f>
        <v>134</v>
      </c>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row>
    <row r="140" spans="1:29" x14ac:dyDescent="0.2">
      <c r="A140" s="1">
        <v>135</v>
      </c>
      <c r="B140" s="148" t="s">
        <v>138</v>
      </c>
      <c r="C140" s="1">
        <f>VLOOKUP(B140,TabellenSRG!$B$6:$C$386,2,FALSE)</f>
        <v>135</v>
      </c>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row>
    <row r="141" spans="1:29" x14ac:dyDescent="0.2">
      <c r="A141" s="1">
        <v>136</v>
      </c>
      <c r="B141" s="148" t="s">
        <v>139</v>
      </c>
      <c r="C141" s="1">
        <f>VLOOKUP(B141,TabellenSRG!$B$6:$C$386,2,FALSE)</f>
        <v>136</v>
      </c>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row>
    <row r="142" spans="1:29" x14ac:dyDescent="0.2">
      <c r="A142" s="1">
        <v>137</v>
      </c>
      <c r="B142" s="148" t="s">
        <v>140</v>
      </c>
      <c r="C142" s="1">
        <f>VLOOKUP(B142,TabellenSRG!$B$6:$C$386,2,FALSE)</f>
        <v>137</v>
      </c>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row>
    <row r="143" spans="1:29" x14ac:dyDescent="0.2">
      <c r="A143" s="1">
        <v>138</v>
      </c>
      <c r="B143" s="148" t="s">
        <v>141</v>
      </c>
      <c r="C143" s="1">
        <f>VLOOKUP(B143,TabellenSRG!$B$6:$C$386,2,FALSE)</f>
        <v>138</v>
      </c>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row>
    <row r="144" spans="1:29" x14ac:dyDescent="0.2">
      <c r="A144" s="1">
        <v>139</v>
      </c>
      <c r="B144" s="148" t="s">
        <v>142</v>
      </c>
      <c r="C144" s="1">
        <f>VLOOKUP(B144,TabellenSRG!$B$6:$C$386,2,FALSE)</f>
        <v>139</v>
      </c>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row>
    <row r="145" spans="1:29" x14ac:dyDescent="0.2">
      <c r="A145" s="1">
        <v>140</v>
      </c>
      <c r="B145" s="148" t="s">
        <v>143</v>
      </c>
      <c r="C145" s="1">
        <f>VLOOKUP(B145,TabellenSRG!$B$6:$C$386,2,FALSE)</f>
        <v>140</v>
      </c>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row>
    <row r="146" spans="1:29" x14ac:dyDescent="0.2">
      <c r="A146" s="1">
        <v>141</v>
      </c>
      <c r="B146" s="148" t="s">
        <v>144</v>
      </c>
      <c r="C146" s="1">
        <f>VLOOKUP(B146,TabellenSRG!$B$6:$C$386,2,FALSE)</f>
        <v>141</v>
      </c>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row>
    <row r="147" spans="1:29" x14ac:dyDescent="0.2">
      <c r="A147" s="1">
        <v>142</v>
      </c>
      <c r="B147" s="148" t="s">
        <v>145</v>
      </c>
      <c r="C147" s="1">
        <f>VLOOKUP(B147,TabellenSRG!$B$6:$C$386,2,FALSE)</f>
        <v>142</v>
      </c>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row>
    <row r="148" spans="1:29" x14ac:dyDescent="0.2">
      <c r="A148" s="1">
        <v>143</v>
      </c>
      <c r="B148" s="148" t="s">
        <v>146</v>
      </c>
      <c r="C148" s="1">
        <f>VLOOKUP(B148,TabellenSRG!$B$6:$C$386,2,FALSE)</f>
        <v>143</v>
      </c>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row>
    <row r="149" spans="1:29" x14ac:dyDescent="0.2">
      <c r="A149" s="1">
        <v>144</v>
      </c>
      <c r="B149" s="148" t="s">
        <v>147</v>
      </c>
      <c r="C149" s="1">
        <f>VLOOKUP(B149,TabellenSRG!$B$6:$C$386,2,FALSE)</f>
        <v>144</v>
      </c>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row>
    <row r="150" spans="1:29" x14ac:dyDescent="0.2">
      <c r="A150" s="1">
        <v>145</v>
      </c>
      <c r="B150" s="148" t="s">
        <v>148</v>
      </c>
      <c r="C150" s="1">
        <f>VLOOKUP(B150,TabellenSRG!$B$6:$C$386,2,FALSE)</f>
        <v>145</v>
      </c>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row>
    <row r="151" spans="1:29" x14ac:dyDescent="0.2">
      <c r="A151" s="1">
        <v>146</v>
      </c>
      <c r="B151" s="148" t="s">
        <v>149</v>
      </c>
      <c r="C151" s="1">
        <f>VLOOKUP(B151,TabellenSRG!$B$6:$C$386,2,FALSE)</f>
        <v>146</v>
      </c>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row>
    <row r="152" spans="1:29" x14ac:dyDescent="0.2">
      <c r="A152" s="1">
        <v>147</v>
      </c>
      <c r="B152" s="148" t="s">
        <v>558</v>
      </c>
      <c r="C152" s="1">
        <f>VLOOKUP(B152,TabellenSRG!$B$6:$C$386,2,FALSE)</f>
        <v>147</v>
      </c>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row>
    <row r="153" spans="1:29" x14ac:dyDescent="0.2">
      <c r="A153" s="1">
        <v>148</v>
      </c>
      <c r="B153" s="149" t="s">
        <v>151</v>
      </c>
      <c r="C153" s="1">
        <f>VLOOKUP(B153,TabellenSRG!$B$6:$C$386,2,FALSE)</f>
        <v>148</v>
      </c>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row>
    <row r="154" spans="1:29" x14ac:dyDescent="0.2">
      <c r="A154" s="1">
        <v>149</v>
      </c>
      <c r="B154" s="148" t="s">
        <v>152</v>
      </c>
      <c r="C154" s="1">
        <f>VLOOKUP(B154,TabellenSRG!$B$6:$C$386,2,FALSE)</f>
        <v>149</v>
      </c>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row>
    <row r="155" spans="1:29" x14ac:dyDescent="0.2">
      <c r="A155" s="1">
        <v>150</v>
      </c>
      <c r="B155" s="148" t="s">
        <v>153</v>
      </c>
      <c r="C155" s="1">
        <f>VLOOKUP(B155,TabellenSRG!$B$6:$C$386,2,FALSE)</f>
        <v>150</v>
      </c>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row>
    <row r="156" spans="1:29" x14ac:dyDescent="0.2">
      <c r="A156" s="1">
        <v>151</v>
      </c>
      <c r="B156" s="148" t="s">
        <v>154</v>
      </c>
      <c r="C156" s="1">
        <f>VLOOKUP(B156,TabellenSRG!$B$6:$C$386,2,FALSE)</f>
        <v>151</v>
      </c>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row>
    <row r="157" spans="1:29" x14ac:dyDescent="0.2">
      <c r="A157" s="1">
        <v>152</v>
      </c>
      <c r="B157" s="148" t="s">
        <v>155</v>
      </c>
      <c r="C157" s="1">
        <f>VLOOKUP(B157,TabellenSRG!$B$6:$C$386,2,FALSE)</f>
        <v>152</v>
      </c>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row>
    <row r="158" spans="1:29" x14ac:dyDescent="0.2">
      <c r="A158" s="1">
        <v>153</v>
      </c>
      <c r="B158" s="148" t="s">
        <v>156</v>
      </c>
      <c r="C158" s="1">
        <f>VLOOKUP(B158,TabellenSRG!$B$6:$C$386,2,FALSE)</f>
        <v>153</v>
      </c>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row>
    <row r="159" spans="1:29" x14ac:dyDescent="0.2">
      <c r="A159" s="1">
        <v>154</v>
      </c>
      <c r="B159" s="148" t="s">
        <v>157</v>
      </c>
      <c r="C159" s="1">
        <f>VLOOKUP(B159,TabellenSRG!$B$6:$C$386,2,FALSE)</f>
        <v>154</v>
      </c>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row>
    <row r="160" spans="1:29" x14ac:dyDescent="0.2">
      <c r="A160" s="1">
        <v>155</v>
      </c>
      <c r="B160" s="148" t="s">
        <v>158</v>
      </c>
      <c r="C160" s="1">
        <f>VLOOKUP(B160,TabellenSRG!$B$6:$C$386,2,FALSE)</f>
        <v>155</v>
      </c>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row>
    <row r="161" spans="1:29" x14ac:dyDescent="0.2">
      <c r="A161" s="1">
        <v>156</v>
      </c>
      <c r="B161" s="148" t="s">
        <v>159</v>
      </c>
      <c r="C161" s="1">
        <f>VLOOKUP(B161,TabellenSRG!$B$6:$C$386,2,FALSE)</f>
        <v>156</v>
      </c>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row>
    <row r="162" spans="1:29" x14ac:dyDescent="0.2">
      <c r="A162" s="1">
        <v>157</v>
      </c>
      <c r="B162" s="148" t="s">
        <v>161</v>
      </c>
      <c r="C162" s="1">
        <f>VLOOKUP(B162,TabellenSRG!$B$6:$C$386,2,FALSE)</f>
        <v>157</v>
      </c>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row>
    <row r="163" spans="1:29" x14ac:dyDescent="0.2">
      <c r="A163" s="1">
        <v>158</v>
      </c>
      <c r="B163" s="148" t="s">
        <v>162</v>
      </c>
      <c r="C163" s="1">
        <f>VLOOKUP(B163,TabellenSRG!$B$6:$C$386,2,FALSE)</f>
        <v>158</v>
      </c>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row>
    <row r="164" spans="1:29" x14ac:dyDescent="0.2">
      <c r="A164" s="1">
        <v>159</v>
      </c>
      <c r="B164" s="148" t="s">
        <v>163</v>
      </c>
      <c r="C164" s="1">
        <f>VLOOKUP(B164,TabellenSRG!$B$6:$C$386,2,FALSE)</f>
        <v>159</v>
      </c>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row>
    <row r="165" spans="1:29" x14ac:dyDescent="0.2">
      <c r="A165" s="1">
        <v>160</v>
      </c>
      <c r="B165" s="148" t="s">
        <v>164</v>
      </c>
      <c r="C165" s="1">
        <f>VLOOKUP(B165,TabellenSRG!$B$6:$C$386,2,FALSE)</f>
        <v>160</v>
      </c>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row>
    <row r="166" spans="1:29" x14ac:dyDescent="0.2">
      <c r="A166" s="1">
        <v>161</v>
      </c>
      <c r="B166" s="148" t="s">
        <v>165</v>
      </c>
      <c r="C166" s="1">
        <f>VLOOKUP(B166,TabellenSRG!$B$6:$C$386,2,FALSE)</f>
        <v>161</v>
      </c>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row>
    <row r="167" spans="1:29" x14ac:dyDescent="0.2">
      <c r="A167" s="1">
        <v>162</v>
      </c>
      <c r="B167" s="148" t="s">
        <v>166</v>
      </c>
      <c r="C167" s="1">
        <f>VLOOKUP(B167,TabellenSRG!$B$6:$C$386,2,FALSE)</f>
        <v>162</v>
      </c>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row>
    <row r="168" spans="1:29" x14ac:dyDescent="0.2">
      <c r="A168" s="1">
        <v>163</v>
      </c>
      <c r="B168" s="148" t="s">
        <v>167</v>
      </c>
      <c r="C168" s="1">
        <f>VLOOKUP(B168,TabellenSRG!$B$6:$C$386,2,FALSE)</f>
        <v>163</v>
      </c>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row>
    <row r="169" spans="1:29" x14ac:dyDescent="0.2">
      <c r="A169" s="1">
        <v>164</v>
      </c>
      <c r="B169" s="148" t="s">
        <v>168</v>
      </c>
      <c r="C169" s="1">
        <f>VLOOKUP(B169,TabellenSRG!$B$6:$C$386,2,FALSE)</f>
        <v>164</v>
      </c>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row>
    <row r="170" spans="1:29" x14ac:dyDescent="0.2">
      <c r="A170" s="1">
        <v>165</v>
      </c>
      <c r="B170" s="148" t="s">
        <v>169</v>
      </c>
      <c r="C170" s="1">
        <f>VLOOKUP(B170,TabellenSRG!$B$6:$C$386,2,FALSE)</f>
        <v>165</v>
      </c>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row>
    <row r="171" spans="1:29" x14ac:dyDescent="0.2">
      <c r="A171" s="1">
        <v>166</v>
      </c>
      <c r="B171" s="148" t="s">
        <v>170</v>
      </c>
      <c r="C171" s="1">
        <f>VLOOKUP(B171,TabellenSRG!$B$6:$C$386,2,FALSE)</f>
        <v>166</v>
      </c>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row>
    <row r="172" spans="1:29" x14ac:dyDescent="0.2">
      <c r="A172" s="1">
        <v>167</v>
      </c>
      <c r="B172" s="148" t="s">
        <v>171</v>
      </c>
      <c r="C172" s="1">
        <f>VLOOKUP(B172,TabellenSRG!$B$6:$C$386,2,FALSE)</f>
        <v>167</v>
      </c>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row>
    <row r="173" spans="1:29" x14ac:dyDescent="0.2">
      <c r="A173" s="1">
        <v>168</v>
      </c>
      <c r="B173" s="148" t="s">
        <v>172</v>
      </c>
      <c r="C173" s="1">
        <f>VLOOKUP(B173,TabellenSRG!$B$6:$C$386,2,FALSE)</f>
        <v>168</v>
      </c>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row>
    <row r="174" spans="1:29" x14ac:dyDescent="0.2">
      <c r="A174" s="1">
        <v>169</v>
      </c>
      <c r="B174" s="148" t="s">
        <v>173</v>
      </c>
      <c r="C174" s="1">
        <f>VLOOKUP(B174,TabellenSRG!$B$6:$C$386,2,FALSE)</f>
        <v>169</v>
      </c>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row>
    <row r="175" spans="1:29" x14ac:dyDescent="0.2">
      <c r="A175" s="1">
        <v>170</v>
      </c>
      <c r="B175" s="148" t="s">
        <v>174</v>
      </c>
      <c r="C175" s="1">
        <f>VLOOKUP(B175,TabellenSRG!$B$6:$C$386,2,FALSE)</f>
        <v>170</v>
      </c>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row>
    <row r="176" spans="1:29" x14ac:dyDescent="0.2">
      <c r="A176" s="1">
        <v>171</v>
      </c>
      <c r="B176" s="148" t="s">
        <v>175</v>
      </c>
      <c r="C176" s="1">
        <f>VLOOKUP(B176,TabellenSRG!$B$6:$C$386,2,FALSE)</f>
        <v>171</v>
      </c>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row>
    <row r="177" spans="1:29" x14ac:dyDescent="0.2">
      <c r="A177" s="1">
        <v>172</v>
      </c>
      <c r="B177" s="148" t="s">
        <v>176</v>
      </c>
      <c r="C177" s="1">
        <f>VLOOKUP(B177,TabellenSRG!$B$6:$C$386,2,FALSE)</f>
        <v>172</v>
      </c>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row>
    <row r="178" spans="1:29" x14ac:dyDescent="0.2">
      <c r="A178" s="1">
        <v>173</v>
      </c>
      <c r="B178" s="148" t="s">
        <v>177</v>
      </c>
      <c r="C178" s="1">
        <f>VLOOKUP(B178,TabellenSRG!$B$6:$C$386,2,FALSE)</f>
        <v>173</v>
      </c>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row>
    <row r="179" spans="1:29" x14ac:dyDescent="0.2">
      <c r="A179" s="1">
        <v>174</v>
      </c>
      <c r="B179" s="148" t="s">
        <v>178</v>
      </c>
      <c r="C179" s="1">
        <f>VLOOKUP(B179,TabellenSRG!$B$6:$C$386,2,FALSE)</f>
        <v>174</v>
      </c>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row>
    <row r="180" spans="1:29" x14ac:dyDescent="0.2">
      <c r="A180" s="1">
        <v>175</v>
      </c>
      <c r="B180" s="148" t="s">
        <v>179</v>
      </c>
      <c r="C180" s="1">
        <f>VLOOKUP(B180,TabellenSRG!$B$6:$C$386,2,FALSE)</f>
        <v>175</v>
      </c>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row>
    <row r="181" spans="1:29" x14ac:dyDescent="0.2">
      <c r="A181" s="1">
        <v>176</v>
      </c>
      <c r="B181" s="148" t="s">
        <v>180</v>
      </c>
      <c r="C181" s="1">
        <f>VLOOKUP(B181,TabellenSRG!$B$6:$C$386,2,FALSE)</f>
        <v>176</v>
      </c>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row>
    <row r="182" spans="1:29" x14ac:dyDescent="0.2">
      <c r="A182" s="1">
        <v>177</v>
      </c>
      <c r="B182" s="148" t="s">
        <v>181</v>
      </c>
      <c r="C182" s="1">
        <f>VLOOKUP(B182,TabellenSRG!$B$6:$C$386,2,FALSE)</f>
        <v>177</v>
      </c>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row>
    <row r="183" spans="1:29" x14ac:dyDescent="0.2">
      <c r="A183" s="1">
        <v>178</v>
      </c>
      <c r="B183" s="148" t="s">
        <v>182</v>
      </c>
      <c r="C183" s="1">
        <f>VLOOKUP(B183,TabellenSRG!$B$6:$C$386,2,FALSE)</f>
        <v>178</v>
      </c>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row>
    <row r="184" spans="1:29" x14ac:dyDescent="0.2">
      <c r="A184" s="1">
        <v>179</v>
      </c>
      <c r="B184" s="148" t="s">
        <v>559</v>
      </c>
      <c r="C184" s="1">
        <f>VLOOKUP(B184,TabellenSRG!$B$6:$C$386,2,FALSE)</f>
        <v>179</v>
      </c>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row>
    <row r="185" spans="1:29" x14ac:dyDescent="0.2">
      <c r="A185" s="1">
        <v>180</v>
      </c>
      <c r="B185" s="148" t="s">
        <v>184</v>
      </c>
      <c r="C185" s="1">
        <f>VLOOKUP(B185,TabellenSRG!$B$6:$C$386,2,FALSE)</f>
        <v>180</v>
      </c>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row>
    <row r="186" spans="1:29" x14ac:dyDescent="0.2">
      <c r="A186" s="1">
        <v>181</v>
      </c>
      <c r="B186" s="148" t="s">
        <v>185</v>
      </c>
      <c r="C186" s="1">
        <f>VLOOKUP(B186,TabellenSRG!$B$6:$C$386,2,FALSE)</f>
        <v>181</v>
      </c>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row>
    <row r="187" spans="1:29" x14ac:dyDescent="0.2">
      <c r="A187" s="1">
        <v>182</v>
      </c>
      <c r="B187" s="148" t="s">
        <v>186</v>
      </c>
      <c r="C187" s="1">
        <f>VLOOKUP(B187,TabellenSRG!$B$6:$C$386,2,FALSE)</f>
        <v>182</v>
      </c>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row>
    <row r="188" spans="1:29" x14ac:dyDescent="0.2">
      <c r="A188" s="1">
        <v>183</v>
      </c>
      <c r="B188" s="148" t="s">
        <v>188</v>
      </c>
      <c r="C188" s="1">
        <f>VLOOKUP(B188,TabellenSRG!$B$6:$C$386,2,FALSE)</f>
        <v>183</v>
      </c>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row>
    <row r="189" spans="1:29" x14ac:dyDescent="0.2">
      <c r="A189" s="1">
        <v>184</v>
      </c>
      <c r="B189" s="148" t="s">
        <v>189</v>
      </c>
      <c r="C189" s="1">
        <f>VLOOKUP(B189,TabellenSRG!$B$6:$C$386,2,FALSE)</f>
        <v>184</v>
      </c>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row>
    <row r="190" spans="1:29" x14ac:dyDescent="0.2">
      <c r="A190" s="1">
        <v>185</v>
      </c>
      <c r="B190" s="148" t="s">
        <v>190</v>
      </c>
      <c r="C190" s="1">
        <f>VLOOKUP(B190,TabellenSRG!$B$6:$C$386,2,FALSE)</f>
        <v>185</v>
      </c>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row>
    <row r="191" spans="1:29" x14ac:dyDescent="0.2">
      <c r="A191" s="1">
        <v>186</v>
      </c>
      <c r="B191" s="148" t="s">
        <v>191</v>
      </c>
      <c r="C191" s="1">
        <f>VLOOKUP(B191,TabellenSRG!$B$6:$C$386,2,FALSE)</f>
        <v>186</v>
      </c>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row>
    <row r="192" spans="1:29" x14ac:dyDescent="0.2">
      <c r="A192" s="1">
        <v>187</v>
      </c>
      <c r="B192" s="148" t="s">
        <v>192</v>
      </c>
      <c r="C192" s="1">
        <f>VLOOKUP(B192,TabellenSRG!$B$6:$C$386,2,FALSE)</f>
        <v>187</v>
      </c>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row>
    <row r="193" spans="1:29" x14ac:dyDescent="0.2">
      <c r="A193" s="1">
        <v>188</v>
      </c>
      <c r="B193" s="148" t="s">
        <v>193</v>
      </c>
      <c r="C193" s="1">
        <f>VLOOKUP(B193,TabellenSRG!$B$6:$C$386,2,FALSE)</f>
        <v>188</v>
      </c>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row>
    <row r="194" spans="1:29" x14ac:dyDescent="0.2">
      <c r="A194" s="1">
        <v>189</v>
      </c>
      <c r="B194" s="148" t="s">
        <v>194</v>
      </c>
      <c r="C194" s="1">
        <f>VLOOKUP(B194,TabellenSRG!$B$6:$C$386,2,FALSE)</f>
        <v>189</v>
      </c>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row>
    <row r="195" spans="1:29" x14ac:dyDescent="0.2">
      <c r="A195" s="1">
        <v>190</v>
      </c>
      <c r="B195" s="148" t="s">
        <v>195</v>
      </c>
      <c r="C195" s="1">
        <f>VLOOKUP(B195,TabellenSRG!$B$6:$C$386,2,FALSE)</f>
        <v>190</v>
      </c>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row>
    <row r="196" spans="1:29" x14ac:dyDescent="0.2">
      <c r="A196" s="1">
        <v>191</v>
      </c>
      <c r="B196" s="148" t="s">
        <v>196</v>
      </c>
      <c r="C196" s="1">
        <f>VLOOKUP(B196,TabellenSRG!$B$6:$C$386,2,FALSE)</f>
        <v>191</v>
      </c>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row>
    <row r="197" spans="1:29" x14ac:dyDescent="0.2">
      <c r="A197" s="1">
        <v>192</v>
      </c>
      <c r="B197" s="148" t="s">
        <v>198</v>
      </c>
      <c r="C197" s="1">
        <f>VLOOKUP(B197,TabellenSRG!$B$6:$C$386,2,FALSE)</f>
        <v>192</v>
      </c>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row>
    <row r="198" spans="1:29" x14ac:dyDescent="0.2">
      <c r="A198" s="1">
        <v>193</v>
      </c>
      <c r="B198" s="148" t="s">
        <v>199</v>
      </c>
      <c r="C198" s="1">
        <f>VLOOKUP(B198,TabellenSRG!$B$6:$C$386,2,FALSE)</f>
        <v>193</v>
      </c>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row>
    <row r="199" spans="1:29" x14ac:dyDescent="0.2">
      <c r="A199" s="1">
        <v>194</v>
      </c>
      <c r="B199" s="148" t="s">
        <v>200</v>
      </c>
      <c r="C199" s="1">
        <f>VLOOKUP(B199,TabellenSRG!$B$6:$C$386,2,FALSE)</f>
        <v>194</v>
      </c>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row>
    <row r="200" spans="1:29" x14ac:dyDescent="0.2">
      <c r="A200" s="1">
        <v>195</v>
      </c>
      <c r="B200" s="148" t="s">
        <v>201</v>
      </c>
      <c r="C200" s="1">
        <f>VLOOKUP(B200,TabellenSRG!$B$6:$C$386,2,FALSE)</f>
        <v>195</v>
      </c>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row>
    <row r="201" spans="1:29" x14ac:dyDescent="0.2">
      <c r="A201" s="1">
        <v>196</v>
      </c>
      <c r="B201" s="148" t="s">
        <v>202</v>
      </c>
      <c r="C201" s="1">
        <f>VLOOKUP(B201,TabellenSRG!$B$6:$C$386,2,FALSE)</f>
        <v>196</v>
      </c>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row>
    <row r="202" spans="1:29" x14ac:dyDescent="0.2">
      <c r="A202" s="1">
        <v>197</v>
      </c>
      <c r="B202" s="148" t="s">
        <v>203</v>
      </c>
      <c r="C202" s="1">
        <f>VLOOKUP(B202,TabellenSRG!$B$6:$C$386,2,FALSE)</f>
        <v>197</v>
      </c>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row>
    <row r="203" spans="1:29" x14ac:dyDescent="0.2">
      <c r="A203" s="1">
        <v>198</v>
      </c>
      <c r="B203" s="148" t="s">
        <v>204</v>
      </c>
      <c r="C203" s="1">
        <f>VLOOKUP(B203,TabellenSRG!$B$6:$C$386,2,FALSE)</f>
        <v>198</v>
      </c>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row>
    <row r="204" spans="1:29" x14ac:dyDescent="0.2">
      <c r="A204" s="1">
        <v>199</v>
      </c>
      <c r="B204" s="148" t="s">
        <v>205</v>
      </c>
      <c r="C204" s="1">
        <f>VLOOKUP(B204,TabellenSRG!$B$6:$C$386,2,FALSE)</f>
        <v>199</v>
      </c>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row>
    <row r="205" spans="1:29" x14ac:dyDescent="0.2">
      <c r="A205" s="1">
        <v>200</v>
      </c>
      <c r="B205" s="148" t="s">
        <v>206</v>
      </c>
      <c r="C205" s="1">
        <f>VLOOKUP(B205,TabellenSRG!$B$6:$C$386,2,FALSE)</f>
        <v>200</v>
      </c>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row>
    <row r="206" spans="1:29" x14ac:dyDescent="0.2">
      <c r="A206" s="1">
        <v>201</v>
      </c>
      <c r="B206" s="148" t="s">
        <v>207</v>
      </c>
      <c r="C206" s="1">
        <f>VLOOKUP(B206,TabellenSRG!$B$6:$C$386,2,FALSE)</f>
        <v>201</v>
      </c>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row>
    <row r="207" spans="1:29" x14ac:dyDescent="0.2">
      <c r="A207" s="1">
        <v>202</v>
      </c>
      <c r="B207" s="148" t="s">
        <v>208</v>
      </c>
      <c r="C207" s="1">
        <f>VLOOKUP(B207,TabellenSRG!$B$6:$C$386,2,FALSE)</f>
        <v>202</v>
      </c>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row>
    <row r="208" spans="1:29" x14ac:dyDescent="0.2">
      <c r="A208" s="1">
        <v>203</v>
      </c>
      <c r="B208" s="148" t="s">
        <v>209</v>
      </c>
      <c r="C208" s="1">
        <f>VLOOKUP(B208,TabellenSRG!$B$6:$C$386,2,FALSE)</f>
        <v>203</v>
      </c>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row>
    <row r="209" spans="1:29" x14ac:dyDescent="0.2">
      <c r="A209" s="1">
        <v>204</v>
      </c>
      <c r="B209" s="148" t="s">
        <v>210</v>
      </c>
      <c r="C209" s="1">
        <f>VLOOKUP(B209,TabellenSRG!$B$6:$C$386,2,FALSE)</f>
        <v>204</v>
      </c>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row>
    <row r="210" spans="1:29" x14ac:dyDescent="0.2">
      <c r="A210" s="1">
        <v>205</v>
      </c>
      <c r="B210" s="148" t="s">
        <v>571</v>
      </c>
      <c r="C210" s="1">
        <f>VLOOKUP(B210,TabellenSRG!$B$6:$C$386,2,FALSE)</f>
        <v>205</v>
      </c>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row>
    <row r="211" spans="1:29" x14ac:dyDescent="0.2">
      <c r="A211" s="1">
        <v>206</v>
      </c>
      <c r="B211" s="148" t="s">
        <v>213</v>
      </c>
      <c r="C211" s="1">
        <f>VLOOKUP(B211,TabellenSRG!$B$6:$C$386,2,FALSE)</f>
        <v>206</v>
      </c>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row>
    <row r="212" spans="1:29" x14ac:dyDescent="0.2">
      <c r="A212" s="1">
        <v>207</v>
      </c>
      <c r="B212" s="148" t="s">
        <v>560</v>
      </c>
      <c r="C212" s="1">
        <f>VLOOKUP(B212,TabellenSRG!$B$6:$C$386,2,FALSE)</f>
        <v>207</v>
      </c>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row>
    <row r="213" spans="1:29" x14ac:dyDescent="0.2">
      <c r="A213" s="1">
        <v>208</v>
      </c>
      <c r="B213" s="148" t="s">
        <v>215</v>
      </c>
      <c r="C213" s="1">
        <f>VLOOKUP(B213,TabellenSRG!$B$6:$C$386,2,FALSE)</f>
        <v>208</v>
      </c>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row>
    <row r="214" spans="1:29" x14ac:dyDescent="0.2">
      <c r="A214" s="1">
        <v>209</v>
      </c>
      <c r="B214" s="148" t="s">
        <v>216</v>
      </c>
      <c r="C214" s="1">
        <f>VLOOKUP(B214,TabellenSRG!$B$6:$C$386,2,FALSE)</f>
        <v>209</v>
      </c>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row>
    <row r="215" spans="1:29" x14ac:dyDescent="0.2">
      <c r="A215" s="1">
        <v>210</v>
      </c>
      <c r="B215" s="148" t="s">
        <v>688</v>
      </c>
      <c r="C215" s="1">
        <f>VLOOKUP(B215,TabellenSRG!$B$6:$C$386,2,FALSE)</f>
        <v>210</v>
      </c>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row>
    <row r="216" spans="1:29" x14ac:dyDescent="0.2">
      <c r="A216" s="1">
        <v>211</v>
      </c>
      <c r="B216" s="148" t="s">
        <v>217</v>
      </c>
      <c r="C216" s="1">
        <f>VLOOKUP(B216,TabellenSRG!$B$6:$C$386,2,FALSE)</f>
        <v>211</v>
      </c>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row>
    <row r="217" spans="1:29" x14ac:dyDescent="0.2">
      <c r="A217" s="1">
        <v>212</v>
      </c>
      <c r="B217" s="148" t="s">
        <v>218</v>
      </c>
      <c r="C217" s="1">
        <f>VLOOKUP(B217,TabellenSRG!$B$6:$C$386,2,FALSE)</f>
        <v>212</v>
      </c>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row>
    <row r="218" spans="1:29" x14ac:dyDescent="0.2">
      <c r="A218" s="1">
        <v>213</v>
      </c>
      <c r="B218" s="148" t="s">
        <v>219</v>
      </c>
      <c r="C218" s="1">
        <f>VLOOKUP(B218,TabellenSRG!$B$6:$C$386,2,FALSE)</f>
        <v>213</v>
      </c>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row>
    <row r="219" spans="1:29" x14ac:dyDescent="0.2">
      <c r="A219" s="1">
        <v>214</v>
      </c>
      <c r="B219" s="148" t="s">
        <v>220</v>
      </c>
      <c r="C219" s="1">
        <f>VLOOKUP(B219,TabellenSRG!$B$6:$C$386,2,FALSE)</f>
        <v>214</v>
      </c>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row>
    <row r="220" spans="1:29" x14ac:dyDescent="0.2">
      <c r="A220" s="1">
        <v>215</v>
      </c>
      <c r="B220" s="148" t="s">
        <v>221</v>
      </c>
      <c r="C220" s="1">
        <f>VLOOKUP(B220,TabellenSRG!$B$6:$C$386,2,FALSE)</f>
        <v>215</v>
      </c>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row>
    <row r="221" spans="1:29" x14ac:dyDescent="0.2">
      <c r="A221" s="1">
        <v>216</v>
      </c>
      <c r="B221" s="148" t="s">
        <v>222</v>
      </c>
      <c r="C221" s="1">
        <f>VLOOKUP(B221,TabellenSRG!$B$6:$C$386,2,FALSE)</f>
        <v>216</v>
      </c>
      <c r="D221" s="8"/>
      <c r="E221" s="8"/>
      <c r="F221" s="8"/>
      <c r="G221" s="8"/>
      <c r="H221" s="8"/>
      <c r="I221" s="8"/>
      <c r="J221" s="8"/>
      <c r="K221" s="8"/>
      <c r="L221" s="8"/>
      <c r="M221" s="8"/>
      <c r="N221" s="8"/>
      <c r="O221" s="8"/>
      <c r="P221" s="8"/>
      <c r="Q221" s="8"/>
      <c r="R221" s="8"/>
      <c r="S221" s="8"/>
      <c r="T221" s="8"/>
      <c r="U221" s="8"/>
      <c r="V221" s="8"/>
      <c r="W221" s="8"/>
      <c r="X221" s="8"/>
      <c r="Y221" s="8"/>
      <c r="Z221" s="8"/>
      <c r="AA221" s="8"/>
      <c r="AB221" s="8"/>
      <c r="AC221" s="8"/>
    </row>
    <row r="222" spans="1:29" x14ac:dyDescent="0.2">
      <c r="A222" s="1">
        <v>217</v>
      </c>
      <c r="B222" s="148" t="s">
        <v>223</v>
      </c>
      <c r="C222" s="1">
        <f>VLOOKUP(B222,TabellenSRG!$B$6:$C$386,2,FALSE)</f>
        <v>217</v>
      </c>
      <c r="D222" s="8"/>
      <c r="E222" s="8"/>
      <c r="F222" s="8"/>
      <c r="G222" s="8"/>
      <c r="H222" s="8"/>
      <c r="I222" s="8"/>
      <c r="J222" s="8"/>
      <c r="K222" s="8"/>
      <c r="L222" s="8"/>
      <c r="M222" s="8"/>
      <c r="N222" s="8"/>
      <c r="O222" s="8"/>
      <c r="P222" s="8"/>
      <c r="Q222" s="8"/>
      <c r="R222" s="8"/>
      <c r="S222" s="8"/>
      <c r="T222" s="8"/>
      <c r="U222" s="8"/>
      <c r="V222" s="8"/>
      <c r="W222" s="8"/>
      <c r="X222" s="8"/>
      <c r="Y222" s="8"/>
      <c r="Z222" s="8"/>
      <c r="AA222" s="8"/>
      <c r="AB222" s="8"/>
      <c r="AC222" s="8"/>
    </row>
    <row r="223" spans="1:29" x14ac:dyDescent="0.2">
      <c r="A223" s="1">
        <v>218</v>
      </c>
      <c r="B223" s="148" t="s">
        <v>224</v>
      </c>
      <c r="C223" s="1">
        <f>VLOOKUP(B223,TabellenSRG!$B$6:$C$386,2,FALSE)</f>
        <v>218</v>
      </c>
      <c r="D223" s="8"/>
      <c r="E223" s="8"/>
      <c r="F223" s="8"/>
      <c r="G223" s="8"/>
      <c r="H223" s="8"/>
      <c r="I223" s="8"/>
      <c r="J223" s="8"/>
      <c r="K223" s="8"/>
      <c r="L223" s="8"/>
      <c r="M223" s="8"/>
      <c r="N223" s="8"/>
      <c r="O223" s="8"/>
      <c r="P223" s="8"/>
      <c r="Q223" s="8"/>
      <c r="R223" s="8"/>
      <c r="S223" s="8"/>
      <c r="T223" s="8"/>
      <c r="U223" s="8"/>
      <c r="V223" s="8"/>
      <c r="W223" s="8"/>
      <c r="X223" s="8"/>
      <c r="Y223" s="8"/>
      <c r="Z223" s="8"/>
      <c r="AA223" s="8"/>
      <c r="AB223" s="8"/>
      <c r="AC223" s="8"/>
    </row>
    <row r="224" spans="1:29" x14ac:dyDescent="0.2">
      <c r="A224" s="1">
        <v>219</v>
      </c>
      <c r="B224" s="148" t="s">
        <v>225</v>
      </c>
      <c r="C224" s="1">
        <f>VLOOKUP(B224,TabellenSRG!$B$6:$C$386,2,FALSE)</f>
        <v>219</v>
      </c>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row>
    <row r="225" spans="1:29" x14ac:dyDescent="0.2">
      <c r="A225" s="1">
        <v>220</v>
      </c>
      <c r="B225" s="148" t="s">
        <v>226</v>
      </c>
      <c r="C225" s="1">
        <f>VLOOKUP(B225,TabellenSRG!$B$6:$C$386,2,FALSE)</f>
        <v>220</v>
      </c>
      <c r="D225" s="8"/>
      <c r="E225" s="8"/>
      <c r="F225" s="8"/>
      <c r="G225" s="8"/>
      <c r="H225" s="8"/>
      <c r="I225" s="8"/>
      <c r="J225" s="8"/>
      <c r="K225" s="8"/>
      <c r="L225" s="8"/>
      <c r="M225" s="8"/>
      <c r="N225" s="8"/>
      <c r="O225" s="8"/>
      <c r="P225" s="8"/>
      <c r="Q225" s="8"/>
      <c r="R225" s="8"/>
      <c r="S225" s="8"/>
      <c r="T225" s="8"/>
      <c r="U225" s="8"/>
      <c r="V225" s="8"/>
      <c r="W225" s="8"/>
      <c r="X225" s="8"/>
      <c r="Y225" s="8"/>
      <c r="Z225" s="8"/>
      <c r="AA225" s="8"/>
      <c r="AB225" s="8"/>
      <c r="AC225" s="8"/>
    </row>
    <row r="226" spans="1:29" x14ac:dyDescent="0.2">
      <c r="A226" s="1">
        <v>221</v>
      </c>
      <c r="B226" s="148" t="s">
        <v>227</v>
      </c>
      <c r="C226" s="1">
        <f>VLOOKUP(B226,TabellenSRG!$B$6:$C$386,2,FALSE)</f>
        <v>221</v>
      </c>
      <c r="D226" s="8"/>
      <c r="E226" s="8"/>
      <c r="F226" s="8"/>
      <c r="G226" s="8"/>
      <c r="H226" s="8"/>
      <c r="I226" s="8"/>
      <c r="J226" s="8"/>
      <c r="K226" s="8"/>
      <c r="L226" s="8"/>
      <c r="M226" s="8"/>
      <c r="N226" s="8"/>
      <c r="O226" s="8"/>
      <c r="P226" s="8"/>
      <c r="Q226" s="8"/>
      <c r="R226" s="8"/>
      <c r="S226" s="8"/>
      <c r="T226" s="8"/>
      <c r="U226" s="8"/>
      <c r="V226" s="8"/>
      <c r="W226" s="8"/>
      <c r="X226" s="8"/>
      <c r="Y226" s="8"/>
      <c r="Z226" s="8"/>
      <c r="AA226" s="8"/>
      <c r="AB226" s="8"/>
      <c r="AC226" s="8"/>
    </row>
    <row r="227" spans="1:29" x14ac:dyDescent="0.2">
      <c r="A227" s="1">
        <v>222</v>
      </c>
      <c r="B227" s="148" t="s">
        <v>228</v>
      </c>
      <c r="C227" s="1">
        <f>VLOOKUP(B227,TabellenSRG!$B$6:$C$386,2,FALSE)</f>
        <v>222</v>
      </c>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row>
    <row r="228" spans="1:29" x14ac:dyDescent="0.2">
      <c r="A228" s="1">
        <v>223</v>
      </c>
      <c r="B228" s="148" t="s">
        <v>229</v>
      </c>
      <c r="C228" s="1">
        <f>VLOOKUP(B228,TabellenSRG!$B$6:$C$386,2,FALSE)</f>
        <v>223</v>
      </c>
      <c r="D228" s="8"/>
      <c r="E228" s="8"/>
      <c r="F228" s="8"/>
      <c r="G228" s="8"/>
      <c r="H228" s="8"/>
      <c r="I228" s="8"/>
      <c r="J228" s="8"/>
      <c r="K228" s="8"/>
      <c r="L228" s="8"/>
      <c r="M228" s="8"/>
      <c r="N228" s="8"/>
      <c r="O228" s="8"/>
      <c r="P228" s="8"/>
      <c r="Q228" s="8"/>
      <c r="R228" s="8"/>
      <c r="S228" s="8"/>
      <c r="T228" s="8"/>
      <c r="U228" s="8"/>
      <c r="V228" s="8"/>
      <c r="W228" s="8"/>
      <c r="X228" s="8"/>
      <c r="Y228" s="8"/>
      <c r="Z228" s="8"/>
      <c r="AA228" s="8"/>
      <c r="AB228" s="8"/>
      <c r="AC228" s="8"/>
    </row>
    <row r="229" spans="1:29" x14ac:dyDescent="0.2">
      <c r="A229" s="1">
        <v>224</v>
      </c>
      <c r="B229" s="148" t="s">
        <v>230</v>
      </c>
      <c r="C229" s="1">
        <f>VLOOKUP(B229,TabellenSRG!$B$6:$C$386,2,FALSE)</f>
        <v>224</v>
      </c>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8"/>
    </row>
    <row r="230" spans="1:29" x14ac:dyDescent="0.2">
      <c r="A230" s="1">
        <v>225</v>
      </c>
      <c r="B230" s="148" t="s">
        <v>231</v>
      </c>
      <c r="C230" s="1">
        <f>VLOOKUP(B230,TabellenSRG!$B$6:$C$386,2,FALSE)</f>
        <v>225</v>
      </c>
      <c r="D230" s="8"/>
      <c r="E230" s="8"/>
      <c r="F230" s="8"/>
      <c r="G230" s="8"/>
      <c r="H230" s="8"/>
      <c r="I230" s="8"/>
      <c r="J230" s="8"/>
      <c r="K230" s="8"/>
      <c r="L230" s="8"/>
      <c r="M230" s="8"/>
      <c r="N230" s="8"/>
      <c r="O230" s="8"/>
      <c r="P230" s="8"/>
      <c r="Q230" s="8"/>
      <c r="R230" s="8"/>
      <c r="S230" s="8"/>
      <c r="T230" s="8"/>
      <c r="U230" s="8"/>
      <c r="V230" s="8"/>
      <c r="W230" s="8"/>
      <c r="X230" s="8"/>
      <c r="Y230" s="8"/>
      <c r="Z230" s="8"/>
      <c r="AA230" s="8"/>
      <c r="AB230" s="8"/>
      <c r="AC230" s="8"/>
    </row>
    <row r="231" spans="1:29" x14ac:dyDescent="0.2">
      <c r="A231" s="1">
        <v>226</v>
      </c>
      <c r="B231" s="148" t="s">
        <v>232</v>
      </c>
      <c r="C231" s="1">
        <f>VLOOKUP(B231,TabellenSRG!$B$6:$C$386,2,FALSE)</f>
        <v>226</v>
      </c>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8"/>
    </row>
    <row r="232" spans="1:29" x14ac:dyDescent="0.2">
      <c r="A232" s="1">
        <v>227</v>
      </c>
      <c r="B232" s="148" t="s">
        <v>233</v>
      </c>
      <c r="C232" s="1">
        <f>VLOOKUP(B232,TabellenSRG!$B$6:$C$386,2,FALSE)</f>
        <v>227</v>
      </c>
      <c r="D232" s="8"/>
      <c r="E232" s="8"/>
      <c r="F232" s="8"/>
      <c r="G232" s="8"/>
      <c r="H232" s="8"/>
      <c r="I232" s="8"/>
      <c r="J232" s="8"/>
      <c r="K232" s="8"/>
      <c r="L232" s="8"/>
      <c r="M232" s="8"/>
      <c r="N232" s="8"/>
      <c r="O232" s="8"/>
      <c r="P232" s="8"/>
      <c r="Q232" s="8"/>
      <c r="R232" s="8"/>
      <c r="S232" s="8"/>
      <c r="T232" s="8"/>
      <c r="U232" s="8"/>
      <c r="V232" s="8"/>
      <c r="W232" s="8"/>
      <c r="X232" s="8"/>
      <c r="Y232" s="8"/>
      <c r="Z232" s="8"/>
      <c r="AA232" s="8"/>
      <c r="AB232" s="8"/>
      <c r="AC232" s="8"/>
    </row>
    <row r="233" spans="1:29" x14ac:dyDescent="0.2">
      <c r="A233" s="1">
        <v>228</v>
      </c>
      <c r="B233" s="148" t="s">
        <v>234</v>
      </c>
      <c r="C233" s="1">
        <f>VLOOKUP(B233,TabellenSRG!$B$6:$C$386,2,FALSE)</f>
        <v>228</v>
      </c>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row>
    <row r="234" spans="1:29" x14ac:dyDescent="0.2">
      <c r="A234" s="1">
        <v>229</v>
      </c>
      <c r="B234" s="148" t="s">
        <v>235</v>
      </c>
      <c r="C234" s="1">
        <f>VLOOKUP(B234,TabellenSRG!$B$6:$C$386,2,FALSE)</f>
        <v>229</v>
      </c>
      <c r="D234" s="8"/>
      <c r="E234" s="8"/>
      <c r="F234" s="8"/>
      <c r="G234" s="8"/>
      <c r="H234" s="8"/>
      <c r="I234" s="8"/>
      <c r="J234" s="8"/>
      <c r="K234" s="8"/>
      <c r="L234" s="8"/>
      <c r="M234" s="8"/>
      <c r="N234" s="8"/>
      <c r="O234" s="8"/>
      <c r="P234" s="8"/>
      <c r="Q234" s="8"/>
      <c r="R234" s="8"/>
      <c r="S234" s="8"/>
      <c r="T234" s="8"/>
      <c r="U234" s="8"/>
      <c r="V234" s="8"/>
      <c r="W234" s="8"/>
      <c r="X234" s="8"/>
      <c r="Y234" s="8"/>
      <c r="Z234" s="8"/>
      <c r="AA234" s="8"/>
      <c r="AB234" s="8"/>
      <c r="AC234" s="8"/>
    </row>
    <row r="235" spans="1:29" x14ac:dyDescent="0.2">
      <c r="A235" s="1">
        <v>230</v>
      </c>
      <c r="B235" s="148" t="s">
        <v>236</v>
      </c>
      <c r="C235" s="1">
        <f>VLOOKUP(B235,TabellenSRG!$B$6:$C$386,2,FALSE)</f>
        <v>230</v>
      </c>
      <c r="D235" s="8"/>
      <c r="E235" s="8"/>
      <c r="F235" s="8"/>
      <c r="G235" s="8"/>
      <c r="H235" s="8"/>
      <c r="I235" s="8"/>
      <c r="J235" s="8"/>
      <c r="K235" s="8"/>
      <c r="L235" s="8"/>
      <c r="M235" s="8"/>
      <c r="N235" s="8"/>
      <c r="O235" s="8"/>
      <c r="P235" s="8"/>
      <c r="Q235" s="8"/>
      <c r="R235" s="8"/>
      <c r="S235" s="8"/>
      <c r="T235" s="8"/>
      <c r="U235" s="8"/>
      <c r="V235" s="8"/>
      <c r="W235" s="8"/>
      <c r="X235" s="8"/>
      <c r="Y235" s="8"/>
      <c r="Z235" s="8"/>
      <c r="AA235" s="8"/>
      <c r="AB235" s="8"/>
      <c r="AC235" s="8"/>
    </row>
    <row r="236" spans="1:29" x14ac:dyDescent="0.2">
      <c r="A236" s="1">
        <v>231</v>
      </c>
      <c r="B236" s="148" t="s">
        <v>237</v>
      </c>
      <c r="C236" s="1">
        <f>VLOOKUP(B236,TabellenSRG!$B$6:$C$386,2,FALSE)</f>
        <v>231</v>
      </c>
      <c r="D236" s="8"/>
      <c r="E236" s="8"/>
      <c r="F236" s="8"/>
      <c r="G236" s="8"/>
      <c r="H236" s="8"/>
      <c r="I236" s="8"/>
      <c r="J236" s="8"/>
      <c r="K236" s="8"/>
      <c r="L236" s="8"/>
      <c r="M236" s="8"/>
      <c r="N236" s="8"/>
      <c r="O236" s="8"/>
      <c r="P236" s="8"/>
      <c r="Q236" s="8"/>
      <c r="R236" s="8"/>
      <c r="S236" s="8"/>
      <c r="T236" s="8"/>
      <c r="U236" s="8"/>
      <c r="V236" s="8"/>
      <c r="W236" s="8"/>
      <c r="X236" s="8"/>
      <c r="Y236" s="8"/>
      <c r="Z236" s="8"/>
      <c r="AA236" s="8"/>
      <c r="AB236" s="8"/>
      <c r="AC236" s="8"/>
    </row>
    <row r="237" spans="1:29" x14ac:dyDescent="0.2">
      <c r="A237" s="1">
        <v>232</v>
      </c>
      <c r="B237" s="148" t="s">
        <v>238</v>
      </c>
      <c r="C237" s="1">
        <f>VLOOKUP(B237,TabellenSRG!$B$6:$C$386,2,FALSE)</f>
        <v>232</v>
      </c>
      <c r="D237" s="8"/>
      <c r="E237" s="8"/>
      <c r="F237" s="8"/>
      <c r="G237" s="8"/>
      <c r="H237" s="8"/>
      <c r="I237" s="8"/>
      <c r="J237" s="8"/>
      <c r="K237" s="8"/>
      <c r="L237" s="8"/>
      <c r="M237" s="8"/>
      <c r="N237" s="8"/>
      <c r="O237" s="8"/>
      <c r="P237" s="8"/>
      <c r="Q237" s="8"/>
      <c r="R237" s="8"/>
      <c r="S237" s="8"/>
      <c r="T237" s="8"/>
      <c r="U237" s="8"/>
      <c r="V237" s="8"/>
      <c r="W237" s="8"/>
      <c r="X237" s="8"/>
      <c r="Y237" s="8"/>
      <c r="Z237" s="8"/>
      <c r="AA237" s="8"/>
      <c r="AB237" s="8"/>
      <c r="AC237" s="8"/>
    </row>
    <row r="238" spans="1:29" x14ac:dyDescent="0.2">
      <c r="A238" s="1">
        <v>233</v>
      </c>
      <c r="B238" s="148" t="s">
        <v>239</v>
      </c>
      <c r="C238" s="1">
        <f>VLOOKUP(B238,TabellenSRG!$B$6:$C$386,2,FALSE)</f>
        <v>233</v>
      </c>
      <c r="D238" s="8"/>
      <c r="E238" s="8"/>
      <c r="F238" s="8"/>
      <c r="G238" s="8"/>
      <c r="H238" s="8"/>
      <c r="I238" s="8"/>
      <c r="J238" s="8"/>
      <c r="K238" s="8"/>
      <c r="L238" s="8"/>
      <c r="M238" s="8"/>
      <c r="N238" s="8"/>
      <c r="O238" s="8"/>
      <c r="P238" s="8"/>
      <c r="Q238" s="8"/>
      <c r="R238" s="8"/>
      <c r="S238" s="8"/>
      <c r="T238" s="8"/>
      <c r="U238" s="8"/>
      <c r="V238" s="8"/>
      <c r="W238" s="8"/>
      <c r="X238" s="8"/>
      <c r="Y238" s="8"/>
      <c r="Z238" s="8"/>
      <c r="AA238" s="8"/>
      <c r="AB238" s="8"/>
      <c r="AC238" s="8"/>
    </row>
    <row r="239" spans="1:29" x14ac:dyDescent="0.2">
      <c r="A239" s="1">
        <v>234</v>
      </c>
      <c r="B239" s="148" t="s">
        <v>240</v>
      </c>
      <c r="C239" s="1">
        <f>VLOOKUP(B239,TabellenSRG!$B$6:$C$386,2,FALSE)</f>
        <v>234</v>
      </c>
      <c r="D239" s="8"/>
      <c r="E239" s="8"/>
      <c r="F239" s="8"/>
      <c r="G239" s="8"/>
      <c r="H239" s="8"/>
      <c r="I239" s="8"/>
      <c r="J239" s="8"/>
      <c r="K239" s="8"/>
      <c r="L239" s="8"/>
      <c r="M239" s="8"/>
      <c r="N239" s="8"/>
      <c r="O239" s="8"/>
      <c r="P239" s="8"/>
      <c r="Q239" s="8"/>
      <c r="R239" s="8"/>
      <c r="S239" s="8"/>
      <c r="T239" s="8"/>
      <c r="U239" s="8"/>
      <c r="V239" s="8"/>
      <c r="W239" s="8"/>
      <c r="X239" s="8"/>
      <c r="Y239" s="8"/>
      <c r="Z239" s="8"/>
      <c r="AA239" s="8"/>
      <c r="AB239" s="8"/>
      <c r="AC239" s="8"/>
    </row>
    <row r="240" spans="1:29" x14ac:dyDescent="0.2">
      <c r="A240" s="1">
        <v>235</v>
      </c>
      <c r="B240" s="148" t="s">
        <v>241</v>
      </c>
      <c r="C240" s="1">
        <f>VLOOKUP(B240,TabellenSRG!$B$6:$C$386,2,FALSE)</f>
        <v>235</v>
      </c>
      <c r="D240" s="8"/>
      <c r="E240" s="8"/>
      <c r="F240" s="8"/>
      <c r="G240" s="8"/>
      <c r="H240" s="8"/>
      <c r="I240" s="8"/>
      <c r="J240" s="8"/>
      <c r="K240" s="8"/>
      <c r="L240" s="8"/>
      <c r="M240" s="8"/>
      <c r="N240" s="8"/>
      <c r="O240" s="8"/>
      <c r="P240" s="8"/>
      <c r="Q240" s="8"/>
      <c r="R240" s="8"/>
      <c r="S240" s="8"/>
      <c r="T240" s="8"/>
      <c r="U240" s="8"/>
      <c r="V240" s="8"/>
      <c r="W240" s="8"/>
      <c r="X240" s="8"/>
      <c r="Y240" s="8"/>
      <c r="Z240" s="8"/>
      <c r="AA240" s="8"/>
      <c r="AB240" s="8"/>
      <c r="AC240" s="8"/>
    </row>
    <row r="241" spans="1:29" x14ac:dyDescent="0.2">
      <c r="A241" s="1">
        <v>236</v>
      </c>
      <c r="B241" s="148" t="s">
        <v>242</v>
      </c>
      <c r="C241" s="1">
        <f>VLOOKUP(B241,TabellenSRG!$B$6:$C$386,2,FALSE)</f>
        <v>236</v>
      </c>
      <c r="D241" s="8"/>
      <c r="E241" s="8"/>
      <c r="F241" s="8"/>
      <c r="G241" s="8"/>
      <c r="H241" s="8"/>
      <c r="I241" s="8"/>
      <c r="J241" s="8"/>
      <c r="K241" s="8"/>
      <c r="L241" s="8"/>
      <c r="M241" s="8"/>
      <c r="N241" s="8"/>
      <c r="O241" s="8"/>
      <c r="P241" s="8"/>
      <c r="Q241" s="8"/>
      <c r="R241" s="8"/>
      <c r="S241" s="8"/>
      <c r="T241" s="8"/>
      <c r="U241" s="8"/>
      <c r="V241" s="8"/>
      <c r="W241" s="8"/>
      <c r="X241" s="8"/>
      <c r="Y241" s="8"/>
      <c r="Z241" s="8"/>
      <c r="AA241" s="8"/>
      <c r="AB241" s="8"/>
      <c r="AC241" s="8"/>
    </row>
    <row r="242" spans="1:29" x14ac:dyDescent="0.2">
      <c r="A242" s="1">
        <v>237</v>
      </c>
      <c r="B242" s="148" t="s">
        <v>243</v>
      </c>
      <c r="C242" s="1">
        <f>VLOOKUP(B242,TabellenSRG!$B$6:$C$386,2,FALSE)</f>
        <v>237</v>
      </c>
      <c r="D242" s="8"/>
      <c r="E242" s="8"/>
      <c r="F242" s="8"/>
      <c r="G242" s="8"/>
      <c r="H242" s="8"/>
      <c r="I242" s="8"/>
      <c r="J242" s="8"/>
      <c r="K242" s="8"/>
      <c r="L242" s="8"/>
      <c r="M242" s="8"/>
      <c r="N242" s="8"/>
      <c r="O242" s="8"/>
      <c r="P242" s="8"/>
      <c r="Q242" s="8"/>
      <c r="R242" s="8"/>
      <c r="S242" s="8"/>
      <c r="T242" s="8"/>
      <c r="U242" s="8"/>
      <c r="V242" s="8"/>
      <c r="W242" s="8"/>
      <c r="X242" s="8"/>
      <c r="Y242" s="8"/>
      <c r="Z242" s="8"/>
      <c r="AA242" s="8"/>
      <c r="AB242" s="8"/>
      <c r="AC242" s="8"/>
    </row>
    <row r="243" spans="1:29" x14ac:dyDescent="0.2">
      <c r="A243" s="1">
        <v>238</v>
      </c>
      <c r="B243" s="148" t="s">
        <v>244</v>
      </c>
      <c r="C243" s="1">
        <f>VLOOKUP(B243,TabellenSRG!$B$6:$C$386,2,FALSE)</f>
        <v>238</v>
      </c>
      <c r="D243" s="8"/>
      <c r="E243" s="8"/>
      <c r="F243" s="8"/>
      <c r="G243" s="8"/>
      <c r="H243" s="8"/>
      <c r="I243" s="8"/>
      <c r="J243" s="8"/>
      <c r="K243" s="8"/>
      <c r="L243" s="8"/>
      <c r="M243" s="8"/>
      <c r="N243" s="8"/>
      <c r="O243" s="8"/>
      <c r="P243" s="8"/>
      <c r="Q243" s="8"/>
      <c r="R243" s="8"/>
      <c r="S243" s="8"/>
      <c r="T243" s="8"/>
      <c r="U243" s="8"/>
      <c r="V243" s="8"/>
      <c r="W243" s="8"/>
      <c r="X243" s="8"/>
      <c r="Y243" s="8"/>
      <c r="Z243" s="8"/>
      <c r="AA243" s="8"/>
      <c r="AB243" s="8"/>
      <c r="AC243" s="8"/>
    </row>
    <row r="244" spans="1:29" x14ac:dyDescent="0.2">
      <c r="A244" s="1">
        <v>239</v>
      </c>
      <c r="B244" s="148" t="s">
        <v>245</v>
      </c>
      <c r="C244" s="1">
        <f>VLOOKUP(B244,TabellenSRG!$B$6:$C$386,2,FALSE)</f>
        <v>239</v>
      </c>
      <c r="D244" s="8"/>
      <c r="E244" s="8"/>
      <c r="F244" s="8"/>
      <c r="G244" s="8"/>
      <c r="H244" s="8"/>
      <c r="I244" s="8"/>
      <c r="J244" s="8"/>
      <c r="K244" s="8"/>
      <c r="L244" s="8"/>
      <c r="M244" s="8"/>
      <c r="N244" s="8"/>
      <c r="O244" s="8"/>
      <c r="P244" s="8"/>
      <c r="Q244" s="8"/>
      <c r="R244" s="8"/>
      <c r="S244" s="8"/>
      <c r="T244" s="8"/>
      <c r="U244" s="8"/>
      <c r="V244" s="8"/>
      <c r="W244" s="8"/>
      <c r="X244" s="8"/>
      <c r="Y244" s="8"/>
      <c r="Z244" s="8"/>
      <c r="AA244" s="8"/>
      <c r="AB244" s="8"/>
      <c r="AC244" s="8"/>
    </row>
    <row r="245" spans="1:29" x14ac:dyDescent="0.2">
      <c r="A245" s="1">
        <v>240</v>
      </c>
      <c r="B245" s="148" t="s">
        <v>246</v>
      </c>
      <c r="C245" s="1">
        <f>VLOOKUP(B245,TabellenSRG!$B$6:$C$386,2,FALSE)</f>
        <v>240</v>
      </c>
      <c r="D245" s="8"/>
      <c r="E245" s="8"/>
      <c r="F245" s="8"/>
      <c r="G245" s="8"/>
      <c r="H245" s="8"/>
      <c r="I245" s="8"/>
      <c r="J245" s="8"/>
      <c r="K245" s="8"/>
      <c r="L245" s="8"/>
      <c r="M245" s="8"/>
      <c r="N245" s="8"/>
      <c r="O245" s="8"/>
      <c r="P245" s="8"/>
      <c r="Q245" s="8"/>
      <c r="R245" s="8"/>
      <c r="S245" s="8"/>
      <c r="T245" s="8"/>
      <c r="U245" s="8"/>
      <c r="V245" s="8"/>
      <c r="W245" s="8"/>
      <c r="X245" s="8"/>
      <c r="Y245" s="8"/>
      <c r="Z245" s="8"/>
      <c r="AA245" s="8"/>
      <c r="AB245" s="8"/>
      <c r="AC245" s="8"/>
    </row>
    <row r="246" spans="1:29" x14ac:dyDescent="0.2">
      <c r="A246" s="1">
        <v>241</v>
      </c>
      <c r="B246" s="148" t="s">
        <v>247</v>
      </c>
      <c r="C246" s="1">
        <f>VLOOKUP(B246,TabellenSRG!$B$6:$C$386,2,FALSE)</f>
        <v>241</v>
      </c>
      <c r="D246" s="8"/>
      <c r="E246" s="8"/>
      <c r="F246" s="8"/>
      <c r="G246" s="8"/>
      <c r="H246" s="8"/>
      <c r="I246" s="8"/>
      <c r="J246" s="8"/>
      <c r="K246" s="8"/>
      <c r="L246" s="8"/>
      <c r="M246" s="8"/>
      <c r="N246" s="8"/>
      <c r="O246" s="8"/>
      <c r="P246" s="8"/>
      <c r="Q246" s="8"/>
      <c r="R246" s="8"/>
      <c r="S246" s="8"/>
      <c r="T246" s="8"/>
      <c r="U246" s="8"/>
      <c r="V246" s="8"/>
      <c r="W246" s="8"/>
      <c r="X246" s="8"/>
      <c r="Y246" s="8"/>
      <c r="Z246" s="8"/>
      <c r="AA246" s="8"/>
      <c r="AB246" s="8"/>
      <c r="AC246" s="8"/>
    </row>
    <row r="247" spans="1:29" x14ac:dyDescent="0.2">
      <c r="A247" s="1">
        <v>242</v>
      </c>
      <c r="B247" s="148" t="s">
        <v>248</v>
      </c>
      <c r="C247" s="1">
        <f>VLOOKUP(B247,TabellenSRG!$B$6:$C$386,2,FALSE)</f>
        <v>242</v>
      </c>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row>
    <row r="248" spans="1:29" x14ac:dyDescent="0.2">
      <c r="A248" s="1">
        <v>243</v>
      </c>
      <c r="B248" s="148" t="s">
        <v>249</v>
      </c>
      <c r="C248" s="1">
        <f>VLOOKUP(B248,TabellenSRG!$B$6:$C$386,2,FALSE)</f>
        <v>243</v>
      </c>
      <c r="D248" s="8"/>
      <c r="E248" s="8"/>
      <c r="F248" s="8"/>
      <c r="G248" s="8"/>
      <c r="H248" s="8"/>
      <c r="I248" s="8"/>
      <c r="J248" s="8"/>
      <c r="K248" s="8"/>
      <c r="L248" s="8"/>
      <c r="M248" s="8"/>
      <c r="N248" s="8"/>
      <c r="O248" s="8"/>
      <c r="P248" s="8"/>
      <c r="Q248" s="8"/>
      <c r="R248" s="8"/>
      <c r="S248" s="8"/>
      <c r="T248" s="8"/>
      <c r="U248" s="8"/>
      <c r="V248" s="8"/>
      <c r="W248" s="8"/>
      <c r="X248" s="8"/>
      <c r="Y248" s="8"/>
      <c r="Z248" s="8"/>
      <c r="AA248" s="8"/>
      <c r="AB248" s="8"/>
      <c r="AC248" s="8"/>
    </row>
    <row r="249" spans="1:29" x14ac:dyDescent="0.2">
      <c r="A249" s="1">
        <v>244</v>
      </c>
      <c r="B249" s="148" t="s">
        <v>250</v>
      </c>
      <c r="C249" s="1">
        <f>VLOOKUP(B249,TabellenSRG!$B$6:$C$386,2,FALSE)</f>
        <v>244</v>
      </c>
      <c r="D249" s="8"/>
      <c r="E249" s="8"/>
      <c r="F249" s="8"/>
      <c r="G249" s="8"/>
      <c r="H249" s="8"/>
      <c r="I249" s="8"/>
      <c r="J249" s="8"/>
      <c r="K249" s="8"/>
      <c r="L249" s="8"/>
      <c r="M249" s="8"/>
      <c r="N249" s="8"/>
      <c r="O249" s="8"/>
      <c r="P249" s="8"/>
      <c r="Q249" s="8"/>
      <c r="R249" s="8"/>
      <c r="S249" s="8"/>
      <c r="T249" s="8"/>
      <c r="U249" s="8"/>
      <c r="V249" s="8"/>
      <c r="W249" s="8"/>
      <c r="X249" s="8"/>
      <c r="Y249" s="8"/>
      <c r="Z249" s="8"/>
      <c r="AA249" s="8"/>
      <c r="AB249" s="8"/>
      <c r="AC249" s="8"/>
    </row>
    <row r="250" spans="1:29" x14ac:dyDescent="0.2">
      <c r="A250" s="1">
        <v>245</v>
      </c>
      <c r="B250" s="148" t="s">
        <v>251</v>
      </c>
      <c r="C250" s="1">
        <f>VLOOKUP(B250,TabellenSRG!$B$6:$C$386,2,FALSE)</f>
        <v>245</v>
      </c>
      <c r="D250" s="8"/>
      <c r="E250" s="8"/>
      <c r="F250" s="8"/>
      <c r="G250" s="8"/>
      <c r="H250" s="8"/>
      <c r="I250" s="8"/>
      <c r="J250" s="8"/>
      <c r="K250" s="8"/>
      <c r="L250" s="8"/>
      <c r="M250" s="8"/>
      <c r="N250" s="8"/>
      <c r="O250" s="8"/>
      <c r="P250" s="8"/>
      <c r="Q250" s="8"/>
      <c r="R250" s="8"/>
      <c r="S250" s="8"/>
      <c r="T250" s="8"/>
      <c r="U250" s="8"/>
      <c r="V250" s="8"/>
      <c r="W250" s="8"/>
      <c r="X250" s="8"/>
      <c r="Y250" s="8"/>
      <c r="Z250" s="8"/>
      <c r="AA250" s="8"/>
      <c r="AB250" s="8"/>
      <c r="AC250" s="8"/>
    </row>
    <row r="251" spans="1:29" x14ac:dyDescent="0.2">
      <c r="A251" s="1">
        <v>246</v>
      </c>
      <c r="B251" s="148" t="s">
        <v>252</v>
      </c>
      <c r="C251" s="1">
        <f>VLOOKUP(B251,TabellenSRG!$B$6:$C$386,2,FALSE)</f>
        <v>246</v>
      </c>
      <c r="D251" s="8"/>
      <c r="E251" s="8"/>
      <c r="F251" s="8"/>
      <c r="G251" s="8"/>
      <c r="H251" s="8"/>
      <c r="I251" s="8"/>
      <c r="J251" s="8"/>
      <c r="K251" s="8"/>
      <c r="L251" s="8"/>
      <c r="M251" s="8"/>
      <c r="N251" s="8"/>
      <c r="O251" s="8"/>
      <c r="P251" s="8"/>
      <c r="Q251" s="8"/>
      <c r="R251" s="8"/>
      <c r="S251" s="8"/>
      <c r="T251" s="8"/>
      <c r="U251" s="8"/>
      <c r="V251" s="8"/>
      <c r="W251" s="8"/>
      <c r="X251" s="8"/>
      <c r="Y251" s="8"/>
      <c r="Z251" s="8"/>
      <c r="AA251" s="8"/>
      <c r="AB251" s="8"/>
      <c r="AC251" s="8"/>
    </row>
    <row r="252" spans="1:29" x14ac:dyDescent="0.2">
      <c r="A252" s="1">
        <v>247</v>
      </c>
      <c r="B252" s="148" t="s">
        <v>253</v>
      </c>
      <c r="C252" s="1">
        <f>VLOOKUP(B252,TabellenSRG!$B$6:$C$386,2,FALSE)</f>
        <v>247</v>
      </c>
      <c r="D252" s="8"/>
      <c r="E252" s="8"/>
      <c r="F252" s="8"/>
      <c r="G252" s="8"/>
      <c r="H252" s="8"/>
      <c r="I252" s="8"/>
      <c r="J252" s="8"/>
      <c r="K252" s="8"/>
      <c r="L252" s="8"/>
      <c r="M252" s="8"/>
      <c r="N252" s="8"/>
      <c r="O252" s="8"/>
      <c r="P252" s="8"/>
      <c r="Q252" s="8"/>
      <c r="R252" s="8"/>
      <c r="S252" s="8"/>
      <c r="T252" s="8"/>
      <c r="U252" s="8"/>
      <c r="V252" s="8"/>
      <c r="W252" s="8"/>
      <c r="X252" s="8"/>
      <c r="Y252" s="8"/>
      <c r="Z252" s="8"/>
      <c r="AA252" s="8"/>
      <c r="AB252" s="8"/>
      <c r="AC252" s="8"/>
    </row>
    <row r="253" spans="1:29" x14ac:dyDescent="0.2">
      <c r="A253" s="1">
        <v>248</v>
      </c>
      <c r="B253" s="148" t="s">
        <v>254</v>
      </c>
      <c r="C253" s="1">
        <f>VLOOKUP(B253,TabellenSRG!$B$6:$C$386,2,FALSE)</f>
        <v>248</v>
      </c>
      <c r="D253" s="8"/>
      <c r="E253" s="8"/>
      <c r="F253" s="8"/>
      <c r="G253" s="8"/>
      <c r="H253" s="8"/>
      <c r="I253" s="8"/>
      <c r="J253" s="8"/>
      <c r="K253" s="8"/>
      <c r="L253" s="8"/>
      <c r="M253" s="8"/>
      <c r="N253" s="8"/>
      <c r="O253" s="8"/>
      <c r="P253" s="8"/>
      <c r="Q253" s="8"/>
      <c r="R253" s="8"/>
      <c r="S253" s="8"/>
      <c r="T253" s="8"/>
      <c r="U253" s="8"/>
      <c r="V253" s="8"/>
      <c r="W253" s="8"/>
      <c r="X253" s="8"/>
      <c r="Y253" s="8"/>
      <c r="Z253" s="8"/>
      <c r="AA253" s="8"/>
      <c r="AB253" s="8"/>
      <c r="AC253" s="8"/>
    </row>
    <row r="254" spans="1:29" x14ac:dyDescent="0.2">
      <c r="A254" s="1">
        <v>249</v>
      </c>
      <c r="B254" s="148" t="s">
        <v>255</v>
      </c>
      <c r="C254" s="1">
        <f>VLOOKUP(B254,TabellenSRG!$B$6:$C$386,2,FALSE)</f>
        <v>249</v>
      </c>
      <c r="D254" s="8"/>
      <c r="E254" s="8"/>
      <c r="F254" s="8"/>
      <c r="G254" s="8"/>
      <c r="H254" s="8"/>
      <c r="I254" s="8"/>
      <c r="J254" s="8"/>
      <c r="K254" s="8"/>
      <c r="L254" s="8"/>
      <c r="M254" s="8"/>
      <c r="N254" s="8"/>
      <c r="O254" s="8"/>
      <c r="P254" s="8"/>
      <c r="Q254" s="8"/>
      <c r="R254" s="8"/>
      <c r="S254" s="8"/>
      <c r="T254" s="8"/>
      <c r="U254" s="8"/>
      <c r="V254" s="8"/>
      <c r="W254" s="8"/>
      <c r="X254" s="8"/>
      <c r="Y254" s="8"/>
      <c r="Z254" s="8"/>
      <c r="AA254" s="8"/>
      <c r="AB254" s="8"/>
      <c r="AC254" s="8"/>
    </row>
    <row r="255" spans="1:29" x14ac:dyDescent="0.2">
      <c r="A255" s="1">
        <v>250</v>
      </c>
      <c r="B255" s="148" t="s">
        <v>256</v>
      </c>
      <c r="C255" s="1">
        <f>VLOOKUP(B255,TabellenSRG!$B$6:$C$386,2,FALSE)</f>
        <v>250</v>
      </c>
      <c r="D255" s="8"/>
      <c r="E255" s="8"/>
      <c r="F255" s="8"/>
      <c r="G255" s="8"/>
      <c r="H255" s="8"/>
      <c r="I255" s="8"/>
      <c r="J255" s="8"/>
      <c r="K255" s="8"/>
      <c r="L255" s="8"/>
      <c r="M255" s="8"/>
      <c r="N255" s="8"/>
      <c r="O255" s="8"/>
      <c r="P255" s="8"/>
      <c r="Q255" s="8"/>
      <c r="R255" s="8"/>
      <c r="S255" s="8"/>
      <c r="T255" s="8"/>
      <c r="U255" s="8"/>
      <c r="V255" s="8"/>
      <c r="W255" s="8"/>
      <c r="X255" s="8"/>
      <c r="Y255" s="8"/>
      <c r="Z255" s="8"/>
      <c r="AA255" s="8"/>
      <c r="AB255" s="8"/>
      <c r="AC255" s="8"/>
    </row>
    <row r="256" spans="1:29" x14ac:dyDescent="0.2">
      <c r="A256" s="1">
        <v>251</v>
      </c>
      <c r="B256" s="148" t="s">
        <v>257</v>
      </c>
      <c r="C256" s="1">
        <f>VLOOKUP(B256,TabellenSRG!$B$6:$C$386,2,FALSE)</f>
        <v>251</v>
      </c>
      <c r="D256" s="8"/>
      <c r="E256" s="8"/>
      <c r="F256" s="8"/>
      <c r="G256" s="8"/>
      <c r="H256" s="8"/>
      <c r="I256" s="8"/>
      <c r="J256" s="8"/>
      <c r="K256" s="8"/>
      <c r="L256" s="8"/>
      <c r="M256" s="8"/>
      <c r="N256" s="8"/>
      <c r="O256" s="8"/>
      <c r="P256" s="8"/>
      <c r="Q256" s="8"/>
      <c r="R256" s="8"/>
      <c r="S256" s="8"/>
      <c r="T256" s="8"/>
      <c r="U256" s="8"/>
      <c r="V256" s="8"/>
      <c r="W256" s="8"/>
      <c r="X256" s="8"/>
      <c r="Y256" s="8"/>
      <c r="Z256" s="8"/>
      <c r="AA256" s="8"/>
      <c r="AB256" s="8"/>
      <c r="AC256" s="8"/>
    </row>
    <row r="257" spans="1:29" x14ac:dyDescent="0.2">
      <c r="A257" s="1">
        <v>252</v>
      </c>
      <c r="B257" s="148" t="s">
        <v>258</v>
      </c>
      <c r="C257" s="1">
        <f>VLOOKUP(B257,TabellenSRG!$B$6:$C$386,2,FALSE)</f>
        <v>252</v>
      </c>
      <c r="D257" s="8"/>
      <c r="E257" s="8"/>
      <c r="F257" s="8"/>
      <c r="G257" s="8"/>
      <c r="H257" s="8"/>
      <c r="I257" s="8"/>
      <c r="J257" s="8"/>
      <c r="K257" s="8"/>
      <c r="L257" s="8"/>
      <c r="M257" s="8"/>
      <c r="N257" s="8"/>
      <c r="O257" s="8"/>
      <c r="P257" s="8"/>
      <c r="Q257" s="8"/>
      <c r="R257" s="8"/>
      <c r="S257" s="8"/>
      <c r="T257" s="8"/>
      <c r="U257" s="8"/>
      <c r="V257" s="8"/>
      <c r="W257" s="8"/>
      <c r="X257" s="8"/>
      <c r="Y257" s="8"/>
      <c r="Z257" s="8"/>
      <c r="AA257" s="8"/>
      <c r="AB257" s="8"/>
      <c r="AC257" s="8"/>
    </row>
    <row r="258" spans="1:29" x14ac:dyDescent="0.2">
      <c r="A258" s="1">
        <v>253</v>
      </c>
      <c r="B258" s="148" t="s">
        <v>259</v>
      </c>
      <c r="C258" s="1">
        <f>VLOOKUP(B258,TabellenSRG!$B$6:$C$386,2,FALSE)</f>
        <v>253</v>
      </c>
      <c r="D258" s="8"/>
      <c r="E258" s="8"/>
      <c r="F258" s="8"/>
      <c r="G258" s="8"/>
      <c r="H258" s="8"/>
      <c r="I258" s="8"/>
      <c r="J258" s="8"/>
      <c r="K258" s="8"/>
      <c r="L258" s="8"/>
      <c r="M258" s="8"/>
      <c r="N258" s="8"/>
      <c r="O258" s="8"/>
      <c r="P258" s="8"/>
      <c r="Q258" s="8"/>
      <c r="R258" s="8"/>
      <c r="S258" s="8"/>
      <c r="T258" s="8"/>
      <c r="U258" s="8"/>
      <c r="V258" s="8"/>
      <c r="W258" s="8"/>
      <c r="X258" s="8"/>
      <c r="Y258" s="8"/>
      <c r="Z258" s="8"/>
      <c r="AA258" s="8"/>
      <c r="AB258" s="8"/>
      <c r="AC258" s="8"/>
    </row>
    <row r="259" spans="1:29" x14ac:dyDescent="0.2">
      <c r="A259" s="1">
        <v>254</v>
      </c>
      <c r="B259" s="148" t="s">
        <v>260</v>
      </c>
      <c r="C259" s="1">
        <f>VLOOKUP(B259,TabellenSRG!$B$6:$C$386,2,FALSE)</f>
        <v>254</v>
      </c>
      <c r="D259" s="8"/>
      <c r="E259" s="8"/>
      <c r="F259" s="8"/>
      <c r="G259" s="8"/>
      <c r="H259" s="8"/>
      <c r="I259" s="8"/>
      <c r="J259" s="8"/>
      <c r="K259" s="8"/>
      <c r="L259" s="8"/>
      <c r="M259" s="8"/>
      <c r="N259" s="8"/>
      <c r="O259" s="8"/>
      <c r="P259" s="8"/>
      <c r="Q259" s="8"/>
      <c r="R259" s="8"/>
      <c r="S259" s="8"/>
      <c r="T259" s="8"/>
      <c r="U259" s="8"/>
      <c r="V259" s="8"/>
      <c r="W259" s="8"/>
      <c r="X259" s="8"/>
      <c r="Y259" s="8"/>
      <c r="Z259" s="8"/>
      <c r="AA259" s="8"/>
      <c r="AB259" s="8"/>
      <c r="AC259" s="8"/>
    </row>
    <row r="260" spans="1:29" x14ac:dyDescent="0.2">
      <c r="A260" s="1">
        <v>255</v>
      </c>
      <c r="B260" s="148" t="s">
        <v>261</v>
      </c>
      <c r="C260" s="1">
        <f>VLOOKUP(B260,TabellenSRG!$B$6:$C$386,2,FALSE)</f>
        <v>255</v>
      </c>
      <c r="D260" s="8"/>
      <c r="E260" s="8"/>
      <c r="F260" s="8"/>
      <c r="G260" s="8"/>
      <c r="H260" s="8"/>
      <c r="I260" s="8"/>
      <c r="J260" s="8"/>
      <c r="K260" s="8"/>
      <c r="L260" s="8"/>
      <c r="M260" s="8"/>
      <c r="N260" s="8"/>
      <c r="O260" s="8"/>
      <c r="P260" s="8"/>
      <c r="Q260" s="8"/>
      <c r="R260" s="8"/>
      <c r="S260" s="8"/>
      <c r="T260" s="8"/>
      <c r="U260" s="8"/>
      <c r="V260" s="8"/>
      <c r="W260" s="8"/>
      <c r="X260" s="8"/>
      <c r="Y260" s="8"/>
      <c r="Z260" s="8"/>
      <c r="AA260" s="8"/>
      <c r="AB260" s="8"/>
      <c r="AC260" s="8"/>
    </row>
    <row r="261" spans="1:29" x14ac:dyDescent="0.2">
      <c r="A261" s="1">
        <v>256</v>
      </c>
      <c r="B261" s="148" t="s">
        <v>262</v>
      </c>
      <c r="C261" s="1">
        <f>VLOOKUP(B261,TabellenSRG!$B$6:$C$386,2,FALSE)</f>
        <v>256</v>
      </c>
      <c r="D261" s="8"/>
      <c r="E261" s="8"/>
      <c r="F261" s="8"/>
      <c r="G261" s="8"/>
      <c r="H261" s="8"/>
      <c r="I261" s="8"/>
      <c r="J261" s="8"/>
      <c r="K261" s="8"/>
      <c r="L261" s="8"/>
      <c r="M261" s="8"/>
      <c r="N261" s="8"/>
      <c r="O261" s="8"/>
      <c r="P261" s="8"/>
      <c r="Q261" s="8"/>
      <c r="R261" s="8"/>
      <c r="S261" s="8"/>
      <c r="T261" s="8"/>
      <c r="U261" s="8"/>
      <c r="V261" s="8"/>
      <c r="W261" s="8"/>
      <c r="X261" s="8"/>
      <c r="Y261" s="8"/>
      <c r="Z261" s="8"/>
      <c r="AA261" s="8"/>
      <c r="AB261" s="8"/>
      <c r="AC261" s="8"/>
    </row>
    <row r="262" spans="1:29" x14ac:dyDescent="0.2">
      <c r="A262" s="1">
        <v>257</v>
      </c>
      <c r="B262" s="148" t="s">
        <v>263</v>
      </c>
      <c r="C262" s="1">
        <f>VLOOKUP(B262,TabellenSRG!$B$6:$C$386,2,FALSE)</f>
        <v>257</v>
      </c>
      <c r="D262" s="8"/>
      <c r="E262" s="8"/>
      <c r="F262" s="8"/>
      <c r="G262" s="8"/>
      <c r="H262" s="8"/>
      <c r="I262" s="8"/>
      <c r="J262" s="8"/>
      <c r="K262" s="8"/>
      <c r="L262" s="8"/>
      <c r="M262" s="8"/>
      <c r="N262" s="8"/>
      <c r="O262" s="8"/>
      <c r="P262" s="8"/>
      <c r="Q262" s="8"/>
      <c r="R262" s="8"/>
      <c r="S262" s="8"/>
      <c r="T262" s="8"/>
      <c r="U262" s="8"/>
      <c r="V262" s="8"/>
      <c r="W262" s="8"/>
      <c r="X262" s="8"/>
      <c r="Y262" s="8"/>
      <c r="Z262" s="8"/>
      <c r="AA262" s="8"/>
      <c r="AB262" s="8"/>
      <c r="AC262" s="8"/>
    </row>
    <row r="263" spans="1:29" x14ac:dyDescent="0.2">
      <c r="A263" s="1">
        <v>258</v>
      </c>
      <c r="B263" s="148" t="s">
        <v>264</v>
      </c>
      <c r="C263" s="1">
        <f>VLOOKUP(B263,TabellenSRG!$B$6:$C$386,2,FALSE)</f>
        <v>258</v>
      </c>
      <c r="D263" s="8"/>
      <c r="E263" s="8"/>
      <c r="F263" s="8"/>
      <c r="G263" s="8"/>
      <c r="H263" s="8"/>
      <c r="I263" s="8"/>
      <c r="J263" s="8"/>
      <c r="K263" s="8"/>
      <c r="L263" s="8"/>
      <c r="M263" s="8"/>
      <c r="N263" s="8"/>
      <c r="O263" s="8"/>
      <c r="P263" s="8"/>
      <c r="Q263" s="8"/>
      <c r="R263" s="8"/>
      <c r="S263" s="8"/>
      <c r="T263" s="8"/>
      <c r="U263" s="8"/>
      <c r="V263" s="8"/>
      <c r="W263" s="8"/>
      <c r="X263" s="8"/>
      <c r="Y263" s="8"/>
      <c r="Z263" s="8"/>
      <c r="AA263" s="8"/>
      <c r="AB263" s="8"/>
      <c r="AC263" s="8"/>
    </row>
    <row r="264" spans="1:29" x14ac:dyDescent="0.2">
      <c r="A264" s="1">
        <v>259</v>
      </c>
      <c r="B264" s="148" t="s">
        <v>265</v>
      </c>
      <c r="C264" s="1">
        <f>VLOOKUP(B264,TabellenSRG!$B$6:$C$386,2,FALSE)</f>
        <v>259</v>
      </c>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row>
    <row r="265" spans="1:29" x14ac:dyDescent="0.2">
      <c r="A265" s="1">
        <v>260</v>
      </c>
      <c r="B265" s="148" t="s">
        <v>266</v>
      </c>
      <c r="C265" s="1">
        <f>VLOOKUP(B265,TabellenSRG!$B$6:$C$386,2,FALSE)</f>
        <v>260</v>
      </c>
      <c r="D265" s="8"/>
      <c r="E265" s="8"/>
      <c r="F265" s="8"/>
      <c r="G265" s="8"/>
      <c r="H265" s="8"/>
      <c r="I265" s="8"/>
      <c r="J265" s="8"/>
      <c r="K265" s="8"/>
      <c r="L265" s="8"/>
      <c r="M265" s="8"/>
      <c r="N265" s="8"/>
      <c r="O265" s="8"/>
      <c r="P265" s="8"/>
      <c r="Q265" s="8"/>
      <c r="R265" s="8"/>
      <c r="S265" s="8"/>
      <c r="T265" s="8"/>
      <c r="U265" s="8"/>
      <c r="V265" s="8"/>
      <c r="W265" s="8"/>
      <c r="X265" s="8"/>
      <c r="Y265" s="8"/>
      <c r="Z265" s="8"/>
      <c r="AA265" s="8"/>
      <c r="AB265" s="8"/>
      <c r="AC265" s="8"/>
    </row>
    <row r="266" spans="1:29" x14ac:dyDescent="0.2">
      <c r="A266" s="1">
        <v>261</v>
      </c>
      <c r="B266" s="148" t="s">
        <v>267</v>
      </c>
      <c r="C266" s="1">
        <f>VLOOKUP(B266,TabellenSRG!$B$6:$C$386,2,FALSE)</f>
        <v>261</v>
      </c>
      <c r="D266" s="8"/>
      <c r="E266" s="8"/>
      <c r="F266" s="8"/>
      <c r="G266" s="8"/>
      <c r="H266" s="8"/>
      <c r="I266" s="8"/>
      <c r="J266" s="8"/>
      <c r="K266" s="8"/>
      <c r="L266" s="8"/>
      <c r="M266" s="8"/>
      <c r="N266" s="8"/>
      <c r="O266" s="8"/>
      <c r="P266" s="8"/>
      <c r="Q266" s="8"/>
      <c r="R266" s="8"/>
      <c r="S266" s="8"/>
      <c r="T266" s="8"/>
      <c r="U266" s="8"/>
      <c r="V266" s="8"/>
      <c r="W266" s="8"/>
      <c r="X266" s="8"/>
      <c r="Y266" s="8"/>
      <c r="Z266" s="8"/>
      <c r="AA266" s="8"/>
      <c r="AB266" s="8"/>
      <c r="AC266" s="8"/>
    </row>
    <row r="267" spans="1:29" x14ac:dyDescent="0.2">
      <c r="A267" s="1">
        <v>262</v>
      </c>
      <c r="B267" s="148" t="s">
        <v>268</v>
      </c>
      <c r="C267" s="1">
        <f>VLOOKUP(B267,TabellenSRG!$B$6:$C$386,2,FALSE)</f>
        <v>262</v>
      </c>
      <c r="D267" s="8"/>
      <c r="E267" s="8"/>
      <c r="F267" s="8"/>
      <c r="G267" s="8"/>
      <c r="H267" s="8"/>
      <c r="I267" s="8"/>
      <c r="J267" s="8"/>
      <c r="K267" s="8"/>
      <c r="L267" s="8"/>
      <c r="M267" s="8"/>
      <c r="N267" s="8"/>
      <c r="O267" s="8"/>
      <c r="P267" s="8"/>
      <c r="Q267" s="8"/>
      <c r="R267" s="8"/>
      <c r="S267" s="8"/>
      <c r="T267" s="8"/>
      <c r="U267" s="8"/>
      <c r="V267" s="8"/>
      <c r="W267" s="8"/>
      <c r="X267" s="8"/>
      <c r="Y267" s="8"/>
      <c r="Z267" s="8"/>
      <c r="AA267" s="8"/>
      <c r="AB267" s="8"/>
      <c r="AC267" s="8"/>
    </row>
    <row r="268" spans="1:29" x14ac:dyDescent="0.2">
      <c r="A268" s="1">
        <v>263</v>
      </c>
      <c r="B268" s="148" t="s">
        <v>269</v>
      </c>
      <c r="C268" s="1">
        <f>VLOOKUP(B268,TabellenSRG!$B$6:$C$386,2,FALSE)</f>
        <v>263</v>
      </c>
      <c r="D268" s="8"/>
      <c r="E268" s="8"/>
      <c r="F268" s="8"/>
      <c r="G268" s="8"/>
      <c r="H268" s="8"/>
      <c r="I268" s="8"/>
      <c r="J268" s="8"/>
      <c r="K268" s="8"/>
      <c r="L268" s="8"/>
      <c r="M268" s="8"/>
      <c r="N268" s="8"/>
      <c r="O268" s="8"/>
      <c r="P268" s="8"/>
      <c r="Q268" s="8"/>
      <c r="R268" s="8"/>
      <c r="S268" s="8"/>
      <c r="T268" s="8"/>
      <c r="U268" s="8"/>
      <c r="V268" s="8"/>
      <c r="W268" s="8"/>
      <c r="X268" s="8"/>
      <c r="Y268" s="8"/>
      <c r="Z268" s="8"/>
      <c r="AA268" s="8"/>
      <c r="AB268" s="8"/>
      <c r="AC268" s="8"/>
    </row>
    <row r="269" spans="1:29" x14ac:dyDescent="0.2">
      <c r="A269" s="1">
        <v>264</v>
      </c>
      <c r="B269" s="148" t="s">
        <v>270</v>
      </c>
      <c r="C269" s="1">
        <f>VLOOKUP(B269,TabellenSRG!$B$6:$C$386,2,FALSE)</f>
        <v>264</v>
      </c>
      <c r="D269" s="8"/>
      <c r="E269" s="8"/>
      <c r="F269" s="8"/>
      <c r="G269" s="8"/>
      <c r="H269" s="8"/>
      <c r="I269" s="8"/>
      <c r="J269" s="8"/>
      <c r="K269" s="8"/>
      <c r="L269" s="8"/>
      <c r="M269" s="8"/>
      <c r="N269" s="8"/>
      <c r="O269" s="8"/>
      <c r="P269" s="8"/>
      <c r="Q269" s="8"/>
      <c r="R269" s="8"/>
      <c r="S269" s="8"/>
      <c r="T269" s="8"/>
      <c r="U269" s="8"/>
      <c r="V269" s="8"/>
      <c r="W269" s="8"/>
      <c r="X269" s="8"/>
      <c r="Y269" s="8"/>
      <c r="Z269" s="8"/>
      <c r="AA269" s="8"/>
      <c r="AB269" s="8"/>
      <c r="AC269" s="8"/>
    </row>
    <row r="270" spans="1:29" x14ac:dyDescent="0.2">
      <c r="A270" s="1">
        <v>265</v>
      </c>
      <c r="B270" s="148" t="s">
        <v>271</v>
      </c>
      <c r="C270" s="1">
        <f>VLOOKUP(B270,TabellenSRG!$B$6:$C$386,2,FALSE)</f>
        <v>265</v>
      </c>
      <c r="D270" s="8"/>
      <c r="E270" s="8"/>
      <c r="F270" s="8"/>
      <c r="G270" s="8"/>
      <c r="H270" s="8"/>
      <c r="I270" s="8"/>
      <c r="J270" s="8"/>
      <c r="K270" s="8"/>
      <c r="L270" s="8"/>
      <c r="M270" s="8"/>
      <c r="N270" s="8"/>
      <c r="O270" s="8"/>
      <c r="P270" s="8"/>
      <c r="Q270" s="8"/>
      <c r="R270" s="8"/>
      <c r="S270" s="8"/>
      <c r="T270" s="8"/>
      <c r="U270" s="8"/>
      <c r="V270" s="8"/>
      <c r="W270" s="8"/>
      <c r="X270" s="8"/>
      <c r="Y270" s="8"/>
      <c r="Z270" s="8"/>
      <c r="AA270" s="8"/>
      <c r="AB270" s="8"/>
      <c r="AC270" s="8"/>
    </row>
    <row r="271" spans="1:29" x14ac:dyDescent="0.2">
      <c r="A271" s="1">
        <v>266</v>
      </c>
      <c r="B271" s="148" t="s">
        <v>272</v>
      </c>
      <c r="C271" s="1">
        <f>VLOOKUP(B271,TabellenSRG!$B$6:$C$386,2,FALSE)</f>
        <v>266</v>
      </c>
      <c r="D271" s="8"/>
      <c r="E271" s="8"/>
      <c r="F271" s="8"/>
      <c r="G271" s="8"/>
      <c r="H271" s="8"/>
      <c r="I271" s="8"/>
      <c r="J271" s="8"/>
      <c r="K271" s="8"/>
      <c r="L271" s="8"/>
      <c r="M271" s="8"/>
      <c r="N271" s="8"/>
      <c r="O271" s="8"/>
      <c r="P271" s="8"/>
      <c r="Q271" s="8"/>
      <c r="R271" s="8"/>
      <c r="S271" s="8"/>
      <c r="T271" s="8"/>
      <c r="U271" s="8"/>
      <c r="V271" s="8"/>
      <c r="W271" s="8"/>
      <c r="X271" s="8"/>
      <c r="Y271" s="8"/>
      <c r="Z271" s="8"/>
      <c r="AA271" s="8"/>
      <c r="AB271" s="8"/>
      <c r="AC271" s="8"/>
    </row>
    <row r="272" spans="1:29" x14ac:dyDescent="0.2">
      <c r="A272" s="1">
        <v>267</v>
      </c>
      <c r="B272" s="148" t="s">
        <v>273</v>
      </c>
      <c r="C272" s="1">
        <f>VLOOKUP(B272,TabellenSRG!$B$6:$C$386,2,FALSE)</f>
        <v>267</v>
      </c>
      <c r="D272" s="8"/>
      <c r="E272" s="8"/>
      <c r="F272" s="8"/>
      <c r="G272" s="8"/>
      <c r="H272" s="8"/>
      <c r="I272" s="8"/>
      <c r="J272" s="8"/>
      <c r="K272" s="8"/>
      <c r="L272" s="8"/>
      <c r="M272" s="8"/>
      <c r="N272" s="8"/>
      <c r="O272" s="8"/>
      <c r="P272" s="8"/>
      <c r="Q272" s="8"/>
      <c r="R272" s="8"/>
      <c r="S272" s="8"/>
      <c r="T272" s="8"/>
      <c r="U272" s="8"/>
      <c r="V272" s="8"/>
      <c r="W272" s="8"/>
      <c r="X272" s="8"/>
      <c r="Y272" s="8"/>
      <c r="Z272" s="8"/>
      <c r="AA272" s="8"/>
      <c r="AB272" s="8"/>
      <c r="AC272" s="8"/>
    </row>
    <row r="273" spans="1:29" x14ac:dyDescent="0.2">
      <c r="A273" s="1">
        <v>268</v>
      </c>
      <c r="B273" s="148" t="s">
        <v>275</v>
      </c>
      <c r="C273" s="1">
        <f>VLOOKUP(B273,TabellenSRG!$B$6:$C$386,2,FALSE)</f>
        <v>268</v>
      </c>
      <c r="D273" s="8"/>
      <c r="E273" s="8"/>
      <c r="F273" s="8"/>
      <c r="G273" s="8"/>
      <c r="H273" s="8"/>
      <c r="I273" s="8"/>
      <c r="J273" s="8"/>
      <c r="K273" s="8"/>
      <c r="L273" s="8"/>
      <c r="M273" s="8"/>
      <c r="N273" s="8"/>
      <c r="O273" s="8"/>
      <c r="P273" s="8"/>
      <c r="Q273" s="8"/>
      <c r="R273" s="8"/>
      <c r="S273" s="8"/>
      <c r="T273" s="8"/>
      <c r="U273" s="8"/>
      <c r="V273" s="8"/>
      <c r="W273" s="8"/>
      <c r="X273" s="8"/>
      <c r="Y273" s="8"/>
      <c r="Z273" s="8"/>
      <c r="AA273" s="8"/>
      <c r="AB273" s="8"/>
      <c r="AC273" s="8"/>
    </row>
    <row r="274" spans="1:29" x14ac:dyDescent="0.2">
      <c r="A274" s="1">
        <v>269</v>
      </c>
      <c r="B274" s="148" t="s">
        <v>561</v>
      </c>
      <c r="C274" s="1">
        <f>VLOOKUP(B274,TabellenSRG!$B$6:$C$386,2,FALSE)</f>
        <v>269</v>
      </c>
      <c r="D274" s="8"/>
      <c r="E274" s="8"/>
      <c r="F274" s="8"/>
      <c r="G274" s="8"/>
      <c r="H274" s="8"/>
      <c r="I274" s="8"/>
      <c r="J274" s="8"/>
      <c r="K274" s="8"/>
      <c r="L274" s="8"/>
      <c r="M274" s="8"/>
      <c r="N274" s="8"/>
      <c r="O274" s="8"/>
      <c r="P274" s="8"/>
      <c r="Q274" s="8"/>
      <c r="R274" s="8"/>
      <c r="S274" s="8"/>
      <c r="T274" s="8"/>
      <c r="U274" s="8"/>
      <c r="V274" s="8"/>
      <c r="W274" s="8"/>
      <c r="X274" s="8"/>
      <c r="Y274" s="8"/>
      <c r="Z274" s="8"/>
      <c r="AA274" s="8"/>
      <c r="AB274" s="8"/>
      <c r="AC274" s="8"/>
    </row>
    <row r="275" spans="1:29" x14ac:dyDescent="0.2">
      <c r="A275" s="1">
        <v>270</v>
      </c>
      <c r="B275" s="148" t="s">
        <v>277</v>
      </c>
      <c r="C275" s="1">
        <f>VLOOKUP(B275,TabellenSRG!$B$6:$C$386,2,FALSE)</f>
        <v>270</v>
      </c>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row>
    <row r="276" spans="1:29" x14ac:dyDescent="0.2">
      <c r="A276" s="1">
        <v>271</v>
      </c>
      <c r="B276" s="148" t="s">
        <v>278</v>
      </c>
      <c r="C276" s="1">
        <f>VLOOKUP(B276,TabellenSRG!$B$6:$C$386,2,FALSE)</f>
        <v>271</v>
      </c>
      <c r="D276" s="8"/>
      <c r="E276" s="8"/>
      <c r="F276" s="8"/>
      <c r="G276" s="8"/>
      <c r="H276" s="8"/>
      <c r="I276" s="8"/>
      <c r="J276" s="8"/>
      <c r="K276" s="8"/>
      <c r="L276" s="8"/>
      <c r="M276" s="8"/>
      <c r="N276" s="8"/>
      <c r="O276" s="8"/>
      <c r="P276" s="8"/>
      <c r="Q276" s="8"/>
      <c r="R276" s="8"/>
      <c r="S276" s="8"/>
      <c r="T276" s="8"/>
      <c r="U276" s="8"/>
      <c r="V276" s="8"/>
      <c r="W276" s="8"/>
      <c r="X276" s="8"/>
      <c r="Y276" s="8"/>
      <c r="Z276" s="8"/>
      <c r="AA276" s="8"/>
      <c r="AB276" s="8"/>
      <c r="AC276" s="8"/>
    </row>
    <row r="277" spans="1:29" x14ac:dyDescent="0.2">
      <c r="A277" s="1">
        <v>272</v>
      </c>
      <c r="B277" s="148" t="s">
        <v>279</v>
      </c>
      <c r="C277" s="1">
        <f>VLOOKUP(B277,TabellenSRG!$B$6:$C$386,2,FALSE)</f>
        <v>272</v>
      </c>
      <c r="D277" s="8"/>
      <c r="E277" s="8"/>
      <c r="F277" s="8"/>
      <c r="G277" s="8"/>
      <c r="H277" s="8"/>
      <c r="I277" s="8"/>
      <c r="J277" s="8"/>
      <c r="K277" s="8"/>
      <c r="L277" s="8"/>
      <c r="M277" s="8"/>
      <c r="N277" s="8"/>
      <c r="O277" s="8"/>
      <c r="P277" s="8"/>
      <c r="Q277" s="8"/>
      <c r="R277" s="8"/>
      <c r="S277" s="8"/>
      <c r="T277" s="8"/>
      <c r="U277" s="8"/>
      <c r="V277" s="8"/>
      <c r="W277" s="8"/>
      <c r="X277" s="8"/>
      <c r="Y277" s="8"/>
      <c r="Z277" s="8"/>
      <c r="AA277" s="8"/>
      <c r="AB277" s="8"/>
      <c r="AC277" s="8"/>
    </row>
    <row r="278" spans="1:29" x14ac:dyDescent="0.2">
      <c r="A278" s="1">
        <v>273</v>
      </c>
      <c r="B278" s="148" t="s">
        <v>280</v>
      </c>
      <c r="C278" s="1">
        <f>VLOOKUP(B278,TabellenSRG!$B$6:$C$386,2,FALSE)</f>
        <v>273</v>
      </c>
      <c r="D278" s="8"/>
      <c r="E278" s="8"/>
      <c r="F278" s="8"/>
      <c r="G278" s="8"/>
      <c r="H278" s="8"/>
      <c r="I278" s="8"/>
      <c r="J278" s="8"/>
      <c r="K278" s="8"/>
      <c r="L278" s="8"/>
      <c r="M278" s="8"/>
      <c r="N278" s="8"/>
      <c r="O278" s="8"/>
      <c r="P278" s="8"/>
      <c r="Q278" s="8"/>
      <c r="R278" s="8"/>
      <c r="S278" s="8"/>
      <c r="T278" s="8"/>
      <c r="U278" s="8"/>
      <c r="V278" s="8"/>
      <c r="W278" s="8"/>
      <c r="X278" s="8"/>
      <c r="Y278" s="8"/>
      <c r="Z278" s="8"/>
      <c r="AA278" s="8"/>
      <c r="AB278" s="8"/>
      <c r="AC278" s="8"/>
    </row>
    <row r="279" spans="1:29" x14ac:dyDescent="0.2">
      <c r="A279" s="1">
        <v>274</v>
      </c>
      <c r="B279" s="148" t="s">
        <v>281</v>
      </c>
      <c r="C279" s="1">
        <f>VLOOKUP(B279,TabellenSRG!$B$6:$C$386,2,FALSE)</f>
        <v>274</v>
      </c>
      <c r="D279" s="8"/>
      <c r="E279" s="8"/>
      <c r="F279" s="8"/>
      <c r="G279" s="8"/>
      <c r="H279" s="8"/>
      <c r="I279" s="8"/>
      <c r="J279" s="8"/>
      <c r="K279" s="8"/>
      <c r="L279" s="8"/>
      <c r="M279" s="8"/>
      <c r="N279" s="8"/>
      <c r="O279" s="8"/>
      <c r="P279" s="8"/>
      <c r="Q279" s="8"/>
      <c r="R279" s="8"/>
      <c r="S279" s="8"/>
      <c r="T279" s="8"/>
      <c r="U279" s="8"/>
      <c r="V279" s="8"/>
      <c r="W279" s="8"/>
      <c r="X279" s="8"/>
      <c r="Y279" s="8"/>
      <c r="Z279" s="8"/>
      <c r="AA279" s="8"/>
      <c r="AB279" s="8"/>
      <c r="AC279" s="8"/>
    </row>
    <row r="280" spans="1:29" x14ac:dyDescent="0.2">
      <c r="A280" s="1">
        <v>275</v>
      </c>
      <c r="B280" s="148" t="s">
        <v>282</v>
      </c>
      <c r="C280" s="1">
        <f>VLOOKUP(B280,TabellenSRG!$B$6:$C$386,2,FALSE)</f>
        <v>275</v>
      </c>
      <c r="D280" s="8"/>
      <c r="E280" s="8"/>
      <c r="F280" s="8"/>
      <c r="G280" s="8"/>
      <c r="H280" s="8"/>
      <c r="I280" s="8"/>
      <c r="J280" s="8"/>
      <c r="K280" s="8"/>
      <c r="L280" s="8"/>
      <c r="M280" s="8"/>
      <c r="N280" s="8"/>
      <c r="O280" s="8"/>
      <c r="P280" s="8"/>
      <c r="Q280" s="8"/>
      <c r="R280" s="8"/>
      <c r="S280" s="8"/>
      <c r="T280" s="8"/>
      <c r="U280" s="8"/>
      <c r="V280" s="8"/>
      <c r="W280" s="8"/>
      <c r="X280" s="8"/>
      <c r="Y280" s="8"/>
      <c r="Z280" s="8"/>
      <c r="AA280" s="8"/>
      <c r="AB280" s="8"/>
      <c r="AC280" s="8"/>
    </row>
    <row r="281" spans="1:29" x14ac:dyDescent="0.2">
      <c r="A281" s="1">
        <v>276</v>
      </c>
      <c r="B281" s="148" t="s">
        <v>283</v>
      </c>
      <c r="C281" s="1">
        <f>VLOOKUP(B281,TabellenSRG!$B$6:$C$386,2,FALSE)</f>
        <v>276</v>
      </c>
      <c r="D281" s="8"/>
      <c r="E281" s="8"/>
      <c r="F281" s="8"/>
      <c r="G281" s="8"/>
      <c r="H281" s="8"/>
      <c r="I281" s="8"/>
      <c r="J281" s="8"/>
      <c r="K281" s="8"/>
      <c r="L281" s="8"/>
      <c r="M281" s="8"/>
      <c r="N281" s="8"/>
      <c r="O281" s="8"/>
      <c r="P281" s="8"/>
      <c r="Q281" s="8"/>
      <c r="R281" s="8"/>
      <c r="S281" s="8"/>
      <c r="T281" s="8"/>
      <c r="U281" s="8"/>
      <c r="V281" s="8"/>
      <c r="W281" s="8"/>
      <c r="X281" s="8"/>
      <c r="Y281" s="8"/>
      <c r="Z281" s="8"/>
      <c r="AA281" s="8"/>
      <c r="AB281" s="8"/>
      <c r="AC281" s="8"/>
    </row>
    <row r="282" spans="1:29" x14ac:dyDescent="0.2">
      <c r="A282" s="1">
        <v>277</v>
      </c>
      <c r="B282" s="148" t="s">
        <v>284</v>
      </c>
      <c r="C282" s="1">
        <f>VLOOKUP(B282,TabellenSRG!$B$6:$C$386,2,FALSE)</f>
        <v>277</v>
      </c>
      <c r="D282" s="8"/>
      <c r="E282" s="8"/>
      <c r="F282" s="8"/>
      <c r="G282" s="8"/>
      <c r="H282" s="8"/>
      <c r="I282" s="8"/>
      <c r="J282" s="8"/>
      <c r="K282" s="8"/>
      <c r="L282" s="8"/>
      <c r="M282" s="8"/>
      <c r="N282" s="8"/>
      <c r="O282" s="8"/>
      <c r="P282" s="8"/>
      <c r="Q282" s="8"/>
      <c r="R282" s="8"/>
      <c r="S282" s="8"/>
      <c r="T282" s="8"/>
      <c r="U282" s="8"/>
      <c r="V282" s="8"/>
      <c r="W282" s="8"/>
      <c r="X282" s="8"/>
      <c r="Y282" s="8"/>
      <c r="Z282" s="8"/>
      <c r="AA282" s="8"/>
      <c r="AB282" s="8"/>
      <c r="AC282" s="8"/>
    </row>
    <row r="283" spans="1:29" x14ac:dyDescent="0.2">
      <c r="A283" s="1">
        <v>278</v>
      </c>
      <c r="B283" s="148" t="s">
        <v>285</v>
      </c>
      <c r="C283" s="1">
        <f>VLOOKUP(B283,TabellenSRG!$B$6:$C$386,2,FALSE)</f>
        <v>278</v>
      </c>
      <c r="D283" s="8"/>
      <c r="E283" s="8"/>
      <c r="F283" s="8"/>
      <c r="G283" s="8"/>
      <c r="H283" s="8"/>
      <c r="I283" s="8"/>
      <c r="J283" s="8"/>
      <c r="K283" s="8"/>
      <c r="L283" s="8"/>
      <c r="M283" s="8"/>
      <c r="N283" s="8"/>
      <c r="O283" s="8"/>
      <c r="P283" s="8"/>
      <c r="Q283" s="8"/>
      <c r="R283" s="8"/>
      <c r="S283" s="8"/>
      <c r="T283" s="8"/>
      <c r="U283" s="8"/>
      <c r="V283" s="8"/>
      <c r="W283" s="8"/>
      <c r="X283" s="8"/>
      <c r="Y283" s="8"/>
      <c r="Z283" s="8"/>
      <c r="AA283" s="8"/>
      <c r="AB283" s="8"/>
      <c r="AC283" s="8"/>
    </row>
    <row r="284" spans="1:29" x14ac:dyDescent="0.2">
      <c r="A284" s="1">
        <v>279</v>
      </c>
      <c r="B284" s="148" t="s">
        <v>286</v>
      </c>
      <c r="C284" s="1">
        <f>VLOOKUP(B284,TabellenSRG!$B$6:$C$386,2,FALSE)</f>
        <v>279</v>
      </c>
      <c r="D284" s="8"/>
      <c r="E284" s="8"/>
      <c r="F284" s="8"/>
      <c r="G284" s="8"/>
      <c r="H284" s="8"/>
      <c r="I284" s="8"/>
      <c r="J284" s="8"/>
      <c r="K284" s="8"/>
      <c r="L284" s="8"/>
      <c r="M284" s="8"/>
      <c r="N284" s="8"/>
      <c r="O284" s="8"/>
      <c r="P284" s="8"/>
      <c r="Q284" s="8"/>
      <c r="R284" s="8"/>
      <c r="S284" s="8"/>
      <c r="T284" s="8"/>
      <c r="U284" s="8"/>
      <c r="V284" s="8"/>
      <c r="W284" s="8"/>
      <c r="X284" s="8"/>
      <c r="Y284" s="8"/>
      <c r="Z284" s="8"/>
      <c r="AA284" s="8"/>
      <c r="AB284" s="8"/>
      <c r="AC284" s="8"/>
    </row>
    <row r="285" spans="1:29" x14ac:dyDescent="0.2">
      <c r="A285" s="1">
        <v>280</v>
      </c>
      <c r="B285" s="148" t="s">
        <v>287</v>
      </c>
      <c r="C285" s="1">
        <f>VLOOKUP(B285,TabellenSRG!$B$6:$C$386,2,FALSE)</f>
        <v>280</v>
      </c>
      <c r="D285" s="8"/>
      <c r="E285" s="8"/>
      <c r="F285" s="8"/>
      <c r="G285" s="8"/>
      <c r="H285" s="8"/>
      <c r="I285" s="8"/>
      <c r="J285" s="8"/>
      <c r="K285" s="8"/>
      <c r="L285" s="8"/>
      <c r="M285" s="8"/>
      <c r="N285" s="8"/>
      <c r="O285" s="8"/>
      <c r="P285" s="8"/>
      <c r="Q285" s="8"/>
      <c r="R285" s="8"/>
      <c r="S285" s="8"/>
      <c r="T285" s="8"/>
      <c r="U285" s="8"/>
      <c r="V285" s="8"/>
      <c r="W285" s="8"/>
      <c r="X285" s="8"/>
      <c r="Y285" s="8"/>
      <c r="Z285" s="8"/>
      <c r="AA285" s="8"/>
      <c r="AB285" s="8"/>
      <c r="AC285" s="8"/>
    </row>
    <row r="286" spans="1:29" x14ac:dyDescent="0.2">
      <c r="A286" s="1">
        <v>281</v>
      </c>
      <c r="B286" s="148" t="s">
        <v>289</v>
      </c>
      <c r="C286" s="1">
        <f>VLOOKUP(B286,TabellenSRG!$B$6:$C$386,2,FALSE)</f>
        <v>281</v>
      </c>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row>
    <row r="287" spans="1:29" x14ac:dyDescent="0.2">
      <c r="A287" s="1">
        <v>282</v>
      </c>
      <c r="B287" s="148" t="s">
        <v>290</v>
      </c>
      <c r="C287" s="1">
        <f>VLOOKUP(B287,TabellenSRG!$B$6:$C$386,2,FALSE)</f>
        <v>282</v>
      </c>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row>
    <row r="288" spans="1:29" x14ac:dyDescent="0.2">
      <c r="A288" s="1">
        <v>283</v>
      </c>
      <c r="B288" s="148" t="s">
        <v>291</v>
      </c>
      <c r="C288" s="1">
        <f>VLOOKUP(B288,TabellenSRG!$B$6:$C$386,2,FALSE)</f>
        <v>283</v>
      </c>
      <c r="D288" s="8"/>
      <c r="E288" s="8"/>
      <c r="F288" s="8"/>
      <c r="G288" s="8"/>
      <c r="H288" s="8"/>
      <c r="I288" s="8"/>
      <c r="J288" s="8"/>
      <c r="K288" s="8"/>
      <c r="L288" s="8"/>
      <c r="M288" s="8"/>
      <c r="N288" s="8"/>
      <c r="O288" s="8"/>
      <c r="P288" s="8"/>
      <c r="Q288" s="8"/>
      <c r="R288" s="8"/>
      <c r="S288" s="8"/>
      <c r="T288" s="8"/>
      <c r="U288" s="8"/>
      <c r="V288" s="8"/>
      <c r="W288" s="8"/>
      <c r="X288" s="8"/>
      <c r="Y288" s="8"/>
      <c r="Z288" s="8"/>
      <c r="AA288" s="8"/>
      <c r="AB288" s="8"/>
      <c r="AC288" s="8"/>
    </row>
    <row r="289" spans="1:29" x14ac:dyDescent="0.2">
      <c r="A289" s="1">
        <v>284</v>
      </c>
      <c r="B289" s="148" t="s">
        <v>292</v>
      </c>
      <c r="C289" s="1">
        <f>VLOOKUP(B289,TabellenSRG!$B$6:$C$386,2,FALSE)</f>
        <v>284</v>
      </c>
      <c r="D289" s="8"/>
      <c r="E289" s="8"/>
      <c r="F289" s="8"/>
      <c r="G289" s="8"/>
      <c r="H289" s="8"/>
      <c r="I289" s="8"/>
      <c r="J289" s="8"/>
      <c r="K289" s="8"/>
      <c r="L289" s="8"/>
      <c r="M289" s="8"/>
      <c r="N289" s="8"/>
      <c r="O289" s="8"/>
      <c r="P289" s="8"/>
      <c r="Q289" s="8"/>
      <c r="R289" s="8"/>
      <c r="S289" s="8"/>
      <c r="T289" s="8"/>
      <c r="U289" s="8"/>
      <c r="V289" s="8"/>
      <c r="W289" s="8"/>
      <c r="X289" s="8"/>
      <c r="Y289" s="8"/>
      <c r="Z289" s="8"/>
      <c r="AA289" s="8"/>
      <c r="AB289" s="8"/>
      <c r="AC289" s="8"/>
    </row>
    <row r="290" spans="1:29" x14ac:dyDescent="0.2">
      <c r="A290" s="1">
        <v>285</v>
      </c>
      <c r="B290" s="148" t="s">
        <v>293</v>
      </c>
      <c r="C290" s="1">
        <f>VLOOKUP(B290,TabellenSRG!$B$6:$C$386,2,FALSE)</f>
        <v>285</v>
      </c>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row>
    <row r="291" spans="1:29" x14ac:dyDescent="0.2">
      <c r="A291" s="1">
        <v>286</v>
      </c>
      <c r="B291" s="148" t="s">
        <v>295</v>
      </c>
      <c r="C291" s="1">
        <f>VLOOKUP(B291,TabellenSRG!$B$6:$C$386,2,FALSE)</f>
        <v>286</v>
      </c>
      <c r="D291" s="8"/>
      <c r="E291" s="8"/>
      <c r="F291" s="8"/>
      <c r="G291" s="8"/>
      <c r="H291" s="8"/>
      <c r="I291" s="8"/>
      <c r="J291" s="8"/>
      <c r="K291" s="8"/>
      <c r="L291" s="8"/>
      <c r="M291" s="8"/>
      <c r="N291" s="8"/>
      <c r="O291" s="8"/>
      <c r="P291" s="8"/>
      <c r="Q291" s="8"/>
      <c r="R291" s="8"/>
      <c r="S291" s="8"/>
      <c r="T291" s="8"/>
      <c r="U291" s="8"/>
      <c r="V291" s="8"/>
      <c r="W291" s="8"/>
      <c r="X291" s="8"/>
      <c r="Y291" s="8"/>
      <c r="Z291" s="8"/>
      <c r="AA291" s="8"/>
      <c r="AB291" s="8"/>
      <c r="AC291" s="8"/>
    </row>
    <row r="292" spans="1:29" x14ac:dyDescent="0.2">
      <c r="A292" s="1">
        <v>287</v>
      </c>
      <c r="B292" s="148" t="s">
        <v>296</v>
      </c>
      <c r="C292" s="1">
        <f>VLOOKUP(B292,TabellenSRG!$B$6:$C$386,2,FALSE)</f>
        <v>287</v>
      </c>
      <c r="D292" s="8"/>
      <c r="E292" s="8"/>
      <c r="F292" s="8"/>
      <c r="G292" s="8"/>
      <c r="H292" s="8"/>
      <c r="I292" s="8"/>
      <c r="J292" s="8"/>
      <c r="K292" s="8"/>
      <c r="L292" s="8"/>
      <c r="M292" s="8"/>
      <c r="N292" s="8"/>
      <c r="O292" s="8"/>
      <c r="P292" s="8"/>
      <c r="Q292" s="8"/>
      <c r="R292" s="8"/>
      <c r="S292" s="8"/>
      <c r="T292" s="8"/>
      <c r="U292" s="8"/>
      <c r="V292" s="8"/>
      <c r="W292" s="8"/>
      <c r="X292" s="8"/>
      <c r="Y292" s="8"/>
      <c r="Z292" s="8"/>
      <c r="AA292" s="8"/>
      <c r="AB292" s="8"/>
      <c r="AC292" s="8"/>
    </row>
    <row r="293" spans="1:29" x14ac:dyDescent="0.2">
      <c r="A293" s="1">
        <v>288</v>
      </c>
      <c r="B293" s="148" t="s">
        <v>298</v>
      </c>
      <c r="C293" s="1">
        <f>VLOOKUP(B293,TabellenSRG!$B$6:$C$386,2,FALSE)</f>
        <v>288</v>
      </c>
      <c r="D293" s="8"/>
      <c r="E293" s="8"/>
      <c r="F293" s="8"/>
      <c r="G293" s="8"/>
      <c r="H293" s="8"/>
      <c r="I293" s="8"/>
      <c r="J293" s="8"/>
      <c r="K293" s="8"/>
      <c r="L293" s="8"/>
      <c r="M293" s="8"/>
      <c r="N293" s="8"/>
      <c r="O293" s="8"/>
      <c r="P293" s="8"/>
      <c r="Q293" s="8"/>
      <c r="R293" s="8"/>
      <c r="S293" s="8"/>
      <c r="T293" s="8"/>
      <c r="U293" s="8"/>
      <c r="V293" s="8"/>
      <c r="W293" s="8"/>
      <c r="X293" s="8"/>
      <c r="Y293" s="8"/>
      <c r="Z293" s="8"/>
      <c r="AA293" s="8"/>
      <c r="AB293" s="8"/>
      <c r="AC293" s="8"/>
    </row>
    <row r="294" spans="1:29" x14ac:dyDescent="0.2">
      <c r="A294" s="1">
        <v>289</v>
      </c>
      <c r="B294" s="148" t="s">
        <v>299</v>
      </c>
      <c r="C294" s="1">
        <f>VLOOKUP(B294,TabellenSRG!$B$6:$C$386,2,FALSE)</f>
        <v>289</v>
      </c>
      <c r="D294" s="8"/>
      <c r="E294" s="8"/>
      <c r="F294" s="8"/>
      <c r="G294" s="8"/>
      <c r="H294" s="8"/>
      <c r="I294" s="8"/>
      <c r="J294" s="8"/>
      <c r="K294" s="8"/>
      <c r="L294" s="8"/>
      <c r="M294" s="8"/>
      <c r="N294" s="8"/>
      <c r="O294" s="8"/>
      <c r="P294" s="8"/>
      <c r="Q294" s="8"/>
      <c r="R294" s="8"/>
      <c r="S294" s="8"/>
      <c r="T294" s="8"/>
      <c r="U294" s="8"/>
      <c r="V294" s="8"/>
      <c r="W294" s="8"/>
      <c r="X294" s="8"/>
      <c r="Y294" s="8"/>
      <c r="Z294" s="8"/>
      <c r="AA294" s="8"/>
      <c r="AB294" s="8"/>
      <c r="AC294" s="8"/>
    </row>
    <row r="295" spans="1:29" x14ac:dyDescent="0.2">
      <c r="A295" s="1">
        <v>290</v>
      </c>
      <c r="B295" s="148" t="s">
        <v>300</v>
      </c>
      <c r="C295" s="1">
        <f>VLOOKUP(B295,TabellenSRG!$B$6:$C$386,2,FALSE)</f>
        <v>290</v>
      </c>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row>
    <row r="296" spans="1:29" x14ac:dyDescent="0.2">
      <c r="A296" s="1">
        <v>291</v>
      </c>
      <c r="B296" s="148" t="s">
        <v>301</v>
      </c>
      <c r="C296" s="1">
        <f>VLOOKUP(B296,TabellenSRG!$B$6:$C$386,2,FALSE)</f>
        <v>291</v>
      </c>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row>
    <row r="297" spans="1:29" x14ac:dyDescent="0.2">
      <c r="A297" s="1">
        <v>292</v>
      </c>
      <c r="B297" s="148" t="s">
        <v>302</v>
      </c>
      <c r="C297" s="1">
        <f>VLOOKUP(B297,TabellenSRG!$B$6:$C$386,2,FALSE)</f>
        <v>292</v>
      </c>
      <c r="D297" s="8"/>
      <c r="E297" s="8"/>
      <c r="F297" s="8"/>
      <c r="G297" s="8"/>
      <c r="H297" s="8"/>
      <c r="I297" s="8"/>
      <c r="J297" s="8"/>
      <c r="K297" s="8"/>
      <c r="L297" s="8"/>
      <c r="M297" s="8"/>
      <c r="N297" s="8"/>
      <c r="O297" s="8"/>
      <c r="P297" s="8"/>
      <c r="Q297" s="8"/>
      <c r="R297" s="8"/>
      <c r="S297" s="8"/>
      <c r="T297" s="8"/>
      <c r="U297" s="8"/>
      <c r="V297" s="8"/>
      <c r="W297" s="8"/>
      <c r="X297" s="8"/>
      <c r="Y297" s="8"/>
      <c r="Z297" s="8"/>
      <c r="AA297" s="8"/>
      <c r="AB297" s="8"/>
      <c r="AC297" s="8"/>
    </row>
    <row r="298" spans="1:29" x14ac:dyDescent="0.2">
      <c r="A298" s="1">
        <v>293</v>
      </c>
      <c r="B298" s="148" t="s">
        <v>303</v>
      </c>
      <c r="C298" s="1">
        <f>VLOOKUP(B298,TabellenSRG!$B$6:$C$386,2,FALSE)</f>
        <v>293</v>
      </c>
      <c r="D298" s="8"/>
      <c r="E298" s="8"/>
      <c r="F298" s="8"/>
      <c r="G298" s="8"/>
      <c r="H298" s="8"/>
      <c r="I298" s="8"/>
      <c r="J298" s="8"/>
      <c r="K298" s="8"/>
      <c r="L298" s="8"/>
      <c r="M298" s="8"/>
      <c r="N298" s="8"/>
      <c r="O298" s="8"/>
      <c r="P298" s="8"/>
      <c r="Q298" s="8"/>
      <c r="R298" s="8"/>
      <c r="S298" s="8"/>
      <c r="T298" s="8"/>
      <c r="U298" s="8"/>
      <c r="V298" s="8"/>
      <c r="W298" s="8"/>
      <c r="X298" s="8"/>
      <c r="Y298" s="8"/>
      <c r="Z298" s="8"/>
      <c r="AA298" s="8"/>
      <c r="AB298" s="8"/>
      <c r="AC298" s="8"/>
    </row>
    <row r="299" spans="1:29" x14ac:dyDescent="0.2">
      <c r="A299" s="1">
        <v>294</v>
      </c>
      <c r="B299" s="148" t="s">
        <v>304</v>
      </c>
      <c r="C299" s="1">
        <f>VLOOKUP(B299,TabellenSRG!$B$6:$C$386,2,FALSE)</f>
        <v>294</v>
      </c>
      <c r="D299" s="8"/>
      <c r="E299" s="8"/>
      <c r="F299" s="8"/>
      <c r="G299" s="8"/>
      <c r="H299" s="8"/>
      <c r="I299" s="8"/>
      <c r="J299" s="8"/>
      <c r="K299" s="8"/>
      <c r="L299" s="8"/>
      <c r="M299" s="8"/>
      <c r="N299" s="8"/>
      <c r="O299" s="8"/>
      <c r="P299" s="8"/>
      <c r="Q299" s="8"/>
      <c r="R299" s="8"/>
      <c r="S299" s="8"/>
      <c r="T299" s="8"/>
      <c r="U299" s="8"/>
      <c r="V299" s="8"/>
      <c r="W299" s="8"/>
      <c r="X299" s="8"/>
      <c r="Y299" s="8"/>
      <c r="Z299" s="8"/>
      <c r="AA299" s="8"/>
      <c r="AB299" s="8"/>
      <c r="AC299" s="8"/>
    </row>
    <row r="300" spans="1:29" x14ac:dyDescent="0.2">
      <c r="A300" s="1">
        <v>295</v>
      </c>
      <c r="B300" s="148" t="s">
        <v>305</v>
      </c>
      <c r="C300" s="1">
        <f>VLOOKUP(B300,TabellenSRG!$B$6:$C$386,2,FALSE)</f>
        <v>295</v>
      </c>
      <c r="D300" s="8"/>
      <c r="E300" s="8"/>
      <c r="F300" s="8"/>
      <c r="G300" s="8"/>
      <c r="H300" s="8"/>
      <c r="I300" s="8"/>
      <c r="J300" s="8"/>
      <c r="K300" s="8"/>
      <c r="L300" s="8"/>
      <c r="M300" s="8"/>
      <c r="N300" s="8"/>
      <c r="O300" s="8"/>
      <c r="P300" s="8"/>
      <c r="Q300" s="8"/>
      <c r="R300" s="8"/>
      <c r="S300" s="8"/>
      <c r="T300" s="8"/>
      <c r="U300" s="8"/>
      <c r="V300" s="8"/>
      <c r="W300" s="8"/>
      <c r="X300" s="8"/>
      <c r="Y300" s="8"/>
      <c r="Z300" s="8"/>
      <c r="AA300" s="8"/>
      <c r="AB300" s="8"/>
      <c r="AC300" s="8"/>
    </row>
    <row r="301" spans="1:29" x14ac:dyDescent="0.2">
      <c r="A301" s="1">
        <v>296</v>
      </c>
      <c r="B301" s="148" t="s">
        <v>306</v>
      </c>
      <c r="C301" s="1">
        <f>VLOOKUP(B301,TabellenSRG!$B$6:$C$386,2,FALSE)</f>
        <v>296</v>
      </c>
      <c r="D301" s="8"/>
      <c r="E301" s="8"/>
      <c r="F301" s="8"/>
      <c r="G301" s="8"/>
      <c r="H301" s="8"/>
      <c r="I301" s="8"/>
      <c r="J301" s="8"/>
      <c r="K301" s="8"/>
      <c r="L301" s="8"/>
      <c r="M301" s="8"/>
      <c r="N301" s="8"/>
      <c r="O301" s="8"/>
      <c r="P301" s="8"/>
      <c r="Q301" s="8"/>
      <c r="R301" s="8"/>
      <c r="S301" s="8"/>
      <c r="T301" s="8"/>
      <c r="U301" s="8"/>
      <c r="V301" s="8"/>
      <c r="W301" s="8"/>
      <c r="X301" s="8"/>
      <c r="Y301" s="8"/>
      <c r="Z301" s="8"/>
      <c r="AA301" s="8"/>
      <c r="AB301" s="8"/>
      <c r="AC301" s="8"/>
    </row>
    <row r="302" spans="1:29" x14ac:dyDescent="0.2">
      <c r="A302" s="1">
        <v>297</v>
      </c>
      <c r="B302" s="148" t="s">
        <v>307</v>
      </c>
      <c r="C302" s="1">
        <f>VLOOKUP(B302,TabellenSRG!$B$6:$C$386,2,FALSE)</f>
        <v>297</v>
      </c>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row>
    <row r="303" spans="1:29" x14ac:dyDescent="0.2">
      <c r="A303" s="1">
        <v>298</v>
      </c>
      <c r="B303" s="148" t="s">
        <v>563</v>
      </c>
      <c r="C303" s="1">
        <f>VLOOKUP(B303,TabellenSRG!$B$6:$C$386,2,FALSE)</f>
        <v>298</v>
      </c>
      <c r="D303" s="8"/>
      <c r="E303" s="8"/>
      <c r="F303" s="8"/>
      <c r="G303" s="8"/>
      <c r="H303" s="8"/>
      <c r="I303" s="8"/>
      <c r="J303" s="8"/>
      <c r="K303" s="8"/>
      <c r="L303" s="8"/>
      <c r="M303" s="8"/>
      <c r="N303" s="8"/>
      <c r="O303" s="8"/>
      <c r="P303" s="8"/>
      <c r="Q303" s="8"/>
      <c r="R303" s="8"/>
      <c r="S303" s="8"/>
      <c r="T303" s="8"/>
      <c r="U303" s="8"/>
      <c r="V303" s="8"/>
      <c r="W303" s="8"/>
      <c r="X303" s="8"/>
      <c r="Y303" s="8"/>
      <c r="Z303" s="8"/>
      <c r="AA303" s="8"/>
      <c r="AB303" s="8"/>
      <c r="AC303" s="8"/>
    </row>
    <row r="304" spans="1:29" x14ac:dyDescent="0.2">
      <c r="A304" s="1">
        <v>299</v>
      </c>
      <c r="B304" s="148" t="s">
        <v>309</v>
      </c>
      <c r="C304" s="1">
        <f>VLOOKUP(B304,TabellenSRG!$B$6:$C$386,2,FALSE)</f>
        <v>299</v>
      </c>
      <c r="D304" s="8"/>
      <c r="E304" s="8"/>
      <c r="F304" s="8"/>
      <c r="G304" s="8"/>
      <c r="H304" s="8"/>
      <c r="I304" s="8"/>
      <c r="J304" s="8"/>
      <c r="K304" s="8"/>
      <c r="L304" s="8"/>
      <c r="M304" s="8"/>
      <c r="N304" s="8"/>
      <c r="O304" s="8"/>
      <c r="P304" s="8"/>
      <c r="Q304" s="8"/>
      <c r="R304" s="8"/>
      <c r="S304" s="8"/>
      <c r="T304" s="8"/>
      <c r="U304" s="8"/>
      <c r="V304" s="8"/>
      <c r="W304" s="8"/>
      <c r="X304" s="8"/>
      <c r="Y304" s="8"/>
      <c r="Z304" s="8"/>
      <c r="AA304" s="8"/>
      <c r="AB304" s="8"/>
      <c r="AC304" s="8"/>
    </row>
    <row r="305" spans="1:29" x14ac:dyDescent="0.2">
      <c r="A305" s="1">
        <v>300</v>
      </c>
      <c r="B305" s="148" t="s">
        <v>310</v>
      </c>
      <c r="C305" s="1">
        <f>VLOOKUP(B305,TabellenSRG!$B$6:$C$386,2,FALSE)</f>
        <v>300</v>
      </c>
      <c r="D305" s="8"/>
      <c r="E305" s="8"/>
      <c r="F305" s="8"/>
      <c r="G305" s="8"/>
      <c r="H305" s="8"/>
      <c r="I305" s="8"/>
      <c r="J305" s="8"/>
      <c r="K305" s="8"/>
      <c r="L305" s="8"/>
      <c r="M305" s="8"/>
      <c r="N305" s="8"/>
      <c r="O305" s="8"/>
      <c r="P305" s="8"/>
      <c r="Q305" s="8"/>
      <c r="R305" s="8"/>
      <c r="S305" s="8"/>
      <c r="T305" s="8"/>
      <c r="U305" s="8"/>
      <c r="V305" s="8"/>
      <c r="W305" s="8"/>
      <c r="X305" s="8"/>
      <c r="Y305" s="8"/>
      <c r="Z305" s="8"/>
      <c r="AA305" s="8"/>
      <c r="AB305" s="8"/>
      <c r="AC305" s="8"/>
    </row>
    <row r="306" spans="1:29" x14ac:dyDescent="0.2">
      <c r="A306" s="1">
        <v>301</v>
      </c>
      <c r="B306" s="148" t="s">
        <v>311</v>
      </c>
      <c r="C306" s="1">
        <f>VLOOKUP(B306,TabellenSRG!$B$6:$C$386,2,FALSE)</f>
        <v>301</v>
      </c>
      <c r="D306" s="8"/>
      <c r="E306" s="8"/>
      <c r="F306" s="8"/>
      <c r="G306" s="8"/>
      <c r="H306" s="8"/>
      <c r="I306" s="8"/>
      <c r="J306" s="8"/>
      <c r="K306" s="8"/>
      <c r="L306" s="8"/>
      <c r="M306" s="8"/>
      <c r="N306" s="8"/>
      <c r="O306" s="8"/>
      <c r="P306" s="8"/>
      <c r="Q306" s="8"/>
      <c r="R306" s="8"/>
      <c r="S306" s="8"/>
      <c r="T306" s="8"/>
      <c r="U306" s="8"/>
      <c r="V306" s="8"/>
      <c r="W306" s="8"/>
      <c r="X306" s="8"/>
      <c r="Y306" s="8"/>
      <c r="Z306" s="8"/>
      <c r="AA306" s="8"/>
      <c r="AB306" s="8"/>
      <c r="AC306" s="8"/>
    </row>
    <row r="307" spans="1:29" x14ac:dyDescent="0.2">
      <c r="A307" s="1">
        <v>302</v>
      </c>
      <c r="B307" s="148" t="s">
        <v>312</v>
      </c>
      <c r="C307" s="1">
        <f>VLOOKUP(B307,TabellenSRG!$B$6:$C$386,2,FALSE)</f>
        <v>302</v>
      </c>
      <c r="D307" s="8"/>
      <c r="E307" s="8"/>
      <c r="F307" s="8"/>
      <c r="G307" s="8"/>
      <c r="H307" s="8"/>
      <c r="I307" s="8"/>
      <c r="J307" s="8"/>
      <c r="K307" s="8"/>
      <c r="L307" s="8"/>
      <c r="M307" s="8"/>
      <c r="N307" s="8"/>
      <c r="O307" s="8"/>
      <c r="P307" s="8"/>
      <c r="Q307" s="8"/>
      <c r="R307" s="8"/>
      <c r="S307" s="8"/>
      <c r="T307" s="8"/>
      <c r="U307" s="8"/>
      <c r="V307" s="8"/>
      <c r="W307" s="8"/>
      <c r="X307" s="8"/>
      <c r="Y307" s="8"/>
      <c r="Z307" s="8"/>
      <c r="AA307" s="8"/>
      <c r="AB307" s="8"/>
      <c r="AC307" s="8"/>
    </row>
    <row r="308" spans="1:29" x14ac:dyDescent="0.2">
      <c r="A308" s="1">
        <v>303</v>
      </c>
      <c r="B308" s="148" t="s">
        <v>313</v>
      </c>
      <c r="C308" s="1">
        <f>VLOOKUP(B308,TabellenSRG!$B$6:$C$386,2,FALSE)</f>
        <v>303</v>
      </c>
      <c r="D308" s="8"/>
      <c r="E308" s="8"/>
      <c r="F308" s="8"/>
      <c r="G308" s="8"/>
      <c r="H308" s="8"/>
      <c r="I308" s="8"/>
      <c r="J308" s="8"/>
      <c r="K308" s="8"/>
      <c r="L308" s="8"/>
      <c r="M308" s="8"/>
      <c r="N308" s="8"/>
      <c r="O308" s="8"/>
      <c r="P308" s="8"/>
      <c r="Q308" s="8"/>
      <c r="R308" s="8"/>
      <c r="S308" s="8"/>
      <c r="T308" s="8"/>
      <c r="U308" s="8"/>
      <c r="V308" s="8"/>
      <c r="W308" s="8"/>
      <c r="X308" s="8"/>
      <c r="Y308" s="8"/>
      <c r="Z308" s="8"/>
      <c r="AA308" s="8"/>
      <c r="AB308" s="8"/>
      <c r="AC308" s="8"/>
    </row>
    <row r="309" spans="1:29" x14ac:dyDescent="0.2">
      <c r="A309" s="1">
        <v>304</v>
      </c>
      <c r="B309" s="148" t="s">
        <v>314</v>
      </c>
      <c r="C309" s="1">
        <f>VLOOKUP(B309,TabellenSRG!$B$6:$C$386,2,FALSE)</f>
        <v>304</v>
      </c>
      <c r="D309" s="8"/>
      <c r="E309" s="8"/>
      <c r="F309" s="8"/>
      <c r="G309" s="8"/>
      <c r="H309" s="8"/>
      <c r="I309" s="8"/>
      <c r="J309" s="8"/>
      <c r="K309" s="8"/>
      <c r="L309" s="8"/>
      <c r="M309" s="8"/>
      <c r="N309" s="8"/>
      <c r="O309" s="8"/>
      <c r="P309" s="8"/>
      <c r="Q309" s="8"/>
      <c r="R309" s="8"/>
      <c r="S309" s="8"/>
      <c r="T309" s="8"/>
      <c r="U309" s="8"/>
      <c r="V309" s="8"/>
      <c r="W309" s="8"/>
      <c r="X309" s="8"/>
      <c r="Y309" s="8"/>
      <c r="Z309" s="8"/>
      <c r="AA309" s="8"/>
      <c r="AB309" s="8"/>
      <c r="AC309" s="8"/>
    </row>
    <row r="310" spans="1:29" x14ac:dyDescent="0.2">
      <c r="A310" s="1">
        <v>305</v>
      </c>
      <c r="B310" s="148" t="s">
        <v>315</v>
      </c>
      <c r="C310" s="1">
        <f>VLOOKUP(B310,TabellenSRG!$B$6:$C$386,2,FALSE)</f>
        <v>305</v>
      </c>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row>
    <row r="311" spans="1:29" x14ac:dyDescent="0.2">
      <c r="A311" s="1">
        <v>306</v>
      </c>
      <c r="B311" s="148" t="s">
        <v>316</v>
      </c>
      <c r="C311" s="1">
        <f>VLOOKUP(B311,TabellenSRG!$B$6:$C$386,2,FALSE)</f>
        <v>306</v>
      </c>
      <c r="D311" s="8"/>
      <c r="E311" s="8"/>
      <c r="F311" s="8"/>
      <c r="G311" s="8"/>
      <c r="H311" s="8"/>
      <c r="I311" s="8"/>
      <c r="J311" s="8"/>
      <c r="K311" s="8"/>
      <c r="L311" s="8"/>
      <c r="M311" s="8"/>
      <c r="N311" s="8"/>
      <c r="O311" s="8"/>
      <c r="P311" s="8"/>
      <c r="Q311" s="8"/>
      <c r="R311" s="8"/>
      <c r="S311" s="8"/>
      <c r="T311" s="8"/>
      <c r="U311" s="8"/>
      <c r="V311" s="8"/>
      <c r="W311" s="8"/>
      <c r="X311" s="8"/>
      <c r="Y311" s="8"/>
      <c r="Z311" s="8"/>
      <c r="AA311" s="8"/>
      <c r="AB311" s="8"/>
      <c r="AC311" s="8"/>
    </row>
    <row r="312" spans="1:29" x14ac:dyDescent="0.2">
      <c r="A312" s="1">
        <v>307</v>
      </c>
      <c r="B312" s="148" t="s">
        <v>317</v>
      </c>
      <c r="C312" s="1">
        <f>VLOOKUP(B312,TabellenSRG!$B$6:$C$386,2,FALSE)</f>
        <v>307</v>
      </c>
      <c r="D312" s="8"/>
      <c r="E312" s="8"/>
      <c r="F312" s="8"/>
      <c r="G312" s="8"/>
      <c r="H312" s="8"/>
      <c r="I312" s="8"/>
      <c r="J312" s="8"/>
      <c r="K312" s="8"/>
      <c r="L312" s="8"/>
      <c r="M312" s="8"/>
      <c r="N312" s="8"/>
      <c r="O312" s="8"/>
      <c r="P312" s="8"/>
      <c r="Q312" s="8"/>
      <c r="R312" s="8"/>
      <c r="S312" s="8"/>
      <c r="T312" s="8"/>
      <c r="U312" s="8"/>
      <c r="V312" s="8"/>
      <c r="W312" s="8"/>
      <c r="X312" s="8"/>
      <c r="Y312" s="8"/>
      <c r="Z312" s="8"/>
      <c r="AA312" s="8"/>
      <c r="AB312" s="8"/>
      <c r="AC312" s="8"/>
    </row>
    <row r="313" spans="1:29" x14ac:dyDescent="0.2">
      <c r="A313" s="1">
        <v>308</v>
      </c>
      <c r="B313" s="148" t="s">
        <v>318</v>
      </c>
      <c r="C313" s="1">
        <f>VLOOKUP(B313,TabellenSRG!$B$6:$C$386,2,FALSE)</f>
        <v>308</v>
      </c>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C313" s="8"/>
    </row>
    <row r="314" spans="1:29" x14ac:dyDescent="0.2">
      <c r="A314" s="1">
        <v>309</v>
      </c>
      <c r="B314" s="148" t="s">
        <v>319</v>
      </c>
      <c r="C314" s="1">
        <f>VLOOKUP(B314,TabellenSRG!$B$6:$C$386,2,FALSE)</f>
        <v>309</v>
      </c>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row>
    <row r="315" spans="1:29" x14ac:dyDescent="0.2">
      <c r="A315" s="1">
        <v>310</v>
      </c>
      <c r="B315" s="148" t="s">
        <v>320</v>
      </c>
      <c r="C315" s="1">
        <f>VLOOKUP(B315,TabellenSRG!$B$6:$C$386,2,FALSE)</f>
        <v>310</v>
      </c>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row>
    <row r="316" spans="1:29" x14ac:dyDescent="0.2">
      <c r="A316" s="1">
        <v>311</v>
      </c>
      <c r="B316" s="148" t="s">
        <v>321</v>
      </c>
      <c r="C316" s="1">
        <f>VLOOKUP(B316,TabellenSRG!$B$6:$C$386,2,FALSE)</f>
        <v>311</v>
      </c>
      <c r="D316" s="8"/>
      <c r="E316" s="8"/>
      <c r="F316" s="8"/>
      <c r="G316" s="8"/>
      <c r="H316" s="8"/>
      <c r="I316" s="8"/>
      <c r="J316" s="8"/>
      <c r="K316" s="8"/>
      <c r="L316" s="8"/>
      <c r="M316" s="8"/>
      <c r="N316" s="8"/>
      <c r="O316" s="8"/>
      <c r="P316" s="8"/>
      <c r="Q316" s="8"/>
      <c r="R316" s="8"/>
      <c r="S316" s="8"/>
      <c r="T316" s="8"/>
      <c r="U316" s="8"/>
      <c r="V316" s="8"/>
      <c r="W316" s="8"/>
      <c r="X316" s="8"/>
      <c r="Y316" s="8"/>
      <c r="Z316" s="8"/>
      <c r="AA316" s="8"/>
      <c r="AB316" s="8"/>
      <c r="AC316" s="8"/>
    </row>
    <row r="317" spans="1:29" x14ac:dyDescent="0.2">
      <c r="A317" s="1">
        <v>312</v>
      </c>
      <c r="B317" s="148" t="s">
        <v>322</v>
      </c>
      <c r="C317" s="1">
        <f>VLOOKUP(B317,TabellenSRG!$B$6:$C$386,2,FALSE)</f>
        <v>312</v>
      </c>
      <c r="D317" s="8"/>
      <c r="E317" s="8"/>
      <c r="F317" s="8"/>
      <c r="G317" s="8"/>
      <c r="H317" s="8"/>
      <c r="I317" s="8"/>
      <c r="J317" s="8"/>
      <c r="K317" s="8"/>
      <c r="L317" s="8"/>
      <c r="M317" s="8"/>
      <c r="N317" s="8"/>
      <c r="O317" s="8"/>
      <c r="P317" s="8"/>
      <c r="Q317" s="8"/>
      <c r="R317" s="8"/>
      <c r="S317" s="8"/>
      <c r="T317" s="8"/>
      <c r="U317" s="8"/>
      <c r="V317" s="8"/>
      <c r="W317" s="8"/>
      <c r="X317" s="8"/>
      <c r="Y317" s="8"/>
      <c r="Z317" s="8"/>
      <c r="AA317" s="8"/>
      <c r="AB317" s="8"/>
      <c r="AC317" s="8"/>
    </row>
    <row r="318" spans="1:29" x14ac:dyDescent="0.2">
      <c r="A318" s="1">
        <v>313</v>
      </c>
      <c r="B318" s="148" t="s">
        <v>323</v>
      </c>
      <c r="C318" s="1">
        <f>VLOOKUP(B318,TabellenSRG!$B$6:$C$386,2,FALSE)</f>
        <v>313</v>
      </c>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row>
    <row r="319" spans="1:29" x14ac:dyDescent="0.2">
      <c r="A319" s="1">
        <v>314</v>
      </c>
      <c r="B319" s="148" t="s">
        <v>324</v>
      </c>
      <c r="C319" s="1">
        <f>VLOOKUP(B319,TabellenSRG!$B$6:$C$386,2,FALSE)</f>
        <v>314</v>
      </c>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row>
    <row r="320" spans="1:29" x14ac:dyDescent="0.2">
      <c r="A320" s="1">
        <v>315</v>
      </c>
      <c r="B320" s="148" t="s">
        <v>325</v>
      </c>
      <c r="C320" s="1">
        <f>VLOOKUP(B320,TabellenSRG!$B$6:$C$386,2,FALSE)</f>
        <v>315</v>
      </c>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row>
    <row r="321" spans="1:29" x14ac:dyDescent="0.2">
      <c r="A321" s="1">
        <v>316</v>
      </c>
      <c r="B321" s="148" t="s">
        <v>326</v>
      </c>
      <c r="C321" s="1">
        <f>VLOOKUP(B321,TabellenSRG!$B$6:$C$386,2,FALSE)</f>
        <v>316</v>
      </c>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row>
    <row r="322" spans="1:29" x14ac:dyDescent="0.2">
      <c r="A322" s="1">
        <v>317</v>
      </c>
      <c r="B322" s="148" t="s">
        <v>564</v>
      </c>
      <c r="C322" s="1">
        <f>VLOOKUP(B322,TabellenSRG!$B$6:$C$386,2,FALSE)</f>
        <v>317</v>
      </c>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row>
    <row r="323" spans="1:29" x14ac:dyDescent="0.2">
      <c r="A323" s="1">
        <v>318</v>
      </c>
      <c r="B323" s="148" t="s">
        <v>328</v>
      </c>
      <c r="C323" s="1">
        <f>VLOOKUP(B323,TabellenSRG!$B$6:$C$386,2,FALSE)</f>
        <v>318</v>
      </c>
      <c r="D323" s="8"/>
      <c r="E323" s="8"/>
      <c r="F323" s="8"/>
      <c r="G323" s="8"/>
      <c r="H323" s="8"/>
      <c r="I323" s="8"/>
      <c r="J323" s="8"/>
      <c r="K323" s="8"/>
      <c r="L323" s="8"/>
      <c r="M323" s="8"/>
      <c r="N323" s="8"/>
      <c r="O323" s="8"/>
      <c r="P323" s="8"/>
      <c r="Q323" s="8"/>
      <c r="R323" s="8"/>
      <c r="S323" s="8"/>
      <c r="T323" s="8"/>
      <c r="U323" s="8"/>
      <c r="V323" s="8"/>
      <c r="W323" s="8"/>
      <c r="X323" s="8"/>
      <c r="Y323" s="8"/>
      <c r="Z323" s="8"/>
      <c r="AA323" s="8"/>
      <c r="AB323" s="8"/>
      <c r="AC323" s="8"/>
    </row>
    <row r="324" spans="1:29" x14ac:dyDescent="0.2">
      <c r="A324" s="1">
        <v>319</v>
      </c>
      <c r="B324" s="148" t="s">
        <v>329</v>
      </c>
      <c r="C324" s="1">
        <f>VLOOKUP(B324,TabellenSRG!$B$6:$C$386,2,FALSE)</f>
        <v>319</v>
      </c>
      <c r="D324" s="8"/>
      <c r="E324" s="8"/>
      <c r="F324" s="8"/>
      <c r="G324" s="8"/>
      <c r="H324" s="8"/>
      <c r="I324" s="8"/>
      <c r="J324" s="8"/>
      <c r="K324" s="8"/>
      <c r="L324" s="8"/>
      <c r="M324" s="8"/>
      <c r="N324" s="8"/>
      <c r="O324" s="8"/>
      <c r="P324" s="8"/>
      <c r="Q324" s="8"/>
      <c r="R324" s="8"/>
      <c r="S324" s="8"/>
      <c r="T324" s="8"/>
      <c r="U324" s="8"/>
      <c r="V324" s="8"/>
      <c r="W324" s="8"/>
      <c r="X324" s="8"/>
      <c r="Y324" s="8"/>
      <c r="Z324" s="8"/>
      <c r="AA324" s="8"/>
      <c r="AB324" s="8"/>
      <c r="AC324" s="8"/>
    </row>
    <row r="325" spans="1:29" x14ac:dyDescent="0.2">
      <c r="A325" s="1">
        <v>320</v>
      </c>
      <c r="B325" s="148" t="s">
        <v>330</v>
      </c>
      <c r="C325" s="1">
        <f>VLOOKUP(B325,TabellenSRG!$B$6:$C$386,2,FALSE)</f>
        <v>320</v>
      </c>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row>
    <row r="326" spans="1:29" x14ac:dyDescent="0.2">
      <c r="A326" s="1">
        <v>321</v>
      </c>
      <c r="B326" s="148" t="s">
        <v>331</v>
      </c>
      <c r="C326" s="1">
        <f>VLOOKUP(B326,TabellenSRG!$B$6:$C$386,2,FALSE)</f>
        <v>321</v>
      </c>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row>
    <row r="327" spans="1:29" x14ac:dyDescent="0.2">
      <c r="A327" s="1">
        <v>322</v>
      </c>
      <c r="B327" s="148" t="s">
        <v>332</v>
      </c>
      <c r="C327" s="1">
        <f>VLOOKUP(B327,TabellenSRG!$B$6:$C$386,2,FALSE)</f>
        <v>322</v>
      </c>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row>
    <row r="328" spans="1:29" x14ac:dyDescent="0.2">
      <c r="A328" s="1">
        <v>323</v>
      </c>
      <c r="B328" s="148" t="s">
        <v>333</v>
      </c>
      <c r="C328" s="1">
        <f>VLOOKUP(B328,TabellenSRG!$B$6:$C$386,2,FALSE)</f>
        <v>323</v>
      </c>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row>
    <row r="329" spans="1:29" x14ac:dyDescent="0.2">
      <c r="A329" s="1">
        <v>324</v>
      </c>
      <c r="B329" s="148" t="s">
        <v>334</v>
      </c>
      <c r="C329" s="1">
        <f>VLOOKUP(B329,TabellenSRG!$B$6:$C$386,2,FALSE)</f>
        <v>324</v>
      </c>
      <c r="D329" s="8"/>
      <c r="E329" s="8"/>
      <c r="F329" s="8"/>
      <c r="G329" s="8"/>
      <c r="H329" s="8"/>
      <c r="I329" s="8"/>
      <c r="J329" s="8"/>
      <c r="K329" s="8"/>
      <c r="L329" s="8"/>
      <c r="M329" s="8"/>
      <c r="N329" s="8"/>
      <c r="O329" s="8"/>
      <c r="P329" s="8"/>
      <c r="Q329" s="8"/>
      <c r="R329" s="8"/>
      <c r="S329" s="8"/>
      <c r="T329" s="8"/>
      <c r="U329" s="8"/>
      <c r="V329" s="8"/>
      <c r="W329" s="8"/>
      <c r="X329" s="8"/>
      <c r="Y329" s="8"/>
      <c r="Z329" s="8"/>
      <c r="AA329" s="8"/>
      <c r="AB329" s="8"/>
      <c r="AC329" s="8"/>
    </row>
    <row r="330" spans="1:29" x14ac:dyDescent="0.2">
      <c r="A330" s="1">
        <v>325</v>
      </c>
      <c r="B330" s="148" t="s">
        <v>336</v>
      </c>
      <c r="C330" s="1">
        <f>VLOOKUP(B330,TabellenSRG!$B$6:$C$386,2,FALSE)</f>
        <v>325</v>
      </c>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row>
    <row r="331" spans="1:29" x14ac:dyDescent="0.2">
      <c r="A331" s="1">
        <v>326</v>
      </c>
      <c r="B331" s="148" t="s">
        <v>337</v>
      </c>
      <c r="C331" s="1">
        <f>VLOOKUP(B331,TabellenSRG!$B$6:$C$386,2,FALSE)</f>
        <v>326</v>
      </c>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row>
    <row r="332" spans="1:29" x14ac:dyDescent="0.2">
      <c r="A332" s="1">
        <v>327</v>
      </c>
      <c r="B332" s="148" t="s">
        <v>338</v>
      </c>
      <c r="C332" s="1">
        <f>VLOOKUP(B332,TabellenSRG!$B$6:$C$386,2,FALSE)</f>
        <v>327</v>
      </c>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row>
    <row r="333" spans="1:29" x14ac:dyDescent="0.2">
      <c r="A333" s="1">
        <v>328</v>
      </c>
      <c r="B333" s="148" t="s">
        <v>339</v>
      </c>
      <c r="C333" s="1">
        <f>VLOOKUP(B333,TabellenSRG!$B$6:$C$386,2,FALSE)</f>
        <v>328</v>
      </c>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row>
    <row r="334" spans="1:29" x14ac:dyDescent="0.2">
      <c r="A334" s="1">
        <v>329</v>
      </c>
      <c r="B334" s="148" t="s">
        <v>340</v>
      </c>
      <c r="C334" s="1">
        <f>VLOOKUP(B334,TabellenSRG!$B$6:$C$386,2,FALSE)</f>
        <v>329</v>
      </c>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row>
    <row r="335" spans="1:29" x14ac:dyDescent="0.2">
      <c r="A335" s="1">
        <v>330</v>
      </c>
      <c r="B335" s="148" t="s">
        <v>341</v>
      </c>
      <c r="C335" s="1">
        <f>VLOOKUP(B335,TabellenSRG!$B$6:$C$386,2,FALSE)</f>
        <v>330</v>
      </c>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row>
    <row r="336" spans="1:29" x14ac:dyDescent="0.2">
      <c r="A336" s="1">
        <v>331</v>
      </c>
      <c r="B336" s="148" t="s">
        <v>343</v>
      </c>
      <c r="C336" s="1">
        <f>VLOOKUP(B336,TabellenSRG!$B$6:$C$386,2,FALSE)</f>
        <v>331</v>
      </c>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row>
    <row r="337" spans="1:29" x14ac:dyDescent="0.2">
      <c r="A337" s="1">
        <v>332</v>
      </c>
      <c r="B337" s="148" t="s">
        <v>344</v>
      </c>
      <c r="C337" s="1">
        <f>VLOOKUP(B337,TabellenSRG!$B$6:$C$386,2,FALSE)</f>
        <v>332</v>
      </c>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row>
    <row r="338" spans="1:29" x14ac:dyDescent="0.2">
      <c r="A338" s="1">
        <v>333</v>
      </c>
      <c r="B338" s="148" t="s">
        <v>345</v>
      </c>
      <c r="C338" s="1">
        <f>VLOOKUP(B338,TabellenSRG!$B$6:$C$386,2,FALSE)</f>
        <v>333</v>
      </c>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row>
    <row r="339" spans="1:29" x14ac:dyDescent="0.2">
      <c r="A339" s="1">
        <v>334</v>
      </c>
      <c r="B339" s="148" t="s">
        <v>346</v>
      </c>
      <c r="C339" s="1">
        <f>VLOOKUP(B339,TabellenSRG!$B$6:$C$386,2,FALSE)</f>
        <v>334</v>
      </c>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row>
    <row r="340" spans="1:29" x14ac:dyDescent="0.2">
      <c r="A340" s="1">
        <v>335</v>
      </c>
      <c r="B340" s="148" t="s">
        <v>347</v>
      </c>
      <c r="C340" s="1">
        <f>VLOOKUP(B340,TabellenSRG!$B$6:$C$386,2,FALSE)</f>
        <v>335</v>
      </c>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row>
    <row r="341" spans="1:29" x14ac:dyDescent="0.2">
      <c r="A341" s="1">
        <v>336</v>
      </c>
      <c r="B341" s="148" t="s">
        <v>348</v>
      </c>
      <c r="C341" s="1">
        <f>VLOOKUP(B341,TabellenSRG!$B$6:$C$386,2,FALSE)</f>
        <v>336</v>
      </c>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row>
    <row r="342" spans="1:29" x14ac:dyDescent="0.2">
      <c r="A342" s="1">
        <v>337</v>
      </c>
      <c r="B342" s="148" t="s">
        <v>689</v>
      </c>
      <c r="C342" s="1">
        <f>VLOOKUP(B342,TabellenSRG!$B$6:$C$386,2,FALSE)</f>
        <v>337</v>
      </c>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row>
    <row r="343" spans="1:29" x14ac:dyDescent="0.2">
      <c r="A343" s="1">
        <v>338</v>
      </c>
      <c r="B343" s="148" t="s">
        <v>349</v>
      </c>
      <c r="C343" s="1">
        <f>VLOOKUP(B343,TabellenSRG!$B$6:$C$386,2,FALSE)</f>
        <v>338</v>
      </c>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row>
    <row r="344" spans="1:29" x14ac:dyDescent="0.2">
      <c r="A344" s="1">
        <v>339</v>
      </c>
      <c r="B344" s="148" t="s">
        <v>350</v>
      </c>
      <c r="C344" s="1">
        <f>VLOOKUP(B344,TabellenSRG!$B$6:$C$386,2,FALSE)</f>
        <v>339</v>
      </c>
      <c r="D344" s="8"/>
      <c r="E344" s="8"/>
      <c r="F344" s="8"/>
      <c r="G344" s="8"/>
      <c r="H344" s="8"/>
      <c r="I344" s="8"/>
      <c r="J344" s="8"/>
      <c r="K344" s="8"/>
      <c r="L344" s="8"/>
      <c r="M344" s="8"/>
      <c r="N344" s="8"/>
      <c r="O344" s="8"/>
      <c r="P344" s="8"/>
      <c r="Q344" s="8"/>
      <c r="R344" s="8"/>
      <c r="S344" s="8"/>
      <c r="T344" s="8"/>
      <c r="U344" s="8"/>
      <c r="V344" s="8"/>
      <c r="W344" s="8"/>
      <c r="X344" s="8"/>
      <c r="Y344" s="8"/>
      <c r="Z344" s="8"/>
      <c r="AA344" s="8"/>
      <c r="AB344" s="8"/>
      <c r="AC344" s="8"/>
    </row>
    <row r="345" spans="1:29" x14ac:dyDescent="0.2">
      <c r="A345" s="1">
        <v>340</v>
      </c>
      <c r="B345" s="148" t="s">
        <v>351</v>
      </c>
      <c r="C345" s="1">
        <f>VLOOKUP(B345,TabellenSRG!$B$6:$C$386,2,FALSE)</f>
        <v>340</v>
      </c>
      <c r="D345" s="8"/>
      <c r="E345" s="8"/>
      <c r="F345" s="8"/>
      <c r="G345" s="8"/>
      <c r="H345" s="8"/>
      <c r="I345" s="8"/>
      <c r="J345" s="8"/>
      <c r="K345" s="8"/>
      <c r="L345" s="8"/>
      <c r="M345" s="8"/>
      <c r="N345" s="8"/>
      <c r="O345" s="8"/>
      <c r="P345" s="8"/>
      <c r="Q345" s="8"/>
      <c r="R345" s="8"/>
      <c r="S345" s="8"/>
      <c r="T345" s="8"/>
      <c r="U345" s="8"/>
      <c r="V345" s="8"/>
      <c r="W345" s="8"/>
      <c r="X345" s="8"/>
      <c r="Y345" s="8"/>
      <c r="Z345" s="8"/>
      <c r="AA345" s="8"/>
      <c r="AB345" s="8"/>
      <c r="AC345" s="8"/>
    </row>
    <row r="346" spans="1:29" x14ac:dyDescent="0.2">
      <c r="A346" s="1">
        <v>341</v>
      </c>
      <c r="B346" s="148" t="s">
        <v>352</v>
      </c>
      <c r="C346" s="1">
        <f>VLOOKUP(B346,TabellenSRG!$B$6:$C$386,2,FALSE)</f>
        <v>341</v>
      </c>
      <c r="D346" s="8"/>
      <c r="E346" s="8"/>
      <c r="F346" s="8"/>
      <c r="G346" s="8"/>
      <c r="H346" s="8"/>
      <c r="I346" s="8"/>
      <c r="J346" s="8"/>
      <c r="K346" s="8"/>
      <c r="L346" s="8"/>
      <c r="M346" s="8"/>
      <c r="N346" s="8"/>
      <c r="O346" s="8"/>
      <c r="P346" s="8"/>
      <c r="Q346" s="8"/>
      <c r="R346" s="8"/>
      <c r="S346" s="8"/>
      <c r="T346" s="8"/>
      <c r="U346" s="8"/>
      <c r="V346" s="8"/>
      <c r="W346" s="8"/>
      <c r="X346" s="8"/>
      <c r="Y346" s="8"/>
      <c r="Z346" s="8"/>
      <c r="AA346" s="8"/>
      <c r="AB346" s="8"/>
      <c r="AC346" s="8"/>
    </row>
    <row r="347" spans="1:29" x14ac:dyDescent="0.2">
      <c r="A347" s="1">
        <v>342</v>
      </c>
      <c r="B347" s="148" t="s">
        <v>353</v>
      </c>
      <c r="C347" s="1">
        <f>VLOOKUP(B347,TabellenSRG!$B$6:$C$386,2,FALSE)</f>
        <v>342</v>
      </c>
      <c r="D347" s="8"/>
      <c r="E347" s="8"/>
      <c r="F347" s="8"/>
      <c r="G347" s="8"/>
      <c r="H347" s="8"/>
      <c r="I347" s="8"/>
      <c r="J347" s="8"/>
      <c r="K347" s="8"/>
      <c r="L347" s="8"/>
      <c r="M347" s="8"/>
      <c r="N347" s="8"/>
      <c r="O347" s="8"/>
      <c r="P347" s="8"/>
      <c r="Q347" s="8"/>
      <c r="R347" s="8"/>
      <c r="S347" s="8"/>
      <c r="T347" s="8"/>
      <c r="U347" s="8"/>
      <c r="V347" s="8"/>
      <c r="W347" s="8"/>
      <c r="X347" s="8"/>
      <c r="Y347" s="8"/>
      <c r="Z347" s="8"/>
      <c r="AA347" s="8"/>
      <c r="AB347" s="8"/>
      <c r="AC347" s="8"/>
    </row>
    <row r="348" spans="1:29" x14ac:dyDescent="0.2">
      <c r="A348" s="1">
        <v>343</v>
      </c>
      <c r="B348" s="148" t="s">
        <v>354</v>
      </c>
      <c r="C348" s="1">
        <f>VLOOKUP(B348,TabellenSRG!$B$6:$C$386,2,FALSE)</f>
        <v>343</v>
      </c>
      <c r="D348" s="8"/>
      <c r="E348" s="8"/>
      <c r="F348" s="8"/>
      <c r="G348" s="8"/>
      <c r="H348" s="8"/>
      <c r="I348" s="8"/>
      <c r="J348" s="8"/>
      <c r="K348" s="8"/>
      <c r="L348" s="8"/>
      <c r="M348" s="8"/>
      <c r="N348" s="8"/>
      <c r="O348" s="8"/>
      <c r="P348" s="8"/>
      <c r="Q348" s="8"/>
      <c r="R348" s="8"/>
      <c r="S348" s="8"/>
      <c r="T348" s="8"/>
      <c r="U348" s="8"/>
      <c r="V348" s="8"/>
      <c r="W348" s="8"/>
      <c r="X348" s="8"/>
      <c r="Y348" s="8"/>
      <c r="Z348" s="8"/>
      <c r="AA348" s="8"/>
      <c r="AB348" s="8"/>
      <c r="AC348" s="8"/>
    </row>
    <row r="349" spans="1:29" x14ac:dyDescent="0.2">
      <c r="A349" s="1">
        <v>344</v>
      </c>
      <c r="B349" s="148" t="s">
        <v>355</v>
      </c>
      <c r="C349" s="1">
        <f>VLOOKUP(B349,TabellenSRG!$B$6:$C$386,2,FALSE)</f>
        <v>344</v>
      </c>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row>
    <row r="350" spans="1:29" x14ac:dyDescent="0.2">
      <c r="A350" s="1">
        <v>345</v>
      </c>
      <c r="B350" s="148" t="s">
        <v>356</v>
      </c>
      <c r="C350" s="1">
        <f>VLOOKUP(B350,TabellenSRG!$B$6:$C$386,2,FALSE)</f>
        <v>345</v>
      </c>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row>
    <row r="351" spans="1:29" x14ac:dyDescent="0.2">
      <c r="A351" s="1">
        <v>346</v>
      </c>
      <c r="B351" s="148" t="s">
        <v>357</v>
      </c>
      <c r="C351" s="1">
        <f>VLOOKUP(B351,TabellenSRG!$B$6:$C$386,2,FALSE)</f>
        <v>346</v>
      </c>
      <c r="D351" s="8"/>
      <c r="E351" s="8"/>
      <c r="F351" s="8"/>
      <c r="G351" s="8"/>
      <c r="H351" s="8"/>
      <c r="I351" s="8"/>
      <c r="J351" s="8"/>
      <c r="K351" s="8"/>
      <c r="L351" s="8"/>
      <c r="M351" s="8"/>
      <c r="N351" s="8"/>
      <c r="O351" s="8"/>
      <c r="P351" s="8"/>
      <c r="Q351" s="8"/>
      <c r="R351" s="8"/>
      <c r="S351" s="8"/>
      <c r="T351" s="8"/>
      <c r="U351" s="8"/>
      <c r="V351" s="8"/>
      <c r="W351" s="8"/>
      <c r="X351" s="8"/>
      <c r="Y351" s="8"/>
      <c r="Z351" s="8"/>
      <c r="AA351" s="8"/>
      <c r="AB351" s="8"/>
      <c r="AC351" s="8"/>
    </row>
    <row r="352" spans="1:29" x14ac:dyDescent="0.2">
      <c r="A352" s="1">
        <v>347</v>
      </c>
      <c r="B352" s="148" t="s">
        <v>358</v>
      </c>
      <c r="C352" s="1">
        <f>VLOOKUP(B352,TabellenSRG!$B$6:$C$386,2,FALSE)</f>
        <v>347</v>
      </c>
      <c r="D352" s="8"/>
      <c r="E352" s="8"/>
      <c r="F352" s="8"/>
      <c r="G352" s="8"/>
      <c r="H352" s="8"/>
      <c r="I352" s="8"/>
      <c r="J352" s="8"/>
      <c r="K352" s="8"/>
      <c r="L352" s="8"/>
      <c r="M352" s="8"/>
      <c r="N352" s="8"/>
      <c r="O352" s="8"/>
      <c r="P352" s="8"/>
      <c r="Q352" s="8"/>
      <c r="R352" s="8"/>
      <c r="S352" s="8"/>
      <c r="T352" s="8"/>
      <c r="U352" s="8"/>
      <c r="V352" s="8"/>
      <c r="W352" s="8"/>
      <c r="X352" s="8"/>
      <c r="Y352" s="8"/>
      <c r="Z352" s="8"/>
      <c r="AA352" s="8"/>
      <c r="AB352" s="8"/>
      <c r="AC352" s="8"/>
    </row>
    <row r="353" spans="1:29" x14ac:dyDescent="0.2">
      <c r="A353" s="1">
        <v>348</v>
      </c>
      <c r="B353" s="148" t="s">
        <v>359</v>
      </c>
      <c r="C353" s="1">
        <f>VLOOKUP(B353,TabellenSRG!$B$6:$C$386,2,FALSE)</f>
        <v>348</v>
      </c>
      <c r="D353" s="8"/>
      <c r="E353" s="8"/>
      <c r="F353" s="8"/>
      <c r="G353" s="8"/>
      <c r="H353" s="8"/>
      <c r="I353" s="8"/>
      <c r="J353" s="8"/>
      <c r="K353" s="8"/>
      <c r="L353" s="8"/>
      <c r="M353" s="8"/>
      <c r="N353" s="8"/>
      <c r="O353" s="8"/>
      <c r="P353" s="8"/>
      <c r="Q353" s="8"/>
      <c r="R353" s="8"/>
      <c r="S353" s="8"/>
      <c r="T353" s="8"/>
      <c r="U353" s="8"/>
      <c r="V353" s="8"/>
      <c r="W353" s="8"/>
      <c r="X353" s="8"/>
      <c r="Y353" s="8"/>
      <c r="Z353" s="8"/>
      <c r="AA353" s="8"/>
      <c r="AB353" s="8"/>
      <c r="AC353" s="8"/>
    </row>
    <row r="354" spans="1:29" x14ac:dyDescent="0.2">
      <c r="A354" s="1">
        <v>349</v>
      </c>
      <c r="B354" s="148" t="s">
        <v>360</v>
      </c>
      <c r="C354" s="1">
        <f>VLOOKUP(B354,TabellenSRG!$B$6:$C$386,2,FALSE)</f>
        <v>349</v>
      </c>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row>
    <row r="355" spans="1:29" x14ac:dyDescent="0.2">
      <c r="A355" s="1">
        <v>350</v>
      </c>
      <c r="B355" s="148" t="s">
        <v>690</v>
      </c>
      <c r="C355" s="1">
        <f>VLOOKUP(B355,TabellenSRG!$B$6:$C$386,2,FALSE)</f>
        <v>350</v>
      </c>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row>
    <row r="356" spans="1:29" x14ac:dyDescent="0.2">
      <c r="A356" s="1">
        <v>351</v>
      </c>
      <c r="B356" s="148" t="s">
        <v>361</v>
      </c>
      <c r="C356" s="1">
        <f>VLOOKUP(B356,TabellenSRG!$B$6:$C$386,2,FALSE)</f>
        <v>351</v>
      </c>
      <c r="D356" s="8"/>
      <c r="E356" s="8"/>
      <c r="F356" s="8"/>
      <c r="G356" s="8"/>
      <c r="H356" s="8"/>
      <c r="I356" s="8"/>
      <c r="J356" s="8"/>
      <c r="K356" s="8"/>
      <c r="L356" s="8"/>
      <c r="M356" s="8"/>
      <c r="N356" s="8"/>
      <c r="O356" s="8"/>
      <c r="P356" s="8"/>
      <c r="Q356" s="8"/>
      <c r="R356" s="8"/>
      <c r="S356" s="8"/>
      <c r="T356" s="8"/>
      <c r="U356" s="8"/>
      <c r="V356" s="8"/>
      <c r="W356" s="8"/>
      <c r="X356" s="8"/>
      <c r="Y356" s="8"/>
      <c r="Z356" s="8"/>
      <c r="AA356" s="8"/>
      <c r="AB356" s="8"/>
      <c r="AC356" s="8"/>
    </row>
    <row r="357" spans="1:29" x14ac:dyDescent="0.2">
      <c r="A357" s="1">
        <v>352</v>
      </c>
      <c r="B357" s="148" t="s">
        <v>362</v>
      </c>
      <c r="C357" s="1">
        <f>VLOOKUP(B357,TabellenSRG!$B$6:$C$386,2,FALSE)</f>
        <v>352</v>
      </c>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row>
    <row r="358" spans="1:29" x14ac:dyDescent="0.2">
      <c r="A358" s="1">
        <v>353</v>
      </c>
      <c r="B358" s="148" t="s">
        <v>363</v>
      </c>
      <c r="C358" s="1">
        <f>VLOOKUP(B358,TabellenSRG!$B$6:$C$386,2,FALSE)</f>
        <v>353</v>
      </c>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row>
    <row r="359" spans="1:29" x14ac:dyDescent="0.2">
      <c r="A359" s="1">
        <v>354</v>
      </c>
      <c r="B359" s="148" t="s">
        <v>364</v>
      </c>
      <c r="C359" s="1">
        <f>VLOOKUP(B359,TabellenSRG!$B$6:$C$386,2,FALSE)</f>
        <v>354</v>
      </c>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row>
    <row r="360" spans="1:29" x14ac:dyDescent="0.2">
      <c r="A360" s="1">
        <v>355</v>
      </c>
      <c r="B360" s="148" t="s">
        <v>365</v>
      </c>
      <c r="C360" s="1">
        <f>VLOOKUP(B360,TabellenSRG!$B$6:$C$386,2,FALSE)</f>
        <v>355</v>
      </c>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row>
    <row r="361" spans="1:29" x14ac:dyDescent="0.2">
      <c r="A361" s="1">
        <v>356</v>
      </c>
      <c r="B361" s="148" t="s">
        <v>366</v>
      </c>
      <c r="C361" s="1">
        <f>VLOOKUP(B361,TabellenSRG!$B$6:$C$386,2,FALSE)</f>
        <v>356</v>
      </c>
      <c r="D361" s="8"/>
      <c r="E361" s="8"/>
      <c r="F361" s="8"/>
      <c r="G361" s="8"/>
      <c r="H361" s="8"/>
      <c r="I361" s="8"/>
      <c r="J361" s="8"/>
      <c r="K361" s="8"/>
      <c r="L361" s="8"/>
      <c r="M361" s="8"/>
      <c r="N361" s="8"/>
      <c r="O361" s="8"/>
      <c r="P361" s="8"/>
      <c r="Q361" s="8"/>
      <c r="R361" s="8"/>
      <c r="S361" s="8"/>
      <c r="T361" s="8"/>
      <c r="U361" s="8"/>
      <c r="V361" s="8"/>
      <c r="W361" s="8"/>
      <c r="X361" s="8"/>
      <c r="Y361" s="8"/>
      <c r="Z361" s="8"/>
      <c r="AA361" s="8"/>
      <c r="AB361" s="8"/>
      <c r="AC361" s="8"/>
    </row>
    <row r="362" spans="1:29" x14ac:dyDescent="0.2">
      <c r="A362" s="1">
        <v>357</v>
      </c>
      <c r="B362" s="148" t="s">
        <v>367</v>
      </c>
      <c r="C362" s="1">
        <f>VLOOKUP(B362,TabellenSRG!$B$6:$C$386,2,FALSE)</f>
        <v>357</v>
      </c>
      <c r="D362" s="8"/>
      <c r="E362" s="8"/>
      <c r="F362" s="8"/>
      <c r="G362" s="8"/>
      <c r="H362" s="8"/>
      <c r="I362" s="8"/>
      <c r="J362" s="8"/>
      <c r="K362" s="8"/>
      <c r="L362" s="8"/>
      <c r="M362" s="8"/>
      <c r="N362" s="8"/>
      <c r="O362" s="8"/>
      <c r="P362" s="8"/>
      <c r="Q362" s="8"/>
      <c r="R362" s="8"/>
      <c r="S362" s="8"/>
      <c r="T362" s="8"/>
      <c r="U362" s="8"/>
      <c r="V362" s="8"/>
      <c r="W362" s="8"/>
      <c r="X362" s="8"/>
      <c r="Y362" s="8"/>
      <c r="Z362" s="8"/>
      <c r="AA362" s="8"/>
      <c r="AB362" s="8"/>
      <c r="AC362" s="8"/>
    </row>
    <row r="363" spans="1:29" x14ac:dyDescent="0.2">
      <c r="A363" s="1">
        <v>358</v>
      </c>
      <c r="B363" s="148" t="s">
        <v>368</v>
      </c>
      <c r="C363" s="1">
        <f>VLOOKUP(B363,TabellenSRG!$B$6:$C$386,2,FALSE)</f>
        <v>358</v>
      </c>
      <c r="D363" s="8"/>
      <c r="E363" s="8"/>
      <c r="F363" s="8"/>
      <c r="G363" s="8"/>
      <c r="H363" s="8"/>
      <c r="I363" s="8"/>
      <c r="J363" s="8"/>
      <c r="K363" s="8"/>
      <c r="L363" s="8"/>
      <c r="M363" s="8"/>
      <c r="N363" s="8"/>
      <c r="O363" s="8"/>
      <c r="P363" s="8"/>
      <c r="Q363" s="8"/>
      <c r="R363" s="8"/>
      <c r="S363" s="8"/>
      <c r="T363" s="8"/>
      <c r="U363" s="8"/>
      <c r="V363" s="8"/>
      <c r="W363" s="8"/>
      <c r="X363" s="8"/>
      <c r="Y363" s="8"/>
      <c r="Z363" s="8"/>
      <c r="AA363" s="8"/>
      <c r="AB363" s="8"/>
      <c r="AC363" s="8"/>
    </row>
    <row r="364" spans="1:29" x14ac:dyDescent="0.2">
      <c r="A364" s="1">
        <v>359</v>
      </c>
      <c r="B364" s="148" t="s">
        <v>369</v>
      </c>
      <c r="C364" s="1">
        <f>VLOOKUP(B364,TabellenSRG!$B$6:$C$386,2,FALSE)</f>
        <v>359</v>
      </c>
      <c r="D364" s="8"/>
      <c r="E364" s="8"/>
      <c r="F364" s="8"/>
      <c r="G364" s="8"/>
      <c r="H364" s="8"/>
      <c r="I364" s="8"/>
      <c r="J364" s="8"/>
      <c r="K364" s="8"/>
      <c r="L364" s="8"/>
      <c r="M364" s="8"/>
      <c r="N364" s="8"/>
      <c r="O364" s="8"/>
      <c r="P364" s="8"/>
      <c r="Q364" s="8"/>
      <c r="R364" s="8"/>
      <c r="S364" s="8"/>
      <c r="T364" s="8"/>
      <c r="U364" s="8"/>
      <c r="V364" s="8"/>
      <c r="W364" s="8"/>
      <c r="X364" s="8"/>
      <c r="Y364" s="8"/>
      <c r="Z364" s="8"/>
      <c r="AA364" s="8"/>
      <c r="AB364" s="8"/>
      <c r="AC364" s="8"/>
    </row>
    <row r="365" spans="1:29" x14ac:dyDescent="0.2">
      <c r="A365" s="1">
        <v>360</v>
      </c>
      <c r="B365" s="148" t="s">
        <v>370</v>
      </c>
      <c r="C365" s="1">
        <f>VLOOKUP(B365,TabellenSRG!$B$6:$C$386,2,FALSE)</f>
        <v>360</v>
      </c>
      <c r="D365" s="8"/>
      <c r="E365" s="8"/>
      <c r="F365" s="8"/>
      <c r="G365" s="8"/>
      <c r="H365" s="8"/>
      <c r="I365" s="8"/>
      <c r="J365" s="8"/>
      <c r="K365" s="8"/>
      <c r="L365" s="8"/>
      <c r="M365" s="8"/>
      <c r="N365" s="8"/>
      <c r="O365" s="8"/>
      <c r="P365" s="8"/>
      <c r="Q365" s="8"/>
      <c r="R365" s="8"/>
      <c r="S365" s="8"/>
      <c r="T365" s="8"/>
      <c r="U365" s="8"/>
      <c r="V365" s="8"/>
      <c r="W365" s="8"/>
      <c r="X365" s="8"/>
      <c r="Y365" s="8"/>
      <c r="Z365" s="8"/>
      <c r="AA365" s="8"/>
      <c r="AB365" s="8"/>
      <c r="AC365" s="8"/>
    </row>
    <row r="366" spans="1:29" x14ac:dyDescent="0.2">
      <c r="A366" s="1">
        <v>361</v>
      </c>
      <c r="B366" s="148" t="s">
        <v>371</v>
      </c>
      <c r="C366" s="1">
        <f>VLOOKUP(B366,TabellenSRG!$B$6:$C$386,2,FALSE)</f>
        <v>361</v>
      </c>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row>
    <row r="367" spans="1:29" x14ac:dyDescent="0.2">
      <c r="A367" s="1">
        <v>362</v>
      </c>
      <c r="B367" s="148" t="s">
        <v>372</v>
      </c>
      <c r="C367" s="1">
        <f>VLOOKUP(B367,TabellenSRG!$B$6:$C$386,2,FALSE)</f>
        <v>362</v>
      </c>
      <c r="D367" s="8"/>
      <c r="E367" s="8"/>
      <c r="F367" s="8"/>
      <c r="G367" s="8"/>
      <c r="H367" s="8"/>
      <c r="I367" s="8"/>
      <c r="J367" s="8"/>
      <c r="K367" s="8"/>
      <c r="L367" s="8"/>
      <c r="M367" s="8"/>
      <c r="N367" s="8"/>
      <c r="O367" s="8"/>
      <c r="P367" s="8"/>
      <c r="Q367" s="8"/>
      <c r="R367" s="8"/>
      <c r="S367" s="8"/>
      <c r="T367" s="8"/>
      <c r="U367" s="8"/>
      <c r="V367" s="8"/>
      <c r="W367" s="8"/>
      <c r="X367" s="8"/>
      <c r="Y367" s="8"/>
      <c r="Z367" s="8"/>
      <c r="AA367" s="8"/>
      <c r="AB367" s="8"/>
      <c r="AC367" s="8"/>
    </row>
    <row r="368" spans="1:29" x14ac:dyDescent="0.2">
      <c r="A368" s="1">
        <v>363</v>
      </c>
      <c r="B368" s="148" t="s">
        <v>373</v>
      </c>
      <c r="C368" s="1">
        <f>VLOOKUP(B368,TabellenSRG!$B$6:$C$386,2,FALSE)</f>
        <v>363</v>
      </c>
      <c r="D368" s="8"/>
      <c r="E368" s="8"/>
      <c r="F368" s="8"/>
      <c r="G368" s="8"/>
      <c r="H368" s="8"/>
      <c r="I368" s="8"/>
      <c r="J368" s="8"/>
      <c r="K368" s="8"/>
      <c r="L368" s="8"/>
      <c r="M368" s="8"/>
      <c r="N368" s="8"/>
      <c r="O368" s="8"/>
      <c r="P368" s="8"/>
      <c r="Q368" s="8"/>
      <c r="R368" s="8"/>
      <c r="S368" s="8"/>
      <c r="T368" s="8"/>
      <c r="U368" s="8"/>
      <c r="V368" s="8"/>
      <c r="W368" s="8"/>
      <c r="X368" s="8"/>
      <c r="Y368" s="8"/>
      <c r="Z368" s="8"/>
      <c r="AA368" s="8"/>
      <c r="AB368" s="8"/>
      <c r="AC368" s="8"/>
    </row>
    <row r="369" spans="1:29" x14ac:dyDescent="0.2">
      <c r="A369" s="1">
        <v>364</v>
      </c>
      <c r="B369" s="148" t="s">
        <v>374</v>
      </c>
      <c r="C369" s="1">
        <f>VLOOKUP(B369,TabellenSRG!$B$6:$C$386,2,FALSE)</f>
        <v>364</v>
      </c>
      <c r="D369" s="8"/>
      <c r="E369" s="8"/>
      <c r="F369" s="8"/>
      <c r="G369" s="8"/>
      <c r="H369" s="8"/>
      <c r="I369" s="8"/>
      <c r="J369" s="8"/>
      <c r="K369" s="8"/>
      <c r="L369" s="8"/>
      <c r="M369" s="8"/>
      <c r="N369" s="8"/>
      <c r="O369" s="8"/>
      <c r="P369" s="8"/>
      <c r="Q369" s="8"/>
      <c r="R369" s="8"/>
      <c r="S369" s="8"/>
      <c r="T369" s="8"/>
      <c r="U369" s="8"/>
      <c r="V369" s="8"/>
      <c r="W369" s="8"/>
      <c r="X369" s="8"/>
      <c r="Y369" s="8"/>
      <c r="Z369" s="8"/>
      <c r="AA369" s="8"/>
      <c r="AB369" s="8"/>
      <c r="AC369" s="8"/>
    </row>
    <row r="370" spans="1:29" x14ac:dyDescent="0.2">
      <c r="A370" s="1">
        <v>365</v>
      </c>
      <c r="B370" s="148" t="s">
        <v>375</v>
      </c>
      <c r="C370" s="1">
        <f>VLOOKUP(B370,TabellenSRG!$B$6:$C$386,2,FALSE)</f>
        <v>365</v>
      </c>
      <c r="D370" s="8"/>
      <c r="E370" s="8"/>
      <c r="F370" s="8"/>
      <c r="G370" s="8"/>
      <c r="H370" s="8"/>
      <c r="I370" s="8"/>
      <c r="J370" s="8"/>
      <c r="K370" s="8"/>
      <c r="L370" s="8"/>
      <c r="M370" s="8"/>
      <c r="N370" s="8"/>
      <c r="O370" s="8"/>
      <c r="P370" s="8"/>
      <c r="Q370" s="8"/>
      <c r="R370" s="8"/>
      <c r="S370" s="8"/>
      <c r="T370" s="8"/>
      <c r="U370" s="8"/>
      <c r="V370" s="8"/>
      <c r="W370" s="8"/>
      <c r="X370" s="8"/>
      <c r="Y370" s="8"/>
      <c r="Z370" s="8"/>
      <c r="AA370" s="8"/>
      <c r="AB370" s="8"/>
      <c r="AC370" s="8"/>
    </row>
    <row r="371" spans="1:29" x14ac:dyDescent="0.2">
      <c r="A371" s="1">
        <v>366</v>
      </c>
      <c r="B371" s="148" t="s">
        <v>376</v>
      </c>
      <c r="C371" s="1">
        <f>VLOOKUP(B371,TabellenSRG!$B$6:$C$386,2,FALSE)</f>
        <v>366</v>
      </c>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row>
    <row r="372" spans="1:29" x14ac:dyDescent="0.2">
      <c r="A372" s="1">
        <v>367</v>
      </c>
      <c r="B372" s="148" t="s">
        <v>377</v>
      </c>
      <c r="C372" s="1">
        <f>VLOOKUP(B372,TabellenSRG!$B$6:$C$386,2,FALSE)</f>
        <v>367</v>
      </c>
      <c r="D372" s="8"/>
      <c r="E372" s="8"/>
      <c r="F372" s="8"/>
      <c r="G372" s="8"/>
      <c r="H372" s="8"/>
      <c r="I372" s="8"/>
      <c r="J372" s="8"/>
      <c r="K372" s="8"/>
      <c r="L372" s="8"/>
      <c r="M372" s="8"/>
      <c r="N372" s="8"/>
      <c r="O372" s="8"/>
      <c r="P372" s="8"/>
      <c r="Q372" s="8"/>
      <c r="R372" s="8"/>
      <c r="S372" s="8"/>
      <c r="T372" s="8"/>
      <c r="U372" s="8"/>
      <c r="V372" s="8"/>
      <c r="W372" s="8"/>
      <c r="X372" s="8"/>
      <c r="Y372" s="8"/>
      <c r="Z372" s="8"/>
      <c r="AA372" s="8"/>
      <c r="AB372" s="8"/>
      <c r="AC372" s="8"/>
    </row>
    <row r="373" spans="1:29" x14ac:dyDescent="0.2">
      <c r="A373" s="1">
        <v>368</v>
      </c>
      <c r="B373" s="148" t="s">
        <v>378</v>
      </c>
      <c r="C373" s="1">
        <f>VLOOKUP(B373,TabellenSRG!$B$6:$C$386,2,FALSE)</f>
        <v>368</v>
      </c>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row>
    <row r="374" spans="1:29" x14ac:dyDescent="0.2">
      <c r="A374" s="1">
        <v>369</v>
      </c>
      <c r="B374" s="148" t="s">
        <v>379</v>
      </c>
      <c r="C374" s="1">
        <f>VLOOKUP(B374,TabellenSRG!$B$6:$C$386,2,FALSE)</f>
        <v>369</v>
      </c>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row>
    <row r="375" spans="1:29" x14ac:dyDescent="0.2">
      <c r="A375" s="1">
        <v>370</v>
      </c>
      <c r="B375" s="148" t="s">
        <v>380</v>
      </c>
      <c r="C375" s="1">
        <f>VLOOKUP(B375,TabellenSRG!$B$6:$C$386,2,FALSE)</f>
        <v>370</v>
      </c>
      <c r="D375" s="8"/>
      <c r="E375" s="8"/>
      <c r="F375" s="8"/>
      <c r="G375" s="8"/>
      <c r="H375" s="8"/>
      <c r="I375" s="8"/>
      <c r="J375" s="8"/>
      <c r="K375" s="8"/>
      <c r="L375" s="8"/>
      <c r="M375" s="8"/>
      <c r="N375" s="8"/>
      <c r="O375" s="8"/>
      <c r="P375" s="8"/>
      <c r="Q375" s="8"/>
      <c r="R375" s="8"/>
      <c r="S375" s="8"/>
      <c r="T375" s="8"/>
      <c r="U375" s="8"/>
      <c r="V375" s="8"/>
      <c r="W375" s="8"/>
      <c r="X375" s="8"/>
      <c r="Y375" s="8"/>
      <c r="Z375" s="8"/>
      <c r="AA375" s="8"/>
      <c r="AB375" s="8"/>
      <c r="AC375" s="8"/>
    </row>
    <row r="376" spans="1:29" x14ac:dyDescent="0.2">
      <c r="A376" s="1">
        <v>371</v>
      </c>
      <c r="B376" s="148" t="s">
        <v>381</v>
      </c>
      <c r="C376" s="1">
        <f>VLOOKUP(B376,TabellenSRG!$B$6:$C$386,2,FALSE)</f>
        <v>371</v>
      </c>
      <c r="D376" s="8"/>
      <c r="E376" s="8"/>
      <c r="F376" s="8"/>
      <c r="G376" s="8"/>
      <c r="H376" s="8"/>
      <c r="I376" s="8"/>
      <c r="J376" s="8"/>
      <c r="K376" s="8"/>
      <c r="L376" s="8"/>
      <c r="M376" s="8"/>
      <c r="N376" s="8"/>
      <c r="O376" s="8"/>
      <c r="P376" s="8"/>
      <c r="Q376" s="8"/>
      <c r="R376" s="8"/>
      <c r="S376" s="8"/>
      <c r="T376" s="8"/>
      <c r="U376" s="8"/>
      <c r="V376" s="8"/>
      <c r="W376" s="8"/>
      <c r="X376" s="8"/>
      <c r="Y376" s="8"/>
      <c r="Z376" s="8"/>
      <c r="AA376" s="8"/>
      <c r="AB376" s="8"/>
      <c r="AC376" s="8"/>
    </row>
    <row r="377" spans="1:29" x14ac:dyDescent="0.2">
      <c r="A377" s="1">
        <v>372</v>
      </c>
      <c r="B377" s="148" t="s">
        <v>382</v>
      </c>
      <c r="C377" s="1">
        <f>VLOOKUP(B377,TabellenSRG!$B$6:$C$386,2,FALSE)</f>
        <v>372</v>
      </c>
      <c r="D377" s="8"/>
      <c r="E377" s="8"/>
      <c r="F377" s="8"/>
      <c r="G377" s="8"/>
      <c r="H377" s="8"/>
      <c r="I377" s="8"/>
      <c r="J377" s="8"/>
      <c r="K377" s="8"/>
      <c r="L377" s="8"/>
      <c r="M377" s="8"/>
      <c r="N377" s="8"/>
      <c r="O377" s="8"/>
      <c r="P377" s="8"/>
      <c r="Q377" s="8"/>
      <c r="R377" s="8"/>
      <c r="S377" s="8"/>
      <c r="T377" s="8"/>
      <c r="U377" s="8"/>
      <c r="V377" s="8"/>
      <c r="W377" s="8"/>
      <c r="X377" s="8"/>
      <c r="Y377" s="8"/>
      <c r="Z377" s="8"/>
      <c r="AA377" s="8"/>
      <c r="AB377" s="8"/>
      <c r="AC377" s="8"/>
    </row>
    <row r="378" spans="1:29" x14ac:dyDescent="0.2">
      <c r="A378" s="1">
        <v>373</v>
      </c>
      <c r="B378" s="148" t="s">
        <v>383</v>
      </c>
      <c r="C378" s="1">
        <f>VLOOKUP(B378,TabellenSRG!$B$6:$C$386,2,FALSE)</f>
        <v>373</v>
      </c>
      <c r="D378" s="8"/>
      <c r="E378" s="8"/>
      <c r="F378" s="8"/>
      <c r="G378" s="8"/>
      <c r="H378" s="8"/>
      <c r="I378" s="8"/>
      <c r="J378" s="8"/>
      <c r="K378" s="8"/>
      <c r="L378" s="8"/>
      <c r="M378" s="8"/>
      <c r="N378" s="8"/>
      <c r="O378" s="8"/>
      <c r="P378" s="8"/>
      <c r="Q378" s="8"/>
      <c r="R378" s="8"/>
      <c r="S378" s="8"/>
      <c r="T378" s="8"/>
      <c r="U378" s="8"/>
      <c r="V378" s="8"/>
      <c r="W378" s="8"/>
      <c r="X378" s="8"/>
      <c r="Y378" s="8"/>
      <c r="Z378" s="8"/>
      <c r="AA378" s="8"/>
      <c r="AB378" s="8"/>
      <c r="AC378" s="8"/>
    </row>
    <row r="379" spans="1:29" x14ac:dyDescent="0.2">
      <c r="A379" s="1">
        <v>374</v>
      </c>
      <c r="B379" s="148" t="s">
        <v>384</v>
      </c>
      <c r="C379" s="1">
        <f>VLOOKUP(B379,TabellenSRG!$B$6:$C$386,2,FALSE)</f>
        <v>374</v>
      </c>
      <c r="D379" s="8"/>
      <c r="E379" s="8"/>
      <c r="F379" s="8"/>
      <c r="G379" s="8"/>
      <c r="H379" s="8"/>
      <c r="I379" s="8"/>
      <c r="J379" s="8"/>
      <c r="K379" s="8"/>
      <c r="L379" s="8"/>
      <c r="M379" s="8"/>
      <c r="N379" s="8"/>
      <c r="O379" s="8"/>
      <c r="P379" s="8"/>
      <c r="Q379" s="8"/>
      <c r="R379" s="8"/>
      <c r="S379" s="8"/>
      <c r="T379" s="8"/>
      <c r="U379" s="8"/>
      <c r="V379" s="8"/>
      <c r="W379" s="8"/>
      <c r="X379" s="8"/>
      <c r="Y379" s="8"/>
      <c r="Z379" s="8"/>
      <c r="AA379" s="8"/>
      <c r="AB379" s="8"/>
      <c r="AC379" s="8"/>
    </row>
    <row r="380" spans="1:29" x14ac:dyDescent="0.2">
      <c r="A380" s="1">
        <v>375</v>
      </c>
      <c r="B380" s="148" t="s">
        <v>385</v>
      </c>
      <c r="C380" s="1">
        <f>VLOOKUP(B380,TabellenSRG!$B$6:$C$386,2,FALSE)</f>
        <v>375</v>
      </c>
      <c r="D380" s="8"/>
      <c r="E380" s="8"/>
      <c r="F380" s="8"/>
      <c r="G380" s="8"/>
      <c r="H380" s="8"/>
      <c r="I380" s="8"/>
      <c r="J380" s="8"/>
      <c r="K380" s="8"/>
      <c r="L380" s="8"/>
      <c r="M380" s="8"/>
      <c r="N380" s="8"/>
      <c r="O380" s="8"/>
      <c r="P380" s="8"/>
      <c r="Q380" s="8"/>
      <c r="R380" s="8"/>
      <c r="S380" s="8"/>
      <c r="T380" s="8"/>
      <c r="U380" s="8"/>
      <c r="V380" s="8"/>
      <c r="W380" s="8"/>
      <c r="X380" s="8"/>
      <c r="Y380" s="8"/>
      <c r="Z380" s="8"/>
      <c r="AA380" s="8"/>
      <c r="AB380" s="8"/>
      <c r="AC380" s="8"/>
    </row>
    <row r="381" spans="1:29" x14ac:dyDescent="0.2">
      <c r="A381" s="1">
        <v>376</v>
      </c>
      <c r="B381" s="148" t="s">
        <v>386</v>
      </c>
      <c r="C381" s="1">
        <f>VLOOKUP(B381,TabellenSRG!$B$6:$C$386,2,FALSE)</f>
        <v>376</v>
      </c>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row>
    <row r="382" spans="1:29" x14ac:dyDescent="0.2">
      <c r="A382" s="1">
        <v>377</v>
      </c>
      <c r="B382" s="148" t="s">
        <v>387</v>
      </c>
      <c r="C382" s="1">
        <f>VLOOKUP(B382,TabellenSRG!$B$6:$C$386,2,FALSE)</f>
        <v>377</v>
      </c>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row>
    <row r="383" spans="1:29" x14ac:dyDescent="0.2">
      <c r="A383" s="1">
        <v>378</v>
      </c>
      <c r="B383" s="148" t="s">
        <v>388</v>
      </c>
      <c r="C383" s="1">
        <f>VLOOKUP(B383,TabellenSRG!$B$6:$C$386,2,FALSE)</f>
        <v>378</v>
      </c>
      <c r="D383" s="8"/>
      <c r="E383" s="8"/>
      <c r="F383" s="8"/>
      <c r="G383" s="8"/>
      <c r="H383" s="8"/>
      <c r="I383" s="8"/>
      <c r="J383" s="8"/>
      <c r="K383" s="8"/>
      <c r="L383" s="8"/>
      <c r="M383" s="8"/>
      <c r="N383" s="8"/>
      <c r="O383" s="8"/>
      <c r="P383" s="8"/>
      <c r="Q383" s="8"/>
      <c r="R383" s="8"/>
      <c r="S383" s="8"/>
      <c r="T383" s="8"/>
      <c r="U383" s="8"/>
      <c r="V383" s="8"/>
      <c r="W383" s="8"/>
      <c r="X383" s="8"/>
      <c r="Y383" s="8"/>
      <c r="Z383" s="8"/>
      <c r="AA383" s="8"/>
      <c r="AB383" s="8"/>
      <c r="AC383" s="8"/>
    </row>
    <row r="384" spans="1:29" x14ac:dyDescent="0.2">
      <c r="A384" s="1">
        <v>379</v>
      </c>
      <c r="B384" s="148" t="s">
        <v>389</v>
      </c>
      <c r="C384" s="1">
        <f>VLOOKUP(B384,TabellenSRG!$B$6:$C$386,2,FALSE)</f>
        <v>379</v>
      </c>
      <c r="D384" s="8"/>
      <c r="E384" s="8"/>
      <c r="F384" s="8"/>
      <c r="G384" s="8"/>
      <c r="H384" s="8"/>
      <c r="I384" s="8"/>
      <c r="J384" s="8"/>
      <c r="K384" s="8"/>
      <c r="L384" s="8"/>
      <c r="M384" s="8"/>
      <c r="N384" s="8"/>
      <c r="O384" s="8"/>
      <c r="P384" s="8"/>
      <c r="Q384" s="8"/>
      <c r="R384" s="8"/>
      <c r="S384" s="8"/>
      <c r="T384" s="8"/>
      <c r="U384" s="8"/>
      <c r="V384" s="8"/>
      <c r="W384" s="8"/>
      <c r="X384" s="8"/>
      <c r="Y384" s="8"/>
      <c r="Z384" s="8"/>
      <c r="AA384" s="8"/>
      <c r="AB384" s="8"/>
      <c r="AC384" s="8"/>
    </row>
    <row r="385" spans="1:29" x14ac:dyDescent="0.2">
      <c r="A385" s="1">
        <v>380</v>
      </c>
      <c r="B385" s="148" t="s">
        <v>390</v>
      </c>
      <c r="C385" s="1">
        <f>VLOOKUP(B385,TabellenSRG!$B$6:$C$386,2,FALSE)</f>
        <v>380</v>
      </c>
      <c r="D385" s="8"/>
      <c r="E385" s="8"/>
      <c r="F385" s="8"/>
      <c r="G385" s="8"/>
      <c r="H385" s="8"/>
      <c r="I385" s="8"/>
      <c r="J385" s="8"/>
      <c r="K385" s="8"/>
      <c r="L385" s="8"/>
      <c r="M385" s="8"/>
      <c r="N385" s="8"/>
      <c r="O385" s="8"/>
      <c r="P385" s="8"/>
      <c r="Q385" s="8"/>
      <c r="R385" s="8"/>
      <c r="S385" s="8"/>
      <c r="T385" s="8"/>
      <c r="U385" s="8"/>
      <c r="V385" s="8"/>
      <c r="W385" s="8"/>
      <c r="X385" s="8"/>
      <c r="Y385" s="8"/>
      <c r="Z385" s="8"/>
      <c r="AA385" s="8"/>
      <c r="AB385" s="8"/>
      <c r="AC385" s="8"/>
    </row>
    <row r="386" spans="1:29" x14ac:dyDescent="0.2">
      <c r="A386" s="1">
        <v>381</v>
      </c>
      <c r="B386" s="148" t="s">
        <v>391</v>
      </c>
      <c r="C386" s="1">
        <f>VLOOKUP(B386,TabellenSRG!$B$6:$C$386,2,FALSE)</f>
        <v>381</v>
      </c>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row>
  </sheetData>
  <mergeCells count="8">
    <mergeCell ref="AT9:AW9"/>
    <mergeCell ref="AL40:AX40"/>
    <mergeCell ref="AE61:AE64"/>
    <mergeCell ref="AE65:AE73"/>
    <mergeCell ref="AE77:AE88"/>
    <mergeCell ref="AH9:AK9"/>
    <mergeCell ref="AL9:AO9"/>
    <mergeCell ref="AP9:AS9"/>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
  <dimension ref="A1:B392"/>
  <sheetViews>
    <sheetView workbookViewId="0">
      <selection activeCell="D28" sqref="D28"/>
    </sheetView>
  </sheetViews>
  <sheetFormatPr defaultRowHeight="12.75" x14ac:dyDescent="0.2"/>
  <cols>
    <col min="1" max="1" width="28.85546875" style="36" bestFit="1" customWidth="1"/>
    <col min="2" max="2" width="14" bestFit="1" customWidth="1"/>
  </cols>
  <sheetData>
    <row r="1" spans="1:2" x14ac:dyDescent="0.2">
      <c r="A1" s="4"/>
      <c r="B1" s="4"/>
    </row>
    <row r="2" spans="1:2" x14ac:dyDescent="0.2">
      <c r="A2" s="7"/>
      <c r="B2" s="147"/>
    </row>
    <row r="3" spans="1:2" x14ac:dyDescent="0.2">
      <c r="A3" s="7"/>
      <c r="B3" s="147"/>
    </row>
    <row r="4" spans="1:2" x14ac:dyDescent="0.2">
      <c r="A4" s="7"/>
      <c r="B4" s="147"/>
    </row>
    <row r="5" spans="1:2" x14ac:dyDescent="0.2">
      <c r="A5" s="7"/>
      <c r="B5" s="147"/>
    </row>
    <row r="6" spans="1:2" x14ac:dyDescent="0.2">
      <c r="A6" s="7"/>
      <c r="B6" s="147"/>
    </row>
    <row r="7" spans="1:2" x14ac:dyDescent="0.2">
      <c r="A7" s="7"/>
      <c r="B7" s="147"/>
    </row>
    <row r="8" spans="1:2" x14ac:dyDescent="0.2">
      <c r="A8" s="7"/>
      <c r="B8" s="147"/>
    </row>
    <row r="9" spans="1:2" x14ac:dyDescent="0.2">
      <c r="A9" s="7"/>
      <c r="B9" s="147"/>
    </row>
    <row r="10" spans="1:2" x14ac:dyDescent="0.2">
      <c r="A10" s="7"/>
      <c r="B10" s="147"/>
    </row>
    <row r="11" spans="1:2" x14ac:dyDescent="0.2">
      <c r="A11" s="7"/>
      <c r="B11" s="147"/>
    </row>
    <row r="12" spans="1:2" x14ac:dyDescent="0.2">
      <c r="A12" s="7"/>
      <c r="B12" s="147"/>
    </row>
    <row r="13" spans="1:2" x14ac:dyDescent="0.2">
      <c r="A13" s="7"/>
      <c r="B13" s="147"/>
    </row>
    <row r="14" spans="1:2" x14ac:dyDescent="0.2">
      <c r="A14" s="7"/>
      <c r="B14" s="147"/>
    </row>
    <row r="15" spans="1:2" x14ac:dyDescent="0.2">
      <c r="A15" s="7"/>
      <c r="B15" s="147"/>
    </row>
    <row r="16" spans="1:2" x14ac:dyDescent="0.2">
      <c r="A16" s="7"/>
      <c r="B16" s="147"/>
    </row>
    <row r="17" spans="1:2" x14ac:dyDescent="0.2">
      <c r="A17" s="7"/>
      <c r="B17" s="147"/>
    </row>
    <row r="18" spans="1:2" x14ac:dyDescent="0.2">
      <c r="A18" s="7"/>
      <c r="B18" s="147"/>
    </row>
    <row r="19" spans="1:2" x14ac:dyDescent="0.2">
      <c r="A19" s="7"/>
      <c r="B19" s="147"/>
    </row>
    <row r="20" spans="1:2" x14ac:dyDescent="0.2">
      <c r="A20" s="7"/>
      <c r="B20" s="147"/>
    </row>
    <row r="21" spans="1:2" x14ac:dyDescent="0.2">
      <c r="A21" s="7"/>
      <c r="B21" s="147"/>
    </row>
    <row r="22" spans="1:2" x14ac:dyDescent="0.2">
      <c r="A22" s="7"/>
      <c r="B22" s="147"/>
    </row>
    <row r="23" spans="1:2" x14ac:dyDescent="0.2">
      <c r="A23" s="7"/>
      <c r="B23" s="147"/>
    </row>
    <row r="24" spans="1:2" x14ac:dyDescent="0.2">
      <c r="A24" s="7"/>
      <c r="B24" s="147"/>
    </row>
    <row r="25" spans="1:2" x14ac:dyDescent="0.2">
      <c r="A25" s="7"/>
      <c r="B25" s="147"/>
    </row>
    <row r="26" spans="1:2" x14ac:dyDescent="0.2">
      <c r="A26" s="7"/>
      <c r="B26" s="147"/>
    </row>
    <row r="27" spans="1:2" x14ac:dyDescent="0.2">
      <c r="A27" s="7"/>
      <c r="B27" s="147"/>
    </row>
    <row r="28" spans="1:2" x14ac:dyDescent="0.2">
      <c r="A28" s="7"/>
      <c r="B28" s="147"/>
    </row>
    <row r="29" spans="1:2" x14ac:dyDescent="0.2">
      <c r="A29" s="7"/>
      <c r="B29" s="147"/>
    </row>
    <row r="30" spans="1:2" x14ac:dyDescent="0.2">
      <c r="A30" s="7"/>
      <c r="B30" s="147"/>
    </row>
    <row r="31" spans="1:2" x14ac:dyDescent="0.2">
      <c r="A31" s="7"/>
      <c r="B31" s="147"/>
    </row>
    <row r="32" spans="1:2" x14ac:dyDescent="0.2">
      <c r="A32" s="7"/>
      <c r="B32" s="147"/>
    </row>
    <row r="33" spans="1:2" x14ac:dyDescent="0.2">
      <c r="A33" s="7"/>
      <c r="B33" s="147"/>
    </row>
    <row r="34" spans="1:2" x14ac:dyDescent="0.2">
      <c r="A34" s="7"/>
      <c r="B34" s="147"/>
    </row>
    <row r="35" spans="1:2" x14ac:dyDescent="0.2">
      <c r="A35" s="7"/>
      <c r="B35" s="147"/>
    </row>
    <row r="36" spans="1:2" x14ac:dyDescent="0.2">
      <c r="A36" s="7"/>
      <c r="B36" s="147"/>
    </row>
    <row r="37" spans="1:2" x14ac:dyDescent="0.2">
      <c r="A37" s="7"/>
      <c r="B37" s="147"/>
    </row>
    <row r="38" spans="1:2" x14ac:dyDescent="0.2">
      <c r="A38" s="7"/>
      <c r="B38" s="147"/>
    </row>
    <row r="39" spans="1:2" x14ac:dyDescent="0.2">
      <c r="A39" s="7"/>
      <c r="B39" s="147"/>
    </row>
    <row r="40" spans="1:2" x14ac:dyDescent="0.2">
      <c r="A40" s="7"/>
      <c r="B40" s="147"/>
    </row>
    <row r="41" spans="1:2" x14ac:dyDescent="0.2">
      <c r="A41" s="7"/>
      <c r="B41" s="147"/>
    </row>
    <row r="42" spans="1:2" x14ac:dyDescent="0.2">
      <c r="A42" s="7"/>
      <c r="B42" s="147"/>
    </row>
    <row r="43" spans="1:2" x14ac:dyDescent="0.2">
      <c r="A43" s="7"/>
      <c r="B43" s="147"/>
    </row>
    <row r="44" spans="1:2" x14ac:dyDescent="0.2">
      <c r="A44" s="7"/>
      <c r="B44" s="147"/>
    </row>
    <row r="45" spans="1:2" x14ac:dyDescent="0.2">
      <c r="A45" s="7"/>
      <c r="B45" s="147"/>
    </row>
    <row r="46" spans="1:2" x14ac:dyDescent="0.2">
      <c r="A46" s="7"/>
      <c r="B46" s="147"/>
    </row>
    <row r="47" spans="1:2" x14ac:dyDescent="0.2">
      <c r="A47" s="7"/>
      <c r="B47" s="147"/>
    </row>
    <row r="48" spans="1:2" x14ac:dyDescent="0.2">
      <c r="A48" s="7"/>
      <c r="B48" s="147"/>
    </row>
    <row r="49" spans="1:2" x14ac:dyDescent="0.2">
      <c r="A49" s="7"/>
      <c r="B49" s="147"/>
    </row>
    <row r="50" spans="1:2" x14ac:dyDescent="0.2">
      <c r="A50" s="7"/>
      <c r="B50" s="147"/>
    </row>
    <row r="51" spans="1:2" x14ac:dyDescent="0.2">
      <c r="A51" s="7"/>
      <c r="B51" s="147"/>
    </row>
    <row r="52" spans="1:2" x14ac:dyDescent="0.2">
      <c r="A52" s="7"/>
      <c r="B52" s="147"/>
    </row>
    <row r="53" spans="1:2" x14ac:dyDescent="0.2">
      <c r="A53" s="7"/>
      <c r="B53" s="147"/>
    </row>
    <row r="54" spans="1:2" x14ac:dyDescent="0.2">
      <c r="A54" s="7"/>
      <c r="B54" s="147"/>
    </row>
    <row r="55" spans="1:2" x14ac:dyDescent="0.2">
      <c r="A55" s="7"/>
      <c r="B55" s="147"/>
    </row>
    <row r="56" spans="1:2" x14ac:dyDescent="0.2">
      <c r="A56" s="7"/>
      <c r="B56" s="147"/>
    </row>
    <row r="57" spans="1:2" x14ac:dyDescent="0.2">
      <c r="A57" s="7"/>
      <c r="B57" s="147"/>
    </row>
    <row r="58" spans="1:2" x14ac:dyDescent="0.2">
      <c r="A58" s="7"/>
      <c r="B58" s="147"/>
    </row>
    <row r="59" spans="1:2" x14ac:dyDescent="0.2">
      <c r="A59" s="7"/>
      <c r="B59" s="147"/>
    </row>
    <row r="60" spans="1:2" x14ac:dyDescent="0.2">
      <c r="A60" s="7"/>
      <c r="B60" s="147"/>
    </row>
    <row r="61" spans="1:2" x14ac:dyDescent="0.2">
      <c r="A61" s="7"/>
      <c r="B61" s="147"/>
    </row>
    <row r="62" spans="1:2" x14ac:dyDescent="0.2">
      <c r="A62" s="7"/>
      <c r="B62" s="147"/>
    </row>
    <row r="63" spans="1:2" x14ac:dyDescent="0.2">
      <c r="A63" s="7"/>
      <c r="B63" s="147"/>
    </row>
    <row r="64" spans="1:2" x14ac:dyDescent="0.2">
      <c r="A64" s="7"/>
      <c r="B64" s="147"/>
    </row>
    <row r="65" spans="1:2" x14ac:dyDescent="0.2">
      <c r="A65" s="7"/>
      <c r="B65" s="147"/>
    </row>
    <row r="66" spans="1:2" x14ac:dyDescent="0.2">
      <c r="A66" s="7"/>
      <c r="B66" s="147"/>
    </row>
    <row r="67" spans="1:2" x14ac:dyDescent="0.2">
      <c r="A67" s="7"/>
      <c r="B67" s="147"/>
    </row>
    <row r="68" spans="1:2" x14ac:dyDescent="0.2">
      <c r="A68" s="7"/>
      <c r="B68" s="147"/>
    </row>
    <row r="69" spans="1:2" x14ac:dyDescent="0.2">
      <c r="A69" s="7"/>
      <c r="B69" s="147"/>
    </row>
    <row r="70" spans="1:2" x14ac:dyDescent="0.2">
      <c r="A70" s="7"/>
      <c r="B70" s="147"/>
    </row>
    <row r="71" spans="1:2" x14ac:dyDescent="0.2">
      <c r="A71" s="7"/>
      <c r="B71" s="147"/>
    </row>
    <row r="72" spans="1:2" x14ac:dyDescent="0.2">
      <c r="A72" s="7"/>
      <c r="B72" s="147"/>
    </row>
    <row r="73" spans="1:2" x14ac:dyDescent="0.2">
      <c r="A73" s="7"/>
      <c r="B73" s="147"/>
    </row>
    <row r="74" spans="1:2" x14ac:dyDescent="0.2">
      <c r="A74" s="7"/>
      <c r="B74" s="147"/>
    </row>
    <row r="75" spans="1:2" x14ac:dyDescent="0.2">
      <c r="A75" s="7"/>
      <c r="B75" s="147"/>
    </row>
    <row r="76" spans="1:2" x14ac:dyDescent="0.2">
      <c r="A76" s="7"/>
      <c r="B76" s="147"/>
    </row>
    <row r="77" spans="1:2" x14ac:dyDescent="0.2">
      <c r="A77" s="7"/>
      <c r="B77" s="147"/>
    </row>
    <row r="78" spans="1:2" x14ac:dyDescent="0.2">
      <c r="A78" s="7"/>
      <c r="B78" s="147"/>
    </row>
    <row r="79" spans="1:2" x14ac:dyDescent="0.2">
      <c r="A79" s="7"/>
      <c r="B79" s="147"/>
    </row>
    <row r="80" spans="1:2" x14ac:dyDescent="0.2">
      <c r="A80" s="7"/>
      <c r="B80" s="147"/>
    </row>
    <row r="81" spans="1:2" x14ac:dyDescent="0.2">
      <c r="A81" s="7"/>
      <c r="B81" s="147"/>
    </row>
    <row r="82" spans="1:2" x14ac:dyDescent="0.2">
      <c r="A82" s="7"/>
      <c r="B82" s="147"/>
    </row>
    <row r="83" spans="1:2" x14ac:dyDescent="0.2">
      <c r="A83" s="7"/>
      <c r="B83" s="147"/>
    </row>
    <row r="84" spans="1:2" x14ac:dyDescent="0.2">
      <c r="A84" s="7"/>
      <c r="B84" s="147"/>
    </row>
    <row r="85" spans="1:2" x14ac:dyDescent="0.2">
      <c r="A85" s="7"/>
      <c r="B85" s="147"/>
    </row>
    <row r="86" spans="1:2" x14ac:dyDescent="0.2">
      <c r="A86" s="7"/>
      <c r="B86" s="147"/>
    </row>
    <row r="87" spans="1:2" x14ac:dyDescent="0.2">
      <c r="A87" s="7"/>
      <c r="B87" s="147"/>
    </row>
    <row r="88" spans="1:2" x14ac:dyDescent="0.2">
      <c r="A88" s="7"/>
      <c r="B88" s="147"/>
    </row>
    <row r="89" spans="1:2" x14ac:dyDescent="0.2">
      <c r="A89" s="7"/>
      <c r="B89" s="147"/>
    </row>
    <row r="90" spans="1:2" x14ac:dyDescent="0.2">
      <c r="A90" s="7"/>
      <c r="B90" s="147"/>
    </row>
    <row r="91" spans="1:2" x14ac:dyDescent="0.2">
      <c r="A91" s="7"/>
      <c r="B91" s="147"/>
    </row>
    <row r="92" spans="1:2" x14ac:dyDescent="0.2">
      <c r="A92" s="7"/>
      <c r="B92" s="147"/>
    </row>
    <row r="93" spans="1:2" x14ac:dyDescent="0.2">
      <c r="A93" s="7"/>
      <c r="B93" s="147"/>
    </row>
    <row r="94" spans="1:2" x14ac:dyDescent="0.2">
      <c r="A94" s="7"/>
      <c r="B94" s="147"/>
    </row>
    <row r="95" spans="1:2" x14ac:dyDescent="0.2">
      <c r="A95" s="7"/>
      <c r="B95" s="147"/>
    </row>
    <row r="96" spans="1:2" x14ac:dyDescent="0.2">
      <c r="A96" s="7"/>
      <c r="B96" s="147"/>
    </row>
    <row r="97" spans="1:2" x14ac:dyDescent="0.2">
      <c r="A97" s="7"/>
      <c r="B97" s="147"/>
    </row>
    <row r="98" spans="1:2" x14ac:dyDescent="0.2">
      <c r="A98" s="7"/>
      <c r="B98" s="147"/>
    </row>
    <row r="99" spans="1:2" x14ac:dyDescent="0.2">
      <c r="A99" s="7"/>
      <c r="B99" s="147"/>
    </row>
    <row r="100" spans="1:2" x14ac:dyDescent="0.2">
      <c r="A100" s="7"/>
      <c r="B100" s="147"/>
    </row>
    <row r="101" spans="1:2" x14ac:dyDescent="0.2">
      <c r="A101" s="7"/>
      <c r="B101" s="147"/>
    </row>
    <row r="102" spans="1:2" x14ac:dyDescent="0.2">
      <c r="A102" s="7"/>
      <c r="B102" s="147"/>
    </row>
    <row r="103" spans="1:2" x14ac:dyDescent="0.2">
      <c r="A103" s="7"/>
      <c r="B103" s="147"/>
    </row>
    <row r="104" spans="1:2" x14ac:dyDescent="0.2">
      <c r="A104" s="7"/>
      <c r="B104" s="147"/>
    </row>
    <row r="105" spans="1:2" x14ac:dyDescent="0.2">
      <c r="A105" s="7"/>
      <c r="B105" s="147"/>
    </row>
    <row r="106" spans="1:2" x14ac:dyDescent="0.2">
      <c r="A106" s="7"/>
      <c r="B106" s="147"/>
    </row>
    <row r="107" spans="1:2" x14ac:dyDescent="0.2">
      <c r="A107" s="7"/>
      <c r="B107" s="147"/>
    </row>
    <row r="108" spans="1:2" x14ac:dyDescent="0.2">
      <c r="A108" s="7"/>
      <c r="B108" s="147"/>
    </row>
    <row r="109" spans="1:2" x14ac:dyDescent="0.2">
      <c r="A109" s="7"/>
      <c r="B109" s="147"/>
    </row>
    <row r="110" spans="1:2" x14ac:dyDescent="0.2">
      <c r="A110" s="7"/>
      <c r="B110" s="147"/>
    </row>
    <row r="111" spans="1:2" x14ac:dyDescent="0.2">
      <c r="A111" s="7"/>
      <c r="B111" s="147"/>
    </row>
    <row r="112" spans="1:2" x14ac:dyDescent="0.2">
      <c r="A112" s="7"/>
      <c r="B112" s="147"/>
    </row>
    <row r="113" spans="1:2" x14ac:dyDescent="0.2">
      <c r="A113" s="7"/>
      <c r="B113" s="147"/>
    </row>
    <row r="114" spans="1:2" x14ac:dyDescent="0.2">
      <c r="A114" s="7"/>
      <c r="B114" s="147"/>
    </row>
    <row r="115" spans="1:2" x14ac:dyDescent="0.2">
      <c r="A115" s="7"/>
      <c r="B115" s="147"/>
    </row>
    <row r="116" spans="1:2" x14ac:dyDescent="0.2">
      <c r="A116" s="7"/>
      <c r="B116" s="147"/>
    </row>
    <row r="117" spans="1:2" x14ac:dyDescent="0.2">
      <c r="A117" s="7"/>
      <c r="B117" s="147"/>
    </row>
    <row r="118" spans="1:2" x14ac:dyDescent="0.2">
      <c r="A118" s="7"/>
      <c r="B118" s="147"/>
    </row>
    <row r="119" spans="1:2" x14ac:dyDescent="0.2">
      <c r="A119" s="7"/>
      <c r="B119" s="147"/>
    </row>
    <row r="120" spans="1:2" x14ac:dyDescent="0.2">
      <c r="A120" s="7"/>
      <c r="B120" s="147"/>
    </row>
    <row r="121" spans="1:2" x14ac:dyDescent="0.2">
      <c r="A121" s="7"/>
      <c r="B121" s="147"/>
    </row>
    <row r="122" spans="1:2" x14ac:dyDescent="0.2">
      <c r="A122" s="7"/>
      <c r="B122" s="147"/>
    </row>
    <row r="123" spans="1:2" x14ac:dyDescent="0.2">
      <c r="A123" s="7"/>
      <c r="B123" s="147"/>
    </row>
    <row r="124" spans="1:2" x14ac:dyDescent="0.2">
      <c r="A124" s="7"/>
      <c r="B124" s="147"/>
    </row>
    <row r="125" spans="1:2" x14ac:dyDescent="0.2">
      <c r="A125" s="7"/>
      <c r="B125" s="147"/>
    </row>
    <row r="126" spans="1:2" x14ac:dyDescent="0.2">
      <c r="A126" s="7"/>
      <c r="B126" s="147"/>
    </row>
    <row r="127" spans="1:2" x14ac:dyDescent="0.2">
      <c r="A127" s="7"/>
      <c r="B127" s="147"/>
    </row>
    <row r="128" spans="1:2" x14ac:dyDescent="0.2">
      <c r="A128" s="7"/>
      <c r="B128" s="147"/>
    </row>
    <row r="129" spans="1:2" x14ac:dyDescent="0.2">
      <c r="A129" s="7"/>
      <c r="B129" s="147"/>
    </row>
    <row r="130" spans="1:2" x14ac:dyDescent="0.2">
      <c r="A130" s="7"/>
      <c r="B130" s="147"/>
    </row>
    <row r="131" spans="1:2" x14ac:dyDescent="0.2">
      <c r="A131" s="7"/>
      <c r="B131" s="147"/>
    </row>
    <row r="132" spans="1:2" x14ac:dyDescent="0.2">
      <c r="A132" s="7"/>
      <c r="B132" s="147"/>
    </row>
    <row r="133" spans="1:2" x14ac:dyDescent="0.2">
      <c r="A133" s="7"/>
      <c r="B133" s="147"/>
    </row>
    <row r="134" spans="1:2" x14ac:dyDescent="0.2">
      <c r="A134" s="7"/>
      <c r="B134" s="147"/>
    </row>
    <row r="135" spans="1:2" x14ac:dyDescent="0.2">
      <c r="A135" s="7"/>
      <c r="B135" s="147"/>
    </row>
    <row r="136" spans="1:2" x14ac:dyDescent="0.2">
      <c r="A136" s="7"/>
      <c r="B136" s="147"/>
    </row>
    <row r="137" spans="1:2" x14ac:dyDescent="0.2">
      <c r="A137" s="7"/>
      <c r="B137" s="147"/>
    </row>
    <row r="138" spans="1:2" x14ac:dyDescent="0.2">
      <c r="A138" s="7"/>
      <c r="B138" s="147"/>
    </row>
    <row r="139" spans="1:2" x14ac:dyDescent="0.2">
      <c r="A139" s="7"/>
      <c r="B139" s="147"/>
    </row>
    <row r="140" spans="1:2" x14ac:dyDescent="0.2">
      <c r="A140" s="7"/>
      <c r="B140" s="147"/>
    </row>
    <row r="141" spans="1:2" x14ac:dyDescent="0.2">
      <c r="A141" s="7"/>
      <c r="B141" s="147"/>
    </row>
    <row r="142" spans="1:2" x14ac:dyDescent="0.2">
      <c r="A142" s="7"/>
      <c r="B142" s="147"/>
    </row>
    <row r="143" spans="1:2" x14ac:dyDescent="0.2">
      <c r="A143" s="7"/>
      <c r="B143" s="147"/>
    </row>
    <row r="144" spans="1:2" x14ac:dyDescent="0.2">
      <c r="A144" s="7"/>
      <c r="B144" s="147"/>
    </row>
    <row r="145" spans="1:2" x14ac:dyDescent="0.2">
      <c r="A145" s="7"/>
      <c r="B145" s="147"/>
    </row>
    <row r="146" spans="1:2" x14ac:dyDescent="0.2">
      <c r="A146" s="7"/>
      <c r="B146" s="147"/>
    </row>
    <row r="147" spans="1:2" x14ac:dyDescent="0.2">
      <c r="A147" s="7"/>
      <c r="B147" s="147"/>
    </row>
    <row r="148" spans="1:2" x14ac:dyDescent="0.2">
      <c r="A148" s="7"/>
      <c r="B148" s="147"/>
    </row>
    <row r="149" spans="1:2" x14ac:dyDescent="0.2">
      <c r="A149" s="7"/>
      <c r="B149" s="147"/>
    </row>
    <row r="150" spans="1:2" x14ac:dyDescent="0.2">
      <c r="A150" s="7"/>
      <c r="B150" s="147"/>
    </row>
    <row r="151" spans="1:2" x14ac:dyDescent="0.2">
      <c r="A151" s="7"/>
      <c r="B151" s="147"/>
    </row>
    <row r="152" spans="1:2" x14ac:dyDescent="0.2">
      <c r="A152" s="7"/>
      <c r="B152" s="147"/>
    </row>
    <row r="153" spans="1:2" x14ac:dyDescent="0.2">
      <c r="A153" s="7"/>
      <c r="B153" s="147"/>
    </row>
    <row r="154" spans="1:2" x14ac:dyDescent="0.2">
      <c r="A154" s="7"/>
      <c r="B154" s="147"/>
    </row>
    <row r="155" spans="1:2" x14ac:dyDescent="0.2">
      <c r="A155" s="7"/>
      <c r="B155" s="147"/>
    </row>
    <row r="156" spans="1:2" x14ac:dyDescent="0.2">
      <c r="A156" s="7"/>
      <c r="B156" s="147"/>
    </row>
    <row r="157" spans="1:2" x14ac:dyDescent="0.2">
      <c r="A157" s="7"/>
      <c r="B157" s="147"/>
    </row>
    <row r="158" spans="1:2" x14ac:dyDescent="0.2">
      <c r="A158" s="7"/>
      <c r="B158" s="147"/>
    </row>
    <row r="159" spans="1:2" x14ac:dyDescent="0.2">
      <c r="A159" s="7"/>
      <c r="B159" s="147"/>
    </row>
    <row r="160" spans="1:2" x14ac:dyDescent="0.2">
      <c r="A160" s="7"/>
      <c r="B160" s="147"/>
    </row>
    <row r="161" spans="1:2" x14ac:dyDescent="0.2">
      <c r="A161" s="7"/>
      <c r="B161" s="147"/>
    </row>
    <row r="162" spans="1:2" x14ac:dyDescent="0.2">
      <c r="A162" s="7"/>
      <c r="B162" s="147"/>
    </row>
    <row r="163" spans="1:2" x14ac:dyDescent="0.2">
      <c r="A163" s="7"/>
      <c r="B163" s="147"/>
    </row>
    <row r="164" spans="1:2" x14ac:dyDescent="0.2">
      <c r="A164" s="7"/>
      <c r="B164" s="147"/>
    </row>
    <row r="165" spans="1:2" x14ac:dyDescent="0.2">
      <c r="A165" s="7"/>
      <c r="B165" s="147"/>
    </row>
    <row r="166" spans="1:2" x14ac:dyDescent="0.2">
      <c r="A166" s="7"/>
      <c r="B166" s="147"/>
    </row>
    <row r="167" spans="1:2" x14ac:dyDescent="0.2">
      <c r="A167" s="7"/>
      <c r="B167" s="147"/>
    </row>
    <row r="168" spans="1:2" x14ac:dyDescent="0.2">
      <c r="A168" s="7"/>
      <c r="B168" s="147"/>
    </row>
    <row r="169" spans="1:2" x14ac:dyDescent="0.2">
      <c r="A169" s="7"/>
      <c r="B169" s="147"/>
    </row>
    <row r="170" spans="1:2" x14ac:dyDescent="0.2">
      <c r="A170" s="7"/>
      <c r="B170" s="147"/>
    </row>
    <row r="171" spans="1:2" x14ac:dyDescent="0.2">
      <c r="A171" s="7"/>
      <c r="B171" s="147"/>
    </row>
    <row r="172" spans="1:2" x14ac:dyDescent="0.2">
      <c r="A172" s="7"/>
      <c r="B172" s="147"/>
    </row>
    <row r="173" spans="1:2" x14ac:dyDescent="0.2">
      <c r="A173" s="7"/>
      <c r="B173" s="147"/>
    </row>
    <row r="174" spans="1:2" x14ac:dyDescent="0.2">
      <c r="A174" s="7"/>
      <c r="B174" s="147"/>
    </row>
    <row r="175" spans="1:2" x14ac:dyDescent="0.2">
      <c r="A175" s="7"/>
      <c r="B175" s="147"/>
    </row>
    <row r="176" spans="1:2" x14ac:dyDescent="0.2">
      <c r="A176" s="7"/>
      <c r="B176" s="147"/>
    </row>
    <row r="177" spans="1:2" x14ac:dyDescent="0.2">
      <c r="A177" s="7"/>
      <c r="B177" s="147"/>
    </row>
    <row r="178" spans="1:2" x14ac:dyDescent="0.2">
      <c r="A178" s="7"/>
      <c r="B178" s="147"/>
    </row>
    <row r="179" spans="1:2" x14ac:dyDescent="0.2">
      <c r="A179" s="7"/>
      <c r="B179" s="147"/>
    </row>
    <row r="180" spans="1:2" x14ac:dyDescent="0.2">
      <c r="A180" s="7"/>
      <c r="B180" s="147"/>
    </row>
    <row r="181" spans="1:2" x14ac:dyDescent="0.2">
      <c r="A181" s="7"/>
      <c r="B181" s="147"/>
    </row>
    <row r="182" spans="1:2" x14ac:dyDescent="0.2">
      <c r="A182" s="7"/>
      <c r="B182" s="147"/>
    </row>
    <row r="183" spans="1:2" x14ac:dyDescent="0.2">
      <c r="A183" s="7"/>
      <c r="B183" s="147"/>
    </row>
    <row r="184" spans="1:2" x14ac:dyDescent="0.2">
      <c r="A184" s="7"/>
      <c r="B184" s="147"/>
    </row>
    <row r="185" spans="1:2" x14ac:dyDescent="0.2">
      <c r="A185" s="7"/>
      <c r="B185" s="147"/>
    </row>
    <row r="186" spans="1:2" x14ac:dyDescent="0.2">
      <c r="A186" s="7"/>
      <c r="B186" s="147"/>
    </row>
    <row r="187" spans="1:2" x14ac:dyDescent="0.2">
      <c r="A187" s="7"/>
      <c r="B187" s="147"/>
    </row>
    <row r="188" spans="1:2" x14ac:dyDescent="0.2">
      <c r="A188" s="7"/>
      <c r="B188" s="147"/>
    </row>
    <row r="189" spans="1:2" x14ac:dyDescent="0.2">
      <c r="A189" s="7"/>
      <c r="B189" s="147"/>
    </row>
    <row r="190" spans="1:2" x14ac:dyDescent="0.2">
      <c r="A190" s="7"/>
      <c r="B190" s="147"/>
    </row>
    <row r="191" spans="1:2" x14ac:dyDescent="0.2">
      <c r="A191" s="7"/>
      <c r="B191" s="147"/>
    </row>
    <row r="192" spans="1:2" x14ac:dyDescent="0.2">
      <c r="A192" s="7"/>
      <c r="B192" s="147"/>
    </row>
    <row r="193" spans="1:2" x14ac:dyDescent="0.2">
      <c r="A193" s="7"/>
      <c r="B193" s="147"/>
    </row>
    <row r="194" spans="1:2" x14ac:dyDescent="0.2">
      <c r="A194" s="7"/>
      <c r="B194" s="147"/>
    </row>
    <row r="195" spans="1:2" x14ac:dyDescent="0.2">
      <c r="A195" s="7"/>
      <c r="B195" s="147"/>
    </row>
    <row r="196" spans="1:2" x14ac:dyDescent="0.2">
      <c r="A196" s="7"/>
      <c r="B196" s="147"/>
    </row>
    <row r="197" spans="1:2" x14ac:dyDescent="0.2">
      <c r="A197" s="7"/>
      <c r="B197" s="147"/>
    </row>
    <row r="198" spans="1:2" x14ac:dyDescent="0.2">
      <c r="A198" s="7"/>
      <c r="B198" s="147"/>
    </row>
    <row r="199" spans="1:2" x14ac:dyDescent="0.2">
      <c r="A199" s="7"/>
      <c r="B199" s="147"/>
    </row>
    <row r="200" spans="1:2" x14ac:dyDescent="0.2">
      <c r="A200" s="7"/>
      <c r="B200" s="147"/>
    </row>
    <row r="201" spans="1:2" x14ac:dyDescent="0.2">
      <c r="A201" s="7"/>
      <c r="B201" s="147"/>
    </row>
    <row r="202" spans="1:2" x14ac:dyDescent="0.2">
      <c r="A202" s="7"/>
      <c r="B202" s="147"/>
    </row>
    <row r="203" spans="1:2" x14ac:dyDescent="0.2">
      <c r="A203" s="7"/>
      <c r="B203" s="147"/>
    </row>
    <row r="204" spans="1:2" x14ac:dyDescent="0.2">
      <c r="A204" s="7"/>
      <c r="B204" s="147"/>
    </row>
    <row r="205" spans="1:2" x14ac:dyDescent="0.2">
      <c r="A205" s="7"/>
      <c r="B205" s="147"/>
    </row>
    <row r="206" spans="1:2" x14ac:dyDescent="0.2">
      <c r="A206" s="7"/>
      <c r="B206" s="147"/>
    </row>
    <row r="207" spans="1:2" x14ac:dyDescent="0.2">
      <c r="A207" s="7"/>
      <c r="B207" s="147"/>
    </row>
    <row r="208" spans="1:2" x14ac:dyDescent="0.2">
      <c r="A208" s="7"/>
      <c r="B208" s="147"/>
    </row>
    <row r="209" spans="1:2" x14ac:dyDescent="0.2">
      <c r="A209" s="7"/>
      <c r="B209" s="147"/>
    </row>
    <row r="210" spans="1:2" x14ac:dyDescent="0.2">
      <c r="A210" s="7"/>
      <c r="B210" s="147"/>
    </row>
    <row r="211" spans="1:2" x14ac:dyDescent="0.2">
      <c r="A211" s="7"/>
      <c r="B211" s="147"/>
    </row>
    <row r="212" spans="1:2" x14ac:dyDescent="0.2">
      <c r="A212" s="7"/>
      <c r="B212" s="147"/>
    </row>
    <row r="213" spans="1:2" x14ac:dyDescent="0.2">
      <c r="A213" s="7"/>
      <c r="B213" s="147"/>
    </row>
    <row r="214" spans="1:2" x14ac:dyDescent="0.2">
      <c r="A214" s="7"/>
      <c r="B214" s="147"/>
    </row>
    <row r="215" spans="1:2" x14ac:dyDescent="0.2">
      <c r="A215" s="7"/>
      <c r="B215" s="147"/>
    </row>
    <row r="216" spans="1:2" x14ac:dyDescent="0.2">
      <c r="A216" s="7"/>
      <c r="B216" s="147"/>
    </row>
    <row r="217" spans="1:2" x14ac:dyDescent="0.2">
      <c r="A217" s="148"/>
      <c r="B217" s="148"/>
    </row>
    <row r="218" spans="1:2" x14ac:dyDescent="0.2">
      <c r="A218" s="7"/>
      <c r="B218" s="147"/>
    </row>
    <row r="219" spans="1:2" x14ac:dyDescent="0.2">
      <c r="A219" s="7"/>
      <c r="B219" s="147"/>
    </row>
    <row r="220" spans="1:2" x14ac:dyDescent="0.2">
      <c r="A220" s="7"/>
      <c r="B220" s="147"/>
    </row>
    <row r="221" spans="1:2" x14ac:dyDescent="0.2">
      <c r="A221" s="7"/>
      <c r="B221" s="147"/>
    </row>
    <row r="222" spans="1:2" x14ac:dyDescent="0.2">
      <c r="A222" s="7"/>
      <c r="B222" s="147"/>
    </row>
    <row r="223" spans="1:2" x14ac:dyDescent="0.2">
      <c r="A223" s="7"/>
      <c r="B223" s="147"/>
    </row>
    <row r="224" spans="1:2" x14ac:dyDescent="0.2">
      <c r="A224" s="7"/>
      <c r="B224" s="147"/>
    </row>
    <row r="225" spans="1:2" x14ac:dyDescent="0.2">
      <c r="A225" s="7"/>
      <c r="B225" s="147"/>
    </row>
    <row r="226" spans="1:2" x14ac:dyDescent="0.2">
      <c r="A226" s="7"/>
      <c r="B226" s="147"/>
    </row>
    <row r="227" spans="1:2" x14ac:dyDescent="0.2">
      <c r="A227" s="7"/>
      <c r="B227" s="147"/>
    </row>
    <row r="228" spans="1:2" x14ac:dyDescent="0.2">
      <c r="A228" s="7"/>
      <c r="B228" s="147"/>
    </row>
    <row r="229" spans="1:2" x14ac:dyDescent="0.2">
      <c r="A229" s="7"/>
      <c r="B229" s="147"/>
    </row>
    <row r="230" spans="1:2" x14ac:dyDescent="0.2">
      <c r="A230" s="7"/>
      <c r="B230" s="147"/>
    </row>
    <row r="231" spans="1:2" x14ac:dyDescent="0.2">
      <c r="A231" s="7"/>
      <c r="B231" s="147"/>
    </row>
    <row r="232" spans="1:2" x14ac:dyDescent="0.2">
      <c r="A232" s="7"/>
      <c r="B232" s="147"/>
    </row>
    <row r="233" spans="1:2" x14ac:dyDescent="0.2">
      <c r="A233" s="7"/>
      <c r="B233" s="147"/>
    </row>
    <row r="234" spans="1:2" x14ac:dyDescent="0.2">
      <c r="A234" s="7"/>
      <c r="B234" s="147"/>
    </row>
    <row r="235" spans="1:2" x14ac:dyDescent="0.2">
      <c r="A235" s="7"/>
      <c r="B235" s="147"/>
    </row>
    <row r="236" spans="1:2" x14ac:dyDescent="0.2">
      <c r="A236" s="7"/>
      <c r="B236" s="147"/>
    </row>
    <row r="237" spans="1:2" x14ac:dyDescent="0.2">
      <c r="A237" s="7"/>
      <c r="B237" s="147"/>
    </row>
    <row r="238" spans="1:2" x14ac:dyDescent="0.2">
      <c r="A238" s="7"/>
      <c r="B238" s="147"/>
    </row>
    <row r="239" spans="1:2" x14ac:dyDescent="0.2">
      <c r="A239" s="7"/>
      <c r="B239" s="147"/>
    </row>
    <row r="240" spans="1:2" x14ac:dyDescent="0.2">
      <c r="A240" s="7"/>
      <c r="B240" s="147"/>
    </row>
    <row r="241" spans="1:2" x14ac:dyDescent="0.2">
      <c r="A241" s="7"/>
      <c r="B241" s="147"/>
    </row>
    <row r="242" spans="1:2" x14ac:dyDescent="0.2">
      <c r="A242" s="7"/>
      <c r="B242" s="147"/>
    </row>
    <row r="243" spans="1:2" x14ac:dyDescent="0.2">
      <c r="A243" s="7"/>
      <c r="B243" s="147"/>
    </row>
    <row r="244" spans="1:2" x14ac:dyDescent="0.2">
      <c r="A244" s="7"/>
      <c r="B244" s="147"/>
    </row>
    <row r="245" spans="1:2" x14ac:dyDescent="0.2">
      <c r="A245" s="7"/>
      <c r="B245" s="147"/>
    </row>
    <row r="246" spans="1:2" x14ac:dyDescent="0.2">
      <c r="A246" s="7"/>
      <c r="B246" s="147"/>
    </row>
    <row r="247" spans="1:2" x14ac:dyDescent="0.2">
      <c r="A247" s="7"/>
      <c r="B247" s="147"/>
    </row>
    <row r="248" spans="1:2" x14ac:dyDescent="0.2">
      <c r="A248" s="7"/>
      <c r="B248" s="147"/>
    </row>
    <row r="249" spans="1:2" x14ac:dyDescent="0.2">
      <c r="A249" s="7"/>
      <c r="B249" s="147"/>
    </row>
    <row r="250" spans="1:2" x14ac:dyDescent="0.2">
      <c r="A250" s="7"/>
      <c r="B250" s="147"/>
    </row>
    <row r="251" spans="1:2" x14ac:dyDescent="0.2">
      <c r="A251" s="7"/>
      <c r="B251" s="147"/>
    </row>
    <row r="252" spans="1:2" x14ac:dyDescent="0.2">
      <c r="A252" s="7"/>
      <c r="B252" s="147"/>
    </row>
    <row r="253" spans="1:2" x14ac:dyDescent="0.2">
      <c r="A253" s="7"/>
      <c r="B253" s="147"/>
    </row>
    <row r="254" spans="1:2" x14ac:dyDescent="0.2">
      <c r="A254" s="7"/>
      <c r="B254" s="147"/>
    </row>
    <row r="255" spans="1:2" x14ac:dyDescent="0.2">
      <c r="A255" s="7"/>
      <c r="B255" s="147"/>
    </row>
    <row r="256" spans="1:2" x14ac:dyDescent="0.2">
      <c r="A256" s="7"/>
      <c r="B256" s="147"/>
    </row>
    <row r="257" spans="1:2" x14ac:dyDescent="0.2">
      <c r="A257" s="7"/>
      <c r="B257" s="147"/>
    </row>
    <row r="258" spans="1:2" x14ac:dyDescent="0.2">
      <c r="A258" s="7"/>
      <c r="B258" s="147"/>
    </row>
    <row r="259" spans="1:2" x14ac:dyDescent="0.2">
      <c r="A259" s="7"/>
      <c r="B259" s="147"/>
    </row>
    <row r="260" spans="1:2" x14ac:dyDescent="0.2">
      <c r="A260" s="7"/>
      <c r="B260" s="147"/>
    </row>
    <row r="261" spans="1:2" x14ac:dyDescent="0.2">
      <c r="A261" s="7"/>
      <c r="B261" s="147"/>
    </row>
    <row r="262" spans="1:2" x14ac:dyDescent="0.2">
      <c r="A262" s="7"/>
      <c r="B262" s="147"/>
    </row>
    <row r="263" spans="1:2" x14ac:dyDescent="0.2">
      <c r="A263" s="7"/>
      <c r="B263" s="147"/>
    </row>
    <row r="264" spans="1:2" x14ac:dyDescent="0.2">
      <c r="A264" s="7"/>
      <c r="B264" s="147"/>
    </row>
    <row r="265" spans="1:2" x14ac:dyDescent="0.2">
      <c r="A265" s="7"/>
      <c r="B265" s="147"/>
    </row>
    <row r="266" spans="1:2" x14ac:dyDescent="0.2">
      <c r="A266" s="7"/>
      <c r="B266" s="147"/>
    </row>
    <row r="267" spans="1:2" x14ac:dyDescent="0.2">
      <c r="A267" s="7"/>
      <c r="B267" s="147"/>
    </row>
    <row r="268" spans="1:2" x14ac:dyDescent="0.2">
      <c r="A268" s="7"/>
      <c r="B268" s="147"/>
    </row>
    <row r="269" spans="1:2" x14ac:dyDescent="0.2">
      <c r="A269" s="7"/>
      <c r="B269" s="147"/>
    </row>
    <row r="270" spans="1:2" x14ac:dyDescent="0.2">
      <c r="A270" s="7"/>
      <c r="B270" s="147"/>
    </row>
    <row r="271" spans="1:2" x14ac:dyDescent="0.2">
      <c r="A271" s="7"/>
      <c r="B271" s="147"/>
    </row>
    <row r="272" spans="1:2" x14ac:dyDescent="0.2">
      <c r="A272" s="7"/>
      <c r="B272" s="147"/>
    </row>
    <row r="273" spans="1:2" x14ac:dyDescent="0.2">
      <c r="A273" s="7"/>
      <c r="B273" s="147"/>
    </row>
    <row r="274" spans="1:2" x14ac:dyDescent="0.2">
      <c r="A274" s="7"/>
      <c r="B274" s="147"/>
    </row>
    <row r="275" spans="1:2" x14ac:dyDescent="0.2">
      <c r="A275" s="7"/>
      <c r="B275" s="147"/>
    </row>
    <row r="276" spans="1:2" x14ac:dyDescent="0.2">
      <c r="A276" s="7"/>
      <c r="B276" s="147"/>
    </row>
    <row r="277" spans="1:2" x14ac:dyDescent="0.2">
      <c r="A277" s="7"/>
      <c r="B277" s="147"/>
    </row>
    <row r="278" spans="1:2" x14ac:dyDescent="0.2">
      <c r="A278" s="7"/>
      <c r="B278" s="147"/>
    </row>
    <row r="279" spans="1:2" x14ac:dyDescent="0.2">
      <c r="A279" s="7"/>
      <c r="B279" s="147"/>
    </row>
    <row r="280" spans="1:2" x14ac:dyDescent="0.2">
      <c r="A280" s="7"/>
      <c r="B280" s="147"/>
    </row>
    <row r="281" spans="1:2" x14ac:dyDescent="0.2">
      <c r="A281" s="7"/>
      <c r="B281" s="147"/>
    </row>
    <row r="282" spans="1:2" x14ac:dyDescent="0.2">
      <c r="A282" s="7"/>
      <c r="B282" s="147"/>
    </row>
    <row r="283" spans="1:2" x14ac:dyDescent="0.2">
      <c r="A283" s="7"/>
      <c r="B283" s="147"/>
    </row>
    <row r="284" spans="1:2" x14ac:dyDescent="0.2">
      <c r="A284" s="7"/>
      <c r="B284" s="147"/>
    </row>
    <row r="285" spans="1:2" x14ac:dyDescent="0.2">
      <c r="A285" s="7"/>
      <c r="B285" s="147"/>
    </row>
    <row r="286" spans="1:2" x14ac:dyDescent="0.2">
      <c r="A286" s="7"/>
      <c r="B286" s="147"/>
    </row>
    <row r="287" spans="1:2" x14ac:dyDescent="0.2">
      <c r="A287" s="7"/>
      <c r="B287" s="147"/>
    </row>
    <row r="288" spans="1:2" x14ac:dyDescent="0.2">
      <c r="A288" s="7"/>
      <c r="B288" s="147"/>
    </row>
    <row r="289" spans="1:2" x14ac:dyDescent="0.2">
      <c r="A289" s="7"/>
      <c r="B289" s="147"/>
    </row>
    <row r="290" spans="1:2" x14ac:dyDescent="0.2">
      <c r="A290" s="7"/>
      <c r="B290" s="147"/>
    </row>
    <row r="291" spans="1:2" x14ac:dyDescent="0.2">
      <c r="A291" s="7"/>
      <c r="B291" s="147"/>
    </row>
    <row r="292" spans="1:2" x14ac:dyDescent="0.2">
      <c r="A292" s="7"/>
      <c r="B292" s="147"/>
    </row>
    <row r="293" spans="1:2" x14ac:dyDescent="0.2">
      <c r="A293" s="7"/>
      <c r="B293" s="147"/>
    </row>
    <row r="294" spans="1:2" x14ac:dyDescent="0.2">
      <c r="A294" s="7"/>
      <c r="B294" s="147"/>
    </row>
    <row r="295" spans="1:2" x14ac:dyDescent="0.2">
      <c r="A295" s="7"/>
      <c r="B295" s="147"/>
    </row>
    <row r="296" spans="1:2" x14ac:dyDescent="0.2">
      <c r="A296" s="7"/>
      <c r="B296" s="147"/>
    </row>
    <row r="297" spans="1:2" x14ac:dyDescent="0.2">
      <c r="A297" s="7"/>
      <c r="B297" s="147"/>
    </row>
    <row r="298" spans="1:2" x14ac:dyDescent="0.2">
      <c r="A298" s="7"/>
      <c r="B298" s="147"/>
    </row>
    <row r="299" spans="1:2" x14ac:dyDescent="0.2">
      <c r="A299" s="7"/>
      <c r="B299" s="147"/>
    </row>
    <row r="300" spans="1:2" x14ac:dyDescent="0.2">
      <c r="A300" s="7"/>
      <c r="B300" s="147"/>
    </row>
    <row r="301" spans="1:2" x14ac:dyDescent="0.2">
      <c r="A301" s="7"/>
      <c r="B301" s="147"/>
    </row>
    <row r="302" spans="1:2" x14ac:dyDescent="0.2">
      <c r="A302" s="7"/>
      <c r="B302" s="147"/>
    </row>
    <row r="303" spans="1:2" x14ac:dyDescent="0.2">
      <c r="A303" s="7"/>
      <c r="B303" s="147"/>
    </row>
    <row r="304" spans="1:2" x14ac:dyDescent="0.2">
      <c r="A304" s="7"/>
      <c r="B304" s="147"/>
    </row>
    <row r="305" spans="1:2" x14ac:dyDescent="0.2">
      <c r="A305" s="7"/>
      <c r="B305" s="147"/>
    </row>
    <row r="306" spans="1:2" x14ac:dyDescent="0.2">
      <c r="A306" s="7"/>
      <c r="B306" s="147"/>
    </row>
    <row r="307" spans="1:2" x14ac:dyDescent="0.2">
      <c r="A307" s="7"/>
      <c r="B307" s="147"/>
    </row>
    <row r="308" spans="1:2" x14ac:dyDescent="0.2">
      <c r="A308" s="7"/>
      <c r="B308" s="147"/>
    </row>
    <row r="309" spans="1:2" x14ac:dyDescent="0.2">
      <c r="A309" s="7"/>
      <c r="B309" s="147"/>
    </row>
    <row r="310" spans="1:2" x14ac:dyDescent="0.2">
      <c r="A310" s="7"/>
      <c r="B310" s="147"/>
    </row>
    <row r="311" spans="1:2" x14ac:dyDescent="0.2">
      <c r="A311" s="7"/>
      <c r="B311" s="147"/>
    </row>
    <row r="312" spans="1:2" x14ac:dyDescent="0.2">
      <c r="A312" s="7"/>
      <c r="B312" s="147"/>
    </row>
    <row r="313" spans="1:2" x14ac:dyDescent="0.2">
      <c r="A313" s="7"/>
      <c r="B313" s="147"/>
    </row>
    <row r="314" spans="1:2" x14ac:dyDescent="0.2">
      <c r="A314" s="7"/>
      <c r="B314" s="147"/>
    </row>
    <row r="315" spans="1:2" x14ac:dyDescent="0.2">
      <c r="A315" s="7"/>
      <c r="B315" s="147"/>
    </row>
    <row r="316" spans="1:2" x14ac:dyDescent="0.2">
      <c r="A316" s="7"/>
      <c r="B316" s="147"/>
    </row>
    <row r="317" spans="1:2" x14ac:dyDescent="0.2">
      <c r="A317" s="7"/>
      <c r="B317" s="147"/>
    </row>
    <row r="318" spans="1:2" x14ac:dyDescent="0.2">
      <c r="A318" s="7"/>
      <c r="B318" s="147"/>
    </row>
    <row r="319" spans="1:2" x14ac:dyDescent="0.2">
      <c r="A319" s="7"/>
      <c r="B319" s="147"/>
    </row>
    <row r="320" spans="1:2" x14ac:dyDescent="0.2">
      <c r="A320" s="7"/>
      <c r="B320" s="147"/>
    </row>
    <row r="321" spans="1:2" x14ac:dyDescent="0.2">
      <c r="A321" s="7"/>
      <c r="B321" s="147"/>
    </row>
    <row r="322" spans="1:2" x14ac:dyDescent="0.2">
      <c r="A322" s="7"/>
      <c r="B322" s="147"/>
    </row>
    <row r="323" spans="1:2" x14ac:dyDescent="0.2">
      <c r="A323" s="7"/>
      <c r="B323" s="147"/>
    </row>
    <row r="324" spans="1:2" x14ac:dyDescent="0.2">
      <c r="A324" s="7"/>
      <c r="B324" s="147"/>
    </row>
    <row r="325" spans="1:2" x14ac:dyDescent="0.2">
      <c r="A325" s="7"/>
      <c r="B325" s="147"/>
    </row>
    <row r="326" spans="1:2" x14ac:dyDescent="0.2">
      <c r="A326" s="7"/>
      <c r="B326" s="147"/>
    </row>
    <row r="327" spans="1:2" x14ac:dyDescent="0.2">
      <c r="A327" s="7"/>
      <c r="B327" s="147"/>
    </row>
    <row r="328" spans="1:2" x14ac:dyDescent="0.2">
      <c r="A328" s="7"/>
      <c r="B328" s="147"/>
    </row>
    <row r="329" spans="1:2" x14ac:dyDescent="0.2">
      <c r="A329" s="7"/>
      <c r="B329" s="147"/>
    </row>
    <row r="330" spans="1:2" x14ac:dyDescent="0.2">
      <c r="A330" s="7"/>
      <c r="B330" s="147"/>
    </row>
    <row r="331" spans="1:2" x14ac:dyDescent="0.2">
      <c r="A331" s="7"/>
      <c r="B331" s="147"/>
    </row>
    <row r="332" spans="1:2" x14ac:dyDescent="0.2">
      <c r="A332" s="7"/>
      <c r="B332" s="147"/>
    </row>
    <row r="333" spans="1:2" x14ac:dyDescent="0.2">
      <c r="A333" s="7"/>
      <c r="B333" s="147"/>
    </row>
    <row r="334" spans="1:2" x14ac:dyDescent="0.2">
      <c r="A334" s="7"/>
      <c r="B334" s="147"/>
    </row>
    <row r="335" spans="1:2" x14ac:dyDescent="0.2">
      <c r="A335" s="7"/>
      <c r="B335" s="147"/>
    </row>
    <row r="336" spans="1:2" x14ac:dyDescent="0.2">
      <c r="A336" s="7"/>
      <c r="B336" s="147"/>
    </row>
    <row r="337" spans="1:2" x14ac:dyDescent="0.2">
      <c r="A337" s="7"/>
      <c r="B337" s="147"/>
    </row>
    <row r="338" spans="1:2" x14ac:dyDescent="0.2">
      <c r="A338" s="7"/>
      <c r="B338" s="147"/>
    </row>
    <row r="339" spans="1:2" x14ac:dyDescent="0.2">
      <c r="A339" s="7"/>
      <c r="B339" s="147"/>
    </row>
    <row r="340" spans="1:2" x14ac:dyDescent="0.2">
      <c r="A340" s="7"/>
      <c r="B340" s="147"/>
    </row>
    <row r="341" spans="1:2" x14ac:dyDescent="0.2">
      <c r="A341" s="7"/>
      <c r="B341" s="147"/>
    </row>
    <row r="342" spans="1:2" x14ac:dyDescent="0.2">
      <c r="A342" s="7"/>
      <c r="B342" s="147"/>
    </row>
    <row r="343" spans="1:2" x14ac:dyDescent="0.2">
      <c r="A343" s="7"/>
      <c r="B343" s="147"/>
    </row>
    <row r="344" spans="1:2" x14ac:dyDescent="0.2">
      <c r="A344" s="7"/>
      <c r="B344" s="147"/>
    </row>
    <row r="345" spans="1:2" x14ac:dyDescent="0.2">
      <c r="A345" s="7"/>
      <c r="B345" s="147"/>
    </row>
    <row r="346" spans="1:2" x14ac:dyDescent="0.2">
      <c r="A346" s="7"/>
      <c r="B346" s="147"/>
    </row>
    <row r="347" spans="1:2" x14ac:dyDescent="0.2">
      <c r="A347" s="7"/>
      <c r="B347" s="147"/>
    </row>
    <row r="348" spans="1:2" x14ac:dyDescent="0.2">
      <c r="A348" s="7"/>
      <c r="B348" s="147"/>
    </row>
    <row r="349" spans="1:2" x14ac:dyDescent="0.2">
      <c r="A349" s="148"/>
      <c r="B349" s="148"/>
    </row>
    <row r="350" spans="1:2" x14ac:dyDescent="0.2">
      <c r="A350" s="7"/>
      <c r="B350" s="147"/>
    </row>
    <row r="351" spans="1:2" x14ac:dyDescent="0.2">
      <c r="A351" s="7"/>
      <c r="B351" s="147"/>
    </row>
    <row r="352" spans="1:2" x14ac:dyDescent="0.2">
      <c r="A352" s="7"/>
      <c r="B352" s="147"/>
    </row>
    <row r="353" spans="1:2" x14ac:dyDescent="0.2">
      <c r="A353" s="7"/>
      <c r="B353" s="147"/>
    </row>
    <row r="354" spans="1:2" x14ac:dyDescent="0.2">
      <c r="A354" s="7"/>
      <c r="B354" s="147"/>
    </row>
    <row r="355" spans="1:2" x14ac:dyDescent="0.2">
      <c r="A355" s="7"/>
      <c r="B355" s="147"/>
    </row>
    <row r="356" spans="1:2" x14ac:dyDescent="0.2">
      <c r="A356" s="7"/>
      <c r="B356" s="147"/>
    </row>
    <row r="357" spans="1:2" x14ac:dyDescent="0.2">
      <c r="A357" s="7"/>
      <c r="B357" s="147"/>
    </row>
    <row r="358" spans="1:2" x14ac:dyDescent="0.2">
      <c r="A358" s="7"/>
      <c r="B358" s="147"/>
    </row>
    <row r="359" spans="1:2" x14ac:dyDescent="0.2">
      <c r="A359" s="7"/>
      <c r="B359" s="147"/>
    </row>
    <row r="360" spans="1:2" x14ac:dyDescent="0.2">
      <c r="A360" s="7"/>
      <c r="B360" s="147"/>
    </row>
    <row r="361" spans="1:2" x14ac:dyDescent="0.2">
      <c r="A361" s="7"/>
      <c r="B361" s="147"/>
    </row>
    <row r="362" spans="1:2" x14ac:dyDescent="0.2">
      <c r="A362" s="148"/>
      <c r="B362" s="148"/>
    </row>
    <row r="363" spans="1:2" x14ac:dyDescent="0.2">
      <c r="A363" s="7"/>
      <c r="B363" s="147"/>
    </row>
    <row r="364" spans="1:2" x14ac:dyDescent="0.2">
      <c r="A364" s="7"/>
      <c r="B364" s="147"/>
    </row>
    <row r="365" spans="1:2" x14ac:dyDescent="0.2">
      <c r="A365" s="7"/>
      <c r="B365" s="147"/>
    </row>
    <row r="366" spans="1:2" x14ac:dyDescent="0.2">
      <c r="A366" s="7"/>
      <c r="B366" s="147"/>
    </row>
    <row r="367" spans="1:2" x14ac:dyDescent="0.2">
      <c r="A367" s="7"/>
      <c r="B367" s="147"/>
    </row>
    <row r="368" spans="1:2" x14ac:dyDescent="0.2">
      <c r="A368" s="7"/>
      <c r="B368" s="147"/>
    </row>
    <row r="369" spans="1:2" x14ac:dyDescent="0.2">
      <c r="A369" s="7"/>
      <c r="B369" s="147"/>
    </row>
    <row r="370" spans="1:2" x14ac:dyDescent="0.2">
      <c r="A370" s="7"/>
      <c r="B370" s="147"/>
    </row>
    <row r="371" spans="1:2" x14ac:dyDescent="0.2">
      <c r="A371" s="7"/>
      <c r="B371" s="147"/>
    </row>
    <row r="372" spans="1:2" x14ac:dyDescent="0.2">
      <c r="A372" s="7"/>
      <c r="B372" s="147"/>
    </row>
    <row r="373" spans="1:2" x14ac:dyDescent="0.2">
      <c r="A373" s="7"/>
      <c r="B373" s="147"/>
    </row>
    <row r="374" spans="1:2" x14ac:dyDescent="0.2">
      <c r="A374" s="7"/>
      <c r="B374" s="147"/>
    </row>
    <row r="375" spans="1:2" x14ac:dyDescent="0.2">
      <c r="A375" s="7"/>
      <c r="B375" s="147"/>
    </row>
    <row r="376" spans="1:2" x14ac:dyDescent="0.2">
      <c r="A376" s="7"/>
      <c r="B376" s="147"/>
    </row>
    <row r="377" spans="1:2" x14ac:dyDescent="0.2">
      <c r="A377" s="7"/>
      <c r="B377" s="147"/>
    </row>
    <row r="378" spans="1:2" x14ac:dyDescent="0.2">
      <c r="A378" s="7"/>
      <c r="B378" s="147"/>
    </row>
    <row r="379" spans="1:2" x14ac:dyDescent="0.2">
      <c r="A379" s="7"/>
      <c r="B379" s="147"/>
    </row>
    <row r="380" spans="1:2" x14ac:dyDescent="0.2">
      <c r="A380" s="7"/>
      <c r="B380" s="147"/>
    </row>
    <row r="381" spans="1:2" x14ac:dyDescent="0.2">
      <c r="A381" s="7"/>
      <c r="B381" s="147"/>
    </row>
    <row r="382" spans="1:2" x14ac:dyDescent="0.2">
      <c r="A382" s="7"/>
      <c r="B382" s="147"/>
    </row>
    <row r="383" spans="1:2" x14ac:dyDescent="0.2">
      <c r="A383" s="7"/>
      <c r="B383" s="147"/>
    </row>
    <row r="384" spans="1:2" x14ac:dyDescent="0.2">
      <c r="A384" s="7"/>
      <c r="B384" s="147"/>
    </row>
    <row r="385" spans="1:2" x14ac:dyDescent="0.2">
      <c r="A385" s="7"/>
      <c r="B385" s="147"/>
    </row>
    <row r="386" spans="1:2" x14ac:dyDescent="0.2">
      <c r="A386" s="7"/>
      <c r="B386" s="147"/>
    </row>
    <row r="387" spans="1:2" x14ac:dyDescent="0.2">
      <c r="A387" s="7"/>
      <c r="B387" s="147"/>
    </row>
    <row r="388" spans="1:2" x14ac:dyDescent="0.2">
      <c r="A388" s="7"/>
      <c r="B388" s="147"/>
    </row>
    <row r="389" spans="1:2" x14ac:dyDescent="0.2">
      <c r="A389" s="7"/>
      <c r="B389" s="147"/>
    </row>
    <row r="390" spans="1:2" x14ac:dyDescent="0.2">
      <c r="A390" s="7"/>
      <c r="B390" s="147"/>
    </row>
    <row r="391" spans="1:2" x14ac:dyDescent="0.2">
      <c r="A391" s="7"/>
      <c r="B391" s="147"/>
    </row>
    <row r="392" spans="1:2" x14ac:dyDescent="0.2">
      <c r="A392" s="7"/>
      <c r="B392" s="147"/>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2"/>
  <dimension ref="A1:AE392"/>
  <sheetViews>
    <sheetView topLeftCell="T1" workbookViewId="0">
      <selection activeCell="H58" sqref="H58"/>
    </sheetView>
  </sheetViews>
  <sheetFormatPr defaultRowHeight="12.75" x14ac:dyDescent="0.2"/>
  <cols>
    <col min="2" max="2" width="4.28515625" style="1" customWidth="1"/>
    <col min="3" max="3" width="31" bestFit="1" customWidth="1"/>
    <col min="4" max="19" width="10.7109375" customWidth="1"/>
    <col min="23" max="24" width="9.140625" style="150"/>
  </cols>
  <sheetData>
    <row r="1" spans="1:31" ht="15" x14ac:dyDescent="0.25">
      <c r="C1" s="5" t="s">
        <v>432</v>
      </c>
      <c r="D1" s="5"/>
      <c r="E1" s="5"/>
      <c r="F1" s="5"/>
      <c r="G1" s="5"/>
      <c r="H1" s="5"/>
      <c r="I1" s="5"/>
      <c r="J1" s="5"/>
      <c r="K1" s="5"/>
      <c r="L1" s="5"/>
      <c r="M1" s="5"/>
      <c r="N1" s="33"/>
      <c r="O1" s="5"/>
      <c r="Q1" s="3"/>
      <c r="R1" s="3"/>
    </row>
    <row r="2" spans="1:31" x14ac:dyDescent="0.2">
      <c r="P2" s="3"/>
    </row>
    <row r="3" spans="1:31" x14ac:dyDescent="0.2">
      <c r="B3" s="1">
        <v>0</v>
      </c>
      <c r="C3" s="2"/>
      <c r="D3" s="2" t="s">
        <v>421</v>
      </c>
      <c r="E3" s="2" t="s">
        <v>422</v>
      </c>
      <c r="F3" s="2" t="s">
        <v>423</v>
      </c>
      <c r="G3" s="2" t="s">
        <v>424</v>
      </c>
      <c r="H3" s="2" t="s">
        <v>425</v>
      </c>
      <c r="I3" s="2" t="s">
        <v>426</v>
      </c>
      <c r="J3" s="2" t="s">
        <v>427</v>
      </c>
      <c r="K3" s="2" t="s">
        <v>428</v>
      </c>
      <c r="L3" s="2" t="s">
        <v>429</v>
      </c>
      <c r="M3" s="2" t="s">
        <v>430</v>
      </c>
      <c r="N3" s="2" t="s">
        <v>407</v>
      </c>
      <c r="O3" s="2" t="s">
        <v>408</v>
      </c>
      <c r="P3" s="2" t="s">
        <v>10</v>
      </c>
      <c r="Q3" s="2" t="s">
        <v>11</v>
      </c>
      <c r="R3" s="2" t="s">
        <v>12</v>
      </c>
      <c r="S3" s="2" t="s">
        <v>393</v>
      </c>
      <c r="T3" s="2" t="s">
        <v>434</v>
      </c>
      <c r="U3" s="2" t="s">
        <v>435</v>
      </c>
      <c r="V3" s="2" t="s">
        <v>436</v>
      </c>
      <c r="W3" s="151" t="s">
        <v>437</v>
      </c>
      <c r="X3" s="151" t="s">
        <v>438</v>
      </c>
      <c r="Y3" s="2" t="s">
        <v>439</v>
      </c>
      <c r="Z3" s="2" t="s">
        <v>440</v>
      </c>
      <c r="AA3" s="2" t="s">
        <v>441</v>
      </c>
      <c r="AB3" s="2" t="s">
        <v>442</v>
      </c>
      <c r="AC3" s="2" t="s">
        <v>443</v>
      </c>
      <c r="AD3" s="2" t="s">
        <v>444</v>
      </c>
      <c r="AE3" s="2" t="s">
        <v>445</v>
      </c>
    </row>
    <row r="4" spans="1:31" s="36" customFormat="1" x14ac:dyDescent="0.2">
      <c r="A4" s="36" t="str">
        <f>CONCATENATE(B4,1)</f>
        <v>11</v>
      </c>
      <c r="B4" s="1">
        <f>VLOOKUP(C4,TabellenBUS!$B$6:$D$386,2,FALSE)</f>
        <v>1</v>
      </c>
      <c r="C4" s="2" t="s">
        <v>392</v>
      </c>
      <c r="D4" s="107">
        <v>11086570</v>
      </c>
      <c r="E4" s="107">
        <v>11073700</v>
      </c>
      <c r="F4" s="107">
        <v>11082080</v>
      </c>
      <c r="G4" s="107">
        <v>11077370</v>
      </c>
      <c r="H4" s="107">
        <v>11092110</v>
      </c>
      <c r="I4" s="107">
        <v>11087210</v>
      </c>
      <c r="J4" s="107">
        <v>11097600</v>
      </c>
      <c r="K4" s="107">
        <v>11097990</v>
      </c>
      <c r="L4" s="107">
        <v>11119780</v>
      </c>
      <c r="M4" s="107">
        <v>11115450</v>
      </c>
      <c r="N4" s="107">
        <v>11134010</v>
      </c>
      <c r="O4" s="107">
        <v>11142350</v>
      </c>
      <c r="P4" s="107">
        <v>11196910</v>
      </c>
      <c r="Q4" s="107">
        <v>11204830</v>
      </c>
      <c r="R4" s="107">
        <v>11231190</v>
      </c>
      <c r="S4" s="107">
        <v>11242960</v>
      </c>
      <c r="T4" s="7">
        <v>11294240</v>
      </c>
      <c r="U4" s="7">
        <v>11294700</v>
      </c>
      <c r="V4" s="7">
        <v>11326910</v>
      </c>
      <c r="W4" s="152"/>
      <c r="X4" s="152"/>
    </row>
    <row r="5" spans="1:31" x14ac:dyDescent="0.2">
      <c r="A5" s="36" t="str">
        <f t="shared" ref="A5:A68" si="0">CONCATENATE(B5,1)</f>
        <v>21</v>
      </c>
      <c r="B5" s="1">
        <f>VLOOKUP(C5,TabellenBUS!$B$6:$D$386,2,FALSE)</f>
        <v>2</v>
      </c>
      <c r="C5" s="105" t="s">
        <v>0</v>
      </c>
      <c r="D5" s="107">
        <v>15940</v>
      </c>
      <c r="E5" s="107">
        <v>15870</v>
      </c>
      <c r="F5" s="107">
        <v>15790</v>
      </c>
      <c r="G5" s="107">
        <v>15730</v>
      </c>
      <c r="H5" s="107">
        <v>15680</v>
      </c>
      <c r="I5" s="107">
        <v>15650</v>
      </c>
      <c r="J5" s="107">
        <v>15640</v>
      </c>
      <c r="K5" s="107">
        <v>15530</v>
      </c>
      <c r="L5" s="107">
        <v>15550</v>
      </c>
      <c r="M5" s="107">
        <v>15540</v>
      </c>
      <c r="N5" s="107">
        <v>15540</v>
      </c>
      <c r="O5" s="107">
        <v>15500</v>
      </c>
      <c r="P5" s="107">
        <v>15610</v>
      </c>
      <c r="Q5" s="107">
        <v>15680</v>
      </c>
      <c r="R5" s="107">
        <v>15630</v>
      </c>
      <c r="S5" s="107">
        <v>15630</v>
      </c>
      <c r="T5" s="7">
        <v>15740</v>
      </c>
      <c r="U5" s="7">
        <v>15730</v>
      </c>
      <c r="V5" s="7">
        <v>15700</v>
      </c>
    </row>
    <row r="6" spans="1:31" x14ac:dyDescent="0.2">
      <c r="A6" s="36" t="str">
        <f t="shared" si="0"/>
        <v>31</v>
      </c>
      <c r="B6" s="1">
        <f>VLOOKUP(C6,TabellenBUS!$B$6:$D$386,2,FALSE)</f>
        <v>3</v>
      </c>
      <c r="C6" s="105" t="s">
        <v>1</v>
      </c>
      <c r="D6" s="107">
        <v>8230</v>
      </c>
      <c r="E6" s="107">
        <v>8240</v>
      </c>
      <c r="F6" s="107">
        <v>8250</v>
      </c>
      <c r="G6" s="107">
        <v>8280</v>
      </c>
      <c r="H6" s="107">
        <v>8260</v>
      </c>
      <c r="I6" s="107">
        <v>8290</v>
      </c>
      <c r="J6" s="107">
        <v>8280</v>
      </c>
      <c r="K6" s="107">
        <v>8280</v>
      </c>
      <c r="L6" s="107">
        <v>8360</v>
      </c>
      <c r="M6" s="107">
        <v>8390</v>
      </c>
      <c r="N6" s="107">
        <v>8370</v>
      </c>
      <c r="O6" s="107">
        <v>8390</v>
      </c>
      <c r="P6" s="107">
        <v>8420</v>
      </c>
      <c r="Q6" s="107">
        <v>8430</v>
      </c>
      <c r="R6" s="107">
        <v>8420</v>
      </c>
      <c r="S6" s="107">
        <v>8440</v>
      </c>
      <c r="T6" s="7">
        <v>8470</v>
      </c>
      <c r="U6" s="7">
        <v>8480</v>
      </c>
      <c r="V6" s="7">
        <v>8470</v>
      </c>
    </row>
    <row r="7" spans="1:31" x14ac:dyDescent="0.2">
      <c r="A7" s="36" t="str">
        <f t="shared" si="0"/>
        <v>41</v>
      </c>
      <c r="B7" s="1">
        <f>VLOOKUP(C7,TabellenBUS!$B$6:$D$386,2,FALSE)</f>
        <v>4</v>
      </c>
      <c r="C7" s="105" t="s">
        <v>2</v>
      </c>
      <c r="D7" s="107">
        <v>19470</v>
      </c>
      <c r="E7" s="107">
        <v>19470</v>
      </c>
      <c r="F7" s="107">
        <v>19380</v>
      </c>
      <c r="G7" s="107">
        <v>19380</v>
      </c>
      <c r="H7" s="107">
        <v>19460</v>
      </c>
      <c r="I7" s="107">
        <v>19480</v>
      </c>
      <c r="J7" s="107">
        <v>19490</v>
      </c>
      <c r="K7" s="107">
        <v>19550</v>
      </c>
      <c r="L7" s="107">
        <v>19630</v>
      </c>
      <c r="M7" s="107">
        <v>19660</v>
      </c>
      <c r="N7" s="107">
        <v>19700</v>
      </c>
      <c r="O7" s="107">
        <v>19740</v>
      </c>
      <c r="P7" s="107">
        <v>19870</v>
      </c>
      <c r="Q7" s="107">
        <v>19860</v>
      </c>
      <c r="R7" s="107">
        <v>19950</v>
      </c>
      <c r="S7" s="107">
        <v>19960</v>
      </c>
      <c r="T7" s="7">
        <v>20030</v>
      </c>
      <c r="U7" s="7">
        <v>20050</v>
      </c>
      <c r="V7" s="7">
        <v>20140</v>
      </c>
    </row>
    <row r="8" spans="1:31" x14ac:dyDescent="0.2">
      <c r="A8" s="36" t="str">
        <f t="shared" si="0"/>
        <v>51</v>
      </c>
      <c r="B8" s="1">
        <f>VLOOKUP(C8,TabellenBUS!$B$6:$D$386,2,FALSE)</f>
        <v>5</v>
      </c>
      <c r="C8" s="105" t="s">
        <v>3</v>
      </c>
      <c r="D8" s="107">
        <v>17130</v>
      </c>
      <c r="E8" s="107">
        <v>17090</v>
      </c>
      <c r="F8" s="107">
        <v>17020</v>
      </c>
      <c r="G8" s="107">
        <v>16980</v>
      </c>
      <c r="H8" s="107">
        <v>16990</v>
      </c>
      <c r="I8" s="107">
        <v>16930</v>
      </c>
      <c r="J8" s="107">
        <v>16880</v>
      </c>
      <c r="K8" s="107">
        <v>16860</v>
      </c>
      <c r="L8" s="107">
        <v>16910</v>
      </c>
      <c r="M8" s="107">
        <v>16910</v>
      </c>
      <c r="N8" s="107">
        <v>16910</v>
      </c>
      <c r="O8" s="107">
        <v>16880</v>
      </c>
      <c r="P8" s="107">
        <v>17030</v>
      </c>
      <c r="Q8" s="107">
        <v>17050</v>
      </c>
      <c r="R8" s="107">
        <v>17090</v>
      </c>
      <c r="S8" s="107">
        <v>17030</v>
      </c>
      <c r="T8" s="7">
        <v>17100</v>
      </c>
      <c r="U8" s="7">
        <v>17140</v>
      </c>
      <c r="V8" s="7">
        <v>17050</v>
      </c>
    </row>
    <row r="9" spans="1:31" x14ac:dyDescent="0.2">
      <c r="A9" s="36" t="str">
        <f t="shared" si="0"/>
        <v>61</v>
      </c>
      <c r="B9" s="1">
        <f>VLOOKUP(C9,TabellenBUS!$B$6:$D$386,2,FALSE)</f>
        <v>6</v>
      </c>
      <c r="C9" s="105" t="s">
        <v>4</v>
      </c>
      <c r="D9" s="107">
        <v>17980</v>
      </c>
      <c r="E9" s="107">
        <v>17920</v>
      </c>
      <c r="F9" s="107">
        <v>17870</v>
      </c>
      <c r="G9" s="107">
        <v>17860</v>
      </c>
      <c r="H9" s="107">
        <v>17880</v>
      </c>
      <c r="I9" s="107">
        <v>17810</v>
      </c>
      <c r="J9" s="107">
        <v>17780</v>
      </c>
      <c r="K9" s="107">
        <v>17780</v>
      </c>
      <c r="L9" s="107">
        <v>17810</v>
      </c>
      <c r="M9" s="107">
        <v>17790</v>
      </c>
      <c r="N9" s="107">
        <v>17790</v>
      </c>
      <c r="O9" s="107">
        <v>17760</v>
      </c>
      <c r="P9" s="107">
        <v>17850</v>
      </c>
      <c r="Q9" s="107">
        <v>17820</v>
      </c>
      <c r="R9" s="107">
        <v>17810</v>
      </c>
      <c r="S9" s="107">
        <v>17750</v>
      </c>
      <c r="T9" s="7">
        <v>17820</v>
      </c>
      <c r="U9" s="7">
        <v>17820</v>
      </c>
      <c r="V9" s="7">
        <v>17810</v>
      </c>
    </row>
    <row r="10" spans="1:31" x14ac:dyDescent="0.2">
      <c r="A10" s="36" t="str">
        <f t="shared" si="0"/>
        <v>71</v>
      </c>
      <c r="B10" s="1">
        <f>VLOOKUP(C10,TabellenBUS!$B$6:$D$386,2,FALSE)</f>
        <v>7</v>
      </c>
      <c r="C10" s="105" t="s">
        <v>5</v>
      </c>
      <c r="D10" s="107">
        <v>12050</v>
      </c>
      <c r="E10" s="107">
        <v>12070</v>
      </c>
      <c r="F10" s="107">
        <v>12080</v>
      </c>
      <c r="G10" s="107">
        <v>12090</v>
      </c>
      <c r="H10" s="107">
        <v>12100</v>
      </c>
      <c r="I10" s="107">
        <v>12110</v>
      </c>
      <c r="J10" s="107">
        <v>12100</v>
      </c>
      <c r="K10" s="107">
        <v>12090</v>
      </c>
      <c r="L10" s="107">
        <v>12110</v>
      </c>
      <c r="M10" s="107">
        <v>12120</v>
      </c>
      <c r="N10" s="107">
        <v>12130</v>
      </c>
      <c r="O10" s="107">
        <v>12170</v>
      </c>
      <c r="P10" s="107">
        <v>12230</v>
      </c>
      <c r="Q10" s="107">
        <v>12260</v>
      </c>
      <c r="R10" s="107">
        <v>12320</v>
      </c>
      <c r="S10" s="107">
        <v>12300</v>
      </c>
      <c r="T10" s="7">
        <v>12360</v>
      </c>
      <c r="U10" s="7">
        <v>12380</v>
      </c>
      <c r="V10" s="7">
        <v>12380</v>
      </c>
    </row>
    <row r="11" spans="1:31" x14ac:dyDescent="0.2">
      <c r="A11" s="36" t="str">
        <f t="shared" si="0"/>
        <v>81</v>
      </c>
      <c r="B11" s="1">
        <f>VLOOKUP(C11,TabellenBUS!$B$6:$D$386,2,FALSE)</f>
        <v>8</v>
      </c>
      <c r="C11" s="105" t="s">
        <v>6</v>
      </c>
      <c r="D11" s="107">
        <v>16510</v>
      </c>
      <c r="E11" s="107">
        <v>16460</v>
      </c>
      <c r="F11" s="107">
        <v>16410</v>
      </c>
      <c r="G11" s="107">
        <v>16400</v>
      </c>
      <c r="H11" s="107">
        <v>16360</v>
      </c>
      <c r="I11" s="107">
        <v>16320</v>
      </c>
      <c r="J11" s="107">
        <v>16340</v>
      </c>
      <c r="K11" s="107">
        <v>16340</v>
      </c>
      <c r="L11" s="107">
        <v>16290</v>
      </c>
      <c r="M11" s="107">
        <v>16280</v>
      </c>
      <c r="N11" s="107">
        <v>16260</v>
      </c>
      <c r="O11" s="107">
        <v>16230</v>
      </c>
      <c r="P11" s="107">
        <v>16320</v>
      </c>
      <c r="Q11" s="107">
        <v>16300</v>
      </c>
      <c r="R11" s="107">
        <v>16400</v>
      </c>
      <c r="S11" s="107">
        <v>16440</v>
      </c>
      <c r="T11" s="7">
        <v>16530</v>
      </c>
      <c r="U11" s="7">
        <v>16510</v>
      </c>
      <c r="V11" s="7">
        <v>16520</v>
      </c>
    </row>
    <row r="12" spans="1:31" x14ac:dyDescent="0.2">
      <c r="A12" s="36" t="str">
        <f t="shared" si="0"/>
        <v>91</v>
      </c>
      <c r="B12" s="1">
        <f>VLOOKUP(C12,TabellenBUS!$B$6:$D$386,2,FALSE)</f>
        <v>9</v>
      </c>
      <c r="C12" s="105" t="s">
        <v>7</v>
      </c>
      <c r="D12" s="107">
        <v>64010</v>
      </c>
      <c r="E12" s="107">
        <v>63890</v>
      </c>
      <c r="F12" s="107">
        <v>63850</v>
      </c>
      <c r="G12" s="107">
        <v>63790</v>
      </c>
      <c r="H12" s="107">
        <v>63870</v>
      </c>
      <c r="I12" s="107">
        <v>63840</v>
      </c>
      <c r="J12" s="107">
        <v>63750</v>
      </c>
      <c r="K12" s="107">
        <v>63690</v>
      </c>
      <c r="L12" s="107">
        <v>71270</v>
      </c>
      <c r="M12" s="107">
        <v>71400</v>
      </c>
      <c r="N12" s="107">
        <v>71470</v>
      </c>
      <c r="O12" s="107">
        <v>71380</v>
      </c>
      <c r="P12" s="107">
        <v>71740</v>
      </c>
      <c r="Q12" s="107">
        <v>71770</v>
      </c>
      <c r="R12" s="107">
        <v>71890</v>
      </c>
      <c r="S12" s="107">
        <v>72000</v>
      </c>
      <c r="T12" s="7">
        <v>72290</v>
      </c>
      <c r="U12" s="7">
        <v>72260</v>
      </c>
      <c r="V12" s="7">
        <v>72220</v>
      </c>
    </row>
    <row r="13" spans="1:31" x14ac:dyDescent="0.2">
      <c r="A13" s="36" t="str">
        <f t="shared" si="0"/>
        <v>101</v>
      </c>
      <c r="B13" s="1">
        <f>VLOOKUP(C13,TabellenBUS!$B$6:$D$386,2,FALSE)</f>
        <v>10</v>
      </c>
      <c r="C13" s="105" t="s">
        <v>8</v>
      </c>
      <c r="D13" s="107">
        <v>47070</v>
      </c>
      <c r="E13" s="107">
        <v>46880</v>
      </c>
      <c r="F13" s="107">
        <v>46810</v>
      </c>
      <c r="G13" s="107">
        <v>46790</v>
      </c>
      <c r="H13" s="107">
        <v>46780</v>
      </c>
      <c r="I13" s="107">
        <v>46840</v>
      </c>
      <c r="J13" s="107">
        <v>46650</v>
      </c>
      <c r="K13" s="107">
        <v>46630</v>
      </c>
      <c r="L13" s="107">
        <v>46680</v>
      </c>
      <c r="M13" s="107">
        <v>46700</v>
      </c>
      <c r="N13" s="107">
        <v>46660</v>
      </c>
      <c r="O13" s="107">
        <v>46700</v>
      </c>
      <c r="P13" s="107">
        <v>46910</v>
      </c>
      <c r="Q13" s="107">
        <v>46940</v>
      </c>
      <c r="R13" s="107">
        <v>46960</v>
      </c>
      <c r="S13" s="107">
        <v>47030</v>
      </c>
      <c r="T13" s="7">
        <v>47220</v>
      </c>
      <c r="U13" s="7">
        <v>47170</v>
      </c>
      <c r="V13" s="7">
        <v>47210</v>
      </c>
    </row>
    <row r="14" spans="1:31" x14ac:dyDescent="0.2">
      <c r="A14" s="36" t="str">
        <f t="shared" si="0"/>
        <v>111</v>
      </c>
      <c r="B14" s="1">
        <f>VLOOKUP(C14,TabellenBUS!$B$6:$D$386,2,FALSE)</f>
        <v>11</v>
      </c>
      <c r="C14" s="105" t="s">
        <v>9</v>
      </c>
      <c r="D14" s="107">
        <v>138360</v>
      </c>
      <c r="E14" s="107">
        <v>138460</v>
      </c>
      <c r="F14" s="107">
        <v>138500</v>
      </c>
      <c r="G14" s="107">
        <v>138510</v>
      </c>
      <c r="H14" s="107">
        <v>138720</v>
      </c>
      <c r="I14" s="107">
        <v>138760</v>
      </c>
      <c r="J14" s="107">
        <v>138740</v>
      </c>
      <c r="K14" s="107">
        <v>138950</v>
      </c>
      <c r="L14" s="107">
        <v>139340</v>
      </c>
      <c r="M14" s="107">
        <v>139340</v>
      </c>
      <c r="N14" s="107">
        <v>139410</v>
      </c>
      <c r="O14" s="107">
        <v>139800</v>
      </c>
      <c r="P14" s="107">
        <v>140510</v>
      </c>
      <c r="Q14" s="107">
        <v>141140</v>
      </c>
      <c r="R14" s="107">
        <v>141580</v>
      </c>
      <c r="S14" s="107">
        <v>142190</v>
      </c>
      <c r="T14" s="7">
        <v>142730</v>
      </c>
      <c r="U14" s="7">
        <v>143270</v>
      </c>
      <c r="V14" s="7">
        <v>143850</v>
      </c>
    </row>
    <row r="15" spans="1:31" x14ac:dyDescent="0.2">
      <c r="A15" s="36" t="str">
        <f t="shared" si="0"/>
        <v>121</v>
      </c>
      <c r="B15" s="1">
        <f>VLOOKUP(C15,TabellenBUS!$B$6:$D$386,2,FALSE)</f>
        <v>12</v>
      </c>
      <c r="C15" s="105" t="s">
        <v>13</v>
      </c>
      <c r="D15" s="107">
        <v>48910</v>
      </c>
      <c r="E15" s="107">
        <v>48870</v>
      </c>
      <c r="F15" s="107">
        <v>48780</v>
      </c>
      <c r="G15" s="107">
        <v>48730</v>
      </c>
      <c r="H15" s="107">
        <v>70290</v>
      </c>
      <c r="I15" s="107">
        <v>70270</v>
      </c>
      <c r="J15" s="107">
        <v>70230</v>
      </c>
      <c r="K15" s="107">
        <v>70210</v>
      </c>
      <c r="L15" s="107">
        <v>70320</v>
      </c>
      <c r="M15" s="107">
        <v>70240</v>
      </c>
      <c r="N15" s="107">
        <v>70360</v>
      </c>
      <c r="O15" s="107">
        <v>70470</v>
      </c>
      <c r="P15" s="107">
        <v>70750</v>
      </c>
      <c r="Q15" s="107">
        <v>71020</v>
      </c>
      <c r="R15" s="107">
        <v>71020</v>
      </c>
      <c r="S15" s="107">
        <v>71260</v>
      </c>
      <c r="T15" s="7">
        <v>71620</v>
      </c>
      <c r="U15" s="7">
        <v>71740</v>
      </c>
      <c r="V15" s="7">
        <v>71840</v>
      </c>
    </row>
    <row r="16" spans="1:31" x14ac:dyDescent="0.2">
      <c r="A16" s="36" t="str">
        <f t="shared" si="0"/>
        <v>131</v>
      </c>
      <c r="B16" s="1">
        <f>VLOOKUP(C16,TabellenBUS!$B$6:$D$386,2,FALSE)</f>
        <v>13</v>
      </c>
      <c r="C16" s="105" t="s">
        <v>14</v>
      </c>
      <c r="D16" s="107">
        <v>6220</v>
      </c>
      <c r="E16" s="107">
        <v>6200</v>
      </c>
      <c r="F16" s="107">
        <v>6190</v>
      </c>
      <c r="G16" s="107">
        <v>6240</v>
      </c>
      <c r="H16" s="107">
        <v>6240</v>
      </c>
      <c r="I16" s="107">
        <v>6240</v>
      </c>
      <c r="J16" s="107">
        <v>6220</v>
      </c>
      <c r="K16" s="107">
        <v>6240</v>
      </c>
      <c r="L16" s="107">
        <v>6300</v>
      </c>
      <c r="M16" s="107">
        <v>6310</v>
      </c>
      <c r="N16" s="107">
        <v>6360</v>
      </c>
      <c r="O16" s="107">
        <v>6360</v>
      </c>
      <c r="P16" s="107">
        <v>6400</v>
      </c>
      <c r="Q16" s="107">
        <v>6400</v>
      </c>
      <c r="R16" s="107">
        <v>6410</v>
      </c>
      <c r="S16" s="107">
        <v>6420</v>
      </c>
      <c r="T16" s="7">
        <v>6450</v>
      </c>
      <c r="U16" s="7">
        <v>6470</v>
      </c>
      <c r="V16" s="7">
        <v>6460</v>
      </c>
    </row>
    <row r="17" spans="1:22" x14ac:dyDescent="0.2">
      <c r="A17" s="36" t="str">
        <f t="shared" si="0"/>
        <v>141</v>
      </c>
      <c r="B17" s="1">
        <f>VLOOKUP(C17,TabellenBUS!$B$6:$D$386,2,FALSE)</f>
        <v>14</v>
      </c>
      <c r="C17" s="105" t="s">
        <v>15</v>
      </c>
      <c r="D17" s="107">
        <v>2210</v>
      </c>
      <c r="E17" s="107">
        <v>2230</v>
      </c>
      <c r="F17" s="107">
        <v>2230</v>
      </c>
      <c r="G17" s="107">
        <v>2200</v>
      </c>
      <c r="H17" s="107">
        <v>2200</v>
      </c>
      <c r="I17" s="107">
        <v>2210</v>
      </c>
      <c r="J17" s="107">
        <v>2210</v>
      </c>
      <c r="K17" s="107">
        <v>2200</v>
      </c>
      <c r="L17" s="107">
        <v>2210</v>
      </c>
      <c r="M17" s="107">
        <v>2220</v>
      </c>
      <c r="N17" s="107">
        <v>2230</v>
      </c>
      <c r="O17" s="107">
        <v>2210</v>
      </c>
      <c r="P17" s="107">
        <v>2220</v>
      </c>
      <c r="Q17" s="107">
        <v>2250</v>
      </c>
      <c r="R17" s="107">
        <v>2250</v>
      </c>
      <c r="S17" s="107">
        <v>2230</v>
      </c>
      <c r="T17" s="7">
        <v>2240</v>
      </c>
      <c r="U17" s="7">
        <v>2280</v>
      </c>
      <c r="V17" s="7">
        <v>2270</v>
      </c>
    </row>
    <row r="18" spans="1:22" x14ac:dyDescent="0.2">
      <c r="A18" s="36" t="str">
        <f t="shared" si="0"/>
        <v>151</v>
      </c>
      <c r="B18" s="1">
        <f>VLOOKUP(C18,TabellenBUS!$B$6:$D$386,2,FALSE)</f>
        <v>15</v>
      </c>
      <c r="C18" s="105" t="s">
        <v>16</v>
      </c>
      <c r="D18" s="107">
        <v>99920</v>
      </c>
      <c r="E18" s="107">
        <v>100030</v>
      </c>
      <c r="F18" s="107">
        <v>100320</v>
      </c>
      <c r="G18" s="107">
        <v>100470</v>
      </c>
      <c r="H18" s="107">
        <v>100900</v>
      </c>
      <c r="I18" s="107">
        <v>101250</v>
      </c>
      <c r="J18" s="107">
        <v>101460</v>
      </c>
      <c r="K18" s="107">
        <v>101710</v>
      </c>
      <c r="L18" s="107">
        <v>102070</v>
      </c>
      <c r="M18" s="107">
        <v>102160</v>
      </c>
      <c r="N18" s="107">
        <v>102510</v>
      </c>
      <c r="O18" s="107">
        <v>102610</v>
      </c>
      <c r="P18" s="107">
        <v>103120</v>
      </c>
      <c r="Q18" s="107">
        <v>103230</v>
      </c>
      <c r="R18" s="107">
        <v>103420</v>
      </c>
      <c r="S18" s="107">
        <v>103700</v>
      </c>
      <c r="T18" s="7">
        <v>104230</v>
      </c>
      <c r="U18" s="7">
        <v>104420</v>
      </c>
      <c r="V18" s="7">
        <v>104620</v>
      </c>
    </row>
    <row r="19" spans="1:22" x14ac:dyDescent="0.2">
      <c r="A19" s="36" t="str">
        <f t="shared" si="0"/>
        <v>161</v>
      </c>
      <c r="B19" s="1">
        <f>VLOOKUP(C19,TabellenBUS!$B$6:$D$386,2,FALSE)</f>
        <v>16</v>
      </c>
      <c r="C19" s="105" t="s">
        <v>17</v>
      </c>
      <c r="D19" s="107">
        <v>54330</v>
      </c>
      <c r="E19" s="107">
        <v>54260</v>
      </c>
      <c r="F19" s="107">
        <v>54470</v>
      </c>
      <c r="G19" s="107">
        <v>54530</v>
      </c>
      <c r="H19" s="107">
        <v>54770</v>
      </c>
      <c r="I19" s="107">
        <v>54990</v>
      </c>
      <c r="J19" s="107">
        <v>55710</v>
      </c>
      <c r="K19" s="107">
        <v>55850</v>
      </c>
      <c r="L19" s="107">
        <v>56070</v>
      </c>
      <c r="M19" s="107">
        <v>56240</v>
      </c>
      <c r="N19" s="107">
        <v>56790</v>
      </c>
      <c r="O19" s="107">
        <v>56780</v>
      </c>
      <c r="P19" s="107">
        <v>57020</v>
      </c>
      <c r="Q19" s="107">
        <v>56850</v>
      </c>
      <c r="R19" s="107">
        <v>57230</v>
      </c>
      <c r="S19" s="107">
        <v>57230</v>
      </c>
      <c r="T19" s="7">
        <v>57690</v>
      </c>
      <c r="U19" s="7">
        <v>57510</v>
      </c>
      <c r="V19" s="7">
        <v>57810</v>
      </c>
    </row>
    <row r="20" spans="1:22" x14ac:dyDescent="0.2">
      <c r="A20" s="36" t="str">
        <f t="shared" si="0"/>
        <v>171</v>
      </c>
      <c r="B20" s="1">
        <f>VLOOKUP(C20,TabellenBUS!$B$6:$D$386,2,FALSE)</f>
        <v>17</v>
      </c>
      <c r="C20" s="105" t="s">
        <v>18</v>
      </c>
      <c r="D20" s="107">
        <v>583560</v>
      </c>
      <c r="E20" s="107">
        <v>583680</v>
      </c>
      <c r="F20" s="107">
        <v>588000</v>
      </c>
      <c r="G20" s="107">
        <v>589320</v>
      </c>
      <c r="H20" s="107">
        <v>592250</v>
      </c>
      <c r="I20" s="107">
        <v>591770</v>
      </c>
      <c r="J20" s="107">
        <v>595410</v>
      </c>
      <c r="K20" s="107">
        <v>597850</v>
      </c>
      <c r="L20" s="107">
        <v>601850</v>
      </c>
      <c r="M20" s="107">
        <v>602190</v>
      </c>
      <c r="N20" s="107">
        <v>605420</v>
      </c>
      <c r="O20" s="107">
        <v>608060</v>
      </c>
      <c r="P20" s="107">
        <v>610980</v>
      </c>
      <c r="Q20" s="107">
        <v>612160</v>
      </c>
      <c r="R20" s="107">
        <v>616630</v>
      </c>
      <c r="S20" s="107">
        <v>619660</v>
      </c>
      <c r="T20" s="7">
        <v>621360</v>
      </c>
      <c r="U20" s="7">
        <v>621980</v>
      </c>
      <c r="V20" s="7">
        <v>626020</v>
      </c>
    </row>
    <row r="21" spans="1:22" x14ac:dyDescent="0.2">
      <c r="A21" s="36" t="str">
        <f t="shared" si="0"/>
        <v>181</v>
      </c>
      <c r="B21" s="1">
        <f>VLOOKUP(C21,TabellenBUS!$B$6:$D$386,2,FALSE)</f>
        <v>18</v>
      </c>
      <c r="C21" s="105" t="s">
        <v>19</v>
      </c>
      <c r="D21" s="107">
        <v>101670</v>
      </c>
      <c r="E21" s="107">
        <v>101600</v>
      </c>
      <c r="F21" s="107">
        <v>101380</v>
      </c>
      <c r="G21" s="107">
        <v>101290</v>
      </c>
      <c r="H21" s="107">
        <v>101420</v>
      </c>
      <c r="I21" s="107">
        <v>101470</v>
      </c>
      <c r="J21" s="107">
        <v>101320</v>
      </c>
      <c r="K21" s="107">
        <v>101380</v>
      </c>
      <c r="L21" s="107">
        <v>101720</v>
      </c>
      <c r="M21" s="107">
        <v>101710</v>
      </c>
      <c r="N21" s="107">
        <v>101790</v>
      </c>
      <c r="O21" s="107">
        <v>101950</v>
      </c>
      <c r="P21" s="107">
        <v>102500</v>
      </c>
      <c r="Q21" s="107">
        <v>102650</v>
      </c>
      <c r="R21" s="107">
        <v>102820</v>
      </c>
      <c r="S21" s="107">
        <v>102920</v>
      </c>
      <c r="T21" s="7">
        <v>103620</v>
      </c>
      <c r="U21" s="7">
        <v>103720</v>
      </c>
      <c r="V21" s="7">
        <v>103840</v>
      </c>
    </row>
    <row r="22" spans="1:22" x14ac:dyDescent="0.2">
      <c r="A22" s="36" t="str">
        <f t="shared" si="0"/>
        <v>191</v>
      </c>
      <c r="B22" s="1">
        <f>VLOOKUP(C22,TabellenBUS!$B$6:$D$386,2,FALSE)</f>
        <v>19</v>
      </c>
      <c r="C22" s="105" t="s">
        <v>20</v>
      </c>
      <c r="D22" s="107">
        <v>7560</v>
      </c>
      <c r="E22" s="107">
        <v>7540</v>
      </c>
      <c r="F22" s="107">
        <v>7530</v>
      </c>
      <c r="G22" s="107">
        <v>7520</v>
      </c>
      <c r="H22" s="107">
        <v>7490</v>
      </c>
      <c r="I22" s="107">
        <v>7460</v>
      </c>
      <c r="J22" s="107">
        <v>7440</v>
      </c>
      <c r="K22" s="107">
        <v>7420</v>
      </c>
      <c r="L22" s="107">
        <v>7410</v>
      </c>
      <c r="M22" s="107">
        <v>7410</v>
      </c>
      <c r="N22" s="107">
        <v>7390</v>
      </c>
      <c r="O22" s="107">
        <v>7390</v>
      </c>
      <c r="P22" s="107">
        <v>7440</v>
      </c>
      <c r="Q22" s="107">
        <v>7440</v>
      </c>
      <c r="R22" s="107">
        <v>7400</v>
      </c>
      <c r="S22" s="107">
        <v>7390</v>
      </c>
      <c r="T22" s="7">
        <v>7410</v>
      </c>
      <c r="U22" s="7">
        <v>7400</v>
      </c>
      <c r="V22" s="7">
        <v>7350</v>
      </c>
    </row>
    <row r="23" spans="1:22" x14ac:dyDescent="0.2">
      <c r="A23" s="36" t="str">
        <f t="shared" si="0"/>
        <v>201</v>
      </c>
      <c r="B23" s="1">
        <f>VLOOKUP(C23,TabellenBUS!$B$6:$D$386,2,FALSE)</f>
        <v>20</v>
      </c>
      <c r="C23" s="105" t="s">
        <v>21</v>
      </c>
      <c r="D23" s="107">
        <v>104370</v>
      </c>
      <c r="E23" s="107">
        <v>104340</v>
      </c>
      <c r="F23" s="107">
        <v>104860</v>
      </c>
      <c r="G23" s="107">
        <v>104940</v>
      </c>
      <c r="H23" s="107">
        <v>105030</v>
      </c>
      <c r="I23" s="107">
        <v>105270</v>
      </c>
      <c r="J23" s="107">
        <v>105670</v>
      </c>
      <c r="K23" s="107">
        <v>105720</v>
      </c>
      <c r="L23" s="107">
        <v>105970</v>
      </c>
      <c r="M23" s="107">
        <v>106020</v>
      </c>
      <c r="N23" s="107">
        <v>106540</v>
      </c>
      <c r="O23" s="107">
        <v>106640</v>
      </c>
      <c r="P23" s="107">
        <v>107450</v>
      </c>
      <c r="Q23" s="107">
        <v>107730</v>
      </c>
      <c r="R23" s="107">
        <v>108170</v>
      </c>
      <c r="S23" s="107">
        <v>108300</v>
      </c>
      <c r="T23" s="7">
        <v>108710</v>
      </c>
      <c r="U23" s="7">
        <v>108860</v>
      </c>
      <c r="V23" s="7">
        <v>109760</v>
      </c>
    </row>
    <row r="24" spans="1:22" x14ac:dyDescent="0.2">
      <c r="A24" s="36" t="str">
        <f t="shared" si="0"/>
        <v>211</v>
      </c>
      <c r="B24" s="1">
        <f>VLOOKUP(C24,TabellenBUS!$B$6:$D$386,2,FALSE)</f>
        <v>21</v>
      </c>
      <c r="C24" s="105" t="s">
        <v>22</v>
      </c>
      <c r="D24" s="107">
        <v>43560</v>
      </c>
      <c r="E24" s="107">
        <v>43490</v>
      </c>
      <c r="F24" s="107">
        <v>43420</v>
      </c>
      <c r="G24" s="107">
        <v>43310</v>
      </c>
      <c r="H24" s="107">
        <v>43420</v>
      </c>
      <c r="I24" s="107">
        <v>43370</v>
      </c>
      <c r="J24" s="107">
        <v>43170</v>
      </c>
      <c r="K24" s="107">
        <v>43160</v>
      </c>
      <c r="L24" s="107">
        <v>43220</v>
      </c>
      <c r="M24" s="107">
        <v>43180</v>
      </c>
      <c r="N24" s="107">
        <v>43090</v>
      </c>
      <c r="O24" s="107">
        <v>43100</v>
      </c>
      <c r="P24" s="107">
        <v>43250</v>
      </c>
      <c r="Q24" s="107">
        <v>43540</v>
      </c>
      <c r="R24" s="107">
        <v>43630</v>
      </c>
      <c r="S24" s="107">
        <v>43630</v>
      </c>
      <c r="T24" s="7">
        <v>43840</v>
      </c>
      <c r="U24" s="7">
        <v>43790</v>
      </c>
      <c r="V24" s="7">
        <v>43770</v>
      </c>
    </row>
    <row r="25" spans="1:22" x14ac:dyDescent="0.2">
      <c r="A25" s="36" t="str">
        <f t="shared" si="0"/>
        <v>221</v>
      </c>
      <c r="B25" s="1">
        <f>VLOOKUP(C25,TabellenBUS!$B$6:$D$386,2,FALSE)</f>
        <v>22</v>
      </c>
      <c r="C25" s="105" t="s">
        <v>23</v>
      </c>
      <c r="D25" s="107">
        <v>10700</v>
      </c>
      <c r="E25" s="107">
        <v>10670</v>
      </c>
      <c r="F25" s="107">
        <v>10620</v>
      </c>
      <c r="G25" s="107">
        <v>10640</v>
      </c>
      <c r="H25" s="107">
        <v>10710</v>
      </c>
      <c r="I25" s="107">
        <v>10720</v>
      </c>
      <c r="J25" s="107">
        <v>10680</v>
      </c>
      <c r="K25" s="107">
        <v>10660</v>
      </c>
      <c r="L25" s="107">
        <v>10720</v>
      </c>
      <c r="M25" s="107">
        <v>10720</v>
      </c>
      <c r="N25" s="107">
        <v>10670</v>
      </c>
      <c r="O25" s="107">
        <v>10640</v>
      </c>
      <c r="P25" s="107">
        <v>10740</v>
      </c>
      <c r="Q25" s="107">
        <v>10760</v>
      </c>
      <c r="R25" s="107">
        <v>10760</v>
      </c>
      <c r="S25" s="107">
        <v>10750</v>
      </c>
      <c r="T25" s="7">
        <v>10750</v>
      </c>
      <c r="U25" s="7">
        <v>10760</v>
      </c>
      <c r="V25" s="7">
        <v>10780</v>
      </c>
    </row>
    <row r="26" spans="1:22" x14ac:dyDescent="0.2">
      <c r="A26" s="36" t="str">
        <f t="shared" si="0"/>
        <v>231</v>
      </c>
      <c r="B26" s="1">
        <f>VLOOKUP(C26,TabellenBUS!$B$6:$D$386,2,FALSE)</f>
        <v>23</v>
      </c>
      <c r="C26" s="105" t="s">
        <v>24</v>
      </c>
      <c r="D26" s="107">
        <v>4180</v>
      </c>
      <c r="E26" s="107">
        <v>4150</v>
      </c>
      <c r="F26" s="107">
        <v>4130</v>
      </c>
      <c r="G26" s="107">
        <v>4100</v>
      </c>
      <c r="H26" s="107">
        <v>4120</v>
      </c>
      <c r="I26" s="107">
        <v>4090</v>
      </c>
      <c r="J26" s="107">
        <v>4060</v>
      </c>
      <c r="K26" s="107">
        <v>4030</v>
      </c>
      <c r="L26" s="107">
        <v>4010</v>
      </c>
      <c r="M26" s="107">
        <v>4010</v>
      </c>
      <c r="N26" s="107">
        <v>4000</v>
      </c>
      <c r="O26" s="107">
        <v>4010</v>
      </c>
      <c r="P26" s="107">
        <v>4040</v>
      </c>
      <c r="Q26" s="107">
        <v>4030</v>
      </c>
      <c r="R26" s="107">
        <v>4010</v>
      </c>
      <c r="S26" s="107">
        <v>4030</v>
      </c>
      <c r="T26" s="7">
        <v>4100</v>
      </c>
      <c r="U26" s="7">
        <v>4130</v>
      </c>
      <c r="V26" s="7">
        <v>4110</v>
      </c>
    </row>
    <row r="27" spans="1:22" x14ac:dyDescent="0.2">
      <c r="A27" s="36" t="str">
        <f t="shared" si="0"/>
        <v>241</v>
      </c>
      <c r="B27" s="1">
        <f>VLOOKUP(C27,TabellenBUS!$B$6:$D$386,2,FALSE)</f>
        <v>24</v>
      </c>
      <c r="C27" s="105" t="s">
        <v>25</v>
      </c>
      <c r="D27" s="107">
        <v>15160</v>
      </c>
      <c r="E27" s="107">
        <v>15130</v>
      </c>
      <c r="F27" s="107">
        <v>15160</v>
      </c>
      <c r="G27" s="107">
        <v>15130</v>
      </c>
      <c r="H27" s="107">
        <v>15190</v>
      </c>
      <c r="I27" s="107">
        <v>15180</v>
      </c>
      <c r="J27" s="107">
        <v>15160</v>
      </c>
      <c r="K27" s="107">
        <v>15170</v>
      </c>
      <c r="L27" s="107">
        <v>15220</v>
      </c>
      <c r="M27" s="107">
        <v>15210</v>
      </c>
      <c r="N27" s="107">
        <v>15200</v>
      </c>
      <c r="O27" s="107">
        <v>15190</v>
      </c>
      <c r="P27" s="107">
        <v>15230</v>
      </c>
      <c r="Q27" s="107">
        <v>15230</v>
      </c>
      <c r="R27" s="107">
        <v>15170</v>
      </c>
      <c r="S27" s="107">
        <v>15150</v>
      </c>
      <c r="T27" s="7">
        <v>15250</v>
      </c>
      <c r="U27" s="7">
        <v>15250</v>
      </c>
      <c r="V27" s="7">
        <v>15270</v>
      </c>
    </row>
    <row r="28" spans="1:22" x14ac:dyDescent="0.2">
      <c r="A28" s="36" t="str">
        <f t="shared" si="0"/>
        <v>251</v>
      </c>
      <c r="B28" s="1">
        <f>VLOOKUP(C28,TabellenBUS!$B$6:$D$386,2,FALSE)</f>
        <v>25</v>
      </c>
      <c r="C28" s="105" t="s">
        <v>26</v>
      </c>
      <c r="D28" s="107">
        <v>30740</v>
      </c>
      <c r="E28" s="107">
        <v>30700</v>
      </c>
      <c r="F28" s="107">
        <v>30620</v>
      </c>
      <c r="G28" s="107">
        <v>30670</v>
      </c>
      <c r="H28" s="107">
        <v>30690</v>
      </c>
      <c r="I28" s="107">
        <v>30730</v>
      </c>
      <c r="J28" s="107">
        <v>30700</v>
      </c>
      <c r="K28" s="107">
        <v>30710</v>
      </c>
      <c r="L28" s="107">
        <v>30800</v>
      </c>
      <c r="M28" s="107">
        <v>30880</v>
      </c>
      <c r="N28" s="107">
        <v>30940</v>
      </c>
      <c r="O28" s="107">
        <v>30960</v>
      </c>
      <c r="P28" s="107">
        <v>31090</v>
      </c>
      <c r="Q28" s="107">
        <v>31190</v>
      </c>
      <c r="R28" s="107">
        <v>31350</v>
      </c>
      <c r="S28" s="107">
        <v>31430</v>
      </c>
      <c r="T28" s="7">
        <v>31580</v>
      </c>
      <c r="U28" s="7">
        <v>31590</v>
      </c>
      <c r="V28" s="7">
        <v>31630</v>
      </c>
    </row>
    <row r="29" spans="1:22" x14ac:dyDescent="0.2">
      <c r="A29" s="36" t="str">
        <f t="shared" si="0"/>
        <v>261</v>
      </c>
      <c r="B29" s="1">
        <f>VLOOKUP(C29,TabellenBUS!$B$6:$D$386,2,FALSE)</f>
        <v>26</v>
      </c>
      <c r="C29" s="105" t="s">
        <v>27</v>
      </c>
      <c r="D29" s="107">
        <v>33830</v>
      </c>
      <c r="E29" s="107">
        <v>33810</v>
      </c>
      <c r="F29" s="107">
        <v>33850</v>
      </c>
      <c r="G29" s="107">
        <v>33920</v>
      </c>
      <c r="H29" s="107">
        <v>34000</v>
      </c>
      <c r="I29" s="107">
        <v>34070</v>
      </c>
      <c r="J29" s="107">
        <v>34170</v>
      </c>
      <c r="K29" s="107">
        <v>34240</v>
      </c>
      <c r="L29" s="107">
        <v>34350</v>
      </c>
      <c r="M29" s="107">
        <v>34460</v>
      </c>
      <c r="N29" s="107">
        <v>34610</v>
      </c>
      <c r="O29" s="107">
        <v>34770</v>
      </c>
      <c r="P29" s="107">
        <v>35000</v>
      </c>
      <c r="Q29" s="107">
        <v>35180</v>
      </c>
      <c r="R29" s="107">
        <v>35320</v>
      </c>
      <c r="S29" s="107">
        <v>35510</v>
      </c>
      <c r="T29" s="7">
        <v>35760</v>
      </c>
      <c r="U29" s="7">
        <v>35860</v>
      </c>
      <c r="V29" s="7">
        <v>36060</v>
      </c>
    </row>
    <row r="30" spans="1:22" x14ac:dyDescent="0.2">
      <c r="A30" s="36" t="str">
        <f t="shared" si="0"/>
        <v>271</v>
      </c>
      <c r="B30" s="1">
        <f>VLOOKUP(C30,TabellenBUS!$B$6:$D$386,2,FALSE)</f>
        <v>27</v>
      </c>
      <c r="C30" s="105" t="s">
        <v>28</v>
      </c>
      <c r="D30" s="107">
        <v>6830</v>
      </c>
      <c r="E30" s="107">
        <v>6780</v>
      </c>
      <c r="F30" s="107">
        <v>6750</v>
      </c>
      <c r="G30" s="107">
        <v>6720</v>
      </c>
      <c r="H30" s="107">
        <v>6690</v>
      </c>
      <c r="I30" s="107">
        <v>6690</v>
      </c>
      <c r="J30" s="107">
        <v>6650</v>
      </c>
      <c r="K30" s="107">
        <v>6640</v>
      </c>
      <c r="L30" s="107">
        <v>6670</v>
      </c>
      <c r="M30" s="107">
        <v>6660</v>
      </c>
      <c r="N30" s="107">
        <v>6650</v>
      </c>
      <c r="O30" s="107">
        <v>6620</v>
      </c>
      <c r="P30" s="107">
        <v>6630</v>
      </c>
      <c r="Q30" s="107">
        <v>6600</v>
      </c>
      <c r="R30" s="107">
        <v>6650</v>
      </c>
      <c r="S30" s="107">
        <v>6670</v>
      </c>
      <c r="T30" s="7">
        <v>6700</v>
      </c>
      <c r="U30" s="7">
        <v>6670</v>
      </c>
      <c r="V30" s="7">
        <v>6670</v>
      </c>
    </row>
    <row r="31" spans="1:22" x14ac:dyDescent="0.2">
      <c r="A31" s="36" t="e">
        <f t="shared" si="0"/>
        <v>#N/A</v>
      </c>
      <c r="B31" s="1" t="e">
        <f>VLOOKUP(C31,TabellenBUS!$B$6:$D$386,2,FALSE)</f>
        <v>#N/A</v>
      </c>
      <c r="C31" s="105" t="s">
        <v>629</v>
      </c>
      <c r="D31" s="107">
        <v>10530</v>
      </c>
      <c r="E31" s="107">
        <v>10500</v>
      </c>
      <c r="F31" s="107">
        <v>10490</v>
      </c>
      <c r="G31" s="107">
        <v>10450</v>
      </c>
      <c r="H31" s="107">
        <v>10470</v>
      </c>
      <c r="I31" s="107">
        <v>10450</v>
      </c>
      <c r="J31" s="107">
        <v>10390</v>
      </c>
      <c r="K31" s="107">
        <v>10350</v>
      </c>
      <c r="L31" s="107">
        <v>10320</v>
      </c>
      <c r="M31" s="107">
        <v>10310</v>
      </c>
      <c r="N31" s="107">
        <v>10310</v>
      </c>
      <c r="O31" s="107">
        <v>10270</v>
      </c>
      <c r="P31" s="107">
        <v>10330</v>
      </c>
      <c r="Q31" s="107">
        <v>10270</v>
      </c>
      <c r="R31" s="107">
        <v>10240</v>
      </c>
      <c r="S31" s="107">
        <v>10210</v>
      </c>
      <c r="T31" s="7">
        <v>10260</v>
      </c>
      <c r="U31" s="7">
        <v>10250</v>
      </c>
      <c r="V31" s="7">
        <v>10210</v>
      </c>
    </row>
    <row r="32" spans="1:22" x14ac:dyDescent="0.2">
      <c r="A32" s="36" t="str">
        <f t="shared" si="0"/>
        <v>291</v>
      </c>
      <c r="B32" s="1">
        <f>VLOOKUP(C32,TabellenBUS!$B$6:$D$386,2,FALSE)</f>
        <v>29</v>
      </c>
      <c r="C32" s="105" t="s">
        <v>29</v>
      </c>
      <c r="D32" s="107">
        <v>5660</v>
      </c>
      <c r="E32" s="107">
        <v>5680</v>
      </c>
      <c r="F32" s="107">
        <v>5680</v>
      </c>
      <c r="G32" s="107">
        <v>5710</v>
      </c>
      <c r="H32" s="107">
        <v>5740</v>
      </c>
      <c r="I32" s="107">
        <v>5730</v>
      </c>
      <c r="J32" s="107">
        <v>5720</v>
      </c>
      <c r="K32" s="107">
        <v>5700</v>
      </c>
      <c r="L32" s="107">
        <v>5710</v>
      </c>
      <c r="M32" s="107">
        <v>5710</v>
      </c>
      <c r="N32" s="107">
        <v>5730</v>
      </c>
      <c r="O32" s="107">
        <v>5730</v>
      </c>
      <c r="P32" s="107">
        <v>5740</v>
      </c>
      <c r="Q32" s="107">
        <v>5820</v>
      </c>
      <c r="R32" s="107">
        <v>5860</v>
      </c>
      <c r="S32" s="107">
        <v>5890</v>
      </c>
      <c r="T32" s="7">
        <v>5960</v>
      </c>
      <c r="U32" s="7">
        <v>5960</v>
      </c>
      <c r="V32" s="7">
        <v>6030</v>
      </c>
    </row>
    <row r="33" spans="1:22" x14ac:dyDescent="0.2">
      <c r="A33" s="36" t="str">
        <f t="shared" si="0"/>
        <v>301</v>
      </c>
      <c r="B33" s="1">
        <f>VLOOKUP(C33,TabellenBUS!$B$6:$D$386,2,FALSE)</f>
        <v>30</v>
      </c>
      <c r="C33" s="105" t="s">
        <v>30</v>
      </c>
      <c r="D33" s="107">
        <v>8890</v>
      </c>
      <c r="E33" s="107">
        <v>8840</v>
      </c>
      <c r="F33" s="107">
        <v>8830</v>
      </c>
      <c r="G33" s="107">
        <v>8820</v>
      </c>
      <c r="H33" s="107">
        <v>8780</v>
      </c>
      <c r="I33" s="107">
        <v>8750</v>
      </c>
      <c r="J33" s="107">
        <v>8690</v>
      </c>
      <c r="K33" s="107">
        <v>8680</v>
      </c>
      <c r="L33" s="107">
        <v>8670</v>
      </c>
      <c r="M33" s="107">
        <v>8650</v>
      </c>
      <c r="N33" s="107">
        <v>8620</v>
      </c>
      <c r="O33" s="107">
        <v>8550</v>
      </c>
      <c r="P33" s="107">
        <v>8570</v>
      </c>
      <c r="Q33" s="107">
        <v>8590</v>
      </c>
      <c r="R33" s="107">
        <v>8590</v>
      </c>
      <c r="S33" s="107">
        <v>8590</v>
      </c>
      <c r="T33" s="7">
        <v>8620</v>
      </c>
      <c r="U33" s="7">
        <v>8630</v>
      </c>
      <c r="V33" s="7">
        <v>8620</v>
      </c>
    </row>
    <row r="34" spans="1:22" x14ac:dyDescent="0.2">
      <c r="A34" s="36" t="e">
        <f t="shared" si="0"/>
        <v>#N/A</v>
      </c>
      <c r="B34" s="1" t="e">
        <f>VLOOKUP(C34,TabellenBUS!$B$6:$D$386,2,FALSE)</f>
        <v>#N/A</v>
      </c>
      <c r="C34" s="105" t="s">
        <v>31</v>
      </c>
      <c r="D34" s="107">
        <v>5590</v>
      </c>
      <c r="E34" s="107">
        <v>5560</v>
      </c>
      <c r="F34" s="107">
        <v>5540</v>
      </c>
      <c r="G34" s="107">
        <v>5550</v>
      </c>
      <c r="H34" s="107">
        <v>5550</v>
      </c>
      <c r="I34" s="107">
        <v>5590</v>
      </c>
      <c r="J34" s="107">
        <v>5610</v>
      </c>
      <c r="K34" s="107">
        <v>5650</v>
      </c>
      <c r="L34" s="107">
        <v>5610</v>
      </c>
      <c r="M34" s="107">
        <v>5590</v>
      </c>
      <c r="N34" s="107">
        <v>5520</v>
      </c>
      <c r="O34" s="107">
        <v>5480</v>
      </c>
      <c r="P34" s="107">
        <v>5560</v>
      </c>
      <c r="Q34" s="107">
        <v>5540</v>
      </c>
      <c r="R34" s="107">
        <v>5480</v>
      </c>
      <c r="S34" s="107">
        <v>5450</v>
      </c>
      <c r="T34" s="7">
        <v>5500</v>
      </c>
      <c r="U34" s="7">
        <v>5470</v>
      </c>
      <c r="V34" s="7">
        <v>5410</v>
      </c>
    </row>
    <row r="35" spans="1:22" x14ac:dyDescent="0.2">
      <c r="A35" s="36" t="str">
        <f t="shared" si="0"/>
        <v>311</v>
      </c>
      <c r="B35" s="1">
        <f>VLOOKUP(C35,TabellenBUS!$B$6:$D$386,2,FALSE)</f>
        <v>31</v>
      </c>
      <c r="C35" s="105" t="s">
        <v>32</v>
      </c>
      <c r="D35" s="107" t="e">
        <v>#N/A</v>
      </c>
      <c r="E35" s="107" t="e">
        <v>#N/A</v>
      </c>
      <c r="F35" s="107" t="e">
        <v>#N/A</v>
      </c>
      <c r="G35" s="107" t="e">
        <v>#N/A</v>
      </c>
      <c r="H35" s="107" t="e">
        <v>#N/A</v>
      </c>
      <c r="I35" s="107" t="e">
        <v>#N/A</v>
      </c>
      <c r="J35" s="107" t="e">
        <v>#N/A</v>
      </c>
      <c r="K35" s="107" t="e">
        <v>#N/A</v>
      </c>
      <c r="L35" s="107" t="e">
        <v>#N/A</v>
      </c>
      <c r="M35" s="107" t="e">
        <v>#N/A</v>
      </c>
      <c r="N35" s="107" t="e">
        <v>#N/A</v>
      </c>
      <c r="O35" s="107" t="e">
        <v>#N/A</v>
      </c>
      <c r="P35" s="107">
        <v>21960</v>
      </c>
      <c r="Q35" s="107">
        <v>21950</v>
      </c>
      <c r="R35" s="107">
        <v>22050</v>
      </c>
      <c r="S35" s="107">
        <v>22050</v>
      </c>
      <c r="T35" s="7">
        <v>22080</v>
      </c>
      <c r="U35" s="7">
        <v>22010</v>
      </c>
      <c r="V35" s="7">
        <v>22100</v>
      </c>
    </row>
    <row r="36" spans="1:22" x14ac:dyDescent="0.2">
      <c r="A36" s="36" t="str">
        <f t="shared" si="0"/>
        <v>321</v>
      </c>
      <c r="B36" s="1">
        <f>VLOOKUP(C36,TabellenBUS!$B$6:$D$386,2,FALSE)</f>
        <v>32</v>
      </c>
      <c r="C36" s="105" t="s">
        <v>33</v>
      </c>
      <c r="D36" s="107">
        <v>11710</v>
      </c>
      <c r="E36" s="107">
        <v>11730</v>
      </c>
      <c r="F36" s="107">
        <v>11680</v>
      </c>
      <c r="G36" s="107">
        <v>11700</v>
      </c>
      <c r="H36" s="107">
        <v>11710</v>
      </c>
      <c r="I36" s="107">
        <v>11710</v>
      </c>
      <c r="J36" s="107">
        <v>11650</v>
      </c>
      <c r="K36" s="107">
        <v>11580</v>
      </c>
      <c r="L36" s="107">
        <v>11600</v>
      </c>
      <c r="M36" s="107">
        <v>11610</v>
      </c>
      <c r="N36" s="107">
        <v>11650</v>
      </c>
      <c r="O36" s="107">
        <v>11650</v>
      </c>
      <c r="P36" s="107">
        <v>11770</v>
      </c>
      <c r="Q36" s="107">
        <v>11780</v>
      </c>
      <c r="R36" s="107">
        <v>11740</v>
      </c>
      <c r="S36" s="107">
        <v>11750</v>
      </c>
      <c r="T36" s="7">
        <v>11790</v>
      </c>
      <c r="U36" s="7">
        <v>11850</v>
      </c>
      <c r="V36" s="7">
        <v>11860</v>
      </c>
    </row>
    <row r="37" spans="1:22" x14ac:dyDescent="0.2">
      <c r="A37" s="36" t="str">
        <f t="shared" si="0"/>
        <v>331</v>
      </c>
      <c r="B37" s="1">
        <f>VLOOKUP(C37,TabellenBUS!$B$6:$D$386,2,FALSE)</f>
        <v>33</v>
      </c>
      <c r="C37" s="105" t="s">
        <v>34</v>
      </c>
      <c r="D37" s="107">
        <v>8680</v>
      </c>
      <c r="E37" s="107">
        <v>8680</v>
      </c>
      <c r="F37" s="107">
        <v>8630</v>
      </c>
      <c r="G37" s="107">
        <v>8630</v>
      </c>
      <c r="H37" s="107">
        <v>8640</v>
      </c>
      <c r="I37" s="107">
        <v>8600</v>
      </c>
      <c r="J37" s="107">
        <v>8570</v>
      </c>
      <c r="K37" s="107">
        <v>8530</v>
      </c>
      <c r="L37" s="107">
        <v>8510</v>
      </c>
      <c r="M37" s="107">
        <v>8480</v>
      </c>
      <c r="N37" s="107">
        <v>8490</v>
      </c>
      <c r="O37" s="107">
        <v>8450</v>
      </c>
      <c r="P37" s="107">
        <v>8490</v>
      </c>
      <c r="Q37" s="107">
        <v>8480</v>
      </c>
      <c r="R37" s="107">
        <v>8440</v>
      </c>
      <c r="S37" s="107">
        <v>8460</v>
      </c>
      <c r="T37" s="7">
        <v>8530</v>
      </c>
      <c r="U37" s="7">
        <v>8510</v>
      </c>
      <c r="V37" s="7">
        <v>8490</v>
      </c>
    </row>
    <row r="38" spans="1:22" x14ac:dyDescent="0.2">
      <c r="A38" s="36" t="str">
        <f t="shared" si="0"/>
        <v>341</v>
      </c>
      <c r="B38" s="1">
        <f>VLOOKUP(C38,TabellenBUS!$B$6:$D$386,2,FALSE)</f>
        <v>34</v>
      </c>
      <c r="C38" s="105" t="s">
        <v>35</v>
      </c>
      <c r="D38" s="107">
        <v>17710</v>
      </c>
      <c r="E38" s="107">
        <v>17620</v>
      </c>
      <c r="F38" s="107">
        <v>17520</v>
      </c>
      <c r="G38" s="107">
        <v>17390</v>
      </c>
      <c r="H38" s="107">
        <v>17320</v>
      </c>
      <c r="I38" s="107">
        <v>17260</v>
      </c>
      <c r="J38" s="107">
        <v>17180</v>
      </c>
      <c r="K38" s="107">
        <v>17160</v>
      </c>
      <c r="L38" s="107">
        <v>17090</v>
      </c>
      <c r="M38" s="107">
        <v>17070</v>
      </c>
      <c r="N38" s="107">
        <v>17060</v>
      </c>
      <c r="O38" s="107">
        <v>17060</v>
      </c>
      <c r="P38" s="107">
        <v>17150</v>
      </c>
      <c r="Q38" s="107">
        <v>17120</v>
      </c>
      <c r="R38" s="107">
        <v>17110</v>
      </c>
      <c r="S38" s="107">
        <v>17110</v>
      </c>
      <c r="T38" s="7">
        <v>17220</v>
      </c>
      <c r="U38" s="7">
        <v>17220</v>
      </c>
      <c r="V38" s="7">
        <v>17310</v>
      </c>
    </row>
    <row r="39" spans="1:22" x14ac:dyDescent="0.2">
      <c r="A39" s="36" t="str">
        <f t="shared" si="0"/>
        <v>351</v>
      </c>
      <c r="B39" s="1">
        <f>VLOOKUP(C39,TabellenBUS!$B$6:$D$386,2,FALSE)</f>
        <v>35</v>
      </c>
      <c r="C39" s="105" t="s">
        <v>36</v>
      </c>
      <c r="D39" s="107">
        <v>43570</v>
      </c>
      <c r="E39" s="107">
        <v>43570</v>
      </c>
      <c r="F39" s="107">
        <v>43470</v>
      </c>
      <c r="G39" s="107">
        <v>43450</v>
      </c>
      <c r="H39" s="107">
        <v>43480</v>
      </c>
      <c r="I39" s="107">
        <v>43410</v>
      </c>
      <c r="J39" s="107">
        <v>43200</v>
      </c>
      <c r="K39" s="107">
        <v>43210</v>
      </c>
      <c r="L39" s="107">
        <v>43220</v>
      </c>
      <c r="M39" s="107">
        <v>43100</v>
      </c>
      <c r="N39" s="107">
        <v>43020</v>
      </c>
      <c r="O39" s="107">
        <v>43000</v>
      </c>
      <c r="P39" s="107">
        <v>43130</v>
      </c>
      <c r="Q39" s="107">
        <v>43090</v>
      </c>
      <c r="R39" s="107">
        <v>43070</v>
      </c>
      <c r="S39" s="107">
        <v>43010</v>
      </c>
      <c r="T39" s="7">
        <v>43080</v>
      </c>
      <c r="U39" s="7">
        <v>43030</v>
      </c>
      <c r="V39" s="7">
        <v>43120</v>
      </c>
    </row>
    <row r="40" spans="1:22" x14ac:dyDescent="0.2">
      <c r="A40" s="36" t="str">
        <f t="shared" si="0"/>
        <v>361</v>
      </c>
      <c r="B40" s="1">
        <f>VLOOKUP(C40,TabellenBUS!$B$6:$D$386,2,FALSE)</f>
        <v>36</v>
      </c>
      <c r="C40" s="105" t="s">
        <v>37</v>
      </c>
      <c r="D40" s="107">
        <v>28010</v>
      </c>
      <c r="E40" s="107">
        <v>27930</v>
      </c>
      <c r="F40" s="107">
        <v>27790</v>
      </c>
      <c r="G40" s="107">
        <v>27750</v>
      </c>
      <c r="H40" s="107">
        <v>27690</v>
      </c>
      <c r="I40" s="107">
        <v>27640</v>
      </c>
      <c r="J40" s="107">
        <v>27500</v>
      </c>
      <c r="K40" s="107">
        <v>27430</v>
      </c>
      <c r="L40" s="107">
        <v>27430</v>
      </c>
      <c r="M40" s="107">
        <v>27370</v>
      </c>
      <c r="N40" s="107">
        <v>27320</v>
      </c>
      <c r="O40" s="107">
        <v>27470</v>
      </c>
      <c r="P40" s="107">
        <v>27560</v>
      </c>
      <c r="Q40" s="107">
        <v>27510</v>
      </c>
      <c r="R40" s="107">
        <v>27450</v>
      </c>
      <c r="S40" s="107">
        <v>27420</v>
      </c>
      <c r="T40" s="7">
        <v>27540</v>
      </c>
      <c r="U40" s="7">
        <v>27530</v>
      </c>
      <c r="V40" s="7">
        <v>27470</v>
      </c>
    </row>
    <row r="41" spans="1:22" x14ac:dyDescent="0.2">
      <c r="A41" s="36" t="str">
        <f t="shared" si="0"/>
        <v>371</v>
      </c>
      <c r="B41" s="1">
        <f>VLOOKUP(C41,TabellenBUS!$B$6:$D$386,2,FALSE)</f>
        <v>37</v>
      </c>
      <c r="C41" s="105" t="s">
        <v>38</v>
      </c>
      <c r="D41" s="107">
        <v>19060</v>
      </c>
      <c r="E41" s="107">
        <v>19040</v>
      </c>
      <c r="F41" s="107">
        <v>19020</v>
      </c>
      <c r="G41" s="107">
        <v>18910</v>
      </c>
      <c r="H41" s="107">
        <v>18930</v>
      </c>
      <c r="I41" s="107">
        <v>18900</v>
      </c>
      <c r="J41" s="107">
        <v>18880</v>
      </c>
      <c r="K41" s="107">
        <v>18840</v>
      </c>
      <c r="L41" s="107">
        <v>18850</v>
      </c>
      <c r="M41" s="107">
        <v>18920</v>
      </c>
      <c r="N41" s="107">
        <v>19010</v>
      </c>
      <c r="O41" s="107">
        <v>19020</v>
      </c>
      <c r="P41" s="107">
        <v>19140</v>
      </c>
      <c r="Q41" s="107">
        <v>19240</v>
      </c>
      <c r="R41" s="107">
        <v>19350</v>
      </c>
      <c r="S41" s="107">
        <v>19430</v>
      </c>
      <c r="T41" s="7">
        <v>19510</v>
      </c>
      <c r="U41" s="7">
        <v>19580</v>
      </c>
      <c r="V41" s="7">
        <v>19600</v>
      </c>
    </row>
    <row r="42" spans="1:22" x14ac:dyDescent="0.2">
      <c r="A42" s="36" t="str">
        <f t="shared" si="0"/>
        <v>381</v>
      </c>
      <c r="B42" s="1">
        <f>VLOOKUP(C42,TabellenBUS!$B$6:$D$386,2,FALSE)</f>
        <v>38</v>
      </c>
      <c r="C42" s="105" t="s">
        <v>39</v>
      </c>
      <c r="D42" s="107">
        <v>18790</v>
      </c>
      <c r="E42" s="107">
        <v>18800</v>
      </c>
      <c r="F42" s="107">
        <v>18770</v>
      </c>
      <c r="G42" s="107">
        <v>18740</v>
      </c>
      <c r="H42" s="107">
        <v>18790</v>
      </c>
      <c r="I42" s="107">
        <v>18840</v>
      </c>
      <c r="J42" s="107">
        <v>18840</v>
      </c>
      <c r="K42" s="107">
        <v>18870</v>
      </c>
      <c r="L42" s="107">
        <v>18940</v>
      </c>
      <c r="M42" s="107">
        <v>18980</v>
      </c>
      <c r="N42" s="107">
        <v>19030</v>
      </c>
      <c r="O42" s="107">
        <v>19060</v>
      </c>
      <c r="P42" s="107">
        <v>19110</v>
      </c>
      <c r="Q42" s="107">
        <v>19150</v>
      </c>
      <c r="R42" s="107">
        <v>19150</v>
      </c>
      <c r="S42" s="107">
        <v>19260</v>
      </c>
      <c r="T42" s="7">
        <v>19460</v>
      </c>
      <c r="U42" s="7">
        <v>19510</v>
      </c>
      <c r="V42" s="7">
        <v>19550</v>
      </c>
    </row>
    <row r="43" spans="1:22" x14ac:dyDescent="0.2">
      <c r="A43" s="36" t="str">
        <f t="shared" si="0"/>
        <v>391</v>
      </c>
      <c r="B43" s="1">
        <f>VLOOKUP(C43,TabellenBUS!$B$6:$D$386,2,FALSE)</f>
        <v>39</v>
      </c>
      <c r="C43" s="105" t="s">
        <v>40</v>
      </c>
      <c r="D43" s="107">
        <v>17130</v>
      </c>
      <c r="E43" s="107">
        <v>17120</v>
      </c>
      <c r="F43" s="107">
        <v>17070</v>
      </c>
      <c r="G43" s="107">
        <v>17080</v>
      </c>
      <c r="H43" s="107">
        <v>17050</v>
      </c>
      <c r="I43" s="107">
        <v>17030</v>
      </c>
      <c r="J43" s="107">
        <v>16990</v>
      </c>
      <c r="K43" s="107">
        <v>17010</v>
      </c>
      <c r="L43" s="107">
        <v>17030</v>
      </c>
      <c r="M43" s="107">
        <v>17000</v>
      </c>
      <c r="N43" s="107">
        <v>17030</v>
      </c>
      <c r="O43" s="107">
        <v>17040</v>
      </c>
      <c r="P43" s="107">
        <v>17140</v>
      </c>
      <c r="Q43" s="107">
        <v>17080</v>
      </c>
      <c r="R43" s="107">
        <v>17070</v>
      </c>
      <c r="S43" s="107">
        <v>17080</v>
      </c>
      <c r="T43" s="7">
        <v>17180</v>
      </c>
      <c r="U43" s="7">
        <v>17260</v>
      </c>
      <c r="V43" s="7">
        <v>17290</v>
      </c>
    </row>
    <row r="44" spans="1:22" x14ac:dyDescent="0.2">
      <c r="A44" s="36" t="str">
        <f t="shared" si="0"/>
        <v>401</v>
      </c>
      <c r="B44" s="1">
        <f>VLOOKUP(C44,TabellenBUS!$B$6:$D$386,2,FALSE)</f>
        <v>40</v>
      </c>
      <c r="C44" s="105" t="s">
        <v>41</v>
      </c>
      <c r="D44" s="107">
        <v>26480</v>
      </c>
      <c r="E44" s="107">
        <v>26460</v>
      </c>
      <c r="F44" s="107">
        <v>26500</v>
      </c>
      <c r="G44" s="107">
        <v>26510</v>
      </c>
      <c r="H44" s="107">
        <v>26430</v>
      </c>
      <c r="I44" s="107">
        <v>26470</v>
      </c>
      <c r="J44" s="107">
        <v>26500</v>
      </c>
      <c r="K44" s="107">
        <v>26540</v>
      </c>
      <c r="L44" s="107">
        <v>26610</v>
      </c>
      <c r="M44" s="107">
        <v>26570</v>
      </c>
      <c r="N44" s="107">
        <v>26640</v>
      </c>
      <c r="O44" s="107">
        <v>26660</v>
      </c>
      <c r="P44" s="107">
        <v>26810</v>
      </c>
      <c r="Q44" s="107">
        <v>26880</v>
      </c>
      <c r="R44" s="107">
        <v>26950</v>
      </c>
      <c r="S44" s="107">
        <v>27010</v>
      </c>
      <c r="T44" s="7">
        <v>27280</v>
      </c>
      <c r="U44" s="7">
        <v>27310</v>
      </c>
      <c r="V44" s="7">
        <v>27330</v>
      </c>
    </row>
    <row r="45" spans="1:22" x14ac:dyDescent="0.2">
      <c r="A45" s="36" t="e">
        <f t="shared" si="0"/>
        <v>#N/A</v>
      </c>
      <c r="B45" s="1" t="e">
        <f>VLOOKUP(C45,TabellenBUS!$B$6:$D$386,2,FALSE)</f>
        <v>#N/A</v>
      </c>
      <c r="C45" s="105" t="s">
        <v>42</v>
      </c>
      <c r="D45" s="107">
        <v>6860</v>
      </c>
      <c r="E45" s="107">
        <v>6840</v>
      </c>
      <c r="F45" s="107">
        <v>6810</v>
      </c>
      <c r="G45" s="107">
        <v>6800</v>
      </c>
      <c r="H45" s="107">
        <v>6810</v>
      </c>
      <c r="I45" s="107">
        <v>6790</v>
      </c>
      <c r="J45" s="107">
        <v>6760</v>
      </c>
      <c r="K45" s="107">
        <v>6720</v>
      </c>
      <c r="L45" s="107">
        <v>6720</v>
      </c>
      <c r="M45" s="107">
        <v>6680</v>
      </c>
      <c r="N45" s="107">
        <v>6640</v>
      </c>
      <c r="O45" s="107">
        <v>6660</v>
      </c>
      <c r="P45" s="107">
        <v>6700</v>
      </c>
      <c r="Q45" s="107">
        <v>6670</v>
      </c>
      <c r="R45" s="107">
        <v>6640</v>
      </c>
      <c r="S45" s="107">
        <v>6630</v>
      </c>
      <c r="T45" s="7">
        <v>6660</v>
      </c>
      <c r="U45" s="7">
        <v>6690</v>
      </c>
      <c r="V45" s="7">
        <v>6700</v>
      </c>
    </row>
    <row r="46" spans="1:22" x14ac:dyDescent="0.2">
      <c r="A46" s="36" t="str">
        <f t="shared" si="0"/>
        <v>411</v>
      </c>
      <c r="B46" s="1">
        <f>VLOOKUP(C46,TabellenBUS!$B$6:$D$386,2,FALSE)</f>
        <v>41</v>
      </c>
      <c r="C46" s="105" t="s">
        <v>43</v>
      </c>
      <c r="D46" s="107">
        <v>25350</v>
      </c>
      <c r="E46" s="107">
        <v>25310</v>
      </c>
      <c r="F46" s="107">
        <v>25300</v>
      </c>
      <c r="G46" s="107">
        <v>25320</v>
      </c>
      <c r="H46" s="107">
        <v>25310</v>
      </c>
      <c r="I46" s="107">
        <v>25280</v>
      </c>
      <c r="J46" s="107">
        <v>25250</v>
      </c>
      <c r="K46" s="107">
        <v>25280</v>
      </c>
      <c r="L46" s="107">
        <v>25370</v>
      </c>
      <c r="M46" s="107">
        <v>25440</v>
      </c>
      <c r="N46" s="107">
        <v>25450</v>
      </c>
      <c r="O46" s="107">
        <v>25380</v>
      </c>
      <c r="P46" s="107">
        <v>25590</v>
      </c>
      <c r="Q46" s="107">
        <v>25600</v>
      </c>
      <c r="R46" s="107">
        <v>25660</v>
      </c>
      <c r="S46" s="107">
        <v>25720</v>
      </c>
      <c r="T46" s="7">
        <v>25840</v>
      </c>
      <c r="U46" s="7">
        <v>25850</v>
      </c>
      <c r="V46" s="7">
        <v>25910</v>
      </c>
    </row>
    <row r="47" spans="1:22" x14ac:dyDescent="0.2">
      <c r="A47" s="36" t="str">
        <f t="shared" si="0"/>
        <v>421</v>
      </c>
      <c r="B47" s="1">
        <f>VLOOKUP(C47,TabellenBUS!$B$6:$D$386,2,FALSE)</f>
        <v>42</v>
      </c>
      <c r="C47" s="105" t="s">
        <v>44</v>
      </c>
      <c r="D47" s="107">
        <v>18290</v>
      </c>
      <c r="E47" s="107">
        <v>18180</v>
      </c>
      <c r="F47" s="107">
        <v>18110</v>
      </c>
      <c r="G47" s="107">
        <v>18080</v>
      </c>
      <c r="H47" s="107">
        <v>18050</v>
      </c>
      <c r="I47" s="107">
        <v>17990</v>
      </c>
      <c r="J47" s="107">
        <v>17950</v>
      </c>
      <c r="K47" s="107">
        <v>17930</v>
      </c>
      <c r="L47" s="107">
        <v>17900</v>
      </c>
      <c r="M47" s="107">
        <v>17890</v>
      </c>
      <c r="N47" s="107">
        <v>17880</v>
      </c>
      <c r="O47" s="107">
        <v>17920</v>
      </c>
      <c r="P47" s="107">
        <v>18070</v>
      </c>
      <c r="Q47" s="107">
        <v>18040</v>
      </c>
      <c r="R47" s="107">
        <v>18100</v>
      </c>
      <c r="S47" s="107">
        <v>18110</v>
      </c>
      <c r="T47" s="7">
        <v>18230</v>
      </c>
      <c r="U47" s="7">
        <v>18200</v>
      </c>
      <c r="V47" s="7">
        <v>18160</v>
      </c>
    </row>
    <row r="48" spans="1:22" x14ac:dyDescent="0.2">
      <c r="A48" s="36" t="str">
        <f t="shared" si="0"/>
        <v>431</v>
      </c>
      <c r="B48" s="1">
        <f>VLOOKUP(C48,TabellenBUS!$B$6:$D$386,2,FALSE)</f>
        <v>43</v>
      </c>
      <c r="C48" s="105" t="s">
        <v>45</v>
      </c>
      <c r="D48" s="107">
        <v>12700</v>
      </c>
      <c r="E48" s="107">
        <v>12710</v>
      </c>
      <c r="F48" s="107">
        <v>12730</v>
      </c>
      <c r="G48" s="107">
        <v>12730</v>
      </c>
      <c r="H48" s="107">
        <v>12750</v>
      </c>
      <c r="I48" s="107">
        <v>12760</v>
      </c>
      <c r="J48" s="107">
        <v>12760</v>
      </c>
      <c r="K48" s="107">
        <v>12770</v>
      </c>
      <c r="L48" s="107">
        <v>12800</v>
      </c>
      <c r="M48" s="107">
        <v>12800</v>
      </c>
      <c r="N48" s="107">
        <v>12780</v>
      </c>
      <c r="O48" s="107">
        <v>12820</v>
      </c>
      <c r="P48" s="107">
        <v>12870</v>
      </c>
      <c r="Q48" s="107">
        <v>12860</v>
      </c>
      <c r="R48" s="107">
        <v>12880</v>
      </c>
      <c r="S48" s="107">
        <v>12880</v>
      </c>
      <c r="T48" s="7">
        <v>12960</v>
      </c>
      <c r="U48" s="7">
        <v>12960</v>
      </c>
      <c r="V48" s="7">
        <v>12960</v>
      </c>
    </row>
    <row r="49" spans="1:22" x14ac:dyDescent="0.2">
      <c r="A49" s="36" t="str">
        <f t="shared" si="0"/>
        <v>441</v>
      </c>
      <c r="B49" s="1">
        <f>VLOOKUP(C49,TabellenBUS!$B$6:$D$386,2,FALSE)</f>
        <v>44</v>
      </c>
      <c r="C49" s="105" t="s">
        <v>46</v>
      </c>
      <c r="D49" s="107">
        <v>5380</v>
      </c>
      <c r="E49" s="107">
        <v>5370</v>
      </c>
      <c r="F49" s="107">
        <v>5320</v>
      </c>
      <c r="G49" s="107">
        <v>5280</v>
      </c>
      <c r="H49" s="107">
        <v>5320</v>
      </c>
      <c r="I49" s="107">
        <v>5360</v>
      </c>
      <c r="J49" s="107">
        <v>5370</v>
      </c>
      <c r="K49" s="107">
        <v>5380</v>
      </c>
      <c r="L49" s="107">
        <v>5410</v>
      </c>
      <c r="M49" s="107">
        <v>5410</v>
      </c>
      <c r="N49" s="107">
        <v>5440</v>
      </c>
      <c r="O49" s="107">
        <v>5520</v>
      </c>
      <c r="P49" s="107">
        <v>5650</v>
      </c>
      <c r="Q49" s="107">
        <v>5750</v>
      </c>
      <c r="R49" s="107">
        <v>5820</v>
      </c>
      <c r="S49" s="107">
        <v>5900</v>
      </c>
      <c r="T49" s="7">
        <v>5990</v>
      </c>
      <c r="U49" s="7">
        <v>6110</v>
      </c>
      <c r="V49" s="7">
        <v>6180</v>
      </c>
    </row>
    <row r="50" spans="1:22" x14ac:dyDescent="0.2">
      <c r="A50" s="36" t="str">
        <f t="shared" si="0"/>
        <v>451</v>
      </c>
      <c r="B50" s="1">
        <f>VLOOKUP(C50,TabellenBUS!$B$6:$D$386,2,FALSE)</f>
        <v>45</v>
      </c>
      <c r="C50" s="105" t="s">
        <v>47</v>
      </c>
      <c r="D50" s="107">
        <v>12490</v>
      </c>
      <c r="E50" s="107">
        <v>12520</v>
      </c>
      <c r="F50" s="107">
        <v>12410</v>
      </c>
      <c r="G50" s="107">
        <v>12380</v>
      </c>
      <c r="H50" s="107">
        <v>12480</v>
      </c>
      <c r="I50" s="107">
        <v>12560</v>
      </c>
      <c r="J50" s="107">
        <v>12520</v>
      </c>
      <c r="K50" s="107">
        <v>12500</v>
      </c>
      <c r="L50" s="107">
        <v>12490</v>
      </c>
      <c r="M50" s="107">
        <v>12530</v>
      </c>
      <c r="N50" s="107">
        <v>12560</v>
      </c>
      <c r="O50" s="107">
        <v>12580</v>
      </c>
      <c r="P50" s="107">
        <v>12700</v>
      </c>
      <c r="Q50" s="107">
        <v>12840</v>
      </c>
      <c r="R50" s="107">
        <v>12930</v>
      </c>
      <c r="S50" s="107">
        <v>12960</v>
      </c>
      <c r="T50" s="7">
        <v>13100</v>
      </c>
      <c r="U50" s="7">
        <v>13150</v>
      </c>
      <c r="V50" s="7">
        <v>13210</v>
      </c>
    </row>
    <row r="51" spans="1:22" x14ac:dyDescent="0.2">
      <c r="A51" s="36" t="str">
        <f t="shared" si="0"/>
        <v>461</v>
      </c>
      <c r="B51" s="1">
        <f>VLOOKUP(C51,TabellenBUS!$B$6:$D$386,2,FALSE)</f>
        <v>46</v>
      </c>
      <c r="C51" s="105" t="s">
        <v>48</v>
      </c>
      <c r="D51" s="107">
        <v>20950</v>
      </c>
      <c r="E51" s="107">
        <v>20900</v>
      </c>
      <c r="F51" s="107">
        <v>20870</v>
      </c>
      <c r="G51" s="107">
        <v>20910</v>
      </c>
      <c r="H51" s="107">
        <v>21000</v>
      </c>
      <c r="I51" s="107">
        <v>20980</v>
      </c>
      <c r="J51" s="107">
        <v>20950</v>
      </c>
      <c r="K51" s="107">
        <v>20940</v>
      </c>
      <c r="L51" s="107">
        <v>20980</v>
      </c>
      <c r="M51" s="107">
        <v>21020</v>
      </c>
      <c r="N51" s="107">
        <v>21040</v>
      </c>
      <c r="O51" s="107">
        <v>21030</v>
      </c>
      <c r="P51" s="107">
        <v>21140</v>
      </c>
      <c r="Q51" s="107">
        <v>21180</v>
      </c>
      <c r="R51" s="107">
        <v>21210</v>
      </c>
      <c r="S51" s="107">
        <v>21260</v>
      </c>
      <c r="T51" s="7">
        <v>21340</v>
      </c>
      <c r="U51" s="7">
        <v>21360</v>
      </c>
      <c r="V51" s="7">
        <v>21390</v>
      </c>
    </row>
    <row r="52" spans="1:22" x14ac:dyDescent="0.2">
      <c r="A52" s="36" t="str">
        <f t="shared" si="0"/>
        <v>471</v>
      </c>
      <c r="B52" s="1">
        <f>VLOOKUP(C52,TabellenBUS!$B$6:$D$386,2,FALSE)</f>
        <v>47</v>
      </c>
      <c r="C52" s="105" t="s">
        <v>49</v>
      </c>
      <c r="D52" s="107">
        <v>6570</v>
      </c>
      <c r="E52" s="107">
        <v>6600</v>
      </c>
      <c r="F52" s="107">
        <v>6610</v>
      </c>
      <c r="G52" s="107">
        <v>6600</v>
      </c>
      <c r="H52" s="107">
        <v>6610</v>
      </c>
      <c r="I52" s="107">
        <v>6600</v>
      </c>
      <c r="J52" s="107">
        <v>6610</v>
      </c>
      <c r="K52" s="107">
        <v>6600</v>
      </c>
      <c r="L52" s="107">
        <v>6660</v>
      </c>
      <c r="M52" s="107">
        <v>6670</v>
      </c>
      <c r="N52" s="107">
        <v>6690</v>
      </c>
      <c r="O52" s="107">
        <v>6670</v>
      </c>
      <c r="P52" s="107">
        <v>6700</v>
      </c>
      <c r="Q52" s="107">
        <v>6740</v>
      </c>
      <c r="R52" s="107">
        <v>6770</v>
      </c>
      <c r="S52" s="107">
        <v>6830</v>
      </c>
      <c r="T52" s="7">
        <v>6900</v>
      </c>
      <c r="U52" s="7">
        <v>6880</v>
      </c>
      <c r="V52" s="7">
        <v>6910</v>
      </c>
    </row>
    <row r="53" spans="1:22" x14ac:dyDescent="0.2">
      <c r="A53" s="36" t="str">
        <f t="shared" si="0"/>
        <v>481</v>
      </c>
      <c r="B53" s="1">
        <f>VLOOKUP(C53,TabellenBUS!$B$6:$D$386,2,FALSE)</f>
        <v>48</v>
      </c>
      <c r="C53" s="105" t="s">
        <v>50</v>
      </c>
      <c r="D53" s="107">
        <v>4720</v>
      </c>
      <c r="E53" s="107">
        <v>4710</v>
      </c>
      <c r="F53" s="107">
        <v>4690</v>
      </c>
      <c r="G53" s="107">
        <v>4690</v>
      </c>
      <c r="H53" s="107">
        <v>4690</v>
      </c>
      <c r="I53" s="107">
        <v>4680</v>
      </c>
      <c r="J53" s="107">
        <v>4670</v>
      </c>
      <c r="K53" s="107">
        <v>4680</v>
      </c>
      <c r="L53" s="107">
        <v>4690</v>
      </c>
      <c r="M53" s="107">
        <v>4680</v>
      </c>
      <c r="N53" s="107">
        <v>4660</v>
      </c>
      <c r="O53" s="107">
        <v>4630</v>
      </c>
      <c r="P53" s="107">
        <v>4620</v>
      </c>
      <c r="Q53" s="107">
        <v>4600</v>
      </c>
      <c r="R53" s="107">
        <v>4580</v>
      </c>
      <c r="S53" s="107">
        <v>4590</v>
      </c>
      <c r="T53" s="7">
        <v>4600</v>
      </c>
      <c r="U53" s="7">
        <v>4600</v>
      </c>
      <c r="V53" s="7">
        <v>4620</v>
      </c>
    </row>
    <row r="54" spans="1:22" x14ac:dyDescent="0.2">
      <c r="A54" s="36" t="str">
        <f t="shared" si="0"/>
        <v>491</v>
      </c>
      <c r="B54" s="1">
        <f>VLOOKUP(C54,TabellenBUS!$B$6:$D$386,2,FALSE)</f>
        <v>49</v>
      </c>
      <c r="C54" s="105" t="s">
        <v>51</v>
      </c>
      <c r="D54" s="107">
        <v>16240</v>
      </c>
      <c r="E54" s="107">
        <v>16190</v>
      </c>
      <c r="F54" s="107">
        <v>16120</v>
      </c>
      <c r="G54" s="107">
        <v>16120</v>
      </c>
      <c r="H54" s="107">
        <v>16130</v>
      </c>
      <c r="I54" s="107">
        <v>16130</v>
      </c>
      <c r="J54" s="107">
        <v>16040</v>
      </c>
      <c r="K54" s="107">
        <v>16030</v>
      </c>
      <c r="L54" s="107">
        <v>16040</v>
      </c>
      <c r="M54" s="107">
        <v>15960</v>
      </c>
      <c r="N54" s="107">
        <v>15960</v>
      </c>
      <c r="O54" s="107">
        <v>15890</v>
      </c>
      <c r="P54" s="107">
        <v>16020</v>
      </c>
      <c r="Q54" s="107">
        <v>16030</v>
      </c>
      <c r="R54" s="107">
        <v>15980</v>
      </c>
      <c r="S54" s="107">
        <v>15970</v>
      </c>
      <c r="T54" s="7">
        <v>16100</v>
      </c>
      <c r="U54" s="7">
        <v>16080</v>
      </c>
      <c r="V54" s="7">
        <v>16060</v>
      </c>
    </row>
    <row r="55" spans="1:22" x14ac:dyDescent="0.2">
      <c r="A55" s="36" t="str">
        <f t="shared" si="0"/>
        <v>501</v>
      </c>
      <c r="B55" s="1">
        <f>VLOOKUP(C55,TabellenBUS!$B$6:$D$386,2,FALSE)</f>
        <v>50</v>
      </c>
      <c r="C55" s="105" t="s">
        <v>52</v>
      </c>
      <c r="D55" s="107">
        <v>13760</v>
      </c>
      <c r="E55" s="107">
        <v>13730</v>
      </c>
      <c r="F55" s="107">
        <v>13700</v>
      </c>
      <c r="G55" s="107">
        <v>13690</v>
      </c>
      <c r="H55" s="107">
        <v>13690</v>
      </c>
      <c r="I55" s="107">
        <v>13750</v>
      </c>
      <c r="J55" s="107">
        <v>13700</v>
      </c>
      <c r="K55" s="107">
        <v>13720</v>
      </c>
      <c r="L55" s="107">
        <v>13900</v>
      </c>
      <c r="M55" s="107">
        <v>13920</v>
      </c>
      <c r="N55" s="107">
        <v>13910</v>
      </c>
      <c r="O55" s="107">
        <v>13910</v>
      </c>
      <c r="P55" s="107">
        <v>14060</v>
      </c>
      <c r="Q55" s="107">
        <v>14100</v>
      </c>
      <c r="R55" s="107">
        <v>14170</v>
      </c>
      <c r="S55" s="107">
        <v>14220</v>
      </c>
      <c r="T55" s="7">
        <v>14370</v>
      </c>
      <c r="U55" s="7">
        <v>14430</v>
      </c>
      <c r="V55" s="7">
        <v>14470</v>
      </c>
    </row>
    <row r="56" spans="1:22" x14ac:dyDescent="0.2">
      <c r="A56" s="36" t="str">
        <f t="shared" si="0"/>
        <v>511</v>
      </c>
      <c r="B56" s="1">
        <f>VLOOKUP(C56,TabellenBUS!$B$6:$D$386,2,FALSE)</f>
        <v>51</v>
      </c>
      <c r="C56" s="105" t="s">
        <v>53</v>
      </c>
      <c r="D56" s="107">
        <v>14460</v>
      </c>
      <c r="E56" s="107">
        <v>14460</v>
      </c>
      <c r="F56" s="107">
        <v>14340</v>
      </c>
      <c r="G56" s="107">
        <v>14350</v>
      </c>
      <c r="H56" s="107">
        <v>14410</v>
      </c>
      <c r="I56" s="107">
        <v>14420</v>
      </c>
      <c r="J56" s="107">
        <v>14350</v>
      </c>
      <c r="K56" s="107">
        <v>14320</v>
      </c>
      <c r="L56" s="107">
        <v>14340</v>
      </c>
      <c r="M56" s="107">
        <v>14320</v>
      </c>
      <c r="N56" s="107">
        <v>14340</v>
      </c>
      <c r="O56" s="107">
        <v>14350</v>
      </c>
      <c r="P56" s="107">
        <v>14440</v>
      </c>
      <c r="Q56" s="107">
        <v>14440</v>
      </c>
      <c r="R56" s="107">
        <v>14430</v>
      </c>
      <c r="S56" s="107">
        <v>14470</v>
      </c>
      <c r="T56" s="7">
        <v>14550</v>
      </c>
      <c r="U56" s="7">
        <v>14560</v>
      </c>
      <c r="V56" s="7">
        <v>14550</v>
      </c>
    </row>
    <row r="57" spans="1:22" x14ac:dyDescent="0.2">
      <c r="A57" s="36" t="str">
        <f t="shared" si="0"/>
        <v>521</v>
      </c>
      <c r="B57" s="1">
        <f>VLOOKUP(C57,TabellenBUS!$B$6:$D$386,2,FALSE)</f>
        <v>52</v>
      </c>
      <c r="C57" s="105" t="s">
        <v>54</v>
      </c>
      <c r="D57" s="107">
        <v>18430</v>
      </c>
      <c r="E57" s="107">
        <v>18390</v>
      </c>
      <c r="F57" s="107">
        <v>18340</v>
      </c>
      <c r="G57" s="107">
        <v>18300</v>
      </c>
      <c r="H57" s="107">
        <v>18320</v>
      </c>
      <c r="I57" s="107">
        <v>18320</v>
      </c>
      <c r="J57" s="107">
        <v>18340</v>
      </c>
      <c r="K57" s="107">
        <v>18430</v>
      </c>
      <c r="L57" s="107">
        <v>18610</v>
      </c>
      <c r="M57" s="107">
        <v>18590</v>
      </c>
      <c r="N57" s="107">
        <v>18520</v>
      </c>
      <c r="O57" s="107">
        <v>18460</v>
      </c>
      <c r="P57" s="107">
        <v>18590</v>
      </c>
      <c r="Q57" s="107">
        <v>18630</v>
      </c>
      <c r="R57" s="107">
        <v>18700</v>
      </c>
      <c r="S57" s="107">
        <v>18580</v>
      </c>
      <c r="T57" s="7">
        <v>18710</v>
      </c>
      <c r="U57" s="7">
        <v>18660</v>
      </c>
      <c r="V57" s="7">
        <v>18690</v>
      </c>
    </row>
    <row r="58" spans="1:22" x14ac:dyDescent="0.2">
      <c r="A58" s="36" t="str">
        <f t="shared" si="0"/>
        <v>531</v>
      </c>
      <c r="B58" s="1">
        <f>VLOOKUP(C58,TabellenBUS!$B$6:$D$386,2,FALSE)</f>
        <v>53</v>
      </c>
      <c r="C58" s="105" t="s">
        <v>55</v>
      </c>
      <c r="D58" s="107">
        <v>19590</v>
      </c>
      <c r="E58" s="107">
        <v>19530</v>
      </c>
      <c r="F58" s="107">
        <v>19440</v>
      </c>
      <c r="G58" s="107">
        <v>19440</v>
      </c>
      <c r="H58" s="107">
        <v>19390</v>
      </c>
      <c r="I58" s="107">
        <v>19350</v>
      </c>
      <c r="J58" s="107">
        <v>19290</v>
      </c>
      <c r="K58" s="107">
        <v>19280</v>
      </c>
      <c r="L58" s="107">
        <v>19300</v>
      </c>
      <c r="M58" s="107">
        <v>19310</v>
      </c>
      <c r="N58" s="107">
        <v>19310</v>
      </c>
      <c r="O58" s="107">
        <v>19290</v>
      </c>
      <c r="P58" s="107">
        <v>19450</v>
      </c>
      <c r="Q58" s="107">
        <v>19490</v>
      </c>
      <c r="R58" s="107">
        <v>19510</v>
      </c>
      <c r="S58" s="107">
        <v>19510</v>
      </c>
      <c r="T58" s="7">
        <v>19610</v>
      </c>
      <c r="U58" s="7">
        <v>19570</v>
      </c>
      <c r="V58" s="7">
        <v>19570</v>
      </c>
    </row>
    <row r="59" spans="1:22" x14ac:dyDescent="0.2">
      <c r="A59" s="36" t="str">
        <f t="shared" si="0"/>
        <v>541</v>
      </c>
      <c r="B59" s="1">
        <f>VLOOKUP(C59,TabellenBUS!$B$6:$D$386,2,FALSE)</f>
        <v>54</v>
      </c>
      <c r="C59" s="105" t="s">
        <v>56</v>
      </c>
      <c r="D59" s="107">
        <v>119220</v>
      </c>
      <c r="E59" s="107">
        <v>119290</v>
      </c>
      <c r="F59" s="107">
        <v>120040</v>
      </c>
      <c r="G59" s="107">
        <v>120100</v>
      </c>
      <c r="H59" s="107">
        <v>119990</v>
      </c>
      <c r="I59" s="107">
        <v>119810</v>
      </c>
      <c r="J59" s="107">
        <v>120560</v>
      </c>
      <c r="K59" s="107">
        <v>120820</v>
      </c>
      <c r="L59" s="107">
        <v>120850</v>
      </c>
      <c r="M59" s="107">
        <v>120580</v>
      </c>
      <c r="N59" s="107">
        <v>121150</v>
      </c>
      <c r="O59" s="107">
        <v>121150</v>
      </c>
      <c r="P59" s="107">
        <v>121540</v>
      </c>
      <c r="Q59" s="107">
        <v>121480</v>
      </c>
      <c r="R59" s="107">
        <v>122110</v>
      </c>
      <c r="S59" s="107">
        <v>122090</v>
      </c>
      <c r="T59" s="7">
        <v>122420</v>
      </c>
      <c r="U59" s="7">
        <v>122500</v>
      </c>
      <c r="V59" s="7">
        <v>123140</v>
      </c>
    </row>
    <row r="60" spans="1:22" x14ac:dyDescent="0.2">
      <c r="A60" s="36" t="str">
        <f t="shared" si="0"/>
        <v>551</v>
      </c>
      <c r="B60" s="1">
        <f>VLOOKUP(C60,TabellenBUS!$B$6:$D$386,2,FALSE)</f>
        <v>55</v>
      </c>
      <c r="C60" s="105" t="s">
        <v>57</v>
      </c>
      <c r="D60" s="107">
        <v>10700</v>
      </c>
      <c r="E60" s="107">
        <v>10660</v>
      </c>
      <c r="F60" s="107">
        <v>10600</v>
      </c>
      <c r="G60" s="107">
        <v>10590</v>
      </c>
      <c r="H60" s="107">
        <v>10630</v>
      </c>
      <c r="I60" s="107">
        <v>10630</v>
      </c>
      <c r="J60" s="107">
        <v>10640</v>
      </c>
      <c r="K60" s="107">
        <v>10640</v>
      </c>
      <c r="L60" s="107">
        <v>10720</v>
      </c>
      <c r="M60" s="107">
        <v>10720</v>
      </c>
      <c r="N60" s="107">
        <v>10720</v>
      </c>
      <c r="O60" s="107">
        <v>10710</v>
      </c>
      <c r="P60" s="107">
        <v>10780</v>
      </c>
      <c r="Q60" s="107">
        <v>10800</v>
      </c>
      <c r="R60" s="107">
        <v>10840</v>
      </c>
      <c r="S60" s="107">
        <v>10910</v>
      </c>
      <c r="T60" s="7">
        <v>11040</v>
      </c>
      <c r="U60" s="7">
        <v>11040</v>
      </c>
      <c r="V60" s="7">
        <v>11070</v>
      </c>
    </row>
    <row r="61" spans="1:22" x14ac:dyDescent="0.2">
      <c r="A61" s="36" t="str">
        <f t="shared" si="0"/>
        <v>561</v>
      </c>
      <c r="B61" s="1">
        <f>VLOOKUP(C61,TabellenBUS!$B$6:$D$386,2,FALSE)</f>
        <v>56</v>
      </c>
      <c r="C61" s="105" t="s">
        <v>58</v>
      </c>
      <c r="D61" s="107">
        <v>22970</v>
      </c>
      <c r="E61" s="107">
        <v>22910</v>
      </c>
      <c r="F61" s="107">
        <v>22800</v>
      </c>
      <c r="G61" s="107">
        <v>22740</v>
      </c>
      <c r="H61" s="107">
        <v>22730</v>
      </c>
      <c r="I61" s="107">
        <v>22680</v>
      </c>
      <c r="J61" s="107">
        <v>22630</v>
      </c>
      <c r="K61" s="107">
        <v>22600</v>
      </c>
      <c r="L61" s="107">
        <v>22610</v>
      </c>
      <c r="M61" s="107">
        <v>22550</v>
      </c>
      <c r="N61" s="107">
        <v>22510</v>
      </c>
      <c r="O61" s="107">
        <v>22450</v>
      </c>
      <c r="P61" s="107">
        <v>22590</v>
      </c>
      <c r="Q61" s="107">
        <v>22620</v>
      </c>
      <c r="R61" s="107">
        <v>22620</v>
      </c>
      <c r="S61" s="107">
        <v>22530</v>
      </c>
      <c r="T61" s="7">
        <v>22670</v>
      </c>
      <c r="U61" s="7">
        <v>22630</v>
      </c>
      <c r="V61" s="7">
        <v>22610</v>
      </c>
    </row>
    <row r="62" spans="1:22" x14ac:dyDescent="0.2">
      <c r="A62" s="36" t="str">
        <f t="shared" si="0"/>
        <v>571</v>
      </c>
      <c r="B62" s="1">
        <f>VLOOKUP(C62,TabellenBUS!$B$6:$D$386,2,FALSE)</f>
        <v>57</v>
      </c>
      <c r="C62" s="105" t="s">
        <v>59</v>
      </c>
      <c r="D62" s="107">
        <v>13310</v>
      </c>
      <c r="E62" s="107">
        <v>13250</v>
      </c>
      <c r="F62" s="107">
        <v>13230</v>
      </c>
      <c r="G62" s="107">
        <v>13220</v>
      </c>
      <c r="H62" s="107">
        <v>13220</v>
      </c>
      <c r="I62" s="107">
        <v>13140</v>
      </c>
      <c r="J62" s="107">
        <v>13070</v>
      </c>
      <c r="K62" s="107">
        <v>13050</v>
      </c>
      <c r="L62" s="107">
        <v>13070</v>
      </c>
      <c r="M62" s="107">
        <v>13060</v>
      </c>
      <c r="N62" s="107">
        <v>13010</v>
      </c>
      <c r="O62" s="107">
        <v>13040</v>
      </c>
      <c r="P62" s="107">
        <v>13100</v>
      </c>
      <c r="Q62" s="107">
        <v>13080</v>
      </c>
      <c r="R62" s="107">
        <v>13050</v>
      </c>
      <c r="S62" s="107">
        <v>13000</v>
      </c>
      <c r="T62" s="7">
        <v>13030</v>
      </c>
      <c r="U62" s="7">
        <v>13030</v>
      </c>
      <c r="V62" s="7">
        <v>13030</v>
      </c>
    </row>
    <row r="63" spans="1:22" x14ac:dyDescent="0.2">
      <c r="A63" s="36" t="str">
        <f t="shared" si="0"/>
        <v>581</v>
      </c>
      <c r="B63" s="1">
        <f>VLOOKUP(C63,TabellenBUS!$B$6:$D$386,2,FALSE)</f>
        <v>58</v>
      </c>
      <c r="C63" s="105" t="s">
        <v>60</v>
      </c>
      <c r="D63" s="107">
        <v>18740</v>
      </c>
      <c r="E63" s="107">
        <v>18700</v>
      </c>
      <c r="F63" s="107">
        <v>18700</v>
      </c>
      <c r="G63" s="107">
        <v>18690</v>
      </c>
      <c r="H63" s="107">
        <v>18610</v>
      </c>
      <c r="I63" s="107">
        <v>18560</v>
      </c>
      <c r="J63" s="107">
        <v>18480</v>
      </c>
      <c r="K63" s="107">
        <v>18410</v>
      </c>
      <c r="L63" s="107">
        <v>18410</v>
      </c>
      <c r="M63" s="107">
        <v>18360</v>
      </c>
      <c r="N63" s="107">
        <v>18310</v>
      </c>
      <c r="O63" s="107">
        <v>18270</v>
      </c>
      <c r="P63" s="107">
        <v>18360</v>
      </c>
      <c r="Q63" s="107">
        <v>18360</v>
      </c>
      <c r="R63" s="107">
        <v>18330</v>
      </c>
      <c r="S63" s="107">
        <v>18230</v>
      </c>
      <c r="T63" s="7">
        <v>18240</v>
      </c>
      <c r="U63" s="7">
        <v>18240</v>
      </c>
      <c r="V63" s="7">
        <v>18220</v>
      </c>
    </row>
    <row r="64" spans="1:22" x14ac:dyDescent="0.2">
      <c r="A64" s="36" t="str">
        <f t="shared" si="0"/>
        <v>591</v>
      </c>
      <c r="B64" s="1">
        <f>VLOOKUP(C64,TabellenBUS!$B$6:$D$386,2,FALSE)</f>
        <v>59</v>
      </c>
      <c r="C64" s="105" t="s">
        <v>61</v>
      </c>
      <c r="D64" s="107">
        <v>8950</v>
      </c>
      <c r="E64" s="107">
        <v>8910</v>
      </c>
      <c r="F64" s="107">
        <v>8930</v>
      </c>
      <c r="G64" s="107">
        <v>8930</v>
      </c>
      <c r="H64" s="107">
        <v>8950</v>
      </c>
      <c r="I64" s="107">
        <v>8960</v>
      </c>
      <c r="J64" s="107">
        <v>8980</v>
      </c>
      <c r="K64" s="107">
        <v>8950</v>
      </c>
      <c r="L64" s="107">
        <v>8950</v>
      </c>
      <c r="M64" s="107">
        <v>8950</v>
      </c>
      <c r="N64" s="107">
        <v>8950</v>
      </c>
      <c r="O64" s="107">
        <v>8970</v>
      </c>
      <c r="P64" s="107">
        <v>9060</v>
      </c>
      <c r="Q64" s="107">
        <v>9110</v>
      </c>
      <c r="R64" s="107">
        <v>9190</v>
      </c>
      <c r="S64" s="107">
        <v>9230</v>
      </c>
      <c r="T64" s="7">
        <v>9280</v>
      </c>
      <c r="U64" s="7">
        <v>9290</v>
      </c>
      <c r="V64" s="7">
        <v>9310</v>
      </c>
    </row>
    <row r="65" spans="1:22" x14ac:dyDescent="0.2">
      <c r="A65" s="36" t="str">
        <f t="shared" si="0"/>
        <v>601</v>
      </c>
      <c r="B65" s="1">
        <f>VLOOKUP(C65,TabellenBUS!$B$6:$D$386,2,FALSE)</f>
        <v>60</v>
      </c>
      <c r="C65" s="105" t="s">
        <v>62</v>
      </c>
      <c r="D65" s="107">
        <v>13250</v>
      </c>
      <c r="E65" s="107">
        <v>13270</v>
      </c>
      <c r="F65" s="107">
        <v>13240</v>
      </c>
      <c r="G65" s="107">
        <v>13320</v>
      </c>
      <c r="H65" s="107">
        <v>13370</v>
      </c>
      <c r="I65" s="107">
        <v>13350</v>
      </c>
      <c r="J65" s="107">
        <v>13390</v>
      </c>
      <c r="K65" s="107">
        <v>13410</v>
      </c>
      <c r="L65" s="107">
        <v>13450</v>
      </c>
      <c r="M65" s="107">
        <v>13480</v>
      </c>
      <c r="N65" s="107">
        <v>13520</v>
      </c>
      <c r="O65" s="107">
        <v>13510</v>
      </c>
      <c r="P65" s="107">
        <v>13580</v>
      </c>
      <c r="Q65" s="107">
        <v>13600</v>
      </c>
      <c r="R65" s="107">
        <v>13610</v>
      </c>
      <c r="S65" s="107">
        <v>13690</v>
      </c>
      <c r="T65" s="7">
        <v>13750</v>
      </c>
      <c r="U65" s="7">
        <v>13790</v>
      </c>
      <c r="V65" s="7">
        <v>13820</v>
      </c>
    </row>
    <row r="66" spans="1:22" x14ac:dyDescent="0.2">
      <c r="A66" s="36" t="str">
        <f t="shared" si="0"/>
        <v>611</v>
      </c>
      <c r="B66" s="1">
        <f>VLOOKUP(C66,TabellenBUS!$B$6:$D$386,2,FALSE)</f>
        <v>61</v>
      </c>
      <c r="C66" s="105" t="s">
        <v>63</v>
      </c>
      <c r="D66" s="107">
        <v>17050</v>
      </c>
      <c r="E66" s="107">
        <v>16990</v>
      </c>
      <c r="F66" s="107">
        <v>16980</v>
      </c>
      <c r="G66" s="107">
        <v>16970</v>
      </c>
      <c r="H66" s="107">
        <v>17030</v>
      </c>
      <c r="I66" s="107">
        <v>17070</v>
      </c>
      <c r="J66" s="107">
        <v>17060</v>
      </c>
      <c r="K66" s="107">
        <v>17060</v>
      </c>
      <c r="L66" s="107">
        <v>17130</v>
      </c>
      <c r="M66" s="107">
        <v>17080</v>
      </c>
      <c r="N66" s="107">
        <v>17080</v>
      </c>
      <c r="O66" s="107">
        <v>17100</v>
      </c>
      <c r="P66" s="107">
        <v>17200</v>
      </c>
      <c r="Q66" s="107">
        <v>17290</v>
      </c>
      <c r="R66" s="107">
        <v>17250</v>
      </c>
      <c r="S66" s="107">
        <v>17240</v>
      </c>
      <c r="T66" s="7">
        <v>17290</v>
      </c>
      <c r="U66" s="7">
        <v>17280</v>
      </c>
      <c r="V66" s="7">
        <v>17280</v>
      </c>
    </row>
    <row r="67" spans="1:22" x14ac:dyDescent="0.2">
      <c r="A67" s="36" t="str">
        <f t="shared" si="0"/>
        <v>621</v>
      </c>
      <c r="B67" s="1">
        <f>VLOOKUP(C67,TabellenBUS!$B$6:$D$386,2,FALSE)</f>
        <v>62</v>
      </c>
      <c r="C67" s="105" t="s">
        <v>64</v>
      </c>
      <c r="D67" s="107">
        <v>44030</v>
      </c>
      <c r="E67" s="107">
        <v>43860</v>
      </c>
      <c r="F67" s="107">
        <v>43770</v>
      </c>
      <c r="G67" s="107">
        <v>43680</v>
      </c>
      <c r="H67" s="107">
        <v>43630</v>
      </c>
      <c r="I67" s="107">
        <v>43560</v>
      </c>
      <c r="J67" s="107">
        <v>43580</v>
      </c>
      <c r="K67" s="107">
        <v>43500</v>
      </c>
      <c r="L67" s="107">
        <v>43500</v>
      </c>
      <c r="M67" s="107">
        <v>43430</v>
      </c>
      <c r="N67" s="107">
        <v>43450</v>
      </c>
      <c r="O67" s="107">
        <v>43390</v>
      </c>
      <c r="P67" s="107">
        <v>43520</v>
      </c>
      <c r="Q67" s="107">
        <v>43400</v>
      </c>
      <c r="R67" s="107">
        <v>43350</v>
      </c>
      <c r="S67" s="107">
        <v>43310</v>
      </c>
      <c r="T67" s="7">
        <v>43520</v>
      </c>
      <c r="U67" s="7">
        <v>43430</v>
      </c>
      <c r="V67" s="7">
        <v>43500</v>
      </c>
    </row>
    <row r="68" spans="1:22" x14ac:dyDescent="0.2">
      <c r="A68" s="36" t="str">
        <f t="shared" si="0"/>
        <v>631</v>
      </c>
      <c r="B68" s="1">
        <f>VLOOKUP(C68,TabellenBUS!$B$6:$D$386,2,FALSE)</f>
        <v>63</v>
      </c>
      <c r="C68" s="105" t="s">
        <v>65</v>
      </c>
      <c r="D68" s="107">
        <v>21200</v>
      </c>
      <c r="E68" s="107">
        <v>21200</v>
      </c>
      <c r="F68" s="107">
        <v>21160</v>
      </c>
      <c r="G68" s="107">
        <v>21120</v>
      </c>
      <c r="H68" s="107">
        <v>21110</v>
      </c>
      <c r="I68" s="107">
        <v>21100</v>
      </c>
      <c r="J68" s="107">
        <v>21110</v>
      </c>
      <c r="K68" s="107">
        <v>21120</v>
      </c>
      <c r="L68" s="107">
        <v>21230</v>
      </c>
      <c r="M68" s="107">
        <v>21230</v>
      </c>
      <c r="N68" s="107">
        <v>21270</v>
      </c>
      <c r="O68" s="107">
        <v>21300</v>
      </c>
      <c r="P68" s="107">
        <v>21480</v>
      </c>
      <c r="Q68" s="107">
        <v>21570</v>
      </c>
      <c r="R68" s="107">
        <v>21650</v>
      </c>
      <c r="S68" s="107">
        <v>21750</v>
      </c>
      <c r="T68" s="7">
        <v>21870</v>
      </c>
      <c r="U68" s="7">
        <v>21950</v>
      </c>
      <c r="V68" s="7">
        <v>21980</v>
      </c>
    </row>
    <row r="69" spans="1:22" x14ac:dyDescent="0.2">
      <c r="A69" s="36" t="str">
        <f t="shared" ref="A69:A132" si="1">CONCATENATE(B69,1)</f>
        <v>641</v>
      </c>
      <c r="B69" s="1">
        <f>VLOOKUP(C69,TabellenBUS!$B$6:$D$386,2,FALSE)</f>
        <v>64</v>
      </c>
      <c r="C69" s="105" t="s">
        <v>66</v>
      </c>
      <c r="D69" s="107">
        <v>22330</v>
      </c>
      <c r="E69" s="107">
        <v>22310</v>
      </c>
      <c r="F69" s="107">
        <v>22230</v>
      </c>
      <c r="G69" s="107">
        <v>22250</v>
      </c>
      <c r="H69" s="107">
        <v>22260</v>
      </c>
      <c r="I69" s="107">
        <v>22210</v>
      </c>
      <c r="J69" s="107">
        <v>22080</v>
      </c>
      <c r="K69" s="107">
        <v>22090</v>
      </c>
      <c r="L69" s="107">
        <v>22160</v>
      </c>
      <c r="M69" s="107">
        <v>22120</v>
      </c>
      <c r="N69" s="107">
        <v>22050</v>
      </c>
      <c r="O69" s="107">
        <v>22060</v>
      </c>
      <c r="P69" s="107">
        <v>22140</v>
      </c>
      <c r="Q69" s="107">
        <v>22120</v>
      </c>
      <c r="R69" s="107">
        <v>22100</v>
      </c>
      <c r="S69" s="107">
        <v>22030</v>
      </c>
      <c r="T69" s="7">
        <v>22070</v>
      </c>
      <c r="U69" s="7">
        <v>22070</v>
      </c>
      <c r="V69" s="7">
        <v>22060</v>
      </c>
    </row>
    <row r="70" spans="1:22" x14ac:dyDescent="0.2">
      <c r="A70" s="36" t="str">
        <f t="shared" si="1"/>
        <v>651</v>
      </c>
      <c r="B70" s="1">
        <f>VLOOKUP(C70,TabellenBUS!$B$6:$D$386,2,FALSE)</f>
        <v>65</v>
      </c>
      <c r="C70" s="105" t="s">
        <v>67</v>
      </c>
      <c r="D70" s="107">
        <v>13150</v>
      </c>
      <c r="E70" s="107">
        <v>13130</v>
      </c>
      <c r="F70" s="107">
        <v>13130</v>
      </c>
      <c r="G70" s="107">
        <v>13080</v>
      </c>
      <c r="H70" s="107">
        <v>13080</v>
      </c>
      <c r="I70" s="107">
        <v>13090</v>
      </c>
      <c r="J70" s="107">
        <v>13110</v>
      </c>
      <c r="K70" s="107">
        <v>13120</v>
      </c>
      <c r="L70" s="107">
        <v>13110</v>
      </c>
      <c r="M70" s="107">
        <v>13140</v>
      </c>
      <c r="N70" s="107">
        <v>13110</v>
      </c>
      <c r="O70" s="107">
        <v>13180</v>
      </c>
      <c r="P70" s="107">
        <v>13340</v>
      </c>
      <c r="Q70" s="107">
        <v>13330</v>
      </c>
      <c r="R70" s="107">
        <v>13250</v>
      </c>
      <c r="S70" s="107">
        <v>13130</v>
      </c>
      <c r="T70" s="7">
        <v>13120</v>
      </c>
      <c r="U70" s="7">
        <v>13100</v>
      </c>
      <c r="V70" s="7">
        <v>13100</v>
      </c>
    </row>
    <row r="71" spans="1:22" x14ac:dyDescent="0.2">
      <c r="A71" s="36" t="str">
        <f t="shared" si="1"/>
        <v>661</v>
      </c>
      <c r="B71" s="1">
        <f>VLOOKUP(C71,TabellenBUS!$B$6:$D$386,2,FALSE)</f>
        <v>66</v>
      </c>
      <c r="C71" s="105" t="s">
        <v>68</v>
      </c>
      <c r="D71" s="107">
        <v>8150</v>
      </c>
      <c r="E71" s="107">
        <v>8140</v>
      </c>
      <c r="F71" s="107">
        <v>8110</v>
      </c>
      <c r="G71" s="107">
        <v>8100</v>
      </c>
      <c r="H71" s="107">
        <v>8120</v>
      </c>
      <c r="I71" s="107">
        <v>8120</v>
      </c>
      <c r="J71" s="107">
        <v>8120</v>
      </c>
      <c r="K71" s="107">
        <v>8090</v>
      </c>
      <c r="L71" s="107">
        <v>8090</v>
      </c>
      <c r="M71" s="107">
        <v>8060</v>
      </c>
      <c r="N71" s="107">
        <v>8050</v>
      </c>
      <c r="O71" s="107">
        <v>8030</v>
      </c>
      <c r="P71" s="107">
        <v>8080</v>
      </c>
      <c r="Q71" s="107">
        <v>8080</v>
      </c>
      <c r="R71" s="107">
        <v>8070</v>
      </c>
      <c r="S71" s="107">
        <v>8090</v>
      </c>
      <c r="T71" s="7">
        <v>8120</v>
      </c>
      <c r="U71" s="7">
        <v>8110</v>
      </c>
      <c r="V71" s="7">
        <v>8100</v>
      </c>
    </row>
    <row r="72" spans="1:22" x14ac:dyDescent="0.2">
      <c r="A72" s="36" t="str">
        <f t="shared" si="1"/>
        <v>671</v>
      </c>
      <c r="B72" s="1">
        <f>VLOOKUP(C72,TabellenBUS!$B$6:$D$386,2,FALSE)</f>
        <v>67</v>
      </c>
      <c r="C72" s="105" t="s">
        <v>69</v>
      </c>
      <c r="D72" s="107">
        <v>16140</v>
      </c>
      <c r="E72" s="107">
        <v>16130</v>
      </c>
      <c r="F72" s="107">
        <v>16090</v>
      </c>
      <c r="G72" s="107">
        <v>16070</v>
      </c>
      <c r="H72" s="107">
        <v>16060</v>
      </c>
      <c r="I72" s="107">
        <v>16010</v>
      </c>
      <c r="J72" s="107">
        <v>15980</v>
      </c>
      <c r="K72" s="107">
        <v>15960</v>
      </c>
      <c r="L72" s="107">
        <v>15940</v>
      </c>
      <c r="M72" s="107">
        <v>15960</v>
      </c>
      <c r="N72" s="107">
        <v>15930</v>
      </c>
      <c r="O72" s="107">
        <v>15880</v>
      </c>
      <c r="P72" s="107">
        <v>15980</v>
      </c>
      <c r="Q72" s="107">
        <v>16000</v>
      </c>
      <c r="R72" s="107">
        <v>15990</v>
      </c>
      <c r="S72" s="107">
        <v>15980</v>
      </c>
      <c r="T72" s="7">
        <v>16090</v>
      </c>
      <c r="U72" s="7">
        <v>16130</v>
      </c>
      <c r="V72" s="7">
        <v>16160</v>
      </c>
    </row>
    <row r="73" spans="1:22" x14ac:dyDescent="0.2">
      <c r="A73" s="36" t="str">
        <f t="shared" si="1"/>
        <v>681</v>
      </c>
      <c r="B73" s="1">
        <f>VLOOKUP(C73,TabellenBUS!$B$6:$D$386,2,FALSE)</f>
        <v>68</v>
      </c>
      <c r="C73" s="105" t="s">
        <v>70</v>
      </c>
      <c r="D73" s="107">
        <v>18270</v>
      </c>
      <c r="E73" s="107">
        <v>18240</v>
      </c>
      <c r="F73" s="107">
        <v>18180</v>
      </c>
      <c r="G73" s="107">
        <v>18140</v>
      </c>
      <c r="H73" s="107">
        <v>18110</v>
      </c>
      <c r="I73" s="107">
        <v>18120</v>
      </c>
      <c r="J73" s="107">
        <v>18060</v>
      </c>
      <c r="K73" s="107">
        <v>18090</v>
      </c>
      <c r="L73" s="107">
        <v>18080</v>
      </c>
      <c r="M73" s="107">
        <v>18110</v>
      </c>
      <c r="N73" s="107">
        <v>18140</v>
      </c>
      <c r="O73" s="107">
        <v>18150</v>
      </c>
      <c r="P73" s="107">
        <v>18260</v>
      </c>
      <c r="Q73" s="107">
        <v>18270</v>
      </c>
      <c r="R73" s="107">
        <v>18360</v>
      </c>
      <c r="S73" s="107">
        <v>18370</v>
      </c>
      <c r="T73" s="7">
        <v>18510</v>
      </c>
      <c r="U73" s="7">
        <v>18500</v>
      </c>
      <c r="V73" s="7">
        <v>18490</v>
      </c>
    </row>
    <row r="74" spans="1:22" x14ac:dyDescent="0.2">
      <c r="A74" s="36" t="str">
        <f t="shared" si="1"/>
        <v>691</v>
      </c>
      <c r="B74" s="1">
        <f>VLOOKUP(C74,TabellenBUS!$B$6:$D$386,2,FALSE)</f>
        <v>69</v>
      </c>
      <c r="C74" s="105" t="s">
        <v>71</v>
      </c>
      <c r="D74" s="107">
        <v>17410</v>
      </c>
      <c r="E74" s="107">
        <v>17420</v>
      </c>
      <c r="F74" s="107">
        <v>17380</v>
      </c>
      <c r="G74" s="107">
        <v>17410</v>
      </c>
      <c r="H74" s="107">
        <v>17390</v>
      </c>
      <c r="I74" s="107">
        <v>17390</v>
      </c>
      <c r="J74" s="107">
        <v>17330</v>
      </c>
      <c r="K74" s="107">
        <v>17340</v>
      </c>
      <c r="L74" s="107">
        <v>17440</v>
      </c>
      <c r="M74" s="107">
        <v>17460</v>
      </c>
      <c r="N74" s="107">
        <v>17510</v>
      </c>
      <c r="O74" s="107">
        <v>17500</v>
      </c>
      <c r="P74" s="107">
        <v>17560</v>
      </c>
      <c r="Q74" s="107">
        <v>17610</v>
      </c>
      <c r="R74" s="107">
        <v>17650</v>
      </c>
      <c r="S74" s="107">
        <v>17650</v>
      </c>
      <c r="T74" s="7">
        <v>17780</v>
      </c>
      <c r="U74" s="7">
        <v>17780</v>
      </c>
      <c r="V74" s="7">
        <v>17800</v>
      </c>
    </row>
    <row r="75" spans="1:22" x14ac:dyDescent="0.2">
      <c r="A75" s="36" t="str">
        <f t="shared" si="1"/>
        <v>701</v>
      </c>
      <c r="B75" s="1">
        <f>VLOOKUP(C75,TabellenBUS!$B$6:$D$386,2,FALSE)</f>
        <v>70</v>
      </c>
      <c r="C75" s="105" t="s">
        <v>72</v>
      </c>
      <c r="D75" s="107">
        <v>12160</v>
      </c>
      <c r="E75" s="107">
        <v>12110</v>
      </c>
      <c r="F75" s="107">
        <v>12060</v>
      </c>
      <c r="G75" s="107">
        <v>12020</v>
      </c>
      <c r="H75" s="107">
        <v>12020</v>
      </c>
      <c r="I75" s="107">
        <v>11980</v>
      </c>
      <c r="J75" s="107">
        <v>12010</v>
      </c>
      <c r="K75" s="107">
        <v>11980</v>
      </c>
      <c r="L75" s="107">
        <v>12000</v>
      </c>
      <c r="M75" s="107">
        <v>11990</v>
      </c>
      <c r="N75" s="107">
        <v>11960</v>
      </c>
      <c r="O75" s="107">
        <v>11950</v>
      </c>
      <c r="P75" s="107">
        <v>11970</v>
      </c>
      <c r="Q75" s="107">
        <v>11930</v>
      </c>
      <c r="R75" s="107">
        <v>11940</v>
      </c>
      <c r="S75" s="107">
        <v>11910</v>
      </c>
      <c r="T75" s="7">
        <v>11930</v>
      </c>
      <c r="U75" s="7">
        <v>11910</v>
      </c>
      <c r="V75" s="7">
        <v>11900</v>
      </c>
    </row>
    <row r="76" spans="1:22" x14ac:dyDescent="0.2">
      <c r="A76" s="36" t="str">
        <f t="shared" si="1"/>
        <v>711</v>
      </c>
      <c r="B76" s="1">
        <f>VLOOKUP(C76,TabellenBUS!$B$6:$D$386,2,FALSE)</f>
        <v>71</v>
      </c>
      <c r="C76" s="105" t="s">
        <v>73</v>
      </c>
      <c r="D76" s="107">
        <v>71930</v>
      </c>
      <c r="E76" s="107">
        <v>71550</v>
      </c>
      <c r="F76" s="107">
        <v>72480</v>
      </c>
      <c r="G76" s="107">
        <v>72800</v>
      </c>
      <c r="H76" s="107">
        <v>72680</v>
      </c>
      <c r="I76" s="107">
        <v>72170</v>
      </c>
      <c r="J76" s="107">
        <v>73070</v>
      </c>
      <c r="K76" s="107">
        <v>73570</v>
      </c>
      <c r="L76" s="107">
        <v>73520</v>
      </c>
      <c r="M76" s="107">
        <v>72900</v>
      </c>
      <c r="N76" s="107">
        <v>73820</v>
      </c>
      <c r="O76" s="107">
        <v>73330</v>
      </c>
      <c r="P76" s="107">
        <v>73450</v>
      </c>
      <c r="Q76" s="107">
        <v>72850</v>
      </c>
      <c r="R76" s="107">
        <v>73590</v>
      </c>
      <c r="S76" s="107">
        <v>73530</v>
      </c>
      <c r="T76" s="7">
        <v>73610</v>
      </c>
      <c r="U76" s="7">
        <v>73110</v>
      </c>
      <c r="V76" s="7">
        <v>74520</v>
      </c>
    </row>
    <row r="77" spans="1:22" x14ac:dyDescent="0.2">
      <c r="A77" s="36" t="str">
        <f t="shared" si="1"/>
        <v>721</v>
      </c>
      <c r="B77" s="1">
        <f>VLOOKUP(C77,TabellenBUS!$B$6:$D$386,2,FALSE)</f>
        <v>72</v>
      </c>
      <c r="C77" s="105" t="s">
        <v>74</v>
      </c>
      <c r="D77" s="107">
        <v>16180</v>
      </c>
      <c r="E77" s="107">
        <v>16130</v>
      </c>
      <c r="F77" s="107">
        <v>16040</v>
      </c>
      <c r="G77" s="107">
        <v>16010</v>
      </c>
      <c r="H77" s="107">
        <v>15980</v>
      </c>
      <c r="I77" s="107">
        <v>15890</v>
      </c>
      <c r="J77" s="107">
        <v>15800</v>
      </c>
      <c r="K77" s="107">
        <v>15790</v>
      </c>
      <c r="L77" s="107">
        <v>15760</v>
      </c>
      <c r="M77" s="107">
        <v>15650</v>
      </c>
      <c r="N77" s="107">
        <v>15590</v>
      </c>
      <c r="O77" s="107">
        <v>15600</v>
      </c>
      <c r="P77" s="107">
        <v>15670</v>
      </c>
      <c r="Q77" s="107">
        <v>15640</v>
      </c>
      <c r="R77" s="107">
        <v>15690</v>
      </c>
      <c r="S77" s="107">
        <v>15560</v>
      </c>
      <c r="T77" s="7">
        <v>15590</v>
      </c>
      <c r="U77" s="7">
        <v>15590</v>
      </c>
      <c r="V77" s="7">
        <v>15540</v>
      </c>
    </row>
    <row r="78" spans="1:22" x14ac:dyDescent="0.2">
      <c r="A78" s="36" t="str">
        <f t="shared" si="1"/>
        <v>731</v>
      </c>
      <c r="B78" s="1">
        <f>VLOOKUP(C78,TabellenBUS!$B$6:$D$386,2,FALSE)</f>
        <v>73</v>
      </c>
      <c r="C78" s="105" t="s">
        <v>75</v>
      </c>
      <c r="D78" s="107">
        <v>20910</v>
      </c>
      <c r="E78" s="107">
        <v>20820</v>
      </c>
      <c r="F78" s="107">
        <v>20800</v>
      </c>
      <c r="G78" s="107">
        <v>20810</v>
      </c>
      <c r="H78" s="107">
        <v>20850</v>
      </c>
      <c r="I78" s="107">
        <v>20830</v>
      </c>
      <c r="J78" s="107">
        <v>20780</v>
      </c>
      <c r="K78" s="107">
        <v>20790</v>
      </c>
      <c r="L78" s="107">
        <v>20800</v>
      </c>
      <c r="M78" s="107">
        <v>20800</v>
      </c>
      <c r="N78" s="107">
        <v>20750</v>
      </c>
      <c r="O78" s="107">
        <v>20770</v>
      </c>
      <c r="P78" s="107">
        <v>20840</v>
      </c>
      <c r="Q78" s="107">
        <v>20850</v>
      </c>
      <c r="R78" s="107">
        <v>20880</v>
      </c>
      <c r="S78" s="107">
        <v>20790</v>
      </c>
      <c r="T78" s="7">
        <v>20930</v>
      </c>
      <c r="U78" s="7">
        <v>20910</v>
      </c>
      <c r="V78" s="7">
        <v>20890</v>
      </c>
    </row>
    <row r="79" spans="1:22" x14ac:dyDescent="0.2">
      <c r="A79" s="36" t="str">
        <f t="shared" si="1"/>
        <v>741</v>
      </c>
      <c r="B79" s="1">
        <f>VLOOKUP(C79,TabellenBUS!$B$6:$D$386,2,FALSE)</f>
        <v>74</v>
      </c>
      <c r="C79" s="105" t="s">
        <v>76</v>
      </c>
      <c r="D79" s="107">
        <v>65300</v>
      </c>
      <c r="E79" s="107">
        <v>65150</v>
      </c>
      <c r="F79" s="107">
        <v>65010</v>
      </c>
      <c r="G79" s="107">
        <v>64820</v>
      </c>
      <c r="H79" s="107">
        <v>64970</v>
      </c>
      <c r="I79" s="107">
        <v>64940</v>
      </c>
      <c r="J79" s="107">
        <v>64920</v>
      </c>
      <c r="K79" s="107">
        <v>64930</v>
      </c>
      <c r="L79" s="107">
        <v>65140</v>
      </c>
      <c r="M79" s="107">
        <v>65100</v>
      </c>
      <c r="N79" s="107">
        <v>65250</v>
      </c>
      <c r="O79" s="107">
        <v>65330</v>
      </c>
      <c r="P79" s="107">
        <v>65790</v>
      </c>
      <c r="Q79" s="107">
        <v>65760</v>
      </c>
      <c r="R79" s="107">
        <v>65740</v>
      </c>
      <c r="S79" s="107">
        <v>65680</v>
      </c>
      <c r="T79" s="7">
        <v>66060</v>
      </c>
      <c r="U79" s="7">
        <v>66180</v>
      </c>
      <c r="V79" s="7">
        <v>66370</v>
      </c>
    </row>
    <row r="80" spans="1:22" x14ac:dyDescent="0.2">
      <c r="A80" s="36" t="str">
        <f t="shared" si="1"/>
        <v>751</v>
      </c>
      <c r="B80" s="1">
        <f>VLOOKUP(C80,TabellenBUS!$B$6:$D$386,2,FALSE)</f>
        <v>75</v>
      </c>
      <c r="C80" s="105" t="s">
        <v>77</v>
      </c>
      <c r="D80" s="107">
        <v>17430</v>
      </c>
      <c r="E80" s="107">
        <v>17380</v>
      </c>
      <c r="F80" s="107">
        <v>18070</v>
      </c>
      <c r="G80" s="107">
        <v>18120</v>
      </c>
      <c r="H80" s="107">
        <v>18240</v>
      </c>
      <c r="I80" s="107">
        <v>18550</v>
      </c>
      <c r="J80" s="107">
        <v>18630</v>
      </c>
      <c r="K80" s="107">
        <v>18730</v>
      </c>
      <c r="L80" s="107">
        <v>18710</v>
      </c>
      <c r="M80" s="107">
        <v>18610</v>
      </c>
      <c r="N80" s="107">
        <v>18730</v>
      </c>
      <c r="O80" s="107">
        <v>18760</v>
      </c>
      <c r="P80" s="107">
        <v>18900</v>
      </c>
      <c r="Q80" s="107">
        <v>18820</v>
      </c>
      <c r="R80" s="107">
        <v>18980</v>
      </c>
      <c r="S80" s="107">
        <v>18990</v>
      </c>
      <c r="T80" s="7">
        <v>19110</v>
      </c>
      <c r="U80" s="7">
        <v>19160</v>
      </c>
      <c r="V80" s="7">
        <v>19540</v>
      </c>
    </row>
    <row r="81" spans="1:22" x14ac:dyDescent="0.2">
      <c r="A81" s="36" t="str">
        <f t="shared" si="1"/>
        <v>761</v>
      </c>
      <c r="B81" s="1">
        <f>VLOOKUP(C81,TabellenBUS!$B$6:$D$386,2,FALSE)</f>
        <v>76</v>
      </c>
      <c r="C81" s="105" t="s">
        <v>78</v>
      </c>
      <c r="D81" s="107">
        <v>16420</v>
      </c>
      <c r="E81" s="107">
        <v>16440</v>
      </c>
      <c r="F81" s="107">
        <v>16360</v>
      </c>
      <c r="G81" s="107">
        <v>16320</v>
      </c>
      <c r="H81" s="107">
        <v>16390</v>
      </c>
      <c r="I81" s="107">
        <v>16420</v>
      </c>
      <c r="J81" s="107">
        <v>16360</v>
      </c>
      <c r="K81" s="107">
        <v>16350</v>
      </c>
      <c r="L81" s="107">
        <v>16420</v>
      </c>
      <c r="M81" s="107">
        <v>16500</v>
      </c>
      <c r="N81" s="107">
        <v>16520</v>
      </c>
      <c r="O81" s="107">
        <v>16510</v>
      </c>
      <c r="P81" s="107">
        <v>16640</v>
      </c>
      <c r="Q81" s="107">
        <v>16750</v>
      </c>
      <c r="R81" s="107">
        <v>16740</v>
      </c>
      <c r="S81" s="107">
        <v>16730</v>
      </c>
      <c r="T81" s="7">
        <v>16780</v>
      </c>
      <c r="U81" s="7">
        <v>16790</v>
      </c>
      <c r="V81" s="7">
        <v>16830</v>
      </c>
    </row>
    <row r="82" spans="1:22" x14ac:dyDescent="0.2">
      <c r="A82" s="36" t="str">
        <f t="shared" si="1"/>
        <v>771</v>
      </c>
      <c r="B82" s="1">
        <f>VLOOKUP(C82,TabellenBUS!$B$6:$D$386,2,FALSE)</f>
        <v>77</v>
      </c>
      <c r="C82" s="105" t="s">
        <v>79</v>
      </c>
      <c r="D82" s="107">
        <v>7420</v>
      </c>
      <c r="E82" s="107">
        <v>7380</v>
      </c>
      <c r="F82" s="107">
        <v>7310</v>
      </c>
      <c r="G82" s="107">
        <v>7300</v>
      </c>
      <c r="H82" s="107">
        <v>7300</v>
      </c>
      <c r="I82" s="107">
        <v>7270</v>
      </c>
      <c r="J82" s="107">
        <v>7220</v>
      </c>
      <c r="K82" s="107">
        <v>7210</v>
      </c>
      <c r="L82" s="107">
        <v>7240</v>
      </c>
      <c r="M82" s="107">
        <v>7220</v>
      </c>
      <c r="N82" s="107">
        <v>7190</v>
      </c>
      <c r="O82" s="107">
        <v>7190</v>
      </c>
      <c r="P82" s="107">
        <v>7250</v>
      </c>
      <c r="Q82" s="107">
        <v>7260</v>
      </c>
      <c r="R82" s="107">
        <v>7280</v>
      </c>
      <c r="S82" s="107">
        <v>7250</v>
      </c>
      <c r="T82" s="7">
        <v>7290</v>
      </c>
      <c r="U82" s="7">
        <v>7290</v>
      </c>
      <c r="V82" s="7">
        <v>7250</v>
      </c>
    </row>
    <row r="83" spans="1:22" x14ac:dyDescent="0.2">
      <c r="A83" s="36" t="str">
        <f t="shared" si="1"/>
        <v>781</v>
      </c>
      <c r="B83" s="1">
        <f>VLOOKUP(C83,TabellenBUS!$B$6:$D$386,2,FALSE)</f>
        <v>78</v>
      </c>
      <c r="C83" s="105" t="s">
        <v>80</v>
      </c>
      <c r="D83" s="107">
        <v>36740</v>
      </c>
      <c r="E83" s="107">
        <v>36680</v>
      </c>
      <c r="F83" s="107">
        <v>36600</v>
      </c>
      <c r="G83" s="107">
        <v>36520</v>
      </c>
      <c r="H83" s="107">
        <v>36560</v>
      </c>
      <c r="I83" s="107">
        <v>36550</v>
      </c>
      <c r="J83" s="107">
        <v>36430</v>
      </c>
      <c r="K83" s="107">
        <v>36420</v>
      </c>
      <c r="L83" s="107">
        <v>36470</v>
      </c>
      <c r="M83" s="107">
        <v>36510</v>
      </c>
      <c r="N83" s="107">
        <v>36480</v>
      </c>
      <c r="O83" s="107">
        <v>36630</v>
      </c>
      <c r="P83" s="107">
        <v>36820</v>
      </c>
      <c r="Q83" s="107">
        <v>36880</v>
      </c>
      <c r="R83" s="107">
        <v>36860</v>
      </c>
      <c r="S83" s="107">
        <v>36840</v>
      </c>
      <c r="T83" s="7">
        <v>37020</v>
      </c>
      <c r="U83" s="7">
        <v>37080</v>
      </c>
      <c r="V83" s="7">
        <v>37120</v>
      </c>
    </row>
    <row r="84" spans="1:22" x14ac:dyDescent="0.2">
      <c r="A84" s="36" t="str">
        <f t="shared" si="1"/>
        <v>791</v>
      </c>
      <c r="B84" s="1">
        <f>VLOOKUP(C84,TabellenBUS!$B$6:$D$386,2,FALSE)</f>
        <v>79</v>
      </c>
      <c r="C84" s="105" t="s">
        <v>81</v>
      </c>
      <c r="D84" s="107">
        <v>16570</v>
      </c>
      <c r="E84" s="107">
        <v>16520</v>
      </c>
      <c r="F84" s="107">
        <v>16500</v>
      </c>
      <c r="G84" s="107">
        <v>16470</v>
      </c>
      <c r="H84" s="107">
        <v>16530</v>
      </c>
      <c r="I84" s="107">
        <v>16480</v>
      </c>
      <c r="J84" s="107">
        <v>16460</v>
      </c>
      <c r="K84" s="107">
        <v>16440</v>
      </c>
      <c r="L84" s="107">
        <v>16430</v>
      </c>
      <c r="M84" s="107">
        <v>16420</v>
      </c>
      <c r="N84" s="107">
        <v>16430</v>
      </c>
      <c r="O84" s="107">
        <v>16420</v>
      </c>
      <c r="P84" s="107">
        <v>16500</v>
      </c>
      <c r="Q84" s="107">
        <v>16530</v>
      </c>
      <c r="R84" s="107">
        <v>16560</v>
      </c>
      <c r="S84" s="107">
        <v>16540</v>
      </c>
      <c r="T84" s="7">
        <v>16740</v>
      </c>
      <c r="U84" s="7">
        <v>16740</v>
      </c>
      <c r="V84" s="7">
        <v>16730</v>
      </c>
    </row>
    <row r="85" spans="1:22" x14ac:dyDescent="0.2">
      <c r="A85" s="36" t="str">
        <f t="shared" si="1"/>
        <v>801</v>
      </c>
      <c r="B85" s="1">
        <f>VLOOKUP(C85,TabellenBUS!$B$6:$D$386,2,FALSE)</f>
        <v>80</v>
      </c>
      <c r="C85" s="105" t="s">
        <v>82</v>
      </c>
      <c r="D85" s="107">
        <v>15060</v>
      </c>
      <c r="E85" s="107">
        <v>15080</v>
      </c>
      <c r="F85" s="107">
        <v>15020</v>
      </c>
      <c r="G85" s="107">
        <v>14990</v>
      </c>
      <c r="H85" s="107">
        <v>15000</v>
      </c>
      <c r="I85" s="107">
        <v>14960</v>
      </c>
      <c r="J85" s="107">
        <v>14900</v>
      </c>
      <c r="K85" s="107">
        <v>14850</v>
      </c>
      <c r="L85" s="107">
        <v>14840</v>
      </c>
      <c r="M85" s="107">
        <v>14810</v>
      </c>
      <c r="N85" s="107">
        <v>14820</v>
      </c>
      <c r="O85" s="107">
        <v>14830</v>
      </c>
      <c r="P85" s="107">
        <v>14900</v>
      </c>
      <c r="Q85" s="107">
        <v>14880</v>
      </c>
      <c r="R85" s="107">
        <v>14900</v>
      </c>
      <c r="S85" s="107">
        <v>14890</v>
      </c>
      <c r="T85" s="7">
        <v>14970</v>
      </c>
      <c r="U85" s="7">
        <v>14980</v>
      </c>
      <c r="V85" s="7">
        <v>14940</v>
      </c>
    </row>
    <row r="86" spans="1:22" x14ac:dyDescent="0.2">
      <c r="A86" s="36" t="str">
        <f t="shared" si="1"/>
        <v>811</v>
      </c>
      <c r="B86" s="1">
        <f>VLOOKUP(C86,TabellenBUS!$B$6:$D$386,2,FALSE)</f>
        <v>81</v>
      </c>
      <c r="C86" s="105" t="s">
        <v>83</v>
      </c>
      <c r="D86" s="107">
        <v>78710</v>
      </c>
      <c r="E86" s="107">
        <v>78640</v>
      </c>
      <c r="F86" s="107">
        <v>78540</v>
      </c>
      <c r="G86" s="107">
        <v>78600</v>
      </c>
      <c r="H86" s="107">
        <v>78600</v>
      </c>
      <c r="I86" s="107">
        <v>78430</v>
      </c>
      <c r="J86" s="107">
        <v>78410</v>
      </c>
      <c r="K86" s="107">
        <v>78470</v>
      </c>
      <c r="L86" s="107">
        <v>78580</v>
      </c>
      <c r="M86" s="107">
        <v>78490</v>
      </c>
      <c r="N86" s="107">
        <v>78430</v>
      </c>
      <c r="O86" s="107">
        <v>78290</v>
      </c>
      <c r="P86" s="107">
        <v>78380</v>
      </c>
      <c r="Q86" s="107">
        <v>78400</v>
      </c>
      <c r="R86" s="107">
        <v>78460</v>
      </c>
      <c r="S86" s="107">
        <v>78450</v>
      </c>
      <c r="T86" s="7">
        <v>78550</v>
      </c>
      <c r="U86" s="7">
        <v>78460</v>
      </c>
      <c r="V86" s="7">
        <v>78540</v>
      </c>
    </row>
    <row r="87" spans="1:22" x14ac:dyDescent="0.2">
      <c r="A87" s="36" t="str">
        <f t="shared" si="1"/>
        <v>821</v>
      </c>
      <c r="B87" s="1">
        <f>VLOOKUP(C87,TabellenBUS!$B$6:$D$386,2,FALSE)</f>
        <v>82</v>
      </c>
      <c r="C87" s="105" t="s">
        <v>84</v>
      </c>
      <c r="D87" s="107">
        <v>12510</v>
      </c>
      <c r="E87" s="107">
        <v>12520</v>
      </c>
      <c r="F87" s="107">
        <v>12440</v>
      </c>
      <c r="G87" s="107">
        <v>12400</v>
      </c>
      <c r="H87" s="107">
        <v>12400</v>
      </c>
      <c r="I87" s="107">
        <v>12410</v>
      </c>
      <c r="J87" s="107">
        <v>12350</v>
      </c>
      <c r="K87" s="107">
        <v>12360</v>
      </c>
      <c r="L87" s="107">
        <v>12370</v>
      </c>
      <c r="M87" s="107">
        <v>12350</v>
      </c>
      <c r="N87" s="107">
        <v>12360</v>
      </c>
      <c r="O87" s="107">
        <v>12370</v>
      </c>
      <c r="P87" s="107">
        <v>12410</v>
      </c>
      <c r="Q87" s="107">
        <v>12410</v>
      </c>
      <c r="R87" s="107">
        <v>12380</v>
      </c>
      <c r="S87" s="107">
        <v>12400</v>
      </c>
      <c r="T87" s="7">
        <v>12440</v>
      </c>
      <c r="U87" s="7">
        <v>12420</v>
      </c>
      <c r="V87" s="7">
        <v>12400</v>
      </c>
    </row>
    <row r="88" spans="1:22" x14ac:dyDescent="0.2">
      <c r="A88" s="36" t="str">
        <f t="shared" si="1"/>
        <v>831</v>
      </c>
      <c r="B88" s="1">
        <f>VLOOKUP(C88,TabellenBUS!$B$6:$D$386,2,FALSE)</f>
        <v>83</v>
      </c>
      <c r="C88" s="105" t="s">
        <v>85</v>
      </c>
      <c r="D88" s="107">
        <v>17510</v>
      </c>
      <c r="E88" s="107">
        <v>17480</v>
      </c>
      <c r="F88" s="107">
        <v>17420</v>
      </c>
      <c r="G88" s="107">
        <v>17410</v>
      </c>
      <c r="H88" s="107">
        <v>17350</v>
      </c>
      <c r="I88" s="107">
        <v>17350</v>
      </c>
      <c r="J88" s="107">
        <v>17350</v>
      </c>
      <c r="K88" s="107">
        <v>17310</v>
      </c>
      <c r="L88" s="107">
        <v>17380</v>
      </c>
      <c r="M88" s="107">
        <v>17370</v>
      </c>
      <c r="N88" s="107">
        <v>17360</v>
      </c>
      <c r="O88" s="107">
        <v>17380</v>
      </c>
      <c r="P88" s="107">
        <v>17470</v>
      </c>
      <c r="Q88" s="107">
        <v>17440</v>
      </c>
      <c r="R88" s="107">
        <v>17440</v>
      </c>
      <c r="S88" s="107">
        <v>17440</v>
      </c>
      <c r="T88" s="7">
        <v>17560</v>
      </c>
      <c r="U88" s="7">
        <v>17530</v>
      </c>
      <c r="V88" s="7">
        <v>17560</v>
      </c>
    </row>
    <row r="89" spans="1:22" x14ac:dyDescent="0.2">
      <c r="A89" s="36" t="str">
        <f t="shared" si="1"/>
        <v>841</v>
      </c>
      <c r="B89" s="1">
        <f>VLOOKUP(C89,TabellenBUS!$B$6:$D$386,2,FALSE)</f>
        <v>84</v>
      </c>
      <c r="C89" s="105" t="s">
        <v>86</v>
      </c>
      <c r="D89" s="107">
        <v>26930</v>
      </c>
      <c r="E89" s="107">
        <v>26870</v>
      </c>
      <c r="F89" s="107">
        <v>26910</v>
      </c>
      <c r="G89" s="107">
        <v>26610</v>
      </c>
      <c r="H89" s="107">
        <v>26650</v>
      </c>
      <c r="I89" s="107">
        <v>26530</v>
      </c>
      <c r="J89" s="107">
        <v>26660</v>
      </c>
      <c r="K89" s="107">
        <v>26630</v>
      </c>
      <c r="L89" s="107">
        <v>26770</v>
      </c>
      <c r="M89" s="107">
        <v>26850</v>
      </c>
      <c r="N89" s="107">
        <v>26830</v>
      </c>
      <c r="O89" s="107">
        <v>26850</v>
      </c>
      <c r="P89" s="107">
        <v>27160</v>
      </c>
      <c r="Q89" s="107">
        <v>27030</v>
      </c>
      <c r="R89" s="107">
        <v>26950</v>
      </c>
      <c r="S89" s="107">
        <v>27010</v>
      </c>
      <c r="T89" s="7">
        <v>27070</v>
      </c>
      <c r="U89" s="7">
        <v>27000</v>
      </c>
      <c r="V89" s="7">
        <v>27050</v>
      </c>
    </row>
    <row r="90" spans="1:22" x14ac:dyDescent="0.2">
      <c r="A90" s="36" t="str">
        <f t="shared" si="1"/>
        <v>851</v>
      </c>
      <c r="B90" s="1">
        <f>VLOOKUP(C90,TabellenBUS!$B$6:$D$386,2,FALSE)</f>
        <v>85</v>
      </c>
      <c r="C90" s="105" t="s">
        <v>87</v>
      </c>
      <c r="D90" s="107">
        <v>12030</v>
      </c>
      <c r="E90" s="107">
        <v>11990</v>
      </c>
      <c r="F90" s="107">
        <v>12020</v>
      </c>
      <c r="G90" s="107">
        <v>12020</v>
      </c>
      <c r="H90" s="107">
        <v>12020</v>
      </c>
      <c r="I90" s="107">
        <v>12010</v>
      </c>
      <c r="J90" s="107">
        <v>12000</v>
      </c>
      <c r="K90" s="107">
        <v>12040</v>
      </c>
      <c r="L90" s="107">
        <v>12050</v>
      </c>
      <c r="M90" s="107">
        <v>12080</v>
      </c>
      <c r="N90" s="107">
        <v>12070</v>
      </c>
      <c r="O90" s="107">
        <v>12110</v>
      </c>
      <c r="P90" s="107">
        <v>12200</v>
      </c>
      <c r="Q90" s="107">
        <v>12240</v>
      </c>
      <c r="R90" s="107">
        <v>12280</v>
      </c>
      <c r="S90" s="107">
        <v>12310</v>
      </c>
      <c r="T90" s="7">
        <v>12390</v>
      </c>
      <c r="U90" s="7">
        <v>12400</v>
      </c>
      <c r="V90" s="7">
        <v>12390</v>
      </c>
    </row>
    <row r="91" spans="1:22" x14ac:dyDescent="0.2">
      <c r="A91" s="36" t="str">
        <f t="shared" si="1"/>
        <v>861</v>
      </c>
      <c r="B91" s="1">
        <f>VLOOKUP(C91,TabellenBUS!$B$6:$D$386,2,FALSE)</f>
        <v>86</v>
      </c>
      <c r="C91" s="105" t="s">
        <v>88</v>
      </c>
      <c r="D91" s="107">
        <v>17190</v>
      </c>
      <c r="E91" s="107">
        <v>17170</v>
      </c>
      <c r="F91" s="107">
        <v>17190</v>
      </c>
      <c r="G91" s="107">
        <v>17220</v>
      </c>
      <c r="H91" s="107">
        <v>17240</v>
      </c>
      <c r="I91" s="107">
        <v>17240</v>
      </c>
      <c r="J91" s="107">
        <v>17170</v>
      </c>
      <c r="K91" s="107">
        <v>17190</v>
      </c>
      <c r="L91" s="107">
        <v>17140</v>
      </c>
      <c r="M91" s="107">
        <v>17120</v>
      </c>
      <c r="N91" s="107">
        <v>17110</v>
      </c>
      <c r="O91" s="107">
        <v>17100</v>
      </c>
      <c r="P91" s="107">
        <v>17190</v>
      </c>
      <c r="Q91" s="107">
        <v>17200</v>
      </c>
      <c r="R91" s="107">
        <v>17210</v>
      </c>
      <c r="S91" s="107">
        <v>17170</v>
      </c>
      <c r="T91" s="7">
        <v>17230</v>
      </c>
      <c r="U91" s="7">
        <v>17220</v>
      </c>
      <c r="V91" s="7">
        <v>17250</v>
      </c>
    </row>
    <row r="92" spans="1:22" x14ac:dyDescent="0.2">
      <c r="A92" s="36" t="str">
        <f t="shared" si="1"/>
        <v>871</v>
      </c>
      <c r="B92" s="1">
        <f>VLOOKUP(C92,TabellenBUS!$B$6:$D$386,2,FALSE)</f>
        <v>87</v>
      </c>
      <c r="C92" s="105" t="s">
        <v>89</v>
      </c>
      <c r="D92" s="107">
        <v>21080</v>
      </c>
      <c r="E92" s="107">
        <v>21020</v>
      </c>
      <c r="F92" s="107">
        <v>20990</v>
      </c>
      <c r="G92" s="107">
        <v>20900</v>
      </c>
      <c r="H92" s="107">
        <v>20890</v>
      </c>
      <c r="I92" s="107">
        <v>20870</v>
      </c>
      <c r="J92" s="107">
        <v>20750</v>
      </c>
      <c r="K92" s="107">
        <v>20730</v>
      </c>
      <c r="L92" s="107">
        <v>20780</v>
      </c>
      <c r="M92" s="107">
        <v>20710</v>
      </c>
      <c r="N92" s="107">
        <v>20630</v>
      </c>
      <c r="O92" s="107">
        <v>20580</v>
      </c>
      <c r="P92" s="107">
        <v>20690</v>
      </c>
      <c r="Q92" s="107">
        <v>20670</v>
      </c>
      <c r="R92" s="107">
        <v>20540</v>
      </c>
      <c r="S92" s="107">
        <v>20470</v>
      </c>
      <c r="T92" s="7">
        <v>20510</v>
      </c>
      <c r="U92" s="7">
        <v>20460</v>
      </c>
      <c r="V92" s="7">
        <v>20480</v>
      </c>
    </row>
    <row r="93" spans="1:22" x14ac:dyDescent="0.2">
      <c r="A93" s="36" t="str">
        <f t="shared" si="1"/>
        <v>881</v>
      </c>
      <c r="B93" s="1">
        <f>VLOOKUP(C93,TabellenBUS!$B$6:$D$386,2,FALSE)</f>
        <v>88</v>
      </c>
      <c r="C93" s="105" t="s">
        <v>90</v>
      </c>
      <c r="D93" s="107">
        <v>18680</v>
      </c>
      <c r="E93" s="107">
        <v>18700</v>
      </c>
      <c r="F93" s="107">
        <v>18720</v>
      </c>
      <c r="G93" s="107">
        <v>18730</v>
      </c>
      <c r="H93" s="107">
        <v>18710</v>
      </c>
      <c r="I93" s="107">
        <v>18690</v>
      </c>
      <c r="J93" s="107">
        <v>18720</v>
      </c>
      <c r="K93" s="107">
        <v>18760</v>
      </c>
      <c r="L93" s="107">
        <v>18780</v>
      </c>
      <c r="M93" s="107">
        <v>18800</v>
      </c>
      <c r="N93" s="107">
        <v>18760</v>
      </c>
      <c r="O93" s="107">
        <v>18760</v>
      </c>
      <c r="P93" s="107">
        <v>22880</v>
      </c>
      <c r="Q93" s="107">
        <v>22900</v>
      </c>
      <c r="R93" s="107">
        <v>22930</v>
      </c>
      <c r="S93" s="107">
        <v>22980</v>
      </c>
      <c r="T93" s="7">
        <v>23090</v>
      </c>
      <c r="U93" s="7">
        <v>23060</v>
      </c>
      <c r="V93" s="7">
        <v>23090</v>
      </c>
    </row>
    <row r="94" spans="1:22" x14ac:dyDescent="0.2">
      <c r="A94" s="36" t="str">
        <f t="shared" si="1"/>
        <v>891</v>
      </c>
      <c r="B94" s="1">
        <f>VLOOKUP(C94,TabellenBUS!$B$6:$D$386,2,FALSE)</f>
        <v>89</v>
      </c>
      <c r="C94" s="105" t="s">
        <v>91</v>
      </c>
      <c r="D94" s="107">
        <v>71340</v>
      </c>
      <c r="E94" s="107">
        <v>71140</v>
      </c>
      <c r="F94" s="107">
        <v>71520</v>
      </c>
      <c r="G94" s="107">
        <v>71460</v>
      </c>
      <c r="H94" s="107">
        <v>71500</v>
      </c>
      <c r="I94" s="107">
        <v>71440</v>
      </c>
      <c r="J94" s="107">
        <v>71950</v>
      </c>
      <c r="K94" s="107">
        <v>72020</v>
      </c>
      <c r="L94" s="107">
        <v>72280</v>
      </c>
      <c r="M94" s="107">
        <v>72280</v>
      </c>
      <c r="N94" s="107">
        <v>72420</v>
      </c>
      <c r="O94" s="107">
        <v>72500</v>
      </c>
      <c r="P94" s="107">
        <v>72910</v>
      </c>
      <c r="Q94" s="107">
        <v>73160</v>
      </c>
      <c r="R94" s="107">
        <v>73260</v>
      </c>
      <c r="S94" s="107">
        <v>73360</v>
      </c>
      <c r="T94" s="7">
        <v>73700</v>
      </c>
      <c r="U94" s="7">
        <v>73830</v>
      </c>
      <c r="V94" s="7">
        <v>74340</v>
      </c>
    </row>
    <row r="95" spans="1:22" x14ac:dyDescent="0.2">
      <c r="A95" s="36" t="str">
        <f t="shared" si="1"/>
        <v>901</v>
      </c>
      <c r="B95" s="1">
        <f>VLOOKUP(C95,TabellenBUS!$B$6:$D$386,2,FALSE)</f>
        <v>90</v>
      </c>
      <c r="C95" s="105" t="s">
        <v>92</v>
      </c>
      <c r="D95" s="107">
        <v>5620</v>
      </c>
      <c r="E95" s="107">
        <v>5610</v>
      </c>
      <c r="F95" s="107">
        <v>5600</v>
      </c>
      <c r="G95" s="107">
        <v>5590</v>
      </c>
      <c r="H95" s="107">
        <v>5600</v>
      </c>
      <c r="I95" s="107">
        <v>5620</v>
      </c>
      <c r="J95" s="107">
        <v>5610</v>
      </c>
      <c r="K95" s="107">
        <v>5610</v>
      </c>
      <c r="L95" s="107">
        <v>5600</v>
      </c>
      <c r="M95" s="107">
        <v>5610</v>
      </c>
      <c r="N95" s="107">
        <v>5630</v>
      </c>
      <c r="O95" s="107">
        <v>5640</v>
      </c>
      <c r="P95" s="107">
        <v>5680</v>
      </c>
      <c r="Q95" s="107">
        <v>5720</v>
      </c>
      <c r="R95" s="107">
        <v>5750</v>
      </c>
      <c r="S95" s="107">
        <v>5770</v>
      </c>
      <c r="T95" s="7">
        <v>5810</v>
      </c>
      <c r="U95" s="7">
        <v>5850</v>
      </c>
      <c r="V95" s="7">
        <v>5860</v>
      </c>
    </row>
    <row r="96" spans="1:22" x14ac:dyDescent="0.2">
      <c r="A96" s="36" t="str">
        <f t="shared" si="1"/>
        <v>911</v>
      </c>
      <c r="B96" s="1">
        <f>VLOOKUP(C96,TabellenBUS!$B$6:$D$386,2,FALSE)</f>
        <v>91</v>
      </c>
      <c r="C96" s="105" t="s">
        <v>93</v>
      </c>
      <c r="D96" s="107">
        <v>10260</v>
      </c>
      <c r="E96" s="107">
        <v>10320</v>
      </c>
      <c r="F96" s="107">
        <v>10220</v>
      </c>
      <c r="G96" s="107">
        <v>10170</v>
      </c>
      <c r="H96" s="107">
        <v>10120</v>
      </c>
      <c r="I96" s="107">
        <v>10070</v>
      </c>
      <c r="J96" s="107">
        <v>9970</v>
      </c>
      <c r="K96" s="107">
        <v>9950</v>
      </c>
      <c r="L96" s="107">
        <v>9950</v>
      </c>
      <c r="M96" s="107">
        <v>9960</v>
      </c>
      <c r="N96" s="107">
        <v>9950</v>
      </c>
      <c r="O96" s="107">
        <v>9930</v>
      </c>
      <c r="P96" s="107">
        <v>9920</v>
      </c>
      <c r="Q96" s="107">
        <v>9940</v>
      </c>
      <c r="R96" s="107">
        <v>9890</v>
      </c>
      <c r="S96" s="107">
        <v>9840</v>
      </c>
      <c r="T96" s="7">
        <v>9890</v>
      </c>
      <c r="U96" s="7">
        <v>9870</v>
      </c>
      <c r="V96" s="7">
        <v>9840</v>
      </c>
    </row>
    <row r="97" spans="1:22" x14ac:dyDescent="0.2">
      <c r="A97" s="36" t="str">
        <f t="shared" si="1"/>
        <v>921</v>
      </c>
      <c r="B97" s="1">
        <f>VLOOKUP(C97,TabellenBUS!$B$6:$D$386,2,FALSE)</f>
        <v>92</v>
      </c>
      <c r="C97" s="105" t="s">
        <v>94</v>
      </c>
      <c r="D97" s="107">
        <v>11770</v>
      </c>
      <c r="E97" s="107">
        <v>11740</v>
      </c>
      <c r="F97" s="107">
        <v>11700</v>
      </c>
      <c r="G97" s="107">
        <v>11730</v>
      </c>
      <c r="H97" s="107">
        <v>11780</v>
      </c>
      <c r="I97" s="107">
        <v>11810</v>
      </c>
      <c r="J97" s="107">
        <v>11780</v>
      </c>
      <c r="K97" s="107">
        <v>11780</v>
      </c>
      <c r="L97" s="107">
        <v>11840</v>
      </c>
      <c r="M97" s="107">
        <v>11870</v>
      </c>
      <c r="N97" s="107">
        <v>11890</v>
      </c>
      <c r="O97" s="107">
        <v>11880</v>
      </c>
      <c r="P97" s="107">
        <v>11900</v>
      </c>
      <c r="Q97" s="107">
        <v>11930</v>
      </c>
      <c r="R97" s="107">
        <v>11910</v>
      </c>
      <c r="S97" s="107">
        <v>11920</v>
      </c>
      <c r="T97" s="7">
        <v>12020</v>
      </c>
      <c r="U97" s="7">
        <v>12040</v>
      </c>
      <c r="V97" s="7">
        <v>12070</v>
      </c>
    </row>
    <row r="98" spans="1:22" x14ac:dyDescent="0.2">
      <c r="A98" s="36" t="str">
        <f t="shared" si="1"/>
        <v>931</v>
      </c>
      <c r="B98" s="1">
        <f>VLOOKUP(C98,TabellenBUS!$B$6:$D$386,2,FALSE)</f>
        <v>93</v>
      </c>
      <c r="C98" s="105" t="s">
        <v>95</v>
      </c>
      <c r="D98" s="107">
        <v>16080</v>
      </c>
      <c r="E98" s="107">
        <v>16050</v>
      </c>
      <c r="F98" s="107">
        <v>16000</v>
      </c>
      <c r="G98" s="107">
        <v>15950</v>
      </c>
      <c r="H98" s="107">
        <v>15990</v>
      </c>
      <c r="I98" s="107">
        <v>16010</v>
      </c>
      <c r="J98" s="107">
        <v>15890</v>
      </c>
      <c r="K98" s="107">
        <v>15880</v>
      </c>
      <c r="L98" s="107">
        <v>15920</v>
      </c>
      <c r="M98" s="107">
        <v>15910</v>
      </c>
      <c r="N98" s="107">
        <v>15950</v>
      </c>
      <c r="O98" s="107">
        <v>15990</v>
      </c>
      <c r="P98" s="107">
        <v>16070</v>
      </c>
      <c r="Q98" s="107">
        <v>16050</v>
      </c>
      <c r="R98" s="107">
        <v>16060</v>
      </c>
      <c r="S98" s="107">
        <v>16100</v>
      </c>
      <c r="T98" s="7">
        <v>16210</v>
      </c>
      <c r="U98" s="7">
        <v>16250</v>
      </c>
      <c r="V98" s="7">
        <v>16240</v>
      </c>
    </row>
    <row r="99" spans="1:22" x14ac:dyDescent="0.2">
      <c r="A99" s="36" t="str">
        <f t="shared" si="1"/>
        <v>941</v>
      </c>
      <c r="B99" s="1">
        <f>VLOOKUP(C99,TabellenBUS!$B$6:$D$386,2,FALSE)</f>
        <v>94</v>
      </c>
      <c r="C99" s="105" t="s">
        <v>96</v>
      </c>
      <c r="D99" s="107">
        <v>149770</v>
      </c>
      <c r="E99" s="107">
        <v>149990</v>
      </c>
      <c r="F99" s="107">
        <v>151300</v>
      </c>
      <c r="G99" s="107">
        <v>151420</v>
      </c>
      <c r="H99" s="107">
        <v>151830</v>
      </c>
      <c r="I99" s="107">
        <v>151680</v>
      </c>
      <c r="J99" s="107">
        <v>153030</v>
      </c>
      <c r="K99" s="107">
        <v>153140</v>
      </c>
      <c r="L99" s="107">
        <v>153820</v>
      </c>
      <c r="M99" s="107">
        <v>153640</v>
      </c>
      <c r="N99" s="107">
        <v>154420</v>
      </c>
      <c r="O99" s="107">
        <v>154640</v>
      </c>
      <c r="P99" s="107">
        <v>155340</v>
      </c>
      <c r="Q99" s="107">
        <v>155230</v>
      </c>
      <c r="R99" s="107">
        <v>156590</v>
      </c>
      <c r="S99" s="107">
        <v>156930</v>
      </c>
      <c r="T99" s="7">
        <v>157510</v>
      </c>
      <c r="U99" s="7">
        <v>157750</v>
      </c>
      <c r="V99" s="7">
        <v>159060</v>
      </c>
    </row>
    <row r="100" spans="1:22" x14ac:dyDescent="0.2">
      <c r="A100" s="36" t="str">
        <f t="shared" si="1"/>
        <v>951</v>
      </c>
      <c r="B100" s="1">
        <f>VLOOKUP(C100,TabellenBUS!$B$6:$D$386,2,FALSE)</f>
        <v>95</v>
      </c>
      <c r="C100" s="105" t="s">
        <v>97</v>
      </c>
      <c r="D100" s="107">
        <v>14210</v>
      </c>
      <c r="E100" s="107">
        <v>14250</v>
      </c>
      <c r="F100" s="107">
        <v>14200</v>
      </c>
      <c r="G100" s="107">
        <v>14190</v>
      </c>
      <c r="H100" s="107">
        <v>14240</v>
      </c>
      <c r="I100" s="107">
        <v>14260</v>
      </c>
      <c r="J100" s="107">
        <v>14240</v>
      </c>
      <c r="K100" s="107">
        <v>14270</v>
      </c>
      <c r="L100" s="107">
        <v>14310</v>
      </c>
      <c r="M100" s="107">
        <v>14370</v>
      </c>
      <c r="N100" s="107">
        <v>14330</v>
      </c>
      <c r="O100" s="107">
        <v>14340</v>
      </c>
      <c r="P100" s="107">
        <v>14400</v>
      </c>
      <c r="Q100" s="107">
        <v>14400</v>
      </c>
      <c r="R100" s="107">
        <v>14410</v>
      </c>
      <c r="S100" s="107">
        <v>14430</v>
      </c>
      <c r="T100" s="7">
        <v>14510</v>
      </c>
      <c r="U100" s="7">
        <v>14510</v>
      </c>
      <c r="V100" s="7">
        <v>14520</v>
      </c>
    </row>
    <row r="101" spans="1:22" x14ac:dyDescent="0.2">
      <c r="A101" s="36" t="str">
        <f t="shared" si="1"/>
        <v>961</v>
      </c>
      <c r="B101" s="1">
        <f>VLOOKUP(C101,TabellenBUS!$B$6:$D$386,2,FALSE)</f>
        <v>96</v>
      </c>
      <c r="C101" s="105" t="s">
        <v>98</v>
      </c>
      <c r="D101" s="107">
        <v>69670</v>
      </c>
      <c r="E101" s="107">
        <v>69530</v>
      </c>
      <c r="F101" s="107">
        <v>69370</v>
      </c>
      <c r="G101" s="107">
        <v>69230</v>
      </c>
      <c r="H101" s="107">
        <v>69230</v>
      </c>
      <c r="I101" s="107">
        <v>69150</v>
      </c>
      <c r="J101" s="107">
        <v>68950</v>
      </c>
      <c r="K101" s="107">
        <v>68820</v>
      </c>
      <c r="L101" s="107">
        <v>68890</v>
      </c>
      <c r="M101" s="107">
        <v>68790</v>
      </c>
      <c r="N101" s="107">
        <v>68680</v>
      </c>
      <c r="O101" s="107">
        <v>68640</v>
      </c>
      <c r="P101" s="107">
        <v>68840</v>
      </c>
      <c r="Q101" s="107">
        <v>68890</v>
      </c>
      <c r="R101" s="107">
        <v>68840</v>
      </c>
      <c r="S101" s="107">
        <v>68770</v>
      </c>
      <c r="T101" s="7">
        <v>69050</v>
      </c>
      <c r="U101" s="7">
        <v>69000</v>
      </c>
      <c r="V101" s="7">
        <v>68930</v>
      </c>
    </row>
    <row r="102" spans="1:22" x14ac:dyDescent="0.2">
      <c r="A102" s="36" t="str">
        <f t="shared" si="1"/>
        <v>971</v>
      </c>
      <c r="B102" s="1">
        <f>VLOOKUP(C102,TabellenBUS!$B$6:$D$386,2,FALSE)</f>
        <v>97</v>
      </c>
      <c r="C102" s="105" t="s">
        <v>99</v>
      </c>
      <c r="D102" s="107">
        <v>12070</v>
      </c>
      <c r="E102" s="107">
        <v>12060</v>
      </c>
      <c r="F102" s="107">
        <v>12050</v>
      </c>
      <c r="G102" s="107">
        <v>12040</v>
      </c>
      <c r="H102" s="107">
        <v>12050</v>
      </c>
      <c r="I102" s="107">
        <v>12040</v>
      </c>
      <c r="J102" s="107">
        <v>11990</v>
      </c>
      <c r="K102" s="107">
        <v>11950</v>
      </c>
      <c r="L102" s="107">
        <v>11970</v>
      </c>
      <c r="M102" s="107">
        <v>11990</v>
      </c>
      <c r="N102" s="107">
        <v>11980</v>
      </c>
      <c r="O102" s="107">
        <v>11940</v>
      </c>
      <c r="P102" s="107">
        <v>11960</v>
      </c>
      <c r="Q102" s="107">
        <v>11950</v>
      </c>
      <c r="R102" s="107">
        <v>11950</v>
      </c>
      <c r="S102" s="107">
        <v>11900</v>
      </c>
      <c r="T102" s="7">
        <v>11940</v>
      </c>
      <c r="U102" s="7">
        <v>11900</v>
      </c>
      <c r="V102" s="7">
        <v>11890</v>
      </c>
    </row>
    <row r="103" spans="1:22" x14ac:dyDescent="0.2">
      <c r="A103" s="36" t="str">
        <f t="shared" si="1"/>
        <v>981</v>
      </c>
      <c r="B103" s="1">
        <f>VLOOKUP(C103,TabellenBUS!$B$6:$D$386,2,FALSE)</f>
        <v>98</v>
      </c>
      <c r="C103" s="105" t="s">
        <v>100</v>
      </c>
      <c r="D103" s="107">
        <v>107930</v>
      </c>
      <c r="E103" s="107">
        <v>107520</v>
      </c>
      <c r="F103" s="107">
        <v>107720</v>
      </c>
      <c r="G103" s="107">
        <v>107660</v>
      </c>
      <c r="H103" s="107">
        <v>107460</v>
      </c>
      <c r="I103" s="107">
        <v>106920</v>
      </c>
      <c r="J103" s="107">
        <v>107350</v>
      </c>
      <c r="K103" s="107">
        <v>107360</v>
      </c>
      <c r="L103" s="107">
        <v>107320</v>
      </c>
      <c r="M103" s="107">
        <v>107010</v>
      </c>
      <c r="N103" s="107">
        <v>107300</v>
      </c>
      <c r="O103" s="107">
        <v>107090</v>
      </c>
      <c r="P103" s="107">
        <v>107240</v>
      </c>
      <c r="Q103" s="107">
        <v>106800</v>
      </c>
      <c r="R103" s="107">
        <v>107340</v>
      </c>
      <c r="S103" s="107">
        <v>107300</v>
      </c>
      <c r="T103" s="7">
        <v>107560</v>
      </c>
      <c r="U103" s="7">
        <v>107200</v>
      </c>
      <c r="V103" s="7">
        <v>107840</v>
      </c>
    </row>
    <row r="104" spans="1:22" x14ac:dyDescent="0.2">
      <c r="A104" s="36" t="str">
        <f t="shared" si="1"/>
        <v>991</v>
      </c>
      <c r="B104" s="1">
        <f>VLOOKUP(C104,TabellenBUS!$B$6:$D$386,2,FALSE)</f>
        <v>99</v>
      </c>
      <c r="C104" s="105" t="s">
        <v>101</v>
      </c>
      <c r="D104" s="107">
        <v>19990</v>
      </c>
      <c r="E104" s="107">
        <v>19970</v>
      </c>
      <c r="F104" s="107">
        <v>19890</v>
      </c>
      <c r="G104" s="107">
        <v>19850</v>
      </c>
      <c r="H104" s="107">
        <v>19890</v>
      </c>
      <c r="I104" s="107">
        <v>19850</v>
      </c>
      <c r="J104" s="107">
        <v>19740</v>
      </c>
      <c r="K104" s="107">
        <v>19720</v>
      </c>
      <c r="L104" s="107">
        <v>19750</v>
      </c>
      <c r="M104" s="107">
        <v>19740</v>
      </c>
      <c r="N104" s="107">
        <v>19740</v>
      </c>
      <c r="O104" s="107">
        <v>19770</v>
      </c>
      <c r="P104" s="107">
        <v>19900</v>
      </c>
      <c r="Q104" s="107">
        <v>19900</v>
      </c>
      <c r="R104" s="107">
        <v>19940</v>
      </c>
      <c r="S104" s="107">
        <v>19980</v>
      </c>
      <c r="T104" s="7">
        <v>20110</v>
      </c>
      <c r="U104" s="7">
        <v>20130</v>
      </c>
      <c r="V104" s="7">
        <v>20180</v>
      </c>
    </row>
    <row r="105" spans="1:22" x14ac:dyDescent="0.2">
      <c r="A105" s="36" t="str">
        <f t="shared" si="1"/>
        <v>1001</v>
      </c>
      <c r="B105" s="1">
        <f>VLOOKUP(C105,TabellenBUS!$B$6:$D$386,2,FALSE)</f>
        <v>100</v>
      </c>
      <c r="C105" s="105" t="s">
        <v>102</v>
      </c>
      <c r="D105" s="107">
        <v>16510</v>
      </c>
      <c r="E105" s="107">
        <v>16470</v>
      </c>
      <c r="F105" s="107">
        <v>16430</v>
      </c>
      <c r="G105" s="107">
        <v>16400</v>
      </c>
      <c r="H105" s="107">
        <v>16440</v>
      </c>
      <c r="I105" s="107">
        <v>16460</v>
      </c>
      <c r="J105" s="107">
        <v>16430</v>
      </c>
      <c r="K105" s="107">
        <v>16430</v>
      </c>
      <c r="L105" s="107">
        <v>16520</v>
      </c>
      <c r="M105" s="107">
        <v>16550</v>
      </c>
      <c r="N105" s="107">
        <v>16640</v>
      </c>
      <c r="O105" s="107">
        <v>16670</v>
      </c>
      <c r="P105" s="107">
        <v>16730</v>
      </c>
      <c r="Q105" s="107">
        <v>16730</v>
      </c>
      <c r="R105" s="107">
        <v>16730</v>
      </c>
      <c r="S105" s="107">
        <v>16690</v>
      </c>
      <c r="T105" s="7">
        <v>16790</v>
      </c>
      <c r="U105" s="7">
        <v>16770</v>
      </c>
      <c r="V105" s="7">
        <v>16830</v>
      </c>
    </row>
    <row r="106" spans="1:22" x14ac:dyDescent="0.2">
      <c r="A106" s="36" t="str">
        <f t="shared" si="1"/>
        <v>1011</v>
      </c>
      <c r="B106" s="1">
        <f>VLOOKUP(C106,TabellenBUS!$B$6:$D$386,2,FALSE)</f>
        <v>101</v>
      </c>
      <c r="C106" s="105" t="s">
        <v>103</v>
      </c>
      <c r="D106" s="107">
        <v>27800</v>
      </c>
      <c r="E106" s="107">
        <v>27740</v>
      </c>
      <c r="F106" s="107">
        <v>27660</v>
      </c>
      <c r="G106" s="107">
        <v>27630</v>
      </c>
      <c r="H106" s="107">
        <v>27640</v>
      </c>
      <c r="I106" s="107">
        <v>27630</v>
      </c>
      <c r="J106" s="107">
        <v>27610</v>
      </c>
      <c r="K106" s="107">
        <v>27550</v>
      </c>
      <c r="L106" s="107">
        <v>27590</v>
      </c>
      <c r="M106" s="107">
        <v>27570</v>
      </c>
      <c r="N106" s="107">
        <v>27520</v>
      </c>
      <c r="O106" s="107">
        <v>27610</v>
      </c>
      <c r="P106" s="107">
        <v>27740</v>
      </c>
      <c r="Q106" s="107">
        <v>27700</v>
      </c>
      <c r="R106" s="107">
        <v>27680</v>
      </c>
      <c r="S106" s="107">
        <v>27680</v>
      </c>
      <c r="T106" s="7">
        <v>27840</v>
      </c>
      <c r="U106" s="7">
        <v>27910</v>
      </c>
      <c r="V106" s="7">
        <v>27910</v>
      </c>
    </row>
    <row r="107" spans="1:22" x14ac:dyDescent="0.2">
      <c r="A107" s="36" t="str">
        <f t="shared" si="1"/>
        <v>1021</v>
      </c>
      <c r="B107" s="1">
        <f>VLOOKUP(C107,TabellenBUS!$B$6:$D$386,2,FALSE)</f>
        <v>102</v>
      </c>
      <c r="C107" s="105" t="s">
        <v>104</v>
      </c>
      <c r="D107" s="107">
        <v>5580</v>
      </c>
      <c r="E107" s="107">
        <v>5570</v>
      </c>
      <c r="F107" s="107">
        <v>5540</v>
      </c>
      <c r="G107" s="107">
        <v>5520</v>
      </c>
      <c r="H107" s="107">
        <v>5510</v>
      </c>
      <c r="I107" s="107">
        <v>5500</v>
      </c>
      <c r="J107" s="107">
        <v>5440</v>
      </c>
      <c r="K107" s="107">
        <v>5450</v>
      </c>
      <c r="L107" s="107">
        <v>5460</v>
      </c>
      <c r="M107" s="107">
        <v>5460</v>
      </c>
      <c r="N107" s="107">
        <v>5410</v>
      </c>
      <c r="O107" s="107">
        <v>5430</v>
      </c>
      <c r="P107" s="107">
        <v>5460</v>
      </c>
      <c r="Q107" s="107">
        <v>5470</v>
      </c>
      <c r="R107" s="107">
        <v>5470</v>
      </c>
      <c r="S107" s="107">
        <v>5470</v>
      </c>
      <c r="T107" s="7">
        <v>5460</v>
      </c>
      <c r="U107" s="7">
        <v>5450</v>
      </c>
      <c r="V107" s="7">
        <v>5440</v>
      </c>
    </row>
    <row r="108" spans="1:22" x14ac:dyDescent="0.2">
      <c r="A108" s="36" t="e">
        <f t="shared" si="1"/>
        <v>#N/A</v>
      </c>
      <c r="B108" s="1" t="e">
        <f>VLOOKUP(C108,TabellenBUS!$B$6:$D$386,2,FALSE)</f>
        <v>#N/A</v>
      </c>
      <c r="C108" s="105" t="s">
        <v>105</v>
      </c>
      <c r="D108" s="107">
        <v>13030</v>
      </c>
      <c r="E108" s="107">
        <v>13010</v>
      </c>
      <c r="F108" s="107">
        <v>12990</v>
      </c>
      <c r="G108" s="107">
        <v>13020</v>
      </c>
      <c r="H108" s="107">
        <v>13020</v>
      </c>
      <c r="I108" s="107">
        <v>13000</v>
      </c>
      <c r="J108" s="107">
        <v>12940</v>
      </c>
      <c r="K108" s="107">
        <v>12880</v>
      </c>
      <c r="L108" s="107">
        <v>12870</v>
      </c>
      <c r="M108" s="107">
        <v>12820</v>
      </c>
      <c r="N108" s="107">
        <v>12800</v>
      </c>
      <c r="O108" s="107">
        <v>12820</v>
      </c>
      <c r="P108" s="107">
        <v>12890</v>
      </c>
      <c r="Q108" s="107">
        <v>12890</v>
      </c>
      <c r="R108" s="107">
        <v>12870</v>
      </c>
      <c r="S108" s="107">
        <v>12810</v>
      </c>
      <c r="T108" s="7">
        <v>12840</v>
      </c>
      <c r="U108" s="7">
        <v>12850</v>
      </c>
      <c r="V108" s="7">
        <v>12810</v>
      </c>
    </row>
    <row r="109" spans="1:22" x14ac:dyDescent="0.2">
      <c r="A109" s="36" t="str">
        <f t="shared" si="1"/>
        <v>1031</v>
      </c>
      <c r="B109" s="1">
        <f>VLOOKUP(C109,TabellenBUS!$B$6:$D$386,2,FALSE)</f>
        <v>103</v>
      </c>
      <c r="C109" s="105" t="s">
        <v>106</v>
      </c>
      <c r="D109" s="107" t="e">
        <v>#N/A</v>
      </c>
      <c r="E109" s="107" t="e">
        <v>#N/A</v>
      </c>
      <c r="F109" s="107" t="e">
        <v>#N/A</v>
      </c>
      <c r="G109" s="107" t="e">
        <v>#N/A</v>
      </c>
      <c r="H109" s="107" t="e">
        <v>#N/A</v>
      </c>
      <c r="I109" s="107" t="e">
        <v>#N/A</v>
      </c>
      <c r="J109" s="107" t="e">
        <v>#N/A</v>
      </c>
      <c r="K109" s="107" t="e">
        <v>#N/A</v>
      </c>
      <c r="L109" s="107" t="e">
        <v>#N/A</v>
      </c>
      <c r="M109" s="107" t="e">
        <v>#N/A</v>
      </c>
      <c r="N109" s="107" t="e">
        <v>#N/A</v>
      </c>
      <c r="O109" s="107" t="e">
        <v>#N/A</v>
      </c>
      <c r="P109" s="107">
        <v>31870</v>
      </c>
      <c r="Q109" s="107">
        <v>31900</v>
      </c>
      <c r="R109" s="107">
        <v>32010</v>
      </c>
      <c r="S109" s="107">
        <v>32050</v>
      </c>
      <c r="T109" s="7">
        <v>32210</v>
      </c>
      <c r="U109" s="7">
        <v>32270</v>
      </c>
      <c r="V109" s="7">
        <v>32280</v>
      </c>
    </row>
    <row r="110" spans="1:22" x14ac:dyDescent="0.2">
      <c r="A110" s="36" t="str">
        <f t="shared" si="1"/>
        <v>1041</v>
      </c>
      <c r="B110" s="1">
        <f>VLOOKUP(C110,TabellenBUS!$B$6:$D$386,2,FALSE)</f>
        <v>104</v>
      </c>
      <c r="C110" s="105" t="s">
        <v>107</v>
      </c>
      <c r="D110" s="107">
        <v>14120</v>
      </c>
      <c r="E110" s="107">
        <v>14090</v>
      </c>
      <c r="F110" s="107">
        <v>14060</v>
      </c>
      <c r="G110" s="107">
        <v>14030</v>
      </c>
      <c r="H110" s="107">
        <v>14000</v>
      </c>
      <c r="I110" s="107">
        <v>13980</v>
      </c>
      <c r="J110" s="107">
        <v>13910</v>
      </c>
      <c r="K110" s="107">
        <v>13910</v>
      </c>
      <c r="L110" s="107">
        <v>13970</v>
      </c>
      <c r="M110" s="107">
        <v>13990</v>
      </c>
      <c r="N110" s="107">
        <v>13950</v>
      </c>
      <c r="O110" s="107">
        <v>13900</v>
      </c>
      <c r="P110" s="107">
        <v>13910</v>
      </c>
      <c r="Q110" s="107">
        <v>13920</v>
      </c>
      <c r="R110" s="107">
        <v>13920</v>
      </c>
      <c r="S110" s="107">
        <v>13900</v>
      </c>
      <c r="T110" s="7">
        <v>13990</v>
      </c>
      <c r="U110" s="7">
        <v>14000</v>
      </c>
      <c r="V110" s="7">
        <v>13960</v>
      </c>
    </row>
    <row r="111" spans="1:22" x14ac:dyDescent="0.2">
      <c r="A111" s="36" t="str">
        <f t="shared" si="1"/>
        <v>1051</v>
      </c>
      <c r="B111" s="1">
        <f>VLOOKUP(C111,TabellenBUS!$B$6:$D$386,2,FALSE)</f>
        <v>105</v>
      </c>
      <c r="C111" s="105" t="s">
        <v>108</v>
      </c>
      <c r="D111" s="107">
        <v>16820</v>
      </c>
      <c r="E111" s="107">
        <v>16790</v>
      </c>
      <c r="F111" s="107">
        <v>16770</v>
      </c>
      <c r="G111" s="107">
        <v>16780</v>
      </c>
      <c r="H111" s="107">
        <v>16840</v>
      </c>
      <c r="I111" s="107">
        <v>16820</v>
      </c>
      <c r="J111" s="107">
        <v>16790</v>
      </c>
      <c r="K111" s="107">
        <v>16780</v>
      </c>
      <c r="L111" s="107">
        <v>16780</v>
      </c>
      <c r="M111" s="107">
        <v>16820</v>
      </c>
      <c r="N111" s="107">
        <v>16810</v>
      </c>
      <c r="O111" s="107">
        <v>16820</v>
      </c>
      <c r="P111" s="107">
        <v>16920</v>
      </c>
      <c r="Q111" s="107">
        <v>16970</v>
      </c>
      <c r="R111" s="107">
        <v>17050</v>
      </c>
      <c r="S111" s="107">
        <v>17070</v>
      </c>
      <c r="T111" s="7">
        <v>17230</v>
      </c>
      <c r="U111" s="7">
        <v>17260</v>
      </c>
      <c r="V111" s="7">
        <v>17270</v>
      </c>
    </row>
    <row r="112" spans="1:22" x14ac:dyDescent="0.2">
      <c r="A112" s="36" t="str">
        <f t="shared" si="1"/>
        <v>1061</v>
      </c>
      <c r="B112" s="1">
        <f>VLOOKUP(C112,TabellenBUS!$B$6:$D$386,2,FALSE)</f>
        <v>106</v>
      </c>
      <c r="C112" s="105" t="s">
        <v>109</v>
      </c>
      <c r="D112" s="107">
        <v>24910</v>
      </c>
      <c r="E112" s="107">
        <v>24850</v>
      </c>
      <c r="F112" s="107">
        <v>24840</v>
      </c>
      <c r="G112" s="107">
        <v>24840</v>
      </c>
      <c r="H112" s="107">
        <v>24820</v>
      </c>
      <c r="I112" s="107">
        <v>24760</v>
      </c>
      <c r="J112" s="107">
        <v>24750</v>
      </c>
      <c r="K112" s="107">
        <v>24710</v>
      </c>
      <c r="L112" s="107">
        <v>24800</v>
      </c>
      <c r="M112" s="107">
        <v>24800</v>
      </c>
      <c r="N112" s="107">
        <v>24780</v>
      </c>
      <c r="O112" s="107">
        <v>24760</v>
      </c>
      <c r="P112" s="107">
        <v>24880</v>
      </c>
      <c r="Q112" s="107">
        <v>24940</v>
      </c>
      <c r="R112" s="107">
        <v>24940</v>
      </c>
      <c r="S112" s="107">
        <v>24940</v>
      </c>
      <c r="T112" s="7">
        <v>25130</v>
      </c>
      <c r="U112" s="7">
        <v>25090</v>
      </c>
      <c r="V112" s="7">
        <v>25060</v>
      </c>
    </row>
    <row r="113" spans="1:22" x14ac:dyDescent="0.2">
      <c r="A113" s="36" t="str">
        <f t="shared" si="1"/>
        <v>1071</v>
      </c>
      <c r="B113" s="1">
        <f>VLOOKUP(C113,TabellenBUS!$B$6:$D$386,2,FALSE)</f>
        <v>107</v>
      </c>
      <c r="C113" s="105" t="s">
        <v>110</v>
      </c>
      <c r="D113" s="107">
        <v>19460</v>
      </c>
      <c r="E113" s="107">
        <v>19470</v>
      </c>
      <c r="F113" s="107">
        <v>19470</v>
      </c>
      <c r="G113" s="107">
        <v>19480</v>
      </c>
      <c r="H113" s="107">
        <v>19520</v>
      </c>
      <c r="I113" s="107">
        <v>19540</v>
      </c>
      <c r="J113" s="107">
        <v>19520</v>
      </c>
      <c r="K113" s="107">
        <v>19530</v>
      </c>
      <c r="L113" s="107">
        <v>19550</v>
      </c>
      <c r="M113" s="107">
        <v>19540</v>
      </c>
      <c r="N113" s="107">
        <v>19520</v>
      </c>
      <c r="O113" s="107">
        <v>19530</v>
      </c>
      <c r="P113" s="107">
        <v>19670</v>
      </c>
      <c r="Q113" s="107">
        <v>19730</v>
      </c>
      <c r="R113" s="107">
        <v>19740</v>
      </c>
      <c r="S113" s="107">
        <v>19780</v>
      </c>
      <c r="T113" s="7">
        <v>19880</v>
      </c>
      <c r="U113" s="7">
        <v>19940</v>
      </c>
      <c r="V113" s="7">
        <v>20010</v>
      </c>
    </row>
    <row r="114" spans="1:22" x14ac:dyDescent="0.2">
      <c r="A114" s="36" t="str">
        <f t="shared" si="1"/>
        <v>1081</v>
      </c>
      <c r="B114" s="1">
        <f>VLOOKUP(C114,TabellenBUS!$B$6:$D$386,2,FALSE)</f>
        <v>108</v>
      </c>
      <c r="C114" s="105" t="s">
        <v>111</v>
      </c>
      <c r="D114" s="107">
        <v>11220</v>
      </c>
      <c r="E114" s="107">
        <v>11180</v>
      </c>
      <c r="F114" s="107">
        <v>11130</v>
      </c>
      <c r="G114" s="107">
        <v>11110</v>
      </c>
      <c r="H114" s="107">
        <v>11110</v>
      </c>
      <c r="I114" s="107">
        <v>11120</v>
      </c>
      <c r="J114" s="107">
        <v>11070</v>
      </c>
      <c r="K114" s="107">
        <v>11030</v>
      </c>
      <c r="L114" s="107">
        <v>10980</v>
      </c>
      <c r="M114" s="107">
        <v>10910</v>
      </c>
      <c r="N114" s="107">
        <v>10890</v>
      </c>
      <c r="O114" s="107">
        <v>10850</v>
      </c>
      <c r="P114" s="107">
        <v>10890</v>
      </c>
      <c r="Q114" s="107">
        <v>10880</v>
      </c>
      <c r="R114" s="107">
        <v>10890</v>
      </c>
      <c r="S114" s="107">
        <v>10880</v>
      </c>
      <c r="T114" s="7">
        <v>10950</v>
      </c>
      <c r="U114" s="7">
        <v>10880</v>
      </c>
      <c r="V114" s="7">
        <v>10830</v>
      </c>
    </row>
    <row r="115" spans="1:22" x14ac:dyDescent="0.2">
      <c r="A115" s="36" t="str">
        <f t="shared" si="1"/>
        <v>1091</v>
      </c>
      <c r="B115" s="1">
        <f>VLOOKUP(C115,TabellenBUS!$B$6:$D$386,2,FALSE)</f>
        <v>109</v>
      </c>
      <c r="C115" s="105" t="s">
        <v>112</v>
      </c>
      <c r="D115" s="107">
        <v>9320</v>
      </c>
      <c r="E115" s="107">
        <v>9310</v>
      </c>
      <c r="F115" s="107">
        <v>9270</v>
      </c>
      <c r="G115" s="107">
        <v>9240</v>
      </c>
      <c r="H115" s="107">
        <v>9250</v>
      </c>
      <c r="I115" s="107">
        <v>9250</v>
      </c>
      <c r="J115" s="107">
        <v>9200</v>
      </c>
      <c r="K115" s="107">
        <v>9220</v>
      </c>
      <c r="L115" s="107">
        <v>9250</v>
      </c>
      <c r="M115" s="107">
        <v>9220</v>
      </c>
      <c r="N115" s="107">
        <v>9250</v>
      </c>
      <c r="O115" s="107">
        <v>9300</v>
      </c>
      <c r="P115" s="107">
        <v>9370</v>
      </c>
      <c r="Q115" s="107">
        <v>9360</v>
      </c>
      <c r="R115" s="107">
        <v>9330</v>
      </c>
      <c r="S115" s="107">
        <v>9330</v>
      </c>
      <c r="T115" s="7">
        <v>9360</v>
      </c>
      <c r="U115" s="7">
        <v>9360</v>
      </c>
      <c r="V115" s="7">
        <v>9360</v>
      </c>
    </row>
    <row r="116" spans="1:22" x14ac:dyDescent="0.2">
      <c r="A116" s="36" t="str">
        <f t="shared" si="1"/>
        <v>1101</v>
      </c>
      <c r="B116" s="1">
        <f>VLOOKUP(C116,TabellenBUS!$B$6:$D$386,2,FALSE)</f>
        <v>110</v>
      </c>
      <c r="C116" s="105" t="s">
        <v>113</v>
      </c>
      <c r="D116" s="107">
        <v>16920</v>
      </c>
      <c r="E116" s="107">
        <v>17030</v>
      </c>
      <c r="F116" s="107">
        <v>16990</v>
      </c>
      <c r="G116" s="107">
        <v>16920</v>
      </c>
      <c r="H116" s="107">
        <v>16920</v>
      </c>
      <c r="I116" s="107">
        <v>16850</v>
      </c>
      <c r="J116" s="107">
        <v>16870</v>
      </c>
      <c r="K116" s="107">
        <v>16820</v>
      </c>
      <c r="L116" s="107">
        <v>16850</v>
      </c>
      <c r="M116" s="107">
        <v>17010</v>
      </c>
      <c r="N116" s="107">
        <v>16970</v>
      </c>
      <c r="O116" s="107">
        <v>16830</v>
      </c>
      <c r="P116" s="107">
        <v>17090</v>
      </c>
      <c r="Q116" s="107">
        <v>17000</v>
      </c>
      <c r="R116" s="107">
        <v>16990</v>
      </c>
      <c r="S116" s="107">
        <v>16880</v>
      </c>
      <c r="T116" s="7">
        <v>16950</v>
      </c>
      <c r="U116" s="7">
        <v>16910</v>
      </c>
      <c r="V116" s="7">
        <v>16940</v>
      </c>
    </row>
    <row r="117" spans="1:22" x14ac:dyDescent="0.2">
      <c r="A117" s="36" t="str">
        <f t="shared" si="1"/>
        <v>1111</v>
      </c>
      <c r="B117" s="1">
        <f>VLOOKUP(C117,TabellenBUS!$B$6:$D$386,2,FALSE)</f>
        <v>111</v>
      </c>
      <c r="C117" s="105" t="s">
        <v>114</v>
      </c>
      <c r="D117" s="107">
        <v>30650</v>
      </c>
      <c r="E117" s="107">
        <v>30560</v>
      </c>
      <c r="F117" s="107">
        <v>30460</v>
      </c>
      <c r="G117" s="107">
        <v>30490</v>
      </c>
      <c r="H117" s="107">
        <v>30460</v>
      </c>
      <c r="I117" s="107">
        <v>30450</v>
      </c>
      <c r="J117" s="107">
        <v>30350</v>
      </c>
      <c r="K117" s="107">
        <v>30320</v>
      </c>
      <c r="L117" s="107">
        <v>30430</v>
      </c>
      <c r="M117" s="107">
        <v>30430</v>
      </c>
      <c r="N117" s="107">
        <v>30400</v>
      </c>
      <c r="O117" s="107">
        <v>30430</v>
      </c>
      <c r="P117" s="107">
        <v>30650</v>
      </c>
      <c r="Q117" s="107">
        <v>30720</v>
      </c>
      <c r="R117" s="107">
        <v>30720</v>
      </c>
      <c r="S117" s="107">
        <v>30750</v>
      </c>
      <c r="T117" s="7">
        <v>30960</v>
      </c>
      <c r="U117" s="7">
        <v>31060</v>
      </c>
      <c r="V117" s="7">
        <v>31120</v>
      </c>
    </row>
    <row r="118" spans="1:22" x14ac:dyDescent="0.2">
      <c r="A118" s="36" t="str">
        <f t="shared" si="1"/>
        <v>1121</v>
      </c>
      <c r="B118" s="1">
        <f>VLOOKUP(C118,TabellenBUS!$B$6:$D$386,2,FALSE)</f>
        <v>112</v>
      </c>
      <c r="C118" s="105" t="s">
        <v>115</v>
      </c>
      <c r="D118" s="107">
        <v>23540</v>
      </c>
      <c r="E118" s="107">
        <v>23560</v>
      </c>
      <c r="F118" s="107">
        <v>23490</v>
      </c>
      <c r="G118" s="107">
        <v>23480</v>
      </c>
      <c r="H118" s="107">
        <v>23470</v>
      </c>
      <c r="I118" s="107">
        <v>23510</v>
      </c>
      <c r="J118" s="107">
        <v>23430</v>
      </c>
      <c r="K118" s="107">
        <v>23500</v>
      </c>
      <c r="L118" s="107">
        <v>23540</v>
      </c>
      <c r="M118" s="107">
        <v>23550</v>
      </c>
      <c r="N118" s="107">
        <v>23510</v>
      </c>
      <c r="O118" s="107">
        <v>23490</v>
      </c>
      <c r="P118" s="107">
        <v>23590</v>
      </c>
      <c r="Q118" s="107">
        <v>23580</v>
      </c>
      <c r="R118" s="107">
        <v>23580</v>
      </c>
      <c r="S118" s="107">
        <v>23590</v>
      </c>
      <c r="T118" s="7">
        <v>23720</v>
      </c>
      <c r="U118" s="7">
        <v>23880</v>
      </c>
      <c r="V118" s="7">
        <v>23840</v>
      </c>
    </row>
    <row r="119" spans="1:22" x14ac:dyDescent="0.2">
      <c r="A119" s="36" t="str">
        <f t="shared" si="1"/>
        <v>1131</v>
      </c>
      <c r="B119" s="1">
        <f>VLOOKUP(C119,TabellenBUS!$B$6:$D$386,2,FALSE)</f>
        <v>113</v>
      </c>
      <c r="C119" s="105" t="s">
        <v>116</v>
      </c>
      <c r="D119" s="107">
        <v>14770</v>
      </c>
      <c r="E119" s="107">
        <v>14730</v>
      </c>
      <c r="F119" s="107">
        <v>14710</v>
      </c>
      <c r="G119" s="107">
        <v>14680</v>
      </c>
      <c r="H119" s="107">
        <v>14640</v>
      </c>
      <c r="I119" s="107">
        <v>14620</v>
      </c>
      <c r="J119" s="107">
        <v>14540</v>
      </c>
      <c r="K119" s="107">
        <v>14470</v>
      </c>
      <c r="L119" s="107">
        <v>14460</v>
      </c>
      <c r="M119" s="107">
        <v>14440</v>
      </c>
      <c r="N119" s="107">
        <v>14400</v>
      </c>
      <c r="O119" s="107">
        <v>14400</v>
      </c>
      <c r="P119" s="107">
        <v>14480</v>
      </c>
      <c r="Q119" s="107">
        <v>14510</v>
      </c>
      <c r="R119" s="107">
        <v>14550</v>
      </c>
      <c r="S119" s="107">
        <v>14520</v>
      </c>
      <c r="T119" s="7">
        <v>14580</v>
      </c>
      <c r="U119" s="7">
        <v>14530</v>
      </c>
      <c r="V119" s="7">
        <v>14590</v>
      </c>
    </row>
    <row r="120" spans="1:22" x14ac:dyDescent="0.2">
      <c r="A120" s="36" t="str">
        <f t="shared" si="1"/>
        <v>1141</v>
      </c>
      <c r="B120" s="1">
        <f>VLOOKUP(C120,TabellenBUS!$B$6:$D$386,2,FALSE)</f>
        <v>114</v>
      </c>
      <c r="C120" s="105" t="s">
        <v>117</v>
      </c>
      <c r="D120" s="107" t="e">
        <v>#N/A</v>
      </c>
      <c r="E120" s="107" t="e">
        <v>#N/A</v>
      </c>
      <c r="F120" s="107" t="e">
        <v>#N/A</v>
      </c>
      <c r="G120" s="107" t="e">
        <v>#N/A</v>
      </c>
      <c r="H120" s="107" t="e">
        <v>#N/A</v>
      </c>
      <c r="I120" s="107" t="e">
        <v>#N/A</v>
      </c>
      <c r="J120" s="107" t="e">
        <v>#N/A</v>
      </c>
      <c r="K120" s="107" t="e">
        <v>#N/A</v>
      </c>
      <c r="L120" s="107" t="e">
        <v>#N/A</v>
      </c>
      <c r="M120" s="107" t="e">
        <v>#N/A</v>
      </c>
      <c r="N120" s="107" t="e">
        <v>#N/A</v>
      </c>
      <c r="O120" s="107" t="e">
        <v>#N/A</v>
      </c>
      <c r="P120" s="107">
        <v>34330</v>
      </c>
      <c r="Q120" s="107">
        <v>34360</v>
      </c>
      <c r="R120" s="107">
        <v>34330</v>
      </c>
      <c r="S120" s="107">
        <v>34360</v>
      </c>
      <c r="T120" s="7">
        <v>34640</v>
      </c>
      <c r="U120" s="7">
        <v>34720</v>
      </c>
      <c r="V120" s="7">
        <v>34810</v>
      </c>
    </row>
    <row r="121" spans="1:22" x14ac:dyDescent="0.2">
      <c r="A121" s="36" t="str">
        <f t="shared" si="1"/>
        <v>1151</v>
      </c>
      <c r="B121" s="1">
        <f>VLOOKUP(C121,TabellenBUS!$B$6:$D$386,2,FALSE)</f>
        <v>115</v>
      </c>
      <c r="C121" s="105" t="s">
        <v>118</v>
      </c>
      <c r="D121" s="107">
        <v>23170</v>
      </c>
      <c r="E121" s="107">
        <v>23170</v>
      </c>
      <c r="F121" s="107">
        <v>23110</v>
      </c>
      <c r="G121" s="107">
        <v>23110</v>
      </c>
      <c r="H121" s="107">
        <v>23150</v>
      </c>
      <c r="I121" s="107">
        <v>23070</v>
      </c>
      <c r="J121" s="107">
        <v>23120</v>
      </c>
      <c r="K121" s="107">
        <v>23100</v>
      </c>
      <c r="L121" s="107">
        <v>23090</v>
      </c>
      <c r="M121" s="107">
        <v>23080</v>
      </c>
      <c r="N121" s="107">
        <v>23120</v>
      </c>
      <c r="O121" s="107">
        <v>23080</v>
      </c>
      <c r="P121" s="107">
        <v>23290</v>
      </c>
      <c r="Q121" s="107">
        <v>23430</v>
      </c>
      <c r="R121" s="107">
        <v>23570</v>
      </c>
      <c r="S121" s="107">
        <v>23650</v>
      </c>
      <c r="T121" s="7">
        <v>23870</v>
      </c>
      <c r="U121" s="7">
        <v>23970</v>
      </c>
      <c r="V121" s="7">
        <v>24080</v>
      </c>
    </row>
    <row r="122" spans="1:22" x14ac:dyDescent="0.2">
      <c r="A122" s="36" t="str">
        <f t="shared" si="1"/>
        <v>1161</v>
      </c>
      <c r="B122" s="1">
        <f>VLOOKUP(C122,TabellenBUS!$B$6:$D$386,2,FALSE)</f>
        <v>116</v>
      </c>
      <c r="C122" s="105" t="s">
        <v>119</v>
      </c>
      <c r="D122" s="107">
        <v>46290</v>
      </c>
      <c r="E122" s="107">
        <v>46290</v>
      </c>
      <c r="F122" s="107">
        <v>46250</v>
      </c>
      <c r="G122" s="107">
        <v>46150</v>
      </c>
      <c r="H122" s="107">
        <v>46120</v>
      </c>
      <c r="I122" s="107">
        <v>46120</v>
      </c>
      <c r="J122" s="107">
        <v>46120</v>
      </c>
      <c r="K122" s="107">
        <v>46090</v>
      </c>
      <c r="L122" s="107">
        <v>46130</v>
      </c>
      <c r="M122" s="107">
        <v>46130</v>
      </c>
      <c r="N122" s="107">
        <v>46150</v>
      </c>
      <c r="O122" s="107">
        <v>46120</v>
      </c>
      <c r="P122" s="107">
        <v>46580</v>
      </c>
      <c r="Q122" s="107">
        <v>46720</v>
      </c>
      <c r="R122" s="107">
        <v>46760</v>
      </c>
      <c r="S122" s="107">
        <v>46780</v>
      </c>
      <c r="T122" s="7">
        <v>47000</v>
      </c>
      <c r="U122" s="7">
        <v>47200</v>
      </c>
      <c r="V122" s="7">
        <v>47410</v>
      </c>
    </row>
    <row r="123" spans="1:22" x14ac:dyDescent="0.2">
      <c r="A123" s="36" t="str">
        <f t="shared" si="1"/>
        <v>1171</v>
      </c>
      <c r="B123" s="1">
        <f>VLOOKUP(C123,TabellenBUS!$B$6:$D$386,2,FALSE)</f>
        <v>117</v>
      </c>
      <c r="C123" s="105" t="s">
        <v>120</v>
      </c>
      <c r="D123" s="107">
        <v>8430</v>
      </c>
      <c r="E123" s="107">
        <v>8380</v>
      </c>
      <c r="F123" s="107">
        <v>8390</v>
      </c>
      <c r="G123" s="107">
        <v>8330</v>
      </c>
      <c r="H123" s="107">
        <v>8300</v>
      </c>
      <c r="I123" s="107">
        <v>8330</v>
      </c>
      <c r="J123" s="107">
        <v>8300</v>
      </c>
      <c r="K123" s="107">
        <v>8380</v>
      </c>
      <c r="L123" s="107">
        <v>8380</v>
      </c>
      <c r="M123" s="107">
        <v>8300</v>
      </c>
      <c r="N123" s="107">
        <v>8280</v>
      </c>
      <c r="O123" s="107">
        <v>8220</v>
      </c>
      <c r="P123" s="107">
        <v>8250</v>
      </c>
      <c r="Q123" s="107">
        <v>8070</v>
      </c>
      <c r="R123" s="107">
        <v>8010</v>
      </c>
      <c r="S123" s="107">
        <v>8000</v>
      </c>
      <c r="T123" s="7">
        <v>8010</v>
      </c>
      <c r="U123" s="7">
        <v>8010</v>
      </c>
      <c r="V123" s="7">
        <v>7980</v>
      </c>
    </row>
    <row r="124" spans="1:22" x14ac:dyDescent="0.2">
      <c r="A124" s="36" t="e">
        <f t="shared" si="1"/>
        <v>#N/A</v>
      </c>
      <c r="B124" s="1" t="e">
        <f>VLOOKUP(C124,TabellenBUS!$B$6:$D$386,2,FALSE)</f>
        <v>#N/A</v>
      </c>
      <c r="C124" s="105" t="s">
        <v>121</v>
      </c>
      <c r="D124" s="107">
        <v>348280</v>
      </c>
      <c r="E124" s="107">
        <v>348290</v>
      </c>
      <c r="F124" s="107">
        <v>349370</v>
      </c>
      <c r="G124" s="107">
        <v>349120</v>
      </c>
      <c r="H124" s="107">
        <v>350290</v>
      </c>
      <c r="I124" s="107">
        <v>351030</v>
      </c>
      <c r="J124" s="107">
        <v>352570</v>
      </c>
      <c r="K124" s="107">
        <v>352900</v>
      </c>
      <c r="L124" s="107">
        <v>353800</v>
      </c>
      <c r="M124" s="107">
        <v>353480</v>
      </c>
      <c r="N124" s="107">
        <v>355350</v>
      </c>
      <c r="O124" s="107">
        <v>356330</v>
      </c>
      <c r="P124" s="107">
        <v>358100</v>
      </c>
      <c r="Q124" s="107">
        <v>359190</v>
      </c>
      <c r="R124" s="107">
        <v>360190</v>
      </c>
      <c r="S124" s="107">
        <v>361350</v>
      </c>
      <c r="T124" s="7">
        <v>363400</v>
      </c>
      <c r="U124" s="7">
        <v>363180</v>
      </c>
      <c r="V124" s="7">
        <v>365790</v>
      </c>
    </row>
    <row r="125" spans="1:22" x14ac:dyDescent="0.2">
      <c r="A125" s="36" t="e">
        <f t="shared" si="1"/>
        <v>#N/A</v>
      </c>
      <c r="B125" s="1" t="e">
        <f>VLOOKUP(C125,TabellenBUS!$B$6:$D$386,2,FALSE)</f>
        <v>#N/A</v>
      </c>
      <c r="C125" s="105" t="s">
        <v>122</v>
      </c>
      <c r="D125" s="107">
        <v>147900</v>
      </c>
      <c r="E125" s="107">
        <v>147260</v>
      </c>
      <c r="F125" s="107">
        <v>150490</v>
      </c>
      <c r="G125" s="107">
        <v>150530</v>
      </c>
      <c r="H125" s="107">
        <v>150130</v>
      </c>
      <c r="I125" s="107">
        <v>149260</v>
      </c>
      <c r="J125" s="107">
        <v>152230</v>
      </c>
      <c r="K125" s="107">
        <v>152180</v>
      </c>
      <c r="L125" s="107">
        <v>151930</v>
      </c>
      <c r="M125" s="107">
        <v>151210</v>
      </c>
      <c r="N125" s="107">
        <v>152700</v>
      </c>
      <c r="O125" s="107">
        <v>152520</v>
      </c>
      <c r="P125" s="107">
        <v>152230</v>
      </c>
      <c r="Q125" s="107">
        <v>151110</v>
      </c>
      <c r="R125" s="107">
        <v>153440</v>
      </c>
      <c r="S125" s="107">
        <v>153320</v>
      </c>
      <c r="T125" s="7">
        <v>154100</v>
      </c>
      <c r="U125" s="7">
        <v>152900</v>
      </c>
      <c r="V125" s="7">
        <v>154420</v>
      </c>
    </row>
    <row r="126" spans="1:22" x14ac:dyDescent="0.2">
      <c r="A126" s="36" t="str">
        <f t="shared" si="1"/>
        <v>1201</v>
      </c>
      <c r="B126" s="1">
        <f>VLOOKUP(C126,TabellenBUS!$B$6:$D$386,2,FALSE)</f>
        <v>120</v>
      </c>
      <c r="C126" s="105" t="s">
        <v>123</v>
      </c>
      <c r="D126" s="107">
        <v>7830</v>
      </c>
      <c r="E126" s="107">
        <v>7790</v>
      </c>
      <c r="F126" s="107">
        <v>7780</v>
      </c>
      <c r="G126" s="107">
        <v>7830</v>
      </c>
      <c r="H126" s="107">
        <v>7810</v>
      </c>
      <c r="I126" s="107">
        <v>7830</v>
      </c>
      <c r="J126" s="107">
        <v>7800</v>
      </c>
      <c r="K126" s="107">
        <v>7790</v>
      </c>
      <c r="L126" s="107">
        <v>7820</v>
      </c>
      <c r="M126" s="107">
        <v>7840</v>
      </c>
      <c r="N126" s="107">
        <v>7860</v>
      </c>
      <c r="O126" s="107">
        <v>7850</v>
      </c>
      <c r="P126" s="107">
        <v>7890</v>
      </c>
      <c r="Q126" s="107">
        <v>7880</v>
      </c>
      <c r="R126" s="107">
        <v>7870</v>
      </c>
      <c r="S126" s="107">
        <v>7880</v>
      </c>
      <c r="T126" s="7">
        <v>7900</v>
      </c>
      <c r="U126" s="7">
        <v>7900</v>
      </c>
      <c r="V126" s="7">
        <v>7930</v>
      </c>
    </row>
    <row r="127" spans="1:22" x14ac:dyDescent="0.2">
      <c r="A127" s="36" t="str">
        <f t="shared" si="1"/>
        <v>1211</v>
      </c>
      <c r="B127" s="1">
        <f>VLOOKUP(C127,TabellenBUS!$B$6:$D$386,2,FALSE)</f>
        <v>121</v>
      </c>
      <c r="C127" s="105" t="s">
        <v>124</v>
      </c>
      <c r="D127" s="107">
        <v>9340</v>
      </c>
      <c r="E127" s="107">
        <v>9330</v>
      </c>
      <c r="F127" s="107">
        <v>9290</v>
      </c>
      <c r="G127" s="107">
        <v>9260</v>
      </c>
      <c r="H127" s="107">
        <v>9230</v>
      </c>
      <c r="I127" s="107">
        <v>9180</v>
      </c>
      <c r="J127" s="107">
        <v>9160</v>
      </c>
      <c r="K127" s="107">
        <v>9200</v>
      </c>
      <c r="L127" s="107">
        <v>9290</v>
      </c>
      <c r="M127" s="107">
        <v>9240</v>
      </c>
      <c r="N127" s="107">
        <v>9220</v>
      </c>
      <c r="O127" s="107">
        <v>9210</v>
      </c>
      <c r="P127" s="107">
        <v>9270</v>
      </c>
      <c r="Q127" s="107">
        <v>9260</v>
      </c>
      <c r="R127" s="107">
        <v>9190</v>
      </c>
      <c r="S127" s="107">
        <v>9060</v>
      </c>
      <c r="T127" s="7">
        <v>9090</v>
      </c>
      <c r="U127" s="7">
        <v>9040</v>
      </c>
      <c r="V127" s="7">
        <v>8960</v>
      </c>
    </row>
    <row r="128" spans="1:22" x14ac:dyDescent="0.2">
      <c r="A128" s="36" t="str">
        <f t="shared" si="1"/>
        <v>1221</v>
      </c>
      <c r="B128" s="1">
        <f>VLOOKUP(C128,TabellenBUS!$B$6:$D$386,2,FALSE)</f>
        <v>122</v>
      </c>
      <c r="C128" s="105" t="s">
        <v>125</v>
      </c>
      <c r="D128" s="107">
        <v>15120</v>
      </c>
      <c r="E128" s="107">
        <v>15070</v>
      </c>
      <c r="F128" s="107">
        <v>15000</v>
      </c>
      <c r="G128" s="107">
        <v>15070</v>
      </c>
      <c r="H128" s="107">
        <v>15140</v>
      </c>
      <c r="I128" s="107">
        <v>15130</v>
      </c>
      <c r="J128" s="107">
        <v>15100</v>
      </c>
      <c r="K128" s="107">
        <v>15080</v>
      </c>
      <c r="L128" s="107">
        <v>15100</v>
      </c>
      <c r="M128" s="107">
        <v>15080</v>
      </c>
      <c r="N128" s="107">
        <v>15020</v>
      </c>
      <c r="O128" s="107">
        <v>15050</v>
      </c>
      <c r="P128" s="107">
        <v>15130</v>
      </c>
      <c r="Q128" s="107">
        <v>15180</v>
      </c>
      <c r="R128" s="107">
        <v>15140</v>
      </c>
      <c r="S128" s="107">
        <v>15130</v>
      </c>
      <c r="T128" s="7">
        <v>15190</v>
      </c>
      <c r="U128" s="7">
        <v>15200</v>
      </c>
      <c r="V128" s="7">
        <v>15140</v>
      </c>
    </row>
    <row r="129" spans="1:22" x14ac:dyDescent="0.2">
      <c r="A129" s="36" t="str">
        <f t="shared" si="1"/>
        <v>1231</v>
      </c>
      <c r="B129" s="1">
        <f>VLOOKUP(C129,TabellenBUS!$B$6:$D$386,2,FALSE)</f>
        <v>123</v>
      </c>
      <c r="C129" s="105" t="s">
        <v>126</v>
      </c>
      <c r="D129" s="107">
        <v>8830</v>
      </c>
      <c r="E129" s="107">
        <v>8810</v>
      </c>
      <c r="F129" s="107">
        <v>8800</v>
      </c>
      <c r="G129" s="107">
        <v>8820</v>
      </c>
      <c r="H129" s="107">
        <v>8800</v>
      </c>
      <c r="I129" s="107">
        <v>8790</v>
      </c>
      <c r="J129" s="107">
        <v>8760</v>
      </c>
      <c r="K129" s="107">
        <v>8710</v>
      </c>
      <c r="L129" s="107">
        <v>8760</v>
      </c>
      <c r="M129" s="107">
        <v>8770</v>
      </c>
      <c r="N129" s="107">
        <v>8790</v>
      </c>
      <c r="O129" s="107">
        <v>8760</v>
      </c>
      <c r="P129" s="107">
        <v>8810</v>
      </c>
      <c r="Q129" s="107">
        <v>8830</v>
      </c>
      <c r="R129" s="107">
        <v>8910</v>
      </c>
      <c r="S129" s="107">
        <v>8940</v>
      </c>
      <c r="T129" s="7">
        <v>9050</v>
      </c>
      <c r="U129" s="7">
        <v>9090</v>
      </c>
      <c r="V129" s="7">
        <v>9120</v>
      </c>
    </row>
    <row r="130" spans="1:22" x14ac:dyDescent="0.2">
      <c r="A130" s="36" t="str">
        <f t="shared" si="1"/>
        <v>1241</v>
      </c>
      <c r="B130" s="1">
        <f>VLOOKUP(C130,TabellenBUS!$B$6:$D$386,2,FALSE)</f>
        <v>124</v>
      </c>
      <c r="C130" s="105" t="s">
        <v>127</v>
      </c>
      <c r="D130" s="107">
        <v>102760</v>
      </c>
      <c r="E130" s="107">
        <v>103020</v>
      </c>
      <c r="F130" s="107">
        <v>103340</v>
      </c>
      <c r="G130" s="107">
        <v>103550</v>
      </c>
      <c r="H130" s="107">
        <v>103710</v>
      </c>
      <c r="I130" s="107">
        <v>103910</v>
      </c>
      <c r="J130" s="107">
        <v>104010</v>
      </c>
      <c r="K130" s="107">
        <v>104130</v>
      </c>
      <c r="L130" s="107">
        <v>104550</v>
      </c>
      <c r="M130" s="107">
        <v>104680</v>
      </c>
      <c r="N130" s="107">
        <v>104950</v>
      </c>
      <c r="O130" s="107">
        <v>105170</v>
      </c>
      <c r="P130" s="107">
        <v>105710</v>
      </c>
      <c r="Q130" s="107">
        <v>105770</v>
      </c>
      <c r="R130" s="107">
        <v>106210</v>
      </c>
      <c r="S130" s="107">
        <v>106220</v>
      </c>
      <c r="T130" s="7">
        <v>106590</v>
      </c>
      <c r="U130" s="7">
        <v>106690</v>
      </c>
      <c r="V130" s="7">
        <v>106700</v>
      </c>
    </row>
    <row r="131" spans="1:22" x14ac:dyDescent="0.2">
      <c r="A131" s="36" t="str">
        <f t="shared" si="1"/>
        <v>1251</v>
      </c>
      <c r="B131" s="1">
        <f>VLOOKUP(C131,TabellenBUS!$B$6:$D$386,2,FALSE)</f>
        <v>125</v>
      </c>
      <c r="C131" s="105" t="s">
        <v>128</v>
      </c>
      <c r="D131" s="107">
        <v>3720</v>
      </c>
      <c r="E131" s="107">
        <v>3740</v>
      </c>
      <c r="F131" s="107">
        <v>3720</v>
      </c>
      <c r="G131" s="107">
        <v>3730</v>
      </c>
      <c r="H131" s="107">
        <v>3760</v>
      </c>
      <c r="I131" s="107">
        <v>3750</v>
      </c>
      <c r="J131" s="107">
        <v>3740</v>
      </c>
      <c r="K131" s="107">
        <v>3760</v>
      </c>
      <c r="L131" s="107">
        <v>3760</v>
      </c>
      <c r="M131" s="107">
        <v>3770</v>
      </c>
      <c r="N131" s="107">
        <v>3780</v>
      </c>
      <c r="O131" s="107">
        <v>3770</v>
      </c>
      <c r="P131" s="107">
        <v>3790</v>
      </c>
      <c r="Q131" s="107">
        <v>3810</v>
      </c>
      <c r="R131" s="107">
        <v>3820</v>
      </c>
      <c r="S131" s="107">
        <v>3820</v>
      </c>
      <c r="T131" s="7">
        <v>3840</v>
      </c>
      <c r="U131" s="7">
        <v>3840</v>
      </c>
      <c r="V131" s="7">
        <v>3900</v>
      </c>
    </row>
    <row r="132" spans="1:22" x14ac:dyDescent="0.2">
      <c r="A132" s="36" t="str">
        <f t="shared" si="1"/>
        <v>1261</v>
      </c>
      <c r="B132" s="1">
        <f>VLOOKUP(C132,TabellenBUS!$B$6:$D$386,2,FALSE)</f>
        <v>126</v>
      </c>
      <c r="C132" s="105" t="s">
        <v>129</v>
      </c>
      <c r="D132" s="107">
        <v>95810</v>
      </c>
      <c r="E132" s="107">
        <v>95690</v>
      </c>
      <c r="F132" s="107">
        <v>95740</v>
      </c>
      <c r="G132" s="107">
        <v>95610</v>
      </c>
      <c r="H132" s="107">
        <v>95550</v>
      </c>
      <c r="I132" s="107">
        <v>95590</v>
      </c>
      <c r="J132" s="107">
        <v>95600</v>
      </c>
      <c r="K132" s="107">
        <v>95550</v>
      </c>
      <c r="L132" s="107">
        <v>95540</v>
      </c>
      <c r="M132" s="107">
        <v>95550</v>
      </c>
      <c r="N132" s="107">
        <v>95530</v>
      </c>
      <c r="O132" s="107">
        <v>95730</v>
      </c>
      <c r="P132" s="107">
        <v>96350</v>
      </c>
      <c r="Q132" s="107">
        <v>96610</v>
      </c>
      <c r="R132" s="107">
        <v>96950</v>
      </c>
      <c r="S132" s="107">
        <v>97090</v>
      </c>
      <c r="T132" s="7">
        <v>97710</v>
      </c>
      <c r="U132" s="7">
        <v>97800</v>
      </c>
      <c r="V132" s="7">
        <v>98190</v>
      </c>
    </row>
    <row r="133" spans="1:22" x14ac:dyDescent="0.2">
      <c r="A133" s="36" t="str">
        <f t="shared" ref="A133:A196" si="2">CONCATENATE(B133,1)</f>
        <v>1271</v>
      </c>
      <c r="B133" s="1">
        <f>VLOOKUP(C133,TabellenBUS!$B$6:$D$386,2,FALSE)</f>
        <v>127</v>
      </c>
      <c r="C133" s="105" t="s">
        <v>130</v>
      </c>
      <c r="D133" s="107">
        <v>18880</v>
      </c>
      <c r="E133" s="107">
        <v>18870</v>
      </c>
      <c r="F133" s="107">
        <v>18840</v>
      </c>
      <c r="G133" s="107">
        <v>18810</v>
      </c>
      <c r="H133" s="107">
        <v>18880</v>
      </c>
      <c r="I133" s="107">
        <v>18850</v>
      </c>
      <c r="J133" s="107">
        <v>18830</v>
      </c>
      <c r="K133" s="107">
        <v>18820</v>
      </c>
      <c r="L133" s="107">
        <v>18860</v>
      </c>
      <c r="M133" s="107">
        <v>18820</v>
      </c>
      <c r="N133" s="107">
        <v>18770</v>
      </c>
      <c r="O133" s="107">
        <v>18750</v>
      </c>
      <c r="P133" s="107">
        <v>18830</v>
      </c>
      <c r="Q133" s="107">
        <v>18840</v>
      </c>
      <c r="R133" s="107">
        <v>18830</v>
      </c>
      <c r="S133" s="107">
        <v>18740</v>
      </c>
      <c r="T133" s="7">
        <v>18910</v>
      </c>
      <c r="U133" s="7">
        <v>18950</v>
      </c>
      <c r="V133" s="7">
        <v>19030</v>
      </c>
    </row>
    <row r="134" spans="1:22" x14ac:dyDescent="0.2">
      <c r="A134" s="36" t="str">
        <f t="shared" si="2"/>
        <v>1281</v>
      </c>
      <c r="B134" s="1">
        <f>VLOOKUP(C134,TabellenBUS!$B$6:$D$386,2,FALSE)</f>
        <v>128</v>
      </c>
      <c r="C134" s="105" t="s">
        <v>131</v>
      </c>
      <c r="D134" s="107">
        <v>38410</v>
      </c>
      <c r="E134" s="107">
        <v>38430</v>
      </c>
      <c r="F134" s="107">
        <v>38280</v>
      </c>
      <c r="G134" s="107">
        <v>38240</v>
      </c>
      <c r="H134" s="107">
        <v>38330</v>
      </c>
      <c r="I134" s="107">
        <v>38340</v>
      </c>
      <c r="J134" s="107">
        <v>38220</v>
      </c>
      <c r="K134" s="107">
        <v>38220</v>
      </c>
      <c r="L134" s="107">
        <v>38250</v>
      </c>
      <c r="M134" s="107">
        <v>38320</v>
      </c>
      <c r="N134" s="107">
        <v>38260</v>
      </c>
      <c r="O134" s="107">
        <v>38320</v>
      </c>
      <c r="P134" s="107">
        <v>38590</v>
      </c>
      <c r="Q134" s="107">
        <v>38720</v>
      </c>
      <c r="R134" s="107">
        <v>38760</v>
      </c>
      <c r="S134" s="107">
        <v>38880</v>
      </c>
      <c r="T134" s="7">
        <v>39150</v>
      </c>
      <c r="U134" s="7">
        <v>39230</v>
      </c>
      <c r="V134" s="7">
        <v>39270</v>
      </c>
    </row>
    <row r="135" spans="1:22" x14ac:dyDescent="0.2">
      <c r="A135" s="36" t="str">
        <f t="shared" si="2"/>
        <v>1291</v>
      </c>
      <c r="B135" s="1">
        <f>VLOOKUP(C135,TabellenBUS!$B$6:$D$386,2,FALSE)</f>
        <v>129</v>
      </c>
      <c r="C135" s="105" t="s">
        <v>132</v>
      </c>
      <c r="D135" s="107">
        <v>29930</v>
      </c>
      <c r="E135" s="107">
        <v>29860</v>
      </c>
      <c r="F135" s="107">
        <v>29760</v>
      </c>
      <c r="G135" s="107">
        <v>29760</v>
      </c>
      <c r="H135" s="107">
        <v>29720</v>
      </c>
      <c r="I135" s="107">
        <v>29690</v>
      </c>
      <c r="J135" s="107">
        <v>29640</v>
      </c>
      <c r="K135" s="107">
        <v>29610</v>
      </c>
      <c r="L135" s="107">
        <v>29680</v>
      </c>
      <c r="M135" s="107">
        <v>29700</v>
      </c>
      <c r="N135" s="107">
        <v>29720</v>
      </c>
      <c r="O135" s="107">
        <v>29720</v>
      </c>
      <c r="P135" s="107">
        <v>29850</v>
      </c>
      <c r="Q135" s="107">
        <v>29930</v>
      </c>
      <c r="R135" s="107">
        <v>29980</v>
      </c>
      <c r="S135" s="107">
        <v>30060</v>
      </c>
      <c r="T135" s="7">
        <v>30340</v>
      </c>
      <c r="U135" s="7">
        <v>30370</v>
      </c>
      <c r="V135" s="7">
        <v>30380</v>
      </c>
    </row>
    <row r="136" spans="1:22" x14ac:dyDescent="0.2">
      <c r="A136" s="36" t="str">
        <f t="shared" si="2"/>
        <v>1301</v>
      </c>
      <c r="B136" s="1">
        <f>VLOOKUP(C136,TabellenBUS!$B$6:$D$386,2,FALSE)</f>
        <v>130</v>
      </c>
      <c r="C136" s="105" t="s">
        <v>133</v>
      </c>
      <c r="D136" s="107">
        <v>11150</v>
      </c>
      <c r="E136" s="107">
        <v>11140</v>
      </c>
      <c r="F136" s="107">
        <v>11150</v>
      </c>
      <c r="G136" s="107">
        <v>11150</v>
      </c>
      <c r="H136" s="107">
        <v>11150</v>
      </c>
      <c r="I136" s="107">
        <v>11150</v>
      </c>
      <c r="J136" s="107">
        <v>11150</v>
      </c>
      <c r="K136" s="107">
        <v>11120</v>
      </c>
      <c r="L136" s="107">
        <v>11140</v>
      </c>
      <c r="M136" s="107">
        <v>11150</v>
      </c>
      <c r="N136" s="107">
        <v>11140</v>
      </c>
      <c r="O136" s="107">
        <v>11140</v>
      </c>
      <c r="P136" s="107">
        <v>11190</v>
      </c>
      <c r="Q136" s="107">
        <v>11190</v>
      </c>
      <c r="R136" s="107">
        <v>11200</v>
      </c>
      <c r="S136" s="107">
        <v>11210</v>
      </c>
      <c r="T136" s="7">
        <v>11310</v>
      </c>
      <c r="U136" s="7">
        <v>11300</v>
      </c>
      <c r="V136" s="7">
        <v>11300</v>
      </c>
    </row>
    <row r="137" spans="1:22" x14ac:dyDescent="0.2">
      <c r="A137" s="36" t="str">
        <f t="shared" si="2"/>
        <v>1311</v>
      </c>
      <c r="B137" s="1">
        <f>VLOOKUP(C137,TabellenBUS!$B$6:$D$386,2,FALSE)</f>
        <v>131</v>
      </c>
      <c r="C137" s="105" t="s">
        <v>134</v>
      </c>
      <c r="D137" s="107">
        <v>10750</v>
      </c>
      <c r="E137" s="107">
        <v>10740</v>
      </c>
      <c r="F137" s="107">
        <v>10730</v>
      </c>
      <c r="G137" s="107">
        <v>10750</v>
      </c>
      <c r="H137" s="107">
        <v>10750</v>
      </c>
      <c r="I137" s="107">
        <v>10810</v>
      </c>
      <c r="J137" s="107">
        <v>10750</v>
      </c>
      <c r="K137" s="107">
        <v>10780</v>
      </c>
      <c r="L137" s="107">
        <v>10990</v>
      </c>
      <c r="M137" s="107">
        <v>10930</v>
      </c>
      <c r="N137" s="107">
        <v>10850</v>
      </c>
      <c r="O137" s="107">
        <v>10910</v>
      </c>
      <c r="P137" s="107">
        <v>11060</v>
      </c>
      <c r="Q137" s="107">
        <v>11230</v>
      </c>
      <c r="R137" s="107">
        <v>11270</v>
      </c>
      <c r="S137" s="107">
        <v>11250</v>
      </c>
      <c r="T137" s="7">
        <v>11310</v>
      </c>
      <c r="U137" s="7">
        <v>11340</v>
      </c>
      <c r="V137" s="7">
        <v>11360</v>
      </c>
    </row>
    <row r="138" spans="1:22" x14ac:dyDescent="0.2">
      <c r="A138" s="36" t="str">
        <f t="shared" si="2"/>
        <v>1321</v>
      </c>
      <c r="B138" s="1">
        <f>VLOOKUP(C138,TabellenBUS!$B$6:$D$386,2,FALSE)</f>
        <v>132</v>
      </c>
      <c r="C138" s="105" t="s">
        <v>135</v>
      </c>
      <c r="D138" s="107">
        <v>9880</v>
      </c>
      <c r="E138" s="107">
        <v>9870</v>
      </c>
      <c r="F138" s="107">
        <v>9820</v>
      </c>
      <c r="G138" s="107">
        <v>9820</v>
      </c>
      <c r="H138" s="107">
        <v>9800</v>
      </c>
      <c r="I138" s="107">
        <v>9780</v>
      </c>
      <c r="J138" s="107">
        <v>9740</v>
      </c>
      <c r="K138" s="107">
        <v>9740</v>
      </c>
      <c r="L138" s="107">
        <v>9760</v>
      </c>
      <c r="M138" s="107">
        <v>9760</v>
      </c>
      <c r="N138" s="107">
        <v>9720</v>
      </c>
      <c r="O138" s="107">
        <v>9720</v>
      </c>
      <c r="P138" s="107">
        <v>9720</v>
      </c>
      <c r="Q138" s="107">
        <v>9730</v>
      </c>
      <c r="R138" s="107">
        <v>9730</v>
      </c>
      <c r="S138" s="107">
        <v>9740</v>
      </c>
      <c r="T138" s="7">
        <v>9790</v>
      </c>
      <c r="U138" s="7">
        <v>9750</v>
      </c>
      <c r="V138" s="7">
        <v>9730</v>
      </c>
    </row>
    <row r="139" spans="1:22" x14ac:dyDescent="0.2">
      <c r="A139" s="36" t="str">
        <f t="shared" si="2"/>
        <v>1331</v>
      </c>
      <c r="B139" s="1">
        <f>VLOOKUP(C139,TabellenBUS!$B$6:$D$386,2,FALSE)</f>
        <v>133</v>
      </c>
      <c r="C139" s="105" t="s">
        <v>136</v>
      </c>
      <c r="D139" s="107">
        <v>7210</v>
      </c>
      <c r="E139" s="107">
        <v>7190</v>
      </c>
      <c r="F139" s="107">
        <v>7180</v>
      </c>
      <c r="G139" s="107">
        <v>7160</v>
      </c>
      <c r="H139" s="107">
        <v>7170</v>
      </c>
      <c r="I139" s="107">
        <v>7200</v>
      </c>
      <c r="J139" s="107">
        <v>7230</v>
      </c>
      <c r="K139" s="107">
        <v>7210</v>
      </c>
      <c r="L139" s="107">
        <v>7220</v>
      </c>
      <c r="M139" s="107">
        <v>7230</v>
      </c>
      <c r="N139" s="107">
        <v>7260</v>
      </c>
      <c r="O139" s="107">
        <v>7250</v>
      </c>
      <c r="P139" s="107">
        <v>7280</v>
      </c>
      <c r="Q139" s="107">
        <v>7300</v>
      </c>
      <c r="R139" s="107">
        <v>7350</v>
      </c>
      <c r="S139" s="107">
        <v>7350</v>
      </c>
      <c r="T139" s="7">
        <v>7420</v>
      </c>
      <c r="U139" s="7">
        <v>7430</v>
      </c>
      <c r="V139" s="7">
        <v>7430</v>
      </c>
    </row>
    <row r="140" spans="1:22" x14ac:dyDescent="0.2">
      <c r="A140" s="36" t="str">
        <f t="shared" si="2"/>
        <v>1341</v>
      </c>
      <c r="B140" s="1">
        <f>VLOOKUP(C140,TabellenBUS!$B$6:$D$386,2,FALSE)</f>
        <v>134</v>
      </c>
      <c r="C140" s="105" t="s">
        <v>137</v>
      </c>
      <c r="D140" s="107">
        <v>25010</v>
      </c>
      <c r="E140" s="107">
        <v>24920</v>
      </c>
      <c r="F140" s="107">
        <v>24970</v>
      </c>
      <c r="G140" s="107">
        <v>24970</v>
      </c>
      <c r="H140" s="107">
        <v>25040</v>
      </c>
      <c r="I140" s="107">
        <v>25010</v>
      </c>
      <c r="J140" s="107">
        <v>25000</v>
      </c>
      <c r="K140" s="107">
        <v>25000</v>
      </c>
      <c r="L140" s="107">
        <v>25060</v>
      </c>
      <c r="M140" s="107">
        <v>25120</v>
      </c>
      <c r="N140" s="107">
        <v>25100</v>
      </c>
      <c r="O140" s="107">
        <v>25110</v>
      </c>
      <c r="P140" s="107">
        <v>25190</v>
      </c>
      <c r="Q140" s="107">
        <v>25150</v>
      </c>
      <c r="R140" s="107">
        <v>25060</v>
      </c>
      <c r="S140" s="107">
        <v>25090</v>
      </c>
      <c r="T140" s="7">
        <v>25080</v>
      </c>
      <c r="U140" s="7">
        <v>25070</v>
      </c>
      <c r="V140" s="7">
        <v>25090</v>
      </c>
    </row>
    <row r="141" spans="1:22" x14ac:dyDescent="0.2">
      <c r="A141" s="36" t="str">
        <f t="shared" si="2"/>
        <v>1351</v>
      </c>
      <c r="B141" s="1">
        <f>VLOOKUP(C141,TabellenBUS!$B$6:$D$386,2,FALSE)</f>
        <v>135</v>
      </c>
      <c r="C141" s="105" t="s">
        <v>138</v>
      </c>
      <c r="D141" s="107">
        <v>15160</v>
      </c>
      <c r="E141" s="107">
        <v>15170</v>
      </c>
      <c r="F141" s="107">
        <v>15130</v>
      </c>
      <c r="G141" s="107">
        <v>15030</v>
      </c>
      <c r="H141" s="107">
        <v>15040</v>
      </c>
      <c r="I141" s="107">
        <v>15060</v>
      </c>
      <c r="J141" s="107">
        <v>15060</v>
      </c>
      <c r="K141" s="107">
        <v>14980</v>
      </c>
      <c r="L141" s="107">
        <v>15000</v>
      </c>
      <c r="M141" s="107">
        <v>15000</v>
      </c>
      <c r="N141" s="107">
        <v>15030</v>
      </c>
      <c r="O141" s="107">
        <v>15060</v>
      </c>
      <c r="P141" s="107">
        <v>15120</v>
      </c>
      <c r="Q141" s="107">
        <v>15180</v>
      </c>
      <c r="R141" s="107">
        <v>15170</v>
      </c>
      <c r="S141" s="107">
        <v>15210</v>
      </c>
      <c r="T141" s="7">
        <v>15360</v>
      </c>
      <c r="U141" s="7">
        <v>15380</v>
      </c>
      <c r="V141" s="7">
        <v>15380</v>
      </c>
    </row>
    <row r="142" spans="1:22" x14ac:dyDescent="0.2">
      <c r="A142" s="36" t="str">
        <f t="shared" si="2"/>
        <v>1361</v>
      </c>
      <c r="B142" s="1">
        <f>VLOOKUP(C142,TabellenBUS!$B$6:$D$386,2,FALSE)</f>
        <v>136</v>
      </c>
      <c r="C142" s="105" t="s">
        <v>139</v>
      </c>
      <c r="D142" s="107">
        <v>11520</v>
      </c>
      <c r="E142" s="107">
        <v>11550</v>
      </c>
      <c r="F142" s="107">
        <v>11490</v>
      </c>
      <c r="G142" s="107">
        <v>11470</v>
      </c>
      <c r="H142" s="107">
        <v>11510</v>
      </c>
      <c r="I142" s="107">
        <v>11510</v>
      </c>
      <c r="J142" s="107">
        <v>11440</v>
      </c>
      <c r="K142" s="107">
        <v>11440</v>
      </c>
      <c r="L142" s="107">
        <v>11430</v>
      </c>
      <c r="M142" s="107">
        <v>11440</v>
      </c>
      <c r="N142" s="107">
        <v>11450</v>
      </c>
      <c r="O142" s="107">
        <v>11440</v>
      </c>
      <c r="P142" s="107">
        <v>11460</v>
      </c>
      <c r="Q142" s="107">
        <v>11500</v>
      </c>
      <c r="R142" s="107">
        <v>11520</v>
      </c>
      <c r="S142" s="107">
        <v>11510</v>
      </c>
      <c r="T142" s="7">
        <v>11560</v>
      </c>
      <c r="U142" s="7">
        <v>11560</v>
      </c>
      <c r="V142" s="7">
        <v>11520</v>
      </c>
    </row>
    <row r="143" spans="1:22" x14ac:dyDescent="0.2">
      <c r="A143" s="36" t="str">
        <f t="shared" si="2"/>
        <v>1371</v>
      </c>
      <c r="B143" s="1">
        <f>VLOOKUP(C143,TabellenBUS!$B$6:$D$386,2,FALSE)</f>
        <v>137</v>
      </c>
      <c r="C143" s="105" t="s">
        <v>140</v>
      </c>
      <c r="D143" s="107">
        <v>27370</v>
      </c>
      <c r="E143" s="107">
        <v>27320</v>
      </c>
      <c r="F143" s="107">
        <v>27250</v>
      </c>
      <c r="G143" s="107">
        <v>27250</v>
      </c>
      <c r="H143" s="107">
        <v>31380</v>
      </c>
      <c r="I143" s="107">
        <v>31430</v>
      </c>
      <c r="J143" s="107">
        <v>31390</v>
      </c>
      <c r="K143" s="107">
        <v>31390</v>
      </c>
      <c r="L143" s="107">
        <v>31480</v>
      </c>
      <c r="M143" s="107">
        <v>31490</v>
      </c>
      <c r="N143" s="107">
        <v>31540</v>
      </c>
      <c r="O143" s="107">
        <v>31600</v>
      </c>
      <c r="P143" s="107">
        <v>31720</v>
      </c>
      <c r="Q143" s="107">
        <v>31760</v>
      </c>
      <c r="R143" s="107">
        <v>31730</v>
      </c>
      <c r="S143" s="107">
        <v>31750</v>
      </c>
      <c r="T143" s="7">
        <v>31920</v>
      </c>
      <c r="U143" s="7">
        <v>31880</v>
      </c>
      <c r="V143" s="7">
        <v>31900</v>
      </c>
    </row>
    <row r="144" spans="1:22" x14ac:dyDescent="0.2">
      <c r="A144" s="36" t="str">
        <f t="shared" si="2"/>
        <v>1381</v>
      </c>
      <c r="B144" s="1">
        <f>VLOOKUP(C144,TabellenBUS!$B$6:$D$386,2,FALSE)</f>
        <v>138</v>
      </c>
      <c r="C144" s="105" t="s">
        <v>141</v>
      </c>
      <c r="D144" s="107">
        <v>34620</v>
      </c>
      <c r="E144" s="107">
        <v>34660</v>
      </c>
      <c r="F144" s="107">
        <v>34680</v>
      </c>
      <c r="G144" s="107">
        <v>34690</v>
      </c>
      <c r="H144" s="107">
        <v>34670</v>
      </c>
      <c r="I144" s="107">
        <v>34660</v>
      </c>
      <c r="J144" s="107">
        <v>34640</v>
      </c>
      <c r="K144" s="107">
        <v>34610</v>
      </c>
      <c r="L144" s="107">
        <v>34700</v>
      </c>
      <c r="M144" s="107">
        <v>34780</v>
      </c>
      <c r="N144" s="107">
        <v>34720</v>
      </c>
      <c r="O144" s="107">
        <v>34760</v>
      </c>
      <c r="P144" s="107">
        <v>35060</v>
      </c>
      <c r="Q144" s="107">
        <v>35470</v>
      </c>
      <c r="R144" s="107">
        <v>35540</v>
      </c>
      <c r="S144" s="107">
        <v>35620</v>
      </c>
      <c r="T144" s="7">
        <v>35920</v>
      </c>
      <c r="U144" s="7">
        <v>36020</v>
      </c>
      <c r="V144" s="7">
        <v>36130</v>
      </c>
    </row>
    <row r="145" spans="1:22" x14ac:dyDescent="0.2">
      <c r="A145" s="36" t="str">
        <f t="shared" si="2"/>
        <v>1391</v>
      </c>
      <c r="B145" s="1">
        <f>VLOOKUP(C145,TabellenBUS!$B$6:$D$386,2,FALSE)</f>
        <v>139</v>
      </c>
      <c r="C145" s="105" t="s">
        <v>142</v>
      </c>
      <c r="D145" s="107">
        <v>58950</v>
      </c>
      <c r="E145" s="107">
        <v>58790</v>
      </c>
      <c r="F145" s="107">
        <v>58610</v>
      </c>
      <c r="G145" s="107">
        <v>58470</v>
      </c>
      <c r="H145" s="107">
        <v>58380</v>
      </c>
      <c r="I145" s="107">
        <v>58180</v>
      </c>
      <c r="J145" s="107">
        <v>57910</v>
      </c>
      <c r="K145" s="107">
        <v>57710</v>
      </c>
      <c r="L145" s="107">
        <v>57770</v>
      </c>
      <c r="M145" s="107">
        <v>57620</v>
      </c>
      <c r="N145" s="107">
        <v>57510</v>
      </c>
      <c r="O145" s="107">
        <v>57480</v>
      </c>
      <c r="P145" s="107">
        <v>57740</v>
      </c>
      <c r="Q145" s="107">
        <v>57720</v>
      </c>
      <c r="R145" s="107">
        <v>57510</v>
      </c>
      <c r="S145" s="107">
        <v>57450</v>
      </c>
      <c r="T145" s="7">
        <v>57590</v>
      </c>
      <c r="U145" s="7">
        <v>57410</v>
      </c>
      <c r="V145" s="7">
        <v>57250</v>
      </c>
    </row>
    <row r="146" spans="1:22" x14ac:dyDescent="0.2">
      <c r="A146" s="36" t="str">
        <f t="shared" si="2"/>
        <v>1401</v>
      </c>
      <c r="B146" s="1">
        <f>VLOOKUP(C146,TabellenBUS!$B$6:$D$386,2,FALSE)</f>
        <v>140</v>
      </c>
      <c r="C146" s="105" t="s">
        <v>143</v>
      </c>
      <c r="D146" s="107">
        <v>9680</v>
      </c>
      <c r="E146" s="107">
        <v>9670</v>
      </c>
      <c r="F146" s="107">
        <v>9660</v>
      </c>
      <c r="G146" s="107">
        <v>9650</v>
      </c>
      <c r="H146" s="107">
        <v>9670</v>
      </c>
      <c r="I146" s="107">
        <v>9690</v>
      </c>
      <c r="J146" s="107">
        <v>9710</v>
      </c>
      <c r="K146" s="107">
        <v>9700</v>
      </c>
      <c r="L146" s="107">
        <v>9770</v>
      </c>
      <c r="M146" s="107">
        <v>9790</v>
      </c>
      <c r="N146" s="107">
        <v>9820</v>
      </c>
      <c r="O146" s="107">
        <v>9810</v>
      </c>
      <c r="P146" s="107">
        <v>9850</v>
      </c>
      <c r="Q146" s="107">
        <v>9890</v>
      </c>
      <c r="R146" s="107">
        <v>9910</v>
      </c>
      <c r="S146" s="107">
        <v>9890</v>
      </c>
      <c r="T146" s="7">
        <v>9950</v>
      </c>
      <c r="U146" s="7">
        <v>9970</v>
      </c>
      <c r="V146" s="7">
        <v>10010</v>
      </c>
    </row>
    <row r="147" spans="1:22" x14ac:dyDescent="0.2">
      <c r="A147" s="36" t="str">
        <f t="shared" si="2"/>
        <v>1411</v>
      </c>
      <c r="B147" s="1">
        <f>VLOOKUP(C147,TabellenBUS!$B$6:$D$386,2,FALSE)</f>
        <v>141</v>
      </c>
      <c r="C147" s="105" t="s">
        <v>144</v>
      </c>
      <c r="D147" s="107">
        <v>13450</v>
      </c>
      <c r="E147" s="107">
        <v>13480</v>
      </c>
      <c r="F147" s="107">
        <v>13420</v>
      </c>
      <c r="G147" s="107">
        <v>13420</v>
      </c>
      <c r="H147" s="107">
        <v>13420</v>
      </c>
      <c r="I147" s="107">
        <v>13390</v>
      </c>
      <c r="J147" s="107">
        <v>13330</v>
      </c>
      <c r="K147" s="107">
        <v>13280</v>
      </c>
      <c r="L147" s="107">
        <v>13290</v>
      </c>
      <c r="M147" s="107">
        <v>13280</v>
      </c>
      <c r="N147" s="107">
        <v>13290</v>
      </c>
      <c r="O147" s="107">
        <v>13270</v>
      </c>
      <c r="P147" s="107">
        <v>13310</v>
      </c>
      <c r="Q147" s="107">
        <v>13370</v>
      </c>
      <c r="R147" s="107">
        <v>13460</v>
      </c>
      <c r="S147" s="107">
        <v>13450</v>
      </c>
      <c r="T147" s="7">
        <v>13610</v>
      </c>
      <c r="U147" s="7">
        <v>13620</v>
      </c>
      <c r="V147" s="7">
        <v>13620</v>
      </c>
    </row>
    <row r="148" spans="1:22" x14ac:dyDescent="0.2">
      <c r="A148" s="36" t="str">
        <f t="shared" si="2"/>
        <v>1421</v>
      </c>
      <c r="B148" s="1">
        <f>VLOOKUP(C148,TabellenBUS!$B$6:$D$386,2,FALSE)</f>
        <v>142</v>
      </c>
      <c r="C148" s="105" t="s">
        <v>145</v>
      </c>
      <c r="D148" s="107">
        <v>37420</v>
      </c>
      <c r="E148" s="107">
        <v>37310</v>
      </c>
      <c r="F148" s="107">
        <v>37090</v>
      </c>
      <c r="G148" s="107">
        <v>36960</v>
      </c>
      <c r="H148" s="107">
        <v>36960</v>
      </c>
      <c r="I148" s="107">
        <v>36860</v>
      </c>
      <c r="J148" s="107">
        <v>36670</v>
      </c>
      <c r="K148" s="107">
        <v>36690</v>
      </c>
      <c r="L148" s="107">
        <v>36760</v>
      </c>
      <c r="M148" s="107">
        <v>36610</v>
      </c>
      <c r="N148" s="107">
        <v>36390</v>
      </c>
      <c r="O148" s="107">
        <v>36380</v>
      </c>
      <c r="P148" s="107">
        <v>36540</v>
      </c>
      <c r="Q148" s="107">
        <v>36590</v>
      </c>
      <c r="R148" s="107">
        <v>36340</v>
      </c>
      <c r="S148" s="107">
        <v>36190</v>
      </c>
      <c r="T148" s="7">
        <v>36300</v>
      </c>
      <c r="U148" s="7">
        <v>36220</v>
      </c>
      <c r="V148" s="7">
        <v>36120</v>
      </c>
    </row>
    <row r="149" spans="1:22" x14ac:dyDescent="0.2">
      <c r="A149" s="36" t="str">
        <f t="shared" si="2"/>
        <v>1431</v>
      </c>
      <c r="B149" s="1">
        <f>VLOOKUP(C149,TabellenBUS!$B$6:$D$386,2,FALSE)</f>
        <v>143</v>
      </c>
      <c r="C149" s="105" t="s">
        <v>146</v>
      </c>
      <c r="D149" s="107">
        <v>22610</v>
      </c>
      <c r="E149" s="107">
        <v>22600</v>
      </c>
      <c r="F149" s="107">
        <v>22530</v>
      </c>
      <c r="G149" s="107">
        <v>22480</v>
      </c>
      <c r="H149" s="107">
        <v>22530</v>
      </c>
      <c r="I149" s="107">
        <v>22500</v>
      </c>
      <c r="J149" s="107">
        <v>22420</v>
      </c>
      <c r="K149" s="107">
        <v>22380</v>
      </c>
      <c r="L149" s="107">
        <v>22410</v>
      </c>
      <c r="M149" s="107">
        <v>22390</v>
      </c>
      <c r="N149" s="107">
        <v>22390</v>
      </c>
      <c r="O149" s="107">
        <v>22380</v>
      </c>
      <c r="P149" s="107">
        <v>22520</v>
      </c>
      <c r="Q149" s="107">
        <v>22550</v>
      </c>
      <c r="R149" s="107">
        <v>22560</v>
      </c>
      <c r="S149" s="107">
        <v>22530</v>
      </c>
      <c r="T149" s="7">
        <v>22610</v>
      </c>
      <c r="U149" s="7">
        <v>22580</v>
      </c>
      <c r="V149" s="7">
        <v>22560</v>
      </c>
    </row>
    <row r="150" spans="1:22" x14ac:dyDescent="0.2">
      <c r="A150" s="36" t="str">
        <f t="shared" si="2"/>
        <v>1441</v>
      </c>
      <c r="B150" s="1">
        <f>VLOOKUP(C150,TabellenBUS!$B$6:$D$386,2,FALSE)</f>
        <v>144</v>
      </c>
      <c r="C150" s="105" t="s">
        <v>147</v>
      </c>
      <c r="D150" s="107">
        <v>26310</v>
      </c>
      <c r="E150" s="107">
        <v>26240</v>
      </c>
      <c r="F150" s="107">
        <v>26120</v>
      </c>
      <c r="G150" s="107">
        <v>25990</v>
      </c>
      <c r="H150" s="107">
        <v>25940</v>
      </c>
      <c r="I150" s="107">
        <v>25870</v>
      </c>
      <c r="J150" s="107">
        <v>25780</v>
      </c>
      <c r="K150" s="107">
        <v>25700</v>
      </c>
      <c r="L150" s="107">
        <v>25640</v>
      </c>
      <c r="M150" s="107">
        <v>25560</v>
      </c>
      <c r="N150" s="107">
        <v>25430</v>
      </c>
      <c r="O150" s="107">
        <v>25350</v>
      </c>
      <c r="P150" s="107">
        <v>25480</v>
      </c>
      <c r="Q150" s="107">
        <v>25480</v>
      </c>
      <c r="R150" s="107">
        <v>25470</v>
      </c>
      <c r="S150" s="107">
        <v>25350</v>
      </c>
      <c r="T150" s="7">
        <v>25420</v>
      </c>
      <c r="U150" s="7">
        <v>25360</v>
      </c>
      <c r="V150" s="7">
        <v>25330</v>
      </c>
    </row>
    <row r="151" spans="1:22" x14ac:dyDescent="0.2">
      <c r="A151" s="36" t="str">
        <f t="shared" si="2"/>
        <v>1451</v>
      </c>
      <c r="B151" s="1">
        <f>VLOOKUP(C151,TabellenBUS!$B$6:$D$386,2,FALSE)</f>
        <v>145</v>
      </c>
      <c r="C151" s="105" t="s">
        <v>148</v>
      </c>
      <c r="D151" s="107">
        <v>58960</v>
      </c>
      <c r="E151" s="107">
        <v>58890</v>
      </c>
      <c r="F151" s="107">
        <v>58860</v>
      </c>
      <c r="G151" s="107">
        <v>58820</v>
      </c>
      <c r="H151" s="107">
        <v>58960</v>
      </c>
      <c r="I151" s="107">
        <v>59070</v>
      </c>
      <c r="J151" s="107">
        <v>59120</v>
      </c>
      <c r="K151" s="107">
        <v>59140</v>
      </c>
      <c r="L151" s="107">
        <v>59310</v>
      </c>
      <c r="M151" s="107">
        <v>59370</v>
      </c>
      <c r="N151" s="107">
        <v>59450</v>
      </c>
      <c r="O151" s="107">
        <v>59560</v>
      </c>
      <c r="P151" s="107">
        <v>59810</v>
      </c>
      <c r="Q151" s="107">
        <v>59930</v>
      </c>
      <c r="R151" s="107">
        <v>60050</v>
      </c>
      <c r="S151" s="107">
        <v>60190</v>
      </c>
      <c r="T151" s="7">
        <v>60390</v>
      </c>
      <c r="U151" s="7">
        <v>60450</v>
      </c>
      <c r="V151" s="7">
        <v>60530</v>
      </c>
    </row>
    <row r="152" spans="1:22" x14ac:dyDescent="0.2">
      <c r="A152" s="36" t="str">
        <f t="shared" si="2"/>
        <v>1461</v>
      </c>
      <c r="B152" s="1">
        <f>VLOOKUP(C152,TabellenBUS!$B$6:$D$386,2,FALSE)</f>
        <v>146</v>
      </c>
      <c r="C152" s="105" t="s">
        <v>149</v>
      </c>
      <c r="D152" s="107">
        <v>18400</v>
      </c>
      <c r="E152" s="107">
        <v>18430</v>
      </c>
      <c r="F152" s="107">
        <v>18430</v>
      </c>
      <c r="G152" s="107">
        <v>18430</v>
      </c>
      <c r="H152" s="107">
        <v>18520</v>
      </c>
      <c r="I152" s="107">
        <v>18590</v>
      </c>
      <c r="J152" s="107">
        <v>18540</v>
      </c>
      <c r="K152" s="107">
        <v>18530</v>
      </c>
      <c r="L152" s="107">
        <v>18620</v>
      </c>
      <c r="M152" s="107">
        <v>18630</v>
      </c>
      <c r="N152" s="107">
        <v>18660</v>
      </c>
      <c r="O152" s="107">
        <v>18670</v>
      </c>
      <c r="P152" s="107">
        <v>18730</v>
      </c>
      <c r="Q152" s="107">
        <v>18820</v>
      </c>
      <c r="R152" s="107">
        <v>18850</v>
      </c>
      <c r="S152" s="107">
        <v>18890</v>
      </c>
      <c r="T152" s="7">
        <v>19140</v>
      </c>
      <c r="U152" s="7">
        <v>19270</v>
      </c>
      <c r="V152" s="7">
        <v>19390</v>
      </c>
    </row>
    <row r="153" spans="1:22" x14ac:dyDescent="0.2">
      <c r="A153" s="36" t="e">
        <f t="shared" si="2"/>
        <v>#N/A</v>
      </c>
      <c r="B153" s="1" t="e">
        <f>VLOOKUP(C153,TabellenBUS!$B$6:$D$386,2,FALSE)</f>
        <v>#N/A</v>
      </c>
      <c r="C153" s="105" t="s">
        <v>150</v>
      </c>
      <c r="D153" s="107">
        <v>52520</v>
      </c>
      <c r="E153" s="107">
        <v>52510</v>
      </c>
      <c r="F153" s="107">
        <v>52380</v>
      </c>
      <c r="G153" s="107">
        <v>52370</v>
      </c>
      <c r="H153" s="107">
        <v>52550</v>
      </c>
      <c r="I153" s="107">
        <v>52520</v>
      </c>
      <c r="J153" s="107">
        <v>52460</v>
      </c>
      <c r="K153" s="107">
        <v>52480</v>
      </c>
      <c r="L153" s="107">
        <v>52580</v>
      </c>
      <c r="M153" s="107">
        <v>52600</v>
      </c>
      <c r="N153" s="107">
        <v>52450</v>
      </c>
      <c r="O153" s="107">
        <v>52550</v>
      </c>
      <c r="P153" s="107">
        <v>52750</v>
      </c>
      <c r="Q153" s="107">
        <v>52850</v>
      </c>
      <c r="R153" s="107">
        <v>52630</v>
      </c>
      <c r="S153" s="107">
        <v>52590</v>
      </c>
      <c r="T153" s="7">
        <v>52770</v>
      </c>
      <c r="U153" s="7">
        <v>52710</v>
      </c>
      <c r="V153" s="7">
        <v>52740</v>
      </c>
    </row>
    <row r="154" spans="1:22" x14ac:dyDescent="0.2">
      <c r="A154" s="36" t="str">
        <f t="shared" si="2"/>
        <v>1481</v>
      </c>
      <c r="B154" s="1">
        <f>VLOOKUP(C154,TabellenBUS!$B$6:$D$386,2,FALSE)</f>
        <v>148</v>
      </c>
      <c r="C154" s="105" t="s">
        <v>151</v>
      </c>
      <c r="D154" s="107">
        <v>97320</v>
      </c>
      <c r="E154" s="107">
        <v>97280</v>
      </c>
      <c r="F154" s="107">
        <v>97340</v>
      </c>
      <c r="G154" s="107">
        <v>97380</v>
      </c>
      <c r="H154" s="107">
        <v>97460</v>
      </c>
      <c r="I154" s="107">
        <v>97420</v>
      </c>
      <c r="J154" s="107">
        <v>97480</v>
      </c>
      <c r="K154" s="107">
        <v>97300</v>
      </c>
      <c r="L154" s="107">
        <v>101910</v>
      </c>
      <c r="M154" s="107">
        <v>101930</v>
      </c>
      <c r="N154" s="107">
        <v>101940</v>
      </c>
      <c r="O154" s="107">
        <v>101980</v>
      </c>
      <c r="P154" s="107">
        <v>102510</v>
      </c>
      <c r="Q154" s="107">
        <v>102600</v>
      </c>
      <c r="R154" s="107">
        <v>102710</v>
      </c>
      <c r="S154" s="107">
        <v>102670</v>
      </c>
      <c r="T154" s="7">
        <v>103200</v>
      </c>
      <c r="U154" s="7">
        <v>103210</v>
      </c>
      <c r="V154" s="7">
        <v>103500</v>
      </c>
    </row>
    <row r="155" spans="1:22" x14ac:dyDescent="0.2">
      <c r="A155" s="36" t="str">
        <f t="shared" si="2"/>
        <v>1491</v>
      </c>
      <c r="B155" s="1">
        <f>VLOOKUP(C155,TabellenBUS!$B$6:$D$386,2,FALSE)</f>
        <v>149</v>
      </c>
      <c r="C155" s="105" t="s">
        <v>152</v>
      </c>
      <c r="D155" s="107">
        <v>10310</v>
      </c>
      <c r="E155" s="107">
        <v>10280</v>
      </c>
      <c r="F155" s="107">
        <v>10240</v>
      </c>
      <c r="G155" s="107">
        <v>10230</v>
      </c>
      <c r="H155" s="107">
        <v>10210</v>
      </c>
      <c r="I155" s="107">
        <v>10280</v>
      </c>
      <c r="J155" s="107">
        <v>10270</v>
      </c>
      <c r="K155" s="107">
        <v>10240</v>
      </c>
      <c r="L155" s="107">
        <v>10270</v>
      </c>
      <c r="M155" s="107">
        <v>10240</v>
      </c>
      <c r="N155" s="107">
        <v>10230</v>
      </c>
      <c r="O155" s="107">
        <v>10220</v>
      </c>
      <c r="P155" s="107">
        <v>10600</v>
      </c>
      <c r="Q155" s="107">
        <v>10320</v>
      </c>
      <c r="R155" s="107">
        <v>10320</v>
      </c>
      <c r="S155" s="107">
        <v>10370</v>
      </c>
      <c r="T155" s="7">
        <v>10420</v>
      </c>
      <c r="U155" s="7">
        <v>10400</v>
      </c>
      <c r="V155" s="7">
        <v>10390</v>
      </c>
    </row>
    <row r="156" spans="1:22" x14ac:dyDescent="0.2">
      <c r="A156" s="36" t="str">
        <f t="shared" si="2"/>
        <v>1501</v>
      </c>
      <c r="B156" s="1">
        <f>VLOOKUP(C156,TabellenBUS!$B$6:$D$386,2,FALSE)</f>
        <v>150</v>
      </c>
      <c r="C156" s="105" t="s">
        <v>153</v>
      </c>
      <c r="D156" s="107">
        <v>28430</v>
      </c>
      <c r="E156" s="107">
        <v>28380</v>
      </c>
      <c r="F156" s="107">
        <v>28360</v>
      </c>
      <c r="G156" s="107">
        <v>28310</v>
      </c>
      <c r="H156" s="107">
        <v>28340</v>
      </c>
      <c r="I156" s="107">
        <v>28310</v>
      </c>
      <c r="J156" s="107">
        <v>28230</v>
      </c>
      <c r="K156" s="107">
        <v>28150</v>
      </c>
      <c r="L156" s="107">
        <v>28120</v>
      </c>
      <c r="M156" s="107">
        <v>28110</v>
      </c>
      <c r="N156" s="107">
        <v>28160</v>
      </c>
      <c r="O156" s="107">
        <v>28090</v>
      </c>
      <c r="P156" s="107">
        <v>28250</v>
      </c>
      <c r="Q156" s="107">
        <v>28260</v>
      </c>
      <c r="R156" s="107">
        <v>28210</v>
      </c>
      <c r="S156" s="107">
        <v>28220</v>
      </c>
      <c r="T156" s="7">
        <v>28340</v>
      </c>
      <c r="U156" s="7">
        <v>28370</v>
      </c>
      <c r="V156" s="7">
        <v>28400</v>
      </c>
    </row>
    <row r="157" spans="1:22" x14ac:dyDescent="0.2">
      <c r="A157" s="36" t="str">
        <f t="shared" si="2"/>
        <v>1511</v>
      </c>
      <c r="B157" s="1">
        <f>VLOOKUP(C157,TabellenBUS!$B$6:$D$386,2,FALSE)</f>
        <v>151</v>
      </c>
      <c r="C157" s="105" t="s">
        <v>154</v>
      </c>
      <c r="D157" s="107">
        <v>13470</v>
      </c>
      <c r="E157" s="107">
        <v>13480</v>
      </c>
      <c r="F157" s="107">
        <v>13460</v>
      </c>
      <c r="G157" s="107">
        <v>13450</v>
      </c>
      <c r="H157" s="107">
        <v>13500</v>
      </c>
      <c r="I157" s="107">
        <v>13560</v>
      </c>
      <c r="J157" s="107">
        <v>13540</v>
      </c>
      <c r="K157" s="107">
        <v>13510</v>
      </c>
      <c r="L157" s="107">
        <v>13500</v>
      </c>
      <c r="M157" s="107">
        <v>13540</v>
      </c>
      <c r="N157" s="107">
        <v>13470</v>
      </c>
      <c r="O157" s="107">
        <v>13480</v>
      </c>
      <c r="P157" s="107">
        <v>13570</v>
      </c>
      <c r="Q157" s="107">
        <v>13610</v>
      </c>
      <c r="R157" s="107">
        <v>13660</v>
      </c>
      <c r="S157" s="107">
        <v>13690</v>
      </c>
      <c r="T157" s="7">
        <v>13870</v>
      </c>
      <c r="U157" s="7">
        <v>13930</v>
      </c>
      <c r="V157" s="7">
        <v>14000</v>
      </c>
    </row>
    <row r="158" spans="1:22" x14ac:dyDescent="0.2">
      <c r="A158" s="36" t="str">
        <f t="shared" si="2"/>
        <v>1521</v>
      </c>
      <c r="B158" s="1">
        <f>VLOOKUP(C158,TabellenBUS!$B$6:$D$386,2,FALSE)</f>
        <v>152</v>
      </c>
      <c r="C158" s="105" t="s">
        <v>155</v>
      </c>
      <c r="D158" s="107">
        <v>9660</v>
      </c>
      <c r="E158" s="107">
        <v>9670</v>
      </c>
      <c r="F158" s="107">
        <v>9640</v>
      </c>
      <c r="G158" s="107">
        <v>9620</v>
      </c>
      <c r="H158" s="107">
        <v>9610</v>
      </c>
      <c r="I158" s="107">
        <v>9640</v>
      </c>
      <c r="J158" s="107">
        <v>9620</v>
      </c>
      <c r="K158" s="107">
        <v>9600</v>
      </c>
      <c r="L158" s="107">
        <v>9630</v>
      </c>
      <c r="M158" s="107">
        <v>9650</v>
      </c>
      <c r="N158" s="107">
        <v>9640</v>
      </c>
      <c r="O158" s="107">
        <v>9660</v>
      </c>
      <c r="P158" s="107">
        <v>9680</v>
      </c>
      <c r="Q158" s="107">
        <v>9730</v>
      </c>
      <c r="R158" s="107">
        <v>9740</v>
      </c>
      <c r="S158" s="107">
        <v>9760</v>
      </c>
      <c r="T158" s="7">
        <v>9850</v>
      </c>
      <c r="U158" s="7">
        <v>9850</v>
      </c>
      <c r="V158" s="7">
        <v>9860</v>
      </c>
    </row>
    <row r="159" spans="1:22" x14ac:dyDescent="0.2">
      <c r="A159" s="36" t="str">
        <f t="shared" si="2"/>
        <v>1531</v>
      </c>
      <c r="B159" s="1">
        <f>VLOOKUP(C159,TabellenBUS!$B$6:$D$386,2,FALSE)</f>
        <v>153</v>
      </c>
      <c r="C159" s="105" t="s">
        <v>156</v>
      </c>
      <c r="D159" s="107">
        <v>55360</v>
      </c>
      <c r="E159" s="107">
        <v>55360</v>
      </c>
      <c r="F159" s="107">
        <v>55460</v>
      </c>
      <c r="G159" s="107">
        <v>55500</v>
      </c>
      <c r="H159" s="107">
        <v>55700</v>
      </c>
      <c r="I159" s="107">
        <v>55710</v>
      </c>
      <c r="J159" s="107">
        <v>55840</v>
      </c>
      <c r="K159" s="107">
        <v>55930</v>
      </c>
      <c r="L159" s="107">
        <v>55960</v>
      </c>
      <c r="M159" s="107">
        <v>56060</v>
      </c>
      <c r="N159" s="107">
        <v>56260</v>
      </c>
      <c r="O159" s="107">
        <v>56320</v>
      </c>
      <c r="P159" s="107">
        <v>56700</v>
      </c>
      <c r="Q159" s="107">
        <v>56950</v>
      </c>
      <c r="R159" s="107">
        <v>57180</v>
      </c>
      <c r="S159" s="107">
        <v>57410</v>
      </c>
      <c r="T159" s="7">
        <v>57790</v>
      </c>
      <c r="U159" s="7">
        <v>57910</v>
      </c>
      <c r="V159" s="7">
        <v>58120</v>
      </c>
    </row>
    <row r="160" spans="1:22" x14ac:dyDescent="0.2">
      <c r="A160" s="36" t="str">
        <f t="shared" si="2"/>
        <v>1541</v>
      </c>
      <c r="B160" s="1">
        <f>VLOOKUP(C160,TabellenBUS!$B$6:$D$386,2,FALSE)</f>
        <v>154</v>
      </c>
      <c r="C160" s="105" t="s">
        <v>157</v>
      </c>
      <c r="D160" s="107">
        <v>21360</v>
      </c>
      <c r="E160" s="107">
        <v>21320</v>
      </c>
      <c r="F160" s="107">
        <v>21170</v>
      </c>
      <c r="G160" s="107">
        <v>21120</v>
      </c>
      <c r="H160" s="107">
        <v>21130</v>
      </c>
      <c r="I160" s="107">
        <v>21140</v>
      </c>
      <c r="J160" s="107">
        <v>21090</v>
      </c>
      <c r="K160" s="107">
        <v>21090</v>
      </c>
      <c r="L160" s="107">
        <v>21190</v>
      </c>
      <c r="M160" s="107">
        <v>21180</v>
      </c>
      <c r="N160" s="107">
        <v>21180</v>
      </c>
      <c r="O160" s="107">
        <v>21140</v>
      </c>
      <c r="P160" s="107">
        <v>21250</v>
      </c>
      <c r="Q160" s="107">
        <v>21350</v>
      </c>
      <c r="R160" s="107">
        <v>21370</v>
      </c>
      <c r="S160" s="107">
        <v>21340</v>
      </c>
      <c r="T160" s="7">
        <v>21410</v>
      </c>
      <c r="U160" s="7">
        <v>21400</v>
      </c>
      <c r="V160" s="7">
        <v>21370</v>
      </c>
    </row>
    <row r="161" spans="1:22" x14ac:dyDescent="0.2">
      <c r="A161" s="36" t="str">
        <f t="shared" si="2"/>
        <v>1551</v>
      </c>
      <c r="B161" s="1">
        <f>VLOOKUP(C161,TabellenBUS!$B$6:$D$386,2,FALSE)</f>
        <v>155</v>
      </c>
      <c r="C161" s="105" t="s">
        <v>158</v>
      </c>
      <c r="D161" s="107">
        <v>30790</v>
      </c>
      <c r="E161" s="107">
        <v>30730</v>
      </c>
      <c r="F161" s="107">
        <v>30630</v>
      </c>
      <c r="G161" s="107">
        <v>30580</v>
      </c>
      <c r="H161" s="107">
        <v>30640</v>
      </c>
      <c r="I161" s="107">
        <v>30630</v>
      </c>
      <c r="J161" s="107">
        <v>30480</v>
      </c>
      <c r="K161" s="107">
        <v>30510</v>
      </c>
      <c r="L161" s="107">
        <v>30590</v>
      </c>
      <c r="M161" s="107">
        <v>30540</v>
      </c>
      <c r="N161" s="107">
        <v>30540</v>
      </c>
      <c r="O161" s="107">
        <v>30510</v>
      </c>
      <c r="P161" s="107">
        <v>30610</v>
      </c>
      <c r="Q161" s="107">
        <v>30680</v>
      </c>
      <c r="R161" s="107">
        <v>30630</v>
      </c>
      <c r="S161" s="107">
        <v>30680</v>
      </c>
      <c r="T161" s="7">
        <v>30770</v>
      </c>
      <c r="U161" s="7">
        <v>30790</v>
      </c>
      <c r="V161" s="7">
        <v>30800</v>
      </c>
    </row>
    <row r="162" spans="1:22" x14ac:dyDescent="0.2">
      <c r="A162" s="36" t="str">
        <f t="shared" si="2"/>
        <v>1561</v>
      </c>
      <c r="B162" s="1">
        <f>VLOOKUP(C162,TabellenBUS!$B$6:$D$386,2,FALSE)</f>
        <v>156</v>
      </c>
      <c r="C162" s="105" t="s">
        <v>159</v>
      </c>
      <c r="D162" s="107">
        <v>34500</v>
      </c>
      <c r="E162" s="107">
        <v>34430</v>
      </c>
      <c r="F162" s="107">
        <v>34250</v>
      </c>
      <c r="G162" s="107">
        <v>34230</v>
      </c>
      <c r="H162" s="107">
        <v>34300</v>
      </c>
      <c r="I162" s="107">
        <v>34300</v>
      </c>
      <c r="J162" s="107">
        <v>34300</v>
      </c>
      <c r="K162" s="107">
        <v>34300</v>
      </c>
      <c r="L162" s="107">
        <v>34410</v>
      </c>
      <c r="M162" s="107">
        <v>34670</v>
      </c>
      <c r="N162" s="107">
        <v>34640</v>
      </c>
      <c r="O162" s="107">
        <v>34560</v>
      </c>
      <c r="P162" s="107">
        <v>34820</v>
      </c>
      <c r="Q162" s="107">
        <v>34830</v>
      </c>
      <c r="R162" s="107">
        <v>34750</v>
      </c>
      <c r="S162" s="107">
        <v>34700</v>
      </c>
      <c r="T162" s="7">
        <v>34820</v>
      </c>
      <c r="U162" s="7">
        <v>34830</v>
      </c>
      <c r="V162" s="7">
        <v>34860</v>
      </c>
    </row>
    <row r="163" spans="1:22" x14ac:dyDescent="0.2">
      <c r="A163" s="36" t="e">
        <f t="shared" si="2"/>
        <v>#N/A</v>
      </c>
      <c r="B163" s="1" t="e">
        <f>VLOOKUP(C163,TabellenBUS!$B$6:$D$386,2,FALSE)</f>
        <v>#N/A</v>
      </c>
      <c r="C163" s="105" t="s">
        <v>160</v>
      </c>
      <c r="D163" s="107">
        <v>21920</v>
      </c>
      <c r="E163" s="107">
        <v>21840</v>
      </c>
      <c r="F163" s="107">
        <v>21760</v>
      </c>
      <c r="G163" s="107">
        <v>21730</v>
      </c>
      <c r="H163" s="107">
        <v>21740</v>
      </c>
      <c r="I163" s="107">
        <v>21780</v>
      </c>
      <c r="J163" s="107">
        <v>21730</v>
      </c>
      <c r="K163" s="107">
        <v>21740</v>
      </c>
      <c r="L163" s="107">
        <v>21800</v>
      </c>
      <c r="M163" s="107">
        <v>21740</v>
      </c>
      <c r="N163" s="107">
        <v>21700</v>
      </c>
      <c r="O163" s="107">
        <v>21620</v>
      </c>
      <c r="P163" s="107">
        <v>21720</v>
      </c>
      <c r="Q163" s="107">
        <v>21740</v>
      </c>
      <c r="R163" s="107">
        <v>21720</v>
      </c>
      <c r="S163" s="107">
        <v>21680</v>
      </c>
      <c r="T163" s="7">
        <v>21750</v>
      </c>
      <c r="U163" s="7">
        <v>21750</v>
      </c>
      <c r="V163" s="7">
        <v>21810</v>
      </c>
    </row>
    <row r="164" spans="1:22" x14ac:dyDescent="0.2">
      <c r="A164" s="36" t="str">
        <f t="shared" si="2"/>
        <v>1571</v>
      </c>
      <c r="B164" s="1">
        <f>VLOOKUP(C164,TabellenBUS!$B$6:$D$386,2,FALSE)</f>
        <v>157</v>
      </c>
      <c r="C164" s="105" t="s">
        <v>161</v>
      </c>
      <c r="D164" s="107">
        <v>47520</v>
      </c>
      <c r="E164" s="107">
        <v>47400</v>
      </c>
      <c r="F164" s="107">
        <v>47310</v>
      </c>
      <c r="G164" s="107">
        <v>47320</v>
      </c>
      <c r="H164" s="107">
        <v>47330</v>
      </c>
      <c r="I164" s="107">
        <v>47340</v>
      </c>
      <c r="J164" s="107">
        <v>47250</v>
      </c>
      <c r="K164" s="107">
        <v>47210</v>
      </c>
      <c r="L164" s="107">
        <v>47220</v>
      </c>
      <c r="M164" s="107">
        <v>47230</v>
      </c>
      <c r="N164" s="107">
        <v>47250</v>
      </c>
      <c r="O164" s="107">
        <v>47270</v>
      </c>
      <c r="P164" s="107">
        <v>47520</v>
      </c>
      <c r="Q164" s="107">
        <v>47530</v>
      </c>
      <c r="R164" s="107">
        <v>47520</v>
      </c>
      <c r="S164" s="107">
        <v>47540</v>
      </c>
      <c r="T164" s="7">
        <v>47780</v>
      </c>
      <c r="U164" s="7">
        <v>47740</v>
      </c>
      <c r="V164" s="7">
        <v>47680</v>
      </c>
    </row>
    <row r="165" spans="1:22" x14ac:dyDescent="0.2">
      <c r="A165" s="36" t="str">
        <f t="shared" si="2"/>
        <v>1581</v>
      </c>
      <c r="B165" s="1">
        <f>VLOOKUP(C165,TabellenBUS!$B$6:$D$386,2,FALSE)</f>
        <v>158</v>
      </c>
      <c r="C165" s="105" t="s">
        <v>162</v>
      </c>
      <c r="D165" s="107">
        <v>27310</v>
      </c>
      <c r="E165" s="107">
        <v>27280</v>
      </c>
      <c r="F165" s="107">
        <v>27150</v>
      </c>
      <c r="G165" s="107">
        <v>27170</v>
      </c>
      <c r="H165" s="107">
        <v>27170</v>
      </c>
      <c r="I165" s="107">
        <v>27120</v>
      </c>
      <c r="J165" s="107">
        <v>27060</v>
      </c>
      <c r="K165" s="107">
        <v>27000</v>
      </c>
      <c r="L165" s="107">
        <v>27010</v>
      </c>
      <c r="M165" s="107">
        <v>27060</v>
      </c>
      <c r="N165" s="107">
        <v>27050</v>
      </c>
      <c r="O165" s="107">
        <v>27060</v>
      </c>
      <c r="P165" s="107">
        <v>27450</v>
      </c>
      <c r="Q165" s="107">
        <v>27510</v>
      </c>
      <c r="R165" s="107">
        <v>27550</v>
      </c>
      <c r="S165" s="107">
        <v>27530</v>
      </c>
      <c r="T165" s="7">
        <v>27660</v>
      </c>
      <c r="U165" s="7">
        <v>27660</v>
      </c>
      <c r="V165" s="7">
        <v>27640</v>
      </c>
    </row>
    <row r="166" spans="1:22" x14ac:dyDescent="0.2">
      <c r="A166" s="36" t="str">
        <f t="shared" si="2"/>
        <v>1591</v>
      </c>
      <c r="B166" s="1">
        <f>VLOOKUP(C166,TabellenBUS!$B$6:$D$386,2,FALSE)</f>
        <v>159</v>
      </c>
      <c r="C166" s="105" t="s">
        <v>163</v>
      </c>
      <c r="D166" s="107">
        <v>32740</v>
      </c>
      <c r="E166" s="107">
        <v>32790</v>
      </c>
      <c r="F166" s="107">
        <v>32770</v>
      </c>
      <c r="G166" s="107">
        <v>32720</v>
      </c>
      <c r="H166" s="107">
        <v>32730</v>
      </c>
      <c r="I166" s="107">
        <v>32720</v>
      </c>
      <c r="J166" s="107">
        <v>32690</v>
      </c>
      <c r="K166" s="107">
        <v>32700</v>
      </c>
      <c r="L166" s="107">
        <v>32720</v>
      </c>
      <c r="M166" s="107">
        <v>32690</v>
      </c>
      <c r="N166" s="107">
        <v>32650</v>
      </c>
      <c r="O166" s="107">
        <v>32670</v>
      </c>
      <c r="P166" s="107">
        <v>32820</v>
      </c>
      <c r="Q166" s="107">
        <v>32900</v>
      </c>
      <c r="R166" s="107">
        <v>33010</v>
      </c>
      <c r="S166" s="107">
        <v>33110</v>
      </c>
      <c r="T166" s="7">
        <v>33280</v>
      </c>
      <c r="U166" s="7">
        <v>33280</v>
      </c>
      <c r="V166" s="7">
        <v>33280</v>
      </c>
    </row>
    <row r="167" spans="1:22" x14ac:dyDescent="0.2">
      <c r="A167" s="36" t="str">
        <f t="shared" si="2"/>
        <v>1601</v>
      </c>
      <c r="B167" s="1">
        <f>VLOOKUP(C167,TabellenBUS!$B$6:$D$386,2,FALSE)</f>
        <v>160</v>
      </c>
      <c r="C167" s="105" t="s">
        <v>164</v>
      </c>
      <c r="D167" s="107">
        <v>26780</v>
      </c>
      <c r="E167" s="107">
        <v>26720</v>
      </c>
      <c r="F167" s="107">
        <v>26610</v>
      </c>
      <c r="G167" s="107">
        <v>26500</v>
      </c>
      <c r="H167" s="107">
        <v>26490</v>
      </c>
      <c r="I167" s="107">
        <v>26470</v>
      </c>
      <c r="J167" s="107">
        <v>26430</v>
      </c>
      <c r="K167" s="107">
        <v>26360</v>
      </c>
      <c r="L167" s="107">
        <v>26320</v>
      </c>
      <c r="M167" s="107">
        <v>26260</v>
      </c>
      <c r="N167" s="107">
        <v>26280</v>
      </c>
      <c r="O167" s="107">
        <v>26240</v>
      </c>
      <c r="P167" s="107">
        <v>26350</v>
      </c>
      <c r="Q167" s="107">
        <v>26210</v>
      </c>
      <c r="R167" s="107">
        <v>26230</v>
      </c>
      <c r="S167" s="107">
        <v>26160</v>
      </c>
      <c r="T167" s="7">
        <v>26260</v>
      </c>
      <c r="U167" s="7">
        <v>26190</v>
      </c>
      <c r="V167" s="7">
        <v>26180</v>
      </c>
    </row>
    <row r="168" spans="1:22" x14ac:dyDescent="0.2">
      <c r="A168" s="36" t="str">
        <f t="shared" si="2"/>
        <v>1611</v>
      </c>
      <c r="B168" s="1">
        <f>VLOOKUP(C168,TabellenBUS!$B$6:$D$386,2,FALSE)</f>
        <v>161</v>
      </c>
      <c r="C168" s="105" t="s">
        <v>165</v>
      </c>
      <c r="D168" s="107">
        <v>17560</v>
      </c>
      <c r="E168" s="107">
        <v>17550</v>
      </c>
      <c r="F168" s="107">
        <v>17420</v>
      </c>
      <c r="G168" s="107">
        <v>17390</v>
      </c>
      <c r="H168" s="107">
        <v>17400</v>
      </c>
      <c r="I168" s="107">
        <v>17370</v>
      </c>
      <c r="J168" s="107">
        <v>17280</v>
      </c>
      <c r="K168" s="107">
        <v>17290</v>
      </c>
      <c r="L168" s="107">
        <v>17300</v>
      </c>
      <c r="M168" s="107">
        <v>17290</v>
      </c>
      <c r="N168" s="107">
        <v>17280</v>
      </c>
      <c r="O168" s="107">
        <v>17290</v>
      </c>
      <c r="P168" s="107">
        <v>17400</v>
      </c>
      <c r="Q168" s="107">
        <v>17430</v>
      </c>
      <c r="R168" s="107">
        <v>17390</v>
      </c>
      <c r="S168" s="107">
        <v>17390</v>
      </c>
      <c r="T168" s="7">
        <v>17480</v>
      </c>
      <c r="U168" s="7">
        <v>17470</v>
      </c>
      <c r="V168" s="7">
        <v>17450</v>
      </c>
    </row>
    <row r="169" spans="1:22" x14ac:dyDescent="0.2">
      <c r="A169" s="36" t="str">
        <f t="shared" si="2"/>
        <v>1621</v>
      </c>
      <c r="B169" s="1">
        <f>VLOOKUP(C169,TabellenBUS!$B$6:$D$386,2,FALSE)</f>
        <v>162</v>
      </c>
      <c r="C169" s="105" t="s">
        <v>166</v>
      </c>
      <c r="D169" s="107">
        <v>22680</v>
      </c>
      <c r="E169" s="107">
        <v>22660</v>
      </c>
      <c r="F169" s="107">
        <v>22640</v>
      </c>
      <c r="G169" s="107">
        <v>22640</v>
      </c>
      <c r="H169" s="107">
        <v>22600</v>
      </c>
      <c r="I169" s="107">
        <v>22550</v>
      </c>
      <c r="J169" s="107">
        <v>22500</v>
      </c>
      <c r="K169" s="107">
        <v>22490</v>
      </c>
      <c r="L169" s="107">
        <v>22480</v>
      </c>
      <c r="M169" s="107">
        <v>22470</v>
      </c>
      <c r="N169" s="107">
        <v>22420</v>
      </c>
      <c r="O169" s="107">
        <v>22420</v>
      </c>
      <c r="P169" s="107">
        <v>22510</v>
      </c>
      <c r="Q169" s="107">
        <v>22530</v>
      </c>
      <c r="R169" s="107">
        <v>22580</v>
      </c>
      <c r="S169" s="107">
        <v>22580</v>
      </c>
      <c r="T169" s="7">
        <v>22700</v>
      </c>
      <c r="U169" s="7">
        <v>22700</v>
      </c>
      <c r="V169" s="7">
        <v>22730</v>
      </c>
    </row>
    <row r="170" spans="1:22" x14ac:dyDescent="0.2">
      <c r="A170" s="36" t="str">
        <f t="shared" si="2"/>
        <v>1631</v>
      </c>
      <c r="B170" s="1">
        <f>VLOOKUP(C170,TabellenBUS!$B$6:$D$386,2,FALSE)</f>
        <v>163</v>
      </c>
      <c r="C170" s="105" t="s">
        <v>167</v>
      </c>
      <c r="D170" s="107">
        <v>16770</v>
      </c>
      <c r="E170" s="107">
        <v>16710</v>
      </c>
      <c r="F170" s="107">
        <v>16750</v>
      </c>
      <c r="G170" s="107">
        <v>16710</v>
      </c>
      <c r="H170" s="107">
        <v>16730</v>
      </c>
      <c r="I170" s="107">
        <v>16700</v>
      </c>
      <c r="J170" s="107">
        <v>16720</v>
      </c>
      <c r="K170" s="107">
        <v>16710</v>
      </c>
      <c r="L170" s="107">
        <v>16780</v>
      </c>
      <c r="M170" s="107">
        <v>16790</v>
      </c>
      <c r="N170" s="107">
        <v>16890</v>
      </c>
      <c r="O170" s="107">
        <v>16880</v>
      </c>
      <c r="P170" s="107">
        <v>16970</v>
      </c>
      <c r="Q170" s="107">
        <v>16990</v>
      </c>
      <c r="R170" s="107">
        <v>17020</v>
      </c>
      <c r="S170" s="107">
        <v>17120</v>
      </c>
      <c r="T170" s="7">
        <v>17280</v>
      </c>
      <c r="U170" s="7">
        <v>17320</v>
      </c>
      <c r="V170" s="7">
        <v>17320</v>
      </c>
    </row>
    <row r="171" spans="1:22" x14ac:dyDescent="0.2">
      <c r="A171" s="36" t="str">
        <f t="shared" si="2"/>
        <v>1641</v>
      </c>
      <c r="B171" s="1">
        <f>VLOOKUP(C171,TabellenBUS!$B$6:$D$386,2,FALSE)</f>
        <v>164</v>
      </c>
      <c r="C171" s="105" t="s">
        <v>168</v>
      </c>
      <c r="D171" s="107">
        <v>32620</v>
      </c>
      <c r="E171" s="107">
        <v>32580</v>
      </c>
      <c r="F171" s="107">
        <v>32540</v>
      </c>
      <c r="G171" s="107">
        <v>32540</v>
      </c>
      <c r="H171" s="107">
        <v>32630</v>
      </c>
      <c r="I171" s="107">
        <v>32710</v>
      </c>
      <c r="J171" s="107">
        <v>32740</v>
      </c>
      <c r="K171" s="107">
        <v>32780</v>
      </c>
      <c r="L171" s="107">
        <v>32930</v>
      </c>
      <c r="M171" s="107">
        <v>33020</v>
      </c>
      <c r="N171" s="107">
        <v>33090</v>
      </c>
      <c r="O171" s="107">
        <v>33180</v>
      </c>
      <c r="P171" s="107">
        <v>33370</v>
      </c>
      <c r="Q171" s="107">
        <v>33480</v>
      </c>
      <c r="R171" s="107">
        <v>33550</v>
      </c>
      <c r="S171" s="107">
        <v>33660</v>
      </c>
      <c r="T171" s="7">
        <v>33960</v>
      </c>
      <c r="U171" s="7">
        <v>34050</v>
      </c>
      <c r="V171" s="7">
        <v>34190</v>
      </c>
    </row>
    <row r="172" spans="1:22" x14ac:dyDescent="0.2">
      <c r="A172" s="36" t="str">
        <f t="shared" si="2"/>
        <v>1651</v>
      </c>
      <c r="B172" s="1">
        <f>VLOOKUP(C172,TabellenBUS!$B$6:$D$386,2,FALSE)</f>
        <v>165</v>
      </c>
      <c r="C172" s="105" t="s">
        <v>169</v>
      </c>
      <c r="D172" s="107">
        <v>7890</v>
      </c>
      <c r="E172" s="107">
        <v>7910</v>
      </c>
      <c r="F172" s="107">
        <v>7880</v>
      </c>
      <c r="G172" s="107">
        <v>7880</v>
      </c>
      <c r="H172" s="107">
        <v>7920</v>
      </c>
      <c r="I172" s="107">
        <v>7920</v>
      </c>
      <c r="J172" s="107">
        <v>7910</v>
      </c>
      <c r="K172" s="107">
        <v>7890</v>
      </c>
      <c r="L172" s="107">
        <v>7920</v>
      </c>
      <c r="M172" s="107">
        <v>7940</v>
      </c>
      <c r="N172" s="107">
        <v>7890</v>
      </c>
      <c r="O172" s="107">
        <v>7900</v>
      </c>
      <c r="P172" s="107">
        <v>7960</v>
      </c>
      <c r="Q172" s="107">
        <v>7930</v>
      </c>
      <c r="R172" s="107">
        <v>7890</v>
      </c>
      <c r="S172" s="107">
        <v>7900</v>
      </c>
      <c r="T172" s="7">
        <v>7970</v>
      </c>
      <c r="U172" s="7">
        <v>7940</v>
      </c>
      <c r="V172" s="7">
        <v>7980</v>
      </c>
    </row>
    <row r="173" spans="1:22" x14ac:dyDescent="0.2">
      <c r="A173" s="36" t="str">
        <f t="shared" si="2"/>
        <v>1661</v>
      </c>
      <c r="B173" s="1">
        <f>VLOOKUP(C173,TabellenBUS!$B$6:$D$386,2,FALSE)</f>
        <v>166</v>
      </c>
      <c r="C173" s="105" t="s">
        <v>170</v>
      </c>
      <c r="D173" s="107">
        <v>40710</v>
      </c>
      <c r="E173" s="107">
        <v>40670</v>
      </c>
      <c r="F173" s="107">
        <v>40580</v>
      </c>
      <c r="G173" s="107">
        <v>40560</v>
      </c>
      <c r="H173" s="107">
        <v>40670</v>
      </c>
      <c r="I173" s="107">
        <v>40710</v>
      </c>
      <c r="J173" s="107">
        <v>40850</v>
      </c>
      <c r="K173" s="107">
        <v>41020</v>
      </c>
      <c r="L173" s="107">
        <v>41450</v>
      </c>
      <c r="M173" s="107">
        <v>41400</v>
      </c>
      <c r="N173" s="107">
        <v>41420</v>
      </c>
      <c r="O173" s="107">
        <v>41360</v>
      </c>
      <c r="P173" s="107">
        <v>41550</v>
      </c>
      <c r="Q173" s="107">
        <v>41590</v>
      </c>
      <c r="R173" s="107">
        <v>41730</v>
      </c>
      <c r="S173" s="107">
        <v>41680</v>
      </c>
      <c r="T173" s="7">
        <v>41840</v>
      </c>
      <c r="U173" s="7">
        <v>41870</v>
      </c>
      <c r="V173" s="7">
        <v>41950</v>
      </c>
    </row>
    <row r="174" spans="1:22" x14ac:dyDescent="0.2">
      <c r="A174" s="36" t="str">
        <f t="shared" si="2"/>
        <v>1671</v>
      </c>
      <c r="B174" s="1">
        <f>VLOOKUP(C174,TabellenBUS!$B$6:$D$386,2,FALSE)</f>
        <v>167</v>
      </c>
      <c r="C174" s="105" t="s">
        <v>171</v>
      </c>
      <c r="D174" s="107">
        <v>30890</v>
      </c>
      <c r="E174" s="107">
        <v>30760</v>
      </c>
      <c r="F174" s="107">
        <v>30610</v>
      </c>
      <c r="G174" s="107">
        <v>30440</v>
      </c>
      <c r="H174" s="107">
        <v>30390</v>
      </c>
      <c r="I174" s="107">
        <v>30260</v>
      </c>
      <c r="J174" s="107">
        <v>30140</v>
      </c>
      <c r="K174" s="107">
        <v>30070</v>
      </c>
      <c r="L174" s="107">
        <v>29940</v>
      </c>
      <c r="M174" s="107">
        <v>29770</v>
      </c>
      <c r="N174" s="107">
        <v>29690</v>
      </c>
      <c r="O174" s="107">
        <v>29590</v>
      </c>
      <c r="P174" s="107">
        <v>29670</v>
      </c>
      <c r="Q174" s="107">
        <v>29590</v>
      </c>
      <c r="R174" s="107">
        <v>29600</v>
      </c>
      <c r="S174" s="107">
        <v>29510</v>
      </c>
      <c r="T174" s="7">
        <v>29560</v>
      </c>
      <c r="U174" s="7">
        <v>29490</v>
      </c>
      <c r="V174" s="7">
        <v>29470</v>
      </c>
    </row>
    <row r="175" spans="1:22" x14ac:dyDescent="0.2">
      <c r="A175" s="36" t="str">
        <f t="shared" si="2"/>
        <v>1681</v>
      </c>
      <c r="B175" s="1">
        <f>VLOOKUP(C175,TabellenBUS!$B$6:$D$386,2,FALSE)</f>
        <v>168</v>
      </c>
      <c r="C175" s="105" t="s">
        <v>172</v>
      </c>
      <c r="D175" s="107">
        <v>14580</v>
      </c>
      <c r="E175" s="107">
        <v>14540</v>
      </c>
      <c r="F175" s="107">
        <v>14520</v>
      </c>
      <c r="G175" s="107">
        <v>14480</v>
      </c>
      <c r="H175" s="107">
        <v>14430</v>
      </c>
      <c r="I175" s="107">
        <v>14400</v>
      </c>
      <c r="J175" s="107">
        <v>14410</v>
      </c>
      <c r="K175" s="107">
        <v>14390</v>
      </c>
      <c r="L175" s="107">
        <v>14400</v>
      </c>
      <c r="M175" s="107">
        <v>14380</v>
      </c>
      <c r="N175" s="107">
        <v>14420</v>
      </c>
      <c r="O175" s="107">
        <v>14430</v>
      </c>
      <c r="P175" s="107">
        <v>14540</v>
      </c>
      <c r="Q175" s="107">
        <v>14500</v>
      </c>
      <c r="R175" s="107">
        <v>14540</v>
      </c>
      <c r="S175" s="107">
        <v>14520</v>
      </c>
      <c r="T175" s="7">
        <v>14580</v>
      </c>
      <c r="U175" s="7">
        <v>14580</v>
      </c>
      <c r="V175" s="7">
        <v>14630</v>
      </c>
    </row>
    <row r="176" spans="1:22" x14ac:dyDescent="0.2">
      <c r="A176" s="36" t="str">
        <f t="shared" si="2"/>
        <v>1691</v>
      </c>
      <c r="B176" s="1">
        <f>VLOOKUP(C176,TabellenBUS!$B$6:$D$386,2,FALSE)</f>
        <v>169</v>
      </c>
      <c r="C176" s="105" t="s">
        <v>173</v>
      </c>
      <c r="D176" s="107">
        <v>8320</v>
      </c>
      <c r="E176" s="107">
        <v>8350</v>
      </c>
      <c r="F176" s="107">
        <v>8320</v>
      </c>
      <c r="G176" s="107">
        <v>8310</v>
      </c>
      <c r="H176" s="107">
        <v>8300</v>
      </c>
      <c r="I176" s="107">
        <v>8310</v>
      </c>
      <c r="J176" s="107">
        <v>8260</v>
      </c>
      <c r="K176" s="107">
        <v>8240</v>
      </c>
      <c r="L176" s="107">
        <v>8230</v>
      </c>
      <c r="M176" s="107">
        <v>8220</v>
      </c>
      <c r="N176" s="107">
        <v>8210</v>
      </c>
      <c r="O176" s="107">
        <v>8210</v>
      </c>
      <c r="P176" s="107">
        <v>8220</v>
      </c>
      <c r="Q176" s="107">
        <v>8220</v>
      </c>
      <c r="R176" s="107">
        <v>8230</v>
      </c>
      <c r="S176" s="107">
        <v>8260</v>
      </c>
      <c r="T176" s="7">
        <v>8290</v>
      </c>
      <c r="U176" s="7">
        <v>8320</v>
      </c>
      <c r="V176" s="7">
        <v>8260</v>
      </c>
    </row>
    <row r="177" spans="1:22" x14ac:dyDescent="0.2">
      <c r="A177" s="36" t="str">
        <f t="shared" si="2"/>
        <v>1701</v>
      </c>
      <c r="B177" s="1">
        <f>VLOOKUP(C177,TabellenBUS!$B$6:$D$386,2,FALSE)</f>
        <v>170</v>
      </c>
      <c r="C177" s="105" t="s">
        <v>174</v>
      </c>
      <c r="D177" s="107">
        <v>6860</v>
      </c>
      <c r="E177" s="107">
        <v>6820</v>
      </c>
      <c r="F177" s="107">
        <v>6790</v>
      </c>
      <c r="G177" s="107">
        <v>6780</v>
      </c>
      <c r="H177" s="107">
        <v>6790</v>
      </c>
      <c r="I177" s="107">
        <v>6780</v>
      </c>
      <c r="J177" s="107">
        <v>6770</v>
      </c>
      <c r="K177" s="107">
        <v>6790</v>
      </c>
      <c r="L177" s="107">
        <v>6780</v>
      </c>
      <c r="M177" s="107">
        <v>6780</v>
      </c>
      <c r="N177" s="107">
        <v>6770</v>
      </c>
      <c r="O177" s="107">
        <v>6810</v>
      </c>
      <c r="P177" s="107">
        <v>6850</v>
      </c>
      <c r="Q177" s="107">
        <v>6880</v>
      </c>
      <c r="R177" s="107">
        <v>6910</v>
      </c>
      <c r="S177" s="107">
        <v>6920</v>
      </c>
      <c r="T177" s="7">
        <v>6970</v>
      </c>
      <c r="U177" s="7">
        <v>6960</v>
      </c>
      <c r="V177" s="7">
        <v>6980</v>
      </c>
    </row>
    <row r="178" spans="1:22" x14ac:dyDescent="0.2">
      <c r="A178" s="36" t="str">
        <f t="shared" si="2"/>
        <v>1711</v>
      </c>
      <c r="B178" s="1">
        <f>VLOOKUP(C178,TabellenBUS!$B$6:$D$386,2,FALSE)</f>
        <v>171</v>
      </c>
      <c r="C178" s="105" t="s">
        <v>175</v>
      </c>
      <c r="D178" s="107">
        <v>17550</v>
      </c>
      <c r="E178" s="107">
        <v>17410</v>
      </c>
      <c r="F178" s="107">
        <v>17370</v>
      </c>
      <c r="G178" s="107">
        <v>17300</v>
      </c>
      <c r="H178" s="107">
        <v>17310</v>
      </c>
      <c r="I178" s="107">
        <v>17300</v>
      </c>
      <c r="J178" s="107">
        <v>17260</v>
      </c>
      <c r="K178" s="107">
        <v>17270</v>
      </c>
      <c r="L178" s="107">
        <v>17300</v>
      </c>
      <c r="M178" s="107">
        <v>17260</v>
      </c>
      <c r="N178" s="107">
        <v>17260</v>
      </c>
      <c r="O178" s="107">
        <v>17340</v>
      </c>
      <c r="P178" s="107">
        <v>17410</v>
      </c>
      <c r="Q178" s="107">
        <v>17380</v>
      </c>
      <c r="R178" s="107">
        <v>17360</v>
      </c>
      <c r="S178" s="107">
        <v>17360</v>
      </c>
      <c r="T178" s="7">
        <v>17410</v>
      </c>
      <c r="U178" s="7">
        <v>17440</v>
      </c>
      <c r="V178" s="7">
        <v>17460</v>
      </c>
    </row>
    <row r="179" spans="1:22" x14ac:dyDescent="0.2">
      <c r="A179" s="36" t="str">
        <f t="shared" si="2"/>
        <v>1721</v>
      </c>
      <c r="B179" s="1">
        <f>VLOOKUP(C179,TabellenBUS!$B$6:$D$386,2,FALSE)</f>
        <v>172</v>
      </c>
      <c r="C179" s="105" t="s">
        <v>176</v>
      </c>
      <c r="D179" s="107" t="e">
        <v>#N/A</v>
      </c>
      <c r="E179" s="107" t="e">
        <v>#N/A</v>
      </c>
      <c r="F179" s="107" t="e">
        <v>#N/A</v>
      </c>
      <c r="G179" s="107" t="e">
        <v>#N/A</v>
      </c>
      <c r="H179" s="107" t="e">
        <v>#N/A</v>
      </c>
      <c r="I179" s="107" t="e">
        <v>#N/A</v>
      </c>
      <c r="J179" s="107" t="e">
        <v>#N/A</v>
      </c>
      <c r="K179" s="107" t="e">
        <v>#N/A</v>
      </c>
      <c r="L179" s="107">
        <v>34340</v>
      </c>
      <c r="M179" s="107">
        <v>34360</v>
      </c>
      <c r="N179" s="107">
        <v>34490</v>
      </c>
      <c r="O179" s="107">
        <v>34490</v>
      </c>
      <c r="P179" s="107">
        <v>34720</v>
      </c>
      <c r="Q179" s="107">
        <v>34750</v>
      </c>
      <c r="R179" s="107">
        <v>34910</v>
      </c>
      <c r="S179" s="107">
        <v>34980</v>
      </c>
      <c r="T179" s="7">
        <v>35160</v>
      </c>
      <c r="U179" s="7">
        <v>35220</v>
      </c>
      <c r="V179" s="7">
        <v>35330</v>
      </c>
    </row>
    <row r="180" spans="1:22" x14ac:dyDescent="0.2">
      <c r="A180" s="36" t="str">
        <f t="shared" si="2"/>
        <v>1731</v>
      </c>
      <c r="B180" s="1">
        <f>VLOOKUP(C180,TabellenBUS!$B$6:$D$386,2,FALSE)</f>
        <v>173</v>
      </c>
      <c r="C180" s="105" t="s">
        <v>177</v>
      </c>
      <c r="D180" s="107">
        <v>13970</v>
      </c>
      <c r="E180" s="107">
        <v>13960</v>
      </c>
      <c r="F180" s="107">
        <v>14000</v>
      </c>
      <c r="G180" s="107">
        <v>13980</v>
      </c>
      <c r="H180" s="107">
        <v>14030</v>
      </c>
      <c r="I180" s="107">
        <v>14000</v>
      </c>
      <c r="J180" s="107">
        <v>13980</v>
      </c>
      <c r="K180" s="107">
        <v>13960</v>
      </c>
      <c r="L180" s="107">
        <v>13970</v>
      </c>
      <c r="M180" s="107">
        <v>13950</v>
      </c>
      <c r="N180" s="107">
        <v>13970</v>
      </c>
      <c r="O180" s="107">
        <v>13980</v>
      </c>
      <c r="P180" s="107">
        <v>14010</v>
      </c>
      <c r="Q180" s="107">
        <v>13970</v>
      </c>
      <c r="R180" s="107">
        <v>13990</v>
      </c>
      <c r="S180" s="107">
        <v>13960</v>
      </c>
      <c r="T180" s="7">
        <v>14070</v>
      </c>
      <c r="U180" s="7">
        <v>14130</v>
      </c>
      <c r="V180" s="7">
        <v>14140</v>
      </c>
    </row>
    <row r="181" spans="1:22" x14ac:dyDescent="0.2">
      <c r="A181" s="36" t="str">
        <f t="shared" si="2"/>
        <v>1741</v>
      </c>
      <c r="B181" s="1">
        <f>VLOOKUP(C181,TabellenBUS!$B$6:$D$386,2,FALSE)</f>
        <v>174</v>
      </c>
      <c r="C181" s="105" t="s">
        <v>178</v>
      </c>
      <c r="D181" s="107">
        <v>9880</v>
      </c>
      <c r="E181" s="107">
        <v>9880</v>
      </c>
      <c r="F181" s="107">
        <v>9860</v>
      </c>
      <c r="G181" s="107">
        <v>9870</v>
      </c>
      <c r="H181" s="107">
        <v>9900</v>
      </c>
      <c r="I181" s="107">
        <v>9890</v>
      </c>
      <c r="J181" s="107">
        <v>9900</v>
      </c>
      <c r="K181" s="107">
        <v>9850</v>
      </c>
      <c r="L181" s="107">
        <v>9830</v>
      </c>
      <c r="M181" s="107">
        <v>9830</v>
      </c>
      <c r="N181" s="107">
        <v>9800</v>
      </c>
      <c r="O181" s="107">
        <v>9780</v>
      </c>
      <c r="P181" s="107">
        <v>9810</v>
      </c>
      <c r="Q181" s="107">
        <v>9840</v>
      </c>
      <c r="R181" s="107">
        <v>9840</v>
      </c>
      <c r="S181" s="107">
        <v>9820</v>
      </c>
      <c r="T181" s="7">
        <v>9870</v>
      </c>
      <c r="U181" s="7">
        <v>9880</v>
      </c>
      <c r="V181" s="7">
        <v>9840</v>
      </c>
    </row>
    <row r="182" spans="1:22" x14ac:dyDescent="0.2">
      <c r="A182" s="36" t="str">
        <f t="shared" si="2"/>
        <v>1751</v>
      </c>
      <c r="B182" s="1">
        <f>VLOOKUP(C182,TabellenBUS!$B$6:$D$386,2,FALSE)</f>
        <v>175</v>
      </c>
      <c r="C182" s="105" t="s">
        <v>179</v>
      </c>
      <c r="D182" s="107">
        <v>24970</v>
      </c>
      <c r="E182" s="107">
        <v>24870</v>
      </c>
      <c r="F182" s="107">
        <v>24780</v>
      </c>
      <c r="G182" s="107">
        <v>24680</v>
      </c>
      <c r="H182" s="107">
        <v>24590</v>
      </c>
      <c r="I182" s="107">
        <v>24580</v>
      </c>
      <c r="J182" s="107">
        <v>24490</v>
      </c>
      <c r="K182" s="107">
        <v>24350</v>
      </c>
      <c r="L182" s="107">
        <v>24350</v>
      </c>
      <c r="M182" s="107">
        <v>24330</v>
      </c>
      <c r="N182" s="107">
        <v>24290</v>
      </c>
      <c r="O182" s="107">
        <v>24220</v>
      </c>
      <c r="P182" s="107">
        <v>24220</v>
      </c>
      <c r="Q182" s="107">
        <v>24280</v>
      </c>
      <c r="R182" s="107">
        <v>24240</v>
      </c>
      <c r="S182" s="107">
        <v>24200</v>
      </c>
      <c r="T182" s="7">
        <v>24280</v>
      </c>
      <c r="U182" s="7">
        <v>24280</v>
      </c>
      <c r="V182" s="7">
        <v>24240</v>
      </c>
    </row>
    <row r="183" spans="1:22" x14ac:dyDescent="0.2">
      <c r="A183" s="36" t="str">
        <f t="shared" si="2"/>
        <v>1761</v>
      </c>
      <c r="B183" s="1">
        <f>VLOOKUP(C183,TabellenBUS!$B$6:$D$386,2,FALSE)</f>
        <v>176</v>
      </c>
      <c r="C183" s="105" t="s">
        <v>180</v>
      </c>
      <c r="D183" s="107">
        <v>6630</v>
      </c>
      <c r="E183" s="107">
        <v>6650</v>
      </c>
      <c r="F183" s="107">
        <v>6630</v>
      </c>
      <c r="G183" s="107">
        <v>6640</v>
      </c>
      <c r="H183" s="107">
        <v>6680</v>
      </c>
      <c r="I183" s="107">
        <v>6810</v>
      </c>
      <c r="J183" s="107">
        <v>6870</v>
      </c>
      <c r="K183" s="107">
        <v>6870</v>
      </c>
      <c r="L183" s="107">
        <v>6890</v>
      </c>
      <c r="M183" s="107">
        <v>6890</v>
      </c>
      <c r="N183" s="107">
        <v>6900</v>
      </c>
      <c r="O183" s="107">
        <v>6950</v>
      </c>
      <c r="P183" s="107">
        <v>7020</v>
      </c>
      <c r="Q183" s="107">
        <v>7090</v>
      </c>
      <c r="R183" s="107">
        <v>7120</v>
      </c>
      <c r="S183" s="107">
        <v>7180</v>
      </c>
      <c r="T183" s="7">
        <v>7230</v>
      </c>
      <c r="U183" s="7">
        <v>7260</v>
      </c>
      <c r="V183" s="7">
        <v>7290</v>
      </c>
    </row>
    <row r="184" spans="1:22" x14ac:dyDescent="0.2">
      <c r="A184" s="36" t="str">
        <f t="shared" si="2"/>
        <v>1771</v>
      </c>
      <c r="B184" s="1">
        <f>VLOOKUP(C184,TabellenBUS!$B$6:$D$386,2,FALSE)</f>
        <v>177</v>
      </c>
      <c r="C184" s="105" t="s">
        <v>181</v>
      </c>
      <c r="D184" s="107">
        <v>17570</v>
      </c>
      <c r="E184" s="107">
        <v>17540</v>
      </c>
      <c r="F184" s="107">
        <v>17460</v>
      </c>
      <c r="G184" s="107">
        <v>17490</v>
      </c>
      <c r="H184" s="107">
        <v>17600</v>
      </c>
      <c r="I184" s="107">
        <v>17600</v>
      </c>
      <c r="J184" s="107">
        <v>17580</v>
      </c>
      <c r="K184" s="107">
        <v>17580</v>
      </c>
      <c r="L184" s="107">
        <v>17570</v>
      </c>
      <c r="M184" s="107">
        <v>17530</v>
      </c>
      <c r="N184" s="107">
        <v>17490</v>
      </c>
      <c r="O184" s="107">
        <v>17650</v>
      </c>
      <c r="P184" s="107">
        <v>17750</v>
      </c>
      <c r="Q184" s="107">
        <v>17740</v>
      </c>
      <c r="R184" s="107">
        <v>17790</v>
      </c>
      <c r="S184" s="107">
        <v>17780</v>
      </c>
      <c r="T184" s="7">
        <v>17900</v>
      </c>
      <c r="U184" s="7">
        <v>17900</v>
      </c>
      <c r="V184" s="7">
        <v>17910</v>
      </c>
    </row>
    <row r="185" spans="1:22" x14ac:dyDescent="0.2">
      <c r="A185" s="36" t="str">
        <f t="shared" si="2"/>
        <v>1781</v>
      </c>
      <c r="B185" s="1">
        <f>VLOOKUP(C185,TabellenBUS!$B$6:$D$386,2,FALSE)</f>
        <v>178</v>
      </c>
      <c r="C185" s="105" t="s">
        <v>182</v>
      </c>
      <c r="D185" s="107">
        <v>36390</v>
      </c>
      <c r="E185" s="107">
        <v>36460</v>
      </c>
      <c r="F185" s="107">
        <v>36480</v>
      </c>
      <c r="G185" s="107">
        <v>36640</v>
      </c>
      <c r="H185" s="107">
        <v>36860</v>
      </c>
      <c r="I185" s="107">
        <v>37040</v>
      </c>
      <c r="J185" s="107">
        <v>37170</v>
      </c>
      <c r="K185" s="107">
        <v>37310</v>
      </c>
      <c r="L185" s="107">
        <v>37380</v>
      </c>
      <c r="M185" s="107">
        <v>37430</v>
      </c>
      <c r="N185" s="107">
        <v>37630</v>
      </c>
      <c r="O185" s="107">
        <v>37820</v>
      </c>
      <c r="P185" s="107">
        <v>38040</v>
      </c>
      <c r="Q185" s="107">
        <v>38180</v>
      </c>
      <c r="R185" s="107">
        <v>38420</v>
      </c>
      <c r="S185" s="107">
        <v>38580</v>
      </c>
      <c r="T185" s="7">
        <v>38890</v>
      </c>
      <c r="U185" s="7">
        <v>39040</v>
      </c>
      <c r="V185" s="7">
        <v>39200</v>
      </c>
    </row>
    <row r="186" spans="1:22" x14ac:dyDescent="0.2">
      <c r="A186" s="36" t="e">
        <f t="shared" si="2"/>
        <v>#N/A</v>
      </c>
      <c r="B186" s="1" t="e">
        <f>VLOOKUP(C186,TabellenBUS!$B$6:$D$386,2,FALSE)</f>
        <v>#N/A</v>
      </c>
      <c r="C186" s="105" t="s">
        <v>183</v>
      </c>
      <c r="D186" s="107">
        <v>5970</v>
      </c>
      <c r="E186" s="107">
        <v>5970</v>
      </c>
      <c r="F186" s="107">
        <v>5930</v>
      </c>
      <c r="G186" s="107">
        <v>5890</v>
      </c>
      <c r="H186" s="107">
        <v>5900</v>
      </c>
      <c r="I186" s="107">
        <v>5890</v>
      </c>
      <c r="J186" s="107">
        <v>5830</v>
      </c>
      <c r="K186" s="107">
        <v>5840</v>
      </c>
      <c r="L186" s="107">
        <v>5850</v>
      </c>
      <c r="M186" s="107">
        <v>5850</v>
      </c>
      <c r="N186" s="107">
        <v>5870</v>
      </c>
      <c r="O186" s="107">
        <v>5870</v>
      </c>
      <c r="P186" s="107">
        <v>5910</v>
      </c>
      <c r="Q186" s="107">
        <v>5930</v>
      </c>
      <c r="R186" s="107">
        <v>6000</v>
      </c>
      <c r="S186" s="107">
        <v>5990</v>
      </c>
      <c r="T186" s="7">
        <v>6020</v>
      </c>
      <c r="U186" s="7">
        <v>6020</v>
      </c>
      <c r="V186" s="7">
        <v>6070</v>
      </c>
    </row>
    <row r="187" spans="1:22" x14ac:dyDescent="0.2">
      <c r="A187" s="36" t="str">
        <f t="shared" si="2"/>
        <v>1801</v>
      </c>
      <c r="B187" s="1">
        <f>VLOOKUP(C187,TabellenBUS!$B$6:$D$386,2,FALSE)</f>
        <v>180</v>
      </c>
      <c r="C187" s="105" t="s">
        <v>184</v>
      </c>
      <c r="D187" s="107">
        <v>12310</v>
      </c>
      <c r="E187" s="107">
        <v>12310</v>
      </c>
      <c r="F187" s="107">
        <v>12270</v>
      </c>
      <c r="G187" s="107">
        <v>12300</v>
      </c>
      <c r="H187" s="107">
        <v>12320</v>
      </c>
      <c r="I187" s="107">
        <v>12300</v>
      </c>
      <c r="J187" s="107">
        <v>12270</v>
      </c>
      <c r="K187" s="107">
        <v>12190</v>
      </c>
      <c r="L187" s="107">
        <v>12200</v>
      </c>
      <c r="M187" s="107">
        <v>12210</v>
      </c>
      <c r="N187" s="107">
        <v>12190</v>
      </c>
      <c r="O187" s="107">
        <v>12210</v>
      </c>
      <c r="P187" s="107">
        <v>12280</v>
      </c>
      <c r="Q187" s="107">
        <v>12310</v>
      </c>
      <c r="R187" s="107">
        <v>12290</v>
      </c>
      <c r="S187" s="107">
        <v>12320</v>
      </c>
      <c r="T187" s="7">
        <v>12310</v>
      </c>
      <c r="U187" s="7">
        <v>12340</v>
      </c>
      <c r="V187" s="7">
        <v>12340</v>
      </c>
    </row>
    <row r="188" spans="1:22" x14ac:dyDescent="0.2">
      <c r="A188" s="36" t="str">
        <f t="shared" si="2"/>
        <v>1811</v>
      </c>
      <c r="B188" s="1">
        <f>VLOOKUP(C188,TabellenBUS!$B$6:$D$386,2,FALSE)</f>
        <v>181</v>
      </c>
      <c r="C188" s="105" t="s">
        <v>185</v>
      </c>
      <c r="D188" s="107">
        <v>13260</v>
      </c>
      <c r="E188" s="107">
        <v>13240</v>
      </c>
      <c r="F188" s="107">
        <v>13200</v>
      </c>
      <c r="G188" s="107">
        <v>13140</v>
      </c>
      <c r="H188" s="107">
        <v>13130</v>
      </c>
      <c r="I188" s="107">
        <v>13120</v>
      </c>
      <c r="J188" s="107">
        <v>13090</v>
      </c>
      <c r="K188" s="107">
        <v>13110</v>
      </c>
      <c r="L188" s="107">
        <v>13170</v>
      </c>
      <c r="M188" s="107">
        <v>13130</v>
      </c>
      <c r="N188" s="107">
        <v>13140</v>
      </c>
      <c r="O188" s="107">
        <v>13190</v>
      </c>
      <c r="P188" s="107">
        <v>13330</v>
      </c>
      <c r="Q188" s="107">
        <v>13320</v>
      </c>
      <c r="R188" s="107">
        <v>13270</v>
      </c>
      <c r="S188" s="107">
        <v>13330</v>
      </c>
      <c r="T188" s="7">
        <v>13420</v>
      </c>
      <c r="U188" s="7">
        <v>13460</v>
      </c>
      <c r="V188" s="7">
        <v>13520</v>
      </c>
    </row>
    <row r="189" spans="1:22" x14ac:dyDescent="0.2">
      <c r="A189" s="36" t="str">
        <f t="shared" si="2"/>
        <v>1821</v>
      </c>
      <c r="B189" s="1">
        <f>VLOOKUP(C189,TabellenBUS!$B$6:$D$386,2,FALSE)</f>
        <v>182</v>
      </c>
      <c r="C189" s="105" t="s">
        <v>186</v>
      </c>
      <c r="D189" s="107">
        <v>65870</v>
      </c>
      <c r="E189" s="107">
        <v>65650</v>
      </c>
      <c r="F189" s="107">
        <v>66180</v>
      </c>
      <c r="G189" s="107">
        <v>66110</v>
      </c>
      <c r="H189" s="107">
        <v>73270</v>
      </c>
      <c r="I189" s="107">
        <v>73110</v>
      </c>
      <c r="J189" s="107">
        <v>73680</v>
      </c>
      <c r="K189" s="107">
        <v>73350</v>
      </c>
      <c r="L189" s="107">
        <v>73540</v>
      </c>
      <c r="M189" s="107">
        <v>73270</v>
      </c>
      <c r="N189" s="107">
        <v>73580</v>
      </c>
      <c r="O189" s="107">
        <v>73300</v>
      </c>
      <c r="P189" s="107">
        <v>73580</v>
      </c>
      <c r="Q189" s="107">
        <v>73410</v>
      </c>
      <c r="R189" s="107">
        <v>74010</v>
      </c>
      <c r="S189" s="107">
        <v>74000</v>
      </c>
      <c r="T189" s="7">
        <v>74270</v>
      </c>
      <c r="U189" s="7">
        <v>73920</v>
      </c>
      <c r="V189" s="7">
        <v>74240</v>
      </c>
    </row>
    <row r="190" spans="1:22" x14ac:dyDescent="0.2">
      <c r="A190" s="36" t="e">
        <f t="shared" si="2"/>
        <v>#N/A</v>
      </c>
      <c r="B190" s="1" t="e">
        <f>VLOOKUP(C190,TabellenBUS!$B$6:$D$386,2,FALSE)</f>
        <v>#N/A</v>
      </c>
      <c r="C190" s="105" t="s">
        <v>187</v>
      </c>
      <c r="D190" s="107">
        <v>6700</v>
      </c>
      <c r="E190" s="107">
        <v>6680</v>
      </c>
      <c r="F190" s="107">
        <v>6640</v>
      </c>
      <c r="G190" s="107">
        <v>6620</v>
      </c>
      <c r="H190" s="107">
        <v>6610</v>
      </c>
      <c r="I190" s="107">
        <v>6580</v>
      </c>
      <c r="J190" s="107">
        <v>6540</v>
      </c>
      <c r="K190" s="107">
        <v>6500</v>
      </c>
      <c r="L190" s="107">
        <v>6470</v>
      </c>
      <c r="M190" s="107">
        <v>6470</v>
      </c>
      <c r="N190" s="107">
        <v>6440</v>
      </c>
      <c r="O190" s="107">
        <v>6420</v>
      </c>
      <c r="P190" s="107">
        <v>6440</v>
      </c>
      <c r="Q190" s="107">
        <v>6390</v>
      </c>
      <c r="R190" s="107">
        <v>6390</v>
      </c>
      <c r="S190" s="107">
        <v>6370</v>
      </c>
      <c r="T190" s="7">
        <v>6360</v>
      </c>
      <c r="U190" s="7">
        <v>6370</v>
      </c>
      <c r="V190" s="7">
        <v>6350</v>
      </c>
    </row>
    <row r="191" spans="1:22" x14ac:dyDescent="0.2">
      <c r="A191" s="36" t="str">
        <f t="shared" si="2"/>
        <v>1831</v>
      </c>
      <c r="B191" s="1">
        <f>VLOOKUP(C191,TabellenBUS!$B$6:$D$386,2,FALSE)</f>
        <v>183</v>
      </c>
      <c r="C191" s="105" t="s">
        <v>188</v>
      </c>
      <c r="D191" s="107">
        <v>86890</v>
      </c>
      <c r="E191" s="107">
        <v>86810</v>
      </c>
      <c r="F191" s="107">
        <v>87610</v>
      </c>
      <c r="G191" s="107">
        <v>87760</v>
      </c>
      <c r="H191" s="107">
        <v>87940</v>
      </c>
      <c r="I191" s="107">
        <v>87570</v>
      </c>
      <c r="J191" s="107">
        <v>88060</v>
      </c>
      <c r="K191" s="107">
        <v>87920</v>
      </c>
      <c r="L191" s="107">
        <v>88190</v>
      </c>
      <c r="M191" s="107">
        <v>88140</v>
      </c>
      <c r="N191" s="107">
        <v>88700</v>
      </c>
      <c r="O191" s="107">
        <v>88730</v>
      </c>
      <c r="P191" s="107">
        <v>89200</v>
      </c>
      <c r="Q191" s="107">
        <v>89080</v>
      </c>
      <c r="R191" s="107">
        <v>89800</v>
      </c>
      <c r="S191" s="107">
        <v>89800</v>
      </c>
      <c r="T191" s="7">
        <v>89880</v>
      </c>
      <c r="U191" s="7">
        <v>89940</v>
      </c>
      <c r="V191" s="7">
        <v>90420</v>
      </c>
    </row>
    <row r="192" spans="1:22" x14ac:dyDescent="0.2">
      <c r="A192" s="36" t="str">
        <f t="shared" si="2"/>
        <v>1841</v>
      </c>
      <c r="B192" s="1">
        <f>VLOOKUP(C192,TabellenBUS!$B$6:$D$386,2,FALSE)</f>
        <v>184</v>
      </c>
      <c r="C192" s="105" t="s">
        <v>189</v>
      </c>
      <c r="D192" s="107">
        <v>16910</v>
      </c>
      <c r="E192" s="107">
        <v>16880</v>
      </c>
      <c r="F192" s="107">
        <v>16840</v>
      </c>
      <c r="G192" s="107">
        <v>16840</v>
      </c>
      <c r="H192" s="107">
        <v>16810</v>
      </c>
      <c r="I192" s="107">
        <v>16840</v>
      </c>
      <c r="J192" s="107">
        <v>16840</v>
      </c>
      <c r="K192" s="107">
        <v>16840</v>
      </c>
      <c r="L192" s="107">
        <v>16950</v>
      </c>
      <c r="M192" s="107">
        <v>17010</v>
      </c>
      <c r="N192" s="107">
        <v>16980</v>
      </c>
      <c r="O192" s="107">
        <v>16890</v>
      </c>
      <c r="P192" s="107">
        <v>16930</v>
      </c>
      <c r="Q192" s="107">
        <v>16900</v>
      </c>
      <c r="R192" s="107">
        <v>16990</v>
      </c>
      <c r="S192" s="107">
        <v>16960</v>
      </c>
      <c r="T192" s="7">
        <v>17050</v>
      </c>
      <c r="U192" s="7">
        <v>17020</v>
      </c>
      <c r="V192" s="7">
        <v>17020</v>
      </c>
    </row>
    <row r="193" spans="1:22" x14ac:dyDescent="0.2">
      <c r="A193" s="36" t="str">
        <f t="shared" si="2"/>
        <v>1851</v>
      </c>
      <c r="B193" s="1">
        <f>VLOOKUP(C193,TabellenBUS!$B$6:$D$386,2,FALSE)</f>
        <v>185</v>
      </c>
      <c r="C193" s="105" t="s">
        <v>190</v>
      </c>
      <c r="D193" s="107">
        <v>45590</v>
      </c>
      <c r="E193" s="107">
        <v>45600</v>
      </c>
      <c r="F193" s="107">
        <v>45670</v>
      </c>
      <c r="G193" s="107">
        <v>45800</v>
      </c>
      <c r="H193" s="107">
        <v>45770</v>
      </c>
      <c r="I193" s="107">
        <v>45840</v>
      </c>
      <c r="J193" s="107">
        <v>45830</v>
      </c>
      <c r="K193" s="107">
        <v>45870</v>
      </c>
      <c r="L193" s="107">
        <v>46000</v>
      </c>
      <c r="M193" s="107">
        <v>45920</v>
      </c>
      <c r="N193" s="107">
        <v>45940</v>
      </c>
      <c r="O193" s="107">
        <v>45820</v>
      </c>
      <c r="P193" s="107">
        <v>46020</v>
      </c>
      <c r="Q193" s="107">
        <v>46060</v>
      </c>
      <c r="R193" s="107">
        <v>46150</v>
      </c>
      <c r="S193" s="107">
        <v>46130</v>
      </c>
      <c r="T193" s="7">
        <v>46390</v>
      </c>
      <c r="U193" s="7">
        <v>46390</v>
      </c>
      <c r="V193" s="7">
        <v>46510</v>
      </c>
    </row>
    <row r="194" spans="1:22" x14ac:dyDescent="0.2">
      <c r="A194" s="36" t="str">
        <f t="shared" si="2"/>
        <v>1861</v>
      </c>
      <c r="B194" s="1">
        <f>VLOOKUP(C194,TabellenBUS!$B$6:$D$386,2,FALSE)</f>
        <v>186</v>
      </c>
      <c r="C194" s="105" t="s">
        <v>191</v>
      </c>
      <c r="D194" s="107">
        <v>51010</v>
      </c>
      <c r="E194" s="107">
        <v>50890</v>
      </c>
      <c r="F194" s="107">
        <v>50860</v>
      </c>
      <c r="G194" s="107">
        <v>50780</v>
      </c>
      <c r="H194" s="107">
        <v>50790</v>
      </c>
      <c r="I194" s="107">
        <v>50690</v>
      </c>
      <c r="J194" s="107">
        <v>50590</v>
      </c>
      <c r="K194" s="107">
        <v>50530</v>
      </c>
      <c r="L194" s="107">
        <v>50460</v>
      </c>
      <c r="M194" s="107">
        <v>50490</v>
      </c>
      <c r="N194" s="107">
        <v>50310</v>
      </c>
      <c r="O194" s="107">
        <v>50440</v>
      </c>
      <c r="P194" s="107">
        <v>50620</v>
      </c>
      <c r="Q194" s="107">
        <v>50530</v>
      </c>
      <c r="R194" s="107">
        <v>50590</v>
      </c>
      <c r="S194" s="107">
        <v>50540</v>
      </c>
      <c r="T194" s="7">
        <v>50800</v>
      </c>
      <c r="U194" s="7">
        <v>50810</v>
      </c>
      <c r="V194" s="7">
        <v>50800</v>
      </c>
    </row>
    <row r="195" spans="1:22" x14ac:dyDescent="0.2">
      <c r="A195" s="36" t="str">
        <f t="shared" si="2"/>
        <v>1871</v>
      </c>
      <c r="B195" s="1">
        <f>VLOOKUP(C195,TabellenBUS!$B$6:$D$386,2,FALSE)</f>
        <v>187</v>
      </c>
      <c r="C195" s="105" t="s">
        <v>192</v>
      </c>
      <c r="D195" s="107">
        <v>23740</v>
      </c>
      <c r="E195" s="107">
        <v>23630</v>
      </c>
      <c r="F195" s="107">
        <v>23520</v>
      </c>
      <c r="G195" s="107">
        <v>23450</v>
      </c>
      <c r="H195" s="107">
        <v>23450</v>
      </c>
      <c r="I195" s="107">
        <v>23450</v>
      </c>
      <c r="J195" s="107">
        <v>23380</v>
      </c>
      <c r="K195" s="107">
        <v>23350</v>
      </c>
      <c r="L195" s="107">
        <v>23400</v>
      </c>
      <c r="M195" s="107">
        <v>23340</v>
      </c>
      <c r="N195" s="107">
        <v>23300</v>
      </c>
      <c r="O195" s="107">
        <v>23250</v>
      </c>
      <c r="P195" s="107">
        <v>23340</v>
      </c>
      <c r="Q195" s="107">
        <v>23340</v>
      </c>
      <c r="R195" s="107">
        <v>23240</v>
      </c>
      <c r="S195" s="107">
        <v>23120</v>
      </c>
      <c r="T195" s="7">
        <v>23150</v>
      </c>
      <c r="U195" s="7">
        <v>23160</v>
      </c>
      <c r="V195" s="7">
        <v>23150</v>
      </c>
    </row>
    <row r="196" spans="1:22" x14ac:dyDescent="0.2">
      <c r="A196" s="36" t="str">
        <f t="shared" si="2"/>
        <v>1881</v>
      </c>
      <c r="B196" s="1">
        <f>VLOOKUP(C196,TabellenBUS!$B$6:$D$386,2,FALSE)</f>
        <v>188</v>
      </c>
      <c r="C196" s="105" t="s">
        <v>193</v>
      </c>
      <c r="D196" s="107">
        <v>18690</v>
      </c>
      <c r="E196" s="107">
        <v>18670</v>
      </c>
      <c r="F196" s="107">
        <v>18640</v>
      </c>
      <c r="G196" s="107">
        <v>18590</v>
      </c>
      <c r="H196" s="107">
        <v>18530</v>
      </c>
      <c r="I196" s="107">
        <v>18510</v>
      </c>
      <c r="J196" s="107">
        <v>18450</v>
      </c>
      <c r="K196" s="107">
        <v>18430</v>
      </c>
      <c r="L196" s="107">
        <v>18520</v>
      </c>
      <c r="M196" s="107">
        <v>18530</v>
      </c>
      <c r="N196" s="107">
        <v>18510</v>
      </c>
      <c r="O196" s="107">
        <v>18520</v>
      </c>
      <c r="P196" s="107">
        <v>18610</v>
      </c>
      <c r="Q196" s="107">
        <v>18780</v>
      </c>
      <c r="R196" s="107">
        <v>18790</v>
      </c>
      <c r="S196" s="107">
        <v>18820</v>
      </c>
      <c r="T196" s="7">
        <v>18890</v>
      </c>
      <c r="U196" s="7">
        <v>18910</v>
      </c>
      <c r="V196" s="7">
        <v>18910</v>
      </c>
    </row>
    <row r="197" spans="1:22" x14ac:dyDescent="0.2">
      <c r="A197" s="36" t="str">
        <f t="shared" ref="A197:A261" si="3">CONCATENATE(B197,1)</f>
        <v>1891</v>
      </c>
      <c r="B197" s="1">
        <f>VLOOKUP(C197,TabellenBUS!$B$6:$D$386,2,FALSE)</f>
        <v>189</v>
      </c>
      <c r="C197" s="105" t="s">
        <v>194</v>
      </c>
      <c r="D197" s="107">
        <v>7200</v>
      </c>
      <c r="E197" s="107">
        <v>7200</v>
      </c>
      <c r="F197" s="107">
        <v>7180</v>
      </c>
      <c r="G197" s="107">
        <v>7200</v>
      </c>
      <c r="H197" s="107">
        <v>7190</v>
      </c>
      <c r="I197" s="107">
        <v>7190</v>
      </c>
      <c r="J197" s="107">
        <v>7190</v>
      </c>
      <c r="K197" s="107">
        <v>7200</v>
      </c>
      <c r="L197" s="107">
        <v>7180</v>
      </c>
      <c r="M197" s="107">
        <v>7190</v>
      </c>
      <c r="N197" s="107">
        <v>7180</v>
      </c>
      <c r="O197" s="107">
        <v>7200</v>
      </c>
      <c r="P197" s="107">
        <v>7220</v>
      </c>
      <c r="Q197" s="107">
        <v>7260</v>
      </c>
      <c r="R197" s="107">
        <v>7230</v>
      </c>
      <c r="S197" s="107">
        <v>7210</v>
      </c>
      <c r="T197" s="7">
        <v>7220</v>
      </c>
      <c r="U197" s="7">
        <v>7200</v>
      </c>
      <c r="V197" s="7">
        <v>7220</v>
      </c>
    </row>
    <row r="198" spans="1:22" x14ac:dyDescent="0.2">
      <c r="A198" s="36" t="str">
        <f t="shared" si="3"/>
        <v>1901</v>
      </c>
      <c r="B198" s="1">
        <f>VLOOKUP(C198,TabellenBUS!$B$6:$D$386,2,FALSE)</f>
        <v>190</v>
      </c>
      <c r="C198" s="105" t="s">
        <v>195</v>
      </c>
      <c r="D198" s="107">
        <v>29690</v>
      </c>
      <c r="E198" s="107">
        <v>29640</v>
      </c>
      <c r="F198" s="107">
        <v>29600</v>
      </c>
      <c r="G198" s="107">
        <v>29550</v>
      </c>
      <c r="H198" s="107">
        <v>29550</v>
      </c>
      <c r="I198" s="107">
        <v>29430</v>
      </c>
      <c r="J198" s="107">
        <v>29390</v>
      </c>
      <c r="K198" s="107">
        <v>29370</v>
      </c>
      <c r="L198" s="107">
        <v>29420</v>
      </c>
      <c r="M198" s="107">
        <v>29410</v>
      </c>
      <c r="N198" s="107">
        <v>29420</v>
      </c>
      <c r="O198" s="107">
        <v>29400</v>
      </c>
      <c r="P198" s="107">
        <v>29580</v>
      </c>
      <c r="Q198" s="107">
        <v>29580</v>
      </c>
      <c r="R198" s="107">
        <v>29590</v>
      </c>
      <c r="S198" s="107">
        <v>29570</v>
      </c>
      <c r="T198" s="7">
        <v>29740</v>
      </c>
      <c r="U198" s="7">
        <v>29750</v>
      </c>
      <c r="V198" s="7">
        <v>29760</v>
      </c>
    </row>
    <row r="199" spans="1:22" x14ac:dyDescent="0.2">
      <c r="A199" s="36" t="str">
        <f t="shared" si="3"/>
        <v>1911</v>
      </c>
      <c r="B199" s="1">
        <f>VLOOKUP(C199,TabellenBUS!$B$6:$D$386,2,FALSE)</f>
        <v>191</v>
      </c>
      <c r="C199" s="105" t="s">
        <v>196</v>
      </c>
      <c r="D199" s="107">
        <v>14340</v>
      </c>
      <c r="E199" s="107">
        <v>14320</v>
      </c>
      <c r="F199" s="107">
        <v>14260</v>
      </c>
      <c r="G199" s="107">
        <v>14240</v>
      </c>
      <c r="H199" s="107">
        <v>14240</v>
      </c>
      <c r="I199" s="107">
        <v>14280</v>
      </c>
      <c r="J199" s="107">
        <v>14330</v>
      </c>
      <c r="K199" s="107">
        <v>14320</v>
      </c>
      <c r="L199" s="107">
        <v>14350</v>
      </c>
      <c r="M199" s="107">
        <v>14290</v>
      </c>
      <c r="N199" s="107">
        <v>14280</v>
      </c>
      <c r="O199" s="107">
        <v>14290</v>
      </c>
      <c r="P199" s="107">
        <v>14380</v>
      </c>
      <c r="Q199" s="107">
        <v>14380</v>
      </c>
      <c r="R199" s="107">
        <v>14390</v>
      </c>
      <c r="S199" s="107">
        <v>14400</v>
      </c>
      <c r="T199" s="7">
        <v>14460</v>
      </c>
      <c r="U199" s="7">
        <v>14410</v>
      </c>
      <c r="V199" s="7">
        <v>14390</v>
      </c>
    </row>
    <row r="200" spans="1:22" x14ac:dyDescent="0.2">
      <c r="A200" s="36" t="e">
        <f t="shared" si="3"/>
        <v>#N/A</v>
      </c>
      <c r="B200" s="1" t="e">
        <f>VLOOKUP(C200,TabellenBUS!$B$6:$D$386,2,FALSE)</f>
        <v>#N/A</v>
      </c>
      <c r="C200" s="105" t="s">
        <v>197</v>
      </c>
      <c r="D200" s="107">
        <v>7060</v>
      </c>
      <c r="E200" s="107">
        <v>7060</v>
      </c>
      <c r="F200" s="107">
        <v>7030</v>
      </c>
      <c r="G200" s="107">
        <v>7020</v>
      </c>
      <c r="H200" s="107">
        <v>7010</v>
      </c>
      <c r="I200" s="107">
        <v>7010</v>
      </c>
      <c r="J200" s="107">
        <v>6970</v>
      </c>
      <c r="K200" s="107">
        <v>6960</v>
      </c>
      <c r="L200" s="107">
        <v>6950</v>
      </c>
      <c r="M200" s="107">
        <v>6910</v>
      </c>
      <c r="N200" s="107">
        <v>6900</v>
      </c>
      <c r="O200" s="107">
        <v>6930</v>
      </c>
      <c r="P200" s="107">
        <v>6950</v>
      </c>
      <c r="Q200" s="107">
        <v>6930</v>
      </c>
      <c r="R200" s="107">
        <v>6910</v>
      </c>
      <c r="S200" s="107">
        <v>6870</v>
      </c>
      <c r="T200" s="7">
        <v>6900</v>
      </c>
      <c r="U200" s="7">
        <v>6890</v>
      </c>
      <c r="V200" s="7">
        <v>6840</v>
      </c>
    </row>
    <row r="201" spans="1:22" x14ac:dyDescent="0.2">
      <c r="A201" s="36" t="str">
        <f t="shared" si="3"/>
        <v>1921</v>
      </c>
      <c r="B201" s="1">
        <f>VLOOKUP(C201,TabellenBUS!$B$6:$D$386,2,FALSE)</f>
        <v>192</v>
      </c>
      <c r="C201" s="105" t="s">
        <v>198</v>
      </c>
      <c r="D201" s="107">
        <v>19920</v>
      </c>
      <c r="E201" s="107">
        <v>19920</v>
      </c>
      <c r="F201" s="107">
        <v>19800</v>
      </c>
      <c r="G201" s="107">
        <v>19760</v>
      </c>
      <c r="H201" s="107">
        <v>19780</v>
      </c>
      <c r="I201" s="107">
        <v>19780</v>
      </c>
      <c r="J201" s="107">
        <v>19710</v>
      </c>
      <c r="K201" s="107">
        <v>19720</v>
      </c>
      <c r="L201" s="107">
        <v>19790</v>
      </c>
      <c r="M201" s="107">
        <v>19740</v>
      </c>
      <c r="N201" s="107">
        <v>19740</v>
      </c>
      <c r="O201" s="107">
        <v>19750</v>
      </c>
      <c r="P201" s="107">
        <v>19880</v>
      </c>
      <c r="Q201" s="107">
        <v>19890</v>
      </c>
      <c r="R201" s="107">
        <v>19880</v>
      </c>
      <c r="S201" s="107">
        <v>19890</v>
      </c>
      <c r="T201" s="7">
        <v>20020</v>
      </c>
      <c r="U201" s="7">
        <v>20020</v>
      </c>
      <c r="V201" s="7">
        <v>20020</v>
      </c>
    </row>
    <row r="202" spans="1:22" x14ac:dyDescent="0.2">
      <c r="A202" s="36" t="str">
        <f t="shared" si="3"/>
        <v>1931</v>
      </c>
      <c r="B202" s="1">
        <f>VLOOKUP(C202,TabellenBUS!$B$6:$D$386,2,FALSE)</f>
        <v>193</v>
      </c>
      <c r="C202" s="105" t="s">
        <v>199</v>
      </c>
      <c r="D202" s="107">
        <v>14920</v>
      </c>
      <c r="E202" s="107">
        <v>14910</v>
      </c>
      <c r="F202" s="107">
        <v>14840</v>
      </c>
      <c r="G202" s="107">
        <v>14850</v>
      </c>
      <c r="H202" s="107">
        <v>14850</v>
      </c>
      <c r="I202" s="107">
        <v>14850</v>
      </c>
      <c r="J202" s="107">
        <v>14800</v>
      </c>
      <c r="K202" s="107">
        <v>14690</v>
      </c>
      <c r="L202" s="107">
        <v>14690</v>
      </c>
      <c r="M202" s="107">
        <v>14670</v>
      </c>
      <c r="N202" s="107">
        <v>14650</v>
      </c>
      <c r="O202" s="107">
        <v>14620</v>
      </c>
      <c r="P202" s="107">
        <v>14700</v>
      </c>
      <c r="Q202" s="107">
        <v>14730</v>
      </c>
      <c r="R202" s="107">
        <v>14770</v>
      </c>
      <c r="S202" s="107">
        <v>14790</v>
      </c>
      <c r="T202" s="7">
        <v>14880</v>
      </c>
      <c r="U202" s="7">
        <v>14850</v>
      </c>
      <c r="V202" s="7">
        <v>14800</v>
      </c>
    </row>
    <row r="203" spans="1:22" x14ac:dyDescent="0.2">
      <c r="A203" s="36" t="str">
        <f t="shared" si="3"/>
        <v>1941</v>
      </c>
      <c r="B203" s="1">
        <f>VLOOKUP(C203,TabellenBUS!$B$6:$D$386,2,FALSE)</f>
        <v>194</v>
      </c>
      <c r="C203" s="105" t="s">
        <v>200</v>
      </c>
      <c r="D203" s="107">
        <v>9170</v>
      </c>
      <c r="E203" s="107">
        <v>9180</v>
      </c>
      <c r="F203" s="107">
        <v>9180</v>
      </c>
      <c r="G203" s="107">
        <v>9200</v>
      </c>
      <c r="H203" s="107">
        <v>9220</v>
      </c>
      <c r="I203" s="107">
        <v>9200</v>
      </c>
      <c r="J203" s="107">
        <v>9250</v>
      </c>
      <c r="K203" s="107">
        <v>9280</v>
      </c>
      <c r="L203" s="107">
        <v>9320</v>
      </c>
      <c r="M203" s="107">
        <v>9300</v>
      </c>
      <c r="N203" s="107">
        <v>9350</v>
      </c>
      <c r="O203" s="107">
        <v>9380</v>
      </c>
      <c r="P203" s="107">
        <v>9440</v>
      </c>
      <c r="Q203" s="107">
        <v>9460</v>
      </c>
      <c r="R203" s="107">
        <v>9460</v>
      </c>
      <c r="S203" s="107">
        <v>9470</v>
      </c>
      <c r="T203" s="7">
        <v>9540</v>
      </c>
      <c r="U203" s="7">
        <v>9580</v>
      </c>
      <c r="V203" s="7">
        <v>9600</v>
      </c>
    </row>
    <row r="204" spans="1:22" x14ac:dyDescent="0.2">
      <c r="A204" s="36" t="str">
        <f t="shared" si="3"/>
        <v>1951</v>
      </c>
      <c r="B204" s="1">
        <f>VLOOKUP(C204,TabellenBUS!$B$6:$D$386,2,FALSE)</f>
        <v>195</v>
      </c>
      <c r="C204" s="105" t="s">
        <v>201</v>
      </c>
      <c r="D204" s="107">
        <v>6630</v>
      </c>
      <c r="E204" s="107">
        <v>6620</v>
      </c>
      <c r="F204" s="107">
        <v>6590</v>
      </c>
      <c r="G204" s="107">
        <v>6550</v>
      </c>
      <c r="H204" s="107">
        <v>6540</v>
      </c>
      <c r="I204" s="107">
        <v>6520</v>
      </c>
      <c r="J204" s="107">
        <v>6490</v>
      </c>
      <c r="K204" s="107">
        <v>6460</v>
      </c>
      <c r="L204" s="107">
        <v>6420</v>
      </c>
      <c r="M204" s="107">
        <v>6430</v>
      </c>
      <c r="N204" s="107">
        <v>6410</v>
      </c>
      <c r="O204" s="107">
        <v>6410</v>
      </c>
      <c r="P204" s="107">
        <v>6400</v>
      </c>
      <c r="Q204" s="107">
        <v>6350</v>
      </c>
      <c r="R204" s="107">
        <v>6340</v>
      </c>
      <c r="S204" s="107">
        <v>6330</v>
      </c>
      <c r="T204" s="7">
        <v>6310</v>
      </c>
      <c r="U204" s="7">
        <v>6320</v>
      </c>
      <c r="V204" s="7">
        <v>6260</v>
      </c>
    </row>
    <row r="205" spans="1:22" x14ac:dyDescent="0.2">
      <c r="A205" s="36" t="str">
        <f t="shared" si="3"/>
        <v>1961</v>
      </c>
      <c r="B205" s="1">
        <f>VLOOKUP(C205,TabellenBUS!$B$6:$D$386,2,FALSE)</f>
        <v>196</v>
      </c>
      <c r="C205" s="105" t="s">
        <v>202</v>
      </c>
      <c r="D205" s="107">
        <v>14260</v>
      </c>
      <c r="E205" s="107">
        <v>14230</v>
      </c>
      <c r="F205" s="107">
        <v>14180</v>
      </c>
      <c r="G205" s="107">
        <v>14200</v>
      </c>
      <c r="H205" s="107">
        <v>14220</v>
      </c>
      <c r="I205" s="107">
        <v>14220</v>
      </c>
      <c r="J205" s="107">
        <v>14130</v>
      </c>
      <c r="K205" s="107">
        <v>14100</v>
      </c>
      <c r="L205" s="107">
        <v>14140</v>
      </c>
      <c r="M205" s="107">
        <v>14110</v>
      </c>
      <c r="N205" s="107">
        <v>14080</v>
      </c>
      <c r="O205" s="107">
        <v>14090</v>
      </c>
      <c r="P205" s="107">
        <v>14140</v>
      </c>
      <c r="Q205" s="107">
        <v>14170</v>
      </c>
      <c r="R205" s="107">
        <v>14160</v>
      </c>
      <c r="S205" s="107">
        <v>14150</v>
      </c>
      <c r="T205" s="7">
        <v>14230</v>
      </c>
      <c r="U205" s="7">
        <v>14220</v>
      </c>
      <c r="V205" s="7">
        <v>14230</v>
      </c>
    </row>
    <row r="206" spans="1:22" x14ac:dyDescent="0.2">
      <c r="A206" s="36" t="str">
        <f t="shared" si="3"/>
        <v>1971</v>
      </c>
      <c r="B206" s="1">
        <f>VLOOKUP(C206,TabellenBUS!$B$6:$D$386,2,FALSE)</f>
        <v>197</v>
      </c>
      <c r="C206" s="105" t="s">
        <v>203</v>
      </c>
      <c r="D206" s="107">
        <v>15950</v>
      </c>
      <c r="E206" s="107">
        <v>15940</v>
      </c>
      <c r="F206" s="107">
        <v>15930</v>
      </c>
      <c r="G206" s="107">
        <v>15900</v>
      </c>
      <c r="H206" s="107">
        <v>15940</v>
      </c>
      <c r="I206" s="107">
        <v>15960</v>
      </c>
      <c r="J206" s="107">
        <v>15960</v>
      </c>
      <c r="K206" s="107">
        <v>15900</v>
      </c>
      <c r="L206" s="107">
        <v>15890</v>
      </c>
      <c r="M206" s="107">
        <v>15880</v>
      </c>
      <c r="N206" s="107">
        <v>15830</v>
      </c>
      <c r="O206" s="107">
        <v>15800</v>
      </c>
      <c r="P206" s="107">
        <v>15870</v>
      </c>
      <c r="Q206" s="107">
        <v>15890</v>
      </c>
      <c r="R206" s="107">
        <v>15920</v>
      </c>
      <c r="S206" s="107">
        <v>15960</v>
      </c>
      <c r="T206" s="7">
        <v>16060</v>
      </c>
      <c r="U206" s="7">
        <v>15990</v>
      </c>
      <c r="V206" s="7">
        <v>16060</v>
      </c>
    </row>
    <row r="207" spans="1:22" x14ac:dyDescent="0.2">
      <c r="A207" s="36" t="str">
        <f t="shared" si="3"/>
        <v>1981</v>
      </c>
      <c r="B207" s="1">
        <f>VLOOKUP(C207,TabellenBUS!$B$6:$D$386,2,FALSE)</f>
        <v>198</v>
      </c>
      <c r="C207" s="105" t="s">
        <v>204</v>
      </c>
      <c r="D207" s="107">
        <v>15520</v>
      </c>
      <c r="E207" s="107">
        <v>15470</v>
      </c>
      <c r="F207" s="107">
        <v>15420</v>
      </c>
      <c r="G207" s="107">
        <v>15370</v>
      </c>
      <c r="H207" s="107">
        <v>15390</v>
      </c>
      <c r="I207" s="107">
        <v>15360</v>
      </c>
      <c r="J207" s="107">
        <v>15270</v>
      </c>
      <c r="K207" s="107">
        <v>15180</v>
      </c>
      <c r="L207" s="107">
        <v>15190</v>
      </c>
      <c r="M207" s="107">
        <v>15170</v>
      </c>
      <c r="N207" s="107">
        <v>15160</v>
      </c>
      <c r="O207" s="107">
        <v>15130</v>
      </c>
      <c r="P207" s="107">
        <v>15180</v>
      </c>
      <c r="Q207" s="107">
        <v>15200</v>
      </c>
      <c r="R207" s="107">
        <v>15200</v>
      </c>
      <c r="S207" s="107">
        <v>15180</v>
      </c>
      <c r="T207" s="7">
        <v>15260</v>
      </c>
      <c r="U207" s="7">
        <v>15270</v>
      </c>
      <c r="V207" s="7">
        <v>15210</v>
      </c>
    </row>
    <row r="208" spans="1:22" x14ac:dyDescent="0.2">
      <c r="A208" s="36" t="str">
        <f t="shared" si="3"/>
        <v>1991</v>
      </c>
      <c r="B208" s="1">
        <f>VLOOKUP(C208,TabellenBUS!$B$6:$D$386,2,FALSE)</f>
        <v>199</v>
      </c>
      <c r="C208" s="105" t="s">
        <v>205</v>
      </c>
      <c r="D208" s="107">
        <v>20530</v>
      </c>
      <c r="E208" s="107">
        <v>20460</v>
      </c>
      <c r="F208" s="107">
        <v>20480</v>
      </c>
      <c r="G208" s="107">
        <v>20450</v>
      </c>
      <c r="H208" s="107">
        <v>20490</v>
      </c>
      <c r="I208" s="107">
        <v>20490</v>
      </c>
      <c r="J208" s="107">
        <v>20410</v>
      </c>
      <c r="K208" s="107">
        <v>20360</v>
      </c>
      <c r="L208" s="107">
        <v>20340</v>
      </c>
      <c r="M208" s="107">
        <v>20290</v>
      </c>
      <c r="N208" s="107">
        <v>20260</v>
      </c>
      <c r="O208" s="107">
        <v>20240</v>
      </c>
      <c r="P208" s="107">
        <v>20360</v>
      </c>
      <c r="Q208" s="107">
        <v>20370</v>
      </c>
      <c r="R208" s="107">
        <v>20340</v>
      </c>
      <c r="S208" s="107">
        <v>20290</v>
      </c>
      <c r="T208" s="7">
        <v>20400</v>
      </c>
      <c r="U208" s="7">
        <v>20320</v>
      </c>
      <c r="V208" s="7">
        <v>20310</v>
      </c>
    </row>
    <row r="209" spans="1:22" x14ac:dyDescent="0.2">
      <c r="A209" s="36" t="str">
        <f t="shared" si="3"/>
        <v>2001</v>
      </c>
      <c r="B209" s="1">
        <f>VLOOKUP(C209,TabellenBUS!$B$6:$D$386,2,FALSE)</f>
        <v>200</v>
      </c>
      <c r="C209" s="105" t="s">
        <v>206</v>
      </c>
      <c r="D209" s="107">
        <v>84610</v>
      </c>
      <c r="E209" s="107">
        <v>83890</v>
      </c>
      <c r="F209" s="107">
        <v>85530</v>
      </c>
      <c r="G209" s="107">
        <v>85070</v>
      </c>
      <c r="H209" s="107">
        <v>84950</v>
      </c>
      <c r="I209" s="107">
        <v>84050</v>
      </c>
      <c r="J209" s="107">
        <v>85500</v>
      </c>
      <c r="K209" s="107">
        <v>84890</v>
      </c>
      <c r="L209" s="107">
        <v>84940</v>
      </c>
      <c r="M209" s="107">
        <v>84240</v>
      </c>
      <c r="N209" s="107">
        <v>85700</v>
      </c>
      <c r="O209" s="107">
        <v>84940</v>
      </c>
      <c r="P209" s="107">
        <v>85200</v>
      </c>
      <c r="Q209" s="107">
        <v>84280</v>
      </c>
      <c r="R209" s="107">
        <v>85760</v>
      </c>
      <c r="S209" s="107">
        <v>85270</v>
      </c>
      <c r="T209" s="7">
        <v>85560</v>
      </c>
      <c r="U209" s="7">
        <v>84490</v>
      </c>
      <c r="V209" s="7">
        <v>85990</v>
      </c>
    </row>
    <row r="210" spans="1:22" x14ac:dyDescent="0.2">
      <c r="A210" s="36" t="str">
        <f t="shared" si="3"/>
        <v>2011</v>
      </c>
      <c r="B210" s="1">
        <f>VLOOKUP(C210,TabellenBUS!$B$6:$D$386,2,FALSE)</f>
        <v>201</v>
      </c>
      <c r="C210" s="105" t="s">
        <v>207</v>
      </c>
      <c r="D210" s="107">
        <v>6510</v>
      </c>
      <c r="E210" s="107">
        <v>6470</v>
      </c>
      <c r="F210" s="107">
        <v>6440</v>
      </c>
      <c r="G210" s="107">
        <v>6420</v>
      </c>
      <c r="H210" s="107">
        <v>6400</v>
      </c>
      <c r="I210" s="107">
        <v>6370</v>
      </c>
      <c r="J210" s="107">
        <v>6350</v>
      </c>
      <c r="K210" s="107">
        <v>6320</v>
      </c>
      <c r="L210" s="107">
        <v>6330</v>
      </c>
      <c r="M210" s="107">
        <v>6330</v>
      </c>
      <c r="N210" s="107">
        <v>6290</v>
      </c>
      <c r="O210" s="107">
        <v>6280</v>
      </c>
      <c r="P210" s="107">
        <v>6280</v>
      </c>
      <c r="Q210" s="107">
        <v>6300</v>
      </c>
      <c r="R210" s="107">
        <v>6270</v>
      </c>
      <c r="S210" s="107">
        <v>6280</v>
      </c>
      <c r="T210" s="7">
        <v>6300</v>
      </c>
      <c r="U210" s="7">
        <v>6310</v>
      </c>
      <c r="V210" s="7">
        <v>6270</v>
      </c>
    </row>
    <row r="211" spans="1:22" x14ac:dyDescent="0.2">
      <c r="A211" s="36" t="str">
        <f t="shared" si="3"/>
        <v>2021</v>
      </c>
      <c r="B211" s="1">
        <f>VLOOKUP(C211,TabellenBUS!$B$6:$D$386,2,FALSE)</f>
        <v>202</v>
      </c>
      <c r="C211" s="105" t="s">
        <v>208</v>
      </c>
      <c r="D211" s="107">
        <v>6790</v>
      </c>
      <c r="E211" s="107">
        <v>6790</v>
      </c>
      <c r="F211" s="107">
        <v>6800</v>
      </c>
      <c r="G211" s="107">
        <v>6780</v>
      </c>
      <c r="H211" s="107">
        <v>6800</v>
      </c>
      <c r="I211" s="107">
        <v>6820</v>
      </c>
      <c r="J211" s="107">
        <v>6800</v>
      </c>
      <c r="K211" s="107">
        <v>6790</v>
      </c>
      <c r="L211" s="107">
        <v>6800</v>
      </c>
      <c r="M211" s="107">
        <v>6780</v>
      </c>
      <c r="N211" s="107">
        <v>6780</v>
      </c>
      <c r="O211" s="107">
        <v>6780</v>
      </c>
      <c r="P211" s="107">
        <v>6810</v>
      </c>
      <c r="Q211" s="107">
        <v>6860</v>
      </c>
      <c r="R211" s="107">
        <v>6870</v>
      </c>
      <c r="S211" s="107">
        <v>6910</v>
      </c>
      <c r="T211" s="7">
        <v>6940</v>
      </c>
      <c r="U211" s="7">
        <v>6950</v>
      </c>
      <c r="V211" s="7">
        <v>6970</v>
      </c>
    </row>
    <row r="212" spans="1:22" x14ac:dyDescent="0.2">
      <c r="A212" s="36" t="str">
        <f t="shared" si="3"/>
        <v>2031</v>
      </c>
      <c r="B212" s="1">
        <f>VLOOKUP(C212,TabellenBUS!$B$6:$D$386,2,FALSE)</f>
        <v>203</v>
      </c>
      <c r="C212" s="105" t="s">
        <v>209</v>
      </c>
      <c r="D212" s="107">
        <v>28030</v>
      </c>
      <c r="E212" s="107">
        <v>27990</v>
      </c>
      <c r="F212" s="107">
        <v>27890</v>
      </c>
      <c r="G212" s="107">
        <v>27860</v>
      </c>
      <c r="H212" s="107">
        <v>27900</v>
      </c>
      <c r="I212" s="107">
        <v>27890</v>
      </c>
      <c r="J212" s="107">
        <v>27930</v>
      </c>
      <c r="K212" s="107">
        <v>27950</v>
      </c>
      <c r="L212" s="107">
        <v>27970</v>
      </c>
      <c r="M212" s="107">
        <v>27970</v>
      </c>
      <c r="N212" s="107">
        <v>27960</v>
      </c>
      <c r="O212" s="107">
        <v>27940</v>
      </c>
      <c r="P212" s="107">
        <v>28080</v>
      </c>
      <c r="Q212" s="107">
        <v>28180</v>
      </c>
      <c r="R212" s="107">
        <v>28190</v>
      </c>
      <c r="S212" s="107">
        <v>28190</v>
      </c>
      <c r="T212" s="7">
        <v>28350</v>
      </c>
      <c r="U212" s="7">
        <v>28410</v>
      </c>
      <c r="V212" s="7">
        <v>28520</v>
      </c>
    </row>
    <row r="213" spans="1:22" x14ac:dyDescent="0.2">
      <c r="A213" s="36" t="str">
        <f t="shared" si="3"/>
        <v>2041</v>
      </c>
      <c r="B213" s="1">
        <f>VLOOKUP(C213,TabellenBUS!$B$6:$D$386,2,FALSE)</f>
        <v>204</v>
      </c>
      <c r="C213" s="105" t="s">
        <v>210</v>
      </c>
      <c r="D213" s="107">
        <v>12210</v>
      </c>
      <c r="E213" s="107">
        <v>12150</v>
      </c>
      <c r="F213" s="107">
        <v>12070</v>
      </c>
      <c r="G213" s="107">
        <v>12000</v>
      </c>
      <c r="H213" s="107">
        <v>11970</v>
      </c>
      <c r="I213" s="107">
        <v>11920</v>
      </c>
      <c r="J213" s="107">
        <v>11890</v>
      </c>
      <c r="K213" s="107">
        <v>11870</v>
      </c>
      <c r="L213" s="107">
        <v>11880</v>
      </c>
      <c r="M213" s="107">
        <v>11870</v>
      </c>
      <c r="N213" s="107">
        <v>11860</v>
      </c>
      <c r="O213" s="107">
        <v>11840</v>
      </c>
      <c r="P213" s="107">
        <v>11870</v>
      </c>
      <c r="Q213" s="107">
        <v>11870</v>
      </c>
      <c r="R213" s="107">
        <v>11860</v>
      </c>
      <c r="S213" s="107">
        <v>11850</v>
      </c>
      <c r="T213" s="7">
        <v>11900</v>
      </c>
      <c r="U213" s="7">
        <v>11880</v>
      </c>
      <c r="V213" s="7">
        <v>11850</v>
      </c>
    </row>
    <row r="214" spans="1:22" x14ac:dyDescent="0.2">
      <c r="A214" s="36" t="str">
        <f t="shared" si="3"/>
        <v>2051</v>
      </c>
      <c r="B214" s="1">
        <f>VLOOKUP(C214,TabellenBUS!$B$6:$D$386,2,FALSE)</f>
        <v>205</v>
      </c>
      <c r="C214" s="104" t="s">
        <v>571</v>
      </c>
      <c r="D214" s="107" t="e">
        <v>#N/A</v>
      </c>
      <c r="E214" s="107" t="e">
        <v>#N/A</v>
      </c>
      <c r="F214" s="107" t="e">
        <v>#N/A</v>
      </c>
      <c r="G214" s="107" t="e">
        <v>#N/A</v>
      </c>
      <c r="H214" s="107" t="e">
        <v>#N/A</v>
      </c>
      <c r="I214" s="107" t="e">
        <v>#N/A</v>
      </c>
      <c r="J214" s="107" t="e">
        <v>#N/A</v>
      </c>
      <c r="K214" s="107" t="e">
        <v>#N/A</v>
      </c>
      <c r="L214" s="107" t="e">
        <v>#N/A</v>
      </c>
      <c r="M214" s="107" t="e">
        <v>#N/A</v>
      </c>
      <c r="N214" s="107" t="e">
        <v>#N/A</v>
      </c>
      <c r="O214" s="107" t="e">
        <v>#N/A</v>
      </c>
      <c r="P214" s="107" t="e">
        <v>#N/A</v>
      </c>
      <c r="Q214" s="107" t="e">
        <v>#N/A</v>
      </c>
      <c r="R214" s="107" t="e">
        <v>#N/A</v>
      </c>
      <c r="S214" s="107" t="e">
        <v>#N/A</v>
      </c>
      <c r="T214" s="7">
        <v>52280</v>
      </c>
      <c r="U214" s="7">
        <v>52250</v>
      </c>
      <c r="V214" s="7">
        <v>52300</v>
      </c>
    </row>
    <row r="215" spans="1:22" x14ac:dyDescent="0.2">
      <c r="A215" s="36" t="e">
        <f t="shared" si="3"/>
        <v>#N/A</v>
      </c>
      <c r="B215" s="1" t="e">
        <f>VLOOKUP(C215,TabellenBUS!$B$6:$D$386,2,FALSE)</f>
        <v>#N/A</v>
      </c>
      <c r="C215" s="105" t="s">
        <v>211</v>
      </c>
      <c r="D215" s="107">
        <v>8800</v>
      </c>
      <c r="E215" s="107">
        <v>8760</v>
      </c>
      <c r="F215" s="107">
        <v>8740</v>
      </c>
      <c r="G215" s="107">
        <v>8690</v>
      </c>
      <c r="H215" s="107">
        <v>8640</v>
      </c>
      <c r="I215" s="107">
        <v>8610</v>
      </c>
      <c r="J215" s="107">
        <v>8600</v>
      </c>
      <c r="K215" s="107">
        <v>8610</v>
      </c>
      <c r="L215" s="107">
        <v>8590</v>
      </c>
      <c r="M215" s="107">
        <v>8590</v>
      </c>
      <c r="N215" s="107">
        <v>8570</v>
      </c>
      <c r="O215" s="107">
        <v>8550</v>
      </c>
      <c r="P215" s="107">
        <v>8570</v>
      </c>
      <c r="Q215" s="107">
        <v>8540</v>
      </c>
      <c r="R215" s="107">
        <v>8510</v>
      </c>
      <c r="S215" s="107">
        <v>8510</v>
      </c>
      <c r="T215" s="7">
        <v>8550</v>
      </c>
      <c r="U215" s="7">
        <v>8520</v>
      </c>
      <c r="V215" s="7">
        <v>8550</v>
      </c>
    </row>
    <row r="216" spans="1:22" x14ac:dyDescent="0.2">
      <c r="A216" s="36" t="e">
        <f t="shared" si="3"/>
        <v>#N/A</v>
      </c>
      <c r="B216" s="1" t="e">
        <f>VLOOKUP(C216,TabellenBUS!$B$6:$D$386,2,FALSE)</f>
        <v>#N/A</v>
      </c>
      <c r="C216" s="105" t="s">
        <v>212</v>
      </c>
      <c r="D216" s="107">
        <v>8250</v>
      </c>
      <c r="E216" s="107">
        <v>8230</v>
      </c>
      <c r="F216" s="107">
        <v>8210</v>
      </c>
      <c r="G216" s="107">
        <v>8180</v>
      </c>
      <c r="H216" s="107">
        <v>8150</v>
      </c>
      <c r="I216" s="107">
        <v>8160</v>
      </c>
      <c r="J216" s="107">
        <v>8140</v>
      </c>
      <c r="K216" s="107">
        <v>8080</v>
      </c>
      <c r="L216" s="107">
        <v>8090</v>
      </c>
      <c r="M216" s="107">
        <v>8070</v>
      </c>
      <c r="N216" s="107">
        <v>8050</v>
      </c>
      <c r="O216" s="107">
        <v>8060</v>
      </c>
      <c r="P216" s="107">
        <v>8070</v>
      </c>
      <c r="Q216" s="107">
        <v>8070</v>
      </c>
      <c r="R216" s="107">
        <v>8050</v>
      </c>
      <c r="S216" s="107">
        <v>8060</v>
      </c>
      <c r="T216" s="7">
        <v>8090</v>
      </c>
      <c r="U216" s="7">
        <v>8050</v>
      </c>
      <c r="V216" s="7">
        <v>8030</v>
      </c>
    </row>
    <row r="217" spans="1:22" x14ac:dyDescent="0.2">
      <c r="A217" s="36" t="str">
        <f t="shared" si="3"/>
        <v>2061</v>
      </c>
      <c r="B217" s="1">
        <f>VLOOKUP(C217,TabellenBUS!$B$6:$D$386,2,FALSE)</f>
        <v>206</v>
      </c>
      <c r="C217" s="105" t="s">
        <v>213</v>
      </c>
      <c r="D217" s="107">
        <v>21180</v>
      </c>
      <c r="E217" s="107">
        <v>21220</v>
      </c>
      <c r="F217" s="107">
        <v>21140</v>
      </c>
      <c r="G217" s="107">
        <v>21100</v>
      </c>
      <c r="H217" s="107">
        <v>21120</v>
      </c>
      <c r="I217" s="107">
        <v>21110</v>
      </c>
      <c r="J217" s="107">
        <v>21050</v>
      </c>
      <c r="K217" s="107">
        <v>21000</v>
      </c>
      <c r="L217" s="107">
        <v>21020</v>
      </c>
      <c r="M217" s="107">
        <v>21020</v>
      </c>
      <c r="N217" s="107">
        <v>21020</v>
      </c>
      <c r="O217" s="107">
        <v>20970</v>
      </c>
      <c r="P217" s="107">
        <v>21110</v>
      </c>
      <c r="Q217" s="107">
        <v>21130</v>
      </c>
      <c r="R217" s="107">
        <v>21200</v>
      </c>
      <c r="S217" s="107">
        <v>21270</v>
      </c>
      <c r="T217" s="7">
        <v>21420</v>
      </c>
      <c r="U217" s="7">
        <v>21460</v>
      </c>
      <c r="V217" s="7">
        <v>21520</v>
      </c>
    </row>
    <row r="218" spans="1:22" x14ac:dyDescent="0.2">
      <c r="A218" s="36" t="e">
        <f t="shared" si="3"/>
        <v>#N/A</v>
      </c>
      <c r="B218" s="1" t="e">
        <f>VLOOKUP(C218,TabellenBUS!$B$6:$D$386,2,FALSE)</f>
        <v>#N/A</v>
      </c>
      <c r="C218" s="105" t="s">
        <v>214</v>
      </c>
      <c r="D218" s="107">
        <v>30210</v>
      </c>
      <c r="E218" s="107">
        <v>30260</v>
      </c>
      <c r="F218" s="107">
        <v>30210</v>
      </c>
      <c r="G218" s="107">
        <v>30110</v>
      </c>
      <c r="H218" s="107">
        <v>30140</v>
      </c>
      <c r="I218" s="107">
        <v>30100</v>
      </c>
      <c r="J218" s="107">
        <v>30070</v>
      </c>
      <c r="K218" s="107">
        <v>29980</v>
      </c>
      <c r="L218" s="107">
        <v>30010</v>
      </c>
      <c r="M218" s="107">
        <v>30120</v>
      </c>
      <c r="N218" s="107">
        <v>30150</v>
      </c>
      <c r="O218" s="107">
        <v>30150</v>
      </c>
      <c r="P218" s="107">
        <v>30310</v>
      </c>
      <c r="Q218" s="107">
        <v>30370</v>
      </c>
      <c r="R218" s="107">
        <v>30320</v>
      </c>
      <c r="S218" s="107">
        <v>30300</v>
      </c>
      <c r="T218" s="7">
        <v>30500</v>
      </c>
      <c r="U218" s="7">
        <v>30510</v>
      </c>
      <c r="V218" s="7">
        <v>30600</v>
      </c>
    </row>
    <row r="219" spans="1:22" x14ac:dyDescent="0.2">
      <c r="A219" s="36" t="str">
        <f t="shared" si="3"/>
        <v>2081</v>
      </c>
      <c r="B219" s="1">
        <f>VLOOKUP(C219,TabellenBUS!$B$6:$D$386,2,FALSE)</f>
        <v>208</v>
      </c>
      <c r="C219" s="105" t="s">
        <v>215</v>
      </c>
      <c r="D219" s="107">
        <v>12060</v>
      </c>
      <c r="E219" s="107">
        <v>12050</v>
      </c>
      <c r="F219" s="107">
        <v>12070</v>
      </c>
      <c r="G219" s="107">
        <v>12120</v>
      </c>
      <c r="H219" s="107">
        <v>12130</v>
      </c>
      <c r="I219" s="107">
        <v>12150</v>
      </c>
      <c r="J219" s="107">
        <v>12280</v>
      </c>
      <c r="K219" s="107">
        <v>12260</v>
      </c>
      <c r="L219" s="107">
        <v>12280</v>
      </c>
      <c r="M219" s="107">
        <v>12340</v>
      </c>
      <c r="N219" s="107">
        <v>12360</v>
      </c>
      <c r="O219" s="107">
        <v>12360</v>
      </c>
      <c r="P219" s="107">
        <v>12410</v>
      </c>
      <c r="Q219" s="107">
        <v>12420</v>
      </c>
      <c r="R219" s="107">
        <v>12420</v>
      </c>
      <c r="S219" s="107">
        <v>12450</v>
      </c>
      <c r="T219" s="7">
        <v>12550</v>
      </c>
      <c r="U219" s="7">
        <v>12600</v>
      </c>
      <c r="V219" s="7">
        <v>12630</v>
      </c>
    </row>
    <row r="220" spans="1:22" x14ac:dyDescent="0.2">
      <c r="A220" s="36" t="str">
        <f t="shared" si="3"/>
        <v>2091</v>
      </c>
      <c r="B220" s="1">
        <f>VLOOKUP(C220,TabellenBUS!$B$6:$D$386,2,FALSE)</f>
        <v>209</v>
      </c>
      <c r="C220" s="105" t="s">
        <v>216</v>
      </c>
      <c r="D220" s="107">
        <v>21190</v>
      </c>
      <c r="E220" s="107">
        <v>21110</v>
      </c>
      <c r="F220" s="107">
        <v>21100</v>
      </c>
      <c r="G220" s="107">
        <v>21070</v>
      </c>
      <c r="H220" s="107">
        <v>21060</v>
      </c>
      <c r="I220" s="107">
        <v>21070</v>
      </c>
      <c r="J220" s="107">
        <v>21000</v>
      </c>
      <c r="K220" s="107">
        <v>20920</v>
      </c>
      <c r="L220" s="107">
        <v>20920</v>
      </c>
      <c r="M220" s="107">
        <v>20970</v>
      </c>
      <c r="N220" s="107">
        <v>21230</v>
      </c>
      <c r="O220" s="107">
        <v>21070</v>
      </c>
      <c r="P220" s="107">
        <v>21150</v>
      </c>
      <c r="Q220" s="107">
        <v>21150</v>
      </c>
      <c r="R220" s="107">
        <v>21120</v>
      </c>
      <c r="S220" s="107">
        <v>21120</v>
      </c>
      <c r="T220" s="7">
        <v>21160</v>
      </c>
      <c r="U220" s="7">
        <v>21100</v>
      </c>
      <c r="V220" s="7">
        <v>21040</v>
      </c>
    </row>
    <row r="221" spans="1:22" x14ac:dyDescent="0.2">
      <c r="A221" s="36" t="str">
        <f t="shared" si="3"/>
        <v>2111</v>
      </c>
      <c r="B221" s="1">
        <f>VLOOKUP(C221,TabellenBUS!$B$6:$D$386,2,FALSE)</f>
        <v>211</v>
      </c>
      <c r="C221" s="105" t="s">
        <v>217</v>
      </c>
      <c r="D221" s="107">
        <v>7110</v>
      </c>
      <c r="E221" s="107">
        <v>7080</v>
      </c>
      <c r="F221" s="107">
        <v>7060</v>
      </c>
      <c r="G221" s="107">
        <v>7040</v>
      </c>
      <c r="H221" s="107">
        <v>7060</v>
      </c>
      <c r="I221" s="107">
        <v>7060</v>
      </c>
      <c r="J221" s="107">
        <v>7020</v>
      </c>
      <c r="K221" s="107">
        <v>7040</v>
      </c>
      <c r="L221" s="107">
        <v>7000</v>
      </c>
      <c r="M221" s="107">
        <v>7010</v>
      </c>
      <c r="N221" s="107">
        <v>7030</v>
      </c>
      <c r="O221" s="107">
        <v>7010</v>
      </c>
      <c r="P221" s="107">
        <v>7060</v>
      </c>
      <c r="Q221" s="107">
        <v>7080</v>
      </c>
      <c r="R221" s="107">
        <v>7060</v>
      </c>
      <c r="S221" s="107">
        <v>7070</v>
      </c>
      <c r="T221" s="7">
        <v>7110</v>
      </c>
      <c r="U221" s="7">
        <v>7110</v>
      </c>
      <c r="V221" s="7">
        <v>7100</v>
      </c>
    </row>
    <row r="222" spans="1:22" x14ac:dyDescent="0.2">
      <c r="A222" s="36" t="str">
        <f t="shared" si="3"/>
        <v>2121</v>
      </c>
      <c r="B222" s="1">
        <f>VLOOKUP(C222,TabellenBUS!$B$6:$D$386,2,FALSE)</f>
        <v>212</v>
      </c>
      <c r="C222" s="105" t="s">
        <v>218</v>
      </c>
      <c r="D222" s="107">
        <v>23690</v>
      </c>
      <c r="E222" s="107">
        <v>23660</v>
      </c>
      <c r="F222" s="107">
        <v>23630</v>
      </c>
      <c r="G222" s="107">
        <v>23620</v>
      </c>
      <c r="H222" s="107">
        <v>23690</v>
      </c>
      <c r="I222" s="107">
        <v>23660</v>
      </c>
      <c r="J222" s="107">
        <v>23630</v>
      </c>
      <c r="K222" s="107">
        <v>23550</v>
      </c>
      <c r="L222" s="107">
        <v>23560</v>
      </c>
      <c r="M222" s="107">
        <v>23490</v>
      </c>
      <c r="N222" s="107">
        <v>23500</v>
      </c>
      <c r="O222" s="107">
        <v>23500</v>
      </c>
      <c r="P222" s="107">
        <v>23620</v>
      </c>
      <c r="Q222" s="107">
        <v>23650</v>
      </c>
      <c r="R222" s="107">
        <v>23670</v>
      </c>
      <c r="S222" s="107">
        <v>23680</v>
      </c>
      <c r="T222" s="7">
        <v>23820</v>
      </c>
      <c r="U222" s="7">
        <v>23800</v>
      </c>
      <c r="V222" s="7">
        <v>23810</v>
      </c>
    </row>
    <row r="223" spans="1:22" x14ac:dyDescent="0.2">
      <c r="A223" s="36" t="str">
        <f t="shared" si="3"/>
        <v>2131</v>
      </c>
      <c r="B223" s="1">
        <f>VLOOKUP(C223,TabellenBUS!$B$6:$D$386,2,FALSE)</f>
        <v>213</v>
      </c>
      <c r="C223" s="105" t="s">
        <v>219</v>
      </c>
      <c r="D223" s="107">
        <v>18380</v>
      </c>
      <c r="E223" s="107">
        <v>18330</v>
      </c>
      <c r="F223" s="107">
        <v>18290</v>
      </c>
      <c r="G223" s="107">
        <v>18270</v>
      </c>
      <c r="H223" s="107">
        <v>18240</v>
      </c>
      <c r="I223" s="107">
        <v>18190</v>
      </c>
      <c r="J223" s="107">
        <v>18170</v>
      </c>
      <c r="K223" s="107">
        <v>18180</v>
      </c>
      <c r="L223" s="107">
        <v>18210</v>
      </c>
      <c r="M223" s="107">
        <v>18240</v>
      </c>
      <c r="N223" s="107">
        <v>18270</v>
      </c>
      <c r="O223" s="107">
        <v>18280</v>
      </c>
      <c r="P223" s="107">
        <v>18390</v>
      </c>
      <c r="Q223" s="107">
        <v>18400</v>
      </c>
      <c r="R223" s="107">
        <v>18390</v>
      </c>
      <c r="S223" s="107">
        <v>18410</v>
      </c>
      <c r="T223" s="7">
        <v>18520</v>
      </c>
      <c r="U223" s="7">
        <v>18530</v>
      </c>
      <c r="V223" s="7">
        <v>18550</v>
      </c>
    </row>
    <row r="224" spans="1:22" x14ac:dyDescent="0.2">
      <c r="A224" s="36" t="str">
        <f t="shared" si="3"/>
        <v>2141</v>
      </c>
      <c r="B224" s="1">
        <f>VLOOKUP(C224,TabellenBUS!$B$6:$D$386,2,FALSE)</f>
        <v>214</v>
      </c>
      <c r="C224" s="105" t="s">
        <v>220</v>
      </c>
      <c r="D224" s="107">
        <v>22250</v>
      </c>
      <c r="E224" s="107">
        <v>22260</v>
      </c>
      <c r="F224" s="107">
        <v>22260</v>
      </c>
      <c r="G224" s="107">
        <v>22250</v>
      </c>
      <c r="H224" s="107">
        <v>22290</v>
      </c>
      <c r="I224" s="107">
        <v>22330</v>
      </c>
      <c r="J224" s="107">
        <v>22380</v>
      </c>
      <c r="K224" s="107">
        <v>22340</v>
      </c>
      <c r="L224" s="107">
        <v>22390</v>
      </c>
      <c r="M224" s="107">
        <v>22370</v>
      </c>
      <c r="N224" s="107">
        <v>22390</v>
      </c>
      <c r="O224" s="107">
        <v>22390</v>
      </c>
      <c r="P224" s="107">
        <v>22480</v>
      </c>
      <c r="Q224" s="107">
        <v>22480</v>
      </c>
      <c r="R224" s="107">
        <v>22530</v>
      </c>
      <c r="S224" s="107">
        <v>22600</v>
      </c>
      <c r="T224" s="7">
        <v>22740</v>
      </c>
      <c r="U224" s="7">
        <v>22860</v>
      </c>
      <c r="V224" s="7">
        <v>22880</v>
      </c>
    </row>
    <row r="225" spans="1:22" x14ac:dyDescent="0.2">
      <c r="A225" s="36" t="str">
        <f t="shared" si="3"/>
        <v>2151</v>
      </c>
      <c r="B225" s="1">
        <f>VLOOKUP(C225,TabellenBUS!$B$6:$D$386,2,FALSE)</f>
        <v>215</v>
      </c>
      <c r="C225" s="105" t="s">
        <v>221</v>
      </c>
      <c r="D225" s="107">
        <v>8700</v>
      </c>
      <c r="E225" s="107">
        <v>8700</v>
      </c>
      <c r="F225" s="107">
        <v>8730</v>
      </c>
      <c r="G225" s="107">
        <v>8690</v>
      </c>
      <c r="H225" s="107">
        <v>8690</v>
      </c>
      <c r="I225" s="107">
        <v>8680</v>
      </c>
      <c r="J225" s="107">
        <v>8680</v>
      </c>
      <c r="K225" s="107">
        <v>8640</v>
      </c>
      <c r="L225" s="107">
        <v>8660</v>
      </c>
      <c r="M225" s="107">
        <v>8620</v>
      </c>
      <c r="N225" s="107">
        <v>8680</v>
      </c>
      <c r="O225" s="107">
        <v>8690</v>
      </c>
      <c r="P225" s="107">
        <v>8730</v>
      </c>
      <c r="Q225" s="107">
        <v>8750</v>
      </c>
      <c r="R225" s="107">
        <v>8770</v>
      </c>
      <c r="S225" s="107">
        <v>8790</v>
      </c>
      <c r="T225" s="7">
        <v>8820</v>
      </c>
      <c r="U225" s="7">
        <v>8830</v>
      </c>
      <c r="V225" s="7">
        <v>8840</v>
      </c>
    </row>
    <row r="226" spans="1:22" x14ac:dyDescent="0.2">
      <c r="A226" s="36" t="str">
        <f t="shared" si="3"/>
        <v>2161</v>
      </c>
      <c r="B226" s="1">
        <f>VLOOKUP(C226,TabellenBUS!$B$6:$D$386,2,FALSE)</f>
        <v>216</v>
      </c>
      <c r="C226" s="105" t="s">
        <v>222</v>
      </c>
      <c r="D226" s="107">
        <v>4850</v>
      </c>
      <c r="E226" s="107">
        <v>4830</v>
      </c>
      <c r="F226" s="107">
        <v>4820</v>
      </c>
      <c r="G226" s="107">
        <v>4810</v>
      </c>
      <c r="H226" s="107">
        <v>4830</v>
      </c>
      <c r="I226" s="107">
        <v>4810</v>
      </c>
      <c r="J226" s="107">
        <v>4780</v>
      </c>
      <c r="K226" s="107">
        <v>4760</v>
      </c>
      <c r="L226" s="107">
        <v>4760</v>
      </c>
      <c r="M226" s="107">
        <v>4770</v>
      </c>
      <c r="N226" s="107">
        <v>4780</v>
      </c>
      <c r="O226" s="107">
        <v>4780</v>
      </c>
      <c r="P226" s="107">
        <v>4800</v>
      </c>
      <c r="Q226" s="107">
        <v>4780</v>
      </c>
      <c r="R226" s="107">
        <v>4800</v>
      </c>
      <c r="S226" s="107">
        <v>4780</v>
      </c>
      <c r="T226" s="7">
        <v>4800</v>
      </c>
      <c r="U226" s="7">
        <v>4800</v>
      </c>
      <c r="V226" s="7">
        <v>4800</v>
      </c>
    </row>
    <row r="227" spans="1:22" x14ac:dyDescent="0.2">
      <c r="A227" s="36" t="str">
        <f t="shared" si="3"/>
        <v>2171</v>
      </c>
      <c r="B227" s="1">
        <f>VLOOKUP(C227,TabellenBUS!$B$6:$D$386,2,FALSE)</f>
        <v>217</v>
      </c>
      <c r="C227" s="105" t="s">
        <v>223</v>
      </c>
      <c r="D227" s="107">
        <v>14310</v>
      </c>
      <c r="E227" s="107">
        <v>14300</v>
      </c>
      <c r="F227" s="107">
        <v>14300</v>
      </c>
      <c r="G227" s="107">
        <v>14300</v>
      </c>
      <c r="H227" s="107">
        <v>14310</v>
      </c>
      <c r="I227" s="107">
        <v>14320</v>
      </c>
      <c r="J227" s="107">
        <v>14340</v>
      </c>
      <c r="K227" s="107">
        <v>14350</v>
      </c>
      <c r="L227" s="107">
        <v>14430</v>
      </c>
      <c r="M227" s="107">
        <v>14490</v>
      </c>
      <c r="N227" s="107">
        <v>14490</v>
      </c>
      <c r="O227" s="107">
        <v>14540</v>
      </c>
      <c r="P227" s="107">
        <v>14620</v>
      </c>
      <c r="Q227" s="107">
        <v>14650</v>
      </c>
      <c r="R227" s="107">
        <v>14680</v>
      </c>
      <c r="S227" s="107">
        <v>14750</v>
      </c>
      <c r="T227" s="7">
        <v>14840</v>
      </c>
      <c r="U227" s="7">
        <v>14860</v>
      </c>
      <c r="V227" s="7">
        <v>14900</v>
      </c>
    </row>
    <row r="228" spans="1:22" x14ac:dyDescent="0.2">
      <c r="A228" s="36" t="str">
        <f t="shared" si="3"/>
        <v>2181</v>
      </c>
      <c r="B228" s="1">
        <f>VLOOKUP(C228,TabellenBUS!$B$6:$D$386,2,FALSE)</f>
        <v>218</v>
      </c>
      <c r="C228" s="105" t="s">
        <v>224</v>
      </c>
      <c r="D228" s="107">
        <v>11080</v>
      </c>
      <c r="E228" s="107">
        <v>11050</v>
      </c>
      <c r="F228" s="107">
        <v>11060</v>
      </c>
      <c r="G228" s="107">
        <v>11020</v>
      </c>
      <c r="H228" s="107">
        <v>11000</v>
      </c>
      <c r="I228" s="107">
        <v>11010</v>
      </c>
      <c r="J228" s="107">
        <v>10980</v>
      </c>
      <c r="K228" s="107">
        <v>10920</v>
      </c>
      <c r="L228" s="107">
        <v>10950</v>
      </c>
      <c r="M228" s="107">
        <v>10930</v>
      </c>
      <c r="N228" s="107">
        <v>10880</v>
      </c>
      <c r="O228" s="107">
        <v>10920</v>
      </c>
      <c r="P228" s="107">
        <v>10960</v>
      </c>
      <c r="Q228" s="107">
        <v>10980</v>
      </c>
      <c r="R228" s="107">
        <v>10950</v>
      </c>
      <c r="S228" s="107">
        <v>10950</v>
      </c>
      <c r="T228" s="7">
        <v>11030</v>
      </c>
      <c r="U228" s="7">
        <v>11030</v>
      </c>
      <c r="V228" s="7">
        <v>11030</v>
      </c>
    </row>
    <row r="229" spans="1:22" x14ac:dyDescent="0.2">
      <c r="A229" s="36" t="str">
        <f t="shared" si="3"/>
        <v>2191</v>
      </c>
      <c r="B229" s="1">
        <f>VLOOKUP(C229,TabellenBUS!$B$6:$D$386,2,FALSE)</f>
        <v>219</v>
      </c>
      <c r="C229" s="105" t="s">
        <v>225</v>
      </c>
      <c r="D229" s="107">
        <v>7670</v>
      </c>
      <c r="E229" s="107">
        <v>7680</v>
      </c>
      <c r="F229" s="107">
        <v>7660</v>
      </c>
      <c r="G229" s="107">
        <v>7640</v>
      </c>
      <c r="H229" s="107">
        <v>7640</v>
      </c>
      <c r="I229" s="107">
        <v>7670</v>
      </c>
      <c r="J229" s="107">
        <v>7660</v>
      </c>
      <c r="K229" s="107">
        <v>7660</v>
      </c>
      <c r="L229" s="107">
        <v>7690</v>
      </c>
      <c r="M229" s="107">
        <v>7710</v>
      </c>
      <c r="N229" s="107">
        <v>7720</v>
      </c>
      <c r="O229" s="107">
        <v>7730</v>
      </c>
      <c r="P229" s="107">
        <v>7790</v>
      </c>
      <c r="Q229" s="107">
        <v>7850</v>
      </c>
      <c r="R229" s="107">
        <v>7900</v>
      </c>
      <c r="S229" s="107">
        <v>7940</v>
      </c>
      <c r="T229" s="7">
        <v>8000</v>
      </c>
      <c r="U229" s="7">
        <v>8000</v>
      </c>
      <c r="V229" s="7">
        <v>8000</v>
      </c>
    </row>
    <row r="230" spans="1:22" x14ac:dyDescent="0.2">
      <c r="A230" s="36" t="str">
        <f t="shared" si="3"/>
        <v>2201</v>
      </c>
      <c r="B230" s="1">
        <f>VLOOKUP(C230,TabellenBUS!$B$6:$D$386,2,FALSE)</f>
        <v>220</v>
      </c>
      <c r="C230" s="105" t="s">
        <v>226</v>
      </c>
      <c r="D230" s="107">
        <v>41440</v>
      </c>
      <c r="E230" s="107">
        <v>41350</v>
      </c>
      <c r="F230" s="107">
        <v>41210</v>
      </c>
      <c r="G230" s="107">
        <v>41160</v>
      </c>
      <c r="H230" s="107">
        <v>41080</v>
      </c>
      <c r="I230" s="107">
        <v>40950</v>
      </c>
      <c r="J230" s="107">
        <v>40940</v>
      </c>
      <c r="K230" s="107">
        <v>40910</v>
      </c>
      <c r="L230" s="107">
        <v>40880</v>
      </c>
      <c r="M230" s="107">
        <v>40910</v>
      </c>
      <c r="N230" s="107">
        <v>40930</v>
      </c>
      <c r="O230" s="107">
        <v>40950</v>
      </c>
      <c r="P230" s="107">
        <v>41100</v>
      </c>
      <c r="Q230" s="107">
        <v>41040</v>
      </c>
      <c r="R230" s="107">
        <v>40970</v>
      </c>
      <c r="S230" s="107">
        <v>40920</v>
      </c>
      <c r="T230" s="7">
        <v>41130</v>
      </c>
      <c r="U230" s="7">
        <v>40970</v>
      </c>
      <c r="V230" s="7">
        <v>41210</v>
      </c>
    </row>
    <row r="231" spans="1:22" x14ac:dyDescent="0.2">
      <c r="A231" s="36" t="str">
        <f t="shared" si="3"/>
        <v>2211</v>
      </c>
      <c r="B231" s="1">
        <f>VLOOKUP(C231,TabellenBUS!$B$6:$D$386,2,FALSE)</f>
        <v>221</v>
      </c>
      <c r="C231" s="105" t="s">
        <v>227</v>
      </c>
      <c r="D231" s="107">
        <v>17770</v>
      </c>
      <c r="E231" s="107">
        <v>17800</v>
      </c>
      <c r="F231" s="107">
        <v>17740</v>
      </c>
      <c r="G231" s="107">
        <v>17750</v>
      </c>
      <c r="H231" s="107">
        <v>17790</v>
      </c>
      <c r="I231" s="107">
        <v>17780</v>
      </c>
      <c r="J231" s="107">
        <v>17710</v>
      </c>
      <c r="K231" s="107">
        <v>17670</v>
      </c>
      <c r="L231" s="107">
        <v>17780</v>
      </c>
      <c r="M231" s="107">
        <v>17810</v>
      </c>
      <c r="N231" s="107">
        <v>17850</v>
      </c>
      <c r="O231" s="107">
        <v>17850</v>
      </c>
      <c r="P231" s="107">
        <v>17990</v>
      </c>
      <c r="Q231" s="107">
        <v>18040</v>
      </c>
      <c r="R231" s="107">
        <v>18140</v>
      </c>
      <c r="S231" s="107">
        <v>18210</v>
      </c>
      <c r="T231" s="7">
        <v>18340</v>
      </c>
      <c r="U231" s="7">
        <v>18350</v>
      </c>
      <c r="V231" s="7">
        <v>18390</v>
      </c>
    </row>
    <row r="232" spans="1:22" x14ac:dyDescent="0.2">
      <c r="A232" s="36" t="str">
        <f t="shared" si="3"/>
        <v>2221</v>
      </c>
      <c r="B232" s="1">
        <f>VLOOKUP(C232,TabellenBUS!$B$6:$D$386,2,FALSE)</f>
        <v>222</v>
      </c>
      <c r="C232" s="105" t="s">
        <v>228</v>
      </c>
      <c r="D232" s="107">
        <v>25820</v>
      </c>
      <c r="E232" s="107">
        <v>25810</v>
      </c>
      <c r="F232" s="107">
        <v>25770</v>
      </c>
      <c r="G232" s="107">
        <v>25900</v>
      </c>
      <c r="H232" s="107">
        <v>25810</v>
      </c>
      <c r="I232" s="107">
        <v>25800</v>
      </c>
      <c r="J232" s="107">
        <v>25820</v>
      </c>
      <c r="K232" s="107">
        <v>25880</v>
      </c>
      <c r="L232" s="107">
        <v>25950</v>
      </c>
      <c r="M232" s="107">
        <v>25950</v>
      </c>
      <c r="N232" s="107">
        <v>25930</v>
      </c>
      <c r="O232" s="107">
        <v>26040</v>
      </c>
      <c r="P232" s="107">
        <v>26300</v>
      </c>
      <c r="Q232" s="107">
        <v>26400</v>
      </c>
      <c r="R232" s="107">
        <v>26430</v>
      </c>
      <c r="S232" s="107">
        <v>26510</v>
      </c>
      <c r="T232" s="7">
        <v>26640</v>
      </c>
      <c r="U232" s="7">
        <v>26730</v>
      </c>
      <c r="V232" s="7">
        <v>26820</v>
      </c>
    </row>
    <row r="233" spans="1:22" x14ac:dyDescent="0.2">
      <c r="A233" s="36" t="str">
        <f t="shared" si="3"/>
        <v>2231</v>
      </c>
      <c r="B233" s="1">
        <f>VLOOKUP(C233,TabellenBUS!$B$6:$D$386,2,FALSE)</f>
        <v>223</v>
      </c>
      <c r="C233" s="105" t="s">
        <v>229</v>
      </c>
      <c r="D233" s="107">
        <v>119010</v>
      </c>
      <c r="E233" s="107">
        <v>118770</v>
      </c>
      <c r="F233" s="107">
        <v>119850</v>
      </c>
      <c r="G233" s="107">
        <v>120250</v>
      </c>
      <c r="H233" s="107">
        <v>120740</v>
      </c>
      <c r="I233" s="107">
        <v>120600</v>
      </c>
      <c r="J233" s="107">
        <v>121640</v>
      </c>
      <c r="K233" s="107">
        <v>121960</v>
      </c>
      <c r="L233" s="107">
        <v>122340</v>
      </c>
      <c r="M233" s="107">
        <v>122370</v>
      </c>
      <c r="N233" s="107">
        <v>123020</v>
      </c>
      <c r="O233" s="107">
        <v>122900</v>
      </c>
      <c r="P233" s="107">
        <v>123350</v>
      </c>
      <c r="Q233" s="107">
        <v>123290</v>
      </c>
      <c r="R233" s="107">
        <v>123950</v>
      </c>
      <c r="S233" s="107">
        <v>124080</v>
      </c>
      <c r="T233" s="7">
        <v>124910</v>
      </c>
      <c r="U233" s="7">
        <v>125090</v>
      </c>
      <c r="V233" s="7">
        <v>126040</v>
      </c>
    </row>
    <row r="234" spans="1:22" x14ac:dyDescent="0.2">
      <c r="A234" s="36" t="str">
        <f t="shared" si="3"/>
        <v>2241</v>
      </c>
      <c r="B234" s="1">
        <f>VLOOKUP(C234,TabellenBUS!$B$6:$D$386,2,FALSE)</f>
        <v>224</v>
      </c>
      <c r="C234" s="105" t="s">
        <v>230</v>
      </c>
      <c r="D234" s="107" t="e">
        <v>#N/A</v>
      </c>
      <c r="E234" s="107" t="e">
        <v>#N/A</v>
      </c>
      <c r="F234" s="107" t="e">
        <v>#N/A</v>
      </c>
      <c r="G234" s="107" t="e">
        <v>#N/A</v>
      </c>
      <c r="H234" s="107" t="e">
        <v>#N/A</v>
      </c>
      <c r="I234" s="107" t="e">
        <v>#N/A</v>
      </c>
      <c r="J234" s="107" t="e">
        <v>#N/A</v>
      </c>
      <c r="K234" s="107" t="e">
        <v>#N/A</v>
      </c>
      <c r="L234" s="107">
        <v>57260</v>
      </c>
      <c r="M234" s="107">
        <v>57170</v>
      </c>
      <c r="N234" s="107">
        <v>57130</v>
      </c>
      <c r="O234" s="107">
        <v>57070</v>
      </c>
      <c r="P234" s="107">
        <v>57220</v>
      </c>
      <c r="Q234" s="107">
        <v>57110</v>
      </c>
      <c r="R234" s="107">
        <v>57040</v>
      </c>
      <c r="S234" s="107">
        <v>57000</v>
      </c>
      <c r="T234" s="7">
        <v>57160</v>
      </c>
      <c r="U234" s="7">
        <v>57120</v>
      </c>
      <c r="V234" s="7">
        <v>57210</v>
      </c>
    </row>
    <row r="235" spans="1:22" x14ac:dyDescent="0.2">
      <c r="A235" s="36" t="str">
        <f t="shared" si="3"/>
        <v>2251</v>
      </c>
      <c r="B235" s="1">
        <f>VLOOKUP(C235,TabellenBUS!$B$6:$D$386,2,FALSE)</f>
        <v>225</v>
      </c>
      <c r="C235" s="105" t="s">
        <v>231</v>
      </c>
      <c r="D235" s="107">
        <v>4650</v>
      </c>
      <c r="E235" s="107">
        <v>4680</v>
      </c>
      <c r="F235" s="107">
        <v>4650</v>
      </c>
      <c r="G235" s="107">
        <v>4640</v>
      </c>
      <c r="H235" s="107">
        <v>4610</v>
      </c>
      <c r="I235" s="107">
        <v>4590</v>
      </c>
      <c r="J235" s="107">
        <v>4570</v>
      </c>
      <c r="K235" s="107">
        <v>4540</v>
      </c>
      <c r="L235" s="107">
        <v>4540</v>
      </c>
      <c r="M235" s="107">
        <v>4540</v>
      </c>
      <c r="N235" s="107">
        <v>4540</v>
      </c>
      <c r="O235" s="107">
        <v>4540</v>
      </c>
      <c r="P235" s="107">
        <v>4590</v>
      </c>
      <c r="Q235" s="107">
        <v>4550</v>
      </c>
      <c r="R235" s="107">
        <v>4560</v>
      </c>
      <c r="S235" s="107">
        <v>4510</v>
      </c>
      <c r="T235" s="7">
        <v>4540</v>
      </c>
      <c r="U235" s="7">
        <v>4530</v>
      </c>
      <c r="V235" s="7">
        <v>4490</v>
      </c>
    </row>
    <row r="236" spans="1:22" x14ac:dyDescent="0.2">
      <c r="A236" s="36" t="str">
        <f t="shared" si="3"/>
        <v>2261</v>
      </c>
      <c r="B236" s="1">
        <f>VLOOKUP(C236,TabellenBUS!$B$6:$D$386,2,FALSE)</f>
        <v>226</v>
      </c>
      <c r="C236" s="105" t="s">
        <v>232</v>
      </c>
      <c r="D236" s="107">
        <v>18690</v>
      </c>
      <c r="E236" s="107">
        <v>18700</v>
      </c>
      <c r="F236" s="107">
        <v>18660</v>
      </c>
      <c r="G236" s="107">
        <v>18650</v>
      </c>
      <c r="H236" s="107">
        <v>18670</v>
      </c>
      <c r="I236" s="107">
        <v>18650</v>
      </c>
      <c r="J236" s="107">
        <v>18620</v>
      </c>
      <c r="K236" s="107">
        <v>18590</v>
      </c>
      <c r="L236" s="107">
        <v>18600</v>
      </c>
      <c r="M236" s="107">
        <v>18530</v>
      </c>
      <c r="N236" s="107">
        <v>18440</v>
      </c>
      <c r="O236" s="107">
        <v>18430</v>
      </c>
      <c r="P236" s="107">
        <v>18530</v>
      </c>
      <c r="Q236" s="107">
        <v>18700</v>
      </c>
      <c r="R236" s="107">
        <v>18800</v>
      </c>
      <c r="S236" s="107">
        <v>19450</v>
      </c>
      <c r="T236" s="7">
        <v>19480</v>
      </c>
      <c r="U236" s="7">
        <v>19180</v>
      </c>
      <c r="V236" s="7">
        <v>19150</v>
      </c>
    </row>
    <row r="237" spans="1:22" x14ac:dyDescent="0.2">
      <c r="A237" s="36" t="str">
        <f t="shared" si="3"/>
        <v>2271</v>
      </c>
      <c r="B237" s="1">
        <f>VLOOKUP(C237,TabellenBUS!$B$6:$D$386,2,FALSE)</f>
        <v>227</v>
      </c>
      <c r="C237" s="105" t="s">
        <v>233</v>
      </c>
      <c r="D237" s="107">
        <v>30100</v>
      </c>
      <c r="E237" s="107">
        <v>30090</v>
      </c>
      <c r="F237" s="107">
        <v>29940</v>
      </c>
      <c r="G237" s="107">
        <v>29930</v>
      </c>
      <c r="H237" s="107">
        <v>29970</v>
      </c>
      <c r="I237" s="107">
        <v>30120</v>
      </c>
      <c r="J237" s="107">
        <v>29980</v>
      </c>
      <c r="K237" s="107">
        <v>30070</v>
      </c>
      <c r="L237" s="107">
        <v>30110</v>
      </c>
      <c r="M237" s="107">
        <v>30250</v>
      </c>
      <c r="N237" s="107">
        <v>30050</v>
      </c>
      <c r="O237" s="107">
        <v>30060</v>
      </c>
      <c r="P237" s="107">
        <v>30370</v>
      </c>
      <c r="Q237" s="107">
        <v>30470</v>
      </c>
      <c r="R237" s="107">
        <v>30240</v>
      </c>
      <c r="S237" s="107">
        <v>30180</v>
      </c>
      <c r="T237" s="7">
        <v>30320</v>
      </c>
      <c r="U237" s="7">
        <v>30380</v>
      </c>
      <c r="V237" s="7">
        <v>30400</v>
      </c>
    </row>
    <row r="238" spans="1:22" x14ac:dyDescent="0.2">
      <c r="A238" s="36" t="str">
        <f t="shared" si="3"/>
        <v>2281</v>
      </c>
      <c r="B238" s="1">
        <f>VLOOKUP(C238,TabellenBUS!$B$6:$D$386,2,FALSE)</f>
        <v>228</v>
      </c>
      <c r="C238" s="105" t="s">
        <v>234</v>
      </c>
      <c r="D238" s="107">
        <v>16930</v>
      </c>
      <c r="E238" s="107">
        <v>16890</v>
      </c>
      <c r="F238" s="107">
        <v>16840</v>
      </c>
      <c r="G238" s="107">
        <v>16780</v>
      </c>
      <c r="H238" s="107">
        <v>16760</v>
      </c>
      <c r="I238" s="107">
        <v>16690</v>
      </c>
      <c r="J238" s="107">
        <v>16720</v>
      </c>
      <c r="K238" s="107">
        <v>16630</v>
      </c>
      <c r="L238" s="107">
        <v>16620</v>
      </c>
      <c r="M238" s="107">
        <v>16640</v>
      </c>
      <c r="N238" s="107">
        <v>16620</v>
      </c>
      <c r="O238" s="107">
        <v>16640</v>
      </c>
      <c r="P238" s="107">
        <v>16710</v>
      </c>
      <c r="Q238" s="107">
        <v>16710</v>
      </c>
      <c r="R238" s="107">
        <v>16700</v>
      </c>
      <c r="S238" s="107">
        <v>16700</v>
      </c>
      <c r="T238" s="7">
        <v>16780</v>
      </c>
      <c r="U238" s="7">
        <v>16780</v>
      </c>
      <c r="V238" s="7">
        <v>16780</v>
      </c>
    </row>
    <row r="239" spans="1:22" x14ac:dyDescent="0.2">
      <c r="A239" s="36" t="str">
        <f t="shared" si="3"/>
        <v>2291</v>
      </c>
      <c r="B239" s="1">
        <f>VLOOKUP(C239,TabellenBUS!$B$6:$D$386,2,FALSE)</f>
        <v>229</v>
      </c>
      <c r="C239" s="105" t="s">
        <v>235</v>
      </c>
      <c r="D239" s="107">
        <v>10190</v>
      </c>
      <c r="E239" s="107">
        <v>10240</v>
      </c>
      <c r="F239" s="107">
        <v>10240</v>
      </c>
      <c r="G239" s="107">
        <v>10250</v>
      </c>
      <c r="H239" s="107">
        <v>10260</v>
      </c>
      <c r="I239" s="107">
        <v>10250</v>
      </c>
      <c r="J239" s="107">
        <v>10300</v>
      </c>
      <c r="K239" s="107">
        <v>10340</v>
      </c>
      <c r="L239" s="107">
        <v>10390</v>
      </c>
      <c r="M239" s="107">
        <v>10360</v>
      </c>
      <c r="N239" s="107">
        <v>10350</v>
      </c>
      <c r="O239" s="107">
        <v>10360</v>
      </c>
      <c r="P239" s="107">
        <v>10440</v>
      </c>
      <c r="Q239" s="107">
        <v>10450</v>
      </c>
      <c r="R239" s="107">
        <v>10440</v>
      </c>
      <c r="S239" s="107">
        <v>10580</v>
      </c>
      <c r="T239" s="7">
        <v>10710</v>
      </c>
      <c r="U239" s="7">
        <v>10740</v>
      </c>
      <c r="V239" s="7">
        <v>10820</v>
      </c>
    </row>
    <row r="240" spans="1:22" x14ac:dyDescent="0.2">
      <c r="A240" s="36" t="str">
        <f t="shared" si="3"/>
        <v>2301</v>
      </c>
      <c r="B240" s="1">
        <f>VLOOKUP(C240,TabellenBUS!$B$6:$D$386,2,FALSE)</f>
        <v>230</v>
      </c>
      <c r="C240" s="105" t="s">
        <v>236</v>
      </c>
      <c r="D240" s="107">
        <v>14180</v>
      </c>
      <c r="E240" s="107">
        <v>14150</v>
      </c>
      <c r="F240" s="107">
        <v>14050</v>
      </c>
      <c r="G240" s="107">
        <v>14030</v>
      </c>
      <c r="H240" s="107">
        <v>14010</v>
      </c>
      <c r="I240" s="107">
        <v>13970</v>
      </c>
      <c r="J240" s="107">
        <v>13950</v>
      </c>
      <c r="K240" s="107">
        <v>13890</v>
      </c>
      <c r="L240" s="107">
        <v>13860</v>
      </c>
      <c r="M240" s="107">
        <v>13780</v>
      </c>
      <c r="N240" s="107">
        <v>13830</v>
      </c>
      <c r="O240" s="107">
        <v>13850</v>
      </c>
      <c r="P240" s="107">
        <v>13940</v>
      </c>
      <c r="Q240" s="107">
        <v>13910</v>
      </c>
      <c r="R240" s="107">
        <v>13900</v>
      </c>
      <c r="S240" s="107">
        <v>13870</v>
      </c>
      <c r="T240" s="7">
        <v>13940</v>
      </c>
      <c r="U240" s="7">
        <v>13910</v>
      </c>
      <c r="V240" s="7">
        <v>13930</v>
      </c>
    </row>
    <row r="241" spans="1:22" x14ac:dyDescent="0.2">
      <c r="A241" s="36" t="str">
        <f t="shared" si="3"/>
        <v>2311</v>
      </c>
      <c r="B241" s="1">
        <f>VLOOKUP(C241,TabellenBUS!$B$6:$D$386,2,FALSE)</f>
        <v>231</v>
      </c>
      <c r="C241" s="105" t="s">
        <v>237</v>
      </c>
      <c r="D241" s="107">
        <v>16710</v>
      </c>
      <c r="E241" s="107">
        <v>16760</v>
      </c>
      <c r="F241" s="107">
        <v>16710</v>
      </c>
      <c r="G241" s="107">
        <v>16750</v>
      </c>
      <c r="H241" s="107">
        <v>16770</v>
      </c>
      <c r="I241" s="107">
        <v>16750</v>
      </c>
      <c r="J241" s="107">
        <v>16740</v>
      </c>
      <c r="K241" s="107">
        <v>16750</v>
      </c>
      <c r="L241" s="107">
        <v>16760</v>
      </c>
      <c r="M241" s="107">
        <v>16770</v>
      </c>
      <c r="N241" s="107">
        <v>16730</v>
      </c>
      <c r="O241" s="107">
        <v>16750</v>
      </c>
      <c r="P241" s="107">
        <v>16830</v>
      </c>
      <c r="Q241" s="107">
        <v>16870</v>
      </c>
      <c r="R241" s="107">
        <v>16850</v>
      </c>
      <c r="S241" s="107">
        <v>16850</v>
      </c>
      <c r="T241" s="7">
        <v>16980</v>
      </c>
      <c r="U241" s="7">
        <v>16990</v>
      </c>
      <c r="V241" s="7">
        <v>16980</v>
      </c>
    </row>
    <row r="242" spans="1:22" x14ac:dyDescent="0.2">
      <c r="A242" s="36" t="str">
        <f t="shared" si="3"/>
        <v>2321</v>
      </c>
      <c r="B242" s="1">
        <f>VLOOKUP(C242,TabellenBUS!$B$6:$D$386,2,FALSE)</f>
        <v>232</v>
      </c>
      <c r="C242" s="105" t="s">
        <v>238</v>
      </c>
      <c r="D242" s="107">
        <v>9910</v>
      </c>
      <c r="E242" s="107">
        <v>9890</v>
      </c>
      <c r="F242" s="107">
        <v>9820</v>
      </c>
      <c r="G242" s="107">
        <v>9780</v>
      </c>
      <c r="H242" s="107">
        <v>9770</v>
      </c>
      <c r="I242" s="107">
        <v>9740</v>
      </c>
      <c r="J242" s="107">
        <v>9680</v>
      </c>
      <c r="K242" s="107">
        <v>9630</v>
      </c>
      <c r="L242" s="107">
        <v>9640</v>
      </c>
      <c r="M242" s="107">
        <v>9610</v>
      </c>
      <c r="N242" s="107">
        <v>9560</v>
      </c>
      <c r="O242" s="107">
        <v>9520</v>
      </c>
      <c r="P242" s="107">
        <v>9550</v>
      </c>
      <c r="Q242" s="107">
        <v>9530</v>
      </c>
      <c r="R242" s="107">
        <v>9480</v>
      </c>
      <c r="S242" s="107">
        <v>9460</v>
      </c>
      <c r="T242" s="7">
        <v>9500</v>
      </c>
      <c r="U242" s="7">
        <v>9460</v>
      </c>
      <c r="V242" s="7">
        <v>9460</v>
      </c>
    </row>
    <row r="243" spans="1:22" x14ac:dyDescent="0.2">
      <c r="A243" s="36" t="str">
        <f t="shared" si="3"/>
        <v>2331</v>
      </c>
      <c r="B243" s="1">
        <f>VLOOKUP(C243,TabellenBUS!$B$6:$D$386,2,FALSE)</f>
        <v>233</v>
      </c>
      <c r="C243" s="105" t="s">
        <v>239</v>
      </c>
      <c r="D243" s="107">
        <v>14540</v>
      </c>
      <c r="E243" s="107">
        <v>14420</v>
      </c>
      <c r="F243" s="107">
        <v>14360</v>
      </c>
      <c r="G243" s="107">
        <v>14280</v>
      </c>
      <c r="H243" s="107">
        <v>14230</v>
      </c>
      <c r="I243" s="107">
        <v>14250</v>
      </c>
      <c r="J243" s="107">
        <v>14270</v>
      </c>
      <c r="K243" s="107">
        <v>14280</v>
      </c>
      <c r="L243" s="107">
        <v>14320</v>
      </c>
      <c r="M243" s="107">
        <v>14300</v>
      </c>
      <c r="N243" s="107">
        <v>14400</v>
      </c>
      <c r="O243" s="107">
        <v>14410</v>
      </c>
      <c r="P243" s="107">
        <v>14550</v>
      </c>
      <c r="Q243" s="107">
        <v>14650</v>
      </c>
      <c r="R243" s="107">
        <v>14680</v>
      </c>
      <c r="S243" s="107">
        <v>14740</v>
      </c>
      <c r="T243" s="7">
        <v>14830</v>
      </c>
      <c r="U243" s="7">
        <v>14830</v>
      </c>
      <c r="V243" s="7">
        <v>14900</v>
      </c>
    </row>
    <row r="244" spans="1:22" x14ac:dyDescent="0.2">
      <c r="A244" s="36" t="str">
        <f t="shared" si="3"/>
        <v>2341</v>
      </c>
      <c r="B244" s="1">
        <f>VLOOKUP(C244,TabellenBUS!$B$6:$D$386,2,FALSE)</f>
        <v>234</v>
      </c>
      <c r="C244" s="105" t="s">
        <v>240</v>
      </c>
      <c r="D244" s="107">
        <v>11670</v>
      </c>
      <c r="E244" s="107">
        <v>11690</v>
      </c>
      <c r="F244" s="107">
        <v>11690</v>
      </c>
      <c r="G244" s="107">
        <v>11690</v>
      </c>
      <c r="H244" s="107">
        <v>11720</v>
      </c>
      <c r="I244" s="107">
        <v>11730</v>
      </c>
      <c r="J244" s="107">
        <v>11770</v>
      </c>
      <c r="K244" s="107">
        <v>11760</v>
      </c>
      <c r="L244" s="107">
        <v>11760</v>
      </c>
      <c r="M244" s="107">
        <v>11760</v>
      </c>
      <c r="N244" s="107">
        <v>11810</v>
      </c>
      <c r="O244" s="107">
        <v>11850</v>
      </c>
      <c r="P244" s="107">
        <v>11980</v>
      </c>
      <c r="Q244" s="107">
        <v>12090</v>
      </c>
      <c r="R244" s="107">
        <v>12090</v>
      </c>
      <c r="S244" s="107">
        <v>12070</v>
      </c>
      <c r="T244" s="7">
        <v>12110</v>
      </c>
      <c r="U244" s="7">
        <v>12110</v>
      </c>
      <c r="V244" s="7">
        <v>12130</v>
      </c>
    </row>
    <row r="245" spans="1:22" x14ac:dyDescent="0.2">
      <c r="A245" s="36" t="str">
        <f t="shared" si="3"/>
        <v>2351</v>
      </c>
      <c r="B245" s="1">
        <f>VLOOKUP(C245,TabellenBUS!$B$6:$D$386,2,FALSE)</f>
        <v>235</v>
      </c>
      <c r="C245" s="105" t="s">
        <v>241</v>
      </c>
      <c r="D245" s="107">
        <v>16150</v>
      </c>
      <c r="E245" s="107">
        <v>16150</v>
      </c>
      <c r="F245" s="107">
        <v>16090</v>
      </c>
      <c r="G245" s="107">
        <v>16060</v>
      </c>
      <c r="H245" s="107">
        <v>16080</v>
      </c>
      <c r="I245" s="107">
        <v>16030</v>
      </c>
      <c r="J245" s="107">
        <v>16000</v>
      </c>
      <c r="K245" s="107">
        <v>15940</v>
      </c>
      <c r="L245" s="107">
        <v>16030</v>
      </c>
      <c r="M245" s="107">
        <v>16010</v>
      </c>
      <c r="N245" s="107">
        <v>16020</v>
      </c>
      <c r="O245" s="107">
        <v>16030</v>
      </c>
      <c r="P245" s="107">
        <v>16100</v>
      </c>
      <c r="Q245" s="107">
        <v>16090</v>
      </c>
      <c r="R245" s="107">
        <v>16160</v>
      </c>
      <c r="S245" s="107">
        <v>16180</v>
      </c>
      <c r="T245" s="7">
        <v>16220</v>
      </c>
      <c r="U245" s="7">
        <v>16240</v>
      </c>
      <c r="V245" s="7">
        <v>16300</v>
      </c>
    </row>
    <row r="246" spans="1:22" x14ac:dyDescent="0.2">
      <c r="A246" s="36" t="str">
        <f t="shared" si="3"/>
        <v>2361</v>
      </c>
      <c r="B246" s="1">
        <f>VLOOKUP(C246,TabellenBUS!$B$6:$D$386,2,FALSE)</f>
        <v>236</v>
      </c>
      <c r="C246" s="105" t="s">
        <v>242</v>
      </c>
      <c r="D246" s="107">
        <v>24690</v>
      </c>
      <c r="E246" s="107">
        <v>24610</v>
      </c>
      <c r="F246" s="107">
        <v>24500</v>
      </c>
      <c r="G246" s="107">
        <v>24430</v>
      </c>
      <c r="H246" s="107">
        <v>24440</v>
      </c>
      <c r="I246" s="107">
        <v>24330</v>
      </c>
      <c r="J246" s="107">
        <v>24260</v>
      </c>
      <c r="K246" s="107">
        <v>24210</v>
      </c>
      <c r="L246" s="107">
        <v>24200</v>
      </c>
      <c r="M246" s="107">
        <v>24120</v>
      </c>
      <c r="N246" s="107">
        <v>24060</v>
      </c>
      <c r="O246" s="107">
        <v>24000</v>
      </c>
      <c r="P246" s="107">
        <v>24170</v>
      </c>
      <c r="Q246" s="107">
        <v>24230</v>
      </c>
      <c r="R246" s="107">
        <v>24130</v>
      </c>
      <c r="S246" s="107">
        <v>23990</v>
      </c>
      <c r="T246" s="7">
        <v>24100</v>
      </c>
      <c r="U246" s="7">
        <v>24070</v>
      </c>
      <c r="V246" s="7">
        <v>24030</v>
      </c>
    </row>
    <row r="247" spans="1:22" x14ac:dyDescent="0.2">
      <c r="A247" s="36" t="str">
        <f t="shared" si="3"/>
        <v>2371</v>
      </c>
      <c r="B247" s="1">
        <f>VLOOKUP(C247,TabellenBUS!$B$6:$D$386,2,FALSE)</f>
        <v>237</v>
      </c>
      <c r="C247" s="105" t="s">
        <v>243</v>
      </c>
      <c r="D247" s="107">
        <v>14770</v>
      </c>
      <c r="E247" s="107">
        <v>14740</v>
      </c>
      <c r="F247" s="107">
        <v>14740</v>
      </c>
      <c r="G247" s="107">
        <v>14760</v>
      </c>
      <c r="H247" s="107">
        <v>14770</v>
      </c>
      <c r="I247" s="107">
        <v>14810</v>
      </c>
      <c r="J247" s="107">
        <v>14800</v>
      </c>
      <c r="K247" s="107">
        <v>14790</v>
      </c>
      <c r="L247" s="107">
        <v>14820</v>
      </c>
      <c r="M247" s="107">
        <v>14820</v>
      </c>
      <c r="N247" s="107">
        <v>14820</v>
      </c>
      <c r="O247" s="107">
        <v>14860</v>
      </c>
      <c r="P247" s="107">
        <v>15000</v>
      </c>
      <c r="Q247" s="107">
        <v>14970</v>
      </c>
      <c r="R247" s="107">
        <v>14960</v>
      </c>
      <c r="S247" s="107">
        <v>15010</v>
      </c>
      <c r="T247" s="7">
        <v>15090</v>
      </c>
      <c r="U247" s="7">
        <v>15110</v>
      </c>
      <c r="V247" s="7">
        <v>15120</v>
      </c>
    </row>
    <row r="248" spans="1:22" x14ac:dyDescent="0.2">
      <c r="A248" s="36" t="str">
        <f t="shared" si="3"/>
        <v>2381</v>
      </c>
      <c r="B248" s="1">
        <f>VLOOKUP(C248,TabellenBUS!$B$6:$D$386,2,FALSE)</f>
        <v>238</v>
      </c>
      <c r="C248" s="105" t="s">
        <v>244</v>
      </c>
      <c r="D248" s="107">
        <v>20300</v>
      </c>
      <c r="E248" s="107">
        <v>20250</v>
      </c>
      <c r="F248" s="107">
        <v>20120</v>
      </c>
      <c r="G248" s="107">
        <v>20060</v>
      </c>
      <c r="H248" s="107">
        <v>20080</v>
      </c>
      <c r="I248" s="107">
        <v>20080</v>
      </c>
      <c r="J248" s="107">
        <v>20030</v>
      </c>
      <c r="K248" s="107">
        <v>19970</v>
      </c>
      <c r="L248" s="107">
        <v>19970</v>
      </c>
      <c r="M248" s="107">
        <v>19950</v>
      </c>
      <c r="N248" s="107">
        <v>19940</v>
      </c>
      <c r="O248" s="107">
        <v>19890</v>
      </c>
      <c r="P248" s="107">
        <v>19950</v>
      </c>
      <c r="Q248" s="107">
        <v>19930</v>
      </c>
      <c r="R248" s="107">
        <v>19850</v>
      </c>
      <c r="S248" s="107">
        <v>19820</v>
      </c>
      <c r="T248" s="7">
        <v>19900</v>
      </c>
      <c r="U248" s="7">
        <v>19880</v>
      </c>
      <c r="V248" s="7">
        <v>19820</v>
      </c>
    </row>
    <row r="249" spans="1:22" x14ac:dyDescent="0.2">
      <c r="A249" s="36" t="str">
        <f t="shared" si="3"/>
        <v>2391</v>
      </c>
      <c r="B249" s="1">
        <f>VLOOKUP(C249,TabellenBUS!$B$6:$D$386,2,FALSE)</f>
        <v>239</v>
      </c>
      <c r="C249" s="105" t="s">
        <v>245</v>
      </c>
      <c r="D249" s="107">
        <v>11450</v>
      </c>
      <c r="E249" s="107">
        <v>11460</v>
      </c>
      <c r="F249" s="107">
        <v>11390</v>
      </c>
      <c r="G249" s="107">
        <v>11360</v>
      </c>
      <c r="H249" s="107">
        <v>11380</v>
      </c>
      <c r="I249" s="107">
        <v>11410</v>
      </c>
      <c r="J249" s="107">
        <v>11440</v>
      </c>
      <c r="K249" s="107">
        <v>11430</v>
      </c>
      <c r="L249" s="107">
        <v>11450</v>
      </c>
      <c r="M249" s="107">
        <v>11460</v>
      </c>
      <c r="N249" s="107">
        <v>11470</v>
      </c>
      <c r="O249" s="107">
        <v>11440</v>
      </c>
      <c r="P249" s="107">
        <v>11530</v>
      </c>
      <c r="Q249" s="107">
        <v>11530</v>
      </c>
      <c r="R249" s="107">
        <v>11500</v>
      </c>
      <c r="S249" s="107">
        <v>11520</v>
      </c>
      <c r="T249" s="7">
        <v>11570</v>
      </c>
      <c r="U249" s="7">
        <v>11570</v>
      </c>
      <c r="V249" s="7">
        <v>11610</v>
      </c>
    </row>
    <row r="250" spans="1:22" x14ac:dyDescent="0.2">
      <c r="A250" s="36" t="str">
        <f t="shared" si="3"/>
        <v>2401</v>
      </c>
      <c r="B250" s="1">
        <f>VLOOKUP(C250,TabellenBUS!$B$6:$D$386,2,FALSE)</f>
        <v>240</v>
      </c>
      <c r="C250" s="105" t="s">
        <v>246</v>
      </c>
      <c r="D250" s="107">
        <v>10990</v>
      </c>
      <c r="E250" s="107">
        <v>10990</v>
      </c>
      <c r="F250" s="107">
        <v>10960</v>
      </c>
      <c r="G250" s="107">
        <v>10910</v>
      </c>
      <c r="H250" s="107">
        <v>10920</v>
      </c>
      <c r="I250" s="107">
        <v>10890</v>
      </c>
      <c r="J250" s="107">
        <v>10860</v>
      </c>
      <c r="K250" s="107">
        <v>10790</v>
      </c>
      <c r="L250" s="107">
        <v>10970</v>
      </c>
      <c r="M250" s="107">
        <v>10850</v>
      </c>
      <c r="N250" s="107">
        <v>10860</v>
      </c>
      <c r="O250" s="107">
        <v>11080</v>
      </c>
      <c r="P250" s="107">
        <v>11090</v>
      </c>
      <c r="Q250" s="107">
        <v>10920</v>
      </c>
      <c r="R250" s="107">
        <v>10970</v>
      </c>
      <c r="S250" s="107">
        <v>10940</v>
      </c>
      <c r="T250" s="7">
        <v>11030</v>
      </c>
      <c r="U250" s="7">
        <v>11030</v>
      </c>
      <c r="V250" s="7">
        <v>11030</v>
      </c>
    </row>
    <row r="251" spans="1:22" x14ac:dyDescent="0.2">
      <c r="A251" s="36" t="str">
        <f t="shared" si="3"/>
        <v>2411</v>
      </c>
      <c r="B251" s="1">
        <f>VLOOKUP(C251,TabellenBUS!$B$6:$D$386,2,FALSE)</f>
        <v>241</v>
      </c>
      <c r="C251" s="105" t="s">
        <v>247</v>
      </c>
      <c r="D251" s="107">
        <v>5200</v>
      </c>
      <c r="E251" s="107">
        <v>5210</v>
      </c>
      <c r="F251" s="107">
        <v>5180</v>
      </c>
      <c r="G251" s="107">
        <v>5140</v>
      </c>
      <c r="H251" s="107">
        <v>5150</v>
      </c>
      <c r="I251" s="107">
        <v>5160</v>
      </c>
      <c r="J251" s="107">
        <v>5130</v>
      </c>
      <c r="K251" s="107">
        <v>5110</v>
      </c>
      <c r="L251" s="107">
        <v>5130</v>
      </c>
      <c r="M251" s="107">
        <v>5120</v>
      </c>
      <c r="N251" s="107">
        <v>5110</v>
      </c>
      <c r="O251" s="107">
        <v>5120</v>
      </c>
      <c r="P251" s="107">
        <v>5160</v>
      </c>
      <c r="Q251" s="107">
        <v>5120</v>
      </c>
      <c r="R251" s="107">
        <v>5120</v>
      </c>
      <c r="S251" s="107">
        <v>5140</v>
      </c>
      <c r="T251" s="7">
        <v>5160</v>
      </c>
      <c r="U251" s="7">
        <v>5130</v>
      </c>
      <c r="V251" s="7">
        <v>5140</v>
      </c>
    </row>
    <row r="252" spans="1:22" x14ac:dyDescent="0.2">
      <c r="A252" s="36" t="str">
        <f t="shared" si="3"/>
        <v>2421</v>
      </c>
      <c r="B252" s="1">
        <f>VLOOKUP(C252,TabellenBUS!$B$6:$D$386,2,FALSE)</f>
        <v>242</v>
      </c>
      <c r="C252" s="105" t="s">
        <v>248</v>
      </c>
      <c r="D252" s="107">
        <v>19190</v>
      </c>
      <c r="E252" s="107">
        <v>19190</v>
      </c>
      <c r="F252" s="107">
        <v>19050</v>
      </c>
      <c r="G252" s="107">
        <v>19020</v>
      </c>
      <c r="H252" s="107">
        <v>19010</v>
      </c>
      <c r="I252" s="107">
        <v>19010</v>
      </c>
      <c r="J252" s="107">
        <v>18920</v>
      </c>
      <c r="K252" s="107">
        <v>18890</v>
      </c>
      <c r="L252" s="107">
        <v>18910</v>
      </c>
      <c r="M252" s="107">
        <v>18940</v>
      </c>
      <c r="N252" s="107">
        <v>18880</v>
      </c>
      <c r="O252" s="107">
        <v>18870</v>
      </c>
      <c r="P252" s="107">
        <v>18990</v>
      </c>
      <c r="Q252" s="107">
        <v>19000</v>
      </c>
      <c r="R252" s="107">
        <v>18980</v>
      </c>
      <c r="S252" s="107">
        <v>19050</v>
      </c>
      <c r="T252" s="7">
        <v>19150</v>
      </c>
      <c r="U252" s="7">
        <v>19160</v>
      </c>
      <c r="V252" s="7">
        <v>19100</v>
      </c>
    </row>
    <row r="253" spans="1:22" x14ac:dyDescent="0.2">
      <c r="A253" s="36" t="str">
        <f t="shared" si="3"/>
        <v>2431</v>
      </c>
      <c r="B253" s="1">
        <f>VLOOKUP(C253,TabellenBUS!$B$6:$D$386,2,FALSE)</f>
        <v>243</v>
      </c>
      <c r="C253" s="105" t="s">
        <v>249</v>
      </c>
      <c r="D253" s="107">
        <v>34670</v>
      </c>
      <c r="E253" s="107">
        <v>34650</v>
      </c>
      <c r="F253" s="107">
        <v>34560</v>
      </c>
      <c r="G253" s="107">
        <v>34480</v>
      </c>
      <c r="H253" s="107">
        <v>34460</v>
      </c>
      <c r="I253" s="107">
        <v>34480</v>
      </c>
      <c r="J253" s="107">
        <v>34420</v>
      </c>
      <c r="K253" s="107">
        <v>34370</v>
      </c>
      <c r="L253" s="107">
        <v>34350</v>
      </c>
      <c r="M253" s="107">
        <v>34380</v>
      </c>
      <c r="N253" s="107">
        <v>34440</v>
      </c>
      <c r="O253" s="107">
        <v>34410</v>
      </c>
      <c r="P253" s="107">
        <v>34610</v>
      </c>
      <c r="Q253" s="107">
        <v>34670</v>
      </c>
      <c r="R253" s="107">
        <v>34630</v>
      </c>
      <c r="S253" s="107">
        <v>34800</v>
      </c>
      <c r="T253" s="7">
        <v>35050</v>
      </c>
      <c r="U253" s="7">
        <v>35050</v>
      </c>
      <c r="V253" s="7">
        <v>35190</v>
      </c>
    </row>
    <row r="254" spans="1:22" x14ac:dyDescent="0.2">
      <c r="A254" s="36" t="str">
        <f t="shared" si="3"/>
        <v>2441</v>
      </c>
      <c r="B254" s="1">
        <f>VLOOKUP(C254,TabellenBUS!$B$6:$D$386,2,FALSE)</f>
        <v>244</v>
      </c>
      <c r="C254" s="105" t="s">
        <v>250</v>
      </c>
      <c r="D254" s="107">
        <v>16340</v>
      </c>
      <c r="E254" s="107">
        <v>16270</v>
      </c>
      <c r="F254" s="107">
        <v>16210</v>
      </c>
      <c r="G254" s="107">
        <v>16160</v>
      </c>
      <c r="H254" s="107">
        <v>16190</v>
      </c>
      <c r="I254" s="107">
        <v>16160</v>
      </c>
      <c r="J254" s="107">
        <v>16070</v>
      </c>
      <c r="K254" s="107">
        <v>16040</v>
      </c>
      <c r="L254" s="107">
        <v>16050</v>
      </c>
      <c r="M254" s="107">
        <v>16050</v>
      </c>
      <c r="N254" s="107">
        <v>15980</v>
      </c>
      <c r="O254" s="107">
        <v>15970</v>
      </c>
      <c r="P254" s="107">
        <v>16050</v>
      </c>
      <c r="Q254" s="107">
        <v>16070</v>
      </c>
      <c r="R254" s="107">
        <v>16060</v>
      </c>
      <c r="S254" s="107">
        <v>16040</v>
      </c>
      <c r="T254" s="7">
        <v>16020</v>
      </c>
      <c r="U254" s="7">
        <v>16010</v>
      </c>
      <c r="V254" s="7">
        <v>16040</v>
      </c>
    </row>
    <row r="255" spans="1:22" x14ac:dyDescent="0.2">
      <c r="A255" s="36" t="str">
        <f t="shared" si="3"/>
        <v>2451</v>
      </c>
      <c r="B255" s="1">
        <f>VLOOKUP(C255,TabellenBUS!$B$6:$D$386,2,FALSE)</f>
        <v>245</v>
      </c>
      <c r="C255" s="105" t="s">
        <v>251</v>
      </c>
      <c r="D255" s="107">
        <v>5880</v>
      </c>
      <c r="E255" s="107">
        <v>5870</v>
      </c>
      <c r="F255" s="107">
        <v>5860</v>
      </c>
      <c r="G255" s="107">
        <v>5880</v>
      </c>
      <c r="H255" s="107">
        <v>5890</v>
      </c>
      <c r="I255" s="107">
        <v>5880</v>
      </c>
      <c r="J255" s="107">
        <v>5880</v>
      </c>
      <c r="K255" s="107">
        <v>5890</v>
      </c>
      <c r="L255" s="107">
        <v>5940</v>
      </c>
      <c r="M255" s="107">
        <v>6040</v>
      </c>
      <c r="N255" s="107">
        <v>6090</v>
      </c>
      <c r="O255" s="107">
        <v>6130</v>
      </c>
      <c r="P255" s="107">
        <v>6170</v>
      </c>
      <c r="Q255" s="107">
        <v>6170</v>
      </c>
      <c r="R255" s="107">
        <v>6180</v>
      </c>
      <c r="S255" s="107">
        <v>6230</v>
      </c>
      <c r="T255" s="7">
        <v>6280</v>
      </c>
      <c r="U255" s="7">
        <v>6270</v>
      </c>
      <c r="V255" s="7">
        <v>6310</v>
      </c>
    </row>
    <row r="256" spans="1:22" x14ac:dyDescent="0.2">
      <c r="A256" s="36" t="str">
        <f t="shared" si="3"/>
        <v>2461</v>
      </c>
      <c r="B256" s="1">
        <f>VLOOKUP(C256,TabellenBUS!$B$6:$D$386,2,FALSE)</f>
        <v>246</v>
      </c>
      <c r="C256" s="105" t="s">
        <v>252</v>
      </c>
      <c r="D256" s="107">
        <v>7280</v>
      </c>
      <c r="E256" s="107">
        <v>7280</v>
      </c>
      <c r="F256" s="107">
        <v>7280</v>
      </c>
      <c r="G256" s="107">
        <v>7250</v>
      </c>
      <c r="H256" s="107">
        <v>7250</v>
      </c>
      <c r="I256" s="107">
        <v>7230</v>
      </c>
      <c r="J256" s="107">
        <v>7210</v>
      </c>
      <c r="K256" s="107">
        <v>7200</v>
      </c>
      <c r="L256" s="107">
        <v>7210</v>
      </c>
      <c r="M256" s="107">
        <v>7230</v>
      </c>
      <c r="N256" s="107">
        <v>7220</v>
      </c>
      <c r="O256" s="107">
        <v>7250</v>
      </c>
      <c r="P256" s="107">
        <v>7300</v>
      </c>
      <c r="Q256" s="107">
        <v>7320</v>
      </c>
      <c r="R256" s="107">
        <v>7300</v>
      </c>
      <c r="S256" s="107">
        <v>7300</v>
      </c>
      <c r="T256" s="7">
        <v>7330</v>
      </c>
      <c r="U256" s="7">
        <v>7370</v>
      </c>
      <c r="V256" s="7">
        <v>7410</v>
      </c>
    </row>
    <row r="257" spans="1:22" x14ac:dyDescent="0.2">
      <c r="A257" s="36" t="str">
        <f t="shared" si="3"/>
        <v>2471</v>
      </c>
      <c r="B257" s="1">
        <f>VLOOKUP(C257,TabellenBUS!$B$6:$D$386,2,FALSE)</f>
        <v>247</v>
      </c>
      <c r="C257" s="105" t="s">
        <v>253</v>
      </c>
      <c r="D257" s="107">
        <v>18950</v>
      </c>
      <c r="E257" s="107">
        <v>18920</v>
      </c>
      <c r="F257" s="107">
        <v>18890</v>
      </c>
      <c r="G257" s="107">
        <v>18890</v>
      </c>
      <c r="H257" s="107">
        <v>18910</v>
      </c>
      <c r="I257" s="107">
        <v>18890</v>
      </c>
      <c r="J257" s="107">
        <v>18850</v>
      </c>
      <c r="K257" s="107">
        <v>18870</v>
      </c>
      <c r="L257" s="107">
        <v>18890</v>
      </c>
      <c r="M257" s="107">
        <v>18860</v>
      </c>
      <c r="N257" s="107">
        <v>18850</v>
      </c>
      <c r="O257" s="107">
        <v>18870</v>
      </c>
      <c r="P257" s="107">
        <v>18950</v>
      </c>
      <c r="Q257" s="107">
        <v>18940</v>
      </c>
      <c r="R257" s="107">
        <v>18860</v>
      </c>
      <c r="S257" s="107">
        <v>18850</v>
      </c>
      <c r="T257" s="7">
        <v>18940</v>
      </c>
      <c r="U257" s="7">
        <v>18950</v>
      </c>
      <c r="V257" s="7">
        <v>18970</v>
      </c>
    </row>
    <row r="258" spans="1:22" x14ac:dyDescent="0.2">
      <c r="A258" s="36" t="str">
        <f t="shared" si="3"/>
        <v>2481</v>
      </c>
      <c r="B258" s="1">
        <f>VLOOKUP(C258,TabellenBUS!$B$6:$D$386,2,FALSE)</f>
        <v>248</v>
      </c>
      <c r="C258" s="105" t="s">
        <v>254</v>
      </c>
      <c r="D258" s="107">
        <v>55950</v>
      </c>
      <c r="E258" s="107">
        <v>55920</v>
      </c>
      <c r="F258" s="107">
        <v>55920</v>
      </c>
      <c r="G258" s="107">
        <v>55930</v>
      </c>
      <c r="H258" s="107">
        <v>56010</v>
      </c>
      <c r="I258" s="107">
        <v>56000</v>
      </c>
      <c r="J258" s="107">
        <v>55970</v>
      </c>
      <c r="K258" s="107">
        <v>55970</v>
      </c>
      <c r="L258" s="107">
        <v>59080</v>
      </c>
      <c r="M258" s="107">
        <v>59040</v>
      </c>
      <c r="N258" s="107">
        <v>59110</v>
      </c>
      <c r="O258" s="107">
        <v>59110</v>
      </c>
      <c r="P258" s="107">
        <v>59510</v>
      </c>
      <c r="Q258" s="107">
        <v>59650</v>
      </c>
      <c r="R258" s="107">
        <v>59620</v>
      </c>
      <c r="S258" s="107">
        <v>59580</v>
      </c>
      <c r="T258" s="7">
        <v>59910</v>
      </c>
      <c r="U258" s="7">
        <v>59930</v>
      </c>
      <c r="V258" s="7">
        <v>60010</v>
      </c>
    </row>
    <row r="259" spans="1:22" x14ac:dyDescent="0.2">
      <c r="A259" s="36" t="str">
        <f t="shared" si="3"/>
        <v>2491</v>
      </c>
      <c r="B259" s="1">
        <f>VLOOKUP(C259,TabellenBUS!$B$6:$D$386,2,FALSE)</f>
        <v>249</v>
      </c>
      <c r="C259" s="105" t="s">
        <v>255</v>
      </c>
      <c r="D259" s="107">
        <v>15210</v>
      </c>
      <c r="E259" s="107">
        <v>15200</v>
      </c>
      <c r="F259" s="107">
        <v>15190</v>
      </c>
      <c r="G259" s="107">
        <v>15210</v>
      </c>
      <c r="H259" s="107">
        <v>15140</v>
      </c>
      <c r="I259" s="107">
        <v>15150</v>
      </c>
      <c r="J259" s="107">
        <v>15090</v>
      </c>
      <c r="K259" s="107">
        <v>15060</v>
      </c>
      <c r="L259" s="107">
        <v>15090</v>
      </c>
      <c r="M259" s="107">
        <v>15120</v>
      </c>
      <c r="N259" s="107">
        <v>15110</v>
      </c>
      <c r="O259" s="107">
        <v>15120</v>
      </c>
      <c r="P259" s="107">
        <v>15190</v>
      </c>
      <c r="Q259" s="107">
        <v>15180</v>
      </c>
      <c r="R259" s="107">
        <v>15210</v>
      </c>
      <c r="S259" s="107">
        <v>15230</v>
      </c>
      <c r="T259" s="7">
        <v>15350</v>
      </c>
      <c r="U259" s="7">
        <v>15350</v>
      </c>
      <c r="V259" s="7">
        <v>15400</v>
      </c>
    </row>
    <row r="260" spans="1:22" x14ac:dyDescent="0.2">
      <c r="A260" s="36" t="str">
        <f t="shared" si="3"/>
        <v>2501</v>
      </c>
      <c r="B260" s="1">
        <f>VLOOKUP(C260,TabellenBUS!$B$6:$D$386,2,FALSE)</f>
        <v>250</v>
      </c>
      <c r="C260" s="105" t="s">
        <v>256</v>
      </c>
      <c r="D260" s="107">
        <v>25120</v>
      </c>
      <c r="E260" s="107">
        <v>25060</v>
      </c>
      <c r="F260" s="107">
        <v>24940</v>
      </c>
      <c r="G260" s="107">
        <v>24940</v>
      </c>
      <c r="H260" s="107">
        <v>25000</v>
      </c>
      <c r="I260" s="107">
        <v>25020</v>
      </c>
      <c r="J260" s="107">
        <v>24940</v>
      </c>
      <c r="K260" s="107">
        <v>24880</v>
      </c>
      <c r="L260" s="107">
        <v>24920</v>
      </c>
      <c r="M260" s="107">
        <v>24890</v>
      </c>
      <c r="N260" s="107">
        <v>24840</v>
      </c>
      <c r="O260" s="107">
        <v>24920</v>
      </c>
      <c r="P260" s="107">
        <v>25030</v>
      </c>
      <c r="Q260" s="107">
        <v>25080</v>
      </c>
      <c r="R260" s="107">
        <v>24980</v>
      </c>
      <c r="S260" s="107">
        <v>25000</v>
      </c>
      <c r="T260" s="7">
        <v>25160</v>
      </c>
      <c r="U260" s="7">
        <v>25140</v>
      </c>
      <c r="V260" s="7">
        <v>25110</v>
      </c>
    </row>
    <row r="261" spans="1:22" x14ac:dyDescent="0.2">
      <c r="A261" s="36" t="str">
        <f t="shared" si="3"/>
        <v>2511</v>
      </c>
      <c r="B261" s="1">
        <f>VLOOKUP(C261,TabellenBUS!$B$6:$D$386,2,FALSE)</f>
        <v>251</v>
      </c>
      <c r="C261" s="105" t="s">
        <v>257</v>
      </c>
      <c r="D261" s="107">
        <v>8280</v>
      </c>
      <c r="E261" s="107">
        <v>8260</v>
      </c>
      <c r="F261" s="107">
        <v>8280</v>
      </c>
      <c r="G261" s="107">
        <v>8270</v>
      </c>
      <c r="H261" s="107">
        <v>8290</v>
      </c>
      <c r="I261" s="107">
        <v>8310</v>
      </c>
      <c r="J261" s="107">
        <v>8320</v>
      </c>
      <c r="K261" s="107">
        <v>8290</v>
      </c>
      <c r="L261" s="107">
        <v>8300</v>
      </c>
      <c r="M261" s="107">
        <v>8330</v>
      </c>
      <c r="N261" s="107">
        <v>8360</v>
      </c>
      <c r="O261" s="107">
        <v>8360</v>
      </c>
      <c r="P261" s="107">
        <v>8410</v>
      </c>
      <c r="Q261" s="107">
        <v>8370</v>
      </c>
      <c r="R261" s="107">
        <v>8400</v>
      </c>
      <c r="S261" s="107">
        <v>8420</v>
      </c>
      <c r="T261" s="7">
        <v>8460</v>
      </c>
      <c r="U261" s="7">
        <v>8470</v>
      </c>
      <c r="V261" s="7">
        <v>8490</v>
      </c>
    </row>
    <row r="262" spans="1:22" x14ac:dyDescent="0.2">
      <c r="A262" s="36" t="str">
        <f t="shared" ref="A262:A323" si="4">CONCATENATE(B262,1)</f>
        <v>2521</v>
      </c>
      <c r="B262" s="1">
        <f>VLOOKUP(C262,TabellenBUS!$B$6:$D$386,2,FALSE)</f>
        <v>252</v>
      </c>
      <c r="C262" s="105" t="s">
        <v>258</v>
      </c>
      <c r="D262" s="107">
        <v>6290</v>
      </c>
      <c r="E262" s="107">
        <v>6300</v>
      </c>
      <c r="F262" s="107">
        <v>6260</v>
      </c>
      <c r="G262" s="107">
        <v>6250</v>
      </c>
      <c r="H262" s="107">
        <v>6260</v>
      </c>
      <c r="I262" s="107">
        <v>6260</v>
      </c>
      <c r="J262" s="107">
        <v>6260</v>
      </c>
      <c r="K262" s="107">
        <v>6260</v>
      </c>
      <c r="L262" s="107">
        <v>6280</v>
      </c>
      <c r="M262" s="107">
        <v>6310</v>
      </c>
      <c r="N262" s="107">
        <v>6310</v>
      </c>
      <c r="O262" s="107">
        <v>6330</v>
      </c>
      <c r="P262" s="107">
        <v>6400</v>
      </c>
      <c r="Q262" s="107">
        <v>6400</v>
      </c>
      <c r="R262" s="107">
        <v>6420</v>
      </c>
      <c r="S262" s="107">
        <v>6420</v>
      </c>
      <c r="T262" s="7">
        <v>6450</v>
      </c>
      <c r="U262" s="7">
        <v>6460</v>
      </c>
      <c r="V262" s="7">
        <v>6450</v>
      </c>
    </row>
    <row r="263" spans="1:22" x14ac:dyDescent="0.2">
      <c r="A263" s="36" t="str">
        <f t="shared" si="4"/>
        <v>2531</v>
      </c>
      <c r="B263" s="1">
        <f>VLOOKUP(C263,TabellenBUS!$B$6:$D$386,2,FALSE)</f>
        <v>253</v>
      </c>
      <c r="C263" s="105" t="s">
        <v>259</v>
      </c>
      <c r="D263" s="107">
        <v>30210</v>
      </c>
      <c r="E263" s="107">
        <v>30200</v>
      </c>
      <c r="F263" s="107">
        <v>30190</v>
      </c>
      <c r="G263" s="107">
        <v>30170</v>
      </c>
      <c r="H263" s="107">
        <v>30220</v>
      </c>
      <c r="I263" s="107">
        <v>30170</v>
      </c>
      <c r="J263" s="107">
        <v>30130</v>
      </c>
      <c r="K263" s="107">
        <v>30150</v>
      </c>
      <c r="L263" s="107">
        <v>30150</v>
      </c>
      <c r="M263" s="107">
        <v>30100</v>
      </c>
      <c r="N263" s="107">
        <v>30120</v>
      </c>
      <c r="O263" s="107">
        <v>30170</v>
      </c>
      <c r="P263" s="107">
        <v>30320</v>
      </c>
      <c r="Q263" s="107">
        <v>30380</v>
      </c>
      <c r="R263" s="107">
        <v>30470</v>
      </c>
      <c r="S263" s="107">
        <v>30490</v>
      </c>
      <c r="T263" s="7">
        <v>30610</v>
      </c>
      <c r="U263" s="7">
        <v>30610</v>
      </c>
      <c r="V263" s="7">
        <v>30630</v>
      </c>
    </row>
    <row r="264" spans="1:22" x14ac:dyDescent="0.2">
      <c r="A264" s="36" t="str">
        <f t="shared" si="4"/>
        <v>2541</v>
      </c>
      <c r="B264" s="1">
        <f>VLOOKUP(C264,TabellenBUS!$B$6:$D$386,2,FALSE)</f>
        <v>254</v>
      </c>
      <c r="C264" s="105" t="s">
        <v>260</v>
      </c>
      <c r="D264" s="107">
        <v>20290</v>
      </c>
      <c r="E264" s="107">
        <v>20260</v>
      </c>
      <c r="F264" s="107">
        <v>20220</v>
      </c>
      <c r="G264" s="107">
        <v>20210</v>
      </c>
      <c r="H264" s="107">
        <v>20240</v>
      </c>
      <c r="I264" s="107">
        <v>20240</v>
      </c>
      <c r="J264" s="107">
        <v>20170</v>
      </c>
      <c r="K264" s="107">
        <v>20150</v>
      </c>
      <c r="L264" s="107">
        <v>20160</v>
      </c>
      <c r="M264" s="107">
        <v>20140</v>
      </c>
      <c r="N264" s="107">
        <v>20150</v>
      </c>
      <c r="O264" s="107">
        <v>20180</v>
      </c>
      <c r="P264" s="107">
        <v>20260</v>
      </c>
      <c r="Q264" s="107">
        <v>20220</v>
      </c>
      <c r="R264" s="107">
        <v>20210</v>
      </c>
      <c r="S264" s="107">
        <v>20260</v>
      </c>
      <c r="T264" s="7">
        <v>20280</v>
      </c>
      <c r="U264" s="7">
        <v>20320</v>
      </c>
      <c r="V264" s="7">
        <v>20280</v>
      </c>
    </row>
    <row r="265" spans="1:22" x14ac:dyDescent="0.2">
      <c r="A265" s="36" t="str">
        <f t="shared" si="4"/>
        <v>2551</v>
      </c>
      <c r="B265" s="1">
        <f>VLOOKUP(C265,TabellenBUS!$B$6:$D$386,2,FALSE)</f>
        <v>255</v>
      </c>
      <c r="C265" s="105" t="s">
        <v>261</v>
      </c>
      <c r="D265" s="107">
        <v>28510</v>
      </c>
      <c r="E265" s="107">
        <v>28560</v>
      </c>
      <c r="F265" s="107">
        <v>28500</v>
      </c>
      <c r="G265" s="107">
        <v>28450</v>
      </c>
      <c r="H265" s="107">
        <v>28520</v>
      </c>
      <c r="I265" s="107">
        <v>28520</v>
      </c>
      <c r="J265" s="107">
        <v>28490</v>
      </c>
      <c r="K265" s="107">
        <v>28450</v>
      </c>
      <c r="L265" s="107">
        <v>28480</v>
      </c>
      <c r="M265" s="107">
        <v>28350</v>
      </c>
      <c r="N265" s="107">
        <v>28220</v>
      </c>
      <c r="O265" s="107">
        <v>28170</v>
      </c>
      <c r="P265" s="107">
        <v>28320</v>
      </c>
      <c r="Q265" s="107">
        <v>28300</v>
      </c>
      <c r="R265" s="107">
        <v>28180</v>
      </c>
      <c r="S265" s="107">
        <v>28130</v>
      </c>
      <c r="T265" s="7">
        <v>28230</v>
      </c>
      <c r="U265" s="7">
        <v>28200</v>
      </c>
      <c r="V265" s="7">
        <v>28170</v>
      </c>
    </row>
    <row r="266" spans="1:22" x14ac:dyDescent="0.2">
      <c r="A266" s="36" t="str">
        <f t="shared" si="4"/>
        <v>2561</v>
      </c>
      <c r="B266" s="1">
        <f>VLOOKUP(C266,TabellenBUS!$B$6:$D$386,2,FALSE)</f>
        <v>256</v>
      </c>
      <c r="C266" s="105" t="s">
        <v>262</v>
      </c>
      <c r="D266" s="107">
        <v>8320</v>
      </c>
      <c r="E266" s="107">
        <v>8280</v>
      </c>
      <c r="F266" s="107">
        <v>8220</v>
      </c>
      <c r="G266" s="107">
        <v>8190</v>
      </c>
      <c r="H266" s="107">
        <v>8200</v>
      </c>
      <c r="I266" s="107">
        <v>8160</v>
      </c>
      <c r="J266" s="107">
        <v>8110</v>
      </c>
      <c r="K266" s="107">
        <v>8170</v>
      </c>
      <c r="L266" s="107">
        <v>8190</v>
      </c>
      <c r="M266" s="107">
        <v>8150</v>
      </c>
      <c r="N266" s="107">
        <v>8160</v>
      </c>
      <c r="O266" s="107">
        <v>8180</v>
      </c>
      <c r="P266" s="107">
        <v>8210</v>
      </c>
      <c r="Q266" s="107">
        <v>8180</v>
      </c>
      <c r="R266" s="107">
        <v>8100</v>
      </c>
      <c r="S266" s="107">
        <v>8020</v>
      </c>
      <c r="T266" s="7">
        <v>8030</v>
      </c>
      <c r="U266" s="7">
        <v>7940</v>
      </c>
      <c r="V266" s="7">
        <v>7890</v>
      </c>
    </row>
    <row r="267" spans="1:22" x14ac:dyDescent="0.2">
      <c r="A267" s="36" t="str">
        <f t="shared" si="4"/>
        <v>2571</v>
      </c>
      <c r="B267" s="1">
        <f>VLOOKUP(C267,TabellenBUS!$B$6:$D$386,2,FALSE)</f>
        <v>257</v>
      </c>
      <c r="C267" s="105" t="s">
        <v>263</v>
      </c>
      <c r="D267" s="107">
        <v>32680</v>
      </c>
      <c r="E267" s="107">
        <v>32780</v>
      </c>
      <c r="F267" s="107">
        <v>32970</v>
      </c>
      <c r="G267" s="107">
        <v>33000</v>
      </c>
      <c r="H267" s="107">
        <v>33010</v>
      </c>
      <c r="I267" s="107">
        <v>33060</v>
      </c>
      <c r="J267" s="107">
        <v>33090</v>
      </c>
      <c r="K267" s="107">
        <v>33100</v>
      </c>
      <c r="L267" s="107">
        <v>33250</v>
      </c>
      <c r="M267" s="107">
        <v>33240</v>
      </c>
      <c r="N267" s="107">
        <v>33390</v>
      </c>
      <c r="O267" s="107">
        <v>33650</v>
      </c>
      <c r="P267" s="107">
        <v>33890</v>
      </c>
      <c r="Q267" s="107">
        <v>34050</v>
      </c>
      <c r="R267" s="107">
        <v>34240</v>
      </c>
      <c r="S267" s="107">
        <v>34420</v>
      </c>
      <c r="T267" s="7">
        <v>34630</v>
      </c>
      <c r="U267" s="7">
        <v>34840</v>
      </c>
      <c r="V267" s="7">
        <v>35070</v>
      </c>
    </row>
    <row r="268" spans="1:22" x14ac:dyDescent="0.2">
      <c r="A268" s="36" t="str">
        <f t="shared" si="4"/>
        <v>2581</v>
      </c>
      <c r="B268" s="1">
        <f>VLOOKUP(C268,TabellenBUS!$B$6:$D$386,2,FALSE)</f>
        <v>258</v>
      </c>
      <c r="C268" s="105" t="s">
        <v>264</v>
      </c>
      <c r="D268" s="107">
        <v>53000</v>
      </c>
      <c r="E268" s="107">
        <v>52920</v>
      </c>
      <c r="F268" s="107">
        <v>52940</v>
      </c>
      <c r="G268" s="107">
        <v>52930</v>
      </c>
      <c r="H268" s="107">
        <v>52940</v>
      </c>
      <c r="I268" s="107">
        <v>52940</v>
      </c>
      <c r="J268" s="107">
        <v>52880</v>
      </c>
      <c r="K268" s="107">
        <v>52840</v>
      </c>
      <c r="L268" s="107">
        <v>52970</v>
      </c>
      <c r="M268" s="107">
        <v>52940</v>
      </c>
      <c r="N268" s="107">
        <v>52990</v>
      </c>
      <c r="O268" s="107">
        <v>52980</v>
      </c>
      <c r="P268" s="107">
        <v>53280</v>
      </c>
      <c r="Q268" s="107">
        <v>53160</v>
      </c>
      <c r="R268" s="107">
        <v>53150</v>
      </c>
      <c r="S268" s="107">
        <v>53130</v>
      </c>
      <c r="T268" s="7">
        <v>53300</v>
      </c>
      <c r="U268" s="7">
        <v>53270</v>
      </c>
      <c r="V268" s="7">
        <v>53340</v>
      </c>
    </row>
    <row r="269" spans="1:22" x14ac:dyDescent="0.2">
      <c r="A269" s="36" t="str">
        <f t="shared" si="4"/>
        <v>2591</v>
      </c>
      <c r="B269" s="1">
        <f>VLOOKUP(C269,TabellenBUS!$B$6:$D$386,2,FALSE)</f>
        <v>259</v>
      </c>
      <c r="C269" s="105" t="s">
        <v>265</v>
      </c>
      <c r="D269" s="107">
        <v>15240</v>
      </c>
      <c r="E269" s="107">
        <v>15200</v>
      </c>
      <c r="F269" s="107">
        <v>15140</v>
      </c>
      <c r="G269" s="107">
        <v>15120</v>
      </c>
      <c r="H269" s="107">
        <v>15270</v>
      </c>
      <c r="I269" s="107">
        <v>15380</v>
      </c>
      <c r="J269" s="107">
        <v>15350</v>
      </c>
      <c r="K269" s="107">
        <v>15440</v>
      </c>
      <c r="L269" s="107">
        <v>15570</v>
      </c>
      <c r="M269" s="107">
        <v>15510</v>
      </c>
      <c r="N269" s="107">
        <v>15470</v>
      </c>
      <c r="O269" s="107">
        <v>15470</v>
      </c>
      <c r="P269" s="107">
        <v>15470</v>
      </c>
      <c r="Q269" s="107">
        <v>15440</v>
      </c>
      <c r="R269" s="107">
        <v>15520</v>
      </c>
      <c r="S269" s="107">
        <v>15440</v>
      </c>
      <c r="T269" s="7">
        <v>15470</v>
      </c>
      <c r="U269" s="7">
        <v>15450</v>
      </c>
      <c r="V269" s="7">
        <v>15460</v>
      </c>
    </row>
    <row r="270" spans="1:22" x14ac:dyDescent="0.2">
      <c r="A270" s="36" t="str">
        <f t="shared" si="4"/>
        <v>2601</v>
      </c>
      <c r="B270" s="1">
        <f>VLOOKUP(C270,TabellenBUS!$B$6:$D$386,2,FALSE)</f>
        <v>260</v>
      </c>
      <c r="C270" s="105" t="s">
        <v>266</v>
      </c>
      <c r="D270" s="107">
        <v>23470</v>
      </c>
      <c r="E270" s="107">
        <v>23450</v>
      </c>
      <c r="F270" s="107">
        <v>23410</v>
      </c>
      <c r="G270" s="107">
        <v>23390</v>
      </c>
      <c r="H270" s="107">
        <v>23390</v>
      </c>
      <c r="I270" s="107">
        <v>23400</v>
      </c>
      <c r="J270" s="107">
        <v>23360</v>
      </c>
      <c r="K270" s="107">
        <v>23350</v>
      </c>
      <c r="L270" s="107">
        <v>23340</v>
      </c>
      <c r="M270" s="107">
        <v>23360</v>
      </c>
      <c r="N270" s="107">
        <v>23330</v>
      </c>
      <c r="O270" s="107">
        <v>23310</v>
      </c>
      <c r="P270" s="107">
        <v>23500</v>
      </c>
      <c r="Q270" s="107">
        <v>23510</v>
      </c>
      <c r="R270" s="107">
        <v>23500</v>
      </c>
      <c r="S270" s="107">
        <v>23530</v>
      </c>
      <c r="T270" s="7">
        <v>23720</v>
      </c>
      <c r="U270" s="7">
        <v>23760</v>
      </c>
      <c r="V270" s="7">
        <v>23750</v>
      </c>
    </row>
    <row r="271" spans="1:22" x14ac:dyDescent="0.2">
      <c r="A271" s="36" t="str">
        <f t="shared" si="4"/>
        <v>2611</v>
      </c>
      <c r="B271" s="1">
        <f>VLOOKUP(C271,TabellenBUS!$B$6:$D$386,2,FALSE)</f>
        <v>261</v>
      </c>
      <c r="C271" s="105" t="s">
        <v>267</v>
      </c>
      <c r="D271" s="107">
        <v>13590</v>
      </c>
      <c r="E271" s="107">
        <v>13570</v>
      </c>
      <c r="F271" s="107">
        <v>13540</v>
      </c>
      <c r="G271" s="107">
        <v>13620</v>
      </c>
      <c r="H271" s="107">
        <v>13630</v>
      </c>
      <c r="I271" s="107">
        <v>13670</v>
      </c>
      <c r="J271" s="107">
        <v>13680</v>
      </c>
      <c r="K271" s="107">
        <v>13680</v>
      </c>
      <c r="L271" s="107">
        <v>13730</v>
      </c>
      <c r="M271" s="107">
        <v>13770</v>
      </c>
      <c r="N271" s="107">
        <v>13830</v>
      </c>
      <c r="O271" s="107">
        <v>13840</v>
      </c>
      <c r="P271" s="107">
        <v>13980</v>
      </c>
      <c r="Q271" s="107">
        <v>13990</v>
      </c>
      <c r="R271" s="107">
        <v>13960</v>
      </c>
      <c r="S271" s="107">
        <v>14000</v>
      </c>
      <c r="T271" s="7">
        <v>14060</v>
      </c>
      <c r="U271" s="7">
        <v>14080</v>
      </c>
      <c r="V271" s="7">
        <v>14100</v>
      </c>
    </row>
    <row r="272" spans="1:22" x14ac:dyDescent="0.2">
      <c r="A272" s="36" t="str">
        <f t="shared" si="4"/>
        <v>2621</v>
      </c>
      <c r="B272" s="1">
        <f>VLOOKUP(C272,TabellenBUS!$B$6:$D$386,2,FALSE)</f>
        <v>262</v>
      </c>
      <c r="C272" s="105" t="s">
        <v>268</v>
      </c>
      <c r="D272" s="107">
        <v>18920</v>
      </c>
      <c r="E272" s="107">
        <v>18840</v>
      </c>
      <c r="F272" s="107">
        <v>18800</v>
      </c>
      <c r="G272" s="107">
        <v>18740</v>
      </c>
      <c r="H272" s="107">
        <v>18730</v>
      </c>
      <c r="I272" s="107">
        <v>18620</v>
      </c>
      <c r="J272" s="107">
        <v>18620</v>
      </c>
      <c r="K272" s="107">
        <v>18580</v>
      </c>
      <c r="L272" s="107">
        <v>18560</v>
      </c>
      <c r="M272" s="107">
        <v>18540</v>
      </c>
      <c r="N272" s="107">
        <v>18530</v>
      </c>
      <c r="O272" s="107">
        <v>18450</v>
      </c>
      <c r="P272" s="107">
        <v>18500</v>
      </c>
      <c r="Q272" s="107">
        <v>18450</v>
      </c>
      <c r="R272" s="107">
        <v>18540</v>
      </c>
      <c r="S272" s="107">
        <v>18580</v>
      </c>
      <c r="T272" s="7">
        <v>18680</v>
      </c>
      <c r="U272" s="7">
        <v>18650</v>
      </c>
      <c r="V272" s="7">
        <v>18640</v>
      </c>
    </row>
    <row r="273" spans="1:22" x14ac:dyDescent="0.2">
      <c r="A273" s="36" t="str">
        <f t="shared" si="4"/>
        <v>2631</v>
      </c>
      <c r="B273" s="1">
        <f>VLOOKUP(C273,TabellenBUS!$B$6:$D$386,2,FALSE)</f>
        <v>263</v>
      </c>
      <c r="C273" s="105" t="s">
        <v>269</v>
      </c>
      <c r="D273" s="107">
        <v>3140</v>
      </c>
      <c r="E273" s="107">
        <v>3130</v>
      </c>
      <c r="F273" s="107">
        <v>3130</v>
      </c>
      <c r="G273" s="107">
        <v>3120</v>
      </c>
      <c r="H273" s="107">
        <v>3110</v>
      </c>
      <c r="I273" s="107">
        <v>3120</v>
      </c>
      <c r="J273" s="107">
        <v>3130</v>
      </c>
      <c r="K273" s="107">
        <v>3120</v>
      </c>
      <c r="L273" s="107">
        <v>3140</v>
      </c>
      <c r="M273" s="107">
        <v>3150</v>
      </c>
      <c r="N273" s="107">
        <v>3170</v>
      </c>
      <c r="O273" s="107">
        <v>3190</v>
      </c>
      <c r="P273" s="107">
        <v>3210</v>
      </c>
      <c r="Q273" s="107">
        <v>3190</v>
      </c>
      <c r="R273" s="107">
        <v>3230</v>
      </c>
      <c r="S273" s="107">
        <v>3240</v>
      </c>
      <c r="T273" s="7">
        <v>3270</v>
      </c>
      <c r="U273" s="7">
        <v>3300</v>
      </c>
      <c r="V273" s="7">
        <v>3340</v>
      </c>
    </row>
    <row r="274" spans="1:22" x14ac:dyDescent="0.2">
      <c r="A274" s="36" t="str">
        <f t="shared" si="4"/>
        <v>2641</v>
      </c>
      <c r="B274" s="1">
        <f>VLOOKUP(C274,TabellenBUS!$B$6:$D$386,2,FALSE)</f>
        <v>264</v>
      </c>
      <c r="C274" s="105" t="s">
        <v>270</v>
      </c>
      <c r="D274" s="107">
        <v>8610</v>
      </c>
      <c r="E274" s="107">
        <v>8590</v>
      </c>
      <c r="F274" s="107">
        <v>8550</v>
      </c>
      <c r="G274" s="107">
        <v>8530</v>
      </c>
      <c r="H274" s="107">
        <v>8580</v>
      </c>
      <c r="I274" s="107">
        <v>8590</v>
      </c>
      <c r="J274" s="107">
        <v>8580</v>
      </c>
      <c r="K274" s="107">
        <v>8530</v>
      </c>
      <c r="L274" s="107">
        <v>8530</v>
      </c>
      <c r="M274" s="107">
        <v>8540</v>
      </c>
      <c r="N274" s="107">
        <v>8520</v>
      </c>
      <c r="O274" s="107">
        <v>8500</v>
      </c>
      <c r="P274" s="107">
        <v>8560</v>
      </c>
      <c r="Q274" s="107">
        <v>8550</v>
      </c>
      <c r="R274" s="107">
        <v>8530</v>
      </c>
      <c r="S274" s="107">
        <v>8550</v>
      </c>
      <c r="T274" s="7">
        <v>8590</v>
      </c>
      <c r="U274" s="7">
        <v>8560</v>
      </c>
      <c r="V274" s="7">
        <v>8570</v>
      </c>
    </row>
    <row r="275" spans="1:22" x14ac:dyDescent="0.2">
      <c r="A275" s="36" t="str">
        <f t="shared" si="4"/>
        <v>2651</v>
      </c>
      <c r="B275" s="1">
        <f>VLOOKUP(C275,TabellenBUS!$B$6:$D$386,2,FALSE)</f>
        <v>265</v>
      </c>
      <c r="C275" s="105" t="s">
        <v>271</v>
      </c>
      <c r="D275" s="107">
        <v>26460</v>
      </c>
      <c r="E275" s="107">
        <v>26490</v>
      </c>
      <c r="F275" s="107">
        <v>26480</v>
      </c>
      <c r="G275" s="107">
        <v>26460</v>
      </c>
      <c r="H275" s="107">
        <v>26410</v>
      </c>
      <c r="I275" s="107">
        <v>26480</v>
      </c>
      <c r="J275" s="107">
        <v>26440</v>
      </c>
      <c r="K275" s="107">
        <v>26400</v>
      </c>
      <c r="L275" s="107">
        <v>26420</v>
      </c>
      <c r="M275" s="107">
        <v>26550</v>
      </c>
      <c r="N275" s="107">
        <v>26540</v>
      </c>
      <c r="O275" s="107">
        <v>26610</v>
      </c>
      <c r="P275" s="107">
        <v>26760</v>
      </c>
      <c r="Q275" s="107">
        <v>26730</v>
      </c>
      <c r="R275" s="107">
        <v>26670</v>
      </c>
      <c r="S275" s="107">
        <v>26550</v>
      </c>
      <c r="T275" s="7">
        <v>26620</v>
      </c>
      <c r="U275" s="7">
        <v>26560</v>
      </c>
      <c r="V275" s="7">
        <v>26490</v>
      </c>
    </row>
    <row r="276" spans="1:22" x14ac:dyDescent="0.2">
      <c r="A276" s="36" t="str">
        <f t="shared" si="4"/>
        <v>2661</v>
      </c>
      <c r="B276" s="1">
        <f>VLOOKUP(C276,TabellenBUS!$B$6:$D$386,2,FALSE)</f>
        <v>266</v>
      </c>
      <c r="C276" s="105" t="s">
        <v>272</v>
      </c>
      <c r="D276" s="107">
        <v>11690</v>
      </c>
      <c r="E276" s="107">
        <v>11700</v>
      </c>
      <c r="F276" s="107">
        <v>11690</v>
      </c>
      <c r="G276" s="107">
        <v>11720</v>
      </c>
      <c r="H276" s="107">
        <v>11720</v>
      </c>
      <c r="I276" s="107">
        <v>11750</v>
      </c>
      <c r="J276" s="107">
        <v>11740</v>
      </c>
      <c r="K276" s="107">
        <v>11800</v>
      </c>
      <c r="L276" s="107">
        <v>11810</v>
      </c>
      <c r="M276" s="107">
        <v>11780</v>
      </c>
      <c r="N276" s="107">
        <v>11770</v>
      </c>
      <c r="O276" s="107">
        <v>11860</v>
      </c>
      <c r="P276" s="107">
        <v>11930</v>
      </c>
      <c r="Q276" s="107">
        <v>11960</v>
      </c>
      <c r="R276" s="107">
        <v>12020</v>
      </c>
      <c r="S276" s="107">
        <v>12010</v>
      </c>
      <c r="T276" s="7">
        <v>12100</v>
      </c>
      <c r="U276" s="7">
        <v>12130</v>
      </c>
      <c r="V276" s="7">
        <v>12170</v>
      </c>
    </row>
    <row r="277" spans="1:22" x14ac:dyDescent="0.2">
      <c r="A277" s="36" t="str">
        <f t="shared" si="4"/>
        <v>2671</v>
      </c>
      <c r="B277" s="1">
        <f>VLOOKUP(C277,TabellenBUS!$B$6:$D$386,2,FALSE)</f>
        <v>267</v>
      </c>
      <c r="C277" s="105" t="s">
        <v>273</v>
      </c>
      <c r="D277" s="107">
        <v>28490</v>
      </c>
      <c r="E277" s="107">
        <v>28400</v>
      </c>
      <c r="F277" s="107">
        <v>28370</v>
      </c>
      <c r="G277" s="107">
        <v>28300</v>
      </c>
      <c r="H277" s="107">
        <v>28260</v>
      </c>
      <c r="I277" s="107">
        <v>28200</v>
      </c>
      <c r="J277" s="107">
        <v>28100</v>
      </c>
      <c r="K277" s="107">
        <v>28070</v>
      </c>
      <c r="L277" s="107">
        <v>27990</v>
      </c>
      <c r="M277" s="107">
        <v>27890</v>
      </c>
      <c r="N277" s="107">
        <v>27830</v>
      </c>
      <c r="O277" s="107">
        <v>27860</v>
      </c>
      <c r="P277" s="107">
        <v>27980</v>
      </c>
      <c r="Q277" s="107">
        <v>27990</v>
      </c>
      <c r="R277" s="107">
        <v>28000</v>
      </c>
      <c r="S277" s="107">
        <v>28090</v>
      </c>
      <c r="T277" s="7">
        <v>28280</v>
      </c>
      <c r="U277" s="7">
        <v>28350</v>
      </c>
      <c r="V277" s="7">
        <v>28420</v>
      </c>
    </row>
    <row r="278" spans="1:22" x14ac:dyDescent="0.2">
      <c r="A278" s="36" t="e">
        <f t="shared" si="4"/>
        <v>#N/A</v>
      </c>
      <c r="B278" s="1" t="e">
        <f>VLOOKUP(C278,TabellenBUS!$B$6:$D$386,2,FALSE)</f>
        <v>#N/A</v>
      </c>
      <c r="C278" s="105" t="s">
        <v>274</v>
      </c>
      <c r="D278" s="107">
        <v>7260</v>
      </c>
      <c r="E278" s="107">
        <v>7230</v>
      </c>
      <c r="F278" s="107">
        <v>7220</v>
      </c>
      <c r="G278" s="107">
        <v>7180</v>
      </c>
      <c r="H278" s="107">
        <v>7210</v>
      </c>
      <c r="I278" s="107">
        <v>7210</v>
      </c>
      <c r="J278" s="107">
        <v>7170</v>
      </c>
      <c r="K278" s="107">
        <v>7160</v>
      </c>
      <c r="L278" s="107">
        <v>7150</v>
      </c>
      <c r="M278" s="107">
        <v>7120</v>
      </c>
      <c r="N278" s="107">
        <v>7090</v>
      </c>
      <c r="O278" s="107">
        <v>7070</v>
      </c>
      <c r="P278" s="107">
        <v>7090</v>
      </c>
      <c r="Q278" s="107">
        <v>7070</v>
      </c>
      <c r="R278" s="107">
        <v>7050</v>
      </c>
      <c r="S278" s="107">
        <v>7060</v>
      </c>
      <c r="T278" s="7">
        <v>7090</v>
      </c>
      <c r="U278" s="7">
        <v>7090</v>
      </c>
      <c r="V278" s="7">
        <v>7090</v>
      </c>
    </row>
    <row r="279" spans="1:22" x14ac:dyDescent="0.2">
      <c r="A279" s="36" t="str">
        <f t="shared" si="4"/>
        <v>2681</v>
      </c>
      <c r="B279" s="1">
        <f>VLOOKUP(C279,TabellenBUS!$B$6:$D$386,2,FALSE)</f>
        <v>268</v>
      </c>
      <c r="C279" s="105" t="s">
        <v>275</v>
      </c>
      <c r="D279" s="107">
        <v>23300</v>
      </c>
      <c r="E279" s="107">
        <v>23300</v>
      </c>
      <c r="F279" s="107">
        <v>23250</v>
      </c>
      <c r="G279" s="107">
        <v>23220</v>
      </c>
      <c r="H279" s="107">
        <v>23250</v>
      </c>
      <c r="I279" s="107">
        <v>23290</v>
      </c>
      <c r="J279" s="107">
        <v>23310</v>
      </c>
      <c r="K279" s="107">
        <v>23320</v>
      </c>
      <c r="L279" s="107">
        <v>23370</v>
      </c>
      <c r="M279" s="107">
        <v>23370</v>
      </c>
      <c r="N279" s="107">
        <v>23340</v>
      </c>
      <c r="O279" s="107">
        <v>23380</v>
      </c>
      <c r="P279" s="107">
        <v>23510</v>
      </c>
      <c r="Q279" s="107">
        <v>23530</v>
      </c>
      <c r="R279" s="107">
        <v>23510</v>
      </c>
      <c r="S279" s="107">
        <v>23560</v>
      </c>
      <c r="T279" s="7">
        <v>23700</v>
      </c>
      <c r="U279" s="7">
        <v>23700</v>
      </c>
      <c r="V279" s="7">
        <v>23700</v>
      </c>
    </row>
    <row r="280" spans="1:22" x14ac:dyDescent="0.2">
      <c r="A280" s="36" t="e">
        <f t="shared" si="4"/>
        <v>#N/A</v>
      </c>
      <c r="B280" s="1" t="e">
        <f>VLOOKUP(C280,TabellenBUS!$B$6:$D$386,2,FALSE)</f>
        <v>#N/A</v>
      </c>
      <c r="C280" s="105" t="s">
        <v>276</v>
      </c>
      <c r="D280" s="107">
        <v>30110</v>
      </c>
      <c r="E280" s="107">
        <v>30040</v>
      </c>
      <c r="F280" s="107">
        <v>30000</v>
      </c>
      <c r="G280" s="107">
        <v>29990</v>
      </c>
      <c r="H280" s="107">
        <v>30010</v>
      </c>
      <c r="I280" s="107">
        <v>30030</v>
      </c>
      <c r="J280" s="107">
        <v>30180</v>
      </c>
      <c r="K280" s="107">
        <v>30230</v>
      </c>
      <c r="L280" s="107">
        <v>30380</v>
      </c>
      <c r="M280" s="107">
        <v>30500</v>
      </c>
      <c r="N280" s="107">
        <v>30710</v>
      </c>
      <c r="O280" s="107">
        <v>31020</v>
      </c>
      <c r="P280" s="107">
        <v>31360</v>
      </c>
      <c r="Q280" s="107">
        <v>31530</v>
      </c>
      <c r="R280" s="107">
        <v>31910</v>
      </c>
      <c r="S280" s="107">
        <v>32130</v>
      </c>
      <c r="T280" s="7">
        <v>32380</v>
      </c>
      <c r="U280" s="7">
        <v>32450</v>
      </c>
      <c r="V280" s="7">
        <v>32650</v>
      </c>
    </row>
    <row r="281" spans="1:22" x14ac:dyDescent="0.2">
      <c r="A281" s="36" t="str">
        <f t="shared" si="4"/>
        <v>2701</v>
      </c>
      <c r="B281" s="1">
        <f>VLOOKUP(C281,TabellenBUS!$B$6:$D$386,2,FALSE)</f>
        <v>270</v>
      </c>
      <c r="C281" s="105" t="s">
        <v>277</v>
      </c>
      <c r="D281" s="107">
        <v>13530</v>
      </c>
      <c r="E281" s="107">
        <v>13460</v>
      </c>
      <c r="F281" s="107">
        <v>13410</v>
      </c>
      <c r="G281" s="107">
        <v>13330</v>
      </c>
      <c r="H281" s="107">
        <v>13290</v>
      </c>
      <c r="I281" s="107">
        <v>13250</v>
      </c>
      <c r="J281" s="107">
        <v>13180</v>
      </c>
      <c r="K281" s="107">
        <v>13110</v>
      </c>
      <c r="L281" s="107">
        <v>13150</v>
      </c>
      <c r="M281" s="107">
        <v>13120</v>
      </c>
      <c r="N281" s="107">
        <v>13090</v>
      </c>
      <c r="O281" s="107">
        <v>13050</v>
      </c>
      <c r="P281" s="107">
        <v>13100</v>
      </c>
      <c r="Q281" s="107">
        <v>13100</v>
      </c>
      <c r="R281" s="107">
        <v>13040</v>
      </c>
      <c r="S281" s="107">
        <v>13040</v>
      </c>
      <c r="T281" s="7">
        <v>13100</v>
      </c>
      <c r="U281" s="7">
        <v>13070</v>
      </c>
      <c r="V281" s="7">
        <v>13070</v>
      </c>
    </row>
    <row r="282" spans="1:22" x14ac:dyDescent="0.2">
      <c r="A282" s="36" t="str">
        <f t="shared" si="4"/>
        <v>2711</v>
      </c>
      <c r="B282" s="1">
        <f>VLOOKUP(C282,TabellenBUS!$B$6:$D$386,2,FALSE)</f>
        <v>271</v>
      </c>
      <c r="C282" s="105" t="s">
        <v>278</v>
      </c>
      <c r="D282" s="107">
        <v>37830</v>
      </c>
      <c r="E282" s="107">
        <v>37850</v>
      </c>
      <c r="F282" s="107">
        <v>37780</v>
      </c>
      <c r="G282" s="107">
        <v>37760</v>
      </c>
      <c r="H282" s="107">
        <v>37730</v>
      </c>
      <c r="I282" s="107">
        <v>37690</v>
      </c>
      <c r="J282" s="107">
        <v>37650</v>
      </c>
      <c r="K282" s="107">
        <v>37630</v>
      </c>
      <c r="L282" s="107">
        <v>37600</v>
      </c>
      <c r="M282" s="107">
        <v>37580</v>
      </c>
      <c r="N282" s="107">
        <v>37580</v>
      </c>
      <c r="O282" s="107">
        <v>37530</v>
      </c>
      <c r="P282" s="107">
        <v>37760</v>
      </c>
      <c r="Q282" s="107">
        <v>37700</v>
      </c>
      <c r="R282" s="107">
        <v>37700</v>
      </c>
      <c r="S282" s="107">
        <v>37790</v>
      </c>
      <c r="T282" s="7">
        <v>37980</v>
      </c>
      <c r="U282" s="7">
        <v>38000</v>
      </c>
      <c r="V282" s="7">
        <v>38100</v>
      </c>
    </row>
    <row r="283" spans="1:22" x14ac:dyDescent="0.2">
      <c r="A283" s="36" t="str">
        <f t="shared" si="4"/>
        <v>2721</v>
      </c>
      <c r="B283" s="1">
        <f>VLOOKUP(C283,TabellenBUS!$B$6:$D$386,2,FALSE)</f>
        <v>272</v>
      </c>
      <c r="C283" s="105" t="s">
        <v>279</v>
      </c>
      <c r="D283" s="107">
        <v>27680</v>
      </c>
      <c r="E283" s="107">
        <v>27620</v>
      </c>
      <c r="F283" s="107">
        <v>27610</v>
      </c>
      <c r="G283" s="107">
        <v>27520</v>
      </c>
      <c r="H283" s="107">
        <v>27550</v>
      </c>
      <c r="I283" s="107">
        <v>27540</v>
      </c>
      <c r="J283" s="107">
        <v>27470</v>
      </c>
      <c r="K283" s="107">
        <v>27430</v>
      </c>
      <c r="L283" s="107">
        <v>27430</v>
      </c>
      <c r="M283" s="107">
        <v>27400</v>
      </c>
      <c r="N283" s="107">
        <v>27390</v>
      </c>
      <c r="O283" s="107">
        <v>27380</v>
      </c>
      <c r="P283" s="107">
        <v>27560</v>
      </c>
      <c r="Q283" s="107">
        <v>27570</v>
      </c>
      <c r="R283" s="107">
        <v>27520</v>
      </c>
      <c r="S283" s="107">
        <v>27610</v>
      </c>
      <c r="T283" s="7">
        <v>27860</v>
      </c>
      <c r="U283" s="7">
        <v>27960</v>
      </c>
      <c r="V283" s="7">
        <v>28180</v>
      </c>
    </row>
    <row r="284" spans="1:22" x14ac:dyDescent="0.2">
      <c r="A284" s="36" t="str">
        <f t="shared" si="4"/>
        <v>2731</v>
      </c>
      <c r="B284" s="1">
        <f>VLOOKUP(C284,TabellenBUS!$B$6:$D$386,2,FALSE)</f>
        <v>273</v>
      </c>
      <c r="C284" s="105" t="s">
        <v>280</v>
      </c>
      <c r="D284" s="107">
        <v>50180</v>
      </c>
      <c r="E284" s="107">
        <v>50020</v>
      </c>
      <c r="F284" s="107">
        <v>49890</v>
      </c>
      <c r="G284" s="107">
        <v>49830</v>
      </c>
      <c r="H284" s="107">
        <v>49840</v>
      </c>
      <c r="I284" s="107">
        <v>49800</v>
      </c>
      <c r="J284" s="107">
        <v>49690</v>
      </c>
      <c r="K284" s="107">
        <v>49600</v>
      </c>
      <c r="L284" s="107">
        <v>49690</v>
      </c>
      <c r="M284" s="107">
        <v>49740</v>
      </c>
      <c r="N284" s="107">
        <v>49710</v>
      </c>
      <c r="O284" s="107">
        <v>49670</v>
      </c>
      <c r="P284" s="107">
        <v>49840</v>
      </c>
      <c r="Q284" s="107">
        <v>49870</v>
      </c>
      <c r="R284" s="107">
        <v>49780</v>
      </c>
      <c r="S284" s="107">
        <v>49790</v>
      </c>
      <c r="T284" s="7">
        <v>50030</v>
      </c>
      <c r="U284" s="7">
        <v>50000</v>
      </c>
      <c r="V284" s="7">
        <v>49980</v>
      </c>
    </row>
    <row r="285" spans="1:22" x14ac:dyDescent="0.2">
      <c r="A285" s="36" t="str">
        <f t="shared" si="4"/>
        <v>2741</v>
      </c>
      <c r="B285" s="1">
        <f>VLOOKUP(C285,TabellenBUS!$B$6:$D$386,2,FALSE)</f>
        <v>274</v>
      </c>
      <c r="C285" s="105" t="s">
        <v>281</v>
      </c>
      <c r="D285" s="107">
        <v>423560</v>
      </c>
      <c r="E285" s="107">
        <v>422120</v>
      </c>
      <c r="F285" s="107">
        <v>423250</v>
      </c>
      <c r="G285" s="107">
        <v>424330</v>
      </c>
      <c r="H285" s="107">
        <v>425040</v>
      </c>
      <c r="I285" s="107">
        <v>425060</v>
      </c>
      <c r="J285" s="107">
        <v>426790</v>
      </c>
      <c r="K285" s="107">
        <v>428230</v>
      </c>
      <c r="L285" s="107">
        <v>428790</v>
      </c>
      <c r="M285" s="107">
        <v>428320</v>
      </c>
      <c r="N285" s="107">
        <v>430030</v>
      </c>
      <c r="O285" s="107">
        <v>432880</v>
      </c>
      <c r="P285" s="107">
        <v>433710</v>
      </c>
      <c r="Q285" s="107">
        <v>434110</v>
      </c>
      <c r="R285" s="107">
        <v>436280</v>
      </c>
      <c r="S285" s="107">
        <v>438630</v>
      </c>
      <c r="T285" s="7">
        <v>438930</v>
      </c>
      <c r="U285" s="7">
        <v>438540</v>
      </c>
      <c r="V285" s="7">
        <v>440770</v>
      </c>
    </row>
    <row r="286" spans="1:22" x14ac:dyDescent="0.2">
      <c r="A286" s="36" t="str">
        <f t="shared" si="4"/>
        <v>2751</v>
      </c>
      <c r="B286" s="1">
        <f>VLOOKUP(C286,TabellenBUS!$B$6:$D$386,2,FALSE)</f>
        <v>275</v>
      </c>
      <c r="C286" s="105" t="s">
        <v>282</v>
      </c>
      <c r="D286" s="107">
        <v>820</v>
      </c>
      <c r="E286" s="107">
        <v>820</v>
      </c>
      <c r="F286" s="107">
        <v>800</v>
      </c>
      <c r="G286" s="107">
        <v>820</v>
      </c>
      <c r="H286" s="107">
        <v>820</v>
      </c>
      <c r="I286" s="107">
        <v>820</v>
      </c>
      <c r="J286" s="107">
        <v>820</v>
      </c>
      <c r="K286" s="107">
        <v>830</v>
      </c>
      <c r="L286" s="107">
        <v>820</v>
      </c>
      <c r="M286" s="107">
        <v>830</v>
      </c>
      <c r="N286" s="107">
        <v>840</v>
      </c>
      <c r="O286" s="107">
        <v>840</v>
      </c>
      <c r="P286" s="107">
        <v>850</v>
      </c>
      <c r="Q286" s="107">
        <v>850</v>
      </c>
      <c r="R286" s="107">
        <v>860</v>
      </c>
      <c r="S286" s="107">
        <v>850</v>
      </c>
      <c r="T286" s="7">
        <v>850</v>
      </c>
      <c r="U286" s="7">
        <v>880</v>
      </c>
      <c r="V286" s="7">
        <v>890</v>
      </c>
    </row>
    <row r="287" spans="1:22" x14ac:dyDescent="0.2">
      <c r="A287" s="36" t="str">
        <f t="shared" si="4"/>
        <v>2761</v>
      </c>
      <c r="B287" s="1">
        <f>VLOOKUP(C287,TabellenBUS!$B$6:$D$386,2,FALSE)</f>
        <v>276</v>
      </c>
      <c r="C287" s="105" t="s">
        <v>283</v>
      </c>
      <c r="D287" s="107">
        <v>15010</v>
      </c>
      <c r="E287" s="107">
        <v>15000</v>
      </c>
      <c r="F287" s="107">
        <v>14960</v>
      </c>
      <c r="G287" s="107">
        <v>14910</v>
      </c>
      <c r="H287" s="107">
        <v>14930</v>
      </c>
      <c r="I287" s="107">
        <v>14910</v>
      </c>
      <c r="J287" s="107">
        <v>14880</v>
      </c>
      <c r="K287" s="107">
        <v>14840</v>
      </c>
      <c r="L287" s="107">
        <v>14850</v>
      </c>
      <c r="M287" s="107">
        <v>14870</v>
      </c>
      <c r="N287" s="107">
        <v>14860</v>
      </c>
      <c r="O287" s="107">
        <v>14860</v>
      </c>
      <c r="P287" s="107">
        <v>14930</v>
      </c>
      <c r="Q287" s="107">
        <v>14930</v>
      </c>
      <c r="R287" s="107">
        <v>14890</v>
      </c>
      <c r="S287" s="107">
        <v>14890</v>
      </c>
      <c r="T287" s="7">
        <v>14970</v>
      </c>
      <c r="U287" s="7">
        <v>14970</v>
      </c>
      <c r="V287" s="7">
        <v>14930</v>
      </c>
    </row>
    <row r="288" spans="1:22" x14ac:dyDescent="0.2">
      <c r="A288" s="36" t="str">
        <f t="shared" si="4"/>
        <v>2771</v>
      </c>
      <c r="B288" s="1">
        <f>VLOOKUP(C288,TabellenBUS!$B$6:$D$386,2,FALSE)</f>
        <v>277</v>
      </c>
      <c r="C288" s="105" t="s">
        <v>284</v>
      </c>
      <c r="D288" s="107">
        <v>29210</v>
      </c>
      <c r="E288" s="107">
        <v>29130</v>
      </c>
      <c r="F288" s="107">
        <v>28980</v>
      </c>
      <c r="G288" s="107">
        <v>28840</v>
      </c>
      <c r="H288" s="107">
        <v>28930</v>
      </c>
      <c r="I288" s="107">
        <v>28990</v>
      </c>
      <c r="J288" s="107">
        <v>28840</v>
      </c>
      <c r="K288" s="107">
        <v>28800</v>
      </c>
      <c r="L288" s="107">
        <v>28780</v>
      </c>
      <c r="M288" s="107">
        <v>28770</v>
      </c>
      <c r="N288" s="107">
        <v>28730</v>
      </c>
      <c r="O288" s="107">
        <v>28680</v>
      </c>
      <c r="P288" s="107">
        <v>28810</v>
      </c>
      <c r="Q288" s="107">
        <v>28840</v>
      </c>
      <c r="R288" s="107">
        <v>28840</v>
      </c>
      <c r="S288" s="107">
        <v>28740</v>
      </c>
      <c r="T288" s="7">
        <v>28800</v>
      </c>
      <c r="U288" s="7">
        <v>28880</v>
      </c>
      <c r="V288" s="7">
        <v>28880</v>
      </c>
    </row>
    <row r="289" spans="1:22" x14ac:dyDescent="0.2">
      <c r="A289" s="36" t="str">
        <f t="shared" si="4"/>
        <v>2781</v>
      </c>
      <c r="B289" s="1">
        <f>VLOOKUP(C289,TabellenBUS!$B$6:$D$386,2,FALSE)</f>
        <v>278</v>
      </c>
      <c r="C289" s="105" t="s">
        <v>285</v>
      </c>
      <c r="D289" s="107">
        <v>5820</v>
      </c>
      <c r="E289" s="107">
        <v>5840</v>
      </c>
      <c r="F289" s="107">
        <v>5850</v>
      </c>
      <c r="G289" s="107">
        <v>5870</v>
      </c>
      <c r="H289" s="107">
        <v>5860</v>
      </c>
      <c r="I289" s="107">
        <v>5870</v>
      </c>
      <c r="J289" s="107">
        <v>5890</v>
      </c>
      <c r="K289" s="107">
        <v>5880</v>
      </c>
      <c r="L289" s="107">
        <v>5880</v>
      </c>
      <c r="M289" s="107">
        <v>5880</v>
      </c>
      <c r="N289" s="107">
        <v>5900</v>
      </c>
      <c r="O289" s="107">
        <v>5930</v>
      </c>
      <c r="P289" s="107">
        <v>5990</v>
      </c>
      <c r="Q289" s="107">
        <v>6040</v>
      </c>
      <c r="R289" s="107">
        <v>6070</v>
      </c>
      <c r="S289" s="107">
        <v>6060</v>
      </c>
      <c r="T289" s="7">
        <v>6110</v>
      </c>
      <c r="U289" s="7">
        <v>6120</v>
      </c>
      <c r="V289" s="7">
        <v>6120</v>
      </c>
    </row>
    <row r="290" spans="1:22" x14ac:dyDescent="0.2">
      <c r="A290" s="36" t="str">
        <f t="shared" si="4"/>
        <v>2791</v>
      </c>
      <c r="B290" s="1">
        <f>VLOOKUP(C290,TabellenBUS!$B$6:$D$386,2,FALSE)</f>
        <v>279</v>
      </c>
      <c r="C290" s="105" t="s">
        <v>286</v>
      </c>
      <c r="D290" s="107">
        <v>51280</v>
      </c>
      <c r="E290" s="107">
        <v>51250</v>
      </c>
      <c r="F290" s="107">
        <v>51320</v>
      </c>
      <c r="G290" s="107">
        <v>51260</v>
      </c>
      <c r="H290" s="107">
        <v>51440</v>
      </c>
      <c r="I290" s="107">
        <v>51510</v>
      </c>
      <c r="J290" s="107">
        <v>51540</v>
      </c>
      <c r="K290" s="107">
        <v>51520</v>
      </c>
      <c r="L290" s="107">
        <v>51590</v>
      </c>
      <c r="M290" s="107">
        <v>51570</v>
      </c>
      <c r="N290" s="107">
        <v>51710</v>
      </c>
      <c r="O290" s="107">
        <v>51660</v>
      </c>
      <c r="P290" s="107">
        <v>51920</v>
      </c>
      <c r="Q290" s="107">
        <v>52070</v>
      </c>
      <c r="R290" s="107">
        <v>52270</v>
      </c>
      <c r="S290" s="107">
        <v>52430</v>
      </c>
      <c r="T290" s="7">
        <v>52560</v>
      </c>
      <c r="U290" s="7">
        <v>52560</v>
      </c>
      <c r="V290" s="7">
        <v>52590</v>
      </c>
    </row>
    <row r="291" spans="1:22" x14ac:dyDescent="0.2">
      <c r="A291" s="36" t="str">
        <f t="shared" si="4"/>
        <v>2801</v>
      </c>
      <c r="B291" s="1">
        <f>VLOOKUP(C291,TabellenBUS!$B$6:$D$386,2,FALSE)</f>
        <v>280</v>
      </c>
      <c r="C291" s="105" t="s">
        <v>287</v>
      </c>
      <c r="D291" s="107">
        <v>570</v>
      </c>
      <c r="E291" s="107">
        <v>570</v>
      </c>
      <c r="F291" s="107">
        <v>560</v>
      </c>
      <c r="G291" s="107">
        <v>560</v>
      </c>
      <c r="H291" s="107">
        <v>560</v>
      </c>
      <c r="I291" s="107">
        <v>580</v>
      </c>
      <c r="J291" s="107">
        <v>560</v>
      </c>
      <c r="K291" s="107">
        <v>560</v>
      </c>
      <c r="L291" s="107">
        <v>550</v>
      </c>
      <c r="M291" s="107">
        <v>560</v>
      </c>
      <c r="N291" s="107">
        <v>550</v>
      </c>
      <c r="O291" s="107">
        <v>550</v>
      </c>
      <c r="P291" s="107">
        <v>550</v>
      </c>
      <c r="Q291" s="107">
        <v>570</v>
      </c>
      <c r="R291" s="107">
        <v>570</v>
      </c>
      <c r="S291" s="107">
        <v>580</v>
      </c>
      <c r="T291" s="7">
        <v>580</v>
      </c>
      <c r="U291" s="7">
        <v>590</v>
      </c>
      <c r="V291" s="7">
        <v>580</v>
      </c>
    </row>
    <row r="292" spans="1:22" x14ac:dyDescent="0.2">
      <c r="A292" s="36" t="str">
        <f t="shared" si="4"/>
        <v>2811</v>
      </c>
      <c r="B292" s="1">
        <f>VLOOKUP(C292,TabellenBUS!$B$6:$D$386,2,FALSE)</f>
        <v>281</v>
      </c>
      <c r="C292" s="105" t="s">
        <v>289</v>
      </c>
      <c r="D292" s="107">
        <v>8190</v>
      </c>
      <c r="E292" s="107">
        <v>8180</v>
      </c>
      <c r="F292" s="107">
        <v>8150</v>
      </c>
      <c r="G292" s="107">
        <v>8130</v>
      </c>
      <c r="H292" s="107">
        <v>8170</v>
      </c>
      <c r="I292" s="107">
        <v>8150</v>
      </c>
      <c r="J292" s="107">
        <v>8130</v>
      </c>
      <c r="K292" s="107">
        <v>8140</v>
      </c>
      <c r="L292" s="107">
        <v>8110</v>
      </c>
      <c r="M292" s="107">
        <v>8110</v>
      </c>
      <c r="N292" s="107">
        <v>8120</v>
      </c>
      <c r="O292" s="107">
        <v>8050</v>
      </c>
      <c r="P292" s="107">
        <v>8100</v>
      </c>
      <c r="Q292" s="107">
        <v>8090</v>
      </c>
      <c r="R292" s="107">
        <v>8030</v>
      </c>
      <c r="S292" s="107">
        <v>8050</v>
      </c>
      <c r="T292" s="7">
        <v>8070</v>
      </c>
      <c r="U292" s="7">
        <v>8040</v>
      </c>
      <c r="V292" s="7">
        <v>8000</v>
      </c>
    </row>
    <row r="293" spans="1:22" x14ac:dyDescent="0.2">
      <c r="A293" s="36" t="str">
        <f t="shared" si="4"/>
        <v>2821</v>
      </c>
      <c r="B293" s="1">
        <f>VLOOKUP(C293,TabellenBUS!$B$6:$D$386,2,FALSE)</f>
        <v>282</v>
      </c>
      <c r="C293" s="105" t="s">
        <v>290</v>
      </c>
      <c r="D293" s="107">
        <v>20830</v>
      </c>
      <c r="E293" s="107">
        <v>20810</v>
      </c>
      <c r="F293" s="107">
        <v>20660</v>
      </c>
      <c r="G293" s="107">
        <v>20540</v>
      </c>
      <c r="H293" s="107">
        <v>20550</v>
      </c>
      <c r="I293" s="107">
        <v>20590</v>
      </c>
      <c r="J293" s="107">
        <v>20480</v>
      </c>
      <c r="K293" s="107">
        <v>20480</v>
      </c>
      <c r="L293" s="107">
        <v>20470</v>
      </c>
      <c r="M293" s="107">
        <v>20490</v>
      </c>
      <c r="N293" s="107">
        <v>20420</v>
      </c>
      <c r="O293" s="107">
        <v>20350</v>
      </c>
      <c r="P293" s="107">
        <v>20460</v>
      </c>
      <c r="Q293" s="107">
        <v>20470</v>
      </c>
      <c r="R293" s="107">
        <v>20400</v>
      </c>
      <c r="S293" s="107">
        <v>20380</v>
      </c>
      <c r="T293" s="7">
        <v>20480</v>
      </c>
      <c r="U293" s="7">
        <v>20420</v>
      </c>
      <c r="V293" s="7">
        <v>20380</v>
      </c>
    </row>
    <row r="294" spans="1:22" x14ac:dyDescent="0.2">
      <c r="A294" s="36" t="str">
        <f t="shared" si="4"/>
        <v>2831</v>
      </c>
      <c r="B294" s="1">
        <f>VLOOKUP(C294,TabellenBUS!$B$6:$D$386,2,FALSE)</f>
        <v>283</v>
      </c>
      <c r="C294" s="105" t="s">
        <v>291</v>
      </c>
      <c r="D294" s="107">
        <v>6930</v>
      </c>
      <c r="E294" s="107">
        <v>6910</v>
      </c>
      <c r="F294" s="107">
        <v>6880</v>
      </c>
      <c r="G294" s="107">
        <v>6860</v>
      </c>
      <c r="H294" s="107">
        <v>6880</v>
      </c>
      <c r="I294" s="107">
        <v>6870</v>
      </c>
      <c r="J294" s="107">
        <v>6840</v>
      </c>
      <c r="K294" s="107">
        <v>6780</v>
      </c>
      <c r="L294" s="107">
        <v>6790</v>
      </c>
      <c r="M294" s="107">
        <v>6760</v>
      </c>
      <c r="N294" s="107">
        <v>6720</v>
      </c>
      <c r="O294" s="107">
        <v>6700</v>
      </c>
      <c r="P294" s="107">
        <v>6730</v>
      </c>
      <c r="Q294" s="107">
        <v>6690</v>
      </c>
      <c r="R294" s="107">
        <v>6680</v>
      </c>
      <c r="S294" s="107">
        <v>6630</v>
      </c>
      <c r="T294" s="7">
        <v>6680</v>
      </c>
      <c r="U294" s="7">
        <v>6660</v>
      </c>
      <c r="V294" s="7">
        <v>6650</v>
      </c>
    </row>
    <row r="295" spans="1:22" x14ac:dyDescent="0.2">
      <c r="A295" s="36" t="str">
        <f t="shared" si="4"/>
        <v>2841</v>
      </c>
      <c r="B295" s="1">
        <f>VLOOKUP(C295,TabellenBUS!$B$6:$D$386,2,FALSE)</f>
        <v>284</v>
      </c>
      <c r="C295" s="105" t="s">
        <v>292</v>
      </c>
      <c r="D295" s="107">
        <v>7620</v>
      </c>
      <c r="E295" s="107">
        <v>7650</v>
      </c>
      <c r="F295" s="107">
        <v>7610</v>
      </c>
      <c r="G295" s="107">
        <v>7610</v>
      </c>
      <c r="H295" s="107">
        <v>7620</v>
      </c>
      <c r="I295" s="107">
        <v>7620</v>
      </c>
      <c r="J295" s="107">
        <v>7590</v>
      </c>
      <c r="K295" s="107">
        <v>7580</v>
      </c>
      <c r="L295" s="107">
        <v>7590</v>
      </c>
      <c r="M295" s="107">
        <v>7570</v>
      </c>
      <c r="N295" s="107">
        <v>7540</v>
      </c>
      <c r="O295" s="107">
        <v>7560</v>
      </c>
      <c r="P295" s="107">
        <v>7570</v>
      </c>
      <c r="Q295" s="107">
        <v>7590</v>
      </c>
      <c r="R295" s="107">
        <v>7600</v>
      </c>
      <c r="S295" s="107">
        <v>7590</v>
      </c>
      <c r="T295" s="7">
        <v>7640</v>
      </c>
      <c r="U295" s="7">
        <v>7620</v>
      </c>
      <c r="V295" s="7">
        <v>7640</v>
      </c>
    </row>
    <row r="296" spans="1:22" x14ac:dyDescent="0.2">
      <c r="A296" s="36" t="str">
        <f t="shared" si="4"/>
        <v>2851</v>
      </c>
      <c r="B296" s="1">
        <f>VLOOKUP(C296,TabellenBUS!$B$6:$D$386,2,FALSE)</f>
        <v>285</v>
      </c>
      <c r="C296" s="105" t="s">
        <v>293</v>
      </c>
      <c r="D296" s="107">
        <v>17710</v>
      </c>
      <c r="E296" s="107">
        <v>17690</v>
      </c>
      <c r="F296" s="107">
        <v>17730</v>
      </c>
      <c r="G296" s="107">
        <v>17740</v>
      </c>
      <c r="H296" s="107">
        <v>17800</v>
      </c>
      <c r="I296" s="107">
        <v>17860</v>
      </c>
      <c r="J296" s="107">
        <v>17840</v>
      </c>
      <c r="K296" s="107">
        <v>17830</v>
      </c>
      <c r="L296" s="107">
        <v>17830</v>
      </c>
      <c r="M296" s="107">
        <v>17790</v>
      </c>
      <c r="N296" s="107">
        <v>17810</v>
      </c>
      <c r="O296" s="107">
        <v>17850</v>
      </c>
      <c r="P296" s="107">
        <v>17920</v>
      </c>
      <c r="Q296" s="107">
        <v>17960</v>
      </c>
      <c r="R296" s="107">
        <v>17980</v>
      </c>
      <c r="S296" s="107">
        <v>18010</v>
      </c>
      <c r="T296" s="7">
        <v>18120</v>
      </c>
      <c r="U296" s="7">
        <v>18110</v>
      </c>
      <c r="V296" s="7">
        <v>18130</v>
      </c>
    </row>
    <row r="297" spans="1:22" x14ac:dyDescent="0.2">
      <c r="A297" s="36" t="str">
        <f t="shared" si="4"/>
        <v>2861</v>
      </c>
      <c r="B297" s="1">
        <f>VLOOKUP(C297,TabellenBUS!$B$6:$D$386,2,FALSE)</f>
        <v>286</v>
      </c>
      <c r="C297" s="105" t="s">
        <v>295</v>
      </c>
      <c r="D297" s="107">
        <v>62000</v>
      </c>
      <c r="E297" s="107">
        <v>61920</v>
      </c>
      <c r="F297" s="107">
        <v>61760</v>
      </c>
      <c r="G297" s="107">
        <v>61700</v>
      </c>
      <c r="H297" s="107">
        <v>61730</v>
      </c>
      <c r="I297" s="107">
        <v>61720</v>
      </c>
      <c r="J297" s="107">
        <v>61610</v>
      </c>
      <c r="K297" s="107">
        <v>61480</v>
      </c>
      <c r="L297" s="107">
        <v>61450</v>
      </c>
      <c r="M297" s="107">
        <v>61290</v>
      </c>
      <c r="N297" s="107">
        <v>61180</v>
      </c>
      <c r="O297" s="107">
        <v>61210</v>
      </c>
      <c r="P297" s="107">
        <v>61160</v>
      </c>
      <c r="Q297" s="107">
        <v>61180</v>
      </c>
      <c r="R297" s="107">
        <v>61010</v>
      </c>
      <c r="S297" s="107">
        <v>60890</v>
      </c>
      <c r="T297" s="7">
        <v>61310</v>
      </c>
      <c r="U297" s="7">
        <v>61120</v>
      </c>
      <c r="V297" s="7">
        <v>60920</v>
      </c>
    </row>
    <row r="298" spans="1:22" x14ac:dyDescent="0.2">
      <c r="A298" s="36" t="str">
        <f t="shared" si="4"/>
        <v>2871</v>
      </c>
      <c r="B298" s="1">
        <f>VLOOKUP(C298,TabellenBUS!$B$6:$D$386,2,FALSE)</f>
        <v>287</v>
      </c>
      <c r="C298" s="105" t="s">
        <v>296</v>
      </c>
      <c r="D298" s="107">
        <v>15460</v>
      </c>
      <c r="E298" s="107">
        <v>15440</v>
      </c>
      <c r="F298" s="107">
        <v>15420</v>
      </c>
      <c r="G298" s="107">
        <v>15430</v>
      </c>
      <c r="H298" s="107">
        <v>15480</v>
      </c>
      <c r="I298" s="107">
        <v>15500</v>
      </c>
      <c r="J298" s="107">
        <v>15540</v>
      </c>
      <c r="K298" s="107">
        <v>15590</v>
      </c>
      <c r="L298" s="107">
        <v>15620</v>
      </c>
      <c r="M298" s="107">
        <v>15640</v>
      </c>
      <c r="N298" s="107">
        <v>15670</v>
      </c>
      <c r="O298" s="107">
        <v>15680</v>
      </c>
      <c r="P298" s="107">
        <v>15760</v>
      </c>
      <c r="Q298" s="107">
        <v>15770</v>
      </c>
      <c r="R298" s="107">
        <v>15780</v>
      </c>
      <c r="S298" s="107">
        <v>15770</v>
      </c>
      <c r="T298" s="7">
        <v>15790</v>
      </c>
      <c r="U298" s="7">
        <v>15810</v>
      </c>
      <c r="V298" s="7">
        <v>15780</v>
      </c>
    </row>
    <row r="299" spans="1:22" x14ac:dyDescent="0.2">
      <c r="A299" s="36" t="e">
        <f t="shared" si="4"/>
        <v>#N/A</v>
      </c>
      <c r="B299" s="1" t="e">
        <f>VLOOKUP(C299,TabellenBUS!$B$6:$D$386,2,FALSE)</f>
        <v>#N/A</v>
      </c>
      <c r="C299" s="105" t="s">
        <v>297</v>
      </c>
      <c r="D299" s="107">
        <v>10250</v>
      </c>
      <c r="E299" s="107">
        <v>10210</v>
      </c>
      <c r="F299" s="107">
        <v>10150</v>
      </c>
      <c r="G299" s="107">
        <v>10100</v>
      </c>
      <c r="H299" s="107">
        <v>10070</v>
      </c>
      <c r="I299" s="107">
        <v>10050</v>
      </c>
      <c r="J299" s="107">
        <v>10020</v>
      </c>
      <c r="K299" s="107">
        <v>10070</v>
      </c>
      <c r="L299" s="107">
        <v>10100</v>
      </c>
      <c r="M299" s="107">
        <v>10140</v>
      </c>
      <c r="N299" s="107">
        <v>10110</v>
      </c>
      <c r="O299" s="107">
        <v>10140</v>
      </c>
      <c r="P299" s="107">
        <v>10230</v>
      </c>
      <c r="Q299" s="107">
        <v>10250</v>
      </c>
      <c r="R299" s="107">
        <v>10230</v>
      </c>
      <c r="S299" s="107">
        <v>10230</v>
      </c>
      <c r="T299" s="7">
        <v>9580</v>
      </c>
      <c r="U299" s="7">
        <v>9550</v>
      </c>
      <c r="V299" s="7">
        <v>9540</v>
      </c>
    </row>
    <row r="300" spans="1:22" x14ac:dyDescent="0.2">
      <c r="A300" s="36" t="str">
        <f t="shared" si="4"/>
        <v>2881</v>
      </c>
      <c r="B300" s="1">
        <f>VLOOKUP(C300,TabellenBUS!$B$6:$D$386,2,FALSE)</f>
        <v>288</v>
      </c>
      <c r="C300" s="105" t="s">
        <v>298</v>
      </c>
      <c r="D300" s="107">
        <v>14770</v>
      </c>
      <c r="E300" s="107">
        <v>14770</v>
      </c>
      <c r="F300" s="107">
        <v>14640</v>
      </c>
      <c r="G300" s="107">
        <v>14600</v>
      </c>
      <c r="H300" s="107">
        <v>14590</v>
      </c>
      <c r="I300" s="107">
        <v>14540</v>
      </c>
      <c r="J300" s="107">
        <v>14470</v>
      </c>
      <c r="K300" s="107">
        <v>14430</v>
      </c>
      <c r="L300" s="107">
        <v>14460</v>
      </c>
      <c r="M300" s="107">
        <v>14460</v>
      </c>
      <c r="N300" s="107">
        <v>14420</v>
      </c>
      <c r="O300" s="107">
        <v>14350</v>
      </c>
      <c r="P300" s="107">
        <v>14480</v>
      </c>
      <c r="Q300" s="107">
        <v>14490</v>
      </c>
      <c r="R300" s="107">
        <v>14430</v>
      </c>
      <c r="S300" s="107">
        <v>14380</v>
      </c>
      <c r="T300" s="7">
        <v>14470</v>
      </c>
      <c r="U300" s="7">
        <v>14440</v>
      </c>
      <c r="V300" s="7">
        <v>14410</v>
      </c>
    </row>
    <row r="301" spans="1:22" x14ac:dyDescent="0.2">
      <c r="A301" s="36" t="str">
        <f t="shared" si="4"/>
        <v>2891</v>
      </c>
      <c r="B301" s="1">
        <f>VLOOKUP(C301,TabellenBUS!$B$6:$D$386,2,FALSE)</f>
        <v>289</v>
      </c>
      <c r="C301" s="105" t="s">
        <v>299</v>
      </c>
      <c r="D301" s="107">
        <v>35150</v>
      </c>
      <c r="E301" s="107">
        <v>35190</v>
      </c>
      <c r="F301" s="107">
        <v>35100</v>
      </c>
      <c r="G301" s="107">
        <v>35130</v>
      </c>
      <c r="H301" s="107">
        <v>35140</v>
      </c>
      <c r="I301" s="107">
        <v>35210</v>
      </c>
      <c r="J301" s="107">
        <v>35270</v>
      </c>
      <c r="K301" s="107">
        <v>35200</v>
      </c>
      <c r="L301" s="107">
        <v>35190</v>
      </c>
      <c r="M301" s="107">
        <v>35210</v>
      </c>
      <c r="N301" s="107">
        <v>35130</v>
      </c>
      <c r="O301" s="107">
        <v>35080</v>
      </c>
      <c r="P301" s="107">
        <v>35260</v>
      </c>
      <c r="Q301" s="107">
        <v>35270</v>
      </c>
      <c r="R301" s="107">
        <v>35340</v>
      </c>
      <c r="S301" s="107">
        <v>35400</v>
      </c>
      <c r="T301" s="7">
        <v>35670</v>
      </c>
      <c r="U301" s="7">
        <v>35660</v>
      </c>
      <c r="V301" s="7">
        <v>35660</v>
      </c>
    </row>
    <row r="302" spans="1:22" x14ac:dyDescent="0.2">
      <c r="A302" s="36" t="str">
        <f t="shared" si="4"/>
        <v>2901</v>
      </c>
      <c r="B302" s="1">
        <f>VLOOKUP(C302,TabellenBUS!$B$6:$D$386,2,FALSE)</f>
        <v>290</v>
      </c>
      <c r="C302" s="105" t="s">
        <v>300</v>
      </c>
      <c r="D302" s="107">
        <v>28280</v>
      </c>
      <c r="E302" s="107">
        <v>28230</v>
      </c>
      <c r="F302" s="107">
        <v>28160</v>
      </c>
      <c r="G302" s="107">
        <v>28140</v>
      </c>
      <c r="H302" s="107">
        <v>28110</v>
      </c>
      <c r="I302" s="107">
        <v>28140</v>
      </c>
      <c r="J302" s="107">
        <v>28040</v>
      </c>
      <c r="K302" s="107">
        <v>27980</v>
      </c>
      <c r="L302" s="107">
        <v>27960</v>
      </c>
      <c r="M302" s="107">
        <v>27970</v>
      </c>
      <c r="N302" s="107">
        <v>27950</v>
      </c>
      <c r="O302" s="107">
        <v>27970</v>
      </c>
      <c r="P302" s="107">
        <v>28140</v>
      </c>
      <c r="Q302" s="107">
        <v>28200</v>
      </c>
      <c r="R302" s="107">
        <v>28270</v>
      </c>
      <c r="S302" s="107">
        <v>28350</v>
      </c>
      <c r="T302" s="7">
        <v>28550</v>
      </c>
      <c r="U302" s="7">
        <v>28570</v>
      </c>
      <c r="V302" s="7">
        <v>28640</v>
      </c>
    </row>
    <row r="303" spans="1:22" x14ac:dyDescent="0.2">
      <c r="A303" s="36" t="str">
        <f t="shared" si="4"/>
        <v>2911</v>
      </c>
      <c r="B303" s="1">
        <f>VLOOKUP(C303,TabellenBUS!$B$6:$D$386,2,FALSE)</f>
        <v>291</v>
      </c>
      <c r="C303" s="105" t="s">
        <v>301</v>
      </c>
      <c r="D303" s="107">
        <v>12430</v>
      </c>
      <c r="E303" s="107">
        <v>12450</v>
      </c>
      <c r="F303" s="107">
        <v>12430</v>
      </c>
      <c r="G303" s="107">
        <v>12440</v>
      </c>
      <c r="H303" s="107">
        <v>12500</v>
      </c>
      <c r="I303" s="107">
        <v>12560</v>
      </c>
      <c r="J303" s="107">
        <v>12490</v>
      </c>
      <c r="K303" s="107">
        <v>12440</v>
      </c>
      <c r="L303" s="107">
        <v>12460</v>
      </c>
      <c r="M303" s="107">
        <v>12510</v>
      </c>
      <c r="N303" s="107">
        <v>12540</v>
      </c>
      <c r="O303" s="107">
        <v>12570</v>
      </c>
      <c r="P303" s="107">
        <v>12590</v>
      </c>
      <c r="Q303" s="107">
        <v>12670</v>
      </c>
      <c r="R303" s="107">
        <v>12700</v>
      </c>
      <c r="S303" s="107">
        <v>12680</v>
      </c>
      <c r="T303" s="7">
        <v>12760</v>
      </c>
      <c r="U303" s="7">
        <v>12830</v>
      </c>
      <c r="V303" s="7">
        <v>12810</v>
      </c>
    </row>
    <row r="304" spans="1:22" x14ac:dyDescent="0.2">
      <c r="A304" s="36" t="str">
        <f t="shared" si="4"/>
        <v>2921</v>
      </c>
      <c r="B304" s="1">
        <f>VLOOKUP(C304,TabellenBUS!$B$6:$D$386,2,FALSE)</f>
        <v>292</v>
      </c>
      <c r="C304" s="105" t="s">
        <v>302</v>
      </c>
      <c r="D304" s="107">
        <v>9760</v>
      </c>
      <c r="E304" s="107">
        <v>9780</v>
      </c>
      <c r="F304" s="107">
        <v>9760</v>
      </c>
      <c r="G304" s="107">
        <v>9760</v>
      </c>
      <c r="H304" s="107">
        <v>9760</v>
      </c>
      <c r="I304" s="107">
        <v>9800</v>
      </c>
      <c r="J304" s="107">
        <v>9790</v>
      </c>
      <c r="K304" s="107">
        <v>9830</v>
      </c>
      <c r="L304" s="107">
        <v>9840</v>
      </c>
      <c r="M304" s="107">
        <v>9860</v>
      </c>
      <c r="N304" s="107">
        <v>9860</v>
      </c>
      <c r="O304" s="107">
        <v>9900</v>
      </c>
      <c r="P304" s="107">
        <v>9940</v>
      </c>
      <c r="Q304" s="107">
        <v>10000</v>
      </c>
      <c r="R304" s="107">
        <v>10040</v>
      </c>
      <c r="S304" s="107">
        <v>10070</v>
      </c>
      <c r="T304" s="7">
        <v>10150</v>
      </c>
      <c r="U304" s="7">
        <v>10200</v>
      </c>
      <c r="V304" s="7">
        <v>10180</v>
      </c>
    </row>
    <row r="305" spans="1:22" x14ac:dyDescent="0.2">
      <c r="A305" s="36" t="str">
        <f t="shared" si="4"/>
        <v>2931</v>
      </c>
      <c r="B305" s="1">
        <f>VLOOKUP(C305,TabellenBUS!$B$6:$D$386,2,FALSE)</f>
        <v>293</v>
      </c>
      <c r="C305" s="105" t="s">
        <v>303</v>
      </c>
      <c r="D305" s="107">
        <v>20380</v>
      </c>
      <c r="E305" s="107">
        <v>20360</v>
      </c>
      <c r="F305" s="107">
        <v>20290</v>
      </c>
      <c r="G305" s="107">
        <v>20240</v>
      </c>
      <c r="H305" s="107">
        <v>20230</v>
      </c>
      <c r="I305" s="107">
        <v>20130</v>
      </c>
      <c r="J305" s="107">
        <v>20130</v>
      </c>
      <c r="K305" s="107">
        <v>20100</v>
      </c>
      <c r="L305" s="107">
        <v>20200</v>
      </c>
      <c r="M305" s="107">
        <v>20130</v>
      </c>
      <c r="N305" s="107">
        <v>20110</v>
      </c>
      <c r="O305" s="107">
        <v>20110</v>
      </c>
      <c r="P305" s="107">
        <v>20030</v>
      </c>
      <c r="Q305" s="107">
        <v>20010</v>
      </c>
      <c r="R305" s="107">
        <v>19860</v>
      </c>
      <c r="S305" s="107">
        <v>19850</v>
      </c>
      <c r="T305" s="7">
        <v>19910</v>
      </c>
      <c r="U305" s="7">
        <v>19870</v>
      </c>
      <c r="V305" s="7">
        <v>19870</v>
      </c>
    </row>
    <row r="306" spans="1:22" x14ac:dyDescent="0.2">
      <c r="A306" s="36" t="str">
        <f t="shared" si="4"/>
        <v>2941</v>
      </c>
      <c r="B306" s="1">
        <f>VLOOKUP(C306,TabellenBUS!$B$6:$D$386,2,FALSE)</f>
        <v>294</v>
      </c>
      <c r="C306" s="105" t="s">
        <v>304</v>
      </c>
      <c r="D306" s="107">
        <v>10130</v>
      </c>
      <c r="E306" s="107">
        <v>10160</v>
      </c>
      <c r="F306" s="107">
        <v>10120</v>
      </c>
      <c r="G306" s="107">
        <v>10130</v>
      </c>
      <c r="H306" s="107">
        <v>10150</v>
      </c>
      <c r="I306" s="107">
        <v>10190</v>
      </c>
      <c r="J306" s="107">
        <v>10190</v>
      </c>
      <c r="K306" s="107">
        <v>10170</v>
      </c>
      <c r="L306" s="107">
        <v>10180</v>
      </c>
      <c r="M306" s="107">
        <v>10200</v>
      </c>
      <c r="N306" s="107">
        <v>10230</v>
      </c>
      <c r="O306" s="107">
        <v>10290</v>
      </c>
      <c r="P306" s="107">
        <v>10370</v>
      </c>
      <c r="Q306" s="107">
        <v>10410</v>
      </c>
      <c r="R306" s="107">
        <v>10400</v>
      </c>
      <c r="S306" s="107">
        <v>10420</v>
      </c>
      <c r="T306" s="7">
        <v>10490</v>
      </c>
      <c r="U306" s="7">
        <v>10520</v>
      </c>
      <c r="V306" s="7">
        <v>10540</v>
      </c>
    </row>
    <row r="307" spans="1:22" x14ac:dyDescent="0.2">
      <c r="A307" s="36" t="str">
        <f t="shared" si="4"/>
        <v>2951</v>
      </c>
      <c r="B307" s="1">
        <f>VLOOKUP(C307,TabellenBUS!$B$6:$D$386,2,FALSE)</f>
        <v>295</v>
      </c>
      <c r="C307" s="105" t="s">
        <v>305</v>
      </c>
      <c r="D307" s="107">
        <v>13850</v>
      </c>
      <c r="E307" s="107">
        <v>13820</v>
      </c>
      <c r="F307" s="107">
        <v>13800</v>
      </c>
      <c r="G307" s="107">
        <v>13750</v>
      </c>
      <c r="H307" s="107">
        <v>13760</v>
      </c>
      <c r="I307" s="107">
        <v>13740</v>
      </c>
      <c r="J307" s="107">
        <v>13720</v>
      </c>
      <c r="K307" s="107">
        <v>13700</v>
      </c>
      <c r="L307" s="107">
        <v>13740</v>
      </c>
      <c r="M307" s="107">
        <v>13740</v>
      </c>
      <c r="N307" s="107">
        <v>13690</v>
      </c>
      <c r="O307" s="107">
        <v>13630</v>
      </c>
      <c r="P307" s="107">
        <v>13710</v>
      </c>
      <c r="Q307" s="107">
        <v>13720</v>
      </c>
      <c r="R307" s="107">
        <v>13670</v>
      </c>
      <c r="S307" s="107">
        <v>13650</v>
      </c>
      <c r="T307" s="7">
        <v>13750</v>
      </c>
      <c r="U307" s="7">
        <v>13720</v>
      </c>
      <c r="V307" s="7">
        <v>13650</v>
      </c>
    </row>
    <row r="308" spans="1:22" x14ac:dyDescent="0.2">
      <c r="A308" s="36" t="str">
        <f t="shared" si="4"/>
        <v>2961</v>
      </c>
      <c r="B308" s="1">
        <f>VLOOKUP(C308,TabellenBUS!$B$6:$D$386,2,FALSE)</f>
        <v>296</v>
      </c>
      <c r="C308" s="105" t="s">
        <v>306</v>
      </c>
      <c r="D308" s="107">
        <v>15250</v>
      </c>
      <c r="E308" s="107">
        <v>15200</v>
      </c>
      <c r="F308" s="107">
        <v>15150</v>
      </c>
      <c r="G308" s="107">
        <v>15210</v>
      </c>
      <c r="H308" s="107">
        <v>15500</v>
      </c>
      <c r="I308" s="107">
        <v>15560</v>
      </c>
      <c r="J308" s="107">
        <v>15480</v>
      </c>
      <c r="K308" s="107">
        <v>15420</v>
      </c>
      <c r="L308" s="107">
        <v>15210</v>
      </c>
      <c r="M308" s="107">
        <v>15210</v>
      </c>
      <c r="N308" s="107">
        <v>15360</v>
      </c>
      <c r="O308" s="107">
        <v>15260</v>
      </c>
      <c r="P308" s="107">
        <v>15330</v>
      </c>
      <c r="Q308" s="107">
        <v>15530</v>
      </c>
      <c r="R308" s="107">
        <v>15600</v>
      </c>
      <c r="S308" s="107">
        <v>15710</v>
      </c>
      <c r="T308" s="7">
        <v>15970</v>
      </c>
      <c r="U308" s="7">
        <v>16170</v>
      </c>
      <c r="V308" s="7">
        <v>16410</v>
      </c>
    </row>
    <row r="309" spans="1:22" x14ac:dyDescent="0.2">
      <c r="A309" s="36" t="str">
        <f t="shared" si="4"/>
        <v>2971</v>
      </c>
      <c r="B309" s="1">
        <f>VLOOKUP(C309,TabellenBUS!$B$6:$D$386,2,FALSE)</f>
        <v>297</v>
      </c>
      <c r="C309" s="105" t="s">
        <v>307</v>
      </c>
      <c r="D309" s="107">
        <v>27310</v>
      </c>
      <c r="E309" s="107">
        <v>27280</v>
      </c>
      <c r="F309" s="107">
        <v>27210</v>
      </c>
      <c r="G309" s="107">
        <v>27180</v>
      </c>
      <c r="H309" s="107">
        <v>27210</v>
      </c>
      <c r="I309" s="107">
        <v>27200</v>
      </c>
      <c r="J309" s="107">
        <v>27120</v>
      </c>
      <c r="K309" s="107">
        <v>27030</v>
      </c>
      <c r="L309" s="107">
        <v>27070</v>
      </c>
      <c r="M309" s="107">
        <v>27110</v>
      </c>
      <c r="N309" s="107">
        <v>27100</v>
      </c>
      <c r="O309" s="107">
        <v>27200</v>
      </c>
      <c r="P309" s="107">
        <v>27320</v>
      </c>
      <c r="Q309" s="107">
        <v>27350</v>
      </c>
      <c r="R309" s="107">
        <v>27400</v>
      </c>
      <c r="S309" s="107">
        <v>27440</v>
      </c>
      <c r="T309" s="7">
        <v>27590</v>
      </c>
      <c r="U309" s="7">
        <v>27650</v>
      </c>
      <c r="V309" s="7">
        <v>27740</v>
      </c>
    </row>
    <row r="310" spans="1:22" x14ac:dyDescent="0.2">
      <c r="A310" s="36" t="e">
        <f t="shared" si="4"/>
        <v>#N/A</v>
      </c>
      <c r="B310" s="1" t="e">
        <f>VLOOKUP(C310,TabellenBUS!$B$6:$D$386,2,FALSE)</f>
        <v>#N/A</v>
      </c>
      <c r="C310" s="105" t="s">
        <v>308</v>
      </c>
      <c r="D310" s="107">
        <v>16430</v>
      </c>
      <c r="E310" s="107">
        <v>16370</v>
      </c>
      <c r="F310" s="107">
        <v>16280</v>
      </c>
      <c r="G310" s="107">
        <v>16210</v>
      </c>
      <c r="H310" s="107">
        <v>16160</v>
      </c>
      <c r="I310" s="107">
        <v>16090</v>
      </c>
      <c r="J310" s="107">
        <v>16010</v>
      </c>
      <c r="K310" s="107">
        <v>15910</v>
      </c>
      <c r="L310" s="107">
        <v>15930</v>
      </c>
      <c r="M310" s="107">
        <v>15910</v>
      </c>
      <c r="N310" s="107">
        <v>15830</v>
      </c>
      <c r="O310" s="107">
        <v>15790</v>
      </c>
      <c r="P310" s="107">
        <v>15870</v>
      </c>
      <c r="Q310" s="107">
        <v>15840</v>
      </c>
      <c r="R310" s="107">
        <v>15770</v>
      </c>
      <c r="S310" s="107">
        <v>15760</v>
      </c>
      <c r="T310" s="7">
        <v>15810</v>
      </c>
      <c r="U310" s="7">
        <v>15760</v>
      </c>
      <c r="V310" s="7">
        <v>15740</v>
      </c>
    </row>
    <row r="311" spans="1:22" x14ac:dyDescent="0.2">
      <c r="A311" s="36" t="str">
        <f t="shared" si="4"/>
        <v>2991</v>
      </c>
      <c r="B311" s="1">
        <f>VLOOKUP(C311,TabellenBUS!$B$6:$D$386,2,FALSE)</f>
        <v>299</v>
      </c>
      <c r="C311" s="105" t="s">
        <v>309</v>
      </c>
      <c r="D311" s="107">
        <v>41480</v>
      </c>
      <c r="E311" s="107">
        <v>41460</v>
      </c>
      <c r="F311" s="107">
        <v>41530</v>
      </c>
      <c r="G311" s="107">
        <v>41510</v>
      </c>
      <c r="H311" s="107">
        <v>41410</v>
      </c>
      <c r="I311" s="107">
        <v>41330</v>
      </c>
      <c r="J311" s="107">
        <v>41350</v>
      </c>
      <c r="K311" s="107">
        <v>41290</v>
      </c>
      <c r="L311" s="107">
        <v>41200</v>
      </c>
      <c r="M311" s="107">
        <v>41120</v>
      </c>
      <c r="N311" s="107">
        <v>41140</v>
      </c>
      <c r="O311" s="107">
        <v>41200</v>
      </c>
      <c r="P311" s="107">
        <v>41380</v>
      </c>
      <c r="Q311" s="107">
        <v>41400</v>
      </c>
      <c r="R311" s="107">
        <v>41470</v>
      </c>
      <c r="S311" s="107">
        <v>41420</v>
      </c>
      <c r="T311" s="7">
        <v>41480</v>
      </c>
      <c r="U311" s="7">
        <v>41370</v>
      </c>
      <c r="V311" s="7">
        <v>41370</v>
      </c>
    </row>
    <row r="312" spans="1:22" x14ac:dyDescent="0.2">
      <c r="A312" s="36" t="str">
        <f t="shared" si="4"/>
        <v>3001</v>
      </c>
      <c r="B312" s="1">
        <f>VLOOKUP(C312,TabellenBUS!$B$6:$D$386,2,FALSE)</f>
        <v>300</v>
      </c>
      <c r="C312" s="105" t="s">
        <v>310</v>
      </c>
      <c r="D312" s="107">
        <v>5850</v>
      </c>
      <c r="E312" s="107">
        <v>5800</v>
      </c>
      <c r="F312" s="107">
        <v>5780</v>
      </c>
      <c r="G312" s="107">
        <v>5760</v>
      </c>
      <c r="H312" s="107">
        <v>5750</v>
      </c>
      <c r="I312" s="107">
        <v>5750</v>
      </c>
      <c r="J312" s="107">
        <v>5750</v>
      </c>
      <c r="K312" s="107">
        <v>5750</v>
      </c>
      <c r="L312" s="107">
        <v>5750</v>
      </c>
      <c r="M312" s="107">
        <v>5770</v>
      </c>
      <c r="N312" s="107">
        <v>5750</v>
      </c>
      <c r="O312" s="107">
        <v>5770</v>
      </c>
      <c r="P312" s="107">
        <v>5790</v>
      </c>
      <c r="Q312" s="107">
        <v>5770</v>
      </c>
      <c r="R312" s="107">
        <v>5740</v>
      </c>
      <c r="S312" s="107">
        <v>5770</v>
      </c>
      <c r="T312" s="7">
        <v>5780</v>
      </c>
      <c r="U312" s="7">
        <v>5780</v>
      </c>
      <c r="V312" s="7">
        <v>5790</v>
      </c>
    </row>
    <row r="313" spans="1:22" x14ac:dyDescent="0.2">
      <c r="A313" s="36" t="str">
        <f t="shared" si="4"/>
        <v>3011</v>
      </c>
      <c r="B313" s="1">
        <f>VLOOKUP(C313,TabellenBUS!$B$6:$D$386,2,FALSE)</f>
        <v>301</v>
      </c>
      <c r="C313" s="105" t="s">
        <v>311</v>
      </c>
      <c r="D313" s="107">
        <v>51730</v>
      </c>
      <c r="E313" s="107">
        <v>51670</v>
      </c>
      <c r="F313" s="107">
        <v>51400</v>
      </c>
      <c r="G313" s="107">
        <v>51460</v>
      </c>
      <c r="H313" s="107">
        <v>52660</v>
      </c>
      <c r="I313" s="107">
        <v>52650</v>
      </c>
      <c r="J313" s="107">
        <v>52430</v>
      </c>
      <c r="K313" s="107">
        <v>52350</v>
      </c>
      <c r="L313" s="107">
        <v>52460</v>
      </c>
      <c r="M313" s="107">
        <v>52480</v>
      </c>
      <c r="N313" s="107">
        <v>52350</v>
      </c>
      <c r="O313" s="107">
        <v>52340</v>
      </c>
      <c r="P313" s="107">
        <v>52570</v>
      </c>
      <c r="Q313" s="107">
        <v>52620</v>
      </c>
      <c r="R313" s="107">
        <v>52490</v>
      </c>
      <c r="S313" s="107">
        <v>52550</v>
      </c>
      <c r="T313" s="7">
        <v>52730</v>
      </c>
      <c r="U313" s="7">
        <v>52710</v>
      </c>
      <c r="V313" s="7">
        <v>52730</v>
      </c>
    </row>
    <row r="314" spans="1:22" x14ac:dyDescent="0.2">
      <c r="A314" s="36" t="str">
        <f t="shared" si="4"/>
        <v>3021</v>
      </c>
      <c r="B314" s="1">
        <f>VLOOKUP(C314,TabellenBUS!$B$6:$D$386,2,FALSE)</f>
        <v>302</v>
      </c>
      <c r="C314" s="105" t="s">
        <v>312</v>
      </c>
      <c r="D314" s="107">
        <v>34170</v>
      </c>
      <c r="E314" s="107">
        <v>34120</v>
      </c>
      <c r="F314" s="107">
        <v>33980</v>
      </c>
      <c r="G314" s="107">
        <v>33930</v>
      </c>
      <c r="H314" s="107">
        <v>33990</v>
      </c>
      <c r="I314" s="107">
        <v>33950</v>
      </c>
      <c r="J314" s="107">
        <v>33730</v>
      </c>
      <c r="K314" s="107">
        <v>33710</v>
      </c>
      <c r="L314" s="107">
        <v>33840</v>
      </c>
      <c r="M314" s="107">
        <v>33800</v>
      </c>
      <c r="N314" s="107">
        <v>33750</v>
      </c>
      <c r="O314" s="107">
        <v>33760</v>
      </c>
      <c r="P314" s="107">
        <v>34010</v>
      </c>
      <c r="Q314" s="107">
        <v>33980</v>
      </c>
      <c r="R314" s="107">
        <v>33860</v>
      </c>
      <c r="S314" s="107">
        <v>33850</v>
      </c>
      <c r="T314" s="7">
        <v>33980</v>
      </c>
      <c r="U314" s="7">
        <v>33940</v>
      </c>
      <c r="V314" s="7">
        <v>33880</v>
      </c>
    </row>
    <row r="315" spans="1:22" x14ac:dyDescent="0.2">
      <c r="A315" s="36" t="str">
        <f t="shared" si="4"/>
        <v>3031</v>
      </c>
      <c r="B315" s="1">
        <f>VLOOKUP(C315,TabellenBUS!$B$6:$D$386,2,FALSE)</f>
        <v>303</v>
      </c>
      <c r="C315" s="105" t="s">
        <v>313</v>
      </c>
      <c r="D315" s="107">
        <v>3110</v>
      </c>
      <c r="E315" s="107">
        <v>3110</v>
      </c>
      <c r="F315" s="107">
        <v>3190</v>
      </c>
      <c r="G315" s="107">
        <v>3140</v>
      </c>
      <c r="H315" s="107">
        <v>3100</v>
      </c>
      <c r="I315" s="107">
        <v>3080</v>
      </c>
      <c r="J315" s="107">
        <v>3180</v>
      </c>
      <c r="K315" s="107">
        <v>3160</v>
      </c>
      <c r="L315" s="107">
        <v>3130</v>
      </c>
      <c r="M315" s="107">
        <v>3140</v>
      </c>
      <c r="N315" s="107">
        <v>3230</v>
      </c>
      <c r="O315" s="107">
        <v>3210</v>
      </c>
      <c r="P315" s="107">
        <v>3200</v>
      </c>
      <c r="Q315" s="107">
        <v>3200</v>
      </c>
      <c r="R315" s="107">
        <v>3270</v>
      </c>
      <c r="S315" s="107">
        <v>3230</v>
      </c>
      <c r="T315" s="7">
        <v>3210</v>
      </c>
      <c r="U315" s="7">
        <v>3230</v>
      </c>
      <c r="V315" s="7">
        <v>3320</v>
      </c>
    </row>
    <row r="316" spans="1:22" x14ac:dyDescent="0.2">
      <c r="A316" s="36" t="str">
        <f t="shared" si="4"/>
        <v>3041</v>
      </c>
      <c r="B316" s="1">
        <f>VLOOKUP(C316,TabellenBUS!$B$6:$D$386,2,FALSE)</f>
        <v>304</v>
      </c>
      <c r="C316" s="105" t="s">
        <v>314</v>
      </c>
      <c r="D316" s="107">
        <v>8710</v>
      </c>
      <c r="E316" s="107">
        <v>8730</v>
      </c>
      <c r="F316" s="107">
        <v>8610</v>
      </c>
      <c r="G316" s="107">
        <v>8580</v>
      </c>
      <c r="H316" s="107">
        <v>8620</v>
      </c>
      <c r="I316" s="107">
        <v>8660</v>
      </c>
      <c r="J316" s="107">
        <v>8590</v>
      </c>
      <c r="K316" s="107">
        <v>8570</v>
      </c>
      <c r="L316" s="107">
        <v>8610</v>
      </c>
      <c r="M316" s="107">
        <v>8660</v>
      </c>
      <c r="N316" s="107">
        <v>8610</v>
      </c>
      <c r="O316" s="107">
        <v>8570</v>
      </c>
      <c r="P316" s="107">
        <v>8640</v>
      </c>
      <c r="Q316" s="107">
        <v>8700</v>
      </c>
      <c r="R316" s="107">
        <v>8620</v>
      </c>
      <c r="S316" s="107">
        <v>8580</v>
      </c>
      <c r="T316" s="7">
        <v>8630</v>
      </c>
      <c r="U316" s="7">
        <v>8710</v>
      </c>
      <c r="V316" s="7">
        <v>8650</v>
      </c>
    </row>
    <row r="317" spans="1:22" x14ac:dyDescent="0.2">
      <c r="A317" s="36" t="str">
        <f t="shared" si="4"/>
        <v>3051</v>
      </c>
      <c r="B317" s="1">
        <f>VLOOKUP(C317,TabellenBUS!$B$6:$D$386,2,FALSE)</f>
        <v>305</v>
      </c>
      <c r="C317" s="105" t="s">
        <v>315</v>
      </c>
      <c r="D317" s="107">
        <v>23090</v>
      </c>
      <c r="E317" s="107">
        <v>23080</v>
      </c>
      <c r="F317" s="107">
        <v>23040</v>
      </c>
      <c r="G317" s="107">
        <v>23060</v>
      </c>
      <c r="H317" s="107">
        <v>23070</v>
      </c>
      <c r="I317" s="107">
        <v>23090</v>
      </c>
      <c r="J317" s="107">
        <v>23020</v>
      </c>
      <c r="K317" s="107">
        <v>23040</v>
      </c>
      <c r="L317" s="107">
        <v>23070</v>
      </c>
      <c r="M317" s="107">
        <v>23140</v>
      </c>
      <c r="N317" s="107">
        <v>23180</v>
      </c>
      <c r="O317" s="107">
        <v>23240</v>
      </c>
      <c r="P317" s="107">
        <v>23370</v>
      </c>
      <c r="Q317" s="107">
        <v>23430</v>
      </c>
      <c r="R317" s="107">
        <v>23480</v>
      </c>
      <c r="S317" s="107">
        <v>23450</v>
      </c>
      <c r="T317" s="7">
        <v>23650</v>
      </c>
      <c r="U317" s="7">
        <v>23750</v>
      </c>
      <c r="V317" s="7">
        <v>23910</v>
      </c>
    </row>
    <row r="318" spans="1:22" x14ac:dyDescent="0.2">
      <c r="A318" s="36" t="str">
        <f t="shared" si="4"/>
        <v>3061</v>
      </c>
      <c r="B318" s="1">
        <f>VLOOKUP(C318,TabellenBUS!$B$6:$D$386,2,FALSE)</f>
        <v>306</v>
      </c>
      <c r="C318" s="105" t="s">
        <v>316</v>
      </c>
      <c r="D318" s="107">
        <v>16190</v>
      </c>
      <c r="E318" s="107">
        <v>16160</v>
      </c>
      <c r="F318" s="107">
        <v>16140</v>
      </c>
      <c r="G318" s="107">
        <v>16100</v>
      </c>
      <c r="H318" s="107">
        <v>16120</v>
      </c>
      <c r="I318" s="107">
        <v>16140</v>
      </c>
      <c r="J318" s="107">
        <v>16110</v>
      </c>
      <c r="K318" s="107">
        <v>16110</v>
      </c>
      <c r="L318" s="107">
        <v>16150</v>
      </c>
      <c r="M318" s="107">
        <v>16170</v>
      </c>
      <c r="N318" s="107">
        <v>16110</v>
      </c>
      <c r="O318" s="107">
        <v>16140</v>
      </c>
      <c r="P318" s="107">
        <v>16230</v>
      </c>
      <c r="Q318" s="107">
        <v>16210</v>
      </c>
      <c r="R318" s="107">
        <v>16210</v>
      </c>
      <c r="S318" s="107">
        <v>16240</v>
      </c>
      <c r="T318" s="7">
        <v>16340</v>
      </c>
      <c r="U318" s="7">
        <v>16290</v>
      </c>
      <c r="V318" s="7">
        <v>16290</v>
      </c>
    </row>
    <row r="319" spans="1:22" x14ac:dyDescent="0.2">
      <c r="A319" s="36" t="str">
        <f t="shared" si="4"/>
        <v>3071</v>
      </c>
      <c r="B319" s="1">
        <f>VLOOKUP(C319,TabellenBUS!$B$6:$D$386,2,FALSE)</f>
        <v>307</v>
      </c>
      <c r="C319" s="105" t="s">
        <v>317</v>
      </c>
      <c r="D319" s="107">
        <v>27910</v>
      </c>
      <c r="E319" s="107">
        <v>27880</v>
      </c>
      <c r="F319" s="107">
        <v>27910</v>
      </c>
      <c r="G319" s="107">
        <v>27810</v>
      </c>
      <c r="H319" s="107">
        <v>27830</v>
      </c>
      <c r="I319" s="107">
        <v>27790</v>
      </c>
      <c r="J319" s="107">
        <v>27720</v>
      </c>
      <c r="K319" s="107">
        <v>27630</v>
      </c>
      <c r="L319" s="107">
        <v>27660</v>
      </c>
      <c r="M319" s="107">
        <v>27660</v>
      </c>
      <c r="N319" s="107">
        <v>27620</v>
      </c>
      <c r="O319" s="107">
        <v>27610</v>
      </c>
      <c r="P319" s="107">
        <v>27700</v>
      </c>
      <c r="Q319" s="107">
        <v>27670</v>
      </c>
      <c r="R319" s="107">
        <v>27690</v>
      </c>
      <c r="S319" s="107">
        <v>27720</v>
      </c>
      <c r="T319" s="7">
        <v>27840</v>
      </c>
      <c r="U319" s="7">
        <v>27730</v>
      </c>
      <c r="V319" s="7">
        <v>27860</v>
      </c>
    </row>
    <row r="320" spans="1:22" x14ac:dyDescent="0.2">
      <c r="A320" s="36" t="str">
        <f t="shared" si="4"/>
        <v>3081</v>
      </c>
      <c r="B320" s="1">
        <f>VLOOKUP(C320,TabellenBUS!$B$6:$D$386,2,FALSE)</f>
        <v>308</v>
      </c>
      <c r="C320" s="105" t="s">
        <v>318</v>
      </c>
      <c r="D320" s="107">
        <v>144100</v>
      </c>
      <c r="E320" s="107">
        <v>143830</v>
      </c>
      <c r="F320" s="107">
        <v>144970</v>
      </c>
      <c r="G320" s="107">
        <v>145260</v>
      </c>
      <c r="H320" s="107">
        <v>145300</v>
      </c>
      <c r="I320" s="107">
        <v>145030</v>
      </c>
      <c r="J320" s="107">
        <v>145840</v>
      </c>
      <c r="K320" s="107">
        <v>145920</v>
      </c>
      <c r="L320" s="107">
        <v>146240</v>
      </c>
      <c r="M320" s="107">
        <v>146120</v>
      </c>
      <c r="N320" s="107">
        <v>146790</v>
      </c>
      <c r="O320" s="107">
        <v>146770</v>
      </c>
      <c r="P320" s="107">
        <v>147070</v>
      </c>
      <c r="Q320" s="107">
        <v>146940</v>
      </c>
      <c r="R320" s="107">
        <v>147810</v>
      </c>
      <c r="S320" s="107">
        <v>147510</v>
      </c>
      <c r="T320" s="7">
        <v>148200</v>
      </c>
      <c r="U320" s="7">
        <v>147920</v>
      </c>
      <c r="V320" s="7">
        <v>149130</v>
      </c>
    </row>
    <row r="321" spans="1:22" x14ac:dyDescent="0.2">
      <c r="A321" s="36" t="str">
        <f t="shared" si="4"/>
        <v>3091</v>
      </c>
      <c r="B321" s="1">
        <f>VLOOKUP(C321,TabellenBUS!$B$6:$D$386,2,FALSE)</f>
        <v>309</v>
      </c>
      <c r="C321" s="105" t="s">
        <v>319</v>
      </c>
      <c r="D321" s="107">
        <v>13670</v>
      </c>
      <c r="E321" s="107">
        <v>13700</v>
      </c>
      <c r="F321" s="107">
        <v>13650</v>
      </c>
      <c r="G321" s="107">
        <v>13660</v>
      </c>
      <c r="H321" s="107">
        <v>13710</v>
      </c>
      <c r="I321" s="107">
        <v>13700</v>
      </c>
      <c r="J321" s="107">
        <v>13650</v>
      </c>
      <c r="K321" s="107">
        <v>13680</v>
      </c>
      <c r="L321" s="107">
        <v>13650</v>
      </c>
      <c r="M321" s="107">
        <v>13670</v>
      </c>
      <c r="N321" s="107">
        <v>13710</v>
      </c>
      <c r="O321" s="107">
        <v>13720</v>
      </c>
      <c r="P321" s="107">
        <v>13800</v>
      </c>
      <c r="Q321" s="107">
        <v>13810</v>
      </c>
      <c r="R321" s="107">
        <v>13810</v>
      </c>
      <c r="S321" s="107">
        <v>13830</v>
      </c>
      <c r="T321" s="7">
        <v>13900</v>
      </c>
      <c r="U321" s="7">
        <v>13920</v>
      </c>
      <c r="V321" s="7">
        <v>13910</v>
      </c>
    </row>
    <row r="322" spans="1:22" x14ac:dyDescent="0.2">
      <c r="A322" s="36" t="str">
        <f t="shared" si="4"/>
        <v>3101</v>
      </c>
      <c r="B322" s="1">
        <f>VLOOKUP(C322,TabellenBUS!$B$6:$D$386,2,FALSE)</f>
        <v>310</v>
      </c>
      <c r="C322" s="105" t="s">
        <v>320</v>
      </c>
      <c r="D322" s="107">
        <v>21670</v>
      </c>
      <c r="E322" s="107">
        <v>21640</v>
      </c>
      <c r="F322" s="107">
        <v>21600</v>
      </c>
      <c r="G322" s="107">
        <v>21550</v>
      </c>
      <c r="H322" s="107">
        <v>21560</v>
      </c>
      <c r="I322" s="107">
        <v>21570</v>
      </c>
      <c r="J322" s="107">
        <v>21510</v>
      </c>
      <c r="K322" s="107">
        <v>21530</v>
      </c>
      <c r="L322" s="107">
        <v>21570</v>
      </c>
      <c r="M322" s="107">
        <v>21570</v>
      </c>
      <c r="N322" s="107">
        <v>21510</v>
      </c>
      <c r="O322" s="107">
        <v>21520</v>
      </c>
      <c r="P322" s="107">
        <v>21630</v>
      </c>
      <c r="Q322" s="107">
        <v>21570</v>
      </c>
      <c r="R322" s="107">
        <v>21570</v>
      </c>
      <c r="S322" s="107">
        <v>21570</v>
      </c>
      <c r="T322" s="7">
        <v>21660</v>
      </c>
      <c r="U322" s="7">
        <v>21670</v>
      </c>
      <c r="V322" s="7">
        <v>21660</v>
      </c>
    </row>
    <row r="323" spans="1:22" x14ac:dyDescent="0.2">
      <c r="A323" s="36" t="str">
        <f t="shared" si="4"/>
        <v>3111</v>
      </c>
      <c r="B323" s="1">
        <f>VLOOKUP(C323,TabellenBUS!$B$6:$D$386,2,FALSE)</f>
        <v>311</v>
      </c>
      <c r="C323" s="105" t="s">
        <v>321</v>
      </c>
      <c r="D323" s="107">
        <v>19630</v>
      </c>
      <c r="E323" s="107">
        <v>19660</v>
      </c>
      <c r="F323" s="107">
        <v>19610</v>
      </c>
      <c r="G323" s="107">
        <v>19600</v>
      </c>
      <c r="H323" s="107">
        <v>19640</v>
      </c>
      <c r="I323" s="107">
        <v>19590</v>
      </c>
      <c r="J323" s="107">
        <v>19550</v>
      </c>
      <c r="K323" s="107">
        <v>19530</v>
      </c>
      <c r="L323" s="107">
        <v>19530</v>
      </c>
      <c r="M323" s="107">
        <v>19530</v>
      </c>
      <c r="N323" s="107">
        <v>19530</v>
      </c>
      <c r="O323" s="107">
        <v>19610</v>
      </c>
      <c r="P323" s="107">
        <v>19790</v>
      </c>
      <c r="Q323" s="107">
        <v>19780</v>
      </c>
      <c r="R323" s="107">
        <v>19930</v>
      </c>
      <c r="S323" s="107">
        <v>19970</v>
      </c>
      <c r="T323" s="7">
        <v>20090</v>
      </c>
      <c r="U323" s="7">
        <v>20130</v>
      </c>
      <c r="V323" s="7">
        <v>20210</v>
      </c>
    </row>
    <row r="324" spans="1:22" x14ac:dyDescent="0.2">
      <c r="A324" s="36" t="str">
        <f t="shared" ref="A324:A386" si="5">CONCATENATE(B324,1)</f>
        <v>3121</v>
      </c>
      <c r="B324" s="1">
        <f>VLOOKUP(C324,TabellenBUS!$B$6:$D$386,2,FALSE)</f>
        <v>312</v>
      </c>
      <c r="C324" s="105" t="s">
        <v>322</v>
      </c>
      <c r="D324" s="107">
        <v>19720</v>
      </c>
      <c r="E324" s="107">
        <v>19680</v>
      </c>
      <c r="F324" s="107">
        <v>19640</v>
      </c>
      <c r="G324" s="107">
        <v>19620</v>
      </c>
      <c r="H324" s="107">
        <v>19650</v>
      </c>
      <c r="I324" s="107">
        <v>19610</v>
      </c>
      <c r="J324" s="107">
        <v>19570</v>
      </c>
      <c r="K324" s="107">
        <v>19580</v>
      </c>
      <c r="L324" s="107">
        <v>19630</v>
      </c>
      <c r="M324" s="107">
        <v>19640</v>
      </c>
      <c r="N324" s="107">
        <v>19610</v>
      </c>
      <c r="O324" s="107">
        <v>19650</v>
      </c>
      <c r="P324" s="107">
        <v>19680</v>
      </c>
      <c r="Q324" s="107">
        <v>19670</v>
      </c>
      <c r="R324" s="107">
        <v>19600</v>
      </c>
      <c r="S324" s="107">
        <v>19630</v>
      </c>
      <c r="T324" s="7">
        <v>19680</v>
      </c>
      <c r="U324" s="7">
        <v>19690</v>
      </c>
      <c r="V324" s="7">
        <v>19680</v>
      </c>
    </row>
    <row r="325" spans="1:22" x14ac:dyDescent="0.2">
      <c r="A325" s="36" t="str">
        <f t="shared" si="5"/>
        <v>3131</v>
      </c>
      <c r="B325" s="1">
        <f>VLOOKUP(C325,TabellenBUS!$B$6:$D$386,2,FALSE)</f>
        <v>313</v>
      </c>
      <c r="C325" s="105" t="s">
        <v>323</v>
      </c>
      <c r="D325" s="107">
        <v>26620</v>
      </c>
      <c r="E325" s="107">
        <v>26610</v>
      </c>
      <c r="F325" s="107">
        <v>26550</v>
      </c>
      <c r="G325" s="107">
        <v>26490</v>
      </c>
      <c r="H325" s="107">
        <v>26530</v>
      </c>
      <c r="I325" s="107">
        <v>26550</v>
      </c>
      <c r="J325" s="107">
        <v>26470</v>
      </c>
      <c r="K325" s="107">
        <v>26440</v>
      </c>
      <c r="L325" s="107">
        <v>26530</v>
      </c>
      <c r="M325" s="107">
        <v>26480</v>
      </c>
      <c r="N325" s="107">
        <v>26430</v>
      </c>
      <c r="O325" s="107">
        <v>26430</v>
      </c>
      <c r="P325" s="107">
        <v>26560</v>
      </c>
      <c r="Q325" s="107">
        <v>26570</v>
      </c>
      <c r="R325" s="107">
        <v>26540</v>
      </c>
      <c r="S325" s="107">
        <v>26540</v>
      </c>
      <c r="T325" s="7">
        <v>26690</v>
      </c>
      <c r="U325" s="7">
        <v>26800</v>
      </c>
      <c r="V325" s="7">
        <v>26830</v>
      </c>
    </row>
    <row r="326" spans="1:22" x14ac:dyDescent="0.2">
      <c r="A326" s="36" t="str">
        <f t="shared" si="5"/>
        <v>3141</v>
      </c>
      <c r="B326" s="1">
        <f>VLOOKUP(C326,TabellenBUS!$B$6:$D$386,2,FALSE)</f>
        <v>314</v>
      </c>
      <c r="C326" s="105" t="s">
        <v>324</v>
      </c>
      <c r="D326" s="107">
        <v>8720</v>
      </c>
      <c r="E326" s="107">
        <v>8730</v>
      </c>
      <c r="F326" s="107">
        <v>8750</v>
      </c>
      <c r="G326" s="107">
        <v>8760</v>
      </c>
      <c r="H326" s="107">
        <v>8770</v>
      </c>
      <c r="I326" s="107">
        <v>8770</v>
      </c>
      <c r="J326" s="107">
        <v>8790</v>
      </c>
      <c r="K326" s="107">
        <v>8800</v>
      </c>
      <c r="L326" s="107">
        <v>8820</v>
      </c>
      <c r="M326" s="107">
        <v>8850</v>
      </c>
      <c r="N326" s="107">
        <v>8810</v>
      </c>
      <c r="O326" s="107">
        <v>8820</v>
      </c>
      <c r="P326" s="107">
        <v>8870</v>
      </c>
      <c r="Q326" s="107">
        <v>8900</v>
      </c>
      <c r="R326" s="107">
        <v>8930</v>
      </c>
      <c r="S326" s="107">
        <v>8900</v>
      </c>
      <c r="T326" s="7">
        <v>8930</v>
      </c>
      <c r="U326" s="7">
        <v>8960</v>
      </c>
      <c r="V326" s="7">
        <v>8970</v>
      </c>
    </row>
    <row r="327" spans="1:22" x14ac:dyDescent="0.2">
      <c r="A327" s="36" t="str">
        <f t="shared" si="5"/>
        <v>3151</v>
      </c>
      <c r="B327" s="1">
        <f>VLOOKUP(C327,TabellenBUS!$B$6:$D$386,2,FALSE)</f>
        <v>315</v>
      </c>
      <c r="C327" s="105" t="s">
        <v>325</v>
      </c>
      <c r="D327" s="107">
        <v>18260</v>
      </c>
      <c r="E327" s="107">
        <v>18270</v>
      </c>
      <c r="F327" s="107">
        <v>18310</v>
      </c>
      <c r="G327" s="107">
        <v>18300</v>
      </c>
      <c r="H327" s="107">
        <v>18350</v>
      </c>
      <c r="I327" s="107">
        <v>18400</v>
      </c>
      <c r="J327" s="107">
        <v>18460</v>
      </c>
      <c r="K327" s="107">
        <v>18580</v>
      </c>
      <c r="L327" s="107">
        <v>18670</v>
      </c>
      <c r="M327" s="107">
        <v>18800</v>
      </c>
      <c r="N327" s="107">
        <v>18920</v>
      </c>
      <c r="O327" s="107">
        <v>19000</v>
      </c>
      <c r="P327" s="107">
        <v>18990</v>
      </c>
      <c r="Q327" s="107">
        <v>18980</v>
      </c>
      <c r="R327" s="107">
        <v>19030</v>
      </c>
      <c r="S327" s="107">
        <v>19080</v>
      </c>
      <c r="T327" s="7">
        <v>19160</v>
      </c>
      <c r="U327" s="7">
        <v>19230</v>
      </c>
      <c r="V327" s="7">
        <v>19320</v>
      </c>
    </row>
    <row r="328" spans="1:22" x14ac:dyDescent="0.2">
      <c r="A328" s="36" t="str">
        <f t="shared" si="5"/>
        <v>3161</v>
      </c>
      <c r="B328" s="1">
        <f>VLOOKUP(C328,TabellenBUS!$B$6:$D$386,2,FALSE)</f>
        <v>316</v>
      </c>
      <c r="C328" s="105" t="s">
        <v>326</v>
      </c>
      <c r="D328" s="107">
        <v>11950</v>
      </c>
      <c r="E328" s="107">
        <v>12010</v>
      </c>
      <c r="F328" s="107">
        <v>12040</v>
      </c>
      <c r="G328" s="107">
        <v>12080</v>
      </c>
      <c r="H328" s="107">
        <v>12120</v>
      </c>
      <c r="I328" s="107">
        <v>12170</v>
      </c>
      <c r="J328" s="107">
        <v>12200</v>
      </c>
      <c r="K328" s="107">
        <v>12240</v>
      </c>
      <c r="L328" s="107">
        <v>12310</v>
      </c>
      <c r="M328" s="107">
        <v>12360</v>
      </c>
      <c r="N328" s="107">
        <v>12410</v>
      </c>
      <c r="O328" s="107">
        <v>12460</v>
      </c>
      <c r="P328" s="107">
        <v>12520</v>
      </c>
      <c r="Q328" s="107">
        <v>12560</v>
      </c>
      <c r="R328" s="107">
        <v>12590</v>
      </c>
      <c r="S328" s="107">
        <v>12640</v>
      </c>
      <c r="T328" s="7">
        <v>12740</v>
      </c>
      <c r="U328" s="7">
        <v>12790</v>
      </c>
      <c r="V328" s="7">
        <v>12800</v>
      </c>
    </row>
    <row r="329" spans="1:22" x14ac:dyDescent="0.2">
      <c r="A329" s="36" t="e">
        <f t="shared" si="5"/>
        <v>#N/A</v>
      </c>
      <c r="B329" s="1" t="e">
        <f>VLOOKUP(C329,TabellenBUS!$B$6:$D$386,2,FALSE)</f>
        <v>#N/A</v>
      </c>
      <c r="C329" s="105" t="s">
        <v>327</v>
      </c>
      <c r="D329" s="107">
        <v>234680</v>
      </c>
      <c r="E329" s="107">
        <v>234620</v>
      </c>
      <c r="F329" s="107">
        <v>236610</v>
      </c>
      <c r="G329" s="107">
        <v>237980</v>
      </c>
      <c r="H329" s="107">
        <v>239600</v>
      </c>
      <c r="I329" s="107">
        <v>239900</v>
      </c>
      <c r="J329" s="107">
        <v>241730</v>
      </c>
      <c r="K329" s="107">
        <v>242270</v>
      </c>
      <c r="L329" s="107">
        <v>243170</v>
      </c>
      <c r="M329" s="107">
        <v>243200</v>
      </c>
      <c r="N329" s="107">
        <v>245400</v>
      </c>
      <c r="O329" s="107">
        <v>246160</v>
      </c>
      <c r="P329" s="107">
        <v>247630</v>
      </c>
      <c r="Q329" s="107">
        <v>247410</v>
      </c>
      <c r="R329" s="107">
        <v>248950</v>
      </c>
      <c r="S329" s="107">
        <v>249860</v>
      </c>
      <c r="T329" s="7">
        <v>251190</v>
      </c>
      <c r="U329" s="7">
        <v>251350</v>
      </c>
      <c r="V329" s="7">
        <v>253280</v>
      </c>
    </row>
    <row r="330" spans="1:22" x14ac:dyDescent="0.2">
      <c r="A330" s="36" t="str">
        <f t="shared" si="5"/>
        <v>3181</v>
      </c>
      <c r="B330" s="1">
        <f>VLOOKUP(C330,TabellenBUS!$B$6:$D$386,2,FALSE)</f>
        <v>318</v>
      </c>
      <c r="C330" s="105" t="s">
        <v>328</v>
      </c>
      <c r="D330" s="107">
        <v>28980</v>
      </c>
      <c r="E330" s="107">
        <v>28950</v>
      </c>
      <c r="F330" s="107">
        <v>28960</v>
      </c>
      <c r="G330" s="107">
        <v>28960</v>
      </c>
      <c r="H330" s="107">
        <v>28910</v>
      </c>
      <c r="I330" s="107">
        <v>28940</v>
      </c>
      <c r="J330" s="107">
        <v>28990</v>
      </c>
      <c r="K330" s="107">
        <v>29160</v>
      </c>
      <c r="L330" s="107">
        <v>29230</v>
      </c>
      <c r="M330" s="107">
        <v>29300</v>
      </c>
      <c r="N330" s="107">
        <v>29430</v>
      </c>
      <c r="O330" s="107">
        <v>29400</v>
      </c>
      <c r="P330" s="107">
        <v>29770</v>
      </c>
      <c r="Q330" s="107">
        <v>29680</v>
      </c>
      <c r="R330" s="107">
        <v>29810</v>
      </c>
      <c r="S330" s="107">
        <v>29940</v>
      </c>
      <c r="T330" s="7">
        <v>30100</v>
      </c>
      <c r="U330" s="7">
        <v>30050</v>
      </c>
      <c r="V330" s="7">
        <v>30160</v>
      </c>
    </row>
    <row r="331" spans="1:22" x14ac:dyDescent="0.2">
      <c r="A331" s="36" t="str">
        <f t="shared" si="5"/>
        <v>3191</v>
      </c>
      <c r="B331" s="1">
        <f>VLOOKUP(C331,TabellenBUS!$B$6:$D$386,2,FALSE)</f>
        <v>319</v>
      </c>
      <c r="C331" s="105" t="s">
        <v>329</v>
      </c>
      <c r="D331" s="107">
        <v>6300</v>
      </c>
      <c r="E331" s="107">
        <v>6240</v>
      </c>
      <c r="F331" s="107">
        <v>6220</v>
      </c>
      <c r="G331" s="107">
        <v>6210</v>
      </c>
      <c r="H331" s="107">
        <v>6190</v>
      </c>
      <c r="I331" s="107">
        <v>6180</v>
      </c>
      <c r="J331" s="107">
        <v>6140</v>
      </c>
      <c r="K331" s="107">
        <v>6170</v>
      </c>
      <c r="L331" s="107">
        <v>6120</v>
      </c>
      <c r="M331" s="107">
        <v>6110</v>
      </c>
      <c r="N331" s="107">
        <v>6100</v>
      </c>
      <c r="O331" s="107">
        <v>6070</v>
      </c>
      <c r="P331" s="107">
        <v>6080</v>
      </c>
      <c r="Q331" s="107">
        <v>6040</v>
      </c>
      <c r="R331" s="107">
        <v>6010</v>
      </c>
      <c r="S331" s="107">
        <v>6140</v>
      </c>
      <c r="T331" s="7">
        <v>6190</v>
      </c>
      <c r="U331" s="7">
        <v>6210</v>
      </c>
      <c r="V331" s="7">
        <v>6260</v>
      </c>
    </row>
    <row r="332" spans="1:22" x14ac:dyDescent="0.2">
      <c r="A332" s="36" t="str">
        <f t="shared" si="5"/>
        <v>3201</v>
      </c>
      <c r="B332" s="1">
        <f>VLOOKUP(C332,TabellenBUS!$B$6:$D$386,2,FALSE)</f>
        <v>320</v>
      </c>
      <c r="C332" s="105" t="s">
        <v>330</v>
      </c>
      <c r="D332" s="107">
        <v>10410</v>
      </c>
      <c r="E332" s="107">
        <v>10400</v>
      </c>
      <c r="F332" s="107">
        <v>10360</v>
      </c>
      <c r="G332" s="107">
        <v>10310</v>
      </c>
      <c r="H332" s="107">
        <v>10310</v>
      </c>
      <c r="I332" s="107">
        <v>10230</v>
      </c>
      <c r="J332" s="107">
        <v>10180</v>
      </c>
      <c r="K332" s="107">
        <v>10200</v>
      </c>
      <c r="L332" s="107">
        <v>10210</v>
      </c>
      <c r="M332" s="107">
        <v>10170</v>
      </c>
      <c r="N332" s="107">
        <v>10200</v>
      </c>
      <c r="O332" s="107">
        <v>10170</v>
      </c>
      <c r="P332" s="107">
        <v>10200</v>
      </c>
      <c r="Q332" s="107">
        <v>10170</v>
      </c>
      <c r="R332" s="107">
        <v>10120</v>
      </c>
      <c r="S332" s="107">
        <v>10130</v>
      </c>
      <c r="T332" s="7">
        <v>10180</v>
      </c>
      <c r="U332" s="7">
        <v>10150</v>
      </c>
      <c r="V332" s="7">
        <v>10140</v>
      </c>
    </row>
    <row r="333" spans="1:22" x14ac:dyDescent="0.2">
      <c r="A333" s="36" t="str">
        <f t="shared" si="5"/>
        <v>3211</v>
      </c>
      <c r="B333" s="1">
        <f>VLOOKUP(C333,TabellenBUS!$B$6:$D$386,2,FALSE)</f>
        <v>321</v>
      </c>
      <c r="C333" s="105" t="s">
        <v>331</v>
      </c>
      <c r="D333" s="107">
        <v>19340</v>
      </c>
      <c r="E333" s="107">
        <v>19310</v>
      </c>
      <c r="F333" s="107">
        <v>19190</v>
      </c>
      <c r="G333" s="107">
        <v>19120</v>
      </c>
      <c r="H333" s="107">
        <v>19130</v>
      </c>
      <c r="I333" s="107">
        <v>19110</v>
      </c>
      <c r="J333" s="107">
        <v>19030</v>
      </c>
      <c r="K333" s="107">
        <v>18950</v>
      </c>
      <c r="L333" s="107">
        <v>18940</v>
      </c>
      <c r="M333" s="107">
        <v>18920</v>
      </c>
      <c r="N333" s="107">
        <v>18850</v>
      </c>
      <c r="O333" s="107">
        <v>18850</v>
      </c>
      <c r="P333" s="107">
        <v>19170</v>
      </c>
      <c r="Q333" s="107">
        <v>19050</v>
      </c>
      <c r="R333" s="107">
        <v>19090</v>
      </c>
      <c r="S333" s="107">
        <v>19090</v>
      </c>
      <c r="T333" s="7">
        <v>19200</v>
      </c>
      <c r="U333" s="7">
        <v>19190</v>
      </c>
      <c r="V333" s="7">
        <v>19180</v>
      </c>
    </row>
    <row r="334" spans="1:22" x14ac:dyDescent="0.2">
      <c r="A334" s="36" t="str">
        <f t="shared" si="5"/>
        <v>3221</v>
      </c>
      <c r="B334" s="1">
        <f>VLOOKUP(C334,TabellenBUS!$B$6:$D$386,2,FALSE)</f>
        <v>322</v>
      </c>
      <c r="C334" s="105" t="s">
        <v>332</v>
      </c>
      <c r="D334" s="107">
        <v>17810</v>
      </c>
      <c r="E334" s="107">
        <v>17740</v>
      </c>
      <c r="F334" s="107">
        <v>17670</v>
      </c>
      <c r="G334" s="107">
        <v>17660</v>
      </c>
      <c r="H334" s="107">
        <v>17650</v>
      </c>
      <c r="I334" s="107">
        <v>17630</v>
      </c>
      <c r="J334" s="107">
        <v>17570</v>
      </c>
      <c r="K334" s="107">
        <v>17560</v>
      </c>
      <c r="L334" s="107">
        <v>17540</v>
      </c>
      <c r="M334" s="107">
        <v>17500</v>
      </c>
      <c r="N334" s="107">
        <v>17430</v>
      </c>
      <c r="O334" s="107">
        <v>17420</v>
      </c>
      <c r="P334" s="107">
        <v>17520</v>
      </c>
      <c r="Q334" s="107">
        <v>17520</v>
      </c>
      <c r="R334" s="107">
        <v>17550</v>
      </c>
      <c r="S334" s="107">
        <v>17530</v>
      </c>
      <c r="T334" s="7">
        <v>17570</v>
      </c>
      <c r="U334" s="7">
        <v>17560</v>
      </c>
      <c r="V334" s="7">
        <v>17520</v>
      </c>
    </row>
    <row r="335" spans="1:22" x14ac:dyDescent="0.2">
      <c r="A335" s="36" t="str">
        <f t="shared" si="5"/>
        <v>3231</v>
      </c>
      <c r="B335" s="1">
        <f>VLOOKUP(C335,TabellenBUS!$B$6:$D$386,2,FALSE)</f>
        <v>323</v>
      </c>
      <c r="C335" s="105" t="s">
        <v>333</v>
      </c>
      <c r="D335" s="107">
        <v>40880</v>
      </c>
      <c r="E335" s="107">
        <v>40910</v>
      </c>
      <c r="F335" s="107">
        <v>40950</v>
      </c>
      <c r="G335" s="107">
        <v>40870</v>
      </c>
      <c r="H335" s="107">
        <v>40890</v>
      </c>
      <c r="I335" s="107">
        <v>40960</v>
      </c>
      <c r="J335" s="107">
        <v>40910</v>
      </c>
      <c r="K335" s="107">
        <v>40890</v>
      </c>
      <c r="L335" s="107">
        <v>40930</v>
      </c>
      <c r="M335" s="107">
        <v>41040</v>
      </c>
      <c r="N335" s="107">
        <v>41100</v>
      </c>
      <c r="O335" s="107">
        <v>41130</v>
      </c>
      <c r="P335" s="107">
        <v>41300</v>
      </c>
      <c r="Q335" s="107">
        <v>41350</v>
      </c>
      <c r="R335" s="107">
        <v>41440</v>
      </c>
      <c r="S335" s="107">
        <v>41480</v>
      </c>
      <c r="T335" s="7">
        <v>41700</v>
      </c>
      <c r="U335" s="7">
        <v>41670</v>
      </c>
      <c r="V335" s="7">
        <v>41780</v>
      </c>
    </row>
    <row r="336" spans="1:22" x14ac:dyDescent="0.2">
      <c r="A336" s="36" t="str">
        <f t="shared" si="5"/>
        <v>3241</v>
      </c>
      <c r="B336" s="1">
        <f>VLOOKUP(C336,TabellenBUS!$B$6:$D$386,2,FALSE)</f>
        <v>324</v>
      </c>
      <c r="C336" s="105" t="s">
        <v>334</v>
      </c>
      <c r="D336" s="107">
        <v>13390</v>
      </c>
      <c r="E336" s="107">
        <v>13390</v>
      </c>
      <c r="F336" s="107">
        <v>13280</v>
      </c>
      <c r="G336" s="107">
        <v>13250</v>
      </c>
      <c r="H336" s="107">
        <v>13250</v>
      </c>
      <c r="I336" s="107">
        <v>13290</v>
      </c>
      <c r="J336" s="107">
        <v>13210</v>
      </c>
      <c r="K336" s="107">
        <v>13190</v>
      </c>
      <c r="L336" s="107">
        <v>13170</v>
      </c>
      <c r="M336" s="107">
        <v>13200</v>
      </c>
      <c r="N336" s="107">
        <v>13180</v>
      </c>
      <c r="O336" s="107">
        <v>13180</v>
      </c>
      <c r="P336" s="107">
        <v>13280</v>
      </c>
      <c r="Q336" s="107">
        <v>13240</v>
      </c>
      <c r="R336" s="107">
        <v>13240</v>
      </c>
      <c r="S336" s="107">
        <v>13170</v>
      </c>
      <c r="T336" s="7">
        <v>13250</v>
      </c>
      <c r="U336" s="7">
        <v>13210</v>
      </c>
      <c r="V336" s="7">
        <v>13170</v>
      </c>
    </row>
    <row r="337" spans="1:22" x14ac:dyDescent="0.2">
      <c r="A337" s="36" t="str">
        <f t="shared" si="5"/>
        <v>3251</v>
      </c>
      <c r="B337" s="1">
        <f>VLOOKUP(C337,TabellenBUS!$B$6:$D$386,2,FALSE)</f>
        <v>325</v>
      </c>
      <c r="C337" s="105" t="s">
        <v>336</v>
      </c>
      <c r="D337" s="107">
        <v>28860</v>
      </c>
      <c r="E337" s="107">
        <v>28830</v>
      </c>
      <c r="F337" s="107">
        <v>28760</v>
      </c>
      <c r="G337" s="107">
        <v>28650</v>
      </c>
      <c r="H337" s="107">
        <v>28620</v>
      </c>
      <c r="I337" s="107">
        <v>28620</v>
      </c>
      <c r="J337" s="107">
        <v>28520</v>
      </c>
      <c r="K337" s="107">
        <v>28490</v>
      </c>
      <c r="L337" s="107">
        <v>28500</v>
      </c>
      <c r="M337" s="107">
        <v>28490</v>
      </c>
      <c r="N337" s="107">
        <v>28520</v>
      </c>
      <c r="O337" s="107">
        <v>28480</v>
      </c>
      <c r="P337" s="107">
        <v>28600</v>
      </c>
      <c r="Q337" s="107">
        <v>28700</v>
      </c>
      <c r="R337" s="107">
        <v>28850</v>
      </c>
      <c r="S337" s="107">
        <v>28860</v>
      </c>
      <c r="T337" s="7">
        <v>28940</v>
      </c>
      <c r="U337" s="7">
        <v>29000</v>
      </c>
      <c r="V337" s="7">
        <v>29050</v>
      </c>
    </row>
    <row r="338" spans="1:22" x14ac:dyDescent="0.2">
      <c r="A338" s="36" t="str">
        <f t="shared" si="5"/>
        <v>3261</v>
      </c>
      <c r="B338" s="1">
        <f>VLOOKUP(C338,TabellenBUS!$B$6:$D$386,2,FALSE)</f>
        <v>326</v>
      </c>
      <c r="C338" s="105" t="s">
        <v>337</v>
      </c>
      <c r="D338" s="107">
        <v>43710</v>
      </c>
      <c r="E338" s="107">
        <v>43680</v>
      </c>
      <c r="F338" s="107">
        <v>43710</v>
      </c>
      <c r="G338" s="107">
        <v>43740</v>
      </c>
      <c r="H338" s="107">
        <v>43920</v>
      </c>
      <c r="I338" s="107">
        <v>43870</v>
      </c>
      <c r="J338" s="107">
        <v>43880</v>
      </c>
      <c r="K338" s="107">
        <v>43750</v>
      </c>
      <c r="L338" s="107">
        <v>43860</v>
      </c>
      <c r="M338" s="107">
        <v>43870</v>
      </c>
      <c r="N338" s="107">
        <v>43910</v>
      </c>
      <c r="O338" s="107">
        <v>43930</v>
      </c>
      <c r="P338" s="107">
        <v>44180</v>
      </c>
      <c r="Q338" s="107">
        <v>44160</v>
      </c>
      <c r="R338" s="107">
        <v>44200</v>
      </c>
      <c r="S338" s="107">
        <v>44280</v>
      </c>
      <c r="T338" s="7">
        <v>44400</v>
      </c>
      <c r="U338" s="7">
        <v>44410</v>
      </c>
      <c r="V338" s="7">
        <v>44500</v>
      </c>
    </row>
    <row r="339" spans="1:22" x14ac:dyDescent="0.2">
      <c r="A339" s="36" t="str">
        <f t="shared" si="5"/>
        <v>3271</v>
      </c>
      <c r="B339" s="1">
        <f>VLOOKUP(C339,TabellenBUS!$B$6:$D$386,2,FALSE)</f>
        <v>327</v>
      </c>
      <c r="C339" s="105" t="s">
        <v>338</v>
      </c>
      <c r="D339" s="107">
        <v>66050</v>
      </c>
      <c r="E339" s="107">
        <v>65980</v>
      </c>
      <c r="F339" s="107">
        <v>65900</v>
      </c>
      <c r="G339" s="107">
        <v>65860</v>
      </c>
      <c r="H339" s="107">
        <v>65850</v>
      </c>
      <c r="I339" s="107">
        <v>65780</v>
      </c>
      <c r="J339" s="107">
        <v>65710</v>
      </c>
      <c r="K339" s="107">
        <v>65640</v>
      </c>
      <c r="L339" s="107">
        <v>65690</v>
      </c>
      <c r="M339" s="107">
        <v>65580</v>
      </c>
      <c r="N339" s="107">
        <v>65450</v>
      </c>
      <c r="O339" s="107">
        <v>65320</v>
      </c>
      <c r="P339" s="107">
        <v>65730</v>
      </c>
      <c r="Q339" s="107">
        <v>65720</v>
      </c>
      <c r="R339" s="107">
        <v>65880</v>
      </c>
      <c r="S339" s="107">
        <v>65950</v>
      </c>
      <c r="T339" s="7">
        <v>66190</v>
      </c>
      <c r="U339" s="7">
        <v>66050</v>
      </c>
      <c r="V339" s="7">
        <v>66280</v>
      </c>
    </row>
    <row r="340" spans="1:22" x14ac:dyDescent="0.2">
      <c r="A340" s="36" t="str">
        <f t="shared" si="5"/>
        <v>3281</v>
      </c>
      <c r="B340" s="1">
        <f>VLOOKUP(C340,TabellenBUS!$B$6:$D$386,2,FALSE)</f>
        <v>328</v>
      </c>
      <c r="C340" s="105" t="s">
        <v>339</v>
      </c>
      <c r="D340" s="107">
        <v>28370</v>
      </c>
      <c r="E340" s="107">
        <v>28390</v>
      </c>
      <c r="F340" s="107">
        <v>28370</v>
      </c>
      <c r="G340" s="107">
        <v>28390</v>
      </c>
      <c r="H340" s="107">
        <v>28420</v>
      </c>
      <c r="I340" s="107">
        <v>28410</v>
      </c>
      <c r="J340" s="107">
        <v>28340</v>
      </c>
      <c r="K340" s="107">
        <v>28360</v>
      </c>
      <c r="L340" s="107">
        <v>28420</v>
      </c>
      <c r="M340" s="107">
        <v>28480</v>
      </c>
      <c r="N340" s="107">
        <v>28430</v>
      </c>
      <c r="O340" s="107">
        <v>28410</v>
      </c>
      <c r="P340" s="107">
        <v>28500</v>
      </c>
      <c r="Q340" s="107">
        <v>28540</v>
      </c>
      <c r="R340" s="107">
        <v>28610</v>
      </c>
      <c r="S340" s="107">
        <v>28590</v>
      </c>
      <c r="T340" s="7">
        <v>28670</v>
      </c>
      <c r="U340" s="7">
        <v>28720</v>
      </c>
      <c r="V340" s="7">
        <v>28640</v>
      </c>
    </row>
    <row r="341" spans="1:22" x14ac:dyDescent="0.2">
      <c r="A341" s="36" t="str">
        <f t="shared" si="5"/>
        <v>3291</v>
      </c>
      <c r="B341" s="1">
        <f>VLOOKUP(C341,TabellenBUS!$B$6:$D$386,2,FALSE)</f>
        <v>329</v>
      </c>
      <c r="C341" s="105" t="s">
        <v>340</v>
      </c>
      <c r="D341" s="107">
        <v>12740</v>
      </c>
      <c r="E341" s="107">
        <v>12680</v>
      </c>
      <c r="F341" s="107">
        <v>12630</v>
      </c>
      <c r="G341" s="107">
        <v>12560</v>
      </c>
      <c r="H341" s="107">
        <v>12560</v>
      </c>
      <c r="I341" s="107">
        <v>12580</v>
      </c>
      <c r="J341" s="107">
        <v>12550</v>
      </c>
      <c r="K341" s="107">
        <v>12520</v>
      </c>
      <c r="L341" s="107">
        <v>12550</v>
      </c>
      <c r="M341" s="107">
        <v>12500</v>
      </c>
      <c r="N341" s="107">
        <v>12400</v>
      </c>
      <c r="O341" s="107">
        <v>12360</v>
      </c>
      <c r="P341" s="107">
        <v>12420</v>
      </c>
      <c r="Q341" s="107">
        <v>12470</v>
      </c>
      <c r="R341" s="107">
        <v>12520</v>
      </c>
      <c r="S341" s="107">
        <v>12530</v>
      </c>
      <c r="T341" s="7">
        <v>12590</v>
      </c>
      <c r="U341" s="7">
        <v>12720</v>
      </c>
      <c r="V341" s="7">
        <v>12720</v>
      </c>
    </row>
    <row r="342" spans="1:22" x14ac:dyDescent="0.2">
      <c r="A342" s="36" t="str">
        <f t="shared" si="5"/>
        <v>3301</v>
      </c>
      <c r="B342" s="1">
        <f>VLOOKUP(C342,TabellenBUS!$B$6:$D$386,2,FALSE)</f>
        <v>330</v>
      </c>
      <c r="C342" s="105" t="s">
        <v>341</v>
      </c>
      <c r="D342" s="107">
        <v>45740</v>
      </c>
      <c r="E342" s="107">
        <v>45720</v>
      </c>
      <c r="F342" s="107">
        <v>45530</v>
      </c>
      <c r="G342" s="107">
        <v>45540</v>
      </c>
      <c r="H342" s="107">
        <v>45660</v>
      </c>
      <c r="I342" s="107">
        <v>45840</v>
      </c>
      <c r="J342" s="107">
        <v>45870</v>
      </c>
      <c r="K342" s="107">
        <v>45850</v>
      </c>
      <c r="L342" s="107">
        <v>45980</v>
      </c>
      <c r="M342" s="107">
        <v>45710</v>
      </c>
      <c r="N342" s="107">
        <v>45670</v>
      </c>
      <c r="O342" s="107">
        <v>45770</v>
      </c>
      <c r="P342" s="107">
        <v>45780</v>
      </c>
      <c r="Q342" s="107">
        <v>45730</v>
      </c>
      <c r="R342" s="107">
        <v>45800</v>
      </c>
      <c r="S342" s="107">
        <v>45910</v>
      </c>
      <c r="T342" s="7">
        <v>46090</v>
      </c>
      <c r="U342" s="7">
        <v>45910</v>
      </c>
      <c r="V342" s="7">
        <v>45970</v>
      </c>
    </row>
    <row r="343" spans="1:22" x14ac:dyDescent="0.2">
      <c r="A343" s="36" t="e">
        <f t="shared" si="5"/>
        <v>#N/A</v>
      </c>
      <c r="B343" s="1" t="e">
        <f>VLOOKUP(C343,TabellenBUS!$B$6:$D$386,2,FALSE)</f>
        <v>#N/A</v>
      </c>
      <c r="C343" s="105" t="s">
        <v>342</v>
      </c>
      <c r="D343" s="107">
        <v>10010</v>
      </c>
      <c r="E343" s="107">
        <v>9980</v>
      </c>
      <c r="F343" s="107">
        <v>9870</v>
      </c>
      <c r="G343" s="107">
        <v>9830</v>
      </c>
      <c r="H343" s="107">
        <v>9790</v>
      </c>
      <c r="I343" s="107">
        <v>9790</v>
      </c>
      <c r="J343" s="107">
        <v>9870</v>
      </c>
      <c r="K343" s="107">
        <v>9990</v>
      </c>
      <c r="L343" s="107">
        <v>9880</v>
      </c>
      <c r="M343" s="107">
        <v>9830</v>
      </c>
      <c r="N343" s="107">
        <v>9930</v>
      </c>
      <c r="O343" s="107">
        <v>10200</v>
      </c>
      <c r="P343" s="107">
        <v>10130</v>
      </c>
      <c r="Q343" s="107">
        <v>9920</v>
      </c>
      <c r="R343" s="107">
        <v>9840</v>
      </c>
      <c r="S343" s="107">
        <v>9820</v>
      </c>
      <c r="T343" s="7">
        <v>9830</v>
      </c>
      <c r="U343" s="7">
        <v>9790</v>
      </c>
      <c r="V343" s="7">
        <v>9850</v>
      </c>
    </row>
    <row r="344" spans="1:22" x14ac:dyDescent="0.2">
      <c r="A344" s="36" t="str">
        <f t="shared" si="5"/>
        <v>3311</v>
      </c>
      <c r="B344" s="1">
        <f>VLOOKUP(C344,TabellenBUS!$B$6:$D$386,2,FALSE)</f>
        <v>331</v>
      </c>
      <c r="C344" s="105" t="s">
        <v>343</v>
      </c>
      <c r="D344" s="107">
        <v>730</v>
      </c>
      <c r="E344" s="107">
        <v>760</v>
      </c>
      <c r="F344" s="107">
        <v>770</v>
      </c>
      <c r="G344" s="107">
        <v>750</v>
      </c>
      <c r="H344" s="107">
        <v>740</v>
      </c>
      <c r="I344" s="107">
        <v>760</v>
      </c>
      <c r="J344" s="107">
        <v>750</v>
      </c>
      <c r="K344" s="107">
        <v>740</v>
      </c>
      <c r="L344" s="107">
        <v>740</v>
      </c>
      <c r="M344" s="107">
        <v>750</v>
      </c>
      <c r="N344" s="107">
        <v>740</v>
      </c>
      <c r="O344" s="107">
        <v>740</v>
      </c>
      <c r="P344" s="107">
        <v>730</v>
      </c>
      <c r="Q344" s="107">
        <v>770</v>
      </c>
      <c r="R344" s="107">
        <v>780</v>
      </c>
      <c r="S344" s="107">
        <v>750</v>
      </c>
      <c r="T344" s="7">
        <v>770</v>
      </c>
      <c r="U344" s="7">
        <v>800</v>
      </c>
      <c r="V344" s="7">
        <v>820</v>
      </c>
    </row>
    <row r="345" spans="1:22" x14ac:dyDescent="0.2">
      <c r="A345" s="36" t="str">
        <f t="shared" si="5"/>
        <v>3321</v>
      </c>
      <c r="B345" s="1">
        <f>VLOOKUP(C345,TabellenBUS!$B$6:$D$386,2,FALSE)</f>
        <v>332</v>
      </c>
      <c r="C345" s="105" t="s">
        <v>344</v>
      </c>
      <c r="D345" s="107">
        <v>28620</v>
      </c>
      <c r="E345" s="107">
        <v>28510</v>
      </c>
      <c r="F345" s="107">
        <v>28610</v>
      </c>
      <c r="G345" s="107">
        <v>28510</v>
      </c>
      <c r="H345" s="107">
        <v>28460</v>
      </c>
      <c r="I345" s="107">
        <v>28310</v>
      </c>
      <c r="J345" s="107">
        <v>28410</v>
      </c>
      <c r="K345" s="107">
        <v>28330</v>
      </c>
      <c r="L345" s="107">
        <v>28350</v>
      </c>
      <c r="M345" s="107">
        <v>28200</v>
      </c>
      <c r="N345" s="107">
        <v>28270</v>
      </c>
      <c r="O345" s="107">
        <v>28180</v>
      </c>
      <c r="P345" s="107">
        <v>28260</v>
      </c>
      <c r="Q345" s="107">
        <v>28230</v>
      </c>
      <c r="R345" s="107">
        <v>28300</v>
      </c>
      <c r="S345" s="107">
        <v>28180</v>
      </c>
      <c r="T345" s="7">
        <v>28330</v>
      </c>
      <c r="U345" s="7">
        <v>28260</v>
      </c>
      <c r="V345" s="7">
        <v>28370</v>
      </c>
    </row>
    <row r="346" spans="1:22" x14ac:dyDescent="0.2">
      <c r="A346" s="36" t="str">
        <f t="shared" si="5"/>
        <v>3331</v>
      </c>
      <c r="B346" s="1">
        <f>VLOOKUP(C346,TabellenBUS!$B$6:$D$386,2,FALSE)</f>
        <v>333</v>
      </c>
      <c r="C346" s="105" t="s">
        <v>345</v>
      </c>
      <c r="D346" s="107">
        <v>7860</v>
      </c>
      <c r="E346" s="107">
        <v>7800</v>
      </c>
      <c r="F346" s="107">
        <v>7800</v>
      </c>
      <c r="G346" s="107">
        <v>7750</v>
      </c>
      <c r="H346" s="107">
        <v>7730</v>
      </c>
      <c r="I346" s="107">
        <v>7720</v>
      </c>
      <c r="J346" s="107">
        <v>7650</v>
      </c>
      <c r="K346" s="107">
        <v>7650</v>
      </c>
      <c r="L346" s="107">
        <v>7650</v>
      </c>
      <c r="M346" s="107">
        <v>7650</v>
      </c>
      <c r="N346" s="107">
        <v>7610</v>
      </c>
      <c r="O346" s="107">
        <v>7620</v>
      </c>
      <c r="P346" s="107">
        <v>7670</v>
      </c>
      <c r="Q346" s="107">
        <v>7660</v>
      </c>
      <c r="R346" s="107">
        <v>7640</v>
      </c>
      <c r="S346" s="107">
        <v>7620</v>
      </c>
      <c r="T346" s="7">
        <v>7640</v>
      </c>
      <c r="U346" s="7">
        <v>7640</v>
      </c>
      <c r="V346" s="7">
        <v>7640</v>
      </c>
    </row>
    <row r="347" spans="1:22" x14ac:dyDescent="0.2">
      <c r="A347" s="36" t="str">
        <f t="shared" si="5"/>
        <v>3341</v>
      </c>
      <c r="B347" s="1">
        <f>VLOOKUP(C347,TabellenBUS!$B$6:$D$386,2,FALSE)</f>
        <v>334</v>
      </c>
      <c r="C347" s="105" t="s">
        <v>346</v>
      </c>
      <c r="D347" s="107">
        <v>15180</v>
      </c>
      <c r="E347" s="107">
        <v>15180</v>
      </c>
      <c r="F347" s="107">
        <v>15200</v>
      </c>
      <c r="G347" s="107">
        <v>15200</v>
      </c>
      <c r="H347" s="107">
        <v>15230</v>
      </c>
      <c r="I347" s="107">
        <v>15190</v>
      </c>
      <c r="J347" s="107">
        <v>15230</v>
      </c>
      <c r="K347" s="107">
        <v>15230</v>
      </c>
      <c r="L347" s="107">
        <v>15260</v>
      </c>
      <c r="M347" s="107">
        <v>15220</v>
      </c>
      <c r="N347" s="107">
        <v>15190</v>
      </c>
      <c r="O347" s="107">
        <v>15150</v>
      </c>
      <c r="P347" s="107">
        <v>15220</v>
      </c>
      <c r="Q347" s="107">
        <v>15260</v>
      </c>
      <c r="R347" s="107">
        <v>15260</v>
      </c>
      <c r="S347" s="107">
        <v>15260</v>
      </c>
      <c r="T347" s="7">
        <v>15320</v>
      </c>
      <c r="U347" s="7">
        <v>15300</v>
      </c>
      <c r="V347" s="7">
        <v>15340</v>
      </c>
    </row>
    <row r="348" spans="1:22" x14ac:dyDescent="0.2">
      <c r="A348" s="36" t="str">
        <f t="shared" si="5"/>
        <v>3351</v>
      </c>
      <c r="B348" s="1">
        <f>VLOOKUP(C348,TabellenBUS!$B$6:$D$386,2,FALSE)</f>
        <v>335</v>
      </c>
      <c r="C348" s="105" t="s">
        <v>347</v>
      </c>
      <c r="D348" s="107">
        <v>15100</v>
      </c>
      <c r="E348" s="107">
        <v>15090</v>
      </c>
      <c r="F348" s="107">
        <v>15040</v>
      </c>
      <c r="G348" s="107">
        <v>15050</v>
      </c>
      <c r="H348" s="107">
        <v>15060</v>
      </c>
      <c r="I348" s="107">
        <v>15070</v>
      </c>
      <c r="J348" s="107">
        <v>15090</v>
      </c>
      <c r="K348" s="107">
        <v>15030</v>
      </c>
      <c r="L348" s="107">
        <v>15020</v>
      </c>
      <c r="M348" s="107">
        <v>15000</v>
      </c>
      <c r="N348" s="107">
        <v>14980</v>
      </c>
      <c r="O348" s="107">
        <v>14950</v>
      </c>
      <c r="P348" s="107">
        <v>15080</v>
      </c>
      <c r="Q348" s="107">
        <v>15070</v>
      </c>
      <c r="R348" s="107">
        <v>15080</v>
      </c>
      <c r="S348" s="107">
        <v>15100</v>
      </c>
      <c r="T348" s="7">
        <v>15160</v>
      </c>
      <c r="U348" s="7">
        <v>15160</v>
      </c>
      <c r="V348" s="7">
        <v>15180</v>
      </c>
    </row>
    <row r="349" spans="1:22" x14ac:dyDescent="0.2">
      <c r="A349" s="36" t="str">
        <f t="shared" si="5"/>
        <v>3361</v>
      </c>
      <c r="B349" s="1">
        <f>VLOOKUP(C349,TabellenBUS!$B$6:$D$386,2,FALSE)</f>
        <v>336</v>
      </c>
      <c r="C349" s="105" t="s">
        <v>348</v>
      </c>
      <c r="D349" s="107">
        <v>16310</v>
      </c>
      <c r="E349" s="107">
        <v>16330</v>
      </c>
      <c r="F349" s="107">
        <v>16340</v>
      </c>
      <c r="G349" s="107">
        <v>16350</v>
      </c>
      <c r="H349" s="107">
        <v>16370</v>
      </c>
      <c r="I349" s="107">
        <v>16390</v>
      </c>
      <c r="J349" s="107">
        <v>16340</v>
      </c>
      <c r="K349" s="107">
        <v>16380</v>
      </c>
      <c r="L349" s="107">
        <v>16400</v>
      </c>
      <c r="M349" s="107">
        <v>16360</v>
      </c>
      <c r="N349" s="107">
        <v>16390</v>
      </c>
      <c r="O349" s="107">
        <v>16390</v>
      </c>
      <c r="P349" s="107">
        <v>16480</v>
      </c>
      <c r="Q349" s="107">
        <v>16550</v>
      </c>
      <c r="R349" s="107">
        <v>16560</v>
      </c>
      <c r="S349" s="107">
        <v>16590</v>
      </c>
      <c r="T349" s="7">
        <v>16720</v>
      </c>
      <c r="U349" s="7">
        <v>16760</v>
      </c>
      <c r="V349" s="7">
        <v>16820</v>
      </c>
    </row>
    <row r="350" spans="1:22" x14ac:dyDescent="0.2">
      <c r="A350" s="36" t="str">
        <f t="shared" si="5"/>
        <v>3381</v>
      </c>
      <c r="B350" s="1">
        <f>VLOOKUP(C350,TabellenBUS!$B$6:$D$386,2,FALSE)</f>
        <v>338</v>
      </c>
      <c r="C350" s="105" t="s">
        <v>349</v>
      </c>
      <c r="D350" s="107">
        <v>10070</v>
      </c>
      <c r="E350" s="107">
        <v>10070</v>
      </c>
      <c r="F350" s="107">
        <v>10000</v>
      </c>
      <c r="G350" s="107">
        <v>10050</v>
      </c>
      <c r="H350" s="107">
        <v>10100</v>
      </c>
      <c r="I350" s="107">
        <v>10130</v>
      </c>
      <c r="J350" s="107">
        <v>10120</v>
      </c>
      <c r="K350" s="107">
        <v>10110</v>
      </c>
      <c r="L350" s="107">
        <v>10140</v>
      </c>
      <c r="M350" s="107">
        <v>10180</v>
      </c>
      <c r="N350" s="107">
        <v>10210</v>
      </c>
      <c r="O350" s="107">
        <v>10180</v>
      </c>
      <c r="P350" s="107">
        <v>10210</v>
      </c>
      <c r="Q350" s="107">
        <v>10220</v>
      </c>
      <c r="R350" s="107">
        <v>10190</v>
      </c>
      <c r="S350" s="107">
        <v>10140</v>
      </c>
      <c r="T350" s="7">
        <v>10230</v>
      </c>
      <c r="U350" s="7">
        <v>10250</v>
      </c>
      <c r="V350" s="7">
        <v>10260</v>
      </c>
    </row>
    <row r="351" spans="1:22" x14ac:dyDescent="0.2">
      <c r="A351" s="36" t="str">
        <f t="shared" si="5"/>
        <v>3391</v>
      </c>
      <c r="B351" s="1">
        <f>VLOOKUP(C351,TabellenBUS!$B$6:$D$386,2,FALSE)</f>
        <v>339</v>
      </c>
      <c r="C351" s="105" t="s">
        <v>350</v>
      </c>
      <c r="D351" s="107">
        <v>30280</v>
      </c>
      <c r="E351" s="107">
        <v>30230</v>
      </c>
      <c r="F351" s="107">
        <v>30250</v>
      </c>
      <c r="G351" s="107">
        <v>30190</v>
      </c>
      <c r="H351" s="107">
        <v>30240</v>
      </c>
      <c r="I351" s="107">
        <v>30200</v>
      </c>
      <c r="J351" s="107">
        <v>30170</v>
      </c>
      <c r="K351" s="107">
        <v>30220</v>
      </c>
      <c r="L351" s="107">
        <v>30240</v>
      </c>
      <c r="M351" s="107">
        <v>30260</v>
      </c>
      <c r="N351" s="107">
        <v>30250</v>
      </c>
      <c r="O351" s="107">
        <v>30310</v>
      </c>
      <c r="P351" s="107">
        <v>30500</v>
      </c>
      <c r="Q351" s="107">
        <v>30530</v>
      </c>
      <c r="R351" s="107">
        <v>30580</v>
      </c>
      <c r="S351" s="107">
        <v>30630</v>
      </c>
      <c r="T351" s="7">
        <v>30740</v>
      </c>
      <c r="U351" s="7">
        <v>30760</v>
      </c>
      <c r="V351" s="7">
        <v>30830</v>
      </c>
    </row>
    <row r="352" spans="1:22" x14ac:dyDescent="0.2">
      <c r="A352" s="36" t="str">
        <f t="shared" si="5"/>
        <v>3401</v>
      </c>
      <c r="B352" s="1">
        <f>VLOOKUP(C352,TabellenBUS!$B$6:$D$386,2,FALSE)</f>
        <v>340</v>
      </c>
      <c r="C352" s="105" t="s">
        <v>351</v>
      </c>
      <c r="D352" s="107">
        <v>16270</v>
      </c>
      <c r="E352" s="107">
        <v>16320</v>
      </c>
      <c r="F352" s="107">
        <v>16340</v>
      </c>
      <c r="G352" s="107">
        <v>16360</v>
      </c>
      <c r="H352" s="107">
        <v>16420</v>
      </c>
      <c r="I352" s="107">
        <v>16390</v>
      </c>
      <c r="J352" s="107">
        <v>16350</v>
      </c>
      <c r="K352" s="107">
        <v>16400</v>
      </c>
      <c r="L352" s="107">
        <v>16520</v>
      </c>
      <c r="M352" s="107">
        <v>16560</v>
      </c>
      <c r="N352" s="107">
        <v>16600</v>
      </c>
      <c r="O352" s="107">
        <v>16660</v>
      </c>
      <c r="P352" s="107">
        <v>16790</v>
      </c>
      <c r="Q352" s="107">
        <v>16840</v>
      </c>
      <c r="R352" s="107">
        <v>16900</v>
      </c>
      <c r="S352" s="107">
        <v>16940</v>
      </c>
      <c r="T352" s="7">
        <v>17180</v>
      </c>
      <c r="U352" s="7">
        <v>17300</v>
      </c>
      <c r="V352" s="7">
        <v>17410</v>
      </c>
    </row>
    <row r="353" spans="1:22" x14ac:dyDescent="0.2">
      <c r="A353" s="36" t="str">
        <f t="shared" si="5"/>
        <v>3411</v>
      </c>
      <c r="B353" s="1">
        <f>VLOOKUP(C353,TabellenBUS!$B$6:$D$386,2,FALSE)</f>
        <v>341</v>
      </c>
      <c r="C353" s="105" t="s">
        <v>352</v>
      </c>
      <c r="D353" s="107">
        <v>26860</v>
      </c>
      <c r="E353" s="107">
        <v>26890</v>
      </c>
      <c r="F353" s="107">
        <v>27640</v>
      </c>
      <c r="G353" s="107">
        <v>26950</v>
      </c>
      <c r="H353" s="107">
        <v>27030</v>
      </c>
      <c r="I353" s="107">
        <v>26810</v>
      </c>
      <c r="J353" s="107">
        <v>27360</v>
      </c>
      <c r="K353" s="107">
        <v>27250</v>
      </c>
      <c r="L353" s="107">
        <v>27140</v>
      </c>
      <c r="M353" s="107">
        <v>26940</v>
      </c>
      <c r="N353" s="107">
        <v>27540</v>
      </c>
      <c r="O353" s="107">
        <v>27290</v>
      </c>
      <c r="P353" s="107">
        <v>27250</v>
      </c>
      <c r="Q353" s="107">
        <v>27130</v>
      </c>
      <c r="R353" s="107">
        <v>28020</v>
      </c>
      <c r="S353" s="107">
        <v>27890</v>
      </c>
      <c r="T353" s="7">
        <v>27940</v>
      </c>
      <c r="U353" s="7">
        <v>27670</v>
      </c>
      <c r="V353" s="7">
        <v>27940</v>
      </c>
    </row>
    <row r="354" spans="1:22" x14ac:dyDescent="0.2">
      <c r="A354" s="36" t="str">
        <f t="shared" si="5"/>
        <v>3421</v>
      </c>
      <c r="B354" s="1">
        <f>VLOOKUP(C354,TabellenBUS!$B$6:$D$386,2,FALSE)</f>
        <v>342</v>
      </c>
      <c r="C354" s="105" t="s">
        <v>353</v>
      </c>
      <c r="D354" s="107">
        <v>15030</v>
      </c>
      <c r="E354" s="107">
        <v>14940</v>
      </c>
      <c r="F354" s="107">
        <v>14890</v>
      </c>
      <c r="G354" s="107">
        <v>14940</v>
      </c>
      <c r="H354" s="107">
        <v>15160</v>
      </c>
      <c r="I354" s="107">
        <v>14950</v>
      </c>
      <c r="J354" s="107">
        <v>14930</v>
      </c>
      <c r="K354" s="107">
        <v>14890</v>
      </c>
      <c r="L354" s="107">
        <v>14920</v>
      </c>
      <c r="M354" s="107">
        <v>14940</v>
      </c>
      <c r="N354" s="107">
        <v>14970</v>
      </c>
      <c r="O354" s="107">
        <v>14970</v>
      </c>
      <c r="P354" s="107">
        <v>15120</v>
      </c>
      <c r="Q354" s="107">
        <v>15070</v>
      </c>
      <c r="R354" s="107">
        <v>15140</v>
      </c>
      <c r="S354" s="107">
        <v>15140</v>
      </c>
      <c r="T354" s="7">
        <v>15200</v>
      </c>
      <c r="U354" s="7">
        <v>15180</v>
      </c>
      <c r="V354" s="7">
        <v>15250</v>
      </c>
    </row>
    <row r="355" spans="1:22" x14ac:dyDescent="0.2">
      <c r="A355" s="36" t="str">
        <f t="shared" si="5"/>
        <v>3431</v>
      </c>
      <c r="B355" s="1">
        <f>VLOOKUP(C355,TabellenBUS!$B$6:$D$386,2,FALSE)</f>
        <v>343</v>
      </c>
      <c r="C355" s="105" t="s">
        <v>354</v>
      </c>
      <c r="D355" s="107">
        <v>10820</v>
      </c>
      <c r="E355" s="107">
        <v>10790</v>
      </c>
      <c r="F355" s="107">
        <v>10760</v>
      </c>
      <c r="G355" s="107">
        <v>10750</v>
      </c>
      <c r="H355" s="107">
        <v>10730</v>
      </c>
      <c r="I355" s="107">
        <v>10720</v>
      </c>
      <c r="J355" s="107">
        <v>10680</v>
      </c>
      <c r="K355" s="107">
        <v>10620</v>
      </c>
      <c r="L355" s="107">
        <v>10620</v>
      </c>
      <c r="M355" s="107">
        <v>10630</v>
      </c>
      <c r="N355" s="107">
        <v>10630</v>
      </c>
      <c r="O355" s="107">
        <v>10640</v>
      </c>
      <c r="P355" s="107">
        <v>10690</v>
      </c>
      <c r="Q355" s="107">
        <v>10680</v>
      </c>
      <c r="R355" s="107">
        <v>10650</v>
      </c>
      <c r="S355" s="107">
        <v>10620</v>
      </c>
      <c r="T355" s="7">
        <v>10640</v>
      </c>
      <c r="U355" s="7">
        <v>10610</v>
      </c>
      <c r="V355" s="7">
        <v>10590</v>
      </c>
    </row>
    <row r="356" spans="1:22" x14ac:dyDescent="0.2">
      <c r="A356" s="36" t="str">
        <f t="shared" si="5"/>
        <v>3441</v>
      </c>
      <c r="B356" s="1">
        <f>VLOOKUP(C356,TabellenBUS!$B$6:$D$386,2,FALSE)</f>
        <v>344</v>
      </c>
      <c r="C356" s="105" t="s">
        <v>355</v>
      </c>
      <c r="D356" s="107">
        <v>31390</v>
      </c>
      <c r="E356" s="107">
        <v>31410</v>
      </c>
      <c r="F356" s="107">
        <v>31410</v>
      </c>
      <c r="G356" s="107">
        <v>31370</v>
      </c>
      <c r="H356" s="107">
        <v>31420</v>
      </c>
      <c r="I356" s="107">
        <v>31450</v>
      </c>
      <c r="J356" s="107">
        <v>31360</v>
      </c>
      <c r="K356" s="107">
        <v>31420</v>
      </c>
      <c r="L356" s="107">
        <v>31460</v>
      </c>
      <c r="M356" s="107">
        <v>31410</v>
      </c>
      <c r="N356" s="107">
        <v>31380</v>
      </c>
      <c r="O356" s="107">
        <v>31400</v>
      </c>
      <c r="P356" s="107">
        <v>31860</v>
      </c>
      <c r="Q356" s="107">
        <v>31920</v>
      </c>
      <c r="R356" s="107">
        <v>31850</v>
      </c>
      <c r="S356" s="107">
        <v>31830</v>
      </c>
      <c r="T356" s="7">
        <v>31900</v>
      </c>
      <c r="U356" s="7">
        <v>31900</v>
      </c>
      <c r="V356" s="7">
        <v>31940</v>
      </c>
    </row>
    <row r="357" spans="1:22" x14ac:dyDescent="0.2">
      <c r="A357" s="36" t="str">
        <f t="shared" si="5"/>
        <v>3451</v>
      </c>
      <c r="B357" s="1">
        <f>VLOOKUP(C357,TabellenBUS!$B$6:$D$386,2,FALSE)</f>
        <v>345</v>
      </c>
      <c r="C357" s="105" t="s">
        <v>356</v>
      </c>
      <c r="D357" s="107">
        <v>11930</v>
      </c>
      <c r="E357" s="107">
        <v>11930</v>
      </c>
      <c r="F357" s="107">
        <v>11860</v>
      </c>
      <c r="G357" s="107">
        <v>11810</v>
      </c>
      <c r="H357" s="107">
        <v>11860</v>
      </c>
      <c r="I357" s="107">
        <v>11860</v>
      </c>
      <c r="J357" s="107">
        <v>11880</v>
      </c>
      <c r="K357" s="107">
        <v>11880</v>
      </c>
      <c r="L357" s="107">
        <v>11890</v>
      </c>
      <c r="M357" s="107">
        <v>11910</v>
      </c>
      <c r="N357" s="107">
        <v>11920</v>
      </c>
      <c r="O357" s="107">
        <v>11990</v>
      </c>
      <c r="P357" s="107">
        <v>12080</v>
      </c>
      <c r="Q357" s="107">
        <v>12080</v>
      </c>
      <c r="R357" s="107">
        <v>12070</v>
      </c>
      <c r="S357" s="107">
        <v>12130</v>
      </c>
      <c r="T357" s="7">
        <v>12200</v>
      </c>
      <c r="U357" s="7">
        <v>12220</v>
      </c>
      <c r="V357" s="7">
        <v>12310</v>
      </c>
    </row>
    <row r="358" spans="1:22" x14ac:dyDescent="0.2">
      <c r="A358" s="36" t="str">
        <f t="shared" si="5"/>
        <v>3461</v>
      </c>
      <c r="B358" s="1">
        <f>VLOOKUP(C358,TabellenBUS!$B$6:$D$386,2,FALSE)</f>
        <v>346</v>
      </c>
      <c r="C358" s="105" t="s">
        <v>357</v>
      </c>
      <c r="D358" s="107">
        <v>16890</v>
      </c>
      <c r="E358" s="107">
        <v>16880</v>
      </c>
      <c r="F358" s="107">
        <v>16860</v>
      </c>
      <c r="G358" s="107">
        <v>16790</v>
      </c>
      <c r="H358" s="107">
        <v>16810</v>
      </c>
      <c r="I358" s="107">
        <v>16790</v>
      </c>
      <c r="J358" s="107">
        <v>16730</v>
      </c>
      <c r="K358" s="107">
        <v>16740</v>
      </c>
      <c r="L358" s="107">
        <v>16810</v>
      </c>
      <c r="M358" s="107">
        <v>16790</v>
      </c>
      <c r="N358" s="107">
        <v>16800</v>
      </c>
      <c r="O358" s="107">
        <v>16820</v>
      </c>
      <c r="P358" s="107">
        <v>16910</v>
      </c>
      <c r="Q358" s="107">
        <v>16900</v>
      </c>
      <c r="R358" s="107">
        <v>16970</v>
      </c>
      <c r="S358" s="107">
        <v>17020</v>
      </c>
      <c r="T358" s="7">
        <v>17100</v>
      </c>
      <c r="U358" s="7">
        <v>17130</v>
      </c>
      <c r="V358" s="7">
        <v>17150</v>
      </c>
    </row>
    <row r="359" spans="1:22" x14ac:dyDescent="0.2">
      <c r="A359" s="36" t="str">
        <f t="shared" si="5"/>
        <v>3471</v>
      </c>
      <c r="B359" s="1">
        <f>VLOOKUP(C359,TabellenBUS!$B$6:$D$386,2,FALSE)</f>
        <v>347</v>
      </c>
      <c r="C359" s="105" t="s">
        <v>358</v>
      </c>
      <c r="D359" s="107">
        <v>12130</v>
      </c>
      <c r="E359" s="107">
        <v>12150</v>
      </c>
      <c r="F359" s="107">
        <v>12110</v>
      </c>
      <c r="G359" s="107">
        <v>12090</v>
      </c>
      <c r="H359" s="107">
        <v>12090</v>
      </c>
      <c r="I359" s="107">
        <v>12130</v>
      </c>
      <c r="J359" s="107">
        <v>12160</v>
      </c>
      <c r="K359" s="107">
        <v>12160</v>
      </c>
      <c r="L359" s="107">
        <v>12160</v>
      </c>
      <c r="M359" s="107">
        <v>12170</v>
      </c>
      <c r="N359" s="107">
        <v>12220</v>
      </c>
      <c r="O359" s="107">
        <v>12270</v>
      </c>
      <c r="P359" s="107">
        <v>12290</v>
      </c>
      <c r="Q359" s="107">
        <v>12320</v>
      </c>
      <c r="R359" s="107">
        <v>12360</v>
      </c>
      <c r="S359" s="107">
        <v>12380</v>
      </c>
      <c r="T359" s="7">
        <v>12450</v>
      </c>
      <c r="U359" s="7">
        <v>12430</v>
      </c>
      <c r="V359" s="7">
        <v>12460</v>
      </c>
    </row>
    <row r="360" spans="1:22" x14ac:dyDescent="0.2">
      <c r="A360" s="36" t="str">
        <f t="shared" si="5"/>
        <v>3481</v>
      </c>
      <c r="B360" s="1">
        <f>VLOOKUP(C360,TabellenBUS!$B$6:$D$386,2,FALSE)</f>
        <v>348</v>
      </c>
      <c r="C360" s="105" t="s">
        <v>359</v>
      </c>
      <c r="D360" s="107">
        <v>11410</v>
      </c>
      <c r="E360" s="107">
        <v>11360</v>
      </c>
      <c r="F360" s="107">
        <v>11260</v>
      </c>
      <c r="G360" s="107">
        <v>11250</v>
      </c>
      <c r="H360" s="107">
        <v>11240</v>
      </c>
      <c r="I360" s="107">
        <v>11280</v>
      </c>
      <c r="J360" s="107">
        <v>11290</v>
      </c>
      <c r="K360" s="107">
        <v>11360</v>
      </c>
      <c r="L360" s="107">
        <v>11360</v>
      </c>
      <c r="M360" s="107">
        <v>11340</v>
      </c>
      <c r="N360" s="107">
        <v>11280</v>
      </c>
      <c r="O360" s="107">
        <v>11260</v>
      </c>
      <c r="P360" s="107">
        <v>11430</v>
      </c>
      <c r="Q360" s="107">
        <v>11500</v>
      </c>
      <c r="R360" s="107">
        <v>11520</v>
      </c>
      <c r="S360" s="107">
        <v>11460</v>
      </c>
      <c r="T360" s="7">
        <v>11520</v>
      </c>
      <c r="U360" s="7">
        <v>11520</v>
      </c>
      <c r="V360" s="7">
        <v>11550</v>
      </c>
    </row>
    <row r="361" spans="1:22" x14ac:dyDescent="0.2">
      <c r="A361" s="36" t="str">
        <f t="shared" si="5"/>
        <v>3491</v>
      </c>
      <c r="B361" s="1">
        <f>VLOOKUP(C361,TabellenBUS!$B$6:$D$386,2,FALSE)</f>
        <v>349</v>
      </c>
      <c r="C361" s="105" t="s">
        <v>360</v>
      </c>
      <c r="D361" s="107">
        <v>10630</v>
      </c>
      <c r="E361" s="107">
        <v>10620</v>
      </c>
      <c r="F361" s="107">
        <v>10590</v>
      </c>
      <c r="G361" s="107">
        <v>10550</v>
      </c>
      <c r="H361" s="107">
        <v>10510</v>
      </c>
      <c r="I361" s="107">
        <v>10460</v>
      </c>
      <c r="J361" s="107">
        <v>10390</v>
      </c>
      <c r="K361" s="107">
        <v>10330</v>
      </c>
      <c r="L361" s="107">
        <v>10330</v>
      </c>
      <c r="M361" s="107">
        <v>10300</v>
      </c>
      <c r="N361" s="107">
        <v>10280</v>
      </c>
      <c r="O361" s="107">
        <v>10270</v>
      </c>
      <c r="P361" s="107">
        <v>10300</v>
      </c>
      <c r="Q361" s="107">
        <v>10260</v>
      </c>
      <c r="R361" s="107">
        <v>10260</v>
      </c>
      <c r="S361" s="107">
        <v>10230</v>
      </c>
      <c r="T361" s="7">
        <v>10240</v>
      </c>
      <c r="U361" s="7">
        <v>10230</v>
      </c>
      <c r="V361" s="7">
        <v>10200</v>
      </c>
    </row>
    <row r="362" spans="1:22" x14ac:dyDescent="0.2">
      <c r="A362" s="36" t="str">
        <f t="shared" si="5"/>
        <v>3511</v>
      </c>
      <c r="B362" s="1">
        <f>VLOOKUP(C362,TabellenBUS!$B$6:$D$386,2,FALSE)</f>
        <v>351</v>
      </c>
      <c r="C362" s="105" t="s">
        <v>361</v>
      </c>
      <c r="D362" s="107">
        <v>67710</v>
      </c>
      <c r="E362" s="107">
        <v>67820</v>
      </c>
      <c r="F362" s="107">
        <v>67810</v>
      </c>
      <c r="G362" s="107">
        <v>67620</v>
      </c>
      <c r="H362" s="107">
        <v>67890</v>
      </c>
      <c r="I362" s="107">
        <v>68190</v>
      </c>
      <c r="J362" s="107">
        <v>68290</v>
      </c>
      <c r="K362" s="107">
        <v>68260</v>
      </c>
      <c r="L362" s="107">
        <v>68390</v>
      </c>
      <c r="M362" s="107">
        <v>68620</v>
      </c>
      <c r="N362" s="107">
        <v>68750</v>
      </c>
      <c r="O362" s="107">
        <v>68410</v>
      </c>
      <c r="P362" s="107">
        <v>68450</v>
      </c>
      <c r="Q362" s="107">
        <v>68700</v>
      </c>
      <c r="R362" s="107">
        <v>68940</v>
      </c>
      <c r="S362" s="107">
        <v>68900</v>
      </c>
      <c r="T362" s="7">
        <v>69290</v>
      </c>
      <c r="U362" s="7">
        <v>69880</v>
      </c>
      <c r="V362" s="7">
        <v>70010</v>
      </c>
    </row>
    <row r="363" spans="1:22" x14ac:dyDescent="0.2">
      <c r="A363" s="36" t="str">
        <f t="shared" si="5"/>
        <v>3521</v>
      </c>
      <c r="B363" s="1">
        <f>VLOOKUP(C363,TabellenBUS!$B$6:$D$386,2,FALSE)</f>
        <v>352</v>
      </c>
      <c r="C363" s="105" t="s">
        <v>362</v>
      </c>
      <c r="D363" s="107">
        <v>15980</v>
      </c>
      <c r="E363" s="107">
        <v>15940</v>
      </c>
      <c r="F363" s="107">
        <v>15890</v>
      </c>
      <c r="G363" s="107">
        <v>15880</v>
      </c>
      <c r="H363" s="107">
        <v>15940</v>
      </c>
      <c r="I363" s="107">
        <v>15920</v>
      </c>
      <c r="J363" s="107">
        <v>15920</v>
      </c>
      <c r="K363" s="107">
        <v>15880</v>
      </c>
      <c r="L363" s="107">
        <v>15890</v>
      </c>
      <c r="M363" s="107">
        <v>15910</v>
      </c>
      <c r="N363" s="107">
        <v>15860</v>
      </c>
      <c r="O363" s="107">
        <v>15840</v>
      </c>
      <c r="P363" s="107">
        <v>15940</v>
      </c>
      <c r="Q363" s="107">
        <v>15980</v>
      </c>
      <c r="R363" s="107">
        <v>15960</v>
      </c>
      <c r="S363" s="107">
        <v>15980</v>
      </c>
      <c r="T363" s="7">
        <v>16080</v>
      </c>
      <c r="U363" s="7">
        <v>16090</v>
      </c>
      <c r="V363" s="7">
        <v>16110</v>
      </c>
    </row>
    <row r="364" spans="1:22" x14ac:dyDescent="0.2">
      <c r="A364" s="36" t="str">
        <f t="shared" si="5"/>
        <v>3531</v>
      </c>
      <c r="B364" s="1">
        <f>VLOOKUP(C364,TabellenBUS!$B$6:$D$386,2,FALSE)</f>
        <v>353</v>
      </c>
      <c r="C364" s="105" t="s">
        <v>363</v>
      </c>
      <c r="D364" s="107">
        <v>8570</v>
      </c>
      <c r="E364" s="107">
        <v>8560</v>
      </c>
      <c r="F364" s="107">
        <v>8520</v>
      </c>
      <c r="G364" s="107">
        <v>8550</v>
      </c>
      <c r="H364" s="107">
        <v>8570</v>
      </c>
      <c r="I364" s="107">
        <v>8590</v>
      </c>
      <c r="J364" s="107">
        <v>8600</v>
      </c>
      <c r="K364" s="107">
        <v>8610</v>
      </c>
      <c r="L364" s="107">
        <v>8610</v>
      </c>
      <c r="M364" s="107">
        <v>8610</v>
      </c>
      <c r="N364" s="107">
        <v>8650</v>
      </c>
      <c r="O364" s="107">
        <v>8650</v>
      </c>
      <c r="P364" s="107">
        <v>8710</v>
      </c>
      <c r="Q364" s="107">
        <v>8730</v>
      </c>
      <c r="R364" s="107">
        <v>8720</v>
      </c>
      <c r="S364" s="107">
        <v>8750</v>
      </c>
      <c r="T364" s="7">
        <v>8850</v>
      </c>
      <c r="U364" s="7">
        <v>8880</v>
      </c>
      <c r="V364" s="7">
        <v>8900</v>
      </c>
    </row>
    <row r="365" spans="1:22" x14ac:dyDescent="0.2">
      <c r="A365" s="36" t="str">
        <f t="shared" si="5"/>
        <v>3541</v>
      </c>
      <c r="B365" s="1">
        <f>VLOOKUP(C365,TabellenBUS!$B$6:$D$386,2,FALSE)</f>
        <v>354</v>
      </c>
      <c r="C365" s="105" t="s">
        <v>364</v>
      </c>
      <c r="D365" s="107">
        <v>15080</v>
      </c>
      <c r="E365" s="107">
        <v>15090</v>
      </c>
      <c r="F365" s="107">
        <v>15040</v>
      </c>
      <c r="G365" s="107">
        <v>15050</v>
      </c>
      <c r="H365" s="107">
        <v>15070</v>
      </c>
      <c r="I365" s="107">
        <v>15060</v>
      </c>
      <c r="J365" s="107">
        <v>14980</v>
      </c>
      <c r="K365" s="107">
        <v>14940</v>
      </c>
      <c r="L365" s="107">
        <v>14950</v>
      </c>
      <c r="M365" s="107">
        <v>14970</v>
      </c>
      <c r="N365" s="107">
        <v>14980</v>
      </c>
      <c r="O365" s="107">
        <v>14980</v>
      </c>
      <c r="P365" s="107">
        <v>15070</v>
      </c>
      <c r="Q365" s="107">
        <v>15130</v>
      </c>
      <c r="R365" s="107">
        <v>15140</v>
      </c>
      <c r="S365" s="107">
        <v>15180</v>
      </c>
      <c r="T365" s="7">
        <v>15270</v>
      </c>
      <c r="U365" s="7">
        <v>15240</v>
      </c>
      <c r="V365" s="7">
        <v>15250</v>
      </c>
    </row>
    <row r="366" spans="1:22" x14ac:dyDescent="0.2">
      <c r="A366" s="36" t="str">
        <f t="shared" si="5"/>
        <v>3551</v>
      </c>
      <c r="B366" s="1">
        <f>VLOOKUP(C366,TabellenBUS!$B$6:$D$386,2,FALSE)</f>
        <v>355</v>
      </c>
      <c r="C366" s="105" t="s">
        <v>365</v>
      </c>
      <c r="D366" s="107">
        <v>26730</v>
      </c>
      <c r="E366" s="107">
        <v>26690</v>
      </c>
      <c r="F366" s="107">
        <v>26660</v>
      </c>
      <c r="G366" s="107">
        <v>26650</v>
      </c>
      <c r="H366" s="107">
        <v>26640</v>
      </c>
      <c r="I366" s="107">
        <v>26590</v>
      </c>
      <c r="J366" s="107">
        <v>26500</v>
      </c>
      <c r="K366" s="107">
        <v>26440</v>
      </c>
      <c r="L366" s="107">
        <v>26440</v>
      </c>
      <c r="M366" s="107">
        <v>26350</v>
      </c>
      <c r="N366" s="107">
        <v>26330</v>
      </c>
      <c r="O366" s="107">
        <v>26340</v>
      </c>
      <c r="P366" s="107">
        <v>26480</v>
      </c>
      <c r="Q366" s="107">
        <v>26450</v>
      </c>
      <c r="R366" s="107">
        <v>26410</v>
      </c>
      <c r="S366" s="107">
        <v>26370</v>
      </c>
      <c r="T366" s="7">
        <v>26440</v>
      </c>
      <c r="U366" s="7">
        <v>26390</v>
      </c>
      <c r="V366" s="7">
        <v>26410</v>
      </c>
    </row>
    <row r="367" spans="1:22" x14ac:dyDescent="0.2">
      <c r="A367" s="36" t="str">
        <f t="shared" si="5"/>
        <v>3561</v>
      </c>
      <c r="B367" s="1">
        <f>VLOOKUP(C367,TabellenBUS!$B$6:$D$386,2,FALSE)</f>
        <v>356</v>
      </c>
      <c r="C367" s="105" t="s">
        <v>366</v>
      </c>
      <c r="D367" s="107">
        <v>14270</v>
      </c>
      <c r="E367" s="107">
        <v>14280</v>
      </c>
      <c r="F367" s="107">
        <v>14220</v>
      </c>
      <c r="G367" s="107">
        <v>14200</v>
      </c>
      <c r="H367" s="107">
        <v>14220</v>
      </c>
      <c r="I367" s="107">
        <v>14260</v>
      </c>
      <c r="J367" s="107">
        <v>14230</v>
      </c>
      <c r="K367" s="107">
        <v>14160</v>
      </c>
      <c r="L367" s="107">
        <v>14170</v>
      </c>
      <c r="M367" s="107">
        <v>14240</v>
      </c>
      <c r="N367" s="107">
        <v>14240</v>
      </c>
      <c r="O367" s="107">
        <v>14210</v>
      </c>
      <c r="P367" s="107">
        <v>14330</v>
      </c>
      <c r="Q367" s="107">
        <v>14310</v>
      </c>
      <c r="R367" s="107">
        <v>14390</v>
      </c>
      <c r="S367" s="107">
        <v>14350</v>
      </c>
      <c r="T367" s="7">
        <v>14460</v>
      </c>
      <c r="U367" s="7">
        <v>14500</v>
      </c>
      <c r="V367" s="7">
        <v>14590</v>
      </c>
    </row>
    <row r="368" spans="1:22" x14ac:dyDescent="0.2">
      <c r="A368" s="36" t="str">
        <f t="shared" si="5"/>
        <v>3571</v>
      </c>
      <c r="B368" s="1">
        <f>VLOOKUP(C368,TabellenBUS!$B$6:$D$386,2,FALSE)</f>
        <v>357</v>
      </c>
      <c r="C368" s="105" t="s">
        <v>367</v>
      </c>
      <c r="D368" s="107">
        <v>15560</v>
      </c>
      <c r="E368" s="107">
        <v>15520</v>
      </c>
      <c r="F368" s="107">
        <v>15490</v>
      </c>
      <c r="G368" s="107">
        <v>15440</v>
      </c>
      <c r="H368" s="107">
        <v>15440</v>
      </c>
      <c r="I368" s="107">
        <v>15430</v>
      </c>
      <c r="J368" s="107">
        <v>15440</v>
      </c>
      <c r="K368" s="107">
        <v>15470</v>
      </c>
      <c r="L368" s="107">
        <v>15490</v>
      </c>
      <c r="M368" s="107">
        <v>15500</v>
      </c>
      <c r="N368" s="107">
        <v>15510</v>
      </c>
      <c r="O368" s="107">
        <v>15510</v>
      </c>
      <c r="P368" s="107">
        <v>15580</v>
      </c>
      <c r="Q368" s="107">
        <v>15580</v>
      </c>
      <c r="R368" s="107">
        <v>15530</v>
      </c>
      <c r="S368" s="107">
        <v>15580</v>
      </c>
      <c r="T368" s="7">
        <v>15720</v>
      </c>
      <c r="U368" s="7">
        <v>15730</v>
      </c>
      <c r="V368" s="7">
        <v>15660</v>
      </c>
    </row>
    <row r="369" spans="1:22" x14ac:dyDescent="0.2">
      <c r="A369" s="36" t="str">
        <f t="shared" si="5"/>
        <v>3581</v>
      </c>
      <c r="B369" s="1">
        <f>VLOOKUP(C369,TabellenBUS!$B$6:$D$386,2,FALSE)</f>
        <v>358</v>
      </c>
      <c r="C369" s="105" t="s">
        <v>368</v>
      </c>
      <c r="D369" s="107">
        <v>8810</v>
      </c>
      <c r="E369" s="107">
        <v>8750</v>
      </c>
      <c r="F369" s="107">
        <v>8690</v>
      </c>
      <c r="G369" s="107">
        <v>8670</v>
      </c>
      <c r="H369" s="107">
        <v>8630</v>
      </c>
      <c r="I369" s="107">
        <v>8610</v>
      </c>
      <c r="J369" s="107">
        <v>8530</v>
      </c>
      <c r="K369" s="107">
        <v>8540</v>
      </c>
      <c r="L369" s="107">
        <v>8530</v>
      </c>
      <c r="M369" s="107">
        <v>8500</v>
      </c>
      <c r="N369" s="107">
        <v>8440</v>
      </c>
      <c r="O369" s="107">
        <v>8410</v>
      </c>
      <c r="P369" s="107">
        <v>8440</v>
      </c>
      <c r="Q369" s="107">
        <v>8430</v>
      </c>
      <c r="R369" s="107">
        <v>8420</v>
      </c>
      <c r="S369" s="107">
        <v>8390</v>
      </c>
      <c r="T369" s="7">
        <v>8450</v>
      </c>
      <c r="U369" s="7">
        <v>8450</v>
      </c>
      <c r="V369" s="7">
        <v>8410</v>
      </c>
    </row>
    <row r="370" spans="1:22" x14ac:dyDescent="0.2">
      <c r="A370" s="36" t="str">
        <f t="shared" si="5"/>
        <v>3591</v>
      </c>
      <c r="B370" s="1">
        <f>VLOOKUP(C370,TabellenBUS!$B$6:$D$386,2,FALSE)</f>
        <v>359</v>
      </c>
      <c r="C370" s="105" t="s">
        <v>369</v>
      </c>
      <c r="D370" s="107">
        <v>18270</v>
      </c>
      <c r="E370" s="107">
        <v>18270</v>
      </c>
      <c r="F370" s="107">
        <v>18180</v>
      </c>
      <c r="G370" s="107">
        <v>18140</v>
      </c>
      <c r="H370" s="107">
        <v>18150</v>
      </c>
      <c r="I370" s="107">
        <v>18240</v>
      </c>
      <c r="J370" s="107">
        <v>18220</v>
      </c>
      <c r="K370" s="107">
        <v>18240</v>
      </c>
      <c r="L370" s="107">
        <v>18280</v>
      </c>
      <c r="M370" s="107">
        <v>18250</v>
      </c>
      <c r="N370" s="107">
        <v>18220</v>
      </c>
      <c r="O370" s="107">
        <v>18260</v>
      </c>
      <c r="P370" s="107">
        <v>18390</v>
      </c>
      <c r="Q370" s="107">
        <v>18410</v>
      </c>
      <c r="R370" s="107">
        <v>18380</v>
      </c>
      <c r="S370" s="107">
        <v>18290</v>
      </c>
      <c r="T370" s="7">
        <v>18390</v>
      </c>
      <c r="U370" s="7">
        <v>18380</v>
      </c>
      <c r="V370" s="7">
        <v>18400</v>
      </c>
    </row>
    <row r="371" spans="1:22" x14ac:dyDescent="0.2">
      <c r="A371" s="36" t="str">
        <f t="shared" si="5"/>
        <v>3601</v>
      </c>
      <c r="B371" s="1">
        <f>VLOOKUP(C371,TabellenBUS!$B$6:$D$386,2,FALSE)</f>
        <v>360</v>
      </c>
      <c r="C371" s="105" t="s">
        <v>370</v>
      </c>
      <c r="D371" s="107">
        <v>13810</v>
      </c>
      <c r="E371" s="107">
        <v>13780</v>
      </c>
      <c r="F371" s="107">
        <v>13750</v>
      </c>
      <c r="G371" s="107">
        <v>13690</v>
      </c>
      <c r="H371" s="107">
        <v>13710</v>
      </c>
      <c r="I371" s="107">
        <v>13660</v>
      </c>
      <c r="J371" s="107">
        <v>13630</v>
      </c>
      <c r="K371" s="107">
        <v>13650</v>
      </c>
      <c r="L371" s="107">
        <v>13640</v>
      </c>
      <c r="M371" s="107">
        <v>13640</v>
      </c>
      <c r="N371" s="107">
        <v>13610</v>
      </c>
      <c r="O371" s="107">
        <v>13600</v>
      </c>
      <c r="P371" s="107">
        <v>13660</v>
      </c>
      <c r="Q371" s="107">
        <v>13660</v>
      </c>
      <c r="R371" s="107">
        <v>13710</v>
      </c>
      <c r="S371" s="107">
        <v>13750</v>
      </c>
      <c r="T371" s="7">
        <v>13810</v>
      </c>
      <c r="U371" s="7">
        <v>13830</v>
      </c>
      <c r="V371" s="7">
        <v>13810</v>
      </c>
    </row>
    <row r="372" spans="1:22" x14ac:dyDescent="0.2">
      <c r="A372" s="36" t="str">
        <f t="shared" si="5"/>
        <v>3611</v>
      </c>
      <c r="B372" s="1">
        <f>VLOOKUP(C372,TabellenBUS!$B$6:$D$386,2,FALSE)</f>
        <v>361</v>
      </c>
      <c r="C372" s="105" t="s">
        <v>371</v>
      </c>
      <c r="D372" s="107">
        <v>32660</v>
      </c>
      <c r="E372" s="107">
        <v>32590</v>
      </c>
      <c r="F372" s="107">
        <v>32560</v>
      </c>
      <c r="G372" s="107">
        <v>32600</v>
      </c>
      <c r="H372" s="107">
        <v>32650</v>
      </c>
      <c r="I372" s="107">
        <v>32620</v>
      </c>
      <c r="J372" s="107">
        <v>32590</v>
      </c>
      <c r="K372" s="107">
        <v>32570</v>
      </c>
      <c r="L372" s="107">
        <v>32620</v>
      </c>
      <c r="M372" s="107">
        <v>32720</v>
      </c>
      <c r="N372" s="107">
        <v>32750</v>
      </c>
      <c r="O372" s="107">
        <v>32810</v>
      </c>
      <c r="P372" s="107">
        <v>32980</v>
      </c>
      <c r="Q372" s="107">
        <v>33080</v>
      </c>
      <c r="R372" s="107">
        <v>33140</v>
      </c>
      <c r="S372" s="107">
        <v>33150</v>
      </c>
      <c r="T372" s="7">
        <v>33310</v>
      </c>
      <c r="U372" s="7">
        <v>33320</v>
      </c>
      <c r="V372" s="7">
        <v>33370</v>
      </c>
    </row>
    <row r="373" spans="1:22" x14ac:dyDescent="0.2">
      <c r="A373" s="36" t="str">
        <f t="shared" si="5"/>
        <v>3621</v>
      </c>
      <c r="B373" s="1">
        <f>VLOOKUP(C373,TabellenBUS!$B$6:$D$386,2,FALSE)</f>
        <v>362</v>
      </c>
      <c r="C373" s="105" t="s">
        <v>372</v>
      </c>
      <c r="D373" s="107">
        <v>14740</v>
      </c>
      <c r="E373" s="107">
        <v>14670</v>
      </c>
      <c r="F373" s="107">
        <v>14640</v>
      </c>
      <c r="G373" s="107">
        <v>14620</v>
      </c>
      <c r="H373" s="107">
        <v>14660</v>
      </c>
      <c r="I373" s="107">
        <v>14630</v>
      </c>
      <c r="J373" s="107">
        <v>14590</v>
      </c>
      <c r="K373" s="107">
        <v>14670</v>
      </c>
      <c r="L373" s="107">
        <v>14690</v>
      </c>
      <c r="M373" s="107">
        <v>14720</v>
      </c>
      <c r="N373" s="107">
        <v>14680</v>
      </c>
      <c r="O373" s="107">
        <v>14730</v>
      </c>
      <c r="P373" s="107">
        <v>14780</v>
      </c>
      <c r="Q373" s="107">
        <v>14810</v>
      </c>
      <c r="R373" s="107">
        <v>14800</v>
      </c>
      <c r="S373" s="107">
        <v>14800</v>
      </c>
      <c r="T373" s="7">
        <v>14940</v>
      </c>
      <c r="U373" s="7">
        <v>14920</v>
      </c>
      <c r="V373" s="7">
        <v>15000</v>
      </c>
    </row>
    <row r="374" spans="1:22" x14ac:dyDescent="0.2">
      <c r="A374" s="36" t="str">
        <f t="shared" si="5"/>
        <v>3631</v>
      </c>
      <c r="B374" s="1">
        <f>VLOOKUP(C374,TabellenBUS!$B$6:$D$386,2,FALSE)</f>
        <v>363</v>
      </c>
      <c r="C374" s="105" t="s">
        <v>373</v>
      </c>
      <c r="D374" s="107">
        <v>9890</v>
      </c>
      <c r="E374" s="107">
        <v>9870</v>
      </c>
      <c r="F374" s="107">
        <v>9890</v>
      </c>
      <c r="G374" s="107">
        <v>9920</v>
      </c>
      <c r="H374" s="107">
        <v>9900</v>
      </c>
      <c r="I374" s="107">
        <v>9920</v>
      </c>
      <c r="J374" s="107">
        <v>9910</v>
      </c>
      <c r="K374" s="107">
        <v>9890</v>
      </c>
      <c r="L374" s="107">
        <v>9890</v>
      </c>
      <c r="M374" s="107">
        <v>9870</v>
      </c>
      <c r="N374" s="107">
        <v>9860</v>
      </c>
      <c r="O374" s="107">
        <v>9870</v>
      </c>
      <c r="P374" s="107">
        <v>9890</v>
      </c>
      <c r="Q374" s="107">
        <v>9900</v>
      </c>
      <c r="R374" s="107">
        <v>9920</v>
      </c>
      <c r="S374" s="107">
        <v>10030</v>
      </c>
      <c r="T374" s="7">
        <v>10170</v>
      </c>
      <c r="U374" s="7">
        <v>10210</v>
      </c>
      <c r="V374" s="7">
        <v>10210</v>
      </c>
    </row>
    <row r="375" spans="1:22" x14ac:dyDescent="0.2">
      <c r="A375" s="36" t="str">
        <f t="shared" si="5"/>
        <v>3641</v>
      </c>
      <c r="B375" s="1">
        <f>VLOOKUP(C375,TabellenBUS!$B$6:$D$386,2,FALSE)</f>
        <v>364</v>
      </c>
      <c r="C375" s="105" t="s">
        <v>374</v>
      </c>
      <c r="D375" s="107">
        <v>7670</v>
      </c>
      <c r="E375" s="107">
        <v>7690</v>
      </c>
      <c r="F375" s="107">
        <v>7690</v>
      </c>
      <c r="G375" s="107">
        <v>7660</v>
      </c>
      <c r="H375" s="107">
        <v>7620</v>
      </c>
      <c r="I375" s="107">
        <v>7580</v>
      </c>
      <c r="J375" s="107">
        <v>7620</v>
      </c>
      <c r="K375" s="107">
        <v>7640</v>
      </c>
      <c r="L375" s="107">
        <v>7670</v>
      </c>
      <c r="M375" s="107">
        <v>7670</v>
      </c>
      <c r="N375" s="107">
        <v>7660</v>
      </c>
      <c r="O375" s="107">
        <v>7700</v>
      </c>
      <c r="P375" s="107">
        <v>7760</v>
      </c>
      <c r="Q375" s="107">
        <v>7790</v>
      </c>
      <c r="R375" s="107">
        <v>7790</v>
      </c>
      <c r="S375" s="107">
        <v>7840</v>
      </c>
      <c r="T375" s="7">
        <v>7940</v>
      </c>
      <c r="U375" s="7">
        <v>7970</v>
      </c>
      <c r="V375" s="7">
        <v>8040</v>
      </c>
    </row>
    <row r="376" spans="1:22" x14ac:dyDescent="0.2">
      <c r="A376" s="36" t="str">
        <f t="shared" si="5"/>
        <v>3651</v>
      </c>
      <c r="B376" s="1">
        <f>VLOOKUP(C376,TabellenBUS!$B$6:$D$386,2,FALSE)</f>
        <v>365</v>
      </c>
      <c r="C376" s="105" t="s">
        <v>375</v>
      </c>
      <c r="D376" s="107">
        <v>9410</v>
      </c>
      <c r="E376" s="107">
        <v>9370</v>
      </c>
      <c r="F376" s="107">
        <v>9350</v>
      </c>
      <c r="G376" s="107">
        <v>9360</v>
      </c>
      <c r="H376" s="107">
        <v>9360</v>
      </c>
      <c r="I376" s="107">
        <v>9320</v>
      </c>
      <c r="J376" s="107">
        <v>9320</v>
      </c>
      <c r="K376" s="107">
        <v>9260</v>
      </c>
      <c r="L376" s="107">
        <v>9260</v>
      </c>
      <c r="M376" s="107">
        <v>9240</v>
      </c>
      <c r="N376" s="107">
        <v>9260</v>
      </c>
      <c r="O376" s="107">
        <v>9280</v>
      </c>
      <c r="P376" s="107">
        <v>9340</v>
      </c>
      <c r="Q376" s="107">
        <v>9350</v>
      </c>
      <c r="R376" s="107">
        <v>9290</v>
      </c>
      <c r="S376" s="107">
        <v>9310</v>
      </c>
      <c r="T376" s="7">
        <v>9380</v>
      </c>
      <c r="U376" s="7">
        <v>9350</v>
      </c>
      <c r="V376" s="7">
        <v>9350</v>
      </c>
    </row>
    <row r="377" spans="1:22" x14ac:dyDescent="0.2">
      <c r="A377" s="36" t="str">
        <f t="shared" si="5"/>
        <v>3661</v>
      </c>
      <c r="B377" s="1">
        <f>VLOOKUP(C377,TabellenBUS!$B$6:$D$386,2,FALSE)</f>
        <v>366</v>
      </c>
      <c r="C377" s="105" t="s">
        <v>376</v>
      </c>
      <c r="D377" s="107">
        <v>99020</v>
      </c>
      <c r="E377" s="107">
        <v>99070</v>
      </c>
      <c r="F377" s="107">
        <v>99120</v>
      </c>
      <c r="G377" s="107">
        <v>99280</v>
      </c>
      <c r="H377" s="107">
        <v>99490</v>
      </c>
      <c r="I377" s="107">
        <v>99410</v>
      </c>
      <c r="J377" s="107">
        <v>99460</v>
      </c>
      <c r="K377" s="107">
        <v>99480</v>
      </c>
      <c r="L377" s="107">
        <v>99690</v>
      </c>
      <c r="M377" s="107">
        <v>99730</v>
      </c>
      <c r="N377" s="107">
        <v>99920</v>
      </c>
      <c r="O377" s="107">
        <v>100130</v>
      </c>
      <c r="P377" s="107">
        <v>100770</v>
      </c>
      <c r="Q377" s="107">
        <v>100980</v>
      </c>
      <c r="R377" s="107">
        <v>101110</v>
      </c>
      <c r="S377" s="107">
        <v>101380</v>
      </c>
      <c r="T377" s="7">
        <v>101790</v>
      </c>
      <c r="U377" s="7">
        <v>102030</v>
      </c>
      <c r="V377" s="7">
        <v>102250</v>
      </c>
    </row>
    <row r="378" spans="1:22" x14ac:dyDescent="0.2">
      <c r="A378" s="36" t="str">
        <f t="shared" si="5"/>
        <v>3671</v>
      </c>
      <c r="B378" s="1">
        <f>VLOOKUP(C378,TabellenBUS!$B$6:$D$386,2,FALSE)</f>
        <v>367</v>
      </c>
      <c r="C378" s="105" t="s">
        <v>377</v>
      </c>
      <c r="D378" s="107">
        <v>17230</v>
      </c>
      <c r="E378" s="107">
        <v>17260</v>
      </c>
      <c r="F378" s="107">
        <v>17270</v>
      </c>
      <c r="G378" s="107">
        <v>17270</v>
      </c>
      <c r="H378" s="107">
        <v>17310</v>
      </c>
      <c r="I378" s="107">
        <v>17350</v>
      </c>
      <c r="J378" s="107">
        <v>17360</v>
      </c>
      <c r="K378" s="107">
        <v>17360</v>
      </c>
      <c r="L378" s="107">
        <v>17420</v>
      </c>
      <c r="M378" s="107">
        <v>17440</v>
      </c>
      <c r="N378" s="107">
        <v>17470</v>
      </c>
      <c r="O378" s="107">
        <v>17490</v>
      </c>
      <c r="P378" s="107">
        <v>17540</v>
      </c>
      <c r="Q378" s="107">
        <v>17610</v>
      </c>
      <c r="R378" s="107">
        <v>17630</v>
      </c>
      <c r="S378" s="107">
        <v>17680</v>
      </c>
      <c r="T378" s="7">
        <v>17770</v>
      </c>
      <c r="U378" s="7">
        <v>17760</v>
      </c>
      <c r="V378" s="7">
        <v>17920</v>
      </c>
    </row>
    <row r="379" spans="1:22" x14ac:dyDescent="0.2">
      <c r="A379" s="36" t="str">
        <f t="shared" si="5"/>
        <v>3681</v>
      </c>
      <c r="B379" s="1">
        <f>VLOOKUP(C379,TabellenBUS!$B$6:$D$386,2,FALSE)</f>
        <v>368</v>
      </c>
      <c r="C379" s="105" t="s">
        <v>378</v>
      </c>
      <c r="D379" s="107">
        <v>10420</v>
      </c>
      <c r="E379" s="107">
        <v>10390</v>
      </c>
      <c r="F379" s="107">
        <v>10360</v>
      </c>
      <c r="G379" s="107">
        <v>10320</v>
      </c>
      <c r="H379" s="107">
        <v>10340</v>
      </c>
      <c r="I379" s="107">
        <v>10290</v>
      </c>
      <c r="J379" s="107">
        <v>10310</v>
      </c>
      <c r="K379" s="107">
        <v>10300</v>
      </c>
      <c r="L379" s="107">
        <v>10310</v>
      </c>
      <c r="M379" s="107">
        <v>10280</v>
      </c>
      <c r="N379" s="107">
        <v>10290</v>
      </c>
      <c r="O379" s="107">
        <v>10310</v>
      </c>
      <c r="P379" s="107">
        <v>10360</v>
      </c>
      <c r="Q379" s="107">
        <v>10380</v>
      </c>
      <c r="R379" s="107">
        <v>10430</v>
      </c>
      <c r="S379" s="107">
        <v>10440</v>
      </c>
      <c r="T379" s="7">
        <v>10530</v>
      </c>
      <c r="U379" s="7">
        <v>10530</v>
      </c>
      <c r="V379" s="7">
        <v>10570</v>
      </c>
    </row>
    <row r="380" spans="1:22" x14ac:dyDescent="0.2">
      <c r="A380" s="36" t="str">
        <f t="shared" si="5"/>
        <v>3691</v>
      </c>
      <c r="B380" s="1">
        <f>VLOOKUP(C380,TabellenBUS!$B$6:$D$386,2,FALSE)</f>
        <v>369</v>
      </c>
      <c r="C380" s="105" t="s">
        <v>379</v>
      </c>
      <c r="D380" s="107">
        <v>8700</v>
      </c>
      <c r="E380" s="107">
        <v>8710</v>
      </c>
      <c r="F380" s="107">
        <v>8710</v>
      </c>
      <c r="G380" s="107">
        <v>8720</v>
      </c>
      <c r="H380" s="107">
        <v>8720</v>
      </c>
      <c r="I380" s="107">
        <v>8740</v>
      </c>
      <c r="J380" s="107">
        <v>8700</v>
      </c>
      <c r="K380" s="107">
        <v>8690</v>
      </c>
      <c r="L380" s="107">
        <v>8710</v>
      </c>
      <c r="M380" s="107">
        <v>8750</v>
      </c>
      <c r="N380" s="107">
        <v>8740</v>
      </c>
      <c r="O380" s="107">
        <v>8750</v>
      </c>
      <c r="P380" s="107">
        <v>8780</v>
      </c>
      <c r="Q380" s="107">
        <v>8790</v>
      </c>
      <c r="R380" s="107">
        <v>8790</v>
      </c>
      <c r="S380" s="107">
        <v>8790</v>
      </c>
      <c r="T380" s="7">
        <v>8830</v>
      </c>
      <c r="U380" s="7">
        <v>8830</v>
      </c>
      <c r="V380" s="7">
        <v>8890</v>
      </c>
    </row>
    <row r="381" spans="1:22" x14ac:dyDescent="0.2">
      <c r="A381" s="36" t="str">
        <f t="shared" si="5"/>
        <v>3701</v>
      </c>
      <c r="B381" s="1">
        <f>VLOOKUP(C381,TabellenBUS!$B$6:$D$386,2,FALSE)</f>
        <v>370</v>
      </c>
      <c r="C381" s="105" t="s">
        <v>380</v>
      </c>
      <c r="D381" s="107">
        <v>14330</v>
      </c>
      <c r="E381" s="107">
        <v>14440</v>
      </c>
      <c r="F381" s="107">
        <v>14440</v>
      </c>
      <c r="G381" s="107">
        <v>14600</v>
      </c>
      <c r="H381" s="107">
        <v>14680</v>
      </c>
      <c r="I381" s="107">
        <v>14840</v>
      </c>
      <c r="J381" s="107">
        <v>14970</v>
      </c>
      <c r="K381" s="107">
        <v>15070</v>
      </c>
      <c r="L381" s="107">
        <v>15380</v>
      </c>
      <c r="M381" s="107">
        <v>15250</v>
      </c>
      <c r="N381" s="107">
        <v>15230</v>
      </c>
      <c r="O381" s="107">
        <v>15300</v>
      </c>
      <c r="P381" s="107">
        <v>15490</v>
      </c>
      <c r="Q381" s="107">
        <v>15680</v>
      </c>
      <c r="R381" s="107">
        <v>15640</v>
      </c>
      <c r="S381" s="107">
        <v>15680</v>
      </c>
      <c r="T381" s="7">
        <v>15660</v>
      </c>
      <c r="U381" s="7">
        <v>15760</v>
      </c>
      <c r="V381" s="7">
        <v>15660</v>
      </c>
    </row>
    <row r="382" spans="1:22" x14ac:dyDescent="0.2">
      <c r="A382" s="36" t="str">
        <f t="shared" si="5"/>
        <v>3711</v>
      </c>
      <c r="B382" s="1">
        <f>VLOOKUP(C382,TabellenBUS!$B$6:$D$386,2,FALSE)</f>
        <v>371</v>
      </c>
      <c r="C382" s="105" t="s">
        <v>381</v>
      </c>
      <c r="D382" s="107">
        <v>38500</v>
      </c>
      <c r="E382" s="107">
        <v>38350</v>
      </c>
      <c r="F382" s="107">
        <v>38320</v>
      </c>
      <c r="G382" s="107">
        <v>38330</v>
      </c>
      <c r="H382" s="107">
        <v>38380</v>
      </c>
      <c r="I382" s="107">
        <v>38450</v>
      </c>
      <c r="J382" s="107">
        <v>38380</v>
      </c>
      <c r="K382" s="107">
        <v>38470</v>
      </c>
      <c r="L382" s="107">
        <v>38590</v>
      </c>
      <c r="M382" s="107">
        <v>38580</v>
      </c>
      <c r="N382" s="107">
        <v>38620</v>
      </c>
      <c r="O382" s="107">
        <v>38730</v>
      </c>
      <c r="P382" s="107">
        <v>38950</v>
      </c>
      <c r="Q382" s="107">
        <v>39050</v>
      </c>
      <c r="R382" s="107">
        <v>39230</v>
      </c>
      <c r="S382" s="107">
        <v>39220</v>
      </c>
      <c r="T382" s="7">
        <v>39460</v>
      </c>
      <c r="U382" s="7">
        <v>39520</v>
      </c>
      <c r="V382" s="7">
        <v>39770</v>
      </c>
    </row>
    <row r="383" spans="1:22" x14ac:dyDescent="0.2">
      <c r="A383" s="36" t="str">
        <f t="shared" si="5"/>
        <v>3721</v>
      </c>
      <c r="B383" s="1">
        <f>VLOOKUP(C383,TabellenBUS!$B$6:$D$386,2,FALSE)</f>
        <v>372</v>
      </c>
      <c r="C383" s="105" t="s">
        <v>382</v>
      </c>
      <c r="D383" s="107">
        <v>20610</v>
      </c>
      <c r="E383" s="107">
        <v>20510</v>
      </c>
      <c r="F383" s="107">
        <v>20370</v>
      </c>
      <c r="G383" s="107">
        <v>20290</v>
      </c>
      <c r="H383" s="107">
        <v>20270</v>
      </c>
      <c r="I383" s="107">
        <v>20230</v>
      </c>
      <c r="J383" s="107">
        <v>20140</v>
      </c>
      <c r="K383" s="107">
        <v>20070</v>
      </c>
      <c r="L383" s="107">
        <v>20060</v>
      </c>
      <c r="M383" s="107">
        <v>20080</v>
      </c>
      <c r="N383" s="107">
        <v>19990</v>
      </c>
      <c r="O383" s="107">
        <v>20030</v>
      </c>
      <c r="P383" s="107">
        <v>20190</v>
      </c>
      <c r="Q383" s="107">
        <v>20170</v>
      </c>
      <c r="R383" s="107">
        <v>20120</v>
      </c>
      <c r="S383" s="107">
        <v>20080</v>
      </c>
      <c r="T383" s="7">
        <v>20210</v>
      </c>
      <c r="U383" s="7">
        <v>20130</v>
      </c>
      <c r="V383" s="7">
        <v>20170</v>
      </c>
    </row>
    <row r="384" spans="1:22" x14ac:dyDescent="0.2">
      <c r="A384" s="36" t="str">
        <f t="shared" si="5"/>
        <v>3731</v>
      </c>
      <c r="B384" s="1">
        <f>VLOOKUP(C384,TabellenBUS!$B$6:$D$386,2,FALSE)</f>
        <v>373</v>
      </c>
      <c r="C384" s="105" t="s">
        <v>383</v>
      </c>
      <c r="D384" s="107">
        <v>83510</v>
      </c>
      <c r="E384" s="107">
        <v>83490</v>
      </c>
      <c r="F384" s="107">
        <v>83400</v>
      </c>
      <c r="G384" s="107">
        <v>83230</v>
      </c>
      <c r="H384" s="107">
        <v>83240</v>
      </c>
      <c r="I384" s="107">
        <v>83120</v>
      </c>
      <c r="J384" s="107">
        <v>82940</v>
      </c>
      <c r="K384" s="107">
        <v>82860</v>
      </c>
      <c r="L384" s="107">
        <v>82870</v>
      </c>
      <c r="M384" s="107">
        <v>82800</v>
      </c>
      <c r="N384" s="107">
        <v>82730</v>
      </c>
      <c r="O384" s="107">
        <v>82560</v>
      </c>
      <c r="P384" s="107">
        <v>82940</v>
      </c>
      <c r="Q384" s="107">
        <v>82880</v>
      </c>
      <c r="R384" s="107">
        <v>82720</v>
      </c>
      <c r="S384" s="107">
        <v>82740</v>
      </c>
      <c r="T384" s="7">
        <v>82950</v>
      </c>
      <c r="U384" s="7">
        <v>82820</v>
      </c>
      <c r="V384" s="7">
        <v>82640</v>
      </c>
    </row>
    <row r="385" spans="1:22" x14ac:dyDescent="0.2">
      <c r="A385" s="36" t="str">
        <f t="shared" si="5"/>
        <v>3741</v>
      </c>
      <c r="B385" s="1">
        <f>VLOOKUP(C385,TabellenBUS!$B$6:$D$386,2,FALSE)</f>
        <v>374</v>
      </c>
      <c r="C385" s="105" t="s">
        <v>384</v>
      </c>
      <c r="D385" s="107">
        <v>5350</v>
      </c>
      <c r="E385" s="107">
        <v>5320</v>
      </c>
      <c r="F385" s="107">
        <v>5320</v>
      </c>
      <c r="G385" s="107">
        <v>5320</v>
      </c>
      <c r="H385" s="107">
        <v>5340</v>
      </c>
      <c r="I385" s="107">
        <v>5320</v>
      </c>
      <c r="J385" s="107">
        <v>5340</v>
      </c>
      <c r="K385" s="107">
        <v>5320</v>
      </c>
      <c r="L385" s="107">
        <v>5300</v>
      </c>
      <c r="M385" s="107">
        <v>5310</v>
      </c>
      <c r="N385" s="107">
        <v>5320</v>
      </c>
      <c r="O385" s="107">
        <v>5310</v>
      </c>
      <c r="P385" s="107">
        <v>5360</v>
      </c>
      <c r="Q385" s="107">
        <v>5400</v>
      </c>
      <c r="R385" s="107">
        <v>5410</v>
      </c>
      <c r="S385" s="107">
        <v>5450</v>
      </c>
      <c r="T385" s="7">
        <v>5500</v>
      </c>
      <c r="U385" s="7">
        <v>5490</v>
      </c>
      <c r="V385" s="7">
        <v>5510</v>
      </c>
    </row>
    <row r="386" spans="1:22" x14ac:dyDescent="0.2">
      <c r="A386" s="36" t="str">
        <f t="shared" si="5"/>
        <v>3751</v>
      </c>
      <c r="B386" s="1">
        <f>VLOOKUP(C386,TabellenBUS!$B$6:$D$386,2,FALSE)</f>
        <v>375</v>
      </c>
      <c r="C386" s="105" t="s">
        <v>385</v>
      </c>
      <c r="D386" s="107">
        <v>11660</v>
      </c>
      <c r="E386" s="107">
        <v>11670</v>
      </c>
      <c r="F386" s="107">
        <v>11690</v>
      </c>
      <c r="G386" s="107">
        <v>11650</v>
      </c>
      <c r="H386" s="107">
        <v>11640</v>
      </c>
      <c r="I386" s="107">
        <v>11620</v>
      </c>
      <c r="J386" s="107">
        <v>11610</v>
      </c>
      <c r="K386" s="107">
        <v>11600</v>
      </c>
      <c r="L386" s="107">
        <v>11630</v>
      </c>
      <c r="M386" s="107">
        <v>11610</v>
      </c>
      <c r="N386" s="107">
        <v>11600</v>
      </c>
      <c r="O386" s="107">
        <v>11630</v>
      </c>
      <c r="P386" s="107">
        <v>11660</v>
      </c>
      <c r="Q386" s="107">
        <v>11670</v>
      </c>
      <c r="R386" s="107">
        <v>11660</v>
      </c>
      <c r="S386" s="107">
        <v>11670</v>
      </c>
      <c r="T386" s="7">
        <v>11730</v>
      </c>
      <c r="U386" s="7">
        <v>11740</v>
      </c>
      <c r="V386" s="7">
        <v>11720</v>
      </c>
    </row>
    <row r="387" spans="1:22" x14ac:dyDescent="0.2">
      <c r="A387" s="36" t="str">
        <f t="shared" ref="A387:A392" si="6">CONCATENATE(B387,1)</f>
        <v>3761</v>
      </c>
      <c r="B387" s="1">
        <f>VLOOKUP(C387,TabellenBUS!$B$6:$D$386,2,FALSE)</f>
        <v>376</v>
      </c>
      <c r="C387" s="105" t="s">
        <v>386</v>
      </c>
      <c r="D387" s="107">
        <v>27050</v>
      </c>
      <c r="E387" s="107">
        <v>26960</v>
      </c>
      <c r="F387" s="107">
        <v>26910</v>
      </c>
      <c r="G387" s="107">
        <v>26860</v>
      </c>
      <c r="H387" s="107">
        <v>26860</v>
      </c>
      <c r="I387" s="107">
        <v>26780</v>
      </c>
      <c r="J387" s="107">
        <v>26710</v>
      </c>
      <c r="K387" s="107">
        <v>26690</v>
      </c>
      <c r="L387" s="107">
        <v>26700</v>
      </c>
      <c r="M387" s="107">
        <v>26690</v>
      </c>
      <c r="N387" s="107">
        <v>26660</v>
      </c>
      <c r="O387" s="107">
        <v>26660</v>
      </c>
      <c r="P387" s="107">
        <v>26850</v>
      </c>
      <c r="Q387" s="107">
        <v>26950</v>
      </c>
      <c r="R387" s="107">
        <v>27020</v>
      </c>
      <c r="S387" s="107">
        <v>27070</v>
      </c>
      <c r="T387" s="7">
        <v>27190</v>
      </c>
      <c r="U387" s="7">
        <v>27170</v>
      </c>
      <c r="V387" s="7">
        <v>27220</v>
      </c>
    </row>
    <row r="388" spans="1:22" x14ac:dyDescent="0.2">
      <c r="A388" s="36" t="str">
        <f t="shared" si="6"/>
        <v>3771</v>
      </c>
      <c r="B388" s="1">
        <f>VLOOKUP(C388,TabellenBUS!$B$6:$D$386,2,FALSE)</f>
        <v>377</v>
      </c>
      <c r="C388" s="105" t="s">
        <v>387</v>
      </c>
      <c r="D388" s="107">
        <v>14140</v>
      </c>
      <c r="E388" s="107">
        <v>14510</v>
      </c>
      <c r="F388" s="107">
        <v>14460</v>
      </c>
      <c r="G388" s="107">
        <v>14180</v>
      </c>
      <c r="H388" s="107">
        <v>14230</v>
      </c>
      <c r="I388" s="107">
        <v>14540</v>
      </c>
      <c r="J388" s="107">
        <v>14390</v>
      </c>
      <c r="K388" s="107">
        <v>14150</v>
      </c>
      <c r="L388" s="107">
        <v>14210</v>
      </c>
      <c r="M388" s="107">
        <v>14460</v>
      </c>
      <c r="N388" s="107">
        <v>14450</v>
      </c>
      <c r="O388" s="107">
        <v>14250</v>
      </c>
      <c r="P388" s="107">
        <v>14330</v>
      </c>
      <c r="Q388" s="107">
        <v>14680</v>
      </c>
      <c r="R388" s="107">
        <v>14560</v>
      </c>
      <c r="S388" s="107">
        <v>14390</v>
      </c>
      <c r="T388" s="7">
        <v>14480</v>
      </c>
      <c r="U388" s="7">
        <v>14780</v>
      </c>
      <c r="V388" s="7">
        <v>14670</v>
      </c>
    </row>
    <row r="389" spans="1:22" x14ac:dyDescent="0.2">
      <c r="A389" s="36" t="str">
        <f t="shared" si="6"/>
        <v>3781</v>
      </c>
      <c r="B389" s="1">
        <f>VLOOKUP(C389,TabellenBUS!$B$6:$D$386,2,FALSE)</f>
        <v>378</v>
      </c>
      <c r="C389" s="105" t="s">
        <v>388</v>
      </c>
      <c r="D389" s="107">
        <v>30730</v>
      </c>
      <c r="E389" s="107">
        <v>30660</v>
      </c>
      <c r="F389" s="107">
        <v>30550</v>
      </c>
      <c r="G389" s="107">
        <v>30460</v>
      </c>
      <c r="H389" s="107">
        <v>30410</v>
      </c>
      <c r="I389" s="107">
        <v>30370</v>
      </c>
      <c r="J389" s="107">
        <v>30170</v>
      </c>
      <c r="K389" s="107">
        <v>30110</v>
      </c>
      <c r="L389" s="107">
        <v>30220</v>
      </c>
      <c r="M389" s="107">
        <v>30190</v>
      </c>
      <c r="N389" s="107">
        <v>30220</v>
      </c>
      <c r="O389" s="107">
        <v>30190</v>
      </c>
      <c r="P389" s="107">
        <v>30330</v>
      </c>
      <c r="Q389" s="107">
        <v>30340</v>
      </c>
      <c r="R389" s="107">
        <v>30490</v>
      </c>
      <c r="S389" s="107">
        <v>30550</v>
      </c>
      <c r="T389" s="7">
        <v>30640</v>
      </c>
      <c r="U389" s="7">
        <v>30570</v>
      </c>
      <c r="V389" s="7">
        <v>30570</v>
      </c>
    </row>
    <row r="390" spans="1:22" x14ac:dyDescent="0.2">
      <c r="A390" s="36" t="str">
        <f t="shared" si="6"/>
        <v>3791</v>
      </c>
      <c r="B390" s="1">
        <f>VLOOKUP(C390,TabellenBUS!$B$6:$D$386,2,FALSE)</f>
        <v>379</v>
      </c>
      <c r="C390" s="105" t="s">
        <v>389</v>
      </c>
      <c r="D390" s="107">
        <v>14100</v>
      </c>
      <c r="E390" s="107">
        <v>14120</v>
      </c>
      <c r="F390" s="107">
        <v>14080</v>
      </c>
      <c r="G390" s="107">
        <v>14020</v>
      </c>
      <c r="H390" s="107">
        <v>14000</v>
      </c>
      <c r="I390" s="107">
        <v>14010</v>
      </c>
      <c r="J390" s="107">
        <v>13960</v>
      </c>
      <c r="K390" s="107">
        <v>13970</v>
      </c>
      <c r="L390" s="107">
        <v>14020</v>
      </c>
      <c r="M390" s="107">
        <v>14000</v>
      </c>
      <c r="N390" s="107">
        <v>13980</v>
      </c>
      <c r="O390" s="107">
        <v>14050</v>
      </c>
      <c r="P390" s="107">
        <v>14100</v>
      </c>
      <c r="Q390" s="107">
        <v>14120</v>
      </c>
      <c r="R390" s="107">
        <v>14100</v>
      </c>
      <c r="S390" s="107">
        <v>14120</v>
      </c>
      <c r="T390" s="7">
        <v>14200</v>
      </c>
      <c r="U390" s="7">
        <v>14200</v>
      </c>
      <c r="V390" s="7">
        <v>14230</v>
      </c>
    </row>
    <row r="391" spans="1:22" x14ac:dyDescent="0.2">
      <c r="A391" s="36" t="str">
        <f t="shared" si="6"/>
        <v>3801</v>
      </c>
      <c r="B391" s="1">
        <f>VLOOKUP(C391,TabellenBUS!$B$6:$D$386,2,FALSE)</f>
        <v>380</v>
      </c>
      <c r="C391" s="105" t="s">
        <v>390</v>
      </c>
      <c r="D391" s="107">
        <v>28160</v>
      </c>
      <c r="E391" s="107">
        <v>28070</v>
      </c>
      <c r="F391" s="107">
        <v>28080</v>
      </c>
      <c r="G391" s="107">
        <v>28010</v>
      </c>
      <c r="H391" s="107">
        <v>28040</v>
      </c>
      <c r="I391" s="107">
        <v>27950</v>
      </c>
      <c r="J391" s="107">
        <v>27880</v>
      </c>
      <c r="K391" s="107">
        <v>27800</v>
      </c>
      <c r="L391" s="107">
        <v>27860</v>
      </c>
      <c r="M391" s="107">
        <v>27840</v>
      </c>
      <c r="N391" s="107">
        <v>27800</v>
      </c>
      <c r="O391" s="107">
        <v>27690</v>
      </c>
      <c r="P391" s="107">
        <v>27800</v>
      </c>
      <c r="Q391" s="107">
        <v>27780</v>
      </c>
      <c r="R391" s="107">
        <v>27730</v>
      </c>
      <c r="S391" s="107">
        <v>27700</v>
      </c>
      <c r="T391" s="7">
        <v>27810</v>
      </c>
      <c r="U391" s="7">
        <v>27760</v>
      </c>
      <c r="V391" s="7">
        <v>27720</v>
      </c>
    </row>
    <row r="392" spans="1:22" x14ac:dyDescent="0.2">
      <c r="A392" s="36" t="str">
        <f t="shared" si="6"/>
        <v>3811</v>
      </c>
      <c r="B392" s="1">
        <f>VLOOKUP(C392,TabellenBUS!$B$6:$D$386,2,FALSE)</f>
        <v>381</v>
      </c>
      <c r="C392" s="105" t="s">
        <v>391</v>
      </c>
      <c r="D392" s="107">
        <v>82340</v>
      </c>
      <c r="E392" s="107">
        <v>82250</v>
      </c>
      <c r="F392" s="107">
        <v>82490</v>
      </c>
      <c r="G392" s="107">
        <v>82520</v>
      </c>
      <c r="H392" s="107">
        <v>82750</v>
      </c>
      <c r="I392" s="107">
        <v>82630</v>
      </c>
      <c r="J392" s="107">
        <v>82770</v>
      </c>
      <c r="K392" s="107">
        <v>82850</v>
      </c>
      <c r="L392" s="107">
        <v>83070</v>
      </c>
      <c r="M392" s="107">
        <v>83110</v>
      </c>
      <c r="N392" s="107">
        <v>83450</v>
      </c>
      <c r="O392" s="107">
        <v>83730</v>
      </c>
      <c r="P392" s="107">
        <v>84100</v>
      </c>
      <c r="Q392" s="107">
        <v>84130</v>
      </c>
      <c r="R392" s="107">
        <v>84270</v>
      </c>
      <c r="S392" s="107">
        <v>84370</v>
      </c>
      <c r="T392" s="7">
        <v>84770</v>
      </c>
      <c r="U392" s="7">
        <v>84730</v>
      </c>
      <c r="V392" s="7">
        <v>85010</v>
      </c>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0"/>
  <dimension ref="A1:L382"/>
  <sheetViews>
    <sheetView topLeftCell="A96" workbookViewId="0">
      <selection activeCell="B119" sqref="B1:B1048576"/>
    </sheetView>
  </sheetViews>
  <sheetFormatPr defaultRowHeight="12.75" x14ac:dyDescent="0.2"/>
  <cols>
    <col min="2" max="2" width="28.85546875" style="36" bestFit="1" customWidth="1"/>
    <col min="4" max="4" width="25.140625" bestFit="1" customWidth="1"/>
    <col min="5" max="5" width="9.5703125" bestFit="1" customWidth="1"/>
  </cols>
  <sheetData>
    <row r="1" spans="1:12" x14ac:dyDescent="0.2">
      <c r="B1" s="4" t="s">
        <v>446</v>
      </c>
      <c r="C1" s="4" t="s">
        <v>693</v>
      </c>
      <c r="D1" s="4" t="s">
        <v>446</v>
      </c>
      <c r="E1" s="4">
        <v>2013</v>
      </c>
      <c r="F1" s="4">
        <v>2014</v>
      </c>
      <c r="G1" s="4">
        <v>2015</v>
      </c>
      <c r="H1" s="4">
        <v>2016</v>
      </c>
      <c r="I1" s="4">
        <v>2017</v>
      </c>
      <c r="J1" s="4">
        <v>2018</v>
      </c>
      <c r="K1" s="4">
        <v>2019</v>
      </c>
      <c r="L1" s="4">
        <v>2020</v>
      </c>
    </row>
    <row r="2" spans="1:12" x14ac:dyDescent="0.2">
      <c r="A2">
        <f>VLOOKUP(D2,TabellenSRG!$B$4:$C$2729,2,FALSE)</f>
        <v>1</v>
      </c>
      <c r="B2" s="36" t="s">
        <v>392</v>
      </c>
      <c r="C2" s="36" t="s">
        <v>1078</v>
      </c>
      <c r="D2" s="36" t="s">
        <v>392</v>
      </c>
      <c r="E2" s="36">
        <v>16779575</v>
      </c>
      <c r="F2" s="36">
        <v>16829289</v>
      </c>
      <c r="G2" s="36">
        <v>16900726</v>
      </c>
      <c r="H2" s="36">
        <v>16979120</v>
      </c>
      <c r="I2" s="36">
        <v>17081507</v>
      </c>
      <c r="J2" s="36">
        <v>17181084</v>
      </c>
      <c r="K2" s="4"/>
      <c r="L2" s="4"/>
    </row>
    <row r="3" spans="1:12" x14ac:dyDescent="0.2">
      <c r="A3">
        <f>VLOOKUP(D3,TabellenSRG!$B$4:$C$2729,2,FALSE)</f>
        <v>2</v>
      </c>
      <c r="B3" s="155" t="s">
        <v>0</v>
      </c>
      <c r="C3" s="154" t="s">
        <v>694</v>
      </c>
      <c r="D3" s="154" t="s">
        <v>0</v>
      </c>
      <c r="E3">
        <v>25541</v>
      </c>
      <c r="F3">
        <v>25357</v>
      </c>
      <c r="G3">
        <v>25203</v>
      </c>
      <c r="H3">
        <v>25243</v>
      </c>
      <c r="I3">
        <v>25286</v>
      </c>
      <c r="J3" s="154">
        <v>25390</v>
      </c>
    </row>
    <row r="4" spans="1:12" x14ac:dyDescent="0.2">
      <c r="A4">
        <f>VLOOKUP(D4,TabellenSRG!$B$4:$C$2729,2,FALSE)</f>
        <v>3</v>
      </c>
      <c r="B4" s="155" t="s">
        <v>1</v>
      </c>
      <c r="C4" s="154" t="s">
        <v>695</v>
      </c>
      <c r="D4" s="154" t="s">
        <v>1</v>
      </c>
      <c r="E4">
        <v>12774</v>
      </c>
      <c r="F4">
        <v>12846</v>
      </c>
      <c r="G4">
        <v>12922</v>
      </c>
      <c r="H4">
        <v>13038</v>
      </c>
      <c r="I4">
        <v>13067</v>
      </c>
      <c r="J4" s="154">
        <v>13153</v>
      </c>
    </row>
    <row r="5" spans="1:12" x14ac:dyDescent="0.2">
      <c r="A5">
        <f>VLOOKUP(D5,TabellenSRG!$B$4:$C$2729,2,FALSE)</f>
        <v>4</v>
      </c>
      <c r="B5" s="155" t="s">
        <v>2</v>
      </c>
      <c r="C5" s="154" t="s">
        <v>696</v>
      </c>
      <c r="D5" s="154" t="s">
        <v>2</v>
      </c>
      <c r="E5">
        <v>30618</v>
      </c>
      <c r="F5">
        <v>30759</v>
      </c>
      <c r="G5">
        <v>31077</v>
      </c>
      <c r="H5">
        <v>31299</v>
      </c>
      <c r="I5">
        <v>31373</v>
      </c>
      <c r="J5" s="154">
        <v>31499</v>
      </c>
    </row>
    <row r="6" spans="1:12" x14ac:dyDescent="0.2">
      <c r="A6">
        <f>VLOOKUP(D6,TabellenSRG!$B$4:$C$2729,2,FALSE)</f>
        <v>5</v>
      </c>
      <c r="B6" s="155" t="s">
        <v>3</v>
      </c>
      <c r="C6" s="154" t="s">
        <v>697</v>
      </c>
      <c r="D6" s="154" t="s">
        <v>3</v>
      </c>
      <c r="E6">
        <v>27082</v>
      </c>
      <c r="F6">
        <v>27013</v>
      </c>
      <c r="G6">
        <v>26904</v>
      </c>
      <c r="H6">
        <v>26912</v>
      </c>
      <c r="I6">
        <v>27047</v>
      </c>
      <c r="J6" s="154">
        <v>26962</v>
      </c>
    </row>
    <row r="7" spans="1:12" x14ac:dyDescent="0.2">
      <c r="A7">
        <f>VLOOKUP(D7,TabellenSRG!$B$4:$C$2729,2,FALSE)</f>
        <v>6</v>
      </c>
      <c r="B7" s="155" t="s">
        <v>4</v>
      </c>
      <c r="C7" s="154" t="s">
        <v>698</v>
      </c>
      <c r="D7" s="154" t="s">
        <v>4</v>
      </c>
      <c r="E7">
        <v>28110</v>
      </c>
      <c r="F7">
        <v>28016</v>
      </c>
      <c r="G7">
        <v>27983</v>
      </c>
      <c r="H7">
        <v>28007</v>
      </c>
      <c r="I7">
        <v>27893</v>
      </c>
      <c r="J7" s="154">
        <v>27935</v>
      </c>
    </row>
    <row r="8" spans="1:12" x14ac:dyDescent="0.2">
      <c r="A8">
        <f>VLOOKUP(D8,TabellenSRG!$B$4:$C$2729,2,FALSE)</f>
        <v>7</v>
      </c>
      <c r="B8" s="155" t="s">
        <v>5</v>
      </c>
      <c r="C8" s="154" t="s">
        <v>699</v>
      </c>
      <c r="D8" s="154" t="s">
        <v>5</v>
      </c>
      <c r="E8">
        <v>19643</v>
      </c>
      <c r="F8">
        <v>19801</v>
      </c>
      <c r="G8">
        <v>19845</v>
      </c>
      <c r="H8">
        <v>19955</v>
      </c>
      <c r="I8">
        <v>20008</v>
      </c>
      <c r="J8" s="154">
        <v>20014</v>
      </c>
    </row>
    <row r="9" spans="1:12" x14ac:dyDescent="0.2">
      <c r="A9">
        <f>VLOOKUP(D9,TabellenSRG!$B$4:$C$2729,2,FALSE)</f>
        <v>8</v>
      </c>
      <c r="B9" s="155" t="s">
        <v>6</v>
      </c>
      <c r="C9" s="154" t="s">
        <v>700</v>
      </c>
      <c r="D9" s="154" t="s">
        <v>6</v>
      </c>
      <c r="E9">
        <v>25101</v>
      </c>
      <c r="F9">
        <v>25069</v>
      </c>
      <c r="G9">
        <v>25148</v>
      </c>
      <c r="H9">
        <v>24985</v>
      </c>
      <c r="I9">
        <v>25105</v>
      </c>
      <c r="J9" s="154">
        <v>25218</v>
      </c>
    </row>
    <row r="10" spans="1:12" x14ac:dyDescent="0.2">
      <c r="A10">
        <f>VLOOKUP(D10,TabellenSRG!$B$4:$C$2729,2,FALSE)</f>
        <v>9</v>
      </c>
      <c r="B10" s="155" t="s">
        <v>7</v>
      </c>
      <c r="C10" s="154" t="s">
        <v>701</v>
      </c>
      <c r="D10" s="154" t="s">
        <v>7</v>
      </c>
      <c r="E10">
        <v>94505</v>
      </c>
      <c r="F10">
        <v>94866</v>
      </c>
      <c r="G10">
        <v>107106</v>
      </c>
      <c r="H10">
        <v>107615</v>
      </c>
      <c r="I10">
        <v>108373</v>
      </c>
      <c r="J10" s="154">
        <v>108470</v>
      </c>
    </row>
    <row r="11" spans="1:12" x14ac:dyDescent="0.2">
      <c r="A11">
        <f>VLOOKUP(D11,TabellenSRG!$B$4:$C$2729,2,FALSE)</f>
        <v>10</v>
      </c>
      <c r="B11" s="155" t="s">
        <v>8</v>
      </c>
      <c r="C11" s="154" t="s">
        <v>702</v>
      </c>
      <c r="D11" s="154" t="s">
        <v>8</v>
      </c>
      <c r="E11">
        <v>72729</v>
      </c>
      <c r="F11">
        <v>72459</v>
      </c>
      <c r="G11">
        <v>72291</v>
      </c>
      <c r="H11">
        <v>72425</v>
      </c>
      <c r="I11">
        <v>72479</v>
      </c>
      <c r="J11" s="154">
        <v>72629</v>
      </c>
    </row>
    <row r="12" spans="1:12" x14ac:dyDescent="0.2">
      <c r="A12">
        <f>VLOOKUP(D12,TabellenSRG!$B$4:$C$2729,2,FALSE)</f>
        <v>11</v>
      </c>
      <c r="B12" s="155" t="s">
        <v>9</v>
      </c>
      <c r="C12" s="154" t="s">
        <v>703</v>
      </c>
      <c r="D12" s="154" t="s">
        <v>9</v>
      </c>
      <c r="E12">
        <v>195213</v>
      </c>
      <c r="F12">
        <v>196013</v>
      </c>
      <c r="G12">
        <v>196932</v>
      </c>
      <c r="H12">
        <v>198145</v>
      </c>
      <c r="I12">
        <v>200914</v>
      </c>
      <c r="J12" s="154">
        <v>203990</v>
      </c>
    </row>
    <row r="13" spans="1:12" x14ac:dyDescent="0.2">
      <c r="A13">
        <f>VLOOKUP(D13,TabellenSRG!$B$4:$C$2729,2,FALSE)</f>
        <v>12</v>
      </c>
      <c r="B13" s="155" t="s">
        <v>13</v>
      </c>
      <c r="C13" s="154" t="s">
        <v>704</v>
      </c>
      <c r="D13" s="154" t="s">
        <v>13</v>
      </c>
      <c r="E13">
        <v>72913</v>
      </c>
      <c r="F13">
        <v>106785</v>
      </c>
      <c r="G13">
        <v>107396</v>
      </c>
      <c r="H13">
        <v>107960</v>
      </c>
      <c r="I13">
        <v>108915</v>
      </c>
      <c r="J13" s="154">
        <v>109682</v>
      </c>
    </row>
    <row r="14" spans="1:12" x14ac:dyDescent="0.2">
      <c r="A14">
        <f>VLOOKUP(D14,TabellenSRG!$B$4:$C$2729,2,FALSE)</f>
        <v>13</v>
      </c>
      <c r="B14" s="155" t="s">
        <v>14</v>
      </c>
      <c r="C14" s="154" t="s">
        <v>705</v>
      </c>
      <c r="D14" s="154" t="s">
        <v>14</v>
      </c>
      <c r="E14">
        <v>9640</v>
      </c>
      <c r="F14">
        <v>9717</v>
      </c>
      <c r="G14">
        <v>9753</v>
      </c>
      <c r="H14">
        <v>9924</v>
      </c>
      <c r="I14">
        <v>10058</v>
      </c>
      <c r="J14" s="154">
        <v>10083</v>
      </c>
    </row>
    <row r="15" spans="1:12" x14ac:dyDescent="0.2">
      <c r="A15">
        <f>VLOOKUP(D15,TabellenSRG!$B$4:$C$2729,2,FALSE)</f>
        <v>14</v>
      </c>
      <c r="B15" s="155" t="s">
        <v>15</v>
      </c>
      <c r="C15" s="154" t="s">
        <v>706</v>
      </c>
      <c r="D15" s="154" t="s">
        <v>15</v>
      </c>
      <c r="E15">
        <v>3525</v>
      </c>
      <c r="F15">
        <v>3578</v>
      </c>
      <c r="G15">
        <v>3590</v>
      </c>
      <c r="H15">
        <v>3611</v>
      </c>
      <c r="I15">
        <v>3633</v>
      </c>
      <c r="J15" s="154">
        <v>3654</v>
      </c>
    </row>
    <row r="16" spans="1:12" x14ac:dyDescent="0.2">
      <c r="A16">
        <f>VLOOKUP(D16,TabellenSRG!$B$4:$C$2729,2,FALSE)</f>
        <v>15</v>
      </c>
      <c r="B16" s="155" t="s">
        <v>16</v>
      </c>
      <c r="C16" s="154" t="s">
        <v>707</v>
      </c>
      <c r="D16" s="154" t="s">
        <v>16</v>
      </c>
      <c r="E16">
        <v>149662</v>
      </c>
      <c r="F16">
        <v>150897</v>
      </c>
      <c r="G16">
        <v>152481</v>
      </c>
      <c r="H16">
        <v>153602</v>
      </c>
      <c r="I16">
        <v>154337</v>
      </c>
      <c r="J16" s="154">
        <v>155226</v>
      </c>
    </row>
    <row r="17" spans="1:10" x14ac:dyDescent="0.2">
      <c r="A17">
        <f>VLOOKUP(D17,TabellenSRG!$B$4:$C$2729,2,FALSE)</f>
        <v>16</v>
      </c>
      <c r="B17" s="155" t="s">
        <v>17</v>
      </c>
      <c r="C17" s="154" t="s">
        <v>708</v>
      </c>
      <c r="D17" s="154" t="s">
        <v>17</v>
      </c>
      <c r="E17">
        <v>84379</v>
      </c>
      <c r="F17">
        <v>85015</v>
      </c>
      <c r="G17">
        <v>87162</v>
      </c>
      <c r="H17">
        <v>88602</v>
      </c>
      <c r="I17">
        <v>89294</v>
      </c>
      <c r="J17" s="154">
        <v>89870</v>
      </c>
    </row>
    <row r="18" spans="1:10" x14ac:dyDescent="0.2">
      <c r="A18">
        <f>VLOOKUP(D18,TabellenSRG!$B$4:$C$2729,2,FALSE)</f>
        <v>17</v>
      </c>
      <c r="B18" s="155" t="s">
        <v>18</v>
      </c>
      <c r="C18" s="154" t="s">
        <v>709</v>
      </c>
      <c r="D18" s="154" t="s">
        <v>18</v>
      </c>
      <c r="E18">
        <v>799278</v>
      </c>
      <c r="F18">
        <v>810937</v>
      </c>
      <c r="G18">
        <v>821752</v>
      </c>
      <c r="H18">
        <v>833624</v>
      </c>
      <c r="I18">
        <v>844947</v>
      </c>
      <c r="J18" s="154">
        <v>854047</v>
      </c>
    </row>
    <row r="19" spans="1:10" x14ac:dyDescent="0.2">
      <c r="A19">
        <f>VLOOKUP(D19,TabellenSRG!$B$4:$C$2729,2,FALSE)</f>
        <v>18</v>
      </c>
      <c r="B19" s="155" t="s">
        <v>19</v>
      </c>
      <c r="C19" s="154" t="s">
        <v>710</v>
      </c>
      <c r="D19" s="154" t="s">
        <v>19</v>
      </c>
      <c r="E19">
        <v>157315</v>
      </c>
      <c r="F19">
        <v>157545</v>
      </c>
      <c r="G19">
        <v>158099</v>
      </c>
      <c r="H19">
        <v>159025</v>
      </c>
      <c r="I19">
        <v>160047</v>
      </c>
      <c r="J19" s="154">
        <v>161156</v>
      </c>
    </row>
    <row r="20" spans="1:10" x14ac:dyDescent="0.2">
      <c r="A20">
        <f>VLOOKUP(D20,TabellenSRG!$B$4:$C$2729,2,FALSE)</f>
        <v>19</v>
      </c>
      <c r="B20" s="155" t="s">
        <v>20</v>
      </c>
      <c r="C20" s="154" t="s">
        <v>711</v>
      </c>
      <c r="D20" s="154" t="s">
        <v>20</v>
      </c>
      <c r="E20">
        <v>12053</v>
      </c>
      <c r="F20">
        <v>12064</v>
      </c>
      <c r="G20">
        <v>12011</v>
      </c>
      <c r="H20">
        <v>12001</v>
      </c>
      <c r="I20">
        <v>11971</v>
      </c>
      <c r="J20" s="154">
        <v>11801</v>
      </c>
    </row>
    <row r="21" spans="1:10" x14ac:dyDescent="0.2">
      <c r="A21">
        <f>VLOOKUP(D21,TabellenSRG!$B$4:$C$2729,2,FALSE)</f>
        <v>20</v>
      </c>
      <c r="B21" s="155" t="s">
        <v>21</v>
      </c>
      <c r="C21" s="154" t="s">
        <v>712</v>
      </c>
      <c r="D21" s="154" t="s">
        <v>21</v>
      </c>
      <c r="E21">
        <v>149827</v>
      </c>
      <c r="F21">
        <v>150823</v>
      </c>
      <c r="G21">
        <v>152293</v>
      </c>
      <c r="H21">
        <v>153818</v>
      </c>
      <c r="I21">
        <v>155699</v>
      </c>
      <c r="J21" s="154">
        <v>157223</v>
      </c>
    </row>
    <row r="22" spans="1:10" x14ac:dyDescent="0.2">
      <c r="A22">
        <f>VLOOKUP(D22,TabellenSRG!$B$4:$C$2729,2,FALSE)</f>
        <v>21</v>
      </c>
      <c r="B22" s="155" t="s">
        <v>22</v>
      </c>
      <c r="C22" s="154" t="s">
        <v>713</v>
      </c>
      <c r="D22" s="154" t="s">
        <v>22</v>
      </c>
      <c r="E22">
        <v>67204</v>
      </c>
      <c r="F22">
        <v>67190</v>
      </c>
      <c r="G22">
        <v>67165</v>
      </c>
      <c r="H22">
        <v>67061</v>
      </c>
      <c r="I22">
        <v>67551</v>
      </c>
      <c r="J22" s="154">
        <v>67708</v>
      </c>
    </row>
    <row r="23" spans="1:10" x14ac:dyDescent="0.2">
      <c r="A23">
        <f>VLOOKUP(D23,TabellenSRG!$B$4:$C$2729,2,FALSE)</f>
        <v>22</v>
      </c>
      <c r="B23" s="155" t="s">
        <v>23</v>
      </c>
      <c r="C23" s="154" t="s">
        <v>714</v>
      </c>
      <c r="D23" s="154" t="s">
        <v>23</v>
      </c>
      <c r="E23">
        <v>16392</v>
      </c>
      <c r="F23">
        <v>16440</v>
      </c>
      <c r="G23">
        <v>16559</v>
      </c>
      <c r="H23">
        <v>16580</v>
      </c>
      <c r="I23">
        <v>16714</v>
      </c>
      <c r="J23" s="154">
        <v>16719</v>
      </c>
    </row>
    <row r="24" spans="1:10" x14ac:dyDescent="0.2">
      <c r="A24">
        <f>VLOOKUP(D24,TabellenSRG!$B$4:$C$2729,2,FALSE)</f>
        <v>23</v>
      </c>
      <c r="B24" s="155" t="s">
        <v>24</v>
      </c>
      <c r="C24" s="154" t="s">
        <v>715</v>
      </c>
      <c r="D24" s="154" t="s">
        <v>24</v>
      </c>
      <c r="E24">
        <v>6699</v>
      </c>
      <c r="F24">
        <v>6612</v>
      </c>
      <c r="G24">
        <v>6599</v>
      </c>
      <c r="H24">
        <v>6611</v>
      </c>
      <c r="I24">
        <v>6657</v>
      </c>
      <c r="J24" s="154">
        <v>6799</v>
      </c>
    </row>
    <row r="25" spans="1:10" x14ac:dyDescent="0.2">
      <c r="A25">
        <f>VLOOKUP(D25,TabellenSRG!$B$4:$C$2729,2,FALSE)</f>
        <v>24</v>
      </c>
      <c r="B25" s="155" t="s">
        <v>25</v>
      </c>
      <c r="C25" s="154" t="s">
        <v>716</v>
      </c>
      <c r="D25" s="154" t="s">
        <v>25</v>
      </c>
      <c r="E25">
        <v>24277</v>
      </c>
      <c r="F25">
        <v>24314</v>
      </c>
      <c r="G25">
        <v>24406</v>
      </c>
      <c r="H25">
        <v>24521</v>
      </c>
      <c r="I25">
        <v>24529</v>
      </c>
      <c r="J25" s="154">
        <v>24630</v>
      </c>
    </row>
    <row r="26" spans="1:10" x14ac:dyDescent="0.2">
      <c r="A26">
        <f>VLOOKUP(D26,TabellenSRG!$B$4:$C$2729,2,FALSE)</f>
        <v>25</v>
      </c>
      <c r="B26" s="155" t="s">
        <v>26</v>
      </c>
      <c r="C26" s="154" t="s">
        <v>717</v>
      </c>
      <c r="D26" s="154" t="s">
        <v>26</v>
      </c>
      <c r="E26">
        <v>47371</v>
      </c>
      <c r="F26">
        <v>47377</v>
      </c>
      <c r="G26">
        <v>47521</v>
      </c>
      <c r="H26">
        <v>47861</v>
      </c>
      <c r="I26">
        <v>48344</v>
      </c>
      <c r="J26" s="154">
        <v>48477</v>
      </c>
    </row>
    <row r="27" spans="1:10" x14ac:dyDescent="0.2">
      <c r="A27">
        <f>VLOOKUP(D27,TabellenSRG!$B$4:$C$2729,2,FALSE)</f>
        <v>26</v>
      </c>
      <c r="B27" s="155" t="s">
        <v>27</v>
      </c>
      <c r="C27" s="154" t="s">
        <v>718</v>
      </c>
      <c r="D27" s="154" t="s">
        <v>27</v>
      </c>
      <c r="E27">
        <v>53751</v>
      </c>
      <c r="F27">
        <v>54152</v>
      </c>
      <c r="G27">
        <v>54703</v>
      </c>
      <c r="H27">
        <v>55441</v>
      </c>
      <c r="I27">
        <v>56376</v>
      </c>
      <c r="J27" s="154">
        <v>57339</v>
      </c>
    </row>
    <row r="28" spans="1:10" x14ac:dyDescent="0.2">
      <c r="A28">
        <f>VLOOKUP(D28,TabellenSRG!$B$4:$C$2729,2,FALSE)</f>
        <v>27</v>
      </c>
      <c r="B28" s="155" t="s">
        <v>28</v>
      </c>
      <c r="C28" s="154" t="s">
        <v>719</v>
      </c>
      <c r="D28" s="154" t="s">
        <v>28</v>
      </c>
      <c r="E28">
        <v>10553</v>
      </c>
      <c r="F28">
        <v>10494</v>
      </c>
      <c r="G28">
        <v>10441</v>
      </c>
      <c r="H28">
        <v>10433</v>
      </c>
      <c r="I28">
        <v>10479</v>
      </c>
      <c r="J28" s="154">
        <v>10475</v>
      </c>
    </row>
    <row r="29" spans="1:10" x14ac:dyDescent="0.2">
      <c r="A29">
        <f>VLOOKUP(D29,TabellenSRG!$B$4:$C$2729,2,FALSE)</f>
        <v>28</v>
      </c>
      <c r="B29" s="155" t="s">
        <v>629</v>
      </c>
      <c r="C29" s="154" t="s">
        <v>720</v>
      </c>
      <c r="D29" s="154" t="s">
        <v>556</v>
      </c>
      <c r="E29">
        <v>16367</v>
      </c>
      <c r="F29">
        <v>16271</v>
      </c>
      <c r="G29">
        <v>16214</v>
      </c>
      <c r="H29">
        <v>16068</v>
      </c>
      <c r="I29">
        <v>15951</v>
      </c>
      <c r="J29" s="154">
        <v>15895</v>
      </c>
    </row>
    <row r="30" spans="1:10" x14ac:dyDescent="0.2">
      <c r="A30">
        <f>VLOOKUP(D30,TabellenSRG!$B$4:$C$2729,2,FALSE)</f>
        <v>29</v>
      </c>
      <c r="B30" s="155" t="s">
        <v>29</v>
      </c>
      <c r="C30" s="154" t="s">
        <v>721</v>
      </c>
      <c r="D30" s="154" t="s">
        <v>29</v>
      </c>
      <c r="E30">
        <v>8785</v>
      </c>
      <c r="F30">
        <v>8910</v>
      </c>
      <c r="G30">
        <v>8903</v>
      </c>
      <c r="H30">
        <v>8958</v>
      </c>
      <c r="I30">
        <v>9205</v>
      </c>
      <c r="J30" s="154">
        <v>9550</v>
      </c>
    </row>
    <row r="31" spans="1:10" x14ac:dyDescent="0.2">
      <c r="A31">
        <f>VLOOKUP(D31,TabellenSRG!$B$4:$C$2729,2,FALSE)</f>
        <v>30</v>
      </c>
      <c r="B31" s="155" t="s">
        <v>30</v>
      </c>
      <c r="C31" s="154" t="s">
        <v>722</v>
      </c>
      <c r="D31" s="154" t="s">
        <v>30</v>
      </c>
      <c r="E31">
        <v>13688</v>
      </c>
      <c r="F31">
        <v>13617</v>
      </c>
      <c r="G31">
        <v>13511</v>
      </c>
      <c r="H31">
        <v>13388</v>
      </c>
      <c r="I31">
        <v>13405</v>
      </c>
      <c r="J31" s="154">
        <v>13444</v>
      </c>
    </row>
    <row r="32" spans="1:10" x14ac:dyDescent="0.2">
      <c r="A32">
        <f>VLOOKUP(D32,TabellenSRG!$B$4:$C$2729,2,FALSE)</f>
        <v>31</v>
      </c>
      <c r="B32" s="155" t="s">
        <v>32</v>
      </c>
      <c r="C32" s="154" t="s">
        <v>723</v>
      </c>
      <c r="D32" s="154" t="s">
        <v>32</v>
      </c>
      <c r="E32" t="e">
        <v>#N/A</v>
      </c>
      <c r="F32" t="e">
        <v>#N/A</v>
      </c>
      <c r="G32" t="e">
        <v>#N/A</v>
      </c>
      <c r="H32">
        <v>34574</v>
      </c>
      <c r="I32">
        <v>34764</v>
      </c>
      <c r="J32" s="154">
        <v>34748</v>
      </c>
    </row>
    <row r="33" spans="1:10" x14ac:dyDescent="0.2">
      <c r="A33">
        <f>VLOOKUP(D33,TabellenSRG!$B$4:$C$2729,2,FALSE)</f>
        <v>32</v>
      </c>
      <c r="B33" s="155" t="s">
        <v>33</v>
      </c>
      <c r="C33" s="154" t="s">
        <v>724</v>
      </c>
      <c r="D33" s="154" t="s">
        <v>33</v>
      </c>
      <c r="E33">
        <v>18191</v>
      </c>
      <c r="F33">
        <v>18256</v>
      </c>
      <c r="G33">
        <v>18209</v>
      </c>
      <c r="H33">
        <v>18253</v>
      </c>
      <c r="I33">
        <v>18342</v>
      </c>
      <c r="J33" s="154">
        <v>18398</v>
      </c>
    </row>
    <row r="34" spans="1:10" x14ac:dyDescent="0.2">
      <c r="A34">
        <f>VLOOKUP(D34,TabellenSRG!$B$4:$C$2729,2,FALSE)</f>
        <v>33</v>
      </c>
      <c r="B34" s="155" t="s">
        <v>34</v>
      </c>
      <c r="C34" s="154" t="s">
        <v>725</v>
      </c>
      <c r="D34" s="154" t="s">
        <v>34</v>
      </c>
      <c r="E34">
        <v>13275</v>
      </c>
      <c r="F34">
        <v>13237</v>
      </c>
      <c r="G34">
        <v>13152</v>
      </c>
      <c r="H34">
        <v>13090</v>
      </c>
      <c r="I34">
        <v>13095</v>
      </c>
      <c r="J34" s="154">
        <v>13106</v>
      </c>
    </row>
    <row r="35" spans="1:10" x14ac:dyDescent="0.2">
      <c r="A35">
        <f>VLOOKUP(D35,TabellenSRG!$B$4:$C$2729,2,FALSE)</f>
        <v>34</v>
      </c>
      <c r="B35" s="155" t="s">
        <v>35</v>
      </c>
      <c r="C35" s="154" t="s">
        <v>726</v>
      </c>
      <c r="D35" s="154" t="s">
        <v>35</v>
      </c>
      <c r="E35">
        <v>30333</v>
      </c>
      <c r="F35">
        <v>30076</v>
      </c>
      <c r="G35">
        <v>30005</v>
      </c>
      <c r="H35">
        <v>29943</v>
      </c>
      <c r="I35">
        <v>29844</v>
      </c>
      <c r="J35" s="154">
        <v>29941</v>
      </c>
    </row>
    <row r="36" spans="1:10" x14ac:dyDescent="0.2">
      <c r="A36">
        <f>VLOOKUP(D36,TabellenSRG!$B$4:$C$2729,2,FALSE)</f>
        <v>35</v>
      </c>
      <c r="B36" s="155" t="s">
        <v>36</v>
      </c>
      <c r="C36" s="154" t="s">
        <v>727</v>
      </c>
      <c r="D36" s="154" t="s">
        <v>36</v>
      </c>
      <c r="E36">
        <v>66287</v>
      </c>
      <c r="F36">
        <v>66419</v>
      </c>
      <c r="G36">
        <v>66320</v>
      </c>
      <c r="H36">
        <v>66237</v>
      </c>
      <c r="I36">
        <v>66164</v>
      </c>
      <c r="J36" s="154">
        <v>66354</v>
      </c>
    </row>
    <row r="37" spans="1:10" x14ac:dyDescent="0.2">
      <c r="A37">
        <f>VLOOKUP(D37,TabellenSRG!$B$4:$C$2729,2,FALSE)</f>
        <v>36</v>
      </c>
      <c r="B37" s="155" t="s">
        <v>37</v>
      </c>
      <c r="C37" s="154" t="s">
        <v>728</v>
      </c>
      <c r="D37" s="154" t="s">
        <v>37</v>
      </c>
      <c r="E37">
        <v>44769</v>
      </c>
      <c r="F37">
        <v>44666</v>
      </c>
      <c r="G37">
        <v>44364</v>
      </c>
      <c r="H37">
        <v>44437</v>
      </c>
      <c r="I37">
        <v>44238</v>
      </c>
      <c r="J37" s="154">
        <v>44032</v>
      </c>
    </row>
    <row r="38" spans="1:10" x14ac:dyDescent="0.2">
      <c r="A38">
        <f>VLOOKUP(D38,TabellenSRG!$B$4:$C$2729,2,FALSE)</f>
        <v>37</v>
      </c>
      <c r="B38" s="155" t="s">
        <v>38</v>
      </c>
      <c r="C38" s="154" t="s">
        <v>729</v>
      </c>
      <c r="D38" s="154" t="s">
        <v>38</v>
      </c>
      <c r="E38">
        <v>29775</v>
      </c>
      <c r="F38">
        <v>29690</v>
      </c>
      <c r="G38">
        <v>29729</v>
      </c>
      <c r="H38">
        <v>29880</v>
      </c>
      <c r="I38">
        <v>30252</v>
      </c>
      <c r="J38" s="154">
        <v>30550</v>
      </c>
    </row>
    <row r="39" spans="1:10" x14ac:dyDescent="0.2">
      <c r="A39">
        <f>VLOOKUP(D39,TabellenSRG!$B$4:$C$2729,2,FALSE)</f>
        <v>38</v>
      </c>
      <c r="B39" s="155" t="s">
        <v>39</v>
      </c>
      <c r="C39" s="154" t="s">
        <v>730</v>
      </c>
      <c r="D39" s="154" t="s">
        <v>39</v>
      </c>
      <c r="E39">
        <v>28637</v>
      </c>
      <c r="F39">
        <v>28617</v>
      </c>
      <c r="G39">
        <v>28737</v>
      </c>
      <c r="H39">
        <v>28976</v>
      </c>
      <c r="I39">
        <v>29180</v>
      </c>
      <c r="J39" s="154">
        <v>29497</v>
      </c>
    </row>
    <row r="40" spans="1:10" x14ac:dyDescent="0.2">
      <c r="A40">
        <f>VLOOKUP(D40,TabellenSRG!$B$4:$C$2729,2,FALSE)</f>
        <v>39</v>
      </c>
      <c r="B40" s="155" t="s">
        <v>40</v>
      </c>
      <c r="C40" s="154" t="s">
        <v>731</v>
      </c>
      <c r="D40" s="154" t="s">
        <v>40</v>
      </c>
      <c r="E40">
        <v>25324</v>
      </c>
      <c r="F40">
        <v>25288</v>
      </c>
      <c r="G40">
        <v>25282</v>
      </c>
      <c r="H40">
        <v>25289</v>
      </c>
      <c r="I40">
        <v>25424</v>
      </c>
      <c r="J40" s="154">
        <v>25798</v>
      </c>
    </row>
    <row r="41" spans="1:10" x14ac:dyDescent="0.2">
      <c r="A41">
        <f>VLOOKUP(D41,TabellenSRG!$B$4:$C$2729,2,FALSE)</f>
        <v>40</v>
      </c>
      <c r="B41" s="155" t="s">
        <v>41</v>
      </c>
      <c r="C41" s="154" t="s">
        <v>732</v>
      </c>
      <c r="D41" s="154" t="s">
        <v>41</v>
      </c>
      <c r="E41">
        <v>40070</v>
      </c>
      <c r="F41">
        <v>40093</v>
      </c>
      <c r="G41">
        <v>40182</v>
      </c>
      <c r="H41">
        <v>40318</v>
      </c>
      <c r="I41">
        <v>40709</v>
      </c>
      <c r="J41" s="154">
        <v>41077</v>
      </c>
    </row>
    <row r="42" spans="1:10" x14ac:dyDescent="0.2">
      <c r="A42">
        <f>VLOOKUP(D42,TabellenSRG!$B$4:$C$2729,2,FALSE)</f>
        <v>41</v>
      </c>
      <c r="B42" s="155" t="s">
        <v>43</v>
      </c>
      <c r="C42" s="154" t="s">
        <v>733</v>
      </c>
      <c r="D42" s="154" t="s">
        <v>43</v>
      </c>
      <c r="E42">
        <v>42032</v>
      </c>
      <c r="F42">
        <v>42036</v>
      </c>
      <c r="G42">
        <v>42169</v>
      </c>
      <c r="H42">
        <v>42375</v>
      </c>
      <c r="I42">
        <v>42754</v>
      </c>
      <c r="J42" s="154">
        <v>42846</v>
      </c>
    </row>
    <row r="43" spans="1:10" x14ac:dyDescent="0.2">
      <c r="A43">
        <f>VLOOKUP(D43,TabellenSRG!$B$4:$C$2729,2,FALSE)</f>
        <v>42</v>
      </c>
      <c r="B43" s="155" t="s">
        <v>44</v>
      </c>
      <c r="C43" s="154" t="s">
        <v>734</v>
      </c>
      <c r="D43" s="154" t="s">
        <v>44</v>
      </c>
      <c r="E43">
        <v>28964</v>
      </c>
      <c r="F43">
        <v>28710</v>
      </c>
      <c r="G43">
        <v>28656</v>
      </c>
      <c r="H43">
        <v>28771</v>
      </c>
      <c r="I43">
        <v>29122</v>
      </c>
      <c r="J43" s="154">
        <v>29098</v>
      </c>
    </row>
    <row r="44" spans="1:10" x14ac:dyDescent="0.2">
      <c r="A44">
        <f>VLOOKUP(D44,TabellenSRG!$B$4:$C$2729,2,FALSE)</f>
        <v>43</v>
      </c>
      <c r="B44" s="155" t="s">
        <v>45</v>
      </c>
      <c r="C44" s="154" t="s">
        <v>735</v>
      </c>
      <c r="D44" s="154" t="s">
        <v>45</v>
      </c>
      <c r="E44">
        <v>19635</v>
      </c>
      <c r="F44">
        <v>19834</v>
      </c>
      <c r="G44">
        <v>19869</v>
      </c>
      <c r="H44">
        <v>19966</v>
      </c>
      <c r="I44">
        <v>20063</v>
      </c>
      <c r="J44" s="154">
        <v>20144</v>
      </c>
    </row>
    <row r="45" spans="1:10" x14ac:dyDescent="0.2">
      <c r="A45">
        <f>VLOOKUP(D45,TabellenSRG!$B$4:$C$2729,2,FALSE)</f>
        <v>44</v>
      </c>
      <c r="B45" s="155" t="s">
        <v>46</v>
      </c>
      <c r="C45" s="154" t="s">
        <v>736</v>
      </c>
      <c r="D45" s="154" t="s">
        <v>46</v>
      </c>
      <c r="E45">
        <v>9107</v>
      </c>
      <c r="F45">
        <v>9094</v>
      </c>
      <c r="G45">
        <v>9312</v>
      </c>
      <c r="H45">
        <v>9622</v>
      </c>
      <c r="I45">
        <v>10201</v>
      </c>
      <c r="J45" s="154">
        <v>10795</v>
      </c>
    </row>
    <row r="46" spans="1:10" x14ac:dyDescent="0.2">
      <c r="A46">
        <f>VLOOKUP(D46,TabellenSRG!$B$4:$C$2729,2,FALSE)</f>
        <v>45</v>
      </c>
      <c r="B46" s="155" t="s">
        <v>47</v>
      </c>
      <c r="C46" s="154" t="s">
        <v>737</v>
      </c>
      <c r="D46" s="154" t="s">
        <v>47</v>
      </c>
      <c r="E46">
        <v>22195</v>
      </c>
      <c r="F46">
        <v>22059</v>
      </c>
      <c r="G46">
        <v>22256</v>
      </c>
      <c r="H46">
        <v>22296</v>
      </c>
      <c r="I46">
        <v>22826</v>
      </c>
      <c r="J46" s="154">
        <v>23208</v>
      </c>
    </row>
    <row r="47" spans="1:10" x14ac:dyDescent="0.2">
      <c r="A47">
        <f>VLOOKUP(D47,TabellenSRG!$B$4:$C$2729,2,FALSE)</f>
        <v>46</v>
      </c>
      <c r="B47" s="155" t="s">
        <v>48</v>
      </c>
      <c r="C47" s="154" t="s">
        <v>738</v>
      </c>
      <c r="D47" s="154" t="s">
        <v>48</v>
      </c>
      <c r="E47">
        <v>32817</v>
      </c>
      <c r="F47">
        <v>32910</v>
      </c>
      <c r="G47">
        <v>33208</v>
      </c>
      <c r="H47">
        <v>33451</v>
      </c>
      <c r="I47">
        <v>33733</v>
      </c>
      <c r="J47" s="154">
        <v>33948</v>
      </c>
    </row>
    <row r="48" spans="1:10" x14ac:dyDescent="0.2">
      <c r="A48">
        <f>VLOOKUP(D48,TabellenSRG!$B$4:$C$2729,2,FALSE)</f>
        <v>47</v>
      </c>
      <c r="B48" s="155" t="s">
        <v>49</v>
      </c>
      <c r="C48" s="154" t="s">
        <v>739</v>
      </c>
      <c r="D48" s="154" t="s">
        <v>49</v>
      </c>
      <c r="E48">
        <v>10062</v>
      </c>
      <c r="F48">
        <v>10089</v>
      </c>
      <c r="G48">
        <v>10119</v>
      </c>
      <c r="H48">
        <v>10254</v>
      </c>
      <c r="I48">
        <v>10414</v>
      </c>
      <c r="J48" s="154">
        <v>10502</v>
      </c>
    </row>
    <row r="49" spans="1:10" x14ac:dyDescent="0.2">
      <c r="A49">
        <f>VLOOKUP(D49,TabellenSRG!$B$4:$C$2729,2,FALSE)</f>
        <v>48</v>
      </c>
      <c r="B49" s="155" t="s">
        <v>50</v>
      </c>
      <c r="C49" s="154" t="s">
        <v>740</v>
      </c>
      <c r="D49" s="154" t="s">
        <v>50</v>
      </c>
      <c r="E49">
        <v>7500</v>
      </c>
      <c r="F49">
        <v>7479</v>
      </c>
      <c r="G49">
        <v>7452</v>
      </c>
      <c r="H49">
        <v>7352</v>
      </c>
      <c r="I49">
        <v>7288</v>
      </c>
      <c r="J49" s="154">
        <v>7292</v>
      </c>
    </row>
    <row r="50" spans="1:10" x14ac:dyDescent="0.2">
      <c r="A50">
        <f>VLOOKUP(D50,TabellenSRG!$B$4:$C$2729,2,FALSE)</f>
        <v>49</v>
      </c>
      <c r="B50" s="155" t="s">
        <v>51</v>
      </c>
      <c r="C50" s="154" t="s">
        <v>741</v>
      </c>
      <c r="D50" s="154" t="s">
        <v>51</v>
      </c>
      <c r="E50">
        <v>25662</v>
      </c>
      <c r="F50">
        <v>25627</v>
      </c>
      <c r="G50">
        <v>25502</v>
      </c>
      <c r="H50">
        <v>25371</v>
      </c>
      <c r="I50">
        <v>25355</v>
      </c>
      <c r="J50" s="154">
        <v>25351</v>
      </c>
    </row>
    <row r="51" spans="1:10" x14ac:dyDescent="0.2">
      <c r="A51">
        <f>VLOOKUP(D51,TabellenSRG!$B$4:$C$2729,2,FALSE)</f>
        <v>50</v>
      </c>
      <c r="B51" s="155" t="s">
        <v>52</v>
      </c>
      <c r="C51" s="154" t="s">
        <v>742</v>
      </c>
      <c r="D51" s="154" t="s">
        <v>52</v>
      </c>
      <c r="E51">
        <v>21770</v>
      </c>
      <c r="F51">
        <v>21884</v>
      </c>
      <c r="G51">
        <v>21992</v>
      </c>
      <c r="H51">
        <v>22343</v>
      </c>
      <c r="I51">
        <v>22795</v>
      </c>
      <c r="J51" s="154">
        <v>23124</v>
      </c>
    </row>
    <row r="52" spans="1:10" x14ac:dyDescent="0.2">
      <c r="A52">
        <f>VLOOKUP(D52,TabellenSRG!$B$4:$C$2729,2,FALSE)</f>
        <v>51</v>
      </c>
      <c r="B52" s="155" t="s">
        <v>53</v>
      </c>
      <c r="C52" s="154" t="s">
        <v>743</v>
      </c>
      <c r="D52" s="154" t="s">
        <v>53</v>
      </c>
      <c r="E52">
        <v>22683</v>
      </c>
      <c r="F52">
        <v>22579</v>
      </c>
      <c r="G52">
        <v>22568</v>
      </c>
      <c r="H52">
        <v>22612</v>
      </c>
      <c r="I52">
        <v>22688</v>
      </c>
      <c r="J52" s="154">
        <v>22716</v>
      </c>
    </row>
    <row r="53" spans="1:10" x14ac:dyDescent="0.2">
      <c r="A53">
        <f>VLOOKUP(D53,TabellenSRG!$B$4:$C$2729,2,FALSE)</f>
        <v>52</v>
      </c>
      <c r="B53" s="155" t="s">
        <v>54</v>
      </c>
      <c r="C53" s="154" t="s">
        <v>744</v>
      </c>
      <c r="D53" s="154" t="s">
        <v>54</v>
      </c>
      <c r="E53">
        <v>28227</v>
      </c>
      <c r="F53">
        <v>28147</v>
      </c>
      <c r="G53">
        <v>28342</v>
      </c>
      <c r="H53">
        <v>28465</v>
      </c>
      <c r="I53">
        <v>28709</v>
      </c>
      <c r="J53" s="154">
        <v>28853</v>
      </c>
    </row>
    <row r="54" spans="1:10" x14ac:dyDescent="0.2">
      <c r="A54">
        <f>VLOOKUP(D54,TabellenSRG!$B$4:$C$2729,2,FALSE)</f>
        <v>53</v>
      </c>
      <c r="B54" s="155" t="s">
        <v>55</v>
      </c>
      <c r="C54" s="154" t="s">
        <v>745</v>
      </c>
      <c r="D54" s="154" t="s">
        <v>55</v>
      </c>
      <c r="E54">
        <v>30436</v>
      </c>
      <c r="F54">
        <v>30320</v>
      </c>
      <c r="G54">
        <v>30337</v>
      </c>
      <c r="H54">
        <v>30406</v>
      </c>
      <c r="I54">
        <v>30655</v>
      </c>
      <c r="J54" s="154">
        <v>30672</v>
      </c>
    </row>
    <row r="55" spans="1:10" x14ac:dyDescent="0.2">
      <c r="A55">
        <f>VLOOKUP(D55,TabellenSRG!$B$4:$C$2729,2,FALSE)</f>
        <v>54</v>
      </c>
      <c r="B55" s="155" t="s">
        <v>56</v>
      </c>
      <c r="C55" s="154" t="s">
        <v>746</v>
      </c>
      <c r="D55" s="154" t="s">
        <v>56</v>
      </c>
      <c r="E55">
        <v>178140</v>
      </c>
      <c r="F55">
        <v>179623</v>
      </c>
      <c r="G55">
        <v>180937</v>
      </c>
      <c r="H55">
        <v>181611</v>
      </c>
      <c r="I55">
        <v>182304</v>
      </c>
      <c r="J55" s="154">
        <v>183448</v>
      </c>
    </row>
    <row r="56" spans="1:10" x14ac:dyDescent="0.2">
      <c r="A56">
        <f>VLOOKUP(D56,TabellenSRG!$B$4:$C$2729,2,FALSE)</f>
        <v>55</v>
      </c>
      <c r="B56" s="155" t="s">
        <v>57</v>
      </c>
      <c r="C56" s="154" t="s">
        <v>747</v>
      </c>
      <c r="D56" s="154" t="s">
        <v>57</v>
      </c>
      <c r="E56">
        <v>16320</v>
      </c>
      <c r="F56">
        <v>16312</v>
      </c>
      <c r="G56">
        <v>16467</v>
      </c>
      <c r="H56">
        <v>16640</v>
      </c>
      <c r="I56">
        <v>16833</v>
      </c>
      <c r="J56" s="154">
        <v>17040</v>
      </c>
    </row>
    <row r="57" spans="1:10" x14ac:dyDescent="0.2">
      <c r="A57">
        <f>VLOOKUP(D57,TabellenSRG!$B$4:$C$2729,2,FALSE)</f>
        <v>56</v>
      </c>
      <c r="B57" s="155" t="s">
        <v>58</v>
      </c>
      <c r="C57" s="154" t="s">
        <v>748</v>
      </c>
      <c r="D57" s="154" t="s">
        <v>58</v>
      </c>
      <c r="E57">
        <v>37216</v>
      </c>
      <c r="F57">
        <v>36932</v>
      </c>
      <c r="G57">
        <v>36726</v>
      </c>
      <c r="H57">
        <v>36510</v>
      </c>
      <c r="I57">
        <v>36410</v>
      </c>
      <c r="J57" s="154">
        <v>36352</v>
      </c>
    </row>
    <row r="58" spans="1:10" x14ac:dyDescent="0.2">
      <c r="A58">
        <f>VLOOKUP(D58,TabellenSRG!$B$4:$C$2729,2,FALSE)</f>
        <v>57</v>
      </c>
      <c r="B58" s="155" t="s">
        <v>59</v>
      </c>
      <c r="C58" s="154" t="s">
        <v>749</v>
      </c>
      <c r="D58" s="154" t="s">
        <v>59</v>
      </c>
      <c r="E58">
        <v>21245</v>
      </c>
      <c r="F58">
        <v>21177</v>
      </c>
      <c r="G58">
        <v>20983</v>
      </c>
      <c r="H58">
        <v>20938</v>
      </c>
      <c r="I58">
        <v>20843</v>
      </c>
      <c r="J58" s="154">
        <v>20771</v>
      </c>
    </row>
    <row r="59" spans="1:10" x14ac:dyDescent="0.2">
      <c r="A59">
        <f>VLOOKUP(D59,TabellenSRG!$B$4:$C$2729,2,FALSE)</f>
        <v>58</v>
      </c>
      <c r="B59" s="155" t="s">
        <v>60</v>
      </c>
      <c r="C59" s="154" t="s">
        <v>750</v>
      </c>
      <c r="D59" s="154" t="s">
        <v>60</v>
      </c>
      <c r="E59">
        <v>29081</v>
      </c>
      <c r="F59">
        <v>28958</v>
      </c>
      <c r="G59">
        <v>28656</v>
      </c>
      <c r="H59">
        <v>28448</v>
      </c>
      <c r="I59">
        <v>28358</v>
      </c>
      <c r="J59" s="154">
        <v>28241</v>
      </c>
    </row>
    <row r="60" spans="1:10" x14ac:dyDescent="0.2">
      <c r="A60">
        <f>VLOOKUP(D60,TabellenSRG!$B$4:$C$2729,2,FALSE)</f>
        <v>59</v>
      </c>
      <c r="B60" s="155" t="s">
        <v>61</v>
      </c>
      <c r="C60" s="154" t="s">
        <v>751</v>
      </c>
      <c r="D60" s="154" t="s">
        <v>61</v>
      </c>
      <c r="E60">
        <v>14563</v>
      </c>
      <c r="F60">
        <v>14626</v>
      </c>
      <c r="G60">
        <v>14662</v>
      </c>
      <c r="H60">
        <v>14773</v>
      </c>
      <c r="I60">
        <v>15156</v>
      </c>
      <c r="J60" s="154">
        <v>15214</v>
      </c>
    </row>
    <row r="61" spans="1:10" x14ac:dyDescent="0.2">
      <c r="A61">
        <f>VLOOKUP(D61,TabellenSRG!$B$4:$C$2729,2,FALSE)</f>
        <v>60</v>
      </c>
      <c r="B61" s="155" t="s">
        <v>62</v>
      </c>
      <c r="C61" s="154" t="s">
        <v>752</v>
      </c>
      <c r="D61" s="154" t="s">
        <v>62</v>
      </c>
      <c r="E61">
        <v>20316</v>
      </c>
      <c r="F61">
        <v>20492</v>
      </c>
      <c r="G61">
        <v>20647</v>
      </c>
      <c r="H61">
        <v>20823</v>
      </c>
      <c r="I61">
        <v>21020</v>
      </c>
      <c r="J61" s="154">
        <v>21266</v>
      </c>
    </row>
    <row r="62" spans="1:10" x14ac:dyDescent="0.2">
      <c r="A62">
        <f>VLOOKUP(D62,TabellenSRG!$B$4:$C$2729,2,FALSE)</f>
        <v>61</v>
      </c>
      <c r="B62" s="155" t="s">
        <v>63</v>
      </c>
      <c r="C62" s="154" t="s">
        <v>753</v>
      </c>
      <c r="D62" s="154" t="s">
        <v>63</v>
      </c>
      <c r="E62">
        <v>25939</v>
      </c>
      <c r="F62">
        <v>26019</v>
      </c>
      <c r="G62">
        <v>26117</v>
      </c>
      <c r="H62">
        <v>26202</v>
      </c>
      <c r="I62">
        <v>26348</v>
      </c>
      <c r="J62" s="154">
        <v>26365</v>
      </c>
    </row>
    <row r="63" spans="1:10" x14ac:dyDescent="0.2">
      <c r="A63">
        <f>VLOOKUP(D63,TabellenSRG!$B$4:$C$2729,2,FALSE)</f>
        <v>62</v>
      </c>
      <c r="B63" s="155" t="s">
        <v>64</v>
      </c>
      <c r="C63" s="154" t="s">
        <v>754</v>
      </c>
      <c r="D63" s="154" t="s">
        <v>64</v>
      </c>
      <c r="E63">
        <v>66024</v>
      </c>
      <c r="F63">
        <v>66178</v>
      </c>
      <c r="G63">
        <v>66478</v>
      </c>
      <c r="H63">
        <v>66486</v>
      </c>
      <c r="I63">
        <v>66421</v>
      </c>
      <c r="J63" s="154">
        <v>66854</v>
      </c>
    </row>
    <row r="64" spans="1:10" x14ac:dyDescent="0.2">
      <c r="A64">
        <f>VLOOKUP(D64,TabellenSRG!$B$4:$C$2729,2,FALSE)</f>
        <v>63</v>
      </c>
      <c r="B64" s="155" t="s">
        <v>65</v>
      </c>
      <c r="C64" s="154" t="s">
        <v>755</v>
      </c>
      <c r="D64" s="154" t="s">
        <v>65</v>
      </c>
      <c r="E64">
        <v>34402</v>
      </c>
      <c r="F64">
        <v>34288</v>
      </c>
      <c r="G64">
        <v>34361</v>
      </c>
      <c r="H64">
        <v>34604</v>
      </c>
      <c r="I64">
        <v>35216</v>
      </c>
      <c r="J64" s="154">
        <v>35608</v>
      </c>
    </row>
    <row r="65" spans="1:10" x14ac:dyDescent="0.2">
      <c r="A65">
        <f>VLOOKUP(D65,TabellenSRG!$B$4:$C$2729,2,FALSE)</f>
        <v>64</v>
      </c>
      <c r="B65" s="155" t="s">
        <v>66</v>
      </c>
      <c r="C65" s="154" t="s">
        <v>756</v>
      </c>
      <c r="D65" s="154" t="s">
        <v>66</v>
      </c>
      <c r="E65">
        <v>35765</v>
      </c>
      <c r="F65">
        <v>35769</v>
      </c>
      <c r="G65">
        <v>35535</v>
      </c>
      <c r="H65">
        <v>35381</v>
      </c>
      <c r="I65">
        <v>35286</v>
      </c>
      <c r="J65" s="154">
        <v>35299</v>
      </c>
    </row>
    <row r="66" spans="1:10" x14ac:dyDescent="0.2">
      <c r="A66">
        <f>VLOOKUP(D66,TabellenSRG!$B$4:$C$2729,2,FALSE)</f>
        <v>65</v>
      </c>
      <c r="B66" s="155" t="s">
        <v>67</v>
      </c>
      <c r="C66" s="154" t="s">
        <v>757</v>
      </c>
      <c r="D66" s="154" t="s">
        <v>67</v>
      </c>
      <c r="E66">
        <v>20330</v>
      </c>
      <c r="F66">
        <v>20344</v>
      </c>
      <c r="G66">
        <v>20542</v>
      </c>
      <c r="H66">
        <v>20660</v>
      </c>
      <c r="I66">
        <v>20676</v>
      </c>
      <c r="J66" s="154">
        <v>20336</v>
      </c>
    </row>
    <row r="67" spans="1:10" x14ac:dyDescent="0.2">
      <c r="A67">
        <f>VLOOKUP(D67,TabellenSRG!$B$4:$C$2729,2,FALSE)</f>
        <v>66</v>
      </c>
      <c r="B67" s="155" t="s">
        <v>68</v>
      </c>
      <c r="C67" s="154" t="s">
        <v>758</v>
      </c>
      <c r="D67" s="154" t="s">
        <v>68</v>
      </c>
      <c r="E67">
        <v>12762</v>
      </c>
      <c r="F67">
        <v>12738</v>
      </c>
      <c r="G67">
        <v>12784</v>
      </c>
      <c r="H67">
        <v>12755</v>
      </c>
      <c r="I67">
        <v>12797</v>
      </c>
      <c r="J67" s="154">
        <v>12826</v>
      </c>
    </row>
    <row r="68" spans="1:10" x14ac:dyDescent="0.2">
      <c r="A68">
        <f>VLOOKUP(D68,TabellenSRG!$B$4:$C$2729,2,FALSE)</f>
        <v>67</v>
      </c>
      <c r="B68" s="155" t="s">
        <v>69</v>
      </c>
      <c r="C68" s="154" t="s">
        <v>759</v>
      </c>
      <c r="D68" s="154" t="s">
        <v>69</v>
      </c>
      <c r="E68">
        <v>24743</v>
      </c>
      <c r="F68">
        <v>24783</v>
      </c>
      <c r="G68">
        <v>24649</v>
      </c>
      <c r="H68">
        <v>24608</v>
      </c>
      <c r="I68">
        <v>24696</v>
      </c>
      <c r="J68" s="154">
        <v>24911</v>
      </c>
    </row>
    <row r="69" spans="1:10" x14ac:dyDescent="0.2">
      <c r="A69">
        <f>VLOOKUP(D69,TabellenSRG!$B$4:$C$2729,2,FALSE)</f>
        <v>68</v>
      </c>
      <c r="B69" s="155" t="s">
        <v>70</v>
      </c>
      <c r="C69" s="154" t="s">
        <v>760</v>
      </c>
      <c r="D69" s="154" t="s">
        <v>70</v>
      </c>
      <c r="E69">
        <v>27681</v>
      </c>
      <c r="F69">
        <v>27590</v>
      </c>
      <c r="G69">
        <v>27560</v>
      </c>
      <c r="H69">
        <v>27644</v>
      </c>
      <c r="I69">
        <v>27864</v>
      </c>
      <c r="J69" s="154">
        <v>28195</v>
      </c>
    </row>
    <row r="70" spans="1:10" x14ac:dyDescent="0.2">
      <c r="A70">
        <f>VLOOKUP(D70,TabellenSRG!$B$4:$C$2729,2,FALSE)</f>
        <v>69</v>
      </c>
      <c r="B70" s="155" t="s">
        <v>71</v>
      </c>
      <c r="C70" s="154" t="s">
        <v>761</v>
      </c>
      <c r="D70" s="154" t="s">
        <v>71</v>
      </c>
      <c r="E70">
        <v>27570</v>
      </c>
      <c r="F70">
        <v>27674</v>
      </c>
      <c r="G70">
        <v>27677</v>
      </c>
      <c r="H70">
        <v>27916</v>
      </c>
      <c r="I70">
        <v>28070</v>
      </c>
      <c r="J70" s="154">
        <v>28242</v>
      </c>
    </row>
    <row r="71" spans="1:10" x14ac:dyDescent="0.2">
      <c r="A71">
        <f>VLOOKUP(D71,TabellenSRG!$B$4:$C$2729,2,FALSE)</f>
        <v>70</v>
      </c>
      <c r="B71" s="155" t="s">
        <v>72</v>
      </c>
      <c r="C71" s="154" t="s">
        <v>762</v>
      </c>
      <c r="D71" s="154" t="s">
        <v>72</v>
      </c>
      <c r="E71">
        <v>19130</v>
      </c>
      <c r="F71">
        <v>19030</v>
      </c>
      <c r="G71">
        <v>19059</v>
      </c>
      <c r="H71">
        <v>19015</v>
      </c>
      <c r="I71">
        <v>18942</v>
      </c>
      <c r="J71" s="154">
        <v>18904</v>
      </c>
    </row>
    <row r="72" spans="1:10" x14ac:dyDescent="0.2">
      <c r="A72">
        <f>VLOOKUP(D72,TabellenSRG!$B$4:$C$2729,2,FALSE)</f>
        <v>71</v>
      </c>
      <c r="B72" s="155" t="s">
        <v>73</v>
      </c>
      <c r="C72" s="154" t="s">
        <v>763</v>
      </c>
      <c r="D72" s="154" t="s">
        <v>73</v>
      </c>
      <c r="E72">
        <v>99097</v>
      </c>
      <c r="F72">
        <v>100046</v>
      </c>
      <c r="G72">
        <v>101030</v>
      </c>
      <c r="H72">
        <v>101034</v>
      </c>
      <c r="I72">
        <v>101381</v>
      </c>
      <c r="J72" s="154">
        <v>102253</v>
      </c>
    </row>
    <row r="73" spans="1:10" x14ac:dyDescent="0.2">
      <c r="A73">
        <f>VLOOKUP(D73,TabellenSRG!$B$4:$C$2729,2,FALSE)</f>
        <v>72</v>
      </c>
      <c r="B73" s="155" t="s">
        <v>74</v>
      </c>
      <c r="C73" s="154" t="s">
        <v>764</v>
      </c>
      <c r="D73" s="154" t="s">
        <v>74</v>
      </c>
      <c r="E73">
        <v>26025</v>
      </c>
      <c r="F73">
        <v>25698</v>
      </c>
      <c r="G73">
        <v>25409</v>
      </c>
      <c r="H73">
        <v>25068</v>
      </c>
      <c r="I73">
        <v>24965</v>
      </c>
      <c r="J73" s="154">
        <v>24863</v>
      </c>
    </row>
    <row r="74" spans="1:10" x14ac:dyDescent="0.2">
      <c r="A74">
        <f>VLOOKUP(D74,TabellenSRG!$B$4:$C$2729,2,FALSE)</f>
        <v>73</v>
      </c>
      <c r="B74" s="155" t="s">
        <v>75</v>
      </c>
      <c r="C74" s="154" t="s">
        <v>765</v>
      </c>
      <c r="D74" s="154" t="s">
        <v>75</v>
      </c>
      <c r="E74">
        <v>31733</v>
      </c>
      <c r="F74">
        <v>31659</v>
      </c>
      <c r="G74">
        <v>31765</v>
      </c>
      <c r="H74">
        <v>31878</v>
      </c>
      <c r="I74">
        <v>31933</v>
      </c>
      <c r="J74" s="154">
        <v>32137</v>
      </c>
    </row>
    <row r="75" spans="1:10" x14ac:dyDescent="0.2">
      <c r="A75">
        <f>VLOOKUP(D75,TabellenSRG!$B$4:$C$2729,2,FALSE)</f>
        <v>74</v>
      </c>
      <c r="B75" s="155" t="s">
        <v>76</v>
      </c>
      <c r="C75" s="154" t="s">
        <v>766</v>
      </c>
      <c r="D75" s="154" t="s">
        <v>76</v>
      </c>
      <c r="E75">
        <v>98581</v>
      </c>
      <c r="F75">
        <v>98322</v>
      </c>
      <c r="G75">
        <v>98540</v>
      </c>
      <c r="H75">
        <v>98869</v>
      </c>
      <c r="I75">
        <v>99295</v>
      </c>
      <c r="J75" s="154">
        <v>99653</v>
      </c>
    </row>
    <row r="76" spans="1:10" x14ac:dyDescent="0.2">
      <c r="A76">
        <f>VLOOKUP(D76,TabellenSRG!$B$4:$C$2729,2,FALSE)</f>
        <v>75</v>
      </c>
      <c r="B76" s="155" t="s">
        <v>77</v>
      </c>
      <c r="C76" s="154" t="s">
        <v>767</v>
      </c>
      <c r="D76" s="154" t="s">
        <v>77</v>
      </c>
      <c r="E76">
        <v>25218</v>
      </c>
      <c r="F76">
        <v>25930</v>
      </c>
      <c r="G76">
        <v>26666</v>
      </c>
      <c r="H76">
        <v>26840</v>
      </c>
      <c r="I76">
        <v>27272</v>
      </c>
      <c r="J76" s="154">
        <v>28121</v>
      </c>
    </row>
    <row r="77" spans="1:10" x14ac:dyDescent="0.2">
      <c r="A77">
        <f>VLOOKUP(D77,TabellenSRG!$B$4:$C$2729,2,FALSE)</f>
        <v>76</v>
      </c>
      <c r="B77" s="155" t="s">
        <v>78</v>
      </c>
      <c r="C77" s="154" t="s">
        <v>768</v>
      </c>
      <c r="D77" s="154" t="s">
        <v>78</v>
      </c>
      <c r="E77">
        <v>26056</v>
      </c>
      <c r="F77">
        <v>25947</v>
      </c>
      <c r="G77">
        <v>25928</v>
      </c>
      <c r="H77">
        <v>26120</v>
      </c>
      <c r="I77">
        <v>26244</v>
      </c>
      <c r="J77" s="154">
        <v>26291</v>
      </c>
    </row>
    <row r="78" spans="1:10" x14ac:dyDescent="0.2">
      <c r="A78">
        <f>VLOOKUP(D78,TabellenSRG!$B$4:$C$2729,2,FALSE)</f>
        <v>77</v>
      </c>
      <c r="B78" s="155" t="s">
        <v>79</v>
      </c>
      <c r="C78" s="154" t="s">
        <v>769</v>
      </c>
      <c r="D78" s="154" t="s">
        <v>79</v>
      </c>
      <c r="E78">
        <v>11539</v>
      </c>
      <c r="F78">
        <v>11437</v>
      </c>
      <c r="G78">
        <v>11355</v>
      </c>
      <c r="H78">
        <v>11336</v>
      </c>
      <c r="I78">
        <v>11341</v>
      </c>
      <c r="J78" s="154">
        <v>11328</v>
      </c>
    </row>
    <row r="79" spans="1:10" x14ac:dyDescent="0.2">
      <c r="A79">
        <f>VLOOKUP(D79,TabellenSRG!$B$4:$C$2729,2,FALSE)</f>
        <v>78</v>
      </c>
      <c r="B79" s="155" t="s">
        <v>80</v>
      </c>
      <c r="C79" s="154" t="s">
        <v>770</v>
      </c>
      <c r="D79" s="154" t="s">
        <v>80</v>
      </c>
      <c r="E79">
        <v>56414</v>
      </c>
      <c r="F79">
        <v>56344</v>
      </c>
      <c r="G79">
        <v>56484</v>
      </c>
      <c r="H79">
        <v>56827</v>
      </c>
      <c r="I79">
        <v>57068</v>
      </c>
      <c r="J79" s="154">
        <v>57382</v>
      </c>
    </row>
    <row r="80" spans="1:10" x14ac:dyDescent="0.2">
      <c r="A80">
        <f>VLOOKUP(D80,TabellenSRG!$B$4:$C$2729,2,FALSE)</f>
        <v>79</v>
      </c>
      <c r="B80" s="155" t="s">
        <v>81</v>
      </c>
      <c r="C80" s="154" t="s">
        <v>771</v>
      </c>
      <c r="D80" s="154" t="s">
        <v>81</v>
      </c>
      <c r="E80">
        <v>25382</v>
      </c>
      <c r="F80">
        <v>25358</v>
      </c>
      <c r="G80">
        <v>25395</v>
      </c>
      <c r="H80">
        <v>25413</v>
      </c>
      <c r="I80">
        <v>25509</v>
      </c>
      <c r="J80" s="154">
        <v>25777</v>
      </c>
    </row>
    <row r="81" spans="1:10" x14ac:dyDescent="0.2">
      <c r="A81">
        <f>VLOOKUP(D81,TabellenSRG!$B$4:$C$2729,2,FALSE)</f>
        <v>80</v>
      </c>
      <c r="B81" s="155" t="s">
        <v>82</v>
      </c>
      <c r="C81" s="154" t="s">
        <v>772</v>
      </c>
      <c r="D81" s="154" t="s">
        <v>82</v>
      </c>
      <c r="E81">
        <v>24221</v>
      </c>
      <c r="F81">
        <v>24160</v>
      </c>
      <c r="G81">
        <v>23983</v>
      </c>
      <c r="H81">
        <v>23932</v>
      </c>
      <c r="I81">
        <v>23901</v>
      </c>
      <c r="J81" s="154">
        <v>23789</v>
      </c>
    </row>
    <row r="82" spans="1:10" x14ac:dyDescent="0.2">
      <c r="A82">
        <f>VLOOKUP(D82,TabellenSRG!$B$4:$C$2729,2,FALSE)</f>
        <v>81</v>
      </c>
      <c r="B82" s="155" t="s">
        <v>83</v>
      </c>
      <c r="C82" s="154" t="s">
        <v>773</v>
      </c>
      <c r="D82" s="154" t="s">
        <v>83</v>
      </c>
      <c r="E82">
        <v>118466</v>
      </c>
      <c r="F82">
        <v>118691</v>
      </c>
      <c r="G82">
        <v>118899</v>
      </c>
      <c r="H82">
        <v>118801</v>
      </c>
      <c r="I82">
        <v>118731</v>
      </c>
      <c r="J82" s="154">
        <v>118426</v>
      </c>
    </row>
    <row r="83" spans="1:10" x14ac:dyDescent="0.2">
      <c r="A83">
        <f>VLOOKUP(D83,TabellenSRG!$B$4:$C$2729,2,FALSE)</f>
        <v>82</v>
      </c>
      <c r="B83" s="155" t="s">
        <v>84</v>
      </c>
      <c r="C83" s="154" t="s">
        <v>774</v>
      </c>
      <c r="D83" s="154" t="s">
        <v>84</v>
      </c>
      <c r="E83">
        <v>19298</v>
      </c>
      <c r="F83">
        <v>19250</v>
      </c>
      <c r="G83">
        <v>19294</v>
      </c>
      <c r="H83">
        <v>19400</v>
      </c>
      <c r="I83">
        <v>19384</v>
      </c>
      <c r="J83" s="154">
        <v>19440</v>
      </c>
    </row>
    <row r="84" spans="1:10" x14ac:dyDescent="0.2">
      <c r="A84">
        <f>VLOOKUP(D84,TabellenSRG!$B$4:$C$2729,2,FALSE)</f>
        <v>83</v>
      </c>
      <c r="B84" s="155" t="s">
        <v>85</v>
      </c>
      <c r="C84" s="154" t="s">
        <v>775</v>
      </c>
      <c r="D84" s="154" t="s">
        <v>85</v>
      </c>
      <c r="E84">
        <v>26737</v>
      </c>
      <c r="F84">
        <v>26695</v>
      </c>
      <c r="G84">
        <v>26703</v>
      </c>
      <c r="H84">
        <v>26815</v>
      </c>
      <c r="I84">
        <v>26869</v>
      </c>
      <c r="J84" s="154">
        <v>27063</v>
      </c>
    </row>
    <row r="85" spans="1:10" x14ac:dyDescent="0.2">
      <c r="A85">
        <f>VLOOKUP(D85,TabellenSRG!$B$4:$C$2729,2,FALSE)</f>
        <v>84</v>
      </c>
      <c r="B85" s="155" t="s">
        <v>86</v>
      </c>
      <c r="C85" s="154" t="s">
        <v>776</v>
      </c>
      <c r="D85" s="154" t="s">
        <v>86</v>
      </c>
      <c r="E85">
        <v>40679</v>
      </c>
      <c r="F85">
        <v>40413</v>
      </c>
      <c r="G85">
        <v>40363</v>
      </c>
      <c r="H85">
        <v>40592</v>
      </c>
      <c r="I85">
        <v>40746</v>
      </c>
      <c r="J85" s="154">
        <v>40735</v>
      </c>
    </row>
    <row r="86" spans="1:10" x14ac:dyDescent="0.2">
      <c r="A86">
        <f>VLOOKUP(D86,TabellenSRG!$B$4:$C$2729,2,FALSE)</f>
        <v>85</v>
      </c>
      <c r="B86" s="155" t="s">
        <v>87</v>
      </c>
      <c r="C86" s="154" t="s">
        <v>777</v>
      </c>
      <c r="D86" s="154" t="s">
        <v>87</v>
      </c>
      <c r="E86">
        <v>18203</v>
      </c>
      <c r="F86">
        <v>18210</v>
      </c>
      <c r="G86">
        <v>18294</v>
      </c>
      <c r="H86">
        <v>18407</v>
      </c>
      <c r="I86">
        <v>18563</v>
      </c>
      <c r="J86" s="154">
        <v>18701</v>
      </c>
    </row>
    <row r="87" spans="1:10" x14ac:dyDescent="0.2">
      <c r="A87">
        <f>VLOOKUP(D87,TabellenSRG!$B$4:$C$2729,2,FALSE)</f>
        <v>86</v>
      </c>
      <c r="B87" s="155" t="s">
        <v>88</v>
      </c>
      <c r="C87" s="154" t="s">
        <v>778</v>
      </c>
      <c r="D87" s="154" t="s">
        <v>88</v>
      </c>
      <c r="E87">
        <v>25554</v>
      </c>
      <c r="F87">
        <v>25609</v>
      </c>
      <c r="G87">
        <v>25548</v>
      </c>
      <c r="H87">
        <v>25433</v>
      </c>
      <c r="I87">
        <v>25398</v>
      </c>
      <c r="J87" s="154">
        <v>25438</v>
      </c>
    </row>
    <row r="88" spans="1:10" x14ac:dyDescent="0.2">
      <c r="A88">
        <f>VLOOKUP(D88,TabellenSRG!$B$4:$C$2729,2,FALSE)</f>
        <v>87</v>
      </c>
      <c r="B88" s="155" t="s">
        <v>89</v>
      </c>
      <c r="C88" s="154" t="s">
        <v>779</v>
      </c>
      <c r="D88" s="154" t="s">
        <v>89</v>
      </c>
      <c r="E88">
        <v>32072</v>
      </c>
      <c r="F88">
        <v>31976</v>
      </c>
      <c r="G88">
        <v>31947</v>
      </c>
      <c r="H88">
        <v>31943</v>
      </c>
      <c r="I88">
        <v>31815</v>
      </c>
      <c r="J88" s="154">
        <v>31751</v>
      </c>
    </row>
    <row r="89" spans="1:10" x14ac:dyDescent="0.2">
      <c r="A89">
        <f>VLOOKUP(D89,TabellenSRG!$B$4:$C$2729,2,FALSE)</f>
        <v>88</v>
      </c>
      <c r="B89" s="155" t="s">
        <v>90</v>
      </c>
      <c r="C89" s="154" t="s">
        <v>780</v>
      </c>
      <c r="D89" s="154" t="s">
        <v>90</v>
      </c>
      <c r="E89">
        <v>28754</v>
      </c>
      <c r="F89">
        <v>28920</v>
      </c>
      <c r="G89">
        <v>29087</v>
      </c>
      <c r="H89">
        <v>35465</v>
      </c>
      <c r="I89">
        <v>35800</v>
      </c>
      <c r="J89" s="154">
        <v>35953</v>
      </c>
    </row>
    <row r="90" spans="1:10" x14ac:dyDescent="0.2">
      <c r="A90">
        <f>VLOOKUP(D90,TabellenSRG!$B$4:$C$2729,2,FALSE)</f>
        <v>89</v>
      </c>
      <c r="B90" s="155" t="s">
        <v>91</v>
      </c>
      <c r="C90" s="154" t="s">
        <v>781</v>
      </c>
      <c r="D90" s="154" t="s">
        <v>91</v>
      </c>
      <c r="E90">
        <v>109823</v>
      </c>
      <c r="F90">
        <v>110656</v>
      </c>
      <c r="G90">
        <v>111575</v>
      </c>
      <c r="H90">
        <v>112427</v>
      </c>
      <c r="I90">
        <v>113421</v>
      </c>
      <c r="J90" s="154">
        <v>114682</v>
      </c>
    </row>
    <row r="91" spans="1:10" x14ac:dyDescent="0.2">
      <c r="A91">
        <f>VLOOKUP(D91,TabellenSRG!$B$4:$C$2729,2,FALSE)</f>
        <v>90</v>
      </c>
      <c r="B91" s="155" t="s">
        <v>92</v>
      </c>
      <c r="C91" s="154" t="s">
        <v>782</v>
      </c>
      <c r="D91" s="154" t="s">
        <v>92</v>
      </c>
      <c r="E91">
        <v>8795</v>
      </c>
      <c r="F91">
        <v>8779</v>
      </c>
      <c r="G91">
        <v>8807</v>
      </c>
      <c r="H91">
        <v>8877</v>
      </c>
      <c r="I91">
        <v>8999</v>
      </c>
      <c r="J91" s="154">
        <v>9112</v>
      </c>
    </row>
    <row r="92" spans="1:10" x14ac:dyDescent="0.2">
      <c r="A92">
        <f>VLOOKUP(D92,TabellenSRG!$B$4:$C$2729,2,FALSE)</f>
        <v>91</v>
      </c>
      <c r="B92" s="155" t="s">
        <v>93</v>
      </c>
      <c r="C92" s="154" t="s">
        <v>783</v>
      </c>
      <c r="D92" s="154" t="s">
        <v>93</v>
      </c>
      <c r="E92">
        <v>16083</v>
      </c>
      <c r="F92">
        <v>15928</v>
      </c>
      <c r="G92">
        <v>15770</v>
      </c>
      <c r="H92">
        <v>15815</v>
      </c>
      <c r="I92">
        <v>15656</v>
      </c>
      <c r="J92" s="154">
        <v>15553</v>
      </c>
    </row>
    <row r="93" spans="1:10" x14ac:dyDescent="0.2">
      <c r="A93">
        <f>VLOOKUP(D93,TabellenSRG!$B$4:$C$2729,2,FALSE)</f>
        <v>92</v>
      </c>
      <c r="B93" s="155" t="s">
        <v>94</v>
      </c>
      <c r="C93" s="154" t="s">
        <v>784</v>
      </c>
      <c r="D93" s="154" t="s">
        <v>94</v>
      </c>
      <c r="E93">
        <v>18196</v>
      </c>
      <c r="F93">
        <v>18183</v>
      </c>
      <c r="G93">
        <v>18347</v>
      </c>
      <c r="H93">
        <v>18551</v>
      </c>
      <c r="I93">
        <v>18554</v>
      </c>
      <c r="J93" s="154">
        <v>18778</v>
      </c>
    </row>
    <row r="94" spans="1:10" x14ac:dyDescent="0.2">
      <c r="A94">
        <f>VLOOKUP(D94,TabellenSRG!$B$4:$C$2729,2,FALSE)</f>
        <v>93</v>
      </c>
      <c r="B94" s="155" t="s">
        <v>95</v>
      </c>
      <c r="C94" s="154" t="s">
        <v>785</v>
      </c>
      <c r="D94" s="154" t="s">
        <v>95</v>
      </c>
      <c r="E94">
        <v>25049</v>
      </c>
      <c r="F94">
        <v>24979</v>
      </c>
      <c r="G94">
        <v>24967</v>
      </c>
      <c r="H94">
        <v>25123</v>
      </c>
      <c r="I94">
        <v>25297</v>
      </c>
      <c r="J94" s="154">
        <v>25566</v>
      </c>
    </row>
    <row r="95" spans="1:10" x14ac:dyDescent="0.2">
      <c r="A95">
        <f>VLOOKUP(D95,TabellenSRG!$B$4:$C$2729,2,FALSE)</f>
        <v>94</v>
      </c>
      <c r="B95" s="155" t="s">
        <v>96</v>
      </c>
      <c r="C95" s="154" t="s">
        <v>786</v>
      </c>
      <c r="D95" s="154" t="s">
        <v>96</v>
      </c>
      <c r="E95">
        <v>218433</v>
      </c>
      <c r="F95">
        <v>220920</v>
      </c>
      <c r="G95">
        <v>223209</v>
      </c>
      <c r="H95">
        <v>224755</v>
      </c>
      <c r="I95">
        <v>226868</v>
      </c>
      <c r="J95" s="154">
        <v>229126</v>
      </c>
    </row>
    <row r="96" spans="1:10" x14ac:dyDescent="0.2">
      <c r="A96">
        <f>VLOOKUP(D96,TabellenSRG!$B$4:$C$2729,2,FALSE)</f>
        <v>95</v>
      </c>
      <c r="B96" s="155" t="s">
        <v>97</v>
      </c>
      <c r="C96" s="154" t="s">
        <v>787</v>
      </c>
      <c r="D96" s="154" t="s">
        <v>97</v>
      </c>
      <c r="E96">
        <v>22510</v>
      </c>
      <c r="F96">
        <v>22645</v>
      </c>
      <c r="G96">
        <v>22843</v>
      </c>
      <c r="H96">
        <v>22929</v>
      </c>
      <c r="I96">
        <v>23026</v>
      </c>
      <c r="J96" s="154">
        <v>23107</v>
      </c>
    </row>
    <row r="97" spans="1:10" x14ac:dyDescent="0.2">
      <c r="A97">
        <f>VLOOKUP(D97,TabellenSRG!$B$4:$C$2729,2,FALSE)</f>
        <v>96</v>
      </c>
      <c r="B97" s="155" t="s">
        <v>98</v>
      </c>
      <c r="C97" s="154" t="s">
        <v>788</v>
      </c>
      <c r="D97" s="154" t="s">
        <v>98</v>
      </c>
      <c r="E97">
        <v>108392</v>
      </c>
      <c r="F97">
        <v>108052</v>
      </c>
      <c r="G97">
        <v>107775</v>
      </c>
      <c r="H97">
        <v>107584</v>
      </c>
      <c r="I97">
        <v>107490</v>
      </c>
      <c r="J97" s="154">
        <v>107192</v>
      </c>
    </row>
    <row r="98" spans="1:10" x14ac:dyDescent="0.2">
      <c r="A98">
        <f>VLOOKUP(D98,TabellenSRG!$B$4:$C$2729,2,FALSE)</f>
        <v>97</v>
      </c>
      <c r="B98" s="155" t="s">
        <v>99</v>
      </c>
      <c r="C98" s="154" t="s">
        <v>789</v>
      </c>
      <c r="D98" s="154" t="s">
        <v>99</v>
      </c>
      <c r="E98">
        <v>18315</v>
      </c>
      <c r="F98">
        <v>18376</v>
      </c>
      <c r="G98">
        <v>18345</v>
      </c>
      <c r="H98">
        <v>18455</v>
      </c>
      <c r="I98">
        <v>18479</v>
      </c>
      <c r="J98" s="154">
        <v>18476</v>
      </c>
    </row>
    <row r="99" spans="1:10" x14ac:dyDescent="0.2">
      <c r="A99">
        <f>VLOOKUP(D99,TabellenSRG!$B$4:$C$2729,2,FALSE)</f>
        <v>98</v>
      </c>
      <c r="B99" s="155" t="s">
        <v>100</v>
      </c>
      <c r="C99" s="154" t="s">
        <v>790</v>
      </c>
      <c r="D99" s="154" t="s">
        <v>100</v>
      </c>
      <c r="E99">
        <v>158627</v>
      </c>
      <c r="F99">
        <v>158586</v>
      </c>
      <c r="G99">
        <v>158553</v>
      </c>
      <c r="H99">
        <v>158351</v>
      </c>
      <c r="I99">
        <v>158140</v>
      </c>
      <c r="J99" s="154">
        <v>158261</v>
      </c>
    </row>
    <row r="100" spans="1:10" x14ac:dyDescent="0.2">
      <c r="A100">
        <f>VLOOKUP(D100,TabellenSRG!$B$4:$C$2729,2,FALSE)</f>
        <v>99</v>
      </c>
      <c r="B100" s="155" t="s">
        <v>101</v>
      </c>
      <c r="C100" s="154" t="s">
        <v>791</v>
      </c>
      <c r="D100" s="154" t="s">
        <v>101</v>
      </c>
      <c r="E100">
        <v>32385</v>
      </c>
      <c r="F100">
        <v>32351</v>
      </c>
      <c r="G100">
        <v>32214</v>
      </c>
      <c r="H100">
        <v>32282</v>
      </c>
      <c r="I100">
        <v>32537</v>
      </c>
      <c r="J100" s="154">
        <v>32863</v>
      </c>
    </row>
    <row r="101" spans="1:10" x14ac:dyDescent="0.2">
      <c r="A101">
        <f>VLOOKUP(D101,TabellenSRG!$B$4:$C$2729,2,FALSE)</f>
        <v>100</v>
      </c>
      <c r="B101" s="155" t="s">
        <v>102</v>
      </c>
      <c r="C101" s="154" t="s">
        <v>792</v>
      </c>
      <c r="D101" s="154" t="s">
        <v>102</v>
      </c>
      <c r="E101">
        <v>26120</v>
      </c>
      <c r="F101">
        <v>26045</v>
      </c>
      <c r="G101">
        <v>26190</v>
      </c>
      <c r="H101">
        <v>26507</v>
      </c>
      <c r="I101">
        <v>26590</v>
      </c>
      <c r="J101" s="154">
        <v>26793</v>
      </c>
    </row>
    <row r="102" spans="1:10" x14ac:dyDescent="0.2">
      <c r="A102">
        <f>VLOOKUP(D102,TabellenSRG!$B$4:$C$2729,2,FALSE)</f>
        <v>101</v>
      </c>
      <c r="B102" s="155" t="s">
        <v>103</v>
      </c>
      <c r="C102" s="154" t="s">
        <v>793</v>
      </c>
      <c r="D102" s="154" t="s">
        <v>103</v>
      </c>
      <c r="E102">
        <v>42274</v>
      </c>
      <c r="F102">
        <v>42357</v>
      </c>
      <c r="G102">
        <v>42503</v>
      </c>
      <c r="H102">
        <v>42832</v>
      </c>
      <c r="I102">
        <v>43027</v>
      </c>
      <c r="J102" s="154">
        <v>43532</v>
      </c>
    </row>
    <row r="103" spans="1:10" x14ac:dyDescent="0.2">
      <c r="A103">
        <f>VLOOKUP(D103,TabellenSRG!$B$4:$C$2729,2,FALSE)</f>
        <v>102</v>
      </c>
      <c r="B103" s="155" t="s">
        <v>104</v>
      </c>
      <c r="C103" s="154" t="s">
        <v>794</v>
      </c>
      <c r="D103" s="154" t="s">
        <v>104</v>
      </c>
      <c r="E103">
        <v>8856</v>
      </c>
      <c r="F103">
        <v>8790</v>
      </c>
      <c r="G103">
        <v>8738</v>
      </c>
      <c r="H103">
        <v>8701</v>
      </c>
      <c r="I103">
        <v>8735</v>
      </c>
      <c r="J103" s="154">
        <v>8671</v>
      </c>
    </row>
    <row r="104" spans="1:10" x14ac:dyDescent="0.2">
      <c r="A104">
        <f>VLOOKUP(D104,TabellenSRG!$B$4:$C$2729,2,FALSE)</f>
        <v>103</v>
      </c>
      <c r="B104" s="155" t="s">
        <v>106</v>
      </c>
      <c r="C104" s="154" t="s">
        <v>795</v>
      </c>
      <c r="D104" s="154" t="s">
        <v>106</v>
      </c>
      <c r="E104" t="e">
        <v>#N/A</v>
      </c>
      <c r="F104" t="e">
        <v>#N/A</v>
      </c>
      <c r="G104" t="e">
        <v>#N/A</v>
      </c>
      <c r="H104">
        <v>51265</v>
      </c>
      <c r="I104">
        <v>51585</v>
      </c>
      <c r="J104" s="154">
        <v>51742</v>
      </c>
    </row>
    <row r="105" spans="1:10" x14ac:dyDescent="0.2">
      <c r="A105">
        <f>VLOOKUP(D105,TabellenSRG!$B$4:$C$2729,2,FALSE)</f>
        <v>104</v>
      </c>
      <c r="B105" s="155" t="s">
        <v>107</v>
      </c>
      <c r="C105" s="154" t="s">
        <v>796</v>
      </c>
      <c r="D105" s="154" t="s">
        <v>107</v>
      </c>
      <c r="E105">
        <v>21513</v>
      </c>
      <c r="F105">
        <v>21571</v>
      </c>
      <c r="G105">
        <v>21574</v>
      </c>
      <c r="H105">
        <v>21630</v>
      </c>
      <c r="I105">
        <v>21504</v>
      </c>
      <c r="J105" s="154">
        <v>21517</v>
      </c>
    </row>
    <row r="106" spans="1:10" x14ac:dyDescent="0.2">
      <c r="A106">
        <f>VLOOKUP(D106,TabellenSRG!$B$4:$C$2729,2,FALSE)</f>
        <v>105</v>
      </c>
      <c r="B106" s="155" t="s">
        <v>108</v>
      </c>
      <c r="C106" s="154" t="s">
        <v>797</v>
      </c>
      <c r="D106" s="154" t="s">
        <v>108</v>
      </c>
      <c r="E106">
        <v>26240</v>
      </c>
      <c r="F106">
        <v>26300</v>
      </c>
      <c r="G106">
        <v>26323</v>
      </c>
      <c r="H106">
        <v>26346</v>
      </c>
      <c r="I106">
        <v>26587</v>
      </c>
      <c r="J106" s="154">
        <v>26818</v>
      </c>
    </row>
    <row r="107" spans="1:10" x14ac:dyDescent="0.2">
      <c r="A107">
        <f>VLOOKUP(D107,TabellenSRG!$B$4:$C$2729,2,FALSE)</f>
        <v>106</v>
      </c>
      <c r="B107" s="155" t="s">
        <v>109</v>
      </c>
      <c r="C107" s="154" t="s">
        <v>798</v>
      </c>
      <c r="D107" s="154" t="s">
        <v>109</v>
      </c>
      <c r="E107">
        <v>38768</v>
      </c>
      <c r="F107">
        <v>38854</v>
      </c>
      <c r="G107">
        <v>38879</v>
      </c>
      <c r="H107">
        <v>38893</v>
      </c>
      <c r="I107">
        <v>39078</v>
      </c>
      <c r="J107" s="154">
        <v>39252</v>
      </c>
    </row>
    <row r="108" spans="1:10" x14ac:dyDescent="0.2">
      <c r="A108">
        <f>VLOOKUP(D108,TabellenSRG!$B$4:$C$2729,2,FALSE)</f>
        <v>107</v>
      </c>
      <c r="B108" s="155" t="s">
        <v>110</v>
      </c>
      <c r="C108" s="154" t="s">
        <v>799</v>
      </c>
      <c r="D108" s="154" t="s">
        <v>110</v>
      </c>
      <c r="E108">
        <v>29101</v>
      </c>
      <c r="F108">
        <v>29315</v>
      </c>
      <c r="G108">
        <v>29513</v>
      </c>
      <c r="H108">
        <v>29647</v>
      </c>
      <c r="I108">
        <v>30024</v>
      </c>
      <c r="J108" s="154">
        <v>30340</v>
      </c>
    </row>
    <row r="109" spans="1:10" x14ac:dyDescent="0.2">
      <c r="A109">
        <f>VLOOKUP(D109,TabellenSRG!$B$4:$C$2729,2,FALSE)</f>
        <v>108</v>
      </c>
      <c r="B109" s="155" t="s">
        <v>111</v>
      </c>
      <c r="C109" s="154" t="s">
        <v>800</v>
      </c>
      <c r="D109" s="154" t="s">
        <v>111</v>
      </c>
      <c r="E109">
        <v>17319</v>
      </c>
      <c r="F109">
        <v>17286</v>
      </c>
      <c r="G109">
        <v>17280</v>
      </c>
      <c r="H109">
        <v>17085</v>
      </c>
      <c r="I109">
        <v>17129</v>
      </c>
      <c r="J109" s="154">
        <v>17052</v>
      </c>
    </row>
    <row r="110" spans="1:10" x14ac:dyDescent="0.2">
      <c r="A110">
        <f>VLOOKUP(D110,TabellenSRG!$B$4:$C$2729,2,FALSE)</f>
        <v>109</v>
      </c>
      <c r="B110" s="155" t="s">
        <v>112</v>
      </c>
      <c r="C110" s="154" t="s">
        <v>801</v>
      </c>
      <c r="D110" s="154" t="s">
        <v>112</v>
      </c>
      <c r="E110">
        <v>14466</v>
      </c>
      <c r="F110">
        <v>14442</v>
      </c>
      <c r="G110">
        <v>14464</v>
      </c>
      <c r="H110">
        <v>14544</v>
      </c>
      <c r="I110">
        <v>14596</v>
      </c>
      <c r="J110" s="154">
        <v>14551</v>
      </c>
    </row>
    <row r="111" spans="1:10" x14ac:dyDescent="0.2">
      <c r="A111">
        <f>VLOOKUP(D111,TabellenSRG!$B$4:$C$2729,2,FALSE)</f>
        <v>110</v>
      </c>
      <c r="B111" s="155" t="s">
        <v>113</v>
      </c>
      <c r="C111" s="154" t="s">
        <v>802</v>
      </c>
      <c r="D111" s="154" t="s">
        <v>113</v>
      </c>
      <c r="E111">
        <v>25858</v>
      </c>
      <c r="F111">
        <v>26069</v>
      </c>
      <c r="G111">
        <v>26065</v>
      </c>
      <c r="H111">
        <v>26152</v>
      </c>
      <c r="I111">
        <v>26220</v>
      </c>
      <c r="J111" s="154">
        <v>26313</v>
      </c>
    </row>
    <row r="112" spans="1:10" x14ac:dyDescent="0.2">
      <c r="A112">
        <f>VLOOKUP(D112,TabellenSRG!$B$4:$C$2729,2,FALSE)</f>
        <v>111</v>
      </c>
      <c r="B112" s="155" t="s">
        <v>114</v>
      </c>
      <c r="C112" s="154" t="s">
        <v>803</v>
      </c>
      <c r="D112" s="154" t="s">
        <v>114</v>
      </c>
      <c r="E112">
        <v>48259</v>
      </c>
      <c r="F112">
        <v>48245</v>
      </c>
      <c r="G112">
        <v>48206</v>
      </c>
      <c r="H112">
        <v>48321</v>
      </c>
      <c r="I112">
        <v>48653</v>
      </c>
      <c r="J112" s="154">
        <v>49129</v>
      </c>
    </row>
    <row r="113" spans="1:10" x14ac:dyDescent="0.2">
      <c r="A113">
        <f>VLOOKUP(D113,TabellenSRG!$B$4:$C$2729,2,FALSE)</f>
        <v>112</v>
      </c>
      <c r="B113" s="155" t="s">
        <v>115</v>
      </c>
      <c r="C113" s="154" t="s">
        <v>804</v>
      </c>
      <c r="D113" s="154" t="s">
        <v>115</v>
      </c>
      <c r="E113">
        <v>36971</v>
      </c>
      <c r="F113">
        <v>36954</v>
      </c>
      <c r="G113">
        <v>37153</v>
      </c>
      <c r="H113">
        <v>37207</v>
      </c>
      <c r="I113">
        <v>37274</v>
      </c>
      <c r="J113" s="154">
        <v>37636</v>
      </c>
    </row>
    <row r="114" spans="1:10" x14ac:dyDescent="0.2">
      <c r="A114">
        <f>VLOOKUP(D114,TabellenSRG!$B$4:$C$2729,2,FALSE)</f>
        <v>113</v>
      </c>
      <c r="B114" s="155" t="s">
        <v>116</v>
      </c>
      <c r="C114" s="154" t="s">
        <v>805</v>
      </c>
      <c r="D114" s="154" t="s">
        <v>116</v>
      </c>
      <c r="E114">
        <v>22933</v>
      </c>
      <c r="F114">
        <v>23098</v>
      </c>
      <c r="G114">
        <v>23014</v>
      </c>
      <c r="H114">
        <v>23111</v>
      </c>
      <c r="I114">
        <v>23317</v>
      </c>
      <c r="J114" s="154">
        <v>23621</v>
      </c>
    </row>
    <row r="115" spans="1:10" x14ac:dyDescent="0.2">
      <c r="A115">
        <f>VLOOKUP(D115,TabellenSRG!$B$4:$C$2729,2,FALSE)</f>
        <v>114</v>
      </c>
      <c r="B115" s="155" t="s">
        <v>117</v>
      </c>
      <c r="C115" s="154" t="s">
        <v>806</v>
      </c>
      <c r="D115" s="154" t="s">
        <v>117</v>
      </c>
      <c r="E115" t="e">
        <v>#N/A</v>
      </c>
      <c r="F115" t="e">
        <v>#N/A</v>
      </c>
      <c r="G115" t="e">
        <v>#N/A</v>
      </c>
      <c r="H115">
        <v>56696</v>
      </c>
      <c r="I115">
        <v>56935</v>
      </c>
      <c r="J115" s="154">
        <v>57337</v>
      </c>
    </row>
    <row r="116" spans="1:10" x14ac:dyDescent="0.2">
      <c r="A116">
        <f>VLOOKUP(D116,TabellenSRG!$B$4:$C$2729,2,FALSE)</f>
        <v>115</v>
      </c>
      <c r="B116" s="155" t="s">
        <v>118</v>
      </c>
      <c r="C116" s="154" t="s">
        <v>807</v>
      </c>
      <c r="D116" s="154" t="s">
        <v>118</v>
      </c>
      <c r="E116">
        <v>35128</v>
      </c>
      <c r="F116">
        <v>35242</v>
      </c>
      <c r="G116">
        <v>35338</v>
      </c>
      <c r="H116">
        <v>35260</v>
      </c>
      <c r="I116">
        <v>35755</v>
      </c>
      <c r="J116" s="154">
        <v>36284</v>
      </c>
    </row>
    <row r="117" spans="1:10" x14ac:dyDescent="0.2">
      <c r="A117">
        <f>VLOOKUP(D117,TabellenSRG!$B$4:$C$2729,2,FALSE)</f>
        <v>116</v>
      </c>
      <c r="B117" s="155" t="s">
        <v>119</v>
      </c>
      <c r="C117" s="154" t="s">
        <v>808</v>
      </c>
      <c r="D117" s="154" t="s">
        <v>119</v>
      </c>
      <c r="E117">
        <v>70904</v>
      </c>
      <c r="F117">
        <v>70941</v>
      </c>
      <c r="G117">
        <v>71105</v>
      </c>
      <c r="H117">
        <v>71189</v>
      </c>
      <c r="I117">
        <v>71752</v>
      </c>
      <c r="J117" s="154">
        <v>72700</v>
      </c>
    </row>
    <row r="118" spans="1:10" x14ac:dyDescent="0.2">
      <c r="A118">
        <f>VLOOKUP(D118,TabellenSRG!$B$4:$C$2729,2,FALSE)</f>
        <v>117</v>
      </c>
      <c r="B118" s="155" t="s">
        <v>120</v>
      </c>
      <c r="C118" s="154" t="s">
        <v>809</v>
      </c>
      <c r="D118" s="154" t="s">
        <v>120</v>
      </c>
      <c r="E118">
        <v>12731</v>
      </c>
      <c r="F118">
        <v>12695</v>
      </c>
      <c r="G118">
        <v>12840</v>
      </c>
      <c r="H118">
        <v>12643</v>
      </c>
      <c r="I118">
        <v>12370</v>
      </c>
      <c r="J118" s="154">
        <v>12419</v>
      </c>
    </row>
    <row r="119" spans="1:10" x14ac:dyDescent="0.2">
      <c r="A119">
        <f>VLOOKUP(D119,TabellenSRG!$B$4:$C$2729,2,FALSE)</f>
        <v>118</v>
      </c>
      <c r="B119" s="173" t="s">
        <v>562</v>
      </c>
      <c r="C119" s="154" t="s">
        <v>810</v>
      </c>
      <c r="D119" s="172" t="s">
        <v>562</v>
      </c>
      <c r="E119">
        <v>505856</v>
      </c>
      <c r="F119">
        <v>508940</v>
      </c>
      <c r="G119">
        <v>514861</v>
      </c>
      <c r="H119">
        <v>519988</v>
      </c>
      <c r="I119">
        <v>524882</v>
      </c>
      <c r="J119" s="154">
        <v>532561</v>
      </c>
    </row>
    <row r="120" spans="1:10" x14ac:dyDescent="0.2">
      <c r="A120">
        <f>VLOOKUP(D120,TabellenSRG!$B$4:$C$2729,2,FALSE)</f>
        <v>119</v>
      </c>
      <c r="B120" s="155" t="s">
        <v>122</v>
      </c>
      <c r="C120" s="154" t="s">
        <v>811</v>
      </c>
      <c r="D120" s="154" t="s">
        <v>557</v>
      </c>
      <c r="E120">
        <v>195418</v>
      </c>
      <c r="F120">
        <v>198317</v>
      </c>
      <c r="G120">
        <v>200336</v>
      </c>
      <c r="H120">
        <v>200952</v>
      </c>
      <c r="I120">
        <v>202636</v>
      </c>
      <c r="J120" s="154">
        <v>202810</v>
      </c>
    </row>
    <row r="121" spans="1:10" x14ac:dyDescent="0.2">
      <c r="A121">
        <f>VLOOKUP(D121,TabellenSRG!$B$4:$C$2729,2,FALSE)</f>
        <v>120</v>
      </c>
      <c r="B121" s="155" t="s">
        <v>123</v>
      </c>
      <c r="C121" s="154" t="s">
        <v>812</v>
      </c>
      <c r="D121" s="154" t="s">
        <v>123</v>
      </c>
      <c r="E121">
        <v>12222</v>
      </c>
      <c r="F121">
        <v>12165</v>
      </c>
      <c r="G121">
        <v>12123</v>
      </c>
      <c r="H121">
        <v>12155</v>
      </c>
      <c r="I121">
        <v>12166</v>
      </c>
      <c r="J121" s="154">
        <v>12143</v>
      </c>
    </row>
    <row r="122" spans="1:10" x14ac:dyDescent="0.2">
      <c r="A122">
        <f>VLOOKUP(D122,TabellenSRG!$B$4:$C$2729,2,FALSE)</f>
        <v>121</v>
      </c>
      <c r="B122" s="155" t="s">
        <v>124</v>
      </c>
      <c r="C122" s="154" t="s">
        <v>813</v>
      </c>
      <c r="D122" s="154" t="s">
        <v>124</v>
      </c>
      <c r="E122">
        <v>14444</v>
      </c>
      <c r="F122">
        <v>14484</v>
      </c>
      <c r="G122">
        <v>14497</v>
      </c>
      <c r="H122">
        <v>14508</v>
      </c>
      <c r="I122">
        <v>14337</v>
      </c>
      <c r="J122" s="154">
        <v>14196</v>
      </c>
    </row>
    <row r="123" spans="1:10" x14ac:dyDescent="0.2">
      <c r="A123">
        <f>VLOOKUP(D123,TabellenSRG!$B$4:$C$2729,2,FALSE)</f>
        <v>122</v>
      </c>
      <c r="B123" s="155" t="s">
        <v>125</v>
      </c>
      <c r="C123" s="154" t="s">
        <v>814</v>
      </c>
      <c r="D123" s="154" t="s">
        <v>125</v>
      </c>
      <c r="E123">
        <v>24322</v>
      </c>
      <c r="F123">
        <v>24344</v>
      </c>
      <c r="G123">
        <v>24307</v>
      </c>
      <c r="H123">
        <v>24332</v>
      </c>
      <c r="I123">
        <v>24272</v>
      </c>
      <c r="J123" s="154">
        <v>24291</v>
      </c>
    </row>
    <row r="124" spans="1:10" x14ac:dyDescent="0.2">
      <c r="A124">
        <f>VLOOKUP(D124,TabellenSRG!$B$4:$C$2729,2,FALSE)</f>
        <v>123</v>
      </c>
      <c r="B124" s="155" t="s">
        <v>126</v>
      </c>
      <c r="C124" s="154" t="s">
        <v>815</v>
      </c>
      <c r="D124" s="154" t="s">
        <v>126</v>
      </c>
      <c r="E124">
        <v>13572</v>
      </c>
      <c r="F124">
        <v>13587</v>
      </c>
      <c r="G124">
        <v>13523</v>
      </c>
      <c r="H124">
        <v>13570</v>
      </c>
      <c r="I124">
        <v>13912</v>
      </c>
      <c r="J124" s="154">
        <v>14103</v>
      </c>
    </row>
    <row r="125" spans="1:10" x14ac:dyDescent="0.2">
      <c r="A125">
        <f>VLOOKUP(D125,TabellenSRG!$B$4:$C$2729,2,FALSE)</f>
        <v>124</v>
      </c>
      <c r="B125" s="155" t="s">
        <v>127</v>
      </c>
      <c r="C125" s="154" t="s">
        <v>816</v>
      </c>
      <c r="D125" s="154" t="s">
        <v>127</v>
      </c>
      <c r="E125">
        <v>153093</v>
      </c>
      <c r="F125">
        <v>155147</v>
      </c>
      <c r="G125">
        <v>156645</v>
      </c>
      <c r="H125">
        <v>158140</v>
      </c>
      <c r="I125">
        <v>159229</v>
      </c>
      <c r="J125" s="154">
        <v>159709</v>
      </c>
    </row>
    <row r="126" spans="1:10" x14ac:dyDescent="0.2">
      <c r="A126">
        <f>VLOOKUP(D126,TabellenSRG!$B$4:$C$2729,2,FALSE)</f>
        <v>125</v>
      </c>
      <c r="B126" s="155" t="s">
        <v>128</v>
      </c>
      <c r="C126" s="154" t="s">
        <v>817</v>
      </c>
      <c r="D126" s="154" t="s">
        <v>128</v>
      </c>
      <c r="E126">
        <v>5526</v>
      </c>
      <c r="F126">
        <v>5535</v>
      </c>
      <c r="G126">
        <v>5574</v>
      </c>
      <c r="H126">
        <v>5578</v>
      </c>
      <c r="I126">
        <v>5665</v>
      </c>
      <c r="J126" s="154">
        <v>5867</v>
      </c>
    </row>
    <row r="127" spans="1:10" x14ac:dyDescent="0.2">
      <c r="A127">
        <f>VLOOKUP(D127,TabellenSRG!$B$4:$C$2729,2,FALSE)</f>
        <v>126</v>
      </c>
      <c r="B127" s="155" t="s">
        <v>129</v>
      </c>
      <c r="C127" s="154" t="s">
        <v>818</v>
      </c>
      <c r="D127" s="154" t="s">
        <v>129</v>
      </c>
      <c r="E127">
        <v>144153</v>
      </c>
      <c r="F127">
        <v>144061</v>
      </c>
      <c r="G127">
        <v>144152</v>
      </c>
      <c r="H127">
        <v>144518</v>
      </c>
      <c r="I127">
        <v>146003</v>
      </c>
      <c r="J127" s="154">
        <v>147282</v>
      </c>
    </row>
    <row r="128" spans="1:10" x14ac:dyDescent="0.2">
      <c r="A128">
        <f>VLOOKUP(D128,TabellenSRG!$B$4:$C$2729,2,FALSE)</f>
        <v>127</v>
      </c>
      <c r="B128" s="155" t="s">
        <v>130</v>
      </c>
      <c r="C128" s="154" t="s">
        <v>819</v>
      </c>
      <c r="D128" s="154" t="s">
        <v>130</v>
      </c>
      <c r="E128">
        <v>29231</v>
      </c>
      <c r="F128">
        <v>29340</v>
      </c>
      <c r="G128">
        <v>29484</v>
      </c>
      <c r="H128">
        <v>29531</v>
      </c>
      <c r="I128">
        <v>29579</v>
      </c>
      <c r="J128" s="154">
        <v>29888</v>
      </c>
    </row>
    <row r="129" spans="1:10" x14ac:dyDescent="0.2">
      <c r="A129">
        <f>VLOOKUP(D129,TabellenSRG!$B$4:$C$2729,2,FALSE)</f>
        <v>128</v>
      </c>
      <c r="B129" s="155" t="s">
        <v>131</v>
      </c>
      <c r="C129" s="154" t="s">
        <v>820</v>
      </c>
      <c r="D129" s="154" t="s">
        <v>131</v>
      </c>
      <c r="E129">
        <v>59585</v>
      </c>
      <c r="F129">
        <v>59577</v>
      </c>
      <c r="G129">
        <v>59577</v>
      </c>
      <c r="H129">
        <v>59687</v>
      </c>
      <c r="I129">
        <v>60211</v>
      </c>
      <c r="J129" s="154">
        <v>60539</v>
      </c>
    </row>
    <row r="130" spans="1:10" x14ac:dyDescent="0.2">
      <c r="A130">
        <f>VLOOKUP(D130,TabellenSRG!$B$4:$C$2729,2,FALSE)</f>
        <v>129</v>
      </c>
      <c r="B130" s="155" t="s">
        <v>132</v>
      </c>
      <c r="C130" s="154" t="s">
        <v>821</v>
      </c>
      <c r="D130" s="154" t="s">
        <v>132</v>
      </c>
      <c r="E130">
        <v>45650</v>
      </c>
      <c r="F130">
        <v>45732</v>
      </c>
      <c r="G130">
        <v>45776</v>
      </c>
      <c r="H130">
        <v>45966</v>
      </c>
      <c r="I130">
        <v>46352</v>
      </c>
      <c r="J130" s="154">
        <v>46832</v>
      </c>
    </row>
    <row r="131" spans="1:10" x14ac:dyDescent="0.2">
      <c r="A131">
        <f>VLOOKUP(D131,TabellenSRG!$B$4:$C$2729,2,FALSE)</f>
        <v>130</v>
      </c>
      <c r="B131" s="155" t="s">
        <v>133</v>
      </c>
      <c r="C131" s="154" t="s">
        <v>822</v>
      </c>
      <c r="D131" s="154" t="s">
        <v>133</v>
      </c>
      <c r="E131">
        <v>17722</v>
      </c>
      <c r="F131">
        <v>17758</v>
      </c>
      <c r="G131">
        <v>17802</v>
      </c>
      <c r="H131">
        <v>17774</v>
      </c>
      <c r="I131">
        <v>17872</v>
      </c>
      <c r="J131" s="154">
        <v>17958</v>
      </c>
    </row>
    <row r="132" spans="1:10" x14ac:dyDescent="0.2">
      <c r="A132">
        <f>VLOOKUP(D132,TabellenSRG!$B$4:$C$2729,2,FALSE)</f>
        <v>131</v>
      </c>
      <c r="B132" s="155" t="s">
        <v>134</v>
      </c>
      <c r="C132" s="154" t="s">
        <v>823</v>
      </c>
      <c r="D132" s="154" t="s">
        <v>134</v>
      </c>
      <c r="E132">
        <v>18642</v>
      </c>
      <c r="F132">
        <v>18782</v>
      </c>
      <c r="G132">
        <v>18924</v>
      </c>
      <c r="H132">
        <v>19076</v>
      </c>
      <c r="I132">
        <v>19570</v>
      </c>
      <c r="J132" s="154">
        <v>19860</v>
      </c>
    </row>
    <row r="133" spans="1:10" x14ac:dyDescent="0.2">
      <c r="A133">
        <f>VLOOKUP(D133,TabellenSRG!$B$4:$C$2729,2,FALSE)</f>
        <v>132</v>
      </c>
      <c r="B133" s="155" t="s">
        <v>135</v>
      </c>
      <c r="C133" s="154" t="s">
        <v>824</v>
      </c>
      <c r="D133" s="154" t="s">
        <v>135</v>
      </c>
      <c r="E133">
        <v>15854</v>
      </c>
      <c r="F133">
        <v>15821</v>
      </c>
      <c r="G133">
        <v>15779</v>
      </c>
      <c r="H133">
        <v>15813</v>
      </c>
      <c r="I133">
        <v>15860</v>
      </c>
      <c r="J133" s="154">
        <v>15783</v>
      </c>
    </row>
    <row r="134" spans="1:10" x14ac:dyDescent="0.2">
      <c r="A134">
        <f>VLOOKUP(D134,TabellenSRG!$B$4:$C$2729,2,FALSE)</f>
        <v>133</v>
      </c>
      <c r="B134" s="155" t="s">
        <v>136</v>
      </c>
      <c r="C134" s="154" t="s">
        <v>825</v>
      </c>
      <c r="D134" s="154" t="s">
        <v>136</v>
      </c>
      <c r="E134">
        <v>11769</v>
      </c>
      <c r="F134">
        <v>11732</v>
      </c>
      <c r="G134">
        <v>11821</v>
      </c>
      <c r="H134">
        <v>11890</v>
      </c>
      <c r="I134">
        <v>12040</v>
      </c>
      <c r="J134" s="154">
        <v>12154</v>
      </c>
    </row>
    <row r="135" spans="1:10" x14ac:dyDescent="0.2">
      <c r="A135">
        <f>VLOOKUP(D135,TabellenSRG!$B$4:$C$2729,2,FALSE)</f>
        <v>134</v>
      </c>
      <c r="B135" s="155" t="s">
        <v>137</v>
      </c>
      <c r="C135" s="154" t="s">
        <v>826</v>
      </c>
      <c r="D135" s="154" t="s">
        <v>137</v>
      </c>
      <c r="E135">
        <v>39117</v>
      </c>
      <c r="F135">
        <v>39088</v>
      </c>
      <c r="G135">
        <v>39138</v>
      </c>
      <c r="H135">
        <v>39299</v>
      </c>
      <c r="I135">
        <v>39171</v>
      </c>
      <c r="J135" s="154">
        <v>39146</v>
      </c>
    </row>
    <row r="136" spans="1:10" x14ac:dyDescent="0.2">
      <c r="A136">
        <f>VLOOKUP(D136,TabellenSRG!$B$4:$C$2729,2,FALSE)</f>
        <v>135</v>
      </c>
      <c r="B136" s="155" t="s">
        <v>138</v>
      </c>
      <c r="C136" s="154" t="s">
        <v>827</v>
      </c>
      <c r="D136" s="154" t="s">
        <v>138</v>
      </c>
      <c r="E136">
        <v>26317</v>
      </c>
      <c r="F136">
        <v>26364</v>
      </c>
      <c r="G136">
        <v>26480</v>
      </c>
      <c r="H136">
        <v>26766</v>
      </c>
      <c r="I136">
        <v>26936</v>
      </c>
      <c r="J136" s="154">
        <v>27080</v>
      </c>
    </row>
    <row r="137" spans="1:10" x14ac:dyDescent="0.2">
      <c r="A137">
        <f>VLOOKUP(D137,TabellenSRG!$B$4:$C$2729,2,FALSE)</f>
        <v>136</v>
      </c>
      <c r="B137" s="155" t="s">
        <v>139</v>
      </c>
      <c r="C137" s="154" t="s">
        <v>828</v>
      </c>
      <c r="D137" s="154" t="s">
        <v>139</v>
      </c>
      <c r="E137">
        <v>18399</v>
      </c>
      <c r="F137">
        <v>18490</v>
      </c>
      <c r="G137">
        <v>18512</v>
      </c>
      <c r="H137">
        <v>18556</v>
      </c>
      <c r="I137">
        <v>18561</v>
      </c>
      <c r="J137" s="154">
        <v>18603</v>
      </c>
    </row>
    <row r="138" spans="1:10" x14ac:dyDescent="0.2">
      <c r="A138">
        <f>VLOOKUP(D138,TabellenSRG!$B$4:$C$2729,2,FALSE)</f>
        <v>137</v>
      </c>
      <c r="B138" s="155" t="s">
        <v>140</v>
      </c>
      <c r="C138" s="154" t="s">
        <v>829</v>
      </c>
      <c r="D138" s="154" t="s">
        <v>140</v>
      </c>
      <c r="E138">
        <v>43323</v>
      </c>
      <c r="F138">
        <v>49899</v>
      </c>
      <c r="G138">
        <v>50141</v>
      </c>
      <c r="H138">
        <v>50290</v>
      </c>
      <c r="I138">
        <v>50203</v>
      </c>
      <c r="J138" s="154">
        <v>50192</v>
      </c>
    </row>
    <row r="139" spans="1:10" x14ac:dyDescent="0.2">
      <c r="A139">
        <f>VLOOKUP(D139,TabellenSRG!$B$4:$C$2729,2,FALSE)</f>
        <v>138</v>
      </c>
      <c r="B139" s="155" t="s">
        <v>141</v>
      </c>
      <c r="C139" s="154" t="s">
        <v>830</v>
      </c>
      <c r="D139" s="154" t="s">
        <v>141</v>
      </c>
      <c r="E139">
        <v>52893</v>
      </c>
      <c r="F139">
        <v>53307</v>
      </c>
      <c r="G139">
        <v>53554</v>
      </c>
      <c r="H139">
        <v>53927</v>
      </c>
      <c r="I139">
        <v>54950</v>
      </c>
      <c r="J139" s="154">
        <v>55850</v>
      </c>
    </row>
    <row r="140" spans="1:10" x14ac:dyDescent="0.2">
      <c r="A140">
        <f>VLOOKUP(D140,TabellenSRG!$B$4:$C$2729,2,FALSE)</f>
        <v>139</v>
      </c>
      <c r="B140" s="155" t="s">
        <v>142</v>
      </c>
      <c r="C140" s="154" t="s">
        <v>831</v>
      </c>
      <c r="D140" s="154" t="s">
        <v>142</v>
      </c>
      <c r="E140">
        <v>88747</v>
      </c>
      <c r="F140">
        <v>88259</v>
      </c>
      <c r="G140">
        <v>87500</v>
      </c>
      <c r="H140">
        <v>87406</v>
      </c>
      <c r="I140">
        <v>87189</v>
      </c>
      <c r="J140" s="154">
        <v>86762</v>
      </c>
    </row>
    <row r="141" spans="1:10" x14ac:dyDescent="0.2">
      <c r="A141">
        <f>VLOOKUP(D141,TabellenSRG!$B$4:$C$2729,2,FALSE)</f>
        <v>140</v>
      </c>
      <c r="B141" s="155" t="s">
        <v>143</v>
      </c>
      <c r="C141" s="154" t="s">
        <v>832</v>
      </c>
      <c r="D141" s="154" t="s">
        <v>143</v>
      </c>
      <c r="E141">
        <v>15405</v>
      </c>
      <c r="F141">
        <v>15353</v>
      </c>
      <c r="G141">
        <v>15477</v>
      </c>
      <c r="H141">
        <v>15650</v>
      </c>
      <c r="I141">
        <v>15714</v>
      </c>
      <c r="J141" s="154">
        <v>15886</v>
      </c>
    </row>
    <row r="142" spans="1:10" x14ac:dyDescent="0.2">
      <c r="A142">
        <f>VLOOKUP(D142,TabellenSRG!$B$4:$C$2729,2,FALSE)</f>
        <v>141</v>
      </c>
      <c r="B142" s="155" t="s">
        <v>144</v>
      </c>
      <c r="C142" s="154" t="s">
        <v>833</v>
      </c>
      <c r="D142" s="154" t="s">
        <v>144</v>
      </c>
      <c r="E142">
        <v>22594</v>
      </c>
      <c r="F142">
        <v>22636</v>
      </c>
      <c r="G142">
        <v>22553</v>
      </c>
      <c r="H142">
        <v>22689</v>
      </c>
      <c r="I142">
        <v>22857</v>
      </c>
      <c r="J142" s="154">
        <v>23099</v>
      </c>
    </row>
    <row r="143" spans="1:10" x14ac:dyDescent="0.2">
      <c r="A143">
        <f>VLOOKUP(D143,TabellenSRG!$B$4:$C$2729,2,FALSE)</f>
        <v>142</v>
      </c>
      <c r="B143" s="155" t="s">
        <v>145</v>
      </c>
      <c r="C143" s="154" t="s">
        <v>834</v>
      </c>
      <c r="D143" s="154" t="s">
        <v>145</v>
      </c>
      <c r="E143">
        <v>56947</v>
      </c>
      <c r="F143">
        <v>56597</v>
      </c>
      <c r="G143">
        <v>56483</v>
      </c>
      <c r="H143">
        <v>56275</v>
      </c>
      <c r="I143">
        <v>56020</v>
      </c>
      <c r="J143" s="154">
        <v>55760</v>
      </c>
    </row>
    <row r="144" spans="1:10" x14ac:dyDescent="0.2">
      <c r="A144">
        <f>VLOOKUP(D144,TabellenSRG!$B$4:$C$2729,2,FALSE)</f>
        <v>143</v>
      </c>
      <c r="B144" s="155" t="s">
        <v>146</v>
      </c>
      <c r="C144" s="154" t="s">
        <v>835</v>
      </c>
      <c r="D144" s="154" t="s">
        <v>146</v>
      </c>
      <c r="E144">
        <v>35743</v>
      </c>
      <c r="F144">
        <v>35711</v>
      </c>
      <c r="G144">
        <v>35622</v>
      </c>
      <c r="H144">
        <v>35651</v>
      </c>
      <c r="I144">
        <v>35772</v>
      </c>
      <c r="J144" s="154">
        <v>35796</v>
      </c>
    </row>
    <row r="145" spans="1:10" x14ac:dyDescent="0.2">
      <c r="A145">
        <f>VLOOKUP(D145,TabellenSRG!$B$4:$C$2729,2,FALSE)</f>
        <v>144</v>
      </c>
      <c r="B145" s="155" t="s">
        <v>147</v>
      </c>
      <c r="C145" s="154" t="s">
        <v>836</v>
      </c>
      <c r="D145" s="154" t="s">
        <v>147</v>
      </c>
      <c r="E145">
        <v>39086</v>
      </c>
      <c r="F145">
        <v>38953</v>
      </c>
      <c r="G145">
        <v>38882</v>
      </c>
      <c r="H145">
        <v>38634</v>
      </c>
      <c r="I145">
        <v>38722</v>
      </c>
      <c r="J145" s="154">
        <v>39992</v>
      </c>
    </row>
    <row r="146" spans="1:10" x14ac:dyDescent="0.2">
      <c r="A146">
        <f>VLOOKUP(D146,TabellenSRG!$B$4:$C$2729,2,FALSE)</f>
        <v>145</v>
      </c>
      <c r="B146" s="155" t="s">
        <v>148</v>
      </c>
      <c r="C146" s="154" t="s">
        <v>837</v>
      </c>
      <c r="D146" s="154" t="s">
        <v>148</v>
      </c>
      <c r="E146">
        <v>89023</v>
      </c>
      <c r="F146">
        <v>89256</v>
      </c>
      <c r="G146">
        <v>89718</v>
      </c>
      <c r="H146">
        <v>90127</v>
      </c>
      <c r="I146">
        <v>90602</v>
      </c>
      <c r="J146" s="154">
        <v>90903</v>
      </c>
    </row>
    <row r="147" spans="1:10" x14ac:dyDescent="0.2">
      <c r="A147">
        <f>VLOOKUP(D147,TabellenSRG!$B$4:$C$2729,2,FALSE)</f>
        <v>146</v>
      </c>
      <c r="B147" s="155" t="s">
        <v>149</v>
      </c>
      <c r="C147" s="154" t="s">
        <v>838</v>
      </c>
      <c r="D147" s="154" t="s">
        <v>149</v>
      </c>
      <c r="E147">
        <v>28641</v>
      </c>
      <c r="F147">
        <v>28911</v>
      </c>
      <c r="G147">
        <v>29156</v>
      </c>
      <c r="H147">
        <v>29408</v>
      </c>
      <c r="I147">
        <v>29731</v>
      </c>
      <c r="J147" s="154">
        <v>30677</v>
      </c>
    </row>
    <row r="148" spans="1:10" x14ac:dyDescent="0.2">
      <c r="A148">
        <f>VLOOKUP(D148,TabellenSRG!$B$4:$C$2729,2,FALSE)</f>
        <v>147</v>
      </c>
      <c r="B148" s="155" t="s">
        <v>150</v>
      </c>
      <c r="C148" s="154" t="s">
        <v>839</v>
      </c>
      <c r="D148" s="154" t="s">
        <v>558</v>
      </c>
      <c r="E148">
        <v>80952</v>
      </c>
      <c r="F148">
        <v>80957</v>
      </c>
      <c r="G148">
        <v>81059</v>
      </c>
      <c r="H148">
        <v>81075</v>
      </c>
      <c r="I148">
        <v>80802</v>
      </c>
      <c r="J148" s="154">
        <v>80593</v>
      </c>
    </row>
    <row r="149" spans="1:10" x14ac:dyDescent="0.2">
      <c r="A149">
        <f>VLOOKUP(D149,TabellenSRG!$B$4:$C$2729,2,FALSE)</f>
        <v>148</v>
      </c>
      <c r="B149" s="155" t="s">
        <v>151</v>
      </c>
      <c r="C149" s="154" t="s">
        <v>840</v>
      </c>
      <c r="D149" s="172" t="s">
        <v>151</v>
      </c>
      <c r="E149">
        <v>142817</v>
      </c>
      <c r="F149">
        <v>143733</v>
      </c>
      <c r="G149">
        <v>150889</v>
      </c>
      <c r="H149">
        <v>151608</v>
      </c>
      <c r="I149">
        <v>152411</v>
      </c>
      <c r="J149" s="154">
        <v>153434</v>
      </c>
    </row>
    <row r="150" spans="1:10" x14ac:dyDescent="0.2">
      <c r="A150">
        <f>VLOOKUP(D150,TabellenSRG!$B$4:$C$2729,2,FALSE)</f>
        <v>149</v>
      </c>
      <c r="B150" s="155" t="s">
        <v>152</v>
      </c>
      <c r="C150" s="154" t="s">
        <v>841</v>
      </c>
      <c r="D150" s="154" t="s">
        <v>152</v>
      </c>
      <c r="E150">
        <v>16455</v>
      </c>
      <c r="F150">
        <v>16334</v>
      </c>
      <c r="G150">
        <v>16383</v>
      </c>
      <c r="H150">
        <v>16360</v>
      </c>
      <c r="I150">
        <v>16475</v>
      </c>
      <c r="J150" s="154">
        <v>16462</v>
      </c>
    </row>
    <row r="151" spans="1:10" x14ac:dyDescent="0.2">
      <c r="A151">
        <f>VLOOKUP(D151,TabellenSRG!$B$4:$C$2729,2,FALSE)</f>
        <v>150</v>
      </c>
      <c r="B151" s="155" t="s">
        <v>153</v>
      </c>
      <c r="C151" s="154" t="s">
        <v>842</v>
      </c>
      <c r="D151" s="154" t="s">
        <v>153</v>
      </c>
      <c r="E151">
        <v>43244</v>
      </c>
      <c r="F151">
        <v>43165</v>
      </c>
      <c r="G151">
        <v>43132</v>
      </c>
      <c r="H151">
        <v>43274</v>
      </c>
      <c r="I151">
        <v>43516</v>
      </c>
      <c r="J151" s="154">
        <v>43723</v>
      </c>
    </row>
    <row r="152" spans="1:10" x14ac:dyDescent="0.2">
      <c r="A152">
        <f>VLOOKUP(D152,TabellenSRG!$B$4:$C$2729,2,FALSE)</f>
        <v>151</v>
      </c>
      <c r="B152" s="155" t="s">
        <v>154</v>
      </c>
      <c r="C152" s="154" t="s">
        <v>843</v>
      </c>
      <c r="D152" s="154" t="s">
        <v>154</v>
      </c>
      <c r="E152">
        <v>20868</v>
      </c>
      <c r="F152">
        <v>20944</v>
      </c>
      <c r="G152">
        <v>21101</v>
      </c>
      <c r="H152">
        <v>21089</v>
      </c>
      <c r="I152">
        <v>21316</v>
      </c>
      <c r="J152" s="154">
        <v>21812</v>
      </c>
    </row>
    <row r="153" spans="1:10" x14ac:dyDescent="0.2">
      <c r="A153">
        <f>VLOOKUP(D153,TabellenSRG!$B$4:$C$2729,2,FALSE)</f>
        <v>152</v>
      </c>
      <c r="B153" s="155" t="s">
        <v>155</v>
      </c>
      <c r="C153" s="154" t="s">
        <v>844</v>
      </c>
      <c r="D153" s="154" t="s">
        <v>155</v>
      </c>
      <c r="E153">
        <v>15086</v>
      </c>
      <c r="F153">
        <v>15092</v>
      </c>
      <c r="G153">
        <v>15042</v>
      </c>
      <c r="H153">
        <v>15164</v>
      </c>
      <c r="I153">
        <v>15283</v>
      </c>
      <c r="J153" s="154">
        <v>15366</v>
      </c>
    </row>
    <row r="154" spans="1:10" x14ac:dyDescent="0.2">
      <c r="A154">
        <f>VLOOKUP(D154,TabellenSRG!$B$4:$C$2729,2,FALSE)</f>
        <v>153</v>
      </c>
      <c r="B154" s="155" t="s">
        <v>156</v>
      </c>
      <c r="C154" s="154" t="s">
        <v>845</v>
      </c>
      <c r="D154" s="154" t="s">
        <v>156</v>
      </c>
      <c r="E154">
        <v>86017</v>
      </c>
      <c r="F154">
        <v>86426</v>
      </c>
      <c r="G154">
        <v>87161</v>
      </c>
      <c r="H154">
        <v>87830</v>
      </c>
      <c r="I154">
        <v>88888</v>
      </c>
      <c r="J154" s="154">
        <v>89521</v>
      </c>
    </row>
    <row r="155" spans="1:10" x14ac:dyDescent="0.2">
      <c r="A155">
        <f>VLOOKUP(D155,TabellenSRG!$B$4:$C$2729,2,FALSE)</f>
        <v>154</v>
      </c>
      <c r="B155" s="155" t="s">
        <v>157</v>
      </c>
      <c r="C155" s="154" t="s">
        <v>846</v>
      </c>
      <c r="D155" s="154" t="s">
        <v>157</v>
      </c>
      <c r="E155">
        <v>35215</v>
      </c>
      <c r="F155">
        <v>34997</v>
      </c>
      <c r="G155">
        <v>34917</v>
      </c>
      <c r="H155">
        <v>34881</v>
      </c>
      <c r="I155">
        <v>35011</v>
      </c>
      <c r="J155" s="154">
        <v>34930</v>
      </c>
    </row>
    <row r="156" spans="1:10" x14ac:dyDescent="0.2">
      <c r="A156">
        <f>VLOOKUP(D156,TabellenSRG!$B$4:$C$2729,2,FALSE)</f>
        <v>155</v>
      </c>
      <c r="B156" s="155" t="s">
        <v>158</v>
      </c>
      <c r="C156" s="154" t="s">
        <v>847</v>
      </c>
      <c r="D156" s="154" t="s">
        <v>158</v>
      </c>
      <c r="E156">
        <v>47643</v>
      </c>
      <c r="F156">
        <v>47502</v>
      </c>
      <c r="G156">
        <v>47546</v>
      </c>
      <c r="H156">
        <v>47546</v>
      </c>
      <c r="I156">
        <v>47600</v>
      </c>
      <c r="J156" s="154">
        <v>47681</v>
      </c>
    </row>
    <row r="157" spans="1:10" x14ac:dyDescent="0.2">
      <c r="A157">
        <f>VLOOKUP(D157,TabellenSRG!$B$4:$C$2729,2,FALSE)</f>
        <v>156</v>
      </c>
      <c r="B157" s="155" t="s">
        <v>159</v>
      </c>
      <c r="C157" s="154" t="s">
        <v>848</v>
      </c>
      <c r="D157" s="154" t="s">
        <v>159</v>
      </c>
      <c r="E157">
        <v>54874</v>
      </c>
      <c r="F157">
        <v>54664</v>
      </c>
      <c r="G157">
        <v>54860</v>
      </c>
      <c r="H157">
        <v>55240</v>
      </c>
      <c r="I157">
        <v>55311</v>
      </c>
      <c r="J157" s="154">
        <v>55677</v>
      </c>
    </row>
    <row r="158" spans="1:10" x14ac:dyDescent="0.2">
      <c r="A158">
        <f>VLOOKUP(D158,TabellenSRG!$B$4:$C$2729,2,FALSE)</f>
        <v>157</v>
      </c>
      <c r="B158" s="155" t="s">
        <v>161</v>
      </c>
      <c r="C158" s="154" t="s">
        <v>849</v>
      </c>
      <c r="D158" s="154" t="s">
        <v>161</v>
      </c>
      <c r="E158">
        <v>71360</v>
      </c>
      <c r="F158">
        <v>71703</v>
      </c>
      <c r="G158">
        <v>71880</v>
      </c>
      <c r="H158">
        <v>72172</v>
      </c>
      <c r="I158">
        <v>72493</v>
      </c>
      <c r="J158" s="154">
        <v>72806</v>
      </c>
    </row>
    <row r="159" spans="1:10" x14ac:dyDescent="0.2">
      <c r="A159">
        <f>VLOOKUP(D159,TabellenSRG!$B$4:$C$2729,2,FALSE)</f>
        <v>158</v>
      </c>
      <c r="B159" s="155" t="s">
        <v>162</v>
      </c>
      <c r="C159" s="154" t="s">
        <v>850</v>
      </c>
      <c r="D159" s="154" t="s">
        <v>162</v>
      </c>
      <c r="E159">
        <v>41810</v>
      </c>
      <c r="F159">
        <v>41727</v>
      </c>
      <c r="G159">
        <v>41661</v>
      </c>
      <c r="H159">
        <v>41675</v>
      </c>
      <c r="I159">
        <v>42139</v>
      </c>
      <c r="J159" s="154">
        <v>42271</v>
      </c>
    </row>
    <row r="160" spans="1:10" x14ac:dyDescent="0.2">
      <c r="A160">
        <f>VLOOKUP(D160,TabellenSRG!$B$4:$C$2729,2,FALSE)</f>
        <v>159</v>
      </c>
      <c r="B160" s="155" t="s">
        <v>163</v>
      </c>
      <c r="C160" s="154" t="s">
        <v>851</v>
      </c>
      <c r="D160" s="154" t="s">
        <v>163</v>
      </c>
      <c r="E160">
        <v>48429</v>
      </c>
      <c r="F160">
        <v>48421</v>
      </c>
      <c r="G160">
        <v>48637</v>
      </c>
      <c r="H160">
        <v>48765</v>
      </c>
      <c r="I160">
        <v>49300</v>
      </c>
      <c r="J160" s="154">
        <v>49579</v>
      </c>
    </row>
    <row r="161" spans="1:10" x14ac:dyDescent="0.2">
      <c r="A161">
        <f>VLOOKUP(D161,TabellenSRG!$B$4:$C$2729,2,FALSE)</f>
        <v>160</v>
      </c>
      <c r="B161" s="155" t="s">
        <v>164</v>
      </c>
      <c r="C161" s="154" t="s">
        <v>852</v>
      </c>
      <c r="D161" s="154" t="s">
        <v>164</v>
      </c>
      <c r="E161">
        <v>41445</v>
      </c>
      <c r="F161">
        <v>41245</v>
      </c>
      <c r="G161">
        <v>41315</v>
      </c>
      <c r="H161">
        <v>41373</v>
      </c>
      <c r="I161">
        <v>41382</v>
      </c>
      <c r="J161" s="154">
        <v>41369</v>
      </c>
    </row>
    <row r="162" spans="1:10" x14ac:dyDescent="0.2">
      <c r="A162">
        <f>VLOOKUP(D162,TabellenSRG!$B$4:$C$2729,2,FALSE)</f>
        <v>161</v>
      </c>
      <c r="B162" s="155" t="s">
        <v>165</v>
      </c>
      <c r="C162" s="154" t="s">
        <v>853</v>
      </c>
      <c r="D162" s="154" t="s">
        <v>165</v>
      </c>
      <c r="E162">
        <v>27514</v>
      </c>
      <c r="F162">
        <v>27388</v>
      </c>
      <c r="G162">
        <v>27360</v>
      </c>
      <c r="H162">
        <v>27372</v>
      </c>
      <c r="I162">
        <v>27395</v>
      </c>
      <c r="J162" s="154">
        <v>27472</v>
      </c>
    </row>
    <row r="163" spans="1:10" x14ac:dyDescent="0.2">
      <c r="A163">
        <f>VLOOKUP(D163,TabellenSRG!$B$4:$C$2729,2,FALSE)</f>
        <v>162</v>
      </c>
      <c r="B163" s="155" t="s">
        <v>166</v>
      </c>
      <c r="C163" s="154" t="s">
        <v>854</v>
      </c>
      <c r="D163" s="154" t="s">
        <v>166</v>
      </c>
      <c r="E163">
        <v>34254</v>
      </c>
      <c r="F163">
        <v>34275</v>
      </c>
      <c r="G163">
        <v>34061</v>
      </c>
      <c r="H163">
        <v>34101</v>
      </c>
      <c r="I163">
        <v>34208</v>
      </c>
      <c r="J163" s="154">
        <v>34302</v>
      </c>
    </row>
    <row r="164" spans="1:10" x14ac:dyDescent="0.2">
      <c r="A164">
        <f>VLOOKUP(D164,TabellenSRG!$B$4:$C$2729,2,FALSE)</f>
        <v>163</v>
      </c>
      <c r="B164" s="155" t="s">
        <v>167</v>
      </c>
      <c r="C164" s="154" t="s">
        <v>855</v>
      </c>
      <c r="D164" s="154" t="s">
        <v>167</v>
      </c>
      <c r="E164">
        <v>25715</v>
      </c>
      <c r="F164">
        <v>25745</v>
      </c>
      <c r="G164">
        <v>25844</v>
      </c>
      <c r="H164">
        <v>26108</v>
      </c>
      <c r="I164">
        <v>26374</v>
      </c>
      <c r="J164" s="154">
        <v>26625</v>
      </c>
    </row>
    <row r="165" spans="1:10" x14ac:dyDescent="0.2">
      <c r="A165">
        <f>VLOOKUP(D165,TabellenSRG!$B$4:$C$2729,2,FALSE)</f>
        <v>164</v>
      </c>
      <c r="B165" s="155" t="s">
        <v>168</v>
      </c>
      <c r="C165" s="154" t="s">
        <v>856</v>
      </c>
      <c r="D165" s="154" t="s">
        <v>168</v>
      </c>
      <c r="E165">
        <v>50924</v>
      </c>
      <c r="F165">
        <v>51092</v>
      </c>
      <c r="G165">
        <v>51432</v>
      </c>
      <c r="H165">
        <v>51950</v>
      </c>
      <c r="I165">
        <v>52511</v>
      </c>
      <c r="J165" s="154">
        <v>53259</v>
      </c>
    </row>
    <row r="166" spans="1:10" x14ac:dyDescent="0.2">
      <c r="A166">
        <f>VLOOKUP(D166,TabellenSRG!$B$4:$C$2729,2,FALSE)</f>
        <v>165</v>
      </c>
      <c r="B166" s="155" t="s">
        <v>169</v>
      </c>
      <c r="C166" s="154" t="s">
        <v>857</v>
      </c>
      <c r="D166" s="154" t="s">
        <v>169</v>
      </c>
      <c r="E166">
        <v>12495</v>
      </c>
      <c r="F166">
        <v>12500</v>
      </c>
      <c r="G166">
        <v>12545</v>
      </c>
      <c r="H166">
        <v>12639</v>
      </c>
      <c r="I166">
        <v>12622</v>
      </c>
      <c r="J166" s="154">
        <v>12720</v>
      </c>
    </row>
    <row r="167" spans="1:10" x14ac:dyDescent="0.2">
      <c r="A167">
        <f>VLOOKUP(D167,TabellenSRG!$B$4:$C$2729,2,FALSE)</f>
        <v>166</v>
      </c>
      <c r="B167" s="155" t="s">
        <v>170</v>
      </c>
      <c r="C167" s="154" t="s">
        <v>858</v>
      </c>
      <c r="D167" s="154" t="s">
        <v>170</v>
      </c>
      <c r="E167">
        <v>62688</v>
      </c>
      <c r="F167">
        <v>62782</v>
      </c>
      <c r="G167">
        <v>63633</v>
      </c>
      <c r="H167">
        <v>64239</v>
      </c>
      <c r="I167">
        <v>64532</v>
      </c>
      <c r="J167" s="154">
        <v>64956</v>
      </c>
    </row>
    <row r="168" spans="1:10" x14ac:dyDescent="0.2">
      <c r="A168">
        <f>VLOOKUP(D168,TabellenSRG!$B$4:$C$2729,2,FALSE)</f>
        <v>167</v>
      </c>
      <c r="B168" s="155" t="s">
        <v>171</v>
      </c>
      <c r="C168" s="154" t="s">
        <v>859</v>
      </c>
      <c r="D168" s="154" t="s">
        <v>171</v>
      </c>
      <c r="E168">
        <v>47194</v>
      </c>
      <c r="F168">
        <v>46784</v>
      </c>
      <c r="G168">
        <v>46524</v>
      </c>
      <c r="H168">
        <v>46023</v>
      </c>
      <c r="I168">
        <v>45937</v>
      </c>
      <c r="J168" s="154">
        <v>45823</v>
      </c>
    </row>
    <row r="169" spans="1:10" x14ac:dyDescent="0.2">
      <c r="A169">
        <f>VLOOKUP(D169,TabellenSRG!$B$4:$C$2729,2,FALSE)</f>
        <v>168</v>
      </c>
      <c r="B169" s="155" t="s">
        <v>172</v>
      </c>
      <c r="C169" s="154" t="s">
        <v>860</v>
      </c>
      <c r="D169" s="154" t="s">
        <v>172</v>
      </c>
      <c r="E169">
        <v>22376</v>
      </c>
      <c r="F169">
        <v>22485</v>
      </c>
      <c r="G169">
        <v>22426</v>
      </c>
      <c r="H169">
        <v>22471</v>
      </c>
      <c r="I169">
        <v>22522</v>
      </c>
      <c r="J169" s="154">
        <v>22659</v>
      </c>
    </row>
    <row r="170" spans="1:10" x14ac:dyDescent="0.2">
      <c r="A170">
        <f>VLOOKUP(D170,TabellenSRG!$B$4:$C$2729,2,FALSE)</f>
        <v>169</v>
      </c>
      <c r="B170" s="155" t="s">
        <v>173</v>
      </c>
      <c r="C170" s="154" t="s">
        <v>861</v>
      </c>
      <c r="D170" s="154" t="s">
        <v>173</v>
      </c>
      <c r="E170">
        <v>12829</v>
      </c>
      <c r="F170">
        <v>12878</v>
      </c>
      <c r="G170">
        <v>12835</v>
      </c>
      <c r="H170">
        <v>12811</v>
      </c>
      <c r="I170">
        <v>12872</v>
      </c>
      <c r="J170" s="154">
        <v>12827</v>
      </c>
    </row>
    <row r="171" spans="1:10" x14ac:dyDescent="0.2">
      <c r="A171">
        <f>VLOOKUP(D171,TabellenSRG!$B$4:$C$2729,2,FALSE)</f>
        <v>170</v>
      </c>
      <c r="B171" s="155" t="s">
        <v>174</v>
      </c>
      <c r="C171" s="154" t="s">
        <v>862</v>
      </c>
      <c r="D171" s="154" t="s">
        <v>174</v>
      </c>
      <c r="E171">
        <v>10774</v>
      </c>
      <c r="F171">
        <v>10702</v>
      </c>
      <c r="G171">
        <v>10778</v>
      </c>
      <c r="H171">
        <v>10825</v>
      </c>
      <c r="I171">
        <v>10959</v>
      </c>
      <c r="J171" s="154">
        <v>11097</v>
      </c>
    </row>
    <row r="172" spans="1:10" x14ac:dyDescent="0.2">
      <c r="A172">
        <f>VLOOKUP(D172,TabellenSRG!$B$4:$C$2729,2,FALSE)</f>
        <v>171</v>
      </c>
      <c r="B172" s="155" t="s">
        <v>175</v>
      </c>
      <c r="C172" s="154" t="s">
        <v>863</v>
      </c>
      <c r="D172" s="154" t="s">
        <v>175</v>
      </c>
      <c r="E172">
        <v>28855</v>
      </c>
      <c r="F172">
        <v>28825</v>
      </c>
      <c r="G172">
        <v>28970</v>
      </c>
      <c r="H172">
        <v>29054</v>
      </c>
      <c r="I172">
        <v>29123</v>
      </c>
      <c r="J172" s="154">
        <v>29306</v>
      </c>
    </row>
    <row r="173" spans="1:10" x14ac:dyDescent="0.2">
      <c r="A173">
        <f>VLOOKUP(D173,TabellenSRG!$B$4:$C$2729,2,FALSE)</f>
        <v>172</v>
      </c>
      <c r="B173" s="155" t="s">
        <v>176</v>
      </c>
      <c r="C173" s="154" t="s">
        <v>864</v>
      </c>
      <c r="D173" s="154" t="s">
        <v>176</v>
      </c>
      <c r="E173" t="e">
        <v>#N/A</v>
      </c>
      <c r="F173" t="e">
        <v>#N/A</v>
      </c>
      <c r="G173">
        <v>54208</v>
      </c>
      <c r="H173">
        <v>54653</v>
      </c>
      <c r="I173">
        <v>55204</v>
      </c>
      <c r="J173" s="154">
        <v>55644</v>
      </c>
    </row>
    <row r="174" spans="1:10" x14ac:dyDescent="0.2">
      <c r="A174">
        <f>VLOOKUP(D174,TabellenSRG!$B$4:$C$2729,2,FALSE)</f>
        <v>173</v>
      </c>
      <c r="B174" s="155" t="s">
        <v>177</v>
      </c>
      <c r="C174" s="154" t="s">
        <v>865</v>
      </c>
      <c r="D174" s="154" t="s">
        <v>177</v>
      </c>
      <c r="E174">
        <v>21767</v>
      </c>
      <c r="F174">
        <v>21802</v>
      </c>
      <c r="G174">
        <v>21913</v>
      </c>
      <c r="H174">
        <v>21965</v>
      </c>
      <c r="I174">
        <v>21942</v>
      </c>
      <c r="J174" s="154">
        <v>22158</v>
      </c>
    </row>
    <row r="175" spans="1:10" x14ac:dyDescent="0.2">
      <c r="A175">
        <f>VLOOKUP(D175,TabellenSRG!$B$4:$C$2729,2,FALSE)</f>
        <v>174</v>
      </c>
      <c r="B175" s="155" t="s">
        <v>178</v>
      </c>
      <c r="C175" s="154" t="s">
        <v>866</v>
      </c>
      <c r="D175" s="154" t="s">
        <v>178</v>
      </c>
      <c r="E175">
        <v>15223</v>
      </c>
      <c r="F175">
        <v>15266</v>
      </c>
      <c r="G175">
        <v>15290</v>
      </c>
      <c r="H175">
        <v>15303</v>
      </c>
      <c r="I175">
        <v>15332</v>
      </c>
      <c r="J175" s="154">
        <v>15332</v>
      </c>
    </row>
    <row r="176" spans="1:10" x14ac:dyDescent="0.2">
      <c r="A176">
        <f>VLOOKUP(D176,TabellenSRG!$B$4:$C$2729,2,FALSE)</f>
        <v>175</v>
      </c>
      <c r="B176" s="155" t="s">
        <v>179</v>
      </c>
      <c r="C176" s="154" t="s">
        <v>867</v>
      </c>
      <c r="D176" s="154" t="s">
        <v>179</v>
      </c>
      <c r="E176">
        <v>37911</v>
      </c>
      <c r="F176">
        <v>37573</v>
      </c>
      <c r="G176">
        <v>37456</v>
      </c>
      <c r="H176">
        <v>37465</v>
      </c>
      <c r="I176">
        <v>37458</v>
      </c>
      <c r="J176" s="154">
        <v>37612</v>
      </c>
    </row>
    <row r="177" spans="1:10" x14ac:dyDescent="0.2">
      <c r="A177">
        <f>VLOOKUP(D177,TabellenSRG!$B$4:$C$2729,2,FALSE)</f>
        <v>176</v>
      </c>
      <c r="B177" s="155" t="s">
        <v>180</v>
      </c>
      <c r="C177" s="154" t="s">
        <v>868</v>
      </c>
      <c r="D177" s="154" t="s">
        <v>180</v>
      </c>
      <c r="E177">
        <v>10454</v>
      </c>
      <c r="F177">
        <v>10444</v>
      </c>
      <c r="G177">
        <v>10823</v>
      </c>
      <c r="H177">
        <v>10977</v>
      </c>
      <c r="I177">
        <v>11275</v>
      </c>
      <c r="J177" s="154">
        <v>11435</v>
      </c>
    </row>
    <row r="178" spans="1:10" x14ac:dyDescent="0.2">
      <c r="A178">
        <f>VLOOKUP(D178,TabellenSRG!$B$4:$C$2729,2,FALSE)</f>
        <v>177</v>
      </c>
      <c r="B178" s="155" t="s">
        <v>181</v>
      </c>
      <c r="C178" s="154" t="s">
        <v>869</v>
      </c>
      <c r="D178" s="154" t="s">
        <v>181</v>
      </c>
      <c r="E178">
        <v>26899</v>
      </c>
      <c r="F178">
        <v>26935</v>
      </c>
      <c r="G178">
        <v>27287</v>
      </c>
      <c r="H178">
        <v>27447</v>
      </c>
      <c r="I178">
        <v>27608</v>
      </c>
      <c r="J178" s="154">
        <v>27836</v>
      </c>
    </row>
    <row r="179" spans="1:10" x14ac:dyDescent="0.2">
      <c r="A179">
        <f>VLOOKUP(D179,TabellenSRG!$B$4:$C$2729,2,FALSE)</f>
        <v>178</v>
      </c>
      <c r="B179" s="155" t="s">
        <v>182</v>
      </c>
      <c r="C179" s="154" t="s">
        <v>870</v>
      </c>
      <c r="D179" s="154" t="s">
        <v>182</v>
      </c>
      <c r="E179">
        <v>56506</v>
      </c>
      <c r="F179">
        <v>57122</v>
      </c>
      <c r="G179">
        <v>58133</v>
      </c>
      <c r="H179">
        <v>59035</v>
      </c>
      <c r="I179">
        <v>60105</v>
      </c>
      <c r="J179" s="154">
        <v>61155</v>
      </c>
    </row>
    <row r="180" spans="1:10" x14ac:dyDescent="0.2">
      <c r="A180">
        <f>VLOOKUP(D180,TabellenSRG!$B$4:$C$2729,2,FALSE)</f>
        <v>179</v>
      </c>
      <c r="B180" s="155" t="s">
        <v>183</v>
      </c>
      <c r="C180" s="154" t="s">
        <v>871</v>
      </c>
      <c r="D180" s="154" t="s">
        <v>559</v>
      </c>
      <c r="E180">
        <v>10889</v>
      </c>
      <c r="F180">
        <v>10862</v>
      </c>
      <c r="G180">
        <v>10857</v>
      </c>
      <c r="H180">
        <v>10956</v>
      </c>
      <c r="I180">
        <v>11088</v>
      </c>
      <c r="J180" s="154">
        <v>11146</v>
      </c>
    </row>
    <row r="181" spans="1:10" x14ac:dyDescent="0.2">
      <c r="A181">
        <f>VLOOKUP(D181,TabellenSRG!$B$4:$C$2729,2,FALSE)</f>
        <v>180</v>
      </c>
      <c r="B181" s="155" t="s">
        <v>184</v>
      </c>
      <c r="C181" s="154" t="s">
        <v>872</v>
      </c>
      <c r="D181" s="154" t="s">
        <v>184</v>
      </c>
      <c r="E181">
        <v>19611</v>
      </c>
      <c r="F181">
        <v>19597</v>
      </c>
      <c r="G181">
        <v>19478</v>
      </c>
      <c r="H181">
        <v>19536</v>
      </c>
      <c r="I181">
        <v>19643</v>
      </c>
      <c r="J181" s="154">
        <v>19669</v>
      </c>
    </row>
    <row r="182" spans="1:10" x14ac:dyDescent="0.2">
      <c r="A182">
        <f>VLOOKUP(D182,TabellenSRG!$B$4:$C$2729,2,FALSE)</f>
        <v>181</v>
      </c>
      <c r="B182" s="155" t="s">
        <v>185</v>
      </c>
      <c r="C182" s="154" t="s">
        <v>873</v>
      </c>
      <c r="D182" s="154" t="s">
        <v>185</v>
      </c>
      <c r="E182">
        <v>20718</v>
      </c>
      <c r="F182">
        <v>20590</v>
      </c>
      <c r="G182">
        <v>20568</v>
      </c>
      <c r="H182">
        <v>20711</v>
      </c>
      <c r="I182">
        <v>20905</v>
      </c>
      <c r="J182" s="154">
        <v>21030</v>
      </c>
    </row>
    <row r="183" spans="1:10" x14ac:dyDescent="0.2">
      <c r="A183">
        <f>VLOOKUP(D183,TabellenSRG!$B$4:$C$2729,2,FALSE)</f>
        <v>182</v>
      </c>
      <c r="B183" s="155" t="s">
        <v>186</v>
      </c>
      <c r="C183" s="154" t="s">
        <v>874</v>
      </c>
      <c r="D183" s="154" t="s">
        <v>186</v>
      </c>
      <c r="E183">
        <v>95949</v>
      </c>
      <c r="F183">
        <v>107342</v>
      </c>
      <c r="G183">
        <v>107691</v>
      </c>
      <c r="H183">
        <v>107897</v>
      </c>
      <c r="I183">
        <v>108667</v>
      </c>
      <c r="J183" s="154">
        <v>122415</v>
      </c>
    </row>
    <row r="184" spans="1:10" x14ac:dyDescent="0.2">
      <c r="A184">
        <f>VLOOKUP(D184,TabellenSRG!$B$4:$C$2729,2,FALSE)</f>
        <v>183</v>
      </c>
      <c r="B184" s="155" t="s">
        <v>188</v>
      </c>
      <c r="C184" s="154" t="s">
        <v>875</v>
      </c>
      <c r="D184" s="154" t="s">
        <v>188</v>
      </c>
      <c r="E184">
        <v>119800</v>
      </c>
      <c r="F184">
        <v>121163</v>
      </c>
      <c r="G184">
        <v>121562</v>
      </c>
      <c r="H184">
        <v>122561</v>
      </c>
      <c r="I184">
        <v>123661</v>
      </c>
      <c r="J184" s="154">
        <v>124306</v>
      </c>
    </row>
    <row r="185" spans="1:10" x14ac:dyDescent="0.2">
      <c r="A185">
        <f>VLOOKUP(D185,TabellenSRG!$B$4:$C$2729,2,FALSE)</f>
        <v>184</v>
      </c>
      <c r="B185" s="155" t="s">
        <v>189</v>
      </c>
      <c r="C185" s="154" t="s">
        <v>876</v>
      </c>
      <c r="D185" s="154" t="s">
        <v>189</v>
      </c>
      <c r="E185">
        <v>26743</v>
      </c>
      <c r="F185">
        <v>26813</v>
      </c>
      <c r="G185">
        <v>26853</v>
      </c>
      <c r="H185">
        <v>26968</v>
      </c>
      <c r="I185">
        <v>27128</v>
      </c>
      <c r="J185" s="154">
        <v>27197</v>
      </c>
    </row>
    <row r="186" spans="1:10" x14ac:dyDescent="0.2">
      <c r="A186">
        <f>VLOOKUP(D186,TabellenSRG!$B$4:$C$2729,2,FALSE)</f>
        <v>185</v>
      </c>
      <c r="B186" s="155" t="s">
        <v>190</v>
      </c>
      <c r="C186" s="154" t="s">
        <v>877</v>
      </c>
      <c r="D186" s="154" t="s">
        <v>190</v>
      </c>
      <c r="E186">
        <v>72588</v>
      </c>
      <c r="F186">
        <v>73356</v>
      </c>
      <c r="G186">
        <v>73979</v>
      </c>
      <c r="H186">
        <v>74223</v>
      </c>
      <c r="I186">
        <v>74604</v>
      </c>
      <c r="J186" s="154">
        <v>74947</v>
      </c>
    </row>
    <row r="187" spans="1:10" x14ac:dyDescent="0.2">
      <c r="A187">
        <f>VLOOKUP(D187,TabellenSRG!$B$4:$C$2729,2,FALSE)</f>
        <v>186</v>
      </c>
      <c r="B187" s="155" t="s">
        <v>191</v>
      </c>
      <c r="C187" s="154" t="s">
        <v>878</v>
      </c>
      <c r="D187" s="154" t="s">
        <v>191</v>
      </c>
      <c r="E187">
        <v>75778</v>
      </c>
      <c r="F187">
        <v>76142</v>
      </c>
      <c r="G187">
        <v>76418</v>
      </c>
      <c r="H187">
        <v>76792</v>
      </c>
      <c r="I187">
        <v>76937</v>
      </c>
      <c r="J187" s="154">
        <v>77389</v>
      </c>
    </row>
    <row r="188" spans="1:10" x14ac:dyDescent="0.2">
      <c r="A188">
        <f>VLOOKUP(D188,TabellenSRG!$B$4:$C$2729,2,FALSE)</f>
        <v>187</v>
      </c>
      <c r="B188" s="155" t="s">
        <v>192</v>
      </c>
      <c r="C188" s="154" t="s">
        <v>879</v>
      </c>
      <c r="D188" s="154" t="s">
        <v>192</v>
      </c>
      <c r="E188">
        <v>36426</v>
      </c>
      <c r="F188">
        <v>36219</v>
      </c>
      <c r="G188">
        <v>36244</v>
      </c>
      <c r="H188">
        <v>36140</v>
      </c>
      <c r="I188">
        <v>35878</v>
      </c>
      <c r="J188" s="154">
        <v>35857</v>
      </c>
    </row>
    <row r="189" spans="1:10" x14ac:dyDescent="0.2">
      <c r="A189">
        <f>VLOOKUP(D189,TabellenSRG!$B$4:$C$2729,2,FALSE)</f>
        <v>188</v>
      </c>
      <c r="B189" s="155" t="s">
        <v>193</v>
      </c>
      <c r="C189" s="154" t="s">
        <v>880</v>
      </c>
      <c r="D189" s="154" t="s">
        <v>193</v>
      </c>
      <c r="E189">
        <v>28969</v>
      </c>
      <c r="F189">
        <v>28997</v>
      </c>
      <c r="G189">
        <v>29062</v>
      </c>
      <c r="H189">
        <v>29309</v>
      </c>
      <c r="I189">
        <v>29677</v>
      </c>
      <c r="J189" s="154">
        <v>29755</v>
      </c>
    </row>
    <row r="190" spans="1:10" x14ac:dyDescent="0.2">
      <c r="A190">
        <f>VLOOKUP(D190,TabellenSRG!$B$4:$C$2729,2,FALSE)</f>
        <v>189</v>
      </c>
      <c r="B190" s="155" t="s">
        <v>194</v>
      </c>
      <c r="C190" s="154" t="s">
        <v>881</v>
      </c>
      <c r="D190" s="154" t="s">
        <v>194</v>
      </c>
      <c r="E190">
        <v>11007</v>
      </c>
      <c r="F190">
        <v>11060</v>
      </c>
      <c r="G190">
        <v>11079</v>
      </c>
      <c r="H190">
        <v>11112</v>
      </c>
      <c r="I190">
        <v>11158</v>
      </c>
      <c r="J190" s="154">
        <v>11134</v>
      </c>
    </row>
    <row r="191" spans="1:10" x14ac:dyDescent="0.2">
      <c r="A191">
        <f>VLOOKUP(D191,TabellenSRG!$B$4:$C$2729,2,FALSE)</f>
        <v>190</v>
      </c>
      <c r="B191" s="155" t="s">
        <v>195</v>
      </c>
      <c r="C191" s="154" t="s">
        <v>882</v>
      </c>
      <c r="D191" s="154" t="s">
        <v>195</v>
      </c>
      <c r="E191">
        <v>45818</v>
      </c>
      <c r="F191">
        <v>45776</v>
      </c>
      <c r="G191">
        <v>45788</v>
      </c>
      <c r="H191">
        <v>45950</v>
      </c>
      <c r="I191">
        <v>46182</v>
      </c>
      <c r="J191" s="154">
        <v>46372</v>
      </c>
    </row>
    <row r="192" spans="1:10" x14ac:dyDescent="0.2">
      <c r="A192">
        <f>VLOOKUP(D192,TabellenSRG!$B$4:$C$2729,2,FALSE)</f>
        <v>191</v>
      </c>
      <c r="B192" s="155" t="s">
        <v>196</v>
      </c>
      <c r="C192" s="154" t="s">
        <v>883</v>
      </c>
      <c r="D192" s="154" t="s">
        <v>196</v>
      </c>
      <c r="E192">
        <v>22393</v>
      </c>
      <c r="F192">
        <v>22336</v>
      </c>
      <c r="G192">
        <v>22539</v>
      </c>
      <c r="H192">
        <v>22606</v>
      </c>
      <c r="I192">
        <v>22717</v>
      </c>
      <c r="J192" s="154">
        <v>22746</v>
      </c>
    </row>
    <row r="193" spans="1:10" x14ac:dyDescent="0.2">
      <c r="A193">
        <f>VLOOKUP(D193,TabellenSRG!$B$4:$C$2729,2,FALSE)</f>
        <v>192</v>
      </c>
      <c r="B193" s="155" t="s">
        <v>198</v>
      </c>
      <c r="C193" s="154" t="s">
        <v>884</v>
      </c>
      <c r="D193" s="154" t="s">
        <v>198</v>
      </c>
      <c r="E193">
        <v>33308</v>
      </c>
      <c r="F193">
        <v>33248</v>
      </c>
      <c r="G193">
        <v>33244</v>
      </c>
      <c r="H193">
        <v>33333</v>
      </c>
      <c r="I193">
        <v>33545</v>
      </c>
      <c r="J193" s="154">
        <v>33574</v>
      </c>
    </row>
    <row r="194" spans="1:10" x14ac:dyDescent="0.2">
      <c r="A194">
        <f>VLOOKUP(D194,TabellenSRG!$B$4:$C$2729,2,FALSE)</f>
        <v>193</v>
      </c>
      <c r="B194" s="155" t="s">
        <v>199</v>
      </c>
      <c r="C194" s="154" t="s">
        <v>885</v>
      </c>
      <c r="D194" s="154" t="s">
        <v>199</v>
      </c>
      <c r="E194">
        <v>23083</v>
      </c>
      <c r="F194">
        <v>23080</v>
      </c>
      <c r="G194">
        <v>22960</v>
      </c>
      <c r="H194">
        <v>22929</v>
      </c>
      <c r="I194">
        <v>23093</v>
      </c>
      <c r="J194" s="154">
        <v>23120</v>
      </c>
    </row>
    <row r="195" spans="1:10" x14ac:dyDescent="0.2">
      <c r="A195">
        <f>VLOOKUP(D195,TabellenSRG!$B$4:$C$2729,2,FALSE)</f>
        <v>194</v>
      </c>
      <c r="B195" s="155" t="s">
        <v>200</v>
      </c>
      <c r="C195" s="154" t="s">
        <v>886</v>
      </c>
      <c r="D195" s="154" t="s">
        <v>200</v>
      </c>
      <c r="E195">
        <v>13992</v>
      </c>
      <c r="F195">
        <v>13999</v>
      </c>
      <c r="G195">
        <v>14099</v>
      </c>
      <c r="H195">
        <v>14156</v>
      </c>
      <c r="I195">
        <v>14208</v>
      </c>
      <c r="J195" s="154">
        <v>14395</v>
      </c>
    </row>
    <row r="196" spans="1:10" x14ac:dyDescent="0.2">
      <c r="A196">
        <f>VLOOKUP(D196,TabellenSRG!$B$4:$C$2729,2,FALSE)</f>
        <v>195</v>
      </c>
      <c r="B196" s="155" t="s">
        <v>201</v>
      </c>
      <c r="C196" s="154" t="s">
        <v>887</v>
      </c>
      <c r="D196" s="154" t="s">
        <v>201</v>
      </c>
      <c r="E196">
        <v>10292</v>
      </c>
      <c r="F196">
        <v>10196</v>
      </c>
      <c r="G196">
        <v>10140</v>
      </c>
      <c r="H196">
        <v>10042</v>
      </c>
      <c r="I196">
        <v>9914</v>
      </c>
      <c r="J196" s="154">
        <v>9732</v>
      </c>
    </row>
    <row r="197" spans="1:10" x14ac:dyDescent="0.2">
      <c r="A197">
        <f>VLOOKUP(D197,TabellenSRG!$B$4:$C$2729,2,FALSE)</f>
        <v>196</v>
      </c>
      <c r="B197" s="155" t="s">
        <v>202</v>
      </c>
      <c r="C197" s="154" t="s">
        <v>888</v>
      </c>
      <c r="D197" s="154" t="s">
        <v>202</v>
      </c>
      <c r="E197">
        <v>22554</v>
      </c>
      <c r="F197">
        <v>22612</v>
      </c>
      <c r="G197">
        <v>22467</v>
      </c>
      <c r="H197">
        <v>22444</v>
      </c>
      <c r="I197">
        <v>22482</v>
      </c>
      <c r="J197" s="154">
        <v>22547</v>
      </c>
    </row>
    <row r="198" spans="1:10" x14ac:dyDescent="0.2">
      <c r="A198">
        <f>VLOOKUP(D198,TabellenSRG!$B$4:$C$2729,2,FALSE)</f>
        <v>197</v>
      </c>
      <c r="B198" s="155" t="s">
        <v>203</v>
      </c>
      <c r="C198" s="154" t="s">
        <v>889</v>
      </c>
      <c r="D198" s="154" t="s">
        <v>203</v>
      </c>
      <c r="E198">
        <v>24092</v>
      </c>
      <c r="F198">
        <v>24156</v>
      </c>
      <c r="G198">
        <v>24185</v>
      </c>
      <c r="H198">
        <v>24084</v>
      </c>
      <c r="I198">
        <v>24250</v>
      </c>
      <c r="J198" s="154">
        <v>24350</v>
      </c>
    </row>
    <row r="199" spans="1:10" x14ac:dyDescent="0.2">
      <c r="A199">
        <f>VLOOKUP(D199,TabellenSRG!$B$4:$C$2729,2,FALSE)</f>
        <v>198</v>
      </c>
      <c r="B199" s="155" t="s">
        <v>204</v>
      </c>
      <c r="C199" s="154" t="s">
        <v>890</v>
      </c>
      <c r="D199" s="154" t="s">
        <v>204</v>
      </c>
      <c r="E199">
        <v>24017</v>
      </c>
      <c r="F199">
        <v>23907</v>
      </c>
      <c r="G199">
        <v>23766</v>
      </c>
      <c r="H199">
        <v>23757</v>
      </c>
      <c r="I199">
        <v>23774</v>
      </c>
      <c r="J199" s="154">
        <v>23697</v>
      </c>
    </row>
    <row r="200" spans="1:10" x14ac:dyDescent="0.2">
      <c r="A200">
        <f>VLOOKUP(D200,TabellenSRG!$B$4:$C$2729,2,FALSE)</f>
        <v>199</v>
      </c>
      <c r="B200" s="155" t="s">
        <v>205</v>
      </c>
      <c r="C200" s="154" t="s">
        <v>891</v>
      </c>
      <c r="D200" s="154" t="s">
        <v>205</v>
      </c>
      <c r="E200">
        <v>31985</v>
      </c>
      <c r="F200">
        <v>32080</v>
      </c>
      <c r="G200">
        <v>32201</v>
      </c>
      <c r="H200">
        <v>32292</v>
      </c>
      <c r="I200">
        <v>32450</v>
      </c>
      <c r="J200" s="154">
        <v>32518</v>
      </c>
    </row>
    <row r="201" spans="1:10" x14ac:dyDescent="0.2">
      <c r="A201">
        <f>VLOOKUP(D201,TabellenSRG!$B$4:$C$2729,2,FALSE)</f>
        <v>200</v>
      </c>
      <c r="B201" s="155" t="s">
        <v>206</v>
      </c>
      <c r="C201" s="154" t="s">
        <v>892</v>
      </c>
      <c r="D201" s="154" t="s">
        <v>206</v>
      </c>
      <c r="E201">
        <v>121819</v>
      </c>
      <c r="F201">
        <v>122488</v>
      </c>
      <c r="G201">
        <v>122397</v>
      </c>
      <c r="H201">
        <v>122533</v>
      </c>
      <c r="I201">
        <v>122753</v>
      </c>
      <c r="J201" s="154">
        <v>122723</v>
      </c>
    </row>
    <row r="202" spans="1:10" x14ac:dyDescent="0.2">
      <c r="A202">
        <f>VLOOKUP(D202,TabellenSRG!$B$4:$C$2729,2,FALSE)</f>
        <v>201</v>
      </c>
      <c r="B202" s="155" t="s">
        <v>207</v>
      </c>
      <c r="C202" s="154" t="s">
        <v>893</v>
      </c>
      <c r="D202" s="154" t="s">
        <v>207</v>
      </c>
      <c r="E202">
        <v>10336</v>
      </c>
      <c r="F202">
        <v>10209</v>
      </c>
      <c r="G202">
        <v>10157</v>
      </c>
      <c r="H202">
        <v>10101</v>
      </c>
      <c r="I202">
        <v>10088</v>
      </c>
      <c r="J202" s="154">
        <v>10058</v>
      </c>
    </row>
    <row r="203" spans="1:10" x14ac:dyDescent="0.2">
      <c r="A203">
        <f>VLOOKUP(D203,TabellenSRG!$B$4:$C$2729,2,FALSE)</f>
        <v>202</v>
      </c>
      <c r="B203" s="155" t="s">
        <v>208</v>
      </c>
      <c r="C203" s="154" t="s">
        <v>894</v>
      </c>
      <c r="D203" s="154" t="s">
        <v>208</v>
      </c>
      <c r="E203">
        <v>10382</v>
      </c>
      <c r="F203">
        <v>10378</v>
      </c>
      <c r="G203">
        <v>10311</v>
      </c>
      <c r="H203">
        <v>10305</v>
      </c>
      <c r="I203">
        <v>10388</v>
      </c>
      <c r="J203" s="154">
        <v>10488</v>
      </c>
    </row>
    <row r="204" spans="1:10" x14ac:dyDescent="0.2">
      <c r="A204">
        <f>VLOOKUP(D204,TabellenSRG!$B$4:$C$2729,2,FALSE)</f>
        <v>203</v>
      </c>
      <c r="B204" s="155" t="s">
        <v>209</v>
      </c>
      <c r="C204" s="154" t="s">
        <v>895</v>
      </c>
      <c r="D204" s="154" t="s">
        <v>209</v>
      </c>
      <c r="E204">
        <v>43248</v>
      </c>
      <c r="F204">
        <v>43320</v>
      </c>
      <c r="G204">
        <v>43604</v>
      </c>
      <c r="H204">
        <v>43725</v>
      </c>
      <c r="I204">
        <v>44058</v>
      </c>
      <c r="J204" s="154">
        <v>44480</v>
      </c>
    </row>
    <row r="205" spans="1:10" x14ac:dyDescent="0.2">
      <c r="A205">
        <f>VLOOKUP(D205,TabellenSRG!$B$4:$C$2729,2,FALSE)</f>
        <v>204</v>
      </c>
      <c r="B205" s="155" t="s">
        <v>210</v>
      </c>
      <c r="C205" s="154" t="s">
        <v>896</v>
      </c>
      <c r="D205" s="154" t="s">
        <v>210</v>
      </c>
      <c r="E205">
        <v>19362</v>
      </c>
      <c r="F205">
        <v>19254</v>
      </c>
      <c r="G205">
        <v>19063</v>
      </c>
      <c r="H205">
        <v>19040</v>
      </c>
      <c r="I205">
        <v>19072</v>
      </c>
      <c r="J205" s="154">
        <v>19039</v>
      </c>
    </row>
    <row r="206" spans="1:10" x14ac:dyDescent="0.2">
      <c r="A206">
        <f>VLOOKUP(D206,TabellenSRG!$B$4:$C$2729,2,FALSE)</f>
        <v>205</v>
      </c>
      <c r="B206" s="155" t="s">
        <v>571</v>
      </c>
      <c r="C206" s="154" t="s">
        <v>897</v>
      </c>
      <c r="D206" s="154" t="s">
        <v>571</v>
      </c>
      <c r="E206" t="e">
        <v>#N/A</v>
      </c>
      <c r="F206" t="e">
        <v>#N/A</v>
      </c>
      <c r="G206" t="e">
        <v>#N/A</v>
      </c>
      <c r="H206" t="e">
        <v>#N/A</v>
      </c>
      <c r="I206">
        <v>79869</v>
      </c>
      <c r="J206" s="154">
        <v>80148</v>
      </c>
    </row>
    <row r="207" spans="1:10" x14ac:dyDescent="0.2">
      <c r="A207">
        <f>VLOOKUP(D207,TabellenSRG!$B$4:$C$2729,2,FALSE)</f>
        <v>206</v>
      </c>
      <c r="B207" s="155" t="s">
        <v>213</v>
      </c>
      <c r="C207" s="154" t="s">
        <v>898</v>
      </c>
      <c r="D207" s="154" t="s">
        <v>213</v>
      </c>
      <c r="E207">
        <v>32726</v>
      </c>
      <c r="F207">
        <v>32867</v>
      </c>
      <c r="G207">
        <v>32799</v>
      </c>
      <c r="H207">
        <v>32794</v>
      </c>
      <c r="I207">
        <v>33025</v>
      </c>
      <c r="J207" s="154">
        <v>33410</v>
      </c>
    </row>
    <row r="208" spans="1:10" x14ac:dyDescent="0.2">
      <c r="A208">
        <f>VLOOKUP(D208,TabellenSRG!$B$4:$C$2729,2,FALSE)</f>
        <v>207</v>
      </c>
      <c r="B208" s="155" t="s">
        <v>214</v>
      </c>
      <c r="C208" s="154" t="s">
        <v>899</v>
      </c>
      <c r="D208" s="154" t="s">
        <v>560</v>
      </c>
      <c r="E208">
        <v>47523</v>
      </c>
      <c r="F208">
        <v>47642</v>
      </c>
      <c r="G208">
        <v>47613</v>
      </c>
      <c r="H208">
        <v>47873</v>
      </c>
      <c r="I208">
        <v>48019</v>
      </c>
      <c r="J208" s="154">
        <v>48303</v>
      </c>
    </row>
    <row r="209" spans="1:10" x14ac:dyDescent="0.2">
      <c r="A209">
        <f>VLOOKUP(D209,TabellenSRG!$B$4:$C$2729,2,FALSE)</f>
        <v>208</v>
      </c>
      <c r="B209" s="155" t="s">
        <v>215</v>
      </c>
      <c r="C209" s="154" t="s">
        <v>900</v>
      </c>
      <c r="D209" s="154" t="s">
        <v>215</v>
      </c>
      <c r="E209">
        <v>18251</v>
      </c>
      <c r="F209">
        <v>18456</v>
      </c>
      <c r="G209">
        <v>18709</v>
      </c>
      <c r="H209">
        <v>18873</v>
      </c>
      <c r="I209">
        <v>19034</v>
      </c>
      <c r="J209" s="154">
        <v>19338</v>
      </c>
    </row>
    <row r="210" spans="1:10" x14ac:dyDescent="0.2">
      <c r="A210">
        <f>VLOOKUP(D210,TabellenSRG!$B$4:$C$2729,2,FALSE)</f>
        <v>209</v>
      </c>
      <c r="B210" s="155" t="s">
        <v>216</v>
      </c>
      <c r="C210" s="154" t="s">
        <v>901</v>
      </c>
      <c r="D210" s="154" t="s">
        <v>216</v>
      </c>
      <c r="E210">
        <v>33422</v>
      </c>
      <c r="F210">
        <v>33366</v>
      </c>
      <c r="G210">
        <v>33284</v>
      </c>
      <c r="H210">
        <v>33450</v>
      </c>
      <c r="I210">
        <v>33399</v>
      </c>
      <c r="J210" s="154">
        <v>33172</v>
      </c>
    </row>
    <row r="211" spans="1:10" x14ac:dyDescent="0.2">
      <c r="A211">
        <f>VLOOKUP(D211,TabellenSRG!$B$4:$C$2729,2,FALSE)</f>
        <v>210</v>
      </c>
      <c r="B211" s="155" t="s">
        <v>688</v>
      </c>
      <c r="C211" s="154" t="s">
        <v>902</v>
      </c>
      <c r="D211" s="154" t="s">
        <v>688</v>
      </c>
      <c r="E211" t="e">
        <v>#N/A</v>
      </c>
      <c r="F211" t="e">
        <v>#N/A</v>
      </c>
      <c r="G211" t="e">
        <v>#N/A</v>
      </c>
      <c r="H211" t="e">
        <v>#N/A</v>
      </c>
      <c r="I211" t="e">
        <v>#N/A</v>
      </c>
      <c r="J211" s="154">
        <v>60953</v>
      </c>
    </row>
    <row r="212" spans="1:10" x14ac:dyDescent="0.2">
      <c r="A212">
        <f>VLOOKUP(D212,TabellenSRG!$B$4:$C$2729,2,FALSE)</f>
        <v>211</v>
      </c>
      <c r="B212" s="155" t="s">
        <v>217</v>
      </c>
      <c r="C212" s="154" t="s">
        <v>903</v>
      </c>
      <c r="D212" s="154" t="s">
        <v>217</v>
      </c>
      <c r="E212">
        <v>10906</v>
      </c>
      <c r="F212">
        <v>10850</v>
      </c>
      <c r="G212">
        <v>10831</v>
      </c>
      <c r="H212">
        <v>10801</v>
      </c>
      <c r="I212">
        <v>10807</v>
      </c>
      <c r="J212" s="154">
        <v>10831</v>
      </c>
    </row>
    <row r="213" spans="1:10" x14ac:dyDescent="0.2">
      <c r="A213">
        <f>VLOOKUP(D213,TabellenSRG!$B$4:$C$2729,2,FALSE)</f>
        <v>212</v>
      </c>
      <c r="B213" s="155" t="s">
        <v>218</v>
      </c>
      <c r="C213" s="154" t="s">
        <v>904</v>
      </c>
      <c r="D213" s="154" t="s">
        <v>218</v>
      </c>
      <c r="E213">
        <v>36625</v>
      </c>
      <c r="F213">
        <v>36729</v>
      </c>
      <c r="G213">
        <v>36816</v>
      </c>
      <c r="H213">
        <v>36762</v>
      </c>
      <c r="I213">
        <v>36944</v>
      </c>
      <c r="J213" s="154">
        <v>36967</v>
      </c>
    </row>
    <row r="214" spans="1:10" x14ac:dyDescent="0.2">
      <c r="A214">
        <f>VLOOKUP(D214,TabellenSRG!$B$4:$C$2729,2,FALSE)</f>
        <v>213</v>
      </c>
      <c r="B214" s="155" t="s">
        <v>219</v>
      </c>
      <c r="C214" s="154" t="s">
        <v>905</v>
      </c>
      <c r="D214" s="154" t="s">
        <v>219</v>
      </c>
      <c r="E214">
        <v>29190</v>
      </c>
      <c r="F214">
        <v>29032</v>
      </c>
      <c r="G214">
        <v>28993</v>
      </c>
      <c r="H214">
        <v>29067</v>
      </c>
      <c r="I214">
        <v>29212</v>
      </c>
      <c r="J214" s="154">
        <v>29295</v>
      </c>
    </row>
    <row r="215" spans="1:10" x14ac:dyDescent="0.2">
      <c r="A215">
        <f>VLOOKUP(D215,TabellenSRG!$B$4:$C$2729,2,FALSE)</f>
        <v>214</v>
      </c>
      <c r="B215" s="155" t="s">
        <v>220</v>
      </c>
      <c r="C215" s="154" t="s">
        <v>906</v>
      </c>
      <c r="D215" s="154" t="s">
        <v>220</v>
      </c>
      <c r="E215">
        <v>34834</v>
      </c>
      <c r="F215">
        <v>34987</v>
      </c>
      <c r="G215">
        <v>35150</v>
      </c>
      <c r="H215">
        <v>35173</v>
      </c>
      <c r="I215">
        <v>35316</v>
      </c>
      <c r="J215" s="154">
        <v>35627</v>
      </c>
    </row>
    <row r="216" spans="1:10" x14ac:dyDescent="0.2">
      <c r="A216">
        <f>VLOOKUP(D216,TabellenSRG!$B$4:$C$2729,2,FALSE)</f>
        <v>215</v>
      </c>
      <c r="B216" s="155" t="s">
        <v>221</v>
      </c>
      <c r="C216" s="154" t="s">
        <v>907</v>
      </c>
      <c r="D216" s="154" t="s">
        <v>221</v>
      </c>
      <c r="E216">
        <v>13621</v>
      </c>
      <c r="F216">
        <v>13639</v>
      </c>
      <c r="G216">
        <v>13672</v>
      </c>
      <c r="H216">
        <v>13783</v>
      </c>
      <c r="I216">
        <v>13866</v>
      </c>
      <c r="J216" s="154">
        <v>13879</v>
      </c>
    </row>
    <row r="217" spans="1:10" x14ac:dyDescent="0.2">
      <c r="A217">
        <f>VLOOKUP(D217,TabellenSRG!$B$4:$C$2729,2,FALSE)</f>
        <v>216</v>
      </c>
      <c r="B217" s="155" t="s">
        <v>222</v>
      </c>
      <c r="C217" s="154" t="s">
        <v>908</v>
      </c>
      <c r="D217" s="154" t="s">
        <v>222</v>
      </c>
      <c r="E217">
        <v>7827</v>
      </c>
      <c r="F217">
        <v>7796</v>
      </c>
      <c r="G217">
        <v>7762</v>
      </c>
      <c r="H217">
        <v>7755</v>
      </c>
      <c r="I217">
        <v>7775</v>
      </c>
      <c r="J217" s="154">
        <v>7768</v>
      </c>
    </row>
    <row r="218" spans="1:10" x14ac:dyDescent="0.2">
      <c r="A218">
        <f>VLOOKUP(D218,TabellenSRG!$B$4:$C$2729,2,FALSE)</f>
        <v>217</v>
      </c>
      <c r="B218" s="155" t="s">
        <v>223</v>
      </c>
      <c r="C218" s="154" t="s">
        <v>909</v>
      </c>
      <c r="D218" s="154" t="s">
        <v>223</v>
      </c>
      <c r="E218">
        <v>22593</v>
      </c>
      <c r="F218">
        <v>22555</v>
      </c>
      <c r="G218">
        <v>22728</v>
      </c>
      <c r="H218">
        <v>23049</v>
      </c>
      <c r="I218">
        <v>23303</v>
      </c>
      <c r="J218" s="154">
        <v>23615</v>
      </c>
    </row>
    <row r="219" spans="1:10" x14ac:dyDescent="0.2">
      <c r="A219">
        <f>VLOOKUP(D219,TabellenSRG!$B$4:$C$2729,2,FALSE)</f>
        <v>218</v>
      </c>
      <c r="B219" s="155" t="s">
        <v>224</v>
      </c>
      <c r="C219" s="154" t="s">
        <v>910</v>
      </c>
      <c r="D219" s="154" t="s">
        <v>224</v>
      </c>
      <c r="E219">
        <v>16785</v>
      </c>
      <c r="F219">
        <v>16751</v>
      </c>
      <c r="G219">
        <v>16776</v>
      </c>
      <c r="H219">
        <v>16793</v>
      </c>
      <c r="I219">
        <v>16864</v>
      </c>
      <c r="J219" s="154">
        <v>17038</v>
      </c>
    </row>
    <row r="220" spans="1:10" x14ac:dyDescent="0.2">
      <c r="A220">
        <f>VLOOKUP(D220,TabellenSRG!$B$4:$C$2729,2,FALSE)</f>
        <v>219</v>
      </c>
      <c r="B220" s="155" t="s">
        <v>225</v>
      </c>
      <c r="C220" s="154" t="s">
        <v>911</v>
      </c>
      <c r="D220" s="154" t="s">
        <v>225</v>
      </c>
      <c r="E220">
        <v>12022</v>
      </c>
      <c r="F220">
        <v>12020</v>
      </c>
      <c r="G220">
        <v>12038</v>
      </c>
      <c r="H220">
        <v>12122</v>
      </c>
      <c r="I220">
        <v>12344</v>
      </c>
      <c r="J220" s="154">
        <v>12397</v>
      </c>
    </row>
    <row r="221" spans="1:10" x14ac:dyDescent="0.2">
      <c r="A221">
        <f>VLOOKUP(D221,TabellenSRG!$B$4:$C$2729,2,FALSE)</f>
        <v>220</v>
      </c>
      <c r="B221" s="155" t="s">
        <v>226</v>
      </c>
      <c r="C221" s="154" t="s">
        <v>912</v>
      </c>
      <c r="D221" s="154" t="s">
        <v>226</v>
      </c>
      <c r="E221">
        <v>60895</v>
      </c>
      <c r="F221">
        <v>61038</v>
      </c>
      <c r="G221">
        <v>61264</v>
      </c>
      <c r="H221">
        <v>61749</v>
      </c>
      <c r="I221">
        <v>61868</v>
      </c>
      <c r="J221" s="154">
        <v>62426</v>
      </c>
    </row>
    <row r="222" spans="1:10" x14ac:dyDescent="0.2">
      <c r="A222">
        <f>VLOOKUP(D222,TabellenSRG!$B$4:$C$2729,2,FALSE)</f>
        <v>221</v>
      </c>
      <c r="B222" s="155" t="s">
        <v>227</v>
      </c>
      <c r="C222" s="154" t="s">
        <v>913</v>
      </c>
      <c r="D222" s="154" t="s">
        <v>227</v>
      </c>
      <c r="E222">
        <v>27082</v>
      </c>
      <c r="F222">
        <v>27104</v>
      </c>
      <c r="G222">
        <v>27114</v>
      </c>
      <c r="H222">
        <v>27433</v>
      </c>
      <c r="I222">
        <v>27914</v>
      </c>
      <c r="J222" s="154">
        <v>28269</v>
      </c>
    </row>
    <row r="223" spans="1:10" x14ac:dyDescent="0.2">
      <c r="A223">
        <f>VLOOKUP(D223,TabellenSRG!$B$4:$C$2729,2,FALSE)</f>
        <v>222</v>
      </c>
      <c r="B223" s="155" t="s">
        <v>228</v>
      </c>
      <c r="C223" s="154" t="s">
        <v>914</v>
      </c>
      <c r="D223" s="154" t="s">
        <v>228</v>
      </c>
      <c r="E223">
        <v>40355</v>
      </c>
      <c r="F223">
        <v>40638</v>
      </c>
      <c r="G223">
        <v>40870</v>
      </c>
      <c r="H223">
        <v>41199</v>
      </c>
      <c r="I223">
        <v>41775</v>
      </c>
      <c r="J223" s="154">
        <v>42307</v>
      </c>
    </row>
    <row r="224" spans="1:10" x14ac:dyDescent="0.2">
      <c r="A224">
        <f>VLOOKUP(D224,TabellenSRG!$B$4:$C$2729,2,FALSE)</f>
        <v>223</v>
      </c>
      <c r="B224" s="155" t="s">
        <v>229</v>
      </c>
      <c r="C224" s="154" t="s">
        <v>915</v>
      </c>
      <c r="D224" s="154" t="s">
        <v>229</v>
      </c>
      <c r="E224">
        <v>166382</v>
      </c>
      <c r="F224">
        <v>168292</v>
      </c>
      <c r="G224">
        <v>170681</v>
      </c>
      <c r="H224">
        <v>172064</v>
      </c>
      <c r="I224">
        <v>173556</v>
      </c>
      <c r="J224" s="154">
        <v>175948</v>
      </c>
    </row>
    <row r="225" spans="1:10" x14ac:dyDescent="0.2">
      <c r="A225">
        <f>VLOOKUP(D225,TabellenSRG!$B$4:$C$2729,2,FALSE)</f>
        <v>224</v>
      </c>
      <c r="B225" s="155" t="s">
        <v>230</v>
      </c>
      <c r="C225" s="154" t="s">
        <v>916</v>
      </c>
      <c r="D225" s="154" t="s">
        <v>230</v>
      </c>
      <c r="E225" t="e">
        <v>#N/A</v>
      </c>
      <c r="F225" t="e">
        <v>#N/A</v>
      </c>
      <c r="G225">
        <v>85121</v>
      </c>
      <c r="H225">
        <v>85293</v>
      </c>
      <c r="I225">
        <v>85401</v>
      </c>
      <c r="J225" s="154">
        <v>84593</v>
      </c>
    </row>
    <row r="226" spans="1:10" x14ac:dyDescent="0.2">
      <c r="A226">
        <f>VLOOKUP(D226,TabellenSRG!$B$4:$C$2729,2,FALSE)</f>
        <v>225</v>
      </c>
      <c r="B226" s="155" t="s">
        <v>231</v>
      </c>
      <c r="C226" s="154" t="s">
        <v>917</v>
      </c>
      <c r="D226" s="154" t="s">
        <v>231</v>
      </c>
      <c r="E226">
        <v>7509</v>
      </c>
      <c r="F226">
        <v>7530</v>
      </c>
      <c r="G226">
        <v>7433</v>
      </c>
      <c r="H226">
        <v>7421</v>
      </c>
      <c r="I226">
        <v>7382</v>
      </c>
      <c r="J226" s="154">
        <v>7314</v>
      </c>
    </row>
    <row r="227" spans="1:10" x14ac:dyDescent="0.2">
      <c r="A227">
        <f>VLOOKUP(D227,TabellenSRG!$B$4:$C$2729,2,FALSE)</f>
        <v>226</v>
      </c>
      <c r="B227" s="155" t="s">
        <v>232</v>
      </c>
      <c r="C227" s="154" t="s">
        <v>918</v>
      </c>
      <c r="D227" s="154" t="s">
        <v>232</v>
      </c>
      <c r="E227">
        <v>31024</v>
      </c>
      <c r="F227">
        <v>31087</v>
      </c>
      <c r="G227">
        <v>31137</v>
      </c>
      <c r="H227">
        <v>31039</v>
      </c>
      <c r="I227">
        <v>32981</v>
      </c>
      <c r="J227" s="154">
        <v>32370</v>
      </c>
    </row>
    <row r="228" spans="1:10" x14ac:dyDescent="0.2">
      <c r="A228">
        <f>VLOOKUP(D228,TabellenSRG!$B$4:$C$2729,2,FALSE)</f>
        <v>227</v>
      </c>
      <c r="B228" s="155" t="s">
        <v>233</v>
      </c>
      <c r="C228" s="154" t="s">
        <v>919</v>
      </c>
      <c r="D228" s="154" t="s">
        <v>233</v>
      </c>
      <c r="E228">
        <v>46284</v>
      </c>
      <c r="F228">
        <v>46356</v>
      </c>
      <c r="G228">
        <v>46479</v>
      </c>
      <c r="H228">
        <v>46439</v>
      </c>
      <c r="I228">
        <v>46544</v>
      </c>
      <c r="J228" s="154">
        <v>46625</v>
      </c>
    </row>
    <row r="229" spans="1:10" x14ac:dyDescent="0.2">
      <c r="A229">
        <f>VLOOKUP(D229,TabellenSRG!$B$4:$C$2729,2,FALSE)</f>
        <v>228</v>
      </c>
      <c r="B229" s="155" t="s">
        <v>234</v>
      </c>
      <c r="C229" s="154" t="s">
        <v>920</v>
      </c>
      <c r="D229" s="154" t="s">
        <v>234</v>
      </c>
      <c r="E229">
        <v>25671</v>
      </c>
      <c r="F229">
        <v>25691</v>
      </c>
      <c r="G229">
        <v>25604</v>
      </c>
      <c r="H229">
        <v>25760</v>
      </c>
      <c r="I229">
        <v>25867</v>
      </c>
      <c r="J229" s="154">
        <v>26056</v>
      </c>
    </row>
    <row r="230" spans="1:10" x14ac:dyDescent="0.2">
      <c r="A230">
        <f>VLOOKUP(D230,TabellenSRG!$B$4:$C$2729,2,FALSE)</f>
        <v>229</v>
      </c>
      <c r="B230" s="155" t="s">
        <v>235</v>
      </c>
      <c r="C230" s="154" t="s">
        <v>921</v>
      </c>
      <c r="D230" s="154" t="s">
        <v>235</v>
      </c>
      <c r="E230">
        <v>15740</v>
      </c>
      <c r="F230">
        <v>15956</v>
      </c>
      <c r="G230">
        <v>16063</v>
      </c>
      <c r="H230">
        <v>16140</v>
      </c>
      <c r="I230">
        <v>16318</v>
      </c>
      <c r="J230" s="154">
        <v>16605</v>
      </c>
    </row>
    <row r="231" spans="1:10" x14ac:dyDescent="0.2">
      <c r="A231">
        <f>VLOOKUP(D231,TabellenSRG!$B$4:$C$2729,2,FALSE)</f>
        <v>230</v>
      </c>
      <c r="B231" s="155" t="s">
        <v>236</v>
      </c>
      <c r="C231" s="154" t="s">
        <v>922</v>
      </c>
      <c r="D231" s="154" t="s">
        <v>236</v>
      </c>
      <c r="E231">
        <v>22645</v>
      </c>
      <c r="F231">
        <v>22620</v>
      </c>
      <c r="G231">
        <v>22620</v>
      </c>
      <c r="H231">
        <v>22763</v>
      </c>
      <c r="I231">
        <v>22866</v>
      </c>
      <c r="J231" s="154">
        <v>23019</v>
      </c>
    </row>
    <row r="232" spans="1:10" x14ac:dyDescent="0.2">
      <c r="A232">
        <f>VLOOKUP(D232,TabellenSRG!$B$4:$C$2729,2,FALSE)</f>
        <v>231</v>
      </c>
      <c r="B232" s="155" t="s">
        <v>237</v>
      </c>
      <c r="C232" s="154" t="s">
        <v>923</v>
      </c>
      <c r="D232" s="154" t="s">
        <v>237</v>
      </c>
      <c r="E232">
        <v>26628</v>
      </c>
      <c r="F232">
        <v>26680</v>
      </c>
      <c r="G232">
        <v>26744</v>
      </c>
      <c r="H232">
        <v>26835</v>
      </c>
      <c r="I232">
        <v>26892</v>
      </c>
      <c r="J232" s="154">
        <v>27114</v>
      </c>
    </row>
    <row r="233" spans="1:10" x14ac:dyDescent="0.2">
      <c r="A233">
        <f>VLOOKUP(D233,TabellenSRG!$B$4:$C$2729,2,FALSE)</f>
        <v>232</v>
      </c>
      <c r="B233" s="155" t="s">
        <v>238</v>
      </c>
      <c r="C233" s="154" t="s">
        <v>924</v>
      </c>
      <c r="D233" s="154" t="s">
        <v>238</v>
      </c>
      <c r="E233">
        <v>15494</v>
      </c>
      <c r="F233">
        <v>15583</v>
      </c>
      <c r="G233">
        <v>15495</v>
      </c>
      <c r="H233">
        <v>15425</v>
      </c>
      <c r="I233">
        <v>15305</v>
      </c>
      <c r="J233" s="154">
        <v>15201</v>
      </c>
    </row>
    <row r="234" spans="1:10" x14ac:dyDescent="0.2">
      <c r="A234">
        <f>VLOOKUP(D234,TabellenSRG!$B$4:$C$2729,2,FALSE)</f>
        <v>233</v>
      </c>
      <c r="B234" s="155" t="s">
        <v>239</v>
      </c>
      <c r="C234" s="154" t="s">
        <v>925</v>
      </c>
      <c r="D234" s="154" t="s">
        <v>239</v>
      </c>
      <c r="E234">
        <v>23153</v>
      </c>
      <c r="F234">
        <v>22910</v>
      </c>
      <c r="G234">
        <v>22997</v>
      </c>
      <c r="H234">
        <v>23209</v>
      </c>
      <c r="I234">
        <v>23608</v>
      </c>
      <c r="J234" s="154">
        <v>23887</v>
      </c>
    </row>
    <row r="235" spans="1:10" x14ac:dyDescent="0.2">
      <c r="A235">
        <f>VLOOKUP(D235,TabellenSRG!$B$4:$C$2729,2,FALSE)</f>
        <v>234</v>
      </c>
      <c r="B235" s="155" t="s">
        <v>240</v>
      </c>
      <c r="C235" s="154" t="s">
        <v>926</v>
      </c>
      <c r="D235" s="154" t="s">
        <v>240</v>
      </c>
      <c r="E235">
        <v>17926</v>
      </c>
      <c r="F235">
        <v>17980</v>
      </c>
      <c r="G235">
        <v>18079</v>
      </c>
      <c r="H235">
        <v>18199</v>
      </c>
      <c r="I235">
        <v>18499</v>
      </c>
      <c r="J235" s="154">
        <v>18558</v>
      </c>
    </row>
    <row r="236" spans="1:10" x14ac:dyDescent="0.2">
      <c r="A236">
        <f>VLOOKUP(D236,TabellenSRG!$B$4:$C$2729,2,FALSE)</f>
        <v>235</v>
      </c>
      <c r="B236" s="155" t="s">
        <v>241</v>
      </c>
      <c r="C236" s="154" t="s">
        <v>927</v>
      </c>
      <c r="D236" s="154" t="s">
        <v>241</v>
      </c>
      <c r="E236">
        <v>25770</v>
      </c>
      <c r="F236">
        <v>25802</v>
      </c>
      <c r="G236">
        <v>25732</v>
      </c>
      <c r="H236">
        <v>25835</v>
      </c>
      <c r="I236">
        <v>25936</v>
      </c>
      <c r="J236" s="154">
        <v>26132</v>
      </c>
    </row>
    <row r="237" spans="1:10" x14ac:dyDescent="0.2">
      <c r="A237">
        <f>VLOOKUP(D237,TabellenSRG!$B$4:$C$2729,2,FALSE)</f>
        <v>236</v>
      </c>
      <c r="B237" s="155" t="s">
        <v>242</v>
      </c>
      <c r="C237" s="154" t="s">
        <v>928</v>
      </c>
      <c r="D237" s="154" t="s">
        <v>242</v>
      </c>
      <c r="E237">
        <v>38748</v>
      </c>
      <c r="F237">
        <v>38560</v>
      </c>
      <c r="G237">
        <v>38420</v>
      </c>
      <c r="H237">
        <v>38228</v>
      </c>
      <c r="I237">
        <v>38108</v>
      </c>
      <c r="J237" s="154">
        <v>38075</v>
      </c>
    </row>
    <row r="238" spans="1:10" x14ac:dyDescent="0.2">
      <c r="A238">
        <f>VLOOKUP(D238,TabellenSRG!$B$4:$C$2729,2,FALSE)</f>
        <v>237</v>
      </c>
      <c r="B238" s="155" t="s">
        <v>243</v>
      </c>
      <c r="C238" s="154" t="s">
        <v>929</v>
      </c>
      <c r="D238" s="154" t="s">
        <v>243</v>
      </c>
      <c r="E238">
        <v>22774</v>
      </c>
      <c r="F238">
        <v>22835</v>
      </c>
      <c r="G238">
        <v>23001</v>
      </c>
      <c r="H238">
        <v>23104</v>
      </c>
      <c r="I238">
        <v>23256</v>
      </c>
      <c r="J238" s="154">
        <v>23504</v>
      </c>
    </row>
    <row r="239" spans="1:10" x14ac:dyDescent="0.2">
      <c r="A239">
        <f>VLOOKUP(D239,TabellenSRG!$B$4:$C$2729,2,FALSE)</f>
        <v>238</v>
      </c>
      <c r="B239" s="155" t="s">
        <v>244</v>
      </c>
      <c r="C239" s="154" t="s">
        <v>930</v>
      </c>
      <c r="D239" s="154" t="s">
        <v>244</v>
      </c>
      <c r="E239">
        <v>32200</v>
      </c>
      <c r="F239">
        <v>32137</v>
      </c>
      <c r="G239">
        <v>32120</v>
      </c>
      <c r="H239">
        <v>32110</v>
      </c>
      <c r="I239">
        <v>32006</v>
      </c>
      <c r="J239" s="154">
        <v>31915</v>
      </c>
    </row>
    <row r="240" spans="1:10" x14ac:dyDescent="0.2">
      <c r="A240">
        <f>VLOOKUP(D240,TabellenSRG!$B$4:$C$2729,2,FALSE)</f>
        <v>239</v>
      </c>
      <c r="B240" s="155" t="s">
        <v>245</v>
      </c>
      <c r="C240" s="154" t="s">
        <v>931</v>
      </c>
      <c r="D240" s="154" t="s">
        <v>245</v>
      </c>
      <c r="E240">
        <v>17751</v>
      </c>
      <c r="F240">
        <v>17770</v>
      </c>
      <c r="G240">
        <v>17839</v>
      </c>
      <c r="H240">
        <v>17886</v>
      </c>
      <c r="I240">
        <v>17957</v>
      </c>
      <c r="J240" s="154">
        <v>18023</v>
      </c>
    </row>
    <row r="241" spans="1:10" x14ac:dyDescent="0.2">
      <c r="A241">
        <f>VLOOKUP(D241,TabellenSRG!$B$4:$C$2729,2,FALSE)</f>
        <v>240</v>
      </c>
      <c r="B241" s="155" t="s">
        <v>246</v>
      </c>
      <c r="C241" s="154" t="s">
        <v>932</v>
      </c>
      <c r="D241" s="154" t="s">
        <v>246</v>
      </c>
      <c r="E241">
        <v>17314</v>
      </c>
      <c r="F241">
        <v>17361</v>
      </c>
      <c r="G241">
        <v>17341</v>
      </c>
      <c r="H241">
        <v>17696</v>
      </c>
      <c r="I241">
        <v>17531</v>
      </c>
      <c r="J241" s="154">
        <v>17630</v>
      </c>
    </row>
    <row r="242" spans="1:10" x14ac:dyDescent="0.2">
      <c r="A242">
        <f>VLOOKUP(D242,TabellenSRG!$B$4:$C$2729,2,FALSE)</f>
        <v>241</v>
      </c>
      <c r="B242" s="155" t="s">
        <v>247</v>
      </c>
      <c r="C242" s="154" t="s">
        <v>933</v>
      </c>
      <c r="D242" s="154" t="s">
        <v>247</v>
      </c>
      <c r="E242">
        <v>7905</v>
      </c>
      <c r="F242">
        <v>7881</v>
      </c>
      <c r="G242">
        <v>7866</v>
      </c>
      <c r="H242">
        <v>7869</v>
      </c>
      <c r="I242">
        <v>7865</v>
      </c>
      <c r="J242" s="154">
        <v>7857</v>
      </c>
    </row>
    <row r="243" spans="1:10" x14ac:dyDescent="0.2">
      <c r="A243">
        <f>VLOOKUP(D243,TabellenSRG!$B$4:$C$2729,2,FALSE)</f>
        <v>242</v>
      </c>
      <c r="B243" s="155" t="s">
        <v>248</v>
      </c>
      <c r="C243" s="154" t="s">
        <v>934</v>
      </c>
      <c r="D243" s="154" t="s">
        <v>248</v>
      </c>
      <c r="E243">
        <v>29873</v>
      </c>
      <c r="F243">
        <v>29700</v>
      </c>
      <c r="G243">
        <v>29533</v>
      </c>
      <c r="H243">
        <v>29537</v>
      </c>
      <c r="I243">
        <v>29634</v>
      </c>
      <c r="J243" s="154">
        <v>29672</v>
      </c>
    </row>
    <row r="244" spans="1:10" x14ac:dyDescent="0.2">
      <c r="A244">
        <f>VLOOKUP(D244,TabellenSRG!$B$4:$C$2729,2,FALSE)</f>
        <v>243</v>
      </c>
      <c r="B244" s="155" t="s">
        <v>249</v>
      </c>
      <c r="C244" s="154" t="s">
        <v>935</v>
      </c>
      <c r="D244" s="154" t="s">
        <v>249</v>
      </c>
      <c r="E244">
        <v>53686</v>
      </c>
      <c r="F244">
        <v>53717</v>
      </c>
      <c r="G244">
        <v>53793</v>
      </c>
      <c r="H244">
        <v>54018</v>
      </c>
      <c r="I244">
        <v>54604</v>
      </c>
      <c r="J244" s="154">
        <v>55147</v>
      </c>
    </row>
    <row r="245" spans="1:10" x14ac:dyDescent="0.2">
      <c r="A245">
        <f>VLOOKUP(D245,TabellenSRG!$B$4:$C$2729,2,FALSE)</f>
        <v>244</v>
      </c>
      <c r="B245" s="155" t="s">
        <v>250</v>
      </c>
      <c r="C245" s="154" t="s">
        <v>936</v>
      </c>
      <c r="D245" s="154" t="s">
        <v>250</v>
      </c>
      <c r="E245">
        <v>25836</v>
      </c>
      <c r="F245">
        <v>25672</v>
      </c>
      <c r="G245">
        <v>25617</v>
      </c>
      <c r="H245">
        <v>25571</v>
      </c>
      <c r="I245">
        <v>25540</v>
      </c>
      <c r="J245" s="154">
        <v>25459</v>
      </c>
    </row>
    <row r="246" spans="1:10" x14ac:dyDescent="0.2">
      <c r="A246">
        <f>VLOOKUP(D246,TabellenSRG!$B$4:$C$2729,2,FALSE)</f>
        <v>245</v>
      </c>
      <c r="B246" s="155" t="s">
        <v>251</v>
      </c>
      <c r="C246" s="154" t="s">
        <v>937</v>
      </c>
      <c r="D246" s="154" t="s">
        <v>251</v>
      </c>
      <c r="E246">
        <v>9141</v>
      </c>
      <c r="F246">
        <v>9139</v>
      </c>
      <c r="G246">
        <v>9187</v>
      </c>
      <c r="H246">
        <v>9504</v>
      </c>
      <c r="I246">
        <v>9652</v>
      </c>
      <c r="J246" s="154">
        <v>9735</v>
      </c>
    </row>
    <row r="247" spans="1:10" x14ac:dyDescent="0.2">
      <c r="A247">
        <f>VLOOKUP(D247,TabellenSRG!$B$4:$C$2729,2,FALSE)</f>
        <v>246</v>
      </c>
      <c r="B247" s="155" t="s">
        <v>252</v>
      </c>
      <c r="C247" s="154" t="s">
        <v>938</v>
      </c>
      <c r="D247" s="154" t="s">
        <v>252</v>
      </c>
      <c r="E247">
        <v>11379</v>
      </c>
      <c r="F247">
        <v>11368</v>
      </c>
      <c r="G247">
        <v>11301</v>
      </c>
      <c r="H247">
        <v>11336</v>
      </c>
      <c r="I247">
        <v>11420</v>
      </c>
      <c r="J247" s="154">
        <v>11526</v>
      </c>
    </row>
    <row r="248" spans="1:10" x14ac:dyDescent="0.2">
      <c r="A248">
        <f>VLOOKUP(D248,TabellenSRG!$B$4:$C$2729,2,FALSE)</f>
        <v>247</v>
      </c>
      <c r="B248" s="155" t="s">
        <v>253</v>
      </c>
      <c r="C248" s="154" t="s">
        <v>939</v>
      </c>
      <c r="D248" s="154" t="s">
        <v>253</v>
      </c>
      <c r="E248">
        <v>29896</v>
      </c>
      <c r="F248">
        <v>29863</v>
      </c>
      <c r="G248">
        <v>29859</v>
      </c>
      <c r="H248">
        <v>29830</v>
      </c>
      <c r="I248">
        <v>29718</v>
      </c>
      <c r="J248" s="154">
        <v>29753</v>
      </c>
    </row>
    <row r="249" spans="1:10" x14ac:dyDescent="0.2">
      <c r="A249">
        <f>VLOOKUP(D249,TabellenSRG!$B$4:$C$2729,2,FALSE)</f>
        <v>248</v>
      </c>
      <c r="B249" s="155" t="s">
        <v>254</v>
      </c>
      <c r="C249" s="154" t="s">
        <v>940</v>
      </c>
      <c r="D249" s="154" t="s">
        <v>254</v>
      </c>
      <c r="E249">
        <v>84861</v>
      </c>
      <c r="F249">
        <v>84954</v>
      </c>
      <c r="G249">
        <v>89799</v>
      </c>
      <c r="H249">
        <v>90003</v>
      </c>
      <c r="I249">
        <v>90376</v>
      </c>
      <c r="J249" s="154">
        <v>90951</v>
      </c>
    </row>
    <row r="250" spans="1:10" x14ac:dyDescent="0.2">
      <c r="A250">
        <f>VLOOKUP(D250,TabellenSRG!$B$4:$C$2729,2,FALSE)</f>
        <v>249</v>
      </c>
      <c r="B250" s="155" t="s">
        <v>255</v>
      </c>
      <c r="C250" s="154" t="s">
        <v>941</v>
      </c>
      <c r="D250" s="154" t="s">
        <v>255</v>
      </c>
      <c r="E250">
        <v>23441</v>
      </c>
      <c r="F250">
        <v>23715</v>
      </c>
      <c r="G250">
        <v>23702</v>
      </c>
      <c r="H250">
        <v>23851</v>
      </c>
      <c r="I250">
        <v>24015</v>
      </c>
      <c r="J250" s="154">
        <v>24301</v>
      </c>
    </row>
    <row r="251" spans="1:10" x14ac:dyDescent="0.2">
      <c r="A251">
        <f>VLOOKUP(D251,TabellenSRG!$B$4:$C$2729,2,FALSE)</f>
        <v>250</v>
      </c>
      <c r="B251" s="155" t="s">
        <v>256</v>
      </c>
      <c r="C251" s="154" t="s">
        <v>942</v>
      </c>
      <c r="D251" s="154" t="s">
        <v>256</v>
      </c>
      <c r="E251">
        <v>39779</v>
      </c>
      <c r="F251">
        <v>39595</v>
      </c>
      <c r="G251">
        <v>39558</v>
      </c>
      <c r="H251">
        <v>39657</v>
      </c>
      <c r="I251">
        <v>39568</v>
      </c>
      <c r="J251" s="154">
        <v>39520</v>
      </c>
    </row>
    <row r="252" spans="1:10" x14ac:dyDescent="0.2">
      <c r="A252">
        <f>VLOOKUP(D252,TabellenSRG!$B$4:$C$2729,2,FALSE)</f>
        <v>251</v>
      </c>
      <c r="B252" s="155" t="s">
        <v>257</v>
      </c>
      <c r="C252" s="154" t="s">
        <v>943</v>
      </c>
      <c r="D252" s="154" t="s">
        <v>257</v>
      </c>
      <c r="E252">
        <v>13249</v>
      </c>
      <c r="F252">
        <v>13271</v>
      </c>
      <c r="G252">
        <v>13289</v>
      </c>
      <c r="H252">
        <v>13411</v>
      </c>
      <c r="I252">
        <v>13419</v>
      </c>
      <c r="J252" s="154">
        <v>13496</v>
      </c>
    </row>
    <row r="253" spans="1:10" x14ac:dyDescent="0.2">
      <c r="A253">
        <f>VLOOKUP(D253,TabellenSRG!$B$4:$C$2729,2,FALSE)</f>
        <v>252</v>
      </c>
      <c r="B253" s="155" t="s">
        <v>258</v>
      </c>
      <c r="C253" s="154" t="s">
        <v>944</v>
      </c>
      <c r="D253" s="154" t="s">
        <v>258</v>
      </c>
      <c r="E253">
        <v>9872</v>
      </c>
      <c r="F253">
        <v>9873</v>
      </c>
      <c r="G253">
        <v>9924</v>
      </c>
      <c r="H253">
        <v>10049</v>
      </c>
      <c r="I253">
        <v>10187</v>
      </c>
      <c r="J253" s="154">
        <v>10180</v>
      </c>
    </row>
    <row r="254" spans="1:10" x14ac:dyDescent="0.2">
      <c r="A254">
        <f>VLOOKUP(D254,TabellenSRG!$B$4:$C$2729,2,FALSE)</f>
        <v>253</v>
      </c>
      <c r="B254" s="155" t="s">
        <v>259</v>
      </c>
      <c r="C254" s="154" t="s">
        <v>945</v>
      </c>
      <c r="D254" s="154" t="s">
        <v>259</v>
      </c>
      <c r="E254">
        <v>46531</v>
      </c>
      <c r="F254">
        <v>46665</v>
      </c>
      <c r="G254">
        <v>46833</v>
      </c>
      <c r="H254">
        <v>47002</v>
      </c>
      <c r="I254">
        <v>47394</v>
      </c>
      <c r="J254" s="154">
        <v>47481</v>
      </c>
    </row>
    <row r="255" spans="1:10" x14ac:dyDescent="0.2">
      <c r="A255">
        <f>VLOOKUP(D255,TabellenSRG!$B$4:$C$2729,2,FALSE)</f>
        <v>254</v>
      </c>
      <c r="B255" s="155" t="s">
        <v>260</v>
      </c>
      <c r="C255" s="154" t="s">
        <v>946</v>
      </c>
      <c r="D255" s="154" t="s">
        <v>260</v>
      </c>
      <c r="E255">
        <v>32082</v>
      </c>
      <c r="F255">
        <v>32117</v>
      </c>
      <c r="G255">
        <v>32188</v>
      </c>
      <c r="H255">
        <v>32248</v>
      </c>
      <c r="I255">
        <v>32292</v>
      </c>
      <c r="J255" s="154">
        <v>32264</v>
      </c>
    </row>
    <row r="256" spans="1:10" x14ac:dyDescent="0.2">
      <c r="A256">
        <f>VLOOKUP(D256,TabellenSRG!$B$4:$C$2729,2,FALSE)</f>
        <v>255</v>
      </c>
      <c r="B256" s="155" t="s">
        <v>261</v>
      </c>
      <c r="C256" s="154" t="s">
        <v>947</v>
      </c>
      <c r="D256" s="154" t="s">
        <v>261</v>
      </c>
      <c r="E256">
        <v>43302</v>
      </c>
      <c r="F256">
        <v>43314</v>
      </c>
      <c r="G256">
        <v>43448</v>
      </c>
      <c r="H256">
        <v>43316</v>
      </c>
      <c r="I256">
        <v>43347</v>
      </c>
      <c r="J256" s="154">
        <v>43312</v>
      </c>
    </row>
    <row r="257" spans="1:10" x14ac:dyDescent="0.2">
      <c r="A257">
        <f>VLOOKUP(D257,TabellenSRG!$B$4:$C$2729,2,FALSE)</f>
        <v>256</v>
      </c>
      <c r="B257" s="155" t="s">
        <v>262</v>
      </c>
      <c r="C257" s="154" t="s">
        <v>948</v>
      </c>
      <c r="D257" s="154" t="s">
        <v>262</v>
      </c>
      <c r="E257">
        <v>12804</v>
      </c>
      <c r="F257">
        <v>12706</v>
      </c>
      <c r="G257">
        <v>12678</v>
      </c>
      <c r="H257">
        <v>12641</v>
      </c>
      <c r="I257">
        <v>12517</v>
      </c>
      <c r="J257" s="154">
        <v>12245</v>
      </c>
    </row>
    <row r="258" spans="1:10" x14ac:dyDescent="0.2">
      <c r="A258">
        <f>VLOOKUP(D258,TabellenSRG!$B$4:$C$2729,2,FALSE)</f>
        <v>257</v>
      </c>
      <c r="B258" s="155" t="s">
        <v>263</v>
      </c>
      <c r="C258" s="154" t="s">
        <v>949</v>
      </c>
      <c r="D258" s="154" t="s">
        <v>263</v>
      </c>
      <c r="E258">
        <v>50454</v>
      </c>
      <c r="F258">
        <v>51071</v>
      </c>
      <c r="G258">
        <v>51203</v>
      </c>
      <c r="H258">
        <v>51894</v>
      </c>
      <c r="I258">
        <v>52656</v>
      </c>
      <c r="J258" s="154">
        <v>53634</v>
      </c>
    </row>
    <row r="259" spans="1:10" x14ac:dyDescent="0.2">
      <c r="A259">
        <f>VLOOKUP(D259,TabellenSRG!$B$4:$C$2729,2,FALSE)</f>
        <v>258</v>
      </c>
      <c r="B259" s="155" t="s">
        <v>264</v>
      </c>
      <c r="C259" s="154" t="s">
        <v>950</v>
      </c>
      <c r="D259" s="154" t="s">
        <v>264</v>
      </c>
      <c r="E259">
        <v>79482</v>
      </c>
      <c r="F259">
        <v>79576</v>
      </c>
      <c r="G259">
        <v>79611</v>
      </c>
      <c r="H259">
        <v>79889</v>
      </c>
      <c r="I259">
        <v>79928</v>
      </c>
      <c r="J259" s="154">
        <v>79983</v>
      </c>
    </row>
    <row r="260" spans="1:10" x14ac:dyDescent="0.2">
      <c r="A260">
        <f>VLOOKUP(D260,TabellenSRG!$B$4:$C$2729,2,FALSE)</f>
        <v>259</v>
      </c>
      <c r="B260" s="155" t="s">
        <v>265</v>
      </c>
      <c r="C260" s="154" t="s">
        <v>951</v>
      </c>
      <c r="D260" s="154" t="s">
        <v>265</v>
      </c>
      <c r="E260">
        <v>23971</v>
      </c>
      <c r="F260">
        <v>23872</v>
      </c>
      <c r="G260">
        <v>24377</v>
      </c>
      <c r="H260">
        <v>24516</v>
      </c>
      <c r="I260">
        <v>24428</v>
      </c>
      <c r="J260" s="154">
        <v>24313</v>
      </c>
    </row>
    <row r="261" spans="1:10" x14ac:dyDescent="0.2">
      <c r="A261">
        <f>VLOOKUP(D261,TabellenSRG!$B$4:$C$2729,2,FALSE)</f>
        <v>260</v>
      </c>
      <c r="B261" s="155" t="s">
        <v>266</v>
      </c>
      <c r="C261" s="154" t="s">
        <v>952</v>
      </c>
      <c r="D261" s="154" t="s">
        <v>266</v>
      </c>
      <c r="E261">
        <v>36486</v>
      </c>
      <c r="F261">
        <v>36519</v>
      </c>
      <c r="G261">
        <v>36603</v>
      </c>
      <c r="H261">
        <v>36700</v>
      </c>
      <c r="I261">
        <v>36907</v>
      </c>
      <c r="J261" s="154">
        <v>37158</v>
      </c>
    </row>
    <row r="262" spans="1:10" x14ac:dyDescent="0.2">
      <c r="A262">
        <f>VLOOKUP(D262,TabellenSRG!$B$4:$C$2729,2,FALSE)</f>
        <v>261</v>
      </c>
      <c r="B262" s="155" t="s">
        <v>267</v>
      </c>
      <c r="C262" s="154" t="s">
        <v>953</v>
      </c>
      <c r="D262" s="154" t="s">
        <v>267</v>
      </c>
      <c r="E262">
        <v>21859</v>
      </c>
      <c r="F262">
        <v>21927</v>
      </c>
      <c r="G262">
        <v>22058</v>
      </c>
      <c r="H262">
        <v>22265</v>
      </c>
      <c r="I262">
        <v>22356</v>
      </c>
      <c r="J262" s="154">
        <v>22555</v>
      </c>
    </row>
    <row r="263" spans="1:10" x14ac:dyDescent="0.2">
      <c r="A263">
        <f>VLOOKUP(D263,TabellenSRG!$B$4:$C$2729,2,FALSE)</f>
        <v>262</v>
      </c>
      <c r="B263" s="155" t="s">
        <v>268</v>
      </c>
      <c r="C263" s="154" t="s">
        <v>954</v>
      </c>
      <c r="D263" s="154" t="s">
        <v>268</v>
      </c>
      <c r="E263">
        <v>31565</v>
      </c>
      <c r="F263">
        <v>31580</v>
      </c>
      <c r="G263">
        <v>31408</v>
      </c>
      <c r="H263">
        <v>31254</v>
      </c>
      <c r="I263">
        <v>31391</v>
      </c>
      <c r="J263" s="154">
        <v>31338</v>
      </c>
    </row>
    <row r="264" spans="1:10" x14ac:dyDescent="0.2">
      <c r="A264">
        <f>VLOOKUP(D264,TabellenSRG!$B$4:$C$2729,2,FALSE)</f>
        <v>263</v>
      </c>
      <c r="B264" s="155" t="s">
        <v>269</v>
      </c>
      <c r="C264" s="154" t="s">
        <v>955</v>
      </c>
      <c r="D264" s="154" t="s">
        <v>269</v>
      </c>
      <c r="E264">
        <v>4893</v>
      </c>
      <c r="F264">
        <v>4924</v>
      </c>
      <c r="G264">
        <v>4976</v>
      </c>
      <c r="H264">
        <v>5051</v>
      </c>
      <c r="I264">
        <v>5101</v>
      </c>
      <c r="J264" s="154">
        <v>5175</v>
      </c>
    </row>
    <row r="265" spans="1:10" x14ac:dyDescent="0.2">
      <c r="A265">
        <f>VLOOKUP(D265,TabellenSRG!$B$4:$C$2729,2,FALSE)</f>
        <v>264</v>
      </c>
      <c r="B265" s="155" t="s">
        <v>270</v>
      </c>
      <c r="C265" s="154" t="s">
        <v>956</v>
      </c>
      <c r="D265" s="154" t="s">
        <v>270</v>
      </c>
      <c r="E265">
        <v>12670</v>
      </c>
      <c r="F265">
        <v>12713</v>
      </c>
      <c r="G265">
        <v>12774</v>
      </c>
      <c r="H265">
        <v>12811</v>
      </c>
      <c r="I265">
        <v>12908</v>
      </c>
      <c r="J265" s="154">
        <v>13040</v>
      </c>
    </row>
    <row r="266" spans="1:10" x14ac:dyDescent="0.2">
      <c r="A266">
        <f>VLOOKUP(D266,TabellenSRG!$B$4:$C$2729,2,FALSE)</f>
        <v>265</v>
      </c>
      <c r="B266" s="155" t="s">
        <v>271</v>
      </c>
      <c r="C266" s="154" t="s">
        <v>957</v>
      </c>
      <c r="D266" s="154" t="s">
        <v>271</v>
      </c>
      <c r="E266">
        <v>43679</v>
      </c>
      <c r="F266">
        <v>43640</v>
      </c>
      <c r="G266">
        <v>43625</v>
      </c>
      <c r="H266">
        <v>43824</v>
      </c>
      <c r="I266">
        <v>43645</v>
      </c>
      <c r="J266" s="154">
        <v>43527</v>
      </c>
    </row>
    <row r="267" spans="1:10" x14ac:dyDescent="0.2">
      <c r="A267">
        <f>VLOOKUP(D267,TabellenSRG!$B$4:$C$2729,2,FALSE)</f>
        <v>266</v>
      </c>
      <c r="B267" s="155" t="s">
        <v>272</v>
      </c>
      <c r="C267" s="154" t="s">
        <v>958</v>
      </c>
      <c r="D267" s="154" t="s">
        <v>272</v>
      </c>
      <c r="E267">
        <v>19047</v>
      </c>
      <c r="F267">
        <v>19116</v>
      </c>
      <c r="G267">
        <v>19308</v>
      </c>
      <c r="H267">
        <v>19400</v>
      </c>
      <c r="I267">
        <v>19597</v>
      </c>
      <c r="J267" s="154">
        <v>19816</v>
      </c>
    </row>
    <row r="268" spans="1:10" x14ac:dyDescent="0.2">
      <c r="A268">
        <f>VLOOKUP(D268,TabellenSRG!$B$4:$C$2729,2,FALSE)</f>
        <v>267</v>
      </c>
      <c r="B268" s="155" t="s">
        <v>273</v>
      </c>
      <c r="C268" s="154" t="s">
        <v>959</v>
      </c>
      <c r="D268" s="154" t="s">
        <v>273</v>
      </c>
      <c r="E268">
        <v>45330</v>
      </c>
      <c r="F268">
        <v>45253</v>
      </c>
      <c r="G268">
        <v>45149</v>
      </c>
      <c r="H268">
        <v>45097</v>
      </c>
      <c r="I268">
        <v>45408</v>
      </c>
      <c r="J268" s="154">
        <v>45789</v>
      </c>
    </row>
    <row r="269" spans="1:10" x14ac:dyDescent="0.2">
      <c r="A269">
        <f>VLOOKUP(D269,TabellenSRG!$B$4:$C$2729,2,FALSE)</f>
        <v>268</v>
      </c>
      <c r="B269" s="155" t="s">
        <v>275</v>
      </c>
      <c r="C269" s="154" t="s">
        <v>960</v>
      </c>
      <c r="D269" s="154" t="s">
        <v>275</v>
      </c>
      <c r="E269">
        <v>37608</v>
      </c>
      <c r="F269">
        <v>37661</v>
      </c>
      <c r="G269">
        <v>37830</v>
      </c>
      <c r="H269">
        <v>37875</v>
      </c>
      <c r="I269">
        <v>37983</v>
      </c>
      <c r="J269" s="154">
        <v>38097</v>
      </c>
    </row>
    <row r="270" spans="1:10" x14ac:dyDescent="0.2">
      <c r="A270">
        <f>VLOOKUP(D270,TabellenSRG!$B$4:$C$2729,2,FALSE)</f>
        <v>269</v>
      </c>
      <c r="B270" s="155" t="s">
        <v>276</v>
      </c>
      <c r="C270" s="154" t="s">
        <v>961</v>
      </c>
      <c r="D270" s="154" t="s">
        <v>561</v>
      </c>
      <c r="E270">
        <v>47372</v>
      </c>
      <c r="F270">
        <v>47634</v>
      </c>
      <c r="G270">
        <v>48216</v>
      </c>
      <c r="H270">
        <v>49328</v>
      </c>
      <c r="I270">
        <v>51027</v>
      </c>
      <c r="J270" s="154">
        <v>52208</v>
      </c>
    </row>
    <row r="271" spans="1:10" x14ac:dyDescent="0.2">
      <c r="A271">
        <f>VLOOKUP(D271,TabellenSRG!$B$4:$C$2729,2,FALSE)</f>
        <v>270</v>
      </c>
      <c r="B271" s="155" t="s">
        <v>277</v>
      </c>
      <c r="C271" s="154" t="s">
        <v>962</v>
      </c>
      <c r="D271" s="154" t="s">
        <v>277</v>
      </c>
      <c r="E271">
        <v>20996</v>
      </c>
      <c r="F271">
        <v>20832</v>
      </c>
      <c r="G271">
        <v>20699</v>
      </c>
      <c r="H271">
        <v>20686</v>
      </c>
      <c r="I271">
        <v>20700</v>
      </c>
      <c r="J271" s="154">
        <v>20728</v>
      </c>
    </row>
    <row r="272" spans="1:10" x14ac:dyDescent="0.2">
      <c r="A272">
        <f>VLOOKUP(D272,TabellenSRG!$B$4:$C$2729,2,FALSE)</f>
        <v>271</v>
      </c>
      <c r="B272" s="155" t="s">
        <v>278</v>
      </c>
      <c r="C272" s="154" t="s">
        <v>963</v>
      </c>
      <c r="D272" s="154" t="s">
        <v>278</v>
      </c>
      <c r="E272">
        <v>56690</v>
      </c>
      <c r="F272">
        <v>56929</v>
      </c>
      <c r="G272">
        <v>57005</v>
      </c>
      <c r="H272">
        <v>57010</v>
      </c>
      <c r="I272">
        <v>57390</v>
      </c>
      <c r="J272" s="154">
        <v>57761</v>
      </c>
    </row>
    <row r="273" spans="1:10" x14ac:dyDescent="0.2">
      <c r="A273">
        <f>VLOOKUP(D273,TabellenSRG!$B$4:$C$2729,2,FALSE)</f>
        <v>272</v>
      </c>
      <c r="B273" s="155" t="s">
        <v>279</v>
      </c>
      <c r="C273" s="154" t="s">
        <v>964</v>
      </c>
      <c r="D273" s="154" t="s">
        <v>279</v>
      </c>
      <c r="E273">
        <v>42846</v>
      </c>
      <c r="F273">
        <v>42642</v>
      </c>
      <c r="G273">
        <v>42588</v>
      </c>
      <c r="H273">
        <v>42576</v>
      </c>
      <c r="I273">
        <v>42763</v>
      </c>
      <c r="J273" s="154">
        <v>43620</v>
      </c>
    </row>
    <row r="274" spans="1:10" x14ac:dyDescent="0.2">
      <c r="A274">
        <f>VLOOKUP(D274,TabellenSRG!$B$4:$C$2729,2,FALSE)</f>
        <v>273</v>
      </c>
      <c r="B274" s="155" t="s">
        <v>280</v>
      </c>
      <c r="C274" s="154" t="s">
        <v>965</v>
      </c>
      <c r="D274" s="154" t="s">
        <v>280</v>
      </c>
      <c r="E274">
        <v>77155</v>
      </c>
      <c r="F274">
        <v>77027</v>
      </c>
      <c r="G274">
        <v>76874</v>
      </c>
      <c r="H274">
        <v>76960</v>
      </c>
      <c r="I274">
        <v>77163</v>
      </c>
      <c r="J274" s="154">
        <v>77000</v>
      </c>
    </row>
    <row r="275" spans="1:10" x14ac:dyDescent="0.2">
      <c r="A275">
        <f>VLOOKUP(D275,TabellenSRG!$B$4:$C$2729,2,FALSE)</f>
        <v>274</v>
      </c>
      <c r="B275" s="155" t="s">
        <v>281</v>
      </c>
      <c r="C275" s="154" t="s">
        <v>966</v>
      </c>
      <c r="D275" s="154" t="s">
        <v>281</v>
      </c>
      <c r="E275">
        <v>616294</v>
      </c>
      <c r="F275">
        <v>618357</v>
      </c>
      <c r="G275">
        <v>623652</v>
      </c>
      <c r="H275">
        <v>629606</v>
      </c>
      <c r="I275">
        <v>634660</v>
      </c>
      <c r="J275" s="154">
        <v>638712</v>
      </c>
    </row>
    <row r="276" spans="1:10" x14ac:dyDescent="0.2">
      <c r="A276">
        <f>VLOOKUP(D276,TabellenSRG!$B$4:$C$2729,2,FALSE)</f>
        <v>275</v>
      </c>
      <c r="B276" s="155" t="s">
        <v>282</v>
      </c>
      <c r="C276" s="154" t="s">
        <v>967</v>
      </c>
      <c r="D276" s="154" t="s">
        <v>282</v>
      </c>
      <c r="E276">
        <v>1501</v>
      </c>
      <c r="F276">
        <v>1503</v>
      </c>
      <c r="G276">
        <v>1509</v>
      </c>
      <c r="H276">
        <v>1498</v>
      </c>
      <c r="I276">
        <v>1498</v>
      </c>
      <c r="J276" s="154">
        <v>1575</v>
      </c>
    </row>
    <row r="277" spans="1:10" x14ac:dyDescent="0.2">
      <c r="A277">
        <f>VLOOKUP(D277,TabellenSRG!$B$4:$C$2729,2,FALSE)</f>
        <v>276</v>
      </c>
      <c r="B277" s="155" t="s">
        <v>283</v>
      </c>
      <c r="C277" s="154" t="s">
        <v>968</v>
      </c>
      <c r="D277" s="154" t="s">
        <v>283</v>
      </c>
      <c r="E277">
        <v>22268</v>
      </c>
      <c r="F277">
        <v>22180</v>
      </c>
      <c r="G277">
        <v>22233</v>
      </c>
      <c r="H277">
        <v>22276</v>
      </c>
      <c r="I277">
        <v>22345</v>
      </c>
      <c r="J277" s="154">
        <v>22401</v>
      </c>
    </row>
    <row r="278" spans="1:10" x14ac:dyDescent="0.2">
      <c r="A278">
        <f>VLOOKUP(D278,TabellenSRG!$B$4:$C$2729,2,FALSE)</f>
        <v>277</v>
      </c>
      <c r="B278" s="155" t="s">
        <v>284</v>
      </c>
      <c r="C278" s="154" t="s">
        <v>969</v>
      </c>
      <c r="D278" s="154" t="s">
        <v>284</v>
      </c>
      <c r="E278">
        <v>46207</v>
      </c>
      <c r="F278">
        <v>45978</v>
      </c>
      <c r="G278">
        <v>46137</v>
      </c>
      <c r="H278">
        <v>46159</v>
      </c>
      <c r="I278">
        <v>46193</v>
      </c>
      <c r="J278" s="154">
        <v>46379</v>
      </c>
    </row>
    <row r="279" spans="1:10" x14ac:dyDescent="0.2">
      <c r="A279">
        <f>VLOOKUP(D279,TabellenSRG!$B$4:$C$2729,2,FALSE)</f>
        <v>278</v>
      </c>
      <c r="B279" s="155" t="s">
        <v>285</v>
      </c>
      <c r="C279" s="154" t="s">
        <v>970</v>
      </c>
      <c r="D279" s="154" t="s">
        <v>285</v>
      </c>
      <c r="E279">
        <v>9403</v>
      </c>
      <c r="F279">
        <v>9498</v>
      </c>
      <c r="G279">
        <v>9522</v>
      </c>
      <c r="H279">
        <v>9529</v>
      </c>
      <c r="I279">
        <v>9704</v>
      </c>
      <c r="J279" s="154">
        <v>9751</v>
      </c>
    </row>
    <row r="280" spans="1:10" x14ac:dyDescent="0.2">
      <c r="A280">
        <f>VLOOKUP(D280,TabellenSRG!$B$4:$C$2729,2,FALSE)</f>
        <v>279</v>
      </c>
      <c r="B280" s="155" t="s">
        <v>286</v>
      </c>
      <c r="C280" s="154" t="s">
        <v>971</v>
      </c>
      <c r="D280" s="154" t="s">
        <v>286</v>
      </c>
      <c r="E280">
        <v>76216</v>
      </c>
      <c r="F280">
        <v>76450</v>
      </c>
      <c r="G280">
        <v>76869</v>
      </c>
      <c r="H280">
        <v>77108</v>
      </c>
      <c r="I280">
        <v>77838</v>
      </c>
      <c r="J280" s="154">
        <v>77907</v>
      </c>
    </row>
    <row r="281" spans="1:10" x14ac:dyDescent="0.2">
      <c r="A281">
        <f>VLOOKUP(D281,TabellenSRG!$B$4:$C$2729,2,FALSE)</f>
        <v>280</v>
      </c>
      <c r="B281" s="155" t="s">
        <v>287</v>
      </c>
      <c r="C281" s="154" t="s">
        <v>972</v>
      </c>
      <c r="D281" s="154" t="s">
        <v>287</v>
      </c>
      <c r="E281">
        <v>960</v>
      </c>
      <c r="F281">
        <v>942</v>
      </c>
      <c r="G281">
        <v>926</v>
      </c>
      <c r="H281">
        <v>919</v>
      </c>
      <c r="I281">
        <v>941</v>
      </c>
      <c r="J281" s="154">
        <v>932</v>
      </c>
    </row>
    <row r="282" spans="1:10" x14ac:dyDescent="0.2">
      <c r="A282">
        <f>VLOOKUP(D282,TabellenSRG!$B$4:$C$2729,2,FALSE)</f>
        <v>281</v>
      </c>
      <c r="B282" s="155" t="s">
        <v>289</v>
      </c>
      <c r="C282" s="154" t="s">
        <v>973</v>
      </c>
      <c r="D282" s="154" t="s">
        <v>289</v>
      </c>
      <c r="E282">
        <v>12950</v>
      </c>
      <c r="F282">
        <v>12901</v>
      </c>
      <c r="G282">
        <v>12992</v>
      </c>
      <c r="H282">
        <v>12960</v>
      </c>
      <c r="I282">
        <v>12954</v>
      </c>
      <c r="J282" s="154">
        <v>12911</v>
      </c>
    </row>
    <row r="283" spans="1:10" x14ac:dyDescent="0.2">
      <c r="A283">
        <f>VLOOKUP(D283,TabellenSRG!$B$4:$C$2729,2,FALSE)</f>
        <v>282</v>
      </c>
      <c r="B283" s="155" t="s">
        <v>290</v>
      </c>
      <c r="C283" s="154" t="s">
        <v>974</v>
      </c>
      <c r="D283" s="154" t="s">
        <v>290</v>
      </c>
      <c r="E283">
        <v>34040</v>
      </c>
      <c r="F283">
        <v>33852</v>
      </c>
      <c r="G283">
        <v>33821</v>
      </c>
      <c r="H283">
        <v>33735</v>
      </c>
      <c r="I283">
        <v>33765</v>
      </c>
      <c r="J283" s="154">
        <v>33687</v>
      </c>
    </row>
    <row r="284" spans="1:10" x14ac:dyDescent="0.2">
      <c r="A284">
        <f>VLOOKUP(D284,TabellenSRG!$B$4:$C$2729,2,FALSE)</f>
        <v>283</v>
      </c>
      <c r="B284" s="155" t="s">
        <v>291</v>
      </c>
      <c r="C284" s="154" t="s">
        <v>975</v>
      </c>
      <c r="D284" s="154" t="s">
        <v>291</v>
      </c>
      <c r="E284">
        <v>10920</v>
      </c>
      <c r="F284">
        <v>10844</v>
      </c>
      <c r="G284">
        <v>10844</v>
      </c>
      <c r="H284">
        <v>10741</v>
      </c>
      <c r="I284">
        <v>10571</v>
      </c>
      <c r="J284" s="154">
        <v>10561</v>
      </c>
    </row>
    <row r="285" spans="1:10" x14ac:dyDescent="0.2">
      <c r="A285">
        <f>VLOOKUP(D285,TabellenSRG!$B$4:$C$2729,2,FALSE)</f>
        <v>284</v>
      </c>
      <c r="B285" s="155" t="s">
        <v>292</v>
      </c>
      <c r="C285" s="154" t="s">
        <v>976</v>
      </c>
      <c r="D285" s="154" t="s">
        <v>292</v>
      </c>
      <c r="E285">
        <v>11760</v>
      </c>
      <c r="F285">
        <v>11691</v>
      </c>
      <c r="G285">
        <v>11612</v>
      </c>
      <c r="H285">
        <v>11594</v>
      </c>
      <c r="I285">
        <v>11594</v>
      </c>
      <c r="J285" s="154">
        <v>11577</v>
      </c>
    </row>
    <row r="286" spans="1:10" x14ac:dyDescent="0.2">
      <c r="A286">
        <f>VLOOKUP(D286,TabellenSRG!$B$4:$C$2729,2,FALSE)</f>
        <v>285</v>
      </c>
      <c r="B286" s="155" t="s">
        <v>293</v>
      </c>
      <c r="C286" s="154" t="s">
        <v>977</v>
      </c>
      <c r="D286" s="154" t="s">
        <v>293</v>
      </c>
      <c r="E286">
        <v>28040</v>
      </c>
      <c r="F286">
        <v>28121</v>
      </c>
      <c r="G286">
        <v>28395</v>
      </c>
      <c r="H286">
        <v>28403</v>
      </c>
      <c r="I286">
        <v>28584</v>
      </c>
      <c r="J286" s="154">
        <v>28673</v>
      </c>
    </row>
    <row r="287" spans="1:10" x14ac:dyDescent="0.2">
      <c r="A287">
        <f>VLOOKUP(D287,TabellenSRG!$B$4:$C$2729,2,FALSE)</f>
        <v>286</v>
      </c>
      <c r="B287" s="155" t="s">
        <v>295</v>
      </c>
      <c r="C287" s="154" t="s">
        <v>978</v>
      </c>
      <c r="D287" s="154" t="s">
        <v>295</v>
      </c>
      <c r="E287">
        <v>94024</v>
      </c>
      <c r="F287">
        <v>93691</v>
      </c>
      <c r="G287">
        <v>93724</v>
      </c>
      <c r="H287">
        <v>93555</v>
      </c>
      <c r="I287">
        <v>93319</v>
      </c>
      <c r="J287" s="154">
        <v>92956</v>
      </c>
    </row>
    <row r="288" spans="1:10" x14ac:dyDescent="0.2">
      <c r="A288">
        <f>VLOOKUP(D288,TabellenSRG!$B$4:$C$2729,2,FALSE)</f>
        <v>287</v>
      </c>
      <c r="B288" s="155" t="s">
        <v>296</v>
      </c>
      <c r="C288" s="154" t="s">
        <v>979</v>
      </c>
      <c r="D288" s="154" t="s">
        <v>296</v>
      </c>
      <c r="E288">
        <v>24389</v>
      </c>
      <c r="F288">
        <v>24528</v>
      </c>
      <c r="G288">
        <v>24758</v>
      </c>
      <c r="H288">
        <v>24968</v>
      </c>
      <c r="I288">
        <v>25012</v>
      </c>
      <c r="J288" s="154">
        <v>25020</v>
      </c>
    </row>
    <row r="289" spans="1:10" x14ac:dyDescent="0.2">
      <c r="A289">
        <f>VLOOKUP(D289,TabellenSRG!$B$4:$C$2729,2,FALSE)</f>
        <v>288</v>
      </c>
      <c r="B289" s="155" t="s">
        <v>298</v>
      </c>
      <c r="C289" s="154" t="s">
        <v>980</v>
      </c>
      <c r="D289" s="154" t="s">
        <v>298</v>
      </c>
      <c r="E289">
        <v>23886</v>
      </c>
      <c r="F289">
        <v>23820</v>
      </c>
      <c r="G289">
        <v>23747</v>
      </c>
      <c r="H289">
        <v>23639</v>
      </c>
      <c r="I289">
        <v>23658</v>
      </c>
      <c r="J289" s="154">
        <v>23526</v>
      </c>
    </row>
    <row r="290" spans="1:10" x14ac:dyDescent="0.2">
      <c r="A290">
        <f>VLOOKUP(D290,TabellenSRG!$B$4:$C$2729,2,FALSE)</f>
        <v>289</v>
      </c>
      <c r="B290" s="155" t="s">
        <v>299</v>
      </c>
      <c r="C290" s="154" t="s">
        <v>981</v>
      </c>
      <c r="D290" s="154" t="s">
        <v>299</v>
      </c>
      <c r="E290">
        <v>55454</v>
      </c>
      <c r="F290">
        <v>55467</v>
      </c>
      <c r="G290">
        <v>55635</v>
      </c>
      <c r="H290">
        <v>55439</v>
      </c>
      <c r="I290">
        <v>55695</v>
      </c>
      <c r="J290" s="154">
        <v>55889</v>
      </c>
    </row>
    <row r="291" spans="1:10" x14ac:dyDescent="0.2">
      <c r="A291">
        <f>VLOOKUP(D291,TabellenSRG!$B$4:$C$2729,2,FALSE)</f>
        <v>290</v>
      </c>
      <c r="B291" s="155" t="s">
        <v>300</v>
      </c>
      <c r="C291" s="154" t="s">
        <v>982</v>
      </c>
      <c r="D291" s="154" t="s">
        <v>300</v>
      </c>
      <c r="E291">
        <v>45508</v>
      </c>
      <c r="F291">
        <v>45493</v>
      </c>
      <c r="G291">
        <v>45454</v>
      </c>
      <c r="H291">
        <v>45487</v>
      </c>
      <c r="I291">
        <v>45874</v>
      </c>
      <c r="J291" s="154">
        <v>46089</v>
      </c>
    </row>
    <row r="292" spans="1:10" x14ac:dyDescent="0.2">
      <c r="A292">
        <f>VLOOKUP(D292,TabellenSRG!$B$4:$C$2729,2,FALSE)</f>
        <v>291</v>
      </c>
      <c r="B292" s="155" t="s">
        <v>301</v>
      </c>
      <c r="C292" s="154" t="s">
        <v>983</v>
      </c>
      <c r="D292" s="154" t="s">
        <v>301</v>
      </c>
      <c r="E292">
        <v>18628</v>
      </c>
      <c r="F292">
        <v>18690</v>
      </c>
      <c r="G292">
        <v>18695</v>
      </c>
      <c r="H292">
        <v>18914</v>
      </c>
      <c r="I292">
        <v>19036</v>
      </c>
      <c r="J292" s="154">
        <v>19120</v>
      </c>
    </row>
    <row r="293" spans="1:10" x14ac:dyDescent="0.2">
      <c r="A293">
        <f>VLOOKUP(D293,TabellenSRG!$B$4:$C$2729,2,FALSE)</f>
        <v>292</v>
      </c>
      <c r="B293" s="155" t="s">
        <v>302</v>
      </c>
      <c r="C293" s="154" t="s">
        <v>984</v>
      </c>
      <c r="D293" s="154" t="s">
        <v>302</v>
      </c>
      <c r="E293">
        <v>16138</v>
      </c>
      <c r="F293">
        <v>16235</v>
      </c>
      <c r="G293">
        <v>16344</v>
      </c>
      <c r="H293">
        <v>16425</v>
      </c>
      <c r="I293">
        <v>16626</v>
      </c>
      <c r="J293" s="154">
        <v>16753</v>
      </c>
    </row>
    <row r="294" spans="1:10" x14ac:dyDescent="0.2">
      <c r="A294">
        <f>VLOOKUP(D294,TabellenSRG!$B$4:$C$2729,2,FALSE)</f>
        <v>293</v>
      </c>
      <c r="B294" s="155" t="s">
        <v>303</v>
      </c>
      <c r="C294" s="154" t="s">
        <v>985</v>
      </c>
      <c r="D294" s="154" t="s">
        <v>303</v>
      </c>
      <c r="E294">
        <v>32885</v>
      </c>
      <c r="F294">
        <v>32803</v>
      </c>
      <c r="G294">
        <v>32610</v>
      </c>
      <c r="H294">
        <v>32621</v>
      </c>
      <c r="I294">
        <v>32252</v>
      </c>
      <c r="J294" s="154">
        <v>32258</v>
      </c>
    </row>
    <row r="295" spans="1:10" x14ac:dyDescent="0.2">
      <c r="A295">
        <f>VLOOKUP(D295,TabellenSRG!$B$4:$C$2729,2,FALSE)</f>
        <v>294</v>
      </c>
      <c r="B295" s="155" t="s">
        <v>304</v>
      </c>
      <c r="C295" s="154" t="s">
        <v>986</v>
      </c>
      <c r="D295" s="154" t="s">
        <v>304</v>
      </c>
      <c r="E295">
        <v>16275</v>
      </c>
      <c r="F295">
        <v>16367</v>
      </c>
      <c r="G295">
        <v>16421</v>
      </c>
      <c r="H295">
        <v>16544</v>
      </c>
      <c r="I295">
        <v>16691</v>
      </c>
      <c r="J295" s="154">
        <v>16797</v>
      </c>
    </row>
    <row r="296" spans="1:10" x14ac:dyDescent="0.2">
      <c r="A296">
        <f>VLOOKUP(D296,TabellenSRG!$B$4:$C$2729,2,FALSE)</f>
        <v>295</v>
      </c>
      <c r="B296" s="155" t="s">
        <v>305</v>
      </c>
      <c r="C296" s="154" t="s">
        <v>987</v>
      </c>
      <c r="D296" s="154" t="s">
        <v>305</v>
      </c>
      <c r="E296">
        <v>21430</v>
      </c>
      <c r="F296">
        <v>21485</v>
      </c>
      <c r="G296">
        <v>21498</v>
      </c>
      <c r="H296">
        <v>21493</v>
      </c>
      <c r="I296">
        <v>21552</v>
      </c>
      <c r="J296" s="154">
        <v>21670</v>
      </c>
    </row>
    <row r="297" spans="1:10" x14ac:dyDescent="0.2">
      <c r="A297">
        <f>VLOOKUP(D297,TabellenSRG!$B$4:$C$2729,2,FALSE)</f>
        <v>296</v>
      </c>
      <c r="B297" s="155" t="s">
        <v>306</v>
      </c>
      <c r="C297" s="154" t="s">
        <v>988</v>
      </c>
      <c r="D297" s="154" t="s">
        <v>306</v>
      </c>
      <c r="E297">
        <v>23400</v>
      </c>
      <c r="F297">
        <v>23374</v>
      </c>
      <c r="G297">
        <v>23638</v>
      </c>
      <c r="H297">
        <v>23477</v>
      </c>
      <c r="I297">
        <v>23970</v>
      </c>
      <c r="J297" s="154">
        <v>24781</v>
      </c>
    </row>
    <row r="298" spans="1:10" x14ac:dyDescent="0.2">
      <c r="A298">
        <f>VLOOKUP(D298,TabellenSRG!$B$4:$C$2729,2,FALSE)</f>
        <v>297</v>
      </c>
      <c r="B298" s="155" t="s">
        <v>307</v>
      </c>
      <c r="C298" s="154" t="s">
        <v>989</v>
      </c>
      <c r="D298" s="154" t="s">
        <v>307</v>
      </c>
      <c r="E298">
        <v>43437</v>
      </c>
      <c r="F298">
        <v>43350</v>
      </c>
      <c r="G298">
        <v>43219</v>
      </c>
      <c r="H298">
        <v>43333</v>
      </c>
      <c r="I298">
        <v>43448</v>
      </c>
      <c r="J298" s="154">
        <v>43768</v>
      </c>
    </row>
    <row r="299" spans="1:10" x14ac:dyDescent="0.2">
      <c r="A299">
        <f>VLOOKUP(D299,TabellenSRG!$B$4:$C$2729,2,FALSE)</f>
        <v>298</v>
      </c>
      <c r="B299" s="155" t="s">
        <v>308</v>
      </c>
      <c r="C299" s="154" t="s">
        <v>990</v>
      </c>
      <c r="D299" s="154" t="s">
        <v>563</v>
      </c>
      <c r="E299">
        <v>25431</v>
      </c>
      <c r="F299">
        <v>25390</v>
      </c>
      <c r="G299">
        <v>25134</v>
      </c>
      <c r="H299">
        <v>25064</v>
      </c>
      <c r="I299">
        <v>25059</v>
      </c>
      <c r="J299" s="154">
        <v>24987</v>
      </c>
    </row>
    <row r="300" spans="1:10" x14ac:dyDescent="0.2">
      <c r="A300">
        <f>VLOOKUP(D300,TabellenSRG!$B$4:$C$2729,2,FALSE)</f>
        <v>299</v>
      </c>
      <c r="B300" s="155" t="s">
        <v>309</v>
      </c>
      <c r="C300" s="154" t="s">
        <v>991</v>
      </c>
      <c r="D300" s="154" t="s">
        <v>309</v>
      </c>
      <c r="E300">
        <v>63491</v>
      </c>
      <c r="F300">
        <v>63856</v>
      </c>
      <c r="G300">
        <v>63943</v>
      </c>
      <c r="H300">
        <v>64061</v>
      </c>
      <c r="I300">
        <v>64450</v>
      </c>
      <c r="J300" s="154">
        <v>64513</v>
      </c>
    </row>
    <row r="301" spans="1:10" x14ac:dyDescent="0.2">
      <c r="A301">
        <f>VLOOKUP(D301,TabellenSRG!$B$4:$C$2729,2,FALSE)</f>
        <v>300</v>
      </c>
      <c r="B301" s="155" t="s">
        <v>310</v>
      </c>
      <c r="C301" s="154" t="s">
        <v>992</v>
      </c>
      <c r="D301" s="154" t="s">
        <v>310</v>
      </c>
      <c r="E301">
        <v>8777</v>
      </c>
      <c r="F301">
        <v>8683</v>
      </c>
      <c r="G301">
        <v>8716</v>
      </c>
      <c r="H301">
        <v>8766</v>
      </c>
      <c r="I301">
        <v>8785</v>
      </c>
      <c r="J301" s="154">
        <v>8793</v>
      </c>
    </row>
    <row r="302" spans="1:10" x14ac:dyDescent="0.2">
      <c r="A302">
        <f>VLOOKUP(D302,TabellenSRG!$B$4:$C$2729,2,FALSE)</f>
        <v>301</v>
      </c>
      <c r="B302" s="155" t="s">
        <v>311</v>
      </c>
      <c r="C302" s="154" t="s">
        <v>993</v>
      </c>
      <c r="D302" s="154" t="s">
        <v>311</v>
      </c>
      <c r="E302">
        <v>82639</v>
      </c>
      <c r="F302">
        <v>84180</v>
      </c>
      <c r="G302">
        <v>84164</v>
      </c>
      <c r="H302">
        <v>84048</v>
      </c>
      <c r="I302">
        <v>84158</v>
      </c>
      <c r="J302" s="154">
        <v>89594</v>
      </c>
    </row>
    <row r="303" spans="1:10" x14ac:dyDescent="0.2">
      <c r="A303">
        <f>VLOOKUP(D303,TabellenSRG!$B$4:$C$2729,2,FALSE)</f>
        <v>302</v>
      </c>
      <c r="B303" s="155" t="s">
        <v>312</v>
      </c>
      <c r="C303" s="154" t="s">
        <v>994</v>
      </c>
      <c r="D303" s="154" t="s">
        <v>312</v>
      </c>
      <c r="E303">
        <v>54729</v>
      </c>
      <c r="F303">
        <v>54709</v>
      </c>
      <c r="G303">
        <v>54577</v>
      </c>
      <c r="H303">
        <v>54657</v>
      </c>
      <c r="I303">
        <v>54588</v>
      </c>
      <c r="J303" s="154">
        <v>54440</v>
      </c>
    </row>
    <row r="304" spans="1:10" x14ac:dyDescent="0.2">
      <c r="A304">
        <f>VLOOKUP(D304,TabellenSRG!$B$4:$C$2729,2,FALSE)</f>
        <v>303</v>
      </c>
      <c r="B304" s="155" t="s">
        <v>313</v>
      </c>
      <c r="C304" s="154" t="s">
        <v>995</v>
      </c>
      <c r="D304" s="154" t="s">
        <v>313</v>
      </c>
      <c r="E304">
        <v>4795</v>
      </c>
      <c r="F304">
        <v>4780</v>
      </c>
      <c r="G304">
        <v>4827</v>
      </c>
      <c r="H304">
        <v>4870</v>
      </c>
      <c r="I304">
        <v>4859</v>
      </c>
      <c r="J304" s="154">
        <v>4906</v>
      </c>
    </row>
    <row r="305" spans="1:10" x14ac:dyDescent="0.2">
      <c r="A305">
        <f>VLOOKUP(D305,TabellenSRG!$B$4:$C$2729,2,FALSE)</f>
        <v>304</v>
      </c>
      <c r="B305" s="155" t="s">
        <v>314</v>
      </c>
      <c r="C305" s="154" t="s">
        <v>996</v>
      </c>
      <c r="D305" s="154" t="s">
        <v>314</v>
      </c>
      <c r="E305">
        <v>13662</v>
      </c>
      <c r="F305">
        <v>13552</v>
      </c>
      <c r="G305">
        <v>13581</v>
      </c>
      <c r="H305">
        <v>13574</v>
      </c>
      <c r="I305">
        <v>13545</v>
      </c>
      <c r="J305" s="154">
        <v>13584</v>
      </c>
    </row>
    <row r="306" spans="1:10" x14ac:dyDescent="0.2">
      <c r="A306">
        <f>VLOOKUP(D306,TabellenSRG!$B$4:$C$2729,2,FALSE)</f>
        <v>305</v>
      </c>
      <c r="B306" s="155" t="s">
        <v>315</v>
      </c>
      <c r="C306" s="154" t="s">
        <v>997</v>
      </c>
      <c r="D306" s="154" t="s">
        <v>315</v>
      </c>
      <c r="E306">
        <v>35800</v>
      </c>
      <c r="F306">
        <v>35735</v>
      </c>
      <c r="G306">
        <v>35646</v>
      </c>
      <c r="H306">
        <v>36013</v>
      </c>
      <c r="I306">
        <v>36093</v>
      </c>
      <c r="J306" s="154">
        <v>36584</v>
      </c>
    </row>
    <row r="307" spans="1:10" x14ac:dyDescent="0.2">
      <c r="A307">
        <f>VLOOKUP(D307,TabellenSRG!$B$4:$C$2729,2,FALSE)</f>
        <v>306</v>
      </c>
      <c r="B307" s="155" t="s">
        <v>316</v>
      </c>
      <c r="C307" s="154" t="s">
        <v>998</v>
      </c>
      <c r="D307" s="154" t="s">
        <v>316</v>
      </c>
      <c r="E307">
        <v>25514</v>
      </c>
      <c r="F307">
        <v>25408</v>
      </c>
      <c r="G307">
        <v>25440</v>
      </c>
      <c r="H307">
        <v>25421</v>
      </c>
      <c r="I307">
        <v>25527</v>
      </c>
      <c r="J307" s="154">
        <v>25583</v>
      </c>
    </row>
    <row r="308" spans="1:10" x14ac:dyDescent="0.2">
      <c r="A308">
        <f>VLOOKUP(D308,TabellenSRG!$B$4:$C$2729,2,FALSE)</f>
        <v>307</v>
      </c>
      <c r="B308" s="155" t="s">
        <v>317</v>
      </c>
      <c r="C308" s="154" t="s">
        <v>999</v>
      </c>
      <c r="D308" s="154" t="s">
        <v>317</v>
      </c>
      <c r="E308">
        <v>41751</v>
      </c>
      <c r="F308">
        <v>41775</v>
      </c>
      <c r="G308">
        <v>41590</v>
      </c>
      <c r="H308">
        <v>41510</v>
      </c>
      <c r="I308">
        <v>41488</v>
      </c>
      <c r="J308" s="154">
        <v>41465</v>
      </c>
    </row>
    <row r="309" spans="1:10" x14ac:dyDescent="0.2">
      <c r="A309">
        <f>VLOOKUP(D309,TabellenSRG!$B$4:$C$2729,2,FALSE)</f>
        <v>308</v>
      </c>
      <c r="B309" s="155" t="s">
        <v>318</v>
      </c>
      <c r="C309" s="154" t="s">
        <v>1000</v>
      </c>
      <c r="D309" s="154" t="s">
        <v>318</v>
      </c>
      <c r="E309">
        <v>208527</v>
      </c>
      <c r="F309">
        <v>210270</v>
      </c>
      <c r="G309">
        <v>211648</v>
      </c>
      <c r="H309">
        <v>212941</v>
      </c>
      <c r="I309">
        <v>213804</v>
      </c>
      <c r="J309" s="154">
        <v>215521</v>
      </c>
    </row>
    <row r="310" spans="1:10" x14ac:dyDescent="0.2">
      <c r="A310">
        <f>VLOOKUP(D310,TabellenSRG!$B$4:$C$2729,2,FALSE)</f>
        <v>309</v>
      </c>
      <c r="B310" s="155" t="s">
        <v>319</v>
      </c>
      <c r="C310" s="154" t="s">
        <v>1001</v>
      </c>
      <c r="D310" s="154" t="s">
        <v>319</v>
      </c>
      <c r="E310">
        <v>21172</v>
      </c>
      <c r="F310">
        <v>21206</v>
      </c>
      <c r="G310">
        <v>21142</v>
      </c>
      <c r="H310">
        <v>21120</v>
      </c>
      <c r="I310">
        <v>21153</v>
      </c>
      <c r="J310" s="154">
        <v>21213</v>
      </c>
    </row>
    <row r="311" spans="1:10" x14ac:dyDescent="0.2">
      <c r="A311">
        <f>VLOOKUP(D311,TabellenSRG!$B$4:$C$2729,2,FALSE)</f>
        <v>310</v>
      </c>
      <c r="B311" s="155" t="s">
        <v>320</v>
      </c>
      <c r="C311" s="154" t="s">
        <v>1002</v>
      </c>
      <c r="D311" s="154" t="s">
        <v>320</v>
      </c>
      <c r="E311">
        <v>33971</v>
      </c>
      <c r="F311">
        <v>33929</v>
      </c>
      <c r="G311">
        <v>33874</v>
      </c>
      <c r="H311">
        <v>33846</v>
      </c>
      <c r="I311">
        <v>33845</v>
      </c>
      <c r="J311" s="154">
        <v>33903</v>
      </c>
    </row>
    <row r="312" spans="1:10" x14ac:dyDescent="0.2">
      <c r="A312">
        <f>VLOOKUP(D312,TabellenSRG!$B$4:$C$2729,2,FALSE)</f>
        <v>311</v>
      </c>
      <c r="B312" s="155" t="s">
        <v>321</v>
      </c>
      <c r="C312" s="154" t="s">
        <v>1003</v>
      </c>
      <c r="D312" s="154" t="s">
        <v>321</v>
      </c>
      <c r="E312">
        <v>32456</v>
      </c>
      <c r="F312">
        <v>32493</v>
      </c>
      <c r="G312">
        <v>32570</v>
      </c>
      <c r="H312">
        <v>32804</v>
      </c>
      <c r="I312">
        <v>33280</v>
      </c>
      <c r="J312" s="154">
        <v>33462</v>
      </c>
    </row>
    <row r="313" spans="1:10" x14ac:dyDescent="0.2">
      <c r="A313">
        <f>VLOOKUP(D313,TabellenSRG!$B$4:$C$2729,2,FALSE)</f>
        <v>312</v>
      </c>
      <c r="B313" s="155" t="s">
        <v>322</v>
      </c>
      <c r="C313" s="154" t="s">
        <v>1004</v>
      </c>
      <c r="D313" s="154" t="s">
        <v>322</v>
      </c>
      <c r="E313">
        <v>31979</v>
      </c>
      <c r="F313">
        <v>31973</v>
      </c>
      <c r="G313">
        <v>31957</v>
      </c>
      <c r="H313">
        <v>32077</v>
      </c>
      <c r="I313">
        <v>31963</v>
      </c>
      <c r="J313" s="154">
        <v>31870</v>
      </c>
    </row>
    <row r="314" spans="1:10" x14ac:dyDescent="0.2">
      <c r="A314">
        <f>VLOOKUP(D314,TabellenSRG!$B$4:$C$2729,2,FALSE)</f>
        <v>313</v>
      </c>
      <c r="B314" s="155" t="s">
        <v>323</v>
      </c>
      <c r="C314" s="154" t="s">
        <v>1005</v>
      </c>
      <c r="D314" s="154" t="s">
        <v>323</v>
      </c>
      <c r="E314">
        <v>40948</v>
      </c>
      <c r="F314">
        <v>40913</v>
      </c>
      <c r="G314">
        <v>41089</v>
      </c>
      <c r="H314">
        <v>41247</v>
      </c>
      <c r="I314">
        <v>41384</v>
      </c>
      <c r="J314" s="154">
        <v>41725</v>
      </c>
    </row>
    <row r="315" spans="1:10" x14ac:dyDescent="0.2">
      <c r="A315">
        <f>VLOOKUP(D315,TabellenSRG!$B$4:$C$2729,2,FALSE)</f>
        <v>314</v>
      </c>
      <c r="B315" s="155" t="s">
        <v>324</v>
      </c>
      <c r="C315" s="154" t="s">
        <v>1006</v>
      </c>
      <c r="D315" s="154" t="s">
        <v>324</v>
      </c>
      <c r="E315">
        <v>13061</v>
      </c>
      <c r="F315">
        <v>13234</v>
      </c>
      <c r="G315">
        <v>13291</v>
      </c>
      <c r="H315">
        <v>13360</v>
      </c>
      <c r="I315">
        <v>13465</v>
      </c>
      <c r="J315" s="154">
        <v>13520</v>
      </c>
    </row>
    <row r="316" spans="1:10" x14ac:dyDescent="0.2">
      <c r="A316">
        <f>VLOOKUP(D316,TabellenSRG!$B$4:$C$2729,2,FALSE)</f>
        <v>315</v>
      </c>
      <c r="B316" s="155" t="s">
        <v>325</v>
      </c>
      <c r="C316" s="154" t="s">
        <v>1007</v>
      </c>
      <c r="D316" s="154" t="s">
        <v>325</v>
      </c>
      <c r="E316">
        <v>28387</v>
      </c>
      <c r="F316">
        <v>28418</v>
      </c>
      <c r="G316">
        <v>28731</v>
      </c>
      <c r="H316">
        <v>29181</v>
      </c>
      <c r="I316">
        <v>29201</v>
      </c>
      <c r="J316" s="154">
        <v>29445</v>
      </c>
    </row>
    <row r="317" spans="1:10" x14ac:dyDescent="0.2">
      <c r="A317">
        <f>VLOOKUP(D317,TabellenSRG!$B$4:$C$2729,2,FALSE)</f>
        <v>316</v>
      </c>
      <c r="B317" s="155" t="s">
        <v>326</v>
      </c>
      <c r="C317" s="154" t="s">
        <v>1008</v>
      </c>
      <c r="D317" s="154" t="s">
        <v>326</v>
      </c>
      <c r="E317">
        <v>19225</v>
      </c>
      <c r="F317">
        <v>19470</v>
      </c>
      <c r="G317">
        <v>19705</v>
      </c>
      <c r="H317">
        <v>19987</v>
      </c>
      <c r="I317">
        <v>20220</v>
      </c>
      <c r="J317" s="154">
        <v>20524</v>
      </c>
    </row>
    <row r="318" spans="1:10" x14ac:dyDescent="0.2">
      <c r="A318">
        <f>VLOOKUP(D318,TabellenSRG!$B$4:$C$2729,2,FALSE)</f>
        <v>317</v>
      </c>
      <c r="B318" s="155" t="s">
        <v>327</v>
      </c>
      <c r="C318" s="154" t="s">
        <v>1009</v>
      </c>
      <c r="D318" s="154" t="s">
        <v>564</v>
      </c>
      <c r="E318">
        <v>321916</v>
      </c>
      <c r="F318">
        <v>328164</v>
      </c>
      <c r="G318">
        <v>334176</v>
      </c>
      <c r="H318">
        <v>338967</v>
      </c>
      <c r="I318">
        <v>343038</v>
      </c>
      <c r="J318" s="154">
        <v>347483</v>
      </c>
    </row>
    <row r="319" spans="1:10" x14ac:dyDescent="0.2">
      <c r="A319">
        <f>VLOOKUP(D319,TabellenSRG!$B$4:$C$2729,2,FALSE)</f>
        <v>318</v>
      </c>
      <c r="B319" s="155" t="s">
        <v>328</v>
      </c>
      <c r="C319" s="154" t="s">
        <v>1010</v>
      </c>
      <c r="D319" s="154" t="s">
        <v>328</v>
      </c>
      <c r="E319">
        <v>48092</v>
      </c>
      <c r="F319">
        <v>47951</v>
      </c>
      <c r="G319">
        <v>48183</v>
      </c>
      <c r="H319">
        <v>48506</v>
      </c>
      <c r="I319">
        <v>49035</v>
      </c>
      <c r="J319" s="154">
        <v>49314</v>
      </c>
    </row>
    <row r="320" spans="1:10" x14ac:dyDescent="0.2">
      <c r="A320">
        <f>VLOOKUP(D320,TabellenSRG!$B$4:$C$2729,2,FALSE)</f>
        <v>319</v>
      </c>
      <c r="B320" s="155" t="s">
        <v>329</v>
      </c>
      <c r="C320" s="154" t="s">
        <v>1011</v>
      </c>
      <c r="D320" s="154" t="s">
        <v>329</v>
      </c>
      <c r="E320">
        <v>9771</v>
      </c>
      <c r="F320">
        <v>9685</v>
      </c>
      <c r="G320">
        <v>9694</v>
      </c>
      <c r="H320">
        <v>9632</v>
      </c>
      <c r="I320">
        <v>9710</v>
      </c>
      <c r="J320" s="154">
        <v>9874</v>
      </c>
    </row>
    <row r="321" spans="1:10" x14ac:dyDescent="0.2">
      <c r="A321">
        <f>VLOOKUP(D321,TabellenSRG!$B$4:$C$2729,2,FALSE)</f>
        <v>320</v>
      </c>
      <c r="B321" s="155" t="s">
        <v>330</v>
      </c>
      <c r="C321" s="154" t="s">
        <v>1012</v>
      </c>
      <c r="D321" s="154" t="s">
        <v>330</v>
      </c>
      <c r="E321">
        <v>16814</v>
      </c>
      <c r="F321">
        <v>16675</v>
      </c>
      <c r="G321">
        <v>16618</v>
      </c>
      <c r="H321">
        <v>16518</v>
      </c>
      <c r="I321">
        <v>16440</v>
      </c>
      <c r="J321" s="154">
        <v>16431</v>
      </c>
    </row>
    <row r="322" spans="1:10" x14ac:dyDescent="0.2">
      <c r="A322">
        <f>VLOOKUP(D322,TabellenSRG!$B$4:$C$2729,2,FALSE)</f>
        <v>321</v>
      </c>
      <c r="B322" s="155" t="s">
        <v>331</v>
      </c>
      <c r="C322" s="154" t="s">
        <v>1013</v>
      </c>
      <c r="D322" s="154" t="s">
        <v>331</v>
      </c>
      <c r="E322">
        <v>30584</v>
      </c>
      <c r="F322">
        <v>30335</v>
      </c>
      <c r="G322">
        <v>30234</v>
      </c>
      <c r="H322">
        <v>30262</v>
      </c>
      <c r="I322">
        <v>30516</v>
      </c>
      <c r="J322" s="154">
        <v>30654</v>
      </c>
    </row>
    <row r="323" spans="1:10" x14ac:dyDescent="0.2">
      <c r="A323">
        <f>VLOOKUP(D323,TabellenSRG!$B$4:$C$2729,2,FALSE)</f>
        <v>322</v>
      </c>
      <c r="B323" s="155" t="s">
        <v>332</v>
      </c>
      <c r="C323" s="154" t="s">
        <v>1014</v>
      </c>
      <c r="D323" s="154" t="s">
        <v>332</v>
      </c>
      <c r="E323">
        <v>27914</v>
      </c>
      <c r="F323">
        <v>27792</v>
      </c>
      <c r="G323">
        <v>27695</v>
      </c>
      <c r="H323">
        <v>27467</v>
      </c>
      <c r="I323">
        <v>27527</v>
      </c>
      <c r="J323" s="154">
        <v>27508</v>
      </c>
    </row>
    <row r="324" spans="1:10" x14ac:dyDescent="0.2">
      <c r="A324">
        <f>VLOOKUP(D324,TabellenSRG!$B$4:$C$2729,2,FALSE)</f>
        <v>323</v>
      </c>
      <c r="B324" s="155" t="s">
        <v>333</v>
      </c>
      <c r="C324" s="154" t="s">
        <v>1015</v>
      </c>
      <c r="D324" s="154" t="s">
        <v>333</v>
      </c>
      <c r="E324">
        <v>63032</v>
      </c>
      <c r="F324">
        <v>63252</v>
      </c>
      <c r="G324">
        <v>63440</v>
      </c>
      <c r="H324">
        <v>63816</v>
      </c>
      <c r="I324">
        <v>64277</v>
      </c>
      <c r="J324" s="154">
        <v>64918</v>
      </c>
    </row>
    <row r="325" spans="1:10" x14ac:dyDescent="0.2">
      <c r="A325">
        <f>VLOOKUP(D325,TabellenSRG!$B$4:$C$2729,2,FALSE)</f>
        <v>324</v>
      </c>
      <c r="B325" s="155" t="s">
        <v>334</v>
      </c>
      <c r="C325" s="154" t="s">
        <v>1016</v>
      </c>
      <c r="D325" s="154" t="s">
        <v>334</v>
      </c>
      <c r="E325">
        <v>21903</v>
      </c>
      <c r="F325">
        <v>21868</v>
      </c>
      <c r="G325">
        <v>21926</v>
      </c>
      <c r="H325">
        <v>21960</v>
      </c>
      <c r="I325">
        <v>21900</v>
      </c>
      <c r="J325" s="154">
        <v>21867</v>
      </c>
    </row>
    <row r="326" spans="1:10" x14ac:dyDescent="0.2">
      <c r="A326">
        <f>VLOOKUP(D326,TabellenSRG!$B$4:$C$2729,2,FALSE)</f>
        <v>325</v>
      </c>
      <c r="B326" s="155" t="s">
        <v>336</v>
      </c>
      <c r="C326" s="154" t="s">
        <v>1017</v>
      </c>
      <c r="D326" s="154" t="s">
        <v>336</v>
      </c>
      <c r="E326">
        <v>44092</v>
      </c>
      <c r="F326">
        <v>44155</v>
      </c>
      <c r="G326">
        <v>44166</v>
      </c>
      <c r="H326">
        <v>44317</v>
      </c>
      <c r="I326">
        <v>44724</v>
      </c>
      <c r="J326" s="154">
        <v>44925</v>
      </c>
    </row>
    <row r="327" spans="1:10" x14ac:dyDescent="0.2">
      <c r="A327">
        <f>VLOOKUP(D327,TabellenSRG!$B$4:$C$2729,2,FALSE)</f>
        <v>326</v>
      </c>
      <c r="B327" s="155" t="s">
        <v>337</v>
      </c>
      <c r="C327" s="154" t="s">
        <v>1018</v>
      </c>
      <c r="D327" s="154" t="s">
        <v>337</v>
      </c>
      <c r="E327">
        <v>67122</v>
      </c>
      <c r="F327">
        <v>67220</v>
      </c>
      <c r="G327">
        <v>67166</v>
      </c>
      <c r="H327">
        <v>67448</v>
      </c>
      <c r="I327">
        <v>67619</v>
      </c>
      <c r="J327" s="154">
        <v>67831</v>
      </c>
    </row>
    <row r="328" spans="1:10" x14ac:dyDescent="0.2">
      <c r="A328">
        <f>VLOOKUP(D328,TabellenSRG!$B$4:$C$2729,2,FALSE)</f>
        <v>327</v>
      </c>
      <c r="B328" s="155" t="s">
        <v>338</v>
      </c>
      <c r="C328" s="154" t="s">
        <v>1019</v>
      </c>
      <c r="D328" s="154" t="s">
        <v>338</v>
      </c>
      <c r="E328">
        <v>100159</v>
      </c>
      <c r="F328">
        <v>100428</v>
      </c>
      <c r="G328">
        <v>100536</v>
      </c>
      <c r="H328">
        <v>100371</v>
      </c>
      <c r="I328">
        <v>101059</v>
      </c>
      <c r="J328" s="154">
        <v>101192</v>
      </c>
    </row>
    <row r="329" spans="1:10" x14ac:dyDescent="0.2">
      <c r="A329">
        <f>VLOOKUP(D329,TabellenSRG!$B$4:$C$2729,2,FALSE)</f>
        <v>328</v>
      </c>
      <c r="B329" s="155" t="s">
        <v>339</v>
      </c>
      <c r="C329" s="154" t="s">
        <v>1020</v>
      </c>
      <c r="D329" s="154" t="s">
        <v>339</v>
      </c>
      <c r="E329">
        <v>43038</v>
      </c>
      <c r="F329">
        <v>43112</v>
      </c>
      <c r="G329">
        <v>43202</v>
      </c>
      <c r="H329">
        <v>43291</v>
      </c>
      <c r="I329">
        <v>43565</v>
      </c>
      <c r="J329" s="154">
        <v>43341</v>
      </c>
    </row>
    <row r="330" spans="1:10" x14ac:dyDescent="0.2">
      <c r="A330">
        <f>VLOOKUP(D330,TabellenSRG!$B$4:$C$2729,2,FALSE)</f>
        <v>329</v>
      </c>
      <c r="B330" s="155" t="s">
        <v>340</v>
      </c>
      <c r="C330" s="154" t="s">
        <v>1021</v>
      </c>
      <c r="D330" s="154" t="s">
        <v>340</v>
      </c>
      <c r="E330">
        <v>19670</v>
      </c>
      <c r="F330">
        <v>19596</v>
      </c>
      <c r="G330">
        <v>19632</v>
      </c>
      <c r="H330">
        <v>19513</v>
      </c>
      <c r="I330">
        <v>19714</v>
      </c>
      <c r="J330" s="154">
        <v>19967</v>
      </c>
    </row>
    <row r="331" spans="1:10" x14ac:dyDescent="0.2">
      <c r="A331">
        <f>VLOOKUP(D331,TabellenSRG!$B$4:$C$2729,2,FALSE)</f>
        <v>330</v>
      </c>
      <c r="B331" s="155" t="s">
        <v>341</v>
      </c>
      <c r="C331" s="154" t="s">
        <v>1022</v>
      </c>
      <c r="D331" s="154" t="s">
        <v>341</v>
      </c>
      <c r="E331">
        <v>70905</v>
      </c>
      <c r="F331">
        <v>70981</v>
      </c>
      <c r="G331">
        <v>71645</v>
      </c>
      <c r="H331">
        <v>71808</v>
      </c>
      <c r="I331">
        <v>71999</v>
      </c>
      <c r="J331" s="154">
        <v>72050</v>
      </c>
    </row>
    <row r="332" spans="1:10" x14ac:dyDescent="0.2">
      <c r="A332">
        <f>VLOOKUP(D332,TabellenSRG!$B$4:$C$2729,2,FALSE)</f>
        <v>331</v>
      </c>
      <c r="B332" s="155" t="s">
        <v>343</v>
      </c>
      <c r="C332" s="154" t="s">
        <v>1023</v>
      </c>
      <c r="D332" s="154" t="s">
        <v>343</v>
      </c>
      <c r="E332">
        <v>1114</v>
      </c>
      <c r="F332">
        <v>1110</v>
      </c>
      <c r="G332">
        <v>1103</v>
      </c>
      <c r="H332">
        <v>1083</v>
      </c>
      <c r="I332">
        <v>1085</v>
      </c>
      <c r="J332" s="154">
        <v>1132</v>
      </c>
    </row>
    <row r="333" spans="1:10" x14ac:dyDescent="0.2">
      <c r="A333">
        <f>VLOOKUP(D333,TabellenSRG!$B$4:$C$2729,2,FALSE)</f>
        <v>332</v>
      </c>
      <c r="B333" s="155" t="s">
        <v>344</v>
      </c>
      <c r="C333" s="154" t="s">
        <v>1024</v>
      </c>
      <c r="D333" s="154" t="s">
        <v>344</v>
      </c>
      <c r="E333">
        <v>44451</v>
      </c>
      <c r="F333">
        <v>44444</v>
      </c>
      <c r="G333">
        <v>44485</v>
      </c>
      <c r="H333">
        <v>44451</v>
      </c>
      <c r="I333">
        <v>44394</v>
      </c>
      <c r="J333" s="154">
        <v>44485</v>
      </c>
    </row>
    <row r="334" spans="1:10" x14ac:dyDescent="0.2">
      <c r="A334">
        <f>VLOOKUP(D334,TabellenSRG!$B$4:$C$2729,2,FALSE)</f>
        <v>333</v>
      </c>
      <c r="B334" s="155" t="s">
        <v>345</v>
      </c>
      <c r="C334" s="154" t="s">
        <v>1025</v>
      </c>
      <c r="D334" s="154" t="s">
        <v>345</v>
      </c>
      <c r="E334">
        <v>12617</v>
      </c>
      <c r="F334">
        <v>12454</v>
      </c>
      <c r="G334">
        <v>12397</v>
      </c>
      <c r="H334">
        <v>12482</v>
      </c>
      <c r="I334">
        <v>12462</v>
      </c>
      <c r="J334" s="154">
        <v>12390</v>
      </c>
    </row>
    <row r="335" spans="1:10" x14ac:dyDescent="0.2">
      <c r="A335">
        <f>VLOOKUP(D335,TabellenSRG!$B$4:$C$2729,2,FALSE)</f>
        <v>334</v>
      </c>
      <c r="B335" s="155" t="s">
        <v>346</v>
      </c>
      <c r="C335" s="154" t="s">
        <v>1026</v>
      </c>
      <c r="D335" s="154" t="s">
        <v>346</v>
      </c>
      <c r="E335">
        <v>24658</v>
      </c>
      <c r="F335">
        <v>24951</v>
      </c>
      <c r="G335">
        <v>25150</v>
      </c>
      <c r="H335">
        <v>25211</v>
      </c>
      <c r="I335">
        <v>25315</v>
      </c>
      <c r="J335" s="154">
        <v>25453</v>
      </c>
    </row>
    <row r="336" spans="1:10" x14ac:dyDescent="0.2">
      <c r="A336">
        <f>VLOOKUP(D336,TabellenSRG!$B$4:$C$2729,2,FALSE)</f>
        <v>335</v>
      </c>
      <c r="B336" s="155" t="s">
        <v>347</v>
      </c>
      <c r="C336" s="154" t="s">
        <v>1027</v>
      </c>
      <c r="D336" s="154" t="s">
        <v>347</v>
      </c>
      <c r="E336">
        <v>23724</v>
      </c>
      <c r="F336">
        <v>23767</v>
      </c>
      <c r="G336">
        <v>23913</v>
      </c>
      <c r="H336">
        <v>23984</v>
      </c>
      <c r="I336">
        <v>24199</v>
      </c>
      <c r="J336" s="154">
        <v>24310</v>
      </c>
    </row>
    <row r="337" spans="1:10" x14ac:dyDescent="0.2">
      <c r="A337">
        <f>VLOOKUP(D337,TabellenSRG!$B$4:$C$2729,2,FALSE)</f>
        <v>336</v>
      </c>
      <c r="B337" s="155" t="s">
        <v>348</v>
      </c>
      <c r="C337" s="154" t="s">
        <v>1028</v>
      </c>
      <c r="D337" s="154" t="s">
        <v>348</v>
      </c>
      <c r="E337">
        <v>25564</v>
      </c>
      <c r="F337">
        <v>25638</v>
      </c>
      <c r="G337">
        <v>25853</v>
      </c>
      <c r="H337">
        <v>25973</v>
      </c>
      <c r="I337">
        <v>26183</v>
      </c>
      <c r="J337" s="154">
        <v>26418</v>
      </c>
    </row>
    <row r="338" spans="1:10" x14ac:dyDescent="0.2">
      <c r="A338">
        <f>VLOOKUP(D338,TabellenSRG!$B$4:$C$2729,2,FALSE)</f>
        <v>337</v>
      </c>
      <c r="B338" s="155" t="s">
        <v>689</v>
      </c>
      <c r="C338" s="154" t="s">
        <v>1029</v>
      </c>
      <c r="D338" s="154" t="s">
        <v>689</v>
      </c>
      <c r="E338" t="e">
        <v>#N/A</v>
      </c>
      <c r="F338" t="e">
        <v>#N/A</v>
      </c>
      <c r="G338" t="e">
        <v>#N/A</v>
      </c>
      <c r="H338" t="e">
        <v>#N/A</v>
      </c>
      <c r="I338" t="e">
        <v>#N/A</v>
      </c>
      <c r="J338" s="154">
        <v>46101</v>
      </c>
    </row>
    <row r="339" spans="1:10" x14ac:dyDescent="0.2">
      <c r="A339">
        <f>VLOOKUP(D339,TabellenSRG!$B$4:$C$2729,2,FALSE)</f>
        <v>338</v>
      </c>
      <c r="B339" s="155" t="s">
        <v>349</v>
      </c>
      <c r="C339" s="154" t="s">
        <v>1030</v>
      </c>
      <c r="D339" s="154" t="s">
        <v>349</v>
      </c>
      <c r="E339">
        <v>16725</v>
      </c>
      <c r="F339">
        <v>16765</v>
      </c>
      <c r="G339">
        <v>16874</v>
      </c>
      <c r="H339">
        <v>17023</v>
      </c>
      <c r="I339">
        <v>16898</v>
      </c>
      <c r="J339" s="154">
        <v>17075</v>
      </c>
    </row>
    <row r="340" spans="1:10" x14ac:dyDescent="0.2">
      <c r="A340">
        <f>VLOOKUP(D340,TabellenSRG!$B$4:$C$2729,2,FALSE)</f>
        <v>339</v>
      </c>
      <c r="B340" s="155" t="s">
        <v>350</v>
      </c>
      <c r="C340" s="154" t="s">
        <v>1031</v>
      </c>
      <c r="D340" s="154" t="s">
        <v>350</v>
      </c>
      <c r="E340">
        <v>46438</v>
      </c>
      <c r="F340">
        <v>46498</v>
      </c>
      <c r="G340">
        <v>46713</v>
      </c>
      <c r="H340">
        <v>47021</v>
      </c>
      <c r="I340">
        <v>47410</v>
      </c>
      <c r="J340" s="154">
        <v>47725</v>
      </c>
    </row>
    <row r="341" spans="1:10" x14ac:dyDescent="0.2">
      <c r="A341">
        <f>VLOOKUP(D341,TabellenSRG!$B$4:$C$2729,2,FALSE)</f>
        <v>340</v>
      </c>
      <c r="B341" s="155" t="s">
        <v>351</v>
      </c>
      <c r="C341" s="154" t="s">
        <v>1032</v>
      </c>
      <c r="D341" s="154" t="s">
        <v>351</v>
      </c>
      <c r="E341">
        <v>25217</v>
      </c>
      <c r="F341">
        <v>25508</v>
      </c>
      <c r="G341">
        <v>25657</v>
      </c>
      <c r="H341">
        <v>26072</v>
      </c>
      <c r="I341">
        <v>26536</v>
      </c>
      <c r="J341" s="154">
        <v>27578</v>
      </c>
    </row>
    <row r="342" spans="1:10" x14ac:dyDescent="0.2">
      <c r="A342">
        <f>VLOOKUP(D342,TabellenSRG!$B$4:$C$2729,2,FALSE)</f>
        <v>341</v>
      </c>
      <c r="B342" s="155" t="s">
        <v>352</v>
      </c>
      <c r="C342" s="154" t="s">
        <v>1033</v>
      </c>
      <c r="D342" s="154" t="s">
        <v>352</v>
      </c>
      <c r="E342">
        <v>37408</v>
      </c>
      <c r="F342">
        <v>37429</v>
      </c>
      <c r="G342">
        <v>37786</v>
      </c>
      <c r="H342">
        <v>37837</v>
      </c>
      <c r="I342">
        <v>38458</v>
      </c>
      <c r="J342" s="154">
        <v>38412</v>
      </c>
    </row>
    <row r="343" spans="1:10" x14ac:dyDescent="0.2">
      <c r="A343">
        <f>VLOOKUP(D343,TabellenSRG!$B$4:$C$2729,2,FALSE)</f>
        <v>342</v>
      </c>
      <c r="B343" s="155" t="s">
        <v>353</v>
      </c>
      <c r="C343" s="154" t="s">
        <v>1034</v>
      </c>
      <c r="D343" s="154" t="s">
        <v>353</v>
      </c>
      <c r="E343">
        <v>25656</v>
      </c>
      <c r="F343">
        <v>25675</v>
      </c>
      <c r="G343">
        <v>25731</v>
      </c>
      <c r="H343">
        <v>25885</v>
      </c>
      <c r="I343">
        <v>26055</v>
      </c>
      <c r="J343" s="154">
        <v>26084</v>
      </c>
    </row>
    <row r="344" spans="1:10" x14ac:dyDescent="0.2">
      <c r="A344">
        <f>VLOOKUP(D344,TabellenSRG!$B$4:$C$2729,2,FALSE)</f>
        <v>343</v>
      </c>
      <c r="B344" s="155" t="s">
        <v>354</v>
      </c>
      <c r="C344" s="154" t="s">
        <v>1035</v>
      </c>
      <c r="D344" s="154" t="s">
        <v>354</v>
      </c>
      <c r="E344">
        <v>17091</v>
      </c>
      <c r="F344">
        <v>17134</v>
      </c>
      <c r="G344">
        <v>17143</v>
      </c>
      <c r="H344">
        <v>17304</v>
      </c>
      <c r="I344">
        <v>17290</v>
      </c>
      <c r="J344" s="154">
        <v>17259</v>
      </c>
    </row>
    <row r="345" spans="1:10" x14ac:dyDescent="0.2">
      <c r="A345">
        <f>VLOOKUP(D345,TabellenSRG!$B$4:$C$2729,2,FALSE)</f>
        <v>344</v>
      </c>
      <c r="B345" s="155" t="s">
        <v>355</v>
      </c>
      <c r="C345" s="154" t="s">
        <v>1036</v>
      </c>
      <c r="D345" s="154" t="s">
        <v>355</v>
      </c>
      <c r="E345">
        <v>48587</v>
      </c>
      <c r="F345">
        <v>48721</v>
      </c>
      <c r="G345">
        <v>48914</v>
      </c>
      <c r="H345">
        <v>49100</v>
      </c>
      <c r="I345">
        <v>49574</v>
      </c>
      <c r="J345" s="154">
        <v>49855</v>
      </c>
    </row>
    <row r="346" spans="1:10" x14ac:dyDescent="0.2">
      <c r="A346">
        <f>VLOOKUP(D346,TabellenSRG!$B$4:$C$2729,2,FALSE)</f>
        <v>345</v>
      </c>
      <c r="B346" s="155" t="s">
        <v>356</v>
      </c>
      <c r="C346" s="154" t="s">
        <v>1037</v>
      </c>
      <c r="D346" s="154" t="s">
        <v>356</v>
      </c>
      <c r="E346">
        <v>18151</v>
      </c>
      <c r="F346">
        <v>18172</v>
      </c>
      <c r="G346">
        <v>18348</v>
      </c>
      <c r="H346">
        <v>18572</v>
      </c>
      <c r="I346">
        <v>18751</v>
      </c>
      <c r="J346" s="154">
        <v>19147</v>
      </c>
    </row>
    <row r="347" spans="1:10" x14ac:dyDescent="0.2">
      <c r="A347">
        <f>VLOOKUP(D347,TabellenSRG!$B$4:$C$2729,2,FALSE)</f>
        <v>346</v>
      </c>
      <c r="B347" s="155" t="s">
        <v>357</v>
      </c>
      <c r="C347" s="154" t="s">
        <v>1038</v>
      </c>
      <c r="D347" s="154" t="s">
        <v>357</v>
      </c>
      <c r="E347">
        <v>26405</v>
      </c>
      <c r="F347">
        <v>26387</v>
      </c>
      <c r="G347">
        <v>26452</v>
      </c>
      <c r="H347">
        <v>26527</v>
      </c>
      <c r="I347">
        <v>26844</v>
      </c>
      <c r="J347" s="154">
        <v>26979</v>
      </c>
    </row>
    <row r="348" spans="1:10" x14ac:dyDescent="0.2">
      <c r="A348">
        <f>VLOOKUP(D348,TabellenSRG!$B$4:$C$2729,2,FALSE)</f>
        <v>347</v>
      </c>
      <c r="B348" s="155" t="s">
        <v>358</v>
      </c>
      <c r="C348" s="154" t="s">
        <v>1039</v>
      </c>
      <c r="D348" s="154" t="s">
        <v>358</v>
      </c>
      <c r="E348">
        <v>18410</v>
      </c>
      <c r="F348">
        <v>18419</v>
      </c>
      <c r="G348">
        <v>18570</v>
      </c>
      <c r="H348">
        <v>18693</v>
      </c>
      <c r="I348">
        <v>18820</v>
      </c>
      <c r="J348" s="154">
        <v>18891</v>
      </c>
    </row>
    <row r="349" spans="1:10" x14ac:dyDescent="0.2">
      <c r="A349">
        <f>VLOOKUP(D349,TabellenSRG!$B$4:$C$2729,2,FALSE)</f>
        <v>348</v>
      </c>
      <c r="B349" s="155" t="s">
        <v>359</v>
      </c>
      <c r="C349" s="154" t="s">
        <v>1040</v>
      </c>
      <c r="D349" s="154" t="s">
        <v>359</v>
      </c>
      <c r="E349">
        <v>19091</v>
      </c>
      <c r="F349">
        <v>18933</v>
      </c>
      <c r="G349">
        <v>19085</v>
      </c>
      <c r="H349">
        <v>18940</v>
      </c>
      <c r="I349">
        <v>19084</v>
      </c>
      <c r="J349" s="154">
        <v>19152</v>
      </c>
    </row>
    <row r="350" spans="1:10" x14ac:dyDescent="0.2">
      <c r="A350">
        <f>VLOOKUP(D350,TabellenSRG!$B$4:$C$2729,2,FALSE)</f>
        <v>349</v>
      </c>
      <c r="B350" s="155" t="s">
        <v>360</v>
      </c>
      <c r="C350" s="154" t="s">
        <v>1041</v>
      </c>
      <c r="D350" s="154" t="s">
        <v>360</v>
      </c>
      <c r="E350">
        <v>15199</v>
      </c>
      <c r="F350">
        <v>15138</v>
      </c>
      <c r="G350">
        <v>14992</v>
      </c>
      <c r="H350">
        <v>15001</v>
      </c>
      <c r="I350">
        <v>14991</v>
      </c>
      <c r="J350" s="154">
        <v>15015</v>
      </c>
    </row>
    <row r="351" spans="1:10" x14ac:dyDescent="0.2">
      <c r="A351">
        <f>VLOOKUP(D351,TabellenSRG!$B$4:$C$2729,2,FALSE)</f>
        <v>350</v>
      </c>
      <c r="B351" s="155" t="s">
        <v>690</v>
      </c>
      <c r="C351" s="154" t="s">
        <v>1042</v>
      </c>
      <c r="D351" s="154" t="s">
        <v>690</v>
      </c>
      <c r="E351" t="e">
        <v>#N/A</v>
      </c>
      <c r="F351" t="e">
        <v>#N/A</v>
      </c>
      <c r="G351" t="e">
        <v>#N/A</v>
      </c>
      <c r="H351" t="e">
        <v>#N/A</v>
      </c>
      <c r="I351" t="e">
        <v>#N/A</v>
      </c>
      <c r="J351" s="154">
        <v>24684</v>
      </c>
    </row>
    <row r="352" spans="1:10" x14ac:dyDescent="0.2">
      <c r="A352">
        <f>VLOOKUP(D352,TabellenSRG!$B$4:$C$2729,2,FALSE)</f>
        <v>351</v>
      </c>
      <c r="B352" s="155" t="s">
        <v>361</v>
      </c>
      <c r="C352" s="154" t="s">
        <v>1043</v>
      </c>
      <c r="D352" s="154" t="s">
        <v>361</v>
      </c>
      <c r="E352">
        <v>102698</v>
      </c>
      <c r="F352">
        <v>103241</v>
      </c>
      <c r="G352">
        <v>104302</v>
      </c>
      <c r="H352">
        <v>104960</v>
      </c>
      <c r="I352">
        <v>105632</v>
      </c>
      <c r="J352" s="154">
        <v>107492</v>
      </c>
    </row>
    <row r="353" spans="1:10" x14ac:dyDescent="0.2">
      <c r="A353">
        <f>VLOOKUP(D353,TabellenSRG!$B$4:$C$2729,2,FALSE)</f>
        <v>352</v>
      </c>
      <c r="B353" s="155" t="s">
        <v>362</v>
      </c>
      <c r="C353" s="154" t="s">
        <v>1044</v>
      </c>
      <c r="D353" s="154" t="s">
        <v>362</v>
      </c>
      <c r="E353">
        <v>25595</v>
      </c>
      <c r="F353">
        <v>25454</v>
      </c>
      <c r="G353">
        <v>25525</v>
      </c>
      <c r="H353">
        <v>25520</v>
      </c>
      <c r="I353">
        <v>25608</v>
      </c>
      <c r="J353" s="154">
        <v>25720</v>
      </c>
    </row>
    <row r="354" spans="1:10" x14ac:dyDescent="0.2">
      <c r="A354">
        <f>VLOOKUP(D354,TabellenSRG!$B$4:$C$2729,2,FALSE)</f>
        <v>353</v>
      </c>
      <c r="B354" s="155" t="s">
        <v>363</v>
      </c>
      <c r="C354" s="154" t="s">
        <v>1045</v>
      </c>
      <c r="D354" s="154" t="s">
        <v>363</v>
      </c>
      <c r="E354">
        <v>13890</v>
      </c>
      <c r="F354">
        <v>13964</v>
      </c>
      <c r="G354">
        <v>14083</v>
      </c>
      <c r="H354">
        <v>14197</v>
      </c>
      <c r="I354">
        <v>14257</v>
      </c>
      <c r="J354" s="154">
        <v>14508</v>
      </c>
    </row>
    <row r="355" spans="1:10" x14ac:dyDescent="0.2">
      <c r="A355">
        <f>VLOOKUP(D355,TabellenSRG!$B$4:$C$2729,2,FALSE)</f>
        <v>354</v>
      </c>
      <c r="B355" s="155" t="s">
        <v>364</v>
      </c>
      <c r="C355" s="154" t="s">
        <v>1046</v>
      </c>
      <c r="D355" s="154" t="s">
        <v>364</v>
      </c>
      <c r="E355">
        <v>23807</v>
      </c>
      <c r="F355">
        <v>23909</v>
      </c>
      <c r="G355">
        <v>23874</v>
      </c>
      <c r="H355">
        <v>23952</v>
      </c>
      <c r="I355">
        <v>24225</v>
      </c>
      <c r="J355" s="154">
        <v>24258</v>
      </c>
    </row>
    <row r="356" spans="1:10" x14ac:dyDescent="0.2">
      <c r="A356">
        <f>VLOOKUP(D356,TabellenSRG!$B$4:$C$2729,2,FALSE)</f>
        <v>355</v>
      </c>
      <c r="B356" s="155" t="s">
        <v>365</v>
      </c>
      <c r="C356" s="154" t="s">
        <v>1047</v>
      </c>
      <c r="D356" s="154" t="s">
        <v>365</v>
      </c>
      <c r="E356">
        <v>41004</v>
      </c>
      <c r="F356">
        <v>41043</v>
      </c>
      <c r="G356">
        <v>40886</v>
      </c>
      <c r="H356">
        <v>40814</v>
      </c>
      <c r="I356">
        <v>40876</v>
      </c>
      <c r="J356" s="154">
        <v>40847</v>
      </c>
    </row>
    <row r="357" spans="1:10" x14ac:dyDescent="0.2">
      <c r="A357">
        <f>VLOOKUP(D357,TabellenSRG!$B$4:$C$2729,2,FALSE)</f>
        <v>356</v>
      </c>
      <c r="B357" s="155" t="s">
        <v>366</v>
      </c>
      <c r="C357" s="154" t="s">
        <v>1048</v>
      </c>
      <c r="D357" s="154" t="s">
        <v>366</v>
      </c>
      <c r="E357">
        <v>23221</v>
      </c>
      <c r="F357">
        <v>23187</v>
      </c>
      <c r="G357">
        <v>23176</v>
      </c>
      <c r="H357">
        <v>23275</v>
      </c>
      <c r="I357">
        <v>23447</v>
      </c>
      <c r="J357" s="154">
        <v>23659</v>
      </c>
    </row>
    <row r="358" spans="1:10" x14ac:dyDescent="0.2">
      <c r="A358">
        <f>VLOOKUP(D358,TabellenSRG!$B$4:$C$2729,2,FALSE)</f>
        <v>357</v>
      </c>
      <c r="B358" s="155" t="s">
        <v>367</v>
      </c>
      <c r="C358" s="154" t="s">
        <v>1049</v>
      </c>
      <c r="D358" s="154" t="s">
        <v>367</v>
      </c>
      <c r="E358">
        <v>23035</v>
      </c>
      <c r="F358">
        <v>23043</v>
      </c>
      <c r="G358">
        <v>23222</v>
      </c>
      <c r="H358">
        <v>23384</v>
      </c>
      <c r="I358">
        <v>23502</v>
      </c>
      <c r="J358" s="154">
        <v>23678</v>
      </c>
    </row>
    <row r="359" spans="1:10" x14ac:dyDescent="0.2">
      <c r="A359">
        <f>VLOOKUP(D359,TabellenSRG!$B$4:$C$2729,2,FALSE)</f>
        <v>358</v>
      </c>
      <c r="B359" s="155" t="s">
        <v>368</v>
      </c>
      <c r="C359" s="154" t="s">
        <v>1050</v>
      </c>
      <c r="D359" s="154" t="s">
        <v>368</v>
      </c>
      <c r="E359">
        <v>13906</v>
      </c>
      <c r="F359">
        <v>13850</v>
      </c>
      <c r="G359">
        <v>13774</v>
      </c>
      <c r="H359">
        <v>13633</v>
      </c>
      <c r="I359">
        <v>13596</v>
      </c>
      <c r="J359" s="154">
        <v>13560</v>
      </c>
    </row>
    <row r="360" spans="1:10" x14ac:dyDescent="0.2">
      <c r="A360">
        <f>VLOOKUP(D360,TabellenSRG!$B$4:$C$2729,2,FALSE)</f>
        <v>359</v>
      </c>
      <c r="B360" s="155" t="s">
        <v>369</v>
      </c>
      <c r="C360" s="154" t="s">
        <v>1051</v>
      </c>
      <c r="D360" s="154" t="s">
        <v>369</v>
      </c>
      <c r="E360">
        <v>28967</v>
      </c>
      <c r="F360">
        <v>28881</v>
      </c>
      <c r="G360">
        <v>28977</v>
      </c>
      <c r="H360">
        <v>28939</v>
      </c>
      <c r="I360">
        <v>28912</v>
      </c>
      <c r="J360" s="154">
        <v>28987</v>
      </c>
    </row>
    <row r="361" spans="1:10" x14ac:dyDescent="0.2">
      <c r="A361">
        <f>VLOOKUP(D361,TabellenSRG!$B$4:$C$2729,2,FALSE)</f>
        <v>360</v>
      </c>
      <c r="B361" s="155" t="s">
        <v>370</v>
      </c>
      <c r="C361" s="154" t="s">
        <v>1052</v>
      </c>
      <c r="D361" s="154" t="s">
        <v>370</v>
      </c>
      <c r="E361">
        <v>21648</v>
      </c>
      <c r="F361">
        <v>21621</v>
      </c>
      <c r="G361">
        <v>21644</v>
      </c>
      <c r="H361">
        <v>21682</v>
      </c>
      <c r="I361">
        <v>21837</v>
      </c>
      <c r="J361" s="154">
        <v>21800</v>
      </c>
    </row>
    <row r="362" spans="1:10" x14ac:dyDescent="0.2">
      <c r="A362">
        <f>VLOOKUP(D362,TabellenSRG!$B$4:$C$2729,2,FALSE)</f>
        <v>361</v>
      </c>
      <c r="B362" s="155" t="s">
        <v>371</v>
      </c>
      <c r="C362" s="154" t="s">
        <v>1053</v>
      </c>
      <c r="D362" s="154" t="s">
        <v>371</v>
      </c>
      <c r="E362">
        <v>50346</v>
      </c>
      <c r="F362">
        <v>50577</v>
      </c>
      <c r="G362">
        <v>50631</v>
      </c>
      <c r="H362">
        <v>51161</v>
      </c>
      <c r="I362">
        <v>51513</v>
      </c>
      <c r="J362" s="154">
        <v>51758</v>
      </c>
    </row>
    <row r="363" spans="1:10" x14ac:dyDescent="0.2">
      <c r="A363">
        <f>VLOOKUP(D363,TabellenSRG!$B$4:$C$2729,2,FALSE)</f>
        <v>362</v>
      </c>
      <c r="B363" s="155" t="s">
        <v>372</v>
      </c>
      <c r="C363" s="154" t="s">
        <v>1054</v>
      </c>
      <c r="D363" s="154" t="s">
        <v>372</v>
      </c>
      <c r="E363">
        <v>23761</v>
      </c>
      <c r="F363">
        <v>23583</v>
      </c>
      <c r="G363">
        <v>23661</v>
      </c>
      <c r="H363">
        <v>23722</v>
      </c>
      <c r="I363">
        <v>23744</v>
      </c>
      <c r="J363" s="154">
        <v>23917</v>
      </c>
    </row>
    <row r="364" spans="1:10" x14ac:dyDescent="0.2">
      <c r="A364">
        <f>VLOOKUP(D364,TabellenSRG!$B$4:$C$2729,2,FALSE)</f>
        <v>363</v>
      </c>
      <c r="B364" s="155" t="s">
        <v>373</v>
      </c>
      <c r="C364" s="154" t="s">
        <v>1055</v>
      </c>
      <c r="D364" s="154" t="s">
        <v>373</v>
      </c>
      <c r="E364">
        <v>15740</v>
      </c>
      <c r="F364">
        <v>15777</v>
      </c>
      <c r="G364">
        <v>15740</v>
      </c>
      <c r="H364">
        <v>15664</v>
      </c>
      <c r="I364">
        <v>15820</v>
      </c>
      <c r="J364" s="154">
        <v>15995</v>
      </c>
    </row>
    <row r="365" spans="1:10" x14ac:dyDescent="0.2">
      <c r="A365">
        <f>VLOOKUP(D365,TabellenSRG!$B$4:$C$2729,2,FALSE)</f>
        <v>364</v>
      </c>
      <c r="B365" s="155" t="s">
        <v>374</v>
      </c>
      <c r="C365" s="154" t="s">
        <v>1056</v>
      </c>
      <c r="D365" s="154" t="s">
        <v>374</v>
      </c>
      <c r="E365">
        <v>12321</v>
      </c>
      <c r="F365">
        <v>12422</v>
      </c>
      <c r="G365">
        <v>12487</v>
      </c>
      <c r="H365">
        <v>12550</v>
      </c>
      <c r="I365">
        <v>12701</v>
      </c>
      <c r="J365" s="154">
        <v>13021</v>
      </c>
    </row>
    <row r="366" spans="1:10" x14ac:dyDescent="0.2">
      <c r="A366">
        <f>VLOOKUP(D366,TabellenSRG!$B$4:$C$2729,2,FALSE)</f>
        <v>365</v>
      </c>
      <c r="B366" s="155" t="s">
        <v>375</v>
      </c>
      <c r="C366" s="154" t="s">
        <v>1057</v>
      </c>
      <c r="D366" s="154" t="s">
        <v>375</v>
      </c>
      <c r="E366">
        <v>14443</v>
      </c>
      <c r="F366">
        <v>14425</v>
      </c>
      <c r="G366">
        <v>14388</v>
      </c>
      <c r="H366">
        <v>14518</v>
      </c>
      <c r="I366">
        <v>14539</v>
      </c>
      <c r="J366" s="154">
        <v>14634</v>
      </c>
    </row>
    <row r="367" spans="1:10" x14ac:dyDescent="0.2">
      <c r="A367">
        <f>VLOOKUP(D367,TabellenSRG!$B$4:$C$2729,2,FALSE)</f>
        <v>366</v>
      </c>
      <c r="B367" s="155" t="s">
        <v>376</v>
      </c>
      <c r="C367" s="154" t="s">
        <v>1058</v>
      </c>
      <c r="D367" s="154" t="s">
        <v>376</v>
      </c>
      <c r="E367">
        <v>149622</v>
      </c>
      <c r="F367">
        <v>150598</v>
      </c>
      <c r="G367">
        <v>151418</v>
      </c>
      <c r="H367">
        <v>152466</v>
      </c>
      <c r="I367">
        <v>153679</v>
      </c>
      <c r="J367" s="154">
        <v>154865</v>
      </c>
    </row>
    <row r="368" spans="1:10" x14ac:dyDescent="0.2">
      <c r="A368">
        <f>VLOOKUP(D368,TabellenSRG!$B$4:$C$2729,2,FALSE)</f>
        <v>367</v>
      </c>
      <c r="B368" s="155" t="s">
        <v>377</v>
      </c>
      <c r="C368" s="154" t="s">
        <v>1059</v>
      </c>
      <c r="D368" s="154" t="s">
        <v>377</v>
      </c>
      <c r="E368">
        <v>26953</v>
      </c>
      <c r="F368">
        <v>27182</v>
      </c>
      <c r="G368">
        <v>27358</v>
      </c>
      <c r="H368">
        <v>27543</v>
      </c>
      <c r="I368">
        <v>27728</v>
      </c>
      <c r="J368" s="154">
        <v>28014</v>
      </c>
    </row>
    <row r="369" spans="1:10" x14ac:dyDescent="0.2">
      <c r="A369">
        <f>VLOOKUP(D369,TabellenSRG!$B$4:$C$2729,2,FALSE)</f>
        <v>368</v>
      </c>
      <c r="B369" s="155" t="s">
        <v>378</v>
      </c>
      <c r="C369" s="154" t="s">
        <v>1060</v>
      </c>
      <c r="D369" s="154" t="s">
        <v>378</v>
      </c>
      <c r="E369">
        <v>16593</v>
      </c>
      <c r="F369">
        <v>16575</v>
      </c>
      <c r="G369">
        <v>16692</v>
      </c>
      <c r="H369">
        <v>16792</v>
      </c>
      <c r="I369">
        <v>16899</v>
      </c>
      <c r="J369" s="154">
        <v>16970</v>
      </c>
    </row>
    <row r="370" spans="1:10" x14ac:dyDescent="0.2">
      <c r="A370">
        <f>VLOOKUP(D370,TabellenSRG!$B$4:$C$2729,2,FALSE)</f>
        <v>369</v>
      </c>
      <c r="B370" s="155" t="s">
        <v>379</v>
      </c>
      <c r="C370" s="154" t="s">
        <v>1061</v>
      </c>
      <c r="D370" s="154" t="s">
        <v>379</v>
      </c>
      <c r="E370">
        <v>13538</v>
      </c>
      <c r="F370">
        <v>13656</v>
      </c>
      <c r="G370">
        <v>13717</v>
      </c>
      <c r="H370">
        <v>13718</v>
      </c>
      <c r="I370">
        <v>13842</v>
      </c>
      <c r="J370" s="154">
        <v>14004</v>
      </c>
    </row>
    <row r="371" spans="1:10" x14ac:dyDescent="0.2">
      <c r="A371">
        <f>VLOOKUP(D371,TabellenSRG!$B$4:$C$2729,2,FALSE)</f>
        <v>370</v>
      </c>
      <c r="B371" s="155" t="s">
        <v>380</v>
      </c>
      <c r="C371" s="154" t="s">
        <v>1062</v>
      </c>
      <c r="D371" s="154" t="s">
        <v>380</v>
      </c>
      <c r="E371">
        <v>21262</v>
      </c>
      <c r="F371">
        <v>21499</v>
      </c>
      <c r="G371">
        <v>21894</v>
      </c>
      <c r="H371">
        <v>22113</v>
      </c>
      <c r="I371">
        <v>22457</v>
      </c>
      <c r="J371" s="154">
        <v>22407</v>
      </c>
    </row>
    <row r="372" spans="1:10" x14ac:dyDescent="0.2">
      <c r="A372">
        <f>VLOOKUP(D372,TabellenSRG!$B$4:$C$2729,2,FALSE)</f>
        <v>371</v>
      </c>
      <c r="B372" s="155" t="s">
        <v>381</v>
      </c>
      <c r="C372" s="154" t="s">
        <v>1063</v>
      </c>
      <c r="D372" s="154" t="s">
        <v>381</v>
      </c>
      <c r="E372">
        <v>61420</v>
      </c>
      <c r="F372">
        <v>61250</v>
      </c>
      <c r="G372">
        <v>61641</v>
      </c>
      <c r="H372">
        <v>62258</v>
      </c>
      <c r="I372">
        <v>62830</v>
      </c>
      <c r="J372" s="154">
        <v>63322</v>
      </c>
    </row>
    <row r="373" spans="1:10" x14ac:dyDescent="0.2">
      <c r="A373">
        <f>VLOOKUP(D373,TabellenSRG!$B$4:$C$2729,2,FALSE)</f>
        <v>372</v>
      </c>
      <c r="B373" s="155" t="s">
        <v>382</v>
      </c>
      <c r="C373" s="154" t="s">
        <v>1064</v>
      </c>
      <c r="D373" s="154" t="s">
        <v>382</v>
      </c>
      <c r="E373">
        <v>32405</v>
      </c>
      <c r="F373">
        <v>32283</v>
      </c>
      <c r="G373">
        <v>32265</v>
      </c>
      <c r="H373">
        <v>32269</v>
      </c>
      <c r="I373">
        <v>32379</v>
      </c>
      <c r="J373" s="154">
        <v>43402</v>
      </c>
    </row>
    <row r="374" spans="1:10" x14ac:dyDescent="0.2">
      <c r="A374">
        <f>VLOOKUP(D374,TabellenSRG!$B$4:$C$2729,2,FALSE)</f>
        <v>373</v>
      </c>
      <c r="B374" s="155" t="s">
        <v>383</v>
      </c>
      <c r="C374" s="154" t="s">
        <v>1065</v>
      </c>
      <c r="D374" s="154" t="s">
        <v>383</v>
      </c>
      <c r="E374">
        <v>123092</v>
      </c>
      <c r="F374">
        <v>123561</v>
      </c>
      <c r="G374">
        <v>124025</v>
      </c>
      <c r="H374">
        <v>124107</v>
      </c>
      <c r="I374">
        <v>124763</v>
      </c>
      <c r="J374" s="154">
        <v>124695</v>
      </c>
    </row>
    <row r="375" spans="1:10" x14ac:dyDescent="0.2">
      <c r="A375">
        <f>VLOOKUP(D375,TabellenSRG!$B$4:$C$2729,2,FALSE)</f>
        <v>374</v>
      </c>
      <c r="B375" s="155" t="s">
        <v>384</v>
      </c>
      <c r="C375" s="154" t="s">
        <v>1066</v>
      </c>
      <c r="D375" s="154" t="s">
        <v>384</v>
      </c>
      <c r="E375">
        <v>8122</v>
      </c>
      <c r="F375">
        <v>8075</v>
      </c>
      <c r="G375">
        <v>8114</v>
      </c>
      <c r="H375">
        <v>8119</v>
      </c>
      <c r="I375">
        <v>8367</v>
      </c>
      <c r="J375" s="154">
        <v>8430</v>
      </c>
    </row>
    <row r="376" spans="1:10" x14ac:dyDescent="0.2">
      <c r="A376">
        <f>VLOOKUP(D376,TabellenSRG!$B$4:$C$2729,2,FALSE)</f>
        <v>375</v>
      </c>
      <c r="B376" s="155" t="s">
        <v>385</v>
      </c>
      <c r="C376" s="154" t="s">
        <v>1067</v>
      </c>
      <c r="D376" s="154" t="s">
        <v>385</v>
      </c>
      <c r="E376">
        <v>18699</v>
      </c>
      <c r="F376">
        <v>18775</v>
      </c>
      <c r="G376">
        <v>18733</v>
      </c>
      <c r="H376">
        <v>18794</v>
      </c>
      <c r="I376">
        <v>18859</v>
      </c>
      <c r="J376" s="154">
        <v>18917</v>
      </c>
    </row>
    <row r="377" spans="1:10" x14ac:dyDescent="0.2">
      <c r="A377">
        <f>VLOOKUP(D377,TabellenSRG!$B$4:$C$2729,2,FALSE)</f>
        <v>376</v>
      </c>
      <c r="B377" s="155" t="s">
        <v>386</v>
      </c>
      <c r="C377" s="154" t="s">
        <v>1068</v>
      </c>
      <c r="D377" s="154" t="s">
        <v>386</v>
      </c>
      <c r="E377">
        <v>40779</v>
      </c>
      <c r="F377">
        <v>40892</v>
      </c>
      <c r="G377">
        <v>40771</v>
      </c>
      <c r="H377">
        <v>40937</v>
      </c>
      <c r="I377">
        <v>41468</v>
      </c>
      <c r="J377" s="154">
        <v>41882</v>
      </c>
    </row>
    <row r="378" spans="1:10" x14ac:dyDescent="0.2">
      <c r="A378">
        <f>VLOOKUP(D378,TabellenSRG!$B$4:$C$2729,2,FALSE)</f>
        <v>377</v>
      </c>
      <c r="B378" s="155" t="s">
        <v>387</v>
      </c>
      <c r="C378" s="154" t="s">
        <v>1069</v>
      </c>
      <c r="D378" s="154" t="s">
        <v>387</v>
      </c>
      <c r="E378">
        <v>21241</v>
      </c>
      <c r="F378">
        <v>21399</v>
      </c>
      <c r="G378">
        <v>21363</v>
      </c>
      <c r="H378">
        <v>21488</v>
      </c>
      <c r="I378">
        <v>21657</v>
      </c>
      <c r="J378" s="154">
        <v>21525</v>
      </c>
    </row>
    <row r="379" spans="1:10" x14ac:dyDescent="0.2">
      <c r="A379">
        <f>VLOOKUP(D379,TabellenSRG!$B$4:$C$2729,2,FALSE)</f>
        <v>378</v>
      </c>
      <c r="B379" s="155" t="s">
        <v>388</v>
      </c>
      <c r="C379" s="154" t="s">
        <v>1070</v>
      </c>
      <c r="D379" s="154" t="s">
        <v>388</v>
      </c>
      <c r="E379">
        <v>47240</v>
      </c>
      <c r="F379">
        <v>47164</v>
      </c>
      <c r="G379">
        <v>46849</v>
      </c>
      <c r="H379">
        <v>46997</v>
      </c>
      <c r="I379">
        <v>47340</v>
      </c>
      <c r="J379" s="154">
        <v>47537</v>
      </c>
    </row>
    <row r="380" spans="1:10" x14ac:dyDescent="0.2">
      <c r="A380">
        <f>VLOOKUP(D380,TabellenSRG!$B$4:$C$2729,2,FALSE)</f>
        <v>379</v>
      </c>
      <c r="B380" s="155" t="s">
        <v>389</v>
      </c>
      <c r="C380" s="154" t="s">
        <v>1071</v>
      </c>
      <c r="D380" s="154" t="s">
        <v>389</v>
      </c>
      <c r="E380">
        <v>22139</v>
      </c>
      <c r="F380">
        <v>22167</v>
      </c>
      <c r="G380">
        <v>22166</v>
      </c>
      <c r="H380">
        <v>22278</v>
      </c>
      <c r="I380">
        <v>22309</v>
      </c>
      <c r="J380" s="154">
        <v>22468</v>
      </c>
    </row>
    <row r="381" spans="1:10" x14ac:dyDescent="0.2">
      <c r="A381">
        <f>VLOOKUP(D381,TabellenSRG!$B$4:$C$2729,2,FALSE)</f>
        <v>380</v>
      </c>
      <c r="B381" s="155" t="s">
        <v>390</v>
      </c>
      <c r="C381" s="154" t="s">
        <v>1072</v>
      </c>
      <c r="D381" s="154" t="s">
        <v>390</v>
      </c>
      <c r="E381">
        <v>44610</v>
      </c>
      <c r="F381">
        <v>44547</v>
      </c>
      <c r="G381">
        <v>44501</v>
      </c>
      <c r="H381">
        <v>44454</v>
      </c>
      <c r="I381">
        <v>44417</v>
      </c>
      <c r="J381" s="154">
        <v>44586</v>
      </c>
    </row>
    <row r="382" spans="1:10" x14ac:dyDescent="0.2">
      <c r="A382">
        <f>VLOOKUP(D382,TabellenSRG!$B$4:$C$2729,2,FALSE)</f>
        <v>381</v>
      </c>
      <c r="B382" s="155" t="s">
        <v>391</v>
      </c>
      <c r="C382" s="154" t="s">
        <v>1073</v>
      </c>
      <c r="D382" s="154" t="s">
        <v>391</v>
      </c>
      <c r="E382">
        <v>122562</v>
      </c>
      <c r="F382">
        <v>123159</v>
      </c>
      <c r="G382">
        <v>123861</v>
      </c>
      <c r="H382">
        <v>124896</v>
      </c>
      <c r="I382">
        <v>125548</v>
      </c>
      <c r="J382" s="154">
        <v>126116</v>
      </c>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
  <dimension ref="A1:BC394"/>
  <sheetViews>
    <sheetView topLeftCell="A22" workbookViewId="0">
      <pane xSplit="2" topLeftCell="C1" activePane="topRight" state="frozen"/>
      <selection activeCell="H58" sqref="H58"/>
      <selection pane="topRight" activeCell="H58" sqref="H58"/>
    </sheetView>
  </sheetViews>
  <sheetFormatPr defaultRowHeight="12.75" x14ac:dyDescent="0.2"/>
  <cols>
    <col min="1" max="1" width="4.28515625" style="1" customWidth="1"/>
    <col min="2" max="2" width="31" bestFit="1" customWidth="1"/>
    <col min="3" max="43" width="9.140625" customWidth="1"/>
  </cols>
  <sheetData>
    <row r="1" spans="1:54" ht="15" x14ac:dyDescent="0.25">
      <c r="B1" s="5" t="s">
        <v>630</v>
      </c>
      <c r="C1" s="5"/>
      <c r="D1" s="48" t="s">
        <v>454</v>
      </c>
      <c r="E1" s="48"/>
      <c r="F1" s="48" t="str">
        <f>HLOOKUP(MAX(B2:BB2),B2:BB3,2,FALSE)</f>
        <v>juni 2018</v>
      </c>
      <c r="H1" s="5"/>
      <c r="I1" s="3" t="s">
        <v>1091</v>
      </c>
      <c r="J1" s="5"/>
      <c r="K1" s="5"/>
      <c r="L1" s="5"/>
      <c r="M1" s="5"/>
      <c r="N1" s="5"/>
      <c r="O1" s="5"/>
      <c r="P1" s="5"/>
      <c r="Q1" s="5"/>
      <c r="R1" s="5"/>
      <c r="S1" s="5"/>
      <c r="T1" s="5"/>
      <c r="U1" s="5"/>
      <c r="V1" s="5"/>
      <c r="W1" s="5"/>
      <c r="X1" s="5"/>
      <c r="Y1" s="5"/>
      <c r="Z1" s="5"/>
    </row>
    <row r="2" spans="1:54" s="50" customFormat="1" ht="15" x14ac:dyDescent="0.25">
      <c r="A2" s="54"/>
      <c r="B2" s="49">
        <v>0</v>
      </c>
      <c r="C2" s="49">
        <f>IF(C4&gt;0,B2+1,0)</f>
        <v>1</v>
      </c>
      <c r="D2" s="49">
        <f t="shared" ref="D2:AD2" si="0">IF(D4&gt;0,C2+1,0)</f>
        <v>2</v>
      </c>
      <c r="E2" s="49">
        <f t="shared" si="0"/>
        <v>3</v>
      </c>
      <c r="F2" s="49">
        <f t="shared" si="0"/>
        <v>4</v>
      </c>
      <c r="G2" s="49">
        <f t="shared" si="0"/>
        <v>5</v>
      </c>
      <c r="H2" s="49">
        <f t="shared" si="0"/>
        <v>6</v>
      </c>
      <c r="I2" s="49">
        <f t="shared" si="0"/>
        <v>7</v>
      </c>
      <c r="J2" s="49">
        <f t="shared" si="0"/>
        <v>8</v>
      </c>
      <c r="K2" s="49">
        <f t="shared" si="0"/>
        <v>9</v>
      </c>
      <c r="L2" s="49">
        <f t="shared" si="0"/>
        <v>10</v>
      </c>
      <c r="M2" s="49">
        <f t="shared" si="0"/>
        <v>11</v>
      </c>
      <c r="N2" s="49">
        <f t="shared" si="0"/>
        <v>12</v>
      </c>
      <c r="O2" s="49">
        <f t="shared" si="0"/>
        <v>13</v>
      </c>
      <c r="P2" s="49">
        <f t="shared" si="0"/>
        <v>14</v>
      </c>
      <c r="Q2" s="49">
        <f t="shared" si="0"/>
        <v>15</v>
      </c>
      <c r="R2" s="49">
        <f t="shared" si="0"/>
        <v>16</v>
      </c>
      <c r="S2" s="49">
        <f t="shared" si="0"/>
        <v>17</v>
      </c>
      <c r="T2" s="49">
        <f t="shared" si="0"/>
        <v>18</v>
      </c>
      <c r="U2" s="49">
        <f t="shared" si="0"/>
        <v>19</v>
      </c>
      <c r="V2" s="49">
        <f t="shared" si="0"/>
        <v>20</v>
      </c>
      <c r="W2" s="49">
        <f t="shared" si="0"/>
        <v>21</v>
      </c>
      <c r="X2" s="49">
        <f t="shared" si="0"/>
        <v>22</v>
      </c>
      <c r="Y2" s="49">
        <f t="shared" si="0"/>
        <v>23</v>
      </c>
      <c r="Z2" s="49">
        <f t="shared" si="0"/>
        <v>24</v>
      </c>
      <c r="AA2" s="49">
        <f t="shared" si="0"/>
        <v>25</v>
      </c>
      <c r="AB2" s="49">
        <f t="shared" si="0"/>
        <v>26</v>
      </c>
      <c r="AC2" s="49">
        <f t="shared" si="0"/>
        <v>27</v>
      </c>
      <c r="AD2" s="49">
        <f t="shared" si="0"/>
        <v>28</v>
      </c>
      <c r="AE2" s="49">
        <f t="shared" ref="AE2:BB2" si="1">IF(AE4&gt;0,AD2+1,0)</f>
        <v>29</v>
      </c>
      <c r="AF2" s="49">
        <f t="shared" si="1"/>
        <v>30</v>
      </c>
      <c r="AG2" s="49">
        <f t="shared" si="1"/>
        <v>31</v>
      </c>
      <c r="AH2" s="49">
        <f t="shared" si="1"/>
        <v>32</v>
      </c>
      <c r="AI2" s="49">
        <f t="shared" si="1"/>
        <v>33</v>
      </c>
      <c r="AJ2" s="49">
        <f t="shared" si="1"/>
        <v>34</v>
      </c>
      <c r="AK2" s="49">
        <f t="shared" si="1"/>
        <v>35</v>
      </c>
      <c r="AL2" s="49">
        <f t="shared" si="1"/>
        <v>36</v>
      </c>
      <c r="AM2" s="49">
        <f t="shared" si="1"/>
        <v>37</v>
      </c>
      <c r="AN2" s="49">
        <f t="shared" si="1"/>
        <v>38</v>
      </c>
      <c r="AO2" s="49">
        <f t="shared" si="1"/>
        <v>39</v>
      </c>
      <c r="AP2" s="49">
        <f t="shared" si="1"/>
        <v>40</v>
      </c>
      <c r="AQ2" s="49">
        <f t="shared" si="1"/>
        <v>41</v>
      </c>
      <c r="AR2" s="49">
        <f t="shared" si="1"/>
        <v>42</v>
      </c>
      <c r="AS2" s="49">
        <f t="shared" si="1"/>
        <v>43</v>
      </c>
      <c r="AT2" s="49">
        <f t="shared" si="1"/>
        <v>44</v>
      </c>
      <c r="AU2" s="49">
        <f t="shared" si="1"/>
        <v>45</v>
      </c>
      <c r="AV2" s="49">
        <f t="shared" si="1"/>
        <v>46</v>
      </c>
      <c r="AW2" s="49">
        <f t="shared" si="1"/>
        <v>0</v>
      </c>
      <c r="AX2" s="49">
        <f t="shared" si="1"/>
        <v>0</v>
      </c>
      <c r="AY2" s="49">
        <f t="shared" si="1"/>
        <v>0</v>
      </c>
      <c r="AZ2" s="49">
        <f t="shared" si="1"/>
        <v>0</v>
      </c>
      <c r="BA2" s="49">
        <f t="shared" si="1"/>
        <v>0</v>
      </c>
      <c r="BB2" s="49">
        <f t="shared" si="1"/>
        <v>0</v>
      </c>
    </row>
    <row r="3" spans="1:54" s="47" customFormat="1" x14ac:dyDescent="0.2">
      <c r="A3" s="51">
        <v>0</v>
      </c>
      <c r="B3" s="46"/>
      <c r="C3" s="65" t="s">
        <v>513</v>
      </c>
      <c r="D3" s="65" t="s">
        <v>514</v>
      </c>
      <c r="E3" s="66" t="s">
        <v>515</v>
      </c>
      <c r="F3" s="66" t="s">
        <v>516</v>
      </c>
      <c r="G3" s="65" t="s">
        <v>517</v>
      </c>
      <c r="H3" s="65" t="s">
        <v>518</v>
      </c>
      <c r="I3" s="66" t="s">
        <v>519</v>
      </c>
      <c r="J3" s="66" t="s">
        <v>520</v>
      </c>
      <c r="K3" s="65" t="s">
        <v>521</v>
      </c>
      <c r="L3" s="65" t="s">
        <v>522</v>
      </c>
      <c r="M3" s="66" t="s">
        <v>523</v>
      </c>
      <c r="N3" s="66" t="s">
        <v>524</v>
      </c>
      <c r="O3" s="65" t="s">
        <v>525</v>
      </c>
      <c r="P3" s="65" t="s">
        <v>526</v>
      </c>
      <c r="Q3" s="66" t="s">
        <v>527</v>
      </c>
      <c r="R3" s="66" t="s">
        <v>528</v>
      </c>
      <c r="S3" s="65" t="s">
        <v>529</v>
      </c>
      <c r="T3" s="65" t="s">
        <v>530</v>
      </c>
      <c r="U3" s="66" t="s">
        <v>531</v>
      </c>
      <c r="V3" s="66" t="s">
        <v>532</v>
      </c>
      <c r="W3" s="65" t="s">
        <v>533</v>
      </c>
      <c r="X3" s="65" t="s">
        <v>534</v>
      </c>
      <c r="Y3" s="66" t="s">
        <v>535</v>
      </c>
      <c r="Z3" s="66" t="s">
        <v>536</v>
      </c>
      <c r="AA3" s="46" t="s">
        <v>455</v>
      </c>
      <c r="AB3" s="46" t="s">
        <v>456</v>
      </c>
      <c r="AC3" s="4" t="s">
        <v>457</v>
      </c>
      <c r="AD3" s="4" t="s">
        <v>458</v>
      </c>
      <c r="AE3" s="4" t="s">
        <v>459</v>
      </c>
      <c r="AF3" s="4" t="s">
        <v>460</v>
      </c>
      <c r="AG3" s="4" t="s">
        <v>461</v>
      </c>
      <c r="AH3" s="4" t="s">
        <v>462</v>
      </c>
      <c r="AI3" s="4" t="s">
        <v>463</v>
      </c>
      <c r="AJ3" s="4" t="s">
        <v>464</v>
      </c>
      <c r="AK3" s="4" t="s">
        <v>465</v>
      </c>
      <c r="AL3" s="4" t="s">
        <v>466</v>
      </c>
      <c r="AM3" s="4" t="s">
        <v>467</v>
      </c>
      <c r="AN3" s="4" t="s">
        <v>468</v>
      </c>
      <c r="AO3" s="4" t="s">
        <v>469</v>
      </c>
      <c r="AP3" s="4" t="s">
        <v>451</v>
      </c>
      <c r="AQ3" s="4" t="s">
        <v>470</v>
      </c>
      <c r="AR3" s="4" t="s">
        <v>471</v>
      </c>
      <c r="AS3" s="4" t="s">
        <v>472</v>
      </c>
      <c r="AT3" s="4" t="s">
        <v>473</v>
      </c>
      <c r="AU3" s="4" t="s">
        <v>474</v>
      </c>
      <c r="AV3" s="4" t="s">
        <v>475</v>
      </c>
      <c r="AW3" s="4" t="s">
        <v>476</v>
      </c>
      <c r="AX3" s="4" t="s">
        <v>477</v>
      </c>
      <c r="AY3" s="4" t="s">
        <v>478</v>
      </c>
      <c r="AZ3" s="4" t="s">
        <v>479</v>
      </c>
      <c r="BA3" s="4" t="s">
        <v>480</v>
      </c>
      <c r="BB3" s="4" t="s">
        <v>481</v>
      </c>
    </row>
    <row r="4" spans="1:54" x14ac:dyDescent="0.2">
      <c r="A4" s="51">
        <v>1</v>
      </c>
      <c r="B4" s="2" t="s">
        <v>488</v>
      </c>
      <c r="C4" s="35">
        <v>350920</v>
      </c>
      <c r="D4" s="35">
        <v>342080</v>
      </c>
      <c r="E4" s="35">
        <v>332040</v>
      </c>
      <c r="F4" s="35">
        <v>320220</v>
      </c>
      <c r="G4" s="35">
        <v>317090</v>
      </c>
      <c r="H4" s="35">
        <v>312230</v>
      </c>
      <c r="I4" s="35">
        <v>305350</v>
      </c>
      <c r="J4" s="35">
        <v>304200</v>
      </c>
      <c r="K4" s="35">
        <v>310760</v>
      </c>
      <c r="L4" s="35">
        <v>317820</v>
      </c>
      <c r="M4" s="35">
        <v>322350</v>
      </c>
      <c r="N4" s="35">
        <v>330390</v>
      </c>
      <c r="O4" s="35">
        <v>344370</v>
      </c>
      <c r="P4" s="35">
        <v>348950</v>
      </c>
      <c r="Q4" s="35">
        <v>350130</v>
      </c>
      <c r="R4" s="35">
        <v>356680</v>
      </c>
      <c r="S4" s="35">
        <v>365390</v>
      </c>
      <c r="T4" s="35">
        <v>365320</v>
      </c>
      <c r="U4" s="35">
        <v>362920</v>
      </c>
      <c r="V4" s="35">
        <v>367360</v>
      </c>
      <c r="W4" s="35">
        <v>368960</v>
      </c>
      <c r="X4" s="35">
        <v>370890</v>
      </c>
      <c r="Y4" s="35">
        <v>371880</v>
      </c>
      <c r="Z4" s="35">
        <v>380660</v>
      </c>
      <c r="AA4" s="35">
        <v>395410</v>
      </c>
      <c r="AB4" s="35">
        <v>402250</v>
      </c>
      <c r="AC4" s="35">
        <v>402990</v>
      </c>
      <c r="AD4" s="35">
        <v>413110</v>
      </c>
      <c r="AE4" s="35">
        <v>425360</v>
      </c>
      <c r="AF4" s="35">
        <v>429880</v>
      </c>
      <c r="AG4" s="35">
        <v>426850</v>
      </c>
      <c r="AH4" s="35">
        <v>433740</v>
      </c>
      <c r="AI4" s="35">
        <v>441980</v>
      </c>
      <c r="AJ4" s="35">
        <v>442430</v>
      </c>
      <c r="AK4" s="35">
        <v>440060</v>
      </c>
      <c r="AL4" s="35">
        <v>448730</v>
      </c>
      <c r="AM4" s="35">
        <v>458470</v>
      </c>
      <c r="AN4" s="35">
        <v>460030</v>
      </c>
      <c r="AO4" s="35">
        <v>458220</v>
      </c>
      <c r="AP4" s="78">
        <v>464550</v>
      </c>
      <c r="AQ4" s="78">
        <v>471590</v>
      </c>
      <c r="AR4" s="78">
        <v>467920</v>
      </c>
      <c r="AS4" s="7">
        <v>459340</v>
      </c>
      <c r="AT4" s="7">
        <v>456830</v>
      </c>
      <c r="AU4" s="7">
        <v>455420</v>
      </c>
      <c r="AV4" s="7">
        <v>447650</v>
      </c>
    </row>
    <row r="5" spans="1:54" x14ac:dyDescent="0.2">
      <c r="A5" s="51">
        <v>2</v>
      </c>
      <c r="B5" s="2" t="s">
        <v>662</v>
      </c>
      <c r="C5" s="35">
        <v>166060</v>
      </c>
      <c r="D5" s="35">
        <v>161300</v>
      </c>
      <c r="E5" s="35">
        <v>156310</v>
      </c>
      <c r="F5" s="35">
        <v>149000</v>
      </c>
      <c r="G5" s="35">
        <v>145690</v>
      </c>
      <c r="H5" s="35">
        <v>141870</v>
      </c>
      <c r="I5" s="35">
        <v>138470</v>
      </c>
      <c r="J5" s="35">
        <v>137590</v>
      </c>
      <c r="K5" s="35">
        <v>140420</v>
      </c>
      <c r="L5" s="35">
        <v>143010</v>
      </c>
      <c r="M5" s="35">
        <v>144960</v>
      </c>
      <c r="N5" s="35">
        <v>148440</v>
      </c>
      <c r="O5" s="35">
        <v>153970</v>
      </c>
      <c r="P5" s="35">
        <v>154550</v>
      </c>
      <c r="Q5" s="35">
        <v>154820</v>
      </c>
      <c r="R5" s="35">
        <v>157500</v>
      </c>
      <c r="S5" s="35">
        <v>160680</v>
      </c>
      <c r="T5" s="35">
        <v>158630</v>
      </c>
      <c r="U5" s="35">
        <v>157200</v>
      </c>
      <c r="V5" s="35">
        <v>159440</v>
      </c>
      <c r="W5" s="35">
        <v>159600</v>
      </c>
      <c r="X5" s="35">
        <v>159870</v>
      </c>
      <c r="Y5" s="35">
        <v>161340</v>
      </c>
      <c r="Z5" s="35">
        <v>166290</v>
      </c>
      <c r="AA5" s="35">
        <v>173810</v>
      </c>
      <c r="AB5" s="35">
        <v>176440</v>
      </c>
      <c r="AC5" s="35">
        <v>177240</v>
      </c>
      <c r="AD5" s="35">
        <v>181850</v>
      </c>
      <c r="AE5" s="35">
        <v>187360</v>
      </c>
      <c r="AF5" s="35">
        <v>188100</v>
      </c>
      <c r="AG5" s="35">
        <v>186620</v>
      </c>
      <c r="AH5" s="35">
        <v>188800</v>
      </c>
      <c r="AI5" s="35">
        <v>191290</v>
      </c>
      <c r="AJ5" s="35">
        <v>189640</v>
      </c>
      <c r="AK5" s="35">
        <v>187480</v>
      </c>
      <c r="AL5" s="35">
        <v>189440</v>
      </c>
      <c r="AM5" s="35">
        <v>192310</v>
      </c>
      <c r="AN5" s="35">
        <v>190080</v>
      </c>
      <c r="AO5" s="35">
        <v>187520</v>
      </c>
      <c r="AP5" s="78">
        <v>187740</v>
      </c>
      <c r="AQ5" s="78">
        <v>189080</v>
      </c>
      <c r="AR5" s="78">
        <v>185660</v>
      </c>
      <c r="AS5" s="7">
        <v>181720</v>
      </c>
      <c r="AT5" s="7">
        <v>179740</v>
      </c>
      <c r="AU5" s="7">
        <v>178840</v>
      </c>
      <c r="AV5" s="7">
        <v>174580</v>
      </c>
    </row>
    <row r="6" spans="1:54" x14ac:dyDescent="0.2">
      <c r="A6" s="51">
        <v>3</v>
      </c>
      <c r="B6" s="2" t="s">
        <v>663</v>
      </c>
      <c r="C6" s="35">
        <v>184860</v>
      </c>
      <c r="D6" s="35">
        <v>180780</v>
      </c>
      <c r="E6" s="35">
        <v>175720</v>
      </c>
      <c r="F6" s="35">
        <v>171220</v>
      </c>
      <c r="G6" s="35">
        <v>171400</v>
      </c>
      <c r="H6" s="35">
        <v>170370</v>
      </c>
      <c r="I6" s="35">
        <v>166890</v>
      </c>
      <c r="J6" s="35">
        <v>166610</v>
      </c>
      <c r="K6" s="35">
        <v>170330</v>
      </c>
      <c r="L6" s="35">
        <v>174810</v>
      </c>
      <c r="M6" s="35">
        <v>177390</v>
      </c>
      <c r="N6" s="35">
        <v>181950</v>
      </c>
      <c r="O6" s="35">
        <v>190400</v>
      </c>
      <c r="P6" s="35">
        <v>194390</v>
      </c>
      <c r="Q6" s="35">
        <v>195310</v>
      </c>
      <c r="R6" s="35">
        <v>199180</v>
      </c>
      <c r="S6" s="35">
        <v>204710</v>
      </c>
      <c r="T6" s="35">
        <v>206690</v>
      </c>
      <c r="U6" s="35">
        <v>205730</v>
      </c>
      <c r="V6" s="35">
        <v>207920</v>
      </c>
      <c r="W6" s="35">
        <v>209360</v>
      </c>
      <c r="X6" s="35">
        <v>211020</v>
      </c>
      <c r="Y6" s="35">
        <v>210540</v>
      </c>
      <c r="Z6" s="35">
        <v>214370</v>
      </c>
      <c r="AA6" s="35">
        <v>221550</v>
      </c>
      <c r="AB6" s="35">
        <v>225760</v>
      </c>
      <c r="AC6" s="35">
        <v>225670</v>
      </c>
      <c r="AD6" s="35">
        <v>231160</v>
      </c>
      <c r="AE6" s="35">
        <v>237990</v>
      </c>
      <c r="AF6" s="35">
        <v>241770</v>
      </c>
      <c r="AG6" s="35">
        <v>240210</v>
      </c>
      <c r="AH6" s="35">
        <v>244920</v>
      </c>
      <c r="AI6" s="35">
        <v>250680</v>
      </c>
      <c r="AJ6" s="35">
        <v>252780</v>
      </c>
      <c r="AK6" s="35">
        <v>252560</v>
      </c>
      <c r="AL6" s="35">
        <v>259280</v>
      </c>
      <c r="AM6" s="35">
        <v>266160</v>
      </c>
      <c r="AN6" s="35">
        <v>269940</v>
      </c>
      <c r="AO6" s="35">
        <v>270690</v>
      </c>
      <c r="AP6" s="78">
        <v>276800</v>
      </c>
      <c r="AQ6" s="78">
        <v>282500</v>
      </c>
      <c r="AR6" s="78">
        <v>282250</v>
      </c>
      <c r="AS6" s="7">
        <v>277620</v>
      </c>
      <c r="AT6" s="7">
        <v>276980</v>
      </c>
      <c r="AU6" s="7">
        <v>276470</v>
      </c>
      <c r="AV6" s="7">
        <v>272960</v>
      </c>
    </row>
    <row r="7" spans="1:54" x14ac:dyDescent="0.2">
      <c r="A7" s="51">
        <v>4</v>
      </c>
      <c r="B7" s="2" t="s">
        <v>664</v>
      </c>
      <c r="C7" s="35">
        <v>38260</v>
      </c>
      <c r="D7" s="35">
        <v>37260</v>
      </c>
      <c r="E7" s="35">
        <v>36520</v>
      </c>
      <c r="F7" s="35">
        <v>36020</v>
      </c>
      <c r="G7" s="35">
        <v>36050</v>
      </c>
      <c r="H7" s="35">
        <v>35770</v>
      </c>
      <c r="I7" s="35">
        <v>35190</v>
      </c>
      <c r="J7" s="35">
        <v>35050</v>
      </c>
      <c r="K7" s="35">
        <v>35730</v>
      </c>
      <c r="L7" s="35">
        <v>36400</v>
      </c>
      <c r="M7" s="35">
        <v>36830</v>
      </c>
      <c r="N7" s="35">
        <v>37790</v>
      </c>
      <c r="O7" s="35">
        <v>39130</v>
      </c>
      <c r="P7" s="35">
        <v>39440</v>
      </c>
      <c r="Q7" s="35">
        <v>39580</v>
      </c>
      <c r="R7" s="35">
        <v>40050</v>
      </c>
      <c r="S7" s="35">
        <v>40630</v>
      </c>
      <c r="T7" s="35">
        <v>40440</v>
      </c>
      <c r="U7" s="35">
        <v>40030</v>
      </c>
      <c r="V7" s="35">
        <v>40430</v>
      </c>
      <c r="W7" s="35">
        <v>40420</v>
      </c>
      <c r="X7" s="35">
        <v>40540</v>
      </c>
      <c r="Y7" s="35">
        <v>40620</v>
      </c>
      <c r="Z7" s="35">
        <v>41430</v>
      </c>
      <c r="AA7" s="35">
        <v>42970</v>
      </c>
      <c r="AB7" s="35">
        <v>43640</v>
      </c>
      <c r="AC7" s="35">
        <v>43840</v>
      </c>
      <c r="AD7" s="35">
        <v>44930</v>
      </c>
      <c r="AE7" s="35">
        <v>46460</v>
      </c>
      <c r="AF7" s="35">
        <v>46660</v>
      </c>
      <c r="AG7" s="35">
        <v>46190</v>
      </c>
      <c r="AH7" s="35">
        <v>46700</v>
      </c>
      <c r="AI7" s="35">
        <v>47520</v>
      </c>
      <c r="AJ7" s="35">
        <v>47110</v>
      </c>
      <c r="AK7" s="35">
        <v>46530</v>
      </c>
      <c r="AL7" s="35">
        <v>46810</v>
      </c>
      <c r="AM7" s="35">
        <v>47430</v>
      </c>
      <c r="AN7" s="35">
        <v>46860</v>
      </c>
      <c r="AO7" s="35">
        <v>46040</v>
      </c>
      <c r="AP7" s="78">
        <v>45890</v>
      </c>
      <c r="AQ7" s="78">
        <v>46080</v>
      </c>
      <c r="AR7" s="78">
        <v>45140</v>
      </c>
      <c r="AS7" s="7">
        <v>44100</v>
      </c>
      <c r="AT7" s="7">
        <v>43450</v>
      </c>
      <c r="AU7" s="7">
        <v>43230</v>
      </c>
      <c r="AV7" s="7">
        <v>42210</v>
      </c>
    </row>
    <row r="8" spans="1:54" x14ac:dyDescent="0.2">
      <c r="A8" s="51">
        <v>5</v>
      </c>
      <c r="B8" s="2" t="s">
        <v>665</v>
      </c>
      <c r="C8" s="35">
        <v>146610</v>
      </c>
      <c r="D8" s="35">
        <v>143520</v>
      </c>
      <c r="E8" s="35">
        <v>139200</v>
      </c>
      <c r="F8" s="35">
        <v>135200</v>
      </c>
      <c r="G8" s="35">
        <v>135350</v>
      </c>
      <c r="H8" s="35">
        <v>134600</v>
      </c>
      <c r="I8" s="35">
        <v>131700</v>
      </c>
      <c r="J8" s="35">
        <v>131560</v>
      </c>
      <c r="K8" s="35">
        <v>134610</v>
      </c>
      <c r="L8" s="35">
        <v>138410</v>
      </c>
      <c r="M8" s="35">
        <v>140560</v>
      </c>
      <c r="N8" s="35">
        <v>144160</v>
      </c>
      <c r="O8" s="35">
        <v>151270</v>
      </c>
      <c r="P8" s="35">
        <v>154960</v>
      </c>
      <c r="Q8" s="35">
        <v>155740</v>
      </c>
      <c r="R8" s="35">
        <v>159130</v>
      </c>
      <c r="S8" s="35">
        <v>164080</v>
      </c>
      <c r="T8" s="35">
        <v>166260</v>
      </c>
      <c r="U8" s="35">
        <v>165700</v>
      </c>
      <c r="V8" s="35">
        <v>167490</v>
      </c>
      <c r="W8" s="35">
        <v>168950</v>
      </c>
      <c r="X8" s="35">
        <v>170490</v>
      </c>
      <c r="Y8" s="35">
        <v>169910</v>
      </c>
      <c r="Z8" s="35">
        <v>172950</v>
      </c>
      <c r="AA8" s="35">
        <v>178580</v>
      </c>
      <c r="AB8" s="35">
        <v>182120</v>
      </c>
      <c r="AC8" s="35">
        <v>181830</v>
      </c>
      <c r="AD8" s="35">
        <v>186240</v>
      </c>
      <c r="AE8" s="35">
        <v>191520</v>
      </c>
      <c r="AF8" s="35">
        <v>195100</v>
      </c>
      <c r="AG8" s="35">
        <v>194020</v>
      </c>
      <c r="AH8" s="35">
        <v>198220</v>
      </c>
      <c r="AI8" s="35">
        <v>203160</v>
      </c>
      <c r="AJ8" s="35">
        <v>205670</v>
      </c>
      <c r="AK8" s="35">
        <v>206030</v>
      </c>
      <c r="AL8" s="35">
        <v>212470</v>
      </c>
      <c r="AM8" s="35">
        <v>218730</v>
      </c>
      <c r="AN8" s="35">
        <v>223080</v>
      </c>
      <c r="AO8" s="35">
        <v>224650</v>
      </c>
      <c r="AP8" s="78">
        <v>230910</v>
      </c>
      <c r="AQ8" s="78">
        <v>236420</v>
      </c>
      <c r="AR8" s="78">
        <v>237120</v>
      </c>
      <c r="AS8" s="7">
        <v>233520</v>
      </c>
      <c r="AT8" s="7">
        <v>233520</v>
      </c>
      <c r="AU8" s="7">
        <v>233240</v>
      </c>
      <c r="AV8" s="7">
        <v>230750</v>
      </c>
    </row>
    <row r="9" spans="1:54" x14ac:dyDescent="0.2">
      <c r="A9" s="51">
        <v>6</v>
      </c>
      <c r="B9" s="6" t="s">
        <v>489</v>
      </c>
      <c r="C9" s="35">
        <v>133740</v>
      </c>
      <c r="D9" s="35">
        <v>129190</v>
      </c>
      <c r="E9" s="35">
        <v>124450</v>
      </c>
      <c r="F9" s="35">
        <v>119890</v>
      </c>
      <c r="G9" s="35">
        <v>119320</v>
      </c>
      <c r="H9" s="35">
        <v>117180</v>
      </c>
      <c r="I9" s="35">
        <v>114230</v>
      </c>
      <c r="J9" s="35">
        <v>114900</v>
      </c>
      <c r="K9" s="35">
        <v>119740</v>
      </c>
      <c r="L9" s="35">
        <v>123850</v>
      </c>
      <c r="M9" s="35">
        <v>126750</v>
      </c>
      <c r="N9" s="35">
        <v>132030</v>
      </c>
      <c r="O9" s="35">
        <v>140460</v>
      </c>
      <c r="P9" s="35">
        <v>142490</v>
      </c>
      <c r="Q9" s="35">
        <v>142490</v>
      </c>
      <c r="R9" s="35">
        <v>146330</v>
      </c>
      <c r="S9" s="35">
        <v>151350</v>
      </c>
      <c r="T9" s="35">
        <v>150670</v>
      </c>
      <c r="U9" s="35">
        <v>149040</v>
      </c>
      <c r="V9" s="35">
        <v>151870</v>
      </c>
      <c r="W9" s="35">
        <v>153130</v>
      </c>
      <c r="X9" s="35">
        <v>153970</v>
      </c>
      <c r="Y9" s="35">
        <v>154820</v>
      </c>
      <c r="Z9" s="35">
        <v>160330</v>
      </c>
      <c r="AA9" s="35">
        <v>168900</v>
      </c>
      <c r="AB9" s="35">
        <v>172180</v>
      </c>
      <c r="AC9" s="35">
        <v>172250</v>
      </c>
      <c r="AD9" s="35">
        <v>177660</v>
      </c>
      <c r="AE9" s="35">
        <v>184170</v>
      </c>
      <c r="AF9" s="35">
        <v>185820</v>
      </c>
      <c r="AG9" s="35">
        <v>184000</v>
      </c>
      <c r="AH9" s="35">
        <v>187890</v>
      </c>
      <c r="AI9" s="35">
        <v>193550</v>
      </c>
      <c r="AJ9" s="35">
        <v>193140</v>
      </c>
      <c r="AK9" s="35">
        <v>191710</v>
      </c>
      <c r="AL9" s="35">
        <v>196210</v>
      </c>
      <c r="AM9" s="35">
        <v>201280</v>
      </c>
      <c r="AN9" s="35">
        <v>201930</v>
      </c>
      <c r="AO9" s="35">
        <v>201540</v>
      </c>
      <c r="AP9" s="78">
        <v>205300</v>
      </c>
      <c r="AQ9" s="78">
        <v>208540</v>
      </c>
      <c r="AR9" s="78">
        <v>205100</v>
      </c>
      <c r="AS9" s="7">
        <v>199730</v>
      </c>
      <c r="AT9" s="7">
        <v>198140</v>
      </c>
      <c r="AU9" s="7">
        <v>196820</v>
      </c>
      <c r="AV9" s="7">
        <v>191930</v>
      </c>
    </row>
    <row r="10" spans="1:54" x14ac:dyDescent="0.2">
      <c r="A10" s="51">
        <v>7</v>
      </c>
      <c r="B10" s="6" t="s">
        <v>492</v>
      </c>
      <c r="C10" s="35">
        <v>59750</v>
      </c>
      <c r="D10" s="35">
        <v>57540</v>
      </c>
      <c r="E10" s="35">
        <v>55400</v>
      </c>
      <c r="F10" s="35">
        <v>52690</v>
      </c>
      <c r="G10" s="35">
        <v>51640</v>
      </c>
      <c r="H10" s="35">
        <v>50080</v>
      </c>
      <c r="I10" s="35">
        <v>48950</v>
      </c>
      <c r="J10" s="35">
        <v>49310</v>
      </c>
      <c r="K10" s="35">
        <v>51550</v>
      </c>
      <c r="L10" s="35">
        <v>53090</v>
      </c>
      <c r="M10" s="35">
        <v>54540</v>
      </c>
      <c r="N10" s="35">
        <v>57090</v>
      </c>
      <c r="O10" s="35">
        <v>60610</v>
      </c>
      <c r="P10" s="35">
        <v>60850</v>
      </c>
      <c r="Q10" s="35">
        <v>60800</v>
      </c>
      <c r="R10" s="35">
        <v>62500</v>
      </c>
      <c r="S10" s="35">
        <v>64400</v>
      </c>
      <c r="T10" s="35">
        <v>63160</v>
      </c>
      <c r="U10" s="35">
        <v>62500</v>
      </c>
      <c r="V10" s="35">
        <v>64100</v>
      </c>
      <c r="W10" s="35">
        <v>64560</v>
      </c>
      <c r="X10" s="35">
        <v>64760</v>
      </c>
      <c r="Y10" s="35">
        <v>65670</v>
      </c>
      <c r="Z10" s="35">
        <v>68920</v>
      </c>
      <c r="AA10" s="35">
        <v>73350</v>
      </c>
      <c r="AB10" s="35">
        <v>74610</v>
      </c>
      <c r="AC10" s="35">
        <v>74900</v>
      </c>
      <c r="AD10" s="35">
        <v>77590</v>
      </c>
      <c r="AE10" s="35">
        <v>80610</v>
      </c>
      <c r="AF10" s="35">
        <v>80540</v>
      </c>
      <c r="AG10" s="35">
        <v>79530</v>
      </c>
      <c r="AH10" s="35">
        <v>80920</v>
      </c>
      <c r="AI10" s="35">
        <v>82980</v>
      </c>
      <c r="AJ10" s="35">
        <v>81570</v>
      </c>
      <c r="AK10" s="35">
        <v>80330</v>
      </c>
      <c r="AL10" s="35">
        <v>81390</v>
      </c>
      <c r="AM10" s="35">
        <v>82830</v>
      </c>
      <c r="AN10" s="35">
        <v>81150</v>
      </c>
      <c r="AO10" s="35">
        <v>79690</v>
      </c>
      <c r="AP10" s="78">
        <v>80080</v>
      </c>
      <c r="AQ10" s="78">
        <v>80690</v>
      </c>
      <c r="AR10" s="78">
        <v>78530</v>
      </c>
      <c r="AS10" s="7">
        <v>76500</v>
      </c>
      <c r="AT10" s="7">
        <v>75700</v>
      </c>
      <c r="AU10" s="7">
        <v>75130</v>
      </c>
      <c r="AV10" s="7">
        <v>72770</v>
      </c>
    </row>
    <row r="11" spans="1:54" x14ac:dyDescent="0.2">
      <c r="A11" s="51">
        <v>8</v>
      </c>
      <c r="B11" s="4" t="s">
        <v>497</v>
      </c>
      <c r="C11" s="35">
        <v>73990</v>
      </c>
      <c r="D11" s="35">
        <v>71650</v>
      </c>
      <c r="E11" s="35">
        <v>69050</v>
      </c>
      <c r="F11" s="35">
        <v>67200</v>
      </c>
      <c r="G11" s="35">
        <v>67680</v>
      </c>
      <c r="H11" s="35">
        <v>67100</v>
      </c>
      <c r="I11" s="35">
        <v>65280</v>
      </c>
      <c r="J11" s="35">
        <v>65590</v>
      </c>
      <c r="K11" s="35">
        <v>68180</v>
      </c>
      <c r="L11" s="35">
        <v>70760</v>
      </c>
      <c r="M11" s="35">
        <v>72220</v>
      </c>
      <c r="N11" s="35">
        <v>74940</v>
      </c>
      <c r="O11" s="35">
        <v>79850</v>
      </c>
      <c r="P11" s="35">
        <v>81640</v>
      </c>
      <c r="Q11" s="35">
        <v>81690</v>
      </c>
      <c r="R11" s="35">
        <v>83840</v>
      </c>
      <c r="S11" s="35">
        <v>86950</v>
      </c>
      <c r="T11" s="35">
        <v>87510</v>
      </c>
      <c r="U11" s="35">
        <v>86540</v>
      </c>
      <c r="V11" s="35">
        <v>87770</v>
      </c>
      <c r="W11" s="35">
        <v>88580</v>
      </c>
      <c r="X11" s="35">
        <v>89210</v>
      </c>
      <c r="Y11" s="35">
        <v>89160</v>
      </c>
      <c r="Z11" s="35">
        <v>91410</v>
      </c>
      <c r="AA11" s="35">
        <v>95530</v>
      </c>
      <c r="AB11" s="35">
        <v>97540</v>
      </c>
      <c r="AC11" s="35">
        <v>97310</v>
      </c>
      <c r="AD11" s="35">
        <v>100030</v>
      </c>
      <c r="AE11" s="35">
        <v>103560</v>
      </c>
      <c r="AF11" s="35">
        <v>105270</v>
      </c>
      <c r="AG11" s="35">
        <v>104460</v>
      </c>
      <c r="AH11" s="35">
        <v>106970</v>
      </c>
      <c r="AI11" s="35">
        <v>110560</v>
      </c>
      <c r="AJ11" s="35">
        <v>111560</v>
      </c>
      <c r="AK11" s="35">
        <v>111370</v>
      </c>
      <c r="AL11" s="35">
        <v>114810</v>
      </c>
      <c r="AM11" s="35">
        <v>118450</v>
      </c>
      <c r="AN11" s="35">
        <v>120780</v>
      </c>
      <c r="AO11" s="35">
        <v>121840</v>
      </c>
      <c r="AP11" s="78">
        <v>125210</v>
      </c>
      <c r="AQ11" s="78">
        <v>127860</v>
      </c>
      <c r="AR11" s="78">
        <v>126560</v>
      </c>
      <c r="AS11" s="7">
        <v>123230</v>
      </c>
      <c r="AT11" s="7">
        <v>122380</v>
      </c>
      <c r="AU11" s="7">
        <v>121640</v>
      </c>
      <c r="AV11" s="7">
        <v>119100</v>
      </c>
    </row>
    <row r="12" spans="1:54" x14ac:dyDescent="0.2">
      <c r="A12" s="51">
        <v>9</v>
      </c>
      <c r="B12" s="6" t="s">
        <v>491</v>
      </c>
      <c r="C12" s="35">
        <v>14250</v>
      </c>
      <c r="D12" s="35">
        <v>13730</v>
      </c>
      <c r="E12" s="35">
        <v>13400</v>
      </c>
      <c r="F12" s="35">
        <v>13250</v>
      </c>
      <c r="G12" s="35">
        <v>13320</v>
      </c>
      <c r="H12" s="35">
        <v>13150</v>
      </c>
      <c r="I12" s="35">
        <v>12930</v>
      </c>
      <c r="J12" s="35">
        <v>12950</v>
      </c>
      <c r="K12" s="35">
        <v>13430</v>
      </c>
      <c r="L12" s="35">
        <v>13840</v>
      </c>
      <c r="M12" s="35">
        <v>14130</v>
      </c>
      <c r="N12" s="35">
        <v>14630</v>
      </c>
      <c r="O12" s="35">
        <v>15400</v>
      </c>
      <c r="P12" s="35">
        <v>15460</v>
      </c>
      <c r="Q12" s="35">
        <v>15430</v>
      </c>
      <c r="R12" s="35">
        <v>15670</v>
      </c>
      <c r="S12" s="35">
        <v>16000</v>
      </c>
      <c r="T12" s="35">
        <v>15800</v>
      </c>
      <c r="U12" s="35">
        <v>15500</v>
      </c>
      <c r="V12" s="35">
        <v>15750</v>
      </c>
      <c r="W12" s="35">
        <v>15780</v>
      </c>
      <c r="X12" s="35">
        <v>15800</v>
      </c>
      <c r="Y12" s="35">
        <v>15860</v>
      </c>
      <c r="Z12" s="35">
        <v>16340</v>
      </c>
      <c r="AA12" s="35">
        <v>17070</v>
      </c>
      <c r="AB12" s="35">
        <v>17270</v>
      </c>
      <c r="AC12" s="35">
        <v>17320</v>
      </c>
      <c r="AD12" s="35">
        <v>17810</v>
      </c>
      <c r="AE12" s="35">
        <v>18540</v>
      </c>
      <c r="AF12" s="35">
        <v>18550</v>
      </c>
      <c r="AG12" s="35">
        <v>18160</v>
      </c>
      <c r="AH12" s="35">
        <v>18390</v>
      </c>
      <c r="AI12" s="35">
        <v>18950</v>
      </c>
      <c r="AJ12" s="35">
        <v>18680</v>
      </c>
      <c r="AK12" s="35">
        <v>18260</v>
      </c>
      <c r="AL12" s="35">
        <v>18390</v>
      </c>
      <c r="AM12" s="35">
        <v>18620</v>
      </c>
      <c r="AN12" s="35">
        <v>18250</v>
      </c>
      <c r="AO12" s="35">
        <v>17790</v>
      </c>
      <c r="AP12" s="78">
        <v>17740</v>
      </c>
      <c r="AQ12" s="78">
        <v>17810</v>
      </c>
      <c r="AR12" s="78">
        <v>17220</v>
      </c>
      <c r="AS12" s="7">
        <v>16700</v>
      </c>
      <c r="AT12" s="7">
        <v>16460</v>
      </c>
      <c r="AU12" s="7">
        <v>16360</v>
      </c>
      <c r="AV12" s="7">
        <v>15860</v>
      </c>
    </row>
    <row r="13" spans="1:54" x14ac:dyDescent="0.2">
      <c r="A13" s="51">
        <v>10</v>
      </c>
      <c r="B13" s="6" t="s">
        <v>493</v>
      </c>
      <c r="C13" s="35">
        <v>59740</v>
      </c>
      <c r="D13" s="35">
        <v>57910</v>
      </c>
      <c r="E13" s="35">
        <v>55650</v>
      </c>
      <c r="F13" s="35">
        <v>53950</v>
      </c>
      <c r="G13" s="35">
        <v>54370</v>
      </c>
      <c r="H13" s="35">
        <v>53950</v>
      </c>
      <c r="I13" s="35">
        <v>52350</v>
      </c>
      <c r="J13" s="35">
        <v>52640</v>
      </c>
      <c r="K13" s="35">
        <v>54760</v>
      </c>
      <c r="L13" s="35">
        <v>56920</v>
      </c>
      <c r="M13" s="35">
        <v>58090</v>
      </c>
      <c r="N13" s="35">
        <v>60310</v>
      </c>
      <c r="O13" s="35">
        <v>64450</v>
      </c>
      <c r="P13" s="35">
        <v>66180</v>
      </c>
      <c r="Q13" s="35">
        <v>66260</v>
      </c>
      <c r="R13" s="35">
        <v>68160</v>
      </c>
      <c r="S13" s="35">
        <v>70950</v>
      </c>
      <c r="T13" s="35">
        <v>71710</v>
      </c>
      <c r="U13" s="35">
        <v>71050</v>
      </c>
      <c r="V13" s="35">
        <v>72020</v>
      </c>
      <c r="W13" s="35">
        <v>72790</v>
      </c>
      <c r="X13" s="35">
        <v>73410</v>
      </c>
      <c r="Y13" s="35">
        <v>73290</v>
      </c>
      <c r="Z13" s="35">
        <v>75070</v>
      </c>
      <c r="AA13" s="35">
        <v>78460</v>
      </c>
      <c r="AB13" s="35">
        <v>80270</v>
      </c>
      <c r="AC13" s="35">
        <v>79990</v>
      </c>
      <c r="AD13" s="35">
        <v>82220</v>
      </c>
      <c r="AE13" s="35">
        <v>85020</v>
      </c>
      <c r="AF13" s="35">
        <v>86720</v>
      </c>
      <c r="AG13" s="35">
        <v>86300</v>
      </c>
      <c r="AH13" s="35">
        <v>88580</v>
      </c>
      <c r="AI13" s="35">
        <v>91610</v>
      </c>
      <c r="AJ13" s="35">
        <v>92880</v>
      </c>
      <c r="AK13" s="35">
        <v>93110</v>
      </c>
      <c r="AL13" s="35">
        <v>96420</v>
      </c>
      <c r="AM13" s="35">
        <v>99830</v>
      </c>
      <c r="AN13" s="35">
        <v>102520</v>
      </c>
      <c r="AO13" s="35">
        <v>104060</v>
      </c>
      <c r="AP13" s="78">
        <v>107480</v>
      </c>
      <c r="AQ13" s="78">
        <v>110050</v>
      </c>
      <c r="AR13" s="78">
        <v>109340</v>
      </c>
      <c r="AS13" s="7">
        <v>106530</v>
      </c>
      <c r="AT13" s="7">
        <v>105930</v>
      </c>
      <c r="AU13" s="7">
        <v>105290</v>
      </c>
      <c r="AV13" s="7">
        <v>103250</v>
      </c>
    </row>
    <row r="14" spans="1:54" x14ac:dyDescent="0.2">
      <c r="A14" s="51">
        <v>11</v>
      </c>
      <c r="B14" s="6" t="s">
        <v>490</v>
      </c>
      <c r="C14" s="35">
        <v>217180</v>
      </c>
      <c r="D14" s="35">
        <v>212890</v>
      </c>
      <c r="E14" s="35">
        <v>207590</v>
      </c>
      <c r="F14" s="35">
        <v>200330</v>
      </c>
      <c r="G14" s="35">
        <v>197760</v>
      </c>
      <c r="H14" s="35">
        <v>195060</v>
      </c>
      <c r="I14" s="35">
        <v>191120</v>
      </c>
      <c r="J14" s="35">
        <v>189300</v>
      </c>
      <c r="K14" s="35">
        <v>191020</v>
      </c>
      <c r="L14" s="35">
        <v>193970</v>
      </c>
      <c r="M14" s="35">
        <v>195600</v>
      </c>
      <c r="N14" s="35">
        <v>198360</v>
      </c>
      <c r="O14" s="35">
        <v>203910</v>
      </c>
      <c r="P14" s="35">
        <v>206460</v>
      </c>
      <c r="Q14" s="35">
        <v>207640</v>
      </c>
      <c r="R14" s="35">
        <v>210340</v>
      </c>
      <c r="S14" s="35">
        <v>214040</v>
      </c>
      <c r="T14" s="35">
        <v>214650</v>
      </c>
      <c r="U14" s="35">
        <v>213880</v>
      </c>
      <c r="V14" s="35">
        <v>215500</v>
      </c>
      <c r="W14" s="35">
        <v>215830</v>
      </c>
      <c r="X14" s="35">
        <v>216920</v>
      </c>
      <c r="Y14" s="35">
        <v>217050</v>
      </c>
      <c r="Z14" s="35">
        <v>220330</v>
      </c>
      <c r="AA14" s="35">
        <v>226510</v>
      </c>
      <c r="AB14" s="35">
        <v>230070</v>
      </c>
      <c r="AC14" s="35">
        <v>230740</v>
      </c>
      <c r="AD14" s="35">
        <v>235450</v>
      </c>
      <c r="AE14" s="35">
        <v>241190</v>
      </c>
      <c r="AF14" s="35">
        <v>244060</v>
      </c>
      <c r="AG14" s="35">
        <v>242850</v>
      </c>
      <c r="AH14" s="35">
        <v>245840</v>
      </c>
      <c r="AI14" s="35">
        <v>248430</v>
      </c>
      <c r="AJ14" s="35">
        <v>249290</v>
      </c>
      <c r="AK14" s="35">
        <v>248350</v>
      </c>
      <c r="AL14" s="35">
        <v>252520</v>
      </c>
      <c r="AM14" s="35">
        <v>257190</v>
      </c>
      <c r="AN14" s="35">
        <v>258090</v>
      </c>
      <c r="AO14" s="35">
        <v>256680</v>
      </c>
      <c r="AP14" s="78">
        <v>259250</v>
      </c>
      <c r="AQ14" s="78">
        <v>263040</v>
      </c>
      <c r="AR14" s="78">
        <v>262820</v>
      </c>
      <c r="AS14" s="7">
        <v>259620</v>
      </c>
      <c r="AT14" s="7">
        <v>258690</v>
      </c>
      <c r="AU14" s="7">
        <v>258590</v>
      </c>
      <c r="AV14" s="7">
        <v>255730</v>
      </c>
    </row>
    <row r="15" spans="1:54" x14ac:dyDescent="0.2">
      <c r="A15" s="51">
        <v>12</v>
      </c>
      <c r="B15" s="2" t="s">
        <v>494</v>
      </c>
      <c r="C15" s="35">
        <v>106310</v>
      </c>
      <c r="D15" s="35">
        <v>103760</v>
      </c>
      <c r="E15" s="35">
        <v>100910</v>
      </c>
      <c r="F15" s="35">
        <v>96310</v>
      </c>
      <c r="G15" s="35">
        <v>94050</v>
      </c>
      <c r="H15" s="35">
        <v>91790</v>
      </c>
      <c r="I15" s="35">
        <v>89510</v>
      </c>
      <c r="J15" s="35">
        <v>88280</v>
      </c>
      <c r="K15" s="35">
        <v>88870</v>
      </c>
      <c r="L15" s="35">
        <v>89910</v>
      </c>
      <c r="M15" s="35">
        <v>90430</v>
      </c>
      <c r="N15" s="35">
        <v>91350</v>
      </c>
      <c r="O15" s="35">
        <v>93370</v>
      </c>
      <c r="P15" s="35">
        <v>93700</v>
      </c>
      <c r="Q15" s="35">
        <v>94020</v>
      </c>
      <c r="R15" s="35">
        <v>95000</v>
      </c>
      <c r="S15" s="35">
        <v>96280</v>
      </c>
      <c r="T15" s="35">
        <v>95470</v>
      </c>
      <c r="U15" s="35">
        <v>94700</v>
      </c>
      <c r="V15" s="35">
        <v>95350</v>
      </c>
      <c r="W15" s="35">
        <v>95040</v>
      </c>
      <c r="X15" s="35">
        <v>95110</v>
      </c>
      <c r="Y15" s="35">
        <v>95670</v>
      </c>
      <c r="Z15" s="35">
        <v>97370</v>
      </c>
      <c r="AA15" s="35">
        <v>100460</v>
      </c>
      <c r="AB15" s="35">
        <v>101830</v>
      </c>
      <c r="AC15" s="35">
        <v>102340</v>
      </c>
      <c r="AD15" s="35">
        <v>104270</v>
      </c>
      <c r="AE15" s="35">
        <v>106750</v>
      </c>
      <c r="AF15" s="35">
        <v>107560</v>
      </c>
      <c r="AG15" s="35">
        <v>107090</v>
      </c>
      <c r="AH15" s="35">
        <v>107880</v>
      </c>
      <c r="AI15" s="35">
        <v>108310</v>
      </c>
      <c r="AJ15" s="35">
        <v>108070</v>
      </c>
      <c r="AK15" s="35">
        <v>107150</v>
      </c>
      <c r="AL15" s="35">
        <v>108040</v>
      </c>
      <c r="AM15" s="35">
        <v>109480</v>
      </c>
      <c r="AN15" s="35">
        <v>108930</v>
      </c>
      <c r="AO15" s="35">
        <v>107830</v>
      </c>
      <c r="AP15" s="78">
        <v>107660</v>
      </c>
      <c r="AQ15" s="78">
        <v>108400</v>
      </c>
      <c r="AR15" s="78">
        <v>107120</v>
      </c>
      <c r="AS15" s="7">
        <v>105220</v>
      </c>
      <c r="AT15" s="7">
        <v>104040</v>
      </c>
      <c r="AU15" s="7">
        <v>103710</v>
      </c>
      <c r="AV15" s="7">
        <v>101810</v>
      </c>
    </row>
    <row r="16" spans="1:54" x14ac:dyDescent="0.2">
      <c r="A16" s="51">
        <v>13</v>
      </c>
      <c r="B16" s="4" t="s">
        <v>498</v>
      </c>
      <c r="C16" s="35">
        <v>110880</v>
      </c>
      <c r="D16" s="35">
        <v>109130</v>
      </c>
      <c r="E16" s="35">
        <v>106680</v>
      </c>
      <c r="F16" s="35">
        <v>104020</v>
      </c>
      <c r="G16" s="35">
        <v>103720</v>
      </c>
      <c r="H16" s="35">
        <v>103270</v>
      </c>
      <c r="I16" s="35">
        <v>101610</v>
      </c>
      <c r="J16" s="35">
        <v>101020</v>
      </c>
      <c r="K16" s="35">
        <v>102150</v>
      </c>
      <c r="L16" s="35">
        <v>104050</v>
      </c>
      <c r="M16" s="35">
        <v>105170</v>
      </c>
      <c r="N16" s="35">
        <v>107020</v>
      </c>
      <c r="O16" s="35">
        <v>110550</v>
      </c>
      <c r="P16" s="35">
        <v>112750</v>
      </c>
      <c r="Q16" s="35">
        <v>113620</v>
      </c>
      <c r="R16" s="35">
        <v>115340</v>
      </c>
      <c r="S16" s="35">
        <v>117760</v>
      </c>
      <c r="T16" s="35">
        <v>119180</v>
      </c>
      <c r="U16" s="35">
        <v>119180</v>
      </c>
      <c r="V16" s="35">
        <v>120150</v>
      </c>
      <c r="W16" s="35">
        <v>120790</v>
      </c>
      <c r="X16" s="35">
        <v>121820</v>
      </c>
      <c r="Y16" s="35">
        <v>121380</v>
      </c>
      <c r="Z16" s="35">
        <v>122970</v>
      </c>
      <c r="AA16" s="35">
        <v>126020</v>
      </c>
      <c r="AB16" s="35">
        <v>128210</v>
      </c>
      <c r="AC16" s="35">
        <v>128360</v>
      </c>
      <c r="AD16" s="35">
        <v>131130</v>
      </c>
      <c r="AE16" s="35">
        <v>134430</v>
      </c>
      <c r="AF16" s="35">
        <v>136500</v>
      </c>
      <c r="AG16" s="35">
        <v>135750</v>
      </c>
      <c r="AH16" s="35">
        <v>137950</v>
      </c>
      <c r="AI16" s="35">
        <v>140120</v>
      </c>
      <c r="AJ16" s="35">
        <v>141220</v>
      </c>
      <c r="AK16" s="35">
        <v>141190</v>
      </c>
      <c r="AL16" s="35">
        <v>144470</v>
      </c>
      <c r="AM16" s="35">
        <v>147710</v>
      </c>
      <c r="AN16" s="35">
        <v>149160</v>
      </c>
      <c r="AO16" s="35">
        <v>148840</v>
      </c>
      <c r="AP16" s="78">
        <v>151580</v>
      </c>
      <c r="AQ16" s="78">
        <v>154640</v>
      </c>
      <c r="AR16" s="78">
        <v>155690</v>
      </c>
      <c r="AS16" s="7">
        <v>154390</v>
      </c>
      <c r="AT16" s="7">
        <v>154600</v>
      </c>
      <c r="AU16" s="7">
        <v>154830</v>
      </c>
      <c r="AV16" s="7">
        <v>153860</v>
      </c>
    </row>
    <row r="17" spans="1:48" x14ac:dyDescent="0.2">
      <c r="A17" s="51">
        <v>14</v>
      </c>
      <c r="B17" s="2" t="s">
        <v>495</v>
      </c>
      <c r="C17" s="35">
        <v>24010</v>
      </c>
      <c r="D17" s="35">
        <v>23520</v>
      </c>
      <c r="E17" s="35">
        <v>23120</v>
      </c>
      <c r="F17" s="35">
        <v>22770</v>
      </c>
      <c r="G17" s="35">
        <v>22730</v>
      </c>
      <c r="H17" s="35">
        <v>22610</v>
      </c>
      <c r="I17" s="35">
        <v>22260</v>
      </c>
      <c r="J17" s="35">
        <v>22100</v>
      </c>
      <c r="K17" s="35">
        <v>22300</v>
      </c>
      <c r="L17" s="35">
        <v>22560</v>
      </c>
      <c r="M17" s="35">
        <v>22700</v>
      </c>
      <c r="N17" s="35">
        <v>23170</v>
      </c>
      <c r="O17" s="35">
        <v>23730</v>
      </c>
      <c r="P17" s="35">
        <v>23970</v>
      </c>
      <c r="Q17" s="35">
        <v>24140</v>
      </c>
      <c r="R17" s="35">
        <v>24380</v>
      </c>
      <c r="S17" s="35">
        <v>24630</v>
      </c>
      <c r="T17" s="35">
        <v>24630</v>
      </c>
      <c r="U17" s="35">
        <v>24530</v>
      </c>
      <c r="V17" s="35">
        <v>24680</v>
      </c>
      <c r="W17" s="35">
        <v>24640</v>
      </c>
      <c r="X17" s="35">
        <v>24730</v>
      </c>
      <c r="Y17" s="35">
        <v>24760</v>
      </c>
      <c r="Z17" s="35">
        <v>25090</v>
      </c>
      <c r="AA17" s="35">
        <v>25900</v>
      </c>
      <c r="AB17" s="35">
        <v>26370</v>
      </c>
      <c r="AC17" s="35">
        <v>26520</v>
      </c>
      <c r="AD17" s="35">
        <v>27110</v>
      </c>
      <c r="AE17" s="35">
        <v>27920</v>
      </c>
      <c r="AF17" s="35">
        <v>28110</v>
      </c>
      <c r="AG17" s="35">
        <v>28030</v>
      </c>
      <c r="AH17" s="35">
        <v>28310</v>
      </c>
      <c r="AI17" s="35">
        <v>28560</v>
      </c>
      <c r="AJ17" s="35">
        <v>28430</v>
      </c>
      <c r="AK17" s="35">
        <v>28270</v>
      </c>
      <c r="AL17" s="35">
        <v>28420</v>
      </c>
      <c r="AM17" s="35">
        <v>28810</v>
      </c>
      <c r="AN17" s="35">
        <v>28610</v>
      </c>
      <c r="AO17" s="35">
        <v>28250</v>
      </c>
      <c r="AP17" s="78">
        <v>28160</v>
      </c>
      <c r="AQ17" s="78">
        <v>28270</v>
      </c>
      <c r="AR17" s="78">
        <v>27920</v>
      </c>
      <c r="AS17" s="7">
        <v>27400</v>
      </c>
      <c r="AT17" s="7">
        <v>27000</v>
      </c>
      <c r="AU17" s="7">
        <v>26870</v>
      </c>
      <c r="AV17" s="7">
        <v>26350</v>
      </c>
    </row>
    <row r="18" spans="1:48" x14ac:dyDescent="0.2">
      <c r="A18" s="51">
        <v>15</v>
      </c>
      <c r="B18" s="2" t="s">
        <v>496</v>
      </c>
      <c r="C18" s="35">
        <v>86870</v>
      </c>
      <c r="D18" s="35">
        <v>85610</v>
      </c>
      <c r="E18" s="35">
        <v>83550</v>
      </c>
      <c r="F18" s="35">
        <v>81250</v>
      </c>
      <c r="G18" s="35">
        <v>80990</v>
      </c>
      <c r="H18" s="35">
        <v>80650</v>
      </c>
      <c r="I18" s="35">
        <v>79350</v>
      </c>
      <c r="J18" s="35">
        <v>78920</v>
      </c>
      <c r="K18" s="35">
        <v>79850</v>
      </c>
      <c r="L18" s="35">
        <v>81490</v>
      </c>
      <c r="M18" s="35">
        <v>82470</v>
      </c>
      <c r="N18" s="35">
        <v>83850</v>
      </c>
      <c r="O18" s="35">
        <v>86820</v>
      </c>
      <c r="P18" s="35">
        <v>88780</v>
      </c>
      <c r="Q18" s="35">
        <v>89470</v>
      </c>
      <c r="R18" s="35">
        <v>90970</v>
      </c>
      <c r="S18" s="35">
        <v>93130</v>
      </c>
      <c r="T18" s="35">
        <v>94550</v>
      </c>
      <c r="U18" s="35">
        <v>94650</v>
      </c>
      <c r="V18" s="35">
        <v>95470</v>
      </c>
      <c r="W18" s="35">
        <v>96150</v>
      </c>
      <c r="X18" s="35">
        <v>97080</v>
      </c>
      <c r="Y18" s="35">
        <v>96620</v>
      </c>
      <c r="Z18" s="35">
        <v>97880</v>
      </c>
      <c r="AA18" s="35">
        <v>100120</v>
      </c>
      <c r="AB18" s="35">
        <v>101850</v>
      </c>
      <c r="AC18" s="35">
        <v>101840</v>
      </c>
      <c r="AD18" s="35">
        <v>104020</v>
      </c>
      <c r="AE18" s="35">
        <v>106500</v>
      </c>
      <c r="AF18" s="35">
        <v>108390</v>
      </c>
      <c r="AG18" s="35">
        <v>107720</v>
      </c>
      <c r="AH18" s="35">
        <v>109640</v>
      </c>
      <c r="AI18" s="35">
        <v>111550</v>
      </c>
      <c r="AJ18" s="35">
        <v>112780</v>
      </c>
      <c r="AK18" s="35">
        <v>112920</v>
      </c>
      <c r="AL18" s="35">
        <v>116050</v>
      </c>
      <c r="AM18" s="35">
        <v>118900</v>
      </c>
      <c r="AN18" s="35">
        <v>120550</v>
      </c>
      <c r="AO18" s="35">
        <v>120590</v>
      </c>
      <c r="AP18" s="78">
        <v>123430</v>
      </c>
      <c r="AQ18" s="78">
        <v>126370</v>
      </c>
      <c r="AR18" s="78">
        <v>127770</v>
      </c>
      <c r="AS18" s="7">
        <v>126990</v>
      </c>
      <c r="AT18" s="7">
        <v>127600</v>
      </c>
      <c r="AU18" s="7">
        <v>127960</v>
      </c>
      <c r="AV18" s="7">
        <v>127500</v>
      </c>
    </row>
    <row r="19" spans="1:48" x14ac:dyDescent="0.2">
      <c r="A19" s="51"/>
      <c r="B19" s="6"/>
      <c r="C19" s="6"/>
      <c r="D19" s="6"/>
      <c r="E19" s="6"/>
      <c r="F19" s="6"/>
      <c r="G19" s="6"/>
      <c r="H19" s="6"/>
      <c r="I19" s="6"/>
      <c r="J19" s="6"/>
      <c r="K19" s="6"/>
      <c r="L19" s="6"/>
      <c r="M19" s="6"/>
      <c r="N19" s="6"/>
      <c r="O19" s="6"/>
      <c r="P19" s="6"/>
      <c r="Q19" s="6"/>
      <c r="R19" s="6"/>
      <c r="S19" s="6"/>
      <c r="T19" s="6"/>
      <c r="U19" s="6"/>
      <c r="V19" s="6"/>
      <c r="W19" s="6"/>
      <c r="X19" s="6"/>
      <c r="Y19" s="6"/>
      <c r="Z19" s="6"/>
    </row>
    <row r="20" spans="1:48" x14ac:dyDescent="0.2">
      <c r="A20" s="51"/>
      <c r="B20" s="63"/>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2"/>
      <c r="AJ20" s="62"/>
      <c r="AK20" s="62"/>
      <c r="AL20" s="62"/>
      <c r="AP20" s="62"/>
      <c r="AS20" s="2"/>
    </row>
    <row r="21" spans="1:48" x14ac:dyDescent="0.2">
      <c r="A21" s="51"/>
      <c r="B21" s="6"/>
      <c r="C21" s="62"/>
      <c r="D21" s="62"/>
      <c r="E21" s="67"/>
      <c r="F21" s="62" t="str">
        <f>CONCATENATE("Aandeel bijstandsontvangers naar migratieachtergrond, ",F1)</f>
        <v>Aandeel bijstandsontvangers naar migratieachtergrond, juni 2018</v>
      </c>
      <c r="G21" s="62"/>
      <c r="H21" s="62"/>
      <c r="I21" s="62"/>
      <c r="J21" s="62"/>
      <c r="K21" s="62"/>
      <c r="L21" s="62"/>
      <c r="M21" s="62"/>
      <c r="N21" s="68"/>
      <c r="O21" s="62"/>
      <c r="P21" s="62"/>
      <c r="Q21" s="62" t="str">
        <f>CONCATENATE("Aandeel bijstandsontvangers naar geslacht, ",F1)</f>
        <v>Aandeel bijstandsontvangers naar geslacht, juni 2018</v>
      </c>
      <c r="R21" s="62"/>
      <c r="S21" s="62"/>
      <c r="T21" s="62"/>
      <c r="U21" s="62"/>
      <c r="V21" s="62"/>
      <c r="W21" s="62"/>
      <c r="X21" s="62"/>
      <c r="Y21" s="62"/>
      <c r="Z21" s="62"/>
      <c r="AA21" s="62"/>
      <c r="AB21" s="62"/>
      <c r="AC21" s="62"/>
      <c r="AD21" s="62"/>
      <c r="AE21" s="62"/>
      <c r="AF21" s="62"/>
      <c r="AG21" s="62"/>
      <c r="AH21" s="62"/>
      <c r="AI21" s="62"/>
      <c r="AJ21" s="62"/>
      <c r="AK21" s="62"/>
      <c r="AL21" s="62"/>
      <c r="AP21" s="62"/>
      <c r="AS21" s="2"/>
    </row>
    <row r="22" spans="1:48" ht="15.75" customHeight="1" x14ac:dyDescent="0.2">
      <c r="B22" s="2" t="s">
        <v>662</v>
      </c>
      <c r="C22" s="68">
        <f>HLOOKUP($F$1,$C$3:$BB$18,3,FALSE)</f>
        <v>174580</v>
      </c>
      <c r="D22" s="60"/>
      <c r="E22" s="2" t="s">
        <v>662</v>
      </c>
      <c r="F22" s="60">
        <f>C22/$C$25</f>
        <v>0.38999218139171227</v>
      </c>
      <c r="G22" s="60"/>
      <c r="H22" s="60"/>
      <c r="I22" s="60"/>
      <c r="J22" s="60"/>
      <c r="K22" s="60"/>
      <c r="L22" s="60"/>
      <c r="M22" s="69" t="s">
        <v>499</v>
      </c>
      <c r="N22" s="68">
        <f>HLOOKUP($F$1,$C$3:$BB$18,7,FALSE)</f>
        <v>191930</v>
      </c>
      <c r="O22" s="60"/>
      <c r="P22" s="69" t="s">
        <v>538</v>
      </c>
      <c r="Q22" s="60">
        <f>N22/$N$24</f>
        <v>0.42875013961800512</v>
      </c>
      <c r="R22" s="60"/>
      <c r="S22" s="60"/>
      <c r="T22" s="60"/>
      <c r="U22" s="60"/>
      <c r="V22" s="60"/>
      <c r="W22" s="60"/>
      <c r="X22" s="60"/>
      <c r="Y22" s="60"/>
      <c r="Z22" s="60"/>
      <c r="AA22" s="60"/>
      <c r="AB22" s="60"/>
      <c r="AC22" s="60"/>
      <c r="AD22" s="60"/>
      <c r="AE22" s="60"/>
      <c r="AF22" s="60"/>
      <c r="AG22" s="60"/>
      <c r="AH22" s="60"/>
      <c r="AI22" s="60"/>
      <c r="AJ22" s="60"/>
      <c r="AK22" s="60"/>
      <c r="AL22" s="60"/>
      <c r="AS22" s="2"/>
    </row>
    <row r="23" spans="1:48" x14ac:dyDescent="0.2">
      <c r="B23" s="2" t="s">
        <v>664</v>
      </c>
      <c r="C23" s="68">
        <f>HLOOKUP($F$1,$C$3:$BB$18,5,FALSE)</f>
        <v>42210</v>
      </c>
      <c r="D23" s="60"/>
      <c r="E23" s="2" t="s">
        <v>664</v>
      </c>
      <c r="F23" s="60">
        <f>C23/$C$25</f>
        <v>9.4292415949960906E-2</v>
      </c>
      <c r="G23" s="60"/>
      <c r="H23" s="60"/>
      <c r="I23" s="60"/>
      <c r="J23" s="60"/>
      <c r="K23" s="60"/>
      <c r="L23" s="60"/>
      <c r="M23" s="69" t="s">
        <v>500</v>
      </c>
      <c r="N23" s="68">
        <f>HLOOKUP($F$1,$C$3:$BB$18,12,FALSE)</f>
        <v>255730</v>
      </c>
      <c r="O23" s="60"/>
      <c r="P23" s="69" t="s">
        <v>539</v>
      </c>
      <c r="Q23" s="60">
        <f>N23/$N$24</f>
        <v>0.57127219926281692</v>
      </c>
      <c r="R23" s="60"/>
      <c r="S23" s="60"/>
      <c r="T23" s="60"/>
      <c r="U23" s="60"/>
      <c r="V23" s="60"/>
      <c r="W23" s="60"/>
      <c r="X23" s="60"/>
      <c r="Y23" s="60"/>
      <c r="Z23" s="60"/>
      <c r="AA23" s="60"/>
      <c r="AB23" s="60"/>
      <c r="AC23" s="60"/>
      <c r="AD23" s="60"/>
      <c r="AE23" s="60"/>
      <c r="AF23" s="60"/>
      <c r="AG23" s="60"/>
      <c r="AH23" s="60"/>
      <c r="AI23" s="60"/>
      <c r="AJ23" s="60"/>
      <c r="AK23" s="60"/>
      <c r="AL23" s="60"/>
      <c r="AS23" s="2"/>
    </row>
    <row r="24" spans="1:48" x14ac:dyDescent="0.2">
      <c r="B24" s="2" t="s">
        <v>665</v>
      </c>
      <c r="C24" s="68">
        <f>HLOOKUP($F$1,$C$3:$BB$18,6,FALSE)</f>
        <v>230750</v>
      </c>
      <c r="D24" s="60"/>
      <c r="E24" s="2" t="s">
        <v>665</v>
      </c>
      <c r="F24" s="60">
        <f>C24/$C$25</f>
        <v>0.51546967496928409</v>
      </c>
      <c r="G24" s="60"/>
      <c r="H24" s="60"/>
      <c r="I24" s="60"/>
      <c r="J24" s="60"/>
      <c r="K24" s="60"/>
      <c r="L24" s="60"/>
      <c r="M24" s="69" t="s">
        <v>537</v>
      </c>
      <c r="N24" s="68">
        <f>HLOOKUP($F$1,$C$3:$BB$18,2,FALSE)</f>
        <v>447650</v>
      </c>
      <c r="O24" s="60"/>
      <c r="P24" s="69" t="s">
        <v>537</v>
      </c>
      <c r="Q24" s="60">
        <f>N24/$N$24</f>
        <v>1</v>
      </c>
      <c r="R24" s="60"/>
      <c r="S24" s="60"/>
      <c r="T24" s="60"/>
      <c r="U24" s="60"/>
      <c r="V24" s="60"/>
      <c r="W24" s="60"/>
      <c r="X24" s="60"/>
      <c r="Y24" s="60"/>
      <c r="Z24" s="60"/>
      <c r="AA24" s="60"/>
      <c r="AB24" s="60"/>
      <c r="AC24" s="60"/>
      <c r="AD24" s="60"/>
      <c r="AE24" s="60"/>
      <c r="AF24" s="60"/>
      <c r="AG24" s="60"/>
      <c r="AH24" s="60"/>
      <c r="AI24" s="60"/>
      <c r="AJ24" s="60"/>
      <c r="AK24" s="60"/>
      <c r="AL24" s="60"/>
      <c r="AS24" s="2"/>
    </row>
    <row r="25" spans="1:48" x14ac:dyDescent="0.2">
      <c r="B25" s="6" t="s">
        <v>537</v>
      </c>
      <c r="C25" s="68">
        <f>HLOOKUP($F$1,$C$3:$BB$18,2,FALSE)</f>
        <v>447650</v>
      </c>
      <c r="E25" s="6" t="s">
        <v>537</v>
      </c>
      <c r="F25" s="60">
        <f>C25/$C$25</f>
        <v>1</v>
      </c>
      <c r="G25" s="6"/>
      <c r="H25" s="6"/>
      <c r="I25" s="6"/>
      <c r="J25" s="6"/>
      <c r="K25" s="6"/>
      <c r="L25" s="6"/>
      <c r="M25" s="6"/>
      <c r="N25" s="6"/>
      <c r="O25" s="6"/>
      <c r="P25" s="6"/>
      <c r="Q25" s="6"/>
      <c r="R25" s="6"/>
      <c r="S25" s="6"/>
      <c r="T25" s="6"/>
      <c r="U25" s="6"/>
      <c r="V25" s="6"/>
      <c r="W25" s="6"/>
      <c r="X25" s="6"/>
      <c r="Y25" s="6"/>
      <c r="Z25" s="6"/>
      <c r="AS25" s="6"/>
    </row>
    <row r="26" spans="1:48" x14ac:dyDescent="0.2">
      <c r="B26" s="6"/>
      <c r="C26" s="68"/>
      <c r="E26" s="6"/>
      <c r="F26" s="60"/>
      <c r="G26" s="6"/>
      <c r="H26" s="6"/>
      <c r="I26" s="6"/>
      <c r="J26" s="6"/>
      <c r="K26" s="6"/>
      <c r="L26" s="6"/>
      <c r="M26" s="6"/>
      <c r="N26" s="6"/>
      <c r="O26" s="6"/>
      <c r="P26" s="6"/>
      <c r="Q26" s="6"/>
      <c r="R26" s="6"/>
      <c r="S26" s="6"/>
      <c r="T26" s="6"/>
      <c r="U26" s="6"/>
      <c r="V26" s="6"/>
      <c r="W26" s="6"/>
      <c r="X26" s="6"/>
      <c r="Y26" s="6"/>
      <c r="Z26" s="6"/>
      <c r="AS26" s="6"/>
    </row>
    <row r="27" spans="1:48" x14ac:dyDescent="0.2">
      <c r="B27" s="6"/>
      <c r="C27" s="68">
        <f>MAX(C22:C24)</f>
        <v>230750</v>
      </c>
      <c r="E27" s="6"/>
      <c r="F27" s="60"/>
      <c r="G27" s="6"/>
      <c r="H27" s="6"/>
      <c r="I27" s="6"/>
      <c r="J27" s="6"/>
      <c r="K27" s="6"/>
      <c r="L27" s="6"/>
      <c r="M27" s="6"/>
      <c r="N27" s="6"/>
      <c r="O27" s="6"/>
      <c r="P27" s="6"/>
      <c r="Q27" s="6"/>
      <c r="R27" s="6"/>
      <c r="S27" s="6"/>
      <c r="T27" s="6"/>
      <c r="U27" s="6"/>
      <c r="V27" s="6"/>
      <c r="W27" s="6"/>
      <c r="X27" s="6"/>
      <c r="Y27" s="6"/>
      <c r="Z27" s="6"/>
      <c r="AS27" s="4"/>
    </row>
    <row r="28" spans="1:48" x14ac:dyDescent="0.2">
      <c r="B28" s="6"/>
      <c r="C28" s="6"/>
      <c r="D28" s="6"/>
      <c r="E28" s="6"/>
      <c r="F28" s="6"/>
      <c r="G28" s="6"/>
      <c r="H28" s="6"/>
      <c r="I28" s="6"/>
      <c r="J28" s="6"/>
      <c r="K28" s="6"/>
      <c r="L28" s="6"/>
      <c r="M28" s="6"/>
      <c r="N28" s="6"/>
      <c r="O28" s="6"/>
      <c r="P28" s="6"/>
      <c r="Q28" s="6"/>
      <c r="R28" s="6"/>
      <c r="S28" s="6"/>
      <c r="T28" s="6"/>
      <c r="U28" s="6"/>
      <c r="V28" s="6"/>
      <c r="W28" s="6"/>
      <c r="X28" s="6"/>
      <c r="Y28" s="6"/>
      <c r="Z28" s="6"/>
      <c r="AS28" s="6"/>
    </row>
    <row r="29" spans="1:48" x14ac:dyDescent="0.2">
      <c r="B29" s="4"/>
      <c r="C29" s="4"/>
      <c r="D29" s="4"/>
      <c r="E29" s="4"/>
      <c r="F29" s="4"/>
      <c r="G29" s="4"/>
      <c r="H29" s="4"/>
      <c r="I29" s="4"/>
      <c r="J29" s="4"/>
      <c r="K29" s="4"/>
      <c r="L29" s="4"/>
      <c r="M29" s="4"/>
      <c r="N29" s="4"/>
      <c r="O29" s="4"/>
      <c r="P29" s="4"/>
      <c r="Q29" s="4"/>
      <c r="R29" s="4"/>
      <c r="S29" s="4"/>
      <c r="T29" s="4"/>
      <c r="U29" s="4"/>
      <c r="V29" s="4"/>
      <c r="W29" s="4"/>
      <c r="X29" s="4"/>
      <c r="Y29" s="4"/>
      <c r="Z29" s="4"/>
      <c r="AS29" s="6"/>
    </row>
    <row r="30" spans="1:48" x14ac:dyDescent="0.2">
      <c r="B30" s="6"/>
      <c r="C30" s="6"/>
      <c r="D30" s="6"/>
      <c r="E30" s="6"/>
      <c r="F30" s="6"/>
      <c r="G30" s="6"/>
      <c r="H30" s="6"/>
      <c r="I30" s="6"/>
      <c r="J30" s="6"/>
      <c r="K30" s="6"/>
      <c r="L30" s="6"/>
      <c r="M30" s="6"/>
      <c r="N30" s="6"/>
      <c r="O30" s="6"/>
      <c r="P30" s="6"/>
      <c r="Q30" s="6"/>
      <c r="R30" s="6"/>
      <c r="S30" s="6"/>
      <c r="T30" s="6"/>
      <c r="U30" s="6"/>
      <c r="V30" s="6"/>
      <c r="W30" s="6"/>
      <c r="X30" s="6"/>
      <c r="Y30" s="6"/>
      <c r="Z30" s="6"/>
      <c r="AS30" s="6"/>
    </row>
    <row r="31" spans="1:48" x14ac:dyDescent="0.2">
      <c r="B31" s="6"/>
      <c r="C31" s="6"/>
      <c r="D31" s="6"/>
      <c r="E31" s="6"/>
      <c r="F31" s="6"/>
      <c r="G31" s="6"/>
      <c r="H31" s="6"/>
      <c r="I31" s="6"/>
      <c r="J31" s="6"/>
      <c r="K31" s="6"/>
      <c r="L31" s="6"/>
      <c r="M31" s="6"/>
      <c r="N31" s="6"/>
      <c r="O31" s="6"/>
      <c r="P31" s="6"/>
      <c r="Q31" s="6"/>
      <c r="R31" s="6"/>
      <c r="S31" s="6"/>
      <c r="T31" s="6"/>
      <c r="U31" s="6"/>
      <c r="V31" s="6"/>
      <c r="W31" s="6"/>
      <c r="X31" s="6"/>
      <c r="Y31" s="6"/>
      <c r="Z31" s="6"/>
      <c r="AS31" s="2"/>
    </row>
    <row r="32" spans="1:48" x14ac:dyDescent="0.2">
      <c r="B32" s="6"/>
      <c r="C32" s="6"/>
      <c r="D32" s="6"/>
      <c r="E32" s="6"/>
      <c r="F32" s="6"/>
      <c r="G32" s="6"/>
      <c r="H32" s="6"/>
      <c r="I32" s="6"/>
      <c r="J32" s="6"/>
      <c r="K32" s="6"/>
      <c r="L32" s="6"/>
      <c r="M32" s="6"/>
      <c r="N32" s="6"/>
      <c r="O32" s="6"/>
      <c r="P32" s="6"/>
      <c r="Q32" s="6"/>
      <c r="R32" s="6"/>
      <c r="S32" s="6"/>
      <c r="T32" s="6"/>
      <c r="U32" s="6"/>
      <c r="V32" s="6"/>
      <c r="W32" s="6"/>
      <c r="X32" s="6"/>
      <c r="Y32" s="6"/>
      <c r="Z32" s="6"/>
      <c r="AS32" s="4"/>
    </row>
    <row r="33" spans="2:45" x14ac:dyDescent="0.2">
      <c r="B33" s="2"/>
      <c r="C33" s="2"/>
      <c r="D33" s="2"/>
      <c r="E33" s="2"/>
      <c r="F33" s="2"/>
      <c r="G33" s="2"/>
      <c r="H33" s="2"/>
      <c r="I33" s="2"/>
      <c r="J33" s="2"/>
      <c r="K33" s="2"/>
      <c r="L33" s="2"/>
      <c r="M33" s="2"/>
      <c r="N33" s="2"/>
      <c r="O33" s="2"/>
      <c r="P33" s="2"/>
      <c r="Q33" s="2"/>
      <c r="R33" s="2"/>
      <c r="S33" s="2"/>
      <c r="T33" s="2"/>
      <c r="U33" s="2"/>
      <c r="V33" s="2"/>
      <c r="W33" s="2"/>
      <c r="X33" s="2"/>
      <c r="Y33" s="2"/>
      <c r="Z33" s="2"/>
      <c r="AS33" s="2"/>
    </row>
    <row r="34" spans="2:45" x14ac:dyDescent="0.2">
      <c r="B34" s="4"/>
      <c r="C34" s="4"/>
      <c r="D34" s="4"/>
      <c r="E34" s="4"/>
      <c r="F34" s="4"/>
      <c r="G34" s="4"/>
      <c r="H34" s="4"/>
      <c r="I34" s="4"/>
      <c r="J34" s="4"/>
      <c r="K34" s="4"/>
      <c r="L34" s="4"/>
      <c r="M34" s="4"/>
      <c r="N34" s="4"/>
      <c r="O34" s="4"/>
      <c r="P34" s="4"/>
      <c r="Q34" s="4"/>
      <c r="R34" s="4"/>
      <c r="S34" s="4"/>
      <c r="T34" s="4"/>
      <c r="U34" s="4"/>
      <c r="V34" s="4"/>
      <c r="W34" s="4"/>
      <c r="X34" s="4"/>
      <c r="Y34" s="4"/>
      <c r="Z34" s="4"/>
      <c r="AS34" s="2"/>
    </row>
    <row r="35" spans="2:45" x14ac:dyDescent="0.2">
      <c r="B35" s="2"/>
      <c r="C35" s="2"/>
      <c r="D35" s="2"/>
      <c r="E35" s="2"/>
      <c r="F35" s="2"/>
      <c r="G35" s="2"/>
      <c r="H35" s="2"/>
      <c r="I35" s="2"/>
      <c r="J35" s="2"/>
      <c r="K35" s="2"/>
      <c r="L35" s="2"/>
      <c r="M35" s="2"/>
      <c r="N35" s="2"/>
      <c r="O35" s="2"/>
      <c r="P35" s="2"/>
      <c r="Q35" s="2"/>
      <c r="R35" s="2"/>
      <c r="S35" s="2"/>
      <c r="T35" s="2"/>
      <c r="U35" s="2"/>
      <c r="V35" s="2"/>
      <c r="W35" s="2"/>
      <c r="X35" s="2"/>
      <c r="Y35" s="2"/>
      <c r="Z35" s="2"/>
    </row>
    <row r="36" spans="2:45" x14ac:dyDescent="0.2">
      <c r="B36" s="2"/>
      <c r="C36" s="2"/>
      <c r="D36" s="2"/>
      <c r="E36" s="2"/>
      <c r="F36" s="2"/>
      <c r="G36" s="2"/>
      <c r="H36" s="2"/>
      <c r="I36" s="2"/>
      <c r="J36" s="2"/>
      <c r="K36" s="2"/>
      <c r="L36" s="2"/>
      <c r="M36" s="2"/>
      <c r="N36" s="2"/>
      <c r="O36" s="2"/>
      <c r="P36" s="2"/>
      <c r="Q36" s="2"/>
      <c r="R36" s="2"/>
      <c r="S36" s="2"/>
      <c r="T36" s="2"/>
      <c r="U36" s="2"/>
      <c r="V36" s="2"/>
      <c r="W36" s="2"/>
      <c r="X36" s="2"/>
      <c r="Y36" s="2"/>
      <c r="Z36" s="2"/>
    </row>
    <row r="37" spans="2:45" x14ac:dyDescent="0.2">
      <c r="B37" s="6"/>
      <c r="C37" s="6"/>
      <c r="D37" s="6"/>
      <c r="E37" s="6"/>
      <c r="F37" s="6"/>
      <c r="G37" s="6"/>
      <c r="H37" s="6"/>
      <c r="I37" s="6"/>
      <c r="J37" s="6"/>
      <c r="K37" s="6"/>
      <c r="L37" s="6"/>
      <c r="M37" s="6"/>
      <c r="N37" s="6"/>
      <c r="O37" s="6"/>
      <c r="P37" s="6"/>
      <c r="Q37" s="6"/>
      <c r="R37" s="6"/>
      <c r="S37" s="6"/>
      <c r="T37" s="6"/>
      <c r="U37" s="6"/>
      <c r="V37" s="6"/>
      <c r="W37" s="6"/>
      <c r="X37" s="6"/>
      <c r="Y37" s="6"/>
      <c r="Z37" s="6"/>
    </row>
    <row r="38" spans="2:45" x14ac:dyDescent="0.2">
      <c r="B38" s="6"/>
      <c r="C38" s="6"/>
      <c r="D38" s="6"/>
      <c r="E38" s="6"/>
      <c r="F38" s="6"/>
      <c r="G38" s="6"/>
      <c r="H38" s="6"/>
      <c r="I38" s="6"/>
      <c r="J38" s="6"/>
      <c r="K38" s="6"/>
      <c r="L38" s="6"/>
      <c r="M38" s="6"/>
      <c r="N38" s="6"/>
      <c r="O38" s="6"/>
      <c r="P38" s="6"/>
      <c r="Q38" s="6"/>
      <c r="R38" s="6"/>
      <c r="S38" s="6"/>
      <c r="T38" s="6"/>
      <c r="U38" s="6"/>
      <c r="V38" s="6"/>
      <c r="W38" s="6"/>
      <c r="X38" s="6"/>
      <c r="Y38" s="6"/>
      <c r="Z38" s="6"/>
    </row>
    <row r="39" spans="2:45" x14ac:dyDescent="0.2">
      <c r="B39" s="6"/>
      <c r="C39" s="6"/>
      <c r="D39" s="6"/>
      <c r="E39" s="6"/>
      <c r="F39" s="6"/>
      <c r="G39" s="6"/>
      <c r="H39" s="6"/>
      <c r="I39" s="6"/>
      <c r="J39" s="6"/>
      <c r="K39" s="6"/>
      <c r="L39" s="6"/>
      <c r="M39" s="6"/>
      <c r="N39" s="6"/>
      <c r="O39" s="6"/>
      <c r="P39" s="6"/>
      <c r="Q39" s="6"/>
      <c r="R39" s="6"/>
      <c r="S39" s="6"/>
      <c r="T39" s="6"/>
      <c r="U39" s="6"/>
      <c r="V39" s="6"/>
      <c r="W39" s="6"/>
      <c r="X39" s="6"/>
      <c r="Y39" s="6"/>
      <c r="Z39" s="6"/>
    </row>
    <row r="40" spans="2:45" x14ac:dyDescent="0.2">
      <c r="B40" s="6"/>
      <c r="C40" s="6"/>
      <c r="D40" s="6"/>
      <c r="E40" s="6"/>
      <c r="F40" s="6"/>
      <c r="G40" s="6"/>
      <c r="H40" s="6"/>
      <c r="I40" s="6"/>
      <c r="J40" s="6"/>
      <c r="K40" s="6"/>
      <c r="L40" s="6"/>
      <c r="M40" s="6"/>
      <c r="N40" s="6"/>
      <c r="O40" s="6"/>
      <c r="P40" s="6"/>
      <c r="Q40" s="6"/>
      <c r="R40" s="6"/>
      <c r="S40" s="6"/>
      <c r="T40" s="6"/>
      <c r="U40" s="6"/>
      <c r="V40" s="6"/>
      <c r="W40" s="6"/>
      <c r="X40" s="6"/>
      <c r="Y40" s="6"/>
      <c r="Z40" s="6"/>
    </row>
    <row r="41" spans="2:45" x14ac:dyDescent="0.2">
      <c r="B41" s="6"/>
      <c r="C41" s="6"/>
      <c r="D41" s="6"/>
      <c r="E41" s="6"/>
      <c r="F41" s="6"/>
      <c r="G41" s="6"/>
      <c r="H41" s="6"/>
      <c r="I41" s="6"/>
      <c r="J41" s="6"/>
      <c r="K41" s="6"/>
      <c r="L41" s="6"/>
      <c r="M41" s="6"/>
      <c r="N41" s="6"/>
      <c r="O41" s="6"/>
      <c r="P41" s="6"/>
      <c r="Q41" s="6"/>
      <c r="R41" s="6"/>
      <c r="S41" s="6"/>
      <c r="T41" s="6"/>
      <c r="U41" s="6"/>
      <c r="V41" s="6"/>
      <c r="W41" s="6"/>
      <c r="X41" s="6"/>
      <c r="Y41" s="6"/>
      <c r="Z41" s="6"/>
    </row>
    <row r="42" spans="2:45" x14ac:dyDescent="0.2">
      <c r="B42" s="6"/>
      <c r="C42" s="6"/>
      <c r="D42" s="6"/>
      <c r="E42" s="6"/>
      <c r="F42" s="6"/>
      <c r="G42" s="6"/>
      <c r="H42" s="6"/>
      <c r="I42" s="6"/>
      <c r="J42" s="6"/>
      <c r="K42" s="6"/>
      <c r="L42" s="6"/>
      <c r="M42" s="6"/>
      <c r="N42" s="6"/>
      <c r="O42" s="6"/>
      <c r="P42" s="6"/>
      <c r="Q42" s="6"/>
      <c r="R42" s="6"/>
      <c r="S42" s="6"/>
      <c r="T42" s="6"/>
      <c r="U42" s="6"/>
      <c r="V42" s="6"/>
      <c r="W42" s="6"/>
      <c r="X42" s="6"/>
      <c r="Y42" s="6"/>
      <c r="Z42" s="6"/>
    </row>
    <row r="43" spans="2:45" x14ac:dyDescent="0.2">
      <c r="B43" s="6"/>
      <c r="C43" s="6"/>
      <c r="D43" s="6"/>
      <c r="E43" s="6"/>
      <c r="F43" s="6"/>
      <c r="G43" s="6"/>
      <c r="H43" s="6"/>
      <c r="I43" s="6"/>
      <c r="J43" s="6"/>
      <c r="K43" s="6"/>
      <c r="L43" s="6"/>
      <c r="M43" s="6"/>
      <c r="N43" s="6"/>
      <c r="O43" s="6"/>
      <c r="P43" s="6"/>
      <c r="Q43" s="6"/>
      <c r="R43" s="6"/>
      <c r="S43" s="6"/>
      <c r="T43" s="6"/>
      <c r="U43" s="6"/>
      <c r="V43" s="6"/>
      <c r="W43" s="6"/>
      <c r="X43" s="6"/>
      <c r="Y43" s="6"/>
      <c r="Z43" s="6"/>
    </row>
    <row r="44" spans="2:45" x14ac:dyDescent="0.2">
      <c r="B44" s="6"/>
      <c r="C44" s="6"/>
      <c r="D44" s="6"/>
      <c r="E44" s="6"/>
      <c r="F44" s="6"/>
      <c r="G44" s="6"/>
      <c r="H44" s="6"/>
      <c r="I44" s="6"/>
      <c r="J44" s="6"/>
      <c r="K44" s="6"/>
      <c r="L44" s="6"/>
      <c r="M44" s="6"/>
      <c r="N44" s="6"/>
      <c r="O44" s="6"/>
      <c r="P44" s="6"/>
      <c r="Q44" s="6"/>
      <c r="R44" s="6"/>
      <c r="S44" s="6"/>
      <c r="T44" s="6"/>
      <c r="U44" s="6"/>
      <c r="V44" s="6"/>
      <c r="W44" s="6"/>
      <c r="X44" s="6"/>
      <c r="Y44" s="6"/>
      <c r="Z44" s="6"/>
    </row>
    <row r="45" spans="2:45" x14ac:dyDescent="0.2">
      <c r="B45" s="6"/>
      <c r="C45" s="6"/>
      <c r="D45" s="6"/>
      <c r="E45" s="6"/>
      <c r="F45" s="6"/>
      <c r="G45" s="6"/>
      <c r="H45" s="6"/>
      <c r="I45" s="6"/>
      <c r="J45" s="6"/>
      <c r="K45" s="6"/>
      <c r="L45" s="6"/>
      <c r="M45" s="6"/>
      <c r="N45" s="6"/>
      <c r="O45" s="6"/>
      <c r="P45" s="6"/>
      <c r="Q45" s="6"/>
      <c r="R45" s="6"/>
      <c r="S45" s="6"/>
      <c r="T45" s="6"/>
      <c r="U45" s="6"/>
      <c r="V45" s="6"/>
      <c r="W45" s="6"/>
      <c r="X45" s="6"/>
      <c r="Y45" s="6"/>
      <c r="Z45" s="6"/>
    </row>
    <row r="46" spans="2:45" x14ac:dyDescent="0.2">
      <c r="B46" s="6"/>
      <c r="C46" s="6"/>
      <c r="D46" s="6"/>
      <c r="E46" s="6"/>
      <c r="F46" s="6"/>
      <c r="G46" s="6"/>
      <c r="H46" s="6"/>
      <c r="I46" s="6"/>
      <c r="J46" s="6"/>
      <c r="K46" s="6"/>
      <c r="L46" s="6"/>
      <c r="M46" s="6"/>
      <c r="N46" s="6"/>
      <c r="O46" s="6"/>
      <c r="P46" s="6"/>
      <c r="Q46" s="6"/>
      <c r="R46" s="6"/>
      <c r="S46" s="6"/>
      <c r="T46" s="6"/>
      <c r="U46" s="6"/>
      <c r="V46" s="6"/>
      <c r="W46" s="6"/>
      <c r="X46" s="6"/>
      <c r="Y46" s="6"/>
      <c r="Z46" s="6"/>
    </row>
    <row r="47" spans="2:45" x14ac:dyDescent="0.2">
      <c r="B47" s="6"/>
      <c r="C47" s="6"/>
      <c r="D47" s="6"/>
      <c r="E47" s="6"/>
      <c r="F47" s="6"/>
      <c r="G47" s="6"/>
      <c r="H47" s="6"/>
      <c r="I47" s="6"/>
      <c r="J47" s="6"/>
      <c r="K47" s="6"/>
      <c r="L47" s="6"/>
      <c r="M47" s="6"/>
      <c r="N47" s="6"/>
      <c r="O47" s="6"/>
      <c r="P47" s="6"/>
      <c r="Q47" s="6"/>
      <c r="R47" s="6"/>
      <c r="S47" s="6"/>
      <c r="T47" s="6"/>
      <c r="U47" s="6"/>
      <c r="V47" s="6"/>
      <c r="W47" s="6"/>
      <c r="X47" s="6"/>
      <c r="Y47" s="6"/>
      <c r="Z47" s="6"/>
    </row>
    <row r="48" spans="2:45" x14ac:dyDescent="0.2">
      <c r="B48" s="6"/>
      <c r="C48" s="6"/>
      <c r="D48" s="6"/>
      <c r="E48" s="6"/>
      <c r="F48" s="6"/>
      <c r="G48" s="6"/>
      <c r="H48" s="6"/>
      <c r="I48" s="6"/>
      <c r="J48" s="6"/>
      <c r="K48" s="6"/>
      <c r="L48" s="6"/>
      <c r="M48" s="6"/>
      <c r="N48" s="6"/>
      <c r="O48" s="6"/>
      <c r="P48" s="6"/>
      <c r="Q48" s="6"/>
      <c r="R48" s="6"/>
      <c r="S48" s="6"/>
      <c r="T48" s="6"/>
      <c r="U48" s="6"/>
      <c r="V48" s="6"/>
      <c r="W48" s="6"/>
      <c r="X48" s="6"/>
      <c r="Y48" s="6"/>
      <c r="Z48" s="6"/>
    </row>
    <row r="49" spans="1:55" x14ac:dyDescent="0.2">
      <c r="B49" s="6"/>
      <c r="C49" s="6">
        <v>2007</v>
      </c>
      <c r="D49" s="6"/>
      <c r="E49" s="6"/>
      <c r="F49" s="6"/>
      <c r="G49" s="6">
        <v>2008</v>
      </c>
      <c r="H49" s="6"/>
      <c r="I49" s="6"/>
      <c r="J49" s="6"/>
      <c r="K49" s="6">
        <v>2009</v>
      </c>
      <c r="L49" s="6"/>
      <c r="M49" s="6"/>
      <c r="N49" s="6"/>
      <c r="O49" s="6">
        <v>2010</v>
      </c>
      <c r="P49" s="6"/>
      <c r="Q49" s="6"/>
      <c r="R49" s="6"/>
      <c r="S49" s="6">
        <v>2011</v>
      </c>
      <c r="T49" s="6"/>
      <c r="U49" s="6"/>
      <c r="V49" s="6"/>
      <c r="W49" s="6">
        <v>2012</v>
      </c>
      <c r="X49" s="6"/>
      <c r="Y49" s="6"/>
      <c r="Z49" s="6"/>
      <c r="AA49" s="6">
        <v>2013</v>
      </c>
      <c r="AB49" s="6"/>
      <c r="AC49" s="6"/>
      <c r="AD49" s="6"/>
      <c r="AE49" s="6">
        <v>2014</v>
      </c>
      <c r="AF49" s="6"/>
      <c r="AG49" s="6"/>
      <c r="AH49" s="6"/>
      <c r="AI49" s="6">
        <v>2015</v>
      </c>
      <c r="AJ49" s="6"/>
      <c r="AK49" s="6"/>
      <c r="AL49" s="6"/>
      <c r="AM49" s="6">
        <v>2016</v>
      </c>
      <c r="AN49" s="6"/>
      <c r="AO49" s="6"/>
      <c r="AP49" s="6"/>
      <c r="AQ49" s="6">
        <v>2017</v>
      </c>
      <c r="AR49" s="6"/>
      <c r="AS49" s="6"/>
      <c r="AT49" s="6"/>
      <c r="AU49" s="6">
        <v>2018</v>
      </c>
      <c r="AV49" s="6"/>
      <c r="AW49" s="6"/>
      <c r="AX49" s="6"/>
      <c r="AY49" s="6">
        <v>2019</v>
      </c>
      <c r="AZ49" s="6"/>
      <c r="BA49" s="6"/>
      <c r="BB49" s="6"/>
      <c r="BC49" s="6"/>
    </row>
    <row r="50" spans="1:55" x14ac:dyDescent="0.2">
      <c r="B50" s="63"/>
      <c r="C50" s="65" t="s">
        <v>395</v>
      </c>
      <c r="D50" s="65" t="s">
        <v>397</v>
      </c>
      <c r="E50" s="66" t="s">
        <v>398</v>
      </c>
      <c r="F50" s="66" t="s">
        <v>402</v>
      </c>
      <c r="G50" s="65" t="s">
        <v>395</v>
      </c>
      <c r="H50" s="65" t="s">
        <v>397</v>
      </c>
      <c r="I50" s="66" t="s">
        <v>398</v>
      </c>
      <c r="J50" s="66" t="s">
        <v>402</v>
      </c>
      <c r="K50" s="65" t="s">
        <v>395</v>
      </c>
      <c r="L50" s="65" t="s">
        <v>397</v>
      </c>
      <c r="M50" s="66" t="s">
        <v>398</v>
      </c>
      <c r="N50" s="66" t="s">
        <v>402</v>
      </c>
      <c r="O50" s="65" t="s">
        <v>395</v>
      </c>
      <c r="P50" s="65" t="s">
        <v>397</v>
      </c>
      <c r="Q50" s="66" t="s">
        <v>398</v>
      </c>
      <c r="R50" s="66" t="s">
        <v>402</v>
      </c>
      <c r="S50" s="65" t="s">
        <v>395</v>
      </c>
      <c r="T50" s="65" t="s">
        <v>397</v>
      </c>
      <c r="U50" s="66" t="s">
        <v>398</v>
      </c>
      <c r="V50" s="66" t="s">
        <v>402</v>
      </c>
      <c r="W50" s="65" t="s">
        <v>395</v>
      </c>
      <c r="X50" s="65" t="s">
        <v>397</v>
      </c>
      <c r="Y50" s="66" t="s">
        <v>398</v>
      </c>
      <c r="Z50" s="66" t="s">
        <v>402</v>
      </c>
      <c r="AA50" s="65" t="s">
        <v>395</v>
      </c>
      <c r="AB50" s="65" t="s">
        <v>397</v>
      </c>
      <c r="AC50" s="66" t="s">
        <v>398</v>
      </c>
      <c r="AD50" s="66" t="s">
        <v>402</v>
      </c>
      <c r="AE50" s="65" t="s">
        <v>395</v>
      </c>
      <c r="AF50" s="65" t="s">
        <v>397</v>
      </c>
      <c r="AG50" s="66" t="s">
        <v>398</v>
      </c>
      <c r="AH50" s="66" t="s">
        <v>402</v>
      </c>
      <c r="AI50" s="65" t="s">
        <v>395</v>
      </c>
      <c r="AJ50" s="65" t="s">
        <v>397</v>
      </c>
      <c r="AK50" s="66" t="s">
        <v>398</v>
      </c>
      <c r="AL50" s="66" t="s">
        <v>402</v>
      </c>
      <c r="AM50" s="65" t="s">
        <v>395</v>
      </c>
      <c r="AN50" s="65" t="s">
        <v>397</v>
      </c>
      <c r="AO50" s="66" t="s">
        <v>398</v>
      </c>
      <c r="AP50" s="66" t="s">
        <v>402</v>
      </c>
      <c r="AQ50" s="65" t="s">
        <v>395</v>
      </c>
      <c r="AR50" s="65" t="s">
        <v>397</v>
      </c>
      <c r="AS50" s="66" t="s">
        <v>398</v>
      </c>
      <c r="AT50" s="66" t="s">
        <v>402</v>
      </c>
      <c r="AU50" s="65" t="s">
        <v>395</v>
      </c>
      <c r="AV50" s="65" t="s">
        <v>397</v>
      </c>
      <c r="AW50" s="66" t="s">
        <v>398</v>
      </c>
      <c r="AX50" s="66" t="s">
        <v>402</v>
      </c>
      <c r="AY50" s="65" t="s">
        <v>395</v>
      </c>
      <c r="AZ50" s="65" t="s">
        <v>397</v>
      </c>
      <c r="BA50" s="66" t="s">
        <v>398</v>
      </c>
      <c r="BB50" s="66" t="s">
        <v>402</v>
      </c>
    </row>
    <row r="51" spans="1:55" x14ac:dyDescent="0.2">
      <c r="A51" s="28"/>
      <c r="B51" s="70" t="s">
        <v>666</v>
      </c>
      <c r="C51">
        <f>C10</f>
        <v>59750</v>
      </c>
      <c r="D51">
        <f t="shared" ref="D51:AH51" si="2">D10</f>
        <v>57540</v>
      </c>
      <c r="E51">
        <f t="shared" si="2"/>
        <v>55400</v>
      </c>
      <c r="F51">
        <f t="shared" si="2"/>
        <v>52690</v>
      </c>
      <c r="G51">
        <f t="shared" si="2"/>
        <v>51640</v>
      </c>
      <c r="H51">
        <f t="shared" si="2"/>
        <v>50080</v>
      </c>
      <c r="I51">
        <f t="shared" si="2"/>
        <v>48950</v>
      </c>
      <c r="J51">
        <f t="shared" si="2"/>
        <v>49310</v>
      </c>
      <c r="K51">
        <f t="shared" si="2"/>
        <v>51550</v>
      </c>
      <c r="L51">
        <f t="shared" si="2"/>
        <v>53090</v>
      </c>
      <c r="M51">
        <f t="shared" si="2"/>
        <v>54540</v>
      </c>
      <c r="N51">
        <f t="shared" si="2"/>
        <v>57090</v>
      </c>
      <c r="O51">
        <f t="shared" si="2"/>
        <v>60610</v>
      </c>
      <c r="P51">
        <f t="shared" si="2"/>
        <v>60850</v>
      </c>
      <c r="Q51">
        <f t="shared" si="2"/>
        <v>60800</v>
      </c>
      <c r="R51">
        <f t="shared" si="2"/>
        <v>62500</v>
      </c>
      <c r="S51">
        <f t="shared" si="2"/>
        <v>64400</v>
      </c>
      <c r="T51">
        <f t="shared" si="2"/>
        <v>63160</v>
      </c>
      <c r="U51">
        <f t="shared" si="2"/>
        <v>62500</v>
      </c>
      <c r="V51">
        <f t="shared" si="2"/>
        <v>64100</v>
      </c>
      <c r="W51">
        <f t="shared" si="2"/>
        <v>64560</v>
      </c>
      <c r="X51">
        <f t="shared" si="2"/>
        <v>64760</v>
      </c>
      <c r="Y51">
        <f t="shared" si="2"/>
        <v>65670</v>
      </c>
      <c r="Z51">
        <f t="shared" si="2"/>
        <v>68920</v>
      </c>
      <c r="AA51">
        <f t="shared" si="2"/>
        <v>73350</v>
      </c>
      <c r="AB51">
        <f t="shared" si="2"/>
        <v>74610</v>
      </c>
      <c r="AC51">
        <f t="shared" si="2"/>
        <v>74900</v>
      </c>
      <c r="AD51">
        <f t="shared" si="2"/>
        <v>77590</v>
      </c>
      <c r="AE51">
        <f t="shared" si="2"/>
        <v>80610</v>
      </c>
      <c r="AF51">
        <f t="shared" si="2"/>
        <v>80540</v>
      </c>
      <c r="AG51">
        <f t="shared" si="2"/>
        <v>79530</v>
      </c>
      <c r="AH51">
        <f t="shared" si="2"/>
        <v>80920</v>
      </c>
      <c r="AI51">
        <f t="shared" ref="AI51:BB51" si="3">AI10</f>
        <v>82980</v>
      </c>
      <c r="AJ51">
        <f t="shared" si="3"/>
        <v>81570</v>
      </c>
      <c r="AK51">
        <f t="shared" si="3"/>
        <v>80330</v>
      </c>
      <c r="AL51">
        <f t="shared" si="3"/>
        <v>81390</v>
      </c>
      <c r="AM51">
        <f t="shared" si="3"/>
        <v>82830</v>
      </c>
      <c r="AN51">
        <f t="shared" si="3"/>
        <v>81150</v>
      </c>
      <c r="AO51">
        <f t="shared" si="3"/>
        <v>79690</v>
      </c>
      <c r="AP51">
        <f t="shared" si="3"/>
        <v>80080</v>
      </c>
      <c r="AQ51">
        <f t="shared" si="3"/>
        <v>80690</v>
      </c>
      <c r="AR51">
        <f t="shared" si="3"/>
        <v>78530</v>
      </c>
      <c r="AS51">
        <f t="shared" si="3"/>
        <v>76500</v>
      </c>
      <c r="AT51">
        <f t="shared" si="3"/>
        <v>75700</v>
      </c>
      <c r="AU51">
        <f t="shared" si="3"/>
        <v>75130</v>
      </c>
      <c r="AV51">
        <f t="shared" si="3"/>
        <v>72770</v>
      </c>
      <c r="AW51">
        <f t="shared" si="3"/>
        <v>0</v>
      </c>
      <c r="AX51">
        <f t="shared" si="3"/>
        <v>0</v>
      </c>
      <c r="AY51">
        <f t="shared" si="3"/>
        <v>0</v>
      </c>
      <c r="AZ51">
        <f t="shared" si="3"/>
        <v>0</v>
      </c>
      <c r="BA51">
        <f t="shared" si="3"/>
        <v>0</v>
      </c>
      <c r="BB51">
        <f t="shared" si="3"/>
        <v>0</v>
      </c>
    </row>
    <row r="52" spans="1:55" x14ac:dyDescent="0.2">
      <c r="A52" s="28"/>
      <c r="B52" s="70" t="s">
        <v>668</v>
      </c>
      <c r="C52" s="6">
        <f t="shared" ref="C52:AH52" si="4">C12</f>
        <v>14250</v>
      </c>
      <c r="D52" s="6">
        <f t="shared" si="4"/>
        <v>13730</v>
      </c>
      <c r="E52" s="6">
        <f t="shared" si="4"/>
        <v>13400</v>
      </c>
      <c r="F52" s="6">
        <f t="shared" si="4"/>
        <v>13250</v>
      </c>
      <c r="G52" s="6">
        <f t="shared" si="4"/>
        <v>13320</v>
      </c>
      <c r="H52" s="6">
        <f t="shared" si="4"/>
        <v>13150</v>
      </c>
      <c r="I52" s="6">
        <f t="shared" si="4"/>
        <v>12930</v>
      </c>
      <c r="J52" s="6">
        <f t="shared" si="4"/>
        <v>12950</v>
      </c>
      <c r="K52" s="6">
        <f t="shared" si="4"/>
        <v>13430</v>
      </c>
      <c r="L52" s="6">
        <f t="shared" si="4"/>
        <v>13840</v>
      </c>
      <c r="M52" s="6">
        <f t="shared" si="4"/>
        <v>14130</v>
      </c>
      <c r="N52" s="6">
        <f t="shared" si="4"/>
        <v>14630</v>
      </c>
      <c r="O52" s="6">
        <f t="shared" si="4"/>
        <v>15400</v>
      </c>
      <c r="P52" s="6">
        <f t="shared" si="4"/>
        <v>15460</v>
      </c>
      <c r="Q52" s="6">
        <f t="shared" si="4"/>
        <v>15430</v>
      </c>
      <c r="R52" s="6">
        <f t="shared" si="4"/>
        <v>15670</v>
      </c>
      <c r="S52" s="6">
        <f t="shared" si="4"/>
        <v>16000</v>
      </c>
      <c r="T52" s="6">
        <f t="shared" si="4"/>
        <v>15800</v>
      </c>
      <c r="U52" s="6">
        <f t="shared" si="4"/>
        <v>15500</v>
      </c>
      <c r="V52" s="6">
        <f t="shared" si="4"/>
        <v>15750</v>
      </c>
      <c r="W52" s="6">
        <f t="shared" si="4"/>
        <v>15780</v>
      </c>
      <c r="X52" s="6">
        <f t="shared" si="4"/>
        <v>15800</v>
      </c>
      <c r="Y52" s="6">
        <f t="shared" si="4"/>
        <v>15860</v>
      </c>
      <c r="Z52" s="6">
        <f t="shared" si="4"/>
        <v>16340</v>
      </c>
      <c r="AA52" s="6">
        <f t="shared" si="4"/>
        <v>17070</v>
      </c>
      <c r="AB52" s="6">
        <f t="shared" si="4"/>
        <v>17270</v>
      </c>
      <c r="AC52" s="6">
        <f t="shared" si="4"/>
        <v>17320</v>
      </c>
      <c r="AD52" s="6">
        <f t="shared" si="4"/>
        <v>17810</v>
      </c>
      <c r="AE52" s="6">
        <f t="shared" si="4"/>
        <v>18540</v>
      </c>
      <c r="AF52" s="6">
        <f t="shared" si="4"/>
        <v>18550</v>
      </c>
      <c r="AG52" s="6">
        <f t="shared" si="4"/>
        <v>18160</v>
      </c>
      <c r="AH52" s="6">
        <f t="shared" si="4"/>
        <v>18390</v>
      </c>
      <c r="AI52" s="6">
        <f t="shared" ref="AI52:BB52" si="5">AI12</f>
        <v>18950</v>
      </c>
      <c r="AJ52" s="6">
        <f t="shared" si="5"/>
        <v>18680</v>
      </c>
      <c r="AK52" s="6">
        <f t="shared" si="5"/>
        <v>18260</v>
      </c>
      <c r="AL52" s="6">
        <f t="shared" si="5"/>
        <v>18390</v>
      </c>
      <c r="AM52" s="6">
        <f t="shared" si="5"/>
        <v>18620</v>
      </c>
      <c r="AN52" s="6">
        <f t="shared" si="5"/>
        <v>18250</v>
      </c>
      <c r="AO52" s="6">
        <f t="shared" si="5"/>
        <v>17790</v>
      </c>
      <c r="AP52" s="6">
        <f t="shared" si="5"/>
        <v>17740</v>
      </c>
      <c r="AQ52" s="6">
        <f t="shared" si="5"/>
        <v>17810</v>
      </c>
      <c r="AR52" s="6">
        <f t="shared" si="5"/>
        <v>17220</v>
      </c>
      <c r="AS52" s="6">
        <f t="shared" si="5"/>
        <v>16700</v>
      </c>
      <c r="AT52" s="6">
        <f t="shared" si="5"/>
        <v>16460</v>
      </c>
      <c r="AU52" s="6">
        <f t="shared" si="5"/>
        <v>16360</v>
      </c>
      <c r="AV52" s="6">
        <f t="shared" si="5"/>
        <v>15860</v>
      </c>
      <c r="AW52" s="6">
        <f t="shared" si="5"/>
        <v>0</v>
      </c>
      <c r="AX52" s="6">
        <f t="shared" si="5"/>
        <v>0</v>
      </c>
      <c r="AY52" s="6">
        <f t="shared" si="5"/>
        <v>0</v>
      </c>
      <c r="AZ52" s="6">
        <f t="shared" si="5"/>
        <v>0</v>
      </c>
      <c r="BA52" s="6">
        <f t="shared" si="5"/>
        <v>0</v>
      </c>
      <c r="BB52" s="6">
        <f t="shared" si="5"/>
        <v>0</v>
      </c>
    </row>
    <row r="53" spans="1:55" x14ac:dyDescent="0.2">
      <c r="A53" s="28"/>
      <c r="B53" s="70" t="s">
        <v>669</v>
      </c>
      <c r="C53" s="6">
        <f t="shared" ref="C53:AH53" si="6">C13</f>
        <v>59740</v>
      </c>
      <c r="D53" s="6">
        <f t="shared" si="6"/>
        <v>57910</v>
      </c>
      <c r="E53" s="6">
        <f t="shared" si="6"/>
        <v>55650</v>
      </c>
      <c r="F53" s="6">
        <f t="shared" si="6"/>
        <v>53950</v>
      </c>
      <c r="G53" s="6">
        <f t="shared" si="6"/>
        <v>54370</v>
      </c>
      <c r="H53" s="6">
        <f t="shared" si="6"/>
        <v>53950</v>
      </c>
      <c r="I53" s="6">
        <f t="shared" si="6"/>
        <v>52350</v>
      </c>
      <c r="J53" s="6">
        <f t="shared" si="6"/>
        <v>52640</v>
      </c>
      <c r="K53" s="6">
        <f t="shared" si="6"/>
        <v>54760</v>
      </c>
      <c r="L53" s="6">
        <f t="shared" si="6"/>
        <v>56920</v>
      </c>
      <c r="M53" s="6">
        <f t="shared" si="6"/>
        <v>58090</v>
      </c>
      <c r="N53" s="6">
        <f t="shared" si="6"/>
        <v>60310</v>
      </c>
      <c r="O53" s="6">
        <f t="shared" si="6"/>
        <v>64450</v>
      </c>
      <c r="P53" s="6">
        <f t="shared" si="6"/>
        <v>66180</v>
      </c>
      <c r="Q53" s="6">
        <f t="shared" si="6"/>
        <v>66260</v>
      </c>
      <c r="R53" s="6">
        <f t="shared" si="6"/>
        <v>68160</v>
      </c>
      <c r="S53" s="6">
        <f t="shared" si="6"/>
        <v>70950</v>
      </c>
      <c r="T53" s="6">
        <f t="shared" si="6"/>
        <v>71710</v>
      </c>
      <c r="U53" s="6">
        <f t="shared" si="6"/>
        <v>71050</v>
      </c>
      <c r="V53" s="6">
        <f t="shared" si="6"/>
        <v>72020</v>
      </c>
      <c r="W53" s="6">
        <f t="shared" si="6"/>
        <v>72790</v>
      </c>
      <c r="X53" s="6">
        <f t="shared" si="6"/>
        <v>73410</v>
      </c>
      <c r="Y53" s="6">
        <f t="shared" si="6"/>
        <v>73290</v>
      </c>
      <c r="Z53" s="6">
        <f t="shared" si="6"/>
        <v>75070</v>
      </c>
      <c r="AA53" s="6">
        <f t="shared" si="6"/>
        <v>78460</v>
      </c>
      <c r="AB53" s="6">
        <f t="shared" si="6"/>
        <v>80270</v>
      </c>
      <c r="AC53" s="6">
        <f t="shared" si="6"/>
        <v>79990</v>
      </c>
      <c r="AD53" s="6">
        <f t="shared" si="6"/>
        <v>82220</v>
      </c>
      <c r="AE53" s="6">
        <f t="shared" si="6"/>
        <v>85020</v>
      </c>
      <c r="AF53" s="6">
        <f t="shared" si="6"/>
        <v>86720</v>
      </c>
      <c r="AG53" s="6">
        <f t="shared" si="6"/>
        <v>86300</v>
      </c>
      <c r="AH53" s="6">
        <f t="shared" si="6"/>
        <v>88580</v>
      </c>
      <c r="AI53" s="6">
        <f t="shared" ref="AI53:BB53" si="7">AI13</f>
        <v>91610</v>
      </c>
      <c r="AJ53" s="6">
        <f t="shared" si="7"/>
        <v>92880</v>
      </c>
      <c r="AK53" s="6">
        <f t="shared" si="7"/>
        <v>93110</v>
      </c>
      <c r="AL53" s="6">
        <f t="shared" si="7"/>
        <v>96420</v>
      </c>
      <c r="AM53" s="6">
        <f t="shared" si="7"/>
        <v>99830</v>
      </c>
      <c r="AN53" s="6">
        <f t="shared" si="7"/>
        <v>102520</v>
      </c>
      <c r="AO53" s="6">
        <f t="shared" si="7"/>
        <v>104060</v>
      </c>
      <c r="AP53" s="6">
        <f t="shared" si="7"/>
        <v>107480</v>
      </c>
      <c r="AQ53" s="6">
        <f t="shared" si="7"/>
        <v>110050</v>
      </c>
      <c r="AR53" s="6">
        <f t="shared" si="7"/>
        <v>109340</v>
      </c>
      <c r="AS53" s="6">
        <f t="shared" si="7"/>
        <v>106530</v>
      </c>
      <c r="AT53" s="6">
        <f t="shared" si="7"/>
        <v>105930</v>
      </c>
      <c r="AU53" s="6">
        <f t="shared" si="7"/>
        <v>105290</v>
      </c>
      <c r="AV53" s="6">
        <f t="shared" si="7"/>
        <v>103250</v>
      </c>
      <c r="AW53" s="6">
        <f t="shared" si="7"/>
        <v>0</v>
      </c>
      <c r="AX53" s="6">
        <f t="shared" si="7"/>
        <v>0</v>
      </c>
      <c r="AY53" s="6">
        <f t="shared" si="7"/>
        <v>0</v>
      </c>
      <c r="AZ53" s="6">
        <f t="shared" si="7"/>
        <v>0</v>
      </c>
      <c r="BA53" s="6">
        <f t="shared" si="7"/>
        <v>0</v>
      </c>
      <c r="BB53" s="6">
        <f t="shared" si="7"/>
        <v>0</v>
      </c>
    </row>
    <row r="54" spans="1:55" x14ac:dyDescent="0.2">
      <c r="A54" s="28"/>
      <c r="B54" s="70" t="s">
        <v>667</v>
      </c>
      <c r="C54" s="6">
        <f t="shared" ref="C54:AH54" si="8">C15</f>
        <v>106310</v>
      </c>
      <c r="D54" s="6">
        <f t="shared" si="8"/>
        <v>103760</v>
      </c>
      <c r="E54" s="6">
        <f t="shared" si="8"/>
        <v>100910</v>
      </c>
      <c r="F54" s="6">
        <f t="shared" si="8"/>
        <v>96310</v>
      </c>
      <c r="G54" s="6">
        <f t="shared" si="8"/>
        <v>94050</v>
      </c>
      <c r="H54" s="6">
        <f t="shared" si="8"/>
        <v>91790</v>
      </c>
      <c r="I54" s="6">
        <f t="shared" si="8"/>
        <v>89510</v>
      </c>
      <c r="J54" s="6">
        <f t="shared" si="8"/>
        <v>88280</v>
      </c>
      <c r="K54" s="6">
        <f t="shared" si="8"/>
        <v>88870</v>
      </c>
      <c r="L54" s="6">
        <f t="shared" si="8"/>
        <v>89910</v>
      </c>
      <c r="M54" s="6">
        <f t="shared" si="8"/>
        <v>90430</v>
      </c>
      <c r="N54" s="6">
        <f t="shared" si="8"/>
        <v>91350</v>
      </c>
      <c r="O54" s="6">
        <f t="shared" si="8"/>
        <v>93370</v>
      </c>
      <c r="P54" s="6">
        <f t="shared" si="8"/>
        <v>93700</v>
      </c>
      <c r="Q54" s="6">
        <f t="shared" si="8"/>
        <v>94020</v>
      </c>
      <c r="R54" s="6">
        <f t="shared" si="8"/>
        <v>95000</v>
      </c>
      <c r="S54" s="6">
        <f t="shared" si="8"/>
        <v>96280</v>
      </c>
      <c r="T54" s="6">
        <f t="shared" si="8"/>
        <v>95470</v>
      </c>
      <c r="U54" s="6">
        <f t="shared" si="8"/>
        <v>94700</v>
      </c>
      <c r="V54" s="6">
        <f t="shared" si="8"/>
        <v>95350</v>
      </c>
      <c r="W54" s="6">
        <f t="shared" si="8"/>
        <v>95040</v>
      </c>
      <c r="X54" s="6">
        <f t="shared" si="8"/>
        <v>95110</v>
      </c>
      <c r="Y54" s="6">
        <f t="shared" si="8"/>
        <v>95670</v>
      </c>
      <c r="Z54" s="6">
        <f t="shared" si="8"/>
        <v>97370</v>
      </c>
      <c r="AA54" s="6">
        <f t="shared" si="8"/>
        <v>100460</v>
      </c>
      <c r="AB54" s="6">
        <f t="shared" si="8"/>
        <v>101830</v>
      </c>
      <c r="AC54" s="6">
        <f t="shared" si="8"/>
        <v>102340</v>
      </c>
      <c r="AD54" s="6">
        <f t="shared" si="8"/>
        <v>104270</v>
      </c>
      <c r="AE54" s="6">
        <f t="shared" si="8"/>
        <v>106750</v>
      </c>
      <c r="AF54" s="6">
        <f t="shared" si="8"/>
        <v>107560</v>
      </c>
      <c r="AG54" s="6">
        <f t="shared" si="8"/>
        <v>107090</v>
      </c>
      <c r="AH54" s="6">
        <f t="shared" si="8"/>
        <v>107880</v>
      </c>
      <c r="AI54" s="6">
        <f t="shared" ref="AI54:BB54" si="9">AI15</f>
        <v>108310</v>
      </c>
      <c r="AJ54" s="6">
        <f t="shared" si="9"/>
        <v>108070</v>
      </c>
      <c r="AK54" s="6">
        <f t="shared" si="9"/>
        <v>107150</v>
      </c>
      <c r="AL54" s="6">
        <f t="shared" si="9"/>
        <v>108040</v>
      </c>
      <c r="AM54" s="6">
        <f t="shared" si="9"/>
        <v>109480</v>
      </c>
      <c r="AN54" s="6">
        <f t="shared" si="9"/>
        <v>108930</v>
      </c>
      <c r="AO54" s="6">
        <f t="shared" si="9"/>
        <v>107830</v>
      </c>
      <c r="AP54" s="6">
        <f t="shared" si="9"/>
        <v>107660</v>
      </c>
      <c r="AQ54" s="6">
        <f t="shared" si="9"/>
        <v>108400</v>
      </c>
      <c r="AR54" s="6">
        <f t="shared" si="9"/>
        <v>107120</v>
      </c>
      <c r="AS54" s="6">
        <f t="shared" si="9"/>
        <v>105220</v>
      </c>
      <c r="AT54" s="6">
        <f t="shared" si="9"/>
        <v>104040</v>
      </c>
      <c r="AU54" s="6">
        <f t="shared" si="9"/>
        <v>103710</v>
      </c>
      <c r="AV54" s="6">
        <f t="shared" si="9"/>
        <v>101810</v>
      </c>
      <c r="AW54" s="6">
        <f t="shared" si="9"/>
        <v>0</v>
      </c>
      <c r="AX54" s="6">
        <f t="shared" si="9"/>
        <v>0</v>
      </c>
      <c r="AY54" s="6">
        <f t="shared" si="9"/>
        <v>0</v>
      </c>
      <c r="AZ54" s="6">
        <f t="shared" si="9"/>
        <v>0</v>
      </c>
      <c r="BA54" s="6">
        <f t="shared" si="9"/>
        <v>0</v>
      </c>
      <c r="BB54" s="6">
        <f t="shared" si="9"/>
        <v>0</v>
      </c>
    </row>
    <row r="55" spans="1:55" x14ac:dyDescent="0.2">
      <c r="A55" s="28"/>
      <c r="B55" s="70" t="s">
        <v>670</v>
      </c>
      <c r="C55" s="6">
        <f t="shared" ref="C55:AH55" si="10">C17</f>
        <v>24010</v>
      </c>
      <c r="D55" s="6">
        <f t="shared" si="10"/>
        <v>23520</v>
      </c>
      <c r="E55" s="6">
        <f t="shared" si="10"/>
        <v>23120</v>
      </c>
      <c r="F55" s="6">
        <f t="shared" si="10"/>
        <v>22770</v>
      </c>
      <c r="G55" s="6">
        <f t="shared" si="10"/>
        <v>22730</v>
      </c>
      <c r="H55" s="6">
        <f t="shared" si="10"/>
        <v>22610</v>
      </c>
      <c r="I55" s="6">
        <f t="shared" si="10"/>
        <v>22260</v>
      </c>
      <c r="J55" s="6">
        <f t="shared" si="10"/>
        <v>22100</v>
      </c>
      <c r="K55" s="6">
        <f t="shared" si="10"/>
        <v>22300</v>
      </c>
      <c r="L55" s="6">
        <f t="shared" si="10"/>
        <v>22560</v>
      </c>
      <c r="M55" s="6">
        <f t="shared" si="10"/>
        <v>22700</v>
      </c>
      <c r="N55" s="6">
        <f t="shared" si="10"/>
        <v>23170</v>
      </c>
      <c r="O55" s="6">
        <f t="shared" si="10"/>
        <v>23730</v>
      </c>
      <c r="P55" s="6">
        <f t="shared" si="10"/>
        <v>23970</v>
      </c>
      <c r="Q55" s="6">
        <f t="shared" si="10"/>
        <v>24140</v>
      </c>
      <c r="R55" s="6">
        <f t="shared" si="10"/>
        <v>24380</v>
      </c>
      <c r="S55" s="6">
        <f t="shared" si="10"/>
        <v>24630</v>
      </c>
      <c r="T55" s="6">
        <f t="shared" si="10"/>
        <v>24630</v>
      </c>
      <c r="U55" s="6">
        <f t="shared" si="10"/>
        <v>24530</v>
      </c>
      <c r="V55" s="6">
        <f t="shared" si="10"/>
        <v>24680</v>
      </c>
      <c r="W55" s="6">
        <f t="shared" si="10"/>
        <v>24640</v>
      </c>
      <c r="X55" s="6">
        <f t="shared" si="10"/>
        <v>24730</v>
      </c>
      <c r="Y55" s="6">
        <f t="shared" si="10"/>
        <v>24760</v>
      </c>
      <c r="Z55" s="6">
        <f t="shared" si="10"/>
        <v>25090</v>
      </c>
      <c r="AA55" s="6">
        <f t="shared" si="10"/>
        <v>25900</v>
      </c>
      <c r="AB55" s="6">
        <f t="shared" si="10"/>
        <v>26370</v>
      </c>
      <c r="AC55" s="6">
        <f t="shared" si="10"/>
        <v>26520</v>
      </c>
      <c r="AD55" s="6">
        <f t="shared" si="10"/>
        <v>27110</v>
      </c>
      <c r="AE55" s="6">
        <f t="shared" si="10"/>
        <v>27920</v>
      </c>
      <c r="AF55" s="6">
        <f t="shared" si="10"/>
        <v>28110</v>
      </c>
      <c r="AG55" s="6">
        <f t="shared" si="10"/>
        <v>28030</v>
      </c>
      <c r="AH55" s="6">
        <f t="shared" si="10"/>
        <v>28310</v>
      </c>
      <c r="AI55" s="6">
        <f t="shared" ref="AI55:BB55" si="11">AI17</f>
        <v>28560</v>
      </c>
      <c r="AJ55" s="6">
        <f t="shared" si="11"/>
        <v>28430</v>
      </c>
      <c r="AK55" s="6">
        <f t="shared" si="11"/>
        <v>28270</v>
      </c>
      <c r="AL55" s="6">
        <f t="shared" si="11"/>
        <v>28420</v>
      </c>
      <c r="AM55" s="6">
        <f t="shared" si="11"/>
        <v>28810</v>
      </c>
      <c r="AN55" s="6">
        <f t="shared" si="11"/>
        <v>28610</v>
      </c>
      <c r="AO55" s="6">
        <f t="shared" si="11"/>
        <v>28250</v>
      </c>
      <c r="AP55" s="6">
        <f t="shared" si="11"/>
        <v>28160</v>
      </c>
      <c r="AQ55" s="6">
        <f t="shared" si="11"/>
        <v>28270</v>
      </c>
      <c r="AR55" s="6">
        <f t="shared" si="11"/>
        <v>27920</v>
      </c>
      <c r="AS55" s="6">
        <f t="shared" si="11"/>
        <v>27400</v>
      </c>
      <c r="AT55" s="6">
        <f t="shared" si="11"/>
        <v>27000</v>
      </c>
      <c r="AU55" s="6">
        <f t="shared" si="11"/>
        <v>26870</v>
      </c>
      <c r="AV55" s="6">
        <f t="shared" si="11"/>
        <v>26350</v>
      </c>
      <c r="AW55" s="6">
        <f t="shared" si="11"/>
        <v>0</v>
      </c>
      <c r="AX55" s="6">
        <f t="shared" si="11"/>
        <v>0</v>
      </c>
      <c r="AY55" s="6">
        <f t="shared" si="11"/>
        <v>0</v>
      </c>
      <c r="AZ55" s="6">
        <f t="shared" si="11"/>
        <v>0</v>
      </c>
      <c r="BA55" s="6">
        <f t="shared" si="11"/>
        <v>0</v>
      </c>
      <c r="BB55" s="6">
        <f t="shared" si="11"/>
        <v>0</v>
      </c>
    </row>
    <row r="56" spans="1:55" x14ac:dyDescent="0.2">
      <c r="A56" s="28"/>
      <c r="B56" s="70" t="s">
        <v>671</v>
      </c>
      <c r="C56" s="6">
        <f t="shared" ref="C56:AH56" si="12">C18</f>
        <v>86870</v>
      </c>
      <c r="D56" s="6">
        <f t="shared" si="12"/>
        <v>85610</v>
      </c>
      <c r="E56" s="6">
        <f t="shared" si="12"/>
        <v>83550</v>
      </c>
      <c r="F56" s="6">
        <f t="shared" si="12"/>
        <v>81250</v>
      </c>
      <c r="G56" s="6">
        <f t="shared" si="12"/>
        <v>80990</v>
      </c>
      <c r="H56" s="6">
        <f t="shared" si="12"/>
        <v>80650</v>
      </c>
      <c r="I56" s="6">
        <f t="shared" si="12"/>
        <v>79350</v>
      </c>
      <c r="J56" s="6">
        <f t="shared" si="12"/>
        <v>78920</v>
      </c>
      <c r="K56" s="6">
        <f t="shared" si="12"/>
        <v>79850</v>
      </c>
      <c r="L56" s="6">
        <f t="shared" si="12"/>
        <v>81490</v>
      </c>
      <c r="M56" s="6">
        <f t="shared" si="12"/>
        <v>82470</v>
      </c>
      <c r="N56" s="6">
        <f t="shared" si="12"/>
        <v>83850</v>
      </c>
      <c r="O56" s="6">
        <f t="shared" si="12"/>
        <v>86820</v>
      </c>
      <c r="P56" s="6">
        <f t="shared" si="12"/>
        <v>88780</v>
      </c>
      <c r="Q56" s="6">
        <f t="shared" si="12"/>
        <v>89470</v>
      </c>
      <c r="R56" s="6">
        <f t="shared" si="12"/>
        <v>90970</v>
      </c>
      <c r="S56" s="6">
        <f t="shared" si="12"/>
        <v>93130</v>
      </c>
      <c r="T56" s="6">
        <f t="shared" si="12"/>
        <v>94550</v>
      </c>
      <c r="U56" s="6">
        <f t="shared" si="12"/>
        <v>94650</v>
      </c>
      <c r="V56" s="6">
        <f t="shared" si="12"/>
        <v>95470</v>
      </c>
      <c r="W56" s="6">
        <f t="shared" si="12"/>
        <v>96150</v>
      </c>
      <c r="X56" s="6">
        <f t="shared" si="12"/>
        <v>97080</v>
      </c>
      <c r="Y56" s="6">
        <f t="shared" si="12"/>
        <v>96620</v>
      </c>
      <c r="Z56" s="6">
        <f t="shared" si="12"/>
        <v>97880</v>
      </c>
      <c r="AA56" s="6">
        <f t="shared" si="12"/>
        <v>100120</v>
      </c>
      <c r="AB56" s="6">
        <f t="shared" si="12"/>
        <v>101850</v>
      </c>
      <c r="AC56" s="6">
        <f t="shared" si="12"/>
        <v>101840</v>
      </c>
      <c r="AD56" s="6">
        <f t="shared" si="12"/>
        <v>104020</v>
      </c>
      <c r="AE56" s="6">
        <f t="shared" si="12"/>
        <v>106500</v>
      </c>
      <c r="AF56" s="6">
        <f t="shared" si="12"/>
        <v>108390</v>
      </c>
      <c r="AG56" s="6">
        <f t="shared" si="12"/>
        <v>107720</v>
      </c>
      <c r="AH56" s="6">
        <f t="shared" si="12"/>
        <v>109640</v>
      </c>
      <c r="AI56" s="6">
        <f t="shared" ref="AI56:BB56" si="13">AI18</f>
        <v>111550</v>
      </c>
      <c r="AJ56" s="6">
        <f t="shared" si="13"/>
        <v>112780</v>
      </c>
      <c r="AK56" s="6">
        <f t="shared" si="13"/>
        <v>112920</v>
      </c>
      <c r="AL56" s="6">
        <f t="shared" si="13"/>
        <v>116050</v>
      </c>
      <c r="AM56" s="6">
        <f t="shared" si="13"/>
        <v>118900</v>
      </c>
      <c r="AN56" s="6">
        <f t="shared" si="13"/>
        <v>120550</v>
      </c>
      <c r="AO56" s="6">
        <f t="shared" si="13"/>
        <v>120590</v>
      </c>
      <c r="AP56" s="6">
        <f t="shared" si="13"/>
        <v>123430</v>
      </c>
      <c r="AQ56" s="6">
        <f t="shared" si="13"/>
        <v>126370</v>
      </c>
      <c r="AR56" s="6">
        <f t="shared" si="13"/>
        <v>127770</v>
      </c>
      <c r="AS56" s="6">
        <f t="shared" si="13"/>
        <v>126990</v>
      </c>
      <c r="AT56" s="6">
        <f t="shared" si="13"/>
        <v>127600</v>
      </c>
      <c r="AU56" s="6">
        <f t="shared" si="13"/>
        <v>127960</v>
      </c>
      <c r="AV56" s="6">
        <f t="shared" si="13"/>
        <v>127500</v>
      </c>
      <c r="AW56" s="6">
        <f t="shared" si="13"/>
        <v>0</v>
      </c>
      <c r="AX56" s="6">
        <f t="shared" si="13"/>
        <v>0</v>
      </c>
      <c r="AY56" s="6">
        <f t="shared" si="13"/>
        <v>0</v>
      </c>
      <c r="AZ56" s="6">
        <f t="shared" si="13"/>
        <v>0</v>
      </c>
      <c r="BA56" s="6">
        <f t="shared" si="13"/>
        <v>0</v>
      </c>
      <c r="BB56" s="6">
        <f t="shared" si="13"/>
        <v>0</v>
      </c>
    </row>
    <row r="57" spans="1:55" x14ac:dyDescent="0.2">
      <c r="B57" s="6"/>
      <c r="C57" s="6"/>
      <c r="D57" s="6"/>
      <c r="E57" s="6"/>
      <c r="F57" s="6"/>
      <c r="G57" s="6"/>
      <c r="H57" s="6"/>
      <c r="I57" s="6"/>
      <c r="J57" s="6"/>
      <c r="K57" s="6"/>
      <c r="L57" s="6"/>
      <c r="M57" s="6"/>
      <c r="N57" s="6"/>
      <c r="O57" s="6"/>
      <c r="P57" s="6"/>
      <c r="Q57" s="6"/>
      <c r="R57" s="6"/>
      <c r="S57" s="6"/>
      <c r="T57" s="6"/>
      <c r="U57" s="6"/>
      <c r="V57" s="6"/>
      <c r="W57" s="6"/>
      <c r="X57" s="6"/>
      <c r="Y57" s="6"/>
      <c r="Z57" s="6"/>
    </row>
    <row r="58" spans="1:55" x14ac:dyDescent="0.2">
      <c r="B58" s="6"/>
      <c r="C58" s="6"/>
      <c r="D58" s="6"/>
      <c r="E58" s="6"/>
      <c r="F58" s="6"/>
      <c r="G58" s="6"/>
      <c r="H58" s="6"/>
      <c r="I58" s="6"/>
      <c r="J58" s="6"/>
      <c r="K58" s="6"/>
      <c r="L58" s="6"/>
      <c r="M58" s="6"/>
      <c r="N58" s="6"/>
      <c r="O58" s="6"/>
      <c r="P58" s="6"/>
      <c r="Q58" s="6"/>
      <c r="R58" s="6"/>
      <c r="S58" s="6"/>
      <c r="T58" s="6"/>
      <c r="U58" s="6"/>
      <c r="V58" s="6"/>
      <c r="W58" s="6"/>
      <c r="X58" s="6"/>
      <c r="Y58" s="6"/>
      <c r="Z58" s="6"/>
    </row>
    <row r="59" spans="1:55" x14ac:dyDescent="0.2">
      <c r="B59" s="6"/>
      <c r="C59" s="6">
        <v>2007</v>
      </c>
      <c r="D59" s="6"/>
      <c r="E59" s="6"/>
      <c r="F59" s="6"/>
      <c r="G59" s="6">
        <v>2008</v>
      </c>
      <c r="H59" s="6"/>
      <c r="I59" s="6"/>
      <c r="J59" s="6"/>
      <c r="K59" s="6">
        <v>2009</v>
      </c>
      <c r="L59" s="6"/>
      <c r="M59" s="6"/>
      <c r="N59" s="6"/>
      <c r="O59" s="6">
        <v>2010</v>
      </c>
      <c r="P59" s="6"/>
      <c r="Q59" s="6"/>
      <c r="R59" s="6"/>
      <c r="S59" s="6">
        <v>2011</v>
      </c>
      <c r="T59" s="6"/>
      <c r="U59" s="6"/>
      <c r="V59" s="6"/>
      <c r="W59" s="6">
        <v>2012</v>
      </c>
      <c r="X59" s="6"/>
      <c r="Y59" s="6"/>
      <c r="Z59" s="6"/>
      <c r="AA59" s="6">
        <v>2013</v>
      </c>
      <c r="AB59" s="6"/>
      <c r="AC59" s="6"/>
      <c r="AD59" s="6"/>
      <c r="AE59" s="6">
        <v>2014</v>
      </c>
      <c r="AF59" s="6"/>
      <c r="AG59" s="6"/>
      <c r="AH59" s="6"/>
      <c r="AI59" s="6">
        <v>2015</v>
      </c>
      <c r="AJ59" s="6"/>
      <c r="AK59" s="6"/>
      <c r="AL59" s="6"/>
      <c r="AM59" s="6">
        <v>2016</v>
      </c>
      <c r="AN59" s="6"/>
      <c r="AO59" s="6"/>
      <c r="AP59" s="6"/>
      <c r="AQ59" s="6">
        <v>2017</v>
      </c>
      <c r="AR59" s="6"/>
      <c r="AS59" s="6"/>
      <c r="AT59" s="6"/>
      <c r="AU59" s="6">
        <v>2018</v>
      </c>
      <c r="AV59" s="6"/>
      <c r="AW59" s="6"/>
      <c r="AX59" s="6"/>
      <c r="AY59" s="6">
        <v>2019</v>
      </c>
      <c r="AZ59" s="6"/>
      <c r="BA59" s="6"/>
    </row>
    <row r="60" spans="1:55" x14ac:dyDescent="0.2">
      <c r="B60" s="63"/>
      <c r="C60" s="65" t="s">
        <v>395</v>
      </c>
      <c r="D60" s="65" t="s">
        <v>397</v>
      </c>
      <c r="E60" s="66" t="s">
        <v>398</v>
      </c>
      <c r="F60" s="66" t="s">
        <v>402</v>
      </c>
      <c r="G60" s="65" t="s">
        <v>395</v>
      </c>
      <c r="H60" s="65" t="s">
        <v>397</v>
      </c>
      <c r="I60" s="66" t="s">
        <v>398</v>
      </c>
      <c r="J60" s="66" t="s">
        <v>402</v>
      </c>
      <c r="K60" s="65" t="s">
        <v>395</v>
      </c>
      <c r="L60" s="65" t="s">
        <v>397</v>
      </c>
      <c r="M60" s="66" t="s">
        <v>398</v>
      </c>
      <c r="N60" s="66" t="s">
        <v>402</v>
      </c>
      <c r="O60" s="65" t="s">
        <v>395</v>
      </c>
      <c r="P60" s="65" t="s">
        <v>397</v>
      </c>
      <c r="Q60" s="66" t="s">
        <v>398</v>
      </c>
      <c r="R60" s="66" t="s">
        <v>402</v>
      </c>
      <c r="S60" s="65" t="s">
        <v>395</v>
      </c>
      <c r="T60" s="65" t="s">
        <v>397</v>
      </c>
      <c r="U60" s="66" t="s">
        <v>398</v>
      </c>
      <c r="V60" s="66" t="s">
        <v>402</v>
      </c>
      <c r="W60" s="65" t="s">
        <v>395</v>
      </c>
      <c r="X60" s="65" t="s">
        <v>397</v>
      </c>
      <c r="Y60" s="66" t="s">
        <v>398</v>
      </c>
      <c r="Z60" s="66" t="s">
        <v>402</v>
      </c>
      <c r="AA60" s="65" t="s">
        <v>395</v>
      </c>
      <c r="AB60" s="65" t="s">
        <v>397</v>
      </c>
      <c r="AC60" s="66" t="s">
        <v>398</v>
      </c>
      <c r="AD60" s="66" t="s">
        <v>402</v>
      </c>
      <c r="AE60" s="65" t="s">
        <v>395</v>
      </c>
      <c r="AF60" s="65" t="s">
        <v>397</v>
      </c>
      <c r="AG60" s="66" t="s">
        <v>398</v>
      </c>
      <c r="AH60" s="66" t="s">
        <v>402</v>
      </c>
      <c r="AI60" s="65" t="s">
        <v>395</v>
      </c>
      <c r="AJ60" s="65" t="s">
        <v>397</v>
      </c>
      <c r="AK60" s="66" t="s">
        <v>398</v>
      </c>
      <c r="AL60" s="66" t="s">
        <v>402</v>
      </c>
      <c r="AM60" s="65" t="s">
        <v>395</v>
      </c>
      <c r="AN60" s="65" t="s">
        <v>397</v>
      </c>
      <c r="AO60" s="66" t="s">
        <v>398</v>
      </c>
      <c r="AP60" s="66" t="s">
        <v>402</v>
      </c>
      <c r="AQ60" s="65" t="s">
        <v>395</v>
      </c>
      <c r="AR60" s="65" t="s">
        <v>397</v>
      </c>
      <c r="AS60" s="66" t="s">
        <v>398</v>
      </c>
      <c r="AT60" s="66" t="s">
        <v>402</v>
      </c>
      <c r="AU60" s="65" t="s">
        <v>395</v>
      </c>
      <c r="AV60" s="65" t="s">
        <v>397</v>
      </c>
      <c r="AW60" s="66" t="s">
        <v>398</v>
      </c>
      <c r="AX60" s="66" t="s">
        <v>402</v>
      </c>
      <c r="AY60" s="65" t="s">
        <v>395</v>
      </c>
      <c r="AZ60" s="65" t="s">
        <v>397</v>
      </c>
      <c r="BA60" s="66" t="s">
        <v>398</v>
      </c>
      <c r="BB60" s="66" t="s">
        <v>402</v>
      </c>
    </row>
    <row r="61" spans="1:55" x14ac:dyDescent="0.2">
      <c r="B61" s="70" t="s">
        <v>666</v>
      </c>
      <c r="C61" s="60">
        <f t="shared" ref="C61:C66" si="14">C51/C$4</f>
        <v>0.17026672745924998</v>
      </c>
      <c r="D61" s="60">
        <f t="shared" ref="D61:BB66" si="15">D51/D$4</f>
        <v>0.16820626753975679</v>
      </c>
      <c r="E61" s="60">
        <f t="shared" si="15"/>
        <v>0.16684736778701362</v>
      </c>
      <c r="F61" s="60">
        <f t="shared" si="15"/>
        <v>0.16454312660046219</v>
      </c>
      <c r="G61" s="60">
        <f t="shared" si="15"/>
        <v>0.16285597149074396</v>
      </c>
      <c r="H61" s="60">
        <f t="shared" si="15"/>
        <v>0.16039458091791309</v>
      </c>
      <c r="I61" s="60">
        <f t="shared" si="15"/>
        <v>0.16030784345832652</v>
      </c>
      <c r="J61" s="60">
        <f t="shared" si="15"/>
        <v>0.1620973044049967</v>
      </c>
      <c r="K61" s="60">
        <f t="shared" si="15"/>
        <v>0.16588364010812201</v>
      </c>
      <c r="L61" s="60">
        <f t="shared" si="15"/>
        <v>0.16704423887735195</v>
      </c>
      <c r="M61" s="60">
        <f t="shared" si="15"/>
        <v>0.16919497440670078</v>
      </c>
      <c r="N61" s="60">
        <f t="shared" si="15"/>
        <v>0.17279578679742122</v>
      </c>
      <c r="O61" s="60">
        <f t="shared" si="15"/>
        <v>0.17600255539100387</v>
      </c>
      <c r="P61" s="60">
        <f t="shared" si="15"/>
        <v>0.17438028370826766</v>
      </c>
      <c r="Q61" s="60">
        <f t="shared" si="15"/>
        <v>0.17364978722188901</v>
      </c>
      <c r="R61" s="60">
        <f t="shared" si="15"/>
        <v>0.17522709431423125</v>
      </c>
      <c r="S61" s="60">
        <f t="shared" si="15"/>
        <v>0.17625003421002217</v>
      </c>
      <c r="T61" s="60">
        <f t="shared" si="15"/>
        <v>0.17288952151538378</v>
      </c>
      <c r="U61" s="60">
        <f t="shared" si="15"/>
        <v>0.17221426209632976</v>
      </c>
      <c r="V61" s="60">
        <f t="shared" si="15"/>
        <v>0.17448824041811847</v>
      </c>
      <c r="W61" s="60">
        <f t="shared" si="15"/>
        <v>0.17497831743278405</v>
      </c>
      <c r="X61" s="60">
        <f t="shared" si="15"/>
        <v>0.17460702634204212</v>
      </c>
      <c r="Y61" s="60">
        <f t="shared" si="15"/>
        <v>0.1765892223297838</v>
      </c>
      <c r="Z61" s="60">
        <f t="shared" si="15"/>
        <v>0.1810539589134661</v>
      </c>
      <c r="AA61" s="60">
        <f t="shared" si="15"/>
        <v>0.18550365443463745</v>
      </c>
      <c r="AB61" s="60">
        <f t="shared" si="15"/>
        <v>0.1854816656308266</v>
      </c>
      <c r="AC61" s="60">
        <f t="shared" si="15"/>
        <v>0.18586069133229113</v>
      </c>
      <c r="AD61" s="60">
        <f t="shared" si="15"/>
        <v>0.18781922490377864</v>
      </c>
      <c r="AE61" s="60">
        <f t="shared" si="15"/>
        <v>0.18951006206507429</v>
      </c>
      <c r="AF61" s="60">
        <f t="shared" si="15"/>
        <v>0.18735461058900157</v>
      </c>
      <c r="AG61" s="60">
        <f t="shared" si="15"/>
        <v>0.1863183788216001</v>
      </c>
      <c r="AH61" s="60">
        <f t="shared" si="15"/>
        <v>0.18656337898280076</v>
      </c>
      <c r="AI61" s="60">
        <f t="shared" si="15"/>
        <v>0.18774605185755011</v>
      </c>
      <c r="AJ61" s="60">
        <f t="shared" si="15"/>
        <v>0.18436814863368217</v>
      </c>
      <c r="AK61" s="60">
        <f t="shared" si="15"/>
        <v>0.18254328955142479</v>
      </c>
      <c r="AL61" s="60">
        <f t="shared" si="15"/>
        <v>0.18137855726160498</v>
      </c>
      <c r="AM61" s="60">
        <f t="shared" si="15"/>
        <v>0.18066612864527667</v>
      </c>
      <c r="AN61" s="60">
        <f t="shared" si="15"/>
        <v>0.17640153903006325</v>
      </c>
      <c r="AO61" s="60">
        <f t="shared" si="15"/>
        <v>0.17391209462703505</v>
      </c>
      <c r="AP61" s="60">
        <f t="shared" si="15"/>
        <v>0.17238187493273061</v>
      </c>
      <c r="AQ61" s="60">
        <f>AQ51/AQ$4</f>
        <v>0.17110201658220064</v>
      </c>
      <c r="AR61" s="60">
        <f t="shared" si="15"/>
        <v>0.16782783381774663</v>
      </c>
      <c r="AS61" s="60">
        <f t="shared" si="15"/>
        <v>0.16654330125832717</v>
      </c>
      <c r="AT61" s="60">
        <f t="shared" si="15"/>
        <v>0.16570715583477441</v>
      </c>
      <c r="AU61" s="60">
        <f t="shared" si="15"/>
        <v>0.16496860041280575</v>
      </c>
      <c r="AV61" s="60">
        <f t="shared" si="15"/>
        <v>0.16256003574220931</v>
      </c>
      <c r="AW61" s="60" t="e">
        <f t="shared" si="15"/>
        <v>#DIV/0!</v>
      </c>
      <c r="AX61" s="60" t="e">
        <f t="shared" si="15"/>
        <v>#DIV/0!</v>
      </c>
      <c r="AY61" s="60" t="e">
        <f t="shared" si="15"/>
        <v>#DIV/0!</v>
      </c>
      <c r="AZ61" s="60" t="e">
        <f t="shared" si="15"/>
        <v>#DIV/0!</v>
      </c>
      <c r="BA61" s="60" t="e">
        <f t="shared" si="15"/>
        <v>#DIV/0!</v>
      </c>
      <c r="BB61" s="60" t="e">
        <f t="shared" si="15"/>
        <v>#DIV/0!</v>
      </c>
    </row>
    <row r="62" spans="1:55" x14ac:dyDescent="0.2">
      <c r="B62" s="70" t="s">
        <v>668</v>
      </c>
      <c r="C62" s="60">
        <f t="shared" si="14"/>
        <v>4.0607545879402712E-2</v>
      </c>
      <c r="D62" s="60">
        <f t="shared" ref="D62:R62" si="16">D52/D$4</f>
        <v>4.0136810102899906E-2</v>
      </c>
      <c r="E62" s="60">
        <f t="shared" si="16"/>
        <v>4.0356583544151309E-2</v>
      </c>
      <c r="F62" s="60">
        <f t="shared" si="16"/>
        <v>4.1377802760602087E-2</v>
      </c>
      <c r="G62" s="60">
        <f t="shared" si="16"/>
        <v>4.2007001166861145E-2</v>
      </c>
      <c r="H62" s="60">
        <f t="shared" si="16"/>
        <v>4.2116388559715591E-2</v>
      </c>
      <c r="I62" s="60">
        <f t="shared" si="16"/>
        <v>4.2344850171933845E-2</v>
      </c>
      <c r="J62" s="60">
        <f t="shared" si="16"/>
        <v>4.2570677186061799E-2</v>
      </c>
      <c r="K62" s="60">
        <f t="shared" si="16"/>
        <v>4.3216630196936542E-2</v>
      </c>
      <c r="L62" s="60">
        <f t="shared" si="16"/>
        <v>4.3546661632370524E-2</v>
      </c>
      <c r="M62" s="60">
        <f t="shared" si="16"/>
        <v>4.3834341554211259E-2</v>
      </c>
      <c r="N62" s="60">
        <f t="shared" si="16"/>
        <v>4.4281001240957657E-2</v>
      </c>
      <c r="O62" s="60">
        <f t="shared" si="16"/>
        <v>4.4719342567587188E-2</v>
      </c>
      <c r="P62" s="60">
        <f t="shared" si="16"/>
        <v>4.4304341596217225E-2</v>
      </c>
      <c r="Q62" s="60">
        <f t="shared" si="16"/>
        <v>4.4069345671607689E-2</v>
      </c>
      <c r="R62" s="60">
        <f t="shared" si="16"/>
        <v>4.3932937086464056E-2</v>
      </c>
      <c r="S62" s="60">
        <f t="shared" si="15"/>
        <v>4.3788828375160786E-2</v>
      </c>
      <c r="T62" s="60">
        <f t="shared" si="15"/>
        <v>4.3249753640643818E-2</v>
      </c>
      <c r="U62" s="60">
        <f t="shared" si="15"/>
        <v>4.2709136999889784E-2</v>
      </c>
      <c r="V62" s="60">
        <f t="shared" si="15"/>
        <v>4.2873475609756101E-2</v>
      </c>
      <c r="W62" s="60">
        <f t="shared" si="15"/>
        <v>4.2768863833477881E-2</v>
      </c>
      <c r="X62" s="60">
        <f t="shared" si="15"/>
        <v>4.2600231874679824E-2</v>
      </c>
      <c r="Y62" s="60">
        <f t="shared" si="15"/>
        <v>4.264816607507798E-2</v>
      </c>
      <c r="Z62" s="60">
        <f t="shared" si="15"/>
        <v>4.2925445279251823E-2</v>
      </c>
      <c r="AA62" s="60">
        <f t="shared" si="15"/>
        <v>4.3170380111782709E-2</v>
      </c>
      <c r="AB62" s="60">
        <f t="shared" si="15"/>
        <v>4.2933499067743942E-2</v>
      </c>
      <c r="AC62" s="60">
        <f t="shared" si="15"/>
        <v>4.2978733963621923E-2</v>
      </c>
      <c r="AD62" s="60">
        <f t="shared" si="15"/>
        <v>4.3112004066713464E-2</v>
      </c>
      <c r="AE62" s="60">
        <f t="shared" si="15"/>
        <v>4.3586608990031972E-2</v>
      </c>
      <c r="AF62" s="60">
        <f t="shared" si="15"/>
        <v>4.3151577184330513E-2</v>
      </c>
      <c r="AG62" s="60">
        <f t="shared" si="15"/>
        <v>4.2544219280777791E-2</v>
      </c>
      <c r="AH62" s="60">
        <f t="shared" si="15"/>
        <v>4.2398672015493154E-2</v>
      </c>
      <c r="AI62" s="60">
        <f t="shared" si="15"/>
        <v>4.287524322367528E-2</v>
      </c>
      <c r="AJ62" s="60">
        <f t="shared" si="15"/>
        <v>4.2221368352055692E-2</v>
      </c>
      <c r="AK62" s="60">
        <f t="shared" si="15"/>
        <v>4.1494341680679905E-2</v>
      </c>
      <c r="AL62" s="60">
        <f t="shared" si="15"/>
        <v>4.0982327903193456E-2</v>
      </c>
      <c r="AM62" s="60">
        <f t="shared" si="15"/>
        <v>4.0613344384583507E-2</v>
      </c>
      <c r="AN62" s="60">
        <f t="shared" si="15"/>
        <v>3.9671325783101105E-2</v>
      </c>
      <c r="AO62" s="60">
        <f t="shared" si="15"/>
        <v>3.8824145606913711E-2</v>
      </c>
      <c r="AP62" s="60">
        <f t="shared" si="15"/>
        <v>3.8187493273059953E-2</v>
      </c>
      <c r="AQ62" s="60">
        <f t="shared" si="15"/>
        <v>3.7765855934180116E-2</v>
      </c>
      <c r="AR62" s="60">
        <f t="shared" si="15"/>
        <v>3.6801162591896051E-2</v>
      </c>
      <c r="AS62" s="60">
        <f t="shared" si="15"/>
        <v>3.6356511516523707E-2</v>
      </c>
      <c r="AT62" s="60">
        <f t="shared" si="15"/>
        <v>3.603090865310947E-2</v>
      </c>
      <c r="AU62" s="60">
        <f t="shared" si="15"/>
        <v>3.5922884370471211E-2</v>
      </c>
      <c r="AV62" s="60">
        <f t="shared" si="15"/>
        <v>3.542946498380431E-2</v>
      </c>
      <c r="AW62" s="60" t="e">
        <f t="shared" si="15"/>
        <v>#DIV/0!</v>
      </c>
      <c r="AX62" s="60" t="e">
        <f t="shared" si="15"/>
        <v>#DIV/0!</v>
      </c>
      <c r="AY62" s="60" t="e">
        <f t="shared" si="15"/>
        <v>#DIV/0!</v>
      </c>
      <c r="AZ62" s="60" t="e">
        <f t="shared" si="15"/>
        <v>#DIV/0!</v>
      </c>
      <c r="BA62" s="60" t="e">
        <f t="shared" si="15"/>
        <v>#DIV/0!</v>
      </c>
      <c r="BB62" s="60" t="e">
        <f t="shared" si="15"/>
        <v>#DIV/0!</v>
      </c>
    </row>
    <row r="63" spans="1:55" x14ac:dyDescent="0.2">
      <c r="B63" s="70" t="s">
        <v>669</v>
      </c>
      <c r="C63" s="60">
        <f t="shared" si="14"/>
        <v>0.17023823093582582</v>
      </c>
      <c r="D63" s="60">
        <f t="shared" si="15"/>
        <v>0.16928788587464921</v>
      </c>
      <c r="E63" s="60">
        <f t="shared" si="15"/>
        <v>0.16760028912179256</v>
      </c>
      <c r="F63" s="60">
        <f t="shared" si="15"/>
        <v>0.16847792142901755</v>
      </c>
      <c r="G63" s="60">
        <f t="shared" si="15"/>
        <v>0.17146551452269071</v>
      </c>
      <c r="H63" s="60">
        <f t="shared" si="15"/>
        <v>0.1727892899465138</v>
      </c>
      <c r="I63" s="60">
        <f t="shared" si="15"/>
        <v>0.17144260684460455</v>
      </c>
      <c r="J63" s="60">
        <f t="shared" si="15"/>
        <v>0.17304404996712688</v>
      </c>
      <c r="K63" s="60">
        <f t="shared" si="15"/>
        <v>0.17621315484618355</v>
      </c>
      <c r="L63" s="60">
        <f t="shared" si="15"/>
        <v>0.17909508526839091</v>
      </c>
      <c r="M63" s="60">
        <f t="shared" si="15"/>
        <v>0.1802078486117574</v>
      </c>
      <c r="N63" s="60">
        <f t="shared" si="15"/>
        <v>0.18254184448681862</v>
      </c>
      <c r="O63" s="60">
        <f t="shared" si="15"/>
        <v>0.18715335249876586</v>
      </c>
      <c r="P63" s="60">
        <f t="shared" si="15"/>
        <v>0.18965467832067631</v>
      </c>
      <c r="Q63" s="60">
        <f t="shared" si="15"/>
        <v>0.18924399508753892</v>
      </c>
      <c r="R63" s="60">
        <f t="shared" si="15"/>
        <v>0.19109565997532801</v>
      </c>
      <c r="S63" s="60">
        <f t="shared" si="15"/>
        <v>0.19417608582610363</v>
      </c>
      <c r="T63" s="60">
        <f t="shared" si="15"/>
        <v>0.19629366035256762</v>
      </c>
      <c r="U63" s="60">
        <f t="shared" si="15"/>
        <v>0.19577317315110768</v>
      </c>
      <c r="V63" s="60">
        <f t="shared" si="15"/>
        <v>0.19604747386759583</v>
      </c>
      <c r="W63" s="60">
        <f t="shared" si="15"/>
        <v>0.19728425845620121</v>
      </c>
      <c r="X63" s="60">
        <f t="shared" si="15"/>
        <v>0.19792930518482568</v>
      </c>
      <c r="Y63" s="60">
        <f t="shared" si="15"/>
        <v>0.19707970313004194</v>
      </c>
      <c r="Z63" s="60">
        <f t="shared" si="15"/>
        <v>0.19721010875847211</v>
      </c>
      <c r="AA63" s="60">
        <f t="shared" si="15"/>
        <v>0.19842694924255835</v>
      </c>
      <c r="AB63" s="60">
        <f t="shared" si="15"/>
        <v>0.1995525170913611</v>
      </c>
      <c r="AC63" s="60">
        <f t="shared" si="15"/>
        <v>0.1984912776991985</v>
      </c>
      <c r="AD63" s="60">
        <f t="shared" si="15"/>
        <v>0.19902689356345768</v>
      </c>
      <c r="AE63" s="60">
        <f t="shared" si="15"/>
        <v>0.19987775061124693</v>
      </c>
      <c r="AF63" s="60">
        <f t="shared" si="15"/>
        <v>0.20173071554852517</v>
      </c>
      <c r="AG63" s="60">
        <f t="shared" si="15"/>
        <v>0.20217875131779314</v>
      </c>
      <c r="AH63" s="60">
        <f t="shared" si="15"/>
        <v>0.20422372850094528</v>
      </c>
      <c r="AI63" s="60">
        <f t="shared" si="15"/>
        <v>0.20727182225440066</v>
      </c>
      <c r="AJ63" s="60">
        <f t="shared" si="15"/>
        <v>0.20993151458987863</v>
      </c>
      <c r="AK63" s="60">
        <f t="shared" si="15"/>
        <v>0.21158478389310548</v>
      </c>
      <c r="AL63" s="60">
        <f t="shared" si="15"/>
        <v>0.21487308626568316</v>
      </c>
      <c r="AM63" s="60">
        <f t="shared" si="15"/>
        <v>0.21774598119833358</v>
      </c>
      <c r="AN63" s="60">
        <f t="shared" si="15"/>
        <v>0.2228550311936178</v>
      </c>
      <c r="AO63" s="60">
        <f t="shared" si="15"/>
        <v>0.22709615468552224</v>
      </c>
      <c r="AP63" s="60">
        <f t="shared" si="15"/>
        <v>0.23136368528683673</v>
      </c>
      <c r="AQ63" s="60">
        <f t="shared" si="15"/>
        <v>0.23335948599418987</v>
      </c>
      <c r="AR63" s="60">
        <f t="shared" si="15"/>
        <v>0.2336724226363481</v>
      </c>
      <c r="AS63" s="60">
        <f t="shared" si="15"/>
        <v>0.23191971088953717</v>
      </c>
      <c r="AT63" s="60">
        <f t="shared" si="15"/>
        <v>0.2318805682639056</v>
      </c>
      <c r="AU63" s="60">
        <f t="shared" si="15"/>
        <v>0.23119318431338107</v>
      </c>
      <c r="AV63" s="60">
        <f t="shared" si="15"/>
        <v>0.23064894448788115</v>
      </c>
      <c r="AW63" s="60" t="e">
        <f t="shared" si="15"/>
        <v>#DIV/0!</v>
      </c>
      <c r="AX63" s="60" t="e">
        <f t="shared" si="15"/>
        <v>#DIV/0!</v>
      </c>
      <c r="AY63" s="60" t="e">
        <f t="shared" si="15"/>
        <v>#DIV/0!</v>
      </c>
      <c r="AZ63" s="60" t="e">
        <f t="shared" si="15"/>
        <v>#DIV/0!</v>
      </c>
      <c r="BA63" s="60" t="e">
        <f t="shared" si="15"/>
        <v>#DIV/0!</v>
      </c>
      <c r="BB63" s="60" t="e">
        <f t="shared" si="15"/>
        <v>#DIV/0!</v>
      </c>
    </row>
    <row r="64" spans="1:55" x14ac:dyDescent="0.2">
      <c r="B64" s="70" t="s">
        <v>667</v>
      </c>
      <c r="C64" s="60">
        <f t="shared" si="14"/>
        <v>0.30294654052205633</v>
      </c>
      <c r="D64" s="60">
        <f t="shared" si="15"/>
        <v>0.30332086061739943</v>
      </c>
      <c r="E64" s="60">
        <f t="shared" si="15"/>
        <v>0.30390916757017228</v>
      </c>
      <c r="F64" s="60">
        <f t="shared" si="15"/>
        <v>0.30076197614140276</v>
      </c>
      <c r="G64" s="60">
        <f t="shared" si="15"/>
        <v>0.2966034879687155</v>
      </c>
      <c r="H64" s="60">
        <f t="shared" si="15"/>
        <v>0.2939820004483874</v>
      </c>
      <c r="I64" s="60">
        <f t="shared" si="15"/>
        <v>0.29313902079580811</v>
      </c>
      <c r="J64" s="60">
        <f t="shared" si="15"/>
        <v>0.29020381328073636</v>
      </c>
      <c r="K64" s="60">
        <f t="shared" si="15"/>
        <v>0.28597631612820185</v>
      </c>
      <c r="L64" s="60">
        <f t="shared" si="15"/>
        <v>0.28289597885595619</v>
      </c>
      <c r="M64" s="60">
        <f t="shared" si="15"/>
        <v>0.28053358151078023</v>
      </c>
      <c r="N64" s="60">
        <f t="shared" si="15"/>
        <v>0.27649141923181697</v>
      </c>
      <c r="O64" s="60">
        <f t="shared" si="15"/>
        <v>0.27113279321659844</v>
      </c>
      <c r="P64" s="60">
        <f t="shared" si="15"/>
        <v>0.2685198452500358</v>
      </c>
      <c r="Q64" s="60">
        <f t="shared" si="15"/>
        <v>0.26852883214805928</v>
      </c>
      <c r="R64" s="60">
        <f t="shared" si="15"/>
        <v>0.26634518335763147</v>
      </c>
      <c r="S64" s="60">
        <f t="shared" si="15"/>
        <v>0.26349927474753004</v>
      </c>
      <c r="T64" s="60">
        <f t="shared" si="15"/>
        <v>0.26133253038432058</v>
      </c>
      <c r="U64" s="60">
        <f t="shared" si="15"/>
        <v>0.26093904992835887</v>
      </c>
      <c r="V64" s="60">
        <f t="shared" si="15"/>
        <v>0.25955466027874563</v>
      </c>
      <c r="W64" s="60">
        <f t="shared" si="15"/>
        <v>0.25758889852558542</v>
      </c>
      <c r="X64" s="60">
        <f t="shared" si="15"/>
        <v>0.25643721858232899</v>
      </c>
      <c r="Y64" s="60">
        <f t="shared" si="15"/>
        <v>0.25726040658276861</v>
      </c>
      <c r="Z64" s="60">
        <f t="shared" si="15"/>
        <v>0.25579257079808754</v>
      </c>
      <c r="AA64" s="60">
        <f t="shared" si="15"/>
        <v>0.25406540047039783</v>
      </c>
      <c r="AB64" s="60">
        <f t="shared" si="15"/>
        <v>0.25315102548166563</v>
      </c>
      <c r="AC64" s="60">
        <f t="shared" si="15"/>
        <v>0.25395171096056973</v>
      </c>
      <c r="AD64" s="60">
        <f t="shared" si="15"/>
        <v>0.25240250780663748</v>
      </c>
      <c r="AE64" s="60">
        <f t="shared" si="15"/>
        <v>0.25096388941132219</v>
      </c>
      <c r="AF64" s="60">
        <f t="shared" si="15"/>
        <v>0.25020936075183769</v>
      </c>
      <c r="AG64" s="60">
        <f t="shared" si="15"/>
        <v>0.25088438561555582</v>
      </c>
      <c r="AH64" s="60">
        <f t="shared" si="15"/>
        <v>0.24872043159496474</v>
      </c>
      <c r="AI64" s="60">
        <f t="shared" si="15"/>
        <v>0.24505633739083216</v>
      </c>
      <c r="AJ64" s="60">
        <f t="shared" si="15"/>
        <v>0.24426462943290464</v>
      </c>
      <c r="AK64" s="60">
        <f t="shared" si="15"/>
        <v>0.24348952415579694</v>
      </c>
      <c r="AL64" s="60">
        <f t="shared" si="15"/>
        <v>0.24076839079179016</v>
      </c>
      <c r="AM64" s="60">
        <f t="shared" si="15"/>
        <v>0.23879425044168648</v>
      </c>
      <c r="AN64" s="60">
        <f t="shared" si="15"/>
        <v>0.23678890507140837</v>
      </c>
      <c r="AO64" s="60">
        <f t="shared" si="15"/>
        <v>0.23532364366461525</v>
      </c>
      <c r="AP64" s="60">
        <f t="shared" si="15"/>
        <v>0.23175115703368851</v>
      </c>
      <c r="AQ64" s="60">
        <f t="shared" si="15"/>
        <v>0.22986068406878857</v>
      </c>
      <c r="AR64" s="60">
        <f t="shared" si="15"/>
        <v>0.22892802188408276</v>
      </c>
      <c r="AS64" s="60">
        <f t="shared" si="15"/>
        <v>0.22906779292027693</v>
      </c>
      <c r="AT64" s="60">
        <f t="shared" si="15"/>
        <v>0.22774336186327518</v>
      </c>
      <c r="AU64" s="60">
        <f t="shared" si="15"/>
        <v>0.22772385929471697</v>
      </c>
      <c r="AV64" s="60">
        <f t="shared" si="15"/>
        <v>0.22743214564950295</v>
      </c>
      <c r="AW64" s="60" t="e">
        <f t="shared" si="15"/>
        <v>#DIV/0!</v>
      </c>
      <c r="AX64" s="60" t="e">
        <f t="shared" si="15"/>
        <v>#DIV/0!</v>
      </c>
      <c r="AY64" s="60" t="e">
        <f t="shared" si="15"/>
        <v>#DIV/0!</v>
      </c>
      <c r="AZ64" s="60" t="e">
        <f t="shared" si="15"/>
        <v>#DIV/0!</v>
      </c>
      <c r="BA64" s="60" t="e">
        <f t="shared" si="15"/>
        <v>#DIV/0!</v>
      </c>
      <c r="BB64" s="60" t="e">
        <f t="shared" si="15"/>
        <v>#DIV/0!</v>
      </c>
    </row>
    <row r="65" spans="1:54" x14ac:dyDescent="0.2">
      <c r="B65" s="70" t="s">
        <v>670</v>
      </c>
      <c r="C65" s="60">
        <f t="shared" si="14"/>
        <v>6.842015274136555E-2</v>
      </c>
      <c r="D65" s="60">
        <f t="shared" si="15"/>
        <v>6.8755846585594013E-2</v>
      </c>
      <c r="E65" s="60">
        <f t="shared" si="15"/>
        <v>6.9630165040356587E-2</v>
      </c>
      <c r="F65" s="60">
        <f t="shared" si="15"/>
        <v>7.110736368746487E-2</v>
      </c>
      <c r="G65" s="60">
        <f t="shared" si="15"/>
        <v>7.1683118357564093E-2</v>
      </c>
      <c r="H65" s="60">
        <f t="shared" si="15"/>
        <v>7.2414566185183993E-2</v>
      </c>
      <c r="I65" s="60">
        <f t="shared" si="15"/>
        <v>7.2899950876043881E-2</v>
      </c>
      <c r="J65" s="60">
        <f t="shared" si="15"/>
        <v>7.2649572649572655E-2</v>
      </c>
      <c r="K65" s="60">
        <f t="shared" si="15"/>
        <v>7.1759557214570724E-2</v>
      </c>
      <c r="L65" s="60">
        <f t="shared" si="15"/>
        <v>7.0983575608835184E-2</v>
      </c>
      <c r="M65" s="60">
        <f t="shared" si="15"/>
        <v>7.0420350550643704E-2</v>
      </c>
      <c r="N65" s="60">
        <f t="shared" si="15"/>
        <v>7.0129241199794176E-2</v>
      </c>
      <c r="O65" s="60">
        <f t="shared" si="15"/>
        <v>6.8908441501872988E-2</v>
      </c>
      <c r="P65" s="60">
        <f t="shared" si="15"/>
        <v>6.8691789654678315E-2</v>
      </c>
      <c r="Q65" s="60">
        <f t="shared" si="15"/>
        <v>6.8945820123953963E-2</v>
      </c>
      <c r="R65" s="60">
        <f t="shared" si="15"/>
        <v>6.835258495009533E-2</v>
      </c>
      <c r="S65" s="60">
        <f t="shared" si="15"/>
        <v>6.7407427680013135E-2</v>
      </c>
      <c r="T65" s="60">
        <f t="shared" si="15"/>
        <v>6.7420343808168179E-2</v>
      </c>
      <c r="U65" s="60">
        <f t="shared" si="15"/>
        <v>6.7590653587567509E-2</v>
      </c>
      <c r="V65" s="60">
        <f t="shared" si="15"/>
        <v>6.7182055749128916E-2</v>
      </c>
      <c r="W65" s="60">
        <f t="shared" si="15"/>
        <v>6.6782307025151783E-2</v>
      </c>
      <c r="X65" s="60">
        <f t="shared" si="15"/>
        <v>6.6677451535495702E-2</v>
      </c>
      <c r="Y65" s="60">
        <f t="shared" si="15"/>
        <v>6.658061740346348E-2</v>
      </c>
      <c r="Z65" s="60">
        <f t="shared" si="15"/>
        <v>6.5911837335154738E-2</v>
      </c>
      <c r="AA65" s="60">
        <f t="shared" si="15"/>
        <v>6.5501631218229175E-2</v>
      </c>
      <c r="AB65" s="60">
        <f t="shared" si="15"/>
        <v>6.5556246115599751E-2</v>
      </c>
      <c r="AC65" s="60">
        <f t="shared" si="15"/>
        <v>6.5808084567855279E-2</v>
      </c>
      <c r="AD65" s="60">
        <f t="shared" si="15"/>
        <v>6.5624167897170252E-2</v>
      </c>
      <c r="AE65" s="60">
        <f t="shared" si="15"/>
        <v>6.5638517961256346E-2</v>
      </c>
      <c r="AF65" s="60">
        <f t="shared" si="15"/>
        <v>6.5390341490648554E-2</v>
      </c>
      <c r="AG65" s="60">
        <f t="shared" si="15"/>
        <v>6.5667096169614622E-2</v>
      </c>
      <c r="AH65" s="60">
        <f t="shared" si="15"/>
        <v>6.5269516300087607E-2</v>
      </c>
      <c r="AI65" s="60">
        <f t="shared" si="15"/>
        <v>6.4618308520747542E-2</v>
      </c>
      <c r="AJ65" s="60">
        <f t="shared" si="15"/>
        <v>6.4258752797052635E-2</v>
      </c>
      <c r="AK65" s="60">
        <f t="shared" si="15"/>
        <v>6.4241239830932148E-2</v>
      </c>
      <c r="AL65" s="60">
        <f t="shared" si="15"/>
        <v>6.3334299021683416E-2</v>
      </c>
      <c r="AM65" s="60">
        <f t="shared" si="15"/>
        <v>6.2839444238445258E-2</v>
      </c>
      <c r="AN65" s="60">
        <f t="shared" si="15"/>
        <v>6.2191596200247813E-2</v>
      </c>
      <c r="AO65" s="60">
        <f t="shared" si="15"/>
        <v>6.1651608397712887E-2</v>
      </c>
      <c r="AP65" s="60">
        <f t="shared" si="15"/>
        <v>6.0617802174147022E-2</v>
      </c>
      <c r="AQ65" s="60">
        <f t="shared" si="15"/>
        <v>5.9946139655208973E-2</v>
      </c>
      <c r="AR65" s="60">
        <f t="shared" si="15"/>
        <v>5.9668319370832619E-2</v>
      </c>
      <c r="AS65" s="60">
        <f t="shared" si="15"/>
        <v>5.9650803326511952E-2</v>
      </c>
      <c r="AT65" s="60">
        <f t="shared" si="15"/>
        <v>5.9102948580434737E-2</v>
      </c>
      <c r="AU65" s="60">
        <f t="shared" si="15"/>
        <v>5.9000483070572221E-2</v>
      </c>
      <c r="AV65" s="60">
        <f t="shared" si="15"/>
        <v>5.8862950966156596E-2</v>
      </c>
      <c r="AW65" s="60" t="e">
        <f t="shared" si="15"/>
        <v>#DIV/0!</v>
      </c>
      <c r="AX65" s="60" t="e">
        <f t="shared" si="15"/>
        <v>#DIV/0!</v>
      </c>
      <c r="AY65" s="60" t="e">
        <f t="shared" si="15"/>
        <v>#DIV/0!</v>
      </c>
      <c r="AZ65" s="60" t="e">
        <f t="shared" si="15"/>
        <v>#DIV/0!</v>
      </c>
      <c r="BA65" s="60" t="e">
        <f t="shared" si="15"/>
        <v>#DIV/0!</v>
      </c>
      <c r="BB65" s="60" t="e">
        <f t="shared" si="15"/>
        <v>#DIV/0!</v>
      </c>
    </row>
    <row r="66" spans="1:54" x14ac:dyDescent="0.2">
      <c r="B66" s="70" t="s">
        <v>671</v>
      </c>
      <c r="C66" s="60">
        <f t="shared" si="14"/>
        <v>0.24754929898552377</v>
      </c>
      <c r="D66" s="60">
        <f t="shared" si="15"/>
        <v>0.25026309635173061</v>
      </c>
      <c r="E66" s="60">
        <f t="shared" si="15"/>
        <v>0.25162631008312253</v>
      </c>
      <c r="F66" s="60">
        <f t="shared" si="15"/>
        <v>0.25373180938105055</v>
      </c>
      <c r="G66" s="60">
        <f t="shared" si="15"/>
        <v>0.25541644328108737</v>
      </c>
      <c r="H66" s="60">
        <f t="shared" si="15"/>
        <v>0.25830317394228614</v>
      </c>
      <c r="I66" s="60">
        <f t="shared" si="15"/>
        <v>0.2598657278532831</v>
      </c>
      <c r="J66" s="60">
        <f t="shared" si="15"/>
        <v>0.25943458251150558</v>
      </c>
      <c r="K66" s="60">
        <f t="shared" si="15"/>
        <v>0.25695070150598531</v>
      </c>
      <c r="L66" s="60">
        <f t="shared" si="15"/>
        <v>0.25640299540620476</v>
      </c>
      <c r="M66" s="60">
        <f t="shared" si="15"/>
        <v>0.25583992554676593</v>
      </c>
      <c r="N66" s="60">
        <f t="shared" si="15"/>
        <v>0.25379097430309633</v>
      </c>
      <c r="O66" s="60">
        <f t="shared" si="15"/>
        <v>0.25211255335830646</v>
      </c>
      <c r="P66" s="60">
        <f t="shared" si="15"/>
        <v>0.2544204040693509</v>
      </c>
      <c r="Q66" s="60">
        <f t="shared" si="15"/>
        <v>0.25553365892668439</v>
      </c>
      <c r="R66" s="60">
        <f t="shared" si="15"/>
        <v>0.25504654031624985</v>
      </c>
      <c r="S66" s="60">
        <f t="shared" ref="S66:BB66" si="17">S56/S$4</f>
        <v>0.25487834916117025</v>
      </c>
      <c r="T66" s="60">
        <f t="shared" si="17"/>
        <v>0.258814190298916</v>
      </c>
      <c r="U66" s="60">
        <f t="shared" si="17"/>
        <v>0.26080127851868179</v>
      </c>
      <c r="V66" s="60">
        <f t="shared" si="17"/>
        <v>0.25988131533101044</v>
      </c>
      <c r="W66" s="60">
        <f t="shared" si="17"/>
        <v>0.26059735472679968</v>
      </c>
      <c r="X66" s="60">
        <f t="shared" si="17"/>
        <v>0.26174876648062767</v>
      </c>
      <c r="Y66" s="60">
        <f t="shared" si="17"/>
        <v>0.25981499408411318</v>
      </c>
      <c r="Z66" s="60">
        <f t="shared" si="17"/>
        <v>0.25713234907791732</v>
      </c>
      <c r="AA66" s="60">
        <f t="shared" si="17"/>
        <v>0.25320553349687663</v>
      </c>
      <c r="AB66" s="60">
        <f t="shared" si="17"/>
        <v>0.25320074580484775</v>
      </c>
      <c r="AC66" s="60">
        <f t="shared" si="17"/>
        <v>0.25271098538425268</v>
      </c>
      <c r="AD66" s="60">
        <f t="shared" si="17"/>
        <v>0.25179734211227034</v>
      </c>
      <c r="AE66" s="60">
        <f t="shared" si="17"/>
        <v>0.25037615196539403</v>
      </c>
      <c r="AF66" s="60">
        <f t="shared" si="17"/>
        <v>0.25214013212989672</v>
      </c>
      <c r="AG66" s="60">
        <f t="shared" si="17"/>
        <v>0.25236031392760921</v>
      </c>
      <c r="AH66" s="60">
        <f t="shared" si="17"/>
        <v>0.25277816203255404</v>
      </c>
      <c r="AI66" s="60">
        <f t="shared" si="17"/>
        <v>0.25238698583646318</v>
      </c>
      <c r="AJ66" s="60">
        <f t="shared" si="17"/>
        <v>0.25491038130325699</v>
      </c>
      <c r="AK66" s="60">
        <f t="shared" si="17"/>
        <v>0.25660137254010817</v>
      </c>
      <c r="AL66" s="60">
        <f t="shared" si="17"/>
        <v>0.2586187685245025</v>
      </c>
      <c r="AM66" s="60">
        <f t="shared" si="17"/>
        <v>0.25934085109167448</v>
      </c>
      <c r="AN66" s="60">
        <f t="shared" si="17"/>
        <v>0.26204812729604593</v>
      </c>
      <c r="AO66" s="60">
        <f t="shared" si="17"/>
        <v>0.26317052944000696</v>
      </c>
      <c r="AP66" s="60">
        <f t="shared" si="17"/>
        <v>0.2656979872995372</v>
      </c>
      <c r="AQ66" s="60">
        <f t="shared" si="17"/>
        <v>0.26796581776543182</v>
      </c>
      <c r="AR66" s="60">
        <f t="shared" si="17"/>
        <v>0.27305949734997437</v>
      </c>
      <c r="AS66" s="60">
        <f t="shared" si="17"/>
        <v>0.27646188008882311</v>
      </c>
      <c r="AT66" s="60">
        <f t="shared" si="17"/>
        <v>0.27931615699494339</v>
      </c>
      <c r="AU66" s="60">
        <f t="shared" si="17"/>
        <v>0.28097141100522594</v>
      </c>
      <c r="AV66" s="60">
        <f t="shared" si="17"/>
        <v>0.28482073048140288</v>
      </c>
      <c r="AW66" s="60" t="e">
        <f t="shared" si="17"/>
        <v>#DIV/0!</v>
      </c>
      <c r="AX66" s="60" t="e">
        <f t="shared" si="17"/>
        <v>#DIV/0!</v>
      </c>
      <c r="AY66" s="60" t="e">
        <f t="shared" si="17"/>
        <v>#DIV/0!</v>
      </c>
      <c r="AZ66" s="60" t="e">
        <f t="shared" si="17"/>
        <v>#DIV/0!</v>
      </c>
      <c r="BA66" s="60" t="e">
        <f t="shared" si="17"/>
        <v>#DIV/0!</v>
      </c>
      <c r="BB66" s="60" t="e">
        <f t="shared" si="17"/>
        <v>#DIV/0!</v>
      </c>
    </row>
    <row r="67" spans="1:54" x14ac:dyDescent="0.2">
      <c r="B67" s="6"/>
      <c r="C67" s="6"/>
      <c r="D67" s="6"/>
      <c r="E67" s="6"/>
      <c r="F67" s="6"/>
      <c r="G67" s="6"/>
      <c r="H67" s="6"/>
      <c r="I67" s="6"/>
      <c r="J67" s="6"/>
      <c r="K67" s="6"/>
      <c r="L67" s="6"/>
      <c r="M67" s="6"/>
      <c r="N67" s="6"/>
      <c r="O67" s="6"/>
      <c r="P67" s="6"/>
      <c r="Q67" s="6"/>
      <c r="R67" s="6"/>
      <c r="S67" s="6"/>
      <c r="T67" s="6"/>
      <c r="U67" s="6"/>
      <c r="V67" s="6"/>
      <c r="W67" s="6"/>
      <c r="X67" s="6"/>
      <c r="Y67" s="6"/>
      <c r="Z67" s="6"/>
    </row>
    <row r="68" spans="1:54" x14ac:dyDescent="0.2">
      <c r="B68" s="6"/>
      <c r="C68" s="35" t="str">
        <f>CONCATENATE("Aandeel bijstandsontvangers naar achtergrond en geslacht, maart 2007-",F1)</f>
        <v>Aandeel bijstandsontvangers naar achtergrond en geslacht, maart 2007-juni 2018</v>
      </c>
      <c r="D68" s="6"/>
      <c r="E68" s="6"/>
      <c r="F68" s="6"/>
      <c r="G68" s="6"/>
      <c r="H68" s="6"/>
      <c r="I68" s="6"/>
      <c r="J68" s="6"/>
      <c r="K68" s="6"/>
      <c r="L68" s="6"/>
      <c r="M68" s="6"/>
      <c r="N68" s="6"/>
      <c r="O68" s="6"/>
      <c r="P68" s="6"/>
      <c r="Q68" s="6"/>
      <c r="R68" s="6"/>
      <c r="S68" s="6"/>
      <c r="T68" s="6"/>
      <c r="U68" s="6"/>
      <c r="V68" s="6"/>
      <c r="W68" s="6"/>
      <c r="X68" s="6"/>
      <c r="Y68" s="6"/>
      <c r="Z68" s="6"/>
    </row>
    <row r="69" spans="1:54" x14ac:dyDescent="0.2">
      <c r="B69" s="2" t="s">
        <v>675</v>
      </c>
      <c r="C69" s="6"/>
      <c r="D69" s="6"/>
      <c r="E69" s="6"/>
      <c r="F69" s="6"/>
      <c r="G69" s="6"/>
      <c r="H69" s="6"/>
      <c r="I69" s="6"/>
      <c r="J69" s="6"/>
      <c r="K69" s="6"/>
      <c r="L69" s="6"/>
      <c r="M69" s="6"/>
      <c r="N69" s="6"/>
      <c r="O69" s="6"/>
      <c r="P69" s="6"/>
      <c r="Q69" s="6"/>
      <c r="R69" s="6"/>
      <c r="S69" s="6"/>
      <c r="T69" s="6"/>
      <c r="U69" s="6"/>
      <c r="V69" s="6"/>
      <c r="W69" s="6"/>
      <c r="X69" s="6"/>
      <c r="Y69" s="6"/>
      <c r="Z69" s="6"/>
    </row>
    <row r="70" spans="1:54" x14ac:dyDescent="0.2">
      <c r="A70" s="1">
        <v>2</v>
      </c>
      <c r="B70" s="6" t="e">
        <f t="shared" ref="B70:B75" si="18">HLOOKUP($F$1,$B$50:$BB$56,A70,FALSE)</f>
        <v>#N/A</v>
      </c>
      <c r="C70" s="136" t="e">
        <f>HLOOKUP($F$1,$A$60:$BA$66,$A70,FALSE)</f>
        <v>#N/A</v>
      </c>
      <c r="D70" s="70" t="s">
        <v>666</v>
      </c>
      <c r="E70" s="6"/>
      <c r="F70" s="6"/>
      <c r="G70" s="6"/>
      <c r="H70" s="2" t="s">
        <v>681</v>
      </c>
      <c r="I70" s="6"/>
      <c r="J70" s="6"/>
      <c r="K70" s="6"/>
      <c r="L70" s="6"/>
      <c r="M70" s="6"/>
      <c r="N70" s="6"/>
      <c r="O70" s="6"/>
      <c r="P70" s="6"/>
      <c r="Q70" s="6"/>
      <c r="R70" s="6"/>
      <c r="S70" s="6"/>
      <c r="T70" s="6"/>
      <c r="U70" s="6"/>
      <c r="V70" s="6"/>
      <c r="W70" s="6"/>
      <c r="X70" s="6"/>
      <c r="Y70" s="6"/>
      <c r="Z70" s="6"/>
    </row>
    <row r="71" spans="1:54" x14ac:dyDescent="0.2">
      <c r="A71" s="1">
        <v>3</v>
      </c>
      <c r="B71" s="6" t="e">
        <f t="shared" si="18"/>
        <v>#N/A</v>
      </c>
      <c r="C71" s="136" t="e">
        <f t="shared" ref="C71:C75" si="19">HLOOKUP($F$1,$A$60:$BA$66,$A71,FALSE)</f>
        <v>#N/A</v>
      </c>
      <c r="D71" s="70" t="s">
        <v>668</v>
      </c>
      <c r="E71" s="6"/>
      <c r="F71" s="6"/>
      <c r="G71" s="6"/>
      <c r="H71" s="2" t="s">
        <v>680</v>
      </c>
      <c r="I71" s="6"/>
      <c r="J71" s="6"/>
      <c r="K71" s="6"/>
      <c r="L71" s="6"/>
      <c r="M71" s="6"/>
      <c r="N71" s="6"/>
      <c r="O71" s="6"/>
      <c r="P71" s="6"/>
      <c r="Q71" s="6"/>
      <c r="R71" s="6"/>
      <c r="S71" s="6"/>
      <c r="T71" s="6"/>
      <c r="U71" s="6"/>
      <c r="V71" s="6"/>
      <c r="W71" s="6"/>
      <c r="X71" s="6"/>
      <c r="Y71" s="6"/>
      <c r="Z71" s="6"/>
    </row>
    <row r="72" spans="1:54" x14ac:dyDescent="0.2">
      <c r="A72" s="1">
        <v>4</v>
      </c>
      <c r="B72" s="6" t="e">
        <f t="shared" si="18"/>
        <v>#N/A</v>
      </c>
      <c r="C72" s="136" t="e">
        <f t="shared" si="19"/>
        <v>#N/A</v>
      </c>
      <c r="D72" s="70" t="s">
        <v>669</v>
      </c>
      <c r="E72" s="6"/>
      <c r="F72" s="6"/>
      <c r="G72" s="6"/>
      <c r="H72" s="2" t="s">
        <v>679</v>
      </c>
      <c r="I72" s="6"/>
      <c r="J72" s="6"/>
      <c r="K72" s="6"/>
      <c r="L72" s="6"/>
      <c r="M72" s="6"/>
      <c r="N72" s="6"/>
      <c r="O72" s="6"/>
      <c r="P72" s="6"/>
      <c r="Q72" s="6"/>
      <c r="R72" s="6"/>
      <c r="S72" s="6"/>
      <c r="T72" s="6"/>
      <c r="U72" s="6"/>
      <c r="V72" s="6"/>
      <c r="W72" s="6"/>
      <c r="X72" s="6"/>
      <c r="Y72" s="6"/>
      <c r="Z72" s="6"/>
    </row>
    <row r="73" spans="1:54" x14ac:dyDescent="0.2">
      <c r="A73" s="1">
        <v>5</v>
      </c>
      <c r="B73" s="6" t="e">
        <f t="shared" si="18"/>
        <v>#N/A</v>
      </c>
      <c r="C73" s="136" t="e">
        <f t="shared" si="19"/>
        <v>#N/A</v>
      </c>
      <c r="D73" s="70" t="s">
        <v>667</v>
      </c>
      <c r="E73" s="6"/>
      <c r="F73" s="6"/>
      <c r="G73" s="6"/>
      <c r="H73" s="2" t="s">
        <v>678</v>
      </c>
      <c r="I73" s="6"/>
      <c r="J73" s="6"/>
      <c r="K73" s="6"/>
      <c r="L73" s="6"/>
      <c r="M73" s="6"/>
      <c r="N73" s="6"/>
      <c r="O73" s="6"/>
      <c r="P73" s="6"/>
      <c r="Q73" s="6"/>
      <c r="R73" s="6"/>
      <c r="S73" s="6"/>
      <c r="T73" s="6"/>
      <c r="U73" s="6"/>
      <c r="V73" s="6"/>
      <c r="W73" s="6"/>
      <c r="X73" s="6"/>
      <c r="Y73" s="6"/>
      <c r="Z73" s="6"/>
    </row>
    <row r="74" spans="1:54" x14ac:dyDescent="0.2">
      <c r="A74" s="1">
        <v>6</v>
      </c>
      <c r="B74" s="6" t="e">
        <f t="shared" si="18"/>
        <v>#N/A</v>
      </c>
      <c r="C74" s="136" t="e">
        <f t="shared" si="19"/>
        <v>#N/A</v>
      </c>
      <c r="D74" s="70" t="s">
        <v>670</v>
      </c>
      <c r="E74" s="6"/>
      <c r="F74" s="6"/>
      <c r="G74" s="6"/>
      <c r="H74" s="2" t="s">
        <v>677</v>
      </c>
      <c r="I74" s="6"/>
      <c r="J74" s="6"/>
      <c r="K74" s="6"/>
      <c r="L74" s="6"/>
      <c r="M74" s="6"/>
      <c r="N74" s="6"/>
      <c r="O74" s="6"/>
      <c r="P74" s="6"/>
      <c r="Q74" s="6"/>
      <c r="R74" s="6"/>
      <c r="S74" s="6"/>
      <c r="T74" s="6"/>
      <c r="U74" s="6"/>
      <c r="V74" s="6"/>
      <c r="W74" s="6"/>
      <c r="X74" s="6"/>
      <c r="Y74" s="6"/>
      <c r="Z74" s="6"/>
    </row>
    <row r="75" spans="1:54" x14ac:dyDescent="0.2">
      <c r="A75" s="1">
        <v>7</v>
      </c>
      <c r="B75" s="6" t="e">
        <f t="shared" si="18"/>
        <v>#N/A</v>
      </c>
      <c r="C75" s="136" t="e">
        <f t="shared" si="19"/>
        <v>#N/A</v>
      </c>
      <c r="D75" s="70" t="s">
        <v>671</v>
      </c>
      <c r="E75" s="6"/>
      <c r="F75" s="6"/>
      <c r="G75" s="6"/>
      <c r="H75" s="2" t="s">
        <v>676</v>
      </c>
      <c r="I75" s="6"/>
      <c r="J75" s="6"/>
      <c r="K75" s="6"/>
      <c r="L75" s="6"/>
      <c r="M75" s="6"/>
      <c r="N75" s="6"/>
      <c r="O75" s="6"/>
      <c r="P75" s="6"/>
      <c r="Q75" s="6"/>
      <c r="R75" s="6"/>
      <c r="S75" s="6"/>
      <c r="T75" s="6"/>
      <c r="U75" s="6"/>
      <c r="V75" s="6"/>
      <c r="W75" s="6"/>
      <c r="X75" s="6"/>
      <c r="Y75" s="6"/>
      <c r="Z75" s="6"/>
    </row>
    <row r="76" spans="1:54" x14ac:dyDescent="0.2">
      <c r="B76" s="6"/>
      <c r="C76" s="6"/>
      <c r="D76" s="6"/>
      <c r="E76" s="6"/>
      <c r="F76" s="6"/>
      <c r="G76" s="6"/>
      <c r="H76" s="6"/>
      <c r="I76" s="6"/>
      <c r="J76" s="6"/>
      <c r="K76" s="6"/>
      <c r="L76" s="6"/>
      <c r="M76" s="6"/>
      <c r="N76" s="6"/>
      <c r="O76" s="6"/>
      <c r="P76" s="6"/>
      <c r="Q76" s="6"/>
      <c r="R76" s="6"/>
      <c r="S76" s="6"/>
      <c r="T76" s="6"/>
      <c r="U76" s="6"/>
      <c r="V76" s="6"/>
      <c r="W76" s="6"/>
      <c r="X76" s="6"/>
      <c r="Y76" s="6"/>
      <c r="Z76" s="6"/>
    </row>
    <row r="77" spans="1:54" x14ac:dyDescent="0.2">
      <c r="B77" s="6" t="e">
        <f>VLOOKUP(MAX($B$70:$B$75),$B$70:$H$75,7,FALSE)</f>
        <v>#N/A</v>
      </c>
      <c r="C77" s="137" t="e">
        <f>(ROUND(VLOOKUP(MAX($B$70:$B$75),$B$70:$H$75,2,FALSE),1)*100)&amp;"%"</f>
        <v>#N/A</v>
      </c>
      <c r="D77" s="6"/>
      <c r="E77" s="6"/>
      <c r="F77" s="6"/>
      <c r="G77" s="6"/>
      <c r="H77" s="6"/>
      <c r="I77" s="6"/>
      <c r="J77" s="6"/>
      <c r="K77" s="6"/>
      <c r="L77" s="6"/>
      <c r="M77" s="6"/>
      <c r="N77" s="6"/>
      <c r="O77" s="6"/>
      <c r="P77" s="6"/>
      <c r="Q77" s="6"/>
      <c r="R77" s="6"/>
      <c r="S77" s="6"/>
      <c r="T77" s="6"/>
      <c r="U77" s="6"/>
      <c r="V77" s="6"/>
      <c r="W77" s="6"/>
      <c r="X77" s="6"/>
      <c r="Y77" s="6"/>
      <c r="Z77" s="6"/>
    </row>
    <row r="78" spans="1:54" x14ac:dyDescent="0.2">
      <c r="B78" s="6"/>
      <c r="C78" s="6" t="e">
        <f>"van de bijstandsontvangers zijn "&amp;B77&amp;". Zij vormen het grootste aandeel bijstandsontvangers"</f>
        <v>#N/A</v>
      </c>
      <c r="D78" s="6"/>
      <c r="E78" s="6"/>
      <c r="F78" s="6"/>
      <c r="G78" s="6"/>
      <c r="H78" s="6"/>
      <c r="I78" s="6"/>
      <c r="J78" s="6"/>
      <c r="K78" s="6"/>
      <c r="L78" s="6"/>
      <c r="M78" s="6"/>
      <c r="N78" s="6"/>
      <c r="O78" s="6"/>
      <c r="P78" s="6"/>
      <c r="Q78" s="6"/>
      <c r="R78" s="6"/>
      <c r="S78" s="6"/>
      <c r="T78" s="6"/>
      <c r="U78" s="6"/>
      <c r="V78" s="6"/>
      <c r="W78" s="6"/>
      <c r="X78" s="6"/>
      <c r="Y78" s="6"/>
      <c r="Z78" s="6"/>
    </row>
    <row r="79" spans="1:54" x14ac:dyDescent="0.2">
      <c r="B79" s="6"/>
      <c r="C79" s="6"/>
      <c r="D79" s="6"/>
      <c r="E79" s="6"/>
      <c r="F79" s="6"/>
      <c r="G79" s="6"/>
      <c r="H79" s="6"/>
      <c r="I79" s="6"/>
      <c r="J79" s="6"/>
      <c r="K79" s="6"/>
      <c r="L79" s="6"/>
      <c r="M79" s="6"/>
      <c r="N79" s="6"/>
      <c r="O79" s="6"/>
      <c r="P79" s="6"/>
      <c r="Q79" s="6"/>
      <c r="R79" s="6"/>
      <c r="S79" s="6"/>
      <c r="T79" s="6"/>
      <c r="U79" s="6"/>
      <c r="V79" s="6"/>
      <c r="W79" s="6"/>
      <c r="X79" s="6"/>
      <c r="Y79" s="6"/>
      <c r="Z79" s="6"/>
    </row>
    <row r="80" spans="1:54" x14ac:dyDescent="0.2">
      <c r="B80" s="6"/>
      <c r="C80" s="6"/>
      <c r="D80" s="6"/>
      <c r="E80" s="6"/>
      <c r="F80" s="6"/>
      <c r="G80" s="6"/>
      <c r="H80" s="6"/>
      <c r="I80" s="6"/>
      <c r="J80" s="6"/>
      <c r="K80" s="6"/>
      <c r="L80" s="6"/>
      <c r="M80" s="6"/>
      <c r="N80" s="6"/>
      <c r="O80" s="6"/>
      <c r="P80" s="6"/>
      <c r="Q80" s="6"/>
      <c r="R80" s="6"/>
      <c r="S80" s="6"/>
      <c r="T80" s="6"/>
      <c r="U80" s="6"/>
      <c r="V80" s="6"/>
      <c r="W80" s="6"/>
      <c r="X80" s="6"/>
      <c r="Y80" s="6"/>
      <c r="Z80" s="6"/>
    </row>
    <row r="81" spans="2:26" x14ac:dyDescent="0.2">
      <c r="B81" s="6"/>
      <c r="C81" s="6"/>
      <c r="D81" s="6"/>
      <c r="E81" s="6"/>
      <c r="F81" s="6"/>
      <c r="G81" s="6"/>
      <c r="H81" s="6"/>
      <c r="I81" s="6"/>
      <c r="J81" s="6"/>
      <c r="K81" s="6"/>
      <c r="L81" s="6"/>
      <c r="M81" s="6"/>
      <c r="N81" s="6"/>
      <c r="O81" s="6"/>
      <c r="P81" s="6"/>
      <c r="Q81" s="6"/>
      <c r="R81" s="6"/>
      <c r="S81" s="6"/>
      <c r="T81" s="6"/>
      <c r="U81" s="6"/>
      <c r="V81" s="6"/>
      <c r="W81" s="6"/>
      <c r="X81" s="6"/>
      <c r="Y81" s="6"/>
      <c r="Z81" s="6"/>
    </row>
    <row r="82" spans="2:26" x14ac:dyDescent="0.2">
      <c r="B82" s="6"/>
      <c r="C82" s="6"/>
      <c r="D82" s="6"/>
      <c r="E82" s="6"/>
      <c r="F82" s="6"/>
      <c r="G82" s="6"/>
      <c r="H82" s="6"/>
      <c r="I82" s="6"/>
      <c r="J82" s="6"/>
      <c r="K82" s="6"/>
      <c r="L82" s="6"/>
      <c r="M82" s="6"/>
      <c r="N82" s="6"/>
      <c r="O82" s="6"/>
      <c r="P82" s="6"/>
      <c r="Q82" s="6"/>
      <c r="R82" s="6"/>
      <c r="S82" s="6"/>
      <c r="T82" s="6"/>
      <c r="U82" s="6"/>
      <c r="V82" s="6"/>
      <c r="W82" s="6"/>
      <c r="X82" s="6"/>
      <c r="Y82" s="6"/>
      <c r="Z82" s="6"/>
    </row>
    <row r="83" spans="2:26" x14ac:dyDescent="0.2">
      <c r="B83" s="6"/>
      <c r="C83" s="6"/>
      <c r="D83" s="6"/>
      <c r="E83" s="6"/>
      <c r="F83" s="6"/>
      <c r="G83" s="6"/>
      <c r="H83" s="6"/>
      <c r="I83" s="6"/>
      <c r="J83" s="6"/>
      <c r="K83" s="6"/>
      <c r="L83" s="6"/>
      <c r="M83" s="6"/>
      <c r="N83" s="6"/>
      <c r="O83" s="6"/>
      <c r="P83" s="6"/>
      <c r="Q83" s="6"/>
      <c r="R83" s="6"/>
      <c r="S83" s="6"/>
      <c r="T83" s="6"/>
      <c r="U83" s="6"/>
      <c r="V83" s="6"/>
      <c r="W83" s="6"/>
      <c r="X83" s="6"/>
      <c r="Y83" s="6"/>
      <c r="Z83" s="6"/>
    </row>
    <row r="84" spans="2:26" x14ac:dyDescent="0.2">
      <c r="B84" s="6"/>
      <c r="C84" s="6"/>
      <c r="D84" s="6"/>
      <c r="E84" s="6"/>
      <c r="F84" s="6"/>
      <c r="G84" s="6"/>
      <c r="H84" s="6"/>
      <c r="I84" s="6"/>
      <c r="J84" s="6"/>
      <c r="K84" s="6"/>
      <c r="L84" s="6"/>
      <c r="M84" s="6"/>
      <c r="N84" s="6"/>
      <c r="O84" s="6"/>
      <c r="P84" s="6"/>
      <c r="Q84" s="6"/>
      <c r="R84" s="6"/>
      <c r="S84" s="6"/>
      <c r="T84" s="6"/>
      <c r="U84" s="6"/>
      <c r="V84" s="6"/>
      <c r="W84" s="6"/>
      <c r="X84" s="6"/>
      <c r="Y84" s="6"/>
      <c r="Z84" s="6"/>
    </row>
    <row r="85" spans="2:26" x14ac:dyDescent="0.2">
      <c r="B85" s="6"/>
      <c r="C85" s="6"/>
      <c r="D85" s="6"/>
      <c r="E85" s="6"/>
      <c r="F85" s="6"/>
      <c r="G85" s="6"/>
      <c r="H85" s="6"/>
      <c r="I85" s="6"/>
      <c r="J85" s="6"/>
      <c r="K85" s="6"/>
      <c r="L85" s="6"/>
      <c r="M85" s="6"/>
      <c r="N85" s="6"/>
      <c r="O85" s="6"/>
      <c r="P85" s="6"/>
      <c r="Q85" s="6"/>
      <c r="R85" s="6"/>
      <c r="S85" s="6"/>
      <c r="T85" s="6"/>
      <c r="U85" s="6"/>
      <c r="V85" s="6"/>
      <c r="W85" s="6"/>
      <c r="X85" s="6"/>
      <c r="Y85" s="6"/>
      <c r="Z85" s="6"/>
    </row>
    <row r="86" spans="2:26" x14ac:dyDescent="0.2">
      <c r="B86" s="6"/>
      <c r="C86" s="6"/>
      <c r="D86" s="6"/>
      <c r="E86" s="6"/>
      <c r="F86" s="6"/>
      <c r="G86" s="6"/>
      <c r="H86" s="6"/>
      <c r="I86" s="6"/>
      <c r="J86" s="6"/>
      <c r="K86" s="6"/>
      <c r="L86" s="6"/>
      <c r="M86" s="6"/>
      <c r="N86" s="6"/>
      <c r="O86" s="6"/>
      <c r="P86" s="6"/>
      <c r="Q86" s="6"/>
      <c r="R86" s="6"/>
      <c r="S86" s="6"/>
      <c r="T86" s="6"/>
      <c r="U86" s="6"/>
      <c r="V86" s="6"/>
      <c r="W86" s="6"/>
      <c r="X86" s="6"/>
      <c r="Y86" s="6"/>
      <c r="Z86" s="6"/>
    </row>
    <row r="87" spans="2:26" x14ac:dyDescent="0.2">
      <c r="B87" s="6"/>
      <c r="C87" s="6"/>
      <c r="D87" s="6"/>
      <c r="E87" s="6"/>
      <c r="F87" s="6"/>
      <c r="G87" s="6"/>
      <c r="H87" s="6"/>
      <c r="I87" s="6"/>
      <c r="J87" s="6"/>
      <c r="K87" s="6"/>
      <c r="L87" s="6"/>
      <c r="M87" s="6"/>
      <c r="N87" s="6"/>
      <c r="O87" s="6"/>
      <c r="P87" s="6"/>
      <c r="Q87" s="6"/>
      <c r="R87" s="6"/>
      <c r="S87" s="6"/>
      <c r="T87" s="6"/>
      <c r="U87" s="6"/>
      <c r="V87" s="6"/>
      <c r="W87" s="6"/>
      <c r="X87" s="6"/>
      <c r="Y87" s="6"/>
      <c r="Z87" s="6"/>
    </row>
    <row r="88" spans="2:26" x14ac:dyDescent="0.2">
      <c r="B88" s="6"/>
      <c r="C88" s="6"/>
      <c r="D88" s="6"/>
      <c r="E88" s="6"/>
      <c r="F88" s="6"/>
      <c r="G88" s="6"/>
      <c r="H88" s="6"/>
      <c r="I88" s="6"/>
      <c r="J88" s="6"/>
      <c r="K88" s="6"/>
      <c r="L88" s="6"/>
      <c r="M88" s="6"/>
      <c r="N88" s="6"/>
      <c r="O88" s="6"/>
      <c r="P88" s="6"/>
      <c r="Q88" s="6"/>
      <c r="R88" s="6"/>
      <c r="S88" s="6"/>
      <c r="T88" s="6"/>
      <c r="U88" s="6"/>
      <c r="V88" s="6"/>
      <c r="W88" s="6"/>
      <c r="X88" s="6"/>
      <c r="Y88" s="6"/>
      <c r="Z88" s="6"/>
    </row>
    <row r="89" spans="2:26" x14ac:dyDescent="0.2">
      <c r="B89" s="6"/>
      <c r="C89" s="6"/>
      <c r="D89" s="6"/>
      <c r="E89" s="6"/>
      <c r="F89" s="6"/>
      <c r="G89" s="6"/>
      <c r="H89" s="6"/>
      <c r="I89" s="6"/>
      <c r="J89" s="6"/>
      <c r="K89" s="6"/>
      <c r="L89" s="6"/>
      <c r="M89" s="6"/>
      <c r="N89" s="6"/>
      <c r="O89" s="6"/>
      <c r="P89" s="6"/>
      <c r="Q89" s="6"/>
      <c r="R89" s="6"/>
      <c r="S89" s="6"/>
      <c r="T89" s="6"/>
      <c r="U89" s="6"/>
      <c r="V89" s="6"/>
      <c r="W89" s="6"/>
      <c r="X89" s="6"/>
      <c r="Y89" s="6"/>
      <c r="Z89" s="6"/>
    </row>
    <row r="90" spans="2:26" x14ac:dyDescent="0.2">
      <c r="B90" s="6"/>
      <c r="C90" s="6"/>
      <c r="D90" s="6"/>
      <c r="E90" s="6"/>
      <c r="F90" s="6"/>
      <c r="G90" s="6"/>
      <c r="H90" s="6"/>
      <c r="I90" s="6"/>
      <c r="J90" s="6"/>
      <c r="K90" s="6"/>
      <c r="L90" s="6"/>
      <c r="M90" s="6"/>
      <c r="N90" s="6"/>
      <c r="O90" s="6"/>
      <c r="P90" s="6"/>
      <c r="Q90" s="6"/>
      <c r="R90" s="6"/>
      <c r="S90" s="6"/>
      <c r="T90" s="6"/>
      <c r="U90" s="6"/>
      <c r="V90" s="6"/>
      <c r="W90" s="6"/>
      <c r="X90" s="6"/>
      <c r="Y90" s="6"/>
      <c r="Z90" s="6"/>
    </row>
    <row r="91" spans="2:26" x14ac:dyDescent="0.2">
      <c r="B91" s="6"/>
      <c r="C91" s="6"/>
      <c r="D91" s="6"/>
      <c r="E91" s="6"/>
      <c r="F91" s="6"/>
      <c r="G91" s="6"/>
      <c r="H91" s="6"/>
      <c r="I91" s="6"/>
      <c r="J91" s="6"/>
      <c r="K91" s="6"/>
      <c r="L91" s="6"/>
      <c r="M91" s="6"/>
      <c r="N91" s="6"/>
      <c r="O91" s="6"/>
      <c r="P91" s="6"/>
      <c r="Q91" s="6"/>
      <c r="R91" s="6"/>
      <c r="S91" s="6"/>
      <c r="T91" s="6"/>
      <c r="U91" s="6"/>
      <c r="V91" s="6"/>
      <c r="W91" s="6"/>
      <c r="X91" s="6"/>
      <c r="Y91" s="6"/>
      <c r="Z91" s="6"/>
    </row>
    <row r="92" spans="2:26" x14ac:dyDescent="0.2">
      <c r="B92" s="6"/>
      <c r="C92" s="6"/>
      <c r="D92" s="6"/>
      <c r="E92" s="6"/>
      <c r="F92" s="6"/>
      <c r="G92" s="6"/>
      <c r="H92" s="6"/>
      <c r="I92" s="6"/>
      <c r="J92" s="6"/>
      <c r="K92" s="6"/>
      <c r="L92" s="6"/>
      <c r="M92" s="6"/>
      <c r="N92" s="6"/>
      <c r="O92" s="6"/>
      <c r="P92" s="6"/>
      <c r="Q92" s="6"/>
      <c r="R92" s="6"/>
      <c r="S92" s="6"/>
      <c r="T92" s="6"/>
      <c r="U92" s="6"/>
      <c r="V92" s="6"/>
      <c r="W92" s="6"/>
      <c r="X92" s="6"/>
      <c r="Y92" s="6"/>
      <c r="Z92" s="6"/>
    </row>
    <row r="93" spans="2:26" x14ac:dyDescent="0.2">
      <c r="B93" s="6"/>
      <c r="C93" s="6"/>
      <c r="D93" s="6"/>
      <c r="E93" s="6"/>
      <c r="F93" s="6"/>
      <c r="G93" s="6"/>
      <c r="H93" s="6"/>
      <c r="I93" s="6"/>
      <c r="J93" s="6"/>
      <c r="K93" s="6"/>
      <c r="L93" s="6"/>
      <c r="M93" s="6"/>
      <c r="N93" s="6"/>
      <c r="O93" s="6"/>
      <c r="P93" s="6"/>
      <c r="Q93" s="6"/>
      <c r="R93" s="6"/>
      <c r="S93" s="6"/>
      <c r="T93" s="6"/>
      <c r="U93" s="6"/>
      <c r="V93" s="6"/>
      <c r="W93" s="6"/>
      <c r="X93" s="6"/>
      <c r="Y93" s="6"/>
      <c r="Z93" s="6"/>
    </row>
    <row r="94" spans="2:26" x14ac:dyDescent="0.2">
      <c r="B94" s="6"/>
      <c r="C94" s="6"/>
      <c r="D94" s="6"/>
      <c r="E94" s="6"/>
      <c r="F94" s="6"/>
      <c r="G94" s="6"/>
      <c r="H94" s="6"/>
      <c r="I94" s="6"/>
      <c r="J94" s="6"/>
      <c r="K94" s="6"/>
      <c r="L94" s="6"/>
      <c r="M94" s="6"/>
      <c r="N94" s="6"/>
      <c r="O94" s="6"/>
      <c r="P94" s="6"/>
      <c r="Q94" s="6"/>
      <c r="R94" s="6"/>
      <c r="S94" s="6"/>
      <c r="T94" s="6"/>
      <c r="U94" s="6"/>
      <c r="V94" s="6"/>
      <c r="W94" s="6"/>
      <c r="X94" s="6"/>
      <c r="Y94" s="6"/>
      <c r="Z94" s="6"/>
    </row>
    <row r="95" spans="2:26" x14ac:dyDescent="0.2">
      <c r="B95" s="6"/>
      <c r="C95" s="6"/>
      <c r="D95" s="6"/>
      <c r="E95" s="6"/>
      <c r="F95" s="6"/>
      <c r="G95" s="6"/>
      <c r="H95" s="6"/>
      <c r="I95" s="6"/>
      <c r="J95" s="6"/>
      <c r="K95" s="6"/>
      <c r="L95" s="6"/>
      <c r="M95" s="6"/>
      <c r="N95" s="6"/>
      <c r="O95" s="6"/>
      <c r="P95" s="6"/>
      <c r="Q95" s="6"/>
      <c r="R95" s="6"/>
      <c r="S95" s="6"/>
      <c r="T95" s="6"/>
      <c r="U95" s="6"/>
      <c r="V95" s="6"/>
      <c r="W95" s="6"/>
      <c r="X95" s="6"/>
      <c r="Y95" s="6"/>
      <c r="Z95" s="6"/>
    </row>
    <row r="96" spans="2:26" x14ac:dyDescent="0.2">
      <c r="B96" s="6"/>
      <c r="C96" s="6"/>
      <c r="D96" s="6"/>
      <c r="E96" s="6"/>
      <c r="F96" s="6"/>
      <c r="G96" s="6"/>
      <c r="H96" s="6"/>
      <c r="I96" s="6"/>
      <c r="J96" s="6"/>
      <c r="K96" s="6"/>
      <c r="L96" s="6"/>
      <c r="M96" s="6"/>
      <c r="N96" s="6"/>
      <c r="O96" s="6"/>
      <c r="P96" s="6"/>
      <c r="Q96" s="6"/>
      <c r="R96" s="6"/>
      <c r="S96" s="6"/>
      <c r="T96" s="6"/>
      <c r="U96" s="6"/>
      <c r="V96" s="6"/>
      <c r="W96" s="6"/>
      <c r="X96" s="6"/>
      <c r="Y96" s="6"/>
      <c r="Z96" s="6"/>
    </row>
    <row r="97" spans="2:26" x14ac:dyDescent="0.2">
      <c r="B97" s="6"/>
      <c r="C97" s="6"/>
      <c r="D97" s="6"/>
      <c r="E97" s="6"/>
      <c r="F97" s="6"/>
      <c r="G97" s="6"/>
      <c r="H97" s="6"/>
      <c r="I97" s="6"/>
      <c r="J97" s="6"/>
      <c r="K97" s="6"/>
      <c r="L97" s="6"/>
      <c r="M97" s="6"/>
      <c r="N97" s="6"/>
      <c r="O97" s="6"/>
      <c r="P97" s="6"/>
      <c r="Q97" s="6"/>
      <c r="R97" s="6"/>
      <c r="S97" s="6"/>
      <c r="T97" s="6"/>
      <c r="U97" s="6"/>
      <c r="V97" s="6"/>
      <c r="W97" s="6"/>
      <c r="X97" s="6"/>
      <c r="Y97" s="6"/>
      <c r="Z97" s="6"/>
    </row>
    <row r="98" spans="2:26" x14ac:dyDescent="0.2">
      <c r="B98" s="6"/>
      <c r="C98" s="6"/>
      <c r="D98" s="6"/>
      <c r="E98" s="6"/>
      <c r="F98" s="6"/>
      <c r="G98" s="6"/>
      <c r="H98" s="6"/>
      <c r="I98" s="6"/>
      <c r="J98" s="6"/>
      <c r="K98" s="6"/>
      <c r="L98" s="6"/>
      <c r="M98" s="6"/>
      <c r="N98" s="6"/>
      <c r="O98" s="6"/>
      <c r="P98" s="6"/>
      <c r="Q98" s="6"/>
      <c r="R98" s="6"/>
      <c r="S98" s="6"/>
      <c r="T98" s="6"/>
      <c r="U98" s="6"/>
      <c r="V98" s="6"/>
      <c r="W98" s="6"/>
      <c r="X98" s="6"/>
      <c r="Y98" s="6"/>
      <c r="Z98" s="6"/>
    </row>
    <row r="99" spans="2:26" x14ac:dyDescent="0.2">
      <c r="B99" s="6"/>
      <c r="C99" s="6"/>
      <c r="D99" s="6"/>
      <c r="E99" s="6"/>
      <c r="F99" s="6"/>
      <c r="G99" s="6"/>
      <c r="H99" s="6"/>
      <c r="I99" s="6"/>
      <c r="J99" s="6"/>
      <c r="K99" s="6"/>
      <c r="L99" s="6"/>
      <c r="M99" s="6"/>
      <c r="N99" s="6"/>
      <c r="O99" s="6"/>
      <c r="P99" s="6"/>
      <c r="Q99" s="6"/>
      <c r="R99" s="6"/>
      <c r="S99" s="6"/>
      <c r="T99" s="6"/>
      <c r="U99" s="6"/>
      <c r="V99" s="6"/>
      <c r="W99" s="6"/>
      <c r="X99" s="6"/>
      <c r="Y99" s="6"/>
      <c r="Z99" s="6"/>
    </row>
    <row r="100" spans="2:26" x14ac:dyDescent="0.2">
      <c r="B100" s="6"/>
      <c r="C100" s="6"/>
      <c r="D100" s="6"/>
      <c r="E100" s="6"/>
      <c r="F100" s="6"/>
      <c r="G100" s="6"/>
      <c r="H100" s="6"/>
      <c r="I100" s="6"/>
      <c r="J100" s="6"/>
      <c r="K100" s="6"/>
      <c r="L100" s="6"/>
      <c r="M100" s="6"/>
      <c r="N100" s="6"/>
      <c r="O100" s="6"/>
      <c r="P100" s="6"/>
      <c r="Q100" s="6"/>
      <c r="R100" s="6"/>
      <c r="S100" s="6"/>
      <c r="T100" s="6"/>
      <c r="U100" s="6"/>
      <c r="V100" s="6"/>
      <c r="W100" s="6"/>
      <c r="X100" s="6"/>
      <c r="Y100" s="6"/>
      <c r="Z100" s="6"/>
    </row>
    <row r="101" spans="2:26" x14ac:dyDescent="0.2">
      <c r="B101" s="6"/>
      <c r="C101" s="6"/>
      <c r="D101" s="6"/>
      <c r="E101" s="6"/>
      <c r="F101" s="6"/>
      <c r="G101" s="6"/>
      <c r="H101" s="6"/>
      <c r="I101" s="6"/>
      <c r="J101" s="6"/>
      <c r="K101" s="6"/>
      <c r="L101" s="6"/>
      <c r="M101" s="6"/>
      <c r="N101" s="6"/>
      <c r="O101" s="6"/>
      <c r="P101" s="6"/>
      <c r="Q101" s="6"/>
      <c r="R101" s="6"/>
      <c r="S101" s="6"/>
      <c r="T101" s="6"/>
      <c r="U101" s="6"/>
      <c r="V101" s="6"/>
      <c r="W101" s="6"/>
      <c r="X101" s="6"/>
      <c r="Y101" s="6"/>
      <c r="Z101" s="6"/>
    </row>
    <row r="102" spans="2:26" x14ac:dyDescent="0.2">
      <c r="B102" s="6"/>
      <c r="C102" s="6"/>
      <c r="D102" s="6"/>
      <c r="E102" s="6"/>
      <c r="F102" s="6"/>
      <c r="G102" s="6"/>
      <c r="H102" s="6"/>
      <c r="I102" s="6"/>
      <c r="J102" s="6"/>
      <c r="K102" s="6"/>
      <c r="L102" s="6"/>
      <c r="M102" s="6"/>
      <c r="N102" s="6"/>
      <c r="O102" s="6"/>
      <c r="P102" s="6"/>
      <c r="Q102" s="6"/>
      <c r="R102" s="6"/>
      <c r="S102" s="6"/>
      <c r="T102" s="6"/>
      <c r="U102" s="6"/>
      <c r="V102" s="6"/>
      <c r="W102" s="6"/>
      <c r="X102" s="6"/>
      <c r="Y102" s="6"/>
      <c r="Z102" s="6"/>
    </row>
    <row r="103" spans="2:26" x14ac:dyDescent="0.2">
      <c r="B103" s="6"/>
      <c r="C103" s="6"/>
      <c r="D103" s="6"/>
      <c r="E103" s="6"/>
      <c r="F103" s="6"/>
      <c r="G103" s="6"/>
      <c r="H103" s="6"/>
      <c r="I103" s="6"/>
      <c r="J103" s="6"/>
      <c r="K103" s="6"/>
      <c r="L103" s="6"/>
      <c r="M103" s="6"/>
      <c r="N103" s="6"/>
      <c r="O103" s="6"/>
      <c r="P103" s="6"/>
      <c r="Q103" s="6"/>
      <c r="R103" s="6"/>
      <c r="S103" s="6"/>
      <c r="T103" s="6"/>
      <c r="U103" s="6"/>
      <c r="V103" s="6"/>
      <c r="W103" s="6"/>
      <c r="X103" s="6"/>
      <c r="Y103" s="6"/>
      <c r="Z103" s="6"/>
    </row>
    <row r="104" spans="2:26" x14ac:dyDescent="0.2">
      <c r="B104" s="6"/>
      <c r="C104" s="6"/>
      <c r="D104" s="6"/>
      <c r="E104" s="6"/>
      <c r="F104" s="6"/>
      <c r="G104" s="6"/>
      <c r="H104" s="6"/>
      <c r="I104" s="6"/>
      <c r="J104" s="6"/>
      <c r="K104" s="6"/>
      <c r="L104" s="6"/>
      <c r="M104" s="6"/>
      <c r="N104" s="6"/>
      <c r="O104" s="6"/>
      <c r="P104" s="6"/>
      <c r="Q104" s="6"/>
      <c r="R104" s="6"/>
      <c r="S104" s="6"/>
      <c r="T104" s="6"/>
      <c r="U104" s="6"/>
      <c r="V104" s="6"/>
      <c r="W104" s="6"/>
      <c r="X104" s="6"/>
      <c r="Y104" s="6"/>
      <c r="Z104" s="6"/>
    </row>
    <row r="105" spans="2:26" x14ac:dyDescent="0.2">
      <c r="B105" s="6"/>
      <c r="C105" s="6"/>
      <c r="D105" s="6"/>
      <c r="E105" s="6"/>
      <c r="F105" s="6"/>
      <c r="G105" s="6"/>
      <c r="H105" s="6"/>
      <c r="I105" s="6"/>
      <c r="J105" s="6"/>
      <c r="K105" s="6"/>
      <c r="L105" s="6"/>
      <c r="M105" s="6"/>
      <c r="N105" s="6"/>
      <c r="O105" s="6"/>
      <c r="P105" s="6"/>
      <c r="Q105" s="6"/>
      <c r="R105" s="6"/>
      <c r="S105" s="6"/>
      <c r="T105" s="6"/>
      <c r="U105" s="6"/>
      <c r="V105" s="6"/>
      <c r="W105" s="6"/>
      <c r="X105" s="6"/>
      <c r="Y105" s="6"/>
      <c r="Z105" s="6"/>
    </row>
    <row r="106" spans="2:26" x14ac:dyDescent="0.2">
      <c r="B106" s="6"/>
      <c r="C106" s="6"/>
      <c r="D106" s="6"/>
      <c r="E106" s="6"/>
      <c r="F106" s="6"/>
      <c r="G106" s="6"/>
      <c r="H106" s="6"/>
      <c r="I106" s="6"/>
      <c r="J106" s="6"/>
      <c r="K106" s="6"/>
      <c r="L106" s="6"/>
      <c r="M106" s="6"/>
      <c r="N106" s="6"/>
      <c r="O106" s="6"/>
      <c r="P106" s="6"/>
      <c r="Q106" s="6"/>
      <c r="R106" s="6"/>
      <c r="S106" s="6"/>
      <c r="T106" s="6"/>
      <c r="U106" s="6"/>
      <c r="V106" s="6"/>
      <c r="W106" s="6"/>
      <c r="X106" s="6"/>
      <c r="Y106" s="6"/>
      <c r="Z106" s="6"/>
    </row>
    <row r="107" spans="2:26" x14ac:dyDescent="0.2">
      <c r="B107" s="6"/>
      <c r="C107" s="6"/>
      <c r="D107" s="6"/>
      <c r="E107" s="6"/>
      <c r="F107" s="6"/>
      <c r="G107" s="6"/>
      <c r="H107" s="6"/>
      <c r="I107" s="6"/>
      <c r="J107" s="6"/>
      <c r="K107" s="6"/>
      <c r="L107" s="6"/>
      <c r="M107" s="6"/>
      <c r="N107" s="6"/>
      <c r="O107" s="6"/>
      <c r="P107" s="6"/>
      <c r="Q107" s="6"/>
      <c r="R107" s="6"/>
      <c r="S107" s="6"/>
      <c r="T107" s="6"/>
      <c r="U107" s="6"/>
      <c r="V107" s="6"/>
      <c r="W107" s="6"/>
      <c r="X107" s="6"/>
      <c r="Y107" s="6"/>
      <c r="Z107" s="6"/>
    </row>
    <row r="108" spans="2:26" x14ac:dyDescent="0.2">
      <c r="B108" s="6"/>
      <c r="C108" s="6"/>
      <c r="D108" s="6"/>
      <c r="E108" s="6"/>
      <c r="F108" s="6"/>
      <c r="G108" s="6"/>
      <c r="H108" s="6"/>
      <c r="I108" s="6"/>
      <c r="J108" s="6"/>
      <c r="K108" s="6"/>
      <c r="L108" s="6"/>
      <c r="M108" s="6"/>
      <c r="N108" s="6"/>
      <c r="O108" s="6"/>
      <c r="P108" s="6"/>
      <c r="Q108" s="6"/>
      <c r="R108" s="6"/>
      <c r="S108" s="6"/>
      <c r="T108" s="6"/>
      <c r="U108" s="6"/>
      <c r="V108" s="6"/>
      <c r="W108" s="6"/>
      <c r="X108" s="6"/>
      <c r="Y108" s="6"/>
      <c r="Z108" s="6"/>
    </row>
    <row r="109" spans="2:26" x14ac:dyDescent="0.2">
      <c r="B109" s="6"/>
      <c r="C109" s="6"/>
      <c r="D109" s="6"/>
      <c r="E109" s="6"/>
      <c r="F109" s="6"/>
      <c r="G109" s="6"/>
      <c r="H109" s="6"/>
      <c r="I109" s="6"/>
      <c r="J109" s="6"/>
      <c r="K109" s="6"/>
      <c r="L109" s="6"/>
      <c r="M109" s="6"/>
      <c r="N109" s="6"/>
      <c r="O109" s="6"/>
      <c r="P109" s="6"/>
      <c r="Q109" s="6"/>
      <c r="R109" s="6"/>
      <c r="S109" s="6"/>
      <c r="T109" s="6"/>
      <c r="U109" s="6"/>
      <c r="V109" s="6"/>
      <c r="W109" s="6"/>
      <c r="X109" s="6"/>
      <c r="Y109" s="6"/>
      <c r="Z109" s="6"/>
    </row>
    <row r="110" spans="2:26" x14ac:dyDescent="0.2">
      <c r="B110" s="6"/>
      <c r="C110" s="6"/>
      <c r="D110" s="6"/>
      <c r="E110" s="6"/>
      <c r="F110" s="6"/>
      <c r="G110" s="6"/>
      <c r="H110" s="6"/>
      <c r="I110" s="6"/>
      <c r="J110" s="6"/>
      <c r="K110" s="6"/>
      <c r="L110" s="6"/>
      <c r="M110" s="6"/>
      <c r="N110" s="6"/>
      <c r="O110" s="6"/>
      <c r="P110" s="6"/>
      <c r="Q110" s="6"/>
      <c r="R110" s="6"/>
      <c r="S110" s="6"/>
      <c r="T110" s="6"/>
      <c r="U110" s="6"/>
      <c r="V110" s="6"/>
      <c r="W110" s="6"/>
      <c r="X110" s="6"/>
      <c r="Y110" s="6"/>
      <c r="Z110" s="6"/>
    </row>
    <row r="111" spans="2:26" x14ac:dyDescent="0.2">
      <c r="B111" s="6"/>
      <c r="C111" s="6"/>
      <c r="D111" s="6"/>
      <c r="E111" s="6"/>
      <c r="F111" s="6"/>
      <c r="G111" s="6"/>
      <c r="H111" s="6"/>
      <c r="I111" s="6"/>
      <c r="J111" s="6"/>
      <c r="K111" s="6"/>
      <c r="L111" s="6"/>
      <c r="M111" s="6"/>
      <c r="N111" s="6"/>
      <c r="O111" s="6"/>
      <c r="P111" s="6"/>
      <c r="Q111" s="6"/>
      <c r="R111" s="6"/>
      <c r="S111" s="6"/>
      <c r="T111" s="6"/>
      <c r="U111" s="6"/>
      <c r="V111" s="6"/>
      <c r="W111" s="6"/>
      <c r="X111" s="6"/>
      <c r="Y111" s="6"/>
      <c r="Z111" s="6"/>
    </row>
    <row r="112" spans="2:26" x14ac:dyDescent="0.2">
      <c r="B112" s="6"/>
      <c r="C112" s="6"/>
      <c r="D112" s="6"/>
      <c r="E112" s="6"/>
      <c r="F112" s="6"/>
      <c r="G112" s="6"/>
      <c r="H112" s="6"/>
      <c r="I112" s="6"/>
      <c r="J112" s="6"/>
      <c r="K112" s="6"/>
      <c r="L112" s="6"/>
      <c r="M112" s="6"/>
      <c r="N112" s="6"/>
      <c r="O112" s="6"/>
      <c r="P112" s="6"/>
      <c r="Q112" s="6"/>
      <c r="R112" s="6"/>
      <c r="S112" s="6"/>
      <c r="T112" s="6"/>
      <c r="U112" s="6"/>
      <c r="V112" s="6"/>
      <c r="W112" s="6"/>
      <c r="X112" s="6"/>
      <c r="Y112" s="6"/>
      <c r="Z112" s="6"/>
    </row>
    <row r="113" spans="2:26" x14ac:dyDescent="0.2">
      <c r="B113" s="6"/>
      <c r="C113" s="6"/>
      <c r="D113" s="6"/>
      <c r="E113" s="6"/>
      <c r="F113" s="6"/>
      <c r="G113" s="6"/>
      <c r="H113" s="6"/>
      <c r="I113" s="6"/>
      <c r="J113" s="6"/>
      <c r="K113" s="6"/>
      <c r="L113" s="6"/>
      <c r="M113" s="6"/>
      <c r="N113" s="6"/>
      <c r="O113" s="6"/>
      <c r="P113" s="6"/>
      <c r="Q113" s="6"/>
      <c r="R113" s="6"/>
      <c r="S113" s="6"/>
      <c r="T113" s="6"/>
      <c r="U113" s="6"/>
      <c r="V113" s="6"/>
      <c r="W113" s="6"/>
      <c r="X113" s="6"/>
      <c r="Y113" s="6"/>
      <c r="Z113" s="6"/>
    </row>
    <row r="114" spans="2:26" x14ac:dyDescent="0.2">
      <c r="B114" s="6"/>
      <c r="C114" s="6"/>
      <c r="D114" s="6"/>
      <c r="E114" s="6"/>
      <c r="F114" s="6"/>
      <c r="G114" s="6"/>
      <c r="H114" s="6"/>
      <c r="I114" s="6"/>
      <c r="J114" s="6"/>
      <c r="K114" s="6"/>
      <c r="L114" s="6"/>
      <c r="M114" s="6"/>
      <c r="N114" s="6"/>
      <c r="O114" s="6"/>
      <c r="P114" s="6"/>
      <c r="Q114" s="6"/>
      <c r="R114" s="6"/>
      <c r="S114" s="6"/>
      <c r="T114" s="6"/>
      <c r="U114" s="6"/>
      <c r="V114" s="6"/>
      <c r="W114" s="6"/>
      <c r="X114" s="6"/>
      <c r="Y114" s="6"/>
      <c r="Z114" s="6"/>
    </row>
    <row r="115" spans="2:26" x14ac:dyDescent="0.2">
      <c r="B115" s="6"/>
      <c r="C115" s="6"/>
      <c r="D115" s="6"/>
      <c r="E115" s="6"/>
      <c r="F115" s="6"/>
      <c r="G115" s="6"/>
      <c r="H115" s="6"/>
      <c r="I115" s="6"/>
      <c r="J115" s="6"/>
      <c r="K115" s="6"/>
      <c r="L115" s="6"/>
      <c r="M115" s="6"/>
      <c r="N115" s="6"/>
      <c r="O115" s="6"/>
      <c r="P115" s="6"/>
      <c r="Q115" s="6"/>
      <c r="R115" s="6"/>
      <c r="S115" s="6"/>
      <c r="T115" s="6"/>
      <c r="U115" s="6"/>
      <c r="V115" s="6"/>
      <c r="W115" s="6"/>
      <c r="X115" s="6"/>
      <c r="Y115" s="6"/>
      <c r="Z115" s="6"/>
    </row>
    <row r="116" spans="2:26" x14ac:dyDescent="0.2">
      <c r="B116" s="6"/>
      <c r="C116" s="6"/>
      <c r="D116" s="6"/>
      <c r="E116" s="6"/>
      <c r="F116" s="6"/>
      <c r="G116" s="6"/>
      <c r="H116" s="6"/>
      <c r="I116" s="6"/>
      <c r="J116" s="6"/>
      <c r="K116" s="6"/>
      <c r="L116" s="6"/>
      <c r="M116" s="6"/>
      <c r="N116" s="6"/>
      <c r="O116" s="6"/>
      <c r="P116" s="6"/>
      <c r="Q116" s="6"/>
      <c r="R116" s="6"/>
      <c r="S116" s="6"/>
      <c r="T116" s="6"/>
      <c r="U116" s="6"/>
      <c r="V116" s="6"/>
      <c r="W116" s="6"/>
      <c r="X116" s="6"/>
      <c r="Y116" s="6"/>
      <c r="Z116" s="6"/>
    </row>
    <row r="117" spans="2:26" x14ac:dyDescent="0.2">
      <c r="B117" s="6"/>
      <c r="C117" s="6"/>
      <c r="D117" s="6"/>
      <c r="E117" s="6"/>
      <c r="F117" s="6"/>
      <c r="G117" s="6"/>
      <c r="H117" s="6"/>
      <c r="I117" s="6"/>
      <c r="J117" s="6"/>
      <c r="K117" s="6"/>
      <c r="L117" s="6"/>
      <c r="M117" s="6"/>
      <c r="N117" s="6"/>
      <c r="O117" s="6"/>
      <c r="P117" s="6"/>
      <c r="Q117" s="6"/>
      <c r="R117" s="6"/>
      <c r="S117" s="6"/>
      <c r="T117" s="6"/>
      <c r="U117" s="6"/>
      <c r="V117" s="6"/>
      <c r="W117" s="6"/>
      <c r="X117" s="6"/>
      <c r="Y117" s="6"/>
      <c r="Z117" s="6"/>
    </row>
    <row r="118" spans="2:26" x14ac:dyDescent="0.2">
      <c r="B118" s="6"/>
      <c r="C118" s="6"/>
      <c r="D118" s="6"/>
      <c r="E118" s="6"/>
      <c r="F118" s="6"/>
      <c r="G118" s="6"/>
      <c r="H118" s="6"/>
      <c r="I118" s="6"/>
      <c r="J118" s="6"/>
      <c r="K118" s="6"/>
      <c r="L118" s="6"/>
      <c r="M118" s="6"/>
      <c r="N118" s="6"/>
      <c r="O118" s="6"/>
      <c r="P118" s="6"/>
      <c r="Q118" s="6"/>
      <c r="R118" s="6"/>
      <c r="S118" s="6"/>
      <c r="T118" s="6"/>
      <c r="U118" s="6"/>
      <c r="V118" s="6"/>
      <c r="W118" s="6"/>
      <c r="X118" s="6"/>
      <c r="Y118" s="6"/>
      <c r="Z118" s="6"/>
    </row>
    <row r="119" spans="2:26" x14ac:dyDescent="0.2">
      <c r="B119" s="6"/>
      <c r="C119" s="6"/>
      <c r="D119" s="6"/>
      <c r="E119" s="6"/>
      <c r="F119" s="6"/>
      <c r="G119" s="6"/>
      <c r="H119" s="6"/>
      <c r="I119" s="6"/>
      <c r="J119" s="6"/>
      <c r="K119" s="6"/>
      <c r="L119" s="6"/>
      <c r="M119" s="6"/>
      <c r="N119" s="6"/>
      <c r="O119" s="6"/>
      <c r="P119" s="6"/>
      <c r="Q119" s="6"/>
      <c r="R119" s="6"/>
      <c r="S119" s="6"/>
      <c r="T119" s="6"/>
      <c r="U119" s="6"/>
      <c r="V119" s="6"/>
      <c r="W119" s="6"/>
      <c r="X119" s="6"/>
      <c r="Y119" s="6"/>
      <c r="Z119" s="6"/>
    </row>
    <row r="120" spans="2:26" x14ac:dyDescent="0.2">
      <c r="B120" s="6"/>
      <c r="C120" s="6"/>
      <c r="D120" s="6"/>
      <c r="E120" s="6"/>
      <c r="F120" s="6"/>
      <c r="G120" s="6"/>
      <c r="H120" s="6"/>
      <c r="I120" s="6"/>
      <c r="J120" s="6"/>
      <c r="K120" s="6"/>
      <c r="L120" s="6"/>
      <c r="M120" s="6"/>
      <c r="N120" s="6"/>
      <c r="O120" s="6"/>
      <c r="P120" s="6"/>
      <c r="Q120" s="6"/>
      <c r="R120" s="6"/>
      <c r="S120" s="6"/>
      <c r="T120" s="6"/>
      <c r="U120" s="6"/>
      <c r="V120" s="6"/>
      <c r="W120" s="6"/>
      <c r="X120" s="6"/>
      <c r="Y120" s="6"/>
      <c r="Z120" s="6"/>
    </row>
    <row r="121" spans="2:26" x14ac:dyDescent="0.2">
      <c r="B121" s="6"/>
      <c r="C121" s="6"/>
      <c r="D121" s="6"/>
      <c r="E121" s="6"/>
      <c r="F121" s="6"/>
      <c r="G121" s="6"/>
      <c r="H121" s="6"/>
      <c r="I121" s="6"/>
      <c r="J121" s="6"/>
      <c r="K121" s="6"/>
      <c r="L121" s="6"/>
      <c r="M121" s="6"/>
      <c r="N121" s="6"/>
      <c r="O121" s="6"/>
      <c r="P121" s="6"/>
      <c r="Q121" s="6"/>
      <c r="R121" s="6"/>
      <c r="S121" s="6"/>
      <c r="T121" s="6"/>
      <c r="U121" s="6"/>
      <c r="V121" s="6"/>
      <c r="W121" s="6"/>
      <c r="X121" s="6"/>
      <c r="Y121" s="6"/>
      <c r="Z121" s="6"/>
    </row>
    <row r="122" spans="2:26" x14ac:dyDescent="0.2">
      <c r="B122" s="6"/>
      <c r="C122" s="6"/>
      <c r="D122" s="6"/>
      <c r="E122" s="6"/>
      <c r="F122" s="6"/>
      <c r="G122" s="6"/>
      <c r="H122" s="6"/>
      <c r="I122" s="6"/>
      <c r="J122" s="6"/>
      <c r="K122" s="6"/>
      <c r="L122" s="6"/>
      <c r="M122" s="6"/>
      <c r="N122" s="6"/>
      <c r="O122" s="6"/>
      <c r="P122" s="6"/>
      <c r="Q122" s="6"/>
      <c r="R122" s="6"/>
      <c r="S122" s="6"/>
      <c r="T122" s="6"/>
      <c r="U122" s="6"/>
      <c r="V122" s="6"/>
      <c r="W122" s="6"/>
      <c r="X122" s="6"/>
      <c r="Y122" s="6"/>
      <c r="Z122" s="6"/>
    </row>
    <row r="123" spans="2:26" x14ac:dyDescent="0.2">
      <c r="B123" s="6"/>
      <c r="C123" s="6"/>
      <c r="D123" s="6"/>
      <c r="E123" s="6"/>
      <c r="F123" s="6"/>
      <c r="G123" s="6"/>
      <c r="H123" s="6"/>
      <c r="I123" s="6"/>
      <c r="J123" s="6"/>
      <c r="K123" s="6"/>
      <c r="L123" s="6"/>
      <c r="M123" s="6"/>
      <c r="N123" s="6"/>
      <c r="O123" s="6"/>
      <c r="P123" s="6"/>
      <c r="Q123" s="6"/>
      <c r="R123" s="6"/>
      <c r="S123" s="6"/>
      <c r="T123" s="6"/>
      <c r="U123" s="6"/>
      <c r="V123" s="6"/>
      <c r="W123" s="6"/>
      <c r="X123" s="6"/>
      <c r="Y123" s="6"/>
      <c r="Z123" s="6"/>
    </row>
    <row r="124" spans="2:26" x14ac:dyDescent="0.2">
      <c r="B124" s="6"/>
      <c r="C124" s="6"/>
      <c r="D124" s="6"/>
      <c r="E124" s="6"/>
      <c r="F124" s="6"/>
      <c r="G124" s="6"/>
      <c r="H124" s="6"/>
      <c r="I124" s="6"/>
      <c r="J124" s="6"/>
      <c r="K124" s="6"/>
      <c r="L124" s="6"/>
      <c r="M124" s="6"/>
      <c r="N124" s="6"/>
      <c r="O124" s="6"/>
      <c r="P124" s="6"/>
      <c r="Q124" s="6"/>
      <c r="R124" s="6"/>
      <c r="S124" s="6"/>
      <c r="T124" s="6"/>
      <c r="U124" s="6"/>
      <c r="V124" s="6"/>
      <c r="W124" s="6"/>
      <c r="X124" s="6"/>
      <c r="Y124" s="6"/>
      <c r="Z124" s="6"/>
    </row>
    <row r="125" spans="2:26" x14ac:dyDescent="0.2">
      <c r="B125" s="6"/>
      <c r="C125" s="6"/>
      <c r="D125" s="6"/>
      <c r="E125" s="6"/>
      <c r="F125" s="6"/>
      <c r="G125" s="6"/>
      <c r="H125" s="6"/>
      <c r="I125" s="6"/>
      <c r="J125" s="6"/>
      <c r="K125" s="6"/>
      <c r="L125" s="6"/>
      <c r="M125" s="6"/>
      <c r="N125" s="6"/>
      <c r="O125" s="6"/>
      <c r="P125" s="6"/>
      <c r="Q125" s="6"/>
      <c r="R125" s="6"/>
      <c r="S125" s="6"/>
      <c r="T125" s="6"/>
      <c r="U125" s="6"/>
      <c r="V125" s="6"/>
      <c r="W125" s="6"/>
      <c r="X125" s="6"/>
      <c r="Y125" s="6"/>
      <c r="Z125" s="6"/>
    </row>
    <row r="126" spans="2:26" x14ac:dyDescent="0.2">
      <c r="B126" s="6"/>
      <c r="C126" s="6"/>
      <c r="D126" s="6"/>
      <c r="E126" s="6"/>
      <c r="F126" s="6"/>
      <c r="G126" s="6"/>
      <c r="H126" s="6"/>
      <c r="I126" s="6"/>
      <c r="J126" s="6"/>
      <c r="K126" s="6"/>
      <c r="L126" s="6"/>
      <c r="M126" s="6"/>
      <c r="N126" s="6"/>
      <c r="O126" s="6"/>
      <c r="P126" s="6"/>
      <c r="Q126" s="6"/>
      <c r="R126" s="6"/>
      <c r="S126" s="6"/>
      <c r="T126" s="6"/>
      <c r="U126" s="6"/>
      <c r="V126" s="6"/>
      <c r="W126" s="6"/>
      <c r="X126" s="6"/>
      <c r="Y126" s="6"/>
      <c r="Z126" s="6"/>
    </row>
    <row r="127" spans="2:26" x14ac:dyDescent="0.2">
      <c r="B127" s="6"/>
      <c r="C127" s="6"/>
      <c r="D127" s="6"/>
      <c r="E127" s="6"/>
      <c r="F127" s="6"/>
      <c r="G127" s="6"/>
      <c r="H127" s="6"/>
      <c r="I127" s="6"/>
      <c r="J127" s="6"/>
      <c r="K127" s="6"/>
      <c r="L127" s="6"/>
      <c r="M127" s="6"/>
      <c r="N127" s="6"/>
      <c r="O127" s="6"/>
      <c r="P127" s="6"/>
      <c r="Q127" s="6"/>
      <c r="R127" s="6"/>
      <c r="S127" s="6"/>
      <c r="T127" s="6"/>
      <c r="U127" s="6"/>
      <c r="V127" s="6"/>
      <c r="W127" s="6"/>
      <c r="X127" s="6"/>
      <c r="Y127" s="6"/>
      <c r="Z127" s="6"/>
    </row>
    <row r="128" spans="2:26" x14ac:dyDescent="0.2">
      <c r="B128" s="6"/>
      <c r="C128" s="6"/>
      <c r="D128" s="6"/>
      <c r="E128" s="6"/>
      <c r="F128" s="6"/>
      <c r="G128" s="6"/>
      <c r="H128" s="6"/>
      <c r="I128" s="6"/>
      <c r="J128" s="6"/>
      <c r="K128" s="6"/>
      <c r="L128" s="6"/>
      <c r="M128" s="6"/>
      <c r="N128" s="6"/>
      <c r="O128" s="6"/>
      <c r="P128" s="6"/>
      <c r="Q128" s="6"/>
      <c r="R128" s="6"/>
      <c r="S128" s="6"/>
      <c r="T128" s="6"/>
      <c r="U128" s="6"/>
      <c r="V128" s="6"/>
      <c r="W128" s="6"/>
      <c r="X128" s="6"/>
      <c r="Y128" s="6"/>
      <c r="Z128" s="6"/>
    </row>
    <row r="129" spans="2:26" x14ac:dyDescent="0.2">
      <c r="B129" s="6"/>
      <c r="C129" s="6"/>
      <c r="D129" s="6"/>
      <c r="E129" s="6"/>
      <c r="F129" s="6"/>
      <c r="G129" s="6"/>
      <c r="H129" s="6"/>
      <c r="I129" s="6"/>
      <c r="J129" s="6"/>
      <c r="K129" s="6"/>
      <c r="L129" s="6"/>
      <c r="M129" s="6"/>
      <c r="N129" s="6"/>
      <c r="O129" s="6"/>
      <c r="P129" s="6"/>
      <c r="Q129" s="6"/>
      <c r="R129" s="6"/>
      <c r="S129" s="6"/>
      <c r="T129" s="6"/>
      <c r="U129" s="6"/>
      <c r="V129" s="6"/>
      <c r="W129" s="6"/>
      <c r="X129" s="6"/>
      <c r="Y129" s="6"/>
      <c r="Z129" s="6"/>
    </row>
    <row r="130" spans="2:26" x14ac:dyDescent="0.2">
      <c r="B130" s="6"/>
      <c r="C130" s="6"/>
      <c r="D130" s="6"/>
      <c r="E130" s="6"/>
      <c r="F130" s="6"/>
      <c r="G130" s="6"/>
      <c r="H130" s="6"/>
      <c r="I130" s="6"/>
      <c r="J130" s="6"/>
      <c r="K130" s="6"/>
      <c r="L130" s="6"/>
      <c r="M130" s="6"/>
      <c r="N130" s="6"/>
      <c r="O130" s="6"/>
      <c r="P130" s="6"/>
      <c r="Q130" s="6"/>
      <c r="R130" s="6"/>
      <c r="S130" s="6"/>
      <c r="T130" s="6"/>
      <c r="U130" s="6"/>
      <c r="V130" s="6"/>
      <c r="W130" s="6"/>
      <c r="X130" s="6"/>
      <c r="Y130" s="6"/>
      <c r="Z130" s="6"/>
    </row>
    <row r="131" spans="2:26" x14ac:dyDescent="0.2">
      <c r="B131" s="6"/>
      <c r="C131" s="6"/>
      <c r="D131" s="6"/>
      <c r="E131" s="6"/>
      <c r="F131" s="6"/>
      <c r="G131" s="6"/>
      <c r="H131" s="6"/>
      <c r="I131" s="6"/>
      <c r="J131" s="6"/>
      <c r="K131" s="6"/>
      <c r="L131" s="6"/>
      <c r="M131" s="6"/>
      <c r="N131" s="6"/>
      <c r="O131" s="6"/>
      <c r="P131" s="6"/>
      <c r="Q131" s="6"/>
      <c r="R131" s="6"/>
      <c r="S131" s="6"/>
      <c r="T131" s="6"/>
      <c r="U131" s="6"/>
      <c r="V131" s="6"/>
      <c r="W131" s="6"/>
      <c r="X131" s="6"/>
      <c r="Y131" s="6"/>
      <c r="Z131" s="6"/>
    </row>
    <row r="132" spans="2:26" x14ac:dyDescent="0.2">
      <c r="B132" s="6"/>
      <c r="C132" s="6"/>
      <c r="D132" s="6"/>
      <c r="E132" s="6"/>
      <c r="F132" s="6"/>
      <c r="G132" s="6"/>
      <c r="H132" s="6"/>
      <c r="I132" s="6"/>
      <c r="J132" s="6"/>
      <c r="K132" s="6"/>
      <c r="L132" s="6"/>
      <c r="M132" s="6"/>
      <c r="N132" s="6"/>
      <c r="O132" s="6"/>
      <c r="P132" s="6"/>
      <c r="Q132" s="6"/>
      <c r="R132" s="6"/>
      <c r="S132" s="6"/>
      <c r="T132" s="6"/>
      <c r="U132" s="6"/>
      <c r="V132" s="6"/>
      <c r="W132" s="6"/>
      <c r="X132" s="6"/>
      <c r="Y132" s="6"/>
      <c r="Z132" s="6"/>
    </row>
    <row r="133" spans="2:26" x14ac:dyDescent="0.2">
      <c r="B133" s="6"/>
      <c r="C133" s="6"/>
      <c r="D133" s="6"/>
      <c r="E133" s="6"/>
      <c r="F133" s="6"/>
      <c r="G133" s="6"/>
      <c r="H133" s="6"/>
      <c r="I133" s="6"/>
      <c r="J133" s="6"/>
      <c r="K133" s="6"/>
      <c r="L133" s="6"/>
      <c r="M133" s="6"/>
      <c r="N133" s="6"/>
      <c r="O133" s="6"/>
      <c r="P133" s="6"/>
      <c r="Q133" s="6"/>
      <c r="R133" s="6"/>
      <c r="S133" s="6"/>
      <c r="T133" s="6"/>
      <c r="U133" s="6"/>
      <c r="V133" s="6"/>
      <c r="W133" s="6"/>
      <c r="X133" s="6"/>
      <c r="Y133" s="6"/>
      <c r="Z133" s="6"/>
    </row>
    <row r="134" spans="2:26" x14ac:dyDescent="0.2">
      <c r="B134" s="6"/>
      <c r="C134" s="6"/>
      <c r="D134" s="6"/>
      <c r="E134" s="6"/>
      <c r="F134" s="6"/>
      <c r="G134" s="6"/>
      <c r="H134" s="6"/>
      <c r="I134" s="6"/>
      <c r="J134" s="6"/>
      <c r="K134" s="6"/>
      <c r="L134" s="6"/>
      <c r="M134" s="6"/>
      <c r="N134" s="6"/>
      <c r="O134" s="6"/>
      <c r="P134" s="6"/>
      <c r="Q134" s="6"/>
      <c r="R134" s="6"/>
      <c r="S134" s="6"/>
      <c r="T134" s="6"/>
      <c r="U134" s="6"/>
      <c r="V134" s="6"/>
      <c r="W134" s="6"/>
      <c r="X134" s="6"/>
      <c r="Y134" s="6"/>
      <c r="Z134" s="6"/>
    </row>
    <row r="135" spans="2:26" x14ac:dyDescent="0.2">
      <c r="B135" s="6"/>
      <c r="C135" s="6"/>
      <c r="D135" s="6"/>
      <c r="E135" s="6"/>
      <c r="F135" s="6"/>
      <c r="G135" s="6"/>
      <c r="H135" s="6"/>
      <c r="I135" s="6"/>
      <c r="J135" s="6"/>
      <c r="K135" s="6"/>
      <c r="L135" s="6"/>
      <c r="M135" s="6"/>
      <c r="N135" s="6"/>
      <c r="O135" s="6"/>
      <c r="P135" s="6"/>
      <c r="Q135" s="6"/>
      <c r="R135" s="6"/>
      <c r="S135" s="6"/>
      <c r="T135" s="6"/>
      <c r="U135" s="6"/>
      <c r="V135" s="6"/>
      <c r="W135" s="6"/>
      <c r="X135" s="6"/>
      <c r="Y135" s="6"/>
      <c r="Z135" s="6"/>
    </row>
    <row r="136" spans="2:26" x14ac:dyDescent="0.2">
      <c r="B136" s="6"/>
      <c r="C136" s="6"/>
      <c r="D136" s="6"/>
      <c r="E136" s="6"/>
      <c r="F136" s="6"/>
      <c r="G136" s="6"/>
      <c r="H136" s="6"/>
      <c r="I136" s="6"/>
      <c r="J136" s="6"/>
      <c r="K136" s="6"/>
      <c r="L136" s="6"/>
      <c r="M136" s="6"/>
      <c r="N136" s="6"/>
      <c r="O136" s="6"/>
      <c r="P136" s="6"/>
      <c r="Q136" s="6"/>
      <c r="R136" s="6"/>
      <c r="S136" s="6"/>
      <c r="T136" s="6"/>
      <c r="U136" s="6"/>
      <c r="V136" s="6"/>
      <c r="W136" s="6"/>
      <c r="X136" s="6"/>
      <c r="Y136" s="6"/>
      <c r="Z136" s="6"/>
    </row>
    <row r="137" spans="2:26" x14ac:dyDescent="0.2">
      <c r="B137" s="6"/>
      <c r="C137" s="6"/>
      <c r="D137" s="6"/>
      <c r="E137" s="6"/>
      <c r="F137" s="6"/>
      <c r="G137" s="6"/>
      <c r="H137" s="6"/>
      <c r="I137" s="6"/>
      <c r="J137" s="6"/>
      <c r="K137" s="6"/>
      <c r="L137" s="6"/>
      <c r="M137" s="6"/>
      <c r="N137" s="6"/>
      <c r="O137" s="6"/>
      <c r="P137" s="6"/>
      <c r="Q137" s="6"/>
      <c r="R137" s="6"/>
      <c r="S137" s="6"/>
      <c r="T137" s="6"/>
      <c r="U137" s="6"/>
      <c r="V137" s="6"/>
      <c r="W137" s="6"/>
      <c r="X137" s="6"/>
      <c r="Y137" s="6"/>
      <c r="Z137" s="6"/>
    </row>
    <row r="138" spans="2:26" x14ac:dyDescent="0.2">
      <c r="B138" s="6"/>
      <c r="C138" s="6"/>
      <c r="D138" s="6"/>
      <c r="E138" s="6"/>
      <c r="F138" s="6"/>
      <c r="G138" s="6"/>
      <c r="H138" s="6"/>
      <c r="I138" s="6"/>
      <c r="J138" s="6"/>
      <c r="K138" s="6"/>
      <c r="L138" s="6"/>
      <c r="M138" s="6"/>
      <c r="N138" s="6"/>
      <c r="O138" s="6"/>
      <c r="P138" s="6"/>
      <c r="Q138" s="6"/>
      <c r="R138" s="6"/>
      <c r="S138" s="6"/>
      <c r="T138" s="6"/>
      <c r="U138" s="6"/>
      <c r="V138" s="6"/>
      <c r="W138" s="6"/>
      <c r="X138" s="6"/>
      <c r="Y138" s="6"/>
      <c r="Z138" s="6"/>
    </row>
    <row r="139" spans="2:26" x14ac:dyDescent="0.2">
      <c r="B139" s="6"/>
      <c r="C139" s="6"/>
      <c r="D139" s="6"/>
      <c r="E139" s="6"/>
      <c r="F139" s="6"/>
      <c r="G139" s="6"/>
      <c r="H139" s="6"/>
      <c r="I139" s="6"/>
      <c r="J139" s="6"/>
      <c r="K139" s="6"/>
      <c r="L139" s="6"/>
      <c r="M139" s="6"/>
      <c r="N139" s="6"/>
      <c r="O139" s="6"/>
      <c r="P139" s="6"/>
      <c r="Q139" s="6"/>
      <c r="R139" s="6"/>
      <c r="S139" s="6"/>
      <c r="T139" s="6"/>
      <c r="U139" s="6"/>
      <c r="V139" s="6"/>
      <c r="W139" s="6"/>
      <c r="X139" s="6"/>
      <c r="Y139" s="6"/>
      <c r="Z139" s="6"/>
    </row>
    <row r="140" spans="2:26" x14ac:dyDescent="0.2">
      <c r="B140" s="6"/>
      <c r="C140" s="6"/>
      <c r="D140" s="6"/>
      <c r="E140" s="6"/>
      <c r="F140" s="6"/>
      <c r="G140" s="6"/>
      <c r="H140" s="6"/>
      <c r="I140" s="6"/>
      <c r="J140" s="6"/>
      <c r="K140" s="6"/>
      <c r="L140" s="6"/>
      <c r="M140" s="6"/>
      <c r="N140" s="6"/>
      <c r="O140" s="6"/>
      <c r="P140" s="6"/>
      <c r="Q140" s="6"/>
      <c r="R140" s="6"/>
      <c r="S140" s="6"/>
      <c r="T140" s="6"/>
      <c r="U140" s="6"/>
      <c r="V140" s="6"/>
      <c r="W140" s="6"/>
      <c r="X140" s="6"/>
      <c r="Y140" s="6"/>
      <c r="Z140" s="6"/>
    </row>
    <row r="141" spans="2:26" x14ac:dyDescent="0.2">
      <c r="B141" s="6"/>
      <c r="C141" s="6"/>
      <c r="D141" s="6"/>
      <c r="E141" s="6"/>
      <c r="F141" s="6"/>
      <c r="G141" s="6"/>
      <c r="H141" s="6"/>
      <c r="I141" s="6"/>
      <c r="J141" s="6"/>
      <c r="K141" s="6"/>
      <c r="L141" s="6"/>
      <c r="M141" s="6"/>
      <c r="N141" s="6"/>
      <c r="O141" s="6"/>
      <c r="P141" s="6"/>
      <c r="Q141" s="6"/>
      <c r="R141" s="6"/>
      <c r="S141" s="6"/>
      <c r="T141" s="6"/>
      <c r="U141" s="6"/>
      <c r="V141" s="6"/>
      <c r="W141" s="6"/>
      <c r="X141" s="6"/>
      <c r="Y141" s="6"/>
      <c r="Z141" s="6"/>
    </row>
    <row r="142" spans="2:26" x14ac:dyDescent="0.2">
      <c r="B142" s="6"/>
      <c r="C142" s="6"/>
      <c r="D142" s="6"/>
      <c r="E142" s="6"/>
      <c r="F142" s="6"/>
      <c r="G142" s="6"/>
      <c r="H142" s="6"/>
      <c r="I142" s="6"/>
      <c r="J142" s="6"/>
      <c r="K142" s="6"/>
      <c r="L142" s="6"/>
      <c r="M142" s="6"/>
      <c r="N142" s="6"/>
      <c r="O142" s="6"/>
      <c r="P142" s="6"/>
      <c r="Q142" s="6"/>
      <c r="R142" s="6"/>
      <c r="S142" s="6"/>
      <c r="T142" s="6"/>
      <c r="U142" s="6"/>
      <c r="V142" s="6"/>
      <c r="W142" s="6"/>
      <c r="X142" s="6"/>
      <c r="Y142" s="6"/>
      <c r="Z142" s="6"/>
    </row>
    <row r="143" spans="2:26" x14ac:dyDescent="0.2">
      <c r="B143" s="6"/>
      <c r="C143" s="6"/>
      <c r="D143" s="6"/>
      <c r="E143" s="6"/>
      <c r="F143" s="6"/>
      <c r="G143" s="6"/>
      <c r="H143" s="6"/>
      <c r="I143" s="6"/>
      <c r="J143" s="6"/>
      <c r="K143" s="6"/>
      <c r="L143" s="6"/>
      <c r="M143" s="6"/>
      <c r="N143" s="6"/>
      <c r="O143" s="6"/>
      <c r="P143" s="6"/>
      <c r="Q143" s="6"/>
      <c r="R143" s="6"/>
      <c r="S143" s="6"/>
      <c r="T143" s="6"/>
      <c r="U143" s="6"/>
      <c r="V143" s="6"/>
      <c r="W143" s="6"/>
      <c r="X143" s="6"/>
      <c r="Y143" s="6"/>
      <c r="Z143" s="6"/>
    </row>
    <row r="144" spans="2:26" x14ac:dyDescent="0.2">
      <c r="B144" s="6"/>
      <c r="C144" s="6"/>
      <c r="D144" s="6"/>
      <c r="E144" s="6"/>
      <c r="F144" s="6"/>
      <c r="G144" s="6"/>
      <c r="H144" s="6"/>
      <c r="I144" s="6"/>
      <c r="J144" s="6"/>
      <c r="K144" s="6"/>
      <c r="L144" s="6"/>
      <c r="M144" s="6"/>
      <c r="N144" s="6"/>
      <c r="O144" s="6"/>
      <c r="P144" s="6"/>
      <c r="Q144" s="6"/>
      <c r="R144" s="6"/>
      <c r="S144" s="6"/>
      <c r="T144" s="6"/>
      <c r="U144" s="6"/>
      <c r="V144" s="6"/>
      <c r="W144" s="6"/>
      <c r="X144" s="6"/>
      <c r="Y144" s="6"/>
      <c r="Z144" s="6"/>
    </row>
    <row r="145" spans="2:26" x14ac:dyDescent="0.2">
      <c r="B145" s="6"/>
      <c r="C145" s="6"/>
      <c r="D145" s="6"/>
      <c r="E145" s="6"/>
      <c r="F145" s="6"/>
      <c r="G145" s="6"/>
      <c r="H145" s="6"/>
      <c r="I145" s="6"/>
      <c r="J145" s="6"/>
      <c r="K145" s="6"/>
      <c r="L145" s="6"/>
      <c r="M145" s="6"/>
      <c r="N145" s="6"/>
      <c r="O145" s="6"/>
      <c r="P145" s="6"/>
      <c r="Q145" s="6"/>
      <c r="R145" s="6"/>
      <c r="S145" s="6"/>
      <c r="T145" s="6"/>
      <c r="U145" s="6"/>
      <c r="V145" s="6"/>
      <c r="W145" s="6"/>
      <c r="X145" s="6"/>
      <c r="Y145" s="6"/>
      <c r="Z145" s="6"/>
    </row>
    <row r="146" spans="2:26" x14ac:dyDescent="0.2">
      <c r="B146" s="6"/>
      <c r="C146" s="6"/>
      <c r="D146" s="6"/>
      <c r="E146" s="6"/>
      <c r="F146" s="6"/>
      <c r="G146" s="6"/>
      <c r="H146" s="6"/>
      <c r="I146" s="6"/>
      <c r="J146" s="6"/>
      <c r="K146" s="6"/>
      <c r="L146" s="6"/>
      <c r="M146" s="6"/>
      <c r="N146" s="6"/>
      <c r="O146" s="6"/>
      <c r="P146" s="6"/>
      <c r="Q146" s="6"/>
      <c r="R146" s="6"/>
      <c r="S146" s="6"/>
      <c r="T146" s="6"/>
      <c r="U146" s="6"/>
      <c r="V146" s="6"/>
      <c r="W146" s="6"/>
      <c r="X146" s="6"/>
      <c r="Y146" s="6"/>
      <c r="Z146" s="6"/>
    </row>
    <row r="147" spans="2:26" x14ac:dyDescent="0.2">
      <c r="B147" s="6"/>
      <c r="C147" s="6"/>
      <c r="D147" s="6"/>
      <c r="E147" s="6"/>
      <c r="F147" s="6"/>
      <c r="G147" s="6"/>
      <c r="H147" s="6"/>
      <c r="I147" s="6"/>
      <c r="J147" s="6"/>
      <c r="K147" s="6"/>
      <c r="L147" s="6"/>
      <c r="M147" s="6"/>
      <c r="N147" s="6"/>
      <c r="O147" s="6"/>
      <c r="P147" s="6"/>
      <c r="Q147" s="6"/>
      <c r="R147" s="6"/>
      <c r="S147" s="6"/>
      <c r="T147" s="6"/>
      <c r="U147" s="6"/>
      <c r="V147" s="6"/>
      <c r="W147" s="6"/>
      <c r="X147" s="6"/>
      <c r="Y147" s="6"/>
      <c r="Z147" s="6"/>
    </row>
    <row r="148" spans="2:26" x14ac:dyDescent="0.2">
      <c r="B148" s="6"/>
      <c r="C148" s="6"/>
      <c r="D148" s="6"/>
      <c r="E148" s="6"/>
      <c r="F148" s="6"/>
      <c r="G148" s="6"/>
      <c r="H148" s="6"/>
      <c r="I148" s="6"/>
      <c r="J148" s="6"/>
      <c r="K148" s="6"/>
      <c r="L148" s="6"/>
      <c r="M148" s="6"/>
      <c r="N148" s="6"/>
      <c r="O148" s="6"/>
      <c r="P148" s="6"/>
      <c r="Q148" s="6"/>
      <c r="R148" s="6"/>
      <c r="S148" s="6"/>
      <c r="T148" s="6"/>
      <c r="U148" s="6"/>
      <c r="V148" s="6"/>
      <c r="W148" s="6"/>
      <c r="X148" s="6"/>
      <c r="Y148" s="6"/>
      <c r="Z148" s="6"/>
    </row>
    <row r="149" spans="2:26" x14ac:dyDescent="0.2">
      <c r="B149" s="6"/>
      <c r="C149" s="6"/>
      <c r="D149" s="6"/>
      <c r="E149" s="6"/>
      <c r="F149" s="6"/>
      <c r="G149" s="6"/>
      <c r="H149" s="6"/>
      <c r="I149" s="6"/>
      <c r="J149" s="6"/>
      <c r="K149" s="6"/>
      <c r="L149" s="6"/>
      <c r="M149" s="6"/>
      <c r="N149" s="6"/>
      <c r="O149" s="6"/>
      <c r="P149" s="6"/>
      <c r="Q149" s="6"/>
      <c r="R149" s="6"/>
      <c r="S149" s="6"/>
      <c r="T149" s="6"/>
      <c r="U149" s="6"/>
      <c r="V149" s="6"/>
      <c r="W149" s="6"/>
      <c r="X149" s="6"/>
      <c r="Y149" s="6"/>
      <c r="Z149" s="6"/>
    </row>
    <row r="150" spans="2:26" x14ac:dyDescent="0.2">
      <c r="B150" s="6"/>
      <c r="C150" s="6"/>
      <c r="D150" s="6"/>
      <c r="E150" s="6"/>
      <c r="F150" s="6"/>
      <c r="G150" s="6"/>
      <c r="H150" s="6"/>
      <c r="I150" s="6"/>
      <c r="J150" s="6"/>
      <c r="K150" s="6"/>
      <c r="L150" s="6"/>
      <c r="M150" s="6"/>
      <c r="N150" s="6"/>
      <c r="O150" s="6"/>
      <c r="P150" s="6"/>
      <c r="Q150" s="6"/>
      <c r="R150" s="6"/>
      <c r="S150" s="6"/>
      <c r="T150" s="6"/>
      <c r="U150" s="6"/>
      <c r="V150" s="6"/>
      <c r="W150" s="6"/>
      <c r="X150" s="6"/>
      <c r="Y150" s="6"/>
      <c r="Z150" s="6"/>
    </row>
    <row r="151" spans="2:26" x14ac:dyDescent="0.2">
      <c r="B151" s="6"/>
      <c r="C151" s="6"/>
      <c r="D151" s="6"/>
      <c r="E151" s="6"/>
      <c r="F151" s="6"/>
      <c r="G151" s="6"/>
      <c r="H151" s="6"/>
      <c r="I151" s="6"/>
      <c r="J151" s="6"/>
      <c r="K151" s="6"/>
      <c r="L151" s="6"/>
      <c r="M151" s="6"/>
      <c r="N151" s="6"/>
      <c r="O151" s="6"/>
      <c r="P151" s="6"/>
      <c r="Q151" s="6"/>
      <c r="R151" s="6"/>
      <c r="S151" s="6"/>
      <c r="T151" s="6"/>
      <c r="U151" s="6"/>
      <c r="V151" s="6"/>
      <c r="W151" s="6"/>
      <c r="X151" s="6"/>
      <c r="Y151" s="6"/>
      <c r="Z151" s="6"/>
    </row>
    <row r="152" spans="2:26" x14ac:dyDescent="0.2">
      <c r="B152" s="6"/>
      <c r="C152" s="6"/>
      <c r="D152" s="6"/>
      <c r="E152" s="6"/>
      <c r="F152" s="6"/>
      <c r="G152" s="6"/>
      <c r="H152" s="6"/>
      <c r="I152" s="6"/>
      <c r="J152" s="6"/>
      <c r="K152" s="6"/>
      <c r="L152" s="6"/>
      <c r="M152" s="6"/>
      <c r="N152" s="6"/>
      <c r="O152" s="6"/>
      <c r="P152" s="6"/>
      <c r="Q152" s="6"/>
      <c r="R152" s="6"/>
      <c r="S152" s="6"/>
      <c r="T152" s="6"/>
      <c r="U152" s="6"/>
      <c r="V152" s="6"/>
      <c r="W152" s="6"/>
      <c r="X152" s="6"/>
      <c r="Y152" s="6"/>
      <c r="Z152" s="6"/>
    </row>
    <row r="153" spans="2:26" x14ac:dyDescent="0.2">
      <c r="B153" s="6"/>
      <c r="C153" s="6"/>
      <c r="D153" s="6"/>
      <c r="E153" s="6"/>
      <c r="F153" s="6"/>
      <c r="G153" s="6"/>
      <c r="H153" s="6"/>
      <c r="I153" s="6"/>
      <c r="J153" s="6"/>
      <c r="K153" s="6"/>
      <c r="L153" s="6"/>
      <c r="M153" s="6"/>
      <c r="N153" s="6"/>
      <c r="O153" s="6"/>
      <c r="P153" s="6"/>
      <c r="Q153" s="6"/>
      <c r="R153" s="6"/>
      <c r="S153" s="6"/>
      <c r="T153" s="6"/>
      <c r="U153" s="6"/>
      <c r="V153" s="6"/>
      <c r="W153" s="6"/>
      <c r="X153" s="6"/>
      <c r="Y153" s="6"/>
      <c r="Z153" s="6"/>
    </row>
    <row r="154" spans="2:26" x14ac:dyDescent="0.2">
      <c r="B154" s="6"/>
      <c r="C154" s="6"/>
      <c r="D154" s="6"/>
      <c r="E154" s="6"/>
      <c r="F154" s="6"/>
      <c r="G154" s="6"/>
      <c r="H154" s="6"/>
      <c r="I154" s="6"/>
      <c r="J154" s="6"/>
      <c r="K154" s="6"/>
      <c r="L154" s="6"/>
      <c r="M154" s="6"/>
      <c r="N154" s="6"/>
      <c r="O154" s="6"/>
      <c r="P154" s="6"/>
      <c r="Q154" s="6"/>
      <c r="R154" s="6"/>
      <c r="S154" s="6"/>
      <c r="T154" s="6"/>
      <c r="U154" s="6"/>
      <c r="V154" s="6"/>
      <c r="W154" s="6"/>
      <c r="X154" s="6"/>
      <c r="Y154" s="6"/>
      <c r="Z154" s="6"/>
    </row>
    <row r="155" spans="2:26" x14ac:dyDescent="0.2">
      <c r="B155" s="6"/>
      <c r="C155" s="6"/>
      <c r="D155" s="6"/>
      <c r="E155" s="6"/>
      <c r="F155" s="6"/>
      <c r="G155" s="6"/>
      <c r="H155" s="6"/>
      <c r="I155" s="6"/>
      <c r="J155" s="6"/>
      <c r="K155" s="6"/>
      <c r="L155" s="6"/>
      <c r="M155" s="6"/>
      <c r="N155" s="6"/>
      <c r="O155" s="6"/>
      <c r="P155" s="6"/>
      <c r="Q155" s="6"/>
      <c r="R155" s="6"/>
      <c r="S155" s="6"/>
      <c r="T155" s="6"/>
      <c r="U155" s="6"/>
      <c r="V155" s="6"/>
      <c r="W155" s="6"/>
      <c r="X155" s="6"/>
      <c r="Y155" s="6"/>
      <c r="Z155" s="6"/>
    </row>
    <row r="156" spans="2:26" x14ac:dyDescent="0.2">
      <c r="B156" s="6"/>
      <c r="C156" s="6"/>
      <c r="D156" s="6"/>
      <c r="E156" s="6"/>
      <c r="F156" s="6"/>
      <c r="G156" s="6"/>
      <c r="H156" s="6"/>
      <c r="I156" s="6"/>
      <c r="J156" s="6"/>
      <c r="K156" s="6"/>
      <c r="L156" s="6"/>
      <c r="M156" s="6"/>
      <c r="N156" s="6"/>
      <c r="O156" s="6"/>
      <c r="P156" s="6"/>
      <c r="Q156" s="6"/>
      <c r="R156" s="6"/>
      <c r="S156" s="6"/>
      <c r="T156" s="6"/>
      <c r="U156" s="6"/>
      <c r="V156" s="6"/>
      <c r="W156" s="6"/>
      <c r="X156" s="6"/>
      <c r="Y156" s="6"/>
      <c r="Z156" s="6"/>
    </row>
    <row r="157" spans="2:26" x14ac:dyDescent="0.2">
      <c r="B157" s="6"/>
      <c r="C157" s="6"/>
      <c r="D157" s="6"/>
      <c r="E157" s="6"/>
      <c r="F157" s="6"/>
      <c r="G157" s="6"/>
      <c r="H157" s="6"/>
      <c r="I157" s="6"/>
      <c r="J157" s="6"/>
      <c r="K157" s="6"/>
      <c r="L157" s="6"/>
      <c r="M157" s="6"/>
      <c r="N157" s="6"/>
      <c r="O157" s="6"/>
      <c r="P157" s="6"/>
      <c r="Q157" s="6"/>
      <c r="R157" s="6"/>
      <c r="S157" s="6"/>
      <c r="T157" s="6"/>
      <c r="U157" s="6"/>
      <c r="V157" s="6"/>
      <c r="W157" s="6"/>
      <c r="X157" s="6"/>
      <c r="Y157" s="6"/>
      <c r="Z157" s="6"/>
    </row>
    <row r="158" spans="2:26" x14ac:dyDescent="0.2">
      <c r="B158" s="6"/>
      <c r="C158" s="6"/>
      <c r="D158" s="6"/>
      <c r="E158" s="6"/>
      <c r="F158" s="6"/>
      <c r="G158" s="6"/>
      <c r="H158" s="6"/>
      <c r="I158" s="6"/>
      <c r="J158" s="6"/>
      <c r="K158" s="6"/>
      <c r="L158" s="6"/>
      <c r="M158" s="6"/>
      <c r="N158" s="6"/>
      <c r="O158" s="6"/>
      <c r="P158" s="6"/>
      <c r="Q158" s="6"/>
      <c r="R158" s="6"/>
      <c r="S158" s="6"/>
      <c r="T158" s="6"/>
      <c r="U158" s="6"/>
      <c r="V158" s="6"/>
      <c r="W158" s="6"/>
      <c r="X158" s="6"/>
      <c r="Y158" s="6"/>
      <c r="Z158" s="6"/>
    </row>
    <row r="159" spans="2:26" x14ac:dyDescent="0.2">
      <c r="B159" s="6"/>
      <c r="C159" s="6"/>
      <c r="D159" s="6"/>
      <c r="E159" s="6"/>
      <c r="F159" s="6"/>
      <c r="G159" s="6"/>
      <c r="H159" s="6"/>
      <c r="I159" s="6"/>
      <c r="J159" s="6"/>
      <c r="K159" s="6"/>
      <c r="L159" s="6"/>
      <c r="M159" s="6"/>
      <c r="N159" s="6"/>
      <c r="O159" s="6"/>
      <c r="P159" s="6"/>
      <c r="Q159" s="6"/>
      <c r="R159" s="6"/>
      <c r="S159" s="6"/>
      <c r="T159" s="6"/>
      <c r="U159" s="6"/>
      <c r="V159" s="6"/>
      <c r="W159" s="6"/>
      <c r="X159" s="6"/>
      <c r="Y159" s="6"/>
      <c r="Z159" s="6"/>
    </row>
    <row r="160" spans="2:26" x14ac:dyDescent="0.2">
      <c r="B160" s="6"/>
      <c r="C160" s="6"/>
      <c r="D160" s="6"/>
      <c r="E160" s="6"/>
      <c r="F160" s="6"/>
      <c r="G160" s="6"/>
      <c r="H160" s="6"/>
      <c r="I160" s="6"/>
      <c r="J160" s="6"/>
      <c r="K160" s="6"/>
      <c r="L160" s="6"/>
      <c r="M160" s="6"/>
      <c r="N160" s="6"/>
      <c r="O160" s="6"/>
      <c r="P160" s="6"/>
      <c r="Q160" s="6"/>
      <c r="R160" s="6"/>
      <c r="S160" s="6"/>
      <c r="T160" s="6"/>
      <c r="U160" s="6"/>
      <c r="V160" s="6"/>
      <c r="W160" s="6"/>
      <c r="X160" s="6"/>
      <c r="Y160" s="6"/>
      <c r="Z160" s="6"/>
    </row>
    <row r="161" spans="2:26" x14ac:dyDescent="0.2">
      <c r="B161" s="6"/>
      <c r="C161" s="6"/>
      <c r="D161" s="6"/>
      <c r="E161" s="6"/>
      <c r="F161" s="6"/>
      <c r="G161" s="6"/>
      <c r="H161" s="6"/>
      <c r="I161" s="6"/>
      <c r="J161" s="6"/>
      <c r="K161" s="6"/>
      <c r="L161" s="6"/>
      <c r="M161" s="6"/>
      <c r="N161" s="6"/>
      <c r="O161" s="6"/>
      <c r="P161" s="6"/>
      <c r="Q161" s="6"/>
      <c r="R161" s="6"/>
      <c r="S161" s="6"/>
      <c r="T161" s="6"/>
      <c r="U161" s="6"/>
      <c r="V161" s="6"/>
      <c r="W161" s="6"/>
      <c r="X161" s="6"/>
      <c r="Y161" s="6"/>
      <c r="Z161" s="6"/>
    </row>
    <row r="162" spans="2:26" x14ac:dyDescent="0.2">
      <c r="B162" s="6"/>
      <c r="C162" s="6"/>
      <c r="D162" s="6"/>
      <c r="E162" s="6"/>
      <c r="F162" s="6"/>
      <c r="G162" s="6"/>
      <c r="H162" s="6"/>
      <c r="I162" s="6"/>
      <c r="J162" s="6"/>
      <c r="K162" s="6"/>
      <c r="L162" s="6"/>
      <c r="M162" s="6"/>
      <c r="N162" s="6"/>
      <c r="O162" s="6"/>
      <c r="P162" s="6"/>
      <c r="Q162" s="6"/>
      <c r="R162" s="6"/>
      <c r="S162" s="6"/>
      <c r="T162" s="6"/>
      <c r="U162" s="6"/>
      <c r="V162" s="6"/>
      <c r="W162" s="6"/>
      <c r="X162" s="6"/>
      <c r="Y162" s="6"/>
      <c r="Z162" s="6"/>
    </row>
    <row r="163" spans="2:26" x14ac:dyDescent="0.2">
      <c r="B163" s="6"/>
      <c r="C163" s="6"/>
      <c r="D163" s="6"/>
      <c r="E163" s="6"/>
      <c r="F163" s="6"/>
      <c r="G163" s="6"/>
      <c r="H163" s="6"/>
      <c r="I163" s="6"/>
      <c r="J163" s="6"/>
      <c r="K163" s="6"/>
      <c r="L163" s="6"/>
      <c r="M163" s="6"/>
      <c r="N163" s="6"/>
      <c r="O163" s="6"/>
      <c r="P163" s="6"/>
      <c r="Q163" s="6"/>
      <c r="R163" s="6"/>
      <c r="S163" s="6"/>
      <c r="T163" s="6"/>
      <c r="U163" s="6"/>
      <c r="V163" s="6"/>
      <c r="W163" s="6"/>
      <c r="X163" s="6"/>
      <c r="Y163" s="6"/>
      <c r="Z163" s="6"/>
    </row>
    <row r="164" spans="2:26" x14ac:dyDescent="0.2">
      <c r="B164" s="6"/>
      <c r="C164" s="6"/>
      <c r="D164" s="6"/>
      <c r="E164" s="6"/>
      <c r="F164" s="6"/>
      <c r="G164" s="6"/>
      <c r="H164" s="6"/>
      <c r="I164" s="6"/>
      <c r="J164" s="6"/>
      <c r="K164" s="6"/>
      <c r="L164" s="6"/>
      <c r="M164" s="6"/>
      <c r="N164" s="6"/>
      <c r="O164" s="6"/>
      <c r="P164" s="6"/>
      <c r="Q164" s="6"/>
      <c r="R164" s="6"/>
      <c r="S164" s="6"/>
      <c r="T164" s="6"/>
      <c r="U164" s="6"/>
      <c r="V164" s="6"/>
      <c r="W164" s="6"/>
      <c r="X164" s="6"/>
      <c r="Y164" s="6"/>
      <c r="Z164" s="6"/>
    </row>
    <row r="165" spans="2:26" x14ac:dyDescent="0.2">
      <c r="B165" s="6"/>
      <c r="C165" s="6"/>
      <c r="D165" s="6"/>
      <c r="E165" s="6"/>
      <c r="F165" s="6"/>
      <c r="G165" s="6"/>
      <c r="H165" s="6"/>
      <c r="I165" s="6"/>
      <c r="J165" s="6"/>
      <c r="K165" s="6"/>
      <c r="L165" s="6"/>
      <c r="M165" s="6"/>
      <c r="N165" s="6"/>
      <c r="O165" s="6"/>
      <c r="P165" s="6"/>
      <c r="Q165" s="6"/>
      <c r="R165" s="6"/>
      <c r="S165" s="6"/>
      <c r="T165" s="6"/>
      <c r="U165" s="6"/>
      <c r="V165" s="6"/>
      <c r="W165" s="6"/>
      <c r="X165" s="6"/>
      <c r="Y165" s="6"/>
      <c r="Z165" s="6"/>
    </row>
    <row r="166" spans="2:26" x14ac:dyDescent="0.2">
      <c r="B166" s="6"/>
      <c r="C166" s="6"/>
      <c r="D166" s="6"/>
      <c r="E166" s="6"/>
      <c r="F166" s="6"/>
      <c r="G166" s="6"/>
      <c r="H166" s="6"/>
      <c r="I166" s="6"/>
      <c r="J166" s="6"/>
      <c r="K166" s="6"/>
      <c r="L166" s="6"/>
      <c r="M166" s="6"/>
      <c r="N166" s="6"/>
      <c r="O166" s="6"/>
      <c r="P166" s="6"/>
      <c r="Q166" s="6"/>
      <c r="R166" s="6"/>
      <c r="S166" s="6"/>
      <c r="T166" s="6"/>
      <c r="U166" s="6"/>
      <c r="V166" s="6"/>
      <c r="W166" s="6"/>
      <c r="X166" s="6"/>
      <c r="Y166" s="6"/>
      <c r="Z166" s="6"/>
    </row>
    <row r="167" spans="2:26" x14ac:dyDescent="0.2">
      <c r="B167" s="6"/>
      <c r="C167" s="6"/>
      <c r="D167" s="6"/>
      <c r="E167" s="6"/>
      <c r="F167" s="6"/>
      <c r="G167" s="6"/>
      <c r="H167" s="6"/>
      <c r="I167" s="6"/>
      <c r="J167" s="6"/>
      <c r="K167" s="6"/>
      <c r="L167" s="6"/>
      <c r="M167" s="6"/>
      <c r="N167" s="6"/>
      <c r="O167" s="6"/>
      <c r="P167" s="6"/>
      <c r="Q167" s="6"/>
      <c r="R167" s="6"/>
      <c r="S167" s="6"/>
      <c r="T167" s="6"/>
      <c r="U167" s="6"/>
      <c r="V167" s="6"/>
      <c r="W167" s="6"/>
      <c r="X167" s="6"/>
      <c r="Y167" s="6"/>
      <c r="Z167" s="6"/>
    </row>
    <row r="168" spans="2:26" x14ac:dyDescent="0.2">
      <c r="B168" s="6"/>
      <c r="C168" s="6"/>
      <c r="D168" s="6"/>
      <c r="E168" s="6"/>
      <c r="F168" s="6"/>
      <c r="G168" s="6"/>
      <c r="H168" s="6"/>
      <c r="I168" s="6"/>
      <c r="J168" s="6"/>
      <c r="K168" s="6"/>
      <c r="L168" s="6"/>
      <c r="M168" s="6"/>
      <c r="N168" s="6"/>
      <c r="O168" s="6"/>
      <c r="P168" s="6"/>
      <c r="Q168" s="6"/>
      <c r="R168" s="6"/>
      <c r="S168" s="6"/>
      <c r="T168" s="6"/>
      <c r="U168" s="6"/>
      <c r="V168" s="6"/>
      <c r="W168" s="6"/>
      <c r="X168" s="6"/>
      <c r="Y168" s="6"/>
      <c r="Z168" s="6"/>
    </row>
    <row r="169" spans="2:26" x14ac:dyDescent="0.2">
      <c r="B169" s="6"/>
      <c r="C169" s="6"/>
      <c r="D169" s="6"/>
      <c r="E169" s="6"/>
      <c r="F169" s="6"/>
      <c r="G169" s="6"/>
      <c r="H169" s="6"/>
      <c r="I169" s="6"/>
      <c r="J169" s="6"/>
      <c r="K169" s="6"/>
      <c r="L169" s="6"/>
      <c r="M169" s="6"/>
      <c r="N169" s="6"/>
      <c r="O169" s="6"/>
      <c r="P169" s="6"/>
      <c r="Q169" s="6"/>
      <c r="R169" s="6"/>
      <c r="S169" s="6"/>
      <c r="T169" s="6"/>
      <c r="U169" s="6"/>
      <c r="V169" s="6"/>
      <c r="W169" s="6"/>
      <c r="X169" s="6"/>
      <c r="Y169" s="6"/>
      <c r="Z169" s="6"/>
    </row>
    <row r="170" spans="2:26" x14ac:dyDescent="0.2">
      <c r="B170" s="6"/>
      <c r="C170" s="6"/>
      <c r="D170" s="6"/>
      <c r="E170" s="6"/>
      <c r="F170" s="6"/>
      <c r="G170" s="6"/>
      <c r="H170" s="6"/>
      <c r="I170" s="6"/>
      <c r="J170" s="6"/>
      <c r="K170" s="6"/>
      <c r="L170" s="6"/>
      <c r="M170" s="6"/>
      <c r="N170" s="6"/>
      <c r="O170" s="6"/>
      <c r="P170" s="6"/>
      <c r="Q170" s="6"/>
      <c r="R170" s="6"/>
      <c r="S170" s="6"/>
      <c r="T170" s="6"/>
      <c r="U170" s="6"/>
      <c r="V170" s="6"/>
      <c r="W170" s="6"/>
      <c r="X170" s="6"/>
      <c r="Y170" s="6"/>
      <c r="Z170" s="6"/>
    </row>
    <row r="171" spans="2:26" x14ac:dyDescent="0.2">
      <c r="B171" s="6"/>
      <c r="C171" s="6"/>
      <c r="D171" s="6"/>
      <c r="E171" s="6"/>
      <c r="F171" s="6"/>
      <c r="G171" s="6"/>
      <c r="H171" s="6"/>
      <c r="I171" s="6"/>
      <c r="J171" s="6"/>
      <c r="K171" s="6"/>
      <c r="L171" s="6"/>
      <c r="M171" s="6"/>
      <c r="N171" s="6"/>
      <c r="O171" s="6"/>
      <c r="P171" s="6"/>
      <c r="Q171" s="6"/>
      <c r="R171" s="6"/>
      <c r="S171" s="6"/>
      <c r="T171" s="6"/>
      <c r="U171" s="6"/>
      <c r="V171" s="6"/>
      <c r="W171" s="6"/>
      <c r="X171" s="6"/>
      <c r="Y171" s="6"/>
      <c r="Z171" s="6"/>
    </row>
    <row r="172" spans="2:26" x14ac:dyDescent="0.2">
      <c r="B172" s="6"/>
      <c r="C172" s="6"/>
      <c r="D172" s="6"/>
      <c r="E172" s="6"/>
      <c r="F172" s="6"/>
      <c r="G172" s="6"/>
      <c r="H172" s="6"/>
      <c r="I172" s="6"/>
      <c r="J172" s="6"/>
      <c r="K172" s="6"/>
      <c r="L172" s="6"/>
      <c r="M172" s="6"/>
      <c r="N172" s="6"/>
      <c r="O172" s="6"/>
      <c r="P172" s="6"/>
      <c r="Q172" s="6"/>
      <c r="R172" s="6"/>
      <c r="S172" s="6"/>
      <c r="T172" s="6"/>
      <c r="U172" s="6"/>
      <c r="V172" s="6"/>
      <c r="W172" s="6"/>
      <c r="X172" s="6"/>
      <c r="Y172" s="6"/>
      <c r="Z172" s="6"/>
    </row>
    <row r="173" spans="2:26" x14ac:dyDescent="0.2">
      <c r="B173" s="6"/>
      <c r="C173" s="6"/>
      <c r="D173" s="6"/>
      <c r="E173" s="6"/>
      <c r="F173" s="6"/>
      <c r="G173" s="6"/>
      <c r="H173" s="6"/>
      <c r="I173" s="6"/>
      <c r="J173" s="6"/>
      <c r="K173" s="6"/>
      <c r="L173" s="6"/>
      <c r="M173" s="6"/>
      <c r="N173" s="6"/>
      <c r="O173" s="6"/>
      <c r="P173" s="6"/>
      <c r="Q173" s="6"/>
      <c r="R173" s="6"/>
      <c r="S173" s="6"/>
      <c r="T173" s="6"/>
      <c r="U173" s="6"/>
      <c r="V173" s="6"/>
      <c r="W173" s="6"/>
      <c r="X173" s="6"/>
      <c r="Y173" s="6"/>
      <c r="Z173" s="6"/>
    </row>
    <row r="174" spans="2:26" x14ac:dyDescent="0.2">
      <c r="B174" s="6"/>
      <c r="C174" s="6"/>
      <c r="D174" s="6"/>
      <c r="E174" s="6"/>
      <c r="F174" s="6"/>
      <c r="G174" s="6"/>
      <c r="H174" s="6"/>
      <c r="I174" s="6"/>
      <c r="J174" s="6"/>
      <c r="K174" s="6"/>
      <c r="L174" s="6"/>
      <c r="M174" s="6"/>
      <c r="N174" s="6"/>
      <c r="O174" s="6"/>
      <c r="P174" s="6"/>
      <c r="Q174" s="6"/>
      <c r="R174" s="6"/>
      <c r="S174" s="6"/>
      <c r="T174" s="6"/>
      <c r="U174" s="6"/>
      <c r="V174" s="6"/>
      <c r="W174" s="6"/>
      <c r="X174" s="6"/>
      <c r="Y174" s="6"/>
      <c r="Z174" s="6"/>
    </row>
    <row r="175" spans="2:26" x14ac:dyDescent="0.2">
      <c r="B175" s="6"/>
      <c r="C175" s="6"/>
      <c r="D175" s="6"/>
      <c r="E175" s="6"/>
      <c r="F175" s="6"/>
      <c r="G175" s="6"/>
      <c r="H175" s="6"/>
      <c r="I175" s="6"/>
      <c r="J175" s="6"/>
      <c r="K175" s="6"/>
      <c r="L175" s="6"/>
      <c r="M175" s="6"/>
      <c r="N175" s="6"/>
      <c r="O175" s="6"/>
      <c r="P175" s="6"/>
      <c r="Q175" s="6"/>
      <c r="R175" s="6"/>
      <c r="S175" s="6"/>
      <c r="T175" s="6"/>
      <c r="U175" s="6"/>
      <c r="V175" s="6"/>
      <c r="W175" s="6"/>
      <c r="X175" s="6"/>
      <c r="Y175" s="6"/>
      <c r="Z175" s="6"/>
    </row>
    <row r="176" spans="2:26" x14ac:dyDescent="0.2">
      <c r="B176" s="6"/>
      <c r="C176" s="6"/>
      <c r="D176" s="6"/>
      <c r="E176" s="6"/>
      <c r="F176" s="6"/>
      <c r="G176" s="6"/>
      <c r="H176" s="6"/>
      <c r="I176" s="6"/>
      <c r="J176" s="6"/>
      <c r="K176" s="6"/>
      <c r="L176" s="6"/>
      <c r="M176" s="6"/>
      <c r="N176" s="6"/>
      <c r="O176" s="6"/>
      <c r="P176" s="6"/>
      <c r="Q176" s="6"/>
      <c r="R176" s="6"/>
      <c r="S176" s="6"/>
      <c r="T176" s="6"/>
      <c r="U176" s="6"/>
      <c r="V176" s="6"/>
      <c r="W176" s="6"/>
      <c r="X176" s="6"/>
      <c r="Y176" s="6"/>
      <c r="Z176" s="6"/>
    </row>
    <row r="177" spans="2:26" x14ac:dyDescent="0.2">
      <c r="B177" s="6"/>
      <c r="C177" s="6"/>
      <c r="D177" s="6"/>
      <c r="E177" s="6"/>
      <c r="F177" s="6"/>
      <c r="G177" s="6"/>
      <c r="H177" s="6"/>
      <c r="I177" s="6"/>
      <c r="J177" s="6"/>
      <c r="K177" s="6"/>
      <c r="L177" s="6"/>
      <c r="M177" s="6"/>
      <c r="N177" s="6"/>
      <c r="O177" s="6"/>
      <c r="P177" s="6"/>
      <c r="Q177" s="6"/>
      <c r="R177" s="6"/>
      <c r="S177" s="6"/>
      <c r="T177" s="6"/>
      <c r="U177" s="6"/>
      <c r="V177" s="6"/>
      <c r="W177" s="6"/>
      <c r="X177" s="6"/>
      <c r="Y177" s="6"/>
      <c r="Z177" s="6"/>
    </row>
    <row r="178" spans="2:26" x14ac:dyDescent="0.2">
      <c r="B178" s="6"/>
      <c r="C178" s="6"/>
      <c r="D178" s="6"/>
      <c r="E178" s="6"/>
      <c r="F178" s="6"/>
      <c r="G178" s="6"/>
      <c r="H178" s="6"/>
      <c r="I178" s="6"/>
      <c r="J178" s="6"/>
      <c r="K178" s="6"/>
      <c r="L178" s="6"/>
      <c r="M178" s="6"/>
      <c r="N178" s="6"/>
      <c r="O178" s="6"/>
      <c r="P178" s="6"/>
      <c r="Q178" s="6"/>
      <c r="R178" s="6"/>
      <c r="S178" s="6"/>
      <c r="T178" s="6"/>
      <c r="U178" s="6"/>
      <c r="V178" s="6"/>
      <c r="W178" s="6"/>
      <c r="X178" s="6"/>
      <c r="Y178" s="6"/>
      <c r="Z178" s="6"/>
    </row>
    <row r="179" spans="2:26" x14ac:dyDescent="0.2">
      <c r="B179" s="6"/>
      <c r="C179" s="6"/>
      <c r="D179" s="6"/>
      <c r="E179" s="6"/>
      <c r="F179" s="6"/>
      <c r="G179" s="6"/>
      <c r="H179" s="6"/>
      <c r="I179" s="6"/>
      <c r="J179" s="6"/>
      <c r="K179" s="6"/>
      <c r="L179" s="6"/>
      <c r="M179" s="6"/>
      <c r="N179" s="6"/>
      <c r="O179" s="6"/>
      <c r="P179" s="6"/>
      <c r="Q179" s="6"/>
      <c r="R179" s="6"/>
      <c r="S179" s="6"/>
      <c r="T179" s="6"/>
      <c r="U179" s="6"/>
      <c r="V179" s="6"/>
      <c r="W179" s="6"/>
      <c r="X179" s="6"/>
      <c r="Y179" s="6"/>
      <c r="Z179" s="6"/>
    </row>
    <row r="180" spans="2:26" x14ac:dyDescent="0.2">
      <c r="B180" s="6"/>
      <c r="C180" s="6"/>
      <c r="D180" s="6"/>
      <c r="E180" s="6"/>
      <c r="F180" s="6"/>
      <c r="G180" s="6"/>
      <c r="H180" s="6"/>
      <c r="I180" s="6"/>
      <c r="J180" s="6"/>
      <c r="K180" s="6"/>
      <c r="L180" s="6"/>
      <c r="M180" s="6"/>
      <c r="N180" s="6"/>
      <c r="O180" s="6"/>
      <c r="P180" s="6"/>
      <c r="Q180" s="6"/>
      <c r="R180" s="6"/>
      <c r="S180" s="6"/>
      <c r="T180" s="6"/>
      <c r="U180" s="6"/>
      <c r="V180" s="6"/>
      <c r="W180" s="6"/>
      <c r="X180" s="6"/>
      <c r="Y180" s="6"/>
      <c r="Z180" s="6"/>
    </row>
    <row r="181" spans="2:26" x14ac:dyDescent="0.2">
      <c r="B181" s="6"/>
      <c r="C181" s="6"/>
      <c r="D181" s="6"/>
      <c r="E181" s="6"/>
      <c r="F181" s="6"/>
      <c r="G181" s="6"/>
      <c r="H181" s="6"/>
      <c r="I181" s="6"/>
      <c r="J181" s="6"/>
      <c r="K181" s="6"/>
      <c r="L181" s="6"/>
      <c r="M181" s="6"/>
      <c r="N181" s="6"/>
      <c r="O181" s="6"/>
      <c r="P181" s="6"/>
      <c r="Q181" s="6"/>
      <c r="R181" s="6"/>
      <c r="S181" s="6"/>
      <c r="T181" s="6"/>
      <c r="U181" s="6"/>
      <c r="V181" s="6"/>
      <c r="W181" s="6"/>
      <c r="X181" s="6"/>
      <c r="Y181" s="6"/>
      <c r="Z181" s="6"/>
    </row>
    <row r="182" spans="2:26" x14ac:dyDescent="0.2">
      <c r="B182" s="6"/>
      <c r="C182" s="6"/>
      <c r="D182" s="6"/>
      <c r="E182" s="6"/>
      <c r="F182" s="6"/>
      <c r="G182" s="6"/>
      <c r="H182" s="6"/>
      <c r="I182" s="6"/>
      <c r="J182" s="6"/>
      <c r="K182" s="6"/>
      <c r="L182" s="6"/>
      <c r="M182" s="6"/>
      <c r="N182" s="6"/>
      <c r="O182" s="6"/>
      <c r="P182" s="6"/>
      <c r="Q182" s="6"/>
      <c r="R182" s="6"/>
      <c r="S182" s="6"/>
      <c r="T182" s="6"/>
      <c r="U182" s="6"/>
      <c r="V182" s="6"/>
      <c r="W182" s="6"/>
      <c r="X182" s="6"/>
      <c r="Y182" s="6"/>
      <c r="Z182" s="6"/>
    </row>
    <row r="183" spans="2:26" x14ac:dyDescent="0.2">
      <c r="B183" s="6"/>
      <c r="C183" s="6"/>
      <c r="D183" s="6"/>
      <c r="E183" s="6"/>
      <c r="F183" s="6"/>
      <c r="G183" s="6"/>
      <c r="H183" s="6"/>
      <c r="I183" s="6"/>
      <c r="J183" s="6"/>
      <c r="K183" s="6"/>
      <c r="L183" s="6"/>
      <c r="M183" s="6"/>
      <c r="N183" s="6"/>
      <c r="O183" s="6"/>
      <c r="P183" s="6"/>
      <c r="Q183" s="6"/>
      <c r="R183" s="6"/>
      <c r="S183" s="6"/>
      <c r="T183" s="6"/>
      <c r="U183" s="6"/>
      <c r="V183" s="6"/>
      <c r="W183" s="6"/>
      <c r="X183" s="6"/>
      <c r="Y183" s="6"/>
      <c r="Z183" s="6"/>
    </row>
    <row r="184" spans="2:26" x14ac:dyDescent="0.2">
      <c r="B184" s="6"/>
      <c r="C184" s="6"/>
      <c r="D184" s="6"/>
      <c r="E184" s="6"/>
      <c r="F184" s="6"/>
      <c r="G184" s="6"/>
      <c r="H184" s="6"/>
      <c r="I184" s="6"/>
      <c r="J184" s="6"/>
      <c r="K184" s="6"/>
      <c r="L184" s="6"/>
      <c r="M184" s="6"/>
      <c r="N184" s="6"/>
      <c r="O184" s="6"/>
      <c r="P184" s="6"/>
      <c r="Q184" s="6"/>
      <c r="R184" s="6"/>
      <c r="S184" s="6"/>
      <c r="T184" s="6"/>
      <c r="U184" s="6"/>
      <c r="V184" s="6"/>
      <c r="W184" s="6"/>
      <c r="X184" s="6"/>
      <c r="Y184" s="6"/>
      <c r="Z184" s="6"/>
    </row>
    <row r="185" spans="2:26" x14ac:dyDescent="0.2">
      <c r="B185" s="6"/>
      <c r="C185" s="6"/>
      <c r="D185" s="6"/>
      <c r="E185" s="6"/>
      <c r="F185" s="6"/>
      <c r="G185" s="6"/>
      <c r="H185" s="6"/>
      <c r="I185" s="6"/>
      <c r="J185" s="6"/>
      <c r="K185" s="6"/>
      <c r="L185" s="6"/>
      <c r="M185" s="6"/>
      <c r="N185" s="6"/>
      <c r="O185" s="6"/>
      <c r="P185" s="6"/>
      <c r="Q185" s="6"/>
      <c r="R185" s="6"/>
      <c r="S185" s="6"/>
      <c r="T185" s="6"/>
      <c r="U185" s="6"/>
      <c r="V185" s="6"/>
      <c r="W185" s="6"/>
      <c r="X185" s="6"/>
      <c r="Y185" s="6"/>
      <c r="Z185" s="6"/>
    </row>
    <row r="186" spans="2:26" x14ac:dyDescent="0.2">
      <c r="B186" s="6"/>
      <c r="C186" s="6"/>
      <c r="D186" s="6"/>
      <c r="E186" s="6"/>
      <c r="F186" s="6"/>
      <c r="G186" s="6"/>
      <c r="H186" s="6"/>
      <c r="I186" s="6"/>
      <c r="J186" s="6"/>
      <c r="K186" s="6"/>
      <c r="L186" s="6"/>
      <c r="M186" s="6"/>
      <c r="N186" s="6"/>
      <c r="O186" s="6"/>
      <c r="P186" s="6"/>
      <c r="Q186" s="6"/>
      <c r="R186" s="6"/>
      <c r="S186" s="6"/>
      <c r="T186" s="6"/>
      <c r="U186" s="6"/>
      <c r="V186" s="6"/>
      <c r="W186" s="6"/>
      <c r="X186" s="6"/>
      <c r="Y186" s="6"/>
      <c r="Z186" s="6"/>
    </row>
    <row r="187" spans="2:26" x14ac:dyDescent="0.2">
      <c r="B187" s="6"/>
      <c r="C187" s="6"/>
      <c r="D187" s="6"/>
      <c r="E187" s="6"/>
      <c r="F187" s="6"/>
      <c r="G187" s="6"/>
      <c r="H187" s="6"/>
      <c r="I187" s="6"/>
      <c r="J187" s="6"/>
      <c r="K187" s="6"/>
      <c r="L187" s="6"/>
      <c r="M187" s="6"/>
      <c r="N187" s="6"/>
      <c r="O187" s="6"/>
      <c r="P187" s="6"/>
      <c r="Q187" s="6"/>
      <c r="R187" s="6"/>
      <c r="S187" s="6"/>
      <c r="T187" s="6"/>
      <c r="U187" s="6"/>
      <c r="V187" s="6"/>
      <c r="W187" s="6"/>
      <c r="X187" s="6"/>
      <c r="Y187" s="6"/>
      <c r="Z187" s="6"/>
    </row>
    <row r="188" spans="2:26" x14ac:dyDescent="0.2">
      <c r="B188" s="6"/>
      <c r="C188" s="6"/>
      <c r="D188" s="6"/>
      <c r="E188" s="6"/>
      <c r="F188" s="6"/>
      <c r="G188" s="6"/>
      <c r="H188" s="6"/>
      <c r="I188" s="6"/>
      <c r="J188" s="6"/>
      <c r="K188" s="6"/>
      <c r="L188" s="6"/>
      <c r="M188" s="6"/>
      <c r="N188" s="6"/>
      <c r="O188" s="6"/>
      <c r="P188" s="6"/>
      <c r="Q188" s="6"/>
      <c r="R188" s="6"/>
      <c r="S188" s="6"/>
      <c r="T188" s="6"/>
      <c r="U188" s="6"/>
      <c r="V188" s="6"/>
      <c r="W188" s="6"/>
      <c r="X188" s="6"/>
      <c r="Y188" s="6"/>
      <c r="Z188" s="6"/>
    </row>
    <row r="189" spans="2:26" x14ac:dyDescent="0.2">
      <c r="B189" s="6"/>
      <c r="C189" s="6"/>
      <c r="D189" s="6"/>
      <c r="E189" s="6"/>
      <c r="F189" s="6"/>
      <c r="G189" s="6"/>
      <c r="H189" s="6"/>
      <c r="I189" s="6"/>
      <c r="J189" s="6"/>
      <c r="K189" s="6"/>
      <c r="L189" s="6"/>
      <c r="M189" s="6"/>
      <c r="N189" s="6"/>
      <c r="O189" s="6"/>
      <c r="P189" s="6"/>
      <c r="Q189" s="6"/>
      <c r="R189" s="6"/>
      <c r="S189" s="6"/>
      <c r="T189" s="6"/>
      <c r="U189" s="6"/>
      <c r="V189" s="6"/>
      <c r="W189" s="6"/>
      <c r="X189" s="6"/>
      <c r="Y189" s="6"/>
      <c r="Z189" s="6"/>
    </row>
    <row r="190" spans="2:26" x14ac:dyDescent="0.2">
      <c r="B190" s="6"/>
      <c r="C190" s="6"/>
      <c r="D190" s="6"/>
      <c r="E190" s="6"/>
      <c r="F190" s="6"/>
      <c r="G190" s="6"/>
      <c r="H190" s="6"/>
      <c r="I190" s="6"/>
      <c r="J190" s="6"/>
      <c r="K190" s="6"/>
      <c r="L190" s="6"/>
      <c r="M190" s="6"/>
      <c r="N190" s="6"/>
      <c r="O190" s="6"/>
      <c r="P190" s="6"/>
      <c r="Q190" s="6"/>
      <c r="R190" s="6"/>
      <c r="S190" s="6"/>
      <c r="T190" s="6"/>
      <c r="U190" s="6"/>
      <c r="V190" s="6"/>
      <c r="W190" s="6"/>
      <c r="X190" s="6"/>
      <c r="Y190" s="6"/>
      <c r="Z190" s="6"/>
    </row>
    <row r="191" spans="2:26" x14ac:dyDescent="0.2">
      <c r="B191" s="6"/>
      <c r="C191" s="6"/>
      <c r="D191" s="6"/>
      <c r="E191" s="6"/>
      <c r="F191" s="6"/>
      <c r="G191" s="6"/>
      <c r="H191" s="6"/>
      <c r="I191" s="6"/>
      <c r="J191" s="6"/>
      <c r="K191" s="6"/>
      <c r="L191" s="6"/>
      <c r="M191" s="6"/>
      <c r="N191" s="6"/>
      <c r="O191" s="6"/>
      <c r="P191" s="6"/>
      <c r="Q191" s="6"/>
      <c r="R191" s="6"/>
      <c r="S191" s="6"/>
      <c r="T191" s="6"/>
      <c r="U191" s="6"/>
      <c r="V191" s="6"/>
      <c r="W191" s="6"/>
      <c r="X191" s="6"/>
      <c r="Y191" s="6"/>
      <c r="Z191" s="6"/>
    </row>
    <row r="192" spans="2:26" x14ac:dyDescent="0.2">
      <c r="B192" s="6"/>
      <c r="C192" s="6"/>
      <c r="D192" s="6"/>
      <c r="E192" s="6"/>
      <c r="F192" s="6"/>
      <c r="G192" s="6"/>
      <c r="H192" s="6"/>
      <c r="I192" s="6"/>
      <c r="J192" s="6"/>
      <c r="K192" s="6"/>
      <c r="L192" s="6"/>
      <c r="M192" s="6"/>
      <c r="N192" s="6"/>
      <c r="O192" s="6"/>
      <c r="P192" s="6"/>
      <c r="Q192" s="6"/>
      <c r="R192" s="6"/>
      <c r="S192" s="6"/>
      <c r="T192" s="6"/>
      <c r="U192" s="6"/>
      <c r="V192" s="6"/>
      <c r="W192" s="6"/>
      <c r="X192" s="6"/>
      <c r="Y192" s="6"/>
      <c r="Z192" s="6"/>
    </row>
    <row r="193" spans="2:26" x14ac:dyDescent="0.2">
      <c r="B193" s="6"/>
      <c r="C193" s="6"/>
      <c r="D193" s="6"/>
      <c r="E193" s="6"/>
      <c r="F193" s="6"/>
      <c r="G193" s="6"/>
      <c r="H193" s="6"/>
      <c r="I193" s="6"/>
      <c r="J193" s="6"/>
      <c r="K193" s="6"/>
      <c r="L193" s="6"/>
      <c r="M193" s="6"/>
      <c r="N193" s="6"/>
      <c r="O193" s="6"/>
      <c r="P193" s="6"/>
      <c r="Q193" s="6"/>
      <c r="R193" s="6"/>
      <c r="S193" s="6"/>
      <c r="T193" s="6"/>
      <c r="U193" s="6"/>
      <c r="V193" s="6"/>
      <c r="W193" s="6"/>
      <c r="X193" s="6"/>
      <c r="Y193" s="6"/>
      <c r="Z193" s="6"/>
    </row>
    <row r="194" spans="2:26" x14ac:dyDescent="0.2">
      <c r="B194" s="6"/>
      <c r="C194" s="6"/>
      <c r="D194" s="6"/>
      <c r="E194" s="6"/>
      <c r="F194" s="6"/>
      <c r="G194" s="6"/>
      <c r="H194" s="6"/>
      <c r="I194" s="6"/>
      <c r="J194" s="6"/>
      <c r="K194" s="6"/>
      <c r="L194" s="6"/>
      <c r="M194" s="6"/>
      <c r="N194" s="6"/>
      <c r="O194" s="6"/>
      <c r="P194" s="6"/>
      <c r="Q194" s="6"/>
      <c r="R194" s="6"/>
      <c r="S194" s="6"/>
      <c r="T194" s="6"/>
      <c r="U194" s="6"/>
      <c r="V194" s="6"/>
      <c r="W194" s="6"/>
      <c r="X194" s="6"/>
      <c r="Y194" s="6"/>
      <c r="Z194" s="6"/>
    </row>
    <row r="195" spans="2:26" x14ac:dyDescent="0.2">
      <c r="B195" s="6"/>
      <c r="C195" s="6"/>
      <c r="D195" s="6"/>
      <c r="E195" s="6"/>
      <c r="F195" s="6"/>
      <c r="G195" s="6"/>
      <c r="H195" s="6"/>
      <c r="I195" s="6"/>
      <c r="J195" s="6"/>
      <c r="K195" s="6"/>
      <c r="L195" s="6"/>
      <c r="M195" s="6"/>
      <c r="N195" s="6"/>
      <c r="O195" s="6"/>
      <c r="P195" s="6"/>
      <c r="Q195" s="6"/>
      <c r="R195" s="6"/>
      <c r="S195" s="6"/>
      <c r="T195" s="6"/>
      <c r="U195" s="6"/>
      <c r="V195" s="6"/>
      <c r="W195" s="6"/>
      <c r="X195" s="6"/>
      <c r="Y195" s="6"/>
      <c r="Z195" s="6"/>
    </row>
    <row r="196" spans="2:26" x14ac:dyDescent="0.2">
      <c r="B196" s="6"/>
      <c r="C196" s="6"/>
      <c r="D196" s="6"/>
      <c r="E196" s="6"/>
      <c r="F196" s="6"/>
      <c r="G196" s="6"/>
      <c r="H196" s="6"/>
      <c r="I196" s="6"/>
      <c r="J196" s="6"/>
      <c r="K196" s="6"/>
      <c r="L196" s="6"/>
      <c r="M196" s="6"/>
      <c r="N196" s="6"/>
      <c r="O196" s="6"/>
      <c r="P196" s="6"/>
      <c r="Q196" s="6"/>
      <c r="R196" s="6"/>
      <c r="S196" s="6"/>
      <c r="T196" s="6"/>
      <c r="U196" s="6"/>
      <c r="V196" s="6"/>
      <c r="W196" s="6"/>
      <c r="X196" s="6"/>
      <c r="Y196" s="6"/>
      <c r="Z196" s="6"/>
    </row>
    <row r="197" spans="2:26" x14ac:dyDescent="0.2">
      <c r="B197" s="6"/>
      <c r="C197" s="6"/>
      <c r="D197" s="6"/>
      <c r="E197" s="6"/>
      <c r="F197" s="6"/>
      <c r="G197" s="6"/>
      <c r="H197" s="6"/>
      <c r="I197" s="6"/>
      <c r="J197" s="6"/>
      <c r="K197" s="6"/>
      <c r="L197" s="6"/>
      <c r="M197" s="6"/>
      <c r="N197" s="6"/>
      <c r="O197" s="6"/>
      <c r="P197" s="6"/>
      <c r="Q197" s="6"/>
      <c r="R197" s="6"/>
      <c r="S197" s="6"/>
      <c r="T197" s="6"/>
      <c r="U197" s="6"/>
      <c r="V197" s="6"/>
      <c r="W197" s="6"/>
      <c r="X197" s="6"/>
      <c r="Y197" s="6"/>
      <c r="Z197" s="6"/>
    </row>
    <row r="198" spans="2:26" x14ac:dyDescent="0.2">
      <c r="B198" s="6"/>
      <c r="C198" s="6"/>
      <c r="D198" s="6"/>
      <c r="E198" s="6"/>
      <c r="F198" s="6"/>
      <c r="G198" s="6"/>
      <c r="H198" s="6"/>
      <c r="I198" s="6"/>
      <c r="J198" s="6"/>
      <c r="K198" s="6"/>
      <c r="L198" s="6"/>
      <c r="M198" s="6"/>
      <c r="N198" s="6"/>
      <c r="O198" s="6"/>
      <c r="P198" s="6"/>
      <c r="Q198" s="6"/>
      <c r="R198" s="6"/>
      <c r="S198" s="6"/>
      <c r="T198" s="6"/>
      <c r="U198" s="6"/>
      <c r="V198" s="6"/>
      <c r="W198" s="6"/>
      <c r="X198" s="6"/>
      <c r="Y198" s="6"/>
      <c r="Z198" s="6"/>
    </row>
    <row r="199" spans="2:26" x14ac:dyDescent="0.2">
      <c r="B199" s="6"/>
      <c r="C199" s="6"/>
      <c r="D199" s="6"/>
      <c r="E199" s="6"/>
      <c r="F199" s="6"/>
      <c r="G199" s="6"/>
      <c r="H199" s="6"/>
      <c r="I199" s="6"/>
      <c r="J199" s="6"/>
      <c r="K199" s="6"/>
      <c r="L199" s="6"/>
      <c r="M199" s="6"/>
      <c r="N199" s="6"/>
      <c r="O199" s="6"/>
      <c r="P199" s="6"/>
      <c r="Q199" s="6"/>
      <c r="R199" s="6"/>
      <c r="S199" s="6"/>
      <c r="T199" s="6"/>
      <c r="U199" s="6"/>
      <c r="V199" s="6"/>
      <c r="W199" s="6"/>
      <c r="X199" s="6"/>
      <c r="Y199" s="6"/>
      <c r="Z199" s="6"/>
    </row>
    <row r="200" spans="2:26" x14ac:dyDescent="0.2">
      <c r="B200" s="6"/>
      <c r="C200" s="6"/>
      <c r="D200" s="6"/>
      <c r="E200" s="6"/>
      <c r="F200" s="6"/>
      <c r="G200" s="6"/>
      <c r="H200" s="6"/>
      <c r="I200" s="6"/>
      <c r="J200" s="6"/>
      <c r="K200" s="6"/>
      <c r="L200" s="6"/>
      <c r="M200" s="6"/>
      <c r="N200" s="6"/>
      <c r="O200" s="6"/>
      <c r="P200" s="6"/>
      <c r="Q200" s="6"/>
      <c r="R200" s="6"/>
      <c r="S200" s="6"/>
      <c r="T200" s="6"/>
      <c r="U200" s="6"/>
      <c r="V200" s="6"/>
      <c r="W200" s="6"/>
      <c r="X200" s="6"/>
      <c r="Y200" s="6"/>
      <c r="Z200" s="6"/>
    </row>
    <row r="201" spans="2:26" x14ac:dyDescent="0.2">
      <c r="B201" s="6"/>
      <c r="C201" s="6"/>
      <c r="D201" s="6"/>
      <c r="E201" s="6"/>
      <c r="F201" s="6"/>
      <c r="G201" s="6"/>
      <c r="H201" s="6"/>
      <c r="I201" s="6"/>
      <c r="J201" s="6"/>
      <c r="K201" s="6"/>
      <c r="L201" s="6"/>
      <c r="M201" s="6"/>
      <c r="N201" s="6"/>
      <c r="O201" s="6"/>
      <c r="P201" s="6"/>
      <c r="Q201" s="6"/>
      <c r="R201" s="6"/>
      <c r="S201" s="6"/>
      <c r="T201" s="6"/>
      <c r="U201" s="6"/>
      <c r="V201" s="6"/>
      <c r="W201" s="6"/>
      <c r="X201" s="6"/>
      <c r="Y201" s="6"/>
      <c r="Z201" s="6"/>
    </row>
    <row r="202" spans="2:26" x14ac:dyDescent="0.2">
      <c r="B202" s="6"/>
      <c r="C202" s="6"/>
      <c r="D202" s="6"/>
      <c r="E202" s="6"/>
      <c r="F202" s="6"/>
      <c r="G202" s="6"/>
      <c r="H202" s="6"/>
      <c r="I202" s="6"/>
      <c r="J202" s="6"/>
      <c r="K202" s="6"/>
      <c r="L202" s="6"/>
      <c r="M202" s="6"/>
      <c r="N202" s="6"/>
      <c r="O202" s="6"/>
      <c r="P202" s="6"/>
      <c r="Q202" s="6"/>
      <c r="R202" s="6"/>
      <c r="S202" s="6"/>
      <c r="T202" s="6"/>
      <c r="U202" s="6"/>
      <c r="V202" s="6"/>
      <c r="W202" s="6"/>
      <c r="X202" s="6"/>
      <c r="Y202" s="6"/>
      <c r="Z202" s="6"/>
    </row>
    <row r="203" spans="2:26" x14ac:dyDescent="0.2">
      <c r="B203" s="6"/>
      <c r="C203" s="6"/>
      <c r="D203" s="6"/>
      <c r="E203" s="6"/>
      <c r="F203" s="6"/>
      <c r="G203" s="6"/>
      <c r="H203" s="6"/>
      <c r="I203" s="6"/>
      <c r="J203" s="6"/>
      <c r="K203" s="6"/>
      <c r="L203" s="6"/>
      <c r="M203" s="6"/>
      <c r="N203" s="6"/>
      <c r="O203" s="6"/>
      <c r="P203" s="6"/>
      <c r="Q203" s="6"/>
      <c r="R203" s="6"/>
      <c r="S203" s="6"/>
      <c r="T203" s="6"/>
      <c r="U203" s="6"/>
      <c r="V203" s="6"/>
      <c r="W203" s="6"/>
      <c r="X203" s="6"/>
      <c r="Y203" s="6"/>
      <c r="Z203" s="6"/>
    </row>
    <row r="204" spans="2:26" x14ac:dyDescent="0.2">
      <c r="B204" s="6"/>
      <c r="C204" s="6"/>
      <c r="D204" s="6"/>
      <c r="E204" s="6"/>
      <c r="F204" s="6"/>
      <c r="G204" s="6"/>
      <c r="H204" s="6"/>
      <c r="I204" s="6"/>
      <c r="J204" s="6"/>
      <c r="K204" s="6"/>
      <c r="L204" s="6"/>
      <c r="M204" s="6"/>
      <c r="N204" s="6"/>
      <c r="O204" s="6"/>
      <c r="P204" s="6"/>
      <c r="Q204" s="6"/>
      <c r="R204" s="6"/>
      <c r="S204" s="6"/>
      <c r="T204" s="6"/>
      <c r="U204" s="6"/>
      <c r="V204" s="6"/>
      <c r="W204" s="6"/>
      <c r="X204" s="6"/>
      <c r="Y204" s="6"/>
      <c r="Z204" s="6"/>
    </row>
    <row r="205" spans="2:26" x14ac:dyDescent="0.2">
      <c r="B205" s="6"/>
      <c r="C205" s="6"/>
      <c r="D205" s="6"/>
      <c r="E205" s="6"/>
      <c r="F205" s="6"/>
      <c r="G205" s="6"/>
      <c r="H205" s="6"/>
      <c r="I205" s="6"/>
      <c r="J205" s="6"/>
      <c r="K205" s="6"/>
      <c r="L205" s="6"/>
      <c r="M205" s="6"/>
      <c r="N205" s="6"/>
      <c r="O205" s="6"/>
      <c r="P205" s="6"/>
      <c r="Q205" s="6"/>
      <c r="R205" s="6"/>
      <c r="S205" s="6"/>
      <c r="T205" s="6"/>
      <c r="U205" s="6"/>
      <c r="V205" s="6"/>
      <c r="W205" s="6"/>
      <c r="X205" s="6"/>
      <c r="Y205" s="6"/>
      <c r="Z205" s="6"/>
    </row>
    <row r="206" spans="2:26" x14ac:dyDescent="0.2">
      <c r="B206" s="6"/>
      <c r="C206" s="6"/>
      <c r="D206" s="6"/>
      <c r="E206" s="6"/>
      <c r="F206" s="6"/>
      <c r="G206" s="6"/>
      <c r="H206" s="6"/>
      <c r="I206" s="6"/>
      <c r="J206" s="6"/>
      <c r="K206" s="6"/>
      <c r="L206" s="6"/>
      <c r="M206" s="6"/>
      <c r="N206" s="6"/>
      <c r="O206" s="6"/>
      <c r="P206" s="6"/>
      <c r="Q206" s="6"/>
      <c r="R206" s="6"/>
      <c r="S206" s="6"/>
      <c r="T206" s="6"/>
      <c r="U206" s="6"/>
      <c r="V206" s="6"/>
      <c r="W206" s="6"/>
      <c r="X206" s="6"/>
      <c r="Y206" s="6"/>
      <c r="Z206" s="6"/>
    </row>
    <row r="207" spans="2:26" x14ac:dyDescent="0.2">
      <c r="B207" s="6"/>
      <c r="C207" s="6"/>
      <c r="D207" s="6"/>
      <c r="E207" s="6"/>
      <c r="F207" s="6"/>
      <c r="G207" s="6"/>
      <c r="H207" s="6"/>
      <c r="I207" s="6"/>
      <c r="J207" s="6"/>
      <c r="K207" s="6"/>
      <c r="L207" s="6"/>
      <c r="M207" s="6"/>
      <c r="N207" s="6"/>
      <c r="O207" s="6"/>
      <c r="P207" s="6"/>
      <c r="Q207" s="6"/>
      <c r="R207" s="6"/>
      <c r="S207" s="6"/>
      <c r="T207" s="6"/>
      <c r="U207" s="6"/>
      <c r="V207" s="6"/>
      <c r="W207" s="6"/>
      <c r="X207" s="6"/>
      <c r="Y207" s="6"/>
      <c r="Z207" s="6"/>
    </row>
    <row r="208" spans="2:26" x14ac:dyDescent="0.2">
      <c r="B208" s="6"/>
      <c r="C208" s="6"/>
      <c r="D208" s="6"/>
      <c r="E208" s="6"/>
      <c r="F208" s="6"/>
      <c r="G208" s="6"/>
      <c r="H208" s="6"/>
      <c r="I208" s="6"/>
      <c r="J208" s="6"/>
      <c r="K208" s="6"/>
      <c r="L208" s="6"/>
      <c r="M208" s="6"/>
      <c r="N208" s="6"/>
      <c r="O208" s="6"/>
      <c r="P208" s="6"/>
      <c r="Q208" s="6"/>
      <c r="R208" s="6"/>
      <c r="S208" s="6"/>
      <c r="T208" s="6"/>
      <c r="U208" s="6"/>
      <c r="V208" s="6"/>
      <c r="W208" s="6"/>
      <c r="X208" s="6"/>
      <c r="Y208" s="6"/>
      <c r="Z208" s="6"/>
    </row>
    <row r="209" spans="2:26" x14ac:dyDescent="0.2">
      <c r="B209" s="6"/>
      <c r="C209" s="6"/>
      <c r="D209" s="6"/>
      <c r="E209" s="6"/>
      <c r="F209" s="6"/>
      <c r="G209" s="6"/>
      <c r="H209" s="6"/>
      <c r="I209" s="6"/>
      <c r="J209" s="6"/>
      <c r="K209" s="6"/>
      <c r="L209" s="6"/>
      <c r="M209" s="6"/>
      <c r="N209" s="6"/>
      <c r="O209" s="6"/>
      <c r="P209" s="6"/>
      <c r="Q209" s="6"/>
      <c r="R209" s="6"/>
      <c r="S209" s="6"/>
      <c r="T209" s="6"/>
      <c r="U209" s="6"/>
      <c r="V209" s="6"/>
      <c r="W209" s="6"/>
      <c r="X209" s="6"/>
      <c r="Y209" s="6"/>
      <c r="Z209" s="6"/>
    </row>
    <row r="210" spans="2:26" x14ac:dyDescent="0.2">
      <c r="B210" s="6"/>
      <c r="C210" s="6"/>
      <c r="D210" s="6"/>
      <c r="E210" s="6"/>
      <c r="F210" s="6"/>
      <c r="G210" s="6"/>
      <c r="H210" s="6"/>
      <c r="I210" s="6"/>
      <c r="J210" s="6"/>
      <c r="K210" s="6"/>
      <c r="L210" s="6"/>
      <c r="M210" s="6"/>
      <c r="N210" s="6"/>
      <c r="O210" s="6"/>
      <c r="P210" s="6"/>
      <c r="Q210" s="6"/>
      <c r="R210" s="6"/>
      <c r="S210" s="6"/>
      <c r="T210" s="6"/>
      <c r="U210" s="6"/>
      <c r="V210" s="6"/>
      <c r="W210" s="6"/>
      <c r="X210" s="6"/>
      <c r="Y210" s="6"/>
      <c r="Z210" s="6"/>
    </row>
    <row r="211" spans="2:26" x14ac:dyDescent="0.2">
      <c r="B211" s="6"/>
      <c r="C211" s="6"/>
      <c r="D211" s="6"/>
      <c r="E211" s="6"/>
      <c r="F211" s="6"/>
      <c r="G211" s="6"/>
      <c r="H211" s="6"/>
      <c r="I211" s="6"/>
      <c r="J211" s="6"/>
      <c r="K211" s="6"/>
      <c r="L211" s="6"/>
      <c r="M211" s="6"/>
      <c r="N211" s="6"/>
      <c r="O211" s="6"/>
      <c r="P211" s="6"/>
      <c r="Q211" s="6"/>
      <c r="R211" s="6"/>
      <c r="S211" s="6"/>
      <c r="T211" s="6"/>
      <c r="U211" s="6"/>
      <c r="V211" s="6"/>
      <c r="W211" s="6"/>
      <c r="X211" s="6"/>
      <c r="Y211" s="6"/>
      <c r="Z211" s="6"/>
    </row>
    <row r="212" spans="2:26" x14ac:dyDescent="0.2">
      <c r="B212" s="6"/>
      <c r="C212" s="6"/>
      <c r="D212" s="6"/>
      <c r="E212" s="6"/>
      <c r="F212" s="6"/>
      <c r="G212" s="6"/>
      <c r="H212" s="6"/>
      <c r="I212" s="6"/>
      <c r="J212" s="6"/>
      <c r="K212" s="6"/>
      <c r="L212" s="6"/>
      <c r="M212" s="6"/>
      <c r="N212" s="6"/>
      <c r="O212" s="6"/>
      <c r="P212" s="6"/>
      <c r="Q212" s="6"/>
      <c r="R212" s="6"/>
      <c r="S212" s="6"/>
      <c r="T212" s="6"/>
      <c r="U212" s="6"/>
      <c r="V212" s="6"/>
      <c r="W212" s="6"/>
      <c r="X212" s="6"/>
      <c r="Y212" s="6"/>
      <c r="Z212" s="6"/>
    </row>
    <row r="213" spans="2:26" x14ac:dyDescent="0.2">
      <c r="B213" s="6"/>
      <c r="C213" s="6"/>
      <c r="D213" s="6"/>
      <c r="E213" s="6"/>
      <c r="F213" s="6"/>
      <c r="G213" s="6"/>
      <c r="H213" s="6"/>
      <c r="I213" s="6"/>
      <c r="J213" s="6"/>
      <c r="K213" s="6"/>
      <c r="L213" s="6"/>
      <c r="M213" s="6"/>
      <c r="N213" s="6"/>
      <c r="O213" s="6"/>
      <c r="P213" s="6"/>
      <c r="Q213" s="6"/>
      <c r="R213" s="6"/>
      <c r="S213" s="6"/>
      <c r="T213" s="6"/>
      <c r="U213" s="6"/>
      <c r="V213" s="6"/>
      <c r="W213" s="6"/>
      <c r="X213" s="6"/>
      <c r="Y213" s="6"/>
      <c r="Z213" s="6"/>
    </row>
    <row r="214" spans="2:26" x14ac:dyDescent="0.2">
      <c r="B214" s="6"/>
      <c r="C214" s="6"/>
      <c r="D214" s="6"/>
      <c r="E214" s="6"/>
      <c r="F214" s="6"/>
      <c r="G214" s="6"/>
      <c r="H214" s="6"/>
      <c r="I214" s="6"/>
      <c r="J214" s="6"/>
      <c r="K214" s="6"/>
      <c r="L214" s="6"/>
      <c r="M214" s="6"/>
      <c r="N214" s="6"/>
      <c r="O214" s="6"/>
      <c r="P214" s="6"/>
      <c r="Q214" s="6"/>
      <c r="R214" s="6"/>
      <c r="S214" s="6"/>
      <c r="T214" s="6"/>
      <c r="U214" s="6"/>
      <c r="V214" s="6"/>
      <c r="W214" s="6"/>
      <c r="X214" s="6"/>
      <c r="Y214" s="6"/>
      <c r="Z214" s="6"/>
    </row>
    <row r="215" spans="2:26" x14ac:dyDescent="0.2">
      <c r="B215" s="6"/>
      <c r="C215" s="6"/>
      <c r="D215" s="6"/>
      <c r="E215" s="6"/>
      <c r="F215" s="6"/>
      <c r="G215" s="6"/>
      <c r="H215" s="6"/>
      <c r="I215" s="6"/>
      <c r="J215" s="6"/>
      <c r="K215" s="6"/>
      <c r="L215" s="6"/>
      <c r="M215" s="6"/>
      <c r="N215" s="6"/>
      <c r="O215" s="6"/>
      <c r="P215" s="6"/>
      <c r="Q215" s="6"/>
      <c r="R215" s="6"/>
      <c r="S215" s="6"/>
      <c r="T215" s="6"/>
      <c r="U215" s="6"/>
      <c r="V215" s="6"/>
      <c r="W215" s="6"/>
      <c r="X215" s="6"/>
      <c r="Y215" s="6"/>
      <c r="Z215" s="6"/>
    </row>
    <row r="216" spans="2:26" x14ac:dyDescent="0.2">
      <c r="B216" s="6"/>
      <c r="C216" s="6"/>
      <c r="D216" s="6"/>
      <c r="E216" s="6"/>
      <c r="F216" s="6"/>
      <c r="G216" s="6"/>
      <c r="H216" s="6"/>
      <c r="I216" s="6"/>
      <c r="J216" s="6"/>
      <c r="K216" s="6"/>
      <c r="L216" s="6"/>
      <c r="M216" s="6"/>
      <c r="N216" s="6"/>
      <c r="O216" s="6"/>
      <c r="P216" s="6"/>
      <c r="Q216" s="6"/>
      <c r="R216" s="6"/>
      <c r="S216" s="6"/>
      <c r="T216" s="6"/>
      <c r="U216" s="6"/>
      <c r="V216" s="6"/>
      <c r="W216" s="6"/>
      <c r="X216" s="6"/>
      <c r="Y216" s="6"/>
      <c r="Z216" s="6"/>
    </row>
    <row r="217" spans="2:26" x14ac:dyDescent="0.2">
      <c r="B217" s="6"/>
      <c r="C217" s="6"/>
      <c r="D217" s="6"/>
      <c r="E217" s="6"/>
      <c r="F217" s="6"/>
      <c r="G217" s="6"/>
      <c r="H217" s="6"/>
      <c r="I217" s="6"/>
      <c r="J217" s="6"/>
      <c r="K217" s="6"/>
      <c r="L217" s="6"/>
      <c r="M217" s="6"/>
      <c r="N217" s="6"/>
      <c r="O217" s="6"/>
      <c r="P217" s="6"/>
      <c r="Q217" s="6"/>
      <c r="R217" s="6"/>
      <c r="S217" s="6"/>
      <c r="T217" s="6"/>
      <c r="U217" s="6"/>
      <c r="V217" s="6"/>
      <c r="W217" s="6"/>
      <c r="X217" s="6"/>
      <c r="Y217" s="6"/>
      <c r="Z217" s="6"/>
    </row>
    <row r="218" spans="2:26" x14ac:dyDescent="0.2">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spans="2:26" x14ac:dyDescent="0.2">
      <c r="B219" s="6"/>
      <c r="C219" s="6"/>
      <c r="D219" s="6"/>
      <c r="E219" s="6"/>
      <c r="F219" s="6"/>
      <c r="G219" s="6"/>
      <c r="H219" s="6"/>
      <c r="I219" s="6"/>
      <c r="J219" s="6"/>
      <c r="K219" s="6"/>
      <c r="L219" s="6"/>
      <c r="M219" s="6"/>
      <c r="N219" s="6"/>
      <c r="O219" s="6"/>
      <c r="P219" s="6"/>
      <c r="Q219" s="6"/>
      <c r="R219" s="6"/>
      <c r="S219" s="6"/>
      <c r="T219" s="6"/>
      <c r="U219" s="6"/>
      <c r="V219" s="6"/>
      <c r="W219" s="6"/>
      <c r="X219" s="6"/>
      <c r="Y219" s="6"/>
      <c r="Z219" s="6"/>
    </row>
    <row r="220" spans="2:26" x14ac:dyDescent="0.2">
      <c r="B220" s="6"/>
      <c r="C220" s="6"/>
      <c r="D220" s="6"/>
      <c r="E220" s="6"/>
      <c r="F220" s="6"/>
      <c r="G220" s="6"/>
      <c r="H220" s="6"/>
      <c r="I220" s="6"/>
      <c r="J220" s="6"/>
      <c r="K220" s="6"/>
      <c r="L220" s="6"/>
      <c r="M220" s="6"/>
      <c r="N220" s="6"/>
      <c r="O220" s="6"/>
      <c r="P220" s="6"/>
      <c r="Q220" s="6"/>
      <c r="R220" s="6"/>
      <c r="S220" s="6"/>
      <c r="T220" s="6"/>
      <c r="U220" s="6"/>
      <c r="V220" s="6"/>
      <c r="W220" s="6"/>
      <c r="X220" s="6"/>
      <c r="Y220" s="6"/>
      <c r="Z220" s="6"/>
    </row>
    <row r="221" spans="2:26" x14ac:dyDescent="0.2">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spans="2:26" x14ac:dyDescent="0.2">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spans="2:26" x14ac:dyDescent="0.2">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spans="2:26" x14ac:dyDescent="0.2">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spans="2:26" x14ac:dyDescent="0.2">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spans="2:26" x14ac:dyDescent="0.2">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spans="2:26" x14ac:dyDescent="0.2">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spans="2:26" x14ac:dyDescent="0.2">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spans="2:26" x14ac:dyDescent="0.2">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spans="2:26" x14ac:dyDescent="0.2">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spans="2:26" x14ac:dyDescent="0.2">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spans="2:26" x14ac:dyDescent="0.2">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spans="2:26" x14ac:dyDescent="0.2">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spans="2:26" x14ac:dyDescent="0.2">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spans="2:26" x14ac:dyDescent="0.2">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spans="2:26" x14ac:dyDescent="0.2">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spans="2:26" x14ac:dyDescent="0.2">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spans="2:26" x14ac:dyDescent="0.2">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2:26" x14ac:dyDescent="0.2">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2:26" x14ac:dyDescent="0.2">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2:26" x14ac:dyDescent="0.2">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2:26" x14ac:dyDescent="0.2">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2:26" x14ac:dyDescent="0.2">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2:26" x14ac:dyDescent="0.2">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2:26" x14ac:dyDescent="0.2">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2:26" x14ac:dyDescent="0.2">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2:26" x14ac:dyDescent="0.2">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2:26" x14ac:dyDescent="0.2">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2:26" x14ac:dyDescent="0.2">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2:26" x14ac:dyDescent="0.2">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2:26" x14ac:dyDescent="0.2">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2:26" x14ac:dyDescent="0.2">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2:26" x14ac:dyDescent="0.2">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2:26" x14ac:dyDescent="0.2">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2:26" x14ac:dyDescent="0.2">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2:26" x14ac:dyDescent="0.2">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2:26" x14ac:dyDescent="0.2">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2:26" x14ac:dyDescent="0.2">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2:26" x14ac:dyDescent="0.2">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2:26" x14ac:dyDescent="0.2">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2:26" x14ac:dyDescent="0.2">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2:26" x14ac:dyDescent="0.2">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2:26" x14ac:dyDescent="0.2">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2:26" x14ac:dyDescent="0.2">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2:26" x14ac:dyDescent="0.2">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2:26" x14ac:dyDescent="0.2">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2:26" x14ac:dyDescent="0.2">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2:26" x14ac:dyDescent="0.2">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2:26" x14ac:dyDescent="0.2">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2:26" x14ac:dyDescent="0.2">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2:26" x14ac:dyDescent="0.2">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2:26" x14ac:dyDescent="0.2">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2:26" x14ac:dyDescent="0.2">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2:26" x14ac:dyDescent="0.2">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2:26" x14ac:dyDescent="0.2">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2:26" x14ac:dyDescent="0.2">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2:26" x14ac:dyDescent="0.2">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2:26" x14ac:dyDescent="0.2">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2:26" x14ac:dyDescent="0.2">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2:26" x14ac:dyDescent="0.2">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2:26" x14ac:dyDescent="0.2">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2:26" x14ac:dyDescent="0.2">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2:26" x14ac:dyDescent="0.2">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2:26" x14ac:dyDescent="0.2">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2:26" x14ac:dyDescent="0.2">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2:26" x14ac:dyDescent="0.2">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2:26" x14ac:dyDescent="0.2">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2:26" x14ac:dyDescent="0.2">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2:26" x14ac:dyDescent="0.2">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2:26" x14ac:dyDescent="0.2">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2:26" x14ac:dyDescent="0.2">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2:26" x14ac:dyDescent="0.2">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2:26" x14ac:dyDescent="0.2">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2:26" x14ac:dyDescent="0.2">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2:26" x14ac:dyDescent="0.2">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2:26" x14ac:dyDescent="0.2">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2:26" x14ac:dyDescent="0.2">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2:26" x14ac:dyDescent="0.2">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2:26" x14ac:dyDescent="0.2">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2:26" x14ac:dyDescent="0.2">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2:26" x14ac:dyDescent="0.2">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2:26" x14ac:dyDescent="0.2">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2:26" x14ac:dyDescent="0.2">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2:26" x14ac:dyDescent="0.2">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2:26" x14ac:dyDescent="0.2">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2:26" x14ac:dyDescent="0.2">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2:26" x14ac:dyDescent="0.2">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2:26" x14ac:dyDescent="0.2">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2:26" x14ac:dyDescent="0.2">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2:26" x14ac:dyDescent="0.2">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2:26" x14ac:dyDescent="0.2">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2:26" x14ac:dyDescent="0.2">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2:26" x14ac:dyDescent="0.2">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2:26" x14ac:dyDescent="0.2">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2:26" x14ac:dyDescent="0.2">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2:26" x14ac:dyDescent="0.2">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2:26" x14ac:dyDescent="0.2">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2:26" x14ac:dyDescent="0.2">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2:26" x14ac:dyDescent="0.2">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2:26" x14ac:dyDescent="0.2">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2:26" x14ac:dyDescent="0.2">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2:26" x14ac:dyDescent="0.2">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2:26" x14ac:dyDescent="0.2">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2:26" x14ac:dyDescent="0.2">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2:26" x14ac:dyDescent="0.2">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2:26" x14ac:dyDescent="0.2">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2:26" x14ac:dyDescent="0.2">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2:26" x14ac:dyDescent="0.2">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2:26" x14ac:dyDescent="0.2">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2:26" x14ac:dyDescent="0.2">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2:26" x14ac:dyDescent="0.2">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2:26" x14ac:dyDescent="0.2">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2:26" x14ac:dyDescent="0.2">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2:26" x14ac:dyDescent="0.2">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2:26" x14ac:dyDescent="0.2">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2:26" x14ac:dyDescent="0.2">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2:26" x14ac:dyDescent="0.2">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2:26" x14ac:dyDescent="0.2">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2:26" x14ac:dyDescent="0.2">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2:26" x14ac:dyDescent="0.2">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2:26" x14ac:dyDescent="0.2">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2:26" x14ac:dyDescent="0.2">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2:26" x14ac:dyDescent="0.2">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2:26" x14ac:dyDescent="0.2">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2:26" x14ac:dyDescent="0.2">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2:26" x14ac:dyDescent="0.2">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2:26" x14ac:dyDescent="0.2">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2:26" x14ac:dyDescent="0.2">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2:26" x14ac:dyDescent="0.2">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2:26" x14ac:dyDescent="0.2">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2:26" x14ac:dyDescent="0.2">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2:26" x14ac:dyDescent="0.2">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2:26" x14ac:dyDescent="0.2">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2:26" x14ac:dyDescent="0.2">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2:26" x14ac:dyDescent="0.2">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2:26" x14ac:dyDescent="0.2">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2:26" x14ac:dyDescent="0.2">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2:26" x14ac:dyDescent="0.2">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2:26" x14ac:dyDescent="0.2">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2:26" x14ac:dyDescent="0.2">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2:26" x14ac:dyDescent="0.2">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2:26" x14ac:dyDescent="0.2">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2:26" x14ac:dyDescent="0.2">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2:26" x14ac:dyDescent="0.2">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2:26" x14ac:dyDescent="0.2">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2:26" x14ac:dyDescent="0.2">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2:26" x14ac:dyDescent="0.2">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2:26" x14ac:dyDescent="0.2">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2:26" x14ac:dyDescent="0.2">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2:26" x14ac:dyDescent="0.2">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2:26" x14ac:dyDescent="0.2">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2:26" x14ac:dyDescent="0.2">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2:26" x14ac:dyDescent="0.2">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2:26" x14ac:dyDescent="0.2">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2:26" x14ac:dyDescent="0.2">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2:26" x14ac:dyDescent="0.2">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2:26" x14ac:dyDescent="0.2">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2:26" x14ac:dyDescent="0.2">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2:26" x14ac:dyDescent="0.2">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2:26" x14ac:dyDescent="0.2">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2:26" x14ac:dyDescent="0.2">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2:26" x14ac:dyDescent="0.2">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2:26" x14ac:dyDescent="0.2">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2:26" x14ac:dyDescent="0.2">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2:26" x14ac:dyDescent="0.2">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2:26" x14ac:dyDescent="0.2">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2:26" x14ac:dyDescent="0.2">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2:26" x14ac:dyDescent="0.2">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2:26" x14ac:dyDescent="0.2">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2:26" x14ac:dyDescent="0.2">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2:26" x14ac:dyDescent="0.2">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2:26" x14ac:dyDescent="0.2">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2:26" x14ac:dyDescent="0.2">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2:26" x14ac:dyDescent="0.2">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sheetData>
  <hyperlinks>
    <hyperlink ref="I1" r:id="rId1"/>
  </hyperlinks>
  <pageMargins left="0.7" right="0.7" top="0.75" bottom="0.75" header="0.3" footer="0.3"/>
  <pageSetup paperSize="9" orientation="portrait" r:id="rId2"/>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
  <dimension ref="A1:BC378"/>
  <sheetViews>
    <sheetView topLeftCell="B1" workbookViewId="0">
      <pane xSplit="1" topLeftCell="AE1" activePane="topRight" state="frozen"/>
      <selection activeCell="H58" sqref="H58"/>
      <selection pane="topRight" activeCell="H58" sqref="H58"/>
    </sheetView>
  </sheetViews>
  <sheetFormatPr defaultRowHeight="12.75" x14ac:dyDescent="0.2"/>
  <cols>
    <col min="1" max="1" width="4.28515625" style="1" customWidth="1"/>
    <col min="2" max="2" width="31" bestFit="1" customWidth="1"/>
    <col min="3" max="7" width="9.140625" customWidth="1"/>
    <col min="8" max="8" width="10.28515625" customWidth="1"/>
    <col min="9" max="41" width="9.140625" customWidth="1"/>
  </cols>
  <sheetData>
    <row r="1" spans="1:55" ht="15" x14ac:dyDescent="0.25">
      <c r="B1" s="5" t="s">
        <v>639</v>
      </c>
      <c r="C1" s="5"/>
      <c r="D1" s="48" t="s">
        <v>454</v>
      </c>
      <c r="E1" s="48"/>
      <c r="F1" s="48" t="str">
        <f>HLOOKUP(MAX(B2:BB2),B2:BB3,2,FALSE)</f>
        <v>juni 2018</v>
      </c>
      <c r="H1" s="5"/>
      <c r="I1" s="3" t="s">
        <v>1092</v>
      </c>
      <c r="J1" s="5"/>
      <c r="K1" s="5"/>
      <c r="L1" s="5"/>
      <c r="M1" s="5"/>
      <c r="N1" s="5"/>
      <c r="O1" s="5"/>
      <c r="P1" s="5"/>
      <c r="Q1" s="5"/>
      <c r="R1" s="5"/>
      <c r="S1" s="5"/>
      <c r="T1" s="5"/>
      <c r="U1" s="5"/>
      <c r="V1" s="5"/>
      <c r="W1" s="5"/>
      <c r="X1" s="5"/>
      <c r="Y1" s="5"/>
      <c r="Z1" s="5"/>
    </row>
    <row r="2" spans="1:55" s="50" customFormat="1" ht="15" x14ac:dyDescent="0.25">
      <c r="A2" s="54"/>
      <c r="B2" s="49">
        <v>0</v>
      </c>
      <c r="C2" s="49">
        <f>IF(C4&gt;0,B2+1,0)</f>
        <v>1</v>
      </c>
      <c r="D2" s="49">
        <f t="shared" ref="D2:BB2" si="0">IF(D4&gt;0,C2+1,0)</f>
        <v>2</v>
      </c>
      <c r="E2" s="49">
        <f t="shared" si="0"/>
        <v>3</v>
      </c>
      <c r="F2" s="49">
        <f t="shared" si="0"/>
        <v>4</v>
      </c>
      <c r="G2" s="49">
        <f t="shared" si="0"/>
        <v>5</v>
      </c>
      <c r="H2" s="49">
        <f t="shared" si="0"/>
        <v>6</v>
      </c>
      <c r="I2" s="49">
        <f t="shared" si="0"/>
        <v>7</v>
      </c>
      <c r="J2" s="49">
        <f t="shared" si="0"/>
        <v>8</v>
      </c>
      <c r="K2" s="49">
        <f t="shared" si="0"/>
        <v>9</v>
      </c>
      <c r="L2" s="49">
        <f t="shared" si="0"/>
        <v>10</v>
      </c>
      <c r="M2" s="49">
        <f t="shared" si="0"/>
        <v>11</v>
      </c>
      <c r="N2" s="49">
        <f t="shared" si="0"/>
        <v>12</v>
      </c>
      <c r="O2" s="49">
        <f t="shared" si="0"/>
        <v>13</v>
      </c>
      <c r="P2" s="49">
        <f t="shared" si="0"/>
        <v>14</v>
      </c>
      <c r="Q2" s="49">
        <f t="shared" si="0"/>
        <v>15</v>
      </c>
      <c r="R2" s="49">
        <f t="shared" si="0"/>
        <v>16</v>
      </c>
      <c r="S2" s="49">
        <f t="shared" si="0"/>
        <v>17</v>
      </c>
      <c r="T2" s="49">
        <f t="shared" si="0"/>
        <v>18</v>
      </c>
      <c r="U2" s="49">
        <f t="shared" si="0"/>
        <v>19</v>
      </c>
      <c r="V2" s="49">
        <f t="shared" si="0"/>
        <v>20</v>
      </c>
      <c r="W2" s="49">
        <f t="shared" si="0"/>
        <v>21</v>
      </c>
      <c r="X2" s="49">
        <f t="shared" si="0"/>
        <v>22</v>
      </c>
      <c r="Y2" s="49">
        <f t="shared" si="0"/>
        <v>23</v>
      </c>
      <c r="Z2" s="49">
        <f t="shared" si="0"/>
        <v>24</v>
      </c>
      <c r="AA2" s="49">
        <f t="shared" si="0"/>
        <v>25</v>
      </c>
      <c r="AB2" s="49">
        <f t="shared" si="0"/>
        <v>26</v>
      </c>
      <c r="AC2" s="49">
        <f t="shared" si="0"/>
        <v>27</v>
      </c>
      <c r="AD2" s="49">
        <f t="shared" si="0"/>
        <v>28</v>
      </c>
      <c r="AE2" s="49">
        <f t="shared" si="0"/>
        <v>29</v>
      </c>
      <c r="AF2" s="49">
        <f t="shared" si="0"/>
        <v>30</v>
      </c>
      <c r="AG2" s="49">
        <f t="shared" si="0"/>
        <v>31</v>
      </c>
      <c r="AH2" s="49">
        <f t="shared" si="0"/>
        <v>32</v>
      </c>
      <c r="AI2" s="49">
        <f t="shared" si="0"/>
        <v>33</v>
      </c>
      <c r="AJ2" s="49">
        <f t="shared" si="0"/>
        <v>34</v>
      </c>
      <c r="AK2" s="49">
        <f t="shared" si="0"/>
        <v>35</v>
      </c>
      <c r="AL2" s="49">
        <f t="shared" si="0"/>
        <v>36</v>
      </c>
      <c r="AM2" s="49">
        <f t="shared" si="0"/>
        <v>37</v>
      </c>
      <c r="AN2" s="49">
        <f t="shared" si="0"/>
        <v>38</v>
      </c>
      <c r="AO2" s="49">
        <f t="shared" si="0"/>
        <v>39</v>
      </c>
      <c r="AP2" s="49">
        <f t="shared" si="0"/>
        <v>40</v>
      </c>
      <c r="AQ2" s="49">
        <f t="shared" si="0"/>
        <v>41</v>
      </c>
      <c r="AR2" s="49">
        <f t="shared" si="0"/>
        <v>42</v>
      </c>
      <c r="AS2" s="49">
        <f t="shared" si="0"/>
        <v>43</v>
      </c>
      <c r="AT2" s="49">
        <f t="shared" si="0"/>
        <v>44</v>
      </c>
      <c r="AU2" s="49">
        <f t="shared" si="0"/>
        <v>45</v>
      </c>
      <c r="AV2" s="49">
        <f t="shared" si="0"/>
        <v>46</v>
      </c>
      <c r="AW2" s="49">
        <f t="shared" si="0"/>
        <v>0</v>
      </c>
      <c r="AX2" s="49">
        <f t="shared" si="0"/>
        <v>0</v>
      </c>
      <c r="AY2" s="49">
        <f t="shared" si="0"/>
        <v>0</v>
      </c>
      <c r="AZ2" s="49">
        <f t="shared" si="0"/>
        <v>0</v>
      </c>
      <c r="BA2" s="49">
        <f t="shared" si="0"/>
        <v>0</v>
      </c>
      <c r="BB2" s="49">
        <f t="shared" si="0"/>
        <v>0</v>
      </c>
    </row>
    <row r="3" spans="1:55" s="47" customFormat="1" x14ac:dyDescent="0.2">
      <c r="A3" s="51">
        <v>0</v>
      </c>
      <c r="B3" s="46"/>
      <c r="C3" s="65" t="s">
        <v>513</v>
      </c>
      <c r="D3" s="65" t="s">
        <v>514</v>
      </c>
      <c r="E3" s="66" t="s">
        <v>515</v>
      </c>
      <c r="F3" s="66" t="s">
        <v>516</v>
      </c>
      <c r="G3" s="45" t="s">
        <v>517</v>
      </c>
      <c r="H3" s="45" t="s">
        <v>518</v>
      </c>
      <c r="I3" s="61" t="s">
        <v>519</v>
      </c>
      <c r="J3" s="61" t="s">
        <v>520</v>
      </c>
      <c r="K3" s="45" t="s">
        <v>521</v>
      </c>
      <c r="L3" s="45" t="s">
        <v>522</v>
      </c>
      <c r="M3" s="61" t="s">
        <v>523</v>
      </c>
      <c r="N3" s="61" t="s">
        <v>524</v>
      </c>
      <c r="O3" s="45" t="s">
        <v>525</v>
      </c>
      <c r="P3" s="45" t="s">
        <v>526</v>
      </c>
      <c r="Q3" s="61" t="s">
        <v>527</v>
      </c>
      <c r="R3" s="61" t="s">
        <v>528</v>
      </c>
      <c r="S3" s="45" t="s">
        <v>529</v>
      </c>
      <c r="T3" s="45" t="s">
        <v>530</v>
      </c>
      <c r="U3" s="61" t="s">
        <v>531</v>
      </c>
      <c r="V3" s="61" t="s">
        <v>532</v>
      </c>
      <c r="W3" s="45" t="s">
        <v>533</v>
      </c>
      <c r="X3" s="45" t="s">
        <v>534</v>
      </c>
      <c r="Y3" s="61" t="s">
        <v>535</v>
      </c>
      <c r="Z3" s="61" t="s">
        <v>536</v>
      </c>
      <c r="AA3" s="46" t="s">
        <v>455</v>
      </c>
      <c r="AB3" s="46" t="s">
        <v>456</v>
      </c>
      <c r="AC3" s="4" t="s">
        <v>457</v>
      </c>
      <c r="AD3" s="4" t="s">
        <v>458</v>
      </c>
      <c r="AE3" s="4" t="s">
        <v>459</v>
      </c>
      <c r="AF3" s="4" t="s">
        <v>460</v>
      </c>
      <c r="AG3" s="4" t="s">
        <v>461</v>
      </c>
      <c r="AH3" s="4" t="s">
        <v>462</v>
      </c>
      <c r="AI3" s="4" t="s">
        <v>463</v>
      </c>
      <c r="AJ3" s="4" t="s">
        <v>464</v>
      </c>
      <c r="AK3" s="4" t="s">
        <v>465</v>
      </c>
      <c r="AL3" s="4" t="s">
        <v>466</v>
      </c>
      <c r="AM3" s="4" t="s">
        <v>467</v>
      </c>
      <c r="AN3" s="4" t="s">
        <v>468</v>
      </c>
      <c r="AO3" s="4" t="s">
        <v>469</v>
      </c>
      <c r="AP3" s="4" t="s">
        <v>451</v>
      </c>
      <c r="AQ3" s="4" t="s">
        <v>470</v>
      </c>
      <c r="AR3" s="4" t="s">
        <v>471</v>
      </c>
      <c r="AS3" s="4" t="s">
        <v>472</v>
      </c>
      <c r="AT3" s="4" t="s">
        <v>473</v>
      </c>
      <c r="AU3" s="4" t="s">
        <v>474</v>
      </c>
      <c r="AV3" s="4" t="s">
        <v>475</v>
      </c>
      <c r="AW3" s="4" t="s">
        <v>476</v>
      </c>
      <c r="AX3" s="4" t="s">
        <v>477</v>
      </c>
      <c r="AY3" s="4" t="s">
        <v>478</v>
      </c>
      <c r="AZ3" s="4" t="s">
        <v>479</v>
      </c>
      <c r="BA3" s="4" t="s">
        <v>480</v>
      </c>
      <c r="BB3" s="4" t="s">
        <v>481</v>
      </c>
    </row>
    <row r="4" spans="1:55" x14ac:dyDescent="0.2">
      <c r="A4" s="51">
        <v>1</v>
      </c>
      <c r="B4" s="2" t="s">
        <v>501</v>
      </c>
      <c r="C4">
        <v>350920</v>
      </c>
      <c r="D4">
        <v>342080</v>
      </c>
      <c r="E4">
        <v>332040</v>
      </c>
      <c r="F4">
        <v>320220</v>
      </c>
      <c r="G4">
        <v>317090</v>
      </c>
      <c r="H4">
        <v>312230</v>
      </c>
      <c r="I4">
        <v>305350</v>
      </c>
      <c r="J4">
        <v>304200</v>
      </c>
      <c r="K4">
        <v>310760</v>
      </c>
      <c r="L4">
        <v>317820</v>
      </c>
      <c r="M4">
        <v>322350</v>
      </c>
      <c r="N4">
        <v>330390</v>
      </c>
      <c r="O4">
        <v>344370</v>
      </c>
      <c r="P4">
        <v>348950</v>
      </c>
      <c r="Q4">
        <v>350130</v>
      </c>
      <c r="R4">
        <v>356680</v>
      </c>
      <c r="S4">
        <v>365390</v>
      </c>
      <c r="T4">
        <v>365320</v>
      </c>
      <c r="U4">
        <v>362920</v>
      </c>
      <c r="V4">
        <v>367360</v>
      </c>
      <c r="W4">
        <v>368960</v>
      </c>
      <c r="X4">
        <v>370890</v>
      </c>
      <c r="Y4">
        <v>371880</v>
      </c>
      <c r="Z4">
        <v>380660</v>
      </c>
      <c r="AA4">
        <v>395410</v>
      </c>
      <c r="AB4">
        <v>402250</v>
      </c>
      <c r="AC4">
        <v>402990</v>
      </c>
      <c r="AD4">
        <v>413110</v>
      </c>
      <c r="AE4">
        <v>425360</v>
      </c>
      <c r="AF4">
        <v>429880</v>
      </c>
      <c r="AG4">
        <v>426850</v>
      </c>
      <c r="AH4">
        <v>433740</v>
      </c>
      <c r="AI4">
        <v>441980</v>
      </c>
      <c r="AJ4">
        <v>442430</v>
      </c>
      <c r="AK4">
        <v>440060</v>
      </c>
      <c r="AL4">
        <v>448730</v>
      </c>
      <c r="AM4">
        <v>458470</v>
      </c>
      <c r="AN4">
        <v>460030</v>
      </c>
      <c r="AO4">
        <v>458220</v>
      </c>
      <c r="AP4" s="78">
        <v>464550</v>
      </c>
      <c r="AQ4" s="78">
        <v>471590</v>
      </c>
      <c r="AR4">
        <f>[1]Data!$AQ$9</f>
        <v>467920</v>
      </c>
      <c r="AS4">
        <v>459340</v>
      </c>
      <c r="AT4">
        <v>456830</v>
      </c>
      <c r="AU4">
        <v>455420</v>
      </c>
      <c r="AV4" s="7">
        <v>447650</v>
      </c>
    </row>
    <row r="5" spans="1:55" x14ac:dyDescent="0.2">
      <c r="A5" s="51">
        <v>2</v>
      </c>
      <c r="B5" s="2" t="s">
        <v>504</v>
      </c>
      <c r="C5">
        <v>22250</v>
      </c>
      <c r="D5">
        <v>20560</v>
      </c>
      <c r="E5">
        <v>18900</v>
      </c>
      <c r="F5">
        <v>17190</v>
      </c>
      <c r="G5">
        <v>17240</v>
      </c>
      <c r="H5">
        <v>16670</v>
      </c>
      <c r="I5">
        <v>15420</v>
      </c>
      <c r="J5">
        <v>15620</v>
      </c>
      <c r="K5">
        <v>17620</v>
      </c>
      <c r="L5">
        <v>19380</v>
      </c>
      <c r="M5">
        <v>19920</v>
      </c>
      <c r="N5">
        <v>20880</v>
      </c>
      <c r="O5">
        <v>24640</v>
      </c>
      <c r="P5">
        <v>24870</v>
      </c>
      <c r="Q5">
        <v>23970</v>
      </c>
      <c r="R5">
        <v>24860</v>
      </c>
      <c r="S5">
        <v>26470</v>
      </c>
      <c r="T5">
        <v>25670</v>
      </c>
      <c r="U5">
        <v>23480</v>
      </c>
      <c r="V5">
        <v>23930</v>
      </c>
      <c r="W5">
        <v>22660</v>
      </c>
      <c r="X5">
        <v>22130</v>
      </c>
      <c r="Y5">
        <v>20650</v>
      </c>
      <c r="Z5">
        <v>22250</v>
      </c>
      <c r="AA5">
        <v>24600</v>
      </c>
      <c r="AB5">
        <v>25230</v>
      </c>
      <c r="AC5">
        <v>22490</v>
      </c>
      <c r="AD5">
        <v>24130</v>
      </c>
      <c r="AE5">
        <v>26210</v>
      </c>
      <c r="AF5">
        <v>26140</v>
      </c>
      <c r="AG5">
        <v>22710</v>
      </c>
      <c r="AH5">
        <v>23960</v>
      </c>
      <c r="AI5">
        <v>25830</v>
      </c>
      <c r="AJ5">
        <v>26220</v>
      </c>
      <c r="AK5">
        <v>25040</v>
      </c>
      <c r="AL5">
        <v>27550</v>
      </c>
      <c r="AM5">
        <v>29700</v>
      </c>
      <c r="AN5">
        <v>30680</v>
      </c>
      <c r="AO5">
        <v>30350</v>
      </c>
      <c r="AP5" s="78">
        <v>32990</v>
      </c>
      <c r="AQ5" s="78">
        <v>34700</v>
      </c>
      <c r="AR5">
        <f>[1]Data!$AQ$12</f>
        <v>34640</v>
      </c>
      <c r="AS5">
        <v>32100</v>
      </c>
      <c r="AT5">
        <v>32450</v>
      </c>
      <c r="AU5">
        <v>31770</v>
      </c>
      <c r="AV5" s="7">
        <v>30990</v>
      </c>
    </row>
    <row r="6" spans="1:55" x14ac:dyDescent="0.2">
      <c r="A6" s="51">
        <v>3</v>
      </c>
      <c r="B6" s="2" t="s">
        <v>502</v>
      </c>
      <c r="C6">
        <v>11840</v>
      </c>
      <c r="D6">
        <v>11180</v>
      </c>
      <c r="E6">
        <v>10420</v>
      </c>
      <c r="F6">
        <v>9670</v>
      </c>
      <c r="G6">
        <v>9680</v>
      </c>
      <c r="H6">
        <v>9340</v>
      </c>
      <c r="I6">
        <v>8920</v>
      </c>
      <c r="J6">
        <v>8980</v>
      </c>
      <c r="K6">
        <v>9580</v>
      </c>
      <c r="L6">
        <v>10310</v>
      </c>
      <c r="M6">
        <v>10680</v>
      </c>
      <c r="N6">
        <v>11200</v>
      </c>
      <c r="O6">
        <v>12410</v>
      </c>
      <c r="P6">
        <v>12620</v>
      </c>
      <c r="Q6">
        <v>12520</v>
      </c>
      <c r="R6">
        <v>12930</v>
      </c>
      <c r="S6">
        <v>13530</v>
      </c>
      <c r="T6">
        <v>13360</v>
      </c>
      <c r="U6">
        <v>12690</v>
      </c>
      <c r="V6">
        <v>12750</v>
      </c>
      <c r="W6">
        <v>12690</v>
      </c>
      <c r="X6">
        <v>12720</v>
      </c>
      <c r="Y6">
        <v>12400</v>
      </c>
      <c r="Z6">
        <v>12970</v>
      </c>
      <c r="AA6">
        <v>13970</v>
      </c>
      <c r="AB6">
        <v>14360</v>
      </c>
      <c r="AC6">
        <v>13560</v>
      </c>
      <c r="AD6">
        <v>14110</v>
      </c>
      <c r="AE6">
        <v>14760</v>
      </c>
      <c r="AF6">
        <v>14930</v>
      </c>
      <c r="AG6">
        <v>14010</v>
      </c>
      <c r="AH6">
        <v>14470</v>
      </c>
      <c r="AI6">
        <v>14990</v>
      </c>
      <c r="AJ6">
        <v>14680</v>
      </c>
      <c r="AK6">
        <v>13990</v>
      </c>
      <c r="AL6">
        <v>14650</v>
      </c>
      <c r="AM6">
        <v>15240</v>
      </c>
      <c r="AN6">
        <v>15420</v>
      </c>
      <c r="AO6">
        <v>14800</v>
      </c>
      <c r="AP6" s="78">
        <v>15350</v>
      </c>
      <c r="AQ6" s="78">
        <v>15630</v>
      </c>
      <c r="AR6">
        <f>[1]Data!$AQ$10</f>
        <v>15310</v>
      </c>
      <c r="AS6">
        <v>14350</v>
      </c>
      <c r="AT6">
        <v>14170</v>
      </c>
      <c r="AU6">
        <v>13930</v>
      </c>
      <c r="AV6" s="7">
        <v>13400</v>
      </c>
    </row>
    <row r="7" spans="1:55" x14ac:dyDescent="0.2">
      <c r="A7" s="51">
        <v>4</v>
      </c>
      <c r="B7" s="2" t="s">
        <v>503</v>
      </c>
      <c r="C7">
        <v>55720</v>
      </c>
      <c r="D7">
        <v>52590</v>
      </c>
      <c r="E7">
        <v>49750</v>
      </c>
      <c r="F7">
        <v>46780</v>
      </c>
      <c r="G7">
        <v>45570</v>
      </c>
      <c r="H7">
        <v>44200</v>
      </c>
      <c r="I7">
        <v>42710</v>
      </c>
      <c r="J7">
        <v>42530</v>
      </c>
      <c r="K7">
        <v>43980</v>
      </c>
      <c r="L7">
        <v>45660</v>
      </c>
      <c r="M7">
        <v>47110</v>
      </c>
      <c r="N7">
        <v>49640</v>
      </c>
      <c r="O7">
        <v>53110</v>
      </c>
      <c r="P7">
        <v>54390</v>
      </c>
      <c r="Q7">
        <v>55000</v>
      </c>
      <c r="R7">
        <v>56800</v>
      </c>
      <c r="S7">
        <v>58990</v>
      </c>
      <c r="T7">
        <v>59030</v>
      </c>
      <c r="U7">
        <v>58950</v>
      </c>
      <c r="V7">
        <v>60260</v>
      </c>
      <c r="W7">
        <v>61440</v>
      </c>
      <c r="X7">
        <v>62120</v>
      </c>
      <c r="Y7">
        <v>63220</v>
      </c>
      <c r="Z7">
        <v>65750</v>
      </c>
      <c r="AA7">
        <v>69820</v>
      </c>
      <c r="AB7">
        <v>71450</v>
      </c>
      <c r="AC7">
        <v>72490</v>
      </c>
      <c r="AD7">
        <v>74800</v>
      </c>
      <c r="AE7">
        <v>77610</v>
      </c>
      <c r="AF7">
        <v>78250</v>
      </c>
      <c r="AG7">
        <v>77790</v>
      </c>
      <c r="AH7">
        <v>79130</v>
      </c>
      <c r="AI7">
        <v>80250</v>
      </c>
      <c r="AJ7">
        <v>79430</v>
      </c>
      <c r="AK7">
        <v>78250</v>
      </c>
      <c r="AL7">
        <v>79600</v>
      </c>
      <c r="AM7">
        <v>80980</v>
      </c>
      <c r="AN7">
        <v>80510</v>
      </c>
      <c r="AO7">
        <v>79590</v>
      </c>
      <c r="AP7" s="78">
        <v>80430</v>
      </c>
      <c r="AQ7" s="78">
        <v>81190</v>
      </c>
      <c r="AR7">
        <f>[1]Data!$AQ$11</f>
        <v>79400</v>
      </c>
      <c r="AS7">
        <v>76670</v>
      </c>
      <c r="AT7">
        <v>75470</v>
      </c>
      <c r="AU7">
        <v>74040</v>
      </c>
      <c r="AV7" s="7">
        <v>71450</v>
      </c>
    </row>
    <row r="8" spans="1:55" x14ac:dyDescent="0.2">
      <c r="A8" s="51">
        <v>5</v>
      </c>
      <c r="B8" s="2" t="s">
        <v>505</v>
      </c>
      <c r="C8">
        <v>96880</v>
      </c>
      <c r="D8">
        <v>94110</v>
      </c>
      <c r="E8">
        <v>90590</v>
      </c>
      <c r="F8">
        <v>86580</v>
      </c>
      <c r="G8">
        <v>84930</v>
      </c>
      <c r="H8">
        <v>83100</v>
      </c>
      <c r="I8">
        <v>80700</v>
      </c>
      <c r="J8">
        <v>79930</v>
      </c>
      <c r="K8">
        <v>80680</v>
      </c>
      <c r="L8">
        <v>81930</v>
      </c>
      <c r="M8">
        <v>82570</v>
      </c>
      <c r="N8">
        <v>84150</v>
      </c>
      <c r="O8">
        <v>86470</v>
      </c>
      <c r="P8">
        <v>87360</v>
      </c>
      <c r="Q8">
        <v>87470</v>
      </c>
      <c r="R8">
        <v>88630</v>
      </c>
      <c r="S8">
        <v>90190</v>
      </c>
      <c r="T8">
        <v>90330</v>
      </c>
      <c r="U8">
        <v>89980</v>
      </c>
      <c r="V8">
        <v>90740</v>
      </c>
      <c r="W8">
        <v>91320</v>
      </c>
      <c r="X8">
        <v>91690</v>
      </c>
      <c r="Y8">
        <v>92010</v>
      </c>
      <c r="Z8">
        <v>93520</v>
      </c>
      <c r="AA8">
        <v>96520</v>
      </c>
      <c r="AB8">
        <v>98170</v>
      </c>
      <c r="AC8">
        <v>99230</v>
      </c>
      <c r="AD8">
        <v>101620</v>
      </c>
      <c r="AE8">
        <v>103860</v>
      </c>
      <c r="AF8">
        <v>104790</v>
      </c>
      <c r="AG8">
        <v>104690</v>
      </c>
      <c r="AH8">
        <v>105730</v>
      </c>
      <c r="AI8">
        <v>106180</v>
      </c>
      <c r="AJ8">
        <v>105810</v>
      </c>
      <c r="AK8">
        <v>105010</v>
      </c>
      <c r="AL8">
        <v>106180</v>
      </c>
      <c r="AM8">
        <v>106880</v>
      </c>
      <c r="AN8">
        <v>106250</v>
      </c>
      <c r="AO8">
        <v>105340</v>
      </c>
      <c r="AP8" s="78">
        <v>105580</v>
      </c>
      <c r="AQ8" s="78">
        <v>105720</v>
      </c>
      <c r="AR8">
        <f>[1]Data!$AQ$13</f>
        <v>104240</v>
      </c>
      <c r="AS8">
        <v>102230</v>
      </c>
      <c r="AT8">
        <v>100960</v>
      </c>
      <c r="AU8">
        <v>99720</v>
      </c>
      <c r="AV8" s="7">
        <v>97440</v>
      </c>
    </row>
    <row r="9" spans="1:55" x14ac:dyDescent="0.2">
      <c r="A9" s="51">
        <v>6</v>
      </c>
      <c r="B9" s="2" t="s">
        <v>506</v>
      </c>
      <c r="C9">
        <v>87810</v>
      </c>
      <c r="D9">
        <v>87380</v>
      </c>
      <c r="E9">
        <v>86370</v>
      </c>
      <c r="F9">
        <v>84520</v>
      </c>
      <c r="G9">
        <v>84240</v>
      </c>
      <c r="H9">
        <v>83620</v>
      </c>
      <c r="I9">
        <v>82540</v>
      </c>
      <c r="J9">
        <v>82300</v>
      </c>
      <c r="K9">
        <v>83720</v>
      </c>
      <c r="L9">
        <v>84940</v>
      </c>
      <c r="M9">
        <v>86080</v>
      </c>
      <c r="N9">
        <v>87790</v>
      </c>
      <c r="O9">
        <v>90140</v>
      </c>
      <c r="P9">
        <v>91540</v>
      </c>
      <c r="Q9">
        <v>92440</v>
      </c>
      <c r="R9">
        <v>93850</v>
      </c>
      <c r="S9">
        <v>95710</v>
      </c>
      <c r="T9">
        <v>96520</v>
      </c>
      <c r="U9">
        <v>97040</v>
      </c>
      <c r="V9">
        <v>98590</v>
      </c>
      <c r="W9">
        <v>99640</v>
      </c>
      <c r="X9">
        <v>100730</v>
      </c>
      <c r="Y9">
        <v>101780</v>
      </c>
      <c r="Z9">
        <v>103460</v>
      </c>
      <c r="AA9">
        <v>106260</v>
      </c>
      <c r="AB9">
        <v>108300</v>
      </c>
      <c r="AC9">
        <v>109670</v>
      </c>
      <c r="AD9">
        <v>111710</v>
      </c>
      <c r="AE9">
        <v>114420</v>
      </c>
      <c r="AF9">
        <v>116350</v>
      </c>
      <c r="AG9">
        <v>117540</v>
      </c>
      <c r="AH9">
        <v>119240</v>
      </c>
      <c r="AI9">
        <v>120910</v>
      </c>
      <c r="AJ9">
        <v>121540</v>
      </c>
      <c r="AK9">
        <v>121580</v>
      </c>
      <c r="AL9">
        <v>123500</v>
      </c>
      <c r="AM9">
        <v>125030</v>
      </c>
      <c r="AN9">
        <v>125230</v>
      </c>
      <c r="AO9">
        <v>124940</v>
      </c>
      <c r="AP9" s="78">
        <v>125750</v>
      </c>
      <c r="AQ9" s="78">
        <v>126410</v>
      </c>
      <c r="AR9">
        <f>[1]Data!$AQ$14</f>
        <v>125550</v>
      </c>
      <c r="AS9">
        <v>123870</v>
      </c>
      <c r="AT9">
        <v>123120</v>
      </c>
      <c r="AU9">
        <v>122280</v>
      </c>
      <c r="AV9" s="7">
        <v>120360</v>
      </c>
    </row>
    <row r="10" spans="1:55" x14ac:dyDescent="0.2">
      <c r="A10" s="51">
        <v>7</v>
      </c>
      <c r="B10" s="4" t="s">
        <v>1093</v>
      </c>
      <c r="C10">
        <v>76420</v>
      </c>
      <c r="D10">
        <v>76270</v>
      </c>
      <c r="E10">
        <v>76010</v>
      </c>
      <c r="F10">
        <v>75490</v>
      </c>
      <c r="G10">
        <v>75430</v>
      </c>
      <c r="H10">
        <v>75290</v>
      </c>
      <c r="I10">
        <v>75060</v>
      </c>
      <c r="J10">
        <v>74840</v>
      </c>
      <c r="K10">
        <v>75170</v>
      </c>
      <c r="L10">
        <v>75600</v>
      </c>
      <c r="M10">
        <v>76000</v>
      </c>
      <c r="N10">
        <v>76740</v>
      </c>
      <c r="O10">
        <v>77590</v>
      </c>
      <c r="P10">
        <v>78170</v>
      </c>
      <c r="Q10">
        <v>78750</v>
      </c>
      <c r="R10">
        <v>79610</v>
      </c>
      <c r="S10">
        <v>80510</v>
      </c>
      <c r="T10">
        <v>80410</v>
      </c>
      <c r="U10">
        <v>80770</v>
      </c>
      <c r="V10">
        <v>81090</v>
      </c>
      <c r="W10">
        <v>81220</v>
      </c>
      <c r="X10">
        <v>81510</v>
      </c>
      <c r="Y10">
        <v>81820</v>
      </c>
      <c r="Z10">
        <v>82710</v>
      </c>
      <c r="AA10">
        <v>84240</v>
      </c>
      <c r="AB10">
        <v>84750</v>
      </c>
      <c r="AC10">
        <v>85550</v>
      </c>
      <c r="AD10">
        <v>86750</v>
      </c>
      <c r="AE10">
        <v>88500</v>
      </c>
      <c r="AF10">
        <v>89420</v>
      </c>
      <c r="AG10">
        <v>90100</v>
      </c>
      <c r="AH10">
        <v>91210</v>
      </c>
      <c r="AI10">
        <v>93830</v>
      </c>
      <c r="AJ10">
        <v>94750</v>
      </c>
      <c r="AK10">
        <v>96200</v>
      </c>
      <c r="AL10">
        <v>97260</v>
      </c>
      <c r="AM10">
        <v>100640</v>
      </c>
      <c r="AN10">
        <v>101950</v>
      </c>
      <c r="AO10">
        <v>103200</v>
      </c>
      <c r="AP10" s="78">
        <v>104450</v>
      </c>
      <c r="AQ10" s="78">
        <v>107930</v>
      </c>
      <c r="AR10">
        <f>[1]Data!$AQ$15</f>
        <v>108780</v>
      </c>
      <c r="AS10">
        <v>110110</v>
      </c>
      <c r="AT10">
        <v>110650</v>
      </c>
      <c r="AU10">
        <v>113670</v>
      </c>
      <c r="AV10" s="7">
        <v>114020</v>
      </c>
    </row>
    <row r="11" spans="1:55" x14ac:dyDescent="0.2">
      <c r="A11" s="51"/>
    </row>
    <row r="12" spans="1:55" x14ac:dyDescent="0.2">
      <c r="A12" s="51"/>
      <c r="B12" s="6"/>
      <c r="C12" s="6">
        <v>2007</v>
      </c>
      <c r="D12" s="6"/>
      <c r="E12" s="6"/>
      <c r="F12" s="6"/>
      <c r="G12" s="6">
        <v>2008</v>
      </c>
      <c r="H12" s="6"/>
      <c r="I12" s="6"/>
      <c r="J12" s="6"/>
      <c r="K12" s="6">
        <v>2009</v>
      </c>
      <c r="L12" s="6"/>
      <c r="M12" s="6"/>
      <c r="N12" s="6"/>
      <c r="O12" s="6">
        <v>2010</v>
      </c>
      <c r="P12" s="6"/>
      <c r="Q12" s="6"/>
      <c r="R12" s="6"/>
      <c r="S12" s="6">
        <v>2011</v>
      </c>
      <c r="T12" s="6"/>
      <c r="U12" s="6"/>
      <c r="V12" s="6"/>
      <c r="W12" s="6">
        <v>2012</v>
      </c>
      <c r="X12" s="6"/>
      <c r="Y12" s="6"/>
      <c r="Z12" s="6"/>
      <c r="AA12" s="6">
        <v>2013</v>
      </c>
      <c r="AB12" s="6"/>
      <c r="AC12" s="6"/>
      <c r="AD12" s="6"/>
      <c r="AE12" s="6">
        <v>2014</v>
      </c>
      <c r="AF12" s="6"/>
      <c r="AG12" s="6"/>
      <c r="AH12" s="6"/>
      <c r="AI12" s="6">
        <v>2015</v>
      </c>
      <c r="AJ12" s="6"/>
      <c r="AK12" s="6"/>
      <c r="AL12" s="6"/>
      <c r="AM12" s="6">
        <v>2016</v>
      </c>
      <c r="AN12" s="6"/>
      <c r="AO12" s="6"/>
      <c r="AP12" s="6"/>
      <c r="AQ12" s="6">
        <v>2017</v>
      </c>
      <c r="AR12" s="6"/>
      <c r="AS12" s="6"/>
      <c r="AT12" s="6"/>
      <c r="AU12" s="6">
        <v>2018</v>
      </c>
      <c r="AV12" s="6"/>
      <c r="AW12" s="6"/>
      <c r="AX12" s="6"/>
      <c r="AY12" s="6">
        <v>2019</v>
      </c>
      <c r="AZ12" s="6"/>
      <c r="BA12" s="6"/>
    </row>
    <row r="13" spans="1:55" x14ac:dyDescent="0.2">
      <c r="A13" s="51"/>
      <c r="B13" s="63"/>
      <c r="C13" s="45" t="s">
        <v>395</v>
      </c>
      <c r="D13" s="45" t="s">
        <v>397</v>
      </c>
      <c r="E13" s="45" t="s">
        <v>398</v>
      </c>
      <c r="F13" s="45" t="s">
        <v>402</v>
      </c>
      <c r="G13" s="45" t="s">
        <v>395</v>
      </c>
      <c r="H13" s="45" t="s">
        <v>397</v>
      </c>
      <c r="I13" s="45" t="s">
        <v>398</v>
      </c>
      <c r="J13" s="45" t="s">
        <v>402</v>
      </c>
      <c r="K13" s="45" t="s">
        <v>395</v>
      </c>
      <c r="L13" s="45" t="s">
        <v>397</v>
      </c>
      <c r="M13" s="45" t="s">
        <v>398</v>
      </c>
      <c r="N13" s="45" t="s">
        <v>402</v>
      </c>
      <c r="O13" s="45" t="s">
        <v>395</v>
      </c>
      <c r="P13" s="45" t="s">
        <v>397</v>
      </c>
      <c r="Q13" s="45" t="s">
        <v>398</v>
      </c>
      <c r="R13" s="45" t="s">
        <v>402</v>
      </c>
      <c r="S13" s="45" t="s">
        <v>395</v>
      </c>
      <c r="T13" s="45" t="s">
        <v>397</v>
      </c>
      <c r="U13" s="45" t="s">
        <v>398</v>
      </c>
      <c r="V13" s="45" t="s">
        <v>402</v>
      </c>
      <c r="W13" s="45" t="s">
        <v>395</v>
      </c>
      <c r="X13" s="45" t="s">
        <v>397</v>
      </c>
      <c r="Y13" s="45" t="s">
        <v>398</v>
      </c>
      <c r="Z13" s="45" t="s">
        <v>402</v>
      </c>
      <c r="AA13" s="45" t="s">
        <v>395</v>
      </c>
      <c r="AB13" s="45" t="s">
        <v>397</v>
      </c>
      <c r="AC13" s="45" t="s">
        <v>398</v>
      </c>
      <c r="AD13" s="45" t="s">
        <v>402</v>
      </c>
      <c r="AE13" s="45" t="s">
        <v>395</v>
      </c>
      <c r="AF13" s="45" t="s">
        <v>397</v>
      </c>
      <c r="AG13" s="45" t="s">
        <v>398</v>
      </c>
      <c r="AH13" s="45" t="s">
        <v>402</v>
      </c>
      <c r="AI13" s="45" t="s">
        <v>395</v>
      </c>
      <c r="AJ13" s="45" t="s">
        <v>397</v>
      </c>
      <c r="AK13" s="45" t="s">
        <v>398</v>
      </c>
      <c r="AL13" s="45" t="s">
        <v>402</v>
      </c>
      <c r="AM13" s="45" t="s">
        <v>395</v>
      </c>
      <c r="AN13" s="45" t="s">
        <v>397</v>
      </c>
      <c r="AO13" s="45" t="s">
        <v>398</v>
      </c>
      <c r="AP13" s="45" t="s">
        <v>402</v>
      </c>
      <c r="AQ13" s="45" t="s">
        <v>395</v>
      </c>
      <c r="AR13" s="45" t="s">
        <v>397</v>
      </c>
      <c r="AS13" s="45" t="s">
        <v>398</v>
      </c>
      <c r="AT13" s="45" t="s">
        <v>402</v>
      </c>
      <c r="AU13" s="45" t="s">
        <v>395</v>
      </c>
      <c r="AV13" s="45" t="s">
        <v>397</v>
      </c>
      <c r="AW13" s="45" t="s">
        <v>398</v>
      </c>
      <c r="AX13" s="45" t="s">
        <v>402</v>
      </c>
      <c r="AY13" s="45" t="s">
        <v>395</v>
      </c>
      <c r="AZ13" s="45" t="s">
        <v>397</v>
      </c>
      <c r="BA13" s="45" t="s">
        <v>398</v>
      </c>
      <c r="BB13" s="45" t="s">
        <v>402</v>
      </c>
    </row>
    <row r="14" spans="1:55" x14ac:dyDescent="0.2">
      <c r="A14" s="51"/>
      <c r="B14" s="2" t="s">
        <v>507</v>
      </c>
      <c r="C14" s="60">
        <f>C5/C$4</f>
        <v>6.3404764618716511E-2</v>
      </c>
      <c r="D14" s="60">
        <f t="shared" ref="D14:AR19" si="1">D5/D$4</f>
        <v>6.0102899906454628E-2</v>
      </c>
      <c r="E14" s="60">
        <f t="shared" si="1"/>
        <v>5.6920852909288035E-2</v>
      </c>
      <c r="F14" s="60">
        <f t="shared" si="1"/>
        <v>5.3681843732433954E-2</v>
      </c>
      <c r="G14" s="60">
        <f t="shared" si="1"/>
        <v>5.4369421930682144E-2</v>
      </c>
      <c r="H14" s="60">
        <f t="shared" si="1"/>
        <v>5.3390129071517793E-2</v>
      </c>
      <c r="I14" s="60">
        <f t="shared" si="1"/>
        <v>5.049942688717865E-2</v>
      </c>
      <c r="J14" s="60">
        <f t="shared" si="1"/>
        <v>5.1347797501643658E-2</v>
      </c>
      <c r="K14" s="60">
        <f t="shared" si="1"/>
        <v>5.6699703951602523E-2</v>
      </c>
      <c r="L14" s="60">
        <f t="shared" si="1"/>
        <v>6.0977912025674909E-2</v>
      </c>
      <c r="M14" s="60">
        <f t="shared" si="1"/>
        <v>6.1796184271754304E-2</v>
      </c>
      <c r="N14" s="60">
        <f t="shared" si="1"/>
        <v>6.3198038681558155E-2</v>
      </c>
      <c r="O14" s="60">
        <f t="shared" si="1"/>
        <v>7.15509481081395E-2</v>
      </c>
      <c r="P14" s="60">
        <f t="shared" si="1"/>
        <v>7.1270955724315799E-2</v>
      </c>
      <c r="Q14" s="60">
        <f t="shared" si="1"/>
        <v>6.8460286179419072E-2</v>
      </c>
      <c r="R14" s="60">
        <f t="shared" si="1"/>
        <v>6.9698329034428616E-2</v>
      </c>
      <c r="S14" s="60">
        <f t="shared" si="1"/>
        <v>7.2443142943156624E-2</v>
      </c>
      <c r="T14" s="60">
        <f t="shared" si="1"/>
        <v>7.0267163035147268E-2</v>
      </c>
      <c r="U14" s="60">
        <f t="shared" si="1"/>
        <v>6.4697453984349174E-2</v>
      </c>
      <c r="V14" s="60">
        <f t="shared" si="1"/>
        <v>6.5140461672473865E-2</v>
      </c>
      <c r="W14" s="60">
        <f t="shared" si="1"/>
        <v>6.1415871639202084E-2</v>
      </c>
      <c r="X14" s="60">
        <f t="shared" si="1"/>
        <v>5.9667286796624336E-2</v>
      </c>
      <c r="Y14" s="60">
        <f t="shared" si="1"/>
        <v>5.5528665160804562E-2</v>
      </c>
      <c r="Z14" s="60">
        <f t="shared" si="1"/>
        <v>5.8451111227867392E-2</v>
      </c>
      <c r="AA14" s="60">
        <f t="shared" si="1"/>
        <v>6.2213904554765942E-2</v>
      </c>
      <c r="AB14" s="60">
        <f t="shared" si="1"/>
        <v>6.2722187694220013E-2</v>
      </c>
      <c r="AC14" s="60">
        <f t="shared" si="1"/>
        <v>5.5807836422740016E-2</v>
      </c>
      <c r="AD14" s="60">
        <f t="shared" si="1"/>
        <v>5.8410592820314203E-2</v>
      </c>
      <c r="AE14" s="60">
        <f t="shared" si="1"/>
        <v>6.1618393831107766E-2</v>
      </c>
      <c r="AF14" s="60">
        <f t="shared" si="1"/>
        <v>6.0807667255978415E-2</v>
      </c>
      <c r="AG14" s="60">
        <f t="shared" si="1"/>
        <v>5.3203701534496897E-2</v>
      </c>
      <c r="AH14" s="60">
        <f t="shared" si="1"/>
        <v>5.524046663900032E-2</v>
      </c>
      <c r="AI14" s="60">
        <f t="shared" si="1"/>
        <v>5.844155844155844E-2</v>
      </c>
      <c r="AJ14" s="60">
        <f t="shared" si="1"/>
        <v>5.9263612322853335E-2</v>
      </c>
      <c r="AK14" s="60">
        <f t="shared" si="1"/>
        <v>5.6901331636595012E-2</v>
      </c>
      <c r="AL14" s="60">
        <f t="shared" si="1"/>
        <v>6.1395493949591068E-2</v>
      </c>
      <c r="AM14" s="60">
        <f t="shared" si="1"/>
        <v>6.4780683577987649E-2</v>
      </c>
      <c r="AN14" s="60">
        <f t="shared" si="1"/>
        <v>6.6691302741125585E-2</v>
      </c>
      <c r="AO14" s="60">
        <f t="shared" si="1"/>
        <v>6.6234559818427824E-2</v>
      </c>
      <c r="AP14" s="60">
        <f t="shared" si="1"/>
        <v>7.1014960714670117E-2</v>
      </c>
      <c r="AQ14" s="60">
        <f t="shared" si="1"/>
        <v>7.3580864734197074E-2</v>
      </c>
      <c r="AR14" s="60">
        <f t="shared" si="1"/>
        <v>7.4029748674987184E-2</v>
      </c>
      <c r="AS14" s="60">
        <f t="shared" ref="AS14:BB14" si="2">AS5/AS$4</f>
        <v>6.9882875429964728E-2</v>
      </c>
      <c r="AT14" s="60">
        <f t="shared" si="2"/>
        <v>7.1032988201300259E-2</v>
      </c>
      <c r="AU14" s="60">
        <f t="shared" si="2"/>
        <v>6.9759782179087432E-2</v>
      </c>
      <c r="AV14" s="60">
        <f t="shared" si="2"/>
        <v>6.9228191667597458E-2</v>
      </c>
      <c r="AW14" s="60" t="e">
        <f t="shared" si="2"/>
        <v>#DIV/0!</v>
      </c>
      <c r="AX14" s="60" t="e">
        <f t="shared" si="2"/>
        <v>#DIV/0!</v>
      </c>
      <c r="AY14" s="60" t="e">
        <f t="shared" si="2"/>
        <v>#DIV/0!</v>
      </c>
      <c r="AZ14" s="60" t="e">
        <f t="shared" si="2"/>
        <v>#DIV/0!</v>
      </c>
      <c r="BA14" s="60" t="e">
        <f t="shared" si="2"/>
        <v>#DIV/0!</v>
      </c>
      <c r="BB14" s="60" t="e">
        <f t="shared" si="2"/>
        <v>#DIV/0!</v>
      </c>
      <c r="BC14" s="2" t="s">
        <v>507</v>
      </c>
    </row>
    <row r="15" spans="1:55" x14ac:dyDescent="0.2">
      <c r="A15" s="51"/>
      <c r="B15" s="2" t="s">
        <v>508</v>
      </c>
      <c r="C15" s="60">
        <f t="shared" ref="C15:R19" si="3">C6/C$4</f>
        <v>3.3739883734184427E-2</v>
      </c>
      <c r="D15" s="60">
        <f t="shared" si="3"/>
        <v>3.268241347053321E-2</v>
      </c>
      <c r="E15" s="60">
        <f t="shared" si="3"/>
        <v>3.1381761233586318E-2</v>
      </c>
      <c r="F15" s="60">
        <f t="shared" si="3"/>
        <v>3.0197988882643183E-2</v>
      </c>
      <c r="G15" s="60">
        <f t="shared" si="3"/>
        <v>3.0527610457598789E-2</v>
      </c>
      <c r="H15" s="60">
        <f t="shared" si="3"/>
        <v>2.9913845562566058E-2</v>
      </c>
      <c r="I15" s="60">
        <f t="shared" si="3"/>
        <v>2.9212379236941213E-2</v>
      </c>
      <c r="J15" s="60">
        <f t="shared" si="3"/>
        <v>2.9520052596975675E-2</v>
      </c>
      <c r="K15" s="60">
        <f t="shared" si="3"/>
        <v>3.0827648345990475E-2</v>
      </c>
      <c r="L15" s="60">
        <f t="shared" si="3"/>
        <v>3.2439745768044807E-2</v>
      </c>
      <c r="M15" s="60">
        <f t="shared" si="3"/>
        <v>3.3131689157747793E-2</v>
      </c>
      <c r="N15" s="60">
        <f t="shared" si="3"/>
        <v>3.3899331093556098E-2</v>
      </c>
      <c r="O15" s="60">
        <f t="shared" si="3"/>
        <v>3.6036820861282924E-2</v>
      </c>
      <c r="P15" s="60">
        <f t="shared" si="3"/>
        <v>3.6165639776472275E-2</v>
      </c>
      <c r="Q15" s="60">
        <f t="shared" si="3"/>
        <v>3.5758146973981095E-2</v>
      </c>
      <c r="R15" s="60">
        <f t="shared" si="3"/>
        <v>3.6250981271728162E-2</v>
      </c>
      <c r="S15" s="60">
        <f t="shared" si="1"/>
        <v>3.7028927994745338E-2</v>
      </c>
      <c r="T15" s="60">
        <f t="shared" si="1"/>
        <v>3.6570677761962114E-2</v>
      </c>
      <c r="U15" s="60">
        <f t="shared" si="1"/>
        <v>3.4966383776038799E-2</v>
      </c>
      <c r="V15" s="60">
        <f t="shared" si="1"/>
        <v>3.470709930313589E-2</v>
      </c>
      <c r="W15" s="60">
        <f t="shared" si="1"/>
        <v>3.4393972246313964E-2</v>
      </c>
      <c r="X15" s="60">
        <f t="shared" si="1"/>
        <v>3.429588287632452E-2</v>
      </c>
      <c r="Y15" s="60">
        <f t="shared" si="1"/>
        <v>3.3344089491233735E-2</v>
      </c>
      <c r="Z15" s="60">
        <f t="shared" si="1"/>
        <v>3.4072400567435504E-2</v>
      </c>
      <c r="AA15" s="60">
        <f t="shared" si="1"/>
        <v>3.5330416529678055E-2</v>
      </c>
      <c r="AB15" s="60">
        <f t="shared" si="1"/>
        <v>3.5699192044748293E-2</v>
      </c>
      <c r="AC15" s="60">
        <f t="shared" si="1"/>
        <v>3.3648477629717857E-2</v>
      </c>
      <c r="AD15" s="60">
        <f t="shared" si="1"/>
        <v>3.4155551790080126E-2</v>
      </c>
      <c r="AE15" s="60">
        <f t="shared" si="1"/>
        <v>3.4700018807598272E-2</v>
      </c>
      <c r="AF15" s="60">
        <f t="shared" si="1"/>
        <v>3.473062249930213E-2</v>
      </c>
      <c r="AG15" s="60">
        <f t="shared" si="1"/>
        <v>3.2821834368044978E-2</v>
      </c>
      <c r="AH15" s="60">
        <f t="shared" si="1"/>
        <v>3.3360999677225986E-2</v>
      </c>
      <c r="AI15" s="60">
        <f t="shared" si="1"/>
        <v>3.3915561790126253E-2</v>
      </c>
      <c r="AJ15" s="60">
        <f t="shared" si="1"/>
        <v>3.3180390118210792E-2</v>
      </c>
      <c r="AK15" s="60">
        <f t="shared" si="1"/>
        <v>3.1791119392810069E-2</v>
      </c>
      <c r="AL15" s="60">
        <f t="shared" si="1"/>
        <v>3.2647694604773472E-2</v>
      </c>
      <c r="AM15" s="60">
        <f t="shared" si="1"/>
        <v>3.3240997229916899E-2</v>
      </c>
      <c r="AN15" s="60">
        <f t="shared" si="1"/>
        <v>3.3519553072625698E-2</v>
      </c>
      <c r="AO15" s="60">
        <f t="shared" si="1"/>
        <v>3.2298895726943389E-2</v>
      </c>
      <c r="AP15" s="60">
        <f t="shared" si="1"/>
        <v>3.3042729523194488E-2</v>
      </c>
      <c r="AQ15" s="60">
        <f t="shared" si="1"/>
        <v>3.3143196420619608E-2</v>
      </c>
      <c r="AR15" s="60">
        <f t="shared" si="1"/>
        <v>3.2719268250983077E-2</v>
      </c>
      <c r="AS15" s="60">
        <f t="shared" ref="AS15:BB15" si="4">AS6/AS$4</f>
        <v>3.1240475464797319E-2</v>
      </c>
      <c r="AT15" s="60">
        <f t="shared" si="4"/>
        <v>3.1018103014250377E-2</v>
      </c>
      <c r="AU15" s="60">
        <f t="shared" si="4"/>
        <v>3.0587150322778974E-2</v>
      </c>
      <c r="AV15" s="60">
        <f t="shared" si="4"/>
        <v>2.9934100301574892E-2</v>
      </c>
      <c r="AW15" s="60" t="e">
        <f t="shared" si="4"/>
        <v>#DIV/0!</v>
      </c>
      <c r="AX15" s="60" t="e">
        <f t="shared" si="4"/>
        <v>#DIV/0!</v>
      </c>
      <c r="AY15" s="60" t="e">
        <f t="shared" si="4"/>
        <v>#DIV/0!</v>
      </c>
      <c r="AZ15" s="60" t="e">
        <f t="shared" si="4"/>
        <v>#DIV/0!</v>
      </c>
      <c r="BA15" s="60" t="e">
        <f t="shared" si="4"/>
        <v>#DIV/0!</v>
      </c>
      <c r="BB15" s="60" t="e">
        <f t="shared" si="4"/>
        <v>#DIV/0!</v>
      </c>
      <c r="BC15" s="2" t="s">
        <v>508</v>
      </c>
    </row>
    <row r="16" spans="1:55" x14ac:dyDescent="0.2">
      <c r="A16" s="51"/>
      <c r="B16" s="2" t="s">
        <v>509</v>
      </c>
      <c r="C16" s="60">
        <f t="shared" si="3"/>
        <v>0.15878262851932065</v>
      </c>
      <c r="D16" s="60">
        <f t="shared" si="1"/>
        <v>0.15373596819457436</v>
      </c>
      <c r="E16" s="60">
        <f t="shared" si="1"/>
        <v>0.14983134562100953</v>
      </c>
      <c r="F16" s="60">
        <f t="shared" si="1"/>
        <v>0.14608706514271438</v>
      </c>
      <c r="G16" s="60">
        <f t="shared" si="1"/>
        <v>0.1437131413794191</v>
      </c>
      <c r="H16" s="60">
        <f t="shared" si="1"/>
        <v>0.14156230983569804</v>
      </c>
      <c r="I16" s="60">
        <f t="shared" si="1"/>
        <v>0.13987227771409858</v>
      </c>
      <c r="J16" s="60">
        <f t="shared" si="1"/>
        <v>0.13980933596318212</v>
      </c>
      <c r="K16" s="60">
        <f t="shared" si="1"/>
        <v>0.14152400566353457</v>
      </c>
      <c r="L16" s="60">
        <f t="shared" si="1"/>
        <v>0.1436662261657542</v>
      </c>
      <c r="M16" s="60">
        <f t="shared" si="1"/>
        <v>0.14614549402823018</v>
      </c>
      <c r="N16" s="60">
        <f t="shared" si="1"/>
        <v>0.15024667816822543</v>
      </c>
      <c r="O16" s="60">
        <f t="shared" si="1"/>
        <v>0.15422365478990621</v>
      </c>
      <c r="P16" s="60">
        <f t="shared" si="1"/>
        <v>0.15586760280842527</v>
      </c>
      <c r="Q16" s="60">
        <f t="shared" si="1"/>
        <v>0.15708451146716934</v>
      </c>
      <c r="R16" s="60">
        <f t="shared" si="1"/>
        <v>0.15924638331277335</v>
      </c>
      <c r="S16" s="60">
        <f t="shared" si="1"/>
        <v>0.16144393661567091</v>
      </c>
      <c r="T16" s="60">
        <f t="shared" si="1"/>
        <v>0.16158436439286106</v>
      </c>
      <c r="U16" s="60">
        <f t="shared" si="1"/>
        <v>0.16243249200925824</v>
      </c>
      <c r="V16" s="60">
        <f t="shared" si="1"/>
        <v>0.16403527874564461</v>
      </c>
      <c r="W16" s="60">
        <f t="shared" si="1"/>
        <v>0.16652211621856028</v>
      </c>
      <c r="X16" s="60">
        <f t="shared" si="1"/>
        <v>0.16748901291488041</v>
      </c>
      <c r="Y16" s="60">
        <f t="shared" si="1"/>
        <v>0.17000107561579003</v>
      </c>
      <c r="Z16" s="60">
        <f t="shared" si="1"/>
        <v>0.17272631744864184</v>
      </c>
      <c r="AA16" s="60">
        <f t="shared" si="1"/>
        <v>0.17657621203307958</v>
      </c>
      <c r="AB16" s="60">
        <f t="shared" si="1"/>
        <v>0.17762585456805469</v>
      </c>
      <c r="AC16" s="60">
        <f t="shared" si="1"/>
        <v>0.17988039405444303</v>
      </c>
      <c r="AD16" s="60">
        <f t="shared" si="1"/>
        <v>0.18106557575464163</v>
      </c>
      <c r="AE16" s="60">
        <f t="shared" si="1"/>
        <v>0.18245721271393642</v>
      </c>
      <c r="AF16" s="60">
        <f t="shared" si="1"/>
        <v>0.18202754257001955</v>
      </c>
      <c r="AG16" s="60">
        <f t="shared" si="1"/>
        <v>0.1822420053883097</v>
      </c>
      <c r="AH16" s="60">
        <f t="shared" si="1"/>
        <v>0.18243648268547977</v>
      </c>
      <c r="AI16" s="60">
        <f t="shared" si="1"/>
        <v>0.181569301778361</v>
      </c>
      <c r="AJ16" s="60">
        <f t="shared" si="1"/>
        <v>0.17953122527857515</v>
      </c>
      <c r="AK16" s="60">
        <f t="shared" si="1"/>
        <v>0.17781666136435942</v>
      </c>
      <c r="AL16" s="60">
        <f t="shared" si="1"/>
        <v>0.17738952153856438</v>
      </c>
      <c r="AM16" s="60">
        <f t="shared" si="1"/>
        <v>0.17663096822038518</v>
      </c>
      <c r="AN16" s="60">
        <f t="shared" si="1"/>
        <v>0.17501032541355999</v>
      </c>
      <c r="AO16" s="60">
        <f t="shared" si="1"/>
        <v>0.17369385884509625</v>
      </c>
      <c r="AP16" s="60">
        <f t="shared" si="1"/>
        <v>0.17313529221827575</v>
      </c>
      <c r="AQ16" s="60">
        <f t="shared" si="1"/>
        <v>0.172162259589898</v>
      </c>
      <c r="AR16" s="60">
        <f t="shared" si="1"/>
        <v>0.16968712600444522</v>
      </c>
      <c r="AS16" s="60">
        <f t="shared" ref="AS16:BB16" si="5">AS7/AS$4</f>
        <v>0.16691339748334566</v>
      </c>
      <c r="AT16" s="60">
        <f t="shared" si="5"/>
        <v>0.16520368627279294</v>
      </c>
      <c r="AU16" s="60">
        <f t="shared" si="5"/>
        <v>0.1625752053049932</v>
      </c>
      <c r="AV16" s="60">
        <f t="shared" si="5"/>
        <v>0.15961130347369598</v>
      </c>
      <c r="AW16" s="60" t="e">
        <f t="shared" si="5"/>
        <v>#DIV/0!</v>
      </c>
      <c r="AX16" s="60" t="e">
        <f t="shared" si="5"/>
        <v>#DIV/0!</v>
      </c>
      <c r="AY16" s="60" t="e">
        <f t="shared" si="5"/>
        <v>#DIV/0!</v>
      </c>
      <c r="AZ16" s="60" t="e">
        <f t="shared" si="5"/>
        <v>#DIV/0!</v>
      </c>
      <c r="BA16" s="60" t="e">
        <f t="shared" si="5"/>
        <v>#DIV/0!</v>
      </c>
      <c r="BB16" s="60" t="e">
        <f t="shared" si="5"/>
        <v>#DIV/0!</v>
      </c>
      <c r="BC16" s="2" t="s">
        <v>509</v>
      </c>
    </row>
    <row r="17" spans="1:55" x14ac:dyDescent="0.2">
      <c r="A17" s="51"/>
      <c r="B17" s="2" t="s">
        <v>510</v>
      </c>
      <c r="C17" s="60">
        <f t="shared" si="3"/>
        <v>0.27607431893309015</v>
      </c>
      <c r="D17" s="60">
        <f t="shared" si="1"/>
        <v>0.27511108512628624</v>
      </c>
      <c r="E17" s="60">
        <f t="shared" si="1"/>
        <v>0.27282857487049755</v>
      </c>
      <c r="F17" s="60">
        <f t="shared" si="1"/>
        <v>0.27037661607644742</v>
      </c>
      <c r="G17" s="60">
        <f t="shared" si="1"/>
        <v>0.26784193762023401</v>
      </c>
      <c r="H17" s="60">
        <f t="shared" si="1"/>
        <v>0.26614995355987575</v>
      </c>
      <c r="I17" s="60">
        <f t="shared" si="1"/>
        <v>0.26428688390371707</v>
      </c>
      <c r="J17" s="60">
        <f t="shared" si="1"/>
        <v>0.26275476660092045</v>
      </c>
      <c r="K17" s="60">
        <f t="shared" si="1"/>
        <v>0.25962157291800747</v>
      </c>
      <c r="L17" s="60">
        <f t="shared" si="1"/>
        <v>0.25778742684538419</v>
      </c>
      <c r="M17" s="60">
        <f t="shared" si="1"/>
        <v>0.25615014735535907</v>
      </c>
      <c r="N17" s="60">
        <f t="shared" si="1"/>
        <v>0.25469899210024516</v>
      </c>
      <c r="O17" s="60">
        <f t="shared" si="1"/>
        <v>0.25109620466358856</v>
      </c>
      <c r="P17" s="60">
        <f t="shared" si="1"/>
        <v>0.25035105315947842</v>
      </c>
      <c r="Q17" s="60">
        <f t="shared" si="1"/>
        <v>0.24982149487333277</v>
      </c>
      <c r="R17" s="60">
        <f t="shared" si="1"/>
        <v>0.24848603790512505</v>
      </c>
      <c r="S17" s="60">
        <f t="shared" si="1"/>
        <v>0.24683215194723446</v>
      </c>
      <c r="T17" s="60">
        <f t="shared" si="1"/>
        <v>0.24726267382021241</v>
      </c>
      <c r="U17" s="60">
        <f t="shared" si="1"/>
        <v>0.24793342885484404</v>
      </c>
      <c r="V17" s="60">
        <f t="shared" si="1"/>
        <v>0.24700566202090593</v>
      </c>
      <c r="W17" s="60">
        <f t="shared" si="1"/>
        <v>0.24750650477016478</v>
      </c>
      <c r="X17" s="60">
        <f t="shared" si="1"/>
        <v>0.24721615573350589</v>
      </c>
      <c r="Y17" s="60">
        <f t="shared" si="1"/>
        <v>0.2474185221039045</v>
      </c>
      <c r="Z17" s="60">
        <f t="shared" si="1"/>
        <v>0.24567855829349025</v>
      </c>
      <c r="AA17" s="60">
        <f t="shared" si="1"/>
        <v>0.24410105965959383</v>
      </c>
      <c r="AB17" s="60">
        <f t="shared" si="1"/>
        <v>0.24405220633934122</v>
      </c>
      <c r="AC17" s="60">
        <f t="shared" si="1"/>
        <v>0.24623439787587781</v>
      </c>
      <c r="AD17" s="60">
        <f t="shared" si="1"/>
        <v>0.24598775144634602</v>
      </c>
      <c r="AE17" s="60">
        <f t="shared" si="1"/>
        <v>0.2441696445363927</v>
      </c>
      <c r="AF17" s="60">
        <f t="shared" si="1"/>
        <v>0.24376570205638784</v>
      </c>
      <c r="AG17" s="60">
        <f t="shared" si="1"/>
        <v>0.24526180156963803</v>
      </c>
      <c r="AH17" s="60">
        <f t="shared" si="1"/>
        <v>0.24376354498086411</v>
      </c>
      <c r="AI17" s="60">
        <f t="shared" si="1"/>
        <v>0.24023711480157472</v>
      </c>
      <c r="AJ17" s="60">
        <f t="shared" si="1"/>
        <v>0.23915647673078227</v>
      </c>
      <c r="AK17" s="60">
        <f t="shared" si="1"/>
        <v>0.23862655092487389</v>
      </c>
      <c r="AL17" s="60">
        <f t="shared" si="1"/>
        <v>0.23662335925835135</v>
      </c>
      <c r="AM17" s="60">
        <f t="shared" si="1"/>
        <v>0.233123214168866</v>
      </c>
      <c r="AN17" s="60">
        <f t="shared" si="1"/>
        <v>0.23096319805230095</v>
      </c>
      <c r="AO17" s="60">
        <f t="shared" si="1"/>
        <v>0.22988957269433896</v>
      </c>
      <c r="AP17" s="60">
        <f t="shared" si="1"/>
        <v>0.22727370573673447</v>
      </c>
      <c r="AQ17" s="60">
        <f t="shared" si="1"/>
        <v>0.22417778154753071</v>
      </c>
      <c r="AR17" s="60">
        <f t="shared" si="1"/>
        <v>0.22277312361087365</v>
      </c>
      <c r="AS17" s="60">
        <f t="shared" ref="AS17:BB17" si="6">AS8/AS$4</f>
        <v>0.22255845343318675</v>
      </c>
      <c r="AT17" s="60">
        <f t="shared" si="6"/>
        <v>0.22100124772891447</v>
      </c>
      <c r="AU17" s="60">
        <f t="shared" si="6"/>
        <v>0.21896271573492601</v>
      </c>
      <c r="AV17" s="60">
        <f t="shared" si="6"/>
        <v>0.21767005473025802</v>
      </c>
      <c r="AW17" s="60" t="e">
        <f t="shared" si="6"/>
        <v>#DIV/0!</v>
      </c>
      <c r="AX17" s="60" t="e">
        <f t="shared" si="6"/>
        <v>#DIV/0!</v>
      </c>
      <c r="AY17" s="60" t="e">
        <f t="shared" si="6"/>
        <v>#DIV/0!</v>
      </c>
      <c r="AZ17" s="60" t="e">
        <f t="shared" si="6"/>
        <v>#DIV/0!</v>
      </c>
      <c r="BA17" s="60" t="e">
        <f t="shared" si="6"/>
        <v>#DIV/0!</v>
      </c>
      <c r="BB17" s="60" t="e">
        <f t="shared" si="6"/>
        <v>#DIV/0!</v>
      </c>
      <c r="BC17" s="2" t="s">
        <v>510</v>
      </c>
    </row>
    <row r="18" spans="1:55" x14ac:dyDescent="0.2">
      <c r="A18" s="51"/>
      <c r="B18" s="2" t="s">
        <v>511</v>
      </c>
      <c r="C18" s="60">
        <f t="shared" si="3"/>
        <v>0.25022797218739312</v>
      </c>
      <c r="D18" s="60">
        <f t="shared" si="1"/>
        <v>0.25543732460243218</v>
      </c>
      <c r="E18" s="60">
        <f t="shared" si="1"/>
        <v>0.26011926273942898</v>
      </c>
      <c r="F18" s="60">
        <f t="shared" si="1"/>
        <v>0.26394353881706328</v>
      </c>
      <c r="G18" s="60">
        <f t="shared" si="1"/>
        <v>0.26566589927150019</v>
      </c>
      <c r="H18" s="60">
        <f t="shared" si="1"/>
        <v>0.26781539249911923</v>
      </c>
      <c r="I18" s="60">
        <f t="shared" si="1"/>
        <v>0.2703127558539381</v>
      </c>
      <c r="J18" s="60">
        <f t="shared" si="1"/>
        <v>0.27054569362261671</v>
      </c>
      <c r="K18" s="60">
        <f t="shared" si="1"/>
        <v>0.26940404170420906</v>
      </c>
      <c r="L18" s="60">
        <f t="shared" si="1"/>
        <v>0.26725819646340698</v>
      </c>
      <c r="M18" s="60">
        <f t="shared" si="1"/>
        <v>0.26703893283697844</v>
      </c>
      <c r="N18" s="60">
        <f t="shared" si="1"/>
        <v>0.2657162747056509</v>
      </c>
      <c r="O18" s="60">
        <f t="shared" si="1"/>
        <v>0.26175334669105904</v>
      </c>
      <c r="P18" s="60">
        <f t="shared" si="1"/>
        <v>0.26232984668290588</v>
      </c>
      <c r="Q18" s="60">
        <f t="shared" si="1"/>
        <v>0.26401622254591151</v>
      </c>
      <c r="R18" s="60">
        <f t="shared" si="1"/>
        <v>0.26312100482224965</v>
      </c>
      <c r="S18" s="60">
        <f t="shared" si="1"/>
        <v>0.26193929773666491</v>
      </c>
      <c r="T18" s="60">
        <f t="shared" si="1"/>
        <v>0.26420672287309754</v>
      </c>
      <c r="U18" s="60">
        <f t="shared" si="1"/>
        <v>0.26738675190124545</v>
      </c>
      <c r="V18" s="60">
        <f t="shared" si="1"/>
        <v>0.26837434668989546</v>
      </c>
      <c r="W18" s="60">
        <f t="shared" si="1"/>
        <v>0.27005637467476151</v>
      </c>
      <c r="X18" s="60">
        <f t="shared" si="1"/>
        <v>0.27158995928712015</v>
      </c>
      <c r="Y18" s="60">
        <f t="shared" si="1"/>
        <v>0.27369043777562657</v>
      </c>
      <c r="Z18" s="60">
        <f t="shared" si="1"/>
        <v>0.27179109966899595</v>
      </c>
      <c r="AA18" s="60">
        <f t="shared" si="1"/>
        <v>0.26873371943046459</v>
      </c>
      <c r="AB18" s="60">
        <f t="shared" si="1"/>
        <v>0.26923555003107519</v>
      </c>
      <c r="AC18" s="60">
        <f t="shared" si="1"/>
        <v>0.27214074790937742</v>
      </c>
      <c r="AD18" s="60">
        <f t="shared" si="1"/>
        <v>0.27041223887100291</v>
      </c>
      <c r="AE18" s="60">
        <f t="shared" si="1"/>
        <v>0.26899567425239795</v>
      </c>
      <c r="AF18" s="60">
        <f t="shared" si="1"/>
        <v>0.27065692751465525</v>
      </c>
      <c r="AG18" s="60">
        <f t="shared" si="1"/>
        <v>0.27536605364882277</v>
      </c>
      <c r="AH18" s="60">
        <f t="shared" si="1"/>
        <v>0.27491123714667776</v>
      </c>
      <c r="AI18" s="60">
        <f t="shared" si="1"/>
        <v>0.27356441467939724</v>
      </c>
      <c r="AJ18" s="60">
        <f t="shared" si="1"/>
        <v>0.27471012363537733</v>
      </c>
      <c r="AK18" s="60">
        <f t="shared" si="1"/>
        <v>0.27628050720356317</v>
      </c>
      <c r="AL18" s="60">
        <f t="shared" si="1"/>
        <v>0.27522117977402893</v>
      </c>
      <c r="AM18" s="60">
        <f t="shared" si="1"/>
        <v>0.27271140968874735</v>
      </c>
      <c r="AN18" s="60">
        <f t="shared" si="1"/>
        <v>0.27222137686672609</v>
      </c>
      <c r="AO18" s="60">
        <f t="shared" si="1"/>
        <v>0.27266378595434509</v>
      </c>
      <c r="AP18" s="60">
        <f t="shared" si="1"/>
        <v>0.27069206759229364</v>
      </c>
      <c r="AQ18" s="60">
        <f t="shared" si="1"/>
        <v>0.2680506372060476</v>
      </c>
      <c r="AR18" s="60">
        <f t="shared" si="1"/>
        <v>0.26831509659770902</v>
      </c>
      <c r="AS18" s="60">
        <f t="shared" ref="AS18:BB18" si="7">AS9/AS$4</f>
        <v>0.26966952584142467</v>
      </c>
      <c r="AT18" s="60">
        <f t="shared" si="7"/>
        <v>0.26950944552678241</v>
      </c>
      <c r="AU18" s="60">
        <f t="shared" si="7"/>
        <v>0.26849940714066139</v>
      </c>
      <c r="AV18" s="60">
        <f t="shared" si="7"/>
        <v>0.26887076957444433</v>
      </c>
      <c r="AW18" s="60" t="e">
        <f t="shared" si="7"/>
        <v>#DIV/0!</v>
      </c>
      <c r="AX18" s="60" t="e">
        <f t="shared" si="7"/>
        <v>#DIV/0!</v>
      </c>
      <c r="AY18" s="60" t="e">
        <f t="shared" si="7"/>
        <v>#DIV/0!</v>
      </c>
      <c r="AZ18" s="60" t="e">
        <f t="shared" si="7"/>
        <v>#DIV/0!</v>
      </c>
      <c r="BA18" s="60" t="e">
        <f t="shared" si="7"/>
        <v>#DIV/0!</v>
      </c>
      <c r="BB18" s="60" t="e">
        <f t="shared" si="7"/>
        <v>#DIV/0!</v>
      </c>
      <c r="BC18" s="2" t="s">
        <v>511</v>
      </c>
    </row>
    <row r="19" spans="1:55" x14ac:dyDescent="0.2">
      <c r="A19" s="51"/>
      <c r="B19" s="4" t="s">
        <v>1093</v>
      </c>
      <c r="C19" s="60">
        <f t="shared" si="3"/>
        <v>0.21777043200729512</v>
      </c>
      <c r="D19" s="60">
        <f t="shared" si="1"/>
        <v>0.22295954162768944</v>
      </c>
      <c r="E19" s="60">
        <f t="shared" si="1"/>
        <v>0.22891820262618962</v>
      </c>
      <c r="F19" s="60">
        <f t="shared" si="1"/>
        <v>0.23574417587908314</v>
      </c>
      <c r="G19" s="60">
        <f t="shared" si="1"/>
        <v>0.23788198934056576</v>
      </c>
      <c r="H19" s="60">
        <f t="shared" si="1"/>
        <v>0.24113634179931462</v>
      </c>
      <c r="I19" s="60">
        <f t="shared" si="1"/>
        <v>0.2458162764041264</v>
      </c>
      <c r="J19" s="60">
        <f t="shared" si="1"/>
        <v>0.24602235371466141</v>
      </c>
      <c r="K19" s="60">
        <f t="shared" si="1"/>
        <v>0.24189084824301713</v>
      </c>
      <c r="L19" s="60">
        <f t="shared" si="1"/>
        <v>0.23787049273173494</v>
      </c>
      <c r="M19" s="60">
        <f t="shared" si="1"/>
        <v>0.2357685745307895</v>
      </c>
      <c r="N19" s="60">
        <f t="shared" si="1"/>
        <v>0.2322709525106692</v>
      </c>
      <c r="O19" s="60">
        <f t="shared" si="1"/>
        <v>0.22530998635188895</v>
      </c>
      <c r="P19" s="60">
        <f t="shared" si="1"/>
        <v>0.22401490184840234</v>
      </c>
      <c r="Q19" s="60">
        <f t="shared" si="1"/>
        <v>0.22491645960071974</v>
      </c>
      <c r="R19" s="60">
        <f t="shared" si="1"/>
        <v>0.22319726365369519</v>
      </c>
      <c r="S19" s="60">
        <f t="shared" si="1"/>
        <v>0.22033991078026219</v>
      </c>
      <c r="T19" s="60">
        <f t="shared" si="1"/>
        <v>0.22010839811671959</v>
      </c>
      <c r="U19" s="60">
        <f t="shared" si="1"/>
        <v>0.22255593519232889</v>
      </c>
      <c r="V19" s="60">
        <f t="shared" si="1"/>
        <v>0.22073715156794424</v>
      </c>
      <c r="W19" s="60">
        <f t="shared" si="1"/>
        <v>0.22013226366001734</v>
      </c>
      <c r="X19" s="60">
        <f t="shared" si="1"/>
        <v>0.21976866456361724</v>
      </c>
      <c r="Y19" s="60">
        <f t="shared" si="1"/>
        <v>0.22001720985264064</v>
      </c>
      <c r="Z19" s="60">
        <f t="shared" si="1"/>
        <v>0.21728051279356905</v>
      </c>
      <c r="AA19" s="60">
        <f t="shared" si="1"/>
        <v>0.213044687792418</v>
      </c>
      <c r="AB19" s="60">
        <f t="shared" si="1"/>
        <v>0.21068986948415164</v>
      </c>
      <c r="AC19" s="60">
        <f t="shared" si="1"/>
        <v>0.21228814610784386</v>
      </c>
      <c r="AD19" s="60">
        <f t="shared" si="1"/>
        <v>0.20999249594538985</v>
      </c>
      <c r="AE19" s="60">
        <f t="shared" si="1"/>
        <v>0.20805905585856685</v>
      </c>
      <c r="AF19" s="60">
        <f t="shared" si="1"/>
        <v>0.20801153810365683</v>
      </c>
      <c r="AG19" s="60">
        <f t="shared" si="1"/>
        <v>0.21108117605716295</v>
      </c>
      <c r="AH19" s="60">
        <f t="shared" si="1"/>
        <v>0.21028726887075205</v>
      </c>
      <c r="AI19" s="60">
        <f t="shared" si="1"/>
        <v>0.21229467396714782</v>
      </c>
      <c r="AJ19" s="60">
        <f t="shared" si="1"/>
        <v>0.21415817191420111</v>
      </c>
      <c r="AK19" s="60">
        <f t="shared" si="1"/>
        <v>0.21860655365177475</v>
      </c>
      <c r="AL19" s="60">
        <f t="shared" si="1"/>
        <v>0.21674503599046197</v>
      </c>
      <c r="AM19" s="60">
        <f t="shared" si="1"/>
        <v>0.21951272711409689</v>
      </c>
      <c r="AN19" s="60">
        <f t="shared" si="1"/>
        <v>0.22161598156641957</v>
      </c>
      <c r="AO19" s="60">
        <f t="shared" si="1"/>
        <v>0.22521932696084851</v>
      </c>
      <c r="AP19" s="60">
        <f t="shared" si="1"/>
        <v>0.22484124421483156</v>
      </c>
      <c r="AQ19" s="60">
        <f t="shared" si="1"/>
        <v>0.22886405564155304</v>
      </c>
      <c r="AR19" s="60">
        <f t="shared" si="1"/>
        <v>0.23247563686100189</v>
      </c>
      <c r="AS19" s="60">
        <f t="shared" ref="AS19:BB19" si="8">AS10/AS$4</f>
        <v>0.23971350198110333</v>
      </c>
      <c r="AT19" s="60">
        <f t="shared" si="8"/>
        <v>0.24221263927500383</v>
      </c>
      <c r="AU19" s="60">
        <f t="shared" si="8"/>
        <v>0.24959378156427034</v>
      </c>
      <c r="AV19" s="60">
        <f t="shared" si="8"/>
        <v>0.25470791913325141</v>
      </c>
      <c r="AW19" s="60" t="e">
        <f t="shared" si="8"/>
        <v>#DIV/0!</v>
      </c>
      <c r="AX19" s="60" t="e">
        <f t="shared" si="8"/>
        <v>#DIV/0!</v>
      </c>
      <c r="AY19" s="60" t="e">
        <f t="shared" si="8"/>
        <v>#DIV/0!</v>
      </c>
      <c r="AZ19" s="60" t="e">
        <f t="shared" si="8"/>
        <v>#DIV/0!</v>
      </c>
      <c r="BA19" s="60" t="e">
        <f t="shared" si="8"/>
        <v>#DIV/0!</v>
      </c>
      <c r="BB19" s="60" t="e">
        <f t="shared" si="8"/>
        <v>#DIV/0!</v>
      </c>
      <c r="BC19" s="2" t="s">
        <v>512</v>
      </c>
    </row>
    <row r="20" spans="1:55" x14ac:dyDescent="0.2">
      <c r="A20" s="51"/>
      <c r="B20" s="6"/>
      <c r="C20" s="60" t="str">
        <f>VLOOKUP(MAX(C14:C19),C$14:$BC$19,(54-C2),FALSE)</f>
        <v>35-45 jaar</v>
      </c>
      <c r="D20" s="60" t="str">
        <f>VLOOKUP(MAX(D14:D19),D$14:$BC$19,(54-D2),FALSE)</f>
        <v>35-45 jaar</v>
      </c>
      <c r="E20" s="60" t="str">
        <f>VLOOKUP(MAX(E14:E19),E$14:$BC$19,(54-E2),FALSE)</f>
        <v>35-45 jaar</v>
      </c>
      <c r="F20" s="60" t="str">
        <f>VLOOKUP(MAX(F14:F19),F$14:$BC$19,(54-F2),FALSE)</f>
        <v>35-45 jaar</v>
      </c>
      <c r="G20" s="60" t="str">
        <f>VLOOKUP(MAX(G14:G19),G$14:$BC$19,(54-G2),FALSE)</f>
        <v>35-45 jaar</v>
      </c>
      <c r="H20" s="60" t="str">
        <f>VLOOKUP(MAX(H14:H19),H$14:$BC$19,(54-H2),FALSE)</f>
        <v>45-55 jaar</v>
      </c>
      <c r="I20" s="60" t="str">
        <f>VLOOKUP(MAX(I14:I19),I$14:$BC$19,(54-I2),FALSE)</f>
        <v>45-55 jaar</v>
      </c>
      <c r="J20" s="60" t="str">
        <f>VLOOKUP(MAX(J14:J19),J$14:$BC$19,(54-J2),FALSE)</f>
        <v>45-55 jaar</v>
      </c>
      <c r="K20" s="60" t="str">
        <f>VLOOKUP(MAX(K14:K19),K$14:$BC$19,(54-K2),FALSE)</f>
        <v>45-55 jaar</v>
      </c>
      <c r="L20" s="60" t="str">
        <f>VLOOKUP(MAX(L14:L19),L$14:$BC$19,(54-L2),FALSE)</f>
        <v>45-55 jaar</v>
      </c>
      <c r="M20" s="60" t="str">
        <f>VLOOKUP(MAX(M14:M19),M$14:$BC$19,(54-M2),FALSE)</f>
        <v>45-55 jaar</v>
      </c>
      <c r="N20" s="60" t="str">
        <f>VLOOKUP(MAX(N14:N19),N$14:$BC$19,(54-N2),FALSE)</f>
        <v>45-55 jaar</v>
      </c>
      <c r="O20" s="60" t="str">
        <f>VLOOKUP(MAX(O14:O19),O$14:$BC$19,(54-O2),FALSE)</f>
        <v>45-55 jaar</v>
      </c>
      <c r="P20" s="60" t="str">
        <f>VLOOKUP(MAX(P14:P19),P$14:$BC$19,(54-P2),FALSE)</f>
        <v>45-55 jaar</v>
      </c>
      <c r="Q20" s="60" t="str">
        <f>VLOOKUP(MAX(Q14:Q19),Q$14:$BC$19,(54-Q2),FALSE)</f>
        <v>45-55 jaar</v>
      </c>
      <c r="R20" s="60" t="str">
        <f>VLOOKUP(MAX(R14:R19),R$14:$BC$19,(54-R2),FALSE)</f>
        <v>45-55 jaar</v>
      </c>
      <c r="S20" s="60" t="str">
        <f>VLOOKUP(MAX(S14:S19),S$14:$BC$19,(54-S2),FALSE)</f>
        <v>45-55 jaar</v>
      </c>
      <c r="T20" s="60" t="str">
        <f>VLOOKUP(MAX(T14:T19),T$14:$BC$19,(54-T2),FALSE)</f>
        <v>45-55 jaar</v>
      </c>
      <c r="U20" s="60" t="str">
        <f>VLOOKUP(MAX(U14:U19),U$14:$BC$19,(54-U2),FALSE)</f>
        <v>45-55 jaar</v>
      </c>
      <c r="V20" s="60" t="str">
        <f>VLOOKUP(MAX(V14:V19),V$14:$BC$19,(54-V2),FALSE)</f>
        <v>45-55 jaar</v>
      </c>
      <c r="W20" s="60" t="str">
        <f>VLOOKUP(MAX(W14:W19),W$14:$BC$19,(54-W2),FALSE)</f>
        <v>45-55 jaar</v>
      </c>
      <c r="X20" s="60" t="str">
        <f>VLOOKUP(MAX(X14:X19),X$14:$BC$19,(54-X2),FALSE)</f>
        <v>45-55 jaar</v>
      </c>
      <c r="Y20" s="60" t="str">
        <f>VLOOKUP(MAX(Y14:Y19),Y$14:$BC$19,(54-Y2),FALSE)</f>
        <v>45-55 jaar</v>
      </c>
      <c r="Z20" s="60" t="str">
        <f>VLOOKUP(MAX(Z14:Z19),Z$14:$BC$19,(54-Z2),FALSE)</f>
        <v>45-55 jaar</v>
      </c>
      <c r="AA20" s="60" t="str">
        <f>VLOOKUP(MAX(AA14:AA19),AA$14:$BC$19,(54-AA2),FALSE)</f>
        <v>45-55 jaar</v>
      </c>
      <c r="AB20" s="60" t="str">
        <f>VLOOKUP(MAX(AB14:AB19),AB$14:$BC$19,(54-AB2),FALSE)</f>
        <v>45-55 jaar</v>
      </c>
      <c r="AC20" s="60" t="str">
        <f>VLOOKUP(MAX(AC14:AC19),AC$14:$BC$19,(54-AC2),FALSE)</f>
        <v>45-55 jaar</v>
      </c>
      <c r="AD20" s="60" t="str">
        <f>VLOOKUP(MAX(AD14:AD19),AD$14:$BC$19,(54-AD2),FALSE)</f>
        <v>45-55 jaar</v>
      </c>
      <c r="AE20" s="60" t="str">
        <f>VLOOKUP(MAX(AE14:AE19),AE$14:$BC$19,(54-AE2),FALSE)</f>
        <v>45-55 jaar</v>
      </c>
      <c r="AF20" s="60" t="str">
        <f>VLOOKUP(MAX(AF14:AF19),AF$14:$BC$19,(54-AF2),FALSE)</f>
        <v>45-55 jaar</v>
      </c>
      <c r="AG20" s="60" t="str">
        <f>VLOOKUP(MAX(AG14:AG19),AG$14:$BC$19,(54-AG2),FALSE)</f>
        <v>45-55 jaar</v>
      </c>
      <c r="AH20" s="60" t="str">
        <f>VLOOKUP(MAX(AH14:AH19),AH$14:$BC$19,(54-AH2),FALSE)</f>
        <v>45-55 jaar</v>
      </c>
      <c r="AI20" s="60" t="str">
        <f>VLOOKUP(MAX(AI14:AI19),AI$14:$BC$19,(54-AI2),FALSE)</f>
        <v>45-55 jaar</v>
      </c>
      <c r="AJ20" s="60" t="str">
        <f>VLOOKUP(MAX(AJ14:AJ19),AJ$14:$BC$19,(54-AJ2),FALSE)</f>
        <v>45-55 jaar</v>
      </c>
      <c r="AK20" s="60" t="str">
        <f>VLOOKUP(MAX(AK14:AK19),AK$14:$BC$19,(54-AK2),FALSE)</f>
        <v>45-55 jaar</v>
      </c>
      <c r="AL20" s="60" t="str">
        <f>VLOOKUP(MAX(AL14:AL19),AL$14:$BC$19,(54-AL2),FALSE)</f>
        <v>45-55 jaar</v>
      </c>
      <c r="AM20" s="60" t="str">
        <f>VLOOKUP(MAX(AM14:AM19),AM$14:$BC$19,(54-AM2),FALSE)</f>
        <v>45-55 jaar</v>
      </c>
      <c r="AN20" s="60" t="str">
        <f>VLOOKUP(MAX(AN14:AN19),AN$14:$BC$19,(54-AN2),FALSE)</f>
        <v>45-55 jaar</v>
      </c>
      <c r="AO20" s="60" t="str">
        <f>VLOOKUP(MAX(AO14:AO19),AO$14:$BC$19,(54-AO2),FALSE)</f>
        <v>45-55 jaar</v>
      </c>
      <c r="AP20" s="60" t="str">
        <f>VLOOKUP(MAX(AP14:AP19),AP$14:$BC$19,(54-AP2),FALSE)</f>
        <v>45-55 jaar</v>
      </c>
      <c r="AQ20" s="60" t="str">
        <f>VLOOKUP(MAX(AQ14:AQ19),AQ$14:$BC$19,(54-AQ2),FALSE)</f>
        <v>45-55 jaar</v>
      </c>
      <c r="AR20" s="60" t="str">
        <f>VLOOKUP(MAX(AR14:AR19),AR$14:$BC$19,(54-AR2),FALSE)</f>
        <v>45-55 jaar</v>
      </c>
      <c r="AS20" s="60" t="str">
        <f>VLOOKUP(MAX(AS14:AS19),AS$14:$BC$19,(54-AS2),FALSE)</f>
        <v>45-55 jaar</v>
      </c>
      <c r="AT20" s="60" t="str">
        <f>VLOOKUP(MAX(AT14:AT19),AT$14:$BC$19,(54-AT2),FALSE)</f>
        <v>45-55 jaar</v>
      </c>
      <c r="AU20" s="60" t="str">
        <f>VLOOKUP(MAX(AU14:AU19),AU$14:$BC$19,(54-AU2),FALSE)</f>
        <v>45-55 jaar</v>
      </c>
      <c r="AV20" s="60" t="str">
        <f>VLOOKUP(MAX(AV14:AV19),AV$14:$BC$19,(54-AV2),FALSE)</f>
        <v>45-55 jaar</v>
      </c>
      <c r="AW20" s="60" t="e">
        <f>VLOOKUP(MAX(AW14:AW19),AW$14:$BC$19,(54-AW2),FALSE)</f>
        <v>#DIV/0!</v>
      </c>
      <c r="AX20" s="60" t="e">
        <f>VLOOKUP(MAX(AX14:AX19),AX$14:$BC$19,(54-AX2),FALSE)</f>
        <v>#DIV/0!</v>
      </c>
      <c r="AY20" s="60" t="e">
        <f>VLOOKUP(MAX(AY14:AY19),AY$14:$BC$19,(54-AY2),FALSE)</f>
        <v>#DIV/0!</v>
      </c>
      <c r="AZ20" s="60" t="e">
        <f>VLOOKUP(MAX(AZ14:AZ19),AZ$14:$BC$19,(54-AZ2),FALSE)</f>
        <v>#DIV/0!</v>
      </c>
      <c r="BA20" s="60" t="e">
        <f>VLOOKUP(MAX(BA14:BA19),BA$14:$BC$19,(54-BA2),FALSE)</f>
        <v>#DIV/0!</v>
      </c>
      <c r="BB20" s="60" t="e">
        <f>VLOOKUP(MAX(BB14:BB19),BB$14:$BC$19,(54-BB2),FALSE)</f>
        <v>#DIV/0!</v>
      </c>
    </row>
    <row r="21" spans="1:55" x14ac:dyDescent="0.2">
      <c r="A21" s="51"/>
      <c r="B21" s="6"/>
      <c r="C21" s="60"/>
      <c r="D21" s="60"/>
      <c r="E21" s="60"/>
      <c r="F21" s="60"/>
      <c r="G21" s="60"/>
      <c r="H21" s="60"/>
      <c r="I21" s="60"/>
      <c r="J21" s="60"/>
      <c r="K21" s="60"/>
      <c r="L21" s="60"/>
      <c r="M21" s="60"/>
      <c r="N21" s="60"/>
      <c r="O21" s="60"/>
      <c r="P21" s="60"/>
      <c r="Q21" s="60"/>
      <c r="R21" s="60"/>
      <c r="S21" s="60"/>
      <c r="T21" s="60"/>
      <c r="U21" s="60"/>
      <c r="V21" s="60"/>
      <c r="W21" s="60"/>
      <c r="X21" s="60"/>
      <c r="Y21" s="60"/>
      <c r="Z21" s="60"/>
      <c r="AA21" s="60"/>
      <c r="AB21" s="60"/>
      <c r="AC21" s="60"/>
      <c r="AD21" s="60"/>
      <c r="AE21" s="60"/>
      <c r="AF21" s="60"/>
      <c r="AG21" s="60"/>
      <c r="AH21" s="60"/>
      <c r="AI21" s="60"/>
      <c r="AJ21" s="60"/>
      <c r="AK21" s="60"/>
      <c r="AL21" s="60"/>
      <c r="AM21" s="60"/>
      <c r="AN21" s="60"/>
      <c r="AO21" s="60"/>
      <c r="AP21" s="60"/>
      <c r="AQ21" s="60"/>
      <c r="AR21" s="60"/>
      <c r="AS21" s="60"/>
      <c r="AT21" s="60"/>
      <c r="AU21" s="60"/>
      <c r="AV21" s="60"/>
      <c r="AW21" s="60"/>
      <c r="AX21" s="60"/>
      <c r="AY21" s="60"/>
      <c r="AZ21" s="60"/>
      <c r="BA21" s="60"/>
      <c r="BB21" s="60"/>
    </row>
    <row r="22" spans="1:55" x14ac:dyDescent="0.2">
      <c r="B22" s="6"/>
      <c r="C22" s="6">
        <v>2007</v>
      </c>
      <c r="D22" s="6"/>
      <c r="E22" s="6"/>
      <c r="F22" s="6"/>
      <c r="G22" s="6">
        <v>2008</v>
      </c>
      <c r="H22" s="6"/>
      <c r="I22" s="6"/>
      <c r="J22" s="6"/>
      <c r="K22" s="6">
        <v>2009</v>
      </c>
      <c r="L22" s="6"/>
      <c r="M22" s="6"/>
      <c r="N22" s="6"/>
      <c r="O22" s="6">
        <v>2010</v>
      </c>
      <c r="P22" s="6"/>
      <c r="Q22" s="6"/>
      <c r="R22" s="6"/>
      <c r="S22" s="6">
        <v>2011</v>
      </c>
      <c r="T22" s="6"/>
      <c r="U22" s="6"/>
      <c r="V22" s="6"/>
      <c r="W22" s="6">
        <v>2012</v>
      </c>
      <c r="X22" s="6"/>
      <c r="Y22" s="6"/>
      <c r="Z22" s="6"/>
      <c r="AA22" s="6">
        <v>2013</v>
      </c>
      <c r="AB22" s="6"/>
      <c r="AC22" s="6"/>
      <c r="AD22" s="6"/>
      <c r="AE22" s="6">
        <v>2014</v>
      </c>
      <c r="AF22" s="6"/>
      <c r="AG22" s="6"/>
      <c r="AH22" s="6"/>
      <c r="AI22" s="6">
        <v>2015</v>
      </c>
      <c r="AJ22" s="6"/>
      <c r="AK22" s="6"/>
      <c r="AL22" s="6"/>
      <c r="AM22" s="6">
        <v>2016</v>
      </c>
      <c r="AN22" s="6"/>
      <c r="AO22" s="6"/>
      <c r="AP22" s="6"/>
      <c r="AQ22" s="6">
        <v>2017</v>
      </c>
      <c r="AR22" s="6"/>
      <c r="AS22" s="6"/>
      <c r="AT22" s="6"/>
      <c r="AU22" s="6">
        <v>2018</v>
      </c>
      <c r="AV22" s="6"/>
      <c r="AW22" s="6"/>
      <c r="AX22" s="6"/>
      <c r="AY22" s="6">
        <v>2019</v>
      </c>
      <c r="AZ22" s="6"/>
      <c r="BA22" s="6"/>
    </row>
    <row r="23" spans="1:55" x14ac:dyDescent="0.2">
      <c r="B23" s="63"/>
      <c r="C23" s="45" t="s">
        <v>395</v>
      </c>
      <c r="D23" s="45" t="s">
        <v>397</v>
      </c>
      <c r="E23" s="45" t="s">
        <v>398</v>
      </c>
      <c r="F23" s="45" t="s">
        <v>402</v>
      </c>
      <c r="G23" s="45" t="s">
        <v>395</v>
      </c>
      <c r="H23" s="45" t="s">
        <v>397</v>
      </c>
      <c r="I23" s="45" t="s">
        <v>398</v>
      </c>
      <c r="J23" s="45" t="s">
        <v>402</v>
      </c>
      <c r="K23" s="45" t="s">
        <v>395</v>
      </c>
      <c r="L23" s="45" t="s">
        <v>397</v>
      </c>
      <c r="M23" s="45" t="s">
        <v>398</v>
      </c>
      <c r="N23" s="45" t="s">
        <v>402</v>
      </c>
      <c r="O23" s="45" t="s">
        <v>395</v>
      </c>
      <c r="P23" s="45" t="s">
        <v>397</v>
      </c>
      <c r="Q23" s="45" t="s">
        <v>398</v>
      </c>
      <c r="R23" s="45" t="s">
        <v>402</v>
      </c>
      <c r="S23" s="45" t="s">
        <v>395</v>
      </c>
      <c r="T23" s="45" t="s">
        <v>397</v>
      </c>
      <c r="U23" s="45" t="s">
        <v>398</v>
      </c>
      <c r="V23" s="45" t="s">
        <v>402</v>
      </c>
      <c r="W23" s="45" t="s">
        <v>395</v>
      </c>
      <c r="X23" s="45" t="s">
        <v>397</v>
      </c>
      <c r="Y23" s="45" t="s">
        <v>398</v>
      </c>
      <c r="Z23" s="45" t="s">
        <v>402</v>
      </c>
      <c r="AA23" s="45" t="s">
        <v>395</v>
      </c>
      <c r="AB23" s="45" t="s">
        <v>397</v>
      </c>
      <c r="AC23" s="45" t="s">
        <v>398</v>
      </c>
      <c r="AD23" s="45" t="s">
        <v>402</v>
      </c>
      <c r="AE23" s="45" t="s">
        <v>395</v>
      </c>
      <c r="AF23" s="45" t="s">
        <v>397</v>
      </c>
      <c r="AG23" s="45" t="s">
        <v>398</v>
      </c>
      <c r="AH23" s="45" t="s">
        <v>402</v>
      </c>
      <c r="AI23" s="45" t="s">
        <v>395</v>
      </c>
      <c r="AJ23" s="45" t="s">
        <v>397</v>
      </c>
      <c r="AK23" s="45" t="s">
        <v>398</v>
      </c>
      <c r="AL23" s="45" t="s">
        <v>402</v>
      </c>
      <c r="AM23" s="45" t="s">
        <v>395</v>
      </c>
      <c r="AN23" s="45" t="s">
        <v>397</v>
      </c>
      <c r="AO23" s="45" t="s">
        <v>398</v>
      </c>
      <c r="AP23" s="45" t="s">
        <v>402</v>
      </c>
      <c r="AQ23" s="45" t="s">
        <v>395</v>
      </c>
      <c r="AR23" s="45" t="s">
        <v>397</v>
      </c>
      <c r="AS23" s="45" t="s">
        <v>398</v>
      </c>
      <c r="AT23" s="45" t="s">
        <v>402</v>
      </c>
      <c r="AU23" s="45" t="s">
        <v>395</v>
      </c>
      <c r="AV23" s="45" t="s">
        <v>397</v>
      </c>
      <c r="AW23" s="45" t="s">
        <v>398</v>
      </c>
      <c r="AX23" s="45" t="s">
        <v>402</v>
      </c>
      <c r="AY23" s="45" t="s">
        <v>395</v>
      </c>
      <c r="AZ23" s="45" t="s">
        <v>397</v>
      </c>
      <c r="BA23" s="45" t="s">
        <v>398</v>
      </c>
      <c r="BB23" s="45" t="s">
        <v>402</v>
      </c>
    </row>
    <row r="24" spans="1:55" x14ac:dyDescent="0.2">
      <c r="B24" s="6" t="s">
        <v>540</v>
      </c>
      <c r="C24">
        <f t="shared" ref="C24:AH24" si="9">C5+C6</f>
        <v>34090</v>
      </c>
      <c r="D24">
        <f t="shared" si="9"/>
        <v>31740</v>
      </c>
      <c r="E24">
        <f t="shared" si="9"/>
        <v>29320</v>
      </c>
      <c r="F24">
        <f t="shared" si="9"/>
        <v>26860</v>
      </c>
      <c r="G24">
        <f t="shared" si="9"/>
        <v>26920</v>
      </c>
      <c r="H24">
        <f t="shared" si="9"/>
        <v>26010</v>
      </c>
      <c r="I24">
        <f t="shared" si="9"/>
        <v>24340</v>
      </c>
      <c r="J24">
        <f t="shared" si="9"/>
        <v>24600</v>
      </c>
      <c r="K24">
        <f t="shared" si="9"/>
        <v>27200</v>
      </c>
      <c r="L24">
        <f t="shared" si="9"/>
        <v>29690</v>
      </c>
      <c r="M24">
        <f t="shared" si="9"/>
        <v>30600</v>
      </c>
      <c r="N24">
        <f t="shared" si="9"/>
        <v>32080</v>
      </c>
      <c r="O24">
        <f t="shared" si="9"/>
        <v>37050</v>
      </c>
      <c r="P24">
        <f t="shared" si="9"/>
        <v>37490</v>
      </c>
      <c r="Q24">
        <f t="shared" si="9"/>
        <v>36490</v>
      </c>
      <c r="R24">
        <f t="shared" si="9"/>
        <v>37790</v>
      </c>
      <c r="S24">
        <f t="shared" si="9"/>
        <v>40000</v>
      </c>
      <c r="T24">
        <f t="shared" si="9"/>
        <v>39030</v>
      </c>
      <c r="U24">
        <f t="shared" si="9"/>
        <v>36170</v>
      </c>
      <c r="V24">
        <f t="shared" si="9"/>
        <v>36680</v>
      </c>
      <c r="W24">
        <f t="shared" si="9"/>
        <v>35350</v>
      </c>
      <c r="X24">
        <f t="shared" si="9"/>
        <v>34850</v>
      </c>
      <c r="Y24">
        <f t="shared" si="9"/>
        <v>33050</v>
      </c>
      <c r="Z24">
        <f t="shared" si="9"/>
        <v>35220</v>
      </c>
      <c r="AA24">
        <f t="shared" si="9"/>
        <v>38570</v>
      </c>
      <c r="AB24">
        <f t="shared" si="9"/>
        <v>39590</v>
      </c>
      <c r="AC24">
        <f t="shared" si="9"/>
        <v>36050</v>
      </c>
      <c r="AD24">
        <f t="shared" si="9"/>
        <v>38240</v>
      </c>
      <c r="AE24">
        <f t="shared" si="9"/>
        <v>40970</v>
      </c>
      <c r="AF24">
        <f t="shared" si="9"/>
        <v>41070</v>
      </c>
      <c r="AG24">
        <f t="shared" si="9"/>
        <v>36720</v>
      </c>
      <c r="AH24">
        <f t="shared" si="9"/>
        <v>38430</v>
      </c>
      <c r="AI24">
        <f t="shared" ref="AI24:BB24" si="10">AI5+AI6</f>
        <v>40820</v>
      </c>
      <c r="AJ24">
        <f t="shared" si="10"/>
        <v>40900</v>
      </c>
      <c r="AK24">
        <f t="shared" si="10"/>
        <v>39030</v>
      </c>
      <c r="AL24">
        <f t="shared" si="10"/>
        <v>42200</v>
      </c>
      <c r="AM24">
        <f t="shared" si="10"/>
        <v>44940</v>
      </c>
      <c r="AN24">
        <f t="shared" si="10"/>
        <v>46100</v>
      </c>
      <c r="AO24">
        <f t="shared" si="10"/>
        <v>45150</v>
      </c>
      <c r="AP24">
        <f t="shared" si="10"/>
        <v>48340</v>
      </c>
      <c r="AQ24">
        <f t="shared" si="10"/>
        <v>50330</v>
      </c>
      <c r="AR24">
        <f t="shared" si="10"/>
        <v>49950</v>
      </c>
      <c r="AS24">
        <f t="shared" si="10"/>
        <v>46450</v>
      </c>
      <c r="AT24">
        <f t="shared" si="10"/>
        <v>46620</v>
      </c>
      <c r="AU24">
        <f t="shared" si="10"/>
        <v>45700</v>
      </c>
      <c r="AV24">
        <f t="shared" si="10"/>
        <v>44390</v>
      </c>
      <c r="AW24">
        <f t="shared" si="10"/>
        <v>0</v>
      </c>
      <c r="AX24">
        <f t="shared" si="10"/>
        <v>0</v>
      </c>
      <c r="AY24">
        <f t="shared" si="10"/>
        <v>0</v>
      </c>
      <c r="AZ24">
        <f t="shared" si="10"/>
        <v>0</v>
      </c>
      <c r="BA24">
        <f t="shared" si="10"/>
        <v>0</v>
      </c>
      <c r="BB24">
        <f t="shared" si="10"/>
        <v>0</v>
      </c>
    </row>
    <row r="25" spans="1:55" x14ac:dyDescent="0.2">
      <c r="B25" s="6" t="s">
        <v>509</v>
      </c>
      <c r="C25">
        <f t="shared" ref="C25:AH25" si="11">C7</f>
        <v>55720</v>
      </c>
      <c r="D25">
        <f t="shared" si="11"/>
        <v>52590</v>
      </c>
      <c r="E25">
        <f t="shared" si="11"/>
        <v>49750</v>
      </c>
      <c r="F25">
        <f t="shared" si="11"/>
        <v>46780</v>
      </c>
      <c r="G25">
        <f t="shared" si="11"/>
        <v>45570</v>
      </c>
      <c r="H25">
        <f t="shared" si="11"/>
        <v>44200</v>
      </c>
      <c r="I25">
        <f t="shared" si="11"/>
        <v>42710</v>
      </c>
      <c r="J25">
        <f t="shared" si="11"/>
        <v>42530</v>
      </c>
      <c r="K25">
        <f t="shared" si="11"/>
        <v>43980</v>
      </c>
      <c r="L25">
        <f t="shared" si="11"/>
        <v>45660</v>
      </c>
      <c r="M25">
        <f t="shared" si="11"/>
        <v>47110</v>
      </c>
      <c r="N25">
        <f t="shared" si="11"/>
        <v>49640</v>
      </c>
      <c r="O25">
        <f t="shared" si="11"/>
        <v>53110</v>
      </c>
      <c r="P25">
        <f t="shared" si="11"/>
        <v>54390</v>
      </c>
      <c r="Q25">
        <f t="shared" si="11"/>
        <v>55000</v>
      </c>
      <c r="R25">
        <f t="shared" si="11"/>
        <v>56800</v>
      </c>
      <c r="S25">
        <f t="shared" si="11"/>
        <v>58990</v>
      </c>
      <c r="T25">
        <f t="shared" si="11"/>
        <v>59030</v>
      </c>
      <c r="U25">
        <f t="shared" si="11"/>
        <v>58950</v>
      </c>
      <c r="V25">
        <f t="shared" si="11"/>
        <v>60260</v>
      </c>
      <c r="W25">
        <f t="shared" si="11"/>
        <v>61440</v>
      </c>
      <c r="X25">
        <f t="shared" si="11"/>
        <v>62120</v>
      </c>
      <c r="Y25">
        <f t="shared" si="11"/>
        <v>63220</v>
      </c>
      <c r="Z25">
        <f t="shared" si="11"/>
        <v>65750</v>
      </c>
      <c r="AA25">
        <f t="shared" si="11"/>
        <v>69820</v>
      </c>
      <c r="AB25">
        <f t="shared" si="11"/>
        <v>71450</v>
      </c>
      <c r="AC25">
        <f t="shared" si="11"/>
        <v>72490</v>
      </c>
      <c r="AD25">
        <f t="shared" si="11"/>
        <v>74800</v>
      </c>
      <c r="AE25">
        <f t="shared" si="11"/>
        <v>77610</v>
      </c>
      <c r="AF25">
        <f t="shared" si="11"/>
        <v>78250</v>
      </c>
      <c r="AG25">
        <f t="shared" si="11"/>
        <v>77790</v>
      </c>
      <c r="AH25">
        <f t="shared" si="11"/>
        <v>79130</v>
      </c>
      <c r="AI25">
        <f t="shared" ref="AI25:BB25" si="12">AI7</f>
        <v>80250</v>
      </c>
      <c r="AJ25">
        <f t="shared" si="12"/>
        <v>79430</v>
      </c>
      <c r="AK25">
        <f t="shared" si="12"/>
        <v>78250</v>
      </c>
      <c r="AL25">
        <f t="shared" si="12"/>
        <v>79600</v>
      </c>
      <c r="AM25">
        <f t="shared" si="12"/>
        <v>80980</v>
      </c>
      <c r="AN25">
        <f t="shared" si="12"/>
        <v>80510</v>
      </c>
      <c r="AO25">
        <f t="shared" si="12"/>
        <v>79590</v>
      </c>
      <c r="AP25">
        <f t="shared" si="12"/>
        <v>80430</v>
      </c>
      <c r="AQ25">
        <f t="shared" si="12"/>
        <v>81190</v>
      </c>
      <c r="AR25">
        <f t="shared" si="12"/>
        <v>79400</v>
      </c>
      <c r="AS25">
        <f t="shared" si="12"/>
        <v>76670</v>
      </c>
      <c r="AT25">
        <f t="shared" si="12"/>
        <v>75470</v>
      </c>
      <c r="AU25">
        <f t="shared" si="12"/>
        <v>74040</v>
      </c>
      <c r="AV25">
        <f t="shared" si="12"/>
        <v>71450</v>
      </c>
      <c r="AW25">
        <f t="shared" si="12"/>
        <v>0</v>
      </c>
      <c r="AX25">
        <f t="shared" si="12"/>
        <v>0</v>
      </c>
      <c r="AY25">
        <f t="shared" si="12"/>
        <v>0</v>
      </c>
      <c r="AZ25">
        <f t="shared" si="12"/>
        <v>0</v>
      </c>
      <c r="BA25">
        <f t="shared" si="12"/>
        <v>0</v>
      </c>
      <c r="BB25">
        <f t="shared" si="12"/>
        <v>0</v>
      </c>
    </row>
    <row r="26" spans="1:55" x14ac:dyDescent="0.2">
      <c r="B26" s="6" t="s">
        <v>545</v>
      </c>
      <c r="C26">
        <f t="shared" ref="C26:AH26" si="13">C8</f>
        <v>96880</v>
      </c>
      <c r="D26">
        <f t="shared" si="13"/>
        <v>94110</v>
      </c>
      <c r="E26">
        <f t="shared" si="13"/>
        <v>90590</v>
      </c>
      <c r="F26">
        <f t="shared" si="13"/>
        <v>86580</v>
      </c>
      <c r="G26">
        <f t="shared" si="13"/>
        <v>84930</v>
      </c>
      <c r="H26">
        <f t="shared" si="13"/>
        <v>83100</v>
      </c>
      <c r="I26">
        <f t="shared" si="13"/>
        <v>80700</v>
      </c>
      <c r="J26">
        <f t="shared" si="13"/>
        <v>79930</v>
      </c>
      <c r="K26">
        <f t="shared" si="13"/>
        <v>80680</v>
      </c>
      <c r="L26">
        <f t="shared" si="13"/>
        <v>81930</v>
      </c>
      <c r="M26">
        <f t="shared" si="13"/>
        <v>82570</v>
      </c>
      <c r="N26">
        <f t="shared" si="13"/>
        <v>84150</v>
      </c>
      <c r="O26">
        <f t="shared" si="13"/>
        <v>86470</v>
      </c>
      <c r="P26">
        <f t="shared" si="13"/>
        <v>87360</v>
      </c>
      <c r="Q26">
        <f t="shared" si="13"/>
        <v>87470</v>
      </c>
      <c r="R26">
        <f t="shared" si="13"/>
        <v>88630</v>
      </c>
      <c r="S26">
        <f t="shared" si="13"/>
        <v>90190</v>
      </c>
      <c r="T26">
        <f t="shared" si="13"/>
        <v>90330</v>
      </c>
      <c r="U26">
        <f t="shared" si="13"/>
        <v>89980</v>
      </c>
      <c r="V26">
        <f t="shared" si="13"/>
        <v>90740</v>
      </c>
      <c r="W26">
        <f t="shared" si="13"/>
        <v>91320</v>
      </c>
      <c r="X26">
        <f t="shared" si="13"/>
        <v>91690</v>
      </c>
      <c r="Y26">
        <f t="shared" si="13"/>
        <v>92010</v>
      </c>
      <c r="Z26">
        <f t="shared" si="13"/>
        <v>93520</v>
      </c>
      <c r="AA26">
        <f t="shared" si="13"/>
        <v>96520</v>
      </c>
      <c r="AB26">
        <f t="shared" si="13"/>
        <v>98170</v>
      </c>
      <c r="AC26">
        <f t="shared" si="13"/>
        <v>99230</v>
      </c>
      <c r="AD26">
        <f t="shared" si="13"/>
        <v>101620</v>
      </c>
      <c r="AE26">
        <f t="shared" si="13"/>
        <v>103860</v>
      </c>
      <c r="AF26">
        <f t="shared" si="13"/>
        <v>104790</v>
      </c>
      <c r="AG26">
        <f t="shared" si="13"/>
        <v>104690</v>
      </c>
      <c r="AH26">
        <f t="shared" si="13"/>
        <v>105730</v>
      </c>
      <c r="AI26">
        <f t="shared" ref="AI26:BB26" si="14">AI8</f>
        <v>106180</v>
      </c>
      <c r="AJ26">
        <f t="shared" si="14"/>
        <v>105810</v>
      </c>
      <c r="AK26">
        <f t="shared" si="14"/>
        <v>105010</v>
      </c>
      <c r="AL26">
        <f t="shared" si="14"/>
        <v>106180</v>
      </c>
      <c r="AM26">
        <f t="shared" si="14"/>
        <v>106880</v>
      </c>
      <c r="AN26">
        <f t="shared" si="14"/>
        <v>106250</v>
      </c>
      <c r="AO26">
        <f t="shared" si="14"/>
        <v>105340</v>
      </c>
      <c r="AP26">
        <f t="shared" si="14"/>
        <v>105580</v>
      </c>
      <c r="AQ26">
        <f t="shared" si="14"/>
        <v>105720</v>
      </c>
      <c r="AR26">
        <f t="shared" si="14"/>
        <v>104240</v>
      </c>
      <c r="AS26">
        <f t="shared" si="14"/>
        <v>102230</v>
      </c>
      <c r="AT26">
        <f t="shared" si="14"/>
        <v>100960</v>
      </c>
      <c r="AU26">
        <f t="shared" si="14"/>
        <v>99720</v>
      </c>
      <c r="AV26">
        <f t="shared" si="14"/>
        <v>97440</v>
      </c>
      <c r="AW26">
        <f t="shared" si="14"/>
        <v>0</v>
      </c>
      <c r="AX26">
        <f t="shared" si="14"/>
        <v>0</v>
      </c>
      <c r="AY26">
        <f t="shared" si="14"/>
        <v>0</v>
      </c>
      <c r="AZ26">
        <f t="shared" si="14"/>
        <v>0</v>
      </c>
      <c r="BA26">
        <f t="shared" si="14"/>
        <v>0</v>
      </c>
      <c r="BB26">
        <f t="shared" si="14"/>
        <v>0</v>
      </c>
    </row>
    <row r="27" spans="1:55" x14ac:dyDescent="0.2">
      <c r="B27" s="6" t="s">
        <v>511</v>
      </c>
      <c r="C27">
        <f t="shared" ref="C27:AH27" si="15">C9</f>
        <v>87810</v>
      </c>
      <c r="D27">
        <f t="shared" si="15"/>
        <v>87380</v>
      </c>
      <c r="E27">
        <f t="shared" si="15"/>
        <v>86370</v>
      </c>
      <c r="F27">
        <f t="shared" si="15"/>
        <v>84520</v>
      </c>
      <c r="G27">
        <f t="shared" si="15"/>
        <v>84240</v>
      </c>
      <c r="H27">
        <f t="shared" si="15"/>
        <v>83620</v>
      </c>
      <c r="I27">
        <f t="shared" si="15"/>
        <v>82540</v>
      </c>
      <c r="J27">
        <f t="shared" si="15"/>
        <v>82300</v>
      </c>
      <c r="K27">
        <f t="shared" si="15"/>
        <v>83720</v>
      </c>
      <c r="L27">
        <f t="shared" si="15"/>
        <v>84940</v>
      </c>
      <c r="M27">
        <f t="shared" si="15"/>
        <v>86080</v>
      </c>
      <c r="N27">
        <f t="shared" si="15"/>
        <v>87790</v>
      </c>
      <c r="O27">
        <f t="shared" si="15"/>
        <v>90140</v>
      </c>
      <c r="P27">
        <f t="shared" si="15"/>
        <v>91540</v>
      </c>
      <c r="Q27">
        <f t="shared" si="15"/>
        <v>92440</v>
      </c>
      <c r="R27">
        <f t="shared" si="15"/>
        <v>93850</v>
      </c>
      <c r="S27">
        <f t="shared" si="15"/>
        <v>95710</v>
      </c>
      <c r="T27">
        <f t="shared" si="15"/>
        <v>96520</v>
      </c>
      <c r="U27">
        <f t="shared" si="15"/>
        <v>97040</v>
      </c>
      <c r="V27">
        <f t="shared" si="15"/>
        <v>98590</v>
      </c>
      <c r="W27">
        <f t="shared" si="15"/>
        <v>99640</v>
      </c>
      <c r="X27">
        <f t="shared" si="15"/>
        <v>100730</v>
      </c>
      <c r="Y27">
        <f t="shared" si="15"/>
        <v>101780</v>
      </c>
      <c r="Z27">
        <f t="shared" si="15"/>
        <v>103460</v>
      </c>
      <c r="AA27">
        <f t="shared" si="15"/>
        <v>106260</v>
      </c>
      <c r="AB27">
        <f t="shared" si="15"/>
        <v>108300</v>
      </c>
      <c r="AC27">
        <f t="shared" si="15"/>
        <v>109670</v>
      </c>
      <c r="AD27">
        <f t="shared" si="15"/>
        <v>111710</v>
      </c>
      <c r="AE27">
        <f t="shared" si="15"/>
        <v>114420</v>
      </c>
      <c r="AF27">
        <f t="shared" si="15"/>
        <v>116350</v>
      </c>
      <c r="AG27">
        <f t="shared" si="15"/>
        <v>117540</v>
      </c>
      <c r="AH27">
        <f t="shared" si="15"/>
        <v>119240</v>
      </c>
      <c r="AI27">
        <f t="shared" ref="AI27:BB27" si="16">AI9</f>
        <v>120910</v>
      </c>
      <c r="AJ27">
        <f t="shared" si="16"/>
        <v>121540</v>
      </c>
      <c r="AK27">
        <f t="shared" si="16"/>
        <v>121580</v>
      </c>
      <c r="AL27">
        <f t="shared" si="16"/>
        <v>123500</v>
      </c>
      <c r="AM27">
        <f t="shared" si="16"/>
        <v>125030</v>
      </c>
      <c r="AN27">
        <f t="shared" si="16"/>
        <v>125230</v>
      </c>
      <c r="AO27">
        <f t="shared" si="16"/>
        <v>124940</v>
      </c>
      <c r="AP27">
        <f t="shared" si="16"/>
        <v>125750</v>
      </c>
      <c r="AQ27">
        <f t="shared" si="16"/>
        <v>126410</v>
      </c>
      <c r="AR27">
        <f t="shared" si="16"/>
        <v>125550</v>
      </c>
      <c r="AS27">
        <f t="shared" si="16"/>
        <v>123870</v>
      </c>
      <c r="AT27">
        <f t="shared" si="16"/>
        <v>123120</v>
      </c>
      <c r="AU27">
        <f t="shared" si="16"/>
        <v>122280</v>
      </c>
      <c r="AV27">
        <f t="shared" si="16"/>
        <v>120360</v>
      </c>
      <c r="AW27">
        <f t="shared" si="16"/>
        <v>0</v>
      </c>
      <c r="AX27">
        <f t="shared" si="16"/>
        <v>0</v>
      </c>
      <c r="AY27">
        <f t="shared" si="16"/>
        <v>0</v>
      </c>
      <c r="AZ27">
        <f t="shared" si="16"/>
        <v>0</v>
      </c>
      <c r="BA27">
        <f t="shared" si="16"/>
        <v>0</v>
      </c>
      <c r="BB27">
        <f t="shared" si="16"/>
        <v>0</v>
      </c>
    </row>
    <row r="28" spans="1:55" x14ac:dyDescent="0.2">
      <c r="B28" s="4" t="s">
        <v>1093</v>
      </c>
      <c r="C28">
        <f t="shared" ref="C28:AH28" si="17">C10</f>
        <v>76420</v>
      </c>
      <c r="D28">
        <f t="shared" si="17"/>
        <v>76270</v>
      </c>
      <c r="E28">
        <f t="shared" si="17"/>
        <v>76010</v>
      </c>
      <c r="F28">
        <f t="shared" si="17"/>
        <v>75490</v>
      </c>
      <c r="G28">
        <f t="shared" si="17"/>
        <v>75430</v>
      </c>
      <c r="H28">
        <f t="shared" si="17"/>
        <v>75290</v>
      </c>
      <c r="I28">
        <f t="shared" si="17"/>
        <v>75060</v>
      </c>
      <c r="J28">
        <f t="shared" si="17"/>
        <v>74840</v>
      </c>
      <c r="K28">
        <f t="shared" si="17"/>
        <v>75170</v>
      </c>
      <c r="L28">
        <f t="shared" si="17"/>
        <v>75600</v>
      </c>
      <c r="M28">
        <f t="shared" si="17"/>
        <v>76000</v>
      </c>
      <c r="N28">
        <f t="shared" si="17"/>
        <v>76740</v>
      </c>
      <c r="O28">
        <f t="shared" si="17"/>
        <v>77590</v>
      </c>
      <c r="P28">
        <f t="shared" si="17"/>
        <v>78170</v>
      </c>
      <c r="Q28">
        <f t="shared" si="17"/>
        <v>78750</v>
      </c>
      <c r="R28">
        <f t="shared" si="17"/>
        <v>79610</v>
      </c>
      <c r="S28">
        <f t="shared" si="17"/>
        <v>80510</v>
      </c>
      <c r="T28">
        <f t="shared" si="17"/>
        <v>80410</v>
      </c>
      <c r="U28">
        <f t="shared" si="17"/>
        <v>80770</v>
      </c>
      <c r="V28">
        <f t="shared" si="17"/>
        <v>81090</v>
      </c>
      <c r="W28">
        <f t="shared" si="17"/>
        <v>81220</v>
      </c>
      <c r="X28">
        <f t="shared" si="17"/>
        <v>81510</v>
      </c>
      <c r="Y28">
        <f t="shared" si="17"/>
        <v>81820</v>
      </c>
      <c r="Z28">
        <f t="shared" si="17"/>
        <v>82710</v>
      </c>
      <c r="AA28">
        <f t="shared" si="17"/>
        <v>84240</v>
      </c>
      <c r="AB28">
        <f t="shared" si="17"/>
        <v>84750</v>
      </c>
      <c r="AC28">
        <f t="shared" si="17"/>
        <v>85550</v>
      </c>
      <c r="AD28">
        <f t="shared" si="17"/>
        <v>86750</v>
      </c>
      <c r="AE28">
        <f t="shared" si="17"/>
        <v>88500</v>
      </c>
      <c r="AF28">
        <f t="shared" si="17"/>
        <v>89420</v>
      </c>
      <c r="AG28">
        <f t="shared" si="17"/>
        <v>90100</v>
      </c>
      <c r="AH28">
        <f t="shared" si="17"/>
        <v>91210</v>
      </c>
      <c r="AI28">
        <f t="shared" ref="AI28:BB28" si="18">AI10</f>
        <v>93830</v>
      </c>
      <c r="AJ28">
        <f t="shared" si="18"/>
        <v>94750</v>
      </c>
      <c r="AK28">
        <f t="shared" si="18"/>
        <v>96200</v>
      </c>
      <c r="AL28">
        <f t="shared" si="18"/>
        <v>97260</v>
      </c>
      <c r="AM28">
        <f t="shared" si="18"/>
        <v>100640</v>
      </c>
      <c r="AN28">
        <f t="shared" si="18"/>
        <v>101950</v>
      </c>
      <c r="AO28">
        <f t="shared" si="18"/>
        <v>103200</v>
      </c>
      <c r="AP28">
        <f t="shared" si="18"/>
        <v>104450</v>
      </c>
      <c r="AQ28">
        <f t="shared" si="18"/>
        <v>107930</v>
      </c>
      <c r="AR28">
        <f t="shared" si="18"/>
        <v>108780</v>
      </c>
      <c r="AS28">
        <f t="shared" si="18"/>
        <v>110110</v>
      </c>
      <c r="AT28">
        <f t="shared" si="18"/>
        <v>110650</v>
      </c>
      <c r="AU28">
        <f t="shared" si="18"/>
        <v>113670</v>
      </c>
      <c r="AV28">
        <f t="shared" si="18"/>
        <v>114020</v>
      </c>
      <c r="AW28">
        <f t="shared" si="18"/>
        <v>0</v>
      </c>
      <c r="AX28">
        <f t="shared" si="18"/>
        <v>0</v>
      </c>
      <c r="AY28">
        <f t="shared" si="18"/>
        <v>0</v>
      </c>
      <c r="AZ28">
        <f t="shared" si="18"/>
        <v>0</v>
      </c>
      <c r="BA28">
        <f t="shared" si="18"/>
        <v>0</v>
      </c>
      <c r="BB28">
        <f t="shared" si="18"/>
        <v>0</v>
      </c>
    </row>
    <row r="29" spans="1:55" x14ac:dyDescent="0.2">
      <c r="B29" s="4" t="s">
        <v>537</v>
      </c>
      <c r="C29">
        <f t="shared" ref="C29:AH29" si="19">C4</f>
        <v>350920</v>
      </c>
      <c r="D29">
        <f t="shared" si="19"/>
        <v>342080</v>
      </c>
      <c r="E29">
        <f t="shared" si="19"/>
        <v>332040</v>
      </c>
      <c r="F29">
        <f t="shared" si="19"/>
        <v>320220</v>
      </c>
      <c r="G29">
        <f t="shared" si="19"/>
        <v>317090</v>
      </c>
      <c r="H29">
        <f t="shared" si="19"/>
        <v>312230</v>
      </c>
      <c r="I29">
        <f t="shared" si="19"/>
        <v>305350</v>
      </c>
      <c r="J29">
        <f t="shared" si="19"/>
        <v>304200</v>
      </c>
      <c r="K29">
        <f t="shared" si="19"/>
        <v>310760</v>
      </c>
      <c r="L29">
        <f t="shared" si="19"/>
        <v>317820</v>
      </c>
      <c r="M29">
        <f t="shared" si="19"/>
        <v>322350</v>
      </c>
      <c r="N29">
        <f t="shared" si="19"/>
        <v>330390</v>
      </c>
      <c r="O29">
        <f t="shared" si="19"/>
        <v>344370</v>
      </c>
      <c r="P29">
        <f t="shared" si="19"/>
        <v>348950</v>
      </c>
      <c r="Q29">
        <f t="shared" si="19"/>
        <v>350130</v>
      </c>
      <c r="R29">
        <f t="shared" si="19"/>
        <v>356680</v>
      </c>
      <c r="S29">
        <f t="shared" si="19"/>
        <v>365390</v>
      </c>
      <c r="T29">
        <f t="shared" si="19"/>
        <v>365320</v>
      </c>
      <c r="U29">
        <f t="shared" si="19"/>
        <v>362920</v>
      </c>
      <c r="V29">
        <f t="shared" si="19"/>
        <v>367360</v>
      </c>
      <c r="W29">
        <f t="shared" si="19"/>
        <v>368960</v>
      </c>
      <c r="X29">
        <f t="shared" si="19"/>
        <v>370890</v>
      </c>
      <c r="Y29">
        <f t="shared" si="19"/>
        <v>371880</v>
      </c>
      <c r="Z29">
        <f t="shared" si="19"/>
        <v>380660</v>
      </c>
      <c r="AA29">
        <f t="shared" si="19"/>
        <v>395410</v>
      </c>
      <c r="AB29">
        <f t="shared" si="19"/>
        <v>402250</v>
      </c>
      <c r="AC29">
        <f t="shared" si="19"/>
        <v>402990</v>
      </c>
      <c r="AD29">
        <f t="shared" si="19"/>
        <v>413110</v>
      </c>
      <c r="AE29">
        <f t="shared" si="19"/>
        <v>425360</v>
      </c>
      <c r="AF29">
        <f t="shared" si="19"/>
        <v>429880</v>
      </c>
      <c r="AG29">
        <f t="shared" si="19"/>
        <v>426850</v>
      </c>
      <c r="AH29">
        <f t="shared" si="19"/>
        <v>433740</v>
      </c>
      <c r="AI29">
        <f t="shared" ref="AI29:BB29" si="20">AI4</f>
        <v>441980</v>
      </c>
      <c r="AJ29">
        <f t="shared" si="20"/>
        <v>442430</v>
      </c>
      <c r="AK29">
        <f t="shared" si="20"/>
        <v>440060</v>
      </c>
      <c r="AL29">
        <f t="shared" si="20"/>
        <v>448730</v>
      </c>
      <c r="AM29">
        <f t="shared" si="20"/>
        <v>458470</v>
      </c>
      <c r="AN29">
        <f t="shared" si="20"/>
        <v>460030</v>
      </c>
      <c r="AO29">
        <f t="shared" si="20"/>
        <v>458220</v>
      </c>
      <c r="AP29">
        <f t="shared" si="20"/>
        <v>464550</v>
      </c>
      <c r="AQ29">
        <f t="shared" si="20"/>
        <v>471590</v>
      </c>
      <c r="AR29">
        <f t="shared" si="20"/>
        <v>467920</v>
      </c>
      <c r="AS29">
        <f t="shared" si="20"/>
        <v>459340</v>
      </c>
      <c r="AT29">
        <f t="shared" si="20"/>
        <v>456830</v>
      </c>
      <c r="AU29">
        <f t="shared" si="20"/>
        <v>455420</v>
      </c>
      <c r="AV29">
        <f t="shared" si="20"/>
        <v>447650</v>
      </c>
      <c r="AW29">
        <f t="shared" si="20"/>
        <v>0</v>
      </c>
      <c r="AX29">
        <f t="shared" si="20"/>
        <v>0</v>
      </c>
      <c r="AY29">
        <f t="shared" si="20"/>
        <v>0</v>
      </c>
      <c r="AZ29">
        <f t="shared" si="20"/>
        <v>0</v>
      </c>
      <c r="BA29">
        <f t="shared" si="20"/>
        <v>0</v>
      </c>
      <c r="BB29">
        <f t="shared" si="20"/>
        <v>0</v>
      </c>
    </row>
    <row r="30" spans="1:55" x14ac:dyDescent="0.2">
      <c r="B30" s="4"/>
    </row>
    <row r="31" spans="1:55" x14ac:dyDescent="0.2">
      <c r="B31" s="4"/>
      <c r="AR31" s="60"/>
    </row>
    <row r="32" spans="1:55" x14ac:dyDescent="0.2">
      <c r="B32" s="6"/>
      <c r="D32" s="9" t="s">
        <v>595</v>
      </c>
    </row>
    <row r="33" spans="2:42" x14ac:dyDescent="0.2">
      <c r="B33" s="6"/>
      <c r="C33" t="str">
        <f>$F$1</f>
        <v>juni 2018</v>
      </c>
      <c r="D33" s="1"/>
      <c r="F33" t="str">
        <f>CONCATENATE("Aandeel bijstandsontvangers naar leeftijd, ",F1)</f>
        <v>Aandeel bijstandsontvangers naar leeftijd, juni 2018</v>
      </c>
      <c r="M33" t="str">
        <f>CONCATENATE("Aandeel bijstandsontvangers naar leeftijdscategorie, maart 2007-",F1)</f>
        <v>Aandeel bijstandsontvangers naar leeftijdscategorie, maart 2007-juni 2018</v>
      </c>
    </row>
    <row r="34" spans="2:42" x14ac:dyDescent="0.2">
      <c r="B34" s="2" t="s">
        <v>507</v>
      </c>
      <c r="C34" s="60">
        <f>HLOOKUP($F$1,$C$3:$BB$29,12,FALSE)</f>
        <v>6.9228191667597458E-2</v>
      </c>
      <c r="D34" s="60"/>
      <c r="E34" s="2"/>
      <c r="AP34" s="2"/>
    </row>
    <row r="35" spans="2:42" x14ac:dyDescent="0.2">
      <c r="B35" s="2" t="s">
        <v>508</v>
      </c>
      <c r="C35" s="60">
        <f>HLOOKUP($F$1,$C$3:$BB$29,13,FALSE)</f>
        <v>2.9934100301574892E-2</v>
      </c>
      <c r="D35" s="60"/>
      <c r="E35" s="2"/>
      <c r="F35" s="60"/>
      <c r="H35" s="60"/>
      <c r="I35" s="2"/>
      <c r="AP35" s="2"/>
    </row>
    <row r="36" spans="2:42" x14ac:dyDescent="0.2">
      <c r="B36" s="2" t="s">
        <v>509</v>
      </c>
      <c r="C36" s="60">
        <f>HLOOKUP($F$1,$C$3:$BB$29,14,FALSE)</f>
        <v>0.15961130347369598</v>
      </c>
      <c r="D36" s="60"/>
      <c r="E36" s="2"/>
      <c r="F36" s="60"/>
      <c r="I36" s="2"/>
      <c r="AP36" s="2"/>
    </row>
    <row r="37" spans="2:42" x14ac:dyDescent="0.2">
      <c r="B37" s="2" t="s">
        <v>510</v>
      </c>
      <c r="C37" s="60">
        <f>HLOOKUP($F$1,$C$3:$BB$29,15,FALSE)</f>
        <v>0.21767005473025802</v>
      </c>
      <c r="D37" s="60"/>
      <c r="E37" s="2"/>
      <c r="F37" s="60"/>
      <c r="I37" s="2"/>
      <c r="AP37" s="2"/>
    </row>
    <row r="38" spans="2:42" x14ac:dyDescent="0.2">
      <c r="B38" s="2" t="s">
        <v>511</v>
      </c>
      <c r="C38" s="60">
        <f>HLOOKUP($F$1,$C$3:$BB$29,16,FALSE)</f>
        <v>0.26887076957444433</v>
      </c>
      <c r="D38" s="60"/>
      <c r="E38" s="2"/>
      <c r="F38" s="60"/>
      <c r="I38" s="2"/>
      <c r="AP38" s="2"/>
    </row>
    <row r="39" spans="2:42" x14ac:dyDescent="0.2">
      <c r="B39" s="4" t="s">
        <v>1093</v>
      </c>
      <c r="C39" s="60">
        <f>HLOOKUP($F$1,$C$3:$BB$29,17,FALSE)</f>
        <v>0.25470791913325141</v>
      </c>
      <c r="D39" s="60"/>
      <c r="E39" s="4"/>
      <c r="F39" s="60"/>
      <c r="I39" s="71"/>
      <c r="AP39" s="2"/>
    </row>
    <row r="40" spans="2:42" x14ac:dyDescent="0.2">
      <c r="B40" s="4"/>
      <c r="C40" s="60"/>
      <c r="D40" s="4"/>
      <c r="E40" s="71"/>
      <c r="F40" s="60"/>
      <c r="I40" s="71"/>
      <c r="AP40" s="2"/>
    </row>
    <row r="41" spans="2:42" x14ac:dyDescent="0.2">
      <c r="B41" s="6"/>
      <c r="D41" s="1"/>
      <c r="E41" s="71"/>
      <c r="F41" s="60"/>
      <c r="I41" s="71"/>
    </row>
    <row r="42" spans="2:42" x14ac:dyDescent="0.2">
      <c r="B42" s="2"/>
      <c r="C42" s="68"/>
      <c r="D42" s="68"/>
      <c r="E42" s="138"/>
      <c r="F42" s="60"/>
      <c r="G42" s="2"/>
      <c r="I42" s="71"/>
    </row>
    <row r="43" spans="2:42" x14ac:dyDescent="0.2">
      <c r="B43" s="2"/>
      <c r="C43" s="68"/>
      <c r="D43" s="68"/>
      <c r="E43" s="138"/>
      <c r="F43" s="60"/>
      <c r="G43" s="2"/>
      <c r="I43" s="71"/>
    </row>
    <row r="44" spans="2:42" x14ac:dyDescent="0.2">
      <c r="B44" s="6"/>
      <c r="C44" s="68"/>
      <c r="D44" s="68"/>
      <c r="E44" s="138"/>
      <c r="F44" s="60"/>
      <c r="G44" s="2"/>
      <c r="I44" s="71"/>
    </row>
    <row r="45" spans="2:42" x14ac:dyDescent="0.2">
      <c r="B45" s="6"/>
      <c r="C45" s="68"/>
      <c r="D45" s="68"/>
      <c r="E45" s="138"/>
      <c r="F45" s="60"/>
      <c r="G45" s="2"/>
      <c r="I45" s="71"/>
    </row>
    <row r="46" spans="2:42" x14ac:dyDescent="0.2">
      <c r="B46" s="6"/>
      <c r="C46" s="68"/>
      <c r="D46" s="68"/>
      <c r="E46" s="138"/>
      <c r="F46" s="60"/>
      <c r="G46" s="2"/>
    </row>
    <row r="47" spans="2:42" x14ac:dyDescent="0.2">
      <c r="B47" s="4"/>
      <c r="C47" s="68"/>
      <c r="D47" s="68"/>
      <c r="E47" s="138"/>
      <c r="F47" s="60"/>
      <c r="G47" s="4"/>
    </row>
    <row r="48" spans="2:42" x14ac:dyDescent="0.2">
      <c r="B48" s="6"/>
      <c r="E48" s="139"/>
      <c r="F48" s="139"/>
    </row>
    <row r="49" spans="2:6" x14ac:dyDescent="0.2">
      <c r="B49" s="6"/>
      <c r="E49" s="138"/>
      <c r="F49" s="60"/>
    </row>
    <row r="50" spans="2:6" x14ac:dyDescent="0.2">
      <c r="B50" s="6"/>
    </row>
    <row r="51" spans="2:6" x14ac:dyDescent="0.2">
      <c r="B51" s="6"/>
    </row>
    <row r="52" spans="2:6" x14ac:dyDescent="0.2">
      <c r="B52" s="6"/>
    </row>
    <row r="53" spans="2:6" x14ac:dyDescent="0.2">
      <c r="B53" s="6"/>
    </row>
    <row r="54" spans="2:6" x14ac:dyDescent="0.2">
      <c r="B54" s="6"/>
    </row>
    <row r="55" spans="2:6" x14ac:dyDescent="0.2">
      <c r="B55" s="6"/>
    </row>
    <row r="56" spans="2:6" x14ac:dyDescent="0.2">
      <c r="B56" s="6"/>
    </row>
    <row r="57" spans="2:6" x14ac:dyDescent="0.2">
      <c r="B57" s="6"/>
    </row>
    <row r="58" spans="2:6" x14ac:dyDescent="0.2">
      <c r="B58" s="6"/>
    </row>
    <row r="59" spans="2:6" x14ac:dyDescent="0.2">
      <c r="B59" s="6"/>
    </row>
    <row r="60" spans="2:6" x14ac:dyDescent="0.2">
      <c r="B60" s="6"/>
    </row>
    <row r="61" spans="2:6" x14ac:dyDescent="0.2">
      <c r="B61" s="6"/>
    </row>
    <row r="62" spans="2:6" x14ac:dyDescent="0.2">
      <c r="B62" s="6"/>
    </row>
    <row r="63" spans="2:6" x14ac:dyDescent="0.2">
      <c r="B63" s="6"/>
    </row>
    <row r="64" spans="2:6" x14ac:dyDescent="0.2">
      <c r="B64" s="6"/>
    </row>
    <row r="65" spans="2:2" x14ac:dyDescent="0.2">
      <c r="B65" s="6"/>
    </row>
    <row r="66" spans="2:2" x14ac:dyDescent="0.2">
      <c r="B66" s="6"/>
    </row>
    <row r="67" spans="2:2" x14ac:dyDescent="0.2">
      <c r="B67" s="6"/>
    </row>
    <row r="68" spans="2:2" x14ac:dyDescent="0.2">
      <c r="B68" s="6"/>
    </row>
    <row r="69" spans="2:2" x14ac:dyDescent="0.2">
      <c r="B69" s="6"/>
    </row>
    <row r="70" spans="2:2" x14ac:dyDescent="0.2">
      <c r="B70" s="6"/>
    </row>
    <row r="71" spans="2:2" x14ac:dyDescent="0.2">
      <c r="B71" s="6"/>
    </row>
    <row r="72" spans="2:2" x14ac:dyDescent="0.2">
      <c r="B72" s="6"/>
    </row>
    <row r="73" spans="2:2" x14ac:dyDescent="0.2">
      <c r="B73" s="6"/>
    </row>
    <row r="74" spans="2:2" x14ac:dyDescent="0.2">
      <c r="B74" s="6"/>
    </row>
    <row r="75" spans="2:2" x14ac:dyDescent="0.2">
      <c r="B75" s="6"/>
    </row>
    <row r="76" spans="2:2" x14ac:dyDescent="0.2">
      <c r="B76" s="6"/>
    </row>
    <row r="77" spans="2:2" x14ac:dyDescent="0.2">
      <c r="B77" s="6"/>
    </row>
    <row r="78" spans="2:2" x14ac:dyDescent="0.2">
      <c r="B78" s="6"/>
    </row>
    <row r="79" spans="2:2" x14ac:dyDescent="0.2">
      <c r="B79" s="6"/>
    </row>
    <row r="80" spans="2:2" x14ac:dyDescent="0.2">
      <c r="B80" s="6"/>
    </row>
    <row r="81" spans="2:2" x14ac:dyDescent="0.2">
      <c r="B81" s="6"/>
    </row>
    <row r="82" spans="2:2" x14ac:dyDescent="0.2">
      <c r="B82" s="6"/>
    </row>
    <row r="83" spans="2:2" x14ac:dyDescent="0.2">
      <c r="B83" s="6"/>
    </row>
    <row r="84" spans="2:2" x14ac:dyDescent="0.2">
      <c r="B84" s="6"/>
    </row>
    <row r="85" spans="2:2" x14ac:dyDescent="0.2">
      <c r="B85" s="6"/>
    </row>
    <row r="86" spans="2:2" x14ac:dyDescent="0.2">
      <c r="B86" s="6"/>
    </row>
    <row r="87" spans="2:2" x14ac:dyDescent="0.2">
      <c r="B87" s="6"/>
    </row>
    <row r="88" spans="2:2" x14ac:dyDescent="0.2">
      <c r="B88" s="6"/>
    </row>
    <row r="89" spans="2:2" x14ac:dyDescent="0.2">
      <c r="B89" s="6"/>
    </row>
    <row r="90" spans="2:2" x14ac:dyDescent="0.2">
      <c r="B90" s="6"/>
    </row>
    <row r="91" spans="2:2" x14ac:dyDescent="0.2">
      <c r="B91" s="6"/>
    </row>
    <row r="92" spans="2:2" x14ac:dyDescent="0.2">
      <c r="B92" s="6"/>
    </row>
    <row r="93" spans="2:2" x14ac:dyDescent="0.2">
      <c r="B93" s="6"/>
    </row>
    <row r="94" spans="2:2" x14ac:dyDescent="0.2">
      <c r="B94" s="6"/>
    </row>
    <row r="95" spans="2:2" x14ac:dyDescent="0.2">
      <c r="B95" s="6"/>
    </row>
    <row r="96" spans="2:2" x14ac:dyDescent="0.2">
      <c r="B96" s="6"/>
    </row>
    <row r="97" spans="2:2" x14ac:dyDescent="0.2">
      <c r="B97" s="6"/>
    </row>
    <row r="98" spans="2:2" x14ac:dyDescent="0.2">
      <c r="B98" s="6"/>
    </row>
    <row r="99" spans="2:2" x14ac:dyDescent="0.2">
      <c r="B99" s="6"/>
    </row>
    <row r="100" spans="2:2" x14ac:dyDescent="0.2">
      <c r="B100" s="6"/>
    </row>
    <row r="101" spans="2:2" x14ac:dyDescent="0.2">
      <c r="B101" s="6"/>
    </row>
    <row r="102" spans="2:2" x14ac:dyDescent="0.2">
      <c r="B102" s="6"/>
    </row>
    <row r="103" spans="2:2" x14ac:dyDescent="0.2">
      <c r="B103" s="6"/>
    </row>
    <row r="104" spans="2:2" x14ac:dyDescent="0.2">
      <c r="B104" s="6"/>
    </row>
    <row r="105" spans="2:2" x14ac:dyDescent="0.2">
      <c r="B105" s="6"/>
    </row>
    <row r="106" spans="2:2" x14ac:dyDescent="0.2">
      <c r="B106" s="6"/>
    </row>
    <row r="107" spans="2:2" x14ac:dyDescent="0.2">
      <c r="B107" s="6"/>
    </row>
    <row r="108" spans="2:2" x14ac:dyDescent="0.2">
      <c r="B108" s="6"/>
    </row>
    <row r="109" spans="2:2" x14ac:dyDescent="0.2">
      <c r="B109" s="6"/>
    </row>
    <row r="110" spans="2:2" x14ac:dyDescent="0.2">
      <c r="B110" s="6"/>
    </row>
    <row r="111" spans="2:2" x14ac:dyDescent="0.2">
      <c r="B111" s="6"/>
    </row>
    <row r="112" spans="2:2" x14ac:dyDescent="0.2">
      <c r="B112" s="6"/>
    </row>
    <row r="113" spans="2:2" x14ac:dyDescent="0.2">
      <c r="B113" s="6"/>
    </row>
    <row r="114" spans="2:2" x14ac:dyDescent="0.2">
      <c r="B114" s="6"/>
    </row>
    <row r="115" spans="2:2" x14ac:dyDescent="0.2">
      <c r="B115" s="6"/>
    </row>
    <row r="116" spans="2:2" x14ac:dyDescent="0.2">
      <c r="B116" s="6"/>
    </row>
    <row r="117" spans="2:2" x14ac:dyDescent="0.2">
      <c r="B117" s="6"/>
    </row>
    <row r="118" spans="2:2" x14ac:dyDescent="0.2">
      <c r="B118" s="6"/>
    </row>
    <row r="119" spans="2:2" x14ac:dyDescent="0.2">
      <c r="B119" s="6"/>
    </row>
    <row r="120" spans="2:2" x14ac:dyDescent="0.2">
      <c r="B120" s="6"/>
    </row>
    <row r="121" spans="2:2" x14ac:dyDescent="0.2">
      <c r="B121" s="6"/>
    </row>
    <row r="122" spans="2:2" x14ac:dyDescent="0.2">
      <c r="B122" s="6"/>
    </row>
    <row r="123" spans="2:2" x14ac:dyDescent="0.2">
      <c r="B123" s="6"/>
    </row>
    <row r="124" spans="2:2" x14ac:dyDescent="0.2">
      <c r="B124" s="6"/>
    </row>
    <row r="125" spans="2:2" x14ac:dyDescent="0.2">
      <c r="B125" s="6"/>
    </row>
    <row r="126" spans="2:2" x14ac:dyDescent="0.2">
      <c r="B126" s="6"/>
    </row>
    <row r="127" spans="2:2" x14ac:dyDescent="0.2">
      <c r="B127" s="6"/>
    </row>
    <row r="128" spans="2:2" x14ac:dyDescent="0.2">
      <c r="B128" s="6"/>
    </row>
    <row r="129" spans="2:2" x14ac:dyDescent="0.2">
      <c r="B129" s="6"/>
    </row>
    <row r="130" spans="2:2" x14ac:dyDescent="0.2">
      <c r="B130" s="6"/>
    </row>
    <row r="131" spans="2:2" x14ac:dyDescent="0.2">
      <c r="B131" s="6"/>
    </row>
    <row r="132" spans="2:2" x14ac:dyDescent="0.2">
      <c r="B132" s="6"/>
    </row>
    <row r="133" spans="2:2" x14ac:dyDescent="0.2">
      <c r="B133" s="6"/>
    </row>
    <row r="134" spans="2:2" x14ac:dyDescent="0.2">
      <c r="B134" s="6"/>
    </row>
    <row r="135" spans="2:2" x14ac:dyDescent="0.2">
      <c r="B135" s="6"/>
    </row>
    <row r="136" spans="2:2" x14ac:dyDescent="0.2">
      <c r="B136" s="6"/>
    </row>
    <row r="137" spans="2:2" x14ac:dyDescent="0.2">
      <c r="B137" s="6"/>
    </row>
    <row r="138" spans="2:2" x14ac:dyDescent="0.2">
      <c r="B138" s="6"/>
    </row>
    <row r="139" spans="2:2" x14ac:dyDescent="0.2">
      <c r="B139" s="6"/>
    </row>
    <row r="140" spans="2:2" x14ac:dyDescent="0.2">
      <c r="B140" s="6"/>
    </row>
    <row r="141" spans="2:2" x14ac:dyDescent="0.2">
      <c r="B141" s="6"/>
    </row>
    <row r="142" spans="2:2" x14ac:dyDescent="0.2">
      <c r="B142" s="6"/>
    </row>
    <row r="143" spans="2:2" x14ac:dyDescent="0.2">
      <c r="B143" s="6"/>
    </row>
    <row r="144" spans="2:2" x14ac:dyDescent="0.2">
      <c r="B144" s="6"/>
    </row>
    <row r="145" spans="2:2" x14ac:dyDescent="0.2">
      <c r="B145" s="6"/>
    </row>
    <row r="146" spans="2:2" x14ac:dyDescent="0.2">
      <c r="B146" s="6"/>
    </row>
    <row r="147" spans="2:2" x14ac:dyDescent="0.2">
      <c r="B147" s="6"/>
    </row>
    <row r="148" spans="2:2" x14ac:dyDescent="0.2">
      <c r="B148" s="6"/>
    </row>
    <row r="149" spans="2:2" x14ac:dyDescent="0.2">
      <c r="B149" s="6"/>
    </row>
    <row r="150" spans="2:2" x14ac:dyDescent="0.2">
      <c r="B150" s="6"/>
    </row>
    <row r="151" spans="2:2" x14ac:dyDescent="0.2">
      <c r="B151" s="6"/>
    </row>
    <row r="152" spans="2:2" x14ac:dyDescent="0.2">
      <c r="B152" s="6"/>
    </row>
    <row r="153" spans="2:2" x14ac:dyDescent="0.2">
      <c r="B153" s="6"/>
    </row>
    <row r="154" spans="2:2" x14ac:dyDescent="0.2">
      <c r="B154" s="6"/>
    </row>
    <row r="155" spans="2:2" x14ac:dyDescent="0.2">
      <c r="B155" s="6"/>
    </row>
    <row r="156" spans="2:2" x14ac:dyDescent="0.2">
      <c r="B156" s="6"/>
    </row>
    <row r="157" spans="2:2" x14ac:dyDescent="0.2">
      <c r="B157" s="6"/>
    </row>
    <row r="158" spans="2:2" x14ac:dyDescent="0.2">
      <c r="B158" s="6"/>
    </row>
    <row r="159" spans="2:2" x14ac:dyDescent="0.2">
      <c r="B159" s="6"/>
    </row>
    <row r="160" spans="2:2" x14ac:dyDescent="0.2">
      <c r="B160" s="6"/>
    </row>
    <row r="161" spans="2:2" x14ac:dyDescent="0.2">
      <c r="B161" s="6"/>
    </row>
    <row r="162" spans="2:2" x14ac:dyDescent="0.2">
      <c r="B162" s="6"/>
    </row>
    <row r="163" spans="2:2" x14ac:dyDescent="0.2">
      <c r="B163" s="6"/>
    </row>
    <row r="164" spans="2:2" x14ac:dyDescent="0.2">
      <c r="B164" s="6"/>
    </row>
    <row r="165" spans="2:2" x14ac:dyDescent="0.2">
      <c r="B165" s="6"/>
    </row>
    <row r="166" spans="2:2" x14ac:dyDescent="0.2">
      <c r="B166" s="6"/>
    </row>
    <row r="167" spans="2:2" x14ac:dyDescent="0.2">
      <c r="B167" s="6"/>
    </row>
    <row r="168" spans="2:2" x14ac:dyDescent="0.2">
      <c r="B168" s="6"/>
    </row>
    <row r="169" spans="2:2" x14ac:dyDescent="0.2">
      <c r="B169" s="6"/>
    </row>
    <row r="170" spans="2:2" x14ac:dyDescent="0.2">
      <c r="B170" s="6"/>
    </row>
    <row r="171" spans="2:2" x14ac:dyDescent="0.2">
      <c r="B171" s="6"/>
    </row>
    <row r="172" spans="2:2" x14ac:dyDescent="0.2">
      <c r="B172" s="6"/>
    </row>
    <row r="173" spans="2:2" x14ac:dyDescent="0.2">
      <c r="B173" s="6"/>
    </row>
    <row r="174" spans="2:2" x14ac:dyDescent="0.2">
      <c r="B174" s="6"/>
    </row>
    <row r="175" spans="2:2" x14ac:dyDescent="0.2">
      <c r="B175" s="6"/>
    </row>
    <row r="176" spans="2:2" x14ac:dyDescent="0.2">
      <c r="B176" s="6"/>
    </row>
    <row r="177" spans="2:2" x14ac:dyDescent="0.2">
      <c r="B177" s="6"/>
    </row>
    <row r="178" spans="2:2" x14ac:dyDescent="0.2">
      <c r="B178" s="6"/>
    </row>
    <row r="179" spans="2:2" x14ac:dyDescent="0.2">
      <c r="B179" s="6"/>
    </row>
    <row r="180" spans="2:2" x14ac:dyDescent="0.2">
      <c r="B180" s="6"/>
    </row>
    <row r="181" spans="2:2" x14ac:dyDescent="0.2">
      <c r="B181" s="6"/>
    </row>
    <row r="182" spans="2:2" x14ac:dyDescent="0.2">
      <c r="B182" s="6"/>
    </row>
    <row r="183" spans="2:2" x14ac:dyDescent="0.2">
      <c r="B183" s="6"/>
    </row>
    <row r="184" spans="2:2" x14ac:dyDescent="0.2">
      <c r="B184" s="6"/>
    </row>
    <row r="185" spans="2:2" x14ac:dyDescent="0.2">
      <c r="B185" s="6"/>
    </row>
    <row r="186" spans="2:2" x14ac:dyDescent="0.2">
      <c r="B186" s="6"/>
    </row>
    <row r="187" spans="2:2" x14ac:dyDescent="0.2">
      <c r="B187" s="6"/>
    </row>
    <row r="188" spans="2:2" x14ac:dyDescent="0.2">
      <c r="B188" s="6"/>
    </row>
    <row r="189" spans="2:2" x14ac:dyDescent="0.2">
      <c r="B189" s="6"/>
    </row>
    <row r="190" spans="2:2" x14ac:dyDescent="0.2">
      <c r="B190" s="6"/>
    </row>
    <row r="191" spans="2:2" x14ac:dyDescent="0.2">
      <c r="B191" s="6"/>
    </row>
    <row r="192" spans="2:2" x14ac:dyDescent="0.2">
      <c r="B192" s="6"/>
    </row>
    <row r="193" spans="2:2" x14ac:dyDescent="0.2">
      <c r="B193" s="6"/>
    </row>
    <row r="194" spans="2:2" x14ac:dyDescent="0.2">
      <c r="B194" s="6"/>
    </row>
    <row r="195" spans="2:2" x14ac:dyDescent="0.2">
      <c r="B195" s="6"/>
    </row>
    <row r="196" spans="2:2" x14ac:dyDescent="0.2">
      <c r="B196" s="6"/>
    </row>
    <row r="197" spans="2:2" x14ac:dyDescent="0.2">
      <c r="B197" s="6"/>
    </row>
    <row r="198" spans="2:2" x14ac:dyDescent="0.2">
      <c r="B198" s="6"/>
    </row>
    <row r="199" spans="2:2" x14ac:dyDescent="0.2">
      <c r="B199" s="6"/>
    </row>
    <row r="200" spans="2:2" x14ac:dyDescent="0.2">
      <c r="B200" s="6"/>
    </row>
    <row r="201" spans="2:2" x14ac:dyDescent="0.2">
      <c r="B201" s="6"/>
    </row>
    <row r="202" spans="2:2" x14ac:dyDescent="0.2">
      <c r="B202" s="6"/>
    </row>
    <row r="203" spans="2:2" x14ac:dyDescent="0.2">
      <c r="B203" s="6"/>
    </row>
    <row r="204" spans="2:2" x14ac:dyDescent="0.2">
      <c r="B204" s="6"/>
    </row>
    <row r="205" spans="2:2" x14ac:dyDescent="0.2">
      <c r="B205" s="6"/>
    </row>
    <row r="206" spans="2:2" x14ac:dyDescent="0.2">
      <c r="B206" s="6"/>
    </row>
    <row r="207" spans="2:2" x14ac:dyDescent="0.2">
      <c r="B207" s="6"/>
    </row>
    <row r="208" spans="2:2" x14ac:dyDescent="0.2">
      <c r="B208" s="6"/>
    </row>
    <row r="209" spans="2:2" x14ac:dyDescent="0.2">
      <c r="B209" s="6"/>
    </row>
    <row r="210" spans="2:2" x14ac:dyDescent="0.2">
      <c r="B210" s="6"/>
    </row>
    <row r="211" spans="2:2" x14ac:dyDescent="0.2">
      <c r="B211" s="6"/>
    </row>
    <row r="212" spans="2:2" x14ac:dyDescent="0.2">
      <c r="B212" s="6"/>
    </row>
    <row r="213" spans="2:2" x14ac:dyDescent="0.2">
      <c r="B213" s="6"/>
    </row>
    <row r="214" spans="2:2" x14ac:dyDescent="0.2">
      <c r="B214" s="6"/>
    </row>
    <row r="215" spans="2:2" x14ac:dyDescent="0.2">
      <c r="B215" s="6"/>
    </row>
    <row r="216" spans="2:2" x14ac:dyDescent="0.2">
      <c r="B216" s="6"/>
    </row>
    <row r="217" spans="2:2" x14ac:dyDescent="0.2">
      <c r="B217" s="6"/>
    </row>
    <row r="218" spans="2:2" x14ac:dyDescent="0.2">
      <c r="B218" s="6"/>
    </row>
    <row r="219" spans="2:2" x14ac:dyDescent="0.2">
      <c r="B219" s="6"/>
    </row>
    <row r="220" spans="2:2" x14ac:dyDescent="0.2">
      <c r="B220" s="6"/>
    </row>
    <row r="221" spans="2:2" x14ac:dyDescent="0.2">
      <c r="B221" s="6"/>
    </row>
    <row r="222" spans="2:2" x14ac:dyDescent="0.2">
      <c r="B222" s="6"/>
    </row>
    <row r="223" spans="2:2" x14ac:dyDescent="0.2">
      <c r="B223" s="6"/>
    </row>
    <row r="224" spans="2:2" x14ac:dyDescent="0.2">
      <c r="B224" s="6"/>
    </row>
    <row r="225" spans="2:2" x14ac:dyDescent="0.2">
      <c r="B225" s="6"/>
    </row>
    <row r="226" spans="2:2" x14ac:dyDescent="0.2">
      <c r="B226" s="6"/>
    </row>
    <row r="227" spans="2:2" x14ac:dyDescent="0.2">
      <c r="B227" s="6"/>
    </row>
    <row r="228" spans="2:2" x14ac:dyDescent="0.2">
      <c r="B228" s="6"/>
    </row>
    <row r="229" spans="2:2" x14ac:dyDescent="0.2">
      <c r="B229" s="6"/>
    </row>
    <row r="230" spans="2:2" x14ac:dyDescent="0.2">
      <c r="B230" s="6"/>
    </row>
    <row r="231" spans="2:2" x14ac:dyDescent="0.2">
      <c r="B231" s="6"/>
    </row>
    <row r="232" spans="2:2" x14ac:dyDescent="0.2">
      <c r="B232" s="6"/>
    </row>
    <row r="233" spans="2:2" x14ac:dyDescent="0.2">
      <c r="B233" s="6"/>
    </row>
    <row r="234" spans="2:2" x14ac:dyDescent="0.2">
      <c r="B234" s="6"/>
    </row>
    <row r="235" spans="2:2" x14ac:dyDescent="0.2">
      <c r="B235" s="6"/>
    </row>
    <row r="236" spans="2:2" x14ac:dyDescent="0.2">
      <c r="B236" s="6"/>
    </row>
    <row r="237" spans="2:2" x14ac:dyDescent="0.2">
      <c r="B237" s="6"/>
    </row>
    <row r="238" spans="2:2" x14ac:dyDescent="0.2">
      <c r="B238" s="6"/>
    </row>
    <row r="239" spans="2:2" x14ac:dyDescent="0.2">
      <c r="B239" s="6"/>
    </row>
    <row r="240" spans="2:2" x14ac:dyDescent="0.2">
      <c r="B240" s="6"/>
    </row>
    <row r="241" spans="2:2" x14ac:dyDescent="0.2">
      <c r="B241" s="6"/>
    </row>
    <row r="242" spans="2:2" x14ac:dyDescent="0.2">
      <c r="B242" s="6"/>
    </row>
    <row r="243" spans="2:2" x14ac:dyDescent="0.2">
      <c r="B243" s="6"/>
    </row>
    <row r="244" spans="2:2" x14ac:dyDescent="0.2">
      <c r="B244" s="6"/>
    </row>
    <row r="245" spans="2:2" x14ac:dyDescent="0.2">
      <c r="B245" s="6"/>
    </row>
    <row r="246" spans="2:2" x14ac:dyDescent="0.2">
      <c r="B246" s="6"/>
    </row>
    <row r="247" spans="2:2" x14ac:dyDescent="0.2">
      <c r="B247" s="6"/>
    </row>
    <row r="248" spans="2:2" x14ac:dyDescent="0.2">
      <c r="B248" s="6"/>
    </row>
    <row r="249" spans="2:2" x14ac:dyDescent="0.2">
      <c r="B249" s="6"/>
    </row>
    <row r="250" spans="2:2" x14ac:dyDescent="0.2">
      <c r="B250" s="6"/>
    </row>
    <row r="251" spans="2:2" x14ac:dyDescent="0.2">
      <c r="B251" s="6"/>
    </row>
    <row r="252" spans="2:2" x14ac:dyDescent="0.2">
      <c r="B252" s="6"/>
    </row>
    <row r="253" spans="2:2" x14ac:dyDescent="0.2">
      <c r="B253" s="6"/>
    </row>
    <row r="254" spans="2:2" x14ac:dyDescent="0.2">
      <c r="B254" s="6"/>
    </row>
    <row r="255" spans="2:2" x14ac:dyDescent="0.2">
      <c r="B255" s="6"/>
    </row>
    <row r="256" spans="2:2" x14ac:dyDescent="0.2">
      <c r="B256" s="6"/>
    </row>
    <row r="257" spans="2:2" x14ac:dyDescent="0.2">
      <c r="B257" s="6"/>
    </row>
    <row r="258" spans="2:2" x14ac:dyDescent="0.2">
      <c r="B258" s="6"/>
    </row>
    <row r="259" spans="2:2" x14ac:dyDescent="0.2">
      <c r="B259" s="6"/>
    </row>
    <row r="260" spans="2:2" x14ac:dyDescent="0.2">
      <c r="B260" s="6"/>
    </row>
    <row r="261" spans="2:2" x14ac:dyDescent="0.2">
      <c r="B261" s="6"/>
    </row>
    <row r="262" spans="2:2" x14ac:dyDescent="0.2">
      <c r="B262" s="6"/>
    </row>
    <row r="263" spans="2:2" x14ac:dyDescent="0.2">
      <c r="B263" s="6"/>
    </row>
    <row r="264" spans="2:2" x14ac:dyDescent="0.2">
      <c r="B264" s="6"/>
    </row>
    <row r="265" spans="2:2" x14ac:dyDescent="0.2">
      <c r="B265" s="6"/>
    </row>
    <row r="266" spans="2:2" x14ac:dyDescent="0.2">
      <c r="B266" s="6"/>
    </row>
    <row r="267" spans="2:2" x14ac:dyDescent="0.2">
      <c r="B267" s="6"/>
    </row>
    <row r="268" spans="2:2" x14ac:dyDescent="0.2">
      <c r="B268" s="6"/>
    </row>
    <row r="269" spans="2:2" x14ac:dyDescent="0.2">
      <c r="B269" s="6"/>
    </row>
    <row r="270" spans="2:2" x14ac:dyDescent="0.2">
      <c r="B270" s="6"/>
    </row>
    <row r="271" spans="2:2" x14ac:dyDescent="0.2">
      <c r="B271" s="6"/>
    </row>
    <row r="272" spans="2:2" x14ac:dyDescent="0.2">
      <c r="B272" s="6"/>
    </row>
    <row r="273" spans="2:2" x14ac:dyDescent="0.2">
      <c r="B273" s="6"/>
    </row>
    <row r="274" spans="2:2" x14ac:dyDescent="0.2">
      <c r="B274" s="6"/>
    </row>
    <row r="275" spans="2:2" x14ac:dyDescent="0.2">
      <c r="B275" s="6"/>
    </row>
    <row r="276" spans="2:2" x14ac:dyDescent="0.2">
      <c r="B276" s="6"/>
    </row>
    <row r="277" spans="2:2" x14ac:dyDescent="0.2">
      <c r="B277" s="6"/>
    </row>
    <row r="278" spans="2:2" x14ac:dyDescent="0.2">
      <c r="B278" s="6"/>
    </row>
    <row r="279" spans="2:2" x14ac:dyDescent="0.2">
      <c r="B279" s="6"/>
    </row>
    <row r="280" spans="2:2" x14ac:dyDescent="0.2">
      <c r="B280" s="6"/>
    </row>
    <row r="281" spans="2:2" x14ac:dyDescent="0.2">
      <c r="B281" s="6"/>
    </row>
    <row r="282" spans="2:2" x14ac:dyDescent="0.2">
      <c r="B282" s="6"/>
    </row>
    <row r="283" spans="2:2" x14ac:dyDescent="0.2">
      <c r="B283" s="6"/>
    </row>
    <row r="284" spans="2:2" x14ac:dyDescent="0.2">
      <c r="B284" s="6"/>
    </row>
    <row r="285" spans="2:2" x14ac:dyDescent="0.2">
      <c r="B285" s="6"/>
    </row>
    <row r="286" spans="2:2" x14ac:dyDescent="0.2">
      <c r="B286" s="6"/>
    </row>
    <row r="287" spans="2:2" x14ac:dyDescent="0.2">
      <c r="B287" s="6"/>
    </row>
    <row r="288" spans="2:2" x14ac:dyDescent="0.2">
      <c r="B288" s="6"/>
    </row>
    <row r="289" spans="2:2" x14ac:dyDescent="0.2">
      <c r="B289" s="6"/>
    </row>
    <row r="290" spans="2:2" x14ac:dyDescent="0.2">
      <c r="B290" s="6"/>
    </row>
    <row r="291" spans="2:2" x14ac:dyDescent="0.2">
      <c r="B291" s="6"/>
    </row>
    <row r="292" spans="2:2" x14ac:dyDescent="0.2">
      <c r="B292" s="6"/>
    </row>
    <row r="293" spans="2:2" x14ac:dyDescent="0.2">
      <c r="B293" s="6"/>
    </row>
    <row r="294" spans="2:2" x14ac:dyDescent="0.2">
      <c r="B294" s="6"/>
    </row>
    <row r="295" spans="2:2" x14ac:dyDescent="0.2">
      <c r="B295" s="6"/>
    </row>
    <row r="296" spans="2:2" x14ac:dyDescent="0.2">
      <c r="B296" s="6"/>
    </row>
    <row r="297" spans="2:2" x14ac:dyDescent="0.2">
      <c r="B297" s="6"/>
    </row>
    <row r="298" spans="2:2" x14ac:dyDescent="0.2">
      <c r="B298" s="6"/>
    </row>
    <row r="299" spans="2:2" x14ac:dyDescent="0.2">
      <c r="B299" s="6"/>
    </row>
    <row r="300" spans="2:2" x14ac:dyDescent="0.2">
      <c r="B300" s="6"/>
    </row>
    <row r="301" spans="2:2" x14ac:dyDescent="0.2">
      <c r="B301" s="6"/>
    </row>
    <row r="302" spans="2:2" x14ac:dyDescent="0.2">
      <c r="B302" s="6"/>
    </row>
    <row r="303" spans="2:2" x14ac:dyDescent="0.2">
      <c r="B303" s="6"/>
    </row>
    <row r="304" spans="2:2" x14ac:dyDescent="0.2">
      <c r="B304" s="6"/>
    </row>
    <row r="305" spans="2:2" x14ac:dyDescent="0.2">
      <c r="B305" s="6"/>
    </row>
    <row r="306" spans="2:2" x14ac:dyDescent="0.2">
      <c r="B306" s="6"/>
    </row>
    <row r="307" spans="2:2" x14ac:dyDescent="0.2">
      <c r="B307" s="6"/>
    </row>
    <row r="308" spans="2:2" x14ac:dyDescent="0.2">
      <c r="B308" s="6"/>
    </row>
    <row r="309" spans="2:2" x14ac:dyDescent="0.2">
      <c r="B309" s="6"/>
    </row>
    <row r="310" spans="2:2" x14ac:dyDescent="0.2">
      <c r="B310" s="6"/>
    </row>
    <row r="311" spans="2:2" x14ac:dyDescent="0.2">
      <c r="B311" s="6"/>
    </row>
    <row r="312" spans="2:2" x14ac:dyDescent="0.2">
      <c r="B312" s="6"/>
    </row>
    <row r="313" spans="2:2" x14ac:dyDescent="0.2">
      <c r="B313" s="6"/>
    </row>
    <row r="314" spans="2:2" x14ac:dyDescent="0.2">
      <c r="B314" s="6"/>
    </row>
    <row r="315" spans="2:2" x14ac:dyDescent="0.2">
      <c r="B315" s="6"/>
    </row>
    <row r="316" spans="2:2" x14ac:dyDescent="0.2">
      <c r="B316" s="6"/>
    </row>
    <row r="317" spans="2:2" x14ac:dyDescent="0.2">
      <c r="B317" s="6"/>
    </row>
    <row r="318" spans="2:2" x14ac:dyDescent="0.2">
      <c r="B318" s="6"/>
    </row>
    <row r="319" spans="2:2" x14ac:dyDescent="0.2">
      <c r="B319" s="6"/>
    </row>
    <row r="320" spans="2:2" x14ac:dyDescent="0.2">
      <c r="B320" s="6"/>
    </row>
    <row r="321" spans="2:2" x14ac:dyDescent="0.2">
      <c r="B321" s="6"/>
    </row>
    <row r="322" spans="2:2" x14ac:dyDescent="0.2">
      <c r="B322" s="6"/>
    </row>
    <row r="323" spans="2:2" x14ac:dyDescent="0.2">
      <c r="B323" s="6"/>
    </row>
    <row r="324" spans="2:2" x14ac:dyDescent="0.2">
      <c r="B324" s="6"/>
    </row>
    <row r="325" spans="2:2" x14ac:dyDescent="0.2">
      <c r="B325" s="6"/>
    </row>
    <row r="326" spans="2:2" x14ac:dyDescent="0.2">
      <c r="B326" s="6"/>
    </row>
    <row r="327" spans="2:2" x14ac:dyDescent="0.2">
      <c r="B327" s="6"/>
    </row>
    <row r="328" spans="2:2" x14ac:dyDescent="0.2">
      <c r="B328" s="6"/>
    </row>
    <row r="329" spans="2:2" x14ac:dyDescent="0.2">
      <c r="B329" s="6"/>
    </row>
    <row r="330" spans="2:2" x14ac:dyDescent="0.2">
      <c r="B330" s="6"/>
    </row>
    <row r="331" spans="2:2" x14ac:dyDescent="0.2">
      <c r="B331" s="6"/>
    </row>
    <row r="332" spans="2:2" x14ac:dyDescent="0.2">
      <c r="B332" s="6"/>
    </row>
    <row r="333" spans="2:2" x14ac:dyDescent="0.2">
      <c r="B333" s="6"/>
    </row>
    <row r="334" spans="2:2" x14ac:dyDescent="0.2">
      <c r="B334" s="6"/>
    </row>
    <row r="335" spans="2:2" x14ac:dyDescent="0.2">
      <c r="B335" s="6"/>
    </row>
    <row r="336" spans="2:2" x14ac:dyDescent="0.2">
      <c r="B336" s="6"/>
    </row>
    <row r="337" spans="2:2" x14ac:dyDescent="0.2">
      <c r="B337" s="6"/>
    </row>
    <row r="338" spans="2:2" x14ac:dyDescent="0.2">
      <c r="B338" s="6"/>
    </row>
    <row r="339" spans="2:2" x14ac:dyDescent="0.2">
      <c r="B339" s="6"/>
    </row>
    <row r="340" spans="2:2" x14ac:dyDescent="0.2">
      <c r="B340" s="6"/>
    </row>
    <row r="341" spans="2:2" x14ac:dyDescent="0.2">
      <c r="B341" s="6"/>
    </row>
    <row r="342" spans="2:2" x14ac:dyDescent="0.2">
      <c r="B342" s="6"/>
    </row>
    <row r="343" spans="2:2" x14ac:dyDescent="0.2">
      <c r="B343" s="6"/>
    </row>
    <row r="344" spans="2:2" x14ac:dyDescent="0.2">
      <c r="B344" s="6"/>
    </row>
    <row r="345" spans="2:2" x14ac:dyDescent="0.2">
      <c r="B345" s="6"/>
    </row>
    <row r="346" spans="2:2" x14ac:dyDescent="0.2">
      <c r="B346" s="6"/>
    </row>
    <row r="347" spans="2:2" x14ac:dyDescent="0.2">
      <c r="B347" s="6"/>
    </row>
    <row r="348" spans="2:2" x14ac:dyDescent="0.2">
      <c r="B348" s="6"/>
    </row>
    <row r="349" spans="2:2" x14ac:dyDescent="0.2">
      <c r="B349" s="6"/>
    </row>
    <row r="350" spans="2:2" x14ac:dyDescent="0.2">
      <c r="B350" s="6"/>
    </row>
    <row r="351" spans="2:2" x14ac:dyDescent="0.2">
      <c r="B351" s="6"/>
    </row>
    <row r="352" spans="2:2" x14ac:dyDescent="0.2">
      <c r="B352" s="6"/>
    </row>
    <row r="353" spans="2:2" x14ac:dyDescent="0.2">
      <c r="B353" s="6"/>
    </row>
    <row r="354" spans="2:2" x14ac:dyDescent="0.2">
      <c r="B354" s="6"/>
    </row>
    <row r="355" spans="2:2" x14ac:dyDescent="0.2">
      <c r="B355" s="6"/>
    </row>
    <row r="356" spans="2:2" x14ac:dyDescent="0.2">
      <c r="B356" s="6"/>
    </row>
    <row r="357" spans="2:2" x14ac:dyDescent="0.2">
      <c r="B357" s="6"/>
    </row>
    <row r="358" spans="2:2" x14ac:dyDescent="0.2">
      <c r="B358" s="6"/>
    </row>
    <row r="359" spans="2:2" x14ac:dyDescent="0.2">
      <c r="B359" s="6"/>
    </row>
    <row r="360" spans="2:2" x14ac:dyDescent="0.2">
      <c r="B360" s="6"/>
    </row>
    <row r="361" spans="2:2" x14ac:dyDescent="0.2">
      <c r="B361" s="6"/>
    </row>
    <row r="362" spans="2:2" x14ac:dyDescent="0.2">
      <c r="B362" s="6"/>
    </row>
    <row r="363" spans="2:2" x14ac:dyDescent="0.2">
      <c r="B363" s="6"/>
    </row>
    <row r="364" spans="2:2" x14ac:dyDescent="0.2">
      <c r="B364" s="6"/>
    </row>
    <row r="365" spans="2:2" x14ac:dyDescent="0.2">
      <c r="B365" s="6"/>
    </row>
    <row r="366" spans="2:2" x14ac:dyDescent="0.2">
      <c r="B366" s="6"/>
    </row>
    <row r="367" spans="2:2" x14ac:dyDescent="0.2">
      <c r="B367" s="6"/>
    </row>
    <row r="368" spans="2:2" x14ac:dyDescent="0.2">
      <c r="B368" s="6"/>
    </row>
    <row r="369" spans="2:2" x14ac:dyDescent="0.2">
      <c r="B369" s="6"/>
    </row>
    <row r="370" spans="2:2" x14ac:dyDescent="0.2">
      <c r="B370" s="6"/>
    </row>
    <row r="371" spans="2:2" x14ac:dyDescent="0.2">
      <c r="B371" s="6"/>
    </row>
    <row r="372" spans="2:2" x14ac:dyDescent="0.2">
      <c r="B372" s="6"/>
    </row>
    <row r="373" spans="2:2" x14ac:dyDescent="0.2">
      <c r="B373" s="6"/>
    </row>
    <row r="374" spans="2:2" x14ac:dyDescent="0.2">
      <c r="B374" s="6"/>
    </row>
    <row r="375" spans="2:2" x14ac:dyDescent="0.2">
      <c r="B375" s="6"/>
    </row>
    <row r="376" spans="2:2" x14ac:dyDescent="0.2">
      <c r="B376" s="6"/>
    </row>
    <row r="377" spans="2:2" x14ac:dyDescent="0.2">
      <c r="B377" s="6"/>
    </row>
    <row r="378" spans="2:2" x14ac:dyDescent="0.2">
      <c r="B378" s="6"/>
    </row>
  </sheetData>
  <hyperlinks>
    <hyperlink ref="I1" r:id="rId1"/>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9"/>
  <dimension ref="A1:R374"/>
  <sheetViews>
    <sheetView workbookViewId="0">
      <selection activeCell="H58" sqref="H58"/>
    </sheetView>
  </sheetViews>
  <sheetFormatPr defaultColWidth="9.140625" defaultRowHeight="12.75" x14ac:dyDescent="0.2"/>
  <cols>
    <col min="1" max="4" width="9.140625" style="1"/>
    <col min="5" max="5" width="9.140625" style="1" customWidth="1"/>
    <col min="6" max="7" width="2.7109375" style="1" customWidth="1"/>
    <col min="8" max="10" width="9.140625" style="1" customWidth="1"/>
    <col min="11" max="12" width="1" style="1" customWidth="1"/>
    <col min="13" max="13" width="7.28515625" style="1" customWidth="1"/>
    <col min="14" max="14" width="1.28515625" style="1" customWidth="1"/>
    <col min="15" max="19" width="9.140625" style="1"/>
    <col min="20" max="20" width="2.7109375" style="1" customWidth="1"/>
    <col min="21" max="26" width="9.140625" style="1"/>
    <col min="27" max="27" width="2.7109375" style="1" customWidth="1"/>
    <col min="28" max="28" width="9.140625" style="1"/>
    <col min="29" max="29" width="2.7109375" style="1" customWidth="1"/>
    <col min="30" max="35" width="9.140625" style="1"/>
    <col min="36" max="36" width="2.7109375" style="1" customWidth="1"/>
    <col min="37" max="37" width="9.140625" style="1"/>
    <col min="38" max="38" width="2.7109375" style="1" customWidth="1"/>
    <col min="39" max="44" width="9.140625" style="1"/>
    <col min="45" max="45" width="2.7109375" style="1" customWidth="1"/>
    <col min="46" max="16384" width="9.140625" style="1"/>
  </cols>
  <sheetData>
    <row r="1" spans="1:18" x14ac:dyDescent="0.2">
      <c r="A1" s="18"/>
      <c r="B1" s="18"/>
      <c r="C1" s="18"/>
      <c r="D1" s="18"/>
    </row>
    <row r="2" spans="1:18" x14ac:dyDescent="0.2">
      <c r="A2" s="18"/>
      <c r="B2" s="18"/>
      <c r="C2" s="18"/>
      <c r="D2" s="18"/>
    </row>
    <row r="3" spans="1:18" x14ac:dyDescent="0.2">
      <c r="A3" s="18"/>
      <c r="B3" s="18"/>
      <c r="C3" s="18"/>
      <c r="D3" s="18"/>
      <c r="H3" s="1">
        <v>1</v>
      </c>
    </row>
    <row r="4" spans="1:18" x14ac:dyDescent="0.2">
      <c r="A4" s="18"/>
      <c r="B4" s="18"/>
      <c r="C4" s="18"/>
      <c r="D4" s="18"/>
      <c r="E4" s="18"/>
      <c r="F4" s="18"/>
      <c r="G4" s="18"/>
      <c r="H4" s="18">
        <v>1</v>
      </c>
      <c r="I4" s="18"/>
      <c r="J4" s="18"/>
      <c r="K4" s="18"/>
      <c r="L4" s="18"/>
      <c r="M4" s="18"/>
      <c r="N4" s="18"/>
      <c r="O4" s="18"/>
      <c r="P4" s="18"/>
      <c r="Q4" s="18"/>
      <c r="R4" s="18"/>
    </row>
    <row r="5" spans="1:18" x14ac:dyDescent="0.2">
      <c r="A5" s="18"/>
      <c r="B5" s="18"/>
      <c r="C5" s="18"/>
      <c r="D5" s="18"/>
      <c r="E5" s="18"/>
      <c r="F5" s="18"/>
      <c r="G5" s="18"/>
      <c r="H5" s="18"/>
      <c r="I5" s="18"/>
      <c r="J5" s="18"/>
      <c r="K5" s="18"/>
      <c r="L5" s="18"/>
      <c r="M5" s="18"/>
      <c r="N5" s="18"/>
      <c r="O5" s="18"/>
      <c r="P5" s="18"/>
      <c r="Q5" s="18"/>
      <c r="R5" s="18"/>
    </row>
    <row r="6" spans="1:18" x14ac:dyDescent="0.2">
      <c r="A6" s="18"/>
      <c r="B6" s="18"/>
      <c r="C6" s="18"/>
      <c r="D6" s="18"/>
      <c r="E6" s="18"/>
      <c r="F6" s="18"/>
      <c r="G6" s="18"/>
      <c r="H6" s="18"/>
      <c r="I6" s="18"/>
      <c r="J6" s="18"/>
      <c r="K6" s="18"/>
      <c r="L6" s="18"/>
      <c r="M6" s="18"/>
      <c r="N6" s="18"/>
      <c r="O6" s="18"/>
      <c r="P6" s="18"/>
      <c r="Q6" s="18"/>
      <c r="R6" s="18"/>
    </row>
    <row r="7" spans="1:18" x14ac:dyDescent="0.2">
      <c r="E7" s="18"/>
      <c r="F7" s="18"/>
      <c r="G7" s="18"/>
      <c r="H7" s="18"/>
      <c r="I7" s="18"/>
      <c r="J7" s="18"/>
      <c r="K7" s="18"/>
      <c r="L7" s="18"/>
      <c r="M7" s="18"/>
      <c r="N7" s="18"/>
      <c r="O7" s="18"/>
      <c r="P7" s="18"/>
      <c r="Q7" s="18"/>
      <c r="R7" s="18"/>
    </row>
    <row r="8" spans="1:18" x14ac:dyDescent="0.2">
      <c r="E8" s="18"/>
      <c r="F8" s="18"/>
      <c r="G8" s="18"/>
      <c r="H8" s="18"/>
      <c r="I8" s="18"/>
      <c r="J8" s="18"/>
      <c r="K8" s="18"/>
      <c r="L8" s="18"/>
      <c r="M8" s="18"/>
      <c r="N8" s="18"/>
      <c r="O8" s="18"/>
      <c r="P8" s="18"/>
      <c r="Q8" s="18"/>
      <c r="R8" s="18"/>
    </row>
    <row r="9" spans="1:18" x14ac:dyDescent="0.2">
      <c r="E9" s="18"/>
      <c r="F9" s="18"/>
      <c r="G9" s="18"/>
      <c r="H9" s="18"/>
      <c r="I9" s="18"/>
      <c r="J9" s="18"/>
      <c r="K9" s="11"/>
      <c r="L9" s="11"/>
      <c r="M9" s="11"/>
      <c r="N9" s="11"/>
      <c r="O9" s="11"/>
      <c r="P9" s="11"/>
      <c r="Q9" s="11"/>
      <c r="R9" s="11"/>
    </row>
    <row r="10" spans="1:18" x14ac:dyDescent="0.2">
      <c r="E10" s="18"/>
      <c r="F10" s="18"/>
      <c r="G10" s="18"/>
      <c r="H10" s="18"/>
      <c r="I10" s="18"/>
      <c r="J10" s="18"/>
      <c r="K10" s="10"/>
      <c r="L10" s="10"/>
      <c r="M10" s="10"/>
      <c r="N10" s="10"/>
      <c r="O10" s="10"/>
      <c r="P10" s="10"/>
      <c r="Q10" s="10"/>
      <c r="R10" s="10"/>
    </row>
    <row r="11" spans="1:18" x14ac:dyDescent="0.2">
      <c r="E11" s="18"/>
      <c r="F11" s="18"/>
      <c r="G11" s="18"/>
      <c r="H11" s="18"/>
      <c r="I11" s="18"/>
      <c r="J11" s="18"/>
      <c r="K11" s="18"/>
      <c r="L11" s="18"/>
      <c r="M11" s="18"/>
      <c r="N11" s="18"/>
      <c r="O11" s="18"/>
      <c r="P11" s="18"/>
      <c r="Q11" s="18"/>
      <c r="R11" s="18"/>
    </row>
    <row r="12" spans="1:18" x14ac:dyDescent="0.2">
      <c r="E12" s="18"/>
      <c r="F12" s="18"/>
      <c r="G12" s="18"/>
      <c r="H12" s="18"/>
      <c r="I12" s="18"/>
      <c r="J12" s="18"/>
      <c r="K12" s="18"/>
      <c r="L12" s="18"/>
      <c r="M12" s="18"/>
      <c r="N12" s="18"/>
      <c r="O12" s="18"/>
      <c r="P12" s="18"/>
      <c r="Q12" s="18"/>
      <c r="R12" s="18"/>
    </row>
    <row r="13" spans="1:18" x14ac:dyDescent="0.2">
      <c r="E13" s="18"/>
      <c r="F13" s="18"/>
      <c r="G13" s="18"/>
      <c r="H13" s="18"/>
      <c r="I13" s="18"/>
      <c r="J13" s="18"/>
      <c r="K13" s="18"/>
      <c r="L13" s="18"/>
      <c r="M13" s="18"/>
      <c r="N13" s="18"/>
      <c r="O13" s="18"/>
      <c r="P13" s="18"/>
      <c r="Q13" s="18"/>
      <c r="R13" s="18"/>
    </row>
    <row r="14" spans="1:18" x14ac:dyDescent="0.2">
      <c r="E14" s="18"/>
      <c r="F14" s="18"/>
      <c r="G14" s="18"/>
      <c r="H14" s="18"/>
      <c r="I14" s="18"/>
      <c r="J14" s="18"/>
      <c r="K14" s="18"/>
      <c r="L14" s="18"/>
      <c r="M14" s="18"/>
      <c r="N14" s="18"/>
      <c r="O14" s="18"/>
      <c r="P14" s="18"/>
      <c r="Q14" s="18"/>
      <c r="R14" s="18"/>
    </row>
    <row r="15" spans="1:18" x14ac:dyDescent="0.2">
      <c r="E15" s="18"/>
      <c r="F15" s="18"/>
      <c r="G15" s="18"/>
      <c r="H15" s="18"/>
      <c r="I15" s="18"/>
      <c r="J15" s="18"/>
      <c r="K15" s="18"/>
      <c r="L15" s="18"/>
      <c r="M15" s="18"/>
      <c r="N15" s="18"/>
      <c r="O15" s="18"/>
      <c r="P15" s="18"/>
      <c r="Q15" s="18"/>
      <c r="R15" s="18"/>
    </row>
    <row r="16" spans="1:18" x14ac:dyDescent="0.2">
      <c r="E16" s="18"/>
      <c r="F16" s="18"/>
      <c r="G16" s="18"/>
      <c r="H16" s="18"/>
      <c r="I16" s="18"/>
      <c r="J16" s="18"/>
      <c r="K16" s="18"/>
      <c r="L16" s="18"/>
      <c r="M16" s="18"/>
      <c r="N16" s="18"/>
      <c r="O16" s="18"/>
      <c r="P16" s="18"/>
      <c r="Q16" s="18"/>
      <c r="R16" s="18"/>
    </row>
    <row r="17" spans="5:17" x14ac:dyDescent="0.2">
      <c r="F17" s="18"/>
      <c r="G17" s="18"/>
      <c r="K17" s="18"/>
      <c r="L17" s="18"/>
      <c r="M17" s="18"/>
      <c r="N17" s="18"/>
      <c r="O17" s="18"/>
      <c r="P17" s="18"/>
      <c r="Q17" s="18"/>
    </row>
    <row r="18" spans="5:17" x14ac:dyDescent="0.2">
      <c r="K18" s="11"/>
      <c r="L18" s="11"/>
      <c r="M18" s="11"/>
      <c r="N18" s="11"/>
      <c r="O18" s="11"/>
      <c r="P18" s="11"/>
      <c r="Q18" s="11"/>
    </row>
    <row r="19" spans="5:17" x14ac:dyDescent="0.2">
      <c r="K19" s="10"/>
      <c r="L19" s="10"/>
      <c r="M19" s="10"/>
      <c r="N19" s="10"/>
      <c r="O19" s="10"/>
      <c r="P19" s="10"/>
      <c r="Q19" s="10"/>
    </row>
    <row r="20" spans="5:17" x14ac:dyDescent="0.2">
      <c r="K20" s="18"/>
      <c r="L20" s="18"/>
      <c r="M20" s="18"/>
      <c r="N20" s="18"/>
      <c r="O20" s="18"/>
      <c r="P20" s="18"/>
      <c r="Q20" s="18"/>
    </row>
    <row r="21" spans="5:17" x14ac:dyDescent="0.2">
      <c r="K21" s="18"/>
      <c r="L21" s="18"/>
      <c r="M21" s="18"/>
      <c r="N21" s="18"/>
      <c r="O21" s="18"/>
      <c r="P21" s="18"/>
      <c r="Q21" s="18"/>
    </row>
    <row r="31" spans="5:17" x14ac:dyDescent="0.2">
      <c r="E31" s="10"/>
    </row>
    <row r="32" spans="5:17" x14ac:dyDescent="0.2">
      <c r="E32" s="10"/>
    </row>
    <row r="33" spans="5:5" x14ac:dyDescent="0.2">
      <c r="E33" s="10"/>
    </row>
    <row r="34" spans="5:5" x14ac:dyDescent="0.2">
      <c r="E34" s="10"/>
    </row>
    <row r="52" ht="9" customHeight="1" x14ac:dyDescent="0.2"/>
    <row r="60" ht="9" customHeight="1" x14ac:dyDescent="0.2"/>
    <row r="369" spans="5:18" x14ac:dyDescent="0.2">
      <c r="E369" s="31">
        <v>2007</v>
      </c>
      <c r="F369" s="31"/>
      <c r="G369" s="31"/>
      <c r="H369" s="31"/>
      <c r="I369" s="31"/>
      <c r="J369" s="31"/>
      <c r="K369" s="31"/>
      <c r="L369" s="31"/>
      <c r="M369" s="31"/>
      <c r="N369" s="31"/>
      <c r="O369" s="31"/>
      <c r="P369" s="31"/>
      <c r="Q369" s="31"/>
      <c r="R369" s="31"/>
    </row>
    <row r="370" spans="5:18" x14ac:dyDescent="0.2">
      <c r="E370" s="31" t="s">
        <v>404</v>
      </c>
      <c r="F370" s="31"/>
      <c r="G370" s="31"/>
      <c r="H370" s="31"/>
      <c r="I370" s="31"/>
      <c r="J370" s="31"/>
      <c r="K370" s="31"/>
      <c r="L370" s="31"/>
      <c r="M370" s="31"/>
      <c r="N370" s="31"/>
      <c r="O370" s="31"/>
      <c r="P370" s="31"/>
      <c r="Q370" s="31"/>
      <c r="R370" s="31"/>
    </row>
    <row r="371" spans="5:18" x14ac:dyDescent="0.2">
      <c r="E371" s="30" t="e">
        <f>VLOOKUP(#REF!,#REF!,3,FALSE)</f>
        <v>#REF!</v>
      </c>
      <c r="F371" s="30" t="e">
        <f>VLOOKUP(#REF!,#REF!,4,FALSE)</f>
        <v>#REF!</v>
      </c>
      <c r="G371" s="30" t="e">
        <f>VLOOKUP(#REF!,#REF!,5,FALSE)</f>
        <v>#REF!</v>
      </c>
      <c r="H371" s="30" t="e">
        <f>VLOOKUP(#REF!,#REF!,6,FALSE)</f>
        <v>#REF!</v>
      </c>
      <c r="I371" s="30"/>
      <c r="J371" s="30"/>
      <c r="K371" s="30" t="e">
        <f>VLOOKUP(#REF!,#REF!,7,FALSE)</f>
        <v>#REF!</v>
      </c>
      <c r="L371" s="30" t="e">
        <f>VLOOKUP(#REF!,#REF!,8,FALSE)</f>
        <v>#REF!</v>
      </c>
      <c r="M371" s="30" t="e">
        <f>VLOOKUP(#REF!,#REF!,9,FALSE)</f>
        <v>#REF!</v>
      </c>
      <c r="N371" s="30" t="e">
        <f>VLOOKUP(#REF!,#REF!,10,FALSE)</f>
        <v>#REF!</v>
      </c>
      <c r="O371" s="30" t="e">
        <f>VLOOKUP(#REF!,#REF!,11,FALSE)</f>
        <v>#REF!</v>
      </c>
      <c r="P371" s="30" t="e">
        <f>VLOOKUP(#REF!,#REF!,12,FALSE)</f>
        <v>#REF!</v>
      </c>
      <c r="Q371" s="30" t="e">
        <f>VLOOKUP(#REF!,#REF!,13,FALSE)</f>
        <v>#REF!</v>
      </c>
      <c r="R371" s="30" t="e">
        <f>VLOOKUP(#REF!,#REF!,14,FALSE)</f>
        <v>#REF!</v>
      </c>
    </row>
    <row r="372" spans="5:18" x14ac:dyDescent="0.2">
      <c r="E372" s="30" t="e">
        <f>VLOOKUP(#REF!,#REF!,3,FALSE)</f>
        <v>#REF!</v>
      </c>
      <c r="F372" s="30" t="e">
        <f>VLOOKUP(#REF!,#REF!,4,FALSE)</f>
        <v>#REF!</v>
      </c>
      <c r="G372" s="30" t="e">
        <f>VLOOKUP(#REF!,#REF!,5,FALSE)</f>
        <v>#REF!</v>
      </c>
      <c r="H372" s="30" t="e">
        <f>VLOOKUP(#REF!,#REF!,6,FALSE)</f>
        <v>#REF!</v>
      </c>
      <c r="I372" s="30"/>
      <c r="J372" s="30"/>
      <c r="K372" s="30" t="e">
        <f>VLOOKUP(#REF!,#REF!,7,FALSE)</f>
        <v>#REF!</v>
      </c>
      <c r="L372" s="30" t="e">
        <f>VLOOKUP(#REF!,#REF!,8,FALSE)</f>
        <v>#REF!</v>
      </c>
      <c r="M372" s="30" t="e">
        <f>VLOOKUP(#REF!,#REF!,9,FALSE)</f>
        <v>#REF!</v>
      </c>
      <c r="N372" s="30" t="e">
        <f>VLOOKUP(#REF!,#REF!,10,FALSE)</f>
        <v>#REF!</v>
      </c>
      <c r="O372" s="30" t="e">
        <f>VLOOKUP(#REF!,#REF!,11,FALSE)</f>
        <v>#REF!</v>
      </c>
      <c r="P372" s="30" t="e">
        <f>VLOOKUP(#REF!,#REF!,12,FALSE)</f>
        <v>#REF!</v>
      </c>
      <c r="Q372" s="30" t="e">
        <f>VLOOKUP(#REF!,#REF!,13,FALSE)</f>
        <v>#REF!</v>
      </c>
      <c r="R372" s="30" t="e">
        <f>VLOOKUP(#REF!,#REF!,14,FALSE)</f>
        <v>#REF!</v>
      </c>
    </row>
    <row r="373" spans="5:18" x14ac:dyDescent="0.2">
      <c r="E373" s="73" t="s">
        <v>405</v>
      </c>
      <c r="F373" s="73" t="s">
        <v>406</v>
      </c>
      <c r="G373" s="73" t="s">
        <v>412</v>
      </c>
      <c r="H373" s="73" t="s">
        <v>413</v>
      </c>
      <c r="I373" s="73"/>
      <c r="J373" s="73"/>
      <c r="K373" s="73" t="s">
        <v>396</v>
      </c>
      <c r="L373" s="73" t="s">
        <v>414</v>
      </c>
      <c r="M373" s="73" t="s">
        <v>415</v>
      </c>
      <c r="N373" s="73" t="s">
        <v>416</v>
      </c>
      <c r="O373" s="73" t="s">
        <v>417</v>
      </c>
      <c r="P373" s="73" t="s">
        <v>418</v>
      </c>
      <c r="Q373" s="73" t="s">
        <v>419</v>
      </c>
      <c r="R373" s="73" t="s">
        <v>420</v>
      </c>
    </row>
    <row r="374" spans="5:18" x14ac:dyDescent="0.2">
      <c r="E374" s="29"/>
      <c r="F374" s="29"/>
      <c r="G374" s="29"/>
      <c r="H374" s="29"/>
      <c r="I374" s="29"/>
      <c r="J374" s="29"/>
      <c r="K374" s="29"/>
      <c r="L374" s="29"/>
      <c r="M374" s="29"/>
      <c r="N374" s="29"/>
      <c r="O374" s="29"/>
      <c r="P374" s="29"/>
      <c r="Q374" s="29"/>
      <c r="R374" s="29"/>
    </row>
  </sheetData>
  <pageMargins left="0.7" right="0.7" top="0.75" bottom="0.75" header="0.3" footer="0.3"/>
  <pageSetup paperSize="9" orientation="portrait" r:id="rId1"/>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8"/>
  <dimension ref="A1:AM4326"/>
  <sheetViews>
    <sheetView zoomScaleNormal="100" workbookViewId="0">
      <pane xSplit="5" topLeftCell="S1" activePane="topRight" state="frozen"/>
      <selection activeCell="H58" sqref="H58"/>
      <selection pane="topRight" activeCell="H58" sqref="H58"/>
    </sheetView>
  </sheetViews>
  <sheetFormatPr defaultRowHeight="12.75" x14ac:dyDescent="0.2"/>
  <cols>
    <col min="1" max="1" width="9.140625" style="89"/>
    <col min="2" max="2" width="15.42578125" customWidth="1"/>
    <col min="3" max="4" width="17.140625" customWidth="1"/>
    <col min="5" max="17" width="9.140625" customWidth="1"/>
  </cols>
  <sheetData>
    <row r="1" spans="1:25" ht="15" x14ac:dyDescent="0.25">
      <c r="A1" s="5" t="s">
        <v>572</v>
      </c>
      <c r="E1" s="48" t="s">
        <v>454</v>
      </c>
      <c r="F1" s="48"/>
      <c r="G1" s="48" t="str">
        <f>HLOOKUP(MAX($F$2:Y$2),$F$2:Y$3,2,FALSE)</f>
        <v>december 2018</v>
      </c>
      <c r="K1" s="3"/>
      <c r="L1" s="3"/>
      <c r="N1" s="37"/>
      <c r="O1" s="36"/>
    </row>
    <row r="2" spans="1:25" s="50" customFormat="1" ht="15" x14ac:dyDescent="0.25">
      <c r="A2" s="90"/>
      <c r="E2" s="50">
        <v>0</v>
      </c>
      <c r="F2" s="49">
        <f t="shared" ref="F2:Y2" si="0">IF(F15&gt;0,E2+1,0)</f>
        <v>1</v>
      </c>
      <c r="G2" s="49">
        <f t="shared" si="0"/>
        <v>2</v>
      </c>
      <c r="H2" s="49">
        <f t="shared" si="0"/>
        <v>3</v>
      </c>
      <c r="I2" s="49">
        <f t="shared" si="0"/>
        <v>4</v>
      </c>
      <c r="J2" s="49">
        <f t="shared" si="0"/>
        <v>5</v>
      </c>
      <c r="K2" s="49">
        <f t="shared" si="0"/>
        <v>6</v>
      </c>
      <c r="L2" s="49">
        <f t="shared" si="0"/>
        <v>7</v>
      </c>
      <c r="M2" s="49">
        <f t="shared" si="0"/>
        <v>8</v>
      </c>
      <c r="N2" s="49">
        <f t="shared" si="0"/>
        <v>9</v>
      </c>
      <c r="O2" s="49">
        <f t="shared" si="0"/>
        <v>10</v>
      </c>
      <c r="P2" s="49">
        <f t="shared" si="0"/>
        <v>11</v>
      </c>
      <c r="Q2" s="49">
        <f t="shared" si="0"/>
        <v>12</v>
      </c>
      <c r="R2" s="49">
        <f t="shared" si="0"/>
        <v>13</v>
      </c>
      <c r="S2" s="49">
        <f t="shared" si="0"/>
        <v>14</v>
      </c>
      <c r="T2" s="49">
        <f t="shared" si="0"/>
        <v>15</v>
      </c>
      <c r="U2" s="49">
        <f t="shared" si="0"/>
        <v>16</v>
      </c>
      <c r="V2" s="49">
        <f t="shared" si="0"/>
        <v>0</v>
      </c>
      <c r="W2" s="49">
        <f t="shared" si="0"/>
        <v>0</v>
      </c>
      <c r="X2" s="49">
        <f t="shared" si="0"/>
        <v>0</v>
      </c>
      <c r="Y2" s="49">
        <f t="shared" si="0"/>
        <v>0</v>
      </c>
    </row>
    <row r="3" spans="1:25" s="47" customFormat="1" ht="15" x14ac:dyDescent="0.25">
      <c r="A3" s="91">
        <v>0</v>
      </c>
      <c r="C3" s="49"/>
      <c r="D3" s="49"/>
      <c r="E3" s="46" t="s">
        <v>565</v>
      </c>
      <c r="F3" s="4" t="s">
        <v>463</v>
      </c>
      <c r="G3" s="4" t="s">
        <v>464</v>
      </c>
      <c r="H3" s="4" t="s">
        <v>465</v>
      </c>
      <c r="I3" s="4" t="s">
        <v>466</v>
      </c>
      <c r="J3" s="4" t="s">
        <v>467</v>
      </c>
      <c r="K3" s="4" t="s">
        <v>468</v>
      </c>
      <c r="L3" s="4" t="s">
        <v>469</v>
      </c>
      <c r="M3" s="4" t="s">
        <v>451</v>
      </c>
      <c r="N3" s="4" t="s">
        <v>470</v>
      </c>
      <c r="O3" s="4" t="s">
        <v>471</v>
      </c>
      <c r="P3" s="4" t="s">
        <v>472</v>
      </c>
      <c r="Q3" s="4" t="s">
        <v>473</v>
      </c>
      <c r="R3" s="4" t="s">
        <v>474</v>
      </c>
      <c r="S3" s="4" t="s">
        <v>475</v>
      </c>
      <c r="T3" s="4" t="s">
        <v>476</v>
      </c>
      <c r="U3" s="4" t="s">
        <v>477</v>
      </c>
      <c r="V3" s="4" t="s">
        <v>478</v>
      </c>
      <c r="W3" s="4" t="s">
        <v>479</v>
      </c>
      <c r="X3" s="4" t="s">
        <v>480</v>
      </c>
      <c r="Y3" s="4" t="s">
        <v>481</v>
      </c>
    </row>
    <row r="4" spans="1:25" s="47" customFormat="1" x14ac:dyDescent="0.2">
      <c r="A4" s="89">
        <f>VLOOKUP(C4,TabellenSRG!$B$4:$C$2729,2,FALSE)</f>
        <v>1</v>
      </c>
      <c r="B4" t="str">
        <f>CONCATENATE(A4,D4)</f>
        <v>1a</v>
      </c>
      <c r="C4" t="s">
        <v>392</v>
      </c>
      <c r="D4" t="s">
        <v>606</v>
      </c>
      <c r="E4">
        <v>0</v>
      </c>
      <c r="F4">
        <v>207990</v>
      </c>
      <c r="G4">
        <v>210200</v>
      </c>
      <c r="H4">
        <v>208170</v>
      </c>
      <c r="I4">
        <v>208870</v>
      </c>
      <c r="J4">
        <v>215060</v>
      </c>
      <c r="K4">
        <v>217780</v>
      </c>
      <c r="L4">
        <v>214200</v>
      </c>
      <c r="M4">
        <v>222220</v>
      </c>
      <c r="N4">
        <v>230830</v>
      </c>
      <c r="O4">
        <v>239400</v>
      </c>
      <c r="P4">
        <v>247460</v>
      </c>
      <c r="Q4" s="36">
        <v>255890</v>
      </c>
      <c r="R4" s="36">
        <v>269450</v>
      </c>
      <c r="S4" s="36">
        <v>272210</v>
      </c>
      <c r="T4" s="36">
        <v>269570</v>
      </c>
      <c r="U4" s="36">
        <v>269590</v>
      </c>
      <c r="V4" s="4"/>
      <c r="W4" s="4"/>
      <c r="X4" s="4"/>
      <c r="Y4" s="4"/>
    </row>
    <row r="5" spans="1:25" s="47" customFormat="1" x14ac:dyDescent="0.2">
      <c r="A5" s="89">
        <f>VLOOKUP(C5,TabellenSRG!$B$4:$C$2729,2,FALSE)</f>
        <v>1</v>
      </c>
      <c r="B5" t="str">
        <f t="shared" ref="B5:B68" si="1">CONCATENATE(A5,D5)</f>
        <v>1b</v>
      </c>
      <c r="C5" t="s">
        <v>392</v>
      </c>
      <c r="D5" t="s">
        <v>607</v>
      </c>
      <c r="E5">
        <v>1</v>
      </c>
      <c r="F5">
        <v>5500</v>
      </c>
      <c r="G5">
        <v>5220</v>
      </c>
      <c r="H5">
        <v>4780</v>
      </c>
      <c r="I5">
        <v>4360</v>
      </c>
      <c r="J5">
        <v>3930</v>
      </c>
      <c r="K5">
        <v>3840</v>
      </c>
      <c r="L5">
        <v>3960</v>
      </c>
      <c r="M5">
        <v>3910</v>
      </c>
      <c r="N5">
        <v>3630</v>
      </c>
      <c r="O5">
        <v>3710</v>
      </c>
      <c r="P5">
        <v>3440</v>
      </c>
      <c r="Q5" s="36">
        <v>3280</v>
      </c>
      <c r="R5" s="36">
        <v>2960</v>
      </c>
      <c r="S5" s="36">
        <v>2800</v>
      </c>
      <c r="T5" s="36">
        <v>2710</v>
      </c>
      <c r="U5" s="36">
        <v>2650</v>
      </c>
      <c r="V5" s="4"/>
      <c r="W5" s="4"/>
      <c r="X5" s="4"/>
      <c r="Y5" s="4"/>
    </row>
    <row r="6" spans="1:25" s="47" customFormat="1" x14ac:dyDescent="0.2">
      <c r="A6" s="89">
        <f>VLOOKUP(C6,TabellenSRG!$B$4:$C$2729,2,FALSE)</f>
        <v>1</v>
      </c>
      <c r="B6" t="str">
        <f t="shared" si="1"/>
        <v>1c</v>
      </c>
      <c r="C6" t="s">
        <v>392</v>
      </c>
      <c r="D6" t="s">
        <v>608</v>
      </c>
      <c r="E6">
        <v>2</v>
      </c>
      <c r="F6">
        <v>1270</v>
      </c>
      <c r="G6">
        <v>1180</v>
      </c>
      <c r="H6">
        <v>1050</v>
      </c>
      <c r="I6">
        <v>900</v>
      </c>
      <c r="J6">
        <v>870</v>
      </c>
      <c r="K6">
        <v>840</v>
      </c>
      <c r="L6">
        <v>780</v>
      </c>
      <c r="M6">
        <v>790</v>
      </c>
      <c r="N6">
        <v>830</v>
      </c>
      <c r="O6">
        <v>790</v>
      </c>
      <c r="P6">
        <v>700</v>
      </c>
      <c r="Q6" s="36">
        <v>670</v>
      </c>
      <c r="R6" s="36">
        <v>670</v>
      </c>
      <c r="S6" s="36">
        <v>590</v>
      </c>
      <c r="T6" s="36">
        <v>560</v>
      </c>
      <c r="U6" s="36">
        <v>540</v>
      </c>
      <c r="V6" s="4"/>
      <c r="W6" s="4"/>
      <c r="X6" s="4"/>
      <c r="Y6" s="4"/>
    </row>
    <row r="7" spans="1:25" s="47" customFormat="1" x14ac:dyDescent="0.2">
      <c r="A7" s="89">
        <f>VLOOKUP(C7,TabellenSRG!$B$4:$C$2729,2,FALSE)</f>
        <v>1</v>
      </c>
      <c r="B7" t="str">
        <f t="shared" si="1"/>
        <v>1d</v>
      </c>
      <c r="C7" t="s">
        <v>392</v>
      </c>
      <c r="D7" t="s">
        <v>609</v>
      </c>
      <c r="E7">
        <v>3</v>
      </c>
      <c r="F7">
        <v>13170</v>
      </c>
      <c r="G7">
        <v>12500</v>
      </c>
      <c r="H7">
        <v>11980</v>
      </c>
      <c r="I7">
        <v>11720</v>
      </c>
      <c r="J7">
        <v>12120</v>
      </c>
      <c r="K7">
        <v>11680</v>
      </c>
      <c r="L7">
        <v>11380</v>
      </c>
      <c r="M7">
        <v>11820</v>
      </c>
      <c r="N7">
        <v>11860</v>
      </c>
      <c r="O7">
        <v>11500</v>
      </c>
      <c r="P7">
        <v>11040</v>
      </c>
      <c r="Q7" s="36">
        <v>11110</v>
      </c>
      <c r="R7" s="36">
        <v>10630</v>
      </c>
      <c r="S7" s="36">
        <v>10390</v>
      </c>
      <c r="T7" s="36">
        <v>9930</v>
      </c>
      <c r="U7" s="36">
        <v>8950</v>
      </c>
      <c r="V7" s="4"/>
      <c r="W7" s="4"/>
      <c r="X7" s="4"/>
      <c r="Y7" s="4"/>
    </row>
    <row r="8" spans="1:25" s="47" customFormat="1" x14ac:dyDescent="0.2">
      <c r="A8" s="89">
        <f>VLOOKUP(C8,TabellenSRG!$B$4:$C$2729,2,FALSE)</f>
        <v>1</v>
      </c>
      <c r="B8" t="str">
        <f t="shared" si="1"/>
        <v>1e</v>
      </c>
      <c r="C8" t="s">
        <v>392</v>
      </c>
      <c r="D8" t="s">
        <v>610</v>
      </c>
      <c r="E8">
        <v>4</v>
      </c>
      <c r="F8">
        <v>300</v>
      </c>
      <c r="G8">
        <v>510</v>
      </c>
      <c r="H8">
        <v>870</v>
      </c>
      <c r="I8">
        <v>1360</v>
      </c>
      <c r="J8">
        <v>1830</v>
      </c>
      <c r="K8">
        <v>2330</v>
      </c>
      <c r="L8">
        <v>3220</v>
      </c>
      <c r="M8">
        <v>4610</v>
      </c>
      <c r="N8">
        <v>5570</v>
      </c>
      <c r="O8">
        <v>6670</v>
      </c>
      <c r="P8">
        <v>8530</v>
      </c>
      <c r="Q8" s="36">
        <v>10100</v>
      </c>
      <c r="R8" s="36">
        <v>11160</v>
      </c>
      <c r="S8" s="36">
        <v>12770</v>
      </c>
      <c r="T8" s="36">
        <v>14190</v>
      </c>
      <c r="U8" s="36">
        <v>15540</v>
      </c>
      <c r="V8" s="4"/>
      <c r="W8" s="4"/>
      <c r="X8" s="4"/>
      <c r="Y8" s="4"/>
    </row>
    <row r="9" spans="1:25" s="47" customFormat="1" x14ac:dyDescent="0.2">
      <c r="A9" s="89">
        <f>VLOOKUP(C9,TabellenSRG!$B$4:$C$2729,2,FALSE)</f>
        <v>1</v>
      </c>
      <c r="B9" t="str">
        <f t="shared" si="1"/>
        <v>1f</v>
      </c>
      <c r="C9" t="s">
        <v>392</v>
      </c>
      <c r="D9" t="s">
        <v>612</v>
      </c>
      <c r="E9">
        <v>5</v>
      </c>
      <c r="F9">
        <v>10</v>
      </c>
      <c r="G9">
        <v>10</v>
      </c>
      <c r="H9">
        <v>10</v>
      </c>
      <c r="I9">
        <v>10</v>
      </c>
      <c r="J9">
        <v>60</v>
      </c>
      <c r="K9">
        <v>110</v>
      </c>
      <c r="L9">
        <v>160</v>
      </c>
      <c r="M9">
        <v>210</v>
      </c>
      <c r="N9">
        <v>260</v>
      </c>
      <c r="O9">
        <v>370</v>
      </c>
      <c r="P9">
        <v>510</v>
      </c>
      <c r="Q9" s="36">
        <v>750</v>
      </c>
      <c r="R9" s="36">
        <v>990</v>
      </c>
      <c r="S9" s="36">
        <v>1380</v>
      </c>
      <c r="T9" s="36">
        <v>1620</v>
      </c>
      <c r="U9" s="36">
        <v>2030</v>
      </c>
      <c r="V9" s="4"/>
      <c r="W9" s="4"/>
      <c r="X9" s="4"/>
      <c r="Y9" s="4"/>
    </row>
    <row r="10" spans="1:25" s="47" customFormat="1" x14ac:dyDescent="0.2">
      <c r="A10" s="89">
        <f>VLOOKUP(C10,TabellenSRG!$B$4:$C$2729,2,FALSE)</f>
        <v>1</v>
      </c>
      <c r="B10" t="str">
        <f t="shared" si="1"/>
        <v>1g</v>
      </c>
      <c r="C10" t="s">
        <v>392</v>
      </c>
      <c r="D10" t="s">
        <v>613</v>
      </c>
      <c r="E10">
        <v>6</v>
      </c>
      <c r="F10">
        <v>360</v>
      </c>
      <c r="G10">
        <v>330</v>
      </c>
      <c r="H10">
        <v>150</v>
      </c>
      <c r="I10">
        <v>170</v>
      </c>
      <c r="J10">
        <v>250</v>
      </c>
      <c r="K10">
        <v>330</v>
      </c>
      <c r="L10">
        <v>540</v>
      </c>
      <c r="M10">
        <v>860</v>
      </c>
      <c r="N10">
        <v>1100</v>
      </c>
      <c r="O10">
        <v>1530</v>
      </c>
      <c r="P10">
        <v>1860</v>
      </c>
      <c r="Q10" s="36">
        <v>2320</v>
      </c>
      <c r="R10" s="36">
        <v>2810</v>
      </c>
      <c r="S10" s="36">
        <v>3290</v>
      </c>
      <c r="T10" s="36">
        <v>3720</v>
      </c>
      <c r="U10" s="36">
        <v>4210</v>
      </c>
      <c r="V10" s="4"/>
      <c r="W10" s="4"/>
      <c r="X10" s="4"/>
      <c r="Y10" s="4"/>
    </row>
    <row r="11" spans="1:25" s="47" customFormat="1" x14ac:dyDescent="0.2">
      <c r="A11" s="89">
        <f>VLOOKUP(C11,TabellenSRG!$B$4:$C$2729,2,FALSE)</f>
        <v>1</v>
      </c>
      <c r="B11" t="str">
        <f t="shared" si="1"/>
        <v>1h</v>
      </c>
      <c r="C11" t="s">
        <v>392</v>
      </c>
      <c r="D11" t="s">
        <v>614</v>
      </c>
      <c r="E11">
        <v>7</v>
      </c>
      <c r="F11">
        <v>10</v>
      </c>
      <c r="G11">
        <v>10</v>
      </c>
      <c r="H11">
        <v>0</v>
      </c>
      <c r="I11">
        <v>10</v>
      </c>
      <c r="J11">
        <v>0</v>
      </c>
      <c r="K11">
        <v>0</v>
      </c>
      <c r="L11">
        <v>0</v>
      </c>
      <c r="M11">
        <v>0</v>
      </c>
      <c r="N11">
        <v>10</v>
      </c>
      <c r="O11">
        <v>10</v>
      </c>
      <c r="P11">
        <v>20</v>
      </c>
      <c r="Q11" s="36">
        <v>30</v>
      </c>
      <c r="R11" s="36">
        <v>50</v>
      </c>
      <c r="S11" s="36">
        <v>60</v>
      </c>
      <c r="T11" s="36">
        <v>70</v>
      </c>
      <c r="U11" s="36">
        <v>220</v>
      </c>
      <c r="V11" s="4"/>
      <c r="W11" s="4"/>
      <c r="X11" s="4"/>
      <c r="Y11" s="4"/>
    </row>
    <row r="12" spans="1:25" s="47" customFormat="1" x14ac:dyDescent="0.2">
      <c r="A12" s="89">
        <f>VLOOKUP(C12,TabellenSRG!$B$4:$C$2729,2,FALSE)</f>
        <v>1</v>
      </c>
      <c r="B12" t="str">
        <f t="shared" si="1"/>
        <v>1i</v>
      </c>
      <c r="C12" t="s">
        <v>392</v>
      </c>
      <c r="D12" t="s">
        <v>615</v>
      </c>
      <c r="E12">
        <v>8</v>
      </c>
      <c r="F12">
        <v>0</v>
      </c>
      <c r="G12">
        <v>0</v>
      </c>
      <c r="H12">
        <v>10</v>
      </c>
      <c r="I12">
        <v>40</v>
      </c>
      <c r="J12">
        <v>40</v>
      </c>
      <c r="K12">
        <v>40</v>
      </c>
      <c r="L12">
        <v>50</v>
      </c>
      <c r="M12">
        <v>80</v>
      </c>
      <c r="N12">
        <v>150</v>
      </c>
      <c r="O12">
        <v>170</v>
      </c>
      <c r="P12">
        <v>200</v>
      </c>
      <c r="Q12" s="36">
        <v>240</v>
      </c>
      <c r="R12" s="36">
        <v>340</v>
      </c>
      <c r="S12" s="36">
        <v>400</v>
      </c>
      <c r="T12" s="36">
        <v>390</v>
      </c>
      <c r="U12" s="36">
        <v>430</v>
      </c>
      <c r="V12" s="4"/>
      <c r="W12" s="4"/>
      <c r="X12" s="4"/>
      <c r="Y12" s="4"/>
    </row>
    <row r="13" spans="1:25" s="47" customFormat="1" x14ac:dyDescent="0.2">
      <c r="A13" s="89">
        <f>VLOOKUP(C13,TabellenSRG!$B$4:$C$2729,2,FALSE)</f>
        <v>1</v>
      </c>
      <c r="B13" t="str">
        <f t="shared" si="1"/>
        <v>1j</v>
      </c>
      <c r="C13" t="s">
        <v>392</v>
      </c>
      <c r="D13" t="s">
        <v>616</v>
      </c>
      <c r="E13">
        <v>9</v>
      </c>
      <c r="F13">
        <v>187360</v>
      </c>
      <c r="G13">
        <v>190430</v>
      </c>
      <c r="H13">
        <v>189320</v>
      </c>
      <c r="I13">
        <v>190320</v>
      </c>
      <c r="J13">
        <v>195960</v>
      </c>
      <c r="K13">
        <v>198620</v>
      </c>
      <c r="L13">
        <v>194120</v>
      </c>
      <c r="M13">
        <v>199940</v>
      </c>
      <c r="N13">
        <v>207210</v>
      </c>
      <c r="O13">
        <v>213840</v>
      </c>
      <c r="P13">
        <v>220250</v>
      </c>
      <c r="Q13" s="36">
        <v>226320</v>
      </c>
      <c r="R13" s="36">
        <v>238590</v>
      </c>
      <c r="S13" s="36">
        <v>239030</v>
      </c>
      <c r="T13" s="36">
        <v>234550</v>
      </c>
      <c r="U13" s="36">
        <v>232970</v>
      </c>
      <c r="V13" s="4"/>
      <c r="W13" s="4"/>
      <c r="X13" s="4"/>
      <c r="Y13" s="4"/>
    </row>
    <row r="14" spans="1:25" s="47" customFormat="1" x14ac:dyDescent="0.2">
      <c r="A14" s="89">
        <f>VLOOKUP(C14,TabellenSRG!$B$4:$C$2729,2,FALSE)</f>
        <v>1</v>
      </c>
      <c r="B14" t="str">
        <f t="shared" si="1"/>
        <v>1k</v>
      </c>
      <c r="C14" t="s">
        <v>392</v>
      </c>
      <c r="D14" t="s">
        <v>611</v>
      </c>
      <c r="E14">
        <v>10</v>
      </c>
      <c r="F14" t="e">
        <v>#N/A</v>
      </c>
      <c r="G14" t="e">
        <v>#N/A</v>
      </c>
      <c r="H14" t="e">
        <v>#N/A</v>
      </c>
      <c r="I14" t="e">
        <v>#N/A</v>
      </c>
      <c r="J14" t="e">
        <v>#N/A</v>
      </c>
      <c r="K14" t="e">
        <v>#N/A</v>
      </c>
      <c r="L14" t="e">
        <v>#N/A</v>
      </c>
      <c r="M14" t="e">
        <v>#N/A</v>
      </c>
      <c r="N14">
        <v>230</v>
      </c>
      <c r="O14">
        <v>810</v>
      </c>
      <c r="P14">
        <v>910</v>
      </c>
      <c r="Q14" s="36">
        <v>1070</v>
      </c>
      <c r="R14" s="36">
        <v>1260</v>
      </c>
      <c r="S14" s="36">
        <v>1520</v>
      </c>
      <c r="T14" s="36">
        <v>1840</v>
      </c>
      <c r="U14" s="36">
        <v>2040</v>
      </c>
      <c r="V14" s="4"/>
      <c r="W14" s="4"/>
      <c r="X14" s="4"/>
      <c r="Y14" s="4"/>
    </row>
    <row r="15" spans="1:25" x14ac:dyDescent="0.2">
      <c r="A15" s="89">
        <f>VLOOKUP(C15,TabellenSRG!$B$4:$C$2729,2,FALSE)</f>
        <v>2</v>
      </c>
      <c r="B15" t="str">
        <f t="shared" si="1"/>
        <v>2a</v>
      </c>
      <c r="C15" t="s">
        <v>0</v>
      </c>
      <c r="D15" t="s">
        <v>606</v>
      </c>
      <c r="E15">
        <v>0</v>
      </c>
      <c r="F15">
        <v>150</v>
      </c>
      <c r="G15">
        <v>160</v>
      </c>
      <c r="H15">
        <v>130</v>
      </c>
      <c r="I15">
        <v>150</v>
      </c>
      <c r="J15">
        <v>140</v>
      </c>
      <c r="K15">
        <v>140</v>
      </c>
      <c r="L15">
        <v>200</v>
      </c>
      <c r="M15">
        <v>200</v>
      </c>
      <c r="N15">
        <v>220</v>
      </c>
      <c r="O15">
        <v>230</v>
      </c>
      <c r="P15">
        <v>250</v>
      </c>
      <c r="Q15" s="36">
        <v>290</v>
      </c>
      <c r="R15" s="36">
        <v>280</v>
      </c>
      <c r="S15" s="36">
        <v>310</v>
      </c>
      <c r="T15" s="36">
        <v>340</v>
      </c>
      <c r="U15" s="36">
        <v>360</v>
      </c>
    </row>
    <row r="16" spans="1:25" x14ac:dyDescent="0.2">
      <c r="A16" s="89">
        <f>VLOOKUP(C16,TabellenSRG!$B$4:$C$2729,2,FALSE)</f>
        <v>2</v>
      </c>
      <c r="B16" t="str">
        <f t="shared" si="1"/>
        <v>2b</v>
      </c>
      <c r="C16" t="s">
        <v>0</v>
      </c>
      <c r="D16" t="s">
        <v>607</v>
      </c>
      <c r="E16">
        <v>1</v>
      </c>
      <c r="F16">
        <v>50</v>
      </c>
      <c r="G16">
        <v>50</v>
      </c>
      <c r="H16">
        <v>30</v>
      </c>
      <c r="I16">
        <v>30</v>
      </c>
      <c r="J16">
        <v>30</v>
      </c>
      <c r="K16">
        <v>20</v>
      </c>
      <c r="L16">
        <v>20</v>
      </c>
      <c r="M16">
        <v>20</v>
      </c>
      <c r="N16">
        <v>10</v>
      </c>
      <c r="O16">
        <v>20</v>
      </c>
      <c r="P16">
        <v>10</v>
      </c>
      <c r="Q16" s="36">
        <v>10</v>
      </c>
      <c r="R16" s="36">
        <v>10</v>
      </c>
      <c r="S16" s="36">
        <v>10</v>
      </c>
      <c r="T16" s="36">
        <v>10</v>
      </c>
      <c r="U16" s="36">
        <v>10</v>
      </c>
    </row>
    <row r="17" spans="1:21" x14ac:dyDescent="0.2">
      <c r="A17" s="89">
        <f>VLOOKUP(C17,TabellenSRG!$B$4:$C$2729,2,FALSE)</f>
        <v>2</v>
      </c>
      <c r="B17" t="str">
        <f t="shared" si="1"/>
        <v>2c</v>
      </c>
      <c r="C17" t="s">
        <v>0</v>
      </c>
      <c r="D17" t="s">
        <v>608</v>
      </c>
      <c r="E17">
        <v>2</v>
      </c>
      <c r="F17">
        <v>0</v>
      </c>
      <c r="G17">
        <v>0</v>
      </c>
      <c r="H17">
        <v>0</v>
      </c>
      <c r="I17">
        <v>0</v>
      </c>
      <c r="J17">
        <v>0</v>
      </c>
      <c r="K17">
        <v>0</v>
      </c>
      <c r="L17">
        <v>10</v>
      </c>
      <c r="M17">
        <v>10</v>
      </c>
      <c r="N17">
        <v>10</v>
      </c>
      <c r="O17">
        <v>10</v>
      </c>
      <c r="P17">
        <v>0</v>
      </c>
      <c r="Q17" s="36">
        <v>0</v>
      </c>
      <c r="R17" s="36">
        <v>0</v>
      </c>
      <c r="S17" s="36">
        <v>0</v>
      </c>
      <c r="T17" s="36">
        <v>0</v>
      </c>
      <c r="U17" s="36">
        <v>0</v>
      </c>
    </row>
    <row r="18" spans="1:21" x14ac:dyDescent="0.2">
      <c r="A18" s="89">
        <f>VLOOKUP(C18,TabellenSRG!$B$4:$C$2729,2,FALSE)</f>
        <v>2</v>
      </c>
      <c r="B18" t="str">
        <f t="shared" si="1"/>
        <v>2d</v>
      </c>
      <c r="C18" t="s">
        <v>0</v>
      </c>
      <c r="D18" t="s">
        <v>609</v>
      </c>
      <c r="E18">
        <v>3</v>
      </c>
      <c r="F18">
        <v>0</v>
      </c>
      <c r="G18">
        <v>0</v>
      </c>
      <c r="H18">
        <v>0</v>
      </c>
      <c r="I18">
        <v>0</v>
      </c>
      <c r="J18">
        <v>0</v>
      </c>
      <c r="K18">
        <v>0</v>
      </c>
      <c r="L18">
        <v>0</v>
      </c>
      <c r="M18">
        <v>0</v>
      </c>
      <c r="N18">
        <v>0</v>
      </c>
      <c r="O18">
        <v>0</v>
      </c>
      <c r="P18">
        <v>0</v>
      </c>
      <c r="Q18" s="36">
        <v>0</v>
      </c>
      <c r="R18" s="36">
        <v>0</v>
      </c>
      <c r="S18" s="36">
        <v>0</v>
      </c>
      <c r="T18" s="36">
        <v>0</v>
      </c>
      <c r="U18" s="36">
        <v>0</v>
      </c>
    </row>
    <row r="19" spans="1:21" x14ac:dyDescent="0.2">
      <c r="A19" s="89">
        <f>VLOOKUP(C19,TabellenSRG!$B$4:$C$2729,2,FALSE)</f>
        <v>2</v>
      </c>
      <c r="B19" t="str">
        <f t="shared" si="1"/>
        <v>2e</v>
      </c>
      <c r="C19" t="s">
        <v>0</v>
      </c>
      <c r="D19" t="s">
        <v>610</v>
      </c>
      <c r="E19">
        <v>4</v>
      </c>
      <c r="F19">
        <v>0</v>
      </c>
      <c r="G19">
        <v>0</v>
      </c>
      <c r="H19">
        <v>0</v>
      </c>
      <c r="I19">
        <v>0</v>
      </c>
      <c r="J19">
        <v>0</v>
      </c>
      <c r="K19">
        <v>0</v>
      </c>
      <c r="L19">
        <v>0</v>
      </c>
      <c r="M19">
        <v>0</v>
      </c>
      <c r="N19">
        <v>0</v>
      </c>
      <c r="O19">
        <v>0</v>
      </c>
      <c r="P19">
        <v>0</v>
      </c>
      <c r="Q19" s="36">
        <v>0</v>
      </c>
      <c r="R19" s="36">
        <v>0</v>
      </c>
      <c r="S19" s="36">
        <v>0</v>
      </c>
      <c r="T19" s="36">
        <v>10</v>
      </c>
      <c r="U19" s="36">
        <v>10</v>
      </c>
    </row>
    <row r="20" spans="1:21" x14ac:dyDescent="0.2">
      <c r="A20" s="89">
        <f>VLOOKUP(C20,TabellenSRG!$B$4:$C$2729,2,FALSE)</f>
        <v>2</v>
      </c>
      <c r="B20" t="str">
        <f t="shared" si="1"/>
        <v>2f</v>
      </c>
      <c r="C20" t="s">
        <v>0</v>
      </c>
      <c r="D20" t="s">
        <v>612</v>
      </c>
      <c r="E20">
        <v>5</v>
      </c>
      <c r="F20">
        <v>0</v>
      </c>
      <c r="G20">
        <v>0</v>
      </c>
      <c r="H20">
        <v>0</v>
      </c>
      <c r="I20">
        <v>0</v>
      </c>
      <c r="J20">
        <v>0</v>
      </c>
      <c r="K20">
        <v>0</v>
      </c>
      <c r="L20">
        <v>0</v>
      </c>
      <c r="M20">
        <v>0</v>
      </c>
      <c r="N20">
        <v>0</v>
      </c>
      <c r="O20">
        <v>0</v>
      </c>
      <c r="P20">
        <v>0</v>
      </c>
      <c r="Q20" s="36">
        <v>0</v>
      </c>
      <c r="R20" s="36">
        <v>0</v>
      </c>
      <c r="S20" s="36">
        <v>10</v>
      </c>
      <c r="T20" s="36">
        <v>10</v>
      </c>
      <c r="U20" s="36">
        <v>0</v>
      </c>
    </row>
    <row r="21" spans="1:21" x14ac:dyDescent="0.2">
      <c r="A21" s="89">
        <f>VLOOKUP(C21,TabellenSRG!$B$4:$C$2729,2,FALSE)</f>
        <v>2</v>
      </c>
      <c r="B21" t="str">
        <f t="shared" si="1"/>
        <v>2g</v>
      </c>
      <c r="C21" t="s">
        <v>0</v>
      </c>
      <c r="D21" t="s">
        <v>613</v>
      </c>
      <c r="E21">
        <v>6</v>
      </c>
      <c r="F21">
        <v>0</v>
      </c>
      <c r="G21">
        <v>0</v>
      </c>
      <c r="H21">
        <v>0</v>
      </c>
      <c r="I21">
        <v>0</v>
      </c>
      <c r="J21">
        <v>0</v>
      </c>
      <c r="K21">
        <v>0</v>
      </c>
      <c r="L21">
        <v>0</v>
      </c>
      <c r="M21">
        <v>0</v>
      </c>
      <c r="N21">
        <v>0</v>
      </c>
      <c r="O21">
        <v>0</v>
      </c>
      <c r="P21">
        <v>0</v>
      </c>
      <c r="Q21" s="36">
        <v>0</v>
      </c>
      <c r="R21" s="36">
        <v>0</v>
      </c>
      <c r="S21" s="36">
        <v>0</v>
      </c>
      <c r="T21" s="36">
        <v>0</v>
      </c>
      <c r="U21" s="36">
        <v>0</v>
      </c>
    </row>
    <row r="22" spans="1:21" x14ac:dyDescent="0.2">
      <c r="A22" s="89">
        <f>VLOOKUP(C22,TabellenSRG!$B$4:$C$2729,2,FALSE)</f>
        <v>2</v>
      </c>
      <c r="B22" t="str">
        <f t="shared" si="1"/>
        <v>2h</v>
      </c>
      <c r="C22" t="s">
        <v>0</v>
      </c>
      <c r="D22" t="s">
        <v>614</v>
      </c>
      <c r="E22">
        <v>7</v>
      </c>
      <c r="F22">
        <v>0</v>
      </c>
      <c r="G22">
        <v>0</v>
      </c>
      <c r="H22">
        <v>0</v>
      </c>
      <c r="I22">
        <v>0</v>
      </c>
      <c r="J22">
        <v>0</v>
      </c>
      <c r="K22">
        <v>0</v>
      </c>
      <c r="L22">
        <v>0</v>
      </c>
      <c r="M22">
        <v>0</v>
      </c>
      <c r="N22">
        <v>0</v>
      </c>
      <c r="O22">
        <v>0</v>
      </c>
      <c r="P22">
        <v>0</v>
      </c>
      <c r="Q22" s="36">
        <v>0</v>
      </c>
      <c r="R22" s="36">
        <v>0</v>
      </c>
      <c r="S22" s="36">
        <v>0</v>
      </c>
      <c r="T22" s="36">
        <v>0</v>
      </c>
      <c r="U22" s="36">
        <v>0</v>
      </c>
    </row>
    <row r="23" spans="1:21" x14ac:dyDescent="0.2">
      <c r="A23" s="89">
        <f>VLOOKUP(C23,TabellenSRG!$B$4:$C$2729,2,FALSE)</f>
        <v>2</v>
      </c>
      <c r="B23" t="str">
        <f t="shared" si="1"/>
        <v>2i</v>
      </c>
      <c r="C23" t="s">
        <v>0</v>
      </c>
      <c r="D23" t="s">
        <v>615</v>
      </c>
      <c r="E23">
        <v>8</v>
      </c>
      <c r="F23">
        <v>0</v>
      </c>
      <c r="G23">
        <v>0</v>
      </c>
      <c r="H23">
        <v>0</v>
      </c>
      <c r="I23">
        <v>0</v>
      </c>
      <c r="J23">
        <v>0</v>
      </c>
      <c r="K23">
        <v>0</v>
      </c>
      <c r="L23">
        <v>0</v>
      </c>
      <c r="M23">
        <v>0</v>
      </c>
      <c r="N23">
        <v>0</v>
      </c>
      <c r="O23">
        <v>0</v>
      </c>
      <c r="P23">
        <v>0</v>
      </c>
      <c r="Q23" s="36">
        <v>0</v>
      </c>
      <c r="R23" s="36">
        <v>0</v>
      </c>
      <c r="S23" s="36">
        <v>0</v>
      </c>
      <c r="T23" s="36">
        <v>0</v>
      </c>
      <c r="U23" s="36">
        <v>0</v>
      </c>
    </row>
    <row r="24" spans="1:21" x14ac:dyDescent="0.2">
      <c r="A24" s="89">
        <f>VLOOKUP(C24,TabellenSRG!$B$4:$C$2729,2,FALSE)</f>
        <v>2</v>
      </c>
      <c r="B24" t="str">
        <f t="shared" si="1"/>
        <v>2j</v>
      </c>
      <c r="C24" t="s">
        <v>0</v>
      </c>
      <c r="D24" t="s">
        <v>616</v>
      </c>
      <c r="E24">
        <v>9</v>
      </c>
      <c r="F24">
        <v>100</v>
      </c>
      <c r="G24">
        <v>110</v>
      </c>
      <c r="H24">
        <v>100</v>
      </c>
      <c r="I24">
        <v>120</v>
      </c>
      <c r="J24">
        <v>110</v>
      </c>
      <c r="K24">
        <v>120</v>
      </c>
      <c r="L24">
        <v>180</v>
      </c>
      <c r="M24">
        <v>170</v>
      </c>
      <c r="N24">
        <v>200</v>
      </c>
      <c r="O24">
        <v>210</v>
      </c>
      <c r="P24">
        <v>230</v>
      </c>
      <c r="Q24" s="36">
        <v>270</v>
      </c>
      <c r="R24" s="36">
        <v>270</v>
      </c>
      <c r="S24" s="36">
        <v>280</v>
      </c>
      <c r="T24" s="36">
        <v>310</v>
      </c>
      <c r="U24" s="36">
        <v>330</v>
      </c>
    </row>
    <row r="25" spans="1:21" x14ac:dyDescent="0.2">
      <c r="A25" s="89">
        <f>VLOOKUP(C25,TabellenSRG!$B$4:$C$2729,2,FALSE)</f>
        <v>2</v>
      </c>
      <c r="B25" t="str">
        <f t="shared" si="1"/>
        <v>2k</v>
      </c>
      <c r="C25" t="s">
        <v>0</v>
      </c>
      <c r="D25" t="s">
        <v>611</v>
      </c>
      <c r="E25">
        <v>10</v>
      </c>
      <c r="F25" t="e">
        <v>#N/A</v>
      </c>
      <c r="G25" t="e">
        <v>#N/A</v>
      </c>
      <c r="H25" t="e">
        <v>#N/A</v>
      </c>
      <c r="I25" t="e">
        <v>#N/A</v>
      </c>
      <c r="J25" t="e">
        <v>#N/A</v>
      </c>
      <c r="K25" t="e">
        <v>#N/A</v>
      </c>
      <c r="L25" t="e">
        <v>#N/A</v>
      </c>
      <c r="M25" t="e">
        <v>#N/A</v>
      </c>
      <c r="N25">
        <v>0</v>
      </c>
      <c r="O25">
        <v>0</v>
      </c>
      <c r="P25">
        <v>0</v>
      </c>
      <c r="Q25" s="36">
        <v>0</v>
      </c>
      <c r="R25" s="36">
        <v>0</v>
      </c>
      <c r="S25" s="36">
        <v>0</v>
      </c>
      <c r="T25" s="36">
        <v>10</v>
      </c>
      <c r="U25" s="36">
        <v>10</v>
      </c>
    </row>
    <row r="26" spans="1:21" x14ac:dyDescent="0.2">
      <c r="A26" s="89">
        <f>VLOOKUP(C26,TabellenSRG!$B$4:$C$2729,2,FALSE)</f>
        <v>3</v>
      </c>
      <c r="B26" t="str">
        <f t="shared" si="1"/>
        <v>3a</v>
      </c>
      <c r="C26" t="s">
        <v>1</v>
      </c>
      <c r="D26" t="s">
        <v>606</v>
      </c>
      <c r="E26">
        <v>0</v>
      </c>
      <c r="F26">
        <v>10</v>
      </c>
      <c r="G26">
        <v>10</v>
      </c>
      <c r="H26">
        <v>10</v>
      </c>
      <c r="I26">
        <v>10</v>
      </c>
      <c r="J26">
        <v>10</v>
      </c>
      <c r="K26">
        <v>10</v>
      </c>
      <c r="L26">
        <v>10</v>
      </c>
      <c r="M26">
        <v>10</v>
      </c>
      <c r="N26">
        <v>10</v>
      </c>
      <c r="O26">
        <v>10</v>
      </c>
      <c r="P26">
        <v>30</v>
      </c>
      <c r="Q26" s="36">
        <v>40</v>
      </c>
      <c r="R26" s="36">
        <v>50</v>
      </c>
      <c r="S26" s="36">
        <v>50</v>
      </c>
      <c r="T26" s="36">
        <v>50</v>
      </c>
      <c r="U26" s="36">
        <v>60</v>
      </c>
    </row>
    <row r="27" spans="1:21" x14ac:dyDescent="0.2">
      <c r="A27" s="89">
        <f>VLOOKUP(C27,TabellenSRG!$B$4:$C$2729,2,FALSE)</f>
        <v>3</v>
      </c>
      <c r="B27" t="str">
        <f t="shared" si="1"/>
        <v>3b</v>
      </c>
      <c r="C27" t="s">
        <v>1</v>
      </c>
      <c r="D27" t="s">
        <v>607</v>
      </c>
      <c r="E27">
        <v>1</v>
      </c>
      <c r="F27">
        <v>0</v>
      </c>
      <c r="G27">
        <v>0</v>
      </c>
      <c r="H27">
        <v>0</v>
      </c>
      <c r="I27">
        <v>0</v>
      </c>
      <c r="J27">
        <v>0</v>
      </c>
      <c r="K27">
        <v>0</v>
      </c>
      <c r="L27">
        <v>0</v>
      </c>
      <c r="M27">
        <v>0</v>
      </c>
      <c r="N27">
        <v>0</v>
      </c>
      <c r="O27">
        <v>0</v>
      </c>
      <c r="P27">
        <v>0</v>
      </c>
      <c r="Q27" s="36">
        <v>0</v>
      </c>
      <c r="R27" s="36">
        <v>0</v>
      </c>
      <c r="S27" s="36">
        <v>0</v>
      </c>
      <c r="T27" s="36">
        <v>0</v>
      </c>
      <c r="U27" s="36">
        <v>0</v>
      </c>
    </row>
    <row r="28" spans="1:21" x14ac:dyDescent="0.2">
      <c r="A28" s="89">
        <f>VLOOKUP(C28,TabellenSRG!$B$4:$C$2729,2,FALSE)</f>
        <v>3</v>
      </c>
      <c r="B28" t="str">
        <f t="shared" si="1"/>
        <v>3c</v>
      </c>
      <c r="C28" t="s">
        <v>1</v>
      </c>
      <c r="D28" t="s">
        <v>608</v>
      </c>
      <c r="E28">
        <v>2</v>
      </c>
      <c r="F28">
        <v>0</v>
      </c>
      <c r="G28">
        <v>0</v>
      </c>
      <c r="H28">
        <v>0</v>
      </c>
      <c r="I28">
        <v>0</v>
      </c>
      <c r="J28">
        <v>0</v>
      </c>
      <c r="K28">
        <v>0</v>
      </c>
      <c r="L28">
        <v>0</v>
      </c>
      <c r="M28">
        <v>0</v>
      </c>
      <c r="N28">
        <v>0</v>
      </c>
      <c r="O28">
        <v>0</v>
      </c>
      <c r="P28">
        <v>0</v>
      </c>
      <c r="Q28" s="36">
        <v>0</v>
      </c>
      <c r="R28" s="36">
        <v>0</v>
      </c>
      <c r="S28" s="36">
        <v>0</v>
      </c>
      <c r="T28" s="36">
        <v>0</v>
      </c>
      <c r="U28" s="36">
        <v>0</v>
      </c>
    </row>
    <row r="29" spans="1:21" x14ac:dyDescent="0.2">
      <c r="A29" s="89">
        <f>VLOOKUP(C29,TabellenSRG!$B$4:$C$2729,2,FALSE)</f>
        <v>3</v>
      </c>
      <c r="B29" t="str">
        <f t="shared" si="1"/>
        <v>3d</v>
      </c>
      <c r="C29" t="s">
        <v>1</v>
      </c>
      <c r="D29" t="s">
        <v>609</v>
      </c>
      <c r="E29">
        <v>3</v>
      </c>
      <c r="F29">
        <v>0</v>
      </c>
      <c r="G29">
        <v>0</v>
      </c>
      <c r="H29">
        <v>0</v>
      </c>
      <c r="I29">
        <v>0</v>
      </c>
      <c r="J29">
        <v>0</v>
      </c>
      <c r="K29">
        <v>0</v>
      </c>
      <c r="L29">
        <v>0</v>
      </c>
      <c r="M29">
        <v>0</v>
      </c>
      <c r="N29">
        <v>0</v>
      </c>
      <c r="O29">
        <v>0</v>
      </c>
      <c r="P29">
        <v>10</v>
      </c>
      <c r="Q29" s="36">
        <v>10</v>
      </c>
      <c r="R29" s="36">
        <v>10</v>
      </c>
      <c r="S29" s="36">
        <v>10</v>
      </c>
      <c r="T29" s="36">
        <v>10</v>
      </c>
      <c r="U29" s="36">
        <v>10</v>
      </c>
    </row>
    <row r="30" spans="1:21" x14ac:dyDescent="0.2">
      <c r="A30" s="89">
        <f>VLOOKUP(C30,TabellenSRG!$B$4:$C$2729,2,FALSE)</f>
        <v>3</v>
      </c>
      <c r="B30" t="str">
        <f t="shared" si="1"/>
        <v>3e</v>
      </c>
      <c r="C30" t="s">
        <v>1</v>
      </c>
      <c r="D30" t="s">
        <v>610</v>
      </c>
      <c r="E30">
        <v>4</v>
      </c>
      <c r="F30">
        <v>0</v>
      </c>
      <c r="G30">
        <v>0</v>
      </c>
      <c r="H30">
        <v>0</v>
      </c>
      <c r="I30">
        <v>0</v>
      </c>
      <c r="J30">
        <v>0</v>
      </c>
      <c r="K30">
        <v>0</v>
      </c>
      <c r="L30">
        <v>0</v>
      </c>
      <c r="M30">
        <v>0</v>
      </c>
      <c r="N30">
        <v>0</v>
      </c>
      <c r="O30">
        <v>0</v>
      </c>
      <c r="P30">
        <v>0</v>
      </c>
      <c r="Q30" s="36">
        <v>0</v>
      </c>
      <c r="R30" s="36">
        <v>0</v>
      </c>
      <c r="S30" s="36">
        <v>10</v>
      </c>
      <c r="T30" s="36">
        <v>10</v>
      </c>
      <c r="U30" s="36">
        <v>10</v>
      </c>
    </row>
    <row r="31" spans="1:21" x14ac:dyDescent="0.2">
      <c r="A31" s="89">
        <f>VLOOKUP(C31,TabellenSRG!$B$4:$C$2729,2,FALSE)</f>
        <v>3</v>
      </c>
      <c r="B31" t="str">
        <f t="shared" si="1"/>
        <v>3f</v>
      </c>
      <c r="C31" t="s">
        <v>1</v>
      </c>
      <c r="D31" t="s">
        <v>612</v>
      </c>
      <c r="E31">
        <v>5</v>
      </c>
      <c r="F31">
        <v>0</v>
      </c>
      <c r="G31">
        <v>0</v>
      </c>
      <c r="H31">
        <v>0</v>
      </c>
      <c r="I31">
        <v>0</v>
      </c>
      <c r="J31">
        <v>0</v>
      </c>
      <c r="K31">
        <v>0</v>
      </c>
      <c r="L31">
        <v>0</v>
      </c>
      <c r="M31">
        <v>0</v>
      </c>
      <c r="N31">
        <v>0</v>
      </c>
      <c r="O31">
        <v>0</v>
      </c>
      <c r="P31">
        <v>0</v>
      </c>
      <c r="Q31" s="36">
        <v>0</v>
      </c>
      <c r="R31" s="36">
        <v>0</v>
      </c>
      <c r="S31" s="36">
        <v>0</v>
      </c>
      <c r="T31" s="36">
        <v>0</v>
      </c>
      <c r="U31" s="36">
        <v>0</v>
      </c>
    </row>
    <row r="32" spans="1:21" x14ac:dyDescent="0.2">
      <c r="A32" s="89">
        <f>VLOOKUP(C32,TabellenSRG!$B$4:$C$2729,2,FALSE)</f>
        <v>3</v>
      </c>
      <c r="B32" t="str">
        <f t="shared" si="1"/>
        <v>3g</v>
      </c>
      <c r="C32" t="s">
        <v>1</v>
      </c>
      <c r="D32" t="s">
        <v>613</v>
      </c>
      <c r="E32">
        <v>6</v>
      </c>
      <c r="F32">
        <v>0</v>
      </c>
      <c r="G32">
        <v>0</v>
      </c>
      <c r="H32">
        <v>0</v>
      </c>
      <c r="I32">
        <v>0</v>
      </c>
      <c r="J32">
        <v>0</v>
      </c>
      <c r="K32">
        <v>0</v>
      </c>
      <c r="L32">
        <v>0</v>
      </c>
      <c r="M32">
        <v>0</v>
      </c>
      <c r="N32">
        <v>0</v>
      </c>
      <c r="O32">
        <v>0</v>
      </c>
      <c r="P32">
        <v>0</v>
      </c>
      <c r="Q32" s="36">
        <v>0</v>
      </c>
      <c r="R32" s="36">
        <v>0</v>
      </c>
      <c r="S32" s="36">
        <v>0</v>
      </c>
      <c r="T32" s="36">
        <v>0</v>
      </c>
      <c r="U32" s="36">
        <v>0</v>
      </c>
    </row>
    <row r="33" spans="1:21" x14ac:dyDescent="0.2">
      <c r="A33" s="89">
        <f>VLOOKUP(C33,TabellenSRG!$B$4:$C$2729,2,FALSE)</f>
        <v>3</v>
      </c>
      <c r="B33" t="str">
        <f t="shared" si="1"/>
        <v>3h</v>
      </c>
      <c r="C33" t="s">
        <v>1</v>
      </c>
      <c r="D33" t="s">
        <v>614</v>
      </c>
      <c r="E33">
        <v>7</v>
      </c>
      <c r="F33">
        <v>0</v>
      </c>
      <c r="G33">
        <v>0</v>
      </c>
      <c r="H33">
        <v>0</v>
      </c>
      <c r="I33">
        <v>0</v>
      </c>
      <c r="J33">
        <v>0</v>
      </c>
      <c r="K33">
        <v>0</v>
      </c>
      <c r="L33">
        <v>0</v>
      </c>
      <c r="M33">
        <v>0</v>
      </c>
      <c r="N33">
        <v>0</v>
      </c>
      <c r="O33">
        <v>0</v>
      </c>
      <c r="P33">
        <v>0</v>
      </c>
      <c r="Q33" s="36">
        <v>0</v>
      </c>
      <c r="R33" s="36">
        <v>0</v>
      </c>
      <c r="S33" s="36">
        <v>0</v>
      </c>
      <c r="T33" s="36">
        <v>0</v>
      </c>
      <c r="U33" s="36">
        <v>0</v>
      </c>
    </row>
    <row r="34" spans="1:21" x14ac:dyDescent="0.2">
      <c r="A34" s="89">
        <f>VLOOKUP(C34,TabellenSRG!$B$4:$C$2729,2,FALSE)</f>
        <v>3</v>
      </c>
      <c r="B34" t="str">
        <f t="shared" si="1"/>
        <v>3i</v>
      </c>
      <c r="C34" t="s">
        <v>1</v>
      </c>
      <c r="D34" t="s">
        <v>615</v>
      </c>
      <c r="E34">
        <v>8</v>
      </c>
      <c r="F34">
        <v>0</v>
      </c>
      <c r="G34">
        <v>0</v>
      </c>
      <c r="H34">
        <v>0</v>
      </c>
      <c r="I34">
        <v>0</v>
      </c>
      <c r="J34">
        <v>0</v>
      </c>
      <c r="K34">
        <v>0</v>
      </c>
      <c r="L34">
        <v>0</v>
      </c>
      <c r="M34">
        <v>0</v>
      </c>
      <c r="N34">
        <v>0</v>
      </c>
      <c r="O34">
        <v>0</v>
      </c>
      <c r="P34">
        <v>0</v>
      </c>
      <c r="Q34" s="36">
        <v>0</v>
      </c>
      <c r="R34" s="36">
        <v>0</v>
      </c>
      <c r="S34" s="36">
        <v>0</v>
      </c>
      <c r="T34" s="36">
        <v>0</v>
      </c>
      <c r="U34" s="36">
        <v>0</v>
      </c>
    </row>
    <row r="35" spans="1:21" x14ac:dyDescent="0.2">
      <c r="A35" s="89">
        <f>VLOOKUP(C35,TabellenSRG!$B$4:$C$2729,2,FALSE)</f>
        <v>3</v>
      </c>
      <c r="B35" t="str">
        <f t="shared" si="1"/>
        <v>3j</v>
      </c>
      <c r="C35" t="s">
        <v>1</v>
      </c>
      <c r="D35" t="s">
        <v>616</v>
      </c>
      <c r="E35">
        <v>9</v>
      </c>
      <c r="F35">
        <v>10</v>
      </c>
      <c r="G35">
        <v>10</v>
      </c>
      <c r="H35">
        <v>10</v>
      </c>
      <c r="I35">
        <v>10</v>
      </c>
      <c r="J35">
        <v>10</v>
      </c>
      <c r="K35">
        <v>10</v>
      </c>
      <c r="L35">
        <v>10</v>
      </c>
      <c r="M35">
        <v>10</v>
      </c>
      <c r="N35">
        <v>10</v>
      </c>
      <c r="O35">
        <v>10</v>
      </c>
      <c r="P35">
        <v>20</v>
      </c>
      <c r="Q35" s="36">
        <v>30</v>
      </c>
      <c r="R35" s="36">
        <v>40</v>
      </c>
      <c r="S35" s="36">
        <v>40</v>
      </c>
      <c r="T35" s="36">
        <v>40</v>
      </c>
      <c r="U35" s="36">
        <v>40</v>
      </c>
    </row>
    <row r="36" spans="1:21" x14ac:dyDescent="0.2">
      <c r="A36" s="89">
        <f>VLOOKUP(C36,TabellenSRG!$B$4:$C$2729,2,FALSE)</f>
        <v>3</v>
      </c>
      <c r="B36" t="str">
        <f t="shared" si="1"/>
        <v>3k</v>
      </c>
      <c r="C36" t="s">
        <v>1</v>
      </c>
      <c r="D36" t="s">
        <v>611</v>
      </c>
      <c r="E36">
        <v>10</v>
      </c>
      <c r="F36" t="e">
        <v>#N/A</v>
      </c>
      <c r="G36" t="e">
        <v>#N/A</v>
      </c>
      <c r="H36" t="e">
        <v>#N/A</v>
      </c>
      <c r="I36" t="e">
        <v>#N/A</v>
      </c>
      <c r="J36" t="e">
        <v>#N/A</v>
      </c>
      <c r="K36" t="e">
        <v>#N/A</v>
      </c>
      <c r="L36" t="e">
        <v>#N/A</v>
      </c>
      <c r="M36" t="e">
        <v>#N/A</v>
      </c>
      <c r="N36">
        <v>0</v>
      </c>
      <c r="O36">
        <v>0</v>
      </c>
      <c r="P36">
        <v>0</v>
      </c>
      <c r="Q36" s="36">
        <v>0</v>
      </c>
      <c r="R36" s="36">
        <v>0</v>
      </c>
      <c r="S36" s="36">
        <v>0</v>
      </c>
      <c r="T36" s="36">
        <v>0</v>
      </c>
      <c r="U36" s="36">
        <v>0</v>
      </c>
    </row>
    <row r="37" spans="1:21" x14ac:dyDescent="0.2">
      <c r="A37" s="89">
        <f>VLOOKUP(C37,TabellenSRG!$B$4:$C$2729,2,FALSE)</f>
        <v>4</v>
      </c>
      <c r="B37" t="str">
        <f t="shared" si="1"/>
        <v>4a</v>
      </c>
      <c r="C37" t="s">
        <v>2</v>
      </c>
      <c r="D37" t="s">
        <v>606</v>
      </c>
      <c r="E37">
        <v>0</v>
      </c>
      <c r="F37">
        <v>140</v>
      </c>
      <c r="G37">
        <v>140</v>
      </c>
      <c r="H37">
        <v>180</v>
      </c>
      <c r="I37">
        <v>190</v>
      </c>
      <c r="J37">
        <v>200</v>
      </c>
      <c r="K37">
        <v>230</v>
      </c>
      <c r="L37">
        <v>240</v>
      </c>
      <c r="M37">
        <v>230</v>
      </c>
      <c r="N37">
        <v>210</v>
      </c>
      <c r="O37">
        <v>220</v>
      </c>
      <c r="P37">
        <v>200</v>
      </c>
      <c r="Q37" s="36">
        <v>200</v>
      </c>
      <c r="R37" s="36">
        <v>210</v>
      </c>
      <c r="S37" s="36">
        <v>200</v>
      </c>
      <c r="T37" s="36">
        <v>180</v>
      </c>
      <c r="U37" s="36">
        <v>190</v>
      </c>
    </row>
    <row r="38" spans="1:21" x14ac:dyDescent="0.2">
      <c r="A38" s="89">
        <f>VLOOKUP(C38,TabellenSRG!$B$4:$C$2729,2,FALSE)</f>
        <v>4</v>
      </c>
      <c r="B38" t="str">
        <f t="shared" si="1"/>
        <v>4b</v>
      </c>
      <c r="C38" t="s">
        <v>2</v>
      </c>
      <c r="D38" t="s">
        <v>607</v>
      </c>
      <c r="E38">
        <v>1</v>
      </c>
      <c r="F38">
        <v>0</v>
      </c>
      <c r="G38">
        <v>0</v>
      </c>
      <c r="H38">
        <v>0</v>
      </c>
      <c r="I38">
        <v>0</v>
      </c>
      <c r="J38">
        <v>0</v>
      </c>
      <c r="K38">
        <v>0</v>
      </c>
      <c r="L38">
        <v>0</v>
      </c>
      <c r="M38">
        <v>0</v>
      </c>
      <c r="N38">
        <v>0</v>
      </c>
      <c r="O38">
        <v>0</v>
      </c>
      <c r="P38">
        <v>0</v>
      </c>
      <c r="Q38" s="36">
        <v>0</v>
      </c>
      <c r="R38" s="36">
        <v>0</v>
      </c>
      <c r="S38" s="36">
        <v>0</v>
      </c>
      <c r="T38" s="36">
        <v>0</v>
      </c>
      <c r="U38" s="36">
        <v>0</v>
      </c>
    </row>
    <row r="39" spans="1:21" x14ac:dyDescent="0.2">
      <c r="A39" s="89">
        <f>VLOOKUP(C39,TabellenSRG!$B$4:$C$2729,2,FALSE)</f>
        <v>4</v>
      </c>
      <c r="B39" t="str">
        <f t="shared" si="1"/>
        <v>4c</v>
      </c>
      <c r="C39" t="s">
        <v>2</v>
      </c>
      <c r="D39" t="s">
        <v>608</v>
      </c>
      <c r="E39">
        <v>2</v>
      </c>
      <c r="F39">
        <v>0</v>
      </c>
      <c r="G39">
        <v>0</v>
      </c>
      <c r="H39">
        <v>0</v>
      </c>
      <c r="I39">
        <v>0</v>
      </c>
      <c r="J39">
        <v>0</v>
      </c>
      <c r="K39">
        <v>0</v>
      </c>
      <c r="L39">
        <v>0</v>
      </c>
      <c r="M39">
        <v>0</v>
      </c>
      <c r="N39">
        <v>0</v>
      </c>
      <c r="O39">
        <v>0</v>
      </c>
      <c r="P39">
        <v>0</v>
      </c>
      <c r="Q39" s="36">
        <v>0</v>
      </c>
      <c r="R39" s="36">
        <v>0</v>
      </c>
      <c r="S39" s="36">
        <v>0</v>
      </c>
      <c r="T39" s="36">
        <v>0</v>
      </c>
      <c r="U39" s="36">
        <v>0</v>
      </c>
    </row>
    <row r="40" spans="1:21" x14ac:dyDescent="0.2">
      <c r="A40" s="89">
        <f>VLOOKUP(C40,TabellenSRG!$B$4:$C$2729,2,FALSE)</f>
        <v>4</v>
      </c>
      <c r="B40" t="str">
        <f t="shared" si="1"/>
        <v>4d</v>
      </c>
      <c r="C40" t="s">
        <v>2</v>
      </c>
      <c r="D40" t="s">
        <v>609</v>
      </c>
      <c r="E40">
        <v>3</v>
      </c>
      <c r="F40">
        <v>0</v>
      </c>
      <c r="G40">
        <v>0</v>
      </c>
      <c r="H40">
        <v>0</v>
      </c>
      <c r="I40">
        <v>0</v>
      </c>
      <c r="J40">
        <v>0</v>
      </c>
      <c r="K40">
        <v>0</v>
      </c>
      <c r="L40">
        <v>0</v>
      </c>
      <c r="M40">
        <v>0</v>
      </c>
      <c r="N40">
        <v>0</v>
      </c>
      <c r="O40">
        <v>0</v>
      </c>
      <c r="P40">
        <v>0</v>
      </c>
      <c r="Q40" s="36">
        <v>0</v>
      </c>
      <c r="R40" s="36">
        <v>0</v>
      </c>
      <c r="S40" s="36">
        <v>0</v>
      </c>
      <c r="T40" s="36">
        <v>0</v>
      </c>
      <c r="U40" s="36">
        <v>0</v>
      </c>
    </row>
    <row r="41" spans="1:21" x14ac:dyDescent="0.2">
      <c r="A41" s="89">
        <f>VLOOKUP(C41,TabellenSRG!$B$4:$C$2729,2,FALSE)</f>
        <v>4</v>
      </c>
      <c r="B41" t="str">
        <f t="shared" si="1"/>
        <v>4e</v>
      </c>
      <c r="C41" t="s">
        <v>2</v>
      </c>
      <c r="D41" t="s">
        <v>610</v>
      </c>
      <c r="E41">
        <v>4</v>
      </c>
      <c r="F41">
        <v>0</v>
      </c>
      <c r="G41">
        <v>0</v>
      </c>
      <c r="H41">
        <v>0</v>
      </c>
      <c r="I41">
        <v>0</v>
      </c>
      <c r="J41">
        <v>0</v>
      </c>
      <c r="K41">
        <v>0</v>
      </c>
      <c r="L41">
        <v>0</v>
      </c>
      <c r="M41">
        <v>0</v>
      </c>
      <c r="N41">
        <v>0</v>
      </c>
      <c r="O41">
        <v>0</v>
      </c>
      <c r="P41">
        <v>10</v>
      </c>
      <c r="Q41" s="36">
        <v>10</v>
      </c>
      <c r="R41" s="36">
        <v>10</v>
      </c>
      <c r="S41" s="36">
        <v>10</v>
      </c>
      <c r="T41" s="36">
        <v>10</v>
      </c>
      <c r="U41" s="36">
        <v>10</v>
      </c>
    </row>
    <row r="42" spans="1:21" x14ac:dyDescent="0.2">
      <c r="A42" s="89">
        <f>VLOOKUP(C42,TabellenSRG!$B$4:$C$2729,2,FALSE)</f>
        <v>4</v>
      </c>
      <c r="B42" t="str">
        <f t="shared" si="1"/>
        <v>4f</v>
      </c>
      <c r="C42" t="s">
        <v>2</v>
      </c>
      <c r="D42" t="s">
        <v>612</v>
      </c>
      <c r="E42">
        <v>5</v>
      </c>
      <c r="F42">
        <v>0</v>
      </c>
      <c r="G42">
        <v>0</v>
      </c>
      <c r="H42">
        <v>0</v>
      </c>
      <c r="I42">
        <v>0</v>
      </c>
      <c r="J42">
        <v>0</v>
      </c>
      <c r="K42">
        <v>0</v>
      </c>
      <c r="L42">
        <v>0</v>
      </c>
      <c r="M42">
        <v>0</v>
      </c>
      <c r="N42">
        <v>0</v>
      </c>
      <c r="O42">
        <v>0</v>
      </c>
      <c r="P42">
        <v>0</v>
      </c>
      <c r="Q42" s="36">
        <v>0</v>
      </c>
      <c r="R42" s="36">
        <v>0</v>
      </c>
      <c r="S42" s="36">
        <v>0</v>
      </c>
      <c r="T42" s="36">
        <v>0</v>
      </c>
      <c r="U42" s="36">
        <v>0</v>
      </c>
    </row>
    <row r="43" spans="1:21" x14ac:dyDescent="0.2">
      <c r="A43" s="89">
        <f>VLOOKUP(C43,TabellenSRG!$B$4:$C$2729,2,FALSE)</f>
        <v>4</v>
      </c>
      <c r="B43" t="str">
        <f t="shared" si="1"/>
        <v>4g</v>
      </c>
      <c r="C43" t="s">
        <v>2</v>
      </c>
      <c r="D43" t="s">
        <v>613</v>
      </c>
      <c r="E43">
        <v>6</v>
      </c>
      <c r="F43">
        <v>0</v>
      </c>
      <c r="G43">
        <v>0</v>
      </c>
      <c r="H43">
        <v>0</v>
      </c>
      <c r="I43">
        <v>0</v>
      </c>
      <c r="J43">
        <v>0</v>
      </c>
      <c r="K43">
        <v>0</v>
      </c>
      <c r="L43">
        <v>0</v>
      </c>
      <c r="M43">
        <v>0</v>
      </c>
      <c r="N43">
        <v>0</v>
      </c>
      <c r="O43">
        <v>0</v>
      </c>
      <c r="P43">
        <v>0</v>
      </c>
      <c r="Q43" s="36">
        <v>0</v>
      </c>
      <c r="R43" s="36">
        <v>0</v>
      </c>
      <c r="S43" s="36">
        <v>0</v>
      </c>
      <c r="T43" s="36">
        <v>0</v>
      </c>
      <c r="U43" s="36">
        <v>0</v>
      </c>
    </row>
    <row r="44" spans="1:21" x14ac:dyDescent="0.2">
      <c r="A44" s="89">
        <f>VLOOKUP(C44,TabellenSRG!$B$4:$C$2729,2,FALSE)</f>
        <v>4</v>
      </c>
      <c r="B44" t="str">
        <f t="shared" si="1"/>
        <v>4h</v>
      </c>
      <c r="C44" t="s">
        <v>2</v>
      </c>
      <c r="D44" t="s">
        <v>614</v>
      </c>
      <c r="E44">
        <v>7</v>
      </c>
      <c r="F44">
        <v>0</v>
      </c>
      <c r="G44">
        <v>0</v>
      </c>
      <c r="H44">
        <v>0</v>
      </c>
      <c r="I44">
        <v>0</v>
      </c>
      <c r="J44">
        <v>0</v>
      </c>
      <c r="K44">
        <v>0</v>
      </c>
      <c r="L44">
        <v>0</v>
      </c>
      <c r="M44">
        <v>0</v>
      </c>
      <c r="N44">
        <v>0</v>
      </c>
      <c r="O44">
        <v>0</v>
      </c>
      <c r="P44">
        <v>0</v>
      </c>
      <c r="Q44" s="36">
        <v>0</v>
      </c>
      <c r="R44" s="36">
        <v>0</v>
      </c>
      <c r="S44" s="36">
        <v>0</v>
      </c>
      <c r="T44" s="36">
        <v>0</v>
      </c>
      <c r="U44" s="36">
        <v>0</v>
      </c>
    </row>
    <row r="45" spans="1:21" x14ac:dyDescent="0.2">
      <c r="A45" s="89">
        <f>VLOOKUP(C45,TabellenSRG!$B$4:$C$2729,2,FALSE)</f>
        <v>4</v>
      </c>
      <c r="B45" t="str">
        <f t="shared" si="1"/>
        <v>4i</v>
      </c>
      <c r="C45" t="s">
        <v>2</v>
      </c>
      <c r="D45" t="s">
        <v>615</v>
      </c>
      <c r="E45">
        <v>8</v>
      </c>
      <c r="F45">
        <v>0</v>
      </c>
      <c r="G45">
        <v>0</v>
      </c>
      <c r="H45">
        <v>0</v>
      </c>
      <c r="I45">
        <v>0</v>
      </c>
      <c r="J45">
        <v>0</v>
      </c>
      <c r="K45">
        <v>0</v>
      </c>
      <c r="L45">
        <v>0</v>
      </c>
      <c r="M45">
        <v>0</v>
      </c>
      <c r="N45">
        <v>0</v>
      </c>
      <c r="O45">
        <v>0</v>
      </c>
      <c r="P45">
        <v>0</v>
      </c>
      <c r="Q45" s="36">
        <v>0</v>
      </c>
      <c r="R45" s="36">
        <v>0</v>
      </c>
      <c r="S45" s="36">
        <v>0</v>
      </c>
      <c r="T45" s="36">
        <v>0</v>
      </c>
      <c r="U45" s="36">
        <v>0</v>
      </c>
    </row>
    <row r="46" spans="1:21" x14ac:dyDescent="0.2">
      <c r="A46" s="89">
        <f>VLOOKUP(C46,TabellenSRG!$B$4:$C$2729,2,FALSE)</f>
        <v>4</v>
      </c>
      <c r="B46" t="str">
        <f t="shared" si="1"/>
        <v>4j</v>
      </c>
      <c r="C46" t="s">
        <v>2</v>
      </c>
      <c r="D46" t="s">
        <v>616</v>
      </c>
      <c r="E46">
        <v>9</v>
      </c>
      <c r="F46">
        <v>140</v>
      </c>
      <c r="G46">
        <v>140</v>
      </c>
      <c r="H46">
        <v>180</v>
      </c>
      <c r="I46">
        <v>190</v>
      </c>
      <c r="J46">
        <v>200</v>
      </c>
      <c r="K46">
        <v>230</v>
      </c>
      <c r="L46">
        <v>240</v>
      </c>
      <c r="M46">
        <v>230</v>
      </c>
      <c r="N46">
        <v>210</v>
      </c>
      <c r="O46">
        <v>210</v>
      </c>
      <c r="P46">
        <v>190</v>
      </c>
      <c r="Q46" s="36">
        <v>190</v>
      </c>
      <c r="R46" s="36">
        <v>200</v>
      </c>
      <c r="S46" s="36">
        <v>190</v>
      </c>
      <c r="T46" s="36">
        <v>170</v>
      </c>
      <c r="U46" s="36">
        <v>170</v>
      </c>
    </row>
    <row r="47" spans="1:21" x14ac:dyDescent="0.2">
      <c r="A47" s="89">
        <f>VLOOKUP(C47,TabellenSRG!$B$4:$C$2729,2,FALSE)</f>
        <v>4</v>
      </c>
      <c r="B47" t="str">
        <f t="shared" si="1"/>
        <v>4k</v>
      </c>
      <c r="C47" t="s">
        <v>2</v>
      </c>
      <c r="D47" t="s">
        <v>611</v>
      </c>
      <c r="E47">
        <v>10</v>
      </c>
      <c r="F47" t="e">
        <v>#N/A</v>
      </c>
      <c r="G47" t="e">
        <v>#N/A</v>
      </c>
      <c r="H47" t="e">
        <v>#N/A</v>
      </c>
      <c r="I47" t="e">
        <v>#N/A</v>
      </c>
      <c r="J47" t="e">
        <v>#N/A</v>
      </c>
      <c r="K47" t="e">
        <v>#N/A</v>
      </c>
      <c r="L47" t="e">
        <v>#N/A</v>
      </c>
      <c r="M47" t="e">
        <v>#N/A</v>
      </c>
      <c r="N47">
        <v>0</v>
      </c>
      <c r="O47">
        <v>0</v>
      </c>
      <c r="P47">
        <v>0</v>
      </c>
      <c r="Q47" s="36">
        <v>0</v>
      </c>
      <c r="R47" s="36">
        <v>0</v>
      </c>
      <c r="S47" s="36">
        <v>0</v>
      </c>
      <c r="T47" s="36">
        <v>0</v>
      </c>
      <c r="U47" s="36">
        <v>0</v>
      </c>
    </row>
    <row r="48" spans="1:21" x14ac:dyDescent="0.2">
      <c r="A48" s="89">
        <f>VLOOKUP(C48,TabellenSRG!$B$4:$C$2729,2,FALSE)</f>
        <v>5</v>
      </c>
      <c r="B48" t="str">
        <f t="shared" si="1"/>
        <v>5a</v>
      </c>
      <c r="C48" t="s">
        <v>3</v>
      </c>
      <c r="D48" t="s">
        <v>606</v>
      </c>
      <c r="E48">
        <v>0</v>
      </c>
      <c r="F48">
        <v>250</v>
      </c>
      <c r="G48">
        <v>260</v>
      </c>
      <c r="H48">
        <v>270</v>
      </c>
      <c r="I48">
        <v>280</v>
      </c>
      <c r="J48">
        <v>300</v>
      </c>
      <c r="K48">
        <v>290</v>
      </c>
      <c r="L48">
        <v>290</v>
      </c>
      <c r="M48">
        <v>220</v>
      </c>
      <c r="N48">
        <v>40</v>
      </c>
      <c r="O48">
        <v>50</v>
      </c>
      <c r="P48">
        <v>80</v>
      </c>
      <c r="Q48" s="36">
        <v>140</v>
      </c>
      <c r="R48" s="36">
        <v>170</v>
      </c>
      <c r="S48" s="36">
        <v>160</v>
      </c>
      <c r="T48" s="36">
        <v>130</v>
      </c>
      <c r="U48" s="36">
        <v>150</v>
      </c>
    </row>
    <row r="49" spans="1:21" x14ac:dyDescent="0.2">
      <c r="A49" s="89">
        <f>VLOOKUP(C49,TabellenSRG!$B$4:$C$2729,2,FALSE)</f>
        <v>5</v>
      </c>
      <c r="B49" t="str">
        <f t="shared" si="1"/>
        <v>5b</v>
      </c>
      <c r="C49" t="s">
        <v>3</v>
      </c>
      <c r="D49" t="s">
        <v>607</v>
      </c>
      <c r="E49">
        <v>1</v>
      </c>
      <c r="F49">
        <v>0</v>
      </c>
      <c r="G49">
        <v>0</v>
      </c>
      <c r="H49">
        <v>0</v>
      </c>
      <c r="I49">
        <v>0</v>
      </c>
      <c r="J49">
        <v>0</v>
      </c>
      <c r="K49">
        <v>0</v>
      </c>
      <c r="L49">
        <v>0</v>
      </c>
      <c r="M49">
        <v>0</v>
      </c>
      <c r="N49">
        <v>0</v>
      </c>
      <c r="O49">
        <v>0</v>
      </c>
      <c r="P49">
        <v>0</v>
      </c>
      <c r="Q49" s="36">
        <v>0</v>
      </c>
      <c r="R49" s="36">
        <v>0</v>
      </c>
      <c r="S49" s="36">
        <v>0</v>
      </c>
      <c r="T49" s="36">
        <v>0</v>
      </c>
      <c r="U49" s="36">
        <v>0</v>
      </c>
    </row>
    <row r="50" spans="1:21" x14ac:dyDescent="0.2">
      <c r="A50" s="89">
        <f>VLOOKUP(C50,TabellenSRG!$B$4:$C$2729,2,FALSE)</f>
        <v>5</v>
      </c>
      <c r="B50" t="str">
        <f t="shared" si="1"/>
        <v>5c</v>
      </c>
      <c r="C50" t="s">
        <v>3</v>
      </c>
      <c r="D50" t="s">
        <v>608</v>
      </c>
      <c r="E50">
        <v>2</v>
      </c>
      <c r="F50">
        <v>0</v>
      </c>
      <c r="G50">
        <v>0</v>
      </c>
      <c r="H50">
        <v>0</v>
      </c>
      <c r="I50">
        <v>0</v>
      </c>
      <c r="J50">
        <v>0</v>
      </c>
      <c r="K50">
        <v>0</v>
      </c>
      <c r="L50">
        <v>0</v>
      </c>
      <c r="M50">
        <v>0</v>
      </c>
      <c r="N50">
        <v>0</v>
      </c>
      <c r="O50">
        <v>0</v>
      </c>
      <c r="P50">
        <v>0</v>
      </c>
      <c r="Q50" s="36">
        <v>0</v>
      </c>
      <c r="R50" s="36">
        <v>0</v>
      </c>
      <c r="S50" s="36">
        <v>0</v>
      </c>
      <c r="T50" s="36">
        <v>0</v>
      </c>
      <c r="U50" s="36">
        <v>0</v>
      </c>
    </row>
    <row r="51" spans="1:21" x14ac:dyDescent="0.2">
      <c r="A51" s="89">
        <f>VLOOKUP(C51,TabellenSRG!$B$4:$C$2729,2,FALSE)</f>
        <v>5</v>
      </c>
      <c r="B51" t="str">
        <f t="shared" si="1"/>
        <v>5d</v>
      </c>
      <c r="C51" t="s">
        <v>3</v>
      </c>
      <c r="D51" t="s">
        <v>609</v>
      </c>
      <c r="E51">
        <v>3</v>
      </c>
      <c r="F51">
        <v>0</v>
      </c>
      <c r="G51">
        <v>0</v>
      </c>
      <c r="H51">
        <v>0</v>
      </c>
      <c r="I51">
        <v>0</v>
      </c>
      <c r="J51">
        <v>0</v>
      </c>
      <c r="K51">
        <v>0</v>
      </c>
      <c r="L51">
        <v>0</v>
      </c>
      <c r="M51">
        <v>0</v>
      </c>
      <c r="N51">
        <v>0</v>
      </c>
      <c r="O51">
        <v>0</v>
      </c>
      <c r="P51">
        <v>0</v>
      </c>
      <c r="Q51" s="36">
        <v>10</v>
      </c>
      <c r="R51" s="36">
        <v>10</v>
      </c>
      <c r="S51" s="36">
        <v>10</v>
      </c>
      <c r="T51" s="36">
        <v>0</v>
      </c>
      <c r="U51" s="36">
        <v>10</v>
      </c>
    </row>
    <row r="52" spans="1:21" x14ac:dyDescent="0.2">
      <c r="A52" s="89">
        <f>VLOOKUP(C52,TabellenSRG!$B$4:$C$2729,2,FALSE)</f>
        <v>5</v>
      </c>
      <c r="B52" t="str">
        <f t="shared" si="1"/>
        <v>5e</v>
      </c>
      <c r="C52" t="s">
        <v>3</v>
      </c>
      <c r="D52" t="s">
        <v>610</v>
      </c>
      <c r="E52">
        <v>4</v>
      </c>
      <c r="F52">
        <v>0</v>
      </c>
      <c r="G52">
        <v>0</v>
      </c>
      <c r="H52">
        <v>0</v>
      </c>
      <c r="I52">
        <v>0</v>
      </c>
      <c r="J52">
        <v>0</v>
      </c>
      <c r="K52">
        <v>0</v>
      </c>
      <c r="L52">
        <v>0</v>
      </c>
      <c r="M52">
        <v>0</v>
      </c>
      <c r="N52">
        <v>0</v>
      </c>
      <c r="O52">
        <v>0</v>
      </c>
      <c r="P52">
        <v>10</v>
      </c>
      <c r="Q52" s="36">
        <v>10</v>
      </c>
      <c r="R52" s="36">
        <v>10</v>
      </c>
      <c r="S52" s="36">
        <v>20</v>
      </c>
      <c r="T52" s="36">
        <v>20</v>
      </c>
      <c r="U52" s="36">
        <v>10</v>
      </c>
    </row>
    <row r="53" spans="1:21" x14ac:dyDescent="0.2">
      <c r="A53" s="89">
        <f>VLOOKUP(C53,TabellenSRG!$B$4:$C$2729,2,FALSE)</f>
        <v>5</v>
      </c>
      <c r="B53" t="str">
        <f t="shared" si="1"/>
        <v>5f</v>
      </c>
      <c r="C53" t="s">
        <v>3</v>
      </c>
      <c r="D53" t="s">
        <v>612</v>
      </c>
      <c r="E53">
        <v>5</v>
      </c>
      <c r="F53">
        <v>0</v>
      </c>
      <c r="G53">
        <v>0</v>
      </c>
      <c r="H53">
        <v>0</v>
      </c>
      <c r="I53">
        <v>0</v>
      </c>
      <c r="J53">
        <v>0</v>
      </c>
      <c r="K53">
        <v>0</v>
      </c>
      <c r="L53">
        <v>0</v>
      </c>
      <c r="M53">
        <v>0</v>
      </c>
      <c r="N53">
        <v>0</v>
      </c>
      <c r="O53">
        <v>0</v>
      </c>
      <c r="P53">
        <v>0</v>
      </c>
      <c r="Q53" s="36">
        <v>0</v>
      </c>
      <c r="R53" s="36">
        <v>0</v>
      </c>
      <c r="S53" s="36">
        <v>0</v>
      </c>
      <c r="T53" s="36">
        <v>0</v>
      </c>
      <c r="U53" s="36">
        <v>0</v>
      </c>
    </row>
    <row r="54" spans="1:21" x14ac:dyDescent="0.2">
      <c r="A54" s="89">
        <f>VLOOKUP(C54,TabellenSRG!$B$4:$C$2729,2,FALSE)</f>
        <v>5</v>
      </c>
      <c r="B54" t="str">
        <f t="shared" si="1"/>
        <v>5g</v>
      </c>
      <c r="C54" t="s">
        <v>3</v>
      </c>
      <c r="D54" t="s">
        <v>613</v>
      </c>
      <c r="E54">
        <v>6</v>
      </c>
      <c r="F54">
        <v>0</v>
      </c>
      <c r="G54">
        <v>0</v>
      </c>
      <c r="H54">
        <v>0</v>
      </c>
      <c r="I54">
        <v>0</v>
      </c>
      <c r="J54">
        <v>0</v>
      </c>
      <c r="K54">
        <v>0</v>
      </c>
      <c r="L54">
        <v>0</v>
      </c>
      <c r="M54">
        <v>0</v>
      </c>
      <c r="N54">
        <v>0</v>
      </c>
      <c r="O54">
        <v>0</v>
      </c>
      <c r="P54">
        <v>0</v>
      </c>
      <c r="Q54" s="36">
        <v>10</v>
      </c>
      <c r="R54" s="36">
        <v>0</v>
      </c>
      <c r="S54" s="36">
        <v>10</v>
      </c>
      <c r="T54" s="36">
        <v>10</v>
      </c>
      <c r="U54" s="36">
        <v>10</v>
      </c>
    </row>
    <row r="55" spans="1:21" x14ac:dyDescent="0.2">
      <c r="A55" s="89">
        <f>VLOOKUP(C55,TabellenSRG!$B$4:$C$2729,2,FALSE)</f>
        <v>5</v>
      </c>
      <c r="B55" t="str">
        <f t="shared" si="1"/>
        <v>5h</v>
      </c>
      <c r="C55" t="s">
        <v>3</v>
      </c>
      <c r="D55" t="s">
        <v>614</v>
      </c>
      <c r="E55">
        <v>7</v>
      </c>
      <c r="F55">
        <v>0</v>
      </c>
      <c r="G55">
        <v>0</v>
      </c>
      <c r="H55">
        <v>0</v>
      </c>
      <c r="I55">
        <v>0</v>
      </c>
      <c r="J55">
        <v>0</v>
      </c>
      <c r="K55">
        <v>0</v>
      </c>
      <c r="L55">
        <v>0</v>
      </c>
      <c r="M55">
        <v>0</v>
      </c>
      <c r="N55">
        <v>0</v>
      </c>
      <c r="O55">
        <v>0</v>
      </c>
      <c r="P55">
        <v>0</v>
      </c>
      <c r="Q55" s="36">
        <v>0</v>
      </c>
      <c r="R55" s="36">
        <v>0</v>
      </c>
      <c r="S55" s="36">
        <v>0</v>
      </c>
      <c r="T55" s="36">
        <v>0</v>
      </c>
      <c r="U55" s="36">
        <v>0</v>
      </c>
    </row>
    <row r="56" spans="1:21" x14ac:dyDescent="0.2">
      <c r="A56" s="89">
        <f>VLOOKUP(C56,TabellenSRG!$B$4:$C$2729,2,FALSE)</f>
        <v>5</v>
      </c>
      <c r="B56" t="str">
        <f t="shared" si="1"/>
        <v>5i</v>
      </c>
      <c r="C56" t="s">
        <v>3</v>
      </c>
      <c r="D56" t="s">
        <v>615</v>
      </c>
      <c r="E56">
        <v>8</v>
      </c>
      <c r="F56">
        <v>0</v>
      </c>
      <c r="G56">
        <v>0</v>
      </c>
      <c r="H56">
        <v>0</v>
      </c>
      <c r="I56">
        <v>0</v>
      </c>
      <c r="J56">
        <v>0</v>
      </c>
      <c r="K56">
        <v>0</v>
      </c>
      <c r="L56">
        <v>0</v>
      </c>
      <c r="M56">
        <v>0</v>
      </c>
      <c r="N56">
        <v>0</v>
      </c>
      <c r="O56">
        <v>0</v>
      </c>
      <c r="P56">
        <v>0</v>
      </c>
      <c r="Q56" s="36">
        <v>0</v>
      </c>
      <c r="R56" s="36">
        <v>0</v>
      </c>
      <c r="S56" s="36">
        <v>0</v>
      </c>
      <c r="T56" s="36">
        <v>0</v>
      </c>
      <c r="U56" s="36">
        <v>0</v>
      </c>
    </row>
    <row r="57" spans="1:21" x14ac:dyDescent="0.2">
      <c r="A57" s="89">
        <f>VLOOKUP(C57,TabellenSRG!$B$4:$C$2729,2,FALSE)</f>
        <v>5</v>
      </c>
      <c r="B57" t="str">
        <f t="shared" si="1"/>
        <v>5j</v>
      </c>
      <c r="C57" t="s">
        <v>3</v>
      </c>
      <c r="D57" t="s">
        <v>616</v>
      </c>
      <c r="E57">
        <v>9</v>
      </c>
      <c r="F57">
        <v>250</v>
      </c>
      <c r="G57">
        <v>260</v>
      </c>
      <c r="H57">
        <v>270</v>
      </c>
      <c r="I57">
        <v>280</v>
      </c>
      <c r="J57">
        <v>290</v>
      </c>
      <c r="K57">
        <v>290</v>
      </c>
      <c r="L57">
        <v>290</v>
      </c>
      <c r="M57">
        <v>220</v>
      </c>
      <c r="N57">
        <v>40</v>
      </c>
      <c r="O57">
        <v>40</v>
      </c>
      <c r="P57">
        <v>60</v>
      </c>
      <c r="Q57" s="36">
        <v>120</v>
      </c>
      <c r="R57" s="36">
        <v>140</v>
      </c>
      <c r="S57" s="36">
        <v>130</v>
      </c>
      <c r="T57" s="36">
        <v>100</v>
      </c>
      <c r="U57" s="36">
        <v>110</v>
      </c>
    </row>
    <row r="58" spans="1:21" x14ac:dyDescent="0.2">
      <c r="A58" s="89">
        <f>VLOOKUP(C58,TabellenSRG!$B$4:$C$2729,2,FALSE)</f>
        <v>5</v>
      </c>
      <c r="B58" t="str">
        <f t="shared" si="1"/>
        <v>5k</v>
      </c>
      <c r="C58" t="s">
        <v>3</v>
      </c>
      <c r="D58" t="s">
        <v>611</v>
      </c>
      <c r="E58">
        <v>10</v>
      </c>
      <c r="F58" t="e">
        <v>#N/A</v>
      </c>
      <c r="G58" t="e">
        <v>#N/A</v>
      </c>
      <c r="H58" t="e">
        <v>#N/A</v>
      </c>
      <c r="I58" t="e">
        <v>#N/A</v>
      </c>
      <c r="J58" t="e">
        <v>#N/A</v>
      </c>
      <c r="K58" t="e">
        <v>#N/A</v>
      </c>
      <c r="L58" t="e">
        <v>#N/A</v>
      </c>
      <c r="M58" t="e">
        <v>#N/A</v>
      </c>
      <c r="N58">
        <v>0</v>
      </c>
      <c r="O58">
        <v>0</v>
      </c>
      <c r="P58">
        <v>0</v>
      </c>
      <c r="Q58" s="36">
        <v>0</v>
      </c>
      <c r="R58" s="36">
        <v>0</v>
      </c>
      <c r="S58" s="36">
        <v>0</v>
      </c>
      <c r="T58" s="36">
        <v>0</v>
      </c>
      <c r="U58" s="36">
        <v>0</v>
      </c>
    </row>
    <row r="59" spans="1:21" x14ac:dyDescent="0.2">
      <c r="A59" s="89">
        <f>VLOOKUP(C59,TabellenSRG!$B$4:$C$2729,2,FALSE)</f>
        <v>6</v>
      </c>
      <c r="B59" t="str">
        <f t="shared" si="1"/>
        <v>6a</v>
      </c>
      <c r="C59" t="s">
        <v>4</v>
      </c>
      <c r="D59" t="s">
        <v>606</v>
      </c>
      <c r="E59">
        <v>0</v>
      </c>
      <c r="F59">
        <v>1290</v>
      </c>
      <c r="G59">
        <v>1320</v>
      </c>
      <c r="H59">
        <v>1330</v>
      </c>
      <c r="I59">
        <v>620</v>
      </c>
      <c r="J59">
        <v>660</v>
      </c>
      <c r="K59">
        <v>690</v>
      </c>
      <c r="L59">
        <v>710</v>
      </c>
      <c r="M59">
        <v>730</v>
      </c>
      <c r="N59">
        <v>720</v>
      </c>
      <c r="O59">
        <v>750</v>
      </c>
      <c r="P59">
        <v>750</v>
      </c>
      <c r="Q59" s="36">
        <v>760</v>
      </c>
      <c r="R59" s="36">
        <v>760</v>
      </c>
      <c r="S59" s="36">
        <v>790</v>
      </c>
      <c r="T59" s="36">
        <v>750</v>
      </c>
      <c r="U59" s="36">
        <v>730</v>
      </c>
    </row>
    <row r="60" spans="1:21" x14ac:dyDescent="0.2">
      <c r="A60" s="89">
        <f>VLOOKUP(C60,TabellenSRG!$B$4:$C$2729,2,FALSE)</f>
        <v>6</v>
      </c>
      <c r="B60" t="str">
        <f t="shared" si="1"/>
        <v>6b</v>
      </c>
      <c r="C60" t="s">
        <v>4</v>
      </c>
      <c r="D60" t="s">
        <v>607</v>
      </c>
      <c r="E60">
        <v>1</v>
      </c>
      <c r="F60">
        <v>0</v>
      </c>
      <c r="G60">
        <v>0</v>
      </c>
      <c r="H60">
        <v>0</v>
      </c>
      <c r="I60">
        <v>0</v>
      </c>
      <c r="J60">
        <v>0</v>
      </c>
      <c r="K60">
        <v>0</v>
      </c>
      <c r="L60">
        <v>0</v>
      </c>
      <c r="M60">
        <v>0</v>
      </c>
      <c r="N60">
        <v>0</v>
      </c>
      <c r="O60">
        <v>0</v>
      </c>
      <c r="P60">
        <v>0</v>
      </c>
      <c r="Q60" s="36">
        <v>0</v>
      </c>
      <c r="R60" s="36">
        <v>0</v>
      </c>
      <c r="S60" s="36">
        <v>0</v>
      </c>
      <c r="T60" s="36">
        <v>0</v>
      </c>
      <c r="U60" s="36">
        <v>0</v>
      </c>
    </row>
    <row r="61" spans="1:21" x14ac:dyDescent="0.2">
      <c r="A61" s="89">
        <f>VLOOKUP(C61,TabellenSRG!$B$4:$C$2729,2,FALSE)</f>
        <v>6</v>
      </c>
      <c r="B61" t="str">
        <f t="shared" si="1"/>
        <v>6c</v>
      </c>
      <c r="C61" t="s">
        <v>4</v>
      </c>
      <c r="D61" t="s">
        <v>608</v>
      </c>
      <c r="E61">
        <v>2</v>
      </c>
      <c r="F61">
        <v>0</v>
      </c>
      <c r="G61">
        <v>0</v>
      </c>
      <c r="H61">
        <v>0</v>
      </c>
      <c r="I61">
        <v>0</v>
      </c>
      <c r="J61">
        <v>0</v>
      </c>
      <c r="K61">
        <v>0</v>
      </c>
      <c r="L61">
        <v>0</v>
      </c>
      <c r="M61">
        <v>0</v>
      </c>
      <c r="N61">
        <v>0</v>
      </c>
      <c r="O61">
        <v>0</v>
      </c>
      <c r="P61">
        <v>0</v>
      </c>
      <c r="Q61" s="36">
        <v>0</v>
      </c>
      <c r="R61" s="36">
        <v>0</v>
      </c>
      <c r="S61" s="36">
        <v>0</v>
      </c>
      <c r="T61" s="36">
        <v>0</v>
      </c>
      <c r="U61" s="36">
        <v>0</v>
      </c>
    </row>
    <row r="62" spans="1:21" x14ac:dyDescent="0.2">
      <c r="A62" s="89">
        <f>VLOOKUP(C62,TabellenSRG!$B$4:$C$2729,2,FALSE)</f>
        <v>6</v>
      </c>
      <c r="B62" t="str">
        <f t="shared" si="1"/>
        <v>6d</v>
      </c>
      <c r="C62" t="s">
        <v>4</v>
      </c>
      <c r="D62" t="s">
        <v>609</v>
      </c>
      <c r="E62">
        <v>3</v>
      </c>
      <c r="F62">
        <v>0</v>
      </c>
      <c r="G62">
        <v>0</v>
      </c>
      <c r="H62">
        <v>0</v>
      </c>
      <c r="I62">
        <v>0</v>
      </c>
      <c r="J62">
        <v>0</v>
      </c>
      <c r="K62">
        <v>0</v>
      </c>
      <c r="L62">
        <v>0</v>
      </c>
      <c r="M62">
        <v>0</v>
      </c>
      <c r="N62">
        <v>0</v>
      </c>
      <c r="O62">
        <v>0</v>
      </c>
      <c r="P62">
        <v>0</v>
      </c>
      <c r="Q62" s="36">
        <v>0</v>
      </c>
      <c r="R62" s="36">
        <v>0</v>
      </c>
      <c r="S62" s="36">
        <v>0</v>
      </c>
      <c r="T62" s="36">
        <v>0</v>
      </c>
      <c r="U62" s="36">
        <v>0</v>
      </c>
    </row>
    <row r="63" spans="1:21" x14ac:dyDescent="0.2">
      <c r="A63" s="89">
        <f>VLOOKUP(C63,TabellenSRG!$B$4:$C$2729,2,FALSE)</f>
        <v>6</v>
      </c>
      <c r="B63" t="str">
        <f t="shared" si="1"/>
        <v>6e</v>
      </c>
      <c r="C63" t="s">
        <v>4</v>
      </c>
      <c r="D63" t="s">
        <v>610</v>
      </c>
      <c r="E63">
        <v>4</v>
      </c>
      <c r="F63">
        <v>0</v>
      </c>
      <c r="G63">
        <v>0</v>
      </c>
      <c r="H63">
        <v>0</v>
      </c>
      <c r="I63">
        <v>0</v>
      </c>
      <c r="J63">
        <v>0</v>
      </c>
      <c r="K63">
        <v>10</v>
      </c>
      <c r="L63">
        <v>10</v>
      </c>
      <c r="M63">
        <v>10</v>
      </c>
      <c r="N63">
        <v>10</v>
      </c>
      <c r="O63">
        <v>10</v>
      </c>
      <c r="P63">
        <v>20</v>
      </c>
      <c r="Q63" s="36">
        <v>20</v>
      </c>
      <c r="R63" s="36">
        <v>20</v>
      </c>
      <c r="S63" s="36">
        <v>30</v>
      </c>
      <c r="T63" s="36">
        <v>30</v>
      </c>
      <c r="U63" s="36">
        <v>40</v>
      </c>
    </row>
    <row r="64" spans="1:21" x14ac:dyDescent="0.2">
      <c r="A64" s="89">
        <f>VLOOKUP(C64,TabellenSRG!$B$4:$C$2729,2,FALSE)</f>
        <v>6</v>
      </c>
      <c r="B64" t="str">
        <f t="shared" si="1"/>
        <v>6f</v>
      </c>
      <c r="C64" t="s">
        <v>4</v>
      </c>
      <c r="D64" t="s">
        <v>612</v>
      </c>
      <c r="E64">
        <v>5</v>
      </c>
      <c r="F64">
        <v>0</v>
      </c>
      <c r="G64">
        <v>0</v>
      </c>
      <c r="H64">
        <v>0</v>
      </c>
      <c r="I64">
        <v>0</v>
      </c>
      <c r="J64">
        <v>0</v>
      </c>
      <c r="K64">
        <v>0</v>
      </c>
      <c r="L64">
        <v>0</v>
      </c>
      <c r="M64">
        <v>0</v>
      </c>
      <c r="N64">
        <v>0</v>
      </c>
      <c r="O64">
        <v>0</v>
      </c>
      <c r="P64">
        <v>0</v>
      </c>
      <c r="Q64" s="36">
        <v>0</v>
      </c>
      <c r="R64" s="36">
        <v>0</v>
      </c>
      <c r="S64" s="36">
        <v>0</v>
      </c>
      <c r="T64" s="36">
        <v>0</v>
      </c>
      <c r="U64" s="36">
        <v>0</v>
      </c>
    </row>
    <row r="65" spans="1:21" x14ac:dyDescent="0.2">
      <c r="A65" s="89">
        <f>VLOOKUP(C65,TabellenSRG!$B$4:$C$2729,2,FALSE)</f>
        <v>6</v>
      </c>
      <c r="B65" t="str">
        <f t="shared" si="1"/>
        <v>6g</v>
      </c>
      <c r="C65" t="s">
        <v>4</v>
      </c>
      <c r="D65" t="s">
        <v>613</v>
      </c>
      <c r="E65">
        <v>6</v>
      </c>
      <c r="F65">
        <v>0</v>
      </c>
      <c r="G65">
        <v>0</v>
      </c>
      <c r="H65">
        <v>0</v>
      </c>
      <c r="I65">
        <v>0</v>
      </c>
      <c r="J65">
        <v>0</v>
      </c>
      <c r="K65">
        <v>0</v>
      </c>
      <c r="L65">
        <v>0</v>
      </c>
      <c r="M65">
        <v>0</v>
      </c>
      <c r="N65">
        <v>0</v>
      </c>
      <c r="O65">
        <v>10</v>
      </c>
      <c r="P65">
        <v>10</v>
      </c>
      <c r="Q65" s="36">
        <v>10</v>
      </c>
      <c r="R65" s="36">
        <v>10</v>
      </c>
      <c r="S65" s="36">
        <v>10</v>
      </c>
      <c r="T65" s="36">
        <v>10</v>
      </c>
      <c r="U65" s="36">
        <v>0</v>
      </c>
    </row>
    <row r="66" spans="1:21" x14ac:dyDescent="0.2">
      <c r="A66" s="89">
        <f>VLOOKUP(C66,TabellenSRG!$B$4:$C$2729,2,FALSE)</f>
        <v>6</v>
      </c>
      <c r="B66" t="str">
        <f t="shared" si="1"/>
        <v>6h</v>
      </c>
      <c r="C66" t="s">
        <v>4</v>
      </c>
      <c r="D66" t="s">
        <v>614</v>
      </c>
      <c r="E66">
        <v>7</v>
      </c>
      <c r="F66">
        <v>0</v>
      </c>
      <c r="G66">
        <v>0</v>
      </c>
      <c r="H66">
        <v>0</v>
      </c>
      <c r="I66">
        <v>0</v>
      </c>
      <c r="J66">
        <v>0</v>
      </c>
      <c r="K66">
        <v>0</v>
      </c>
      <c r="L66">
        <v>0</v>
      </c>
      <c r="M66">
        <v>0</v>
      </c>
      <c r="N66">
        <v>0</v>
      </c>
      <c r="O66">
        <v>0</v>
      </c>
      <c r="P66">
        <v>0</v>
      </c>
      <c r="Q66" s="36">
        <v>0</v>
      </c>
      <c r="R66" s="36">
        <v>0</v>
      </c>
      <c r="S66" s="36">
        <v>0</v>
      </c>
      <c r="T66" s="36">
        <v>0</v>
      </c>
      <c r="U66" s="36">
        <v>0</v>
      </c>
    </row>
    <row r="67" spans="1:21" x14ac:dyDescent="0.2">
      <c r="A67" s="89">
        <f>VLOOKUP(C67,TabellenSRG!$B$4:$C$2729,2,FALSE)</f>
        <v>6</v>
      </c>
      <c r="B67" t="str">
        <f t="shared" si="1"/>
        <v>6i</v>
      </c>
      <c r="C67" t="s">
        <v>4</v>
      </c>
      <c r="D67" t="s">
        <v>615</v>
      </c>
      <c r="E67">
        <v>8</v>
      </c>
      <c r="F67">
        <v>0</v>
      </c>
      <c r="G67">
        <v>0</v>
      </c>
      <c r="H67">
        <v>0</v>
      </c>
      <c r="I67">
        <v>0</v>
      </c>
      <c r="J67">
        <v>0</v>
      </c>
      <c r="K67">
        <v>0</v>
      </c>
      <c r="L67">
        <v>0</v>
      </c>
      <c r="M67">
        <v>0</v>
      </c>
      <c r="N67">
        <v>0</v>
      </c>
      <c r="O67">
        <v>0</v>
      </c>
      <c r="P67">
        <v>0</v>
      </c>
      <c r="Q67" s="36">
        <v>0</v>
      </c>
      <c r="R67" s="36">
        <v>0</v>
      </c>
      <c r="S67" s="36">
        <v>0</v>
      </c>
      <c r="T67" s="36">
        <v>0</v>
      </c>
      <c r="U67" s="36">
        <v>0</v>
      </c>
    </row>
    <row r="68" spans="1:21" x14ac:dyDescent="0.2">
      <c r="A68" s="89">
        <f>VLOOKUP(C68,TabellenSRG!$B$4:$C$2729,2,FALSE)</f>
        <v>6</v>
      </c>
      <c r="B68" t="str">
        <f t="shared" si="1"/>
        <v>6j</v>
      </c>
      <c r="C68" t="s">
        <v>4</v>
      </c>
      <c r="D68" t="s">
        <v>616</v>
      </c>
      <c r="E68">
        <v>9</v>
      </c>
      <c r="F68">
        <v>1290</v>
      </c>
      <c r="G68">
        <v>1320</v>
      </c>
      <c r="H68">
        <v>1320</v>
      </c>
      <c r="I68">
        <v>620</v>
      </c>
      <c r="J68">
        <v>660</v>
      </c>
      <c r="K68">
        <v>670</v>
      </c>
      <c r="L68">
        <v>700</v>
      </c>
      <c r="M68">
        <v>720</v>
      </c>
      <c r="N68">
        <v>710</v>
      </c>
      <c r="O68">
        <v>730</v>
      </c>
      <c r="P68">
        <v>730</v>
      </c>
      <c r="Q68" s="36">
        <v>740</v>
      </c>
      <c r="R68" s="36">
        <v>730</v>
      </c>
      <c r="S68" s="36">
        <v>750</v>
      </c>
      <c r="T68" s="36">
        <v>710</v>
      </c>
      <c r="U68" s="36">
        <v>690</v>
      </c>
    </row>
    <row r="69" spans="1:21" x14ac:dyDescent="0.2">
      <c r="A69" s="89">
        <f>VLOOKUP(C69,TabellenSRG!$B$4:$C$2729,2,FALSE)</f>
        <v>6</v>
      </c>
      <c r="B69" t="str">
        <f t="shared" ref="B69:B132" si="2">CONCATENATE(A69,D69)</f>
        <v>6k</v>
      </c>
      <c r="C69" t="s">
        <v>4</v>
      </c>
      <c r="D69" t="s">
        <v>611</v>
      </c>
      <c r="E69">
        <v>10</v>
      </c>
      <c r="F69" t="e">
        <v>#N/A</v>
      </c>
      <c r="G69" t="e">
        <v>#N/A</v>
      </c>
      <c r="H69" t="e">
        <v>#N/A</v>
      </c>
      <c r="I69" t="e">
        <v>#N/A</v>
      </c>
      <c r="J69" t="e">
        <v>#N/A</v>
      </c>
      <c r="K69" t="e">
        <v>#N/A</v>
      </c>
      <c r="L69" t="e">
        <v>#N/A</v>
      </c>
      <c r="M69" t="e">
        <v>#N/A</v>
      </c>
      <c r="N69">
        <v>0</v>
      </c>
      <c r="O69">
        <v>0</v>
      </c>
      <c r="P69">
        <v>0</v>
      </c>
      <c r="Q69" s="36">
        <v>0</v>
      </c>
      <c r="R69" s="36">
        <v>0</v>
      </c>
      <c r="S69" s="36">
        <v>0</v>
      </c>
      <c r="T69" s="36">
        <v>0</v>
      </c>
      <c r="U69" s="36">
        <v>0</v>
      </c>
    </row>
    <row r="70" spans="1:21" x14ac:dyDescent="0.2">
      <c r="A70" s="89">
        <f>VLOOKUP(C70,TabellenSRG!$B$4:$C$2729,2,FALSE)</f>
        <v>7</v>
      </c>
      <c r="B70" t="str">
        <f t="shared" si="2"/>
        <v>7a</v>
      </c>
      <c r="C70" t="s">
        <v>5</v>
      </c>
      <c r="D70" t="s">
        <v>606</v>
      </c>
      <c r="E70">
        <v>0</v>
      </c>
      <c r="F70">
        <v>30</v>
      </c>
      <c r="G70">
        <v>30</v>
      </c>
      <c r="H70">
        <v>50</v>
      </c>
      <c r="I70">
        <v>50</v>
      </c>
      <c r="J70">
        <v>40</v>
      </c>
      <c r="K70">
        <v>40</v>
      </c>
      <c r="L70">
        <v>70</v>
      </c>
      <c r="M70">
        <v>80</v>
      </c>
      <c r="N70">
        <v>100</v>
      </c>
      <c r="O70">
        <v>130</v>
      </c>
      <c r="P70">
        <v>150</v>
      </c>
      <c r="Q70" s="36">
        <v>170</v>
      </c>
      <c r="R70" s="36">
        <v>180</v>
      </c>
      <c r="S70" s="36">
        <v>150</v>
      </c>
      <c r="T70" s="36">
        <v>160</v>
      </c>
      <c r="U70" s="36">
        <v>160</v>
      </c>
    </row>
    <row r="71" spans="1:21" x14ac:dyDescent="0.2">
      <c r="A71" s="89">
        <f>VLOOKUP(C71,TabellenSRG!$B$4:$C$2729,2,FALSE)</f>
        <v>7</v>
      </c>
      <c r="B71" t="str">
        <f t="shared" si="2"/>
        <v>7b</v>
      </c>
      <c r="C71" t="s">
        <v>5</v>
      </c>
      <c r="D71" t="s">
        <v>607</v>
      </c>
      <c r="E71">
        <v>1</v>
      </c>
      <c r="F71">
        <v>0</v>
      </c>
      <c r="G71">
        <v>0</v>
      </c>
      <c r="H71">
        <v>0</v>
      </c>
      <c r="I71">
        <v>0</v>
      </c>
      <c r="J71">
        <v>0</v>
      </c>
      <c r="K71">
        <v>0</v>
      </c>
      <c r="L71">
        <v>0</v>
      </c>
      <c r="M71">
        <v>0</v>
      </c>
      <c r="N71">
        <v>0</v>
      </c>
      <c r="O71">
        <v>0</v>
      </c>
      <c r="P71">
        <v>0</v>
      </c>
      <c r="Q71" s="36">
        <v>0</v>
      </c>
      <c r="R71" s="36">
        <v>0</v>
      </c>
      <c r="S71" s="36">
        <v>0</v>
      </c>
      <c r="T71" s="36">
        <v>0</v>
      </c>
      <c r="U71" s="36">
        <v>0</v>
      </c>
    </row>
    <row r="72" spans="1:21" x14ac:dyDescent="0.2">
      <c r="A72" s="89">
        <f>VLOOKUP(C72,TabellenSRG!$B$4:$C$2729,2,FALSE)</f>
        <v>7</v>
      </c>
      <c r="B72" t="str">
        <f t="shared" si="2"/>
        <v>7c</v>
      </c>
      <c r="C72" t="s">
        <v>5</v>
      </c>
      <c r="D72" t="s">
        <v>608</v>
      </c>
      <c r="E72">
        <v>2</v>
      </c>
      <c r="F72">
        <v>0</v>
      </c>
      <c r="G72">
        <v>0</v>
      </c>
      <c r="H72">
        <v>0</v>
      </c>
      <c r="I72">
        <v>0</v>
      </c>
      <c r="J72">
        <v>0</v>
      </c>
      <c r="K72">
        <v>0</v>
      </c>
      <c r="L72">
        <v>0</v>
      </c>
      <c r="M72">
        <v>0</v>
      </c>
      <c r="N72">
        <v>0</v>
      </c>
      <c r="O72">
        <v>0</v>
      </c>
      <c r="P72">
        <v>0</v>
      </c>
      <c r="Q72" s="36">
        <v>0</v>
      </c>
      <c r="R72" s="36">
        <v>0</v>
      </c>
      <c r="S72" s="36">
        <v>0</v>
      </c>
      <c r="T72" s="36">
        <v>0</v>
      </c>
      <c r="U72" s="36">
        <v>0</v>
      </c>
    </row>
    <row r="73" spans="1:21" x14ac:dyDescent="0.2">
      <c r="A73" s="89">
        <f>VLOOKUP(C73,TabellenSRG!$B$4:$C$2729,2,FALSE)</f>
        <v>7</v>
      </c>
      <c r="B73" t="str">
        <f t="shared" si="2"/>
        <v>7d</v>
      </c>
      <c r="C73" t="s">
        <v>5</v>
      </c>
      <c r="D73" t="s">
        <v>609</v>
      </c>
      <c r="E73">
        <v>3</v>
      </c>
      <c r="F73">
        <v>0</v>
      </c>
      <c r="G73">
        <v>10</v>
      </c>
      <c r="H73">
        <v>10</v>
      </c>
      <c r="I73">
        <v>10</v>
      </c>
      <c r="J73">
        <v>10</v>
      </c>
      <c r="K73">
        <v>20</v>
      </c>
      <c r="L73">
        <v>30</v>
      </c>
      <c r="M73">
        <v>40</v>
      </c>
      <c r="N73">
        <v>40</v>
      </c>
      <c r="O73">
        <v>40</v>
      </c>
      <c r="P73">
        <v>30</v>
      </c>
      <c r="Q73" s="36">
        <v>40</v>
      </c>
      <c r="R73" s="36">
        <v>40</v>
      </c>
      <c r="S73" s="36">
        <v>40</v>
      </c>
      <c r="T73" s="36">
        <v>30</v>
      </c>
      <c r="U73" s="36">
        <v>30</v>
      </c>
    </row>
    <row r="74" spans="1:21" x14ac:dyDescent="0.2">
      <c r="A74" s="89">
        <f>VLOOKUP(C74,TabellenSRG!$B$4:$C$2729,2,FALSE)</f>
        <v>7</v>
      </c>
      <c r="B74" t="str">
        <f t="shared" si="2"/>
        <v>7e</v>
      </c>
      <c r="C74" t="s">
        <v>5</v>
      </c>
      <c r="D74" t="s">
        <v>610</v>
      </c>
      <c r="E74">
        <v>4</v>
      </c>
      <c r="F74">
        <v>10</v>
      </c>
      <c r="G74">
        <v>10</v>
      </c>
      <c r="H74">
        <v>10</v>
      </c>
      <c r="I74">
        <v>10</v>
      </c>
      <c r="J74">
        <v>10</v>
      </c>
      <c r="K74">
        <v>10</v>
      </c>
      <c r="L74">
        <v>10</v>
      </c>
      <c r="M74">
        <v>20</v>
      </c>
      <c r="N74">
        <v>20</v>
      </c>
      <c r="O74">
        <v>20</v>
      </c>
      <c r="P74">
        <v>30</v>
      </c>
      <c r="Q74" s="36">
        <v>30</v>
      </c>
      <c r="R74" s="36">
        <v>30</v>
      </c>
      <c r="S74" s="36">
        <v>30</v>
      </c>
      <c r="T74" s="36">
        <v>30</v>
      </c>
      <c r="U74" s="36">
        <v>30</v>
      </c>
    </row>
    <row r="75" spans="1:21" x14ac:dyDescent="0.2">
      <c r="A75" s="89">
        <f>VLOOKUP(C75,TabellenSRG!$B$4:$C$2729,2,FALSE)</f>
        <v>7</v>
      </c>
      <c r="B75" t="str">
        <f t="shared" si="2"/>
        <v>7f</v>
      </c>
      <c r="C75" t="s">
        <v>5</v>
      </c>
      <c r="D75" t="s">
        <v>612</v>
      </c>
      <c r="E75">
        <v>5</v>
      </c>
      <c r="F75">
        <v>0</v>
      </c>
      <c r="G75">
        <v>0</v>
      </c>
      <c r="H75">
        <v>0</v>
      </c>
      <c r="I75">
        <v>0</v>
      </c>
      <c r="J75">
        <v>0</v>
      </c>
      <c r="K75">
        <v>0</v>
      </c>
      <c r="L75">
        <v>0</v>
      </c>
      <c r="M75">
        <v>0</v>
      </c>
      <c r="N75">
        <v>0</v>
      </c>
      <c r="O75">
        <v>0</v>
      </c>
      <c r="P75">
        <v>0</v>
      </c>
      <c r="Q75" s="36">
        <v>0</v>
      </c>
      <c r="R75" s="36">
        <v>0</v>
      </c>
      <c r="S75" s="36">
        <v>0</v>
      </c>
      <c r="T75" s="36">
        <v>0</v>
      </c>
      <c r="U75" s="36">
        <v>0</v>
      </c>
    </row>
    <row r="76" spans="1:21" x14ac:dyDescent="0.2">
      <c r="A76" s="89">
        <f>VLOOKUP(C76,TabellenSRG!$B$4:$C$2729,2,FALSE)</f>
        <v>7</v>
      </c>
      <c r="B76" t="str">
        <f t="shared" si="2"/>
        <v>7g</v>
      </c>
      <c r="C76" t="s">
        <v>5</v>
      </c>
      <c r="D76" t="s">
        <v>613</v>
      </c>
      <c r="E76">
        <v>6</v>
      </c>
      <c r="F76">
        <v>0</v>
      </c>
      <c r="G76">
        <v>0</v>
      </c>
      <c r="H76">
        <v>0</v>
      </c>
      <c r="I76">
        <v>0</v>
      </c>
      <c r="J76">
        <v>0</v>
      </c>
      <c r="K76">
        <v>0</v>
      </c>
      <c r="L76">
        <v>0</v>
      </c>
      <c r="M76">
        <v>0</v>
      </c>
      <c r="N76">
        <v>0</v>
      </c>
      <c r="O76">
        <v>0</v>
      </c>
      <c r="P76">
        <v>0</v>
      </c>
      <c r="Q76" s="36">
        <v>0</v>
      </c>
      <c r="R76" s="36">
        <v>0</v>
      </c>
      <c r="S76" s="36">
        <v>0</v>
      </c>
      <c r="T76" s="36">
        <v>0</v>
      </c>
      <c r="U76" s="36">
        <v>0</v>
      </c>
    </row>
    <row r="77" spans="1:21" x14ac:dyDescent="0.2">
      <c r="A77" s="89">
        <f>VLOOKUP(C77,TabellenSRG!$B$4:$C$2729,2,FALSE)</f>
        <v>7</v>
      </c>
      <c r="B77" t="str">
        <f t="shared" si="2"/>
        <v>7h</v>
      </c>
      <c r="C77" t="s">
        <v>5</v>
      </c>
      <c r="D77" t="s">
        <v>614</v>
      </c>
      <c r="E77">
        <v>7</v>
      </c>
      <c r="F77">
        <v>0</v>
      </c>
      <c r="G77">
        <v>0</v>
      </c>
      <c r="H77">
        <v>0</v>
      </c>
      <c r="I77">
        <v>0</v>
      </c>
      <c r="J77">
        <v>0</v>
      </c>
      <c r="K77">
        <v>0</v>
      </c>
      <c r="L77">
        <v>0</v>
      </c>
      <c r="M77">
        <v>0</v>
      </c>
      <c r="N77">
        <v>0</v>
      </c>
      <c r="O77">
        <v>0</v>
      </c>
      <c r="P77">
        <v>0</v>
      </c>
      <c r="Q77" s="36">
        <v>0</v>
      </c>
      <c r="R77" s="36">
        <v>0</v>
      </c>
      <c r="S77" s="36">
        <v>0</v>
      </c>
      <c r="T77" s="36">
        <v>0</v>
      </c>
      <c r="U77" s="36">
        <v>0</v>
      </c>
    </row>
    <row r="78" spans="1:21" x14ac:dyDescent="0.2">
      <c r="A78" s="89">
        <f>VLOOKUP(C78,TabellenSRG!$B$4:$C$2729,2,FALSE)</f>
        <v>7</v>
      </c>
      <c r="B78" t="str">
        <f t="shared" si="2"/>
        <v>7i</v>
      </c>
      <c r="C78" t="s">
        <v>5</v>
      </c>
      <c r="D78" t="s">
        <v>615</v>
      </c>
      <c r="E78">
        <v>8</v>
      </c>
      <c r="F78">
        <v>0</v>
      </c>
      <c r="G78">
        <v>0</v>
      </c>
      <c r="H78">
        <v>0</v>
      </c>
      <c r="I78">
        <v>0</v>
      </c>
      <c r="J78">
        <v>0</v>
      </c>
      <c r="K78">
        <v>0</v>
      </c>
      <c r="L78">
        <v>0</v>
      </c>
      <c r="M78">
        <v>0</v>
      </c>
      <c r="N78">
        <v>0</v>
      </c>
      <c r="O78">
        <v>0</v>
      </c>
      <c r="P78">
        <v>0</v>
      </c>
      <c r="Q78" s="36">
        <v>0</v>
      </c>
      <c r="R78" s="36">
        <v>0</v>
      </c>
      <c r="S78" s="36">
        <v>0</v>
      </c>
      <c r="T78" s="36">
        <v>0</v>
      </c>
      <c r="U78" s="36">
        <v>0</v>
      </c>
    </row>
    <row r="79" spans="1:21" x14ac:dyDescent="0.2">
      <c r="A79" s="89">
        <f>VLOOKUP(C79,TabellenSRG!$B$4:$C$2729,2,FALSE)</f>
        <v>7</v>
      </c>
      <c r="B79" t="str">
        <f t="shared" si="2"/>
        <v>7j</v>
      </c>
      <c r="C79" t="s">
        <v>5</v>
      </c>
      <c r="D79" t="s">
        <v>616</v>
      </c>
      <c r="E79">
        <v>9</v>
      </c>
      <c r="F79">
        <v>20</v>
      </c>
      <c r="G79">
        <v>20</v>
      </c>
      <c r="H79">
        <v>20</v>
      </c>
      <c r="I79">
        <v>20</v>
      </c>
      <c r="J79">
        <v>20</v>
      </c>
      <c r="K79">
        <v>20</v>
      </c>
      <c r="L79">
        <v>30</v>
      </c>
      <c r="M79">
        <v>30</v>
      </c>
      <c r="N79">
        <v>40</v>
      </c>
      <c r="O79">
        <v>60</v>
      </c>
      <c r="P79">
        <v>90</v>
      </c>
      <c r="Q79" s="36">
        <v>100</v>
      </c>
      <c r="R79" s="36">
        <v>110</v>
      </c>
      <c r="S79" s="36">
        <v>70</v>
      </c>
      <c r="T79" s="36">
        <v>80</v>
      </c>
      <c r="U79" s="36">
        <v>90</v>
      </c>
    </row>
    <row r="80" spans="1:21" x14ac:dyDescent="0.2">
      <c r="A80" s="89">
        <f>VLOOKUP(C80,TabellenSRG!$B$4:$C$2729,2,FALSE)</f>
        <v>7</v>
      </c>
      <c r="B80" t="str">
        <f t="shared" si="2"/>
        <v>7k</v>
      </c>
      <c r="C80" t="s">
        <v>5</v>
      </c>
      <c r="D80" t="s">
        <v>611</v>
      </c>
      <c r="E80">
        <v>10</v>
      </c>
      <c r="F80" t="e">
        <v>#N/A</v>
      </c>
      <c r="G80" t="e">
        <v>#N/A</v>
      </c>
      <c r="H80" t="e">
        <v>#N/A</v>
      </c>
      <c r="I80" t="e">
        <v>#N/A</v>
      </c>
      <c r="J80" t="e">
        <v>#N/A</v>
      </c>
      <c r="K80" t="e">
        <v>#N/A</v>
      </c>
      <c r="L80" t="e">
        <v>#N/A</v>
      </c>
      <c r="M80" t="e">
        <v>#N/A</v>
      </c>
      <c r="N80">
        <v>0</v>
      </c>
      <c r="O80">
        <v>10</v>
      </c>
      <c r="P80">
        <v>0</v>
      </c>
      <c r="Q80" s="36">
        <v>0</v>
      </c>
      <c r="R80" s="36">
        <v>10</v>
      </c>
      <c r="S80" s="36">
        <v>10</v>
      </c>
      <c r="T80" s="36">
        <v>10</v>
      </c>
      <c r="U80" s="36">
        <v>0</v>
      </c>
    </row>
    <row r="81" spans="1:21" x14ac:dyDescent="0.2">
      <c r="A81" s="89">
        <f>VLOOKUP(C81,TabellenSRG!$B$4:$C$2729,2,FALSE)</f>
        <v>8</v>
      </c>
      <c r="B81" t="str">
        <f t="shared" si="2"/>
        <v>8a</v>
      </c>
      <c r="C81" t="s">
        <v>6</v>
      </c>
      <c r="D81" t="s">
        <v>606</v>
      </c>
      <c r="E81">
        <v>0</v>
      </c>
      <c r="F81">
        <v>260</v>
      </c>
      <c r="G81">
        <v>270</v>
      </c>
      <c r="H81">
        <v>280</v>
      </c>
      <c r="I81">
        <v>270</v>
      </c>
      <c r="J81">
        <v>290</v>
      </c>
      <c r="K81">
        <v>280</v>
      </c>
      <c r="L81">
        <v>290</v>
      </c>
      <c r="M81">
        <v>320</v>
      </c>
      <c r="N81">
        <v>340</v>
      </c>
      <c r="O81">
        <v>370</v>
      </c>
      <c r="P81">
        <v>360</v>
      </c>
      <c r="Q81" s="36">
        <v>380</v>
      </c>
      <c r="R81" s="36">
        <v>390</v>
      </c>
      <c r="S81" s="36">
        <v>390</v>
      </c>
      <c r="T81" s="36">
        <v>420</v>
      </c>
      <c r="U81" s="36">
        <v>370</v>
      </c>
    </row>
    <row r="82" spans="1:21" x14ac:dyDescent="0.2">
      <c r="A82" s="89">
        <f>VLOOKUP(C82,TabellenSRG!$B$4:$C$2729,2,FALSE)</f>
        <v>8</v>
      </c>
      <c r="B82" t="str">
        <f t="shared" si="2"/>
        <v>8b</v>
      </c>
      <c r="C82" t="s">
        <v>6</v>
      </c>
      <c r="D82" t="s">
        <v>607</v>
      </c>
      <c r="E82">
        <v>1</v>
      </c>
      <c r="F82">
        <v>0</v>
      </c>
      <c r="G82">
        <v>0</v>
      </c>
      <c r="H82">
        <v>0</v>
      </c>
      <c r="I82">
        <v>0</v>
      </c>
      <c r="J82">
        <v>0</v>
      </c>
      <c r="K82">
        <v>0</v>
      </c>
      <c r="L82">
        <v>0</v>
      </c>
      <c r="M82">
        <v>0</v>
      </c>
      <c r="N82">
        <v>0</v>
      </c>
      <c r="O82">
        <v>0</v>
      </c>
      <c r="P82">
        <v>0</v>
      </c>
      <c r="Q82" s="36">
        <v>0</v>
      </c>
      <c r="R82" s="36">
        <v>0</v>
      </c>
      <c r="S82" s="36">
        <v>0</v>
      </c>
      <c r="T82" s="36">
        <v>0</v>
      </c>
      <c r="U82" s="36">
        <v>0</v>
      </c>
    </row>
    <row r="83" spans="1:21" x14ac:dyDescent="0.2">
      <c r="A83" s="89">
        <f>VLOOKUP(C83,TabellenSRG!$B$4:$C$2729,2,FALSE)</f>
        <v>8</v>
      </c>
      <c r="B83" t="str">
        <f t="shared" si="2"/>
        <v>8c</v>
      </c>
      <c r="C83" t="s">
        <v>6</v>
      </c>
      <c r="D83" t="s">
        <v>608</v>
      </c>
      <c r="E83">
        <v>2</v>
      </c>
      <c r="F83">
        <v>0</v>
      </c>
      <c r="G83">
        <v>0</v>
      </c>
      <c r="H83">
        <v>0</v>
      </c>
      <c r="I83">
        <v>0</v>
      </c>
      <c r="J83">
        <v>0</v>
      </c>
      <c r="K83">
        <v>0</v>
      </c>
      <c r="L83">
        <v>0</v>
      </c>
      <c r="M83">
        <v>0</v>
      </c>
      <c r="N83">
        <v>0</v>
      </c>
      <c r="O83">
        <v>0</v>
      </c>
      <c r="P83">
        <v>0</v>
      </c>
      <c r="Q83" s="36">
        <v>0</v>
      </c>
      <c r="R83" s="36">
        <v>0</v>
      </c>
      <c r="S83" s="36">
        <v>0</v>
      </c>
      <c r="T83" s="36">
        <v>0</v>
      </c>
      <c r="U83" s="36">
        <v>0</v>
      </c>
    </row>
    <row r="84" spans="1:21" x14ac:dyDescent="0.2">
      <c r="A84" s="89">
        <f>VLOOKUP(C84,TabellenSRG!$B$4:$C$2729,2,FALSE)</f>
        <v>8</v>
      </c>
      <c r="B84" t="str">
        <f t="shared" si="2"/>
        <v>8d</v>
      </c>
      <c r="C84" t="s">
        <v>6</v>
      </c>
      <c r="D84" t="s">
        <v>609</v>
      </c>
      <c r="E84">
        <v>3</v>
      </c>
      <c r="F84">
        <v>0</v>
      </c>
      <c r="G84">
        <v>0</v>
      </c>
      <c r="H84">
        <v>0</v>
      </c>
      <c r="I84">
        <v>0</v>
      </c>
      <c r="J84">
        <v>0</v>
      </c>
      <c r="K84">
        <v>0</v>
      </c>
      <c r="L84">
        <v>0</v>
      </c>
      <c r="M84">
        <v>0</v>
      </c>
      <c r="N84">
        <v>0</v>
      </c>
      <c r="O84">
        <v>0</v>
      </c>
      <c r="P84">
        <v>0</v>
      </c>
      <c r="Q84" s="36">
        <v>0</v>
      </c>
      <c r="R84" s="36">
        <v>0</v>
      </c>
      <c r="S84" s="36">
        <v>0</v>
      </c>
      <c r="T84" s="36">
        <v>0</v>
      </c>
      <c r="U84" s="36">
        <v>0</v>
      </c>
    </row>
    <row r="85" spans="1:21" x14ac:dyDescent="0.2">
      <c r="A85" s="89">
        <f>VLOOKUP(C85,TabellenSRG!$B$4:$C$2729,2,FALSE)</f>
        <v>8</v>
      </c>
      <c r="B85" t="str">
        <f t="shared" si="2"/>
        <v>8e</v>
      </c>
      <c r="C85" t="s">
        <v>6</v>
      </c>
      <c r="D85" t="s">
        <v>610</v>
      </c>
      <c r="E85">
        <v>4</v>
      </c>
      <c r="F85">
        <v>0</v>
      </c>
      <c r="G85">
        <v>0</v>
      </c>
      <c r="H85">
        <v>0</v>
      </c>
      <c r="I85">
        <v>0</v>
      </c>
      <c r="J85">
        <v>0</v>
      </c>
      <c r="K85">
        <v>0</v>
      </c>
      <c r="L85">
        <v>0</v>
      </c>
      <c r="M85">
        <v>0</v>
      </c>
      <c r="N85">
        <v>0</v>
      </c>
      <c r="O85">
        <v>0</v>
      </c>
      <c r="P85">
        <v>10</v>
      </c>
      <c r="Q85" s="36">
        <v>10</v>
      </c>
      <c r="R85" s="36">
        <v>10</v>
      </c>
      <c r="S85" s="36">
        <v>10</v>
      </c>
      <c r="T85" s="36">
        <v>10</v>
      </c>
      <c r="U85" s="36">
        <v>10</v>
      </c>
    </row>
    <row r="86" spans="1:21" x14ac:dyDescent="0.2">
      <c r="A86" s="89">
        <f>VLOOKUP(C86,TabellenSRG!$B$4:$C$2729,2,FALSE)</f>
        <v>8</v>
      </c>
      <c r="B86" t="str">
        <f t="shared" si="2"/>
        <v>8f</v>
      </c>
      <c r="C86" t="s">
        <v>6</v>
      </c>
      <c r="D86" t="s">
        <v>612</v>
      </c>
      <c r="E86">
        <v>5</v>
      </c>
      <c r="F86">
        <v>0</v>
      </c>
      <c r="G86">
        <v>0</v>
      </c>
      <c r="H86">
        <v>0</v>
      </c>
      <c r="I86">
        <v>0</v>
      </c>
      <c r="J86">
        <v>0</v>
      </c>
      <c r="K86">
        <v>0</v>
      </c>
      <c r="L86">
        <v>0</v>
      </c>
      <c r="M86">
        <v>0</v>
      </c>
      <c r="N86">
        <v>0</v>
      </c>
      <c r="O86">
        <v>0</v>
      </c>
      <c r="P86">
        <v>0</v>
      </c>
      <c r="Q86" s="36">
        <v>0</v>
      </c>
      <c r="R86" s="36">
        <v>0</v>
      </c>
      <c r="S86" s="36">
        <v>0</v>
      </c>
      <c r="T86" s="36">
        <v>0</v>
      </c>
      <c r="U86" s="36">
        <v>0</v>
      </c>
    </row>
    <row r="87" spans="1:21" x14ac:dyDescent="0.2">
      <c r="A87" s="89">
        <f>VLOOKUP(C87,TabellenSRG!$B$4:$C$2729,2,FALSE)</f>
        <v>8</v>
      </c>
      <c r="B87" t="str">
        <f t="shared" si="2"/>
        <v>8g</v>
      </c>
      <c r="C87" t="s">
        <v>6</v>
      </c>
      <c r="D87" t="s">
        <v>613</v>
      </c>
      <c r="E87">
        <v>6</v>
      </c>
      <c r="F87">
        <v>0</v>
      </c>
      <c r="G87">
        <v>0</v>
      </c>
      <c r="H87">
        <v>0</v>
      </c>
      <c r="I87">
        <v>0</v>
      </c>
      <c r="J87">
        <v>0</v>
      </c>
      <c r="K87">
        <v>0</v>
      </c>
      <c r="L87">
        <v>0</v>
      </c>
      <c r="M87">
        <v>0</v>
      </c>
      <c r="N87">
        <v>0</v>
      </c>
      <c r="O87">
        <v>0</v>
      </c>
      <c r="P87">
        <v>0</v>
      </c>
      <c r="Q87" s="36">
        <v>0</v>
      </c>
      <c r="R87" s="36">
        <v>0</v>
      </c>
      <c r="S87" s="36">
        <v>0</v>
      </c>
      <c r="T87" s="36">
        <v>0</v>
      </c>
      <c r="U87" s="36">
        <v>0</v>
      </c>
    </row>
    <row r="88" spans="1:21" x14ac:dyDescent="0.2">
      <c r="A88" s="89">
        <f>VLOOKUP(C88,TabellenSRG!$B$4:$C$2729,2,FALSE)</f>
        <v>8</v>
      </c>
      <c r="B88" t="str">
        <f t="shared" si="2"/>
        <v>8h</v>
      </c>
      <c r="C88" t="s">
        <v>6</v>
      </c>
      <c r="D88" t="s">
        <v>614</v>
      </c>
      <c r="E88">
        <v>7</v>
      </c>
      <c r="F88">
        <v>0</v>
      </c>
      <c r="G88">
        <v>0</v>
      </c>
      <c r="H88">
        <v>0</v>
      </c>
      <c r="I88">
        <v>0</v>
      </c>
      <c r="J88">
        <v>0</v>
      </c>
      <c r="K88">
        <v>0</v>
      </c>
      <c r="L88">
        <v>0</v>
      </c>
      <c r="M88">
        <v>0</v>
      </c>
      <c r="N88">
        <v>0</v>
      </c>
      <c r="O88">
        <v>0</v>
      </c>
      <c r="P88">
        <v>0</v>
      </c>
      <c r="Q88" s="36">
        <v>0</v>
      </c>
      <c r="R88" s="36">
        <v>0</v>
      </c>
      <c r="S88" s="36">
        <v>0</v>
      </c>
      <c r="T88" s="36">
        <v>0</v>
      </c>
      <c r="U88" s="36">
        <v>0</v>
      </c>
    </row>
    <row r="89" spans="1:21" x14ac:dyDescent="0.2">
      <c r="A89" s="89">
        <f>VLOOKUP(C89,TabellenSRG!$B$4:$C$2729,2,FALSE)</f>
        <v>8</v>
      </c>
      <c r="B89" t="str">
        <f t="shared" si="2"/>
        <v>8i</v>
      </c>
      <c r="C89" t="s">
        <v>6</v>
      </c>
      <c r="D89" t="s">
        <v>615</v>
      </c>
      <c r="E89">
        <v>8</v>
      </c>
      <c r="F89">
        <v>0</v>
      </c>
      <c r="G89">
        <v>0</v>
      </c>
      <c r="H89">
        <v>0</v>
      </c>
      <c r="I89">
        <v>0</v>
      </c>
      <c r="J89">
        <v>0</v>
      </c>
      <c r="K89">
        <v>0</v>
      </c>
      <c r="L89">
        <v>0</v>
      </c>
      <c r="M89">
        <v>0</v>
      </c>
      <c r="N89">
        <v>0</v>
      </c>
      <c r="O89">
        <v>0</v>
      </c>
      <c r="P89">
        <v>0</v>
      </c>
      <c r="Q89" s="36">
        <v>0</v>
      </c>
      <c r="R89" s="36">
        <v>0</v>
      </c>
      <c r="S89" s="36">
        <v>0</v>
      </c>
      <c r="T89" s="36">
        <v>0</v>
      </c>
      <c r="U89" s="36">
        <v>0</v>
      </c>
    </row>
    <row r="90" spans="1:21" x14ac:dyDescent="0.2">
      <c r="A90" s="89">
        <f>VLOOKUP(C90,TabellenSRG!$B$4:$C$2729,2,FALSE)</f>
        <v>8</v>
      </c>
      <c r="B90" t="str">
        <f t="shared" si="2"/>
        <v>8j</v>
      </c>
      <c r="C90" t="s">
        <v>6</v>
      </c>
      <c r="D90" t="s">
        <v>616</v>
      </c>
      <c r="E90">
        <v>9</v>
      </c>
      <c r="F90">
        <v>260</v>
      </c>
      <c r="G90">
        <v>270</v>
      </c>
      <c r="H90">
        <v>280</v>
      </c>
      <c r="I90">
        <v>270</v>
      </c>
      <c r="J90">
        <v>290</v>
      </c>
      <c r="K90">
        <v>280</v>
      </c>
      <c r="L90">
        <v>290</v>
      </c>
      <c r="M90">
        <v>310</v>
      </c>
      <c r="N90">
        <v>340</v>
      </c>
      <c r="O90">
        <v>370</v>
      </c>
      <c r="P90">
        <v>350</v>
      </c>
      <c r="Q90" s="36">
        <v>380</v>
      </c>
      <c r="R90" s="36">
        <v>380</v>
      </c>
      <c r="S90" s="36">
        <v>390</v>
      </c>
      <c r="T90" s="36">
        <v>410</v>
      </c>
      <c r="U90" s="36">
        <v>360</v>
      </c>
    </row>
    <row r="91" spans="1:21" x14ac:dyDescent="0.2">
      <c r="A91" s="89">
        <f>VLOOKUP(C91,TabellenSRG!$B$4:$C$2729,2,FALSE)</f>
        <v>8</v>
      </c>
      <c r="B91" t="str">
        <f t="shared" si="2"/>
        <v>8k</v>
      </c>
      <c r="C91" t="s">
        <v>6</v>
      </c>
      <c r="D91" t="s">
        <v>611</v>
      </c>
      <c r="E91">
        <v>10</v>
      </c>
      <c r="F91" t="e">
        <v>#N/A</v>
      </c>
      <c r="G91" t="e">
        <v>#N/A</v>
      </c>
      <c r="H91" t="e">
        <v>#N/A</v>
      </c>
      <c r="I91" t="e">
        <v>#N/A</v>
      </c>
      <c r="J91" t="e">
        <v>#N/A</v>
      </c>
      <c r="K91" t="e">
        <v>#N/A</v>
      </c>
      <c r="L91" t="e">
        <v>#N/A</v>
      </c>
      <c r="M91" t="e">
        <v>#N/A</v>
      </c>
      <c r="N91">
        <v>0</v>
      </c>
      <c r="O91">
        <v>0</v>
      </c>
      <c r="P91">
        <v>0</v>
      </c>
      <c r="Q91" s="36">
        <v>0</v>
      </c>
      <c r="R91" s="36">
        <v>0</v>
      </c>
      <c r="S91" s="36">
        <v>0</v>
      </c>
      <c r="T91" s="36">
        <v>0</v>
      </c>
      <c r="U91" s="36">
        <v>0</v>
      </c>
    </row>
    <row r="92" spans="1:21" x14ac:dyDescent="0.2">
      <c r="A92" s="89">
        <f>VLOOKUP(C92,TabellenSRG!$B$4:$C$2729,2,FALSE)</f>
        <v>9</v>
      </c>
      <c r="B92" t="str">
        <f t="shared" si="2"/>
        <v>9a</v>
      </c>
      <c r="C92" t="s">
        <v>7</v>
      </c>
      <c r="D92" t="s">
        <v>606</v>
      </c>
      <c r="E92">
        <v>0</v>
      </c>
      <c r="F92">
        <v>680</v>
      </c>
      <c r="G92">
        <v>650</v>
      </c>
      <c r="H92">
        <v>730</v>
      </c>
      <c r="I92">
        <v>850</v>
      </c>
      <c r="J92">
        <v>910</v>
      </c>
      <c r="K92">
        <v>1020</v>
      </c>
      <c r="L92">
        <v>900</v>
      </c>
      <c r="M92">
        <v>870</v>
      </c>
      <c r="N92">
        <v>960</v>
      </c>
      <c r="O92">
        <v>960</v>
      </c>
      <c r="P92">
        <v>1140</v>
      </c>
      <c r="Q92" s="36">
        <v>1290</v>
      </c>
      <c r="R92" s="36">
        <v>1620</v>
      </c>
      <c r="S92" s="36">
        <v>1740</v>
      </c>
      <c r="T92" s="36">
        <v>1810</v>
      </c>
      <c r="U92" s="36">
        <v>1250</v>
      </c>
    </row>
    <row r="93" spans="1:21" x14ac:dyDescent="0.2">
      <c r="A93" s="89">
        <f>VLOOKUP(C93,TabellenSRG!$B$4:$C$2729,2,FALSE)</f>
        <v>9</v>
      </c>
      <c r="B93" t="str">
        <f t="shared" si="2"/>
        <v>9b</v>
      </c>
      <c r="C93" t="s">
        <v>7</v>
      </c>
      <c r="D93" t="s">
        <v>607</v>
      </c>
      <c r="E93">
        <v>1</v>
      </c>
      <c r="F93">
        <v>0</v>
      </c>
      <c r="G93">
        <v>0</v>
      </c>
      <c r="H93">
        <v>0</v>
      </c>
      <c r="I93">
        <v>0</v>
      </c>
      <c r="J93">
        <v>0</v>
      </c>
      <c r="K93">
        <v>0</v>
      </c>
      <c r="L93">
        <v>0</v>
      </c>
      <c r="M93">
        <v>0</v>
      </c>
      <c r="N93">
        <v>0</v>
      </c>
      <c r="O93">
        <v>0</v>
      </c>
      <c r="P93">
        <v>0</v>
      </c>
      <c r="Q93" s="36">
        <v>0</v>
      </c>
      <c r="R93" s="36">
        <v>0</v>
      </c>
      <c r="S93" s="36">
        <v>0</v>
      </c>
      <c r="T93" s="36">
        <v>0</v>
      </c>
      <c r="U93" s="36">
        <v>0</v>
      </c>
    </row>
    <row r="94" spans="1:21" x14ac:dyDescent="0.2">
      <c r="A94" s="89">
        <f>VLOOKUP(C94,TabellenSRG!$B$4:$C$2729,2,FALSE)</f>
        <v>9</v>
      </c>
      <c r="B94" t="str">
        <f t="shared" si="2"/>
        <v>9c</v>
      </c>
      <c r="C94" t="s">
        <v>7</v>
      </c>
      <c r="D94" t="s">
        <v>608</v>
      </c>
      <c r="E94">
        <v>2</v>
      </c>
      <c r="F94">
        <v>0</v>
      </c>
      <c r="G94">
        <v>0</v>
      </c>
      <c r="H94">
        <v>0</v>
      </c>
      <c r="I94">
        <v>0</v>
      </c>
      <c r="J94">
        <v>0</v>
      </c>
      <c r="K94">
        <v>0</v>
      </c>
      <c r="L94">
        <v>0</v>
      </c>
      <c r="M94">
        <v>0</v>
      </c>
      <c r="N94">
        <v>0</v>
      </c>
      <c r="O94">
        <v>0</v>
      </c>
      <c r="P94">
        <v>0</v>
      </c>
      <c r="Q94" s="36">
        <v>0</v>
      </c>
      <c r="R94" s="36">
        <v>0</v>
      </c>
      <c r="S94" s="36">
        <v>0</v>
      </c>
      <c r="T94" s="36">
        <v>0</v>
      </c>
      <c r="U94" s="36">
        <v>0</v>
      </c>
    </row>
    <row r="95" spans="1:21" x14ac:dyDescent="0.2">
      <c r="A95" s="89">
        <f>VLOOKUP(C95,TabellenSRG!$B$4:$C$2729,2,FALSE)</f>
        <v>9</v>
      </c>
      <c r="B95" t="str">
        <f t="shared" si="2"/>
        <v>9d</v>
      </c>
      <c r="C95" t="s">
        <v>7</v>
      </c>
      <c r="D95" t="s">
        <v>609</v>
      </c>
      <c r="E95">
        <v>3</v>
      </c>
      <c r="F95">
        <v>0</v>
      </c>
      <c r="G95">
        <v>0</v>
      </c>
      <c r="H95">
        <v>0</v>
      </c>
      <c r="I95">
        <v>0</v>
      </c>
      <c r="J95">
        <v>0</v>
      </c>
      <c r="K95">
        <v>0</v>
      </c>
      <c r="L95">
        <v>0</v>
      </c>
      <c r="M95">
        <v>0</v>
      </c>
      <c r="N95">
        <v>0</v>
      </c>
      <c r="O95">
        <v>0</v>
      </c>
      <c r="P95">
        <v>10</v>
      </c>
      <c r="Q95" s="36">
        <v>10</v>
      </c>
      <c r="R95" s="36">
        <v>0</v>
      </c>
      <c r="S95" s="36">
        <v>0</v>
      </c>
      <c r="T95" s="36">
        <v>0</v>
      </c>
      <c r="U95" s="36">
        <v>0</v>
      </c>
    </row>
    <row r="96" spans="1:21" x14ac:dyDescent="0.2">
      <c r="A96" s="89">
        <f>VLOOKUP(C96,TabellenSRG!$B$4:$C$2729,2,FALSE)</f>
        <v>9</v>
      </c>
      <c r="B96" t="str">
        <f t="shared" si="2"/>
        <v>9e</v>
      </c>
      <c r="C96" t="s">
        <v>7</v>
      </c>
      <c r="D96" t="s">
        <v>610</v>
      </c>
      <c r="E96">
        <v>4</v>
      </c>
      <c r="F96">
        <v>0</v>
      </c>
      <c r="G96">
        <v>0</v>
      </c>
      <c r="H96">
        <v>0</v>
      </c>
      <c r="I96">
        <v>0</v>
      </c>
      <c r="J96">
        <v>0</v>
      </c>
      <c r="K96">
        <v>0</v>
      </c>
      <c r="L96">
        <v>90</v>
      </c>
      <c r="M96">
        <v>90</v>
      </c>
      <c r="N96">
        <v>70</v>
      </c>
      <c r="O96">
        <v>80</v>
      </c>
      <c r="P96">
        <v>160</v>
      </c>
      <c r="Q96" s="36">
        <v>190</v>
      </c>
      <c r="R96" s="36">
        <v>100</v>
      </c>
      <c r="S96" s="36">
        <v>120</v>
      </c>
      <c r="T96" s="36">
        <v>140</v>
      </c>
      <c r="U96" s="36">
        <v>150</v>
      </c>
    </row>
    <row r="97" spans="1:21" x14ac:dyDescent="0.2">
      <c r="A97" s="89">
        <f>VLOOKUP(C97,TabellenSRG!$B$4:$C$2729,2,FALSE)</f>
        <v>9</v>
      </c>
      <c r="B97" t="str">
        <f t="shared" si="2"/>
        <v>9f</v>
      </c>
      <c r="C97" t="s">
        <v>7</v>
      </c>
      <c r="D97" t="s">
        <v>612</v>
      </c>
      <c r="E97">
        <v>5</v>
      </c>
      <c r="F97">
        <v>0</v>
      </c>
      <c r="G97">
        <v>0</v>
      </c>
      <c r="H97">
        <v>0</v>
      </c>
      <c r="I97">
        <v>0</v>
      </c>
      <c r="J97">
        <v>0</v>
      </c>
      <c r="K97">
        <v>0</v>
      </c>
      <c r="L97">
        <v>0</v>
      </c>
      <c r="M97">
        <v>0</v>
      </c>
      <c r="N97">
        <v>10</v>
      </c>
      <c r="O97">
        <v>10</v>
      </c>
      <c r="P97">
        <v>10</v>
      </c>
      <c r="Q97" s="36">
        <v>20</v>
      </c>
      <c r="R97" s="36">
        <v>20</v>
      </c>
      <c r="S97" s="36">
        <v>30</v>
      </c>
      <c r="T97" s="36">
        <v>30</v>
      </c>
      <c r="U97" s="36">
        <v>30</v>
      </c>
    </row>
    <row r="98" spans="1:21" x14ac:dyDescent="0.2">
      <c r="A98" s="89">
        <f>VLOOKUP(C98,TabellenSRG!$B$4:$C$2729,2,FALSE)</f>
        <v>9</v>
      </c>
      <c r="B98" t="str">
        <f t="shared" si="2"/>
        <v>9g</v>
      </c>
      <c r="C98" t="s">
        <v>7</v>
      </c>
      <c r="D98" t="s">
        <v>613</v>
      </c>
      <c r="E98">
        <v>6</v>
      </c>
      <c r="F98">
        <v>0</v>
      </c>
      <c r="G98">
        <v>0</v>
      </c>
      <c r="H98">
        <v>0</v>
      </c>
      <c r="I98">
        <v>0</v>
      </c>
      <c r="J98">
        <v>0</v>
      </c>
      <c r="K98">
        <v>0</v>
      </c>
      <c r="L98">
        <v>0</v>
      </c>
      <c r="M98">
        <v>0</v>
      </c>
      <c r="N98">
        <v>0</v>
      </c>
      <c r="O98">
        <v>0</v>
      </c>
      <c r="P98">
        <v>0</v>
      </c>
      <c r="Q98" s="36">
        <v>0</v>
      </c>
      <c r="R98" s="36">
        <v>0</v>
      </c>
      <c r="S98" s="36">
        <v>0</v>
      </c>
      <c r="T98" s="36">
        <v>0</v>
      </c>
      <c r="U98" s="36">
        <v>0</v>
      </c>
    </row>
    <row r="99" spans="1:21" x14ac:dyDescent="0.2">
      <c r="A99" s="89">
        <f>VLOOKUP(C99,TabellenSRG!$B$4:$C$2729,2,FALSE)</f>
        <v>9</v>
      </c>
      <c r="B99" t="str">
        <f t="shared" si="2"/>
        <v>9h</v>
      </c>
      <c r="C99" t="s">
        <v>7</v>
      </c>
      <c r="D99" t="s">
        <v>614</v>
      </c>
      <c r="E99">
        <v>7</v>
      </c>
      <c r="F99">
        <v>0</v>
      </c>
      <c r="G99">
        <v>0</v>
      </c>
      <c r="H99">
        <v>0</v>
      </c>
      <c r="I99">
        <v>0</v>
      </c>
      <c r="J99">
        <v>0</v>
      </c>
      <c r="K99">
        <v>0</v>
      </c>
      <c r="L99">
        <v>0</v>
      </c>
      <c r="M99">
        <v>0</v>
      </c>
      <c r="N99">
        <v>0</v>
      </c>
      <c r="O99">
        <v>0</v>
      </c>
      <c r="P99">
        <v>0</v>
      </c>
      <c r="Q99" s="36">
        <v>0</v>
      </c>
      <c r="R99" s="36">
        <v>0</v>
      </c>
      <c r="S99" s="36">
        <v>0</v>
      </c>
      <c r="T99" s="36">
        <v>0</v>
      </c>
      <c r="U99" s="36">
        <v>0</v>
      </c>
    </row>
    <row r="100" spans="1:21" x14ac:dyDescent="0.2">
      <c r="A100" s="89">
        <f>VLOOKUP(C100,TabellenSRG!$B$4:$C$2729,2,FALSE)</f>
        <v>9</v>
      </c>
      <c r="B100" t="str">
        <f t="shared" si="2"/>
        <v>9i</v>
      </c>
      <c r="C100" t="s">
        <v>7</v>
      </c>
      <c r="D100" t="s">
        <v>615</v>
      </c>
      <c r="E100">
        <v>8</v>
      </c>
      <c r="F100">
        <v>0</v>
      </c>
      <c r="G100">
        <v>0</v>
      </c>
      <c r="H100">
        <v>0</v>
      </c>
      <c r="I100">
        <v>0</v>
      </c>
      <c r="J100">
        <v>0</v>
      </c>
      <c r="K100">
        <v>0</v>
      </c>
      <c r="L100">
        <v>0</v>
      </c>
      <c r="M100">
        <v>0</v>
      </c>
      <c r="N100">
        <v>0</v>
      </c>
      <c r="O100">
        <v>0</v>
      </c>
      <c r="P100">
        <v>0</v>
      </c>
      <c r="Q100" s="36">
        <v>0</v>
      </c>
      <c r="R100" s="36">
        <v>0</v>
      </c>
      <c r="S100" s="36">
        <v>0</v>
      </c>
      <c r="T100" s="36">
        <v>0</v>
      </c>
      <c r="U100" s="36">
        <v>0</v>
      </c>
    </row>
    <row r="101" spans="1:21" x14ac:dyDescent="0.2">
      <c r="A101" s="89">
        <f>VLOOKUP(C101,TabellenSRG!$B$4:$C$2729,2,FALSE)</f>
        <v>9</v>
      </c>
      <c r="B101" t="str">
        <f t="shared" si="2"/>
        <v>9j</v>
      </c>
      <c r="C101" t="s">
        <v>7</v>
      </c>
      <c r="D101" t="s">
        <v>616</v>
      </c>
      <c r="E101">
        <v>9</v>
      </c>
      <c r="F101">
        <v>680</v>
      </c>
      <c r="G101">
        <v>650</v>
      </c>
      <c r="H101">
        <v>730</v>
      </c>
      <c r="I101">
        <v>850</v>
      </c>
      <c r="J101">
        <v>910</v>
      </c>
      <c r="K101">
        <v>1020</v>
      </c>
      <c r="L101">
        <v>810</v>
      </c>
      <c r="M101">
        <v>790</v>
      </c>
      <c r="N101">
        <v>870</v>
      </c>
      <c r="O101">
        <v>860</v>
      </c>
      <c r="P101">
        <v>920</v>
      </c>
      <c r="Q101" s="36">
        <v>1040</v>
      </c>
      <c r="R101" s="36">
        <v>1490</v>
      </c>
      <c r="S101" s="36">
        <v>1580</v>
      </c>
      <c r="T101" s="36">
        <v>1620</v>
      </c>
      <c r="U101" s="36">
        <v>1050</v>
      </c>
    </row>
    <row r="102" spans="1:21" x14ac:dyDescent="0.2">
      <c r="A102" s="89">
        <f>VLOOKUP(C102,TabellenSRG!$B$4:$C$2729,2,FALSE)</f>
        <v>9</v>
      </c>
      <c r="B102" t="str">
        <f t="shared" si="2"/>
        <v>9k</v>
      </c>
      <c r="C102" t="s">
        <v>7</v>
      </c>
      <c r="D102" t="s">
        <v>611</v>
      </c>
      <c r="E102">
        <v>10</v>
      </c>
      <c r="F102" t="e">
        <v>#N/A</v>
      </c>
      <c r="G102" t="e">
        <v>#N/A</v>
      </c>
      <c r="H102" t="e">
        <v>#N/A</v>
      </c>
      <c r="I102" t="e">
        <v>#N/A</v>
      </c>
      <c r="J102" t="e">
        <v>#N/A</v>
      </c>
      <c r="K102" t="e">
        <v>#N/A</v>
      </c>
      <c r="L102" t="e">
        <v>#N/A</v>
      </c>
      <c r="M102" t="e">
        <v>#N/A</v>
      </c>
      <c r="N102">
        <v>10</v>
      </c>
      <c r="O102">
        <v>20</v>
      </c>
      <c r="P102">
        <v>50</v>
      </c>
      <c r="Q102" s="36">
        <v>40</v>
      </c>
      <c r="R102" s="36">
        <v>10</v>
      </c>
      <c r="S102" s="36">
        <v>10</v>
      </c>
      <c r="T102" s="36">
        <v>20</v>
      </c>
      <c r="U102" s="36">
        <v>20</v>
      </c>
    </row>
    <row r="103" spans="1:21" x14ac:dyDescent="0.2">
      <c r="A103" s="89">
        <f>VLOOKUP(C103,TabellenSRG!$B$4:$C$2729,2,FALSE)</f>
        <v>10</v>
      </c>
      <c r="B103" t="str">
        <f t="shared" si="2"/>
        <v>10a</v>
      </c>
      <c r="C103" t="s">
        <v>8</v>
      </c>
      <c r="D103" t="s">
        <v>606</v>
      </c>
      <c r="E103">
        <v>0</v>
      </c>
      <c r="F103">
        <v>580</v>
      </c>
      <c r="G103">
        <v>860</v>
      </c>
      <c r="H103">
        <v>700</v>
      </c>
      <c r="I103">
        <v>900</v>
      </c>
      <c r="J103">
        <v>950</v>
      </c>
      <c r="K103">
        <v>1070</v>
      </c>
      <c r="L103">
        <v>1070</v>
      </c>
      <c r="M103">
        <v>1180</v>
      </c>
      <c r="N103">
        <v>1340</v>
      </c>
      <c r="O103">
        <v>1410</v>
      </c>
      <c r="P103">
        <v>1480</v>
      </c>
      <c r="Q103" s="36">
        <v>1290</v>
      </c>
      <c r="R103" s="36">
        <v>1370</v>
      </c>
      <c r="S103" s="36">
        <v>1430</v>
      </c>
      <c r="T103" s="36">
        <v>1510</v>
      </c>
      <c r="U103" s="36">
        <v>1570</v>
      </c>
    </row>
    <row r="104" spans="1:21" x14ac:dyDescent="0.2">
      <c r="A104" s="89">
        <f>VLOOKUP(C104,TabellenSRG!$B$4:$C$2729,2,FALSE)</f>
        <v>10</v>
      </c>
      <c r="B104" t="str">
        <f t="shared" si="2"/>
        <v>10b</v>
      </c>
      <c r="C104" t="s">
        <v>8</v>
      </c>
      <c r="D104" t="s">
        <v>607</v>
      </c>
      <c r="E104">
        <v>1</v>
      </c>
      <c r="F104">
        <v>60</v>
      </c>
      <c r="G104">
        <v>100</v>
      </c>
      <c r="H104">
        <v>90</v>
      </c>
      <c r="I104">
        <v>50</v>
      </c>
      <c r="J104">
        <v>50</v>
      </c>
      <c r="K104">
        <v>70</v>
      </c>
      <c r="L104">
        <v>70</v>
      </c>
      <c r="M104">
        <v>100</v>
      </c>
      <c r="N104">
        <v>120</v>
      </c>
      <c r="O104">
        <v>160</v>
      </c>
      <c r="P104">
        <v>180</v>
      </c>
      <c r="Q104" s="36">
        <v>190</v>
      </c>
      <c r="R104" s="36">
        <v>180</v>
      </c>
      <c r="S104" s="36">
        <v>200</v>
      </c>
      <c r="T104" s="36">
        <v>210</v>
      </c>
      <c r="U104" s="36">
        <v>210</v>
      </c>
    </row>
    <row r="105" spans="1:21" x14ac:dyDescent="0.2">
      <c r="A105" s="89">
        <f>VLOOKUP(C105,TabellenSRG!$B$4:$C$2729,2,FALSE)</f>
        <v>10</v>
      </c>
      <c r="B105" t="str">
        <f t="shared" si="2"/>
        <v>10c</v>
      </c>
      <c r="C105" t="s">
        <v>8</v>
      </c>
      <c r="D105" t="s">
        <v>608</v>
      </c>
      <c r="E105">
        <v>2</v>
      </c>
      <c r="F105">
        <v>0</v>
      </c>
      <c r="G105">
        <v>0</v>
      </c>
      <c r="H105">
        <v>0</v>
      </c>
      <c r="I105">
        <v>0</v>
      </c>
      <c r="J105">
        <v>0</v>
      </c>
      <c r="K105">
        <v>0</v>
      </c>
      <c r="L105">
        <v>0</v>
      </c>
      <c r="M105">
        <v>0</v>
      </c>
      <c r="N105">
        <v>0</v>
      </c>
      <c r="O105">
        <v>0</v>
      </c>
      <c r="P105">
        <v>0</v>
      </c>
      <c r="Q105" s="36">
        <v>0</v>
      </c>
      <c r="R105" s="36">
        <v>0</v>
      </c>
      <c r="S105" s="36">
        <v>0</v>
      </c>
      <c r="T105" s="36">
        <v>0</v>
      </c>
      <c r="U105" s="36">
        <v>0</v>
      </c>
    </row>
    <row r="106" spans="1:21" x14ac:dyDescent="0.2">
      <c r="A106" s="89">
        <f>VLOOKUP(C106,TabellenSRG!$B$4:$C$2729,2,FALSE)</f>
        <v>10</v>
      </c>
      <c r="B106" t="str">
        <f t="shared" si="2"/>
        <v>10d</v>
      </c>
      <c r="C106" t="s">
        <v>8</v>
      </c>
      <c r="D106" t="s">
        <v>609</v>
      </c>
      <c r="E106">
        <v>3</v>
      </c>
      <c r="F106">
        <v>0</v>
      </c>
      <c r="G106">
        <v>0</v>
      </c>
      <c r="H106">
        <v>0</v>
      </c>
      <c r="I106">
        <v>10</v>
      </c>
      <c r="J106">
        <v>10</v>
      </c>
      <c r="K106">
        <v>10</v>
      </c>
      <c r="L106">
        <v>10</v>
      </c>
      <c r="M106">
        <v>10</v>
      </c>
      <c r="N106">
        <v>10</v>
      </c>
      <c r="O106">
        <v>10</v>
      </c>
      <c r="P106">
        <v>10</v>
      </c>
      <c r="Q106" s="36">
        <v>10</v>
      </c>
      <c r="R106" s="36">
        <v>10</v>
      </c>
      <c r="S106" s="36">
        <v>10</v>
      </c>
      <c r="T106" s="36">
        <v>10</v>
      </c>
      <c r="U106" s="36">
        <v>10</v>
      </c>
    </row>
    <row r="107" spans="1:21" x14ac:dyDescent="0.2">
      <c r="A107" s="89">
        <f>VLOOKUP(C107,TabellenSRG!$B$4:$C$2729,2,FALSE)</f>
        <v>10</v>
      </c>
      <c r="B107" t="str">
        <f t="shared" si="2"/>
        <v>10e</v>
      </c>
      <c r="C107" t="s">
        <v>8</v>
      </c>
      <c r="D107" t="s">
        <v>610</v>
      </c>
      <c r="E107">
        <v>4</v>
      </c>
      <c r="F107">
        <v>0</v>
      </c>
      <c r="G107">
        <v>0</v>
      </c>
      <c r="H107">
        <v>0</v>
      </c>
      <c r="I107">
        <v>20</v>
      </c>
      <c r="J107">
        <v>20</v>
      </c>
      <c r="K107">
        <v>20</v>
      </c>
      <c r="L107">
        <v>20</v>
      </c>
      <c r="M107">
        <v>30</v>
      </c>
      <c r="N107">
        <v>40</v>
      </c>
      <c r="O107">
        <v>40</v>
      </c>
      <c r="P107">
        <v>50</v>
      </c>
      <c r="Q107" s="36">
        <v>50</v>
      </c>
      <c r="R107" s="36">
        <v>60</v>
      </c>
      <c r="S107" s="36">
        <v>60</v>
      </c>
      <c r="T107" s="36">
        <v>70</v>
      </c>
      <c r="U107" s="36">
        <v>80</v>
      </c>
    </row>
    <row r="108" spans="1:21" x14ac:dyDescent="0.2">
      <c r="A108" s="89">
        <f>VLOOKUP(C108,TabellenSRG!$B$4:$C$2729,2,FALSE)</f>
        <v>10</v>
      </c>
      <c r="B108" t="str">
        <f t="shared" si="2"/>
        <v>10f</v>
      </c>
      <c r="C108" t="s">
        <v>8</v>
      </c>
      <c r="D108" t="s">
        <v>612</v>
      </c>
      <c r="E108">
        <v>5</v>
      </c>
      <c r="F108">
        <v>0</v>
      </c>
      <c r="G108">
        <v>0</v>
      </c>
      <c r="H108">
        <v>0</v>
      </c>
      <c r="I108">
        <v>0</v>
      </c>
      <c r="J108">
        <v>0</v>
      </c>
      <c r="K108">
        <v>0</v>
      </c>
      <c r="L108">
        <v>0</v>
      </c>
      <c r="M108">
        <v>0</v>
      </c>
      <c r="N108">
        <v>0</v>
      </c>
      <c r="O108">
        <v>0</v>
      </c>
      <c r="P108">
        <v>0</v>
      </c>
      <c r="Q108" s="36">
        <v>0</v>
      </c>
      <c r="R108" s="36">
        <v>0</v>
      </c>
      <c r="S108" s="36">
        <v>0</v>
      </c>
      <c r="T108" s="36">
        <v>0</v>
      </c>
      <c r="U108" s="36">
        <v>10</v>
      </c>
    </row>
    <row r="109" spans="1:21" x14ac:dyDescent="0.2">
      <c r="A109" s="89">
        <f>VLOOKUP(C109,TabellenSRG!$B$4:$C$2729,2,FALSE)</f>
        <v>10</v>
      </c>
      <c r="B109" t="str">
        <f t="shared" si="2"/>
        <v>10g</v>
      </c>
      <c r="C109" t="s">
        <v>8</v>
      </c>
      <c r="D109" t="s">
        <v>613</v>
      </c>
      <c r="E109">
        <v>6</v>
      </c>
      <c r="F109">
        <v>0</v>
      </c>
      <c r="G109">
        <v>0</v>
      </c>
      <c r="H109">
        <v>0</v>
      </c>
      <c r="I109">
        <v>0</v>
      </c>
      <c r="J109">
        <v>0</v>
      </c>
      <c r="K109">
        <v>0</v>
      </c>
      <c r="L109">
        <v>0</v>
      </c>
      <c r="M109">
        <v>0</v>
      </c>
      <c r="N109">
        <v>0</v>
      </c>
      <c r="O109">
        <v>0</v>
      </c>
      <c r="P109">
        <v>0</v>
      </c>
      <c r="Q109" s="36">
        <v>0</v>
      </c>
      <c r="R109" s="36">
        <v>10</v>
      </c>
      <c r="S109" s="36">
        <v>20</v>
      </c>
      <c r="T109" s="36">
        <v>30</v>
      </c>
      <c r="U109" s="36">
        <v>30</v>
      </c>
    </row>
    <row r="110" spans="1:21" x14ac:dyDescent="0.2">
      <c r="A110" s="89">
        <f>VLOOKUP(C110,TabellenSRG!$B$4:$C$2729,2,FALSE)</f>
        <v>10</v>
      </c>
      <c r="B110" t="str">
        <f t="shared" si="2"/>
        <v>10h</v>
      </c>
      <c r="C110" t="s">
        <v>8</v>
      </c>
      <c r="D110" t="s">
        <v>614</v>
      </c>
      <c r="E110">
        <v>7</v>
      </c>
      <c r="F110">
        <v>0</v>
      </c>
      <c r="G110">
        <v>0</v>
      </c>
      <c r="H110">
        <v>0</v>
      </c>
      <c r="I110">
        <v>0</v>
      </c>
      <c r="J110">
        <v>0</v>
      </c>
      <c r="K110">
        <v>0</v>
      </c>
      <c r="L110">
        <v>0</v>
      </c>
      <c r="M110">
        <v>0</v>
      </c>
      <c r="N110">
        <v>0</v>
      </c>
      <c r="O110">
        <v>0</v>
      </c>
      <c r="P110">
        <v>0</v>
      </c>
      <c r="Q110" s="36">
        <v>0</v>
      </c>
      <c r="R110" s="36">
        <v>0</v>
      </c>
      <c r="S110" s="36">
        <v>0</v>
      </c>
      <c r="T110" s="36">
        <v>0</v>
      </c>
      <c r="U110" s="36">
        <v>0</v>
      </c>
    </row>
    <row r="111" spans="1:21" x14ac:dyDescent="0.2">
      <c r="A111" s="89">
        <f>VLOOKUP(C111,TabellenSRG!$B$4:$C$2729,2,FALSE)</f>
        <v>10</v>
      </c>
      <c r="B111" t="str">
        <f t="shared" si="2"/>
        <v>10i</v>
      </c>
      <c r="C111" t="s">
        <v>8</v>
      </c>
      <c r="D111" t="s">
        <v>615</v>
      </c>
      <c r="E111">
        <v>8</v>
      </c>
      <c r="F111">
        <v>0</v>
      </c>
      <c r="G111">
        <v>0</v>
      </c>
      <c r="H111">
        <v>0</v>
      </c>
      <c r="I111">
        <v>30</v>
      </c>
      <c r="J111">
        <v>20</v>
      </c>
      <c r="K111">
        <v>10</v>
      </c>
      <c r="L111">
        <v>10</v>
      </c>
      <c r="M111">
        <v>10</v>
      </c>
      <c r="N111">
        <v>10</v>
      </c>
      <c r="O111">
        <v>10</v>
      </c>
      <c r="P111">
        <v>10</v>
      </c>
      <c r="Q111" s="36">
        <v>10</v>
      </c>
      <c r="R111" s="36">
        <v>30</v>
      </c>
      <c r="S111" s="36">
        <v>30</v>
      </c>
      <c r="T111" s="36">
        <v>30</v>
      </c>
      <c r="U111" s="36">
        <v>0</v>
      </c>
    </row>
    <row r="112" spans="1:21" x14ac:dyDescent="0.2">
      <c r="A112" s="89">
        <f>VLOOKUP(C112,TabellenSRG!$B$4:$C$2729,2,FALSE)</f>
        <v>10</v>
      </c>
      <c r="B112" t="str">
        <f t="shared" si="2"/>
        <v>10j</v>
      </c>
      <c r="C112" t="s">
        <v>8</v>
      </c>
      <c r="D112" t="s">
        <v>616</v>
      </c>
      <c r="E112">
        <v>9</v>
      </c>
      <c r="F112">
        <v>520</v>
      </c>
      <c r="G112">
        <v>760</v>
      </c>
      <c r="H112">
        <v>610</v>
      </c>
      <c r="I112">
        <v>790</v>
      </c>
      <c r="J112">
        <v>850</v>
      </c>
      <c r="K112">
        <v>960</v>
      </c>
      <c r="L112">
        <v>960</v>
      </c>
      <c r="M112">
        <v>1030</v>
      </c>
      <c r="N112">
        <v>1160</v>
      </c>
      <c r="O112">
        <v>1180</v>
      </c>
      <c r="P112">
        <v>1220</v>
      </c>
      <c r="Q112" s="36">
        <v>1030</v>
      </c>
      <c r="R112" s="36">
        <v>1060</v>
      </c>
      <c r="S112" s="36">
        <v>1100</v>
      </c>
      <c r="T112" s="36">
        <v>1160</v>
      </c>
      <c r="U112" s="36">
        <v>1220</v>
      </c>
    </row>
    <row r="113" spans="1:21" x14ac:dyDescent="0.2">
      <c r="A113" s="89">
        <f>VLOOKUP(C113,TabellenSRG!$B$4:$C$2729,2,FALSE)</f>
        <v>10</v>
      </c>
      <c r="B113" t="str">
        <f t="shared" si="2"/>
        <v>10k</v>
      </c>
      <c r="C113" t="s">
        <v>8</v>
      </c>
      <c r="D113" t="s">
        <v>611</v>
      </c>
      <c r="E113">
        <v>10</v>
      </c>
      <c r="F113" t="e">
        <v>#N/A</v>
      </c>
      <c r="G113" t="e">
        <v>#N/A</v>
      </c>
      <c r="H113" t="e">
        <v>#N/A</v>
      </c>
      <c r="I113" t="e">
        <v>#N/A</v>
      </c>
      <c r="J113" t="e">
        <v>#N/A</v>
      </c>
      <c r="K113" t="e">
        <v>#N/A</v>
      </c>
      <c r="L113" t="e">
        <v>#N/A</v>
      </c>
      <c r="M113" t="e">
        <v>#N/A</v>
      </c>
      <c r="N113">
        <v>0</v>
      </c>
      <c r="O113">
        <v>10</v>
      </c>
      <c r="P113">
        <v>10</v>
      </c>
      <c r="Q113" s="36">
        <v>10</v>
      </c>
      <c r="R113" s="36">
        <v>10</v>
      </c>
      <c r="S113" s="36">
        <v>20</v>
      </c>
      <c r="T113" s="36">
        <v>20</v>
      </c>
      <c r="U113" s="36">
        <v>20</v>
      </c>
    </row>
    <row r="114" spans="1:21" x14ac:dyDescent="0.2">
      <c r="A114" s="89">
        <f>VLOOKUP(C114,TabellenSRG!$B$4:$C$2729,2,FALSE)</f>
        <v>11</v>
      </c>
      <c r="B114" t="str">
        <f t="shared" si="2"/>
        <v>11a</v>
      </c>
      <c r="C114" t="s">
        <v>9</v>
      </c>
      <c r="D114" t="s">
        <v>606</v>
      </c>
      <c r="E114">
        <v>0</v>
      </c>
      <c r="F114">
        <v>3060</v>
      </c>
      <c r="G114">
        <v>2970</v>
      </c>
      <c r="H114">
        <v>2880</v>
      </c>
      <c r="I114">
        <v>2900</v>
      </c>
      <c r="J114">
        <v>3030</v>
      </c>
      <c r="K114">
        <v>3040</v>
      </c>
      <c r="L114">
        <v>3050</v>
      </c>
      <c r="M114">
        <v>3070</v>
      </c>
      <c r="N114">
        <v>3340</v>
      </c>
      <c r="O114">
        <v>3580</v>
      </c>
      <c r="P114">
        <v>3630</v>
      </c>
      <c r="Q114" s="36">
        <v>3820</v>
      </c>
      <c r="R114" s="36">
        <v>3780</v>
      </c>
      <c r="S114" s="36">
        <v>3790</v>
      </c>
      <c r="T114" s="36">
        <v>3650</v>
      </c>
      <c r="U114" s="36">
        <v>3600</v>
      </c>
    </row>
    <row r="115" spans="1:21" x14ac:dyDescent="0.2">
      <c r="A115" s="89">
        <f>VLOOKUP(C115,TabellenSRG!$B$4:$C$2729,2,FALSE)</f>
        <v>11</v>
      </c>
      <c r="B115" t="str">
        <f t="shared" si="2"/>
        <v>11b</v>
      </c>
      <c r="C115" t="s">
        <v>9</v>
      </c>
      <c r="D115" t="s">
        <v>607</v>
      </c>
      <c r="E115">
        <v>1</v>
      </c>
      <c r="F115">
        <v>80</v>
      </c>
      <c r="G115">
        <v>80</v>
      </c>
      <c r="H115">
        <v>70</v>
      </c>
      <c r="I115">
        <v>50</v>
      </c>
      <c r="J115">
        <v>50</v>
      </c>
      <c r="K115">
        <v>50</v>
      </c>
      <c r="L115">
        <v>40</v>
      </c>
      <c r="M115">
        <v>40</v>
      </c>
      <c r="N115">
        <v>30</v>
      </c>
      <c r="O115">
        <v>30</v>
      </c>
      <c r="P115">
        <v>30</v>
      </c>
      <c r="Q115" s="36">
        <v>30</v>
      </c>
      <c r="R115" s="36">
        <v>20</v>
      </c>
      <c r="S115" s="36">
        <v>20</v>
      </c>
      <c r="T115" s="36">
        <v>20</v>
      </c>
      <c r="U115" s="36">
        <v>20</v>
      </c>
    </row>
    <row r="116" spans="1:21" x14ac:dyDescent="0.2">
      <c r="A116" s="89">
        <f>VLOOKUP(C116,TabellenSRG!$B$4:$C$2729,2,FALSE)</f>
        <v>11</v>
      </c>
      <c r="B116" t="str">
        <f t="shared" si="2"/>
        <v>11c</v>
      </c>
      <c r="C116" t="s">
        <v>9</v>
      </c>
      <c r="D116" t="s">
        <v>608</v>
      </c>
      <c r="E116">
        <v>2</v>
      </c>
      <c r="F116">
        <v>0</v>
      </c>
      <c r="G116">
        <v>0</v>
      </c>
      <c r="H116">
        <v>0</v>
      </c>
      <c r="I116">
        <v>0</v>
      </c>
      <c r="J116">
        <v>0</v>
      </c>
      <c r="K116">
        <v>0</v>
      </c>
      <c r="L116">
        <v>0</v>
      </c>
      <c r="M116">
        <v>0</v>
      </c>
      <c r="N116">
        <v>0</v>
      </c>
      <c r="O116">
        <v>0</v>
      </c>
      <c r="P116">
        <v>0</v>
      </c>
      <c r="Q116" s="36">
        <v>0</v>
      </c>
      <c r="R116" s="36">
        <v>0</v>
      </c>
      <c r="S116" s="36">
        <v>0</v>
      </c>
      <c r="T116" s="36">
        <v>0</v>
      </c>
      <c r="U116" s="36">
        <v>0</v>
      </c>
    </row>
    <row r="117" spans="1:21" x14ac:dyDescent="0.2">
      <c r="A117" s="89">
        <f>VLOOKUP(C117,TabellenSRG!$B$4:$C$2729,2,FALSE)</f>
        <v>11</v>
      </c>
      <c r="B117" t="str">
        <f t="shared" si="2"/>
        <v>11d</v>
      </c>
      <c r="C117" t="s">
        <v>9</v>
      </c>
      <c r="D117" t="s">
        <v>609</v>
      </c>
      <c r="E117">
        <v>3</v>
      </c>
      <c r="F117">
        <v>0</v>
      </c>
      <c r="G117">
        <v>0</v>
      </c>
      <c r="H117">
        <v>0</v>
      </c>
      <c r="I117">
        <v>0</v>
      </c>
      <c r="J117">
        <v>0</v>
      </c>
      <c r="K117">
        <v>0</v>
      </c>
      <c r="L117">
        <v>0</v>
      </c>
      <c r="M117">
        <v>0</v>
      </c>
      <c r="N117">
        <v>0</v>
      </c>
      <c r="O117">
        <v>10</v>
      </c>
      <c r="P117">
        <v>20</v>
      </c>
      <c r="Q117" s="36">
        <v>30</v>
      </c>
      <c r="R117" s="36">
        <v>30</v>
      </c>
      <c r="S117" s="36">
        <v>40</v>
      </c>
      <c r="T117" s="36">
        <v>30</v>
      </c>
      <c r="U117" s="36">
        <v>40</v>
      </c>
    </row>
    <row r="118" spans="1:21" x14ac:dyDescent="0.2">
      <c r="A118" s="89">
        <f>VLOOKUP(C118,TabellenSRG!$B$4:$C$2729,2,FALSE)</f>
        <v>11</v>
      </c>
      <c r="B118" t="str">
        <f t="shared" si="2"/>
        <v>11e</v>
      </c>
      <c r="C118" t="s">
        <v>9</v>
      </c>
      <c r="D118" t="s">
        <v>610</v>
      </c>
      <c r="E118">
        <v>4</v>
      </c>
      <c r="F118">
        <v>0</v>
      </c>
      <c r="G118">
        <v>0</v>
      </c>
      <c r="H118">
        <v>0</v>
      </c>
      <c r="I118">
        <v>20</v>
      </c>
      <c r="J118">
        <v>10</v>
      </c>
      <c r="K118">
        <v>20</v>
      </c>
      <c r="L118">
        <v>60</v>
      </c>
      <c r="M118">
        <v>130</v>
      </c>
      <c r="N118">
        <v>150</v>
      </c>
      <c r="O118">
        <v>170</v>
      </c>
      <c r="P118">
        <v>160</v>
      </c>
      <c r="Q118" s="36">
        <v>180</v>
      </c>
      <c r="R118" s="36">
        <v>200</v>
      </c>
      <c r="S118" s="36">
        <v>210</v>
      </c>
      <c r="T118" s="36">
        <v>230</v>
      </c>
      <c r="U118" s="36">
        <v>220</v>
      </c>
    </row>
    <row r="119" spans="1:21" x14ac:dyDescent="0.2">
      <c r="A119" s="89">
        <f>VLOOKUP(C119,TabellenSRG!$B$4:$C$2729,2,FALSE)</f>
        <v>11</v>
      </c>
      <c r="B119" t="str">
        <f t="shared" si="2"/>
        <v>11f</v>
      </c>
      <c r="C119" t="s">
        <v>9</v>
      </c>
      <c r="D119" t="s">
        <v>612</v>
      </c>
      <c r="E119">
        <v>5</v>
      </c>
      <c r="F119">
        <v>0</v>
      </c>
      <c r="G119">
        <v>0</v>
      </c>
      <c r="H119">
        <v>0</v>
      </c>
      <c r="I119">
        <v>0</v>
      </c>
      <c r="J119">
        <v>0</v>
      </c>
      <c r="K119">
        <v>10</v>
      </c>
      <c r="L119">
        <v>10</v>
      </c>
      <c r="M119">
        <v>10</v>
      </c>
      <c r="N119">
        <v>10</v>
      </c>
      <c r="O119">
        <v>10</v>
      </c>
      <c r="P119">
        <v>10</v>
      </c>
      <c r="Q119" s="36">
        <v>10</v>
      </c>
      <c r="R119" s="36">
        <v>10</v>
      </c>
      <c r="S119" s="36">
        <v>40</v>
      </c>
      <c r="T119" s="36">
        <v>50</v>
      </c>
      <c r="U119" s="36">
        <v>60</v>
      </c>
    </row>
    <row r="120" spans="1:21" x14ac:dyDescent="0.2">
      <c r="A120" s="89">
        <f>VLOOKUP(C120,TabellenSRG!$B$4:$C$2729,2,FALSE)</f>
        <v>11</v>
      </c>
      <c r="B120" t="str">
        <f t="shared" si="2"/>
        <v>11g</v>
      </c>
      <c r="C120" t="s">
        <v>9</v>
      </c>
      <c r="D120" t="s">
        <v>613</v>
      </c>
      <c r="E120">
        <v>6</v>
      </c>
      <c r="F120">
        <v>0</v>
      </c>
      <c r="G120">
        <v>0</v>
      </c>
      <c r="H120">
        <v>0</v>
      </c>
      <c r="I120">
        <v>0</v>
      </c>
      <c r="J120">
        <v>0</v>
      </c>
      <c r="K120">
        <v>0</v>
      </c>
      <c r="L120">
        <v>10</v>
      </c>
      <c r="M120">
        <v>20</v>
      </c>
      <c r="N120">
        <v>30</v>
      </c>
      <c r="O120">
        <v>40</v>
      </c>
      <c r="P120">
        <v>40</v>
      </c>
      <c r="Q120" s="36">
        <v>70</v>
      </c>
      <c r="R120" s="36">
        <v>80</v>
      </c>
      <c r="S120" s="36">
        <v>80</v>
      </c>
      <c r="T120" s="36">
        <v>90</v>
      </c>
      <c r="U120" s="36">
        <v>100</v>
      </c>
    </row>
    <row r="121" spans="1:21" x14ac:dyDescent="0.2">
      <c r="A121" s="89">
        <f>VLOOKUP(C121,TabellenSRG!$B$4:$C$2729,2,FALSE)</f>
        <v>11</v>
      </c>
      <c r="B121" t="str">
        <f t="shared" si="2"/>
        <v>11h</v>
      </c>
      <c r="C121" t="s">
        <v>9</v>
      </c>
      <c r="D121" t="s">
        <v>614</v>
      </c>
      <c r="E121">
        <v>7</v>
      </c>
      <c r="F121">
        <v>0</v>
      </c>
      <c r="G121">
        <v>0</v>
      </c>
      <c r="H121">
        <v>0</v>
      </c>
      <c r="I121">
        <v>0</v>
      </c>
      <c r="J121">
        <v>0</v>
      </c>
      <c r="K121">
        <v>0</v>
      </c>
      <c r="L121">
        <v>0</v>
      </c>
      <c r="M121">
        <v>0</v>
      </c>
      <c r="N121">
        <v>0</v>
      </c>
      <c r="O121">
        <v>0</v>
      </c>
      <c r="P121">
        <v>0</v>
      </c>
      <c r="Q121" s="36">
        <v>0</v>
      </c>
      <c r="R121" s="36">
        <v>0</v>
      </c>
      <c r="S121" s="36">
        <v>0</v>
      </c>
      <c r="T121" s="36">
        <v>0</v>
      </c>
      <c r="U121" s="36">
        <v>0</v>
      </c>
    </row>
    <row r="122" spans="1:21" x14ac:dyDescent="0.2">
      <c r="A122" s="89">
        <f>VLOOKUP(C122,TabellenSRG!$B$4:$C$2729,2,FALSE)</f>
        <v>11</v>
      </c>
      <c r="B122" t="str">
        <f t="shared" si="2"/>
        <v>11i</v>
      </c>
      <c r="C122" t="s">
        <v>9</v>
      </c>
      <c r="D122" t="s">
        <v>615</v>
      </c>
      <c r="E122">
        <v>8</v>
      </c>
      <c r="F122">
        <v>0</v>
      </c>
      <c r="G122">
        <v>0</v>
      </c>
      <c r="H122">
        <v>0</v>
      </c>
      <c r="I122">
        <v>0</v>
      </c>
      <c r="J122">
        <v>0</v>
      </c>
      <c r="K122">
        <v>0</v>
      </c>
      <c r="L122">
        <v>0</v>
      </c>
      <c r="M122">
        <v>0</v>
      </c>
      <c r="N122">
        <v>0</v>
      </c>
      <c r="O122">
        <v>0</v>
      </c>
      <c r="P122">
        <v>0</v>
      </c>
      <c r="Q122" s="36">
        <v>0</v>
      </c>
      <c r="R122" s="36">
        <v>0</v>
      </c>
      <c r="S122" s="36">
        <v>0</v>
      </c>
      <c r="T122" s="36">
        <v>0</v>
      </c>
      <c r="U122" s="36">
        <v>0</v>
      </c>
    </row>
    <row r="123" spans="1:21" x14ac:dyDescent="0.2">
      <c r="A123" s="89">
        <f>VLOOKUP(C123,TabellenSRG!$B$4:$C$2729,2,FALSE)</f>
        <v>11</v>
      </c>
      <c r="B123" t="str">
        <f t="shared" si="2"/>
        <v>11j</v>
      </c>
      <c r="C123" t="s">
        <v>9</v>
      </c>
      <c r="D123" t="s">
        <v>616</v>
      </c>
      <c r="E123">
        <v>9</v>
      </c>
      <c r="F123">
        <v>2980</v>
      </c>
      <c r="G123">
        <v>2890</v>
      </c>
      <c r="H123">
        <v>2810</v>
      </c>
      <c r="I123">
        <v>2830</v>
      </c>
      <c r="J123">
        <v>2970</v>
      </c>
      <c r="K123">
        <v>2970</v>
      </c>
      <c r="L123">
        <v>2940</v>
      </c>
      <c r="M123">
        <v>2880</v>
      </c>
      <c r="N123">
        <v>3130</v>
      </c>
      <c r="O123">
        <v>3330</v>
      </c>
      <c r="P123">
        <v>3370</v>
      </c>
      <c r="Q123" s="36">
        <v>3500</v>
      </c>
      <c r="R123" s="36">
        <v>3440</v>
      </c>
      <c r="S123" s="36">
        <v>3390</v>
      </c>
      <c r="T123" s="36">
        <v>3230</v>
      </c>
      <c r="U123" s="36">
        <v>3170</v>
      </c>
    </row>
    <row r="124" spans="1:21" x14ac:dyDescent="0.2">
      <c r="A124" s="89">
        <f>VLOOKUP(C124,TabellenSRG!$B$4:$C$2729,2,FALSE)</f>
        <v>11</v>
      </c>
      <c r="B124" t="str">
        <f t="shared" si="2"/>
        <v>11k</v>
      </c>
      <c r="C124" t="s">
        <v>9</v>
      </c>
      <c r="D124" t="s">
        <v>611</v>
      </c>
      <c r="E124">
        <v>10</v>
      </c>
      <c r="F124" t="e">
        <v>#N/A</v>
      </c>
      <c r="G124" t="e">
        <v>#N/A</v>
      </c>
      <c r="H124" t="e">
        <v>#N/A</v>
      </c>
      <c r="I124" t="e">
        <v>#N/A</v>
      </c>
      <c r="J124" t="e">
        <v>#N/A</v>
      </c>
      <c r="K124" t="e">
        <v>#N/A</v>
      </c>
      <c r="L124" t="e">
        <v>#N/A</v>
      </c>
      <c r="M124" t="e">
        <v>#N/A</v>
      </c>
      <c r="N124">
        <v>0</v>
      </c>
      <c r="O124">
        <v>0</v>
      </c>
      <c r="P124">
        <v>0</v>
      </c>
      <c r="Q124" s="36">
        <v>0</v>
      </c>
      <c r="R124" s="36">
        <v>0</v>
      </c>
      <c r="S124" s="36">
        <v>0</v>
      </c>
      <c r="T124" s="36">
        <v>0</v>
      </c>
      <c r="U124" s="36">
        <v>0</v>
      </c>
    </row>
    <row r="125" spans="1:21" x14ac:dyDescent="0.2">
      <c r="A125" s="89">
        <f>VLOOKUP(C125,TabellenSRG!$B$4:$C$2729,2,FALSE)</f>
        <v>12</v>
      </c>
      <c r="B125" t="str">
        <f t="shared" si="2"/>
        <v>12a</v>
      </c>
      <c r="C125" t="s">
        <v>13</v>
      </c>
      <c r="D125" t="s">
        <v>606</v>
      </c>
      <c r="E125">
        <v>0</v>
      </c>
      <c r="F125">
        <v>750</v>
      </c>
      <c r="G125">
        <v>680</v>
      </c>
      <c r="H125">
        <v>640</v>
      </c>
      <c r="I125">
        <v>550</v>
      </c>
      <c r="J125">
        <v>420</v>
      </c>
      <c r="K125">
        <v>380</v>
      </c>
      <c r="L125">
        <v>420</v>
      </c>
      <c r="M125">
        <v>580</v>
      </c>
      <c r="N125">
        <v>610</v>
      </c>
      <c r="O125">
        <v>670</v>
      </c>
      <c r="P125">
        <v>650</v>
      </c>
      <c r="Q125" s="36">
        <v>640</v>
      </c>
      <c r="R125" s="36">
        <v>640</v>
      </c>
      <c r="S125" s="36">
        <v>720</v>
      </c>
      <c r="T125" s="36">
        <v>690</v>
      </c>
      <c r="U125" s="36">
        <v>690</v>
      </c>
    </row>
    <row r="126" spans="1:21" x14ac:dyDescent="0.2">
      <c r="A126" s="89">
        <f>VLOOKUP(C126,TabellenSRG!$B$4:$C$2729,2,FALSE)</f>
        <v>12</v>
      </c>
      <c r="B126" t="str">
        <f t="shared" si="2"/>
        <v>12b</v>
      </c>
      <c r="C126" t="s">
        <v>13</v>
      </c>
      <c r="D126" t="s">
        <v>607</v>
      </c>
      <c r="E126">
        <v>1</v>
      </c>
      <c r="F126">
        <v>10</v>
      </c>
      <c r="G126">
        <v>10</v>
      </c>
      <c r="H126">
        <v>10</v>
      </c>
      <c r="I126">
        <v>10</v>
      </c>
      <c r="J126">
        <v>10</v>
      </c>
      <c r="K126">
        <v>10</v>
      </c>
      <c r="L126">
        <v>0</v>
      </c>
      <c r="M126">
        <v>0</v>
      </c>
      <c r="N126">
        <v>0</v>
      </c>
      <c r="O126">
        <v>0</v>
      </c>
      <c r="P126">
        <v>0</v>
      </c>
      <c r="Q126" s="36">
        <v>0</v>
      </c>
      <c r="R126" s="36">
        <v>0</v>
      </c>
      <c r="S126" s="36">
        <v>0</v>
      </c>
      <c r="T126" s="36">
        <v>0</v>
      </c>
      <c r="U126" s="36">
        <v>0</v>
      </c>
    </row>
    <row r="127" spans="1:21" x14ac:dyDescent="0.2">
      <c r="A127" s="89">
        <f>VLOOKUP(C127,TabellenSRG!$B$4:$C$2729,2,FALSE)</f>
        <v>12</v>
      </c>
      <c r="B127" t="str">
        <f t="shared" si="2"/>
        <v>12c</v>
      </c>
      <c r="C127" t="s">
        <v>13</v>
      </c>
      <c r="D127" t="s">
        <v>608</v>
      </c>
      <c r="E127">
        <v>2</v>
      </c>
      <c r="F127">
        <v>10</v>
      </c>
      <c r="G127">
        <v>10</v>
      </c>
      <c r="H127">
        <v>10</v>
      </c>
      <c r="I127">
        <v>10</v>
      </c>
      <c r="J127">
        <v>10</v>
      </c>
      <c r="K127">
        <v>10</v>
      </c>
      <c r="L127">
        <v>0</v>
      </c>
      <c r="M127">
        <v>0</v>
      </c>
      <c r="N127">
        <v>0</v>
      </c>
      <c r="O127">
        <v>0</v>
      </c>
      <c r="P127">
        <v>0</v>
      </c>
      <c r="Q127" s="36">
        <v>0</v>
      </c>
      <c r="R127" s="36">
        <v>0</v>
      </c>
      <c r="S127" s="36">
        <v>0</v>
      </c>
      <c r="T127" s="36">
        <v>0</v>
      </c>
      <c r="U127" s="36">
        <v>0</v>
      </c>
    </row>
    <row r="128" spans="1:21" x14ac:dyDescent="0.2">
      <c r="A128" s="89">
        <f>VLOOKUP(C128,TabellenSRG!$B$4:$C$2729,2,FALSE)</f>
        <v>12</v>
      </c>
      <c r="B128" t="str">
        <f t="shared" si="2"/>
        <v>12d</v>
      </c>
      <c r="C128" t="s">
        <v>13</v>
      </c>
      <c r="D128" t="s">
        <v>609</v>
      </c>
      <c r="E128">
        <v>3</v>
      </c>
      <c r="F128">
        <v>0</v>
      </c>
      <c r="G128">
        <v>0</v>
      </c>
      <c r="H128">
        <v>0</v>
      </c>
      <c r="I128">
        <v>0</v>
      </c>
      <c r="J128">
        <v>0</v>
      </c>
      <c r="K128">
        <v>0</v>
      </c>
      <c r="L128">
        <v>0</v>
      </c>
      <c r="M128">
        <v>0</v>
      </c>
      <c r="N128">
        <v>0</v>
      </c>
      <c r="O128">
        <v>0</v>
      </c>
      <c r="P128">
        <v>0</v>
      </c>
      <c r="Q128" s="36">
        <v>0</v>
      </c>
      <c r="R128" s="36">
        <v>0</v>
      </c>
      <c r="S128" s="36">
        <v>0</v>
      </c>
      <c r="T128" s="36">
        <v>0</v>
      </c>
      <c r="U128" s="36">
        <v>0</v>
      </c>
    </row>
    <row r="129" spans="1:21" x14ac:dyDescent="0.2">
      <c r="A129" s="89">
        <f>VLOOKUP(C129,TabellenSRG!$B$4:$C$2729,2,FALSE)</f>
        <v>12</v>
      </c>
      <c r="B129" t="str">
        <f t="shared" si="2"/>
        <v>12e</v>
      </c>
      <c r="C129" t="s">
        <v>13</v>
      </c>
      <c r="D129" t="s">
        <v>610</v>
      </c>
      <c r="E129">
        <v>4</v>
      </c>
      <c r="F129">
        <v>0</v>
      </c>
      <c r="G129">
        <v>0</v>
      </c>
      <c r="H129">
        <v>0</v>
      </c>
      <c r="I129">
        <v>0</v>
      </c>
      <c r="J129">
        <v>0</v>
      </c>
      <c r="K129">
        <v>10</v>
      </c>
      <c r="L129">
        <v>10</v>
      </c>
      <c r="M129">
        <v>20</v>
      </c>
      <c r="N129">
        <v>30</v>
      </c>
      <c r="O129">
        <v>40</v>
      </c>
      <c r="P129">
        <v>40</v>
      </c>
      <c r="Q129" s="36">
        <v>40</v>
      </c>
      <c r="R129" s="36">
        <v>50</v>
      </c>
      <c r="S129" s="36">
        <v>50</v>
      </c>
      <c r="T129" s="36">
        <v>80</v>
      </c>
      <c r="U129" s="36">
        <v>90</v>
      </c>
    </row>
    <row r="130" spans="1:21" x14ac:dyDescent="0.2">
      <c r="A130" s="89">
        <f>VLOOKUP(C130,TabellenSRG!$B$4:$C$2729,2,FALSE)</f>
        <v>12</v>
      </c>
      <c r="B130" t="str">
        <f t="shared" si="2"/>
        <v>12f</v>
      </c>
      <c r="C130" t="s">
        <v>13</v>
      </c>
      <c r="D130" t="s">
        <v>612</v>
      </c>
      <c r="E130">
        <v>5</v>
      </c>
      <c r="F130">
        <v>0</v>
      </c>
      <c r="G130">
        <v>0</v>
      </c>
      <c r="H130">
        <v>0</v>
      </c>
      <c r="I130">
        <v>0</v>
      </c>
      <c r="J130">
        <v>0</v>
      </c>
      <c r="K130">
        <v>0</v>
      </c>
      <c r="L130">
        <v>0</v>
      </c>
      <c r="M130">
        <v>10</v>
      </c>
      <c r="N130">
        <v>10</v>
      </c>
      <c r="O130">
        <v>20</v>
      </c>
      <c r="P130">
        <v>20</v>
      </c>
      <c r="Q130" s="36">
        <v>20</v>
      </c>
      <c r="R130" s="36">
        <v>20</v>
      </c>
      <c r="S130" s="36">
        <v>20</v>
      </c>
      <c r="T130" s="36">
        <v>0</v>
      </c>
      <c r="U130" s="36">
        <v>0</v>
      </c>
    </row>
    <row r="131" spans="1:21" x14ac:dyDescent="0.2">
      <c r="A131" s="89">
        <f>VLOOKUP(C131,TabellenSRG!$B$4:$C$2729,2,FALSE)</f>
        <v>12</v>
      </c>
      <c r="B131" t="str">
        <f t="shared" si="2"/>
        <v>12g</v>
      </c>
      <c r="C131" t="s">
        <v>13</v>
      </c>
      <c r="D131" t="s">
        <v>613</v>
      </c>
      <c r="E131">
        <v>6</v>
      </c>
      <c r="F131">
        <v>0</v>
      </c>
      <c r="G131">
        <v>0</v>
      </c>
      <c r="H131">
        <v>0</v>
      </c>
      <c r="I131">
        <v>0</v>
      </c>
      <c r="J131">
        <v>0</v>
      </c>
      <c r="K131">
        <v>0</v>
      </c>
      <c r="L131">
        <v>0</v>
      </c>
      <c r="M131">
        <v>0</v>
      </c>
      <c r="N131">
        <v>0</v>
      </c>
      <c r="O131">
        <v>0</v>
      </c>
      <c r="P131">
        <v>0</v>
      </c>
      <c r="Q131" s="36">
        <v>0</v>
      </c>
      <c r="R131" s="36">
        <v>0</v>
      </c>
      <c r="S131" s="36">
        <v>0</v>
      </c>
      <c r="T131" s="36">
        <v>0</v>
      </c>
      <c r="U131" s="36">
        <v>0</v>
      </c>
    </row>
    <row r="132" spans="1:21" x14ac:dyDescent="0.2">
      <c r="A132" s="89">
        <f>VLOOKUP(C132,TabellenSRG!$B$4:$C$2729,2,FALSE)</f>
        <v>12</v>
      </c>
      <c r="B132" t="str">
        <f t="shared" si="2"/>
        <v>12h</v>
      </c>
      <c r="C132" t="s">
        <v>13</v>
      </c>
      <c r="D132" t="s">
        <v>614</v>
      </c>
      <c r="E132">
        <v>7</v>
      </c>
      <c r="F132">
        <v>0</v>
      </c>
      <c r="G132">
        <v>0</v>
      </c>
      <c r="H132">
        <v>0</v>
      </c>
      <c r="I132">
        <v>0</v>
      </c>
      <c r="J132">
        <v>0</v>
      </c>
      <c r="K132">
        <v>0</v>
      </c>
      <c r="L132">
        <v>0</v>
      </c>
      <c r="M132">
        <v>0</v>
      </c>
      <c r="N132">
        <v>0</v>
      </c>
      <c r="O132">
        <v>0</v>
      </c>
      <c r="P132">
        <v>0</v>
      </c>
      <c r="Q132" s="36">
        <v>0</v>
      </c>
      <c r="R132" s="36">
        <v>0</v>
      </c>
      <c r="S132" s="36">
        <v>0</v>
      </c>
      <c r="T132" s="36">
        <v>0</v>
      </c>
      <c r="U132" s="36">
        <v>0</v>
      </c>
    </row>
    <row r="133" spans="1:21" x14ac:dyDescent="0.2">
      <c r="A133" s="89">
        <f>VLOOKUP(C133,TabellenSRG!$B$4:$C$2729,2,FALSE)</f>
        <v>12</v>
      </c>
      <c r="B133" t="str">
        <f t="shared" ref="B133:B196" si="3">CONCATENATE(A133,D133)</f>
        <v>12i</v>
      </c>
      <c r="C133" t="s">
        <v>13</v>
      </c>
      <c r="D133" t="s">
        <v>615</v>
      </c>
      <c r="E133">
        <v>8</v>
      </c>
      <c r="F133">
        <v>0</v>
      </c>
      <c r="G133">
        <v>0</v>
      </c>
      <c r="H133">
        <v>0</v>
      </c>
      <c r="I133">
        <v>0</v>
      </c>
      <c r="J133">
        <v>0</v>
      </c>
      <c r="K133">
        <v>0</v>
      </c>
      <c r="L133">
        <v>0</v>
      </c>
      <c r="M133">
        <v>0</v>
      </c>
      <c r="N133">
        <v>0</v>
      </c>
      <c r="O133">
        <v>0</v>
      </c>
      <c r="P133">
        <v>0</v>
      </c>
      <c r="Q133" s="36">
        <v>0</v>
      </c>
      <c r="R133" s="36">
        <v>0</v>
      </c>
      <c r="S133" s="36">
        <v>0</v>
      </c>
      <c r="T133" s="36">
        <v>0</v>
      </c>
      <c r="U133" s="36">
        <v>0</v>
      </c>
    </row>
    <row r="134" spans="1:21" x14ac:dyDescent="0.2">
      <c r="A134" s="89">
        <f>VLOOKUP(C134,TabellenSRG!$B$4:$C$2729,2,FALSE)</f>
        <v>12</v>
      </c>
      <c r="B134" t="str">
        <f t="shared" si="3"/>
        <v>12j</v>
      </c>
      <c r="C134" t="s">
        <v>13</v>
      </c>
      <c r="D134" t="s">
        <v>616</v>
      </c>
      <c r="E134">
        <v>9</v>
      </c>
      <c r="F134">
        <v>730</v>
      </c>
      <c r="G134">
        <v>670</v>
      </c>
      <c r="H134">
        <v>630</v>
      </c>
      <c r="I134">
        <v>530</v>
      </c>
      <c r="J134">
        <v>400</v>
      </c>
      <c r="K134">
        <v>360</v>
      </c>
      <c r="L134">
        <v>400</v>
      </c>
      <c r="M134">
        <v>550</v>
      </c>
      <c r="N134">
        <v>560</v>
      </c>
      <c r="O134">
        <v>610</v>
      </c>
      <c r="P134">
        <v>590</v>
      </c>
      <c r="Q134" s="36">
        <v>580</v>
      </c>
      <c r="R134" s="36">
        <v>570</v>
      </c>
      <c r="S134" s="36">
        <v>640</v>
      </c>
      <c r="T134" s="36">
        <v>600</v>
      </c>
      <c r="U134" s="36">
        <v>600</v>
      </c>
    </row>
    <row r="135" spans="1:21" x14ac:dyDescent="0.2">
      <c r="A135" s="89">
        <f>VLOOKUP(C135,TabellenSRG!$B$4:$C$2729,2,FALSE)</f>
        <v>12</v>
      </c>
      <c r="B135" t="str">
        <f t="shared" si="3"/>
        <v>12k</v>
      </c>
      <c r="C135" t="s">
        <v>13</v>
      </c>
      <c r="D135" t="s">
        <v>611</v>
      </c>
      <c r="E135">
        <v>10</v>
      </c>
      <c r="F135" t="e">
        <v>#N/A</v>
      </c>
      <c r="G135" t="e">
        <v>#N/A</v>
      </c>
      <c r="H135" t="e">
        <v>#N/A</v>
      </c>
      <c r="I135" t="e">
        <v>#N/A</v>
      </c>
      <c r="J135" t="e">
        <v>#N/A</v>
      </c>
      <c r="K135" t="e">
        <v>#N/A</v>
      </c>
      <c r="L135" t="e">
        <v>#N/A</v>
      </c>
      <c r="M135" t="e">
        <v>#N/A</v>
      </c>
      <c r="N135">
        <v>0</v>
      </c>
      <c r="O135">
        <v>0</v>
      </c>
      <c r="P135">
        <v>0</v>
      </c>
      <c r="Q135" s="36">
        <v>10</v>
      </c>
      <c r="R135" s="36">
        <v>10</v>
      </c>
      <c r="S135" s="36">
        <v>10</v>
      </c>
      <c r="T135" s="36">
        <v>10</v>
      </c>
      <c r="U135" s="36">
        <v>0</v>
      </c>
    </row>
    <row r="136" spans="1:21" x14ac:dyDescent="0.2">
      <c r="A136" s="89">
        <f>VLOOKUP(C136,TabellenSRG!$B$4:$C$2729,2,FALSE)</f>
        <v>13</v>
      </c>
      <c r="B136" t="str">
        <f t="shared" si="3"/>
        <v>13a</v>
      </c>
      <c r="C136" t="s">
        <v>14</v>
      </c>
      <c r="D136" t="s">
        <v>606</v>
      </c>
      <c r="E136">
        <v>0</v>
      </c>
      <c r="F136">
        <v>10</v>
      </c>
      <c r="G136">
        <v>10</v>
      </c>
      <c r="H136">
        <v>10</v>
      </c>
      <c r="I136">
        <v>20</v>
      </c>
      <c r="J136">
        <v>20</v>
      </c>
      <c r="K136">
        <v>20</v>
      </c>
      <c r="L136">
        <v>20</v>
      </c>
      <c r="M136">
        <v>20</v>
      </c>
      <c r="N136">
        <v>20</v>
      </c>
      <c r="O136">
        <v>20</v>
      </c>
      <c r="P136">
        <v>90</v>
      </c>
      <c r="Q136" s="36">
        <v>90</v>
      </c>
      <c r="R136" s="36">
        <v>110</v>
      </c>
      <c r="S136" s="36">
        <v>120</v>
      </c>
      <c r="T136" s="36">
        <v>100</v>
      </c>
      <c r="U136" s="36">
        <v>100</v>
      </c>
    </row>
    <row r="137" spans="1:21" x14ac:dyDescent="0.2">
      <c r="A137" s="89">
        <f>VLOOKUP(C137,TabellenSRG!$B$4:$C$2729,2,FALSE)</f>
        <v>13</v>
      </c>
      <c r="B137" t="str">
        <f t="shared" si="3"/>
        <v>13b</v>
      </c>
      <c r="C137" t="s">
        <v>14</v>
      </c>
      <c r="D137" t="s">
        <v>607</v>
      </c>
      <c r="E137">
        <v>1</v>
      </c>
      <c r="F137">
        <v>0</v>
      </c>
      <c r="G137">
        <v>0</v>
      </c>
      <c r="H137">
        <v>0</v>
      </c>
      <c r="I137">
        <v>0</v>
      </c>
      <c r="J137">
        <v>0</v>
      </c>
      <c r="K137">
        <v>0</v>
      </c>
      <c r="L137">
        <v>0</v>
      </c>
      <c r="M137">
        <v>0</v>
      </c>
      <c r="N137">
        <v>0</v>
      </c>
      <c r="O137">
        <v>0</v>
      </c>
      <c r="P137">
        <v>0</v>
      </c>
      <c r="Q137" s="36">
        <v>0</v>
      </c>
      <c r="R137" s="36">
        <v>0</v>
      </c>
      <c r="S137" s="36">
        <v>0</v>
      </c>
      <c r="T137" s="36">
        <v>0</v>
      </c>
      <c r="U137" s="36">
        <v>0</v>
      </c>
    </row>
    <row r="138" spans="1:21" x14ac:dyDescent="0.2">
      <c r="A138" s="89">
        <f>VLOOKUP(C138,TabellenSRG!$B$4:$C$2729,2,FALSE)</f>
        <v>13</v>
      </c>
      <c r="B138" t="str">
        <f t="shared" si="3"/>
        <v>13c</v>
      </c>
      <c r="C138" t="s">
        <v>14</v>
      </c>
      <c r="D138" t="s">
        <v>608</v>
      </c>
      <c r="E138">
        <v>2</v>
      </c>
      <c r="F138">
        <v>0</v>
      </c>
      <c r="G138">
        <v>0</v>
      </c>
      <c r="H138">
        <v>0</v>
      </c>
      <c r="I138">
        <v>0</v>
      </c>
      <c r="J138">
        <v>0</v>
      </c>
      <c r="K138">
        <v>0</v>
      </c>
      <c r="L138">
        <v>0</v>
      </c>
      <c r="M138">
        <v>0</v>
      </c>
      <c r="N138">
        <v>0</v>
      </c>
      <c r="O138">
        <v>0</v>
      </c>
      <c r="P138">
        <v>0</v>
      </c>
      <c r="Q138" s="36">
        <v>0</v>
      </c>
      <c r="R138" s="36">
        <v>0</v>
      </c>
      <c r="S138" s="36">
        <v>0</v>
      </c>
      <c r="T138" s="36">
        <v>0</v>
      </c>
      <c r="U138" s="36">
        <v>0</v>
      </c>
    </row>
    <row r="139" spans="1:21" x14ac:dyDescent="0.2">
      <c r="A139" s="89">
        <f>VLOOKUP(C139,TabellenSRG!$B$4:$C$2729,2,FALSE)</f>
        <v>13</v>
      </c>
      <c r="B139" t="str">
        <f t="shared" si="3"/>
        <v>13d</v>
      </c>
      <c r="C139" t="s">
        <v>14</v>
      </c>
      <c r="D139" t="s">
        <v>609</v>
      </c>
      <c r="E139">
        <v>3</v>
      </c>
      <c r="F139">
        <v>0</v>
      </c>
      <c r="G139">
        <v>0</v>
      </c>
      <c r="H139">
        <v>0</v>
      </c>
      <c r="I139">
        <v>0</v>
      </c>
      <c r="J139">
        <v>0</v>
      </c>
      <c r="K139">
        <v>0</v>
      </c>
      <c r="L139">
        <v>0</v>
      </c>
      <c r="M139">
        <v>0</v>
      </c>
      <c r="N139">
        <v>0</v>
      </c>
      <c r="O139">
        <v>0</v>
      </c>
      <c r="P139">
        <v>0</v>
      </c>
      <c r="Q139" s="36">
        <v>0</v>
      </c>
      <c r="R139" s="36">
        <v>0</v>
      </c>
      <c r="S139" s="36">
        <v>0</v>
      </c>
      <c r="T139" s="36">
        <v>0</v>
      </c>
      <c r="U139" s="36">
        <v>0</v>
      </c>
    </row>
    <row r="140" spans="1:21" x14ac:dyDescent="0.2">
      <c r="A140" s="89">
        <f>VLOOKUP(C140,TabellenSRG!$B$4:$C$2729,2,FALSE)</f>
        <v>13</v>
      </c>
      <c r="B140" t="str">
        <f t="shared" si="3"/>
        <v>13e</v>
      </c>
      <c r="C140" t="s">
        <v>14</v>
      </c>
      <c r="D140" t="s">
        <v>610</v>
      </c>
      <c r="E140">
        <v>4</v>
      </c>
      <c r="F140">
        <v>0</v>
      </c>
      <c r="G140">
        <v>0</v>
      </c>
      <c r="H140">
        <v>0</v>
      </c>
      <c r="I140">
        <v>0</v>
      </c>
      <c r="J140">
        <v>0</v>
      </c>
      <c r="K140">
        <v>0</v>
      </c>
      <c r="L140">
        <v>0</v>
      </c>
      <c r="M140">
        <v>0</v>
      </c>
      <c r="N140">
        <v>0</v>
      </c>
      <c r="O140">
        <v>0</v>
      </c>
      <c r="P140">
        <v>0</v>
      </c>
      <c r="Q140" s="36">
        <v>0</v>
      </c>
      <c r="R140" s="36">
        <v>0</v>
      </c>
      <c r="S140" s="36">
        <v>0</v>
      </c>
      <c r="T140" s="36">
        <v>0</v>
      </c>
      <c r="U140" s="36">
        <v>0</v>
      </c>
    </row>
    <row r="141" spans="1:21" x14ac:dyDescent="0.2">
      <c r="A141" s="89">
        <f>VLOOKUP(C141,TabellenSRG!$B$4:$C$2729,2,FALSE)</f>
        <v>13</v>
      </c>
      <c r="B141" t="str">
        <f t="shared" si="3"/>
        <v>13f</v>
      </c>
      <c r="C141" t="s">
        <v>14</v>
      </c>
      <c r="D141" t="s">
        <v>612</v>
      </c>
      <c r="E141">
        <v>5</v>
      </c>
      <c r="F141">
        <v>0</v>
      </c>
      <c r="G141">
        <v>0</v>
      </c>
      <c r="H141">
        <v>0</v>
      </c>
      <c r="I141">
        <v>0</v>
      </c>
      <c r="J141">
        <v>0</v>
      </c>
      <c r="K141">
        <v>0</v>
      </c>
      <c r="L141">
        <v>0</v>
      </c>
      <c r="M141">
        <v>0</v>
      </c>
      <c r="N141">
        <v>0</v>
      </c>
      <c r="O141">
        <v>0</v>
      </c>
      <c r="P141">
        <v>0</v>
      </c>
      <c r="Q141" s="36">
        <v>0</v>
      </c>
      <c r="R141" s="36">
        <v>0</v>
      </c>
      <c r="S141" s="36">
        <v>0</v>
      </c>
      <c r="T141" s="36">
        <v>0</v>
      </c>
      <c r="U141" s="36">
        <v>0</v>
      </c>
    </row>
    <row r="142" spans="1:21" x14ac:dyDescent="0.2">
      <c r="A142" s="89">
        <f>VLOOKUP(C142,TabellenSRG!$B$4:$C$2729,2,FALSE)</f>
        <v>13</v>
      </c>
      <c r="B142" t="str">
        <f t="shared" si="3"/>
        <v>13g</v>
      </c>
      <c r="C142" t="s">
        <v>14</v>
      </c>
      <c r="D142" t="s">
        <v>613</v>
      </c>
      <c r="E142">
        <v>6</v>
      </c>
      <c r="F142">
        <v>0</v>
      </c>
      <c r="G142">
        <v>0</v>
      </c>
      <c r="H142">
        <v>0</v>
      </c>
      <c r="I142">
        <v>0</v>
      </c>
      <c r="J142">
        <v>0</v>
      </c>
      <c r="K142">
        <v>0</v>
      </c>
      <c r="L142">
        <v>0</v>
      </c>
      <c r="M142">
        <v>0</v>
      </c>
      <c r="N142">
        <v>0</v>
      </c>
      <c r="O142">
        <v>0</v>
      </c>
      <c r="P142">
        <v>0</v>
      </c>
      <c r="Q142" s="36">
        <v>0</v>
      </c>
      <c r="R142" s="36">
        <v>0</v>
      </c>
      <c r="S142" s="36">
        <v>0</v>
      </c>
      <c r="T142" s="36">
        <v>0</v>
      </c>
      <c r="U142" s="36">
        <v>0</v>
      </c>
    </row>
    <row r="143" spans="1:21" x14ac:dyDescent="0.2">
      <c r="A143" s="89">
        <f>VLOOKUP(C143,TabellenSRG!$B$4:$C$2729,2,FALSE)</f>
        <v>13</v>
      </c>
      <c r="B143" t="str">
        <f t="shared" si="3"/>
        <v>13h</v>
      </c>
      <c r="C143" t="s">
        <v>14</v>
      </c>
      <c r="D143" t="s">
        <v>614</v>
      </c>
      <c r="E143">
        <v>7</v>
      </c>
      <c r="F143">
        <v>0</v>
      </c>
      <c r="G143">
        <v>0</v>
      </c>
      <c r="H143">
        <v>0</v>
      </c>
      <c r="I143">
        <v>0</v>
      </c>
      <c r="J143">
        <v>0</v>
      </c>
      <c r="K143">
        <v>0</v>
      </c>
      <c r="L143">
        <v>0</v>
      </c>
      <c r="M143">
        <v>0</v>
      </c>
      <c r="N143">
        <v>0</v>
      </c>
      <c r="O143">
        <v>0</v>
      </c>
      <c r="P143">
        <v>0</v>
      </c>
      <c r="Q143" s="36">
        <v>0</v>
      </c>
      <c r="R143" s="36">
        <v>0</v>
      </c>
      <c r="S143" s="36">
        <v>0</v>
      </c>
      <c r="T143" s="36">
        <v>0</v>
      </c>
      <c r="U143" s="36">
        <v>0</v>
      </c>
    </row>
    <row r="144" spans="1:21" x14ac:dyDescent="0.2">
      <c r="A144" s="89">
        <f>VLOOKUP(C144,TabellenSRG!$B$4:$C$2729,2,FALSE)</f>
        <v>13</v>
      </c>
      <c r="B144" t="str">
        <f t="shared" si="3"/>
        <v>13i</v>
      </c>
      <c r="C144" t="s">
        <v>14</v>
      </c>
      <c r="D144" t="s">
        <v>615</v>
      </c>
      <c r="E144">
        <v>8</v>
      </c>
      <c r="F144">
        <v>0</v>
      </c>
      <c r="G144">
        <v>0</v>
      </c>
      <c r="H144">
        <v>0</v>
      </c>
      <c r="I144">
        <v>0</v>
      </c>
      <c r="J144">
        <v>0</v>
      </c>
      <c r="K144">
        <v>0</v>
      </c>
      <c r="L144">
        <v>0</v>
      </c>
      <c r="M144">
        <v>0</v>
      </c>
      <c r="N144">
        <v>0</v>
      </c>
      <c r="O144">
        <v>0</v>
      </c>
      <c r="P144">
        <v>0</v>
      </c>
      <c r="Q144" s="36">
        <v>0</v>
      </c>
      <c r="R144" s="36">
        <v>0</v>
      </c>
      <c r="S144" s="36">
        <v>0</v>
      </c>
      <c r="T144" s="36">
        <v>0</v>
      </c>
      <c r="U144" s="36">
        <v>0</v>
      </c>
    </row>
    <row r="145" spans="1:21" x14ac:dyDescent="0.2">
      <c r="A145" s="89">
        <f>VLOOKUP(C145,TabellenSRG!$B$4:$C$2729,2,FALSE)</f>
        <v>13</v>
      </c>
      <c r="B145" t="str">
        <f t="shared" si="3"/>
        <v>13j</v>
      </c>
      <c r="C145" t="s">
        <v>14</v>
      </c>
      <c r="D145" t="s">
        <v>616</v>
      </c>
      <c r="E145">
        <v>9</v>
      </c>
      <c r="F145">
        <v>10</v>
      </c>
      <c r="G145">
        <v>10</v>
      </c>
      <c r="H145">
        <v>10</v>
      </c>
      <c r="I145">
        <v>20</v>
      </c>
      <c r="J145">
        <v>20</v>
      </c>
      <c r="K145">
        <v>20</v>
      </c>
      <c r="L145">
        <v>20</v>
      </c>
      <c r="M145">
        <v>20</v>
      </c>
      <c r="N145">
        <v>20</v>
      </c>
      <c r="O145">
        <v>20</v>
      </c>
      <c r="P145">
        <v>90</v>
      </c>
      <c r="Q145" s="36">
        <v>90</v>
      </c>
      <c r="R145" s="36">
        <v>110</v>
      </c>
      <c r="S145" s="36">
        <v>110</v>
      </c>
      <c r="T145" s="36">
        <v>100</v>
      </c>
      <c r="U145" s="36">
        <v>90</v>
      </c>
    </row>
    <row r="146" spans="1:21" x14ac:dyDescent="0.2">
      <c r="A146" s="89">
        <f>VLOOKUP(C146,TabellenSRG!$B$4:$C$2729,2,FALSE)</f>
        <v>13</v>
      </c>
      <c r="B146" t="str">
        <f t="shared" si="3"/>
        <v>13k</v>
      </c>
      <c r="C146" t="s">
        <v>14</v>
      </c>
      <c r="D146" t="s">
        <v>611</v>
      </c>
      <c r="E146">
        <v>10</v>
      </c>
      <c r="F146" t="e">
        <v>#N/A</v>
      </c>
      <c r="G146" t="e">
        <v>#N/A</v>
      </c>
      <c r="H146" t="e">
        <v>#N/A</v>
      </c>
      <c r="I146" t="e">
        <v>#N/A</v>
      </c>
      <c r="J146" t="e">
        <v>#N/A</v>
      </c>
      <c r="K146" t="e">
        <v>#N/A</v>
      </c>
      <c r="L146" t="e">
        <v>#N/A</v>
      </c>
      <c r="M146" t="e">
        <v>#N/A</v>
      </c>
      <c r="N146">
        <v>0</v>
      </c>
      <c r="O146">
        <v>0</v>
      </c>
      <c r="P146">
        <v>0</v>
      </c>
      <c r="Q146" s="36">
        <v>0</v>
      </c>
      <c r="R146" s="36">
        <v>0</v>
      </c>
      <c r="S146" s="36">
        <v>0</v>
      </c>
      <c r="T146" s="36">
        <v>0</v>
      </c>
      <c r="U146" s="36">
        <v>0</v>
      </c>
    </row>
    <row r="147" spans="1:21" x14ac:dyDescent="0.2">
      <c r="A147" s="89">
        <f>VLOOKUP(C147,TabellenSRG!$B$4:$C$2729,2,FALSE)</f>
        <v>14</v>
      </c>
      <c r="B147" t="str">
        <f t="shared" si="3"/>
        <v>14a</v>
      </c>
      <c r="C147" t="s">
        <v>15</v>
      </c>
      <c r="D147" t="s">
        <v>606</v>
      </c>
      <c r="E147">
        <v>0</v>
      </c>
      <c r="F147">
        <v>10</v>
      </c>
      <c r="G147">
        <v>10</v>
      </c>
      <c r="H147">
        <v>10</v>
      </c>
      <c r="I147">
        <v>10</v>
      </c>
      <c r="J147">
        <v>0</v>
      </c>
      <c r="K147">
        <v>0</v>
      </c>
      <c r="L147">
        <v>0</v>
      </c>
      <c r="M147">
        <v>10</v>
      </c>
      <c r="N147">
        <v>0</v>
      </c>
      <c r="O147">
        <v>0</v>
      </c>
      <c r="P147">
        <v>10</v>
      </c>
      <c r="Q147" s="36">
        <v>10</v>
      </c>
      <c r="R147" s="36">
        <v>10</v>
      </c>
      <c r="S147" s="36">
        <v>10</v>
      </c>
      <c r="T147" s="36">
        <v>10</v>
      </c>
      <c r="U147" s="36">
        <v>10</v>
      </c>
    </row>
    <row r="148" spans="1:21" x14ac:dyDescent="0.2">
      <c r="A148" s="89">
        <f>VLOOKUP(C148,TabellenSRG!$B$4:$C$2729,2,FALSE)</f>
        <v>14</v>
      </c>
      <c r="B148" t="str">
        <f t="shared" si="3"/>
        <v>14b</v>
      </c>
      <c r="C148" t="s">
        <v>15</v>
      </c>
      <c r="D148" t="s">
        <v>607</v>
      </c>
      <c r="E148">
        <v>1</v>
      </c>
      <c r="F148">
        <v>0</v>
      </c>
      <c r="G148">
        <v>0</v>
      </c>
      <c r="H148">
        <v>0</v>
      </c>
      <c r="I148">
        <v>0</v>
      </c>
      <c r="J148">
        <v>0</v>
      </c>
      <c r="K148">
        <v>0</v>
      </c>
      <c r="L148">
        <v>0</v>
      </c>
      <c r="M148">
        <v>0</v>
      </c>
      <c r="N148">
        <v>0</v>
      </c>
      <c r="O148">
        <v>0</v>
      </c>
      <c r="P148">
        <v>0</v>
      </c>
      <c r="Q148" s="36">
        <v>0</v>
      </c>
      <c r="R148" s="36">
        <v>0</v>
      </c>
      <c r="S148" s="36">
        <v>0</v>
      </c>
      <c r="T148" s="36">
        <v>0</v>
      </c>
      <c r="U148" s="36">
        <v>0</v>
      </c>
    </row>
    <row r="149" spans="1:21" x14ac:dyDescent="0.2">
      <c r="A149" s="89">
        <f>VLOOKUP(C149,TabellenSRG!$B$4:$C$2729,2,FALSE)</f>
        <v>14</v>
      </c>
      <c r="B149" t="str">
        <f t="shared" si="3"/>
        <v>14c</v>
      </c>
      <c r="C149" t="s">
        <v>15</v>
      </c>
      <c r="D149" t="s">
        <v>608</v>
      </c>
      <c r="E149">
        <v>2</v>
      </c>
      <c r="F149">
        <v>0</v>
      </c>
      <c r="G149">
        <v>0</v>
      </c>
      <c r="H149">
        <v>0</v>
      </c>
      <c r="I149">
        <v>0</v>
      </c>
      <c r="J149">
        <v>0</v>
      </c>
      <c r="K149">
        <v>0</v>
      </c>
      <c r="L149">
        <v>0</v>
      </c>
      <c r="M149">
        <v>0</v>
      </c>
      <c r="N149">
        <v>0</v>
      </c>
      <c r="O149">
        <v>0</v>
      </c>
      <c r="P149">
        <v>0</v>
      </c>
      <c r="Q149" s="36">
        <v>0</v>
      </c>
      <c r="R149" s="36">
        <v>0</v>
      </c>
      <c r="S149" s="36">
        <v>0</v>
      </c>
      <c r="T149" s="36">
        <v>0</v>
      </c>
      <c r="U149" s="36">
        <v>0</v>
      </c>
    </row>
    <row r="150" spans="1:21" x14ac:dyDescent="0.2">
      <c r="A150" s="89">
        <f>VLOOKUP(C150,TabellenSRG!$B$4:$C$2729,2,FALSE)</f>
        <v>14</v>
      </c>
      <c r="B150" t="str">
        <f t="shared" si="3"/>
        <v>14d</v>
      </c>
      <c r="C150" t="s">
        <v>15</v>
      </c>
      <c r="D150" t="s">
        <v>609</v>
      </c>
      <c r="E150">
        <v>3</v>
      </c>
      <c r="F150">
        <v>0</v>
      </c>
      <c r="G150">
        <v>0</v>
      </c>
      <c r="H150">
        <v>0</v>
      </c>
      <c r="I150">
        <v>0</v>
      </c>
      <c r="J150">
        <v>0</v>
      </c>
      <c r="K150">
        <v>0</v>
      </c>
      <c r="L150">
        <v>0</v>
      </c>
      <c r="M150">
        <v>0</v>
      </c>
      <c r="N150">
        <v>0</v>
      </c>
      <c r="O150">
        <v>0</v>
      </c>
      <c r="P150">
        <v>0</v>
      </c>
      <c r="Q150" s="36">
        <v>0</v>
      </c>
      <c r="R150" s="36">
        <v>0</v>
      </c>
      <c r="S150" s="36">
        <v>0</v>
      </c>
      <c r="T150" s="36">
        <v>0</v>
      </c>
      <c r="U150" s="36">
        <v>0</v>
      </c>
    </row>
    <row r="151" spans="1:21" x14ac:dyDescent="0.2">
      <c r="A151" s="89">
        <f>VLOOKUP(C151,TabellenSRG!$B$4:$C$2729,2,FALSE)</f>
        <v>14</v>
      </c>
      <c r="B151" t="str">
        <f t="shared" si="3"/>
        <v>14e</v>
      </c>
      <c r="C151" t="s">
        <v>15</v>
      </c>
      <c r="D151" t="s">
        <v>610</v>
      </c>
      <c r="E151">
        <v>4</v>
      </c>
      <c r="F151">
        <v>0</v>
      </c>
      <c r="G151">
        <v>0</v>
      </c>
      <c r="H151">
        <v>0</v>
      </c>
      <c r="I151">
        <v>0</v>
      </c>
      <c r="J151">
        <v>0</v>
      </c>
      <c r="K151">
        <v>0</v>
      </c>
      <c r="L151">
        <v>0</v>
      </c>
      <c r="M151">
        <v>0</v>
      </c>
      <c r="N151">
        <v>0</v>
      </c>
      <c r="O151">
        <v>0</v>
      </c>
      <c r="P151">
        <v>0</v>
      </c>
      <c r="Q151" s="36">
        <v>0</v>
      </c>
      <c r="R151" s="36">
        <v>0</v>
      </c>
      <c r="S151" s="36">
        <v>0</v>
      </c>
      <c r="T151" s="36">
        <v>0</v>
      </c>
      <c r="U151" s="36">
        <v>0</v>
      </c>
    </row>
    <row r="152" spans="1:21" x14ac:dyDescent="0.2">
      <c r="A152" s="89">
        <f>VLOOKUP(C152,TabellenSRG!$B$4:$C$2729,2,FALSE)</f>
        <v>14</v>
      </c>
      <c r="B152" t="str">
        <f t="shared" si="3"/>
        <v>14f</v>
      </c>
      <c r="C152" t="s">
        <v>15</v>
      </c>
      <c r="D152" t="s">
        <v>612</v>
      </c>
      <c r="E152">
        <v>5</v>
      </c>
      <c r="F152">
        <v>0</v>
      </c>
      <c r="G152">
        <v>0</v>
      </c>
      <c r="H152">
        <v>0</v>
      </c>
      <c r="I152">
        <v>0</v>
      </c>
      <c r="J152">
        <v>0</v>
      </c>
      <c r="K152">
        <v>0</v>
      </c>
      <c r="L152">
        <v>0</v>
      </c>
      <c r="M152">
        <v>0</v>
      </c>
      <c r="N152">
        <v>0</v>
      </c>
      <c r="O152">
        <v>0</v>
      </c>
      <c r="P152">
        <v>0</v>
      </c>
      <c r="Q152" s="36">
        <v>0</v>
      </c>
      <c r="R152" s="36">
        <v>0</v>
      </c>
      <c r="S152" s="36">
        <v>0</v>
      </c>
      <c r="T152" s="36">
        <v>0</v>
      </c>
      <c r="U152" s="36">
        <v>0</v>
      </c>
    </row>
    <row r="153" spans="1:21" x14ac:dyDescent="0.2">
      <c r="A153" s="89">
        <f>VLOOKUP(C153,TabellenSRG!$B$4:$C$2729,2,FALSE)</f>
        <v>14</v>
      </c>
      <c r="B153" t="str">
        <f t="shared" si="3"/>
        <v>14g</v>
      </c>
      <c r="C153" t="s">
        <v>15</v>
      </c>
      <c r="D153" t="s">
        <v>613</v>
      </c>
      <c r="E153">
        <v>6</v>
      </c>
      <c r="F153">
        <v>0</v>
      </c>
      <c r="G153">
        <v>0</v>
      </c>
      <c r="H153">
        <v>0</v>
      </c>
      <c r="I153">
        <v>0</v>
      </c>
      <c r="J153">
        <v>0</v>
      </c>
      <c r="K153">
        <v>0</v>
      </c>
      <c r="L153">
        <v>0</v>
      </c>
      <c r="M153">
        <v>0</v>
      </c>
      <c r="N153">
        <v>0</v>
      </c>
      <c r="O153">
        <v>0</v>
      </c>
      <c r="P153">
        <v>0</v>
      </c>
      <c r="Q153" s="36">
        <v>0</v>
      </c>
      <c r="R153" s="36">
        <v>0</v>
      </c>
      <c r="S153" s="36">
        <v>0</v>
      </c>
      <c r="T153" s="36">
        <v>0</v>
      </c>
      <c r="U153" s="36">
        <v>0</v>
      </c>
    </row>
    <row r="154" spans="1:21" x14ac:dyDescent="0.2">
      <c r="A154" s="89">
        <f>VLOOKUP(C154,TabellenSRG!$B$4:$C$2729,2,FALSE)</f>
        <v>14</v>
      </c>
      <c r="B154" t="str">
        <f t="shared" si="3"/>
        <v>14h</v>
      </c>
      <c r="C154" t="s">
        <v>15</v>
      </c>
      <c r="D154" t="s">
        <v>614</v>
      </c>
      <c r="E154">
        <v>7</v>
      </c>
      <c r="F154">
        <v>0</v>
      </c>
      <c r="G154">
        <v>0</v>
      </c>
      <c r="H154">
        <v>0</v>
      </c>
      <c r="I154">
        <v>0</v>
      </c>
      <c r="J154">
        <v>0</v>
      </c>
      <c r="K154">
        <v>0</v>
      </c>
      <c r="L154">
        <v>0</v>
      </c>
      <c r="M154">
        <v>0</v>
      </c>
      <c r="N154">
        <v>0</v>
      </c>
      <c r="O154">
        <v>0</v>
      </c>
      <c r="P154">
        <v>0</v>
      </c>
      <c r="Q154" s="36">
        <v>0</v>
      </c>
      <c r="R154" s="36">
        <v>0</v>
      </c>
      <c r="S154" s="36">
        <v>0</v>
      </c>
      <c r="T154" s="36">
        <v>0</v>
      </c>
      <c r="U154" s="36">
        <v>0</v>
      </c>
    </row>
    <row r="155" spans="1:21" x14ac:dyDescent="0.2">
      <c r="A155" s="89">
        <f>VLOOKUP(C155,TabellenSRG!$B$4:$C$2729,2,FALSE)</f>
        <v>14</v>
      </c>
      <c r="B155" t="str">
        <f t="shared" si="3"/>
        <v>14i</v>
      </c>
      <c r="C155" t="s">
        <v>15</v>
      </c>
      <c r="D155" t="s">
        <v>615</v>
      </c>
      <c r="E155">
        <v>8</v>
      </c>
      <c r="F155">
        <v>0</v>
      </c>
      <c r="G155">
        <v>0</v>
      </c>
      <c r="H155">
        <v>0</v>
      </c>
      <c r="I155">
        <v>0</v>
      </c>
      <c r="J155">
        <v>0</v>
      </c>
      <c r="K155">
        <v>0</v>
      </c>
      <c r="L155">
        <v>0</v>
      </c>
      <c r="M155">
        <v>0</v>
      </c>
      <c r="N155">
        <v>0</v>
      </c>
      <c r="O155">
        <v>0</v>
      </c>
      <c r="P155">
        <v>0</v>
      </c>
      <c r="Q155" s="36">
        <v>0</v>
      </c>
      <c r="R155" s="36">
        <v>0</v>
      </c>
      <c r="S155" s="36">
        <v>0</v>
      </c>
      <c r="T155" s="36">
        <v>0</v>
      </c>
      <c r="U155" s="36">
        <v>0</v>
      </c>
    </row>
    <row r="156" spans="1:21" x14ac:dyDescent="0.2">
      <c r="A156" s="89">
        <f>VLOOKUP(C156,TabellenSRG!$B$4:$C$2729,2,FALSE)</f>
        <v>14</v>
      </c>
      <c r="B156" t="str">
        <f t="shared" si="3"/>
        <v>14j</v>
      </c>
      <c r="C156" t="s">
        <v>15</v>
      </c>
      <c r="D156" t="s">
        <v>616</v>
      </c>
      <c r="E156">
        <v>9</v>
      </c>
      <c r="F156">
        <v>0</v>
      </c>
      <c r="G156">
        <v>0</v>
      </c>
      <c r="H156">
        <v>0</v>
      </c>
      <c r="I156">
        <v>0</v>
      </c>
      <c r="J156">
        <v>0</v>
      </c>
      <c r="K156">
        <v>0</v>
      </c>
      <c r="L156">
        <v>0</v>
      </c>
      <c r="M156">
        <v>0</v>
      </c>
      <c r="N156">
        <v>0</v>
      </c>
      <c r="O156">
        <v>0</v>
      </c>
      <c r="P156">
        <v>0</v>
      </c>
      <c r="Q156" s="36">
        <v>0</v>
      </c>
      <c r="R156" s="36">
        <v>0</v>
      </c>
      <c r="S156" s="36">
        <v>0</v>
      </c>
      <c r="T156" s="36">
        <v>0</v>
      </c>
      <c r="U156" s="36">
        <v>0</v>
      </c>
    </row>
    <row r="157" spans="1:21" x14ac:dyDescent="0.2">
      <c r="A157" s="89">
        <f>VLOOKUP(C157,TabellenSRG!$B$4:$C$2729,2,FALSE)</f>
        <v>14</v>
      </c>
      <c r="B157" t="str">
        <f t="shared" si="3"/>
        <v>14k</v>
      </c>
      <c r="C157" t="s">
        <v>15</v>
      </c>
      <c r="D157" t="s">
        <v>611</v>
      </c>
      <c r="E157">
        <v>10</v>
      </c>
      <c r="F157" t="e">
        <v>#N/A</v>
      </c>
      <c r="G157" t="e">
        <v>#N/A</v>
      </c>
      <c r="H157" t="e">
        <v>#N/A</v>
      </c>
      <c r="I157" t="e">
        <v>#N/A</v>
      </c>
      <c r="J157" t="e">
        <v>#N/A</v>
      </c>
      <c r="K157" t="e">
        <v>#N/A</v>
      </c>
      <c r="L157" t="e">
        <v>#N/A</v>
      </c>
      <c r="M157" t="e">
        <v>#N/A</v>
      </c>
      <c r="N157">
        <v>0</v>
      </c>
      <c r="O157">
        <v>0</v>
      </c>
      <c r="P157">
        <v>0</v>
      </c>
      <c r="Q157" s="36">
        <v>0</v>
      </c>
      <c r="R157" s="36">
        <v>0</v>
      </c>
      <c r="S157" s="36">
        <v>0</v>
      </c>
      <c r="T157" s="36">
        <v>0</v>
      </c>
      <c r="U157" s="36">
        <v>0</v>
      </c>
    </row>
    <row r="158" spans="1:21" x14ac:dyDescent="0.2">
      <c r="A158" s="89">
        <f>VLOOKUP(C158,TabellenSRG!$B$4:$C$2729,2,FALSE)</f>
        <v>15</v>
      </c>
      <c r="B158" t="str">
        <f t="shared" si="3"/>
        <v>15a</v>
      </c>
      <c r="C158" t="s">
        <v>16</v>
      </c>
      <c r="D158" t="s">
        <v>606</v>
      </c>
      <c r="E158">
        <v>0</v>
      </c>
      <c r="F158">
        <v>2870</v>
      </c>
      <c r="G158">
        <v>2770</v>
      </c>
      <c r="H158">
        <v>2780</v>
      </c>
      <c r="I158">
        <v>2860</v>
      </c>
      <c r="J158">
        <v>2990</v>
      </c>
      <c r="K158">
        <v>2940</v>
      </c>
      <c r="L158">
        <v>2910</v>
      </c>
      <c r="M158">
        <v>2970</v>
      </c>
      <c r="N158">
        <v>3200</v>
      </c>
      <c r="O158">
        <v>3520</v>
      </c>
      <c r="P158">
        <v>3320</v>
      </c>
      <c r="Q158" s="36">
        <v>3230</v>
      </c>
      <c r="R158" s="36">
        <v>3260</v>
      </c>
      <c r="S158" s="36">
        <v>3110</v>
      </c>
      <c r="T158" s="36">
        <v>3200</v>
      </c>
      <c r="U158" s="36">
        <v>3270</v>
      </c>
    </row>
    <row r="159" spans="1:21" x14ac:dyDescent="0.2">
      <c r="A159" s="89">
        <f>VLOOKUP(C159,TabellenSRG!$B$4:$C$2729,2,FALSE)</f>
        <v>15</v>
      </c>
      <c r="B159" t="str">
        <f t="shared" si="3"/>
        <v>15b</v>
      </c>
      <c r="C159" t="s">
        <v>16</v>
      </c>
      <c r="D159" t="s">
        <v>607</v>
      </c>
      <c r="E159">
        <v>1</v>
      </c>
      <c r="F159">
        <v>0</v>
      </c>
      <c r="G159">
        <v>0</v>
      </c>
      <c r="H159">
        <v>0</v>
      </c>
      <c r="I159">
        <v>0</v>
      </c>
      <c r="J159">
        <v>0</v>
      </c>
      <c r="K159">
        <v>0</v>
      </c>
      <c r="L159">
        <v>0</v>
      </c>
      <c r="M159">
        <v>0</v>
      </c>
      <c r="N159">
        <v>0</v>
      </c>
      <c r="O159">
        <v>0</v>
      </c>
      <c r="P159">
        <v>0</v>
      </c>
      <c r="Q159" s="36">
        <v>0</v>
      </c>
      <c r="R159" s="36">
        <v>0</v>
      </c>
      <c r="S159" s="36">
        <v>0</v>
      </c>
      <c r="T159" s="36">
        <v>0</v>
      </c>
      <c r="U159" s="36">
        <v>0</v>
      </c>
    </row>
    <row r="160" spans="1:21" x14ac:dyDescent="0.2">
      <c r="A160" s="89">
        <f>VLOOKUP(C160,TabellenSRG!$B$4:$C$2729,2,FALSE)</f>
        <v>15</v>
      </c>
      <c r="B160" t="str">
        <f t="shared" si="3"/>
        <v>15c</v>
      </c>
      <c r="C160" t="s">
        <v>16</v>
      </c>
      <c r="D160" t="s">
        <v>608</v>
      </c>
      <c r="E160">
        <v>2</v>
      </c>
      <c r="F160">
        <v>0</v>
      </c>
      <c r="G160">
        <v>0</v>
      </c>
      <c r="H160">
        <v>0</v>
      </c>
      <c r="I160">
        <v>0</v>
      </c>
      <c r="J160">
        <v>0</v>
      </c>
      <c r="K160">
        <v>0</v>
      </c>
      <c r="L160">
        <v>0</v>
      </c>
      <c r="M160">
        <v>0</v>
      </c>
      <c r="N160">
        <v>0</v>
      </c>
      <c r="O160">
        <v>0</v>
      </c>
      <c r="P160">
        <v>0</v>
      </c>
      <c r="Q160" s="36">
        <v>0</v>
      </c>
      <c r="R160" s="36">
        <v>0</v>
      </c>
      <c r="S160" s="36">
        <v>0</v>
      </c>
      <c r="T160" s="36">
        <v>0</v>
      </c>
      <c r="U160" s="36">
        <v>0</v>
      </c>
    </row>
    <row r="161" spans="1:21" x14ac:dyDescent="0.2">
      <c r="A161" s="89">
        <f>VLOOKUP(C161,TabellenSRG!$B$4:$C$2729,2,FALSE)</f>
        <v>15</v>
      </c>
      <c r="B161" t="str">
        <f t="shared" si="3"/>
        <v>15d</v>
      </c>
      <c r="C161" t="s">
        <v>16</v>
      </c>
      <c r="D161" t="s">
        <v>609</v>
      </c>
      <c r="E161">
        <v>3</v>
      </c>
      <c r="F161">
        <v>0</v>
      </c>
      <c r="G161">
        <v>0</v>
      </c>
      <c r="H161">
        <v>0</v>
      </c>
      <c r="I161">
        <v>0</v>
      </c>
      <c r="J161">
        <v>0</v>
      </c>
      <c r="K161">
        <v>0</v>
      </c>
      <c r="L161">
        <v>0</v>
      </c>
      <c r="M161">
        <v>0</v>
      </c>
      <c r="N161">
        <v>0</v>
      </c>
      <c r="O161">
        <v>0</v>
      </c>
      <c r="P161">
        <v>0</v>
      </c>
      <c r="Q161" s="36">
        <v>0</v>
      </c>
      <c r="R161" s="36">
        <v>0</v>
      </c>
      <c r="S161" s="36">
        <v>0</v>
      </c>
      <c r="T161" s="36">
        <v>0</v>
      </c>
      <c r="U161" s="36">
        <v>0</v>
      </c>
    </row>
    <row r="162" spans="1:21" x14ac:dyDescent="0.2">
      <c r="A162" s="89">
        <f>VLOOKUP(C162,TabellenSRG!$B$4:$C$2729,2,FALSE)</f>
        <v>15</v>
      </c>
      <c r="B162" t="str">
        <f t="shared" si="3"/>
        <v>15e</v>
      </c>
      <c r="C162" t="s">
        <v>16</v>
      </c>
      <c r="D162" t="s">
        <v>610</v>
      </c>
      <c r="E162">
        <v>4</v>
      </c>
      <c r="F162">
        <v>0</v>
      </c>
      <c r="G162">
        <v>0</v>
      </c>
      <c r="H162">
        <v>0</v>
      </c>
      <c r="I162">
        <v>10</v>
      </c>
      <c r="J162">
        <v>10</v>
      </c>
      <c r="K162">
        <v>30</v>
      </c>
      <c r="L162">
        <v>30</v>
      </c>
      <c r="M162">
        <v>50</v>
      </c>
      <c r="N162">
        <v>70</v>
      </c>
      <c r="O162">
        <v>80</v>
      </c>
      <c r="P162">
        <v>80</v>
      </c>
      <c r="Q162" s="36">
        <v>80</v>
      </c>
      <c r="R162" s="36">
        <v>80</v>
      </c>
      <c r="S162" s="36">
        <v>80</v>
      </c>
      <c r="T162" s="36">
        <v>80</v>
      </c>
      <c r="U162" s="36">
        <v>90</v>
      </c>
    </row>
    <row r="163" spans="1:21" x14ac:dyDescent="0.2">
      <c r="A163" s="89">
        <f>VLOOKUP(C163,TabellenSRG!$B$4:$C$2729,2,FALSE)</f>
        <v>15</v>
      </c>
      <c r="B163" t="str">
        <f t="shared" si="3"/>
        <v>15f</v>
      </c>
      <c r="C163" t="s">
        <v>16</v>
      </c>
      <c r="D163" t="s">
        <v>612</v>
      </c>
      <c r="E163">
        <v>5</v>
      </c>
      <c r="F163">
        <v>0</v>
      </c>
      <c r="G163">
        <v>0</v>
      </c>
      <c r="H163">
        <v>0</v>
      </c>
      <c r="I163">
        <v>0</v>
      </c>
      <c r="J163">
        <v>0</v>
      </c>
      <c r="K163">
        <v>0</v>
      </c>
      <c r="L163">
        <v>0</v>
      </c>
      <c r="M163">
        <v>0</v>
      </c>
      <c r="N163">
        <v>0</v>
      </c>
      <c r="O163">
        <v>0</v>
      </c>
      <c r="P163">
        <v>0</v>
      </c>
      <c r="Q163" s="36">
        <v>0</v>
      </c>
      <c r="R163" s="36">
        <v>0</v>
      </c>
      <c r="S163" s="36">
        <v>0</v>
      </c>
      <c r="T163" s="36">
        <v>0</v>
      </c>
      <c r="U163" s="36">
        <v>0</v>
      </c>
    </row>
    <row r="164" spans="1:21" x14ac:dyDescent="0.2">
      <c r="A164" s="89">
        <f>VLOOKUP(C164,TabellenSRG!$B$4:$C$2729,2,FALSE)</f>
        <v>15</v>
      </c>
      <c r="B164" t="str">
        <f t="shared" si="3"/>
        <v>15g</v>
      </c>
      <c r="C164" t="s">
        <v>16</v>
      </c>
      <c r="D164" t="s">
        <v>613</v>
      </c>
      <c r="E164">
        <v>6</v>
      </c>
      <c r="F164">
        <v>0</v>
      </c>
      <c r="G164">
        <v>0</v>
      </c>
      <c r="H164">
        <v>0</v>
      </c>
      <c r="I164">
        <v>0</v>
      </c>
      <c r="J164">
        <v>0</v>
      </c>
      <c r="K164">
        <v>0</v>
      </c>
      <c r="L164">
        <v>0</v>
      </c>
      <c r="M164">
        <v>0</v>
      </c>
      <c r="N164">
        <v>0</v>
      </c>
      <c r="O164">
        <v>50</v>
      </c>
      <c r="P164">
        <v>50</v>
      </c>
      <c r="Q164" s="36">
        <v>60</v>
      </c>
      <c r="R164" s="36">
        <v>60</v>
      </c>
      <c r="S164" s="36">
        <v>60</v>
      </c>
      <c r="T164" s="36">
        <v>70</v>
      </c>
      <c r="U164" s="36">
        <v>70</v>
      </c>
    </row>
    <row r="165" spans="1:21" x14ac:dyDescent="0.2">
      <c r="A165" s="89">
        <f>VLOOKUP(C165,TabellenSRG!$B$4:$C$2729,2,FALSE)</f>
        <v>15</v>
      </c>
      <c r="B165" t="str">
        <f t="shared" si="3"/>
        <v>15h</v>
      </c>
      <c r="C165" t="s">
        <v>16</v>
      </c>
      <c r="D165" t="s">
        <v>614</v>
      </c>
      <c r="E165">
        <v>7</v>
      </c>
      <c r="F165">
        <v>0</v>
      </c>
      <c r="G165">
        <v>0</v>
      </c>
      <c r="H165">
        <v>0</v>
      </c>
      <c r="I165">
        <v>0</v>
      </c>
      <c r="J165">
        <v>0</v>
      </c>
      <c r="K165">
        <v>0</v>
      </c>
      <c r="L165">
        <v>0</v>
      </c>
      <c r="M165">
        <v>0</v>
      </c>
      <c r="N165">
        <v>0</v>
      </c>
      <c r="O165">
        <v>0</v>
      </c>
      <c r="P165">
        <v>0</v>
      </c>
      <c r="Q165" s="36">
        <v>0</v>
      </c>
      <c r="R165" s="36">
        <v>0</v>
      </c>
      <c r="S165" s="36">
        <v>0</v>
      </c>
      <c r="T165" s="36">
        <v>0</v>
      </c>
      <c r="U165" s="36">
        <v>0</v>
      </c>
    </row>
    <row r="166" spans="1:21" x14ac:dyDescent="0.2">
      <c r="A166" s="89">
        <f>VLOOKUP(C166,TabellenSRG!$B$4:$C$2729,2,FALSE)</f>
        <v>15</v>
      </c>
      <c r="B166" t="str">
        <f t="shared" si="3"/>
        <v>15i</v>
      </c>
      <c r="C166" t="s">
        <v>16</v>
      </c>
      <c r="D166" t="s">
        <v>615</v>
      </c>
      <c r="E166">
        <v>8</v>
      </c>
      <c r="F166">
        <v>0</v>
      </c>
      <c r="G166">
        <v>0</v>
      </c>
      <c r="H166">
        <v>0</v>
      </c>
      <c r="I166">
        <v>0</v>
      </c>
      <c r="J166">
        <v>0</v>
      </c>
      <c r="K166">
        <v>0</v>
      </c>
      <c r="L166">
        <v>0</v>
      </c>
      <c r="M166">
        <v>0</v>
      </c>
      <c r="N166">
        <v>0</v>
      </c>
      <c r="O166">
        <v>0</v>
      </c>
      <c r="P166">
        <v>0</v>
      </c>
      <c r="Q166" s="36">
        <v>0</v>
      </c>
      <c r="R166" s="36">
        <v>0</v>
      </c>
      <c r="S166" s="36">
        <v>0</v>
      </c>
      <c r="T166" s="36">
        <v>0</v>
      </c>
      <c r="U166" s="36">
        <v>0</v>
      </c>
    </row>
    <row r="167" spans="1:21" x14ac:dyDescent="0.2">
      <c r="A167" s="89">
        <f>VLOOKUP(C167,TabellenSRG!$B$4:$C$2729,2,FALSE)</f>
        <v>15</v>
      </c>
      <c r="B167" t="str">
        <f t="shared" si="3"/>
        <v>15j</v>
      </c>
      <c r="C167" t="s">
        <v>16</v>
      </c>
      <c r="D167" t="s">
        <v>616</v>
      </c>
      <c r="E167">
        <v>9</v>
      </c>
      <c r="F167">
        <v>2870</v>
      </c>
      <c r="G167">
        <v>2770</v>
      </c>
      <c r="H167">
        <v>2770</v>
      </c>
      <c r="I167">
        <v>2850</v>
      </c>
      <c r="J167">
        <v>2980</v>
      </c>
      <c r="K167">
        <v>2910</v>
      </c>
      <c r="L167">
        <v>2880</v>
      </c>
      <c r="M167">
        <v>2920</v>
      </c>
      <c r="N167">
        <v>3120</v>
      </c>
      <c r="O167">
        <v>3390</v>
      </c>
      <c r="P167">
        <v>3180</v>
      </c>
      <c r="Q167" s="36">
        <v>3070</v>
      </c>
      <c r="R167" s="36">
        <v>3100</v>
      </c>
      <c r="S167" s="36">
        <v>2940</v>
      </c>
      <c r="T167" s="36">
        <v>3010</v>
      </c>
      <c r="U167" s="36">
        <v>3070</v>
      </c>
    </row>
    <row r="168" spans="1:21" x14ac:dyDescent="0.2">
      <c r="A168" s="89">
        <f>VLOOKUP(C168,TabellenSRG!$B$4:$C$2729,2,FALSE)</f>
        <v>15</v>
      </c>
      <c r="B168" t="str">
        <f t="shared" si="3"/>
        <v>15k</v>
      </c>
      <c r="C168" t="s">
        <v>16</v>
      </c>
      <c r="D168" t="s">
        <v>611</v>
      </c>
      <c r="E168">
        <v>10</v>
      </c>
      <c r="F168" t="e">
        <v>#N/A</v>
      </c>
      <c r="G168" t="e">
        <v>#N/A</v>
      </c>
      <c r="H168" t="e">
        <v>#N/A</v>
      </c>
      <c r="I168" t="e">
        <v>#N/A</v>
      </c>
      <c r="J168" t="e">
        <v>#N/A</v>
      </c>
      <c r="K168" t="e">
        <v>#N/A</v>
      </c>
      <c r="L168" t="e">
        <v>#N/A</v>
      </c>
      <c r="M168" t="e">
        <v>#N/A</v>
      </c>
      <c r="N168">
        <v>0</v>
      </c>
      <c r="O168">
        <v>0</v>
      </c>
      <c r="P168">
        <v>10</v>
      </c>
      <c r="Q168" s="36">
        <v>20</v>
      </c>
      <c r="R168" s="36">
        <v>20</v>
      </c>
      <c r="S168" s="36">
        <v>30</v>
      </c>
      <c r="T168" s="36">
        <v>40</v>
      </c>
      <c r="U168" s="36">
        <v>30</v>
      </c>
    </row>
    <row r="169" spans="1:21" x14ac:dyDescent="0.2">
      <c r="A169" s="89">
        <f>VLOOKUP(C169,TabellenSRG!$B$4:$C$2729,2,FALSE)</f>
        <v>16</v>
      </c>
      <c r="B169" t="str">
        <f t="shared" si="3"/>
        <v>16a</v>
      </c>
      <c r="C169" t="s">
        <v>17</v>
      </c>
      <c r="D169" t="s">
        <v>606</v>
      </c>
      <c r="E169">
        <v>0</v>
      </c>
      <c r="F169">
        <v>580</v>
      </c>
      <c r="G169">
        <v>600</v>
      </c>
      <c r="H169">
        <v>620</v>
      </c>
      <c r="I169">
        <v>650</v>
      </c>
      <c r="J169">
        <v>680</v>
      </c>
      <c r="K169">
        <v>800</v>
      </c>
      <c r="L169">
        <v>860</v>
      </c>
      <c r="M169">
        <v>910</v>
      </c>
      <c r="N169">
        <v>900</v>
      </c>
      <c r="O169">
        <v>930</v>
      </c>
      <c r="P169">
        <v>820</v>
      </c>
      <c r="Q169" s="36">
        <v>810</v>
      </c>
      <c r="R169" s="36">
        <v>800</v>
      </c>
      <c r="S169" s="36">
        <v>800</v>
      </c>
      <c r="T169" s="36">
        <v>800</v>
      </c>
      <c r="U169" s="36">
        <v>790</v>
      </c>
    </row>
    <row r="170" spans="1:21" x14ac:dyDescent="0.2">
      <c r="A170" s="89">
        <f>VLOOKUP(C170,TabellenSRG!$B$4:$C$2729,2,FALSE)</f>
        <v>16</v>
      </c>
      <c r="B170" t="str">
        <f t="shared" si="3"/>
        <v>16b</v>
      </c>
      <c r="C170" t="s">
        <v>17</v>
      </c>
      <c r="D170" t="s">
        <v>607</v>
      </c>
      <c r="E170">
        <v>1</v>
      </c>
      <c r="F170">
        <v>0</v>
      </c>
      <c r="G170">
        <v>0</v>
      </c>
      <c r="H170">
        <v>0</v>
      </c>
      <c r="I170">
        <v>0</v>
      </c>
      <c r="J170">
        <v>0</v>
      </c>
      <c r="K170">
        <v>0</v>
      </c>
      <c r="L170">
        <v>0</v>
      </c>
      <c r="M170">
        <v>10</v>
      </c>
      <c r="N170">
        <v>10</v>
      </c>
      <c r="O170">
        <v>10</v>
      </c>
      <c r="P170">
        <v>10</v>
      </c>
      <c r="Q170" s="36">
        <v>10</v>
      </c>
      <c r="R170" s="36">
        <v>10</v>
      </c>
      <c r="S170" s="36">
        <v>10</v>
      </c>
      <c r="T170" s="36">
        <v>0</v>
      </c>
      <c r="U170" s="36">
        <v>10</v>
      </c>
    </row>
    <row r="171" spans="1:21" x14ac:dyDescent="0.2">
      <c r="A171" s="89">
        <f>VLOOKUP(C171,TabellenSRG!$B$4:$C$2729,2,FALSE)</f>
        <v>16</v>
      </c>
      <c r="B171" t="str">
        <f t="shared" si="3"/>
        <v>16c</v>
      </c>
      <c r="C171" t="s">
        <v>17</v>
      </c>
      <c r="D171" t="s">
        <v>608</v>
      </c>
      <c r="E171">
        <v>2</v>
      </c>
      <c r="F171">
        <v>0</v>
      </c>
      <c r="G171">
        <v>0</v>
      </c>
      <c r="H171">
        <v>0</v>
      </c>
      <c r="I171">
        <v>0</v>
      </c>
      <c r="J171">
        <v>0</v>
      </c>
      <c r="K171">
        <v>0</v>
      </c>
      <c r="L171">
        <v>0</v>
      </c>
      <c r="M171">
        <v>0</v>
      </c>
      <c r="N171">
        <v>0</v>
      </c>
      <c r="O171">
        <v>0</v>
      </c>
      <c r="P171">
        <v>0</v>
      </c>
      <c r="Q171" s="36">
        <v>0</v>
      </c>
      <c r="R171" s="36">
        <v>0</v>
      </c>
      <c r="S171" s="36">
        <v>0</v>
      </c>
      <c r="T171" s="36">
        <v>0</v>
      </c>
      <c r="U171" s="36">
        <v>0</v>
      </c>
    </row>
    <row r="172" spans="1:21" x14ac:dyDescent="0.2">
      <c r="A172" s="89">
        <f>VLOOKUP(C172,TabellenSRG!$B$4:$C$2729,2,FALSE)</f>
        <v>16</v>
      </c>
      <c r="B172" t="str">
        <f t="shared" si="3"/>
        <v>16d</v>
      </c>
      <c r="C172" t="s">
        <v>17</v>
      </c>
      <c r="D172" t="s">
        <v>609</v>
      </c>
      <c r="E172">
        <v>3</v>
      </c>
      <c r="F172">
        <v>40</v>
      </c>
      <c r="G172">
        <v>40</v>
      </c>
      <c r="H172">
        <v>40</v>
      </c>
      <c r="I172">
        <v>30</v>
      </c>
      <c r="J172">
        <v>30</v>
      </c>
      <c r="K172">
        <v>20</v>
      </c>
      <c r="L172">
        <v>20</v>
      </c>
      <c r="M172">
        <v>10</v>
      </c>
      <c r="N172">
        <v>10</v>
      </c>
      <c r="O172">
        <v>10</v>
      </c>
      <c r="P172">
        <v>0</v>
      </c>
      <c r="Q172" s="36">
        <v>0</v>
      </c>
      <c r="R172" s="36">
        <v>0</v>
      </c>
      <c r="S172" s="36">
        <v>0</v>
      </c>
      <c r="T172" s="36">
        <v>0</v>
      </c>
      <c r="U172" s="36">
        <v>0</v>
      </c>
    </row>
    <row r="173" spans="1:21" x14ac:dyDescent="0.2">
      <c r="A173" s="89">
        <f>VLOOKUP(C173,TabellenSRG!$B$4:$C$2729,2,FALSE)</f>
        <v>16</v>
      </c>
      <c r="B173" t="str">
        <f t="shared" si="3"/>
        <v>16e</v>
      </c>
      <c r="C173" t="s">
        <v>17</v>
      </c>
      <c r="D173" t="s">
        <v>610</v>
      </c>
      <c r="E173">
        <v>4</v>
      </c>
      <c r="F173">
        <v>0</v>
      </c>
      <c r="G173">
        <v>0</v>
      </c>
      <c r="H173">
        <v>0</v>
      </c>
      <c r="I173">
        <v>0</v>
      </c>
      <c r="J173">
        <v>0</v>
      </c>
      <c r="K173">
        <v>0</v>
      </c>
      <c r="L173">
        <v>0</v>
      </c>
      <c r="M173">
        <v>0</v>
      </c>
      <c r="N173">
        <v>10</v>
      </c>
      <c r="O173">
        <v>10</v>
      </c>
      <c r="P173">
        <v>10</v>
      </c>
      <c r="Q173" s="36">
        <v>20</v>
      </c>
      <c r="R173" s="36">
        <v>30</v>
      </c>
      <c r="S173" s="36">
        <v>30</v>
      </c>
      <c r="T173" s="36">
        <v>40</v>
      </c>
      <c r="U173" s="36">
        <v>40</v>
      </c>
    </row>
    <row r="174" spans="1:21" x14ac:dyDescent="0.2">
      <c r="A174" s="89">
        <f>VLOOKUP(C174,TabellenSRG!$B$4:$C$2729,2,FALSE)</f>
        <v>16</v>
      </c>
      <c r="B174" t="str">
        <f t="shared" si="3"/>
        <v>16f</v>
      </c>
      <c r="C174" t="s">
        <v>17</v>
      </c>
      <c r="D174" t="s">
        <v>612</v>
      </c>
      <c r="E174">
        <v>5</v>
      </c>
      <c r="F174">
        <v>0</v>
      </c>
      <c r="G174">
        <v>0</v>
      </c>
      <c r="H174">
        <v>0</v>
      </c>
      <c r="I174">
        <v>0</v>
      </c>
      <c r="J174">
        <v>0</v>
      </c>
      <c r="K174">
        <v>0</v>
      </c>
      <c r="L174">
        <v>0</v>
      </c>
      <c r="M174">
        <v>0</v>
      </c>
      <c r="N174">
        <v>0</v>
      </c>
      <c r="O174">
        <v>0</v>
      </c>
      <c r="P174">
        <v>0</v>
      </c>
      <c r="Q174" s="36">
        <v>0</v>
      </c>
      <c r="R174" s="36">
        <v>0</v>
      </c>
      <c r="S174" s="36">
        <v>0</v>
      </c>
      <c r="T174" s="36">
        <v>0</v>
      </c>
      <c r="U174" s="36">
        <v>0</v>
      </c>
    </row>
    <row r="175" spans="1:21" x14ac:dyDescent="0.2">
      <c r="A175" s="89">
        <f>VLOOKUP(C175,TabellenSRG!$B$4:$C$2729,2,FALSE)</f>
        <v>16</v>
      </c>
      <c r="B175" t="str">
        <f t="shared" si="3"/>
        <v>16g</v>
      </c>
      <c r="C175" t="s">
        <v>17</v>
      </c>
      <c r="D175" t="s">
        <v>613</v>
      </c>
      <c r="E175">
        <v>6</v>
      </c>
      <c r="F175">
        <v>0</v>
      </c>
      <c r="G175">
        <v>0</v>
      </c>
      <c r="H175">
        <v>0</v>
      </c>
      <c r="I175">
        <v>0</v>
      </c>
      <c r="J175">
        <v>0</v>
      </c>
      <c r="K175">
        <v>0</v>
      </c>
      <c r="L175">
        <v>0</v>
      </c>
      <c r="M175">
        <v>0</v>
      </c>
      <c r="N175">
        <v>0</v>
      </c>
      <c r="O175">
        <v>0</v>
      </c>
      <c r="P175">
        <v>0</v>
      </c>
      <c r="Q175" s="36">
        <v>0</v>
      </c>
      <c r="R175" s="36">
        <v>0</v>
      </c>
      <c r="S175" s="36">
        <v>0</v>
      </c>
      <c r="T175" s="36">
        <v>0</v>
      </c>
      <c r="U175" s="36">
        <v>0</v>
      </c>
    </row>
    <row r="176" spans="1:21" x14ac:dyDescent="0.2">
      <c r="A176" s="89">
        <f>VLOOKUP(C176,TabellenSRG!$B$4:$C$2729,2,FALSE)</f>
        <v>16</v>
      </c>
      <c r="B176" t="str">
        <f t="shared" si="3"/>
        <v>16h</v>
      </c>
      <c r="C176" t="s">
        <v>17</v>
      </c>
      <c r="D176" t="s">
        <v>614</v>
      </c>
      <c r="E176">
        <v>7</v>
      </c>
      <c r="F176">
        <v>0</v>
      </c>
      <c r="G176">
        <v>0</v>
      </c>
      <c r="H176">
        <v>0</v>
      </c>
      <c r="I176">
        <v>0</v>
      </c>
      <c r="J176">
        <v>0</v>
      </c>
      <c r="K176">
        <v>0</v>
      </c>
      <c r="L176">
        <v>0</v>
      </c>
      <c r="M176">
        <v>0</v>
      </c>
      <c r="N176">
        <v>0</v>
      </c>
      <c r="O176">
        <v>0</v>
      </c>
      <c r="P176">
        <v>0</v>
      </c>
      <c r="Q176" s="36">
        <v>0</v>
      </c>
      <c r="R176" s="36">
        <v>0</v>
      </c>
      <c r="S176" s="36">
        <v>0</v>
      </c>
      <c r="T176" s="36">
        <v>0</v>
      </c>
      <c r="U176" s="36">
        <v>0</v>
      </c>
    </row>
    <row r="177" spans="1:21" x14ac:dyDescent="0.2">
      <c r="A177" s="89">
        <f>VLOOKUP(C177,TabellenSRG!$B$4:$C$2729,2,FALSE)</f>
        <v>16</v>
      </c>
      <c r="B177" t="str">
        <f t="shared" si="3"/>
        <v>16i</v>
      </c>
      <c r="C177" t="s">
        <v>17</v>
      </c>
      <c r="D177" t="s">
        <v>615</v>
      </c>
      <c r="E177">
        <v>8</v>
      </c>
      <c r="F177">
        <v>0</v>
      </c>
      <c r="G177">
        <v>0</v>
      </c>
      <c r="H177">
        <v>0</v>
      </c>
      <c r="I177">
        <v>0</v>
      </c>
      <c r="J177">
        <v>0</v>
      </c>
      <c r="K177">
        <v>0</v>
      </c>
      <c r="L177">
        <v>0</v>
      </c>
      <c r="M177">
        <v>0</v>
      </c>
      <c r="N177">
        <v>0</v>
      </c>
      <c r="O177">
        <v>0</v>
      </c>
      <c r="P177">
        <v>0</v>
      </c>
      <c r="Q177" s="36">
        <v>0</v>
      </c>
      <c r="R177" s="36">
        <v>0</v>
      </c>
      <c r="S177" s="36">
        <v>0</v>
      </c>
      <c r="T177" s="36">
        <v>0</v>
      </c>
      <c r="U177" s="36">
        <v>0</v>
      </c>
    </row>
    <row r="178" spans="1:21" x14ac:dyDescent="0.2">
      <c r="A178" s="89">
        <f>VLOOKUP(C178,TabellenSRG!$B$4:$C$2729,2,FALSE)</f>
        <v>16</v>
      </c>
      <c r="B178" t="str">
        <f t="shared" si="3"/>
        <v>16j</v>
      </c>
      <c r="C178" t="s">
        <v>17</v>
      </c>
      <c r="D178" t="s">
        <v>616</v>
      </c>
      <c r="E178">
        <v>9</v>
      </c>
      <c r="F178">
        <v>540</v>
      </c>
      <c r="G178">
        <v>560</v>
      </c>
      <c r="H178">
        <v>580</v>
      </c>
      <c r="I178">
        <v>630</v>
      </c>
      <c r="J178">
        <v>650</v>
      </c>
      <c r="K178">
        <v>780</v>
      </c>
      <c r="L178">
        <v>840</v>
      </c>
      <c r="M178">
        <v>890</v>
      </c>
      <c r="N178">
        <v>880</v>
      </c>
      <c r="O178">
        <v>900</v>
      </c>
      <c r="P178">
        <v>790</v>
      </c>
      <c r="Q178" s="36">
        <v>780</v>
      </c>
      <c r="R178" s="36">
        <v>760</v>
      </c>
      <c r="S178" s="36">
        <v>760</v>
      </c>
      <c r="T178" s="36">
        <v>750</v>
      </c>
      <c r="U178" s="36">
        <v>740</v>
      </c>
    </row>
    <row r="179" spans="1:21" x14ac:dyDescent="0.2">
      <c r="A179" s="89">
        <f>VLOOKUP(C179,TabellenSRG!$B$4:$C$2729,2,FALSE)</f>
        <v>16</v>
      </c>
      <c r="B179" t="str">
        <f t="shared" si="3"/>
        <v>16k</v>
      </c>
      <c r="C179" t="s">
        <v>17</v>
      </c>
      <c r="D179" t="s">
        <v>611</v>
      </c>
      <c r="E179">
        <v>10</v>
      </c>
      <c r="F179" t="e">
        <v>#N/A</v>
      </c>
      <c r="G179" t="e">
        <v>#N/A</v>
      </c>
      <c r="H179" t="e">
        <v>#N/A</v>
      </c>
      <c r="I179" t="e">
        <v>#N/A</v>
      </c>
      <c r="J179" t="e">
        <v>#N/A</v>
      </c>
      <c r="K179" t="e">
        <v>#N/A</v>
      </c>
      <c r="L179" t="e">
        <v>#N/A</v>
      </c>
      <c r="M179" t="e">
        <v>#N/A</v>
      </c>
      <c r="N179">
        <v>0</v>
      </c>
      <c r="O179">
        <v>0</v>
      </c>
      <c r="P179">
        <v>0</v>
      </c>
      <c r="Q179" s="36">
        <v>0</v>
      </c>
      <c r="R179" s="36">
        <v>0</v>
      </c>
      <c r="S179" s="36">
        <v>0</v>
      </c>
      <c r="T179" s="36">
        <v>0</v>
      </c>
      <c r="U179" s="36">
        <v>0</v>
      </c>
    </row>
    <row r="180" spans="1:21" x14ac:dyDescent="0.2">
      <c r="A180" s="89">
        <f>VLOOKUP(C180,TabellenSRG!$B$4:$C$2729,2,FALSE)</f>
        <v>17</v>
      </c>
      <c r="B180" t="str">
        <f t="shared" si="3"/>
        <v>17a</v>
      </c>
      <c r="C180" t="s">
        <v>18</v>
      </c>
      <c r="D180" t="s">
        <v>606</v>
      </c>
      <c r="E180">
        <v>0</v>
      </c>
      <c r="F180">
        <v>20230</v>
      </c>
      <c r="G180">
        <v>20090</v>
      </c>
      <c r="H180">
        <v>20390</v>
      </c>
      <c r="I180">
        <v>20580</v>
      </c>
      <c r="J180">
        <v>21010</v>
      </c>
      <c r="K180">
        <v>22600</v>
      </c>
      <c r="L180">
        <v>23510</v>
      </c>
      <c r="M180">
        <v>24850</v>
      </c>
      <c r="N180">
        <v>23690</v>
      </c>
      <c r="O180">
        <v>26130</v>
      </c>
      <c r="P180">
        <v>34380</v>
      </c>
      <c r="Q180" s="36">
        <v>37040</v>
      </c>
      <c r="R180" s="36">
        <v>37940</v>
      </c>
      <c r="S180" s="36">
        <v>35560</v>
      </c>
      <c r="T180" s="36">
        <v>32460</v>
      </c>
      <c r="U180" s="36">
        <v>32420</v>
      </c>
    </row>
    <row r="181" spans="1:21" x14ac:dyDescent="0.2">
      <c r="A181" s="89">
        <f>VLOOKUP(C181,TabellenSRG!$B$4:$C$2729,2,FALSE)</f>
        <v>17</v>
      </c>
      <c r="B181" t="str">
        <f t="shared" si="3"/>
        <v>17b</v>
      </c>
      <c r="C181" t="s">
        <v>18</v>
      </c>
      <c r="D181" t="s">
        <v>607</v>
      </c>
      <c r="E181">
        <v>1</v>
      </c>
      <c r="F181">
        <v>600</v>
      </c>
      <c r="G181">
        <v>620</v>
      </c>
      <c r="H181">
        <v>640</v>
      </c>
      <c r="I181">
        <v>660</v>
      </c>
      <c r="J181">
        <v>570</v>
      </c>
      <c r="K181">
        <v>620</v>
      </c>
      <c r="L181">
        <v>620</v>
      </c>
      <c r="M181">
        <v>550</v>
      </c>
      <c r="N181">
        <v>510</v>
      </c>
      <c r="O181">
        <v>490</v>
      </c>
      <c r="P181">
        <v>430</v>
      </c>
      <c r="Q181" s="36">
        <v>420</v>
      </c>
      <c r="R181" s="36">
        <v>400</v>
      </c>
      <c r="S181" s="36">
        <v>410</v>
      </c>
      <c r="T181" s="36">
        <v>420</v>
      </c>
      <c r="U181" s="36">
        <v>400</v>
      </c>
    </row>
    <row r="182" spans="1:21" x14ac:dyDescent="0.2">
      <c r="A182" s="89">
        <f>VLOOKUP(C182,TabellenSRG!$B$4:$C$2729,2,FALSE)</f>
        <v>17</v>
      </c>
      <c r="B182" t="str">
        <f t="shared" si="3"/>
        <v>17c</v>
      </c>
      <c r="C182" t="s">
        <v>18</v>
      </c>
      <c r="D182" t="s">
        <v>608</v>
      </c>
      <c r="E182">
        <v>2</v>
      </c>
      <c r="F182">
        <v>210</v>
      </c>
      <c r="G182">
        <v>210</v>
      </c>
      <c r="H182">
        <v>210</v>
      </c>
      <c r="I182">
        <v>200</v>
      </c>
      <c r="J182">
        <v>200</v>
      </c>
      <c r="K182">
        <v>200</v>
      </c>
      <c r="L182">
        <v>140</v>
      </c>
      <c r="M182">
        <v>130</v>
      </c>
      <c r="N182">
        <v>130</v>
      </c>
      <c r="O182">
        <v>120</v>
      </c>
      <c r="P182">
        <v>120</v>
      </c>
      <c r="Q182" s="36">
        <v>110</v>
      </c>
      <c r="R182" s="36">
        <v>110</v>
      </c>
      <c r="S182" s="36">
        <v>110</v>
      </c>
      <c r="T182" s="36">
        <v>110</v>
      </c>
      <c r="U182" s="36">
        <v>100</v>
      </c>
    </row>
    <row r="183" spans="1:21" x14ac:dyDescent="0.2">
      <c r="A183" s="89">
        <f>VLOOKUP(C183,TabellenSRG!$B$4:$C$2729,2,FALSE)</f>
        <v>17</v>
      </c>
      <c r="B183" t="str">
        <f t="shared" si="3"/>
        <v>17d</v>
      </c>
      <c r="C183" t="s">
        <v>18</v>
      </c>
      <c r="D183" t="s">
        <v>609</v>
      </c>
      <c r="E183">
        <v>3</v>
      </c>
      <c r="F183">
        <v>350</v>
      </c>
      <c r="G183">
        <v>0</v>
      </c>
      <c r="H183">
        <v>0</v>
      </c>
      <c r="I183">
        <v>0</v>
      </c>
      <c r="J183">
        <v>0</v>
      </c>
      <c r="K183">
        <v>0</v>
      </c>
      <c r="L183">
        <v>0</v>
      </c>
      <c r="M183">
        <v>0</v>
      </c>
      <c r="N183">
        <v>0</v>
      </c>
      <c r="O183">
        <v>0</v>
      </c>
      <c r="P183">
        <v>0</v>
      </c>
      <c r="Q183" s="36">
        <v>0</v>
      </c>
      <c r="R183" s="36">
        <v>0</v>
      </c>
      <c r="S183" s="36">
        <v>0</v>
      </c>
      <c r="T183" s="36">
        <v>0</v>
      </c>
      <c r="U183" s="36">
        <v>0</v>
      </c>
    </row>
    <row r="184" spans="1:21" x14ac:dyDescent="0.2">
      <c r="A184" s="89">
        <f>VLOOKUP(C184,TabellenSRG!$B$4:$C$2729,2,FALSE)</f>
        <v>17</v>
      </c>
      <c r="B184" t="str">
        <f t="shared" si="3"/>
        <v>17e</v>
      </c>
      <c r="C184" t="s">
        <v>18</v>
      </c>
      <c r="D184" t="s">
        <v>610</v>
      </c>
      <c r="E184">
        <v>4</v>
      </c>
      <c r="F184">
        <v>150</v>
      </c>
      <c r="G184">
        <v>190</v>
      </c>
      <c r="H184">
        <v>320</v>
      </c>
      <c r="I184">
        <v>410</v>
      </c>
      <c r="J184">
        <v>320</v>
      </c>
      <c r="K184">
        <v>350</v>
      </c>
      <c r="L184">
        <v>380</v>
      </c>
      <c r="M184">
        <v>400</v>
      </c>
      <c r="N184">
        <v>450</v>
      </c>
      <c r="O184">
        <v>510</v>
      </c>
      <c r="P184">
        <v>530</v>
      </c>
      <c r="Q184" s="36">
        <v>590</v>
      </c>
      <c r="R184" s="36">
        <v>670</v>
      </c>
      <c r="S184" s="36">
        <v>670</v>
      </c>
      <c r="T184" s="36">
        <v>740</v>
      </c>
      <c r="U184" s="36">
        <v>820</v>
      </c>
    </row>
    <row r="185" spans="1:21" x14ac:dyDescent="0.2">
      <c r="A185" s="89">
        <f>VLOOKUP(C185,TabellenSRG!$B$4:$C$2729,2,FALSE)</f>
        <v>17</v>
      </c>
      <c r="B185" t="str">
        <f t="shared" si="3"/>
        <v>17f</v>
      </c>
      <c r="C185" t="s">
        <v>18</v>
      </c>
      <c r="D185" t="s">
        <v>612</v>
      </c>
      <c r="E185">
        <v>5</v>
      </c>
      <c r="F185">
        <v>0</v>
      </c>
      <c r="G185">
        <v>0</v>
      </c>
      <c r="H185">
        <v>0</v>
      </c>
      <c r="I185">
        <v>0</v>
      </c>
      <c r="J185">
        <v>0</v>
      </c>
      <c r="K185">
        <v>0</v>
      </c>
      <c r="L185">
        <v>10</v>
      </c>
      <c r="M185">
        <v>20</v>
      </c>
      <c r="N185">
        <v>20</v>
      </c>
      <c r="O185">
        <v>30</v>
      </c>
      <c r="P185">
        <v>50</v>
      </c>
      <c r="Q185" s="36">
        <v>70</v>
      </c>
      <c r="R185" s="36">
        <v>80</v>
      </c>
      <c r="S185" s="36">
        <v>90</v>
      </c>
      <c r="T185" s="36">
        <v>100</v>
      </c>
      <c r="U185" s="36">
        <v>120</v>
      </c>
    </row>
    <row r="186" spans="1:21" x14ac:dyDescent="0.2">
      <c r="A186" s="89">
        <f>VLOOKUP(C186,TabellenSRG!$B$4:$C$2729,2,FALSE)</f>
        <v>17</v>
      </c>
      <c r="B186" t="str">
        <f t="shared" si="3"/>
        <v>17g</v>
      </c>
      <c r="C186" t="s">
        <v>18</v>
      </c>
      <c r="D186" t="s">
        <v>613</v>
      </c>
      <c r="E186">
        <v>6</v>
      </c>
      <c r="F186">
        <v>0</v>
      </c>
      <c r="G186">
        <v>0</v>
      </c>
      <c r="H186">
        <v>0</v>
      </c>
      <c r="I186">
        <v>0</v>
      </c>
      <c r="J186">
        <v>0</v>
      </c>
      <c r="K186">
        <v>0</v>
      </c>
      <c r="L186">
        <v>50</v>
      </c>
      <c r="M186">
        <v>80</v>
      </c>
      <c r="N186">
        <v>90</v>
      </c>
      <c r="O186">
        <v>90</v>
      </c>
      <c r="P186">
        <v>90</v>
      </c>
      <c r="Q186" s="36">
        <v>130</v>
      </c>
      <c r="R186" s="36">
        <v>130</v>
      </c>
      <c r="S186" s="36">
        <v>160</v>
      </c>
      <c r="T186" s="36">
        <v>170</v>
      </c>
      <c r="U186" s="36">
        <v>190</v>
      </c>
    </row>
    <row r="187" spans="1:21" x14ac:dyDescent="0.2">
      <c r="A187" s="89">
        <f>VLOOKUP(C187,TabellenSRG!$B$4:$C$2729,2,FALSE)</f>
        <v>17</v>
      </c>
      <c r="B187" t="str">
        <f t="shared" si="3"/>
        <v>17h</v>
      </c>
      <c r="C187" t="s">
        <v>18</v>
      </c>
      <c r="D187" t="s">
        <v>614</v>
      </c>
      <c r="E187">
        <v>7</v>
      </c>
      <c r="F187">
        <v>0</v>
      </c>
      <c r="G187">
        <v>0</v>
      </c>
      <c r="H187">
        <v>0</v>
      </c>
      <c r="I187">
        <v>0</v>
      </c>
      <c r="J187">
        <v>0</v>
      </c>
      <c r="K187">
        <v>0</v>
      </c>
      <c r="L187">
        <v>0</v>
      </c>
      <c r="M187">
        <v>0</v>
      </c>
      <c r="N187">
        <v>0</v>
      </c>
      <c r="O187">
        <v>0</v>
      </c>
      <c r="P187">
        <v>0</v>
      </c>
      <c r="Q187" s="36">
        <v>0</v>
      </c>
      <c r="R187" s="36">
        <v>0</v>
      </c>
      <c r="S187" s="36">
        <v>0</v>
      </c>
      <c r="T187" s="36">
        <v>0</v>
      </c>
      <c r="U187" s="36">
        <v>0</v>
      </c>
    </row>
    <row r="188" spans="1:21" x14ac:dyDescent="0.2">
      <c r="A188" s="89">
        <f>VLOOKUP(C188,TabellenSRG!$B$4:$C$2729,2,FALSE)</f>
        <v>17</v>
      </c>
      <c r="B188" t="str">
        <f t="shared" si="3"/>
        <v>17i</v>
      </c>
      <c r="C188" t="s">
        <v>18</v>
      </c>
      <c r="D188" t="s">
        <v>615</v>
      </c>
      <c r="E188">
        <v>8</v>
      </c>
      <c r="F188">
        <v>0</v>
      </c>
      <c r="G188">
        <v>0</v>
      </c>
      <c r="H188">
        <v>0</v>
      </c>
      <c r="I188">
        <v>0</v>
      </c>
      <c r="J188">
        <v>0</v>
      </c>
      <c r="K188">
        <v>0</v>
      </c>
      <c r="L188">
        <v>0</v>
      </c>
      <c r="M188">
        <v>0</v>
      </c>
      <c r="N188">
        <v>0</v>
      </c>
      <c r="O188">
        <v>0</v>
      </c>
      <c r="P188">
        <v>0</v>
      </c>
      <c r="Q188" s="36">
        <v>0</v>
      </c>
      <c r="R188" s="36">
        <v>0</v>
      </c>
      <c r="S188" s="36">
        <v>0</v>
      </c>
      <c r="T188" s="36">
        <v>0</v>
      </c>
      <c r="U188" s="36">
        <v>0</v>
      </c>
    </row>
    <row r="189" spans="1:21" x14ac:dyDescent="0.2">
      <c r="A189" s="89">
        <f>VLOOKUP(C189,TabellenSRG!$B$4:$C$2729,2,FALSE)</f>
        <v>17</v>
      </c>
      <c r="B189" t="str">
        <f t="shared" si="3"/>
        <v>17j</v>
      </c>
      <c r="C189" t="s">
        <v>18</v>
      </c>
      <c r="D189" t="s">
        <v>616</v>
      </c>
      <c r="E189">
        <v>9</v>
      </c>
      <c r="F189">
        <v>18930</v>
      </c>
      <c r="G189">
        <v>19070</v>
      </c>
      <c r="H189">
        <v>19230</v>
      </c>
      <c r="I189">
        <v>19320</v>
      </c>
      <c r="J189">
        <v>19920</v>
      </c>
      <c r="K189">
        <v>21430</v>
      </c>
      <c r="L189">
        <v>22320</v>
      </c>
      <c r="M189">
        <v>23680</v>
      </c>
      <c r="N189">
        <v>22490</v>
      </c>
      <c r="O189">
        <v>24900</v>
      </c>
      <c r="P189">
        <v>33160</v>
      </c>
      <c r="Q189" s="36">
        <v>35720</v>
      </c>
      <c r="R189" s="36">
        <v>36550</v>
      </c>
      <c r="S189" s="36">
        <v>34110</v>
      </c>
      <c r="T189" s="36">
        <v>30930</v>
      </c>
      <c r="U189" s="36">
        <v>30790</v>
      </c>
    </row>
    <row r="190" spans="1:21" x14ac:dyDescent="0.2">
      <c r="A190" s="89">
        <f>VLOOKUP(C190,TabellenSRG!$B$4:$C$2729,2,FALSE)</f>
        <v>17</v>
      </c>
      <c r="B190" t="str">
        <f t="shared" si="3"/>
        <v>17k</v>
      </c>
      <c r="C190" t="s">
        <v>18</v>
      </c>
      <c r="D190" t="s">
        <v>611</v>
      </c>
      <c r="E190">
        <v>10</v>
      </c>
      <c r="F190" t="e">
        <v>#N/A</v>
      </c>
      <c r="G190" t="e">
        <v>#N/A</v>
      </c>
      <c r="H190" t="e">
        <v>#N/A</v>
      </c>
      <c r="I190" t="e">
        <v>#N/A</v>
      </c>
      <c r="J190" t="e">
        <v>#N/A</v>
      </c>
      <c r="K190" t="e">
        <v>#N/A</v>
      </c>
      <c r="L190" t="e">
        <v>#N/A</v>
      </c>
      <c r="M190" t="e">
        <v>#N/A</v>
      </c>
      <c r="N190">
        <v>0</v>
      </c>
      <c r="O190">
        <v>0</v>
      </c>
      <c r="P190">
        <v>0</v>
      </c>
      <c r="Q190" s="36">
        <v>0</v>
      </c>
      <c r="R190" s="36">
        <v>0</v>
      </c>
      <c r="S190" s="36">
        <v>0</v>
      </c>
      <c r="T190" s="36">
        <v>0</v>
      </c>
      <c r="U190" s="36">
        <v>0</v>
      </c>
    </row>
    <row r="191" spans="1:21" x14ac:dyDescent="0.2">
      <c r="A191" s="89">
        <f>VLOOKUP(C191,TabellenSRG!$B$4:$C$2729,2,FALSE)</f>
        <v>18</v>
      </c>
      <c r="B191" t="str">
        <f t="shared" si="3"/>
        <v>18a</v>
      </c>
      <c r="C191" t="s">
        <v>19</v>
      </c>
      <c r="D191" t="s">
        <v>606</v>
      </c>
      <c r="E191">
        <v>0</v>
      </c>
      <c r="F191">
        <v>7280</v>
      </c>
      <c r="G191">
        <v>7470</v>
      </c>
      <c r="H191">
        <v>7520</v>
      </c>
      <c r="I191">
        <v>7570</v>
      </c>
      <c r="J191">
        <v>8010</v>
      </c>
      <c r="K191">
        <v>8050</v>
      </c>
      <c r="L191">
        <v>3090</v>
      </c>
      <c r="M191">
        <v>3080</v>
      </c>
      <c r="N191">
        <v>3460</v>
      </c>
      <c r="O191">
        <v>2210</v>
      </c>
      <c r="P191">
        <v>870</v>
      </c>
      <c r="Q191" s="36">
        <v>840</v>
      </c>
      <c r="R191" s="36">
        <v>880</v>
      </c>
      <c r="S191" s="36">
        <v>930</v>
      </c>
      <c r="T191" s="36">
        <v>840</v>
      </c>
      <c r="U191" s="36">
        <v>780</v>
      </c>
    </row>
    <row r="192" spans="1:21" x14ac:dyDescent="0.2">
      <c r="A192" s="89">
        <f>VLOOKUP(C192,TabellenSRG!$B$4:$C$2729,2,FALSE)</f>
        <v>18</v>
      </c>
      <c r="B192" t="str">
        <f t="shared" si="3"/>
        <v>18b</v>
      </c>
      <c r="C192" t="s">
        <v>19</v>
      </c>
      <c r="D192" t="s">
        <v>607</v>
      </c>
      <c r="E192">
        <v>1</v>
      </c>
      <c r="F192">
        <v>20</v>
      </c>
      <c r="G192">
        <v>20</v>
      </c>
      <c r="H192">
        <v>20</v>
      </c>
      <c r="I192">
        <v>30</v>
      </c>
      <c r="J192">
        <v>30</v>
      </c>
      <c r="K192">
        <v>20</v>
      </c>
      <c r="L192">
        <v>30</v>
      </c>
      <c r="M192">
        <v>30</v>
      </c>
      <c r="N192">
        <v>20</v>
      </c>
      <c r="O192">
        <v>10</v>
      </c>
      <c r="P192">
        <v>10</v>
      </c>
      <c r="Q192" s="36">
        <v>20</v>
      </c>
      <c r="R192" s="36">
        <v>10</v>
      </c>
      <c r="S192" s="36">
        <v>20</v>
      </c>
      <c r="T192" s="36">
        <v>10</v>
      </c>
      <c r="U192" s="36">
        <v>10</v>
      </c>
    </row>
    <row r="193" spans="1:21" x14ac:dyDescent="0.2">
      <c r="A193" s="89">
        <f>VLOOKUP(C193,TabellenSRG!$B$4:$C$2729,2,FALSE)</f>
        <v>18</v>
      </c>
      <c r="B193" t="str">
        <f t="shared" si="3"/>
        <v>18c</v>
      </c>
      <c r="C193" t="s">
        <v>19</v>
      </c>
      <c r="D193" t="s">
        <v>608</v>
      </c>
      <c r="E193">
        <v>2</v>
      </c>
      <c r="F193">
        <v>0</v>
      </c>
      <c r="G193">
        <v>0</v>
      </c>
      <c r="H193">
        <v>0</v>
      </c>
      <c r="I193">
        <v>0</v>
      </c>
      <c r="J193">
        <v>0</v>
      </c>
      <c r="K193">
        <v>0</v>
      </c>
      <c r="L193">
        <v>0</v>
      </c>
      <c r="M193">
        <v>0</v>
      </c>
      <c r="N193">
        <v>0</v>
      </c>
      <c r="O193">
        <v>0</v>
      </c>
      <c r="P193">
        <v>0</v>
      </c>
      <c r="Q193" s="36">
        <v>0</v>
      </c>
      <c r="R193" s="36">
        <v>0</v>
      </c>
      <c r="S193" s="36">
        <v>0</v>
      </c>
      <c r="T193" s="36">
        <v>0</v>
      </c>
      <c r="U193" s="36">
        <v>0</v>
      </c>
    </row>
    <row r="194" spans="1:21" x14ac:dyDescent="0.2">
      <c r="A194" s="89">
        <f>VLOOKUP(C194,TabellenSRG!$B$4:$C$2729,2,FALSE)</f>
        <v>18</v>
      </c>
      <c r="B194" t="str">
        <f t="shared" si="3"/>
        <v>18d</v>
      </c>
      <c r="C194" t="s">
        <v>19</v>
      </c>
      <c r="D194" t="s">
        <v>609</v>
      </c>
      <c r="E194">
        <v>3</v>
      </c>
      <c r="F194">
        <v>270</v>
      </c>
      <c r="G194">
        <v>260</v>
      </c>
      <c r="H194">
        <v>270</v>
      </c>
      <c r="I194">
        <v>330</v>
      </c>
      <c r="J194">
        <v>340</v>
      </c>
      <c r="K194">
        <v>340</v>
      </c>
      <c r="L194">
        <v>350</v>
      </c>
      <c r="M194">
        <v>270</v>
      </c>
      <c r="N194">
        <v>320</v>
      </c>
      <c r="O194">
        <v>400</v>
      </c>
      <c r="P194">
        <v>360</v>
      </c>
      <c r="Q194" s="36">
        <v>350</v>
      </c>
      <c r="R194" s="36">
        <v>320</v>
      </c>
      <c r="S194" s="36">
        <v>310</v>
      </c>
      <c r="T194" s="36">
        <v>280</v>
      </c>
      <c r="U194" s="36">
        <v>90</v>
      </c>
    </row>
    <row r="195" spans="1:21" x14ac:dyDescent="0.2">
      <c r="A195" s="89">
        <f>VLOOKUP(C195,TabellenSRG!$B$4:$C$2729,2,FALSE)</f>
        <v>18</v>
      </c>
      <c r="B195" t="str">
        <f t="shared" si="3"/>
        <v>18e</v>
      </c>
      <c r="C195" t="s">
        <v>19</v>
      </c>
      <c r="D195" t="s">
        <v>610</v>
      </c>
      <c r="E195">
        <v>4</v>
      </c>
      <c r="F195">
        <v>0</v>
      </c>
      <c r="G195">
        <v>0</v>
      </c>
      <c r="H195">
        <v>0</v>
      </c>
      <c r="I195">
        <v>10</v>
      </c>
      <c r="J195">
        <v>10</v>
      </c>
      <c r="K195">
        <v>10</v>
      </c>
      <c r="L195">
        <v>10</v>
      </c>
      <c r="M195">
        <v>20</v>
      </c>
      <c r="N195">
        <v>40</v>
      </c>
      <c r="O195">
        <v>30</v>
      </c>
      <c r="P195">
        <v>50</v>
      </c>
      <c r="Q195" s="36">
        <v>60</v>
      </c>
      <c r="R195" s="36">
        <v>50</v>
      </c>
      <c r="S195" s="36">
        <v>60</v>
      </c>
      <c r="T195" s="36">
        <v>80</v>
      </c>
      <c r="U195" s="36">
        <v>90</v>
      </c>
    </row>
    <row r="196" spans="1:21" x14ac:dyDescent="0.2">
      <c r="A196" s="89">
        <f>VLOOKUP(C196,TabellenSRG!$B$4:$C$2729,2,FALSE)</f>
        <v>18</v>
      </c>
      <c r="B196" t="str">
        <f t="shared" si="3"/>
        <v>18f</v>
      </c>
      <c r="C196" t="s">
        <v>19</v>
      </c>
      <c r="D196" t="s">
        <v>612</v>
      </c>
      <c r="E196">
        <v>5</v>
      </c>
      <c r="F196">
        <v>0</v>
      </c>
      <c r="G196">
        <v>0</v>
      </c>
      <c r="H196">
        <v>0</v>
      </c>
      <c r="I196">
        <v>0</v>
      </c>
      <c r="J196">
        <v>0</v>
      </c>
      <c r="K196">
        <v>10</v>
      </c>
      <c r="L196">
        <v>20</v>
      </c>
      <c r="M196">
        <v>20</v>
      </c>
      <c r="N196">
        <v>20</v>
      </c>
      <c r="O196">
        <v>20</v>
      </c>
      <c r="P196">
        <v>20</v>
      </c>
      <c r="Q196" s="36">
        <v>30</v>
      </c>
      <c r="R196" s="36">
        <v>40</v>
      </c>
      <c r="S196" s="36">
        <v>50</v>
      </c>
      <c r="T196" s="36">
        <v>50</v>
      </c>
      <c r="U196" s="36">
        <v>60</v>
      </c>
    </row>
    <row r="197" spans="1:21" x14ac:dyDescent="0.2">
      <c r="A197" s="89">
        <f>VLOOKUP(C197,TabellenSRG!$B$4:$C$2729,2,FALSE)</f>
        <v>18</v>
      </c>
      <c r="B197" t="str">
        <f t="shared" ref="B197:B260" si="4">CONCATENATE(A197,D197)</f>
        <v>18g</v>
      </c>
      <c r="C197" t="s">
        <v>19</v>
      </c>
      <c r="D197" t="s">
        <v>613</v>
      </c>
      <c r="E197">
        <v>6</v>
      </c>
      <c r="F197">
        <v>0</v>
      </c>
      <c r="G197">
        <v>0</v>
      </c>
      <c r="H197">
        <v>0</v>
      </c>
      <c r="I197">
        <v>0</v>
      </c>
      <c r="J197">
        <v>0</v>
      </c>
      <c r="K197">
        <v>0</v>
      </c>
      <c r="L197">
        <v>0</v>
      </c>
      <c r="M197">
        <v>0</v>
      </c>
      <c r="N197">
        <v>0</v>
      </c>
      <c r="O197">
        <v>0</v>
      </c>
      <c r="P197">
        <v>0</v>
      </c>
      <c r="Q197" s="36">
        <v>0</v>
      </c>
      <c r="R197" s="36">
        <v>0</v>
      </c>
      <c r="S197" s="36">
        <v>0</v>
      </c>
      <c r="T197" s="36">
        <v>0</v>
      </c>
      <c r="U197" s="36">
        <v>0</v>
      </c>
    </row>
    <row r="198" spans="1:21" x14ac:dyDescent="0.2">
      <c r="A198" s="89">
        <f>VLOOKUP(C198,TabellenSRG!$B$4:$C$2729,2,FALSE)</f>
        <v>18</v>
      </c>
      <c r="B198" t="str">
        <f t="shared" si="4"/>
        <v>18h</v>
      </c>
      <c r="C198" t="s">
        <v>19</v>
      </c>
      <c r="D198" t="s">
        <v>614</v>
      </c>
      <c r="E198">
        <v>7</v>
      </c>
      <c r="F198">
        <v>0</v>
      </c>
      <c r="G198">
        <v>0</v>
      </c>
      <c r="H198">
        <v>0</v>
      </c>
      <c r="I198">
        <v>0</v>
      </c>
      <c r="J198">
        <v>0</v>
      </c>
      <c r="K198">
        <v>0</v>
      </c>
      <c r="L198">
        <v>0</v>
      </c>
      <c r="M198">
        <v>0</v>
      </c>
      <c r="N198">
        <v>0</v>
      </c>
      <c r="O198">
        <v>0</v>
      </c>
      <c r="P198">
        <v>0</v>
      </c>
      <c r="Q198" s="36">
        <v>0</v>
      </c>
      <c r="R198" s="36">
        <v>0</v>
      </c>
      <c r="S198" s="36">
        <v>0</v>
      </c>
      <c r="T198" s="36">
        <v>0</v>
      </c>
      <c r="U198" s="36">
        <v>0</v>
      </c>
    </row>
    <row r="199" spans="1:21" x14ac:dyDescent="0.2">
      <c r="A199" s="89">
        <f>VLOOKUP(C199,TabellenSRG!$B$4:$C$2729,2,FALSE)</f>
        <v>18</v>
      </c>
      <c r="B199" t="str">
        <f t="shared" si="4"/>
        <v>18i</v>
      </c>
      <c r="C199" t="s">
        <v>19</v>
      </c>
      <c r="D199" t="s">
        <v>615</v>
      </c>
      <c r="E199">
        <v>8</v>
      </c>
      <c r="F199">
        <v>0</v>
      </c>
      <c r="G199">
        <v>0</v>
      </c>
      <c r="H199">
        <v>0</v>
      </c>
      <c r="I199">
        <v>0</v>
      </c>
      <c r="J199">
        <v>0</v>
      </c>
      <c r="K199">
        <v>0</v>
      </c>
      <c r="L199">
        <v>0</v>
      </c>
      <c r="M199">
        <v>0</v>
      </c>
      <c r="N199">
        <v>0</v>
      </c>
      <c r="O199">
        <v>0</v>
      </c>
      <c r="P199">
        <v>0</v>
      </c>
      <c r="Q199" s="36">
        <v>0</v>
      </c>
      <c r="R199" s="36">
        <v>0</v>
      </c>
      <c r="S199" s="36">
        <v>0</v>
      </c>
      <c r="T199" s="36">
        <v>0</v>
      </c>
      <c r="U199" s="36">
        <v>0</v>
      </c>
    </row>
    <row r="200" spans="1:21" x14ac:dyDescent="0.2">
      <c r="A200" s="89">
        <f>VLOOKUP(C200,TabellenSRG!$B$4:$C$2729,2,FALSE)</f>
        <v>18</v>
      </c>
      <c r="B200" t="str">
        <f t="shared" si="4"/>
        <v>18j</v>
      </c>
      <c r="C200" t="s">
        <v>19</v>
      </c>
      <c r="D200" t="s">
        <v>616</v>
      </c>
      <c r="E200">
        <v>9</v>
      </c>
      <c r="F200">
        <v>6990</v>
      </c>
      <c r="G200">
        <v>7200</v>
      </c>
      <c r="H200">
        <v>7220</v>
      </c>
      <c r="I200">
        <v>7210</v>
      </c>
      <c r="J200">
        <v>7640</v>
      </c>
      <c r="K200">
        <v>7670</v>
      </c>
      <c r="L200">
        <v>2690</v>
      </c>
      <c r="M200">
        <v>2750</v>
      </c>
      <c r="N200">
        <v>3070</v>
      </c>
      <c r="O200">
        <v>1720</v>
      </c>
      <c r="P200">
        <v>430</v>
      </c>
      <c r="Q200" s="36">
        <v>380</v>
      </c>
      <c r="R200" s="36">
        <v>450</v>
      </c>
      <c r="S200" s="36">
        <v>480</v>
      </c>
      <c r="T200" s="36">
        <v>410</v>
      </c>
      <c r="U200" s="36">
        <v>520</v>
      </c>
    </row>
    <row r="201" spans="1:21" x14ac:dyDescent="0.2">
      <c r="A201" s="89">
        <f>VLOOKUP(C201,TabellenSRG!$B$4:$C$2729,2,FALSE)</f>
        <v>18</v>
      </c>
      <c r="B201" t="str">
        <f t="shared" si="4"/>
        <v>18k</v>
      </c>
      <c r="C201" t="s">
        <v>19</v>
      </c>
      <c r="D201" t="s">
        <v>611</v>
      </c>
      <c r="E201">
        <v>10</v>
      </c>
      <c r="F201" t="e">
        <v>#N/A</v>
      </c>
      <c r="G201" t="e">
        <v>#N/A</v>
      </c>
      <c r="H201" t="e">
        <v>#N/A</v>
      </c>
      <c r="I201" t="e">
        <v>#N/A</v>
      </c>
      <c r="J201" t="e">
        <v>#N/A</v>
      </c>
      <c r="K201" t="e">
        <v>#N/A</v>
      </c>
      <c r="L201" t="e">
        <v>#N/A</v>
      </c>
      <c r="M201" t="e">
        <v>#N/A</v>
      </c>
      <c r="N201">
        <v>0</v>
      </c>
      <c r="O201">
        <v>20</v>
      </c>
      <c r="P201">
        <v>10</v>
      </c>
      <c r="Q201" s="36">
        <v>0</v>
      </c>
      <c r="R201" s="36">
        <v>0</v>
      </c>
      <c r="S201" s="36">
        <v>20</v>
      </c>
      <c r="T201" s="36">
        <v>10</v>
      </c>
      <c r="U201" s="36">
        <v>10</v>
      </c>
    </row>
    <row r="202" spans="1:21" x14ac:dyDescent="0.2">
      <c r="A202" s="89">
        <f>VLOOKUP(C202,TabellenSRG!$B$4:$C$2729,2,FALSE)</f>
        <v>19</v>
      </c>
      <c r="B202" t="str">
        <f t="shared" si="4"/>
        <v>19a</v>
      </c>
      <c r="C202" t="s">
        <v>20</v>
      </c>
      <c r="D202" t="s">
        <v>606</v>
      </c>
      <c r="E202">
        <v>0</v>
      </c>
      <c r="F202">
        <v>140</v>
      </c>
      <c r="G202">
        <v>140</v>
      </c>
      <c r="H202">
        <v>170</v>
      </c>
      <c r="I202">
        <v>140</v>
      </c>
      <c r="J202">
        <v>150</v>
      </c>
      <c r="K202">
        <v>140</v>
      </c>
      <c r="L202">
        <v>150</v>
      </c>
      <c r="M202">
        <v>140</v>
      </c>
      <c r="N202">
        <v>160</v>
      </c>
      <c r="O202">
        <v>160</v>
      </c>
      <c r="P202">
        <v>160</v>
      </c>
      <c r="Q202" s="36">
        <v>150</v>
      </c>
      <c r="R202" s="36">
        <v>160</v>
      </c>
      <c r="S202" s="36">
        <v>170</v>
      </c>
      <c r="T202" s="36">
        <v>180</v>
      </c>
      <c r="U202" s="36">
        <v>170</v>
      </c>
    </row>
    <row r="203" spans="1:21" x14ac:dyDescent="0.2">
      <c r="A203" s="89">
        <f>VLOOKUP(C203,TabellenSRG!$B$4:$C$2729,2,FALSE)</f>
        <v>19</v>
      </c>
      <c r="B203" t="str">
        <f t="shared" si="4"/>
        <v>19b</v>
      </c>
      <c r="C203" t="s">
        <v>20</v>
      </c>
      <c r="D203" t="s">
        <v>607</v>
      </c>
      <c r="E203">
        <v>1</v>
      </c>
      <c r="F203">
        <v>0</v>
      </c>
      <c r="G203">
        <v>0</v>
      </c>
      <c r="H203">
        <v>0</v>
      </c>
      <c r="I203">
        <v>0</v>
      </c>
      <c r="J203">
        <v>0</v>
      </c>
      <c r="K203">
        <v>0</v>
      </c>
      <c r="L203">
        <v>0</v>
      </c>
      <c r="M203">
        <v>0</v>
      </c>
      <c r="N203">
        <v>0</v>
      </c>
      <c r="O203">
        <v>0</v>
      </c>
      <c r="P203">
        <v>0</v>
      </c>
      <c r="Q203" s="36">
        <v>0</v>
      </c>
      <c r="R203" s="36">
        <v>0</v>
      </c>
      <c r="S203" s="36">
        <v>0</v>
      </c>
      <c r="T203" s="36">
        <v>0</v>
      </c>
      <c r="U203" s="36">
        <v>0</v>
      </c>
    </row>
    <row r="204" spans="1:21" x14ac:dyDescent="0.2">
      <c r="A204" s="89">
        <f>VLOOKUP(C204,TabellenSRG!$B$4:$C$2729,2,FALSE)</f>
        <v>19</v>
      </c>
      <c r="B204" t="str">
        <f t="shared" si="4"/>
        <v>19c</v>
      </c>
      <c r="C204" t="s">
        <v>20</v>
      </c>
      <c r="D204" t="s">
        <v>608</v>
      </c>
      <c r="E204">
        <v>2</v>
      </c>
      <c r="F204">
        <v>0</v>
      </c>
      <c r="G204">
        <v>0</v>
      </c>
      <c r="H204">
        <v>0</v>
      </c>
      <c r="I204">
        <v>0</v>
      </c>
      <c r="J204">
        <v>0</v>
      </c>
      <c r="K204">
        <v>0</v>
      </c>
      <c r="L204">
        <v>0</v>
      </c>
      <c r="M204">
        <v>0</v>
      </c>
      <c r="N204">
        <v>0</v>
      </c>
      <c r="O204">
        <v>0</v>
      </c>
      <c r="P204">
        <v>0</v>
      </c>
      <c r="Q204" s="36">
        <v>0</v>
      </c>
      <c r="R204" s="36">
        <v>0</v>
      </c>
      <c r="S204" s="36">
        <v>0</v>
      </c>
      <c r="T204" s="36">
        <v>0</v>
      </c>
      <c r="U204" s="36">
        <v>0</v>
      </c>
    </row>
    <row r="205" spans="1:21" x14ac:dyDescent="0.2">
      <c r="A205" s="89">
        <f>VLOOKUP(C205,TabellenSRG!$B$4:$C$2729,2,FALSE)</f>
        <v>19</v>
      </c>
      <c r="B205" t="str">
        <f t="shared" si="4"/>
        <v>19d</v>
      </c>
      <c r="C205" t="s">
        <v>20</v>
      </c>
      <c r="D205" t="s">
        <v>609</v>
      </c>
      <c r="E205">
        <v>3</v>
      </c>
      <c r="F205">
        <v>0</v>
      </c>
      <c r="G205">
        <v>0</v>
      </c>
      <c r="H205">
        <v>0</v>
      </c>
      <c r="I205">
        <v>0</v>
      </c>
      <c r="J205">
        <v>0</v>
      </c>
      <c r="K205">
        <v>0</v>
      </c>
      <c r="L205">
        <v>0</v>
      </c>
      <c r="M205">
        <v>0</v>
      </c>
      <c r="N205">
        <v>0</v>
      </c>
      <c r="O205">
        <v>0</v>
      </c>
      <c r="P205">
        <v>0</v>
      </c>
      <c r="Q205" s="36">
        <v>0</v>
      </c>
      <c r="R205" s="36">
        <v>0</v>
      </c>
      <c r="S205" s="36">
        <v>0</v>
      </c>
      <c r="T205" s="36">
        <v>0</v>
      </c>
      <c r="U205" s="36">
        <v>0</v>
      </c>
    </row>
    <row r="206" spans="1:21" x14ac:dyDescent="0.2">
      <c r="A206" s="89">
        <f>VLOOKUP(C206,TabellenSRG!$B$4:$C$2729,2,FALSE)</f>
        <v>19</v>
      </c>
      <c r="B206" t="str">
        <f t="shared" si="4"/>
        <v>19e</v>
      </c>
      <c r="C206" t="s">
        <v>20</v>
      </c>
      <c r="D206" t="s">
        <v>610</v>
      </c>
      <c r="E206">
        <v>4</v>
      </c>
      <c r="F206">
        <v>0</v>
      </c>
      <c r="G206">
        <v>0</v>
      </c>
      <c r="H206">
        <v>0</v>
      </c>
      <c r="I206">
        <v>0</v>
      </c>
      <c r="J206">
        <v>0</v>
      </c>
      <c r="K206">
        <v>0</v>
      </c>
      <c r="L206">
        <v>10</v>
      </c>
      <c r="M206">
        <v>10</v>
      </c>
      <c r="N206">
        <v>10</v>
      </c>
      <c r="O206">
        <v>10</v>
      </c>
      <c r="P206">
        <v>10</v>
      </c>
      <c r="Q206" s="36">
        <v>10</v>
      </c>
      <c r="R206" s="36">
        <v>20</v>
      </c>
      <c r="S206" s="36">
        <v>20</v>
      </c>
      <c r="T206" s="36">
        <v>20</v>
      </c>
      <c r="U206" s="36">
        <v>20</v>
      </c>
    </row>
    <row r="207" spans="1:21" x14ac:dyDescent="0.2">
      <c r="A207" s="89">
        <f>VLOOKUP(C207,TabellenSRG!$B$4:$C$2729,2,FALSE)</f>
        <v>19</v>
      </c>
      <c r="B207" t="str">
        <f t="shared" si="4"/>
        <v>19f</v>
      </c>
      <c r="C207" t="s">
        <v>20</v>
      </c>
      <c r="D207" t="s">
        <v>612</v>
      </c>
      <c r="E207">
        <v>5</v>
      </c>
      <c r="F207">
        <v>0</v>
      </c>
      <c r="G207">
        <v>0</v>
      </c>
      <c r="H207">
        <v>0</v>
      </c>
      <c r="I207">
        <v>0</v>
      </c>
      <c r="J207">
        <v>0</v>
      </c>
      <c r="K207">
        <v>0</v>
      </c>
      <c r="L207">
        <v>0</v>
      </c>
      <c r="M207">
        <v>0</v>
      </c>
      <c r="N207">
        <v>0</v>
      </c>
      <c r="O207">
        <v>0</v>
      </c>
      <c r="P207">
        <v>0</v>
      </c>
      <c r="Q207" s="36">
        <v>0</v>
      </c>
      <c r="R207" s="36">
        <v>0</v>
      </c>
      <c r="S207" s="36">
        <v>0</v>
      </c>
      <c r="T207" s="36">
        <v>10</v>
      </c>
      <c r="U207" s="36">
        <v>10</v>
      </c>
    </row>
    <row r="208" spans="1:21" x14ac:dyDescent="0.2">
      <c r="A208" s="89">
        <f>VLOOKUP(C208,TabellenSRG!$B$4:$C$2729,2,FALSE)</f>
        <v>19</v>
      </c>
      <c r="B208" t="str">
        <f t="shared" si="4"/>
        <v>19g</v>
      </c>
      <c r="C208" t="s">
        <v>20</v>
      </c>
      <c r="D208" t="s">
        <v>613</v>
      </c>
      <c r="E208">
        <v>6</v>
      </c>
      <c r="F208">
        <v>0</v>
      </c>
      <c r="G208">
        <v>0</v>
      </c>
      <c r="H208">
        <v>0</v>
      </c>
      <c r="I208">
        <v>0</v>
      </c>
      <c r="J208">
        <v>0</v>
      </c>
      <c r="K208">
        <v>0</v>
      </c>
      <c r="L208">
        <v>0</v>
      </c>
      <c r="M208">
        <v>0</v>
      </c>
      <c r="N208">
        <v>10</v>
      </c>
      <c r="O208">
        <v>10</v>
      </c>
      <c r="P208">
        <v>10</v>
      </c>
      <c r="Q208" s="36">
        <v>10</v>
      </c>
      <c r="R208" s="36">
        <v>10</v>
      </c>
      <c r="S208" s="36">
        <v>10</v>
      </c>
      <c r="T208" s="36">
        <v>20</v>
      </c>
      <c r="U208" s="36">
        <v>20</v>
      </c>
    </row>
    <row r="209" spans="1:21" x14ac:dyDescent="0.2">
      <c r="A209" s="89">
        <f>VLOOKUP(C209,TabellenSRG!$B$4:$C$2729,2,FALSE)</f>
        <v>19</v>
      </c>
      <c r="B209" t="str">
        <f t="shared" si="4"/>
        <v>19h</v>
      </c>
      <c r="C209" t="s">
        <v>20</v>
      </c>
      <c r="D209" t="s">
        <v>614</v>
      </c>
      <c r="E209">
        <v>7</v>
      </c>
      <c r="F209">
        <v>0</v>
      </c>
      <c r="G209">
        <v>0</v>
      </c>
      <c r="H209">
        <v>0</v>
      </c>
      <c r="I209">
        <v>0</v>
      </c>
      <c r="J209">
        <v>0</v>
      </c>
      <c r="K209">
        <v>0</v>
      </c>
      <c r="L209">
        <v>0</v>
      </c>
      <c r="M209">
        <v>0</v>
      </c>
      <c r="N209">
        <v>0</v>
      </c>
      <c r="O209">
        <v>0</v>
      </c>
      <c r="P209">
        <v>0</v>
      </c>
      <c r="Q209" s="36">
        <v>0</v>
      </c>
      <c r="R209" s="36">
        <v>0</v>
      </c>
      <c r="S209" s="36">
        <v>0</v>
      </c>
      <c r="T209" s="36">
        <v>0</v>
      </c>
      <c r="U209" s="36">
        <v>0</v>
      </c>
    </row>
    <row r="210" spans="1:21" x14ac:dyDescent="0.2">
      <c r="A210" s="89">
        <f>VLOOKUP(C210,TabellenSRG!$B$4:$C$2729,2,FALSE)</f>
        <v>19</v>
      </c>
      <c r="B210" t="str">
        <f t="shared" si="4"/>
        <v>19i</v>
      </c>
      <c r="C210" t="s">
        <v>20</v>
      </c>
      <c r="D210" t="s">
        <v>615</v>
      </c>
      <c r="E210">
        <v>8</v>
      </c>
      <c r="F210">
        <v>0</v>
      </c>
      <c r="G210">
        <v>0</v>
      </c>
      <c r="H210">
        <v>0</v>
      </c>
      <c r="I210">
        <v>0</v>
      </c>
      <c r="J210">
        <v>0</v>
      </c>
      <c r="K210">
        <v>0</v>
      </c>
      <c r="L210">
        <v>0</v>
      </c>
      <c r="M210">
        <v>0</v>
      </c>
      <c r="N210">
        <v>0</v>
      </c>
      <c r="O210">
        <v>0</v>
      </c>
      <c r="P210">
        <v>0</v>
      </c>
      <c r="Q210" s="36">
        <v>0</v>
      </c>
      <c r="R210" s="36">
        <v>0</v>
      </c>
      <c r="S210" s="36">
        <v>0</v>
      </c>
      <c r="T210" s="36">
        <v>0</v>
      </c>
      <c r="U210" s="36">
        <v>0</v>
      </c>
    </row>
    <row r="211" spans="1:21" x14ac:dyDescent="0.2">
      <c r="A211" s="89">
        <f>VLOOKUP(C211,TabellenSRG!$B$4:$C$2729,2,FALSE)</f>
        <v>19</v>
      </c>
      <c r="B211" t="str">
        <f t="shared" si="4"/>
        <v>19j</v>
      </c>
      <c r="C211" t="s">
        <v>20</v>
      </c>
      <c r="D211" t="s">
        <v>616</v>
      </c>
      <c r="E211">
        <v>9</v>
      </c>
      <c r="F211">
        <v>140</v>
      </c>
      <c r="G211">
        <v>140</v>
      </c>
      <c r="H211">
        <v>170</v>
      </c>
      <c r="I211">
        <v>140</v>
      </c>
      <c r="J211">
        <v>140</v>
      </c>
      <c r="K211">
        <v>140</v>
      </c>
      <c r="L211">
        <v>140</v>
      </c>
      <c r="M211">
        <v>130</v>
      </c>
      <c r="N211">
        <v>140</v>
      </c>
      <c r="O211">
        <v>150</v>
      </c>
      <c r="P211">
        <v>130</v>
      </c>
      <c r="Q211" s="36">
        <v>120</v>
      </c>
      <c r="R211" s="36">
        <v>120</v>
      </c>
      <c r="S211" s="36">
        <v>130</v>
      </c>
      <c r="T211" s="36">
        <v>130</v>
      </c>
      <c r="U211" s="36">
        <v>120</v>
      </c>
    </row>
    <row r="212" spans="1:21" x14ac:dyDescent="0.2">
      <c r="A212" s="89">
        <f>VLOOKUP(C212,TabellenSRG!$B$4:$C$2729,2,FALSE)</f>
        <v>19</v>
      </c>
      <c r="B212" t="str">
        <f t="shared" si="4"/>
        <v>19k</v>
      </c>
      <c r="C212" t="s">
        <v>20</v>
      </c>
      <c r="D212" t="s">
        <v>611</v>
      </c>
      <c r="E212">
        <v>10</v>
      </c>
      <c r="F212" t="e">
        <v>#N/A</v>
      </c>
      <c r="G212" t="e">
        <v>#N/A</v>
      </c>
      <c r="H212" t="e">
        <v>#N/A</v>
      </c>
      <c r="I212" t="e">
        <v>#N/A</v>
      </c>
      <c r="J212" t="e">
        <v>#N/A</v>
      </c>
      <c r="K212" t="e">
        <v>#N/A</v>
      </c>
      <c r="L212" t="e">
        <v>#N/A</v>
      </c>
      <c r="M212" t="e">
        <v>#N/A</v>
      </c>
      <c r="N212">
        <v>0</v>
      </c>
      <c r="O212">
        <v>0</v>
      </c>
      <c r="P212">
        <v>0</v>
      </c>
      <c r="Q212" s="36">
        <v>0</v>
      </c>
      <c r="R212" s="36">
        <v>0</v>
      </c>
      <c r="S212" s="36">
        <v>0</v>
      </c>
      <c r="T212" s="36">
        <v>10</v>
      </c>
      <c r="U212" s="36">
        <v>0</v>
      </c>
    </row>
    <row r="213" spans="1:21" x14ac:dyDescent="0.2">
      <c r="A213" s="89">
        <f>VLOOKUP(C213,TabellenSRG!$B$4:$C$2729,2,FALSE)</f>
        <v>20</v>
      </c>
      <c r="B213" t="str">
        <f t="shared" si="4"/>
        <v>20a</v>
      </c>
      <c r="C213" t="s">
        <v>21</v>
      </c>
      <c r="D213" t="s">
        <v>606</v>
      </c>
      <c r="E213">
        <v>0</v>
      </c>
      <c r="F213">
        <v>1270</v>
      </c>
      <c r="G213">
        <v>1510</v>
      </c>
      <c r="H213">
        <v>1110</v>
      </c>
      <c r="I213">
        <v>1100</v>
      </c>
      <c r="J213">
        <v>1040</v>
      </c>
      <c r="K213">
        <v>980</v>
      </c>
      <c r="L213">
        <v>910</v>
      </c>
      <c r="M213">
        <v>870</v>
      </c>
      <c r="N213">
        <v>900</v>
      </c>
      <c r="O213">
        <v>920</v>
      </c>
      <c r="P213">
        <v>900</v>
      </c>
      <c r="Q213" s="36">
        <v>1010</v>
      </c>
      <c r="R213" s="36">
        <v>970</v>
      </c>
      <c r="S213" s="36">
        <v>610</v>
      </c>
      <c r="T213" s="36">
        <v>670</v>
      </c>
      <c r="U213" s="36">
        <v>810</v>
      </c>
    </row>
    <row r="214" spans="1:21" x14ac:dyDescent="0.2">
      <c r="A214" s="89">
        <f>VLOOKUP(C214,TabellenSRG!$B$4:$C$2729,2,FALSE)</f>
        <v>20</v>
      </c>
      <c r="B214" t="str">
        <f t="shared" si="4"/>
        <v>20b</v>
      </c>
      <c r="C214" t="s">
        <v>21</v>
      </c>
      <c r="D214" t="s">
        <v>607</v>
      </c>
      <c r="E214">
        <v>1</v>
      </c>
      <c r="F214">
        <v>170</v>
      </c>
      <c r="G214">
        <v>170</v>
      </c>
      <c r="H214">
        <v>160</v>
      </c>
      <c r="I214">
        <v>160</v>
      </c>
      <c r="J214">
        <v>150</v>
      </c>
      <c r="K214">
        <v>160</v>
      </c>
      <c r="L214">
        <v>130</v>
      </c>
      <c r="M214">
        <v>100</v>
      </c>
      <c r="N214">
        <v>40</v>
      </c>
      <c r="O214">
        <v>20</v>
      </c>
      <c r="P214">
        <v>10</v>
      </c>
      <c r="Q214" s="36">
        <v>20</v>
      </c>
      <c r="R214" s="36">
        <v>20</v>
      </c>
      <c r="S214" s="36">
        <v>20</v>
      </c>
      <c r="T214" s="36">
        <v>30</v>
      </c>
      <c r="U214" s="36">
        <v>30</v>
      </c>
    </row>
    <row r="215" spans="1:21" x14ac:dyDescent="0.2">
      <c r="A215" s="89">
        <f>VLOOKUP(C215,TabellenSRG!$B$4:$C$2729,2,FALSE)</f>
        <v>20</v>
      </c>
      <c r="B215" t="str">
        <f t="shared" si="4"/>
        <v>20c</v>
      </c>
      <c r="C215" t="s">
        <v>21</v>
      </c>
      <c r="D215" t="s">
        <v>608</v>
      </c>
      <c r="E215">
        <v>2</v>
      </c>
      <c r="F215">
        <v>80</v>
      </c>
      <c r="G215">
        <v>80</v>
      </c>
      <c r="H215">
        <v>80</v>
      </c>
      <c r="I215">
        <v>70</v>
      </c>
      <c r="J215">
        <v>70</v>
      </c>
      <c r="K215">
        <v>60</v>
      </c>
      <c r="L215">
        <v>60</v>
      </c>
      <c r="M215">
        <v>60</v>
      </c>
      <c r="N215">
        <v>100</v>
      </c>
      <c r="O215">
        <v>100</v>
      </c>
      <c r="P215">
        <v>100</v>
      </c>
      <c r="Q215" s="36">
        <v>90</v>
      </c>
      <c r="R215" s="36">
        <v>100</v>
      </c>
      <c r="S215" s="36">
        <v>90</v>
      </c>
      <c r="T215" s="36">
        <v>80</v>
      </c>
      <c r="U215" s="36">
        <v>80</v>
      </c>
    </row>
    <row r="216" spans="1:21" x14ac:dyDescent="0.2">
      <c r="A216" s="89">
        <f>VLOOKUP(C216,TabellenSRG!$B$4:$C$2729,2,FALSE)</f>
        <v>20</v>
      </c>
      <c r="B216" t="str">
        <f t="shared" si="4"/>
        <v>20d</v>
      </c>
      <c r="C216" t="s">
        <v>21</v>
      </c>
      <c r="D216" t="s">
        <v>609</v>
      </c>
      <c r="E216">
        <v>3</v>
      </c>
      <c r="F216">
        <v>90</v>
      </c>
      <c r="G216">
        <v>100</v>
      </c>
      <c r="H216">
        <v>80</v>
      </c>
      <c r="I216">
        <v>80</v>
      </c>
      <c r="J216">
        <v>60</v>
      </c>
      <c r="K216">
        <v>50</v>
      </c>
      <c r="L216">
        <v>60</v>
      </c>
      <c r="M216">
        <v>70</v>
      </c>
      <c r="N216">
        <v>90</v>
      </c>
      <c r="O216">
        <v>100</v>
      </c>
      <c r="P216">
        <v>80</v>
      </c>
      <c r="Q216" s="36">
        <v>100</v>
      </c>
      <c r="R216" s="36">
        <v>90</v>
      </c>
      <c r="S216" s="36">
        <v>80</v>
      </c>
      <c r="T216" s="36">
        <v>70</v>
      </c>
      <c r="U216" s="36">
        <v>70</v>
      </c>
    </row>
    <row r="217" spans="1:21" x14ac:dyDescent="0.2">
      <c r="A217" s="89">
        <f>VLOOKUP(C217,TabellenSRG!$B$4:$C$2729,2,FALSE)</f>
        <v>20</v>
      </c>
      <c r="B217" t="str">
        <f t="shared" si="4"/>
        <v>20e</v>
      </c>
      <c r="C217" t="s">
        <v>21</v>
      </c>
      <c r="D217" t="s">
        <v>610</v>
      </c>
      <c r="E217">
        <v>4</v>
      </c>
      <c r="F217">
        <v>0</v>
      </c>
      <c r="G217">
        <v>0</v>
      </c>
      <c r="H217">
        <v>0</v>
      </c>
      <c r="I217">
        <v>0</v>
      </c>
      <c r="J217">
        <v>10</v>
      </c>
      <c r="K217">
        <v>20</v>
      </c>
      <c r="L217">
        <v>30</v>
      </c>
      <c r="M217">
        <v>30</v>
      </c>
      <c r="N217">
        <v>30</v>
      </c>
      <c r="O217">
        <v>20</v>
      </c>
      <c r="P217">
        <v>30</v>
      </c>
      <c r="Q217" s="36">
        <v>40</v>
      </c>
      <c r="R217" s="36">
        <v>40</v>
      </c>
      <c r="S217" s="36">
        <v>60</v>
      </c>
      <c r="T217" s="36">
        <v>60</v>
      </c>
      <c r="U217" s="36">
        <v>70</v>
      </c>
    </row>
    <row r="218" spans="1:21" x14ac:dyDescent="0.2">
      <c r="A218" s="89">
        <f>VLOOKUP(C218,TabellenSRG!$B$4:$C$2729,2,FALSE)</f>
        <v>20</v>
      </c>
      <c r="B218" t="str">
        <f t="shared" si="4"/>
        <v>20f</v>
      </c>
      <c r="C218" t="s">
        <v>21</v>
      </c>
      <c r="D218" t="s">
        <v>612</v>
      </c>
      <c r="E218">
        <v>5</v>
      </c>
      <c r="F218">
        <v>0</v>
      </c>
      <c r="G218">
        <v>0</v>
      </c>
      <c r="H218">
        <v>0</v>
      </c>
      <c r="I218">
        <v>0</v>
      </c>
      <c r="J218">
        <v>0</v>
      </c>
      <c r="K218">
        <v>0</v>
      </c>
      <c r="L218">
        <v>0</v>
      </c>
      <c r="M218">
        <v>0</v>
      </c>
      <c r="N218">
        <v>0</v>
      </c>
      <c r="O218">
        <v>0</v>
      </c>
      <c r="P218">
        <v>0</v>
      </c>
      <c r="Q218" s="36">
        <v>0</v>
      </c>
      <c r="R218" s="36">
        <v>0</v>
      </c>
      <c r="S218" s="36">
        <v>0</v>
      </c>
      <c r="T218" s="36">
        <v>0</v>
      </c>
      <c r="U218" s="36">
        <v>0</v>
      </c>
    </row>
    <row r="219" spans="1:21" x14ac:dyDescent="0.2">
      <c r="A219" s="89">
        <f>VLOOKUP(C219,TabellenSRG!$B$4:$C$2729,2,FALSE)</f>
        <v>20</v>
      </c>
      <c r="B219" t="str">
        <f t="shared" si="4"/>
        <v>20g</v>
      </c>
      <c r="C219" t="s">
        <v>21</v>
      </c>
      <c r="D219" t="s">
        <v>613</v>
      </c>
      <c r="E219">
        <v>6</v>
      </c>
      <c r="F219">
        <v>0</v>
      </c>
      <c r="G219">
        <v>0</v>
      </c>
      <c r="H219">
        <v>20</v>
      </c>
      <c r="I219">
        <v>0</v>
      </c>
      <c r="J219">
        <v>10</v>
      </c>
      <c r="K219">
        <v>10</v>
      </c>
      <c r="L219">
        <v>20</v>
      </c>
      <c r="M219">
        <v>20</v>
      </c>
      <c r="N219">
        <v>30</v>
      </c>
      <c r="O219">
        <v>30</v>
      </c>
      <c r="P219">
        <v>20</v>
      </c>
      <c r="Q219" s="36">
        <v>20</v>
      </c>
      <c r="R219" s="36">
        <v>50</v>
      </c>
      <c r="S219" s="36">
        <v>60</v>
      </c>
      <c r="T219" s="36">
        <v>70</v>
      </c>
      <c r="U219" s="36">
        <v>80</v>
      </c>
    </row>
    <row r="220" spans="1:21" x14ac:dyDescent="0.2">
      <c r="A220" s="89">
        <f>VLOOKUP(C220,TabellenSRG!$B$4:$C$2729,2,FALSE)</f>
        <v>20</v>
      </c>
      <c r="B220" t="str">
        <f t="shared" si="4"/>
        <v>20h</v>
      </c>
      <c r="C220" t="s">
        <v>21</v>
      </c>
      <c r="D220" t="s">
        <v>614</v>
      </c>
      <c r="E220">
        <v>7</v>
      </c>
      <c r="F220">
        <v>0</v>
      </c>
      <c r="G220">
        <v>0</v>
      </c>
      <c r="H220">
        <v>0</v>
      </c>
      <c r="I220">
        <v>0</v>
      </c>
      <c r="J220">
        <v>0</v>
      </c>
      <c r="K220">
        <v>0</v>
      </c>
      <c r="L220">
        <v>0</v>
      </c>
      <c r="M220">
        <v>0</v>
      </c>
      <c r="N220">
        <v>0</v>
      </c>
      <c r="O220">
        <v>0</v>
      </c>
      <c r="P220">
        <v>0</v>
      </c>
      <c r="Q220" s="36">
        <v>0</v>
      </c>
      <c r="R220" s="36">
        <v>0</v>
      </c>
      <c r="S220" s="36">
        <v>0</v>
      </c>
      <c r="T220" s="36">
        <v>0</v>
      </c>
      <c r="U220" s="36">
        <v>0</v>
      </c>
    </row>
    <row r="221" spans="1:21" x14ac:dyDescent="0.2">
      <c r="A221" s="89">
        <f>VLOOKUP(C221,TabellenSRG!$B$4:$C$2729,2,FALSE)</f>
        <v>20</v>
      </c>
      <c r="B221" t="str">
        <f t="shared" si="4"/>
        <v>20i</v>
      </c>
      <c r="C221" t="s">
        <v>21</v>
      </c>
      <c r="D221" t="s">
        <v>615</v>
      </c>
      <c r="E221">
        <v>8</v>
      </c>
      <c r="F221">
        <v>0</v>
      </c>
      <c r="G221">
        <v>0</v>
      </c>
      <c r="H221">
        <v>0</v>
      </c>
      <c r="I221">
        <v>0</v>
      </c>
      <c r="J221">
        <v>0</v>
      </c>
      <c r="K221">
        <v>0</v>
      </c>
      <c r="L221">
        <v>0</v>
      </c>
      <c r="M221">
        <v>0</v>
      </c>
      <c r="N221">
        <v>0</v>
      </c>
      <c r="O221">
        <v>0</v>
      </c>
      <c r="P221">
        <v>0</v>
      </c>
      <c r="Q221" s="36">
        <v>0</v>
      </c>
      <c r="R221" s="36">
        <v>0</v>
      </c>
      <c r="S221" s="36">
        <v>0</v>
      </c>
      <c r="T221" s="36">
        <v>0</v>
      </c>
      <c r="U221" s="36">
        <v>0</v>
      </c>
    </row>
    <row r="222" spans="1:21" x14ac:dyDescent="0.2">
      <c r="A222" s="89">
        <f>VLOOKUP(C222,TabellenSRG!$B$4:$C$2729,2,FALSE)</f>
        <v>20</v>
      </c>
      <c r="B222" t="str">
        <f t="shared" si="4"/>
        <v>20j</v>
      </c>
      <c r="C222" t="s">
        <v>21</v>
      </c>
      <c r="D222" t="s">
        <v>616</v>
      </c>
      <c r="E222">
        <v>9</v>
      </c>
      <c r="F222">
        <v>940</v>
      </c>
      <c r="G222">
        <v>1170</v>
      </c>
      <c r="H222">
        <v>780</v>
      </c>
      <c r="I222">
        <v>770</v>
      </c>
      <c r="J222">
        <v>740</v>
      </c>
      <c r="K222">
        <v>690</v>
      </c>
      <c r="L222">
        <v>630</v>
      </c>
      <c r="M222">
        <v>590</v>
      </c>
      <c r="N222">
        <v>610</v>
      </c>
      <c r="O222">
        <v>630</v>
      </c>
      <c r="P222">
        <v>630</v>
      </c>
      <c r="Q222" s="36">
        <v>720</v>
      </c>
      <c r="R222" s="36">
        <v>660</v>
      </c>
      <c r="S222" s="36">
        <v>300</v>
      </c>
      <c r="T222" s="36">
        <v>310</v>
      </c>
      <c r="U222" s="36">
        <v>420</v>
      </c>
    </row>
    <row r="223" spans="1:21" x14ac:dyDescent="0.2">
      <c r="A223" s="89">
        <f>VLOOKUP(C223,TabellenSRG!$B$4:$C$2729,2,FALSE)</f>
        <v>20</v>
      </c>
      <c r="B223" t="str">
        <f t="shared" si="4"/>
        <v>20k</v>
      </c>
      <c r="C223" t="s">
        <v>21</v>
      </c>
      <c r="D223" t="s">
        <v>611</v>
      </c>
      <c r="E223">
        <v>10</v>
      </c>
      <c r="F223" t="e">
        <v>#N/A</v>
      </c>
      <c r="G223" t="e">
        <v>#N/A</v>
      </c>
      <c r="H223" t="e">
        <v>#N/A</v>
      </c>
      <c r="I223" t="e">
        <v>#N/A</v>
      </c>
      <c r="J223" t="e">
        <v>#N/A</v>
      </c>
      <c r="K223" t="e">
        <v>#N/A</v>
      </c>
      <c r="L223" t="e">
        <v>#N/A</v>
      </c>
      <c r="M223" t="e">
        <v>#N/A</v>
      </c>
      <c r="N223">
        <v>10</v>
      </c>
      <c r="O223">
        <v>20</v>
      </c>
      <c r="P223">
        <v>20</v>
      </c>
      <c r="Q223" s="36">
        <v>20</v>
      </c>
      <c r="R223" s="36">
        <v>20</v>
      </c>
      <c r="S223" s="36">
        <v>20</v>
      </c>
      <c r="T223" s="36">
        <v>40</v>
      </c>
      <c r="U223" s="36">
        <v>50</v>
      </c>
    </row>
    <row r="224" spans="1:21" x14ac:dyDescent="0.2">
      <c r="A224" s="89">
        <f>VLOOKUP(C224,TabellenSRG!$B$4:$C$2729,2,FALSE)</f>
        <v>21</v>
      </c>
      <c r="B224" t="str">
        <f t="shared" si="4"/>
        <v>21a</v>
      </c>
      <c r="C224" t="s">
        <v>22</v>
      </c>
      <c r="D224" t="s">
        <v>606</v>
      </c>
      <c r="E224">
        <v>0</v>
      </c>
      <c r="F224">
        <v>890</v>
      </c>
      <c r="G224">
        <v>880</v>
      </c>
      <c r="H224">
        <v>740</v>
      </c>
      <c r="I224">
        <v>840</v>
      </c>
      <c r="J224">
        <v>780</v>
      </c>
      <c r="K224">
        <v>840</v>
      </c>
      <c r="L224">
        <v>920</v>
      </c>
      <c r="M224">
        <v>970</v>
      </c>
      <c r="N224">
        <v>1070</v>
      </c>
      <c r="O224">
        <v>1160</v>
      </c>
      <c r="P224">
        <v>1290</v>
      </c>
      <c r="Q224" s="36">
        <v>1340</v>
      </c>
      <c r="R224" s="36">
        <v>1310</v>
      </c>
      <c r="S224" s="36">
        <v>1390</v>
      </c>
      <c r="T224" s="36">
        <v>1580</v>
      </c>
      <c r="U224" s="36">
        <v>1650</v>
      </c>
    </row>
    <row r="225" spans="1:21" x14ac:dyDescent="0.2">
      <c r="A225" s="89">
        <f>VLOOKUP(C225,TabellenSRG!$B$4:$C$2729,2,FALSE)</f>
        <v>21</v>
      </c>
      <c r="B225" t="str">
        <f t="shared" si="4"/>
        <v>21b</v>
      </c>
      <c r="C225" t="s">
        <v>22</v>
      </c>
      <c r="D225" t="s">
        <v>607</v>
      </c>
      <c r="E225">
        <v>1</v>
      </c>
      <c r="F225">
        <v>120</v>
      </c>
      <c r="G225">
        <v>120</v>
      </c>
      <c r="H225">
        <v>110</v>
      </c>
      <c r="I225">
        <v>100</v>
      </c>
      <c r="J225">
        <v>100</v>
      </c>
      <c r="K225">
        <v>90</v>
      </c>
      <c r="L225">
        <v>70</v>
      </c>
      <c r="M225">
        <v>70</v>
      </c>
      <c r="N225">
        <v>60</v>
      </c>
      <c r="O225">
        <v>70</v>
      </c>
      <c r="P225">
        <v>70</v>
      </c>
      <c r="Q225" s="36">
        <v>50</v>
      </c>
      <c r="R225" s="36">
        <v>50</v>
      </c>
      <c r="S225" s="36">
        <v>50</v>
      </c>
      <c r="T225" s="36">
        <v>60</v>
      </c>
      <c r="U225" s="36">
        <v>60</v>
      </c>
    </row>
    <row r="226" spans="1:21" x14ac:dyDescent="0.2">
      <c r="A226" s="89">
        <f>VLOOKUP(C226,TabellenSRG!$B$4:$C$2729,2,FALSE)</f>
        <v>21</v>
      </c>
      <c r="B226" t="str">
        <f t="shared" si="4"/>
        <v>21c</v>
      </c>
      <c r="C226" t="s">
        <v>22</v>
      </c>
      <c r="D226" t="s">
        <v>608</v>
      </c>
      <c r="E226">
        <v>2</v>
      </c>
      <c r="F226">
        <v>0</v>
      </c>
      <c r="G226">
        <v>0</v>
      </c>
      <c r="H226">
        <v>0</v>
      </c>
      <c r="I226">
        <v>0</v>
      </c>
      <c r="J226">
        <v>0</v>
      </c>
      <c r="K226">
        <v>0</v>
      </c>
      <c r="L226">
        <v>30</v>
      </c>
      <c r="M226">
        <v>30</v>
      </c>
      <c r="N226">
        <v>30</v>
      </c>
      <c r="O226">
        <v>30</v>
      </c>
      <c r="P226">
        <v>0</v>
      </c>
      <c r="Q226" s="36">
        <v>0</v>
      </c>
      <c r="R226" s="36">
        <v>0</v>
      </c>
      <c r="S226" s="36">
        <v>0</v>
      </c>
      <c r="T226" s="36">
        <v>0</v>
      </c>
      <c r="U226" s="36">
        <v>0</v>
      </c>
    </row>
    <row r="227" spans="1:21" x14ac:dyDescent="0.2">
      <c r="A227" s="89">
        <f>VLOOKUP(C227,TabellenSRG!$B$4:$C$2729,2,FALSE)</f>
        <v>21</v>
      </c>
      <c r="B227" t="str">
        <f t="shared" si="4"/>
        <v>21d</v>
      </c>
      <c r="C227" t="s">
        <v>22</v>
      </c>
      <c r="D227" t="s">
        <v>609</v>
      </c>
      <c r="E227">
        <v>3</v>
      </c>
      <c r="F227">
        <v>0</v>
      </c>
      <c r="G227">
        <v>0</v>
      </c>
      <c r="H227">
        <v>0</v>
      </c>
      <c r="I227">
        <v>0</v>
      </c>
      <c r="J227">
        <v>0</v>
      </c>
      <c r="K227">
        <v>0</v>
      </c>
      <c r="L227">
        <v>0</v>
      </c>
      <c r="M227">
        <v>0</v>
      </c>
      <c r="N227">
        <v>0</v>
      </c>
      <c r="O227">
        <v>0</v>
      </c>
      <c r="P227">
        <v>0</v>
      </c>
      <c r="Q227" s="36">
        <v>0</v>
      </c>
      <c r="R227" s="36">
        <v>0</v>
      </c>
      <c r="S227" s="36">
        <v>0</v>
      </c>
      <c r="T227" s="36">
        <v>0</v>
      </c>
      <c r="U227" s="36">
        <v>0</v>
      </c>
    </row>
    <row r="228" spans="1:21" x14ac:dyDescent="0.2">
      <c r="A228" s="89">
        <f>VLOOKUP(C228,TabellenSRG!$B$4:$C$2729,2,FALSE)</f>
        <v>21</v>
      </c>
      <c r="B228" t="str">
        <f t="shared" si="4"/>
        <v>21e</v>
      </c>
      <c r="C228" t="s">
        <v>22</v>
      </c>
      <c r="D228" t="s">
        <v>610</v>
      </c>
      <c r="E228">
        <v>4</v>
      </c>
      <c r="F228">
        <v>0</v>
      </c>
      <c r="G228">
        <v>0</v>
      </c>
      <c r="H228">
        <v>0</v>
      </c>
      <c r="I228">
        <v>0</v>
      </c>
      <c r="J228">
        <v>0</v>
      </c>
      <c r="K228">
        <v>0</v>
      </c>
      <c r="L228">
        <v>0</v>
      </c>
      <c r="M228">
        <v>20</v>
      </c>
      <c r="N228">
        <v>20</v>
      </c>
      <c r="O228">
        <v>20</v>
      </c>
      <c r="P228">
        <v>20</v>
      </c>
      <c r="Q228" s="36">
        <v>20</v>
      </c>
      <c r="R228" s="36">
        <v>20</v>
      </c>
      <c r="S228" s="36">
        <v>20</v>
      </c>
      <c r="T228" s="36">
        <v>40</v>
      </c>
      <c r="U228" s="36">
        <v>40</v>
      </c>
    </row>
    <row r="229" spans="1:21" x14ac:dyDescent="0.2">
      <c r="A229" s="89">
        <f>VLOOKUP(C229,TabellenSRG!$B$4:$C$2729,2,FALSE)</f>
        <v>21</v>
      </c>
      <c r="B229" t="str">
        <f t="shared" si="4"/>
        <v>21f</v>
      </c>
      <c r="C229" t="s">
        <v>22</v>
      </c>
      <c r="D229" t="s">
        <v>612</v>
      </c>
      <c r="E229">
        <v>5</v>
      </c>
      <c r="F229">
        <v>0</v>
      </c>
      <c r="G229">
        <v>0</v>
      </c>
      <c r="H229">
        <v>0</v>
      </c>
      <c r="I229">
        <v>0</v>
      </c>
      <c r="J229">
        <v>0</v>
      </c>
      <c r="K229">
        <v>0</v>
      </c>
      <c r="L229">
        <v>0</v>
      </c>
      <c r="M229">
        <v>0</v>
      </c>
      <c r="N229">
        <v>0</v>
      </c>
      <c r="O229">
        <v>0</v>
      </c>
      <c r="P229">
        <v>0</v>
      </c>
      <c r="Q229" s="36">
        <v>0</v>
      </c>
      <c r="R229" s="36">
        <v>0</v>
      </c>
      <c r="S229" s="36">
        <v>20</v>
      </c>
      <c r="T229" s="36">
        <v>20</v>
      </c>
      <c r="U229" s="36">
        <v>20</v>
      </c>
    </row>
    <row r="230" spans="1:21" x14ac:dyDescent="0.2">
      <c r="A230" s="89">
        <f>VLOOKUP(C230,TabellenSRG!$B$4:$C$2729,2,FALSE)</f>
        <v>21</v>
      </c>
      <c r="B230" t="str">
        <f t="shared" si="4"/>
        <v>21g</v>
      </c>
      <c r="C230" t="s">
        <v>22</v>
      </c>
      <c r="D230" t="s">
        <v>613</v>
      </c>
      <c r="E230">
        <v>6</v>
      </c>
      <c r="F230">
        <v>0</v>
      </c>
      <c r="G230">
        <v>0</v>
      </c>
      <c r="H230">
        <v>0</v>
      </c>
      <c r="I230">
        <v>0</v>
      </c>
      <c r="J230">
        <v>0</v>
      </c>
      <c r="K230">
        <v>0</v>
      </c>
      <c r="L230">
        <v>0</v>
      </c>
      <c r="M230">
        <v>0</v>
      </c>
      <c r="N230">
        <v>0</v>
      </c>
      <c r="O230">
        <v>0</v>
      </c>
      <c r="P230">
        <v>0</v>
      </c>
      <c r="Q230" s="36">
        <v>0</v>
      </c>
      <c r="R230" s="36">
        <v>0</v>
      </c>
      <c r="S230" s="36">
        <v>0</v>
      </c>
      <c r="T230" s="36">
        <v>0</v>
      </c>
      <c r="U230" s="36">
        <v>0</v>
      </c>
    </row>
    <row r="231" spans="1:21" x14ac:dyDescent="0.2">
      <c r="A231" s="89">
        <f>VLOOKUP(C231,TabellenSRG!$B$4:$C$2729,2,FALSE)</f>
        <v>21</v>
      </c>
      <c r="B231" t="str">
        <f t="shared" si="4"/>
        <v>21h</v>
      </c>
      <c r="C231" t="s">
        <v>22</v>
      </c>
      <c r="D231" t="s">
        <v>614</v>
      </c>
      <c r="E231">
        <v>7</v>
      </c>
      <c r="F231">
        <v>0</v>
      </c>
      <c r="G231">
        <v>0</v>
      </c>
      <c r="H231">
        <v>0</v>
      </c>
      <c r="I231">
        <v>0</v>
      </c>
      <c r="J231">
        <v>0</v>
      </c>
      <c r="K231">
        <v>0</v>
      </c>
      <c r="L231">
        <v>0</v>
      </c>
      <c r="M231">
        <v>0</v>
      </c>
      <c r="N231">
        <v>0</v>
      </c>
      <c r="O231">
        <v>0</v>
      </c>
      <c r="P231">
        <v>0</v>
      </c>
      <c r="Q231" s="36">
        <v>0</v>
      </c>
      <c r="R231" s="36">
        <v>0</v>
      </c>
      <c r="S231" s="36">
        <v>0</v>
      </c>
      <c r="T231" s="36">
        <v>0</v>
      </c>
      <c r="U231" s="36">
        <v>0</v>
      </c>
    </row>
    <row r="232" spans="1:21" x14ac:dyDescent="0.2">
      <c r="A232" s="89">
        <f>VLOOKUP(C232,TabellenSRG!$B$4:$C$2729,2,FALSE)</f>
        <v>21</v>
      </c>
      <c r="B232" t="str">
        <f t="shared" si="4"/>
        <v>21i</v>
      </c>
      <c r="C232" t="s">
        <v>22</v>
      </c>
      <c r="D232" t="s">
        <v>615</v>
      </c>
      <c r="E232">
        <v>8</v>
      </c>
      <c r="F232">
        <v>0</v>
      </c>
      <c r="G232">
        <v>0</v>
      </c>
      <c r="H232">
        <v>0</v>
      </c>
      <c r="I232">
        <v>0</v>
      </c>
      <c r="J232">
        <v>0</v>
      </c>
      <c r="K232">
        <v>0</v>
      </c>
      <c r="L232">
        <v>0</v>
      </c>
      <c r="M232">
        <v>0</v>
      </c>
      <c r="N232">
        <v>0</v>
      </c>
      <c r="O232">
        <v>0</v>
      </c>
      <c r="P232">
        <v>0</v>
      </c>
      <c r="Q232" s="36">
        <v>0</v>
      </c>
      <c r="R232" s="36">
        <v>0</v>
      </c>
      <c r="S232" s="36">
        <v>0</v>
      </c>
      <c r="T232" s="36">
        <v>0</v>
      </c>
      <c r="U232" s="36">
        <v>0</v>
      </c>
    </row>
    <row r="233" spans="1:21" x14ac:dyDescent="0.2">
      <c r="A233" s="89">
        <f>VLOOKUP(C233,TabellenSRG!$B$4:$C$2729,2,FALSE)</f>
        <v>21</v>
      </c>
      <c r="B233" t="str">
        <f t="shared" si="4"/>
        <v>21j</v>
      </c>
      <c r="C233" t="s">
        <v>22</v>
      </c>
      <c r="D233" t="s">
        <v>616</v>
      </c>
      <c r="E233">
        <v>9</v>
      </c>
      <c r="F233">
        <v>770</v>
      </c>
      <c r="G233">
        <v>760</v>
      </c>
      <c r="H233">
        <v>640</v>
      </c>
      <c r="I233">
        <v>740</v>
      </c>
      <c r="J233">
        <v>680</v>
      </c>
      <c r="K233">
        <v>750</v>
      </c>
      <c r="L233">
        <v>830</v>
      </c>
      <c r="M233">
        <v>850</v>
      </c>
      <c r="N233">
        <v>960</v>
      </c>
      <c r="O233">
        <v>1040</v>
      </c>
      <c r="P233">
        <v>1190</v>
      </c>
      <c r="Q233" s="36">
        <v>1260</v>
      </c>
      <c r="R233" s="36">
        <v>1220</v>
      </c>
      <c r="S233" s="36">
        <v>1270</v>
      </c>
      <c r="T233" s="36">
        <v>1430</v>
      </c>
      <c r="U233" s="36">
        <v>1490</v>
      </c>
    </row>
    <row r="234" spans="1:21" x14ac:dyDescent="0.2">
      <c r="A234" s="89">
        <f>VLOOKUP(C234,TabellenSRG!$B$4:$C$2729,2,FALSE)</f>
        <v>21</v>
      </c>
      <c r="B234" t="str">
        <f t="shared" si="4"/>
        <v>21k</v>
      </c>
      <c r="C234" t="s">
        <v>22</v>
      </c>
      <c r="D234" t="s">
        <v>611</v>
      </c>
      <c r="E234">
        <v>10</v>
      </c>
      <c r="F234" t="e">
        <v>#N/A</v>
      </c>
      <c r="G234" t="e">
        <v>#N/A</v>
      </c>
      <c r="H234" t="e">
        <v>#N/A</v>
      </c>
      <c r="I234" t="e">
        <v>#N/A</v>
      </c>
      <c r="J234" t="e">
        <v>#N/A</v>
      </c>
      <c r="K234" t="e">
        <v>#N/A</v>
      </c>
      <c r="L234" t="e">
        <v>#N/A</v>
      </c>
      <c r="M234" t="e">
        <v>#N/A</v>
      </c>
      <c r="N234">
        <v>0</v>
      </c>
      <c r="O234">
        <v>10</v>
      </c>
      <c r="P234">
        <v>10</v>
      </c>
      <c r="Q234" s="36">
        <v>10</v>
      </c>
      <c r="R234" s="36">
        <v>20</v>
      </c>
      <c r="S234" s="36">
        <v>20</v>
      </c>
      <c r="T234" s="36">
        <v>40</v>
      </c>
      <c r="U234" s="36">
        <v>40</v>
      </c>
    </row>
    <row r="235" spans="1:21" x14ac:dyDescent="0.2">
      <c r="A235" s="89">
        <f>VLOOKUP(C235,TabellenSRG!$B$4:$C$2729,2,FALSE)</f>
        <v>22</v>
      </c>
      <c r="B235" t="str">
        <f t="shared" si="4"/>
        <v>22a</v>
      </c>
      <c r="C235" t="s">
        <v>23</v>
      </c>
      <c r="D235" t="s">
        <v>606</v>
      </c>
      <c r="E235">
        <v>0</v>
      </c>
      <c r="F235">
        <v>50</v>
      </c>
      <c r="G235">
        <v>50</v>
      </c>
      <c r="H235">
        <v>40</v>
      </c>
      <c r="I235">
        <v>60</v>
      </c>
      <c r="J235">
        <v>60</v>
      </c>
      <c r="K235">
        <v>60</v>
      </c>
      <c r="L235">
        <v>40</v>
      </c>
      <c r="M235">
        <v>30</v>
      </c>
      <c r="N235">
        <v>20</v>
      </c>
      <c r="O235">
        <v>30</v>
      </c>
      <c r="P235">
        <v>30</v>
      </c>
      <c r="Q235" s="36">
        <v>40</v>
      </c>
      <c r="R235" s="36">
        <v>50</v>
      </c>
      <c r="S235" s="36">
        <v>50</v>
      </c>
      <c r="T235" s="36">
        <v>50</v>
      </c>
      <c r="U235" s="36">
        <v>60</v>
      </c>
    </row>
    <row r="236" spans="1:21" x14ac:dyDescent="0.2">
      <c r="A236" s="89">
        <f>VLOOKUP(C236,TabellenSRG!$B$4:$C$2729,2,FALSE)</f>
        <v>22</v>
      </c>
      <c r="B236" t="str">
        <f t="shared" si="4"/>
        <v>22b</v>
      </c>
      <c r="C236" t="s">
        <v>23</v>
      </c>
      <c r="D236" t="s">
        <v>607</v>
      </c>
      <c r="E236">
        <v>1</v>
      </c>
      <c r="F236">
        <v>0</v>
      </c>
      <c r="G236">
        <v>0</v>
      </c>
      <c r="H236">
        <v>0</v>
      </c>
      <c r="I236">
        <v>0</v>
      </c>
      <c r="J236">
        <v>0</v>
      </c>
      <c r="K236">
        <v>0</v>
      </c>
      <c r="L236">
        <v>0</v>
      </c>
      <c r="M236">
        <v>0</v>
      </c>
      <c r="N236">
        <v>0</v>
      </c>
      <c r="O236">
        <v>0</v>
      </c>
      <c r="P236">
        <v>0</v>
      </c>
      <c r="Q236" s="36">
        <v>0</v>
      </c>
      <c r="R236" s="36">
        <v>0</v>
      </c>
      <c r="S236" s="36">
        <v>0</v>
      </c>
      <c r="T236" s="36">
        <v>0</v>
      </c>
      <c r="U236" s="36">
        <v>0</v>
      </c>
    </row>
    <row r="237" spans="1:21" x14ac:dyDescent="0.2">
      <c r="A237" s="89">
        <f>VLOOKUP(C237,TabellenSRG!$B$4:$C$2729,2,FALSE)</f>
        <v>22</v>
      </c>
      <c r="B237" t="str">
        <f t="shared" si="4"/>
        <v>22c</v>
      </c>
      <c r="C237" t="s">
        <v>23</v>
      </c>
      <c r="D237" t="s">
        <v>608</v>
      </c>
      <c r="E237">
        <v>2</v>
      </c>
      <c r="F237">
        <v>0</v>
      </c>
      <c r="G237">
        <v>0</v>
      </c>
      <c r="H237">
        <v>0</v>
      </c>
      <c r="I237">
        <v>0</v>
      </c>
      <c r="J237">
        <v>0</v>
      </c>
      <c r="K237">
        <v>0</v>
      </c>
      <c r="L237">
        <v>0</v>
      </c>
      <c r="M237">
        <v>0</v>
      </c>
      <c r="N237">
        <v>0</v>
      </c>
      <c r="O237">
        <v>0</v>
      </c>
      <c r="P237">
        <v>0</v>
      </c>
      <c r="Q237" s="36">
        <v>0</v>
      </c>
      <c r="R237" s="36">
        <v>0</v>
      </c>
      <c r="S237" s="36">
        <v>0</v>
      </c>
      <c r="T237" s="36">
        <v>0</v>
      </c>
      <c r="U237" s="36">
        <v>0</v>
      </c>
    </row>
    <row r="238" spans="1:21" x14ac:dyDescent="0.2">
      <c r="A238" s="89">
        <f>VLOOKUP(C238,TabellenSRG!$B$4:$C$2729,2,FALSE)</f>
        <v>22</v>
      </c>
      <c r="B238" t="str">
        <f t="shared" si="4"/>
        <v>22d</v>
      </c>
      <c r="C238" t="s">
        <v>23</v>
      </c>
      <c r="D238" t="s">
        <v>609</v>
      </c>
      <c r="E238">
        <v>3</v>
      </c>
      <c r="F238">
        <v>10</v>
      </c>
      <c r="G238">
        <v>10</v>
      </c>
      <c r="H238">
        <v>10</v>
      </c>
      <c r="I238">
        <v>10</v>
      </c>
      <c r="J238">
        <v>10</v>
      </c>
      <c r="K238">
        <v>10</v>
      </c>
      <c r="L238">
        <v>0</v>
      </c>
      <c r="M238">
        <v>0</v>
      </c>
      <c r="N238">
        <v>0</v>
      </c>
      <c r="O238">
        <v>0</v>
      </c>
      <c r="P238">
        <v>0</v>
      </c>
      <c r="Q238" s="36">
        <v>0</v>
      </c>
      <c r="R238" s="36">
        <v>0</v>
      </c>
      <c r="S238" s="36">
        <v>0</v>
      </c>
      <c r="T238" s="36">
        <v>0</v>
      </c>
      <c r="U238" s="36">
        <v>0</v>
      </c>
    </row>
    <row r="239" spans="1:21" x14ac:dyDescent="0.2">
      <c r="A239" s="89">
        <f>VLOOKUP(C239,TabellenSRG!$B$4:$C$2729,2,FALSE)</f>
        <v>22</v>
      </c>
      <c r="B239" t="str">
        <f t="shared" si="4"/>
        <v>22e</v>
      </c>
      <c r="C239" t="s">
        <v>23</v>
      </c>
      <c r="D239" t="s">
        <v>610</v>
      </c>
      <c r="E239">
        <v>4</v>
      </c>
      <c r="F239">
        <v>0</v>
      </c>
      <c r="G239">
        <v>0</v>
      </c>
      <c r="H239">
        <v>0</v>
      </c>
      <c r="I239">
        <v>0</v>
      </c>
      <c r="J239">
        <v>0</v>
      </c>
      <c r="K239">
        <v>0</v>
      </c>
      <c r="L239">
        <v>10</v>
      </c>
      <c r="M239">
        <v>10</v>
      </c>
      <c r="N239">
        <v>10</v>
      </c>
      <c r="O239">
        <v>10</v>
      </c>
      <c r="P239">
        <v>0</v>
      </c>
      <c r="Q239" s="36">
        <v>0</v>
      </c>
      <c r="R239" s="36">
        <v>10</v>
      </c>
      <c r="S239" s="36">
        <v>10</v>
      </c>
      <c r="T239" s="36">
        <v>10</v>
      </c>
      <c r="U239" s="36">
        <v>10</v>
      </c>
    </row>
    <row r="240" spans="1:21" x14ac:dyDescent="0.2">
      <c r="A240" s="89">
        <f>VLOOKUP(C240,TabellenSRG!$B$4:$C$2729,2,FALSE)</f>
        <v>22</v>
      </c>
      <c r="B240" t="str">
        <f t="shared" si="4"/>
        <v>22f</v>
      </c>
      <c r="C240" t="s">
        <v>23</v>
      </c>
      <c r="D240" t="s">
        <v>612</v>
      </c>
      <c r="E240">
        <v>5</v>
      </c>
      <c r="F240">
        <v>0</v>
      </c>
      <c r="G240">
        <v>0</v>
      </c>
      <c r="H240">
        <v>0</v>
      </c>
      <c r="I240">
        <v>0</v>
      </c>
      <c r="J240">
        <v>0</v>
      </c>
      <c r="K240">
        <v>0</v>
      </c>
      <c r="L240">
        <v>0</v>
      </c>
      <c r="M240">
        <v>0</v>
      </c>
      <c r="N240">
        <v>0</v>
      </c>
      <c r="O240">
        <v>0</v>
      </c>
      <c r="P240">
        <v>0</v>
      </c>
      <c r="Q240" s="36">
        <v>0</v>
      </c>
      <c r="R240" s="36">
        <v>0</v>
      </c>
      <c r="S240" s="36">
        <v>0</v>
      </c>
      <c r="T240" s="36">
        <v>0</v>
      </c>
      <c r="U240" s="36">
        <v>0</v>
      </c>
    </row>
    <row r="241" spans="1:21" x14ac:dyDescent="0.2">
      <c r="A241" s="89">
        <f>VLOOKUP(C241,TabellenSRG!$B$4:$C$2729,2,FALSE)</f>
        <v>22</v>
      </c>
      <c r="B241" t="str">
        <f t="shared" si="4"/>
        <v>22g</v>
      </c>
      <c r="C241" t="s">
        <v>23</v>
      </c>
      <c r="D241" t="s">
        <v>613</v>
      </c>
      <c r="E241">
        <v>6</v>
      </c>
      <c r="F241">
        <v>0</v>
      </c>
      <c r="G241">
        <v>0</v>
      </c>
      <c r="H241">
        <v>0</v>
      </c>
      <c r="I241">
        <v>0</v>
      </c>
      <c r="J241">
        <v>0</v>
      </c>
      <c r="K241">
        <v>0</v>
      </c>
      <c r="L241">
        <v>0</v>
      </c>
      <c r="M241">
        <v>0</v>
      </c>
      <c r="N241">
        <v>0</v>
      </c>
      <c r="O241">
        <v>0</v>
      </c>
      <c r="P241">
        <v>0</v>
      </c>
      <c r="Q241" s="36">
        <v>0</v>
      </c>
      <c r="R241" s="36">
        <v>0</v>
      </c>
      <c r="S241" s="36">
        <v>0</v>
      </c>
      <c r="T241" s="36">
        <v>0</v>
      </c>
      <c r="U241" s="36">
        <v>0</v>
      </c>
    </row>
    <row r="242" spans="1:21" x14ac:dyDescent="0.2">
      <c r="A242" s="89">
        <f>VLOOKUP(C242,TabellenSRG!$B$4:$C$2729,2,FALSE)</f>
        <v>22</v>
      </c>
      <c r="B242" t="str">
        <f t="shared" si="4"/>
        <v>22h</v>
      </c>
      <c r="C242" t="s">
        <v>23</v>
      </c>
      <c r="D242" t="s">
        <v>614</v>
      </c>
      <c r="E242">
        <v>7</v>
      </c>
      <c r="F242">
        <v>0</v>
      </c>
      <c r="G242">
        <v>0</v>
      </c>
      <c r="H242">
        <v>0</v>
      </c>
      <c r="I242">
        <v>0</v>
      </c>
      <c r="J242">
        <v>0</v>
      </c>
      <c r="K242">
        <v>0</v>
      </c>
      <c r="L242">
        <v>0</v>
      </c>
      <c r="M242">
        <v>0</v>
      </c>
      <c r="N242">
        <v>0</v>
      </c>
      <c r="O242">
        <v>0</v>
      </c>
      <c r="P242">
        <v>0</v>
      </c>
      <c r="Q242" s="36">
        <v>0</v>
      </c>
      <c r="R242" s="36">
        <v>0</v>
      </c>
      <c r="S242" s="36">
        <v>0</v>
      </c>
      <c r="T242" s="36">
        <v>0</v>
      </c>
      <c r="U242" s="36">
        <v>0</v>
      </c>
    </row>
    <row r="243" spans="1:21" x14ac:dyDescent="0.2">
      <c r="A243" s="89">
        <f>VLOOKUP(C243,TabellenSRG!$B$4:$C$2729,2,FALSE)</f>
        <v>22</v>
      </c>
      <c r="B243" t="str">
        <f t="shared" si="4"/>
        <v>22i</v>
      </c>
      <c r="C243" t="s">
        <v>23</v>
      </c>
      <c r="D243" t="s">
        <v>615</v>
      </c>
      <c r="E243">
        <v>8</v>
      </c>
      <c r="F243">
        <v>0</v>
      </c>
      <c r="G243">
        <v>0</v>
      </c>
      <c r="H243">
        <v>0</v>
      </c>
      <c r="I243">
        <v>0</v>
      </c>
      <c r="J243">
        <v>0</v>
      </c>
      <c r="K243">
        <v>0</v>
      </c>
      <c r="L243">
        <v>0</v>
      </c>
      <c r="M243">
        <v>0</v>
      </c>
      <c r="N243">
        <v>0</v>
      </c>
      <c r="O243">
        <v>0</v>
      </c>
      <c r="P243">
        <v>0</v>
      </c>
      <c r="Q243" s="36">
        <v>0</v>
      </c>
      <c r="R243" s="36">
        <v>0</v>
      </c>
      <c r="S243" s="36">
        <v>0</v>
      </c>
      <c r="T243" s="36">
        <v>0</v>
      </c>
      <c r="U243" s="36">
        <v>0</v>
      </c>
    </row>
    <row r="244" spans="1:21" x14ac:dyDescent="0.2">
      <c r="A244" s="89">
        <f>VLOOKUP(C244,TabellenSRG!$B$4:$C$2729,2,FALSE)</f>
        <v>22</v>
      </c>
      <c r="B244" t="str">
        <f t="shared" si="4"/>
        <v>22j</v>
      </c>
      <c r="C244" t="s">
        <v>23</v>
      </c>
      <c r="D244" t="s">
        <v>616</v>
      </c>
      <c r="E244">
        <v>9</v>
      </c>
      <c r="F244">
        <v>40</v>
      </c>
      <c r="G244">
        <v>40</v>
      </c>
      <c r="H244">
        <v>30</v>
      </c>
      <c r="I244">
        <v>50</v>
      </c>
      <c r="J244">
        <v>50</v>
      </c>
      <c r="K244">
        <v>50</v>
      </c>
      <c r="L244">
        <v>40</v>
      </c>
      <c r="M244">
        <v>20</v>
      </c>
      <c r="N244">
        <v>10</v>
      </c>
      <c r="O244">
        <v>30</v>
      </c>
      <c r="P244">
        <v>30</v>
      </c>
      <c r="Q244" s="36">
        <v>30</v>
      </c>
      <c r="R244" s="36">
        <v>40</v>
      </c>
      <c r="S244" s="36">
        <v>40</v>
      </c>
      <c r="T244" s="36">
        <v>40</v>
      </c>
      <c r="U244" s="36">
        <v>40</v>
      </c>
    </row>
    <row r="245" spans="1:21" x14ac:dyDescent="0.2">
      <c r="A245" s="89">
        <f>VLOOKUP(C245,TabellenSRG!$B$4:$C$2729,2,FALSE)</f>
        <v>22</v>
      </c>
      <c r="B245" t="str">
        <f t="shared" si="4"/>
        <v>22k</v>
      </c>
      <c r="C245" t="s">
        <v>23</v>
      </c>
      <c r="D245" t="s">
        <v>611</v>
      </c>
      <c r="E245">
        <v>10</v>
      </c>
      <c r="F245" t="e">
        <v>#N/A</v>
      </c>
      <c r="G245" t="e">
        <v>#N/A</v>
      </c>
      <c r="H245" t="e">
        <v>#N/A</v>
      </c>
      <c r="I245" t="e">
        <v>#N/A</v>
      </c>
      <c r="J245" t="e">
        <v>#N/A</v>
      </c>
      <c r="K245" t="e">
        <v>#N/A</v>
      </c>
      <c r="L245" t="e">
        <v>#N/A</v>
      </c>
      <c r="M245" t="e">
        <v>#N/A</v>
      </c>
      <c r="N245">
        <v>0</v>
      </c>
      <c r="O245">
        <v>0</v>
      </c>
      <c r="P245">
        <v>0</v>
      </c>
      <c r="Q245" s="36">
        <v>0</v>
      </c>
      <c r="R245" s="36">
        <v>0</v>
      </c>
      <c r="S245" s="36">
        <v>0</v>
      </c>
      <c r="T245" s="36">
        <v>0</v>
      </c>
      <c r="U245" s="36">
        <v>0</v>
      </c>
    </row>
    <row r="246" spans="1:21" x14ac:dyDescent="0.2">
      <c r="A246" s="89">
        <f>VLOOKUP(C246,TabellenSRG!$B$4:$C$2729,2,FALSE)</f>
        <v>23</v>
      </c>
      <c r="B246" t="str">
        <f t="shared" si="4"/>
        <v>23a</v>
      </c>
      <c r="C246" t="s">
        <v>24</v>
      </c>
      <c r="D246" t="s">
        <v>606</v>
      </c>
      <c r="E246">
        <v>0</v>
      </c>
      <c r="F246">
        <v>30</v>
      </c>
      <c r="G246">
        <v>30</v>
      </c>
      <c r="H246">
        <v>30</v>
      </c>
      <c r="I246">
        <v>30</v>
      </c>
      <c r="J246">
        <v>30</v>
      </c>
      <c r="K246">
        <v>30</v>
      </c>
      <c r="L246">
        <v>30</v>
      </c>
      <c r="M246">
        <v>30</v>
      </c>
      <c r="N246">
        <v>20</v>
      </c>
      <c r="O246">
        <v>20</v>
      </c>
      <c r="P246">
        <v>110</v>
      </c>
      <c r="Q246" s="36">
        <v>110</v>
      </c>
      <c r="R246" s="36">
        <v>130</v>
      </c>
      <c r="S246" s="36">
        <v>150</v>
      </c>
      <c r="T246" s="36">
        <v>140</v>
      </c>
      <c r="U246" s="36">
        <v>120</v>
      </c>
    </row>
    <row r="247" spans="1:21" x14ac:dyDescent="0.2">
      <c r="A247" s="89">
        <f>VLOOKUP(C247,TabellenSRG!$B$4:$C$2729,2,FALSE)</f>
        <v>23</v>
      </c>
      <c r="B247" t="str">
        <f t="shared" si="4"/>
        <v>23b</v>
      </c>
      <c r="C247" t="s">
        <v>24</v>
      </c>
      <c r="D247" t="s">
        <v>607</v>
      </c>
      <c r="E247">
        <v>1</v>
      </c>
      <c r="F247">
        <v>0</v>
      </c>
      <c r="G247">
        <v>0</v>
      </c>
      <c r="H247">
        <v>0</v>
      </c>
      <c r="I247">
        <v>0</v>
      </c>
      <c r="J247">
        <v>0</v>
      </c>
      <c r="K247">
        <v>0</v>
      </c>
      <c r="L247">
        <v>0</v>
      </c>
      <c r="M247">
        <v>0</v>
      </c>
      <c r="N247">
        <v>0</v>
      </c>
      <c r="O247">
        <v>0</v>
      </c>
      <c r="P247">
        <v>0</v>
      </c>
      <c r="Q247" s="36">
        <v>0</v>
      </c>
      <c r="R247" s="36">
        <v>0</v>
      </c>
      <c r="S247" s="36">
        <v>0</v>
      </c>
      <c r="T247" s="36">
        <v>0</v>
      </c>
      <c r="U247" s="36">
        <v>0</v>
      </c>
    </row>
    <row r="248" spans="1:21" x14ac:dyDescent="0.2">
      <c r="A248" s="89">
        <f>VLOOKUP(C248,TabellenSRG!$B$4:$C$2729,2,FALSE)</f>
        <v>23</v>
      </c>
      <c r="B248" t="str">
        <f t="shared" si="4"/>
        <v>23c</v>
      </c>
      <c r="C248" t="s">
        <v>24</v>
      </c>
      <c r="D248" t="s">
        <v>608</v>
      </c>
      <c r="E248">
        <v>2</v>
      </c>
      <c r="F248">
        <v>0</v>
      </c>
      <c r="G248">
        <v>0</v>
      </c>
      <c r="H248">
        <v>0</v>
      </c>
      <c r="I248">
        <v>0</v>
      </c>
      <c r="J248">
        <v>0</v>
      </c>
      <c r="K248">
        <v>0</v>
      </c>
      <c r="L248">
        <v>0</v>
      </c>
      <c r="M248">
        <v>0</v>
      </c>
      <c r="N248">
        <v>0</v>
      </c>
      <c r="O248">
        <v>0</v>
      </c>
      <c r="P248">
        <v>0</v>
      </c>
      <c r="Q248" s="36">
        <v>0</v>
      </c>
      <c r="R248" s="36">
        <v>0</v>
      </c>
      <c r="S248" s="36">
        <v>0</v>
      </c>
      <c r="T248" s="36">
        <v>0</v>
      </c>
      <c r="U248" s="36">
        <v>0</v>
      </c>
    </row>
    <row r="249" spans="1:21" x14ac:dyDescent="0.2">
      <c r="A249" s="89">
        <f>VLOOKUP(C249,TabellenSRG!$B$4:$C$2729,2,FALSE)</f>
        <v>23</v>
      </c>
      <c r="B249" t="str">
        <f t="shared" si="4"/>
        <v>23d</v>
      </c>
      <c r="C249" t="s">
        <v>24</v>
      </c>
      <c r="D249" t="s">
        <v>609</v>
      </c>
      <c r="E249">
        <v>3</v>
      </c>
      <c r="F249">
        <v>0</v>
      </c>
      <c r="G249">
        <v>0</v>
      </c>
      <c r="H249">
        <v>0</v>
      </c>
      <c r="I249">
        <v>0</v>
      </c>
      <c r="J249">
        <v>0</v>
      </c>
      <c r="K249">
        <v>0</v>
      </c>
      <c r="L249">
        <v>0</v>
      </c>
      <c r="M249">
        <v>0</v>
      </c>
      <c r="N249">
        <v>0</v>
      </c>
      <c r="O249">
        <v>0</v>
      </c>
      <c r="P249">
        <v>0</v>
      </c>
      <c r="Q249" s="36">
        <v>0</v>
      </c>
      <c r="R249" s="36">
        <v>0</v>
      </c>
      <c r="S249" s="36">
        <v>0</v>
      </c>
      <c r="T249" s="36">
        <v>0</v>
      </c>
      <c r="U249" s="36">
        <v>0</v>
      </c>
    </row>
    <row r="250" spans="1:21" x14ac:dyDescent="0.2">
      <c r="A250" s="89">
        <f>VLOOKUP(C250,TabellenSRG!$B$4:$C$2729,2,FALSE)</f>
        <v>23</v>
      </c>
      <c r="B250" t="str">
        <f t="shared" si="4"/>
        <v>23e</v>
      </c>
      <c r="C250" t="s">
        <v>24</v>
      </c>
      <c r="D250" t="s">
        <v>610</v>
      </c>
      <c r="E250">
        <v>4</v>
      </c>
      <c r="F250">
        <v>0</v>
      </c>
      <c r="G250">
        <v>0</v>
      </c>
      <c r="H250">
        <v>0</v>
      </c>
      <c r="I250">
        <v>0</v>
      </c>
      <c r="J250">
        <v>0</v>
      </c>
      <c r="K250">
        <v>0</v>
      </c>
      <c r="L250">
        <v>0</v>
      </c>
      <c r="M250">
        <v>0</v>
      </c>
      <c r="N250">
        <v>0</v>
      </c>
      <c r="O250">
        <v>0</v>
      </c>
      <c r="P250">
        <v>0</v>
      </c>
      <c r="Q250" s="36">
        <v>0</v>
      </c>
      <c r="R250" s="36">
        <v>0</v>
      </c>
      <c r="S250" s="36">
        <v>0</v>
      </c>
      <c r="T250" s="36">
        <v>0</v>
      </c>
      <c r="U250" s="36">
        <v>0</v>
      </c>
    </row>
    <row r="251" spans="1:21" x14ac:dyDescent="0.2">
      <c r="A251" s="89">
        <f>VLOOKUP(C251,TabellenSRG!$B$4:$C$2729,2,FALSE)</f>
        <v>23</v>
      </c>
      <c r="B251" t="str">
        <f t="shared" si="4"/>
        <v>23f</v>
      </c>
      <c r="C251" t="s">
        <v>24</v>
      </c>
      <c r="D251" t="s">
        <v>612</v>
      </c>
      <c r="E251">
        <v>5</v>
      </c>
      <c r="F251">
        <v>0</v>
      </c>
      <c r="G251">
        <v>0</v>
      </c>
      <c r="H251">
        <v>0</v>
      </c>
      <c r="I251">
        <v>0</v>
      </c>
      <c r="J251">
        <v>0</v>
      </c>
      <c r="K251">
        <v>0</v>
      </c>
      <c r="L251">
        <v>0</v>
      </c>
      <c r="M251">
        <v>0</v>
      </c>
      <c r="N251">
        <v>0</v>
      </c>
      <c r="O251">
        <v>0</v>
      </c>
      <c r="P251">
        <v>0</v>
      </c>
      <c r="Q251" s="36">
        <v>0</v>
      </c>
      <c r="R251" s="36">
        <v>0</v>
      </c>
      <c r="S251" s="36">
        <v>0</v>
      </c>
      <c r="T251" s="36">
        <v>0</v>
      </c>
      <c r="U251" s="36">
        <v>0</v>
      </c>
    </row>
    <row r="252" spans="1:21" x14ac:dyDescent="0.2">
      <c r="A252" s="89">
        <f>VLOOKUP(C252,TabellenSRG!$B$4:$C$2729,2,FALSE)</f>
        <v>23</v>
      </c>
      <c r="B252" t="str">
        <f t="shared" si="4"/>
        <v>23g</v>
      </c>
      <c r="C252" t="s">
        <v>24</v>
      </c>
      <c r="D252" t="s">
        <v>613</v>
      </c>
      <c r="E252">
        <v>6</v>
      </c>
      <c r="F252">
        <v>0</v>
      </c>
      <c r="G252">
        <v>0</v>
      </c>
      <c r="H252">
        <v>0</v>
      </c>
      <c r="I252">
        <v>0</v>
      </c>
      <c r="J252">
        <v>0</v>
      </c>
      <c r="K252">
        <v>0</v>
      </c>
      <c r="L252">
        <v>0</v>
      </c>
      <c r="M252">
        <v>0</v>
      </c>
      <c r="N252">
        <v>0</v>
      </c>
      <c r="O252">
        <v>0</v>
      </c>
      <c r="P252">
        <v>0</v>
      </c>
      <c r="Q252" s="36">
        <v>0</v>
      </c>
      <c r="R252" s="36">
        <v>0</v>
      </c>
      <c r="S252" s="36">
        <v>0</v>
      </c>
      <c r="T252" s="36">
        <v>0</v>
      </c>
      <c r="U252" s="36">
        <v>10</v>
      </c>
    </row>
    <row r="253" spans="1:21" x14ac:dyDescent="0.2">
      <c r="A253" s="89">
        <f>VLOOKUP(C253,TabellenSRG!$B$4:$C$2729,2,FALSE)</f>
        <v>23</v>
      </c>
      <c r="B253" t="str">
        <f t="shared" si="4"/>
        <v>23h</v>
      </c>
      <c r="C253" t="s">
        <v>24</v>
      </c>
      <c r="D253" t="s">
        <v>614</v>
      </c>
      <c r="E253">
        <v>7</v>
      </c>
      <c r="F253">
        <v>0</v>
      </c>
      <c r="G253">
        <v>0</v>
      </c>
      <c r="H253">
        <v>0</v>
      </c>
      <c r="I253">
        <v>0</v>
      </c>
      <c r="J253">
        <v>0</v>
      </c>
      <c r="K253">
        <v>0</v>
      </c>
      <c r="L253">
        <v>0</v>
      </c>
      <c r="M253">
        <v>0</v>
      </c>
      <c r="N253">
        <v>0</v>
      </c>
      <c r="O253">
        <v>0</v>
      </c>
      <c r="P253">
        <v>0</v>
      </c>
      <c r="Q253" s="36">
        <v>0</v>
      </c>
      <c r="R253" s="36">
        <v>0</v>
      </c>
      <c r="S253" s="36">
        <v>0</v>
      </c>
      <c r="T253" s="36">
        <v>0</v>
      </c>
      <c r="U253" s="36">
        <v>0</v>
      </c>
    </row>
    <row r="254" spans="1:21" x14ac:dyDescent="0.2">
      <c r="A254" s="89">
        <f>VLOOKUP(C254,TabellenSRG!$B$4:$C$2729,2,FALSE)</f>
        <v>23</v>
      </c>
      <c r="B254" t="str">
        <f t="shared" si="4"/>
        <v>23i</v>
      </c>
      <c r="C254" t="s">
        <v>24</v>
      </c>
      <c r="D254" t="s">
        <v>615</v>
      </c>
      <c r="E254">
        <v>8</v>
      </c>
      <c r="F254">
        <v>0</v>
      </c>
      <c r="G254">
        <v>0</v>
      </c>
      <c r="H254">
        <v>0</v>
      </c>
      <c r="I254">
        <v>0</v>
      </c>
      <c r="J254">
        <v>0</v>
      </c>
      <c r="K254">
        <v>0</v>
      </c>
      <c r="L254">
        <v>0</v>
      </c>
      <c r="M254">
        <v>0</v>
      </c>
      <c r="N254">
        <v>0</v>
      </c>
      <c r="O254">
        <v>0</v>
      </c>
      <c r="P254">
        <v>0</v>
      </c>
      <c r="Q254" s="36">
        <v>0</v>
      </c>
      <c r="R254" s="36">
        <v>0</v>
      </c>
      <c r="S254" s="36">
        <v>0</v>
      </c>
      <c r="T254" s="36">
        <v>0</v>
      </c>
      <c r="U254" s="36">
        <v>0</v>
      </c>
    </row>
    <row r="255" spans="1:21" x14ac:dyDescent="0.2">
      <c r="A255" s="89">
        <f>VLOOKUP(C255,TabellenSRG!$B$4:$C$2729,2,FALSE)</f>
        <v>23</v>
      </c>
      <c r="B255" t="str">
        <f t="shared" si="4"/>
        <v>23j</v>
      </c>
      <c r="C255" t="s">
        <v>24</v>
      </c>
      <c r="D255" t="s">
        <v>616</v>
      </c>
      <c r="E255">
        <v>9</v>
      </c>
      <c r="F255">
        <v>30</v>
      </c>
      <c r="G255">
        <v>30</v>
      </c>
      <c r="H255">
        <v>30</v>
      </c>
      <c r="I255">
        <v>30</v>
      </c>
      <c r="J255">
        <v>30</v>
      </c>
      <c r="K255">
        <v>30</v>
      </c>
      <c r="L255">
        <v>30</v>
      </c>
      <c r="M255">
        <v>30</v>
      </c>
      <c r="N255">
        <v>20</v>
      </c>
      <c r="O255">
        <v>20</v>
      </c>
      <c r="P255">
        <v>110</v>
      </c>
      <c r="Q255" s="36">
        <v>110</v>
      </c>
      <c r="R255" s="36">
        <v>130</v>
      </c>
      <c r="S255" s="36">
        <v>140</v>
      </c>
      <c r="T255" s="36">
        <v>140</v>
      </c>
      <c r="U255" s="36">
        <v>110</v>
      </c>
    </row>
    <row r="256" spans="1:21" x14ac:dyDescent="0.2">
      <c r="A256" s="89">
        <f>VLOOKUP(C256,TabellenSRG!$B$4:$C$2729,2,FALSE)</f>
        <v>23</v>
      </c>
      <c r="B256" t="str">
        <f t="shared" si="4"/>
        <v>23k</v>
      </c>
      <c r="C256" t="s">
        <v>24</v>
      </c>
      <c r="D256" t="s">
        <v>611</v>
      </c>
      <c r="E256">
        <v>10</v>
      </c>
      <c r="F256" t="e">
        <v>#N/A</v>
      </c>
      <c r="G256" t="e">
        <v>#N/A</v>
      </c>
      <c r="H256" t="e">
        <v>#N/A</v>
      </c>
      <c r="I256" t="e">
        <v>#N/A</v>
      </c>
      <c r="J256" t="e">
        <v>#N/A</v>
      </c>
      <c r="K256" t="e">
        <v>#N/A</v>
      </c>
      <c r="L256" t="e">
        <v>#N/A</v>
      </c>
      <c r="M256" t="e">
        <v>#N/A</v>
      </c>
      <c r="N256">
        <v>0</v>
      </c>
      <c r="O256">
        <v>0</v>
      </c>
      <c r="P256">
        <v>0</v>
      </c>
      <c r="Q256" s="36">
        <v>0</v>
      </c>
      <c r="R256" s="36">
        <v>0</v>
      </c>
      <c r="S256" s="36">
        <v>0</v>
      </c>
      <c r="T256" s="36">
        <v>0</v>
      </c>
      <c r="U256" s="36">
        <v>0</v>
      </c>
    </row>
    <row r="257" spans="1:21" x14ac:dyDescent="0.2">
      <c r="A257" s="89">
        <f>VLOOKUP(C257,TabellenSRG!$B$4:$C$2729,2,FALSE)</f>
        <v>24</v>
      </c>
      <c r="B257" t="str">
        <f t="shared" si="4"/>
        <v>24a</v>
      </c>
      <c r="C257" t="s">
        <v>25</v>
      </c>
      <c r="D257" t="s">
        <v>606</v>
      </c>
      <c r="E257">
        <v>0</v>
      </c>
      <c r="F257">
        <v>360</v>
      </c>
      <c r="G257">
        <v>350</v>
      </c>
      <c r="H257">
        <v>340</v>
      </c>
      <c r="I257">
        <v>290</v>
      </c>
      <c r="J257">
        <v>310</v>
      </c>
      <c r="K257">
        <v>300</v>
      </c>
      <c r="L257">
        <v>330</v>
      </c>
      <c r="M257">
        <v>460</v>
      </c>
      <c r="N257">
        <v>500</v>
      </c>
      <c r="O257">
        <v>510</v>
      </c>
      <c r="P257">
        <v>520</v>
      </c>
      <c r="Q257" s="36">
        <v>510</v>
      </c>
      <c r="R257" s="36">
        <v>540</v>
      </c>
      <c r="S257" s="36">
        <v>550</v>
      </c>
      <c r="T257" s="36">
        <v>550</v>
      </c>
      <c r="U257" s="36">
        <v>550</v>
      </c>
    </row>
    <row r="258" spans="1:21" x14ac:dyDescent="0.2">
      <c r="A258" s="89">
        <f>VLOOKUP(C258,TabellenSRG!$B$4:$C$2729,2,FALSE)</f>
        <v>24</v>
      </c>
      <c r="B258" t="str">
        <f t="shared" si="4"/>
        <v>24b</v>
      </c>
      <c r="C258" t="s">
        <v>25</v>
      </c>
      <c r="D258" t="s">
        <v>607</v>
      </c>
      <c r="E258">
        <v>1</v>
      </c>
      <c r="F258">
        <v>0</v>
      </c>
      <c r="G258">
        <v>0</v>
      </c>
      <c r="H258">
        <v>0</v>
      </c>
      <c r="I258">
        <v>0</v>
      </c>
      <c r="J258">
        <v>0</v>
      </c>
      <c r="K258">
        <v>0</v>
      </c>
      <c r="L258">
        <v>0</v>
      </c>
      <c r="M258">
        <v>0</v>
      </c>
      <c r="N258">
        <v>0</v>
      </c>
      <c r="O258">
        <v>0</v>
      </c>
      <c r="P258">
        <v>0</v>
      </c>
      <c r="Q258" s="36">
        <v>0</v>
      </c>
      <c r="R258" s="36">
        <v>0</v>
      </c>
      <c r="S258" s="36">
        <v>0</v>
      </c>
      <c r="T258" s="36">
        <v>0</v>
      </c>
      <c r="U258" s="36">
        <v>0</v>
      </c>
    </row>
    <row r="259" spans="1:21" x14ac:dyDescent="0.2">
      <c r="A259" s="89">
        <f>VLOOKUP(C259,TabellenSRG!$B$4:$C$2729,2,FALSE)</f>
        <v>24</v>
      </c>
      <c r="B259" t="str">
        <f t="shared" si="4"/>
        <v>24c</v>
      </c>
      <c r="C259" t="s">
        <v>25</v>
      </c>
      <c r="D259" t="s">
        <v>608</v>
      </c>
      <c r="E259">
        <v>2</v>
      </c>
      <c r="F259">
        <v>0</v>
      </c>
      <c r="G259">
        <v>0</v>
      </c>
      <c r="H259">
        <v>0</v>
      </c>
      <c r="I259">
        <v>0</v>
      </c>
      <c r="J259">
        <v>0</v>
      </c>
      <c r="K259">
        <v>0</v>
      </c>
      <c r="L259">
        <v>0</v>
      </c>
      <c r="M259">
        <v>0</v>
      </c>
      <c r="N259">
        <v>0</v>
      </c>
      <c r="O259">
        <v>0</v>
      </c>
      <c r="P259">
        <v>0</v>
      </c>
      <c r="Q259" s="36">
        <v>0</v>
      </c>
      <c r="R259" s="36">
        <v>0</v>
      </c>
      <c r="S259" s="36">
        <v>0</v>
      </c>
      <c r="T259" s="36">
        <v>0</v>
      </c>
      <c r="U259" s="36">
        <v>0</v>
      </c>
    </row>
    <row r="260" spans="1:21" x14ac:dyDescent="0.2">
      <c r="A260" s="89">
        <f>VLOOKUP(C260,TabellenSRG!$B$4:$C$2729,2,FALSE)</f>
        <v>24</v>
      </c>
      <c r="B260" t="str">
        <f t="shared" si="4"/>
        <v>24d</v>
      </c>
      <c r="C260" t="s">
        <v>25</v>
      </c>
      <c r="D260" t="s">
        <v>609</v>
      </c>
      <c r="E260">
        <v>3</v>
      </c>
      <c r="F260">
        <v>0</v>
      </c>
      <c r="G260">
        <v>0</v>
      </c>
      <c r="H260">
        <v>0</v>
      </c>
      <c r="I260">
        <v>0</v>
      </c>
      <c r="J260">
        <v>0</v>
      </c>
      <c r="K260">
        <v>0</v>
      </c>
      <c r="L260">
        <v>0</v>
      </c>
      <c r="M260">
        <v>0</v>
      </c>
      <c r="N260">
        <v>0</v>
      </c>
      <c r="O260">
        <v>0</v>
      </c>
      <c r="P260">
        <v>0</v>
      </c>
      <c r="Q260" s="36">
        <v>0</v>
      </c>
      <c r="R260" s="36">
        <v>0</v>
      </c>
      <c r="S260" s="36">
        <v>0</v>
      </c>
      <c r="T260" s="36">
        <v>0</v>
      </c>
      <c r="U260" s="36">
        <v>0</v>
      </c>
    </row>
    <row r="261" spans="1:21" x14ac:dyDescent="0.2">
      <c r="A261" s="89">
        <f>VLOOKUP(C261,TabellenSRG!$B$4:$C$2729,2,FALSE)</f>
        <v>24</v>
      </c>
      <c r="B261" t="str">
        <f t="shared" ref="B261:B324" si="5">CONCATENATE(A261,D261)</f>
        <v>24e</v>
      </c>
      <c r="C261" t="s">
        <v>25</v>
      </c>
      <c r="D261" t="s">
        <v>610</v>
      </c>
      <c r="E261">
        <v>4</v>
      </c>
      <c r="F261">
        <v>0</v>
      </c>
      <c r="G261">
        <v>0</v>
      </c>
      <c r="H261">
        <v>0</v>
      </c>
      <c r="I261">
        <v>0</v>
      </c>
      <c r="J261">
        <v>0</v>
      </c>
      <c r="K261">
        <v>0</v>
      </c>
      <c r="L261">
        <v>0</v>
      </c>
      <c r="M261">
        <v>0</v>
      </c>
      <c r="N261">
        <v>10</v>
      </c>
      <c r="O261">
        <v>10</v>
      </c>
      <c r="P261">
        <v>10</v>
      </c>
      <c r="Q261" s="36">
        <v>10</v>
      </c>
      <c r="R261" s="36">
        <v>10</v>
      </c>
      <c r="S261" s="36">
        <v>10</v>
      </c>
      <c r="T261" s="36">
        <v>10</v>
      </c>
      <c r="U261" s="36">
        <v>10</v>
      </c>
    </row>
    <row r="262" spans="1:21" x14ac:dyDescent="0.2">
      <c r="A262" s="89">
        <f>VLOOKUP(C262,TabellenSRG!$B$4:$C$2729,2,FALSE)</f>
        <v>24</v>
      </c>
      <c r="B262" t="str">
        <f t="shared" si="5"/>
        <v>24f</v>
      </c>
      <c r="C262" t="s">
        <v>25</v>
      </c>
      <c r="D262" t="s">
        <v>612</v>
      </c>
      <c r="E262">
        <v>5</v>
      </c>
      <c r="F262">
        <v>0</v>
      </c>
      <c r="G262">
        <v>0</v>
      </c>
      <c r="H262">
        <v>0</v>
      </c>
      <c r="I262">
        <v>0</v>
      </c>
      <c r="J262">
        <v>0</v>
      </c>
      <c r="K262">
        <v>0</v>
      </c>
      <c r="L262">
        <v>0</v>
      </c>
      <c r="M262">
        <v>0</v>
      </c>
      <c r="N262">
        <v>0</v>
      </c>
      <c r="O262">
        <v>0</v>
      </c>
      <c r="P262">
        <v>0</v>
      </c>
      <c r="Q262" s="36">
        <v>0</v>
      </c>
      <c r="R262" s="36">
        <v>0</v>
      </c>
      <c r="S262" s="36">
        <v>0</v>
      </c>
      <c r="T262" s="36">
        <v>0</v>
      </c>
      <c r="U262" s="36">
        <v>0</v>
      </c>
    </row>
    <row r="263" spans="1:21" x14ac:dyDescent="0.2">
      <c r="A263" s="89">
        <f>VLOOKUP(C263,TabellenSRG!$B$4:$C$2729,2,FALSE)</f>
        <v>24</v>
      </c>
      <c r="B263" t="str">
        <f t="shared" si="5"/>
        <v>24g</v>
      </c>
      <c r="C263" t="s">
        <v>25</v>
      </c>
      <c r="D263" t="s">
        <v>613</v>
      </c>
      <c r="E263">
        <v>6</v>
      </c>
      <c r="F263">
        <v>0</v>
      </c>
      <c r="G263">
        <v>0</v>
      </c>
      <c r="H263">
        <v>0</v>
      </c>
      <c r="I263">
        <v>0</v>
      </c>
      <c r="J263">
        <v>0</v>
      </c>
      <c r="K263">
        <v>0</v>
      </c>
      <c r="L263">
        <v>0</v>
      </c>
      <c r="M263">
        <v>0</v>
      </c>
      <c r="N263">
        <v>0</v>
      </c>
      <c r="O263">
        <v>0</v>
      </c>
      <c r="P263">
        <v>0</v>
      </c>
      <c r="Q263" s="36">
        <v>0</v>
      </c>
      <c r="R263" s="36">
        <v>0</v>
      </c>
      <c r="S263" s="36">
        <v>0</v>
      </c>
      <c r="T263" s="36">
        <v>0</v>
      </c>
      <c r="U263" s="36">
        <v>0</v>
      </c>
    </row>
    <row r="264" spans="1:21" x14ac:dyDescent="0.2">
      <c r="A264" s="89">
        <f>VLOOKUP(C264,TabellenSRG!$B$4:$C$2729,2,FALSE)</f>
        <v>24</v>
      </c>
      <c r="B264" t="str">
        <f t="shared" si="5"/>
        <v>24h</v>
      </c>
      <c r="C264" t="s">
        <v>25</v>
      </c>
      <c r="D264" t="s">
        <v>614</v>
      </c>
      <c r="E264">
        <v>7</v>
      </c>
      <c r="F264">
        <v>0</v>
      </c>
      <c r="G264">
        <v>0</v>
      </c>
      <c r="H264">
        <v>0</v>
      </c>
      <c r="I264">
        <v>0</v>
      </c>
      <c r="J264">
        <v>0</v>
      </c>
      <c r="K264">
        <v>0</v>
      </c>
      <c r="L264">
        <v>0</v>
      </c>
      <c r="M264">
        <v>0</v>
      </c>
      <c r="N264">
        <v>0</v>
      </c>
      <c r="O264">
        <v>0</v>
      </c>
      <c r="P264">
        <v>0</v>
      </c>
      <c r="Q264" s="36">
        <v>0</v>
      </c>
      <c r="R264" s="36">
        <v>0</v>
      </c>
      <c r="S264" s="36">
        <v>0</v>
      </c>
      <c r="T264" s="36">
        <v>0</v>
      </c>
      <c r="U264" s="36">
        <v>0</v>
      </c>
    </row>
    <row r="265" spans="1:21" x14ac:dyDescent="0.2">
      <c r="A265" s="89">
        <f>VLOOKUP(C265,TabellenSRG!$B$4:$C$2729,2,FALSE)</f>
        <v>24</v>
      </c>
      <c r="B265" t="str">
        <f t="shared" si="5"/>
        <v>24i</v>
      </c>
      <c r="C265" t="s">
        <v>25</v>
      </c>
      <c r="D265" t="s">
        <v>615</v>
      </c>
      <c r="E265">
        <v>8</v>
      </c>
      <c r="F265">
        <v>0</v>
      </c>
      <c r="G265">
        <v>0</v>
      </c>
      <c r="H265">
        <v>0</v>
      </c>
      <c r="I265">
        <v>0</v>
      </c>
      <c r="J265">
        <v>0</v>
      </c>
      <c r="K265">
        <v>0</v>
      </c>
      <c r="L265">
        <v>0</v>
      </c>
      <c r="M265">
        <v>0</v>
      </c>
      <c r="N265">
        <v>0</v>
      </c>
      <c r="O265">
        <v>0</v>
      </c>
      <c r="P265">
        <v>0</v>
      </c>
      <c r="Q265" s="36">
        <v>0</v>
      </c>
      <c r="R265" s="36">
        <v>0</v>
      </c>
      <c r="S265" s="36">
        <v>0</v>
      </c>
      <c r="T265" s="36">
        <v>0</v>
      </c>
      <c r="U265" s="36">
        <v>0</v>
      </c>
    </row>
    <row r="266" spans="1:21" x14ac:dyDescent="0.2">
      <c r="A266" s="89">
        <f>VLOOKUP(C266,TabellenSRG!$B$4:$C$2729,2,FALSE)</f>
        <v>24</v>
      </c>
      <c r="B266" t="str">
        <f t="shared" si="5"/>
        <v>24j</v>
      </c>
      <c r="C266" t="s">
        <v>25</v>
      </c>
      <c r="D266" t="s">
        <v>616</v>
      </c>
      <c r="E266">
        <v>9</v>
      </c>
      <c r="F266">
        <v>360</v>
      </c>
      <c r="G266">
        <v>350</v>
      </c>
      <c r="H266">
        <v>340</v>
      </c>
      <c r="I266">
        <v>290</v>
      </c>
      <c r="J266">
        <v>310</v>
      </c>
      <c r="K266">
        <v>300</v>
      </c>
      <c r="L266">
        <v>330</v>
      </c>
      <c r="M266">
        <v>450</v>
      </c>
      <c r="N266">
        <v>490</v>
      </c>
      <c r="O266">
        <v>500</v>
      </c>
      <c r="P266">
        <v>510</v>
      </c>
      <c r="Q266" s="36">
        <v>500</v>
      </c>
      <c r="R266" s="36">
        <v>530</v>
      </c>
      <c r="S266" s="36">
        <v>540</v>
      </c>
      <c r="T266" s="36">
        <v>540</v>
      </c>
      <c r="U266" s="36">
        <v>530</v>
      </c>
    </row>
    <row r="267" spans="1:21" x14ac:dyDescent="0.2">
      <c r="A267" s="89">
        <f>VLOOKUP(C267,TabellenSRG!$B$4:$C$2729,2,FALSE)</f>
        <v>24</v>
      </c>
      <c r="B267" t="str">
        <f t="shared" si="5"/>
        <v>24k</v>
      </c>
      <c r="C267" t="s">
        <v>25</v>
      </c>
      <c r="D267" t="s">
        <v>611</v>
      </c>
      <c r="E267">
        <v>10</v>
      </c>
      <c r="F267" t="e">
        <v>#N/A</v>
      </c>
      <c r="G267" t="e">
        <v>#N/A</v>
      </c>
      <c r="H267" t="e">
        <v>#N/A</v>
      </c>
      <c r="I267" t="e">
        <v>#N/A</v>
      </c>
      <c r="J267" t="e">
        <v>#N/A</v>
      </c>
      <c r="K267" t="e">
        <v>#N/A</v>
      </c>
      <c r="L267" t="e">
        <v>#N/A</v>
      </c>
      <c r="M267" t="e">
        <v>#N/A</v>
      </c>
      <c r="N267">
        <v>0</v>
      </c>
      <c r="O267">
        <v>0</v>
      </c>
      <c r="P267">
        <v>0</v>
      </c>
      <c r="Q267" s="36">
        <v>0</v>
      </c>
      <c r="R267" s="36">
        <v>0</v>
      </c>
      <c r="S267" s="36">
        <v>0</v>
      </c>
      <c r="T267" s="36">
        <v>0</v>
      </c>
      <c r="U267" s="36">
        <v>0</v>
      </c>
    </row>
    <row r="268" spans="1:21" x14ac:dyDescent="0.2">
      <c r="A268" s="89">
        <f>VLOOKUP(C268,TabellenSRG!$B$4:$C$2729,2,FALSE)</f>
        <v>25</v>
      </c>
      <c r="B268" t="str">
        <f t="shared" si="5"/>
        <v>25a</v>
      </c>
      <c r="C268" t="s">
        <v>26</v>
      </c>
      <c r="D268" t="s">
        <v>606</v>
      </c>
      <c r="E268">
        <v>0</v>
      </c>
      <c r="F268">
        <v>370</v>
      </c>
      <c r="G268">
        <v>390</v>
      </c>
      <c r="H268">
        <v>420</v>
      </c>
      <c r="I268">
        <v>460</v>
      </c>
      <c r="J268">
        <v>500</v>
      </c>
      <c r="K268">
        <v>500</v>
      </c>
      <c r="L268">
        <v>500</v>
      </c>
      <c r="M268">
        <v>510</v>
      </c>
      <c r="N268">
        <v>510</v>
      </c>
      <c r="O268">
        <v>550</v>
      </c>
      <c r="P268">
        <v>560</v>
      </c>
      <c r="Q268" s="36">
        <v>570</v>
      </c>
      <c r="R268" s="36">
        <v>590</v>
      </c>
      <c r="S268" s="36">
        <v>580</v>
      </c>
      <c r="T268" s="36">
        <v>610</v>
      </c>
      <c r="U268" s="36">
        <v>590</v>
      </c>
    </row>
    <row r="269" spans="1:21" x14ac:dyDescent="0.2">
      <c r="A269" s="89">
        <f>VLOOKUP(C269,TabellenSRG!$B$4:$C$2729,2,FALSE)</f>
        <v>25</v>
      </c>
      <c r="B269" t="str">
        <f t="shared" si="5"/>
        <v>25b</v>
      </c>
      <c r="C269" t="s">
        <v>26</v>
      </c>
      <c r="D269" t="s">
        <v>607</v>
      </c>
      <c r="E269">
        <v>1</v>
      </c>
      <c r="F269">
        <v>0</v>
      </c>
      <c r="G269">
        <v>0</v>
      </c>
      <c r="H269">
        <v>0</v>
      </c>
      <c r="I269">
        <v>10</v>
      </c>
      <c r="J269">
        <v>10</v>
      </c>
      <c r="K269">
        <v>0</v>
      </c>
      <c r="L269">
        <v>0</v>
      </c>
      <c r="M269">
        <v>0</v>
      </c>
      <c r="N269">
        <v>0</v>
      </c>
      <c r="O269">
        <v>0</v>
      </c>
      <c r="P269">
        <v>0</v>
      </c>
      <c r="Q269" s="36">
        <v>0</v>
      </c>
      <c r="R269" s="36">
        <v>0</v>
      </c>
      <c r="S269" s="36">
        <v>0</v>
      </c>
      <c r="T269" s="36">
        <v>0</v>
      </c>
      <c r="U269" s="36">
        <v>0</v>
      </c>
    </row>
    <row r="270" spans="1:21" x14ac:dyDescent="0.2">
      <c r="A270" s="89">
        <f>VLOOKUP(C270,TabellenSRG!$B$4:$C$2729,2,FALSE)</f>
        <v>25</v>
      </c>
      <c r="B270" t="str">
        <f t="shared" si="5"/>
        <v>25c</v>
      </c>
      <c r="C270" t="s">
        <v>26</v>
      </c>
      <c r="D270" t="s">
        <v>608</v>
      </c>
      <c r="E270">
        <v>2</v>
      </c>
      <c r="F270">
        <v>0</v>
      </c>
      <c r="G270">
        <v>0</v>
      </c>
      <c r="H270">
        <v>0</v>
      </c>
      <c r="I270">
        <v>0</v>
      </c>
      <c r="J270">
        <v>0</v>
      </c>
      <c r="K270">
        <v>0</v>
      </c>
      <c r="L270">
        <v>0</v>
      </c>
      <c r="M270">
        <v>0</v>
      </c>
      <c r="N270">
        <v>0</v>
      </c>
      <c r="O270">
        <v>0</v>
      </c>
      <c r="P270">
        <v>0</v>
      </c>
      <c r="Q270" s="36">
        <v>0</v>
      </c>
      <c r="R270" s="36">
        <v>0</v>
      </c>
      <c r="S270" s="36">
        <v>0</v>
      </c>
      <c r="T270" s="36">
        <v>0</v>
      </c>
      <c r="U270" s="36">
        <v>0</v>
      </c>
    </row>
    <row r="271" spans="1:21" x14ac:dyDescent="0.2">
      <c r="A271" s="89">
        <f>VLOOKUP(C271,TabellenSRG!$B$4:$C$2729,2,FALSE)</f>
        <v>25</v>
      </c>
      <c r="B271" t="str">
        <f t="shared" si="5"/>
        <v>25d</v>
      </c>
      <c r="C271" t="s">
        <v>26</v>
      </c>
      <c r="D271" t="s">
        <v>609</v>
      </c>
      <c r="E271">
        <v>3</v>
      </c>
      <c r="F271">
        <v>0</v>
      </c>
      <c r="G271">
        <v>0</v>
      </c>
      <c r="H271">
        <v>0</v>
      </c>
      <c r="I271">
        <v>0</v>
      </c>
      <c r="J271">
        <v>0</v>
      </c>
      <c r="K271">
        <v>0</v>
      </c>
      <c r="L271">
        <v>0</v>
      </c>
      <c r="M271">
        <v>0</v>
      </c>
      <c r="N271">
        <v>0</v>
      </c>
      <c r="O271">
        <v>0</v>
      </c>
      <c r="P271">
        <v>0</v>
      </c>
      <c r="Q271" s="36">
        <v>0</v>
      </c>
      <c r="R271" s="36">
        <v>0</v>
      </c>
      <c r="S271" s="36">
        <v>0</v>
      </c>
      <c r="T271" s="36">
        <v>0</v>
      </c>
      <c r="U271" s="36">
        <v>0</v>
      </c>
    </row>
    <row r="272" spans="1:21" x14ac:dyDescent="0.2">
      <c r="A272" s="89">
        <f>VLOOKUP(C272,TabellenSRG!$B$4:$C$2729,2,FALSE)</f>
        <v>25</v>
      </c>
      <c r="B272" t="str">
        <f t="shared" si="5"/>
        <v>25e</v>
      </c>
      <c r="C272" t="s">
        <v>26</v>
      </c>
      <c r="D272" t="s">
        <v>610</v>
      </c>
      <c r="E272">
        <v>4</v>
      </c>
      <c r="F272">
        <v>0</v>
      </c>
      <c r="G272">
        <v>0</v>
      </c>
      <c r="H272">
        <v>0</v>
      </c>
      <c r="I272">
        <v>0</v>
      </c>
      <c r="J272">
        <v>0</v>
      </c>
      <c r="K272">
        <v>0</v>
      </c>
      <c r="L272">
        <v>0</v>
      </c>
      <c r="M272">
        <v>0</v>
      </c>
      <c r="N272">
        <v>0</v>
      </c>
      <c r="O272">
        <v>0</v>
      </c>
      <c r="P272">
        <v>10</v>
      </c>
      <c r="Q272" s="36">
        <v>10</v>
      </c>
      <c r="R272" s="36">
        <v>20</v>
      </c>
      <c r="S272" s="36">
        <v>20</v>
      </c>
      <c r="T272" s="36">
        <v>20</v>
      </c>
      <c r="U272" s="36">
        <v>10</v>
      </c>
    </row>
    <row r="273" spans="1:21" x14ac:dyDescent="0.2">
      <c r="A273" s="89">
        <f>VLOOKUP(C273,TabellenSRG!$B$4:$C$2729,2,FALSE)</f>
        <v>25</v>
      </c>
      <c r="B273" t="str">
        <f t="shared" si="5"/>
        <v>25f</v>
      </c>
      <c r="C273" t="s">
        <v>26</v>
      </c>
      <c r="D273" t="s">
        <v>612</v>
      </c>
      <c r="E273">
        <v>5</v>
      </c>
      <c r="F273">
        <v>0</v>
      </c>
      <c r="G273">
        <v>0</v>
      </c>
      <c r="H273">
        <v>0</v>
      </c>
      <c r="I273">
        <v>0</v>
      </c>
      <c r="J273">
        <v>0</v>
      </c>
      <c r="K273">
        <v>0</v>
      </c>
      <c r="L273">
        <v>0</v>
      </c>
      <c r="M273">
        <v>0</v>
      </c>
      <c r="N273">
        <v>0</v>
      </c>
      <c r="O273">
        <v>0</v>
      </c>
      <c r="P273">
        <v>0</v>
      </c>
      <c r="Q273" s="36">
        <v>0</v>
      </c>
      <c r="R273" s="36">
        <v>0</v>
      </c>
      <c r="S273" s="36">
        <v>0</v>
      </c>
      <c r="T273" s="36">
        <v>0</v>
      </c>
      <c r="U273" s="36">
        <v>0</v>
      </c>
    </row>
    <row r="274" spans="1:21" x14ac:dyDescent="0.2">
      <c r="A274" s="89">
        <f>VLOOKUP(C274,TabellenSRG!$B$4:$C$2729,2,FALSE)</f>
        <v>25</v>
      </c>
      <c r="B274" t="str">
        <f t="shared" si="5"/>
        <v>25g</v>
      </c>
      <c r="C274" t="s">
        <v>26</v>
      </c>
      <c r="D274" t="s">
        <v>613</v>
      </c>
      <c r="E274">
        <v>6</v>
      </c>
      <c r="F274">
        <v>0</v>
      </c>
      <c r="G274">
        <v>0</v>
      </c>
      <c r="H274">
        <v>0</v>
      </c>
      <c r="I274">
        <v>0</v>
      </c>
      <c r="J274">
        <v>0</v>
      </c>
      <c r="K274">
        <v>0</v>
      </c>
      <c r="L274">
        <v>0</v>
      </c>
      <c r="M274">
        <v>0</v>
      </c>
      <c r="N274">
        <v>0</v>
      </c>
      <c r="O274">
        <v>0</v>
      </c>
      <c r="P274">
        <v>0</v>
      </c>
      <c r="Q274" s="36">
        <v>0</v>
      </c>
      <c r="R274" s="36">
        <v>0</v>
      </c>
      <c r="S274" s="36">
        <v>0</v>
      </c>
      <c r="T274" s="36">
        <v>0</v>
      </c>
      <c r="U274" s="36">
        <v>0</v>
      </c>
    </row>
    <row r="275" spans="1:21" x14ac:dyDescent="0.2">
      <c r="A275" s="89">
        <f>VLOOKUP(C275,TabellenSRG!$B$4:$C$2729,2,FALSE)</f>
        <v>25</v>
      </c>
      <c r="B275" t="str">
        <f t="shared" si="5"/>
        <v>25h</v>
      </c>
      <c r="C275" t="s">
        <v>26</v>
      </c>
      <c r="D275" t="s">
        <v>614</v>
      </c>
      <c r="E275">
        <v>7</v>
      </c>
      <c r="F275">
        <v>0</v>
      </c>
      <c r="G275">
        <v>0</v>
      </c>
      <c r="H275">
        <v>0</v>
      </c>
      <c r="I275">
        <v>0</v>
      </c>
      <c r="J275">
        <v>0</v>
      </c>
      <c r="K275">
        <v>0</v>
      </c>
      <c r="L275">
        <v>0</v>
      </c>
      <c r="M275">
        <v>0</v>
      </c>
      <c r="N275">
        <v>0</v>
      </c>
      <c r="O275">
        <v>0</v>
      </c>
      <c r="P275">
        <v>0</v>
      </c>
      <c r="Q275" s="36">
        <v>0</v>
      </c>
      <c r="R275" s="36">
        <v>0</v>
      </c>
      <c r="S275" s="36">
        <v>0</v>
      </c>
      <c r="T275" s="36">
        <v>0</v>
      </c>
      <c r="U275" s="36">
        <v>0</v>
      </c>
    </row>
    <row r="276" spans="1:21" x14ac:dyDescent="0.2">
      <c r="A276" s="89">
        <f>VLOOKUP(C276,TabellenSRG!$B$4:$C$2729,2,FALSE)</f>
        <v>25</v>
      </c>
      <c r="B276" t="str">
        <f t="shared" si="5"/>
        <v>25i</v>
      </c>
      <c r="C276" t="s">
        <v>26</v>
      </c>
      <c r="D276" t="s">
        <v>615</v>
      </c>
      <c r="E276">
        <v>8</v>
      </c>
      <c r="F276">
        <v>0</v>
      </c>
      <c r="G276">
        <v>0</v>
      </c>
      <c r="H276">
        <v>0</v>
      </c>
      <c r="I276">
        <v>0</v>
      </c>
      <c r="J276">
        <v>0</v>
      </c>
      <c r="K276">
        <v>0</v>
      </c>
      <c r="L276">
        <v>0</v>
      </c>
      <c r="M276">
        <v>0</v>
      </c>
      <c r="N276">
        <v>0</v>
      </c>
      <c r="O276">
        <v>0</v>
      </c>
      <c r="P276">
        <v>0</v>
      </c>
      <c r="Q276" s="36">
        <v>0</v>
      </c>
      <c r="R276" s="36">
        <v>0</v>
      </c>
      <c r="S276" s="36">
        <v>0</v>
      </c>
      <c r="T276" s="36">
        <v>0</v>
      </c>
      <c r="U276" s="36">
        <v>0</v>
      </c>
    </row>
    <row r="277" spans="1:21" x14ac:dyDescent="0.2">
      <c r="A277" s="89">
        <f>VLOOKUP(C277,TabellenSRG!$B$4:$C$2729,2,FALSE)</f>
        <v>25</v>
      </c>
      <c r="B277" t="str">
        <f t="shared" si="5"/>
        <v>25j</v>
      </c>
      <c r="C277" t="s">
        <v>26</v>
      </c>
      <c r="D277" t="s">
        <v>616</v>
      </c>
      <c r="E277">
        <v>9</v>
      </c>
      <c r="F277">
        <v>370</v>
      </c>
      <c r="G277">
        <v>390</v>
      </c>
      <c r="H277">
        <v>420</v>
      </c>
      <c r="I277">
        <v>450</v>
      </c>
      <c r="J277">
        <v>490</v>
      </c>
      <c r="K277">
        <v>500</v>
      </c>
      <c r="L277">
        <v>500</v>
      </c>
      <c r="M277">
        <v>510</v>
      </c>
      <c r="N277">
        <v>510</v>
      </c>
      <c r="O277">
        <v>550</v>
      </c>
      <c r="P277">
        <v>560</v>
      </c>
      <c r="Q277" s="36">
        <v>560</v>
      </c>
      <c r="R277" s="36">
        <v>570</v>
      </c>
      <c r="S277" s="36">
        <v>570</v>
      </c>
      <c r="T277" s="36">
        <v>590</v>
      </c>
      <c r="U277" s="36">
        <v>570</v>
      </c>
    </row>
    <row r="278" spans="1:21" x14ac:dyDescent="0.2">
      <c r="A278" s="89">
        <f>VLOOKUP(C278,TabellenSRG!$B$4:$C$2729,2,FALSE)</f>
        <v>25</v>
      </c>
      <c r="B278" t="str">
        <f t="shared" si="5"/>
        <v>25k</v>
      </c>
      <c r="C278" t="s">
        <v>26</v>
      </c>
      <c r="D278" t="s">
        <v>611</v>
      </c>
      <c r="E278">
        <v>10</v>
      </c>
      <c r="F278" t="e">
        <v>#N/A</v>
      </c>
      <c r="G278" t="e">
        <v>#N/A</v>
      </c>
      <c r="H278" t="e">
        <v>#N/A</v>
      </c>
      <c r="I278" t="e">
        <v>#N/A</v>
      </c>
      <c r="J278" t="e">
        <v>#N/A</v>
      </c>
      <c r="K278" t="e">
        <v>#N/A</v>
      </c>
      <c r="L278" t="e">
        <v>#N/A</v>
      </c>
      <c r="M278" t="e">
        <v>#N/A</v>
      </c>
      <c r="N278">
        <v>0</v>
      </c>
      <c r="O278">
        <v>0</v>
      </c>
      <c r="P278">
        <v>0</v>
      </c>
      <c r="Q278" s="36">
        <v>0</v>
      </c>
      <c r="R278" s="36">
        <v>0</v>
      </c>
      <c r="S278" s="36">
        <v>0</v>
      </c>
      <c r="T278" s="36">
        <v>0</v>
      </c>
      <c r="U278" s="36">
        <v>0</v>
      </c>
    </row>
    <row r="279" spans="1:21" x14ac:dyDescent="0.2">
      <c r="A279" s="89">
        <f>VLOOKUP(C279,TabellenSRG!$B$4:$C$2729,2,FALSE)</f>
        <v>26</v>
      </c>
      <c r="B279" t="str">
        <f t="shared" si="5"/>
        <v>26a</v>
      </c>
      <c r="C279" t="s">
        <v>27</v>
      </c>
      <c r="D279" t="s">
        <v>606</v>
      </c>
      <c r="E279">
        <v>0</v>
      </c>
      <c r="F279">
        <v>570</v>
      </c>
      <c r="G279">
        <v>620</v>
      </c>
      <c r="H279">
        <v>670</v>
      </c>
      <c r="I279">
        <v>710</v>
      </c>
      <c r="J279">
        <v>730</v>
      </c>
      <c r="K279">
        <v>730</v>
      </c>
      <c r="L279">
        <v>760</v>
      </c>
      <c r="M279">
        <v>850</v>
      </c>
      <c r="N279">
        <v>930</v>
      </c>
      <c r="O279">
        <v>990</v>
      </c>
      <c r="P279">
        <v>1010</v>
      </c>
      <c r="Q279" s="36">
        <v>1030</v>
      </c>
      <c r="R279" s="36">
        <v>1040</v>
      </c>
      <c r="S279" s="36">
        <v>1020</v>
      </c>
      <c r="T279" s="36">
        <v>1030</v>
      </c>
      <c r="U279" s="36">
        <v>960</v>
      </c>
    </row>
    <row r="280" spans="1:21" x14ac:dyDescent="0.2">
      <c r="A280" s="89">
        <f>VLOOKUP(C280,TabellenSRG!$B$4:$C$2729,2,FALSE)</f>
        <v>26</v>
      </c>
      <c r="B280" t="str">
        <f t="shared" si="5"/>
        <v>26b</v>
      </c>
      <c r="C280" t="s">
        <v>27</v>
      </c>
      <c r="D280" t="s">
        <v>607</v>
      </c>
      <c r="E280">
        <v>1</v>
      </c>
      <c r="F280">
        <v>40</v>
      </c>
      <c r="G280">
        <v>50</v>
      </c>
      <c r="H280">
        <v>50</v>
      </c>
      <c r="I280">
        <v>50</v>
      </c>
      <c r="J280">
        <v>40</v>
      </c>
      <c r="K280">
        <v>30</v>
      </c>
      <c r="L280">
        <v>20</v>
      </c>
      <c r="M280">
        <v>20</v>
      </c>
      <c r="N280">
        <v>20</v>
      </c>
      <c r="O280">
        <v>20</v>
      </c>
      <c r="P280">
        <v>20</v>
      </c>
      <c r="Q280" s="36">
        <v>20</v>
      </c>
      <c r="R280" s="36">
        <v>20</v>
      </c>
      <c r="S280" s="36">
        <v>20</v>
      </c>
      <c r="T280" s="36">
        <v>20</v>
      </c>
      <c r="U280" s="36">
        <v>30</v>
      </c>
    </row>
    <row r="281" spans="1:21" x14ac:dyDescent="0.2">
      <c r="A281" s="89">
        <f>VLOOKUP(C281,TabellenSRG!$B$4:$C$2729,2,FALSE)</f>
        <v>26</v>
      </c>
      <c r="B281" t="str">
        <f t="shared" si="5"/>
        <v>26c</v>
      </c>
      <c r="C281" t="s">
        <v>27</v>
      </c>
      <c r="D281" t="s">
        <v>608</v>
      </c>
      <c r="E281">
        <v>2</v>
      </c>
      <c r="F281">
        <v>0</v>
      </c>
      <c r="G281">
        <v>0</v>
      </c>
      <c r="H281">
        <v>0</v>
      </c>
      <c r="I281">
        <v>0</v>
      </c>
      <c r="J281">
        <v>0</v>
      </c>
      <c r="K281">
        <v>0</v>
      </c>
      <c r="L281">
        <v>0</v>
      </c>
      <c r="M281">
        <v>0</v>
      </c>
      <c r="N281">
        <v>0</v>
      </c>
      <c r="O281">
        <v>0</v>
      </c>
      <c r="P281">
        <v>0</v>
      </c>
      <c r="Q281" s="36">
        <v>0</v>
      </c>
      <c r="R281" s="36">
        <v>0</v>
      </c>
      <c r="S281" s="36">
        <v>0</v>
      </c>
      <c r="T281" s="36">
        <v>0</v>
      </c>
      <c r="U281" s="36">
        <v>0</v>
      </c>
    </row>
    <row r="282" spans="1:21" x14ac:dyDescent="0.2">
      <c r="A282" s="89">
        <f>VLOOKUP(C282,TabellenSRG!$B$4:$C$2729,2,FALSE)</f>
        <v>26</v>
      </c>
      <c r="B282" t="str">
        <f t="shared" si="5"/>
        <v>26d</v>
      </c>
      <c r="C282" t="s">
        <v>27</v>
      </c>
      <c r="D282" t="s">
        <v>609</v>
      </c>
      <c r="E282">
        <v>3</v>
      </c>
      <c r="F282">
        <v>70</v>
      </c>
      <c r="G282">
        <v>70</v>
      </c>
      <c r="H282">
        <v>70</v>
      </c>
      <c r="I282">
        <v>70</v>
      </c>
      <c r="J282">
        <v>70</v>
      </c>
      <c r="K282">
        <v>60</v>
      </c>
      <c r="L282">
        <v>40</v>
      </c>
      <c r="M282">
        <v>60</v>
      </c>
      <c r="N282">
        <v>80</v>
      </c>
      <c r="O282">
        <v>80</v>
      </c>
      <c r="P282">
        <v>80</v>
      </c>
      <c r="Q282" s="36">
        <v>70</v>
      </c>
      <c r="R282" s="36">
        <v>60</v>
      </c>
      <c r="S282" s="36">
        <v>50</v>
      </c>
      <c r="T282" s="36">
        <v>50</v>
      </c>
      <c r="U282" s="36">
        <v>50</v>
      </c>
    </row>
    <row r="283" spans="1:21" x14ac:dyDescent="0.2">
      <c r="A283" s="89">
        <f>VLOOKUP(C283,TabellenSRG!$B$4:$C$2729,2,FALSE)</f>
        <v>26</v>
      </c>
      <c r="B283" t="str">
        <f t="shared" si="5"/>
        <v>26e</v>
      </c>
      <c r="C283" t="s">
        <v>27</v>
      </c>
      <c r="D283" t="s">
        <v>610</v>
      </c>
      <c r="E283">
        <v>4</v>
      </c>
      <c r="F283">
        <v>0</v>
      </c>
      <c r="G283">
        <v>0</v>
      </c>
      <c r="H283">
        <v>0</v>
      </c>
      <c r="I283">
        <v>0</v>
      </c>
      <c r="J283">
        <v>0</v>
      </c>
      <c r="K283">
        <v>0</v>
      </c>
      <c r="L283">
        <v>10</v>
      </c>
      <c r="M283">
        <v>10</v>
      </c>
      <c r="N283">
        <v>20</v>
      </c>
      <c r="O283">
        <v>20</v>
      </c>
      <c r="P283">
        <v>30</v>
      </c>
      <c r="Q283" s="36">
        <v>40</v>
      </c>
      <c r="R283" s="36">
        <v>40</v>
      </c>
      <c r="S283" s="36">
        <v>50</v>
      </c>
      <c r="T283" s="36">
        <v>50</v>
      </c>
      <c r="U283" s="36">
        <v>60</v>
      </c>
    </row>
    <row r="284" spans="1:21" x14ac:dyDescent="0.2">
      <c r="A284" s="89">
        <f>VLOOKUP(C284,TabellenSRG!$B$4:$C$2729,2,FALSE)</f>
        <v>26</v>
      </c>
      <c r="B284" t="str">
        <f t="shared" si="5"/>
        <v>26f</v>
      </c>
      <c r="C284" t="s">
        <v>27</v>
      </c>
      <c r="D284" t="s">
        <v>612</v>
      </c>
      <c r="E284">
        <v>5</v>
      </c>
      <c r="F284">
        <v>0</v>
      </c>
      <c r="G284">
        <v>0</v>
      </c>
      <c r="H284">
        <v>0</v>
      </c>
      <c r="I284">
        <v>0</v>
      </c>
      <c r="J284">
        <v>0</v>
      </c>
      <c r="K284">
        <v>0</v>
      </c>
      <c r="L284">
        <v>0</v>
      </c>
      <c r="M284">
        <v>0</v>
      </c>
      <c r="N284">
        <v>0</v>
      </c>
      <c r="O284">
        <v>0</v>
      </c>
      <c r="P284">
        <v>0</v>
      </c>
      <c r="Q284" s="36">
        <v>0</v>
      </c>
      <c r="R284" s="36">
        <v>0</v>
      </c>
      <c r="S284" s="36">
        <v>10</v>
      </c>
      <c r="T284" s="36">
        <v>10</v>
      </c>
      <c r="U284" s="36">
        <v>10</v>
      </c>
    </row>
    <row r="285" spans="1:21" x14ac:dyDescent="0.2">
      <c r="A285" s="89">
        <f>VLOOKUP(C285,TabellenSRG!$B$4:$C$2729,2,FALSE)</f>
        <v>26</v>
      </c>
      <c r="B285" t="str">
        <f t="shared" si="5"/>
        <v>26g</v>
      </c>
      <c r="C285" t="s">
        <v>27</v>
      </c>
      <c r="D285" t="s">
        <v>613</v>
      </c>
      <c r="E285">
        <v>6</v>
      </c>
      <c r="F285">
        <v>0</v>
      </c>
      <c r="G285">
        <v>0</v>
      </c>
      <c r="H285">
        <v>0</v>
      </c>
      <c r="I285">
        <v>0</v>
      </c>
      <c r="J285">
        <v>0</v>
      </c>
      <c r="K285">
        <v>0</v>
      </c>
      <c r="L285">
        <v>0</v>
      </c>
      <c r="M285">
        <v>0</v>
      </c>
      <c r="N285">
        <v>0</v>
      </c>
      <c r="O285">
        <v>0</v>
      </c>
      <c r="P285">
        <v>0</v>
      </c>
      <c r="Q285" s="36">
        <v>0</v>
      </c>
      <c r="R285" s="36">
        <v>0</v>
      </c>
      <c r="S285" s="36">
        <v>0</v>
      </c>
      <c r="T285" s="36">
        <v>0</v>
      </c>
      <c r="U285" s="36">
        <v>0</v>
      </c>
    </row>
    <row r="286" spans="1:21" x14ac:dyDescent="0.2">
      <c r="A286" s="89">
        <f>VLOOKUP(C286,TabellenSRG!$B$4:$C$2729,2,FALSE)</f>
        <v>26</v>
      </c>
      <c r="B286" t="str">
        <f t="shared" si="5"/>
        <v>26h</v>
      </c>
      <c r="C286" t="s">
        <v>27</v>
      </c>
      <c r="D286" t="s">
        <v>614</v>
      </c>
      <c r="E286">
        <v>7</v>
      </c>
      <c r="F286">
        <v>0</v>
      </c>
      <c r="G286">
        <v>0</v>
      </c>
      <c r="H286">
        <v>0</v>
      </c>
      <c r="I286">
        <v>0</v>
      </c>
      <c r="J286">
        <v>0</v>
      </c>
      <c r="K286">
        <v>0</v>
      </c>
      <c r="L286">
        <v>0</v>
      </c>
      <c r="M286">
        <v>0</v>
      </c>
      <c r="N286">
        <v>0</v>
      </c>
      <c r="O286">
        <v>0</v>
      </c>
      <c r="P286">
        <v>0</v>
      </c>
      <c r="Q286" s="36">
        <v>0</v>
      </c>
      <c r="R286" s="36">
        <v>0</v>
      </c>
      <c r="S286" s="36">
        <v>0</v>
      </c>
      <c r="T286" s="36">
        <v>0</v>
      </c>
      <c r="U286" s="36">
        <v>0</v>
      </c>
    </row>
    <row r="287" spans="1:21" x14ac:dyDescent="0.2">
      <c r="A287" s="89">
        <f>VLOOKUP(C287,TabellenSRG!$B$4:$C$2729,2,FALSE)</f>
        <v>26</v>
      </c>
      <c r="B287" t="str">
        <f t="shared" si="5"/>
        <v>26i</v>
      </c>
      <c r="C287" t="s">
        <v>27</v>
      </c>
      <c r="D287" t="s">
        <v>615</v>
      </c>
      <c r="E287">
        <v>8</v>
      </c>
      <c r="F287">
        <v>0</v>
      </c>
      <c r="G287">
        <v>0</v>
      </c>
      <c r="H287">
        <v>0</v>
      </c>
      <c r="I287">
        <v>0</v>
      </c>
      <c r="J287">
        <v>0</v>
      </c>
      <c r="K287">
        <v>10</v>
      </c>
      <c r="L287">
        <v>10</v>
      </c>
      <c r="M287">
        <v>10</v>
      </c>
      <c r="N287">
        <v>10</v>
      </c>
      <c r="O287">
        <v>0</v>
      </c>
      <c r="P287">
        <v>10</v>
      </c>
      <c r="Q287" s="36">
        <v>20</v>
      </c>
      <c r="R287" s="36">
        <v>20</v>
      </c>
      <c r="S287" s="36">
        <v>20</v>
      </c>
      <c r="T287" s="36">
        <v>20</v>
      </c>
      <c r="U287" s="36">
        <v>20</v>
      </c>
    </row>
    <row r="288" spans="1:21" x14ac:dyDescent="0.2">
      <c r="A288" s="89">
        <f>VLOOKUP(C288,TabellenSRG!$B$4:$C$2729,2,FALSE)</f>
        <v>26</v>
      </c>
      <c r="B288" t="str">
        <f t="shared" si="5"/>
        <v>26j</v>
      </c>
      <c r="C288" t="s">
        <v>27</v>
      </c>
      <c r="D288" t="s">
        <v>616</v>
      </c>
      <c r="E288">
        <v>9</v>
      </c>
      <c r="F288">
        <v>450</v>
      </c>
      <c r="G288">
        <v>510</v>
      </c>
      <c r="H288">
        <v>550</v>
      </c>
      <c r="I288">
        <v>590</v>
      </c>
      <c r="J288">
        <v>610</v>
      </c>
      <c r="K288">
        <v>640</v>
      </c>
      <c r="L288">
        <v>680</v>
      </c>
      <c r="M288">
        <v>750</v>
      </c>
      <c r="N288">
        <v>810</v>
      </c>
      <c r="O288">
        <v>860</v>
      </c>
      <c r="P288">
        <v>880</v>
      </c>
      <c r="Q288" s="36">
        <v>880</v>
      </c>
      <c r="R288" s="36">
        <v>890</v>
      </c>
      <c r="S288" s="36">
        <v>880</v>
      </c>
      <c r="T288" s="36">
        <v>880</v>
      </c>
      <c r="U288" s="36">
        <v>790</v>
      </c>
    </row>
    <row r="289" spans="1:21" x14ac:dyDescent="0.2">
      <c r="A289" s="89">
        <f>VLOOKUP(C289,TabellenSRG!$B$4:$C$2729,2,FALSE)</f>
        <v>26</v>
      </c>
      <c r="B289" t="str">
        <f t="shared" si="5"/>
        <v>26k</v>
      </c>
      <c r="C289" t="s">
        <v>27</v>
      </c>
      <c r="D289" t="s">
        <v>611</v>
      </c>
      <c r="E289">
        <v>10</v>
      </c>
      <c r="F289" t="e">
        <v>#N/A</v>
      </c>
      <c r="G289" t="e">
        <v>#N/A</v>
      </c>
      <c r="H289" t="e">
        <v>#N/A</v>
      </c>
      <c r="I289" t="e">
        <v>#N/A</v>
      </c>
      <c r="J289" t="e">
        <v>#N/A</v>
      </c>
      <c r="K289" t="e">
        <v>#N/A</v>
      </c>
      <c r="L289" t="e">
        <v>#N/A</v>
      </c>
      <c r="M289" t="e">
        <v>#N/A</v>
      </c>
      <c r="N289">
        <v>0</v>
      </c>
      <c r="O289">
        <v>0</v>
      </c>
      <c r="P289">
        <v>0</v>
      </c>
      <c r="Q289" s="36">
        <v>0</v>
      </c>
      <c r="R289" s="36">
        <v>0</v>
      </c>
      <c r="S289" s="36">
        <v>0</v>
      </c>
      <c r="T289" s="36">
        <v>0</v>
      </c>
      <c r="U289" s="36">
        <v>10</v>
      </c>
    </row>
    <row r="290" spans="1:21" x14ac:dyDescent="0.2">
      <c r="A290" s="89">
        <f>VLOOKUP(C290,TabellenSRG!$B$4:$C$2729,2,FALSE)</f>
        <v>27</v>
      </c>
      <c r="B290" t="str">
        <f t="shared" si="5"/>
        <v>27a</v>
      </c>
      <c r="C290" t="s">
        <v>28</v>
      </c>
      <c r="D290" t="s">
        <v>606</v>
      </c>
      <c r="E290">
        <v>0</v>
      </c>
      <c r="F290">
        <v>150</v>
      </c>
      <c r="G290">
        <v>150</v>
      </c>
      <c r="H290">
        <v>160</v>
      </c>
      <c r="I290">
        <v>200</v>
      </c>
      <c r="J290">
        <v>210</v>
      </c>
      <c r="K290">
        <v>210</v>
      </c>
      <c r="L290">
        <v>200</v>
      </c>
      <c r="M290">
        <v>210</v>
      </c>
      <c r="N290">
        <v>230</v>
      </c>
      <c r="O290">
        <v>240</v>
      </c>
      <c r="P290">
        <v>230</v>
      </c>
      <c r="Q290" s="36">
        <v>240</v>
      </c>
      <c r="R290" s="36">
        <v>260</v>
      </c>
      <c r="S290" s="36">
        <v>250</v>
      </c>
      <c r="T290" s="36">
        <v>250</v>
      </c>
      <c r="U290" s="36">
        <v>230</v>
      </c>
    </row>
    <row r="291" spans="1:21" x14ac:dyDescent="0.2">
      <c r="A291" s="89">
        <f>VLOOKUP(C291,TabellenSRG!$B$4:$C$2729,2,FALSE)</f>
        <v>27</v>
      </c>
      <c r="B291" t="str">
        <f t="shared" si="5"/>
        <v>27b</v>
      </c>
      <c r="C291" t="s">
        <v>28</v>
      </c>
      <c r="D291" t="s">
        <v>607</v>
      </c>
      <c r="E291">
        <v>1</v>
      </c>
      <c r="F291">
        <v>0</v>
      </c>
      <c r="G291">
        <v>0</v>
      </c>
      <c r="H291">
        <v>0</v>
      </c>
      <c r="I291">
        <v>0</v>
      </c>
      <c r="J291">
        <v>0</v>
      </c>
      <c r="K291">
        <v>0</v>
      </c>
      <c r="L291">
        <v>0</v>
      </c>
      <c r="M291">
        <v>0</v>
      </c>
      <c r="N291">
        <v>0</v>
      </c>
      <c r="O291">
        <v>0</v>
      </c>
      <c r="P291">
        <v>0</v>
      </c>
      <c r="Q291" s="36">
        <v>0</v>
      </c>
      <c r="R291" s="36">
        <v>0</v>
      </c>
      <c r="S291" s="36">
        <v>0</v>
      </c>
      <c r="T291" s="36">
        <v>0</v>
      </c>
      <c r="U291" s="36">
        <v>0</v>
      </c>
    </row>
    <row r="292" spans="1:21" x14ac:dyDescent="0.2">
      <c r="A292" s="89">
        <f>VLOOKUP(C292,TabellenSRG!$B$4:$C$2729,2,FALSE)</f>
        <v>27</v>
      </c>
      <c r="B292" t="str">
        <f t="shared" si="5"/>
        <v>27c</v>
      </c>
      <c r="C292" t="s">
        <v>28</v>
      </c>
      <c r="D292" t="s">
        <v>608</v>
      </c>
      <c r="E292">
        <v>2</v>
      </c>
      <c r="F292">
        <v>0</v>
      </c>
      <c r="G292">
        <v>0</v>
      </c>
      <c r="H292">
        <v>0</v>
      </c>
      <c r="I292">
        <v>0</v>
      </c>
      <c r="J292">
        <v>0</v>
      </c>
      <c r="K292">
        <v>0</v>
      </c>
      <c r="L292">
        <v>0</v>
      </c>
      <c r="M292">
        <v>0</v>
      </c>
      <c r="N292">
        <v>0</v>
      </c>
      <c r="O292">
        <v>0</v>
      </c>
      <c r="P292">
        <v>0</v>
      </c>
      <c r="Q292" s="36">
        <v>0</v>
      </c>
      <c r="R292" s="36">
        <v>0</v>
      </c>
      <c r="S292" s="36">
        <v>0</v>
      </c>
      <c r="T292" s="36">
        <v>0</v>
      </c>
      <c r="U292" s="36">
        <v>0</v>
      </c>
    </row>
    <row r="293" spans="1:21" x14ac:dyDescent="0.2">
      <c r="A293" s="89">
        <f>VLOOKUP(C293,TabellenSRG!$B$4:$C$2729,2,FALSE)</f>
        <v>27</v>
      </c>
      <c r="B293" t="str">
        <f t="shared" si="5"/>
        <v>27d</v>
      </c>
      <c r="C293" t="s">
        <v>28</v>
      </c>
      <c r="D293" t="s">
        <v>609</v>
      </c>
      <c r="E293">
        <v>3</v>
      </c>
      <c r="F293">
        <v>20</v>
      </c>
      <c r="G293">
        <v>30</v>
      </c>
      <c r="H293">
        <v>30</v>
      </c>
      <c r="I293">
        <v>50</v>
      </c>
      <c r="J293">
        <v>50</v>
      </c>
      <c r="K293">
        <v>40</v>
      </c>
      <c r="L293">
        <v>40</v>
      </c>
      <c r="M293">
        <v>40</v>
      </c>
      <c r="N293">
        <v>30</v>
      </c>
      <c r="O293">
        <v>30</v>
      </c>
      <c r="P293">
        <v>30</v>
      </c>
      <c r="Q293" s="36">
        <v>30</v>
      </c>
      <c r="R293" s="36">
        <v>30</v>
      </c>
      <c r="S293" s="36">
        <v>30</v>
      </c>
      <c r="T293" s="36">
        <v>20</v>
      </c>
      <c r="U293" s="36">
        <v>20</v>
      </c>
    </row>
    <row r="294" spans="1:21" x14ac:dyDescent="0.2">
      <c r="A294" s="89">
        <f>VLOOKUP(C294,TabellenSRG!$B$4:$C$2729,2,FALSE)</f>
        <v>27</v>
      </c>
      <c r="B294" t="str">
        <f t="shared" si="5"/>
        <v>27e</v>
      </c>
      <c r="C294" t="s">
        <v>28</v>
      </c>
      <c r="D294" t="s">
        <v>610</v>
      </c>
      <c r="E294">
        <v>4</v>
      </c>
      <c r="F294">
        <v>0</v>
      </c>
      <c r="G294">
        <v>0</v>
      </c>
      <c r="H294">
        <v>0</v>
      </c>
      <c r="I294">
        <v>0</v>
      </c>
      <c r="J294">
        <v>0</v>
      </c>
      <c r="K294">
        <v>0</v>
      </c>
      <c r="L294">
        <v>0</v>
      </c>
      <c r="M294">
        <v>0</v>
      </c>
      <c r="N294">
        <v>10</v>
      </c>
      <c r="O294">
        <v>10</v>
      </c>
      <c r="P294">
        <v>10</v>
      </c>
      <c r="Q294" s="36">
        <v>10</v>
      </c>
      <c r="R294" s="36">
        <v>10</v>
      </c>
      <c r="S294" s="36">
        <v>10</v>
      </c>
      <c r="T294" s="36">
        <v>10</v>
      </c>
      <c r="U294" s="36">
        <v>10</v>
      </c>
    </row>
    <row r="295" spans="1:21" x14ac:dyDescent="0.2">
      <c r="A295" s="89">
        <f>VLOOKUP(C295,TabellenSRG!$B$4:$C$2729,2,FALSE)</f>
        <v>27</v>
      </c>
      <c r="B295" t="str">
        <f t="shared" si="5"/>
        <v>27f</v>
      </c>
      <c r="C295" t="s">
        <v>28</v>
      </c>
      <c r="D295" t="s">
        <v>612</v>
      </c>
      <c r="E295">
        <v>5</v>
      </c>
      <c r="F295">
        <v>0</v>
      </c>
      <c r="G295">
        <v>0</v>
      </c>
      <c r="H295">
        <v>0</v>
      </c>
      <c r="I295">
        <v>0</v>
      </c>
      <c r="J295">
        <v>0</v>
      </c>
      <c r="K295">
        <v>0</v>
      </c>
      <c r="L295">
        <v>0</v>
      </c>
      <c r="M295">
        <v>0</v>
      </c>
      <c r="N295">
        <v>0</v>
      </c>
      <c r="O295">
        <v>0</v>
      </c>
      <c r="P295">
        <v>0</v>
      </c>
      <c r="Q295" s="36">
        <v>0</v>
      </c>
      <c r="R295" s="36">
        <v>0</v>
      </c>
      <c r="S295" s="36">
        <v>0</v>
      </c>
      <c r="T295" s="36">
        <v>0</v>
      </c>
      <c r="U295" s="36">
        <v>0</v>
      </c>
    </row>
    <row r="296" spans="1:21" x14ac:dyDescent="0.2">
      <c r="A296" s="89">
        <f>VLOOKUP(C296,TabellenSRG!$B$4:$C$2729,2,FALSE)</f>
        <v>27</v>
      </c>
      <c r="B296" t="str">
        <f t="shared" si="5"/>
        <v>27g</v>
      </c>
      <c r="C296" t="s">
        <v>28</v>
      </c>
      <c r="D296" t="s">
        <v>613</v>
      </c>
      <c r="E296">
        <v>6</v>
      </c>
      <c r="F296">
        <v>0</v>
      </c>
      <c r="G296">
        <v>0</v>
      </c>
      <c r="H296">
        <v>0</v>
      </c>
      <c r="I296">
        <v>0</v>
      </c>
      <c r="J296">
        <v>0</v>
      </c>
      <c r="K296">
        <v>0</v>
      </c>
      <c r="L296">
        <v>0</v>
      </c>
      <c r="M296">
        <v>0</v>
      </c>
      <c r="N296">
        <v>0</v>
      </c>
      <c r="O296">
        <v>0</v>
      </c>
      <c r="P296">
        <v>0</v>
      </c>
      <c r="Q296" s="36">
        <v>0</v>
      </c>
      <c r="R296" s="36">
        <v>10</v>
      </c>
      <c r="S296" s="36">
        <v>0</v>
      </c>
      <c r="T296" s="36">
        <v>0</v>
      </c>
      <c r="U296" s="36">
        <v>0</v>
      </c>
    </row>
    <row r="297" spans="1:21" x14ac:dyDescent="0.2">
      <c r="A297" s="89">
        <f>VLOOKUP(C297,TabellenSRG!$B$4:$C$2729,2,FALSE)</f>
        <v>27</v>
      </c>
      <c r="B297" t="str">
        <f t="shared" si="5"/>
        <v>27h</v>
      </c>
      <c r="C297" t="s">
        <v>28</v>
      </c>
      <c r="D297" t="s">
        <v>614</v>
      </c>
      <c r="E297">
        <v>7</v>
      </c>
      <c r="F297">
        <v>0</v>
      </c>
      <c r="G297">
        <v>0</v>
      </c>
      <c r="H297">
        <v>0</v>
      </c>
      <c r="I297">
        <v>0</v>
      </c>
      <c r="J297">
        <v>0</v>
      </c>
      <c r="K297">
        <v>0</v>
      </c>
      <c r="L297">
        <v>0</v>
      </c>
      <c r="M297">
        <v>0</v>
      </c>
      <c r="N297">
        <v>0</v>
      </c>
      <c r="O297">
        <v>0</v>
      </c>
      <c r="P297">
        <v>0</v>
      </c>
      <c r="Q297" s="36">
        <v>0</v>
      </c>
      <c r="R297" s="36">
        <v>0</v>
      </c>
      <c r="S297" s="36">
        <v>0</v>
      </c>
      <c r="T297" s="36">
        <v>0</v>
      </c>
      <c r="U297" s="36">
        <v>0</v>
      </c>
    </row>
    <row r="298" spans="1:21" x14ac:dyDescent="0.2">
      <c r="A298" s="89">
        <f>VLOOKUP(C298,TabellenSRG!$B$4:$C$2729,2,FALSE)</f>
        <v>27</v>
      </c>
      <c r="B298" t="str">
        <f t="shared" si="5"/>
        <v>27i</v>
      </c>
      <c r="C298" t="s">
        <v>28</v>
      </c>
      <c r="D298" t="s">
        <v>615</v>
      </c>
      <c r="E298">
        <v>8</v>
      </c>
      <c r="F298">
        <v>0</v>
      </c>
      <c r="G298">
        <v>0</v>
      </c>
      <c r="H298">
        <v>0</v>
      </c>
      <c r="I298">
        <v>0</v>
      </c>
      <c r="J298">
        <v>0</v>
      </c>
      <c r="K298">
        <v>0</v>
      </c>
      <c r="L298">
        <v>0</v>
      </c>
      <c r="M298">
        <v>0</v>
      </c>
      <c r="N298">
        <v>0</v>
      </c>
      <c r="O298">
        <v>0</v>
      </c>
      <c r="P298">
        <v>0</v>
      </c>
      <c r="Q298" s="36">
        <v>0</v>
      </c>
      <c r="R298" s="36">
        <v>0</v>
      </c>
      <c r="S298" s="36">
        <v>0</v>
      </c>
      <c r="T298" s="36">
        <v>0</v>
      </c>
      <c r="U298" s="36">
        <v>0</v>
      </c>
    </row>
    <row r="299" spans="1:21" x14ac:dyDescent="0.2">
      <c r="A299" s="89">
        <f>VLOOKUP(C299,TabellenSRG!$B$4:$C$2729,2,FALSE)</f>
        <v>27</v>
      </c>
      <c r="B299" t="str">
        <f t="shared" si="5"/>
        <v>27j</v>
      </c>
      <c r="C299" t="s">
        <v>28</v>
      </c>
      <c r="D299" t="s">
        <v>616</v>
      </c>
      <c r="E299">
        <v>9</v>
      </c>
      <c r="F299">
        <v>130</v>
      </c>
      <c r="G299">
        <v>120</v>
      </c>
      <c r="H299">
        <v>130</v>
      </c>
      <c r="I299">
        <v>150</v>
      </c>
      <c r="J299">
        <v>160</v>
      </c>
      <c r="K299">
        <v>170</v>
      </c>
      <c r="L299">
        <v>160</v>
      </c>
      <c r="M299">
        <v>170</v>
      </c>
      <c r="N299">
        <v>190</v>
      </c>
      <c r="O299">
        <v>200</v>
      </c>
      <c r="P299">
        <v>200</v>
      </c>
      <c r="Q299" s="36">
        <v>210</v>
      </c>
      <c r="R299" s="36">
        <v>210</v>
      </c>
      <c r="S299" s="36">
        <v>220</v>
      </c>
      <c r="T299" s="36">
        <v>210</v>
      </c>
      <c r="U299" s="36">
        <v>200</v>
      </c>
    </row>
    <row r="300" spans="1:21" x14ac:dyDescent="0.2">
      <c r="A300" s="89">
        <f>VLOOKUP(C300,TabellenSRG!$B$4:$C$2729,2,FALSE)</f>
        <v>27</v>
      </c>
      <c r="B300" t="str">
        <f t="shared" si="5"/>
        <v>27k</v>
      </c>
      <c r="C300" t="s">
        <v>28</v>
      </c>
      <c r="D300" t="s">
        <v>611</v>
      </c>
      <c r="E300">
        <v>10</v>
      </c>
      <c r="F300" t="e">
        <v>#N/A</v>
      </c>
      <c r="G300" t="e">
        <v>#N/A</v>
      </c>
      <c r="H300" t="e">
        <v>#N/A</v>
      </c>
      <c r="I300" t="e">
        <v>#N/A</v>
      </c>
      <c r="J300" t="e">
        <v>#N/A</v>
      </c>
      <c r="K300" t="e">
        <v>#N/A</v>
      </c>
      <c r="L300" t="e">
        <v>#N/A</v>
      </c>
      <c r="M300" t="e">
        <v>#N/A</v>
      </c>
      <c r="N300">
        <v>0</v>
      </c>
      <c r="O300">
        <v>0</v>
      </c>
      <c r="P300">
        <v>0</v>
      </c>
      <c r="Q300" s="36">
        <v>0</v>
      </c>
      <c r="R300" s="36">
        <v>0</v>
      </c>
      <c r="S300" s="36">
        <v>0</v>
      </c>
      <c r="T300" s="36">
        <v>0</v>
      </c>
      <c r="U300" s="36">
        <v>0</v>
      </c>
    </row>
    <row r="301" spans="1:21" x14ac:dyDescent="0.2">
      <c r="A301" s="89">
        <f>VLOOKUP(C301,TabellenSRG!$B$4:$C$2729,2,FALSE)</f>
        <v>28</v>
      </c>
      <c r="B301" t="str">
        <f t="shared" si="5"/>
        <v>28a</v>
      </c>
      <c r="C301" t="s">
        <v>556</v>
      </c>
      <c r="D301" t="s">
        <v>606</v>
      </c>
      <c r="E301">
        <v>0</v>
      </c>
      <c r="F301">
        <v>60</v>
      </c>
      <c r="G301">
        <v>60</v>
      </c>
      <c r="H301">
        <v>60</v>
      </c>
      <c r="I301">
        <v>60</v>
      </c>
      <c r="J301">
        <v>50</v>
      </c>
      <c r="K301">
        <v>70</v>
      </c>
      <c r="L301">
        <v>80</v>
      </c>
      <c r="M301">
        <v>80</v>
      </c>
      <c r="N301">
        <v>90</v>
      </c>
      <c r="O301">
        <v>90</v>
      </c>
      <c r="P301">
        <v>100</v>
      </c>
      <c r="Q301" s="36">
        <v>110</v>
      </c>
      <c r="R301" s="36">
        <v>110</v>
      </c>
      <c r="S301" s="36">
        <v>40</v>
      </c>
      <c r="T301" s="36">
        <v>80</v>
      </c>
      <c r="U301" s="36">
        <v>70</v>
      </c>
    </row>
    <row r="302" spans="1:21" x14ac:dyDescent="0.2">
      <c r="A302" s="89">
        <f>VLOOKUP(C302,TabellenSRG!$B$4:$C$2729,2,FALSE)</f>
        <v>28</v>
      </c>
      <c r="B302" t="str">
        <f t="shared" si="5"/>
        <v>28b</v>
      </c>
      <c r="C302" t="s">
        <v>556</v>
      </c>
      <c r="D302" t="s">
        <v>607</v>
      </c>
      <c r="E302">
        <v>1</v>
      </c>
      <c r="F302">
        <v>0</v>
      </c>
      <c r="G302">
        <v>0</v>
      </c>
      <c r="H302">
        <v>0</v>
      </c>
      <c r="I302">
        <v>0</v>
      </c>
      <c r="J302">
        <v>0</v>
      </c>
      <c r="K302">
        <v>0</v>
      </c>
      <c r="L302">
        <v>0</v>
      </c>
      <c r="M302">
        <v>0</v>
      </c>
      <c r="N302">
        <v>0</v>
      </c>
      <c r="O302">
        <v>0</v>
      </c>
      <c r="P302">
        <v>0</v>
      </c>
      <c r="Q302" s="36">
        <v>0</v>
      </c>
      <c r="R302" s="36">
        <v>0</v>
      </c>
      <c r="S302" s="36">
        <v>0</v>
      </c>
      <c r="T302" s="36">
        <v>0</v>
      </c>
      <c r="U302" s="36">
        <v>0</v>
      </c>
    </row>
    <row r="303" spans="1:21" x14ac:dyDescent="0.2">
      <c r="A303" s="89">
        <f>VLOOKUP(C303,TabellenSRG!$B$4:$C$2729,2,FALSE)</f>
        <v>28</v>
      </c>
      <c r="B303" t="str">
        <f t="shared" si="5"/>
        <v>28c</v>
      </c>
      <c r="C303" t="s">
        <v>556</v>
      </c>
      <c r="D303" t="s">
        <v>608</v>
      </c>
      <c r="E303">
        <v>2</v>
      </c>
      <c r="F303">
        <v>0</v>
      </c>
      <c r="G303">
        <v>0</v>
      </c>
      <c r="H303">
        <v>0</v>
      </c>
      <c r="I303">
        <v>0</v>
      </c>
      <c r="J303">
        <v>0</v>
      </c>
      <c r="K303">
        <v>0</v>
      </c>
      <c r="L303">
        <v>0</v>
      </c>
      <c r="M303">
        <v>0</v>
      </c>
      <c r="N303">
        <v>0</v>
      </c>
      <c r="O303">
        <v>0</v>
      </c>
      <c r="P303">
        <v>0</v>
      </c>
      <c r="Q303" s="36">
        <v>0</v>
      </c>
      <c r="R303" s="36">
        <v>0</v>
      </c>
      <c r="S303" s="36">
        <v>0</v>
      </c>
      <c r="T303" s="36">
        <v>0</v>
      </c>
      <c r="U303" s="36">
        <v>0</v>
      </c>
    </row>
    <row r="304" spans="1:21" x14ac:dyDescent="0.2">
      <c r="A304" s="89">
        <f>VLOOKUP(C304,TabellenSRG!$B$4:$C$2729,2,FALSE)</f>
        <v>28</v>
      </c>
      <c r="B304" t="str">
        <f t="shared" si="5"/>
        <v>28d</v>
      </c>
      <c r="C304" t="s">
        <v>556</v>
      </c>
      <c r="D304" t="s">
        <v>609</v>
      </c>
      <c r="E304">
        <v>3</v>
      </c>
      <c r="F304">
        <v>0</v>
      </c>
      <c r="G304">
        <v>0</v>
      </c>
      <c r="H304">
        <v>0</v>
      </c>
      <c r="I304">
        <v>0</v>
      </c>
      <c r="J304">
        <v>0</v>
      </c>
      <c r="K304">
        <v>0</v>
      </c>
      <c r="L304">
        <v>0</v>
      </c>
      <c r="M304">
        <v>0</v>
      </c>
      <c r="N304">
        <v>0</v>
      </c>
      <c r="O304">
        <v>0</v>
      </c>
      <c r="P304">
        <v>0</v>
      </c>
      <c r="Q304" s="36">
        <v>0</v>
      </c>
      <c r="R304" s="36">
        <v>0</v>
      </c>
      <c r="S304" s="36">
        <v>0</v>
      </c>
      <c r="T304" s="36">
        <v>0</v>
      </c>
      <c r="U304" s="36">
        <v>0</v>
      </c>
    </row>
    <row r="305" spans="1:21" x14ac:dyDescent="0.2">
      <c r="A305" s="89">
        <f>VLOOKUP(C305,TabellenSRG!$B$4:$C$2729,2,FALSE)</f>
        <v>28</v>
      </c>
      <c r="B305" t="str">
        <f t="shared" si="5"/>
        <v>28e</v>
      </c>
      <c r="C305" t="s">
        <v>556</v>
      </c>
      <c r="D305" t="s">
        <v>610</v>
      </c>
      <c r="E305">
        <v>4</v>
      </c>
      <c r="F305">
        <v>0</v>
      </c>
      <c r="G305">
        <v>0</v>
      </c>
      <c r="H305">
        <v>0</v>
      </c>
      <c r="I305">
        <v>0</v>
      </c>
      <c r="J305">
        <v>0</v>
      </c>
      <c r="K305">
        <v>0</v>
      </c>
      <c r="L305">
        <v>0</v>
      </c>
      <c r="M305">
        <v>0</v>
      </c>
      <c r="N305">
        <v>0</v>
      </c>
      <c r="O305">
        <v>10</v>
      </c>
      <c r="P305">
        <v>10</v>
      </c>
      <c r="Q305" s="36">
        <v>10</v>
      </c>
      <c r="R305" s="36">
        <v>10</v>
      </c>
      <c r="S305" s="36">
        <v>0</v>
      </c>
      <c r="T305" s="36">
        <v>10</v>
      </c>
      <c r="U305" s="36">
        <v>10</v>
      </c>
    </row>
    <row r="306" spans="1:21" x14ac:dyDescent="0.2">
      <c r="A306" s="89">
        <f>VLOOKUP(C306,TabellenSRG!$B$4:$C$2729,2,FALSE)</f>
        <v>28</v>
      </c>
      <c r="B306" t="str">
        <f t="shared" si="5"/>
        <v>28f</v>
      </c>
      <c r="C306" t="s">
        <v>556</v>
      </c>
      <c r="D306" t="s">
        <v>612</v>
      </c>
      <c r="E306">
        <v>5</v>
      </c>
      <c r="F306">
        <v>0</v>
      </c>
      <c r="G306">
        <v>0</v>
      </c>
      <c r="H306">
        <v>0</v>
      </c>
      <c r="I306">
        <v>0</v>
      </c>
      <c r="J306">
        <v>0</v>
      </c>
      <c r="K306">
        <v>0</v>
      </c>
      <c r="L306">
        <v>0</v>
      </c>
      <c r="M306">
        <v>0</v>
      </c>
      <c r="N306">
        <v>0</v>
      </c>
      <c r="O306">
        <v>0</v>
      </c>
      <c r="P306">
        <v>0</v>
      </c>
      <c r="Q306" s="36">
        <v>0</v>
      </c>
      <c r="R306" s="36">
        <v>0</v>
      </c>
      <c r="S306" s="36">
        <v>0</v>
      </c>
      <c r="T306" s="36">
        <v>0</v>
      </c>
      <c r="U306" s="36">
        <v>0</v>
      </c>
    </row>
    <row r="307" spans="1:21" x14ac:dyDescent="0.2">
      <c r="A307" s="89">
        <f>VLOOKUP(C307,TabellenSRG!$B$4:$C$2729,2,FALSE)</f>
        <v>28</v>
      </c>
      <c r="B307" t="str">
        <f t="shared" si="5"/>
        <v>28g</v>
      </c>
      <c r="C307" t="s">
        <v>556</v>
      </c>
      <c r="D307" t="s">
        <v>613</v>
      </c>
      <c r="E307">
        <v>6</v>
      </c>
      <c r="F307">
        <v>0</v>
      </c>
      <c r="G307">
        <v>0</v>
      </c>
      <c r="H307">
        <v>0</v>
      </c>
      <c r="I307">
        <v>0</v>
      </c>
      <c r="J307">
        <v>0</v>
      </c>
      <c r="K307">
        <v>0</v>
      </c>
      <c r="L307">
        <v>0</v>
      </c>
      <c r="M307">
        <v>0</v>
      </c>
      <c r="N307">
        <v>0</v>
      </c>
      <c r="O307">
        <v>0</v>
      </c>
      <c r="P307">
        <v>0</v>
      </c>
      <c r="Q307" s="36">
        <v>0</v>
      </c>
      <c r="R307" s="36">
        <v>0</v>
      </c>
      <c r="S307" s="36">
        <v>0</v>
      </c>
      <c r="T307" s="36">
        <v>0</v>
      </c>
      <c r="U307" s="36">
        <v>0</v>
      </c>
    </row>
    <row r="308" spans="1:21" x14ac:dyDescent="0.2">
      <c r="A308" s="89">
        <f>VLOOKUP(C308,TabellenSRG!$B$4:$C$2729,2,FALSE)</f>
        <v>28</v>
      </c>
      <c r="B308" t="str">
        <f t="shared" si="5"/>
        <v>28h</v>
      </c>
      <c r="C308" t="s">
        <v>556</v>
      </c>
      <c r="D308" t="s">
        <v>614</v>
      </c>
      <c r="E308">
        <v>7</v>
      </c>
      <c r="F308">
        <v>0</v>
      </c>
      <c r="G308">
        <v>0</v>
      </c>
      <c r="H308">
        <v>0</v>
      </c>
      <c r="I308">
        <v>0</v>
      </c>
      <c r="J308">
        <v>0</v>
      </c>
      <c r="K308">
        <v>0</v>
      </c>
      <c r="L308">
        <v>0</v>
      </c>
      <c r="M308">
        <v>0</v>
      </c>
      <c r="N308">
        <v>0</v>
      </c>
      <c r="O308">
        <v>0</v>
      </c>
      <c r="P308">
        <v>0</v>
      </c>
      <c r="Q308" s="36">
        <v>0</v>
      </c>
      <c r="R308" s="36">
        <v>0</v>
      </c>
      <c r="S308" s="36">
        <v>0</v>
      </c>
      <c r="T308" s="36">
        <v>0</v>
      </c>
      <c r="U308" s="36">
        <v>0</v>
      </c>
    </row>
    <row r="309" spans="1:21" x14ac:dyDescent="0.2">
      <c r="A309" s="89">
        <f>VLOOKUP(C309,TabellenSRG!$B$4:$C$2729,2,FALSE)</f>
        <v>28</v>
      </c>
      <c r="B309" t="str">
        <f t="shared" si="5"/>
        <v>28i</v>
      </c>
      <c r="C309" t="s">
        <v>556</v>
      </c>
      <c r="D309" t="s">
        <v>615</v>
      </c>
      <c r="E309">
        <v>8</v>
      </c>
      <c r="F309">
        <v>0</v>
      </c>
      <c r="G309">
        <v>0</v>
      </c>
      <c r="H309">
        <v>0</v>
      </c>
      <c r="I309">
        <v>0</v>
      </c>
      <c r="J309">
        <v>0</v>
      </c>
      <c r="K309">
        <v>0</v>
      </c>
      <c r="L309">
        <v>0</v>
      </c>
      <c r="M309">
        <v>0</v>
      </c>
      <c r="N309">
        <v>0</v>
      </c>
      <c r="O309">
        <v>0</v>
      </c>
      <c r="P309">
        <v>0</v>
      </c>
      <c r="Q309" s="36">
        <v>0</v>
      </c>
      <c r="R309" s="36">
        <v>0</v>
      </c>
      <c r="S309" s="36">
        <v>0</v>
      </c>
      <c r="T309" s="36">
        <v>0</v>
      </c>
      <c r="U309" s="36">
        <v>0</v>
      </c>
    </row>
    <row r="310" spans="1:21" x14ac:dyDescent="0.2">
      <c r="A310" s="89">
        <f>VLOOKUP(C310,TabellenSRG!$B$4:$C$2729,2,FALSE)</f>
        <v>28</v>
      </c>
      <c r="B310" t="str">
        <f t="shared" si="5"/>
        <v>28j</v>
      </c>
      <c r="C310" t="s">
        <v>556</v>
      </c>
      <c r="D310" t="s">
        <v>616</v>
      </c>
      <c r="E310">
        <v>9</v>
      </c>
      <c r="F310">
        <v>60</v>
      </c>
      <c r="G310">
        <v>60</v>
      </c>
      <c r="H310">
        <v>60</v>
      </c>
      <c r="I310">
        <v>50</v>
      </c>
      <c r="J310">
        <v>50</v>
      </c>
      <c r="K310">
        <v>70</v>
      </c>
      <c r="L310">
        <v>70</v>
      </c>
      <c r="M310">
        <v>70</v>
      </c>
      <c r="N310">
        <v>90</v>
      </c>
      <c r="O310">
        <v>90</v>
      </c>
      <c r="P310">
        <v>90</v>
      </c>
      <c r="Q310" s="36">
        <v>100</v>
      </c>
      <c r="R310" s="36">
        <v>100</v>
      </c>
      <c r="S310" s="36">
        <v>30</v>
      </c>
      <c r="T310" s="36">
        <v>70</v>
      </c>
      <c r="U310" s="36">
        <v>60</v>
      </c>
    </row>
    <row r="311" spans="1:21" x14ac:dyDescent="0.2">
      <c r="A311" s="89">
        <f>VLOOKUP(C311,TabellenSRG!$B$4:$C$2729,2,FALSE)</f>
        <v>28</v>
      </c>
      <c r="B311" t="str">
        <f t="shared" si="5"/>
        <v>28k</v>
      </c>
      <c r="C311" t="s">
        <v>556</v>
      </c>
      <c r="D311" t="s">
        <v>611</v>
      </c>
      <c r="E311">
        <v>10</v>
      </c>
      <c r="F311" t="e">
        <v>#N/A</v>
      </c>
      <c r="G311" t="e">
        <v>#N/A</v>
      </c>
      <c r="H311" t="e">
        <v>#N/A</v>
      </c>
      <c r="I311" t="e">
        <v>#N/A</v>
      </c>
      <c r="J311" t="e">
        <v>#N/A</v>
      </c>
      <c r="K311" t="e">
        <v>#N/A</v>
      </c>
      <c r="L311" t="e">
        <v>#N/A</v>
      </c>
      <c r="M311" t="e">
        <v>#N/A</v>
      </c>
      <c r="N311">
        <v>0</v>
      </c>
      <c r="O311">
        <v>0</v>
      </c>
      <c r="P311">
        <v>0</v>
      </c>
      <c r="Q311" s="36">
        <v>0</v>
      </c>
      <c r="R311" s="36">
        <v>0</v>
      </c>
      <c r="S311" s="36">
        <v>0</v>
      </c>
      <c r="T311" s="36">
        <v>0</v>
      </c>
      <c r="U311" s="36">
        <v>0</v>
      </c>
    </row>
    <row r="312" spans="1:21" x14ac:dyDescent="0.2">
      <c r="A312" s="89">
        <f>VLOOKUP(C312,TabellenSRG!$B$4:$C$2729,2,FALSE)</f>
        <v>29</v>
      </c>
      <c r="B312" t="str">
        <f t="shared" si="5"/>
        <v>29a</v>
      </c>
      <c r="C312" t="s">
        <v>29</v>
      </c>
      <c r="D312" t="s">
        <v>606</v>
      </c>
      <c r="E312">
        <v>0</v>
      </c>
      <c r="F312">
        <v>60</v>
      </c>
      <c r="G312">
        <v>60</v>
      </c>
      <c r="H312">
        <v>60</v>
      </c>
      <c r="I312">
        <v>60</v>
      </c>
      <c r="J312">
        <v>60</v>
      </c>
      <c r="K312">
        <v>40</v>
      </c>
      <c r="L312">
        <v>30</v>
      </c>
      <c r="M312">
        <v>40</v>
      </c>
      <c r="N312">
        <v>40</v>
      </c>
      <c r="O312">
        <v>40</v>
      </c>
      <c r="P312">
        <v>40</v>
      </c>
      <c r="Q312" s="36">
        <v>40</v>
      </c>
      <c r="R312" s="36">
        <v>40</v>
      </c>
      <c r="S312" s="36">
        <v>40</v>
      </c>
      <c r="T312" s="36">
        <v>40</v>
      </c>
      <c r="U312" s="36">
        <v>40</v>
      </c>
    </row>
    <row r="313" spans="1:21" x14ac:dyDescent="0.2">
      <c r="A313" s="89">
        <f>VLOOKUP(C313,TabellenSRG!$B$4:$C$2729,2,FALSE)</f>
        <v>29</v>
      </c>
      <c r="B313" t="str">
        <f t="shared" si="5"/>
        <v>29b</v>
      </c>
      <c r="C313" t="s">
        <v>29</v>
      </c>
      <c r="D313" t="s">
        <v>607</v>
      </c>
      <c r="E313">
        <v>1</v>
      </c>
      <c r="F313">
        <v>0</v>
      </c>
      <c r="G313">
        <v>0</v>
      </c>
      <c r="H313">
        <v>0</v>
      </c>
      <c r="I313">
        <v>0</v>
      </c>
      <c r="J313">
        <v>0</v>
      </c>
      <c r="K313">
        <v>0</v>
      </c>
      <c r="L313">
        <v>0</v>
      </c>
      <c r="M313">
        <v>0</v>
      </c>
      <c r="N313">
        <v>0</v>
      </c>
      <c r="O313">
        <v>0</v>
      </c>
      <c r="P313">
        <v>0</v>
      </c>
      <c r="Q313" s="36">
        <v>0</v>
      </c>
      <c r="R313" s="36">
        <v>0</v>
      </c>
      <c r="S313" s="36">
        <v>0</v>
      </c>
      <c r="T313" s="36">
        <v>0</v>
      </c>
      <c r="U313" s="36">
        <v>0</v>
      </c>
    </row>
    <row r="314" spans="1:21" x14ac:dyDescent="0.2">
      <c r="A314" s="89">
        <f>VLOOKUP(C314,TabellenSRG!$B$4:$C$2729,2,FALSE)</f>
        <v>29</v>
      </c>
      <c r="B314" t="str">
        <f t="shared" si="5"/>
        <v>29c</v>
      </c>
      <c r="C314" t="s">
        <v>29</v>
      </c>
      <c r="D314" t="s">
        <v>608</v>
      </c>
      <c r="E314">
        <v>2</v>
      </c>
      <c r="F314">
        <v>0</v>
      </c>
      <c r="G314">
        <v>0</v>
      </c>
      <c r="H314">
        <v>0</v>
      </c>
      <c r="I314">
        <v>0</v>
      </c>
      <c r="J314">
        <v>0</v>
      </c>
      <c r="K314">
        <v>0</v>
      </c>
      <c r="L314">
        <v>0</v>
      </c>
      <c r="M314">
        <v>0</v>
      </c>
      <c r="N314">
        <v>0</v>
      </c>
      <c r="O314">
        <v>0</v>
      </c>
      <c r="P314">
        <v>0</v>
      </c>
      <c r="Q314" s="36">
        <v>0</v>
      </c>
      <c r="R314" s="36">
        <v>0</v>
      </c>
      <c r="S314" s="36">
        <v>0</v>
      </c>
      <c r="T314" s="36">
        <v>0</v>
      </c>
      <c r="U314" s="36">
        <v>0</v>
      </c>
    </row>
    <row r="315" spans="1:21" x14ac:dyDescent="0.2">
      <c r="A315" s="89">
        <f>VLOOKUP(C315,TabellenSRG!$B$4:$C$2729,2,FALSE)</f>
        <v>29</v>
      </c>
      <c r="B315" t="str">
        <f t="shared" si="5"/>
        <v>29d</v>
      </c>
      <c r="C315" t="s">
        <v>29</v>
      </c>
      <c r="D315" t="s">
        <v>609</v>
      </c>
      <c r="E315">
        <v>3</v>
      </c>
      <c r="F315">
        <v>0</v>
      </c>
      <c r="G315">
        <v>0</v>
      </c>
      <c r="H315">
        <v>0</v>
      </c>
      <c r="I315">
        <v>0</v>
      </c>
      <c r="J315">
        <v>0</v>
      </c>
      <c r="K315">
        <v>0</v>
      </c>
      <c r="L315">
        <v>0</v>
      </c>
      <c r="M315">
        <v>0</v>
      </c>
      <c r="N315">
        <v>0</v>
      </c>
      <c r="O315">
        <v>0</v>
      </c>
      <c r="P315">
        <v>0</v>
      </c>
      <c r="Q315" s="36">
        <v>0</v>
      </c>
      <c r="R315" s="36">
        <v>0</v>
      </c>
      <c r="S315" s="36">
        <v>0</v>
      </c>
      <c r="T315" s="36">
        <v>0</v>
      </c>
      <c r="U315" s="36">
        <v>0</v>
      </c>
    </row>
    <row r="316" spans="1:21" x14ac:dyDescent="0.2">
      <c r="A316" s="89">
        <f>VLOOKUP(C316,TabellenSRG!$B$4:$C$2729,2,FALSE)</f>
        <v>29</v>
      </c>
      <c r="B316" t="str">
        <f t="shared" si="5"/>
        <v>29e</v>
      </c>
      <c r="C316" t="s">
        <v>29</v>
      </c>
      <c r="D316" t="s">
        <v>610</v>
      </c>
      <c r="E316">
        <v>4</v>
      </c>
      <c r="F316">
        <v>0</v>
      </c>
      <c r="G316">
        <v>0</v>
      </c>
      <c r="H316">
        <v>0</v>
      </c>
      <c r="I316">
        <v>0</v>
      </c>
      <c r="J316">
        <v>0</v>
      </c>
      <c r="K316">
        <v>0</v>
      </c>
      <c r="L316">
        <v>0</v>
      </c>
      <c r="M316">
        <v>0</v>
      </c>
      <c r="N316">
        <v>0</v>
      </c>
      <c r="O316">
        <v>0</v>
      </c>
      <c r="P316">
        <v>0</v>
      </c>
      <c r="Q316" s="36">
        <v>0</v>
      </c>
      <c r="R316" s="36">
        <v>0</v>
      </c>
      <c r="S316" s="36">
        <v>0</v>
      </c>
      <c r="T316" s="36">
        <v>0</v>
      </c>
      <c r="U316" s="36">
        <v>0</v>
      </c>
    </row>
    <row r="317" spans="1:21" x14ac:dyDescent="0.2">
      <c r="A317" s="89">
        <f>VLOOKUP(C317,TabellenSRG!$B$4:$C$2729,2,FALSE)</f>
        <v>29</v>
      </c>
      <c r="B317" t="str">
        <f t="shared" si="5"/>
        <v>29f</v>
      </c>
      <c r="C317" t="s">
        <v>29</v>
      </c>
      <c r="D317" t="s">
        <v>612</v>
      </c>
      <c r="E317">
        <v>5</v>
      </c>
      <c r="F317">
        <v>0</v>
      </c>
      <c r="G317">
        <v>0</v>
      </c>
      <c r="H317">
        <v>0</v>
      </c>
      <c r="I317">
        <v>0</v>
      </c>
      <c r="J317">
        <v>0</v>
      </c>
      <c r="K317">
        <v>0</v>
      </c>
      <c r="L317">
        <v>0</v>
      </c>
      <c r="M317">
        <v>0</v>
      </c>
      <c r="N317">
        <v>0</v>
      </c>
      <c r="O317">
        <v>0</v>
      </c>
      <c r="P317">
        <v>0</v>
      </c>
      <c r="Q317" s="36">
        <v>0</v>
      </c>
      <c r="R317" s="36">
        <v>0</v>
      </c>
      <c r="S317" s="36">
        <v>0</v>
      </c>
      <c r="T317" s="36">
        <v>0</v>
      </c>
      <c r="U317" s="36">
        <v>0</v>
      </c>
    </row>
    <row r="318" spans="1:21" x14ac:dyDescent="0.2">
      <c r="A318" s="89">
        <f>VLOOKUP(C318,TabellenSRG!$B$4:$C$2729,2,FALSE)</f>
        <v>29</v>
      </c>
      <c r="B318" t="str">
        <f t="shared" si="5"/>
        <v>29g</v>
      </c>
      <c r="C318" t="s">
        <v>29</v>
      </c>
      <c r="D318" t="s">
        <v>613</v>
      </c>
      <c r="E318">
        <v>6</v>
      </c>
      <c r="F318">
        <v>0</v>
      </c>
      <c r="G318">
        <v>0</v>
      </c>
      <c r="H318">
        <v>0</v>
      </c>
      <c r="I318">
        <v>0</v>
      </c>
      <c r="J318">
        <v>0</v>
      </c>
      <c r="K318">
        <v>0</v>
      </c>
      <c r="L318">
        <v>0</v>
      </c>
      <c r="M318">
        <v>0</v>
      </c>
      <c r="N318">
        <v>0</v>
      </c>
      <c r="O318">
        <v>0</v>
      </c>
      <c r="P318">
        <v>0</v>
      </c>
      <c r="Q318" s="36">
        <v>0</v>
      </c>
      <c r="R318" s="36">
        <v>0</v>
      </c>
      <c r="S318" s="36">
        <v>0</v>
      </c>
      <c r="T318" s="36">
        <v>0</v>
      </c>
      <c r="U318" s="36">
        <v>0</v>
      </c>
    </row>
    <row r="319" spans="1:21" x14ac:dyDescent="0.2">
      <c r="A319" s="89">
        <f>VLOOKUP(C319,TabellenSRG!$B$4:$C$2729,2,FALSE)</f>
        <v>29</v>
      </c>
      <c r="B319" t="str">
        <f t="shared" si="5"/>
        <v>29h</v>
      </c>
      <c r="C319" t="s">
        <v>29</v>
      </c>
      <c r="D319" t="s">
        <v>614</v>
      </c>
      <c r="E319">
        <v>7</v>
      </c>
      <c r="F319">
        <v>0</v>
      </c>
      <c r="G319">
        <v>0</v>
      </c>
      <c r="H319">
        <v>0</v>
      </c>
      <c r="I319">
        <v>0</v>
      </c>
      <c r="J319">
        <v>0</v>
      </c>
      <c r="K319">
        <v>0</v>
      </c>
      <c r="L319">
        <v>0</v>
      </c>
      <c r="M319">
        <v>0</v>
      </c>
      <c r="N319">
        <v>0</v>
      </c>
      <c r="O319">
        <v>0</v>
      </c>
      <c r="P319">
        <v>0</v>
      </c>
      <c r="Q319" s="36">
        <v>0</v>
      </c>
      <c r="R319" s="36">
        <v>0</v>
      </c>
      <c r="S319" s="36">
        <v>0</v>
      </c>
      <c r="T319" s="36">
        <v>0</v>
      </c>
      <c r="U319" s="36">
        <v>0</v>
      </c>
    </row>
    <row r="320" spans="1:21" x14ac:dyDescent="0.2">
      <c r="A320" s="89">
        <f>VLOOKUP(C320,TabellenSRG!$B$4:$C$2729,2,FALSE)</f>
        <v>29</v>
      </c>
      <c r="B320" t="str">
        <f t="shared" si="5"/>
        <v>29i</v>
      </c>
      <c r="C320" t="s">
        <v>29</v>
      </c>
      <c r="D320" t="s">
        <v>615</v>
      </c>
      <c r="E320">
        <v>8</v>
      </c>
      <c r="F320">
        <v>0</v>
      </c>
      <c r="G320">
        <v>0</v>
      </c>
      <c r="H320">
        <v>0</v>
      </c>
      <c r="I320">
        <v>0</v>
      </c>
      <c r="J320">
        <v>0</v>
      </c>
      <c r="K320">
        <v>0</v>
      </c>
      <c r="L320">
        <v>0</v>
      </c>
      <c r="M320">
        <v>0</v>
      </c>
      <c r="N320">
        <v>0</v>
      </c>
      <c r="O320">
        <v>0</v>
      </c>
      <c r="P320">
        <v>0</v>
      </c>
      <c r="Q320" s="36">
        <v>0</v>
      </c>
      <c r="R320" s="36">
        <v>0</v>
      </c>
      <c r="S320" s="36">
        <v>0</v>
      </c>
      <c r="T320" s="36">
        <v>0</v>
      </c>
      <c r="U320" s="36">
        <v>0</v>
      </c>
    </row>
    <row r="321" spans="1:21" x14ac:dyDescent="0.2">
      <c r="A321" s="89">
        <f>VLOOKUP(C321,TabellenSRG!$B$4:$C$2729,2,FALSE)</f>
        <v>29</v>
      </c>
      <c r="B321" t="str">
        <f t="shared" si="5"/>
        <v>29j</v>
      </c>
      <c r="C321" t="s">
        <v>29</v>
      </c>
      <c r="D321" t="s">
        <v>616</v>
      </c>
      <c r="E321">
        <v>9</v>
      </c>
      <c r="F321">
        <v>60</v>
      </c>
      <c r="G321">
        <v>60</v>
      </c>
      <c r="H321">
        <v>60</v>
      </c>
      <c r="I321">
        <v>60</v>
      </c>
      <c r="J321">
        <v>60</v>
      </c>
      <c r="K321">
        <v>40</v>
      </c>
      <c r="L321">
        <v>30</v>
      </c>
      <c r="M321">
        <v>30</v>
      </c>
      <c r="N321">
        <v>30</v>
      </c>
      <c r="O321">
        <v>40</v>
      </c>
      <c r="P321">
        <v>40</v>
      </c>
      <c r="Q321" s="36">
        <v>40</v>
      </c>
      <c r="R321" s="36">
        <v>40</v>
      </c>
      <c r="S321" s="36">
        <v>40</v>
      </c>
      <c r="T321" s="36">
        <v>40</v>
      </c>
      <c r="U321" s="36">
        <v>30</v>
      </c>
    </row>
    <row r="322" spans="1:21" x14ac:dyDescent="0.2">
      <c r="A322" s="89">
        <f>VLOOKUP(C322,TabellenSRG!$B$4:$C$2729,2,FALSE)</f>
        <v>29</v>
      </c>
      <c r="B322" t="str">
        <f t="shared" si="5"/>
        <v>29k</v>
      </c>
      <c r="C322" t="s">
        <v>29</v>
      </c>
      <c r="D322" t="s">
        <v>611</v>
      </c>
      <c r="E322">
        <v>10</v>
      </c>
      <c r="F322" t="e">
        <v>#N/A</v>
      </c>
      <c r="G322" t="e">
        <v>#N/A</v>
      </c>
      <c r="H322" t="e">
        <v>#N/A</v>
      </c>
      <c r="I322" t="e">
        <v>#N/A</v>
      </c>
      <c r="J322" t="e">
        <v>#N/A</v>
      </c>
      <c r="K322" t="e">
        <v>#N/A</v>
      </c>
      <c r="L322" t="e">
        <v>#N/A</v>
      </c>
      <c r="M322" t="e">
        <v>#N/A</v>
      </c>
      <c r="N322">
        <v>0</v>
      </c>
      <c r="O322">
        <v>0</v>
      </c>
      <c r="P322">
        <v>0</v>
      </c>
      <c r="Q322" s="36">
        <v>0</v>
      </c>
      <c r="R322" s="36">
        <v>0</v>
      </c>
      <c r="S322" s="36">
        <v>0</v>
      </c>
      <c r="T322" s="36">
        <v>0</v>
      </c>
      <c r="U322" s="36">
        <v>0</v>
      </c>
    </row>
    <row r="323" spans="1:21" x14ac:dyDescent="0.2">
      <c r="A323" s="89">
        <f>VLOOKUP(C323,TabellenSRG!$B$4:$C$2729,2,FALSE)</f>
        <v>30</v>
      </c>
      <c r="B323" t="str">
        <f t="shared" si="5"/>
        <v>30a</v>
      </c>
      <c r="C323" t="s">
        <v>30</v>
      </c>
      <c r="D323" t="s">
        <v>606</v>
      </c>
      <c r="E323">
        <v>0</v>
      </c>
      <c r="F323">
        <v>70</v>
      </c>
      <c r="G323">
        <v>80</v>
      </c>
      <c r="H323">
        <v>90</v>
      </c>
      <c r="I323">
        <v>80</v>
      </c>
      <c r="J323">
        <v>80</v>
      </c>
      <c r="K323">
        <v>80</v>
      </c>
      <c r="L323">
        <v>80</v>
      </c>
      <c r="M323">
        <v>90</v>
      </c>
      <c r="N323">
        <v>100</v>
      </c>
      <c r="O323">
        <v>100</v>
      </c>
      <c r="P323">
        <v>100</v>
      </c>
      <c r="Q323" s="36">
        <v>110</v>
      </c>
      <c r="R323" s="36">
        <v>120</v>
      </c>
      <c r="S323" s="36">
        <v>120</v>
      </c>
      <c r="T323" s="36">
        <v>110</v>
      </c>
      <c r="U323" s="36">
        <v>100</v>
      </c>
    </row>
    <row r="324" spans="1:21" x14ac:dyDescent="0.2">
      <c r="A324" s="89">
        <f>VLOOKUP(C324,TabellenSRG!$B$4:$C$2729,2,FALSE)</f>
        <v>30</v>
      </c>
      <c r="B324" t="str">
        <f t="shared" si="5"/>
        <v>30b</v>
      </c>
      <c r="C324" t="s">
        <v>30</v>
      </c>
      <c r="D324" t="s">
        <v>607</v>
      </c>
      <c r="E324">
        <v>1</v>
      </c>
      <c r="F324">
        <v>0</v>
      </c>
      <c r="G324">
        <v>0</v>
      </c>
      <c r="H324">
        <v>0</v>
      </c>
      <c r="I324">
        <v>0</v>
      </c>
      <c r="J324">
        <v>0</v>
      </c>
      <c r="K324">
        <v>0</v>
      </c>
      <c r="L324">
        <v>0</v>
      </c>
      <c r="M324">
        <v>0</v>
      </c>
      <c r="N324">
        <v>0</v>
      </c>
      <c r="O324">
        <v>0</v>
      </c>
      <c r="P324">
        <v>0</v>
      </c>
      <c r="Q324" s="36">
        <v>0</v>
      </c>
      <c r="R324" s="36">
        <v>0</v>
      </c>
      <c r="S324" s="36">
        <v>0</v>
      </c>
      <c r="T324" s="36">
        <v>0</v>
      </c>
      <c r="U324" s="36">
        <v>0</v>
      </c>
    </row>
    <row r="325" spans="1:21" x14ac:dyDescent="0.2">
      <c r="A325" s="89">
        <f>VLOOKUP(C325,TabellenSRG!$B$4:$C$2729,2,FALSE)</f>
        <v>30</v>
      </c>
      <c r="B325" t="str">
        <f t="shared" ref="B325:B388" si="6">CONCATENATE(A325,D325)</f>
        <v>30c</v>
      </c>
      <c r="C325" t="s">
        <v>30</v>
      </c>
      <c r="D325" t="s">
        <v>608</v>
      </c>
      <c r="E325">
        <v>2</v>
      </c>
      <c r="F325">
        <v>0</v>
      </c>
      <c r="G325">
        <v>0</v>
      </c>
      <c r="H325">
        <v>0</v>
      </c>
      <c r="I325">
        <v>0</v>
      </c>
      <c r="J325">
        <v>0</v>
      </c>
      <c r="K325">
        <v>0</v>
      </c>
      <c r="L325">
        <v>0</v>
      </c>
      <c r="M325">
        <v>0</v>
      </c>
      <c r="N325">
        <v>0</v>
      </c>
      <c r="O325">
        <v>0</v>
      </c>
      <c r="P325">
        <v>0</v>
      </c>
      <c r="Q325" s="36">
        <v>0</v>
      </c>
      <c r="R325" s="36">
        <v>0</v>
      </c>
      <c r="S325" s="36">
        <v>0</v>
      </c>
      <c r="T325" s="36">
        <v>0</v>
      </c>
      <c r="U325" s="36">
        <v>0</v>
      </c>
    </row>
    <row r="326" spans="1:21" x14ac:dyDescent="0.2">
      <c r="A326" s="89">
        <f>VLOOKUP(C326,TabellenSRG!$B$4:$C$2729,2,FALSE)</f>
        <v>30</v>
      </c>
      <c r="B326" t="str">
        <f t="shared" si="6"/>
        <v>30d</v>
      </c>
      <c r="C326" t="s">
        <v>30</v>
      </c>
      <c r="D326" t="s">
        <v>609</v>
      </c>
      <c r="E326">
        <v>3</v>
      </c>
      <c r="F326">
        <v>10</v>
      </c>
      <c r="G326">
        <v>10</v>
      </c>
      <c r="H326">
        <v>10</v>
      </c>
      <c r="I326">
        <v>10</v>
      </c>
      <c r="J326">
        <v>10</v>
      </c>
      <c r="K326">
        <v>10</v>
      </c>
      <c r="L326">
        <v>10</v>
      </c>
      <c r="M326">
        <v>10</v>
      </c>
      <c r="N326">
        <v>10</v>
      </c>
      <c r="O326">
        <v>10</v>
      </c>
      <c r="P326">
        <v>10</v>
      </c>
      <c r="Q326" s="36">
        <v>10</v>
      </c>
      <c r="R326" s="36">
        <v>10</v>
      </c>
      <c r="S326" s="36">
        <v>10</v>
      </c>
      <c r="T326" s="36">
        <v>10</v>
      </c>
      <c r="U326" s="36">
        <v>0</v>
      </c>
    </row>
    <row r="327" spans="1:21" x14ac:dyDescent="0.2">
      <c r="A327" s="89">
        <f>VLOOKUP(C327,TabellenSRG!$B$4:$C$2729,2,FALSE)</f>
        <v>30</v>
      </c>
      <c r="B327" t="str">
        <f t="shared" si="6"/>
        <v>30e</v>
      </c>
      <c r="C327" t="s">
        <v>30</v>
      </c>
      <c r="D327" t="s">
        <v>610</v>
      </c>
      <c r="E327">
        <v>4</v>
      </c>
      <c r="F327">
        <v>0</v>
      </c>
      <c r="G327">
        <v>0</v>
      </c>
      <c r="H327">
        <v>0</v>
      </c>
      <c r="I327">
        <v>0</v>
      </c>
      <c r="J327">
        <v>0</v>
      </c>
      <c r="K327">
        <v>0</v>
      </c>
      <c r="L327">
        <v>0</v>
      </c>
      <c r="M327">
        <v>0</v>
      </c>
      <c r="N327">
        <v>0</v>
      </c>
      <c r="O327">
        <v>0</v>
      </c>
      <c r="P327">
        <v>0</v>
      </c>
      <c r="Q327" s="36">
        <v>10</v>
      </c>
      <c r="R327" s="36">
        <v>20</v>
      </c>
      <c r="S327" s="36">
        <v>20</v>
      </c>
      <c r="T327" s="36">
        <v>20</v>
      </c>
      <c r="U327" s="36">
        <v>20</v>
      </c>
    </row>
    <row r="328" spans="1:21" x14ac:dyDescent="0.2">
      <c r="A328" s="89">
        <f>VLOOKUP(C328,TabellenSRG!$B$4:$C$2729,2,FALSE)</f>
        <v>30</v>
      </c>
      <c r="B328" t="str">
        <f t="shared" si="6"/>
        <v>30f</v>
      </c>
      <c r="C328" t="s">
        <v>30</v>
      </c>
      <c r="D328" t="s">
        <v>612</v>
      </c>
      <c r="E328">
        <v>5</v>
      </c>
      <c r="F328">
        <v>0</v>
      </c>
      <c r="G328">
        <v>0</v>
      </c>
      <c r="H328">
        <v>0</v>
      </c>
      <c r="I328">
        <v>0</v>
      </c>
      <c r="J328">
        <v>0</v>
      </c>
      <c r="K328">
        <v>0</v>
      </c>
      <c r="L328">
        <v>0</v>
      </c>
      <c r="M328">
        <v>0</v>
      </c>
      <c r="N328">
        <v>0</v>
      </c>
      <c r="O328">
        <v>0</v>
      </c>
      <c r="P328">
        <v>0</v>
      </c>
      <c r="Q328" s="36">
        <v>0</v>
      </c>
      <c r="R328" s="36">
        <v>0</v>
      </c>
      <c r="S328" s="36">
        <v>0</v>
      </c>
      <c r="T328" s="36">
        <v>0</v>
      </c>
      <c r="U328" s="36">
        <v>0</v>
      </c>
    </row>
    <row r="329" spans="1:21" x14ac:dyDescent="0.2">
      <c r="A329" s="89">
        <f>VLOOKUP(C329,TabellenSRG!$B$4:$C$2729,2,FALSE)</f>
        <v>30</v>
      </c>
      <c r="B329" t="str">
        <f t="shared" si="6"/>
        <v>30g</v>
      </c>
      <c r="C329" t="s">
        <v>30</v>
      </c>
      <c r="D329" t="s">
        <v>613</v>
      </c>
      <c r="E329">
        <v>6</v>
      </c>
      <c r="F329">
        <v>0</v>
      </c>
      <c r="G329">
        <v>0</v>
      </c>
      <c r="H329">
        <v>0</v>
      </c>
      <c r="I329">
        <v>0</v>
      </c>
      <c r="J329">
        <v>0</v>
      </c>
      <c r="K329">
        <v>0</v>
      </c>
      <c r="L329">
        <v>0</v>
      </c>
      <c r="M329">
        <v>0</v>
      </c>
      <c r="N329">
        <v>0</v>
      </c>
      <c r="O329">
        <v>10</v>
      </c>
      <c r="P329">
        <v>10</v>
      </c>
      <c r="Q329" s="36">
        <v>10</v>
      </c>
      <c r="R329" s="36">
        <v>10</v>
      </c>
      <c r="S329" s="36">
        <v>10</v>
      </c>
      <c r="T329" s="36">
        <v>10</v>
      </c>
      <c r="U329" s="36">
        <v>10</v>
      </c>
    </row>
    <row r="330" spans="1:21" x14ac:dyDescent="0.2">
      <c r="A330" s="89">
        <f>VLOOKUP(C330,TabellenSRG!$B$4:$C$2729,2,FALSE)</f>
        <v>30</v>
      </c>
      <c r="B330" t="str">
        <f t="shared" si="6"/>
        <v>30h</v>
      </c>
      <c r="C330" t="s">
        <v>30</v>
      </c>
      <c r="D330" t="s">
        <v>614</v>
      </c>
      <c r="E330">
        <v>7</v>
      </c>
      <c r="F330">
        <v>0</v>
      </c>
      <c r="G330">
        <v>0</v>
      </c>
      <c r="H330">
        <v>0</v>
      </c>
      <c r="I330">
        <v>0</v>
      </c>
      <c r="J330">
        <v>0</v>
      </c>
      <c r="K330">
        <v>0</v>
      </c>
      <c r="L330">
        <v>0</v>
      </c>
      <c r="M330">
        <v>0</v>
      </c>
      <c r="N330">
        <v>0</v>
      </c>
      <c r="O330">
        <v>0</v>
      </c>
      <c r="P330">
        <v>0</v>
      </c>
      <c r="Q330" s="36">
        <v>0</v>
      </c>
      <c r="R330" s="36">
        <v>0</v>
      </c>
      <c r="S330" s="36">
        <v>0</v>
      </c>
      <c r="T330" s="36">
        <v>0</v>
      </c>
      <c r="U330" s="36">
        <v>0</v>
      </c>
    </row>
    <row r="331" spans="1:21" x14ac:dyDescent="0.2">
      <c r="A331" s="89">
        <f>VLOOKUP(C331,TabellenSRG!$B$4:$C$2729,2,FALSE)</f>
        <v>30</v>
      </c>
      <c r="B331" t="str">
        <f t="shared" si="6"/>
        <v>30i</v>
      </c>
      <c r="C331" t="s">
        <v>30</v>
      </c>
      <c r="D331" t="s">
        <v>615</v>
      </c>
      <c r="E331">
        <v>8</v>
      </c>
      <c r="F331">
        <v>0</v>
      </c>
      <c r="G331">
        <v>0</v>
      </c>
      <c r="H331">
        <v>0</v>
      </c>
      <c r="I331">
        <v>0</v>
      </c>
      <c r="J331">
        <v>0</v>
      </c>
      <c r="K331">
        <v>0</v>
      </c>
      <c r="L331">
        <v>0</v>
      </c>
      <c r="M331">
        <v>0</v>
      </c>
      <c r="N331">
        <v>0</v>
      </c>
      <c r="O331">
        <v>0</v>
      </c>
      <c r="P331">
        <v>0</v>
      </c>
      <c r="Q331" s="36">
        <v>0</v>
      </c>
      <c r="R331" s="36">
        <v>0</v>
      </c>
      <c r="S331" s="36">
        <v>0</v>
      </c>
      <c r="T331" s="36">
        <v>0</v>
      </c>
      <c r="U331" s="36">
        <v>0</v>
      </c>
    </row>
    <row r="332" spans="1:21" x14ac:dyDescent="0.2">
      <c r="A332" s="89">
        <f>VLOOKUP(C332,TabellenSRG!$B$4:$C$2729,2,FALSE)</f>
        <v>30</v>
      </c>
      <c r="B332" t="str">
        <f t="shared" si="6"/>
        <v>30j</v>
      </c>
      <c r="C332" t="s">
        <v>30</v>
      </c>
      <c r="D332" t="s">
        <v>616</v>
      </c>
      <c r="E332">
        <v>9</v>
      </c>
      <c r="F332">
        <v>70</v>
      </c>
      <c r="G332">
        <v>70</v>
      </c>
      <c r="H332">
        <v>80</v>
      </c>
      <c r="I332">
        <v>80</v>
      </c>
      <c r="J332">
        <v>70</v>
      </c>
      <c r="K332">
        <v>70</v>
      </c>
      <c r="L332">
        <v>70</v>
      </c>
      <c r="M332">
        <v>80</v>
      </c>
      <c r="N332">
        <v>80</v>
      </c>
      <c r="O332">
        <v>80</v>
      </c>
      <c r="P332">
        <v>80</v>
      </c>
      <c r="Q332" s="36">
        <v>70</v>
      </c>
      <c r="R332" s="36">
        <v>70</v>
      </c>
      <c r="S332" s="36">
        <v>80</v>
      </c>
      <c r="T332" s="36">
        <v>80</v>
      </c>
      <c r="U332" s="36">
        <v>60</v>
      </c>
    </row>
    <row r="333" spans="1:21" x14ac:dyDescent="0.2">
      <c r="A333" s="89">
        <f>VLOOKUP(C333,TabellenSRG!$B$4:$C$2729,2,FALSE)</f>
        <v>30</v>
      </c>
      <c r="B333" t="str">
        <f t="shared" si="6"/>
        <v>30k</v>
      </c>
      <c r="C333" t="s">
        <v>30</v>
      </c>
      <c r="D333" t="s">
        <v>611</v>
      </c>
      <c r="E333">
        <v>10</v>
      </c>
      <c r="F333" t="e">
        <v>#N/A</v>
      </c>
      <c r="G333" t="e">
        <v>#N/A</v>
      </c>
      <c r="H333" t="e">
        <v>#N/A</v>
      </c>
      <c r="I333" t="e">
        <v>#N/A</v>
      </c>
      <c r="J333" t="e">
        <v>#N/A</v>
      </c>
      <c r="K333" t="e">
        <v>#N/A</v>
      </c>
      <c r="L333" t="e">
        <v>#N/A</v>
      </c>
      <c r="M333" t="e">
        <v>#N/A</v>
      </c>
      <c r="N333">
        <v>0</v>
      </c>
      <c r="O333">
        <v>10</v>
      </c>
      <c r="P333">
        <v>10</v>
      </c>
      <c r="Q333" s="36">
        <v>10</v>
      </c>
      <c r="R333" s="36">
        <v>10</v>
      </c>
      <c r="S333" s="36">
        <v>0</v>
      </c>
      <c r="T333" s="36">
        <v>0</v>
      </c>
      <c r="U333" s="36">
        <v>0</v>
      </c>
    </row>
    <row r="334" spans="1:21" x14ac:dyDescent="0.2">
      <c r="A334" s="89" t="e">
        <f>VLOOKUP(C334,TabellenSRG!$B$4:$C$2729,2,FALSE)</f>
        <v>#N/A</v>
      </c>
      <c r="B334" t="e">
        <f t="shared" si="6"/>
        <v>#N/A</v>
      </c>
      <c r="C334" t="s">
        <v>31</v>
      </c>
      <c r="D334" t="s">
        <v>606</v>
      </c>
      <c r="E334">
        <v>0</v>
      </c>
      <c r="F334">
        <v>160</v>
      </c>
      <c r="G334">
        <v>160</v>
      </c>
      <c r="H334">
        <v>160</v>
      </c>
      <c r="I334">
        <v>150</v>
      </c>
      <c r="J334">
        <v>160</v>
      </c>
      <c r="K334">
        <v>160</v>
      </c>
      <c r="L334">
        <v>160</v>
      </c>
      <c r="M334">
        <v>160</v>
      </c>
      <c r="N334">
        <v>170</v>
      </c>
      <c r="O334">
        <v>160</v>
      </c>
      <c r="P334">
        <v>160</v>
      </c>
      <c r="Q334" s="36">
        <v>160</v>
      </c>
      <c r="R334" s="36" t="e">
        <v>#N/A</v>
      </c>
      <c r="S334" s="36" t="e">
        <v>#N/A</v>
      </c>
      <c r="T334" s="36" t="e">
        <v>#N/A</v>
      </c>
      <c r="U334" s="36" t="e">
        <v>#N/A</v>
      </c>
    </row>
    <row r="335" spans="1:21" x14ac:dyDescent="0.2">
      <c r="A335" s="89" t="e">
        <f>VLOOKUP(C335,TabellenSRG!$B$4:$C$2729,2,FALSE)</f>
        <v>#N/A</v>
      </c>
      <c r="B335" t="e">
        <f t="shared" si="6"/>
        <v>#N/A</v>
      </c>
      <c r="C335" t="s">
        <v>31</v>
      </c>
      <c r="D335" t="s">
        <v>607</v>
      </c>
      <c r="E335">
        <v>1</v>
      </c>
      <c r="F335">
        <v>0</v>
      </c>
      <c r="G335">
        <v>0</v>
      </c>
      <c r="H335">
        <v>0</v>
      </c>
      <c r="I335">
        <v>0</v>
      </c>
      <c r="J335">
        <v>0</v>
      </c>
      <c r="K335">
        <v>0</v>
      </c>
      <c r="L335">
        <v>0</v>
      </c>
      <c r="M335">
        <v>0</v>
      </c>
      <c r="N335">
        <v>0</v>
      </c>
      <c r="O335">
        <v>0</v>
      </c>
      <c r="P335">
        <v>0</v>
      </c>
      <c r="Q335" s="36">
        <v>0</v>
      </c>
      <c r="R335" s="36" t="e">
        <v>#N/A</v>
      </c>
      <c r="S335" s="36" t="e">
        <v>#N/A</v>
      </c>
      <c r="T335" s="36" t="e">
        <v>#N/A</v>
      </c>
      <c r="U335" s="36" t="e">
        <v>#N/A</v>
      </c>
    </row>
    <row r="336" spans="1:21" x14ac:dyDescent="0.2">
      <c r="A336" s="89" t="e">
        <f>VLOOKUP(C336,TabellenSRG!$B$4:$C$2729,2,FALSE)</f>
        <v>#N/A</v>
      </c>
      <c r="B336" t="e">
        <f t="shared" si="6"/>
        <v>#N/A</v>
      </c>
      <c r="C336" t="s">
        <v>31</v>
      </c>
      <c r="D336" t="s">
        <v>608</v>
      </c>
      <c r="E336">
        <v>2</v>
      </c>
      <c r="F336">
        <v>0</v>
      </c>
      <c r="G336">
        <v>0</v>
      </c>
      <c r="H336">
        <v>0</v>
      </c>
      <c r="I336">
        <v>0</v>
      </c>
      <c r="J336">
        <v>0</v>
      </c>
      <c r="K336">
        <v>0</v>
      </c>
      <c r="L336">
        <v>0</v>
      </c>
      <c r="M336">
        <v>0</v>
      </c>
      <c r="N336">
        <v>0</v>
      </c>
      <c r="O336">
        <v>0</v>
      </c>
      <c r="P336">
        <v>0</v>
      </c>
      <c r="Q336" s="36">
        <v>0</v>
      </c>
      <c r="R336" s="36" t="e">
        <v>#N/A</v>
      </c>
      <c r="S336" s="36" t="e">
        <v>#N/A</v>
      </c>
      <c r="T336" s="36" t="e">
        <v>#N/A</v>
      </c>
      <c r="U336" s="36" t="e">
        <v>#N/A</v>
      </c>
    </row>
    <row r="337" spans="1:21" x14ac:dyDescent="0.2">
      <c r="A337" s="89" t="e">
        <f>VLOOKUP(C337,TabellenSRG!$B$4:$C$2729,2,FALSE)</f>
        <v>#N/A</v>
      </c>
      <c r="B337" t="e">
        <f t="shared" si="6"/>
        <v>#N/A</v>
      </c>
      <c r="C337" t="s">
        <v>31</v>
      </c>
      <c r="D337" t="s">
        <v>609</v>
      </c>
      <c r="E337">
        <v>3</v>
      </c>
      <c r="F337">
        <v>0</v>
      </c>
      <c r="G337">
        <v>0</v>
      </c>
      <c r="H337">
        <v>0</v>
      </c>
      <c r="I337">
        <v>0</v>
      </c>
      <c r="J337">
        <v>0</v>
      </c>
      <c r="K337">
        <v>0</v>
      </c>
      <c r="L337">
        <v>0</v>
      </c>
      <c r="M337">
        <v>0</v>
      </c>
      <c r="N337">
        <v>0</v>
      </c>
      <c r="O337">
        <v>0</v>
      </c>
      <c r="P337">
        <v>0</v>
      </c>
      <c r="Q337" s="36">
        <v>0</v>
      </c>
      <c r="R337" s="36" t="e">
        <v>#N/A</v>
      </c>
      <c r="S337" s="36" t="e">
        <v>#N/A</v>
      </c>
      <c r="T337" s="36" t="e">
        <v>#N/A</v>
      </c>
      <c r="U337" s="36" t="e">
        <v>#N/A</v>
      </c>
    </row>
    <row r="338" spans="1:21" x14ac:dyDescent="0.2">
      <c r="A338" s="89" t="e">
        <f>VLOOKUP(C338,TabellenSRG!$B$4:$C$2729,2,FALSE)</f>
        <v>#N/A</v>
      </c>
      <c r="B338" t="e">
        <f t="shared" si="6"/>
        <v>#N/A</v>
      </c>
      <c r="C338" t="s">
        <v>31</v>
      </c>
      <c r="D338" t="s">
        <v>610</v>
      </c>
      <c r="E338">
        <v>4</v>
      </c>
      <c r="F338">
        <v>0</v>
      </c>
      <c r="G338">
        <v>0</v>
      </c>
      <c r="H338">
        <v>0</v>
      </c>
      <c r="I338">
        <v>0</v>
      </c>
      <c r="J338">
        <v>0</v>
      </c>
      <c r="K338">
        <v>0</v>
      </c>
      <c r="L338">
        <v>0</v>
      </c>
      <c r="M338">
        <v>0</v>
      </c>
      <c r="N338">
        <v>0</v>
      </c>
      <c r="O338">
        <v>0</v>
      </c>
      <c r="P338">
        <v>0</v>
      </c>
      <c r="Q338" s="36">
        <v>10</v>
      </c>
      <c r="R338" s="36" t="e">
        <v>#N/A</v>
      </c>
      <c r="S338" s="36" t="e">
        <v>#N/A</v>
      </c>
      <c r="T338" s="36" t="e">
        <v>#N/A</v>
      </c>
      <c r="U338" s="36" t="e">
        <v>#N/A</v>
      </c>
    </row>
    <row r="339" spans="1:21" x14ac:dyDescent="0.2">
      <c r="A339" s="89" t="e">
        <f>VLOOKUP(C339,TabellenSRG!$B$4:$C$2729,2,FALSE)</f>
        <v>#N/A</v>
      </c>
      <c r="B339" t="e">
        <f t="shared" si="6"/>
        <v>#N/A</v>
      </c>
      <c r="C339" t="s">
        <v>31</v>
      </c>
      <c r="D339" t="s">
        <v>612</v>
      </c>
      <c r="E339">
        <v>5</v>
      </c>
      <c r="F339">
        <v>0</v>
      </c>
      <c r="G339">
        <v>0</v>
      </c>
      <c r="H339">
        <v>0</v>
      </c>
      <c r="I339">
        <v>0</v>
      </c>
      <c r="J339">
        <v>0</v>
      </c>
      <c r="K339">
        <v>0</v>
      </c>
      <c r="L339">
        <v>0</v>
      </c>
      <c r="M339">
        <v>0</v>
      </c>
      <c r="N339">
        <v>0</v>
      </c>
      <c r="O339">
        <v>0</v>
      </c>
      <c r="P339">
        <v>0</v>
      </c>
      <c r="Q339" s="36">
        <v>0</v>
      </c>
      <c r="R339" s="36" t="e">
        <v>#N/A</v>
      </c>
      <c r="S339" s="36" t="e">
        <v>#N/A</v>
      </c>
      <c r="T339" s="36" t="e">
        <v>#N/A</v>
      </c>
      <c r="U339" s="36" t="e">
        <v>#N/A</v>
      </c>
    </row>
    <row r="340" spans="1:21" x14ac:dyDescent="0.2">
      <c r="A340" s="89" t="e">
        <f>VLOOKUP(C340,TabellenSRG!$B$4:$C$2729,2,FALSE)</f>
        <v>#N/A</v>
      </c>
      <c r="B340" t="e">
        <f t="shared" si="6"/>
        <v>#N/A</v>
      </c>
      <c r="C340" t="s">
        <v>31</v>
      </c>
      <c r="D340" t="s">
        <v>613</v>
      </c>
      <c r="E340">
        <v>6</v>
      </c>
      <c r="F340">
        <v>0</v>
      </c>
      <c r="G340">
        <v>0</v>
      </c>
      <c r="H340">
        <v>0</v>
      </c>
      <c r="I340">
        <v>0</v>
      </c>
      <c r="J340">
        <v>0</v>
      </c>
      <c r="K340">
        <v>0</v>
      </c>
      <c r="L340">
        <v>0</v>
      </c>
      <c r="M340">
        <v>0</v>
      </c>
      <c r="N340">
        <v>0</v>
      </c>
      <c r="O340">
        <v>0</v>
      </c>
      <c r="P340">
        <v>0</v>
      </c>
      <c r="Q340" s="36">
        <v>0</v>
      </c>
      <c r="R340" s="36" t="e">
        <v>#N/A</v>
      </c>
      <c r="S340" s="36" t="e">
        <v>#N/A</v>
      </c>
      <c r="T340" s="36" t="e">
        <v>#N/A</v>
      </c>
      <c r="U340" s="36" t="e">
        <v>#N/A</v>
      </c>
    </row>
    <row r="341" spans="1:21" x14ac:dyDescent="0.2">
      <c r="A341" s="89" t="e">
        <f>VLOOKUP(C341,TabellenSRG!$B$4:$C$2729,2,FALSE)</f>
        <v>#N/A</v>
      </c>
      <c r="B341" t="e">
        <f t="shared" si="6"/>
        <v>#N/A</v>
      </c>
      <c r="C341" t="s">
        <v>31</v>
      </c>
      <c r="D341" t="s">
        <v>614</v>
      </c>
      <c r="E341">
        <v>7</v>
      </c>
      <c r="F341">
        <v>0</v>
      </c>
      <c r="G341">
        <v>0</v>
      </c>
      <c r="H341">
        <v>0</v>
      </c>
      <c r="I341">
        <v>0</v>
      </c>
      <c r="J341">
        <v>0</v>
      </c>
      <c r="K341">
        <v>0</v>
      </c>
      <c r="L341">
        <v>0</v>
      </c>
      <c r="M341">
        <v>0</v>
      </c>
      <c r="N341">
        <v>0</v>
      </c>
      <c r="O341">
        <v>0</v>
      </c>
      <c r="P341">
        <v>0</v>
      </c>
      <c r="Q341" s="36">
        <v>0</v>
      </c>
      <c r="R341" s="36" t="e">
        <v>#N/A</v>
      </c>
      <c r="S341" s="36" t="e">
        <v>#N/A</v>
      </c>
      <c r="T341" s="36" t="e">
        <v>#N/A</v>
      </c>
      <c r="U341" s="36" t="e">
        <v>#N/A</v>
      </c>
    </row>
    <row r="342" spans="1:21" x14ac:dyDescent="0.2">
      <c r="A342" s="89" t="e">
        <f>VLOOKUP(C342,TabellenSRG!$B$4:$C$2729,2,FALSE)</f>
        <v>#N/A</v>
      </c>
      <c r="B342" t="e">
        <f t="shared" si="6"/>
        <v>#N/A</v>
      </c>
      <c r="C342" t="s">
        <v>31</v>
      </c>
      <c r="D342" t="s">
        <v>615</v>
      </c>
      <c r="E342">
        <v>8</v>
      </c>
      <c r="F342">
        <v>0</v>
      </c>
      <c r="G342">
        <v>0</v>
      </c>
      <c r="H342">
        <v>0</v>
      </c>
      <c r="I342">
        <v>0</v>
      </c>
      <c r="J342">
        <v>0</v>
      </c>
      <c r="K342">
        <v>0</v>
      </c>
      <c r="L342">
        <v>0</v>
      </c>
      <c r="M342">
        <v>0</v>
      </c>
      <c r="N342">
        <v>0</v>
      </c>
      <c r="O342">
        <v>0</v>
      </c>
      <c r="P342">
        <v>0</v>
      </c>
      <c r="Q342" s="36">
        <v>0</v>
      </c>
      <c r="R342" s="36" t="e">
        <v>#N/A</v>
      </c>
      <c r="S342" s="36" t="e">
        <v>#N/A</v>
      </c>
      <c r="T342" s="36" t="e">
        <v>#N/A</v>
      </c>
      <c r="U342" s="36" t="e">
        <v>#N/A</v>
      </c>
    </row>
    <row r="343" spans="1:21" x14ac:dyDescent="0.2">
      <c r="A343" s="89" t="e">
        <f>VLOOKUP(C343,TabellenSRG!$B$4:$C$2729,2,FALSE)</f>
        <v>#N/A</v>
      </c>
      <c r="B343" t="e">
        <f t="shared" si="6"/>
        <v>#N/A</v>
      </c>
      <c r="C343" t="s">
        <v>31</v>
      </c>
      <c r="D343" t="s">
        <v>616</v>
      </c>
      <c r="E343">
        <v>9</v>
      </c>
      <c r="F343">
        <v>160</v>
      </c>
      <c r="G343">
        <v>160</v>
      </c>
      <c r="H343">
        <v>160</v>
      </c>
      <c r="I343">
        <v>150</v>
      </c>
      <c r="J343">
        <v>160</v>
      </c>
      <c r="K343">
        <v>160</v>
      </c>
      <c r="L343">
        <v>160</v>
      </c>
      <c r="M343">
        <v>160</v>
      </c>
      <c r="N343">
        <v>170</v>
      </c>
      <c r="O343">
        <v>150</v>
      </c>
      <c r="P343">
        <v>150</v>
      </c>
      <c r="Q343" s="36">
        <v>160</v>
      </c>
      <c r="R343" s="36" t="e">
        <v>#N/A</v>
      </c>
      <c r="S343" s="36" t="e">
        <v>#N/A</v>
      </c>
      <c r="T343" s="36" t="e">
        <v>#N/A</v>
      </c>
      <c r="U343" s="36" t="e">
        <v>#N/A</v>
      </c>
    </row>
    <row r="344" spans="1:21" x14ac:dyDescent="0.2">
      <c r="A344" s="89" t="e">
        <f>VLOOKUP(C344,TabellenSRG!$B$4:$C$2729,2,FALSE)</f>
        <v>#N/A</v>
      </c>
      <c r="B344" t="e">
        <f t="shared" si="6"/>
        <v>#N/A</v>
      </c>
      <c r="C344" t="s">
        <v>31</v>
      </c>
      <c r="D344" t="s">
        <v>611</v>
      </c>
      <c r="E344">
        <v>10</v>
      </c>
      <c r="F344" t="e">
        <v>#N/A</v>
      </c>
      <c r="G344" t="e">
        <v>#N/A</v>
      </c>
      <c r="H344" t="e">
        <v>#N/A</v>
      </c>
      <c r="I344" t="e">
        <v>#N/A</v>
      </c>
      <c r="J344" t="e">
        <v>#N/A</v>
      </c>
      <c r="K344" t="e">
        <v>#N/A</v>
      </c>
      <c r="L344" t="e">
        <v>#N/A</v>
      </c>
      <c r="M344" t="e">
        <v>#N/A</v>
      </c>
      <c r="N344">
        <v>0</v>
      </c>
      <c r="O344">
        <v>0</v>
      </c>
      <c r="P344">
        <v>0</v>
      </c>
      <c r="Q344" s="36">
        <v>0</v>
      </c>
      <c r="R344" s="36" t="e">
        <v>#N/A</v>
      </c>
      <c r="S344" s="36" t="e">
        <v>#N/A</v>
      </c>
      <c r="T344" s="36" t="e">
        <v>#N/A</v>
      </c>
      <c r="U344" s="36" t="e">
        <v>#N/A</v>
      </c>
    </row>
    <row r="345" spans="1:21" x14ac:dyDescent="0.2">
      <c r="A345" s="89">
        <f>VLOOKUP(C345,TabellenSRG!$B$4:$C$2729,2,FALSE)</f>
        <v>31</v>
      </c>
      <c r="B345" t="str">
        <f t="shared" si="6"/>
        <v>31a</v>
      </c>
      <c r="C345" t="s">
        <v>32</v>
      </c>
      <c r="D345" t="s">
        <v>606</v>
      </c>
      <c r="E345">
        <v>0</v>
      </c>
      <c r="F345" t="e">
        <v>#N/A</v>
      </c>
      <c r="G345" t="e">
        <v>#N/A</v>
      </c>
      <c r="H345" t="e">
        <v>#N/A</v>
      </c>
      <c r="I345" t="e">
        <v>#N/A</v>
      </c>
      <c r="J345">
        <v>110</v>
      </c>
      <c r="K345">
        <v>110</v>
      </c>
      <c r="L345">
        <v>110</v>
      </c>
      <c r="M345">
        <v>100</v>
      </c>
      <c r="N345">
        <v>110</v>
      </c>
      <c r="O345">
        <v>120</v>
      </c>
      <c r="P345">
        <v>120</v>
      </c>
      <c r="Q345" s="36">
        <v>120</v>
      </c>
      <c r="R345" s="36">
        <v>140</v>
      </c>
      <c r="S345" s="36">
        <v>160</v>
      </c>
      <c r="T345" s="36">
        <v>180</v>
      </c>
      <c r="U345" s="36">
        <v>150</v>
      </c>
    </row>
    <row r="346" spans="1:21" x14ac:dyDescent="0.2">
      <c r="A346" s="89">
        <f>VLOOKUP(C346,TabellenSRG!$B$4:$C$2729,2,FALSE)</f>
        <v>31</v>
      </c>
      <c r="B346" t="str">
        <f t="shared" si="6"/>
        <v>31b</v>
      </c>
      <c r="C346" t="s">
        <v>32</v>
      </c>
      <c r="D346" t="s">
        <v>607</v>
      </c>
      <c r="E346">
        <v>1</v>
      </c>
      <c r="F346" t="e">
        <v>#N/A</v>
      </c>
      <c r="G346" t="e">
        <v>#N/A</v>
      </c>
      <c r="H346" t="e">
        <v>#N/A</v>
      </c>
      <c r="I346" t="e">
        <v>#N/A</v>
      </c>
      <c r="J346">
        <v>20</v>
      </c>
      <c r="K346">
        <v>20</v>
      </c>
      <c r="L346">
        <v>20</v>
      </c>
      <c r="M346">
        <v>10</v>
      </c>
      <c r="N346">
        <v>20</v>
      </c>
      <c r="O346">
        <v>20</v>
      </c>
      <c r="P346">
        <v>20</v>
      </c>
      <c r="Q346" s="36">
        <v>20</v>
      </c>
      <c r="R346" s="36">
        <v>20</v>
      </c>
      <c r="S346" s="36">
        <v>20</v>
      </c>
      <c r="T346" s="36">
        <v>20</v>
      </c>
      <c r="U346" s="36">
        <v>20</v>
      </c>
    </row>
    <row r="347" spans="1:21" x14ac:dyDescent="0.2">
      <c r="A347" s="89">
        <f>VLOOKUP(C347,TabellenSRG!$B$4:$C$2729,2,FALSE)</f>
        <v>31</v>
      </c>
      <c r="B347" t="str">
        <f t="shared" si="6"/>
        <v>31c</v>
      </c>
      <c r="C347" t="s">
        <v>32</v>
      </c>
      <c r="D347" t="s">
        <v>608</v>
      </c>
      <c r="E347">
        <v>2</v>
      </c>
      <c r="F347" t="e">
        <v>#N/A</v>
      </c>
      <c r="G347" t="e">
        <v>#N/A</v>
      </c>
      <c r="H347" t="e">
        <v>#N/A</v>
      </c>
      <c r="I347" t="e">
        <v>#N/A</v>
      </c>
      <c r="J347">
        <v>10</v>
      </c>
      <c r="K347">
        <v>10</v>
      </c>
      <c r="L347">
        <v>10</v>
      </c>
      <c r="M347">
        <v>10</v>
      </c>
      <c r="N347">
        <v>10</v>
      </c>
      <c r="O347">
        <v>10</v>
      </c>
      <c r="P347">
        <v>10</v>
      </c>
      <c r="Q347" s="36">
        <v>10</v>
      </c>
      <c r="R347" s="36">
        <v>10</v>
      </c>
      <c r="S347" s="36">
        <v>10</v>
      </c>
      <c r="T347" s="36">
        <v>0</v>
      </c>
      <c r="U347" s="36">
        <v>0</v>
      </c>
    </row>
    <row r="348" spans="1:21" x14ac:dyDescent="0.2">
      <c r="A348" s="89">
        <f>VLOOKUP(C348,TabellenSRG!$B$4:$C$2729,2,FALSE)</f>
        <v>31</v>
      </c>
      <c r="B348" t="str">
        <f t="shared" si="6"/>
        <v>31d</v>
      </c>
      <c r="C348" t="s">
        <v>32</v>
      </c>
      <c r="D348" t="s">
        <v>609</v>
      </c>
      <c r="E348">
        <v>3</v>
      </c>
      <c r="F348" t="e">
        <v>#N/A</v>
      </c>
      <c r="G348" t="e">
        <v>#N/A</v>
      </c>
      <c r="H348" t="e">
        <v>#N/A</v>
      </c>
      <c r="I348" t="e">
        <v>#N/A</v>
      </c>
      <c r="J348">
        <v>10</v>
      </c>
      <c r="K348">
        <v>20</v>
      </c>
      <c r="L348">
        <v>20</v>
      </c>
      <c r="M348">
        <v>50</v>
      </c>
      <c r="N348">
        <v>50</v>
      </c>
      <c r="O348">
        <v>50</v>
      </c>
      <c r="P348">
        <v>40</v>
      </c>
      <c r="Q348" s="36">
        <v>30</v>
      </c>
      <c r="R348" s="36">
        <v>30</v>
      </c>
      <c r="S348" s="36">
        <v>30</v>
      </c>
      <c r="T348" s="36">
        <v>30</v>
      </c>
      <c r="U348" s="36">
        <v>20</v>
      </c>
    </row>
    <row r="349" spans="1:21" x14ac:dyDescent="0.2">
      <c r="A349" s="89">
        <f>VLOOKUP(C349,TabellenSRG!$B$4:$C$2729,2,FALSE)</f>
        <v>31</v>
      </c>
      <c r="B349" t="str">
        <f t="shared" si="6"/>
        <v>31e</v>
      </c>
      <c r="C349" t="s">
        <v>32</v>
      </c>
      <c r="D349" t="s">
        <v>610</v>
      </c>
      <c r="E349">
        <v>4</v>
      </c>
      <c r="F349" t="e">
        <v>#N/A</v>
      </c>
      <c r="G349" t="e">
        <v>#N/A</v>
      </c>
      <c r="H349" t="e">
        <v>#N/A</v>
      </c>
      <c r="I349" t="e">
        <v>#N/A</v>
      </c>
      <c r="J349">
        <v>0</v>
      </c>
      <c r="K349">
        <v>10</v>
      </c>
      <c r="L349">
        <v>10</v>
      </c>
      <c r="M349">
        <v>10</v>
      </c>
      <c r="N349">
        <v>10</v>
      </c>
      <c r="O349">
        <v>10</v>
      </c>
      <c r="P349">
        <v>10</v>
      </c>
      <c r="Q349" s="36">
        <v>20</v>
      </c>
      <c r="R349" s="36">
        <v>20</v>
      </c>
      <c r="S349" s="36">
        <v>20</v>
      </c>
      <c r="T349" s="36">
        <v>20</v>
      </c>
      <c r="U349" s="36">
        <v>30</v>
      </c>
    </row>
    <row r="350" spans="1:21" x14ac:dyDescent="0.2">
      <c r="A350" s="89">
        <f>VLOOKUP(C350,TabellenSRG!$B$4:$C$2729,2,FALSE)</f>
        <v>31</v>
      </c>
      <c r="B350" t="str">
        <f t="shared" si="6"/>
        <v>31f</v>
      </c>
      <c r="C350" t="s">
        <v>32</v>
      </c>
      <c r="D350" t="s">
        <v>612</v>
      </c>
      <c r="E350">
        <v>5</v>
      </c>
      <c r="F350" t="e">
        <v>#N/A</v>
      </c>
      <c r="G350" t="e">
        <v>#N/A</v>
      </c>
      <c r="H350" t="e">
        <v>#N/A</v>
      </c>
      <c r="I350" t="e">
        <v>#N/A</v>
      </c>
      <c r="J350">
        <v>0</v>
      </c>
      <c r="K350">
        <v>0</v>
      </c>
      <c r="L350">
        <v>0</v>
      </c>
      <c r="M350">
        <v>0</v>
      </c>
      <c r="N350">
        <v>0</v>
      </c>
      <c r="O350">
        <v>0</v>
      </c>
      <c r="P350">
        <v>0</v>
      </c>
      <c r="Q350" s="36">
        <v>0</v>
      </c>
      <c r="R350" s="36">
        <v>0</v>
      </c>
      <c r="S350" s="36">
        <v>0</v>
      </c>
      <c r="T350" s="36">
        <v>0</v>
      </c>
      <c r="U350" s="36">
        <v>0</v>
      </c>
    </row>
    <row r="351" spans="1:21" x14ac:dyDescent="0.2">
      <c r="A351" s="89">
        <f>VLOOKUP(C351,TabellenSRG!$B$4:$C$2729,2,FALSE)</f>
        <v>31</v>
      </c>
      <c r="B351" t="str">
        <f t="shared" si="6"/>
        <v>31g</v>
      </c>
      <c r="C351" t="s">
        <v>32</v>
      </c>
      <c r="D351" t="s">
        <v>613</v>
      </c>
      <c r="E351">
        <v>6</v>
      </c>
      <c r="F351" t="e">
        <v>#N/A</v>
      </c>
      <c r="G351" t="e">
        <v>#N/A</v>
      </c>
      <c r="H351" t="e">
        <v>#N/A</v>
      </c>
      <c r="I351" t="e">
        <v>#N/A</v>
      </c>
      <c r="J351">
        <v>0</v>
      </c>
      <c r="K351">
        <v>0</v>
      </c>
      <c r="L351">
        <v>0</v>
      </c>
      <c r="M351">
        <v>0</v>
      </c>
      <c r="N351">
        <v>0</v>
      </c>
      <c r="O351">
        <v>0</v>
      </c>
      <c r="P351">
        <v>0</v>
      </c>
      <c r="Q351" s="36">
        <v>0</v>
      </c>
      <c r="R351" s="36">
        <v>10</v>
      </c>
      <c r="S351" s="36">
        <v>10</v>
      </c>
      <c r="T351" s="36">
        <v>20</v>
      </c>
      <c r="U351" s="36">
        <v>20</v>
      </c>
    </row>
    <row r="352" spans="1:21" x14ac:dyDescent="0.2">
      <c r="A352" s="89">
        <f>VLOOKUP(C352,TabellenSRG!$B$4:$C$2729,2,FALSE)</f>
        <v>31</v>
      </c>
      <c r="B352" t="str">
        <f t="shared" si="6"/>
        <v>31h</v>
      </c>
      <c r="C352" t="s">
        <v>32</v>
      </c>
      <c r="D352" t="s">
        <v>614</v>
      </c>
      <c r="E352">
        <v>7</v>
      </c>
      <c r="F352" t="e">
        <v>#N/A</v>
      </c>
      <c r="G352" t="e">
        <v>#N/A</v>
      </c>
      <c r="H352" t="e">
        <v>#N/A</v>
      </c>
      <c r="I352" t="e">
        <v>#N/A</v>
      </c>
      <c r="J352">
        <v>0</v>
      </c>
      <c r="K352">
        <v>0</v>
      </c>
      <c r="L352">
        <v>0</v>
      </c>
      <c r="M352">
        <v>0</v>
      </c>
      <c r="N352">
        <v>0</v>
      </c>
      <c r="O352">
        <v>0</v>
      </c>
      <c r="P352">
        <v>0</v>
      </c>
      <c r="Q352" s="36">
        <v>0</v>
      </c>
      <c r="R352" s="36">
        <v>0</v>
      </c>
      <c r="S352" s="36">
        <v>0</v>
      </c>
      <c r="T352" s="36">
        <v>0</v>
      </c>
      <c r="U352" s="36">
        <v>0</v>
      </c>
    </row>
    <row r="353" spans="1:21" x14ac:dyDescent="0.2">
      <c r="A353" s="89">
        <f>VLOOKUP(C353,TabellenSRG!$B$4:$C$2729,2,FALSE)</f>
        <v>31</v>
      </c>
      <c r="B353" t="str">
        <f t="shared" si="6"/>
        <v>31i</v>
      </c>
      <c r="C353" t="s">
        <v>32</v>
      </c>
      <c r="D353" t="s">
        <v>615</v>
      </c>
      <c r="E353">
        <v>8</v>
      </c>
      <c r="F353" t="e">
        <v>#N/A</v>
      </c>
      <c r="G353" t="e">
        <v>#N/A</v>
      </c>
      <c r="H353" t="e">
        <v>#N/A</v>
      </c>
      <c r="I353" t="e">
        <v>#N/A</v>
      </c>
      <c r="J353">
        <v>0</v>
      </c>
      <c r="K353">
        <v>0</v>
      </c>
      <c r="L353">
        <v>0</v>
      </c>
      <c r="M353">
        <v>0</v>
      </c>
      <c r="N353">
        <v>0</v>
      </c>
      <c r="O353">
        <v>0</v>
      </c>
      <c r="P353">
        <v>0</v>
      </c>
      <c r="Q353" s="36">
        <v>0</v>
      </c>
      <c r="R353" s="36">
        <v>0</v>
      </c>
      <c r="S353" s="36">
        <v>0</v>
      </c>
      <c r="T353" s="36">
        <v>0</v>
      </c>
      <c r="U353" s="36">
        <v>0</v>
      </c>
    </row>
    <row r="354" spans="1:21" x14ac:dyDescent="0.2">
      <c r="A354" s="89">
        <f>VLOOKUP(C354,TabellenSRG!$B$4:$C$2729,2,FALSE)</f>
        <v>31</v>
      </c>
      <c r="B354" t="str">
        <f t="shared" si="6"/>
        <v>31j</v>
      </c>
      <c r="C354" t="s">
        <v>32</v>
      </c>
      <c r="D354" t="s">
        <v>616</v>
      </c>
      <c r="E354">
        <v>9</v>
      </c>
      <c r="F354" t="e">
        <v>#N/A</v>
      </c>
      <c r="G354" t="e">
        <v>#N/A</v>
      </c>
      <c r="H354" t="e">
        <v>#N/A</v>
      </c>
      <c r="I354" t="e">
        <v>#N/A</v>
      </c>
      <c r="J354">
        <v>60</v>
      </c>
      <c r="K354">
        <v>50</v>
      </c>
      <c r="L354">
        <v>50</v>
      </c>
      <c r="M354">
        <v>20</v>
      </c>
      <c r="N354">
        <v>30</v>
      </c>
      <c r="O354">
        <v>30</v>
      </c>
      <c r="P354">
        <v>40</v>
      </c>
      <c r="Q354" s="36">
        <v>40</v>
      </c>
      <c r="R354" s="36">
        <v>50</v>
      </c>
      <c r="S354" s="36">
        <v>60</v>
      </c>
      <c r="T354" s="36">
        <v>70</v>
      </c>
      <c r="U354" s="36">
        <v>40</v>
      </c>
    </row>
    <row r="355" spans="1:21" x14ac:dyDescent="0.2">
      <c r="A355" s="89">
        <f>VLOOKUP(C355,TabellenSRG!$B$4:$C$2729,2,FALSE)</f>
        <v>31</v>
      </c>
      <c r="B355" t="str">
        <f t="shared" si="6"/>
        <v>31k</v>
      </c>
      <c r="C355" t="s">
        <v>32</v>
      </c>
      <c r="D355" t="s">
        <v>611</v>
      </c>
      <c r="E355">
        <v>10</v>
      </c>
      <c r="F355" t="e">
        <v>#N/A</v>
      </c>
      <c r="G355" t="e">
        <v>#N/A</v>
      </c>
      <c r="H355" t="e">
        <v>#N/A</v>
      </c>
      <c r="I355" t="e">
        <v>#N/A</v>
      </c>
      <c r="J355" t="e">
        <v>#N/A</v>
      </c>
      <c r="K355" t="e">
        <v>#N/A</v>
      </c>
      <c r="L355" t="e">
        <v>#N/A</v>
      </c>
      <c r="M355" t="e">
        <v>#N/A</v>
      </c>
      <c r="N355">
        <v>0</v>
      </c>
      <c r="O355">
        <v>10</v>
      </c>
      <c r="P355">
        <v>10</v>
      </c>
      <c r="Q355" s="36">
        <v>0</v>
      </c>
      <c r="R355" s="36">
        <v>10</v>
      </c>
      <c r="S355" s="36">
        <v>10</v>
      </c>
      <c r="T355" s="36">
        <v>10</v>
      </c>
      <c r="U355" s="36">
        <v>20</v>
      </c>
    </row>
    <row r="356" spans="1:21" x14ac:dyDescent="0.2">
      <c r="A356" s="89">
        <f>VLOOKUP(C356,TabellenSRG!$B$4:$C$2729,2,FALSE)</f>
        <v>32</v>
      </c>
      <c r="B356" t="str">
        <f t="shared" si="6"/>
        <v>32a</v>
      </c>
      <c r="C356" t="s">
        <v>33</v>
      </c>
      <c r="D356" t="s">
        <v>606</v>
      </c>
      <c r="E356">
        <v>0</v>
      </c>
      <c r="F356">
        <v>40</v>
      </c>
      <c r="G356">
        <v>40</v>
      </c>
      <c r="H356">
        <v>40</v>
      </c>
      <c r="I356">
        <v>50</v>
      </c>
      <c r="J356">
        <v>50</v>
      </c>
      <c r="K356">
        <v>50</v>
      </c>
      <c r="L356">
        <v>50</v>
      </c>
      <c r="M356">
        <v>170</v>
      </c>
      <c r="N356">
        <v>170</v>
      </c>
      <c r="O356">
        <v>180</v>
      </c>
      <c r="P356">
        <v>210</v>
      </c>
      <c r="Q356" s="36">
        <v>210</v>
      </c>
      <c r="R356" s="36">
        <v>230</v>
      </c>
      <c r="S356" s="36">
        <v>220</v>
      </c>
      <c r="T356" s="36">
        <v>180</v>
      </c>
      <c r="U356" s="36">
        <v>180</v>
      </c>
    </row>
    <row r="357" spans="1:21" x14ac:dyDescent="0.2">
      <c r="A357" s="89">
        <f>VLOOKUP(C357,TabellenSRG!$B$4:$C$2729,2,FALSE)</f>
        <v>32</v>
      </c>
      <c r="B357" t="str">
        <f t="shared" si="6"/>
        <v>32b</v>
      </c>
      <c r="C357" t="s">
        <v>33</v>
      </c>
      <c r="D357" t="s">
        <v>607</v>
      </c>
      <c r="E357">
        <v>1</v>
      </c>
      <c r="F357">
        <v>0</v>
      </c>
      <c r="G357">
        <v>0</v>
      </c>
      <c r="H357">
        <v>0</v>
      </c>
      <c r="I357">
        <v>0</v>
      </c>
      <c r="J357">
        <v>0</v>
      </c>
      <c r="K357">
        <v>0</v>
      </c>
      <c r="L357">
        <v>0</v>
      </c>
      <c r="M357">
        <v>0</v>
      </c>
      <c r="N357">
        <v>0</v>
      </c>
      <c r="O357">
        <v>0</v>
      </c>
      <c r="P357">
        <v>0</v>
      </c>
      <c r="Q357" s="36">
        <v>0</v>
      </c>
      <c r="R357" s="36">
        <v>0</v>
      </c>
      <c r="S357" s="36">
        <v>0</v>
      </c>
      <c r="T357" s="36">
        <v>10</v>
      </c>
      <c r="U357" s="36">
        <v>10</v>
      </c>
    </row>
    <row r="358" spans="1:21" x14ac:dyDescent="0.2">
      <c r="A358" s="89">
        <f>VLOOKUP(C358,TabellenSRG!$B$4:$C$2729,2,FALSE)</f>
        <v>32</v>
      </c>
      <c r="B358" t="str">
        <f t="shared" si="6"/>
        <v>32c</v>
      </c>
      <c r="C358" t="s">
        <v>33</v>
      </c>
      <c r="D358" t="s">
        <v>608</v>
      </c>
      <c r="E358">
        <v>2</v>
      </c>
      <c r="F358">
        <v>0</v>
      </c>
      <c r="G358">
        <v>0</v>
      </c>
      <c r="H358">
        <v>0</v>
      </c>
      <c r="I358">
        <v>0</v>
      </c>
      <c r="J358">
        <v>0</v>
      </c>
      <c r="K358">
        <v>0</v>
      </c>
      <c r="L358">
        <v>0</v>
      </c>
      <c r="M358">
        <v>0</v>
      </c>
      <c r="N358">
        <v>0</v>
      </c>
      <c r="O358">
        <v>0</v>
      </c>
      <c r="P358">
        <v>0</v>
      </c>
      <c r="Q358" s="36">
        <v>0</v>
      </c>
      <c r="R358" s="36">
        <v>0</v>
      </c>
      <c r="S358" s="36">
        <v>0</v>
      </c>
      <c r="T358" s="36">
        <v>0</v>
      </c>
      <c r="U358" s="36">
        <v>0</v>
      </c>
    </row>
    <row r="359" spans="1:21" x14ac:dyDescent="0.2">
      <c r="A359" s="89">
        <f>VLOOKUP(C359,TabellenSRG!$B$4:$C$2729,2,FALSE)</f>
        <v>32</v>
      </c>
      <c r="B359" t="str">
        <f t="shared" si="6"/>
        <v>32d</v>
      </c>
      <c r="C359" t="s">
        <v>33</v>
      </c>
      <c r="D359" t="s">
        <v>609</v>
      </c>
      <c r="E359">
        <v>3</v>
      </c>
      <c r="F359">
        <v>0</v>
      </c>
      <c r="G359">
        <v>0</v>
      </c>
      <c r="H359">
        <v>0</v>
      </c>
      <c r="I359">
        <v>0</v>
      </c>
      <c r="J359">
        <v>0</v>
      </c>
      <c r="K359">
        <v>0</v>
      </c>
      <c r="L359">
        <v>0</v>
      </c>
      <c r="M359">
        <v>110</v>
      </c>
      <c r="N359">
        <v>110</v>
      </c>
      <c r="O359">
        <v>110</v>
      </c>
      <c r="P359">
        <v>110</v>
      </c>
      <c r="Q359" s="36">
        <v>110</v>
      </c>
      <c r="R359" s="36">
        <v>110</v>
      </c>
      <c r="S359" s="36">
        <v>110</v>
      </c>
      <c r="T359" s="36">
        <v>80</v>
      </c>
      <c r="U359" s="36">
        <v>60</v>
      </c>
    </row>
    <row r="360" spans="1:21" x14ac:dyDescent="0.2">
      <c r="A360" s="89">
        <f>VLOOKUP(C360,TabellenSRG!$B$4:$C$2729,2,FALSE)</f>
        <v>32</v>
      </c>
      <c r="B360" t="str">
        <f t="shared" si="6"/>
        <v>32e</v>
      </c>
      <c r="C360" t="s">
        <v>33</v>
      </c>
      <c r="D360" t="s">
        <v>610</v>
      </c>
      <c r="E360">
        <v>4</v>
      </c>
      <c r="F360">
        <v>0</v>
      </c>
      <c r="G360">
        <v>0</v>
      </c>
      <c r="H360">
        <v>0</v>
      </c>
      <c r="I360">
        <v>0</v>
      </c>
      <c r="J360">
        <v>0</v>
      </c>
      <c r="K360">
        <v>0</v>
      </c>
      <c r="L360">
        <v>0</v>
      </c>
      <c r="M360">
        <v>0</v>
      </c>
      <c r="N360">
        <v>0</v>
      </c>
      <c r="O360">
        <v>10</v>
      </c>
      <c r="P360">
        <v>10</v>
      </c>
      <c r="Q360" s="36">
        <v>10</v>
      </c>
      <c r="R360" s="36">
        <v>10</v>
      </c>
      <c r="S360" s="36">
        <v>10</v>
      </c>
      <c r="T360" s="36">
        <v>20</v>
      </c>
      <c r="U360" s="36">
        <v>20</v>
      </c>
    </row>
    <row r="361" spans="1:21" x14ac:dyDescent="0.2">
      <c r="A361" s="89">
        <f>VLOOKUP(C361,TabellenSRG!$B$4:$C$2729,2,FALSE)</f>
        <v>32</v>
      </c>
      <c r="B361" t="str">
        <f t="shared" si="6"/>
        <v>32f</v>
      </c>
      <c r="C361" t="s">
        <v>33</v>
      </c>
      <c r="D361" t="s">
        <v>612</v>
      </c>
      <c r="E361">
        <v>5</v>
      </c>
      <c r="F361">
        <v>0</v>
      </c>
      <c r="G361">
        <v>0</v>
      </c>
      <c r="H361">
        <v>0</v>
      </c>
      <c r="I361">
        <v>0</v>
      </c>
      <c r="J361">
        <v>0</v>
      </c>
      <c r="K361">
        <v>0</v>
      </c>
      <c r="L361">
        <v>0</v>
      </c>
      <c r="M361">
        <v>0</v>
      </c>
      <c r="N361">
        <v>0</v>
      </c>
      <c r="O361">
        <v>0</v>
      </c>
      <c r="P361">
        <v>0</v>
      </c>
      <c r="Q361" s="36">
        <v>0</v>
      </c>
      <c r="R361" s="36">
        <v>0</v>
      </c>
      <c r="S361" s="36">
        <v>0</v>
      </c>
      <c r="T361" s="36">
        <v>0</v>
      </c>
      <c r="U361" s="36">
        <v>0</v>
      </c>
    </row>
    <row r="362" spans="1:21" x14ac:dyDescent="0.2">
      <c r="A362" s="89">
        <f>VLOOKUP(C362,TabellenSRG!$B$4:$C$2729,2,FALSE)</f>
        <v>32</v>
      </c>
      <c r="B362" t="str">
        <f t="shared" si="6"/>
        <v>32g</v>
      </c>
      <c r="C362" t="s">
        <v>33</v>
      </c>
      <c r="D362" t="s">
        <v>613</v>
      </c>
      <c r="E362">
        <v>6</v>
      </c>
      <c r="F362">
        <v>0</v>
      </c>
      <c r="G362">
        <v>0</v>
      </c>
      <c r="H362">
        <v>0</v>
      </c>
      <c r="I362">
        <v>0</v>
      </c>
      <c r="J362">
        <v>0</v>
      </c>
      <c r="K362">
        <v>0</v>
      </c>
      <c r="L362">
        <v>0</v>
      </c>
      <c r="M362">
        <v>0</v>
      </c>
      <c r="N362">
        <v>0</v>
      </c>
      <c r="O362">
        <v>10</v>
      </c>
      <c r="P362">
        <v>10</v>
      </c>
      <c r="Q362" s="36">
        <v>10</v>
      </c>
      <c r="R362" s="36">
        <v>10</v>
      </c>
      <c r="S362" s="36">
        <v>10</v>
      </c>
      <c r="T362" s="36">
        <v>10</v>
      </c>
      <c r="U362" s="36">
        <v>10</v>
      </c>
    </row>
    <row r="363" spans="1:21" x14ac:dyDescent="0.2">
      <c r="A363" s="89">
        <f>VLOOKUP(C363,TabellenSRG!$B$4:$C$2729,2,FALSE)</f>
        <v>32</v>
      </c>
      <c r="B363" t="str">
        <f t="shared" si="6"/>
        <v>32h</v>
      </c>
      <c r="C363" t="s">
        <v>33</v>
      </c>
      <c r="D363" t="s">
        <v>614</v>
      </c>
      <c r="E363">
        <v>7</v>
      </c>
      <c r="F363">
        <v>0</v>
      </c>
      <c r="G363">
        <v>0</v>
      </c>
      <c r="H363">
        <v>0</v>
      </c>
      <c r="I363">
        <v>0</v>
      </c>
      <c r="J363">
        <v>0</v>
      </c>
      <c r="K363">
        <v>0</v>
      </c>
      <c r="L363">
        <v>0</v>
      </c>
      <c r="M363">
        <v>0</v>
      </c>
      <c r="N363">
        <v>0</v>
      </c>
      <c r="O363">
        <v>0</v>
      </c>
      <c r="P363">
        <v>0</v>
      </c>
      <c r="Q363" s="36">
        <v>0</v>
      </c>
      <c r="R363" s="36">
        <v>0</v>
      </c>
      <c r="S363" s="36">
        <v>0</v>
      </c>
      <c r="T363" s="36">
        <v>0</v>
      </c>
      <c r="U363" s="36">
        <v>0</v>
      </c>
    </row>
    <row r="364" spans="1:21" x14ac:dyDescent="0.2">
      <c r="A364" s="89">
        <f>VLOOKUP(C364,TabellenSRG!$B$4:$C$2729,2,FALSE)</f>
        <v>32</v>
      </c>
      <c r="B364" t="str">
        <f t="shared" si="6"/>
        <v>32i</v>
      </c>
      <c r="C364" t="s">
        <v>33</v>
      </c>
      <c r="D364" t="s">
        <v>615</v>
      </c>
      <c r="E364">
        <v>8</v>
      </c>
      <c r="F364">
        <v>0</v>
      </c>
      <c r="G364">
        <v>0</v>
      </c>
      <c r="H364">
        <v>0</v>
      </c>
      <c r="I364">
        <v>0</v>
      </c>
      <c r="J364">
        <v>0</v>
      </c>
      <c r="K364">
        <v>0</v>
      </c>
      <c r="L364">
        <v>0</v>
      </c>
      <c r="M364">
        <v>0</v>
      </c>
      <c r="N364">
        <v>0</v>
      </c>
      <c r="O364">
        <v>0</v>
      </c>
      <c r="P364">
        <v>0</v>
      </c>
      <c r="Q364" s="36">
        <v>0</v>
      </c>
      <c r="R364" s="36">
        <v>10</v>
      </c>
      <c r="S364" s="36">
        <v>0</v>
      </c>
      <c r="T364" s="36">
        <v>0</v>
      </c>
      <c r="U364" s="36">
        <v>0</v>
      </c>
    </row>
    <row r="365" spans="1:21" x14ac:dyDescent="0.2">
      <c r="A365" s="89">
        <f>VLOOKUP(C365,TabellenSRG!$B$4:$C$2729,2,FALSE)</f>
        <v>32</v>
      </c>
      <c r="B365" t="str">
        <f t="shared" si="6"/>
        <v>32j</v>
      </c>
      <c r="C365" t="s">
        <v>33</v>
      </c>
      <c r="D365" t="s">
        <v>616</v>
      </c>
      <c r="E365">
        <v>9</v>
      </c>
      <c r="F365">
        <v>40</v>
      </c>
      <c r="G365">
        <v>40</v>
      </c>
      <c r="H365">
        <v>40</v>
      </c>
      <c r="I365">
        <v>50</v>
      </c>
      <c r="J365">
        <v>50</v>
      </c>
      <c r="K365">
        <v>50</v>
      </c>
      <c r="L365">
        <v>50</v>
      </c>
      <c r="M365">
        <v>50</v>
      </c>
      <c r="N365">
        <v>50</v>
      </c>
      <c r="O365">
        <v>60</v>
      </c>
      <c r="P365">
        <v>80</v>
      </c>
      <c r="Q365" s="36">
        <v>80</v>
      </c>
      <c r="R365" s="36">
        <v>80</v>
      </c>
      <c r="S365" s="36">
        <v>80</v>
      </c>
      <c r="T365" s="36">
        <v>70</v>
      </c>
      <c r="U365" s="36">
        <v>70</v>
      </c>
    </row>
    <row r="366" spans="1:21" x14ac:dyDescent="0.2">
      <c r="A366" s="89">
        <f>VLOOKUP(C366,TabellenSRG!$B$4:$C$2729,2,FALSE)</f>
        <v>32</v>
      </c>
      <c r="B366" t="str">
        <f t="shared" si="6"/>
        <v>32k</v>
      </c>
      <c r="C366" t="s">
        <v>33</v>
      </c>
      <c r="D366" t="s">
        <v>611</v>
      </c>
      <c r="E366">
        <v>10</v>
      </c>
      <c r="F366" t="e">
        <v>#N/A</v>
      </c>
      <c r="G366" t="e">
        <v>#N/A</v>
      </c>
      <c r="H366" t="e">
        <v>#N/A</v>
      </c>
      <c r="I366" t="e">
        <v>#N/A</v>
      </c>
      <c r="J366" t="e">
        <v>#N/A</v>
      </c>
      <c r="K366" t="e">
        <v>#N/A</v>
      </c>
      <c r="L366" t="e">
        <v>#N/A</v>
      </c>
      <c r="M366" t="e">
        <v>#N/A</v>
      </c>
      <c r="N366">
        <v>0</v>
      </c>
      <c r="O366">
        <v>0</v>
      </c>
      <c r="P366">
        <v>0</v>
      </c>
      <c r="Q366" s="36">
        <v>0</v>
      </c>
      <c r="R366" s="36">
        <v>0</v>
      </c>
      <c r="S366" s="36">
        <v>0</v>
      </c>
      <c r="T366" s="36">
        <v>10</v>
      </c>
      <c r="U366" s="36">
        <v>10</v>
      </c>
    </row>
    <row r="367" spans="1:21" x14ac:dyDescent="0.2">
      <c r="A367" s="89">
        <f>VLOOKUP(C367,TabellenSRG!$B$4:$C$2729,2,FALSE)</f>
        <v>33</v>
      </c>
      <c r="B367" t="str">
        <f t="shared" si="6"/>
        <v>33a</v>
      </c>
      <c r="C367" t="s">
        <v>34</v>
      </c>
      <c r="D367" t="s">
        <v>606</v>
      </c>
      <c r="E367">
        <v>0</v>
      </c>
      <c r="F367">
        <v>190</v>
      </c>
      <c r="G367">
        <v>200</v>
      </c>
      <c r="H367">
        <v>120</v>
      </c>
      <c r="I367">
        <v>130</v>
      </c>
      <c r="J367">
        <v>140</v>
      </c>
      <c r="K367">
        <v>150</v>
      </c>
      <c r="L367">
        <v>150</v>
      </c>
      <c r="M367">
        <v>130</v>
      </c>
      <c r="N367">
        <v>150</v>
      </c>
      <c r="O367">
        <v>160</v>
      </c>
      <c r="P367">
        <v>160</v>
      </c>
      <c r="Q367" s="36">
        <v>160</v>
      </c>
      <c r="R367" s="36">
        <v>160</v>
      </c>
      <c r="S367" s="36">
        <v>160</v>
      </c>
      <c r="T367" s="36">
        <v>170</v>
      </c>
      <c r="U367" s="36">
        <v>170</v>
      </c>
    </row>
    <row r="368" spans="1:21" x14ac:dyDescent="0.2">
      <c r="A368" s="89">
        <f>VLOOKUP(C368,TabellenSRG!$B$4:$C$2729,2,FALSE)</f>
        <v>33</v>
      </c>
      <c r="B368" t="str">
        <f t="shared" si="6"/>
        <v>33b</v>
      </c>
      <c r="C368" t="s">
        <v>34</v>
      </c>
      <c r="D368" t="s">
        <v>607</v>
      </c>
      <c r="E368">
        <v>1</v>
      </c>
      <c r="F368">
        <v>10</v>
      </c>
      <c r="G368">
        <v>10</v>
      </c>
      <c r="H368">
        <v>0</v>
      </c>
      <c r="I368">
        <v>0</v>
      </c>
      <c r="J368">
        <v>0</v>
      </c>
      <c r="K368">
        <v>10</v>
      </c>
      <c r="L368">
        <v>10</v>
      </c>
      <c r="M368">
        <v>10</v>
      </c>
      <c r="N368">
        <v>10</v>
      </c>
      <c r="O368">
        <v>10</v>
      </c>
      <c r="P368">
        <v>0</v>
      </c>
      <c r="Q368" s="36">
        <v>0</v>
      </c>
      <c r="R368" s="36">
        <v>0</v>
      </c>
      <c r="S368" s="36">
        <v>0</v>
      </c>
      <c r="T368" s="36">
        <v>0</v>
      </c>
      <c r="U368" s="36">
        <v>0</v>
      </c>
    </row>
    <row r="369" spans="1:21" x14ac:dyDescent="0.2">
      <c r="A369" s="89">
        <f>VLOOKUP(C369,TabellenSRG!$B$4:$C$2729,2,FALSE)</f>
        <v>33</v>
      </c>
      <c r="B369" t="str">
        <f t="shared" si="6"/>
        <v>33c</v>
      </c>
      <c r="C369" t="s">
        <v>34</v>
      </c>
      <c r="D369" t="s">
        <v>608</v>
      </c>
      <c r="E369">
        <v>2</v>
      </c>
      <c r="F369">
        <v>0</v>
      </c>
      <c r="G369">
        <v>0</v>
      </c>
      <c r="H369">
        <v>0</v>
      </c>
      <c r="I369">
        <v>0</v>
      </c>
      <c r="J369">
        <v>0</v>
      </c>
      <c r="K369">
        <v>0</v>
      </c>
      <c r="L369">
        <v>0</v>
      </c>
      <c r="M369">
        <v>0</v>
      </c>
      <c r="N369">
        <v>0</v>
      </c>
      <c r="O369">
        <v>0</v>
      </c>
      <c r="P369">
        <v>0</v>
      </c>
      <c r="Q369" s="36">
        <v>0</v>
      </c>
      <c r="R369" s="36">
        <v>0</v>
      </c>
      <c r="S369" s="36">
        <v>0</v>
      </c>
      <c r="T369" s="36">
        <v>0</v>
      </c>
      <c r="U369" s="36">
        <v>0</v>
      </c>
    </row>
    <row r="370" spans="1:21" x14ac:dyDescent="0.2">
      <c r="A370" s="89">
        <f>VLOOKUP(C370,TabellenSRG!$B$4:$C$2729,2,FALSE)</f>
        <v>33</v>
      </c>
      <c r="B370" t="str">
        <f t="shared" si="6"/>
        <v>33d</v>
      </c>
      <c r="C370" t="s">
        <v>34</v>
      </c>
      <c r="D370" t="s">
        <v>609</v>
      </c>
      <c r="E370">
        <v>3</v>
      </c>
      <c r="F370">
        <v>0</v>
      </c>
      <c r="G370">
        <v>0</v>
      </c>
      <c r="H370">
        <v>0</v>
      </c>
      <c r="I370">
        <v>0</v>
      </c>
      <c r="J370">
        <v>0</v>
      </c>
      <c r="K370">
        <v>0</v>
      </c>
      <c r="L370">
        <v>0</v>
      </c>
      <c r="M370">
        <v>0</v>
      </c>
      <c r="N370">
        <v>0</v>
      </c>
      <c r="O370">
        <v>0</v>
      </c>
      <c r="P370">
        <v>0</v>
      </c>
      <c r="Q370" s="36">
        <v>0</v>
      </c>
      <c r="R370" s="36">
        <v>0</v>
      </c>
      <c r="S370" s="36">
        <v>0</v>
      </c>
      <c r="T370" s="36">
        <v>0</v>
      </c>
      <c r="U370" s="36">
        <v>0</v>
      </c>
    </row>
    <row r="371" spans="1:21" x14ac:dyDescent="0.2">
      <c r="A371" s="89">
        <f>VLOOKUP(C371,TabellenSRG!$B$4:$C$2729,2,FALSE)</f>
        <v>33</v>
      </c>
      <c r="B371" t="str">
        <f t="shared" si="6"/>
        <v>33e</v>
      </c>
      <c r="C371" t="s">
        <v>34</v>
      </c>
      <c r="D371" t="s">
        <v>610</v>
      </c>
      <c r="E371">
        <v>4</v>
      </c>
      <c r="F371">
        <v>0</v>
      </c>
      <c r="G371">
        <v>0</v>
      </c>
      <c r="H371">
        <v>0</v>
      </c>
      <c r="I371">
        <v>0</v>
      </c>
      <c r="J371">
        <v>0</v>
      </c>
      <c r="K371">
        <v>0</v>
      </c>
      <c r="L371">
        <v>0</v>
      </c>
      <c r="M371">
        <v>0</v>
      </c>
      <c r="N371">
        <v>0</v>
      </c>
      <c r="O371">
        <v>10</v>
      </c>
      <c r="P371">
        <v>10</v>
      </c>
      <c r="Q371" s="36">
        <v>10</v>
      </c>
      <c r="R371" s="36">
        <v>10</v>
      </c>
      <c r="S371" s="36">
        <v>10</v>
      </c>
      <c r="T371" s="36">
        <v>20</v>
      </c>
      <c r="U371" s="36">
        <v>10</v>
      </c>
    </row>
    <row r="372" spans="1:21" x14ac:dyDescent="0.2">
      <c r="A372" s="89">
        <f>VLOOKUP(C372,TabellenSRG!$B$4:$C$2729,2,FALSE)</f>
        <v>33</v>
      </c>
      <c r="B372" t="str">
        <f t="shared" si="6"/>
        <v>33f</v>
      </c>
      <c r="C372" t="s">
        <v>34</v>
      </c>
      <c r="D372" t="s">
        <v>612</v>
      </c>
      <c r="E372">
        <v>5</v>
      </c>
      <c r="F372">
        <v>0</v>
      </c>
      <c r="G372">
        <v>0</v>
      </c>
      <c r="H372">
        <v>0</v>
      </c>
      <c r="I372">
        <v>0</v>
      </c>
      <c r="J372">
        <v>0</v>
      </c>
      <c r="K372">
        <v>0</v>
      </c>
      <c r="L372">
        <v>0</v>
      </c>
      <c r="M372">
        <v>0</v>
      </c>
      <c r="N372">
        <v>0</v>
      </c>
      <c r="O372">
        <v>0</v>
      </c>
      <c r="P372">
        <v>0</v>
      </c>
      <c r="Q372" s="36">
        <v>0</v>
      </c>
      <c r="R372" s="36">
        <v>0</v>
      </c>
      <c r="S372" s="36">
        <v>0</v>
      </c>
      <c r="T372" s="36">
        <v>0</v>
      </c>
      <c r="U372" s="36">
        <v>0</v>
      </c>
    </row>
    <row r="373" spans="1:21" x14ac:dyDescent="0.2">
      <c r="A373" s="89">
        <f>VLOOKUP(C373,TabellenSRG!$B$4:$C$2729,2,FALSE)</f>
        <v>33</v>
      </c>
      <c r="B373" t="str">
        <f t="shared" si="6"/>
        <v>33g</v>
      </c>
      <c r="C373" t="s">
        <v>34</v>
      </c>
      <c r="D373" t="s">
        <v>613</v>
      </c>
      <c r="E373">
        <v>6</v>
      </c>
      <c r="F373">
        <v>0</v>
      </c>
      <c r="G373">
        <v>0</v>
      </c>
      <c r="H373">
        <v>0</v>
      </c>
      <c r="I373">
        <v>0</v>
      </c>
      <c r="J373">
        <v>0</v>
      </c>
      <c r="K373">
        <v>0</v>
      </c>
      <c r="L373">
        <v>0</v>
      </c>
      <c r="M373">
        <v>0</v>
      </c>
      <c r="N373">
        <v>0</v>
      </c>
      <c r="O373">
        <v>0</v>
      </c>
      <c r="P373">
        <v>0</v>
      </c>
      <c r="Q373" s="36">
        <v>0</v>
      </c>
      <c r="R373" s="36">
        <v>0</v>
      </c>
      <c r="S373" s="36">
        <v>10</v>
      </c>
      <c r="T373" s="36">
        <v>10</v>
      </c>
      <c r="U373" s="36">
        <v>10</v>
      </c>
    </row>
    <row r="374" spans="1:21" x14ac:dyDescent="0.2">
      <c r="A374" s="89">
        <f>VLOOKUP(C374,TabellenSRG!$B$4:$C$2729,2,FALSE)</f>
        <v>33</v>
      </c>
      <c r="B374" t="str">
        <f t="shared" si="6"/>
        <v>33h</v>
      </c>
      <c r="C374" t="s">
        <v>34</v>
      </c>
      <c r="D374" t="s">
        <v>614</v>
      </c>
      <c r="E374">
        <v>7</v>
      </c>
      <c r="F374">
        <v>0</v>
      </c>
      <c r="G374">
        <v>0</v>
      </c>
      <c r="H374">
        <v>0</v>
      </c>
      <c r="I374">
        <v>0</v>
      </c>
      <c r="J374">
        <v>0</v>
      </c>
      <c r="K374">
        <v>0</v>
      </c>
      <c r="L374">
        <v>0</v>
      </c>
      <c r="M374">
        <v>0</v>
      </c>
      <c r="N374">
        <v>0</v>
      </c>
      <c r="O374">
        <v>0</v>
      </c>
      <c r="P374">
        <v>0</v>
      </c>
      <c r="Q374" s="36">
        <v>0</v>
      </c>
      <c r="R374" s="36">
        <v>0</v>
      </c>
      <c r="S374" s="36">
        <v>0</v>
      </c>
      <c r="T374" s="36">
        <v>0</v>
      </c>
      <c r="U374" s="36">
        <v>0</v>
      </c>
    </row>
    <row r="375" spans="1:21" x14ac:dyDescent="0.2">
      <c r="A375" s="89">
        <f>VLOOKUP(C375,TabellenSRG!$B$4:$C$2729,2,FALSE)</f>
        <v>33</v>
      </c>
      <c r="B375" t="str">
        <f t="shared" si="6"/>
        <v>33i</v>
      </c>
      <c r="C375" t="s">
        <v>34</v>
      </c>
      <c r="D375" t="s">
        <v>615</v>
      </c>
      <c r="E375">
        <v>8</v>
      </c>
      <c r="F375">
        <v>0</v>
      </c>
      <c r="G375">
        <v>0</v>
      </c>
      <c r="H375">
        <v>0</v>
      </c>
      <c r="I375">
        <v>0</v>
      </c>
      <c r="J375">
        <v>0</v>
      </c>
      <c r="K375">
        <v>0</v>
      </c>
      <c r="L375">
        <v>0</v>
      </c>
      <c r="M375">
        <v>0</v>
      </c>
      <c r="N375">
        <v>0</v>
      </c>
      <c r="O375">
        <v>0</v>
      </c>
      <c r="P375">
        <v>0</v>
      </c>
      <c r="Q375" s="36">
        <v>0</v>
      </c>
      <c r="R375" s="36">
        <v>0</v>
      </c>
      <c r="S375" s="36">
        <v>0</v>
      </c>
      <c r="T375" s="36">
        <v>0</v>
      </c>
      <c r="U375" s="36">
        <v>0</v>
      </c>
    </row>
    <row r="376" spans="1:21" x14ac:dyDescent="0.2">
      <c r="A376" s="89">
        <f>VLOOKUP(C376,TabellenSRG!$B$4:$C$2729,2,FALSE)</f>
        <v>33</v>
      </c>
      <c r="B376" t="str">
        <f t="shared" si="6"/>
        <v>33j</v>
      </c>
      <c r="C376" t="s">
        <v>34</v>
      </c>
      <c r="D376" t="s">
        <v>616</v>
      </c>
      <c r="E376">
        <v>9</v>
      </c>
      <c r="F376">
        <v>170</v>
      </c>
      <c r="G376">
        <v>190</v>
      </c>
      <c r="H376">
        <v>120</v>
      </c>
      <c r="I376">
        <v>120</v>
      </c>
      <c r="J376">
        <v>140</v>
      </c>
      <c r="K376">
        <v>150</v>
      </c>
      <c r="L376">
        <v>140</v>
      </c>
      <c r="M376">
        <v>130</v>
      </c>
      <c r="N376">
        <v>140</v>
      </c>
      <c r="O376">
        <v>140</v>
      </c>
      <c r="P376">
        <v>140</v>
      </c>
      <c r="Q376" s="36">
        <v>140</v>
      </c>
      <c r="R376" s="36">
        <v>140</v>
      </c>
      <c r="S376" s="36">
        <v>130</v>
      </c>
      <c r="T376" s="36">
        <v>140</v>
      </c>
      <c r="U376" s="36">
        <v>140</v>
      </c>
    </row>
    <row r="377" spans="1:21" x14ac:dyDescent="0.2">
      <c r="A377" s="89">
        <f>VLOOKUP(C377,TabellenSRG!$B$4:$C$2729,2,FALSE)</f>
        <v>33</v>
      </c>
      <c r="B377" t="str">
        <f t="shared" si="6"/>
        <v>33k</v>
      </c>
      <c r="C377" t="s">
        <v>34</v>
      </c>
      <c r="D377" t="s">
        <v>611</v>
      </c>
      <c r="E377">
        <v>10</v>
      </c>
      <c r="F377" t="e">
        <v>#N/A</v>
      </c>
      <c r="G377" t="e">
        <v>#N/A</v>
      </c>
      <c r="H377" t="e">
        <v>#N/A</v>
      </c>
      <c r="I377" t="e">
        <v>#N/A</v>
      </c>
      <c r="J377" t="e">
        <v>#N/A</v>
      </c>
      <c r="K377" t="e">
        <v>#N/A</v>
      </c>
      <c r="L377" t="e">
        <v>#N/A</v>
      </c>
      <c r="M377" t="e">
        <v>#N/A</v>
      </c>
      <c r="N377">
        <v>0</v>
      </c>
      <c r="O377">
        <v>0</v>
      </c>
      <c r="P377">
        <v>0</v>
      </c>
      <c r="Q377" s="36">
        <v>0</v>
      </c>
      <c r="R377" s="36">
        <v>0</v>
      </c>
      <c r="S377" s="36">
        <v>0</v>
      </c>
      <c r="T377" s="36">
        <v>0</v>
      </c>
      <c r="U377" s="36">
        <v>0</v>
      </c>
    </row>
    <row r="378" spans="1:21" x14ac:dyDescent="0.2">
      <c r="A378" s="89">
        <f>VLOOKUP(C378,TabellenSRG!$B$4:$C$2729,2,FALSE)</f>
        <v>34</v>
      </c>
      <c r="B378" t="str">
        <f t="shared" si="6"/>
        <v>34a</v>
      </c>
      <c r="C378" t="s">
        <v>35</v>
      </c>
      <c r="D378" t="s">
        <v>606</v>
      </c>
      <c r="E378">
        <v>0</v>
      </c>
      <c r="F378">
        <v>80</v>
      </c>
      <c r="G378">
        <v>80</v>
      </c>
      <c r="H378">
        <v>90</v>
      </c>
      <c r="I378">
        <v>110</v>
      </c>
      <c r="J378">
        <v>130</v>
      </c>
      <c r="K378">
        <v>120</v>
      </c>
      <c r="L378">
        <v>130</v>
      </c>
      <c r="M378">
        <v>150</v>
      </c>
      <c r="N378">
        <v>160</v>
      </c>
      <c r="O378">
        <v>170</v>
      </c>
      <c r="P378">
        <v>140</v>
      </c>
      <c r="Q378" s="36">
        <v>180</v>
      </c>
      <c r="R378" s="36">
        <v>200</v>
      </c>
      <c r="S378" s="36">
        <v>210</v>
      </c>
      <c r="T378" s="36">
        <v>210</v>
      </c>
      <c r="U378" s="36">
        <v>190</v>
      </c>
    </row>
    <row r="379" spans="1:21" x14ac:dyDescent="0.2">
      <c r="A379" s="89">
        <f>VLOOKUP(C379,TabellenSRG!$B$4:$C$2729,2,FALSE)</f>
        <v>34</v>
      </c>
      <c r="B379" t="str">
        <f t="shared" si="6"/>
        <v>34b</v>
      </c>
      <c r="C379" t="s">
        <v>35</v>
      </c>
      <c r="D379" t="s">
        <v>607</v>
      </c>
      <c r="E379">
        <v>1</v>
      </c>
      <c r="F379">
        <v>40</v>
      </c>
      <c r="G379">
        <v>40</v>
      </c>
      <c r="H379">
        <v>30</v>
      </c>
      <c r="I379">
        <v>30</v>
      </c>
      <c r="J379">
        <v>30</v>
      </c>
      <c r="K379">
        <v>30</v>
      </c>
      <c r="L379">
        <v>30</v>
      </c>
      <c r="M379">
        <v>30</v>
      </c>
      <c r="N379">
        <v>30</v>
      </c>
      <c r="O379">
        <v>20</v>
      </c>
      <c r="P379">
        <v>20</v>
      </c>
      <c r="Q379" s="36">
        <v>20</v>
      </c>
      <c r="R379" s="36">
        <v>20</v>
      </c>
      <c r="S379" s="36">
        <v>20</v>
      </c>
      <c r="T379" s="36">
        <v>20</v>
      </c>
      <c r="U379" s="36">
        <v>20</v>
      </c>
    </row>
    <row r="380" spans="1:21" x14ac:dyDescent="0.2">
      <c r="A380" s="89">
        <f>VLOOKUP(C380,TabellenSRG!$B$4:$C$2729,2,FALSE)</f>
        <v>34</v>
      </c>
      <c r="B380" t="str">
        <f t="shared" si="6"/>
        <v>34c</v>
      </c>
      <c r="C380" t="s">
        <v>35</v>
      </c>
      <c r="D380" t="s">
        <v>608</v>
      </c>
      <c r="E380">
        <v>2</v>
      </c>
      <c r="F380">
        <v>0</v>
      </c>
      <c r="G380">
        <v>0</v>
      </c>
      <c r="H380">
        <v>0</v>
      </c>
      <c r="I380">
        <v>0</v>
      </c>
      <c r="J380">
        <v>0</v>
      </c>
      <c r="K380">
        <v>0</v>
      </c>
      <c r="L380">
        <v>0</v>
      </c>
      <c r="M380">
        <v>0</v>
      </c>
      <c r="N380">
        <v>0</v>
      </c>
      <c r="O380">
        <v>0</v>
      </c>
      <c r="P380">
        <v>0</v>
      </c>
      <c r="Q380" s="36">
        <v>0</v>
      </c>
      <c r="R380" s="36">
        <v>0</v>
      </c>
      <c r="S380" s="36">
        <v>0</v>
      </c>
      <c r="T380" s="36">
        <v>0</v>
      </c>
      <c r="U380" s="36">
        <v>0</v>
      </c>
    </row>
    <row r="381" spans="1:21" x14ac:dyDescent="0.2">
      <c r="A381" s="89">
        <f>VLOOKUP(C381,TabellenSRG!$B$4:$C$2729,2,FALSE)</f>
        <v>34</v>
      </c>
      <c r="B381" t="str">
        <f t="shared" si="6"/>
        <v>34d</v>
      </c>
      <c r="C381" t="s">
        <v>35</v>
      </c>
      <c r="D381" t="s">
        <v>609</v>
      </c>
      <c r="E381">
        <v>3</v>
      </c>
      <c r="F381">
        <v>0</v>
      </c>
      <c r="G381">
        <v>0</v>
      </c>
      <c r="H381">
        <v>0</v>
      </c>
      <c r="I381">
        <v>0</v>
      </c>
      <c r="J381">
        <v>0</v>
      </c>
      <c r="K381">
        <v>0</v>
      </c>
      <c r="L381">
        <v>0</v>
      </c>
      <c r="M381">
        <v>0</v>
      </c>
      <c r="N381">
        <v>0</v>
      </c>
      <c r="O381">
        <v>0</v>
      </c>
      <c r="P381">
        <v>0</v>
      </c>
      <c r="Q381" s="36">
        <v>0</v>
      </c>
      <c r="R381" s="36">
        <v>0</v>
      </c>
      <c r="S381" s="36">
        <v>0</v>
      </c>
      <c r="T381" s="36">
        <v>0</v>
      </c>
      <c r="U381" s="36">
        <v>0</v>
      </c>
    </row>
    <row r="382" spans="1:21" x14ac:dyDescent="0.2">
      <c r="A382" s="89">
        <f>VLOOKUP(C382,TabellenSRG!$B$4:$C$2729,2,FALSE)</f>
        <v>34</v>
      </c>
      <c r="B382" t="str">
        <f t="shared" si="6"/>
        <v>34e</v>
      </c>
      <c r="C382" t="s">
        <v>35</v>
      </c>
      <c r="D382" t="s">
        <v>610</v>
      </c>
      <c r="E382">
        <v>4</v>
      </c>
      <c r="F382">
        <v>0</v>
      </c>
      <c r="G382">
        <v>0</v>
      </c>
      <c r="H382">
        <v>0</v>
      </c>
      <c r="I382">
        <v>10</v>
      </c>
      <c r="J382">
        <v>10</v>
      </c>
      <c r="K382">
        <v>10</v>
      </c>
      <c r="L382">
        <v>10</v>
      </c>
      <c r="M382">
        <v>10</v>
      </c>
      <c r="N382">
        <v>10</v>
      </c>
      <c r="O382">
        <v>10</v>
      </c>
      <c r="P382">
        <v>10</v>
      </c>
      <c r="Q382" s="36">
        <v>10</v>
      </c>
      <c r="R382" s="36">
        <v>10</v>
      </c>
      <c r="S382" s="36">
        <v>10</v>
      </c>
      <c r="T382" s="36">
        <v>10</v>
      </c>
      <c r="U382" s="36">
        <v>10</v>
      </c>
    </row>
    <row r="383" spans="1:21" x14ac:dyDescent="0.2">
      <c r="A383" s="89">
        <f>VLOOKUP(C383,TabellenSRG!$B$4:$C$2729,2,FALSE)</f>
        <v>34</v>
      </c>
      <c r="B383" t="str">
        <f t="shared" si="6"/>
        <v>34f</v>
      </c>
      <c r="C383" t="s">
        <v>35</v>
      </c>
      <c r="D383" t="s">
        <v>612</v>
      </c>
      <c r="E383">
        <v>5</v>
      </c>
      <c r="F383">
        <v>0</v>
      </c>
      <c r="G383">
        <v>0</v>
      </c>
      <c r="H383">
        <v>0</v>
      </c>
      <c r="I383">
        <v>0</v>
      </c>
      <c r="J383">
        <v>0</v>
      </c>
      <c r="K383">
        <v>0</v>
      </c>
      <c r="L383">
        <v>0</v>
      </c>
      <c r="M383">
        <v>0</v>
      </c>
      <c r="N383">
        <v>0</v>
      </c>
      <c r="O383">
        <v>0</v>
      </c>
      <c r="P383">
        <v>0</v>
      </c>
      <c r="Q383" s="36">
        <v>0</v>
      </c>
      <c r="R383" s="36">
        <v>0</v>
      </c>
      <c r="S383" s="36">
        <v>0</v>
      </c>
      <c r="T383" s="36">
        <v>0</v>
      </c>
      <c r="U383" s="36">
        <v>0</v>
      </c>
    </row>
    <row r="384" spans="1:21" x14ac:dyDescent="0.2">
      <c r="A384" s="89">
        <f>VLOOKUP(C384,TabellenSRG!$B$4:$C$2729,2,FALSE)</f>
        <v>34</v>
      </c>
      <c r="B384" t="str">
        <f t="shared" si="6"/>
        <v>34g</v>
      </c>
      <c r="C384" t="s">
        <v>35</v>
      </c>
      <c r="D384" t="s">
        <v>613</v>
      </c>
      <c r="E384">
        <v>6</v>
      </c>
      <c r="F384">
        <v>0</v>
      </c>
      <c r="G384">
        <v>0</v>
      </c>
      <c r="H384">
        <v>0</v>
      </c>
      <c r="I384">
        <v>0</v>
      </c>
      <c r="J384">
        <v>0</v>
      </c>
      <c r="K384">
        <v>0</v>
      </c>
      <c r="L384">
        <v>0</v>
      </c>
      <c r="M384">
        <v>0</v>
      </c>
      <c r="N384">
        <v>0</v>
      </c>
      <c r="O384">
        <v>0</v>
      </c>
      <c r="P384">
        <v>0</v>
      </c>
      <c r="Q384" s="36">
        <v>0</v>
      </c>
      <c r="R384" s="36">
        <v>0</v>
      </c>
      <c r="S384" s="36">
        <v>0</v>
      </c>
      <c r="T384" s="36">
        <v>0</v>
      </c>
      <c r="U384" s="36">
        <v>0</v>
      </c>
    </row>
    <row r="385" spans="1:21" x14ac:dyDescent="0.2">
      <c r="A385" s="89">
        <f>VLOOKUP(C385,TabellenSRG!$B$4:$C$2729,2,FALSE)</f>
        <v>34</v>
      </c>
      <c r="B385" t="str">
        <f t="shared" si="6"/>
        <v>34h</v>
      </c>
      <c r="C385" t="s">
        <v>35</v>
      </c>
      <c r="D385" t="s">
        <v>614</v>
      </c>
      <c r="E385">
        <v>7</v>
      </c>
      <c r="F385">
        <v>0</v>
      </c>
      <c r="G385">
        <v>0</v>
      </c>
      <c r="H385">
        <v>0</v>
      </c>
      <c r="I385">
        <v>0</v>
      </c>
      <c r="J385">
        <v>0</v>
      </c>
      <c r="K385">
        <v>0</v>
      </c>
      <c r="L385">
        <v>0</v>
      </c>
      <c r="M385">
        <v>0</v>
      </c>
      <c r="N385">
        <v>0</v>
      </c>
      <c r="O385">
        <v>0</v>
      </c>
      <c r="P385">
        <v>0</v>
      </c>
      <c r="Q385" s="36">
        <v>0</v>
      </c>
      <c r="R385" s="36">
        <v>0</v>
      </c>
      <c r="S385" s="36">
        <v>0</v>
      </c>
      <c r="T385" s="36">
        <v>0</v>
      </c>
      <c r="U385" s="36">
        <v>0</v>
      </c>
    </row>
    <row r="386" spans="1:21" x14ac:dyDescent="0.2">
      <c r="A386" s="89">
        <f>VLOOKUP(C386,TabellenSRG!$B$4:$C$2729,2,FALSE)</f>
        <v>34</v>
      </c>
      <c r="B386" t="str">
        <f t="shared" si="6"/>
        <v>34i</v>
      </c>
      <c r="C386" t="s">
        <v>35</v>
      </c>
      <c r="D386" t="s">
        <v>615</v>
      </c>
      <c r="E386">
        <v>8</v>
      </c>
      <c r="F386">
        <v>0</v>
      </c>
      <c r="G386">
        <v>0</v>
      </c>
      <c r="H386">
        <v>0</v>
      </c>
      <c r="I386">
        <v>0</v>
      </c>
      <c r="J386">
        <v>0</v>
      </c>
      <c r="K386">
        <v>0</v>
      </c>
      <c r="L386">
        <v>0</v>
      </c>
      <c r="M386">
        <v>0</v>
      </c>
      <c r="N386">
        <v>0</v>
      </c>
      <c r="O386">
        <v>0</v>
      </c>
      <c r="P386">
        <v>0</v>
      </c>
      <c r="Q386" s="36">
        <v>0</v>
      </c>
      <c r="R386" s="36">
        <v>0</v>
      </c>
      <c r="S386" s="36">
        <v>0</v>
      </c>
      <c r="T386" s="36">
        <v>0</v>
      </c>
      <c r="U386" s="36">
        <v>0</v>
      </c>
    </row>
    <row r="387" spans="1:21" x14ac:dyDescent="0.2">
      <c r="A387" s="89">
        <f>VLOOKUP(C387,TabellenSRG!$B$4:$C$2729,2,FALSE)</f>
        <v>34</v>
      </c>
      <c r="B387" t="str">
        <f t="shared" si="6"/>
        <v>34j</v>
      </c>
      <c r="C387" t="s">
        <v>35</v>
      </c>
      <c r="D387" t="s">
        <v>616</v>
      </c>
      <c r="E387">
        <v>9</v>
      </c>
      <c r="F387">
        <v>50</v>
      </c>
      <c r="G387">
        <v>50</v>
      </c>
      <c r="H387">
        <v>60</v>
      </c>
      <c r="I387">
        <v>80</v>
      </c>
      <c r="J387">
        <v>90</v>
      </c>
      <c r="K387">
        <v>90</v>
      </c>
      <c r="L387">
        <v>100</v>
      </c>
      <c r="M387">
        <v>120</v>
      </c>
      <c r="N387">
        <v>130</v>
      </c>
      <c r="O387">
        <v>140</v>
      </c>
      <c r="P387">
        <v>100</v>
      </c>
      <c r="Q387" s="36">
        <v>150</v>
      </c>
      <c r="R387" s="36">
        <v>160</v>
      </c>
      <c r="S387" s="36">
        <v>180</v>
      </c>
      <c r="T387" s="36">
        <v>180</v>
      </c>
      <c r="U387" s="36">
        <v>160</v>
      </c>
    </row>
    <row r="388" spans="1:21" x14ac:dyDescent="0.2">
      <c r="A388" s="89">
        <f>VLOOKUP(C388,TabellenSRG!$B$4:$C$2729,2,FALSE)</f>
        <v>34</v>
      </c>
      <c r="B388" t="str">
        <f t="shared" si="6"/>
        <v>34k</v>
      </c>
      <c r="C388" t="s">
        <v>35</v>
      </c>
      <c r="D388" t="s">
        <v>611</v>
      </c>
      <c r="E388">
        <v>10</v>
      </c>
      <c r="F388" t="e">
        <v>#N/A</v>
      </c>
      <c r="G388" t="e">
        <v>#N/A</v>
      </c>
      <c r="H388" t="e">
        <v>#N/A</v>
      </c>
      <c r="I388" t="e">
        <v>#N/A</v>
      </c>
      <c r="J388" t="e">
        <v>#N/A</v>
      </c>
      <c r="K388" t="e">
        <v>#N/A</v>
      </c>
      <c r="L388" t="e">
        <v>#N/A</v>
      </c>
      <c r="M388" t="e">
        <v>#N/A</v>
      </c>
      <c r="N388">
        <v>0</v>
      </c>
      <c r="O388">
        <v>0</v>
      </c>
      <c r="P388">
        <v>0</v>
      </c>
      <c r="Q388" s="36">
        <v>0</v>
      </c>
      <c r="R388" s="36">
        <v>0</v>
      </c>
      <c r="S388" s="36">
        <v>0</v>
      </c>
      <c r="T388" s="36">
        <v>0</v>
      </c>
      <c r="U388" s="36">
        <v>0</v>
      </c>
    </row>
    <row r="389" spans="1:21" x14ac:dyDescent="0.2">
      <c r="A389" s="89">
        <f>VLOOKUP(C389,TabellenSRG!$B$4:$C$2729,2,FALSE)</f>
        <v>35</v>
      </c>
      <c r="B389" t="str">
        <f t="shared" ref="B389:B452" si="7">CONCATENATE(A389,D389)</f>
        <v>35a</v>
      </c>
      <c r="C389" t="s">
        <v>36</v>
      </c>
      <c r="D389" t="s">
        <v>606</v>
      </c>
      <c r="E389">
        <v>0</v>
      </c>
      <c r="F389">
        <v>760</v>
      </c>
      <c r="G389">
        <v>820</v>
      </c>
      <c r="H389">
        <v>730</v>
      </c>
      <c r="I389">
        <v>760</v>
      </c>
      <c r="J389">
        <v>760</v>
      </c>
      <c r="K389">
        <v>790</v>
      </c>
      <c r="L389">
        <v>810</v>
      </c>
      <c r="M389">
        <v>830</v>
      </c>
      <c r="N389">
        <v>830</v>
      </c>
      <c r="O389">
        <v>810</v>
      </c>
      <c r="P389">
        <v>860</v>
      </c>
      <c r="Q389" s="36">
        <v>930</v>
      </c>
      <c r="R389" s="36">
        <v>1050</v>
      </c>
      <c r="S389" s="36">
        <v>1160</v>
      </c>
      <c r="T389" s="36">
        <v>1180</v>
      </c>
      <c r="U389" s="36">
        <v>1200</v>
      </c>
    </row>
    <row r="390" spans="1:21" x14ac:dyDescent="0.2">
      <c r="A390" s="89">
        <f>VLOOKUP(C390,TabellenSRG!$B$4:$C$2729,2,FALSE)</f>
        <v>35</v>
      </c>
      <c r="B390" t="str">
        <f t="shared" si="7"/>
        <v>35b</v>
      </c>
      <c r="C390" t="s">
        <v>36</v>
      </c>
      <c r="D390" t="s">
        <v>607</v>
      </c>
      <c r="E390">
        <v>1</v>
      </c>
      <c r="F390">
        <v>30</v>
      </c>
      <c r="G390">
        <v>30</v>
      </c>
      <c r="H390">
        <v>30</v>
      </c>
      <c r="I390">
        <v>30</v>
      </c>
      <c r="J390">
        <v>30</v>
      </c>
      <c r="K390">
        <v>20</v>
      </c>
      <c r="L390">
        <v>30</v>
      </c>
      <c r="M390">
        <v>30</v>
      </c>
      <c r="N390">
        <v>20</v>
      </c>
      <c r="O390">
        <v>20</v>
      </c>
      <c r="P390">
        <v>20</v>
      </c>
      <c r="Q390" s="36">
        <v>10</v>
      </c>
      <c r="R390" s="36">
        <v>10</v>
      </c>
      <c r="S390" s="36">
        <v>10</v>
      </c>
      <c r="T390" s="36">
        <v>10</v>
      </c>
      <c r="U390" s="36">
        <v>10</v>
      </c>
    </row>
    <row r="391" spans="1:21" x14ac:dyDescent="0.2">
      <c r="A391" s="89">
        <f>VLOOKUP(C391,TabellenSRG!$B$4:$C$2729,2,FALSE)</f>
        <v>35</v>
      </c>
      <c r="B391" t="str">
        <f t="shared" si="7"/>
        <v>35c</v>
      </c>
      <c r="C391" t="s">
        <v>36</v>
      </c>
      <c r="D391" t="s">
        <v>608</v>
      </c>
      <c r="E391">
        <v>2</v>
      </c>
      <c r="F391">
        <v>30</v>
      </c>
      <c r="G391">
        <v>30</v>
      </c>
      <c r="H391">
        <v>30</v>
      </c>
      <c r="I391">
        <v>30</v>
      </c>
      <c r="J391">
        <v>30</v>
      </c>
      <c r="K391">
        <v>30</v>
      </c>
      <c r="L391">
        <v>30</v>
      </c>
      <c r="M391">
        <v>30</v>
      </c>
      <c r="N391">
        <v>30</v>
      </c>
      <c r="O391">
        <v>20</v>
      </c>
      <c r="P391">
        <v>20</v>
      </c>
      <c r="Q391" s="36">
        <v>20</v>
      </c>
      <c r="R391" s="36">
        <v>20</v>
      </c>
      <c r="S391" s="36">
        <v>20</v>
      </c>
      <c r="T391" s="36">
        <v>20</v>
      </c>
      <c r="U391" s="36">
        <v>20</v>
      </c>
    </row>
    <row r="392" spans="1:21" x14ac:dyDescent="0.2">
      <c r="A392" s="89">
        <f>VLOOKUP(C392,TabellenSRG!$B$4:$C$2729,2,FALSE)</f>
        <v>35</v>
      </c>
      <c r="B392" t="str">
        <f t="shared" si="7"/>
        <v>35d</v>
      </c>
      <c r="C392" t="s">
        <v>36</v>
      </c>
      <c r="D392" t="s">
        <v>609</v>
      </c>
      <c r="E392">
        <v>3</v>
      </c>
      <c r="F392">
        <v>0</v>
      </c>
      <c r="G392">
        <v>0</v>
      </c>
      <c r="H392">
        <v>0</v>
      </c>
      <c r="I392">
        <v>0</v>
      </c>
      <c r="J392">
        <v>0</v>
      </c>
      <c r="K392">
        <v>0</v>
      </c>
      <c r="L392">
        <v>10</v>
      </c>
      <c r="M392">
        <v>0</v>
      </c>
      <c r="N392">
        <v>0</v>
      </c>
      <c r="O392">
        <v>0</v>
      </c>
      <c r="P392">
        <v>0</v>
      </c>
      <c r="Q392" s="36">
        <v>10</v>
      </c>
      <c r="R392" s="36">
        <v>10</v>
      </c>
      <c r="S392" s="36">
        <v>10</v>
      </c>
      <c r="T392" s="36">
        <v>0</v>
      </c>
      <c r="U392" s="36">
        <v>10</v>
      </c>
    </row>
    <row r="393" spans="1:21" x14ac:dyDescent="0.2">
      <c r="A393" s="89">
        <f>VLOOKUP(C393,TabellenSRG!$B$4:$C$2729,2,FALSE)</f>
        <v>35</v>
      </c>
      <c r="B393" t="str">
        <f t="shared" si="7"/>
        <v>35e</v>
      </c>
      <c r="C393" t="s">
        <v>36</v>
      </c>
      <c r="D393" t="s">
        <v>610</v>
      </c>
      <c r="E393">
        <v>4</v>
      </c>
      <c r="F393">
        <v>0</v>
      </c>
      <c r="G393">
        <v>0</v>
      </c>
      <c r="H393">
        <v>0</v>
      </c>
      <c r="I393">
        <v>0</v>
      </c>
      <c r="J393">
        <v>0</v>
      </c>
      <c r="K393">
        <v>0</v>
      </c>
      <c r="L393">
        <v>0</v>
      </c>
      <c r="M393">
        <v>0</v>
      </c>
      <c r="N393">
        <v>10</v>
      </c>
      <c r="O393">
        <v>10</v>
      </c>
      <c r="P393">
        <v>10</v>
      </c>
      <c r="Q393" s="36">
        <v>10</v>
      </c>
      <c r="R393" s="36">
        <v>20</v>
      </c>
      <c r="S393" s="36">
        <v>20</v>
      </c>
      <c r="T393" s="36">
        <v>50</v>
      </c>
      <c r="U393" s="36">
        <v>50</v>
      </c>
    </row>
    <row r="394" spans="1:21" x14ac:dyDescent="0.2">
      <c r="A394" s="89">
        <f>VLOOKUP(C394,TabellenSRG!$B$4:$C$2729,2,FALSE)</f>
        <v>35</v>
      </c>
      <c r="B394" t="str">
        <f t="shared" si="7"/>
        <v>35f</v>
      </c>
      <c r="C394" t="s">
        <v>36</v>
      </c>
      <c r="D394" t="s">
        <v>612</v>
      </c>
      <c r="E394">
        <v>5</v>
      </c>
      <c r="F394">
        <v>0</v>
      </c>
      <c r="G394">
        <v>0</v>
      </c>
      <c r="H394">
        <v>0</v>
      </c>
      <c r="I394">
        <v>0</v>
      </c>
      <c r="J394">
        <v>0</v>
      </c>
      <c r="K394">
        <v>0</v>
      </c>
      <c r="L394">
        <v>0</v>
      </c>
      <c r="M394">
        <v>0</v>
      </c>
      <c r="N394">
        <v>0</v>
      </c>
      <c r="O394">
        <v>0</v>
      </c>
      <c r="P394">
        <v>10</v>
      </c>
      <c r="Q394" s="36">
        <v>10</v>
      </c>
      <c r="R394" s="36">
        <v>10</v>
      </c>
      <c r="S394" s="36">
        <v>20</v>
      </c>
      <c r="T394" s="36">
        <v>20</v>
      </c>
      <c r="U394" s="36">
        <v>20</v>
      </c>
    </row>
    <row r="395" spans="1:21" x14ac:dyDescent="0.2">
      <c r="A395" s="89">
        <f>VLOOKUP(C395,TabellenSRG!$B$4:$C$2729,2,FALSE)</f>
        <v>35</v>
      </c>
      <c r="B395" t="str">
        <f t="shared" si="7"/>
        <v>35g</v>
      </c>
      <c r="C395" t="s">
        <v>36</v>
      </c>
      <c r="D395" t="s">
        <v>613</v>
      </c>
      <c r="E395">
        <v>6</v>
      </c>
      <c r="F395">
        <v>0</v>
      </c>
      <c r="G395">
        <v>0</v>
      </c>
      <c r="H395">
        <v>0</v>
      </c>
      <c r="I395">
        <v>0</v>
      </c>
      <c r="J395">
        <v>0</v>
      </c>
      <c r="K395">
        <v>0</v>
      </c>
      <c r="L395">
        <v>0</v>
      </c>
      <c r="M395">
        <v>0</v>
      </c>
      <c r="N395">
        <v>0</v>
      </c>
      <c r="O395">
        <v>0</v>
      </c>
      <c r="P395">
        <v>10</v>
      </c>
      <c r="Q395" s="36">
        <v>10</v>
      </c>
      <c r="R395" s="36">
        <v>10</v>
      </c>
      <c r="S395" s="36">
        <v>10</v>
      </c>
      <c r="T395" s="36">
        <v>20</v>
      </c>
      <c r="U395" s="36">
        <v>20</v>
      </c>
    </row>
    <row r="396" spans="1:21" x14ac:dyDescent="0.2">
      <c r="A396" s="89">
        <f>VLOOKUP(C396,TabellenSRG!$B$4:$C$2729,2,FALSE)</f>
        <v>35</v>
      </c>
      <c r="B396" t="str">
        <f t="shared" si="7"/>
        <v>35h</v>
      </c>
      <c r="C396" t="s">
        <v>36</v>
      </c>
      <c r="D396" t="s">
        <v>614</v>
      </c>
      <c r="E396">
        <v>7</v>
      </c>
      <c r="F396">
        <v>0</v>
      </c>
      <c r="G396">
        <v>0</v>
      </c>
      <c r="H396">
        <v>0</v>
      </c>
      <c r="I396">
        <v>0</v>
      </c>
      <c r="J396">
        <v>0</v>
      </c>
      <c r="K396">
        <v>0</v>
      </c>
      <c r="L396">
        <v>0</v>
      </c>
      <c r="M396">
        <v>0</v>
      </c>
      <c r="N396">
        <v>0</v>
      </c>
      <c r="O396">
        <v>0</v>
      </c>
      <c r="P396">
        <v>0</v>
      </c>
      <c r="Q396" s="36">
        <v>0</v>
      </c>
      <c r="R396" s="36">
        <v>0</v>
      </c>
      <c r="S396" s="36">
        <v>0</v>
      </c>
      <c r="T396" s="36">
        <v>0</v>
      </c>
      <c r="U396" s="36">
        <v>0</v>
      </c>
    </row>
    <row r="397" spans="1:21" x14ac:dyDescent="0.2">
      <c r="A397" s="89">
        <f>VLOOKUP(C397,TabellenSRG!$B$4:$C$2729,2,FALSE)</f>
        <v>35</v>
      </c>
      <c r="B397" t="str">
        <f t="shared" si="7"/>
        <v>35i</v>
      </c>
      <c r="C397" t="s">
        <v>36</v>
      </c>
      <c r="D397" t="s">
        <v>615</v>
      </c>
      <c r="E397">
        <v>8</v>
      </c>
      <c r="F397">
        <v>0</v>
      </c>
      <c r="G397">
        <v>0</v>
      </c>
      <c r="H397">
        <v>0</v>
      </c>
      <c r="I397">
        <v>0</v>
      </c>
      <c r="J397">
        <v>0</v>
      </c>
      <c r="K397">
        <v>0</v>
      </c>
      <c r="L397">
        <v>0</v>
      </c>
      <c r="M397">
        <v>0</v>
      </c>
      <c r="N397">
        <v>0</v>
      </c>
      <c r="O397">
        <v>0</v>
      </c>
      <c r="P397">
        <v>0</v>
      </c>
      <c r="Q397" s="36">
        <v>0</v>
      </c>
      <c r="R397" s="36">
        <v>0</v>
      </c>
      <c r="S397" s="36">
        <v>0</v>
      </c>
      <c r="T397" s="36">
        <v>0</v>
      </c>
      <c r="U397" s="36">
        <v>0</v>
      </c>
    </row>
    <row r="398" spans="1:21" x14ac:dyDescent="0.2">
      <c r="A398" s="89">
        <f>VLOOKUP(C398,TabellenSRG!$B$4:$C$2729,2,FALSE)</f>
        <v>35</v>
      </c>
      <c r="B398" t="str">
        <f t="shared" si="7"/>
        <v>35j</v>
      </c>
      <c r="C398" t="s">
        <v>36</v>
      </c>
      <c r="D398" t="s">
        <v>616</v>
      </c>
      <c r="E398">
        <v>9</v>
      </c>
      <c r="F398">
        <v>700</v>
      </c>
      <c r="G398">
        <v>770</v>
      </c>
      <c r="H398">
        <v>670</v>
      </c>
      <c r="I398">
        <v>700</v>
      </c>
      <c r="J398">
        <v>710</v>
      </c>
      <c r="K398">
        <v>740</v>
      </c>
      <c r="L398">
        <v>750</v>
      </c>
      <c r="M398">
        <v>770</v>
      </c>
      <c r="N398">
        <v>760</v>
      </c>
      <c r="O398">
        <v>750</v>
      </c>
      <c r="P398">
        <v>800</v>
      </c>
      <c r="Q398" s="36">
        <v>850</v>
      </c>
      <c r="R398" s="36">
        <v>950</v>
      </c>
      <c r="S398" s="36">
        <v>1070</v>
      </c>
      <c r="T398" s="36">
        <v>1070</v>
      </c>
      <c r="U398" s="36">
        <v>1060</v>
      </c>
    </row>
    <row r="399" spans="1:21" x14ac:dyDescent="0.2">
      <c r="A399" s="89">
        <f>VLOOKUP(C399,TabellenSRG!$B$4:$C$2729,2,FALSE)</f>
        <v>35</v>
      </c>
      <c r="B399" t="str">
        <f t="shared" si="7"/>
        <v>35k</v>
      </c>
      <c r="C399" t="s">
        <v>36</v>
      </c>
      <c r="D399" t="s">
        <v>611</v>
      </c>
      <c r="E399">
        <v>10</v>
      </c>
      <c r="F399" t="e">
        <v>#N/A</v>
      </c>
      <c r="G399" t="e">
        <v>#N/A</v>
      </c>
      <c r="H399" t="e">
        <v>#N/A</v>
      </c>
      <c r="I399" t="e">
        <v>#N/A</v>
      </c>
      <c r="J399" t="e">
        <v>#N/A</v>
      </c>
      <c r="K399" t="e">
        <v>#N/A</v>
      </c>
      <c r="L399" t="e">
        <v>#N/A</v>
      </c>
      <c r="M399" t="e">
        <v>#N/A</v>
      </c>
      <c r="N399">
        <v>0</v>
      </c>
      <c r="O399">
        <v>0</v>
      </c>
      <c r="P399">
        <v>0</v>
      </c>
      <c r="Q399" s="36">
        <v>10</v>
      </c>
      <c r="R399" s="36">
        <v>10</v>
      </c>
      <c r="S399" s="36">
        <v>0</v>
      </c>
      <c r="T399" s="36">
        <v>0</v>
      </c>
      <c r="U399" s="36">
        <v>10</v>
      </c>
    </row>
    <row r="400" spans="1:21" x14ac:dyDescent="0.2">
      <c r="A400" s="89">
        <f>VLOOKUP(C400,TabellenSRG!$B$4:$C$2729,2,FALSE)</f>
        <v>36</v>
      </c>
      <c r="B400" t="str">
        <f t="shared" si="7"/>
        <v>36a</v>
      </c>
      <c r="C400" t="s">
        <v>37</v>
      </c>
      <c r="D400" t="s">
        <v>606</v>
      </c>
      <c r="E400">
        <v>0</v>
      </c>
      <c r="F400">
        <v>750</v>
      </c>
      <c r="G400">
        <v>790</v>
      </c>
      <c r="H400">
        <v>870</v>
      </c>
      <c r="I400">
        <v>920</v>
      </c>
      <c r="J400">
        <v>950</v>
      </c>
      <c r="K400">
        <v>1010</v>
      </c>
      <c r="L400">
        <v>980</v>
      </c>
      <c r="M400">
        <v>1040</v>
      </c>
      <c r="N400">
        <v>1060</v>
      </c>
      <c r="O400">
        <v>1100</v>
      </c>
      <c r="P400">
        <v>1120</v>
      </c>
      <c r="Q400" s="36">
        <v>1150</v>
      </c>
      <c r="R400" s="36">
        <v>1160</v>
      </c>
      <c r="S400" s="36">
        <v>1150</v>
      </c>
      <c r="T400" s="36">
        <v>1170</v>
      </c>
      <c r="U400" s="36">
        <v>1230</v>
      </c>
    </row>
    <row r="401" spans="1:21" x14ac:dyDescent="0.2">
      <c r="A401" s="89">
        <f>VLOOKUP(C401,TabellenSRG!$B$4:$C$2729,2,FALSE)</f>
        <v>36</v>
      </c>
      <c r="B401" t="str">
        <f t="shared" si="7"/>
        <v>36b</v>
      </c>
      <c r="C401" t="s">
        <v>37</v>
      </c>
      <c r="D401" t="s">
        <v>607</v>
      </c>
      <c r="E401">
        <v>1</v>
      </c>
      <c r="F401">
        <v>20</v>
      </c>
      <c r="G401">
        <v>20</v>
      </c>
      <c r="H401">
        <v>20</v>
      </c>
      <c r="I401">
        <v>20</v>
      </c>
      <c r="J401">
        <v>20</v>
      </c>
      <c r="K401">
        <v>20</v>
      </c>
      <c r="L401">
        <v>20</v>
      </c>
      <c r="M401">
        <v>20</v>
      </c>
      <c r="N401">
        <v>20</v>
      </c>
      <c r="O401">
        <v>20</v>
      </c>
      <c r="P401">
        <v>20</v>
      </c>
      <c r="Q401" s="36">
        <v>20</v>
      </c>
      <c r="R401" s="36">
        <v>20</v>
      </c>
      <c r="S401" s="36">
        <v>20</v>
      </c>
      <c r="T401" s="36">
        <v>20</v>
      </c>
      <c r="U401" s="36">
        <v>20</v>
      </c>
    </row>
    <row r="402" spans="1:21" x14ac:dyDescent="0.2">
      <c r="A402" s="89">
        <f>VLOOKUP(C402,TabellenSRG!$B$4:$C$2729,2,FALSE)</f>
        <v>36</v>
      </c>
      <c r="B402" t="str">
        <f t="shared" si="7"/>
        <v>36c</v>
      </c>
      <c r="C402" t="s">
        <v>37</v>
      </c>
      <c r="D402" t="s">
        <v>608</v>
      </c>
      <c r="E402">
        <v>2</v>
      </c>
      <c r="F402">
        <v>0</v>
      </c>
      <c r="G402">
        <v>0</v>
      </c>
      <c r="H402">
        <v>0</v>
      </c>
      <c r="I402">
        <v>0</v>
      </c>
      <c r="J402">
        <v>0</v>
      </c>
      <c r="K402">
        <v>0</v>
      </c>
      <c r="L402">
        <v>0</v>
      </c>
      <c r="M402">
        <v>0</v>
      </c>
      <c r="N402">
        <v>0</v>
      </c>
      <c r="O402">
        <v>0</v>
      </c>
      <c r="P402">
        <v>0</v>
      </c>
      <c r="Q402" s="36">
        <v>0</v>
      </c>
      <c r="R402" s="36">
        <v>0</v>
      </c>
      <c r="S402" s="36">
        <v>0</v>
      </c>
      <c r="T402" s="36">
        <v>0</v>
      </c>
      <c r="U402" s="36">
        <v>0</v>
      </c>
    </row>
    <row r="403" spans="1:21" x14ac:dyDescent="0.2">
      <c r="A403" s="89">
        <f>VLOOKUP(C403,TabellenSRG!$B$4:$C$2729,2,FALSE)</f>
        <v>36</v>
      </c>
      <c r="B403" t="str">
        <f t="shared" si="7"/>
        <v>36d</v>
      </c>
      <c r="C403" t="s">
        <v>37</v>
      </c>
      <c r="D403" t="s">
        <v>609</v>
      </c>
      <c r="E403">
        <v>3</v>
      </c>
      <c r="F403">
        <v>20</v>
      </c>
      <c r="G403">
        <v>20</v>
      </c>
      <c r="H403">
        <v>20</v>
      </c>
      <c r="I403">
        <v>20</v>
      </c>
      <c r="J403">
        <v>20</v>
      </c>
      <c r="K403">
        <v>20</v>
      </c>
      <c r="L403">
        <v>20</v>
      </c>
      <c r="M403">
        <v>10</v>
      </c>
      <c r="N403">
        <v>10</v>
      </c>
      <c r="O403">
        <v>10</v>
      </c>
      <c r="P403">
        <v>10</v>
      </c>
      <c r="Q403" s="36">
        <v>10</v>
      </c>
      <c r="R403" s="36">
        <v>10</v>
      </c>
      <c r="S403" s="36">
        <v>10</v>
      </c>
      <c r="T403" s="36">
        <v>10</v>
      </c>
      <c r="U403" s="36">
        <v>10</v>
      </c>
    </row>
    <row r="404" spans="1:21" x14ac:dyDescent="0.2">
      <c r="A404" s="89">
        <f>VLOOKUP(C404,TabellenSRG!$B$4:$C$2729,2,FALSE)</f>
        <v>36</v>
      </c>
      <c r="B404" t="str">
        <f t="shared" si="7"/>
        <v>36e</v>
      </c>
      <c r="C404" t="s">
        <v>37</v>
      </c>
      <c r="D404" t="s">
        <v>610</v>
      </c>
      <c r="E404">
        <v>4</v>
      </c>
      <c r="F404">
        <v>0</v>
      </c>
      <c r="G404">
        <v>0</v>
      </c>
      <c r="H404">
        <v>0</v>
      </c>
      <c r="I404">
        <v>0</v>
      </c>
      <c r="J404">
        <v>0</v>
      </c>
      <c r="K404">
        <v>10</v>
      </c>
      <c r="L404">
        <v>10</v>
      </c>
      <c r="M404">
        <v>10</v>
      </c>
      <c r="N404">
        <v>10</v>
      </c>
      <c r="O404">
        <v>20</v>
      </c>
      <c r="P404">
        <v>30</v>
      </c>
      <c r="Q404" s="36">
        <v>30</v>
      </c>
      <c r="R404" s="36">
        <v>40</v>
      </c>
      <c r="S404" s="36">
        <v>50</v>
      </c>
      <c r="T404" s="36">
        <v>60</v>
      </c>
      <c r="U404" s="36">
        <v>70</v>
      </c>
    </row>
    <row r="405" spans="1:21" x14ac:dyDescent="0.2">
      <c r="A405" s="89">
        <f>VLOOKUP(C405,TabellenSRG!$B$4:$C$2729,2,FALSE)</f>
        <v>36</v>
      </c>
      <c r="B405" t="str">
        <f t="shared" si="7"/>
        <v>36f</v>
      </c>
      <c r="C405" t="s">
        <v>37</v>
      </c>
      <c r="D405" t="s">
        <v>612</v>
      </c>
      <c r="E405">
        <v>5</v>
      </c>
      <c r="F405">
        <v>0</v>
      </c>
      <c r="G405">
        <v>0</v>
      </c>
      <c r="H405">
        <v>0</v>
      </c>
      <c r="I405">
        <v>0</v>
      </c>
      <c r="J405">
        <v>0</v>
      </c>
      <c r="K405">
        <v>0</v>
      </c>
      <c r="L405">
        <v>0</v>
      </c>
      <c r="M405">
        <v>0</v>
      </c>
      <c r="N405">
        <v>0</v>
      </c>
      <c r="O405">
        <v>0</v>
      </c>
      <c r="P405">
        <v>0</v>
      </c>
      <c r="Q405" s="36">
        <v>0</v>
      </c>
      <c r="R405" s="36">
        <v>0</v>
      </c>
      <c r="S405" s="36">
        <v>0</v>
      </c>
      <c r="T405" s="36">
        <v>0</v>
      </c>
      <c r="U405" s="36">
        <v>0</v>
      </c>
    </row>
    <row r="406" spans="1:21" x14ac:dyDescent="0.2">
      <c r="A406" s="89">
        <f>VLOOKUP(C406,TabellenSRG!$B$4:$C$2729,2,FALSE)</f>
        <v>36</v>
      </c>
      <c r="B406" t="str">
        <f t="shared" si="7"/>
        <v>36g</v>
      </c>
      <c r="C406" t="s">
        <v>37</v>
      </c>
      <c r="D406" t="s">
        <v>613</v>
      </c>
      <c r="E406">
        <v>6</v>
      </c>
      <c r="F406">
        <v>0</v>
      </c>
      <c r="G406">
        <v>0</v>
      </c>
      <c r="H406">
        <v>0</v>
      </c>
      <c r="I406">
        <v>0</v>
      </c>
      <c r="J406">
        <v>0</v>
      </c>
      <c r="K406">
        <v>0</v>
      </c>
      <c r="L406">
        <v>0</v>
      </c>
      <c r="M406">
        <v>0</v>
      </c>
      <c r="N406">
        <v>0</v>
      </c>
      <c r="O406">
        <v>0</v>
      </c>
      <c r="P406">
        <v>0</v>
      </c>
      <c r="Q406" s="36">
        <v>0</v>
      </c>
      <c r="R406" s="36">
        <v>0</v>
      </c>
      <c r="S406" s="36">
        <v>0</v>
      </c>
      <c r="T406" s="36">
        <v>0</v>
      </c>
      <c r="U406" s="36">
        <v>0</v>
      </c>
    </row>
    <row r="407" spans="1:21" x14ac:dyDescent="0.2">
      <c r="A407" s="89">
        <f>VLOOKUP(C407,TabellenSRG!$B$4:$C$2729,2,FALSE)</f>
        <v>36</v>
      </c>
      <c r="B407" t="str">
        <f t="shared" si="7"/>
        <v>36h</v>
      </c>
      <c r="C407" t="s">
        <v>37</v>
      </c>
      <c r="D407" t="s">
        <v>614</v>
      </c>
      <c r="E407">
        <v>7</v>
      </c>
      <c r="F407">
        <v>0</v>
      </c>
      <c r="G407">
        <v>0</v>
      </c>
      <c r="H407">
        <v>0</v>
      </c>
      <c r="I407">
        <v>0</v>
      </c>
      <c r="J407">
        <v>0</v>
      </c>
      <c r="K407">
        <v>0</v>
      </c>
      <c r="L407">
        <v>0</v>
      </c>
      <c r="M407">
        <v>0</v>
      </c>
      <c r="N407">
        <v>0</v>
      </c>
      <c r="O407">
        <v>0</v>
      </c>
      <c r="P407">
        <v>0</v>
      </c>
      <c r="Q407" s="36">
        <v>0</v>
      </c>
      <c r="R407" s="36">
        <v>0</v>
      </c>
      <c r="S407" s="36">
        <v>0</v>
      </c>
      <c r="T407" s="36">
        <v>0</v>
      </c>
      <c r="U407" s="36">
        <v>0</v>
      </c>
    </row>
    <row r="408" spans="1:21" x14ac:dyDescent="0.2">
      <c r="A408" s="89">
        <f>VLOOKUP(C408,TabellenSRG!$B$4:$C$2729,2,FALSE)</f>
        <v>36</v>
      </c>
      <c r="B408" t="str">
        <f t="shared" si="7"/>
        <v>36i</v>
      </c>
      <c r="C408" t="s">
        <v>37</v>
      </c>
      <c r="D408" t="s">
        <v>615</v>
      </c>
      <c r="E408">
        <v>8</v>
      </c>
      <c r="F408">
        <v>0</v>
      </c>
      <c r="G408">
        <v>0</v>
      </c>
      <c r="H408">
        <v>0</v>
      </c>
      <c r="I408">
        <v>0</v>
      </c>
      <c r="J408">
        <v>0</v>
      </c>
      <c r="K408">
        <v>0</v>
      </c>
      <c r="L408">
        <v>0</v>
      </c>
      <c r="M408">
        <v>0</v>
      </c>
      <c r="N408">
        <v>0</v>
      </c>
      <c r="O408">
        <v>0</v>
      </c>
      <c r="P408">
        <v>0</v>
      </c>
      <c r="Q408" s="36">
        <v>0</v>
      </c>
      <c r="R408" s="36">
        <v>0</v>
      </c>
      <c r="S408" s="36">
        <v>0</v>
      </c>
      <c r="T408" s="36">
        <v>0</v>
      </c>
      <c r="U408" s="36">
        <v>0</v>
      </c>
    </row>
    <row r="409" spans="1:21" x14ac:dyDescent="0.2">
      <c r="A409" s="89">
        <f>VLOOKUP(C409,TabellenSRG!$B$4:$C$2729,2,FALSE)</f>
        <v>36</v>
      </c>
      <c r="B409" t="str">
        <f t="shared" si="7"/>
        <v>36j</v>
      </c>
      <c r="C409" t="s">
        <v>37</v>
      </c>
      <c r="D409" t="s">
        <v>616</v>
      </c>
      <c r="E409">
        <v>9</v>
      </c>
      <c r="F409">
        <v>710</v>
      </c>
      <c r="G409">
        <v>750</v>
      </c>
      <c r="H409">
        <v>820</v>
      </c>
      <c r="I409">
        <v>870</v>
      </c>
      <c r="J409">
        <v>910</v>
      </c>
      <c r="K409">
        <v>960</v>
      </c>
      <c r="L409">
        <v>940</v>
      </c>
      <c r="M409">
        <v>990</v>
      </c>
      <c r="N409">
        <v>1020</v>
      </c>
      <c r="O409">
        <v>1050</v>
      </c>
      <c r="P409">
        <v>1060</v>
      </c>
      <c r="Q409" s="36">
        <v>1090</v>
      </c>
      <c r="R409" s="36">
        <v>1090</v>
      </c>
      <c r="S409" s="36">
        <v>1070</v>
      </c>
      <c r="T409" s="36">
        <v>1090</v>
      </c>
      <c r="U409" s="36">
        <v>1140</v>
      </c>
    </row>
    <row r="410" spans="1:21" x14ac:dyDescent="0.2">
      <c r="A410" s="89">
        <f>VLOOKUP(C410,TabellenSRG!$B$4:$C$2729,2,FALSE)</f>
        <v>36</v>
      </c>
      <c r="B410" t="str">
        <f t="shared" si="7"/>
        <v>36k</v>
      </c>
      <c r="C410" t="s">
        <v>37</v>
      </c>
      <c r="D410" t="s">
        <v>611</v>
      </c>
      <c r="E410">
        <v>10</v>
      </c>
      <c r="F410" t="e">
        <v>#N/A</v>
      </c>
      <c r="G410" t="e">
        <v>#N/A</v>
      </c>
      <c r="H410" t="e">
        <v>#N/A</v>
      </c>
      <c r="I410" t="e">
        <v>#N/A</v>
      </c>
      <c r="J410" t="e">
        <v>#N/A</v>
      </c>
      <c r="K410" t="e">
        <v>#N/A</v>
      </c>
      <c r="L410" t="e">
        <v>#N/A</v>
      </c>
      <c r="M410" t="e">
        <v>#N/A</v>
      </c>
      <c r="N410">
        <v>0</v>
      </c>
      <c r="O410">
        <v>0</v>
      </c>
      <c r="P410">
        <v>0</v>
      </c>
      <c r="Q410" s="36">
        <v>0</v>
      </c>
      <c r="R410" s="36">
        <v>0</v>
      </c>
      <c r="S410" s="36">
        <v>0</v>
      </c>
      <c r="T410" s="36">
        <v>0</v>
      </c>
      <c r="U410" s="36">
        <v>0</v>
      </c>
    </row>
    <row r="411" spans="1:21" x14ac:dyDescent="0.2">
      <c r="A411" s="89">
        <f>VLOOKUP(C411,TabellenSRG!$B$4:$C$2729,2,FALSE)</f>
        <v>37</v>
      </c>
      <c r="B411" t="str">
        <f t="shared" si="7"/>
        <v>37a</v>
      </c>
      <c r="C411" t="s">
        <v>38</v>
      </c>
      <c r="D411" t="s">
        <v>606</v>
      </c>
      <c r="E411">
        <v>0</v>
      </c>
      <c r="F411">
        <v>230</v>
      </c>
      <c r="G411">
        <v>240</v>
      </c>
      <c r="H411">
        <v>200</v>
      </c>
      <c r="I411">
        <v>190</v>
      </c>
      <c r="J411">
        <v>200</v>
      </c>
      <c r="K411">
        <v>200</v>
      </c>
      <c r="L411">
        <v>190</v>
      </c>
      <c r="M411">
        <v>240</v>
      </c>
      <c r="N411">
        <v>240</v>
      </c>
      <c r="O411">
        <v>240</v>
      </c>
      <c r="P411">
        <v>240</v>
      </c>
      <c r="Q411" s="36">
        <v>250</v>
      </c>
      <c r="R411" s="36">
        <v>250</v>
      </c>
      <c r="S411" s="36">
        <v>250</v>
      </c>
      <c r="T411" s="36">
        <v>230</v>
      </c>
      <c r="U411" s="36">
        <v>240</v>
      </c>
    </row>
    <row r="412" spans="1:21" x14ac:dyDescent="0.2">
      <c r="A412" s="89">
        <f>VLOOKUP(C412,TabellenSRG!$B$4:$C$2729,2,FALSE)</f>
        <v>37</v>
      </c>
      <c r="B412" t="str">
        <f t="shared" si="7"/>
        <v>37b</v>
      </c>
      <c r="C412" t="s">
        <v>38</v>
      </c>
      <c r="D412" t="s">
        <v>607</v>
      </c>
      <c r="E412">
        <v>1</v>
      </c>
      <c r="F412">
        <v>10</v>
      </c>
      <c r="G412">
        <v>10</v>
      </c>
      <c r="H412">
        <v>0</v>
      </c>
      <c r="I412">
        <v>0</v>
      </c>
      <c r="J412">
        <v>0</v>
      </c>
      <c r="K412">
        <v>0</v>
      </c>
      <c r="L412">
        <v>0</v>
      </c>
      <c r="M412">
        <v>0</v>
      </c>
      <c r="N412">
        <v>0</v>
      </c>
      <c r="O412">
        <v>0</v>
      </c>
      <c r="P412">
        <v>0</v>
      </c>
      <c r="Q412" s="36">
        <v>0</v>
      </c>
      <c r="R412" s="36">
        <v>0</v>
      </c>
      <c r="S412" s="36">
        <v>0</v>
      </c>
      <c r="T412" s="36">
        <v>0</v>
      </c>
      <c r="U412" s="36">
        <v>0</v>
      </c>
    </row>
    <row r="413" spans="1:21" x14ac:dyDescent="0.2">
      <c r="A413" s="89">
        <f>VLOOKUP(C413,TabellenSRG!$B$4:$C$2729,2,FALSE)</f>
        <v>37</v>
      </c>
      <c r="B413" t="str">
        <f t="shared" si="7"/>
        <v>37c</v>
      </c>
      <c r="C413" t="s">
        <v>38</v>
      </c>
      <c r="D413" t="s">
        <v>608</v>
      </c>
      <c r="E413">
        <v>2</v>
      </c>
      <c r="F413">
        <v>0</v>
      </c>
      <c r="G413">
        <v>0</v>
      </c>
      <c r="H413">
        <v>0</v>
      </c>
      <c r="I413">
        <v>0</v>
      </c>
      <c r="J413">
        <v>0</v>
      </c>
      <c r="K413">
        <v>0</v>
      </c>
      <c r="L413">
        <v>0</v>
      </c>
      <c r="M413">
        <v>0</v>
      </c>
      <c r="N413">
        <v>0</v>
      </c>
      <c r="O413">
        <v>0</v>
      </c>
      <c r="P413">
        <v>0</v>
      </c>
      <c r="Q413" s="36">
        <v>0</v>
      </c>
      <c r="R413" s="36">
        <v>0</v>
      </c>
      <c r="S413" s="36">
        <v>0</v>
      </c>
      <c r="T413" s="36">
        <v>0</v>
      </c>
      <c r="U413" s="36">
        <v>0</v>
      </c>
    </row>
    <row r="414" spans="1:21" x14ac:dyDescent="0.2">
      <c r="A414" s="89">
        <f>VLOOKUP(C414,TabellenSRG!$B$4:$C$2729,2,FALSE)</f>
        <v>37</v>
      </c>
      <c r="B414" t="str">
        <f t="shared" si="7"/>
        <v>37d</v>
      </c>
      <c r="C414" t="s">
        <v>38</v>
      </c>
      <c r="D414" t="s">
        <v>609</v>
      </c>
      <c r="E414">
        <v>3</v>
      </c>
      <c r="F414">
        <v>0</v>
      </c>
      <c r="G414">
        <v>0</v>
      </c>
      <c r="H414">
        <v>0</v>
      </c>
      <c r="I414">
        <v>0</v>
      </c>
      <c r="J414">
        <v>0</v>
      </c>
      <c r="K414">
        <v>0</v>
      </c>
      <c r="L414">
        <v>0</v>
      </c>
      <c r="M414">
        <v>0</v>
      </c>
      <c r="N414">
        <v>0</v>
      </c>
      <c r="O414">
        <v>0</v>
      </c>
      <c r="P414">
        <v>0</v>
      </c>
      <c r="Q414" s="36">
        <v>0</v>
      </c>
      <c r="R414" s="36">
        <v>0</v>
      </c>
      <c r="S414" s="36">
        <v>0</v>
      </c>
      <c r="T414" s="36">
        <v>0</v>
      </c>
      <c r="U414" s="36">
        <v>0</v>
      </c>
    </row>
    <row r="415" spans="1:21" x14ac:dyDescent="0.2">
      <c r="A415" s="89">
        <f>VLOOKUP(C415,TabellenSRG!$B$4:$C$2729,2,FALSE)</f>
        <v>37</v>
      </c>
      <c r="B415" t="str">
        <f t="shared" si="7"/>
        <v>37e</v>
      </c>
      <c r="C415" t="s">
        <v>38</v>
      </c>
      <c r="D415" t="s">
        <v>610</v>
      </c>
      <c r="E415">
        <v>4</v>
      </c>
      <c r="F415">
        <v>0</v>
      </c>
      <c r="G415">
        <v>0</v>
      </c>
      <c r="H415">
        <v>0</v>
      </c>
      <c r="I415">
        <v>0</v>
      </c>
      <c r="J415">
        <v>10</v>
      </c>
      <c r="K415">
        <v>10</v>
      </c>
      <c r="L415">
        <v>20</v>
      </c>
      <c r="M415">
        <v>20</v>
      </c>
      <c r="N415">
        <v>30</v>
      </c>
      <c r="O415">
        <v>20</v>
      </c>
      <c r="P415">
        <v>30</v>
      </c>
      <c r="Q415" s="36">
        <v>40</v>
      </c>
      <c r="R415" s="36">
        <v>40</v>
      </c>
      <c r="S415" s="36">
        <v>40</v>
      </c>
      <c r="T415" s="36">
        <v>50</v>
      </c>
      <c r="U415" s="36">
        <v>50</v>
      </c>
    </row>
    <row r="416" spans="1:21" x14ac:dyDescent="0.2">
      <c r="A416" s="89">
        <f>VLOOKUP(C416,TabellenSRG!$B$4:$C$2729,2,FALSE)</f>
        <v>37</v>
      </c>
      <c r="B416" t="str">
        <f t="shared" si="7"/>
        <v>37f</v>
      </c>
      <c r="C416" t="s">
        <v>38</v>
      </c>
      <c r="D416" t="s">
        <v>612</v>
      </c>
      <c r="E416">
        <v>5</v>
      </c>
      <c r="F416">
        <v>0</v>
      </c>
      <c r="G416">
        <v>0</v>
      </c>
      <c r="H416">
        <v>0</v>
      </c>
      <c r="I416">
        <v>0</v>
      </c>
      <c r="J416">
        <v>0</v>
      </c>
      <c r="K416">
        <v>0</v>
      </c>
      <c r="L416">
        <v>0</v>
      </c>
      <c r="M416">
        <v>0</v>
      </c>
      <c r="N416">
        <v>0</v>
      </c>
      <c r="O416">
        <v>0</v>
      </c>
      <c r="P416">
        <v>0</v>
      </c>
      <c r="Q416" s="36">
        <v>0</v>
      </c>
      <c r="R416" s="36">
        <v>0</v>
      </c>
      <c r="S416" s="36">
        <v>0</v>
      </c>
      <c r="T416" s="36">
        <v>0</v>
      </c>
      <c r="U416" s="36">
        <v>0</v>
      </c>
    </row>
    <row r="417" spans="1:21" x14ac:dyDescent="0.2">
      <c r="A417" s="89">
        <f>VLOOKUP(C417,TabellenSRG!$B$4:$C$2729,2,FALSE)</f>
        <v>37</v>
      </c>
      <c r="B417" t="str">
        <f t="shared" si="7"/>
        <v>37g</v>
      </c>
      <c r="C417" t="s">
        <v>38</v>
      </c>
      <c r="D417" t="s">
        <v>613</v>
      </c>
      <c r="E417">
        <v>6</v>
      </c>
      <c r="F417">
        <v>0</v>
      </c>
      <c r="G417">
        <v>0</v>
      </c>
      <c r="H417">
        <v>0</v>
      </c>
      <c r="I417">
        <v>0</v>
      </c>
      <c r="J417">
        <v>0</v>
      </c>
      <c r="K417">
        <v>0</v>
      </c>
      <c r="L417">
        <v>0</v>
      </c>
      <c r="M417">
        <v>0</v>
      </c>
      <c r="N417">
        <v>0</v>
      </c>
      <c r="O417">
        <v>0</v>
      </c>
      <c r="P417">
        <v>0</v>
      </c>
      <c r="Q417" s="36">
        <v>0</v>
      </c>
      <c r="R417" s="36">
        <v>0</v>
      </c>
      <c r="S417" s="36">
        <v>0</v>
      </c>
      <c r="T417" s="36">
        <v>0</v>
      </c>
      <c r="U417" s="36">
        <v>0</v>
      </c>
    </row>
    <row r="418" spans="1:21" x14ac:dyDescent="0.2">
      <c r="A418" s="89">
        <f>VLOOKUP(C418,TabellenSRG!$B$4:$C$2729,2,FALSE)</f>
        <v>37</v>
      </c>
      <c r="B418" t="str">
        <f t="shared" si="7"/>
        <v>37h</v>
      </c>
      <c r="C418" t="s">
        <v>38</v>
      </c>
      <c r="D418" t="s">
        <v>614</v>
      </c>
      <c r="E418">
        <v>7</v>
      </c>
      <c r="F418">
        <v>0</v>
      </c>
      <c r="G418">
        <v>0</v>
      </c>
      <c r="H418">
        <v>0</v>
      </c>
      <c r="I418">
        <v>0</v>
      </c>
      <c r="J418">
        <v>0</v>
      </c>
      <c r="K418">
        <v>0</v>
      </c>
      <c r="L418">
        <v>0</v>
      </c>
      <c r="M418">
        <v>0</v>
      </c>
      <c r="N418">
        <v>0</v>
      </c>
      <c r="O418">
        <v>0</v>
      </c>
      <c r="P418">
        <v>0</v>
      </c>
      <c r="Q418" s="36">
        <v>0</v>
      </c>
      <c r="R418" s="36">
        <v>0</v>
      </c>
      <c r="S418" s="36">
        <v>0</v>
      </c>
      <c r="T418" s="36">
        <v>0</v>
      </c>
      <c r="U418" s="36">
        <v>0</v>
      </c>
    </row>
    <row r="419" spans="1:21" x14ac:dyDescent="0.2">
      <c r="A419" s="89">
        <f>VLOOKUP(C419,TabellenSRG!$B$4:$C$2729,2,FALSE)</f>
        <v>37</v>
      </c>
      <c r="B419" t="str">
        <f t="shared" si="7"/>
        <v>37i</v>
      </c>
      <c r="C419" t="s">
        <v>38</v>
      </c>
      <c r="D419" t="s">
        <v>615</v>
      </c>
      <c r="E419">
        <v>8</v>
      </c>
      <c r="F419">
        <v>0</v>
      </c>
      <c r="G419">
        <v>0</v>
      </c>
      <c r="H419">
        <v>0</v>
      </c>
      <c r="I419">
        <v>0</v>
      </c>
      <c r="J419">
        <v>0</v>
      </c>
      <c r="K419">
        <v>0</v>
      </c>
      <c r="L419">
        <v>0</v>
      </c>
      <c r="M419">
        <v>0</v>
      </c>
      <c r="N419">
        <v>0</v>
      </c>
      <c r="O419">
        <v>0</v>
      </c>
      <c r="P419">
        <v>0</v>
      </c>
      <c r="Q419" s="36">
        <v>0</v>
      </c>
      <c r="R419" s="36">
        <v>0</v>
      </c>
      <c r="S419" s="36">
        <v>0</v>
      </c>
      <c r="T419" s="36">
        <v>0</v>
      </c>
      <c r="U419" s="36">
        <v>0</v>
      </c>
    </row>
    <row r="420" spans="1:21" x14ac:dyDescent="0.2">
      <c r="A420" s="89">
        <f>VLOOKUP(C420,TabellenSRG!$B$4:$C$2729,2,FALSE)</f>
        <v>37</v>
      </c>
      <c r="B420" t="str">
        <f t="shared" si="7"/>
        <v>37j</v>
      </c>
      <c r="C420" t="s">
        <v>38</v>
      </c>
      <c r="D420" t="s">
        <v>616</v>
      </c>
      <c r="E420">
        <v>9</v>
      </c>
      <c r="F420">
        <v>230</v>
      </c>
      <c r="G420">
        <v>230</v>
      </c>
      <c r="H420">
        <v>190</v>
      </c>
      <c r="I420">
        <v>190</v>
      </c>
      <c r="J420">
        <v>190</v>
      </c>
      <c r="K420">
        <v>180</v>
      </c>
      <c r="L420">
        <v>170</v>
      </c>
      <c r="M420">
        <v>210</v>
      </c>
      <c r="N420">
        <v>210</v>
      </c>
      <c r="O420">
        <v>210</v>
      </c>
      <c r="P420">
        <v>200</v>
      </c>
      <c r="Q420" s="36">
        <v>200</v>
      </c>
      <c r="R420" s="36">
        <v>210</v>
      </c>
      <c r="S420" s="36">
        <v>190</v>
      </c>
      <c r="T420" s="36">
        <v>180</v>
      </c>
      <c r="U420" s="36">
        <v>180</v>
      </c>
    </row>
    <row r="421" spans="1:21" x14ac:dyDescent="0.2">
      <c r="A421" s="89">
        <f>VLOOKUP(C421,TabellenSRG!$B$4:$C$2729,2,FALSE)</f>
        <v>37</v>
      </c>
      <c r="B421" t="str">
        <f t="shared" si="7"/>
        <v>37k</v>
      </c>
      <c r="C421" t="s">
        <v>38</v>
      </c>
      <c r="D421" t="s">
        <v>611</v>
      </c>
      <c r="E421">
        <v>10</v>
      </c>
      <c r="F421" t="e">
        <v>#N/A</v>
      </c>
      <c r="G421" t="e">
        <v>#N/A</v>
      </c>
      <c r="H421" t="e">
        <v>#N/A</v>
      </c>
      <c r="I421" t="e">
        <v>#N/A</v>
      </c>
      <c r="J421" t="e">
        <v>#N/A</v>
      </c>
      <c r="K421" t="e">
        <v>#N/A</v>
      </c>
      <c r="L421" t="e">
        <v>#N/A</v>
      </c>
      <c r="M421" t="e">
        <v>#N/A</v>
      </c>
      <c r="N421">
        <v>0</v>
      </c>
      <c r="O421">
        <v>0</v>
      </c>
      <c r="P421">
        <v>0</v>
      </c>
      <c r="Q421" s="36">
        <v>10</v>
      </c>
      <c r="R421" s="36">
        <v>10</v>
      </c>
      <c r="S421" s="36">
        <v>10</v>
      </c>
      <c r="T421" s="36">
        <v>10</v>
      </c>
      <c r="U421" s="36">
        <v>0</v>
      </c>
    </row>
    <row r="422" spans="1:21" x14ac:dyDescent="0.2">
      <c r="A422" s="89">
        <f>VLOOKUP(C422,TabellenSRG!$B$4:$C$2729,2,FALSE)</f>
        <v>38</v>
      </c>
      <c r="B422" t="str">
        <f t="shared" si="7"/>
        <v>38a</v>
      </c>
      <c r="C422" t="s">
        <v>39</v>
      </c>
      <c r="D422" t="s">
        <v>606</v>
      </c>
      <c r="E422">
        <v>0</v>
      </c>
      <c r="F422">
        <v>280</v>
      </c>
      <c r="G422">
        <v>300</v>
      </c>
      <c r="H422">
        <v>300</v>
      </c>
      <c r="I422">
        <v>300</v>
      </c>
      <c r="J422">
        <v>340</v>
      </c>
      <c r="K422">
        <v>350</v>
      </c>
      <c r="L422">
        <v>340</v>
      </c>
      <c r="M422">
        <v>360</v>
      </c>
      <c r="N422">
        <v>380</v>
      </c>
      <c r="O422">
        <v>400</v>
      </c>
      <c r="P422">
        <v>390</v>
      </c>
      <c r="Q422" s="36">
        <v>430</v>
      </c>
      <c r="R422" s="36">
        <v>460</v>
      </c>
      <c r="S422" s="36">
        <v>460</v>
      </c>
      <c r="T422" s="36">
        <v>440</v>
      </c>
      <c r="U422" s="36">
        <v>420</v>
      </c>
    </row>
    <row r="423" spans="1:21" x14ac:dyDescent="0.2">
      <c r="A423" s="89">
        <f>VLOOKUP(C423,TabellenSRG!$B$4:$C$2729,2,FALSE)</f>
        <v>38</v>
      </c>
      <c r="B423" t="str">
        <f t="shared" si="7"/>
        <v>38b</v>
      </c>
      <c r="C423" t="s">
        <v>39</v>
      </c>
      <c r="D423" t="s">
        <v>607</v>
      </c>
      <c r="E423">
        <v>1</v>
      </c>
      <c r="F423">
        <v>0</v>
      </c>
      <c r="G423">
        <v>0</v>
      </c>
      <c r="H423">
        <v>0</v>
      </c>
      <c r="I423">
        <v>10</v>
      </c>
      <c r="J423">
        <v>10</v>
      </c>
      <c r="K423">
        <v>10</v>
      </c>
      <c r="L423">
        <v>10</v>
      </c>
      <c r="M423">
        <v>10</v>
      </c>
      <c r="N423">
        <v>10</v>
      </c>
      <c r="O423">
        <v>10</v>
      </c>
      <c r="P423">
        <v>10</v>
      </c>
      <c r="Q423" s="36">
        <v>10</v>
      </c>
      <c r="R423" s="36">
        <v>10</v>
      </c>
      <c r="S423" s="36">
        <v>10</v>
      </c>
      <c r="T423" s="36">
        <v>0</v>
      </c>
      <c r="U423" s="36">
        <v>0</v>
      </c>
    </row>
    <row r="424" spans="1:21" x14ac:dyDescent="0.2">
      <c r="A424" s="89">
        <f>VLOOKUP(C424,TabellenSRG!$B$4:$C$2729,2,FALSE)</f>
        <v>38</v>
      </c>
      <c r="B424" t="str">
        <f t="shared" si="7"/>
        <v>38c</v>
      </c>
      <c r="C424" t="s">
        <v>39</v>
      </c>
      <c r="D424" t="s">
        <v>608</v>
      </c>
      <c r="E424">
        <v>2</v>
      </c>
      <c r="F424">
        <v>0</v>
      </c>
      <c r="G424">
        <v>0</v>
      </c>
      <c r="H424">
        <v>0</v>
      </c>
      <c r="I424">
        <v>0</v>
      </c>
      <c r="J424">
        <v>0</v>
      </c>
      <c r="K424">
        <v>0</v>
      </c>
      <c r="L424">
        <v>0</v>
      </c>
      <c r="M424">
        <v>0</v>
      </c>
      <c r="N424">
        <v>0</v>
      </c>
      <c r="O424">
        <v>0</v>
      </c>
      <c r="P424">
        <v>0</v>
      </c>
      <c r="Q424" s="36">
        <v>0</v>
      </c>
      <c r="R424" s="36">
        <v>0</v>
      </c>
      <c r="S424" s="36">
        <v>0</v>
      </c>
      <c r="T424" s="36">
        <v>0</v>
      </c>
      <c r="U424" s="36">
        <v>0</v>
      </c>
    </row>
    <row r="425" spans="1:21" x14ac:dyDescent="0.2">
      <c r="A425" s="89">
        <f>VLOOKUP(C425,TabellenSRG!$B$4:$C$2729,2,FALSE)</f>
        <v>38</v>
      </c>
      <c r="B425" t="str">
        <f t="shared" si="7"/>
        <v>38d</v>
      </c>
      <c r="C425" t="s">
        <v>39</v>
      </c>
      <c r="D425" t="s">
        <v>609</v>
      </c>
      <c r="E425">
        <v>3</v>
      </c>
      <c r="F425">
        <v>20</v>
      </c>
      <c r="G425">
        <v>20</v>
      </c>
      <c r="H425">
        <v>20</v>
      </c>
      <c r="I425">
        <v>20</v>
      </c>
      <c r="J425">
        <v>20</v>
      </c>
      <c r="K425">
        <v>20</v>
      </c>
      <c r="L425">
        <v>20</v>
      </c>
      <c r="M425">
        <v>30</v>
      </c>
      <c r="N425">
        <v>30</v>
      </c>
      <c r="O425">
        <v>30</v>
      </c>
      <c r="P425">
        <v>30</v>
      </c>
      <c r="Q425" s="36">
        <v>30</v>
      </c>
      <c r="R425" s="36">
        <v>20</v>
      </c>
      <c r="S425" s="36">
        <v>30</v>
      </c>
      <c r="T425" s="36">
        <v>20</v>
      </c>
      <c r="U425" s="36">
        <v>20</v>
      </c>
    </row>
    <row r="426" spans="1:21" x14ac:dyDescent="0.2">
      <c r="A426" s="89">
        <f>VLOOKUP(C426,TabellenSRG!$B$4:$C$2729,2,FALSE)</f>
        <v>38</v>
      </c>
      <c r="B426" t="str">
        <f t="shared" si="7"/>
        <v>38e</v>
      </c>
      <c r="C426" t="s">
        <v>39</v>
      </c>
      <c r="D426" t="s">
        <v>610</v>
      </c>
      <c r="E426">
        <v>4</v>
      </c>
      <c r="F426">
        <v>0</v>
      </c>
      <c r="G426">
        <v>0</v>
      </c>
      <c r="H426">
        <v>0</v>
      </c>
      <c r="I426">
        <v>0</v>
      </c>
      <c r="J426">
        <v>0</v>
      </c>
      <c r="K426">
        <v>0</v>
      </c>
      <c r="L426">
        <v>0</v>
      </c>
      <c r="M426">
        <v>10</v>
      </c>
      <c r="N426">
        <v>10</v>
      </c>
      <c r="O426">
        <v>10</v>
      </c>
      <c r="P426">
        <v>20</v>
      </c>
      <c r="Q426" s="36">
        <v>30</v>
      </c>
      <c r="R426" s="36">
        <v>40</v>
      </c>
      <c r="S426" s="36">
        <v>40</v>
      </c>
      <c r="T426" s="36">
        <v>40</v>
      </c>
      <c r="U426" s="36">
        <v>50</v>
      </c>
    </row>
    <row r="427" spans="1:21" x14ac:dyDescent="0.2">
      <c r="A427" s="89">
        <f>VLOOKUP(C427,TabellenSRG!$B$4:$C$2729,2,FALSE)</f>
        <v>38</v>
      </c>
      <c r="B427" t="str">
        <f t="shared" si="7"/>
        <v>38f</v>
      </c>
      <c r="C427" t="s">
        <v>39</v>
      </c>
      <c r="D427" t="s">
        <v>612</v>
      </c>
      <c r="E427">
        <v>5</v>
      </c>
      <c r="F427">
        <v>0</v>
      </c>
      <c r="G427">
        <v>0</v>
      </c>
      <c r="H427">
        <v>0</v>
      </c>
      <c r="I427">
        <v>0</v>
      </c>
      <c r="J427">
        <v>0</v>
      </c>
      <c r="K427">
        <v>0</v>
      </c>
      <c r="L427">
        <v>0</v>
      </c>
      <c r="M427">
        <v>0</v>
      </c>
      <c r="N427">
        <v>0</v>
      </c>
      <c r="O427">
        <v>0</v>
      </c>
      <c r="P427">
        <v>0</v>
      </c>
      <c r="Q427" s="36">
        <v>0</v>
      </c>
      <c r="R427" s="36">
        <v>0</v>
      </c>
      <c r="S427" s="36">
        <v>0</v>
      </c>
      <c r="T427" s="36">
        <v>0</v>
      </c>
      <c r="U427" s="36">
        <v>0</v>
      </c>
    </row>
    <row r="428" spans="1:21" x14ac:dyDescent="0.2">
      <c r="A428" s="89">
        <f>VLOOKUP(C428,TabellenSRG!$B$4:$C$2729,2,FALSE)</f>
        <v>38</v>
      </c>
      <c r="B428" t="str">
        <f t="shared" si="7"/>
        <v>38g</v>
      </c>
      <c r="C428" t="s">
        <v>39</v>
      </c>
      <c r="D428" t="s">
        <v>613</v>
      </c>
      <c r="E428">
        <v>6</v>
      </c>
      <c r="F428">
        <v>0</v>
      </c>
      <c r="G428">
        <v>0</v>
      </c>
      <c r="H428">
        <v>0</v>
      </c>
      <c r="I428">
        <v>0</v>
      </c>
      <c r="J428">
        <v>0</v>
      </c>
      <c r="K428">
        <v>0</v>
      </c>
      <c r="L428">
        <v>0</v>
      </c>
      <c r="M428">
        <v>0</v>
      </c>
      <c r="N428">
        <v>0</v>
      </c>
      <c r="O428">
        <v>0</v>
      </c>
      <c r="P428">
        <v>0</v>
      </c>
      <c r="Q428" s="36">
        <v>0</v>
      </c>
      <c r="R428" s="36">
        <v>10</v>
      </c>
      <c r="S428" s="36">
        <v>10</v>
      </c>
      <c r="T428" s="36">
        <v>10</v>
      </c>
      <c r="U428" s="36">
        <v>10</v>
      </c>
    </row>
    <row r="429" spans="1:21" x14ac:dyDescent="0.2">
      <c r="A429" s="89">
        <f>VLOOKUP(C429,TabellenSRG!$B$4:$C$2729,2,FALSE)</f>
        <v>38</v>
      </c>
      <c r="B429" t="str">
        <f t="shared" si="7"/>
        <v>38h</v>
      </c>
      <c r="C429" t="s">
        <v>39</v>
      </c>
      <c r="D429" t="s">
        <v>614</v>
      </c>
      <c r="E429">
        <v>7</v>
      </c>
      <c r="F429">
        <v>0</v>
      </c>
      <c r="G429">
        <v>0</v>
      </c>
      <c r="H429">
        <v>0</v>
      </c>
      <c r="I429">
        <v>0</v>
      </c>
      <c r="J429">
        <v>0</v>
      </c>
      <c r="K429">
        <v>0</v>
      </c>
      <c r="L429">
        <v>0</v>
      </c>
      <c r="M429">
        <v>0</v>
      </c>
      <c r="N429">
        <v>0</v>
      </c>
      <c r="O429">
        <v>0</v>
      </c>
      <c r="P429">
        <v>0</v>
      </c>
      <c r="Q429" s="36">
        <v>0</v>
      </c>
      <c r="R429" s="36">
        <v>0</v>
      </c>
      <c r="S429" s="36">
        <v>0</v>
      </c>
      <c r="T429" s="36">
        <v>0</v>
      </c>
      <c r="U429" s="36">
        <v>0</v>
      </c>
    </row>
    <row r="430" spans="1:21" x14ac:dyDescent="0.2">
      <c r="A430" s="89">
        <f>VLOOKUP(C430,TabellenSRG!$B$4:$C$2729,2,FALSE)</f>
        <v>38</v>
      </c>
      <c r="B430" t="str">
        <f t="shared" si="7"/>
        <v>38i</v>
      </c>
      <c r="C430" t="s">
        <v>39</v>
      </c>
      <c r="D430" t="s">
        <v>615</v>
      </c>
      <c r="E430">
        <v>8</v>
      </c>
      <c r="F430">
        <v>0</v>
      </c>
      <c r="G430">
        <v>0</v>
      </c>
      <c r="H430">
        <v>0</v>
      </c>
      <c r="I430">
        <v>0</v>
      </c>
      <c r="J430">
        <v>0</v>
      </c>
      <c r="K430">
        <v>0</v>
      </c>
      <c r="L430">
        <v>0</v>
      </c>
      <c r="M430">
        <v>0</v>
      </c>
      <c r="N430">
        <v>0</v>
      </c>
      <c r="O430">
        <v>0</v>
      </c>
      <c r="P430">
        <v>0</v>
      </c>
      <c r="Q430" s="36">
        <v>0</v>
      </c>
      <c r="R430" s="36">
        <v>0</v>
      </c>
      <c r="S430" s="36">
        <v>0</v>
      </c>
      <c r="T430" s="36">
        <v>0</v>
      </c>
      <c r="U430" s="36">
        <v>0</v>
      </c>
    </row>
    <row r="431" spans="1:21" x14ac:dyDescent="0.2">
      <c r="A431" s="89">
        <f>VLOOKUP(C431,TabellenSRG!$B$4:$C$2729,2,FALSE)</f>
        <v>38</v>
      </c>
      <c r="B431" t="str">
        <f t="shared" si="7"/>
        <v>38j</v>
      </c>
      <c r="C431" t="s">
        <v>39</v>
      </c>
      <c r="D431" t="s">
        <v>616</v>
      </c>
      <c r="E431">
        <v>9</v>
      </c>
      <c r="F431">
        <v>260</v>
      </c>
      <c r="G431">
        <v>280</v>
      </c>
      <c r="H431">
        <v>280</v>
      </c>
      <c r="I431">
        <v>270</v>
      </c>
      <c r="J431">
        <v>310</v>
      </c>
      <c r="K431">
        <v>310</v>
      </c>
      <c r="L431">
        <v>310</v>
      </c>
      <c r="M431">
        <v>310</v>
      </c>
      <c r="N431">
        <v>330</v>
      </c>
      <c r="O431">
        <v>350</v>
      </c>
      <c r="P431">
        <v>330</v>
      </c>
      <c r="Q431" s="36">
        <v>370</v>
      </c>
      <c r="R431" s="36">
        <v>380</v>
      </c>
      <c r="S431" s="36">
        <v>380</v>
      </c>
      <c r="T431" s="36">
        <v>370</v>
      </c>
      <c r="U431" s="36">
        <v>340</v>
      </c>
    </row>
    <row r="432" spans="1:21" x14ac:dyDescent="0.2">
      <c r="A432" s="89">
        <f>VLOOKUP(C432,TabellenSRG!$B$4:$C$2729,2,FALSE)</f>
        <v>38</v>
      </c>
      <c r="B432" t="str">
        <f t="shared" si="7"/>
        <v>38k</v>
      </c>
      <c r="C432" t="s">
        <v>39</v>
      </c>
      <c r="D432" t="s">
        <v>611</v>
      </c>
      <c r="E432">
        <v>10</v>
      </c>
      <c r="F432" t="e">
        <v>#N/A</v>
      </c>
      <c r="G432" t="e">
        <v>#N/A</v>
      </c>
      <c r="H432" t="e">
        <v>#N/A</v>
      </c>
      <c r="I432" t="e">
        <v>#N/A</v>
      </c>
      <c r="J432" t="e">
        <v>#N/A</v>
      </c>
      <c r="K432" t="e">
        <v>#N/A</v>
      </c>
      <c r="L432" t="e">
        <v>#N/A</v>
      </c>
      <c r="M432" t="e">
        <v>#N/A</v>
      </c>
      <c r="N432">
        <v>0</v>
      </c>
      <c r="O432">
        <v>0</v>
      </c>
      <c r="P432">
        <v>0</v>
      </c>
      <c r="Q432" s="36">
        <v>0</v>
      </c>
      <c r="R432" s="36">
        <v>0</v>
      </c>
      <c r="S432" s="36">
        <v>0</v>
      </c>
      <c r="T432" s="36">
        <v>0</v>
      </c>
      <c r="U432" s="36">
        <v>0</v>
      </c>
    </row>
    <row r="433" spans="1:21" x14ac:dyDescent="0.2">
      <c r="A433" s="89">
        <f>VLOOKUP(C433,TabellenSRG!$B$4:$C$2729,2,FALSE)</f>
        <v>39</v>
      </c>
      <c r="B433" t="str">
        <f t="shared" si="7"/>
        <v>39a</v>
      </c>
      <c r="C433" t="s">
        <v>40</v>
      </c>
      <c r="D433" t="s">
        <v>606</v>
      </c>
      <c r="E433">
        <v>0</v>
      </c>
      <c r="F433">
        <v>90</v>
      </c>
      <c r="G433">
        <v>80</v>
      </c>
      <c r="H433">
        <v>80</v>
      </c>
      <c r="I433">
        <v>80</v>
      </c>
      <c r="J433">
        <v>90</v>
      </c>
      <c r="K433">
        <v>80</v>
      </c>
      <c r="L433">
        <v>70</v>
      </c>
      <c r="M433">
        <v>30</v>
      </c>
      <c r="N433">
        <v>40</v>
      </c>
      <c r="O433">
        <v>60</v>
      </c>
      <c r="P433">
        <v>60</v>
      </c>
      <c r="Q433" s="36">
        <v>60</v>
      </c>
      <c r="R433" s="36">
        <v>60</v>
      </c>
      <c r="S433" s="36">
        <v>70</v>
      </c>
      <c r="T433" s="36">
        <v>70</v>
      </c>
      <c r="U433" s="36">
        <v>60</v>
      </c>
    </row>
    <row r="434" spans="1:21" x14ac:dyDescent="0.2">
      <c r="A434" s="89">
        <f>VLOOKUP(C434,TabellenSRG!$B$4:$C$2729,2,FALSE)</f>
        <v>39</v>
      </c>
      <c r="B434" t="str">
        <f t="shared" si="7"/>
        <v>39b</v>
      </c>
      <c r="C434" t="s">
        <v>40</v>
      </c>
      <c r="D434" t="s">
        <v>607</v>
      </c>
      <c r="E434">
        <v>1</v>
      </c>
      <c r="F434">
        <v>0</v>
      </c>
      <c r="G434">
        <v>0</v>
      </c>
      <c r="H434">
        <v>0</v>
      </c>
      <c r="I434">
        <v>0</v>
      </c>
      <c r="J434">
        <v>0</v>
      </c>
      <c r="K434">
        <v>10</v>
      </c>
      <c r="L434">
        <v>10</v>
      </c>
      <c r="M434">
        <v>10</v>
      </c>
      <c r="N434">
        <v>10</v>
      </c>
      <c r="O434">
        <v>10</v>
      </c>
      <c r="P434">
        <v>20</v>
      </c>
      <c r="Q434" s="36">
        <v>10</v>
      </c>
      <c r="R434" s="36">
        <v>20</v>
      </c>
      <c r="S434" s="36">
        <v>20</v>
      </c>
      <c r="T434" s="36">
        <v>10</v>
      </c>
      <c r="U434" s="36">
        <v>10</v>
      </c>
    </row>
    <row r="435" spans="1:21" x14ac:dyDescent="0.2">
      <c r="A435" s="89">
        <f>VLOOKUP(C435,TabellenSRG!$B$4:$C$2729,2,FALSE)</f>
        <v>39</v>
      </c>
      <c r="B435" t="str">
        <f t="shared" si="7"/>
        <v>39c</v>
      </c>
      <c r="C435" t="s">
        <v>40</v>
      </c>
      <c r="D435" t="s">
        <v>608</v>
      </c>
      <c r="E435">
        <v>2</v>
      </c>
      <c r="F435">
        <v>0</v>
      </c>
      <c r="G435">
        <v>0</v>
      </c>
      <c r="H435">
        <v>0</v>
      </c>
      <c r="I435">
        <v>0</v>
      </c>
      <c r="J435">
        <v>0</v>
      </c>
      <c r="K435">
        <v>0</v>
      </c>
      <c r="L435">
        <v>0</v>
      </c>
      <c r="M435">
        <v>0</v>
      </c>
      <c r="N435">
        <v>0</v>
      </c>
      <c r="O435">
        <v>0</v>
      </c>
      <c r="P435">
        <v>0</v>
      </c>
      <c r="Q435" s="36">
        <v>0</v>
      </c>
      <c r="R435" s="36">
        <v>0</v>
      </c>
      <c r="S435" s="36">
        <v>0</v>
      </c>
      <c r="T435" s="36">
        <v>0</v>
      </c>
      <c r="U435" s="36">
        <v>0</v>
      </c>
    </row>
    <row r="436" spans="1:21" x14ac:dyDescent="0.2">
      <c r="A436" s="89">
        <f>VLOOKUP(C436,TabellenSRG!$B$4:$C$2729,2,FALSE)</f>
        <v>39</v>
      </c>
      <c r="B436" t="str">
        <f t="shared" si="7"/>
        <v>39d</v>
      </c>
      <c r="C436" t="s">
        <v>40</v>
      </c>
      <c r="D436" t="s">
        <v>609</v>
      </c>
      <c r="E436">
        <v>3</v>
      </c>
      <c r="F436">
        <v>0</v>
      </c>
      <c r="G436">
        <v>0</v>
      </c>
      <c r="H436">
        <v>0</v>
      </c>
      <c r="I436">
        <v>10</v>
      </c>
      <c r="J436">
        <v>10</v>
      </c>
      <c r="K436">
        <v>10</v>
      </c>
      <c r="L436">
        <v>10</v>
      </c>
      <c r="M436">
        <v>20</v>
      </c>
      <c r="N436">
        <v>20</v>
      </c>
      <c r="O436">
        <v>20</v>
      </c>
      <c r="P436">
        <v>20</v>
      </c>
      <c r="Q436" s="36">
        <v>10</v>
      </c>
      <c r="R436" s="36">
        <v>10</v>
      </c>
      <c r="S436" s="36">
        <v>10</v>
      </c>
      <c r="T436" s="36">
        <v>10</v>
      </c>
      <c r="U436" s="36">
        <v>10</v>
      </c>
    </row>
    <row r="437" spans="1:21" x14ac:dyDescent="0.2">
      <c r="A437" s="89">
        <f>VLOOKUP(C437,TabellenSRG!$B$4:$C$2729,2,FALSE)</f>
        <v>39</v>
      </c>
      <c r="B437" t="str">
        <f t="shared" si="7"/>
        <v>39e</v>
      </c>
      <c r="C437" t="s">
        <v>40</v>
      </c>
      <c r="D437" t="s">
        <v>610</v>
      </c>
      <c r="E437">
        <v>4</v>
      </c>
      <c r="F437">
        <v>0</v>
      </c>
      <c r="G437">
        <v>0</v>
      </c>
      <c r="H437">
        <v>0</v>
      </c>
      <c r="I437">
        <v>0</v>
      </c>
      <c r="J437">
        <v>0</v>
      </c>
      <c r="K437">
        <v>0</v>
      </c>
      <c r="L437">
        <v>0</v>
      </c>
      <c r="M437">
        <v>0</v>
      </c>
      <c r="N437">
        <v>0</v>
      </c>
      <c r="O437">
        <v>10</v>
      </c>
      <c r="P437">
        <v>10</v>
      </c>
      <c r="Q437" s="36">
        <v>10</v>
      </c>
      <c r="R437" s="36">
        <v>10</v>
      </c>
      <c r="S437" s="36">
        <v>10</v>
      </c>
      <c r="T437" s="36">
        <v>10</v>
      </c>
      <c r="U437" s="36">
        <v>10</v>
      </c>
    </row>
    <row r="438" spans="1:21" x14ac:dyDescent="0.2">
      <c r="A438" s="89">
        <f>VLOOKUP(C438,TabellenSRG!$B$4:$C$2729,2,FALSE)</f>
        <v>39</v>
      </c>
      <c r="B438" t="str">
        <f t="shared" si="7"/>
        <v>39f</v>
      </c>
      <c r="C438" t="s">
        <v>40</v>
      </c>
      <c r="D438" t="s">
        <v>612</v>
      </c>
      <c r="E438">
        <v>5</v>
      </c>
      <c r="F438">
        <v>0</v>
      </c>
      <c r="G438">
        <v>0</v>
      </c>
      <c r="H438">
        <v>0</v>
      </c>
      <c r="I438">
        <v>0</v>
      </c>
      <c r="J438">
        <v>0</v>
      </c>
      <c r="K438">
        <v>0</v>
      </c>
      <c r="L438">
        <v>0</v>
      </c>
      <c r="M438">
        <v>0</v>
      </c>
      <c r="N438">
        <v>0</v>
      </c>
      <c r="O438">
        <v>0</v>
      </c>
      <c r="P438">
        <v>0</v>
      </c>
      <c r="Q438" s="36">
        <v>0</v>
      </c>
      <c r="R438" s="36">
        <v>0</v>
      </c>
      <c r="S438" s="36">
        <v>0</v>
      </c>
      <c r="T438" s="36">
        <v>0</v>
      </c>
      <c r="U438" s="36">
        <v>0</v>
      </c>
    </row>
    <row r="439" spans="1:21" x14ac:dyDescent="0.2">
      <c r="A439" s="89">
        <f>VLOOKUP(C439,TabellenSRG!$B$4:$C$2729,2,FALSE)</f>
        <v>39</v>
      </c>
      <c r="B439" t="str">
        <f t="shared" si="7"/>
        <v>39g</v>
      </c>
      <c r="C439" t="s">
        <v>40</v>
      </c>
      <c r="D439" t="s">
        <v>613</v>
      </c>
      <c r="E439">
        <v>6</v>
      </c>
      <c r="F439">
        <v>0</v>
      </c>
      <c r="G439">
        <v>0</v>
      </c>
      <c r="H439">
        <v>0</v>
      </c>
      <c r="I439">
        <v>0</v>
      </c>
      <c r="J439">
        <v>0</v>
      </c>
      <c r="K439">
        <v>0</v>
      </c>
      <c r="L439">
        <v>0</v>
      </c>
      <c r="M439">
        <v>0</v>
      </c>
      <c r="N439">
        <v>0</v>
      </c>
      <c r="O439">
        <v>0</v>
      </c>
      <c r="P439">
        <v>0</v>
      </c>
      <c r="Q439" s="36">
        <v>0</v>
      </c>
      <c r="R439" s="36">
        <v>0</v>
      </c>
      <c r="S439" s="36">
        <v>10</v>
      </c>
      <c r="T439" s="36">
        <v>10</v>
      </c>
      <c r="U439" s="36">
        <v>10</v>
      </c>
    </row>
    <row r="440" spans="1:21" x14ac:dyDescent="0.2">
      <c r="A440" s="89">
        <f>VLOOKUP(C440,TabellenSRG!$B$4:$C$2729,2,FALSE)</f>
        <v>39</v>
      </c>
      <c r="B440" t="str">
        <f t="shared" si="7"/>
        <v>39h</v>
      </c>
      <c r="C440" t="s">
        <v>40</v>
      </c>
      <c r="D440" t="s">
        <v>614</v>
      </c>
      <c r="E440">
        <v>7</v>
      </c>
      <c r="F440">
        <v>0</v>
      </c>
      <c r="G440">
        <v>0</v>
      </c>
      <c r="H440">
        <v>0</v>
      </c>
      <c r="I440">
        <v>0</v>
      </c>
      <c r="J440">
        <v>0</v>
      </c>
      <c r="K440">
        <v>0</v>
      </c>
      <c r="L440">
        <v>0</v>
      </c>
      <c r="M440">
        <v>0</v>
      </c>
      <c r="N440">
        <v>0</v>
      </c>
      <c r="O440">
        <v>0</v>
      </c>
      <c r="P440">
        <v>0</v>
      </c>
      <c r="Q440" s="36">
        <v>0</v>
      </c>
      <c r="R440" s="36">
        <v>0</v>
      </c>
      <c r="S440" s="36">
        <v>0</v>
      </c>
      <c r="T440" s="36">
        <v>0</v>
      </c>
      <c r="U440" s="36">
        <v>0</v>
      </c>
    </row>
    <row r="441" spans="1:21" x14ac:dyDescent="0.2">
      <c r="A441" s="89">
        <f>VLOOKUP(C441,TabellenSRG!$B$4:$C$2729,2,FALSE)</f>
        <v>39</v>
      </c>
      <c r="B441" t="str">
        <f t="shared" si="7"/>
        <v>39i</v>
      </c>
      <c r="C441" t="s">
        <v>40</v>
      </c>
      <c r="D441" t="s">
        <v>615</v>
      </c>
      <c r="E441">
        <v>8</v>
      </c>
      <c r="F441">
        <v>0</v>
      </c>
      <c r="G441">
        <v>0</v>
      </c>
      <c r="H441">
        <v>0</v>
      </c>
      <c r="I441">
        <v>0</v>
      </c>
      <c r="J441">
        <v>0</v>
      </c>
      <c r="K441">
        <v>0</v>
      </c>
      <c r="L441">
        <v>0</v>
      </c>
      <c r="M441">
        <v>0</v>
      </c>
      <c r="N441">
        <v>0</v>
      </c>
      <c r="O441">
        <v>0</v>
      </c>
      <c r="P441">
        <v>0</v>
      </c>
      <c r="Q441" s="36">
        <v>0</v>
      </c>
      <c r="R441" s="36">
        <v>0</v>
      </c>
      <c r="S441" s="36">
        <v>0</v>
      </c>
      <c r="T441" s="36">
        <v>0</v>
      </c>
      <c r="U441" s="36">
        <v>0</v>
      </c>
    </row>
    <row r="442" spans="1:21" x14ac:dyDescent="0.2">
      <c r="A442" s="89">
        <f>VLOOKUP(C442,TabellenSRG!$B$4:$C$2729,2,FALSE)</f>
        <v>39</v>
      </c>
      <c r="B442" t="str">
        <f t="shared" si="7"/>
        <v>39j</v>
      </c>
      <c r="C442" t="s">
        <v>40</v>
      </c>
      <c r="D442" t="s">
        <v>616</v>
      </c>
      <c r="E442">
        <v>9</v>
      </c>
      <c r="F442">
        <v>90</v>
      </c>
      <c r="G442">
        <v>80</v>
      </c>
      <c r="H442">
        <v>80</v>
      </c>
      <c r="I442">
        <v>70</v>
      </c>
      <c r="J442">
        <v>70</v>
      </c>
      <c r="K442">
        <v>70</v>
      </c>
      <c r="L442">
        <v>50</v>
      </c>
      <c r="M442">
        <v>10</v>
      </c>
      <c r="N442">
        <v>10</v>
      </c>
      <c r="O442">
        <v>10</v>
      </c>
      <c r="P442">
        <v>10</v>
      </c>
      <c r="Q442" s="36">
        <v>20</v>
      </c>
      <c r="R442" s="36">
        <v>20</v>
      </c>
      <c r="S442" s="36">
        <v>20</v>
      </c>
      <c r="T442" s="36">
        <v>20</v>
      </c>
      <c r="U442" s="36">
        <v>10</v>
      </c>
    </row>
    <row r="443" spans="1:21" x14ac:dyDescent="0.2">
      <c r="A443" s="89">
        <f>VLOOKUP(C443,TabellenSRG!$B$4:$C$2729,2,FALSE)</f>
        <v>39</v>
      </c>
      <c r="B443" t="str">
        <f t="shared" si="7"/>
        <v>39k</v>
      </c>
      <c r="C443" t="s">
        <v>40</v>
      </c>
      <c r="D443" t="s">
        <v>611</v>
      </c>
      <c r="E443">
        <v>10</v>
      </c>
      <c r="F443" t="e">
        <v>#N/A</v>
      </c>
      <c r="G443" t="e">
        <v>#N/A</v>
      </c>
      <c r="H443" t="e">
        <v>#N/A</v>
      </c>
      <c r="I443" t="e">
        <v>#N/A</v>
      </c>
      <c r="J443" t="e">
        <v>#N/A</v>
      </c>
      <c r="K443" t="e">
        <v>#N/A</v>
      </c>
      <c r="L443" t="e">
        <v>#N/A</v>
      </c>
      <c r="M443" t="e">
        <v>#N/A</v>
      </c>
      <c r="N443">
        <v>0</v>
      </c>
      <c r="O443">
        <v>0</v>
      </c>
      <c r="P443">
        <v>0</v>
      </c>
      <c r="Q443" s="36">
        <v>0</v>
      </c>
      <c r="R443" s="36">
        <v>0</v>
      </c>
      <c r="S443" s="36">
        <v>0</v>
      </c>
      <c r="T443" s="36">
        <v>10</v>
      </c>
      <c r="U443" s="36">
        <v>10</v>
      </c>
    </row>
    <row r="444" spans="1:21" x14ac:dyDescent="0.2">
      <c r="A444" s="89">
        <f>VLOOKUP(C444,TabellenSRG!$B$4:$C$2729,2,FALSE)</f>
        <v>40</v>
      </c>
      <c r="B444" t="str">
        <f t="shared" si="7"/>
        <v>40a</v>
      </c>
      <c r="C444" t="s">
        <v>41</v>
      </c>
      <c r="D444" t="s">
        <v>606</v>
      </c>
      <c r="E444">
        <v>0</v>
      </c>
      <c r="F444">
        <v>320</v>
      </c>
      <c r="G444">
        <v>350</v>
      </c>
      <c r="H444">
        <v>330</v>
      </c>
      <c r="I444">
        <v>380</v>
      </c>
      <c r="J444">
        <v>380</v>
      </c>
      <c r="K444">
        <v>360</v>
      </c>
      <c r="L444">
        <v>340</v>
      </c>
      <c r="M444">
        <v>340</v>
      </c>
      <c r="N444">
        <v>320</v>
      </c>
      <c r="O444">
        <v>310</v>
      </c>
      <c r="P444">
        <v>200</v>
      </c>
      <c r="Q444" s="36">
        <v>190</v>
      </c>
      <c r="R444" s="36">
        <v>170</v>
      </c>
      <c r="S444" s="36">
        <v>170</v>
      </c>
      <c r="T444" s="36">
        <v>170</v>
      </c>
      <c r="U444" s="36">
        <v>170</v>
      </c>
    </row>
    <row r="445" spans="1:21" x14ac:dyDescent="0.2">
      <c r="A445" s="89">
        <f>VLOOKUP(C445,TabellenSRG!$B$4:$C$2729,2,FALSE)</f>
        <v>40</v>
      </c>
      <c r="B445" t="str">
        <f t="shared" si="7"/>
        <v>40b</v>
      </c>
      <c r="C445" t="s">
        <v>41</v>
      </c>
      <c r="D445" t="s">
        <v>607</v>
      </c>
      <c r="E445">
        <v>1</v>
      </c>
      <c r="F445">
        <v>0</v>
      </c>
      <c r="G445">
        <v>0</v>
      </c>
      <c r="H445">
        <v>0</v>
      </c>
      <c r="I445">
        <v>0</v>
      </c>
      <c r="J445">
        <v>0</v>
      </c>
      <c r="K445">
        <v>0</v>
      </c>
      <c r="L445">
        <v>0</v>
      </c>
      <c r="M445">
        <v>0</v>
      </c>
      <c r="N445">
        <v>0</v>
      </c>
      <c r="O445">
        <v>0</v>
      </c>
      <c r="P445">
        <v>0</v>
      </c>
      <c r="Q445" s="36">
        <v>0</v>
      </c>
      <c r="R445" s="36">
        <v>0</v>
      </c>
      <c r="S445" s="36">
        <v>0</v>
      </c>
      <c r="T445" s="36">
        <v>0</v>
      </c>
      <c r="U445" s="36">
        <v>0</v>
      </c>
    </row>
    <row r="446" spans="1:21" x14ac:dyDescent="0.2">
      <c r="A446" s="89">
        <f>VLOOKUP(C446,TabellenSRG!$B$4:$C$2729,2,FALSE)</f>
        <v>40</v>
      </c>
      <c r="B446" t="str">
        <f t="shared" si="7"/>
        <v>40c</v>
      </c>
      <c r="C446" t="s">
        <v>41</v>
      </c>
      <c r="D446" t="s">
        <v>608</v>
      </c>
      <c r="E446">
        <v>2</v>
      </c>
      <c r="F446">
        <v>0</v>
      </c>
      <c r="G446">
        <v>0</v>
      </c>
      <c r="H446">
        <v>0</v>
      </c>
      <c r="I446">
        <v>0</v>
      </c>
      <c r="J446">
        <v>0</v>
      </c>
      <c r="K446">
        <v>0</v>
      </c>
      <c r="L446">
        <v>0</v>
      </c>
      <c r="M446">
        <v>0</v>
      </c>
      <c r="N446">
        <v>0</v>
      </c>
      <c r="O446">
        <v>0</v>
      </c>
      <c r="P446">
        <v>0</v>
      </c>
      <c r="Q446" s="36">
        <v>0</v>
      </c>
      <c r="R446" s="36">
        <v>0</v>
      </c>
      <c r="S446" s="36">
        <v>0</v>
      </c>
      <c r="T446" s="36">
        <v>0</v>
      </c>
      <c r="U446" s="36">
        <v>0</v>
      </c>
    </row>
    <row r="447" spans="1:21" x14ac:dyDescent="0.2">
      <c r="A447" s="89">
        <f>VLOOKUP(C447,TabellenSRG!$B$4:$C$2729,2,FALSE)</f>
        <v>40</v>
      </c>
      <c r="B447" t="str">
        <f t="shared" si="7"/>
        <v>40d</v>
      </c>
      <c r="C447" t="s">
        <v>41</v>
      </c>
      <c r="D447" t="s">
        <v>609</v>
      </c>
      <c r="E447">
        <v>3</v>
      </c>
      <c r="F447">
        <v>70</v>
      </c>
      <c r="G447">
        <v>80</v>
      </c>
      <c r="H447">
        <v>80</v>
      </c>
      <c r="I447">
        <v>90</v>
      </c>
      <c r="J447">
        <v>90</v>
      </c>
      <c r="K447">
        <v>90</v>
      </c>
      <c r="L447">
        <v>90</v>
      </c>
      <c r="M447">
        <v>90</v>
      </c>
      <c r="N447">
        <v>90</v>
      </c>
      <c r="O447">
        <v>100</v>
      </c>
      <c r="P447">
        <v>80</v>
      </c>
      <c r="Q447" s="36">
        <v>80</v>
      </c>
      <c r="R447" s="36">
        <v>80</v>
      </c>
      <c r="S447" s="36">
        <v>80</v>
      </c>
      <c r="T447" s="36">
        <v>80</v>
      </c>
      <c r="U447" s="36">
        <v>80</v>
      </c>
    </row>
    <row r="448" spans="1:21" x14ac:dyDescent="0.2">
      <c r="A448" s="89">
        <f>VLOOKUP(C448,TabellenSRG!$B$4:$C$2729,2,FALSE)</f>
        <v>40</v>
      </c>
      <c r="B448" t="str">
        <f t="shared" si="7"/>
        <v>40e</v>
      </c>
      <c r="C448" t="s">
        <v>41</v>
      </c>
      <c r="D448" t="s">
        <v>610</v>
      </c>
      <c r="E448">
        <v>4</v>
      </c>
      <c r="F448">
        <v>0</v>
      </c>
      <c r="G448">
        <v>0</v>
      </c>
      <c r="H448">
        <v>0</v>
      </c>
      <c r="I448">
        <v>0</v>
      </c>
      <c r="J448">
        <v>0</v>
      </c>
      <c r="K448">
        <v>0</v>
      </c>
      <c r="L448">
        <v>0</v>
      </c>
      <c r="M448">
        <v>0</v>
      </c>
      <c r="N448">
        <v>0</v>
      </c>
      <c r="O448">
        <v>0</v>
      </c>
      <c r="P448">
        <v>0</v>
      </c>
      <c r="Q448" s="36">
        <v>10</v>
      </c>
      <c r="R448" s="36">
        <v>10</v>
      </c>
      <c r="S448" s="36">
        <v>10</v>
      </c>
      <c r="T448" s="36">
        <v>10</v>
      </c>
      <c r="U448" s="36">
        <v>10</v>
      </c>
    </row>
    <row r="449" spans="1:21" x14ac:dyDescent="0.2">
      <c r="A449" s="89">
        <f>VLOOKUP(C449,TabellenSRG!$B$4:$C$2729,2,FALSE)</f>
        <v>40</v>
      </c>
      <c r="B449" t="str">
        <f t="shared" si="7"/>
        <v>40f</v>
      </c>
      <c r="C449" t="s">
        <v>41</v>
      </c>
      <c r="D449" t="s">
        <v>612</v>
      </c>
      <c r="E449">
        <v>5</v>
      </c>
      <c r="F449">
        <v>0</v>
      </c>
      <c r="G449">
        <v>0</v>
      </c>
      <c r="H449">
        <v>0</v>
      </c>
      <c r="I449">
        <v>0</v>
      </c>
      <c r="J449">
        <v>0</v>
      </c>
      <c r="K449">
        <v>0</v>
      </c>
      <c r="L449">
        <v>0</v>
      </c>
      <c r="M449">
        <v>0</v>
      </c>
      <c r="N449">
        <v>0</v>
      </c>
      <c r="O449">
        <v>0</v>
      </c>
      <c r="P449">
        <v>0</v>
      </c>
      <c r="Q449" s="36">
        <v>0</v>
      </c>
      <c r="R449" s="36">
        <v>0</v>
      </c>
      <c r="S449" s="36">
        <v>0</v>
      </c>
      <c r="T449" s="36">
        <v>0</v>
      </c>
      <c r="U449" s="36">
        <v>0</v>
      </c>
    </row>
    <row r="450" spans="1:21" x14ac:dyDescent="0.2">
      <c r="A450" s="89">
        <f>VLOOKUP(C450,TabellenSRG!$B$4:$C$2729,2,FALSE)</f>
        <v>40</v>
      </c>
      <c r="B450" t="str">
        <f t="shared" si="7"/>
        <v>40g</v>
      </c>
      <c r="C450" t="s">
        <v>41</v>
      </c>
      <c r="D450" t="s">
        <v>613</v>
      </c>
      <c r="E450">
        <v>6</v>
      </c>
      <c r="F450">
        <v>0</v>
      </c>
      <c r="G450">
        <v>0</v>
      </c>
      <c r="H450">
        <v>0</v>
      </c>
      <c r="I450">
        <v>0</v>
      </c>
      <c r="J450">
        <v>0</v>
      </c>
      <c r="K450">
        <v>0</v>
      </c>
      <c r="L450">
        <v>0</v>
      </c>
      <c r="M450">
        <v>0</v>
      </c>
      <c r="N450">
        <v>0</v>
      </c>
      <c r="O450">
        <v>0</v>
      </c>
      <c r="P450">
        <v>0</v>
      </c>
      <c r="Q450" s="36">
        <v>0</v>
      </c>
      <c r="R450" s="36">
        <v>0</v>
      </c>
      <c r="S450" s="36">
        <v>0</v>
      </c>
      <c r="T450" s="36">
        <v>0</v>
      </c>
      <c r="U450" s="36">
        <v>0</v>
      </c>
    </row>
    <row r="451" spans="1:21" x14ac:dyDescent="0.2">
      <c r="A451" s="89">
        <f>VLOOKUP(C451,TabellenSRG!$B$4:$C$2729,2,FALSE)</f>
        <v>40</v>
      </c>
      <c r="B451" t="str">
        <f t="shared" si="7"/>
        <v>40h</v>
      </c>
      <c r="C451" t="s">
        <v>41</v>
      </c>
      <c r="D451" t="s">
        <v>614</v>
      </c>
      <c r="E451">
        <v>7</v>
      </c>
      <c r="F451">
        <v>0</v>
      </c>
      <c r="G451">
        <v>0</v>
      </c>
      <c r="H451">
        <v>0</v>
      </c>
      <c r="I451">
        <v>0</v>
      </c>
      <c r="J451">
        <v>0</v>
      </c>
      <c r="K451">
        <v>0</v>
      </c>
      <c r="L451">
        <v>0</v>
      </c>
      <c r="M451">
        <v>0</v>
      </c>
      <c r="N451">
        <v>0</v>
      </c>
      <c r="O451">
        <v>0</v>
      </c>
      <c r="P451">
        <v>0</v>
      </c>
      <c r="Q451" s="36">
        <v>0</v>
      </c>
      <c r="R451" s="36">
        <v>0</v>
      </c>
      <c r="S451" s="36">
        <v>0</v>
      </c>
      <c r="T451" s="36">
        <v>0</v>
      </c>
      <c r="U451" s="36">
        <v>0</v>
      </c>
    </row>
    <row r="452" spans="1:21" x14ac:dyDescent="0.2">
      <c r="A452" s="89">
        <f>VLOOKUP(C452,TabellenSRG!$B$4:$C$2729,2,FALSE)</f>
        <v>40</v>
      </c>
      <c r="B452" t="str">
        <f t="shared" si="7"/>
        <v>40i</v>
      </c>
      <c r="C452" t="s">
        <v>41</v>
      </c>
      <c r="D452" t="s">
        <v>615</v>
      </c>
      <c r="E452">
        <v>8</v>
      </c>
      <c r="F452">
        <v>0</v>
      </c>
      <c r="G452">
        <v>0</v>
      </c>
      <c r="H452">
        <v>0</v>
      </c>
      <c r="I452">
        <v>0</v>
      </c>
      <c r="J452">
        <v>0</v>
      </c>
      <c r="K452">
        <v>0</v>
      </c>
      <c r="L452">
        <v>0</v>
      </c>
      <c r="M452">
        <v>0</v>
      </c>
      <c r="N452">
        <v>0</v>
      </c>
      <c r="O452">
        <v>0</v>
      </c>
      <c r="P452">
        <v>0</v>
      </c>
      <c r="Q452" s="36">
        <v>0</v>
      </c>
      <c r="R452" s="36">
        <v>0</v>
      </c>
      <c r="S452" s="36">
        <v>0</v>
      </c>
      <c r="T452" s="36">
        <v>0</v>
      </c>
      <c r="U452" s="36">
        <v>0</v>
      </c>
    </row>
    <row r="453" spans="1:21" x14ac:dyDescent="0.2">
      <c r="A453" s="89">
        <f>VLOOKUP(C453,TabellenSRG!$B$4:$C$2729,2,FALSE)</f>
        <v>40</v>
      </c>
      <c r="B453" t="str">
        <f t="shared" ref="B453:B516" si="8">CONCATENATE(A453,D453)</f>
        <v>40j</v>
      </c>
      <c r="C453" t="s">
        <v>41</v>
      </c>
      <c r="D453" t="s">
        <v>616</v>
      </c>
      <c r="E453">
        <v>9</v>
      </c>
      <c r="F453">
        <v>260</v>
      </c>
      <c r="G453">
        <v>270</v>
      </c>
      <c r="H453">
        <v>250</v>
      </c>
      <c r="I453">
        <v>290</v>
      </c>
      <c r="J453">
        <v>290</v>
      </c>
      <c r="K453">
        <v>270</v>
      </c>
      <c r="L453">
        <v>250</v>
      </c>
      <c r="M453">
        <v>240</v>
      </c>
      <c r="N453">
        <v>230</v>
      </c>
      <c r="O453">
        <v>210</v>
      </c>
      <c r="P453">
        <v>110</v>
      </c>
      <c r="Q453" s="36">
        <v>100</v>
      </c>
      <c r="R453" s="36">
        <v>90</v>
      </c>
      <c r="S453" s="36">
        <v>80</v>
      </c>
      <c r="T453" s="36">
        <v>70</v>
      </c>
      <c r="U453" s="36">
        <v>70</v>
      </c>
    </row>
    <row r="454" spans="1:21" x14ac:dyDescent="0.2">
      <c r="A454" s="89">
        <f>VLOOKUP(C454,TabellenSRG!$B$4:$C$2729,2,FALSE)</f>
        <v>40</v>
      </c>
      <c r="B454" t="str">
        <f t="shared" si="8"/>
        <v>40k</v>
      </c>
      <c r="C454" t="s">
        <v>41</v>
      </c>
      <c r="D454" t="s">
        <v>611</v>
      </c>
      <c r="E454">
        <v>10</v>
      </c>
      <c r="F454" t="e">
        <v>#N/A</v>
      </c>
      <c r="G454" t="e">
        <v>#N/A</v>
      </c>
      <c r="H454" t="e">
        <v>#N/A</v>
      </c>
      <c r="I454" t="e">
        <v>#N/A</v>
      </c>
      <c r="J454" t="e">
        <v>#N/A</v>
      </c>
      <c r="K454" t="e">
        <v>#N/A</v>
      </c>
      <c r="L454" t="e">
        <v>#N/A</v>
      </c>
      <c r="M454" t="e">
        <v>#N/A</v>
      </c>
      <c r="N454">
        <v>0</v>
      </c>
      <c r="O454">
        <v>0</v>
      </c>
      <c r="P454">
        <v>0</v>
      </c>
      <c r="Q454" s="36">
        <v>0</v>
      </c>
      <c r="R454" s="36">
        <v>0</v>
      </c>
      <c r="S454" s="36">
        <v>0</v>
      </c>
      <c r="T454" s="36">
        <v>10</v>
      </c>
      <c r="U454" s="36">
        <v>10</v>
      </c>
    </row>
    <row r="455" spans="1:21" x14ac:dyDescent="0.2">
      <c r="A455" s="89">
        <f>VLOOKUP(C455,TabellenSRG!$B$4:$C$2729,2,FALSE)</f>
        <v>42</v>
      </c>
      <c r="B455" t="str">
        <f t="shared" si="8"/>
        <v>42a</v>
      </c>
      <c r="C455" t="s">
        <v>44</v>
      </c>
      <c r="D455" t="s">
        <v>606</v>
      </c>
      <c r="E455">
        <v>0</v>
      </c>
      <c r="F455">
        <v>190</v>
      </c>
      <c r="G455">
        <v>200</v>
      </c>
      <c r="H455">
        <v>160</v>
      </c>
      <c r="I455">
        <v>200</v>
      </c>
      <c r="J455">
        <v>220</v>
      </c>
      <c r="K455">
        <v>230</v>
      </c>
      <c r="L455">
        <v>230</v>
      </c>
      <c r="M455">
        <v>250</v>
      </c>
      <c r="N455">
        <v>270</v>
      </c>
      <c r="O455">
        <v>270</v>
      </c>
      <c r="P455">
        <v>260</v>
      </c>
      <c r="Q455" s="36">
        <v>280</v>
      </c>
      <c r="R455" s="36">
        <v>230</v>
      </c>
      <c r="S455" s="36">
        <v>220</v>
      </c>
      <c r="T455" s="36">
        <v>210</v>
      </c>
      <c r="U455" s="36">
        <v>220</v>
      </c>
    </row>
    <row r="456" spans="1:21" x14ac:dyDescent="0.2">
      <c r="A456" s="89">
        <f>VLOOKUP(C456,TabellenSRG!$B$4:$C$2729,2,FALSE)</f>
        <v>42</v>
      </c>
      <c r="B456" t="str">
        <f t="shared" si="8"/>
        <v>42b</v>
      </c>
      <c r="C456" t="s">
        <v>44</v>
      </c>
      <c r="D456" t="s">
        <v>607</v>
      </c>
      <c r="E456">
        <v>1</v>
      </c>
      <c r="F456">
        <v>0</v>
      </c>
      <c r="G456">
        <v>0</v>
      </c>
      <c r="H456">
        <v>0</v>
      </c>
      <c r="I456">
        <v>0</v>
      </c>
      <c r="J456">
        <v>0</v>
      </c>
      <c r="K456">
        <v>0</v>
      </c>
      <c r="L456">
        <v>0</v>
      </c>
      <c r="M456">
        <v>0</v>
      </c>
      <c r="N456">
        <v>10</v>
      </c>
      <c r="O456">
        <v>10</v>
      </c>
      <c r="P456">
        <v>10</v>
      </c>
      <c r="Q456" s="36">
        <v>10</v>
      </c>
      <c r="R456" s="36">
        <v>10</v>
      </c>
      <c r="S456" s="36">
        <v>10</v>
      </c>
      <c r="T456" s="36">
        <v>10</v>
      </c>
      <c r="U456" s="36">
        <v>10</v>
      </c>
    </row>
    <row r="457" spans="1:21" x14ac:dyDescent="0.2">
      <c r="A457" s="89">
        <f>VLOOKUP(C457,TabellenSRG!$B$4:$C$2729,2,FALSE)</f>
        <v>42</v>
      </c>
      <c r="B457" t="str">
        <f t="shared" si="8"/>
        <v>42c</v>
      </c>
      <c r="C457" t="s">
        <v>44</v>
      </c>
      <c r="D457" t="s">
        <v>608</v>
      </c>
      <c r="E457">
        <v>2</v>
      </c>
      <c r="F457">
        <v>0</v>
      </c>
      <c r="G457">
        <v>0</v>
      </c>
      <c r="H457">
        <v>0</v>
      </c>
      <c r="I457">
        <v>0</v>
      </c>
      <c r="J457">
        <v>0</v>
      </c>
      <c r="K457">
        <v>0</v>
      </c>
      <c r="L457">
        <v>0</v>
      </c>
      <c r="M457">
        <v>0</v>
      </c>
      <c r="N457">
        <v>0</v>
      </c>
      <c r="O457">
        <v>0</v>
      </c>
      <c r="P457">
        <v>0</v>
      </c>
      <c r="Q457" s="36">
        <v>0</v>
      </c>
      <c r="R457" s="36">
        <v>0</v>
      </c>
      <c r="S457" s="36">
        <v>0</v>
      </c>
      <c r="T457" s="36">
        <v>0</v>
      </c>
      <c r="U457" s="36">
        <v>0</v>
      </c>
    </row>
    <row r="458" spans="1:21" x14ac:dyDescent="0.2">
      <c r="A458" s="89">
        <f>VLOOKUP(C458,TabellenSRG!$B$4:$C$2729,2,FALSE)</f>
        <v>42</v>
      </c>
      <c r="B458" t="str">
        <f t="shared" si="8"/>
        <v>42d</v>
      </c>
      <c r="C458" t="s">
        <v>44</v>
      </c>
      <c r="D458" t="s">
        <v>609</v>
      </c>
      <c r="E458">
        <v>3</v>
      </c>
      <c r="F458">
        <v>10</v>
      </c>
      <c r="G458">
        <v>10</v>
      </c>
      <c r="H458">
        <v>10</v>
      </c>
      <c r="I458">
        <v>10</v>
      </c>
      <c r="J458">
        <v>10</v>
      </c>
      <c r="K458">
        <v>0</v>
      </c>
      <c r="L458">
        <v>0</v>
      </c>
      <c r="M458">
        <v>0</v>
      </c>
      <c r="N458">
        <v>0</v>
      </c>
      <c r="O458">
        <v>0</v>
      </c>
      <c r="P458">
        <v>0</v>
      </c>
      <c r="Q458" s="36">
        <v>0</v>
      </c>
      <c r="R458" s="36">
        <v>0</v>
      </c>
      <c r="S458" s="36">
        <v>0</v>
      </c>
      <c r="T458" s="36">
        <v>0</v>
      </c>
      <c r="U458" s="36">
        <v>0</v>
      </c>
    </row>
    <row r="459" spans="1:21" x14ac:dyDescent="0.2">
      <c r="A459" s="89">
        <f>VLOOKUP(C459,TabellenSRG!$B$4:$C$2729,2,FALSE)</f>
        <v>42</v>
      </c>
      <c r="B459" t="str">
        <f t="shared" si="8"/>
        <v>42e</v>
      </c>
      <c r="C459" t="s">
        <v>44</v>
      </c>
      <c r="D459" t="s">
        <v>610</v>
      </c>
      <c r="E459">
        <v>4</v>
      </c>
      <c r="F459">
        <v>0</v>
      </c>
      <c r="G459">
        <v>0</v>
      </c>
      <c r="H459">
        <v>0</v>
      </c>
      <c r="I459">
        <v>0</v>
      </c>
      <c r="J459">
        <v>0</v>
      </c>
      <c r="K459">
        <v>0</v>
      </c>
      <c r="L459">
        <v>0</v>
      </c>
      <c r="M459">
        <v>10</v>
      </c>
      <c r="N459">
        <v>10</v>
      </c>
      <c r="O459">
        <v>10</v>
      </c>
      <c r="P459">
        <v>10</v>
      </c>
      <c r="Q459" s="36">
        <v>10</v>
      </c>
      <c r="R459" s="36">
        <v>10</v>
      </c>
      <c r="S459" s="36">
        <v>10</v>
      </c>
      <c r="T459" s="36">
        <v>10</v>
      </c>
      <c r="U459" s="36">
        <v>10</v>
      </c>
    </row>
    <row r="460" spans="1:21" x14ac:dyDescent="0.2">
      <c r="A460" s="89">
        <f>VLOOKUP(C460,TabellenSRG!$B$4:$C$2729,2,FALSE)</f>
        <v>42</v>
      </c>
      <c r="B460" t="str">
        <f t="shared" si="8"/>
        <v>42f</v>
      </c>
      <c r="C460" t="s">
        <v>44</v>
      </c>
      <c r="D460" t="s">
        <v>612</v>
      </c>
      <c r="E460">
        <v>5</v>
      </c>
      <c r="F460">
        <v>0</v>
      </c>
      <c r="G460">
        <v>0</v>
      </c>
      <c r="H460">
        <v>0</v>
      </c>
      <c r="I460">
        <v>0</v>
      </c>
      <c r="J460">
        <v>0</v>
      </c>
      <c r="K460">
        <v>0</v>
      </c>
      <c r="L460">
        <v>0</v>
      </c>
      <c r="M460">
        <v>0</v>
      </c>
      <c r="N460">
        <v>0</v>
      </c>
      <c r="O460">
        <v>0</v>
      </c>
      <c r="P460">
        <v>0</v>
      </c>
      <c r="Q460" s="36">
        <v>0</v>
      </c>
      <c r="R460" s="36">
        <v>0</v>
      </c>
      <c r="S460" s="36">
        <v>0</v>
      </c>
      <c r="T460" s="36">
        <v>0</v>
      </c>
      <c r="U460" s="36">
        <v>0</v>
      </c>
    </row>
    <row r="461" spans="1:21" x14ac:dyDescent="0.2">
      <c r="A461" s="89">
        <f>VLOOKUP(C461,TabellenSRG!$B$4:$C$2729,2,FALSE)</f>
        <v>42</v>
      </c>
      <c r="B461" t="str">
        <f t="shared" si="8"/>
        <v>42g</v>
      </c>
      <c r="C461" t="s">
        <v>44</v>
      </c>
      <c r="D461" t="s">
        <v>613</v>
      </c>
      <c r="E461">
        <v>6</v>
      </c>
      <c r="F461">
        <v>0</v>
      </c>
      <c r="G461">
        <v>0</v>
      </c>
      <c r="H461">
        <v>0</v>
      </c>
      <c r="I461">
        <v>0</v>
      </c>
      <c r="J461">
        <v>0</v>
      </c>
      <c r="K461">
        <v>0</v>
      </c>
      <c r="L461">
        <v>0</v>
      </c>
      <c r="M461">
        <v>0</v>
      </c>
      <c r="N461">
        <v>0</v>
      </c>
      <c r="O461">
        <v>0</v>
      </c>
      <c r="P461">
        <v>0</v>
      </c>
      <c r="Q461" s="36">
        <v>0</v>
      </c>
      <c r="R461" s="36">
        <v>0</v>
      </c>
      <c r="S461" s="36">
        <v>0</v>
      </c>
      <c r="T461" s="36">
        <v>0</v>
      </c>
      <c r="U461" s="36">
        <v>10</v>
      </c>
    </row>
    <row r="462" spans="1:21" x14ac:dyDescent="0.2">
      <c r="A462" s="89">
        <f>VLOOKUP(C462,TabellenSRG!$B$4:$C$2729,2,FALSE)</f>
        <v>42</v>
      </c>
      <c r="B462" t="str">
        <f t="shared" si="8"/>
        <v>42h</v>
      </c>
      <c r="C462" t="s">
        <v>44</v>
      </c>
      <c r="D462" t="s">
        <v>614</v>
      </c>
      <c r="E462">
        <v>7</v>
      </c>
      <c r="F462">
        <v>0</v>
      </c>
      <c r="G462">
        <v>0</v>
      </c>
      <c r="H462">
        <v>0</v>
      </c>
      <c r="I462">
        <v>0</v>
      </c>
      <c r="J462">
        <v>0</v>
      </c>
      <c r="K462">
        <v>0</v>
      </c>
      <c r="L462">
        <v>0</v>
      </c>
      <c r="M462">
        <v>0</v>
      </c>
      <c r="N462">
        <v>0</v>
      </c>
      <c r="O462">
        <v>0</v>
      </c>
      <c r="P462">
        <v>0</v>
      </c>
      <c r="Q462" s="36">
        <v>0</v>
      </c>
      <c r="R462" s="36">
        <v>0</v>
      </c>
      <c r="S462" s="36">
        <v>0</v>
      </c>
      <c r="T462" s="36">
        <v>0</v>
      </c>
      <c r="U462" s="36">
        <v>0</v>
      </c>
    </row>
    <row r="463" spans="1:21" x14ac:dyDescent="0.2">
      <c r="A463" s="89">
        <f>VLOOKUP(C463,TabellenSRG!$B$4:$C$2729,2,FALSE)</f>
        <v>42</v>
      </c>
      <c r="B463" t="str">
        <f t="shared" si="8"/>
        <v>42i</v>
      </c>
      <c r="C463" t="s">
        <v>44</v>
      </c>
      <c r="D463" t="s">
        <v>615</v>
      </c>
      <c r="E463">
        <v>8</v>
      </c>
      <c r="F463">
        <v>0</v>
      </c>
      <c r="G463">
        <v>0</v>
      </c>
      <c r="H463">
        <v>0</v>
      </c>
      <c r="I463">
        <v>0</v>
      </c>
      <c r="J463">
        <v>0</v>
      </c>
      <c r="K463">
        <v>0</v>
      </c>
      <c r="L463">
        <v>0</v>
      </c>
      <c r="M463">
        <v>0</v>
      </c>
      <c r="N463">
        <v>0</v>
      </c>
      <c r="O463">
        <v>0</v>
      </c>
      <c r="P463">
        <v>0</v>
      </c>
      <c r="Q463" s="36">
        <v>0</v>
      </c>
      <c r="R463" s="36">
        <v>0</v>
      </c>
      <c r="S463" s="36">
        <v>0</v>
      </c>
      <c r="T463" s="36">
        <v>0</v>
      </c>
      <c r="U463" s="36">
        <v>0</v>
      </c>
    </row>
    <row r="464" spans="1:21" x14ac:dyDescent="0.2">
      <c r="A464" s="89">
        <f>VLOOKUP(C464,TabellenSRG!$B$4:$C$2729,2,FALSE)</f>
        <v>42</v>
      </c>
      <c r="B464" t="str">
        <f t="shared" si="8"/>
        <v>42j</v>
      </c>
      <c r="C464" t="s">
        <v>44</v>
      </c>
      <c r="D464" t="s">
        <v>616</v>
      </c>
      <c r="E464">
        <v>9</v>
      </c>
      <c r="F464">
        <v>190</v>
      </c>
      <c r="G464">
        <v>190</v>
      </c>
      <c r="H464">
        <v>150</v>
      </c>
      <c r="I464">
        <v>200</v>
      </c>
      <c r="J464">
        <v>220</v>
      </c>
      <c r="K464">
        <v>220</v>
      </c>
      <c r="L464">
        <v>220</v>
      </c>
      <c r="M464">
        <v>240</v>
      </c>
      <c r="N464">
        <v>260</v>
      </c>
      <c r="O464">
        <v>260</v>
      </c>
      <c r="P464">
        <v>250</v>
      </c>
      <c r="Q464" s="36">
        <v>260</v>
      </c>
      <c r="R464" s="36">
        <v>220</v>
      </c>
      <c r="S464" s="36">
        <v>200</v>
      </c>
      <c r="T464" s="36">
        <v>190</v>
      </c>
      <c r="U464" s="36">
        <v>200</v>
      </c>
    </row>
    <row r="465" spans="1:21" x14ac:dyDescent="0.2">
      <c r="A465" s="89">
        <f>VLOOKUP(C465,TabellenSRG!$B$4:$C$2729,2,FALSE)</f>
        <v>42</v>
      </c>
      <c r="B465" t="str">
        <f t="shared" si="8"/>
        <v>42k</v>
      </c>
      <c r="C465" t="s">
        <v>44</v>
      </c>
      <c r="D465" t="s">
        <v>611</v>
      </c>
      <c r="E465">
        <v>10</v>
      </c>
      <c r="F465" t="e">
        <v>#N/A</v>
      </c>
      <c r="G465" t="e">
        <v>#N/A</v>
      </c>
      <c r="H465" t="e">
        <v>#N/A</v>
      </c>
      <c r="I465" t="e">
        <v>#N/A</v>
      </c>
      <c r="J465" t="e">
        <v>#N/A</v>
      </c>
      <c r="K465" t="e">
        <v>#N/A</v>
      </c>
      <c r="L465" t="e">
        <v>#N/A</v>
      </c>
      <c r="M465" t="e">
        <v>#N/A</v>
      </c>
      <c r="N465">
        <v>0</v>
      </c>
      <c r="O465">
        <v>0</v>
      </c>
      <c r="P465">
        <v>0</v>
      </c>
      <c r="Q465" s="36">
        <v>0</v>
      </c>
      <c r="R465" s="36">
        <v>0</v>
      </c>
      <c r="S465" s="36">
        <v>0</v>
      </c>
      <c r="T465" s="36">
        <v>0</v>
      </c>
      <c r="U465" s="36">
        <v>10</v>
      </c>
    </row>
    <row r="466" spans="1:21" x14ac:dyDescent="0.2">
      <c r="A466" s="89">
        <f>VLOOKUP(C466,TabellenSRG!$B$4:$C$2729,2,FALSE)</f>
        <v>43</v>
      </c>
      <c r="B466" t="str">
        <f t="shared" si="8"/>
        <v>43a</v>
      </c>
      <c r="C466" t="s">
        <v>45</v>
      </c>
      <c r="D466" t="s">
        <v>606</v>
      </c>
      <c r="E466">
        <v>0</v>
      </c>
      <c r="F466">
        <v>30</v>
      </c>
      <c r="G466">
        <v>30</v>
      </c>
      <c r="H466">
        <v>40</v>
      </c>
      <c r="I466">
        <v>30</v>
      </c>
      <c r="J466">
        <v>40</v>
      </c>
      <c r="K466">
        <v>40</v>
      </c>
      <c r="L466">
        <v>50</v>
      </c>
      <c r="M466">
        <v>180</v>
      </c>
      <c r="N466">
        <v>190</v>
      </c>
      <c r="O466">
        <v>190</v>
      </c>
      <c r="P466">
        <v>180</v>
      </c>
      <c r="Q466" s="36">
        <v>180</v>
      </c>
      <c r="R466" s="36">
        <v>200</v>
      </c>
      <c r="S466" s="36">
        <v>200</v>
      </c>
      <c r="T466" s="36">
        <v>150</v>
      </c>
      <c r="U466" s="36">
        <v>190</v>
      </c>
    </row>
    <row r="467" spans="1:21" x14ac:dyDescent="0.2">
      <c r="A467" s="89">
        <f>VLOOKUP(C467,TabellenSRG!$B$4:$C$2729,2,FALSE)</f>
        <v>43</v>
      </c>
      <c r="B467" t="str">
        <f t="shared" si="8"/>
        <v>43b</v>
      </c>
      <c r="C467" t="s">
        <v>45</v>
      </c>
      <c r="D467" t="s">
        <v>607</v>
      </c>
      <c r="E467">
        <v>1</v>
      </c>
      <c r="F467">
        <v>0</v>
      </c>
      <c r="G467">
        <v>0</v>
      </c>
      <c r="H467">
        <v>0</v>
      </c>
      <c r="I467">
        <v>0</v>
      </c>
      <c r="J467">
        <v>0</v>
      </c>
      <c r="K467">
        <v>0</v>
      </c>
      <c r="L467">
        <v>0</v>
      </c>
      <c r="M467">
        <v>0</v>
      </c>
      <c r="N467">
        <v>0</v>
      </c>
      <c r="O467">
        <v>0</v>
      </c>
      <c r="P467">
        <v>0</v>
      </c>
      <c r="Q467" s="36">
        <v>0</v>
      </c>
      <c r="R467" s="36">
        <v>0</v>
      </c>
      <c r="S467" s="36">
        <v>0</v>
      </c>
      <c r="T467" s="36">
        <v>0</v>
      </c>
      <c r="U467" s="36">
        <v>0</v>
      </c>
    </row>
    <row r="468" spans="1:21" x14ac:dyDescent="0.2">
      <c r="A468" s="89">
        <f>VLOOKUP(C468,TabellenSRG!$B$4:$C$2729,2,FALSE)</f>
        <v>43</v>
      </c>
      <c r="B468" t="str">
        <f t="shared" si="8"/>
        <v>43c</v>
      </c>
      <c r="C468" t="s">
        <v>45</v>
      </c>
      <c r="D468" t="s">
        <v>608</v>
      </c>
      <c r="E468">
        <v>2</v>
      </c>
      <c r="F468">
        <v>0</v>
      </c>
      <c r="G468">
        <v>0</v>
      </c>
      <c r="H468">
        <v>0</v>
      </c>
      <c r="I468">
        <v>0</v>
      </c>
      <c r="J468">
        <v>0</v>
      </c>
      <c r="K468">
        <v>0</v>
      </c>
      <c r="L468">
        <v>0</v>
      </c>
      <c r="M468">
        <v>0</v>
      </c>
      <c r="N468">
        <v>0</v>
      </c>
      <c r="O468">
        <v>0</v>
      </c>
      <c r="P468">
        <v>0</v>
      </c>
      <c r="Q468" s="36">
        <v>0</v>
      </c>
      <c r="R468" s="36">
        <v>0</v>
      </c>
      <c r="S468" s="36">
        <v>0</v>
      </c>
      <c r="T468" s="36">
        <v>0</v>
      </c>
      <c r="U468" s="36">
        <v>0</v>
      </c>
    </row>
    <row r="469" spans="1:21" x14ac:dyDescent="0.2">
      <c r="A469" s="89">
        <f>VLOOKUP(C469,TabellenSRG!$B$4:$C$2729,2,FALSE)</f>
        <v>43</v>
      </c>
      <c r="B469" t="str">
        <f t="shared" si="8"/>
        <v>43d</v>
      </c>
      <c r="C469" t="s">
        <v>45</v>
      </c>
      <c r="D469" t="s">
        <v>609</v>
      </c>
      <c r="E469">
        <v>3</v>
      </c>
      <c r="F469">
        <v>0</v>
      </c>
      <c r="G469">
        <v>0</v>
      </c>
      <c r="H469">
        <v>0</v>
      </c>
      <c r="I469">
        <v>0</v>
      </c>
      <c r="J469">
        <v>0</v>
      </c>
      <c r="K469">
        <v>0</v>
      </c>
      <c r="L469">
        <v>0</v>
      </c>
      <c r="M469">
        <v>110</v>
      </c>
      <c r="N469">
        <v>120</v>
      </c>
      <c r="O469">
        <v>110</v>
      </c>
      <c r="P469">
        <v>110</v>
      </c>
      <c r="Q469" s="36">
        <v>100</v>
      </c>
      <c r="R469" s="36">
        <v>110</v>
      </c>
      <c r="S469" s="36">
        <v>110</v>
      </c>
      <c r="T469" s="36">
        <v>70</v>
      </c>
      <c r="U469" s="36">
        <v>70</v>
      </c>
    </row>
    <row r="470" spans="1:21" x14ac:dyDescent="0.2">
      <c r="A470" s="89">
        <f>VLOOKUP(C470,TabellenSRG!$B$4:$C$2729,2,FALSE)</f>
        <v>43</v>
      </c>
      <c r="B470" t="str">
        <f t="shared" si="8"/>
        <v>43e</v>
      </c>
      <c r="C470" t="s">
        <v>45</v>
      </c>
      <c r="D470" t="s">
        <v>610</v>
      </c>
      <c r="E470">
        <v>4</v>
      </c>
      <c r="F470">
        <v>0</v>
      </c>
      <c r="G470">
        <v>0</v>
      </c>
      <c r="H470">
        <v>0</v>
      </c>
      <c r="I470">
        <v>0</v>
      </c>
      <c r="J470">
        <v>0</v>
      </c>
      <c r="K470">
        <v>0</v>
      </c>
      <c r="L470">
        <v>0</v>
      </c>
      <c r="M470">
        <v>10</v>
      </c>
      <c r="N470">
        <v>0</v>
      </c>
      <c r="O470">
        <v>10</v>
      </c>
      <c r="P470">
        <v>10</v>
      </c>
      <c r="Q470" s="36">
        <v>10</v>
      </c>
      <c r="R470" s="36">
        <v>10</v>
      </c>
      <c r="S470" s="36">
        <v>10</v>
      </c>
      <c r="T470" s="36">
        <v>20</v>
      </c>
      <c r="U470" s="36">
        <v>20</v>
      </c>
    </row>
    <row r="471" spans="1:21" x14ac:dyDescent="0.2">
      <c r="A471" s="89">
        <f>VLOOKUP(C471,TabellenSRG!$B$4:$C$2729,2,FALSE)</f>
        <v>43</v>
      </c>
      <c r="B471" t="str">
        <f t="shared" si="8"/>
        <v>43f</v>
      </c>
      <c r="C471" t="s">
        <v>45</v>
      </c>
      <c r="D471" t="s">
        <v>612</v>
      </c>
      <c r="E471">
        <v>5</v>
      </c>
      <c r="F471">
        <v>0</v>
      </c>
      <c r="G471">
        <v>0</v>
      </c>
      <c r="H471">
        <v>0</v>
      </c>
      <c r="I471">
        <v>0</v>
      </c>
      <c r="J471">
        <v>0</v>
      </c>
      <c r="K471">
        <v>0</v>
      </c>
      <c r="L471">
        <v>0</v>
      </c>
      <c r="M471">
        <v>0</v>
      </c>
      <c r="N471">
        <v>0</v>
      </c>
      <c r="O471">
        <v>0</v>
      </c>
      <c r="P471">
        <v>0</v>
      </c>
      <c r="Q471" s="36">
        <v>0</v>
      </c>
      <c r="R471" s="36">
        <v>0</v>
      </c>
      <c r="S471" s="36">
        <v>0</v>
      </c>
      <c r="T471" s="36">
        <v>0</v>
      </c>
      <c r="U471" s="36">
        <v>0</v>
      </c>
    </row>
    <row r="472" spans="1:21" x14ac:dyDescent="0.2">
      <c r="A472" s="89">
        <f>VLOOKUP(C472,TabellenSRG!$B$4:$C$2729,2,FALSE)</f>
        <v>43</v>
      </c>
      <c r="B472" t="str">
        <f t="shared" si="8"/>
        <v>43g</v>
      </c>
      <c r="C472" t="s">
        <v>45</v>
      </c>
      <c r="D472" t="s">
        <v>613</v>
      </c>
      <c r="E472">
        <v>6</v>
      </c>
      <c r="F472">
        <v>0</v>
      </c>
      <c r="G472">
        <v>0</v>
      </c>
      <c r="H472">
        <v>0</v>
      </c>
      <c r="I472">
        <v>0</v>
      </c>
      <c r="J472">
        <v>0</v>
      </c>
      <c r="K472">
        <v>0</v>
      </c>
      <c r="L472">
        <v>0</v>
      </c>
      <c r="M472">
        <v>0</v>
      </c>
      <c r="N472">
        <v>0</v>
      </c>
      <c r="O472">
        <v>10</v>
      </c>
      <c r="P472">
        <v>10</v>
      </c>
      <c r="Q472" s="36">
        <v>10</v>
      </c>
      <c r="R472" s="36">
        <v>10</v>
      </c>
      <c r="S472" s="36">
        <v>10</v>
      </c>
      <c r="T472" s="36">
        <v>10</v>
      </c>
      <c r="U472" s="36">
        <v>20</v>
      </c>
    </row>
    <row r="473" spans="1:21" x14ac:dyDescent="0.2">
      <c r="A473" s="89">
        <f>VLOOKUP(C473,TabellenSRG!$B$4:$C$2729,2,FALSE)</f>
        <v>43</v>
      </c>
      <c r="B473" t="str">
        <f t="shared" si="8"/>
        <v>43h</v>
      </c>
      <c r="C473" t="s">
        <v>45</v>
      </c>
      <c r="D473" t="s">
        <v>614</v>
      </c>
      <c r="E473">
        <v>7</v>
      </c>
      <c r="F473">
        <v>0</v>
      </c>
      <c r="G473">
        <v>0</v>
      </c>
      <c r="H473">
        <v>0</v>
      </c>
      <c r="I473">
        <v>0</v>
      </c>
      <c r="J473">
        <v>0</v>
      </c>
      <c r="K473">
        <v>0</v>
      </c>
      <c r="L473">
        <v>0</v>
      </c>
      <c r="M473">
        <v>0</v>
      </c>
      <c r="N473">
        <v>0</v>
      </c>
      <c r="O473">
        <v>0</v>
      </c>
      <c r="P473">
        <v>0</v>
      </c>
      <c r="Q473" s="36">
        <v>0</v>
      </c>
      <c r="R473" s="36">
        <v>0</v>
      </c>
      <c r="S473" s="36">
        <v>0</v>
      </c>
      <c r="T473" s="36">
        <v>0</v>
      </c>
      <c r="U473" s="36">
        <v>0</v>
      </c>
    </row>
    <row r="474" spans="1:21" x14ac:dyDescent="0.2">
      <c r="A474" s="89">
        <f>VLOOKUP(C474,TabellenSRG!$B$4:$C$2729,2,FALSE)</f>
        <v>43</v>
      </c>
      <c r="B474" t="str">
        <f t="shared" si="8"/>
        <v>43i</v>
      </c>
      <c r="C474" t="s">
        <v>45</v>
      </c>
      <c r="D474" t="s">
        <v>615</v>
      </c>
      <c r="E474">
        <v>8</v>
      </c>
      <c r="F474">
        <v>0</v>
      </c>
      <c r="G474">
        <v>0</v>
      </c>
      <c r="H474">
        <v>0</v>
      </c>
      <c r="I474">
        <v>0</v>
      </c>
      <c r="J474">
        <v>0</v>
      </c>
      <c r="K474">
        <v>0</v>
      </c>
      <c r="L474">
        <v>0</v>
      </c>
      <c r="M474">
        <v>0</v>
      </c>
      <c r="N474">
        <v>0</v>
      </c>
      <c r="O474">
        <v>0</v>
      </c>
      <c r="P474">
        <v>0</v>
      </c>
      <c r="Q474" s="36">
        <v>0</v>
      </c>
      <c r="R474" s="36">
        <v>0</v>
      </c>
      <c r="S474" s="36">
        <v>0</v>
      </c>
      <c r="T474" s="36">
        <v>0</v>
      </c>
      <c r="U474" s="36">
        <v>0</v>
      </c>
    </row>
    <row r="475" spans="1:21" x14ac:dyDescent="0.2">
      <c r="A475" s="89">
        <f>VLOOKUP(C475,TabellenSRG!$B$4:$C$2729,2,FALSE)</f>
        <v>43</v>
      </c>
      <c r="B475" t="str">
        <f t="shared" si="8"/>
        <v>43j</v>
      </c>
      <c r="C475" t="s">
        <v>45</v>
      </c>
      <c r="D475" t="s">
        <v>616</v>
      </c>
      <c r="E475">
        <v>9</v>
      </c>
      <c r="F475">
        <v>30</v>
      </c>
      <c r="G475">
        <v>30</v>
      </c>
      <c r="H475">
        <v>40</v>
      </c>
      <c r="I475">
        <v>30</v>
      </c>
      <c r="J475">
        <v>40</v>
      </c>
      <c r="K475">
        <v>40</v>
      </c>
      <c r="L475">
        <v>50</v>
      </c>
      <c r="M475">
        <v>60</v>
      </c>
      <c r="N475">
        <v>60</v>
      </c>
      <c r="O475">
        <v>60</v>
      </c>
      <c r="P475">
        <v>50</v>
      </c>
      <c r="Q475" s="36">
        <v>60</v>
      </c>
      <c r="R475" s="36">
        <v>60</v>
      </c>
      <c r="S475" s="36">
        <v>70</v>
      </c>
      <c r="T475" s="36">
        <v>50</v>
      </c>
      <c r="U475" s="36">
        <v>70</v>
      </c>
    </row>
    <row r="476" spans="1:21" x14ac:dyDescent="0.2">
      <c r="A476" s="89">
        <f>VLOOKUP(C476,TabellenSRG!$B$4:$C$2729,2,FALSE)</f>
        <v>43</v>
      </c>
      <c r="B476" t="str">
        <f t="shared" si="8"/>
        <v>43k</v>
      </c>
      <c r="C476" t="s">
        <v>45</v>
      </c>
      <c r="D476" t="s">
        <v>611</v>
      </c>
      <c r="E476">
        <v>10</v>
      </c>
      <c r="F476" t="e">
        <v>#N/A</v>
      </c>
      <c r="G476" t="e">
        <v>#N/A</v>
      </c>
      <c r="H476" t="e">
        <v>#N/A</v>
      </c>
      <c r="I476" t="e">
        <v>#N/A</v>
      </c>
      <c r="J476" t="e">
        <v>#N/A</v>
      </c>
      <c r="K476" t="e">
        <v>#N/A</v>
      </c>
      <c r="L476" t="e">
        <v>#N/A</v>
      </c>
      <c r="M476" t="e">
        <v>#N/A</v>
      </c>
      <c r="N476">
        <v>0</v>
      </c>
      <c r="O476">
        <v>0</v>
      </c>
      <c r="P476">
        <v>0</v>
      </c>
      <c r="Q476" s="36">
        <v>0</v>
      </c>
      <c r="R476" s="36">
        <v>0</v>
      </c>
      <c r="S476" s="36">
        <v>0</v>
      </c>
      <c r="T476" s="36">
        <v>0</v>
      </c>
      <c r="U476" s="36">
        <v>10</v>
      </c>
    </row>
    <row r="477" spans="1:21" x14ac:dyDescent="0.2">
      <c r="A477" s="89">
        <f>VLOOKUP(C477,TabellenSRG!$B$4:$C$2729,2,FALSE)</f>
        <v>44</v>
      </c>
      <c r="B477" t="str">
        <f t="shared" si="8"/>
        <v>44a</v>
      </c>
      <c r="C477" t="s">
        <v>46</v>
      </c>
      <c r="D477" t="s">
        <v>606</v>
      </c>
      <c r="E477">
        <v>0</v>
      </c>
      <c r="F477">
        <v>60</v>
      </c>
      <c r="G477">
        <v>60</v>
      </c>
      <c r="H477">
        <v>60</v>
      </c>
      <c r="I477">
        <v>80</v>
      </c>
      <c r="J477">
        <v>80</v>
      </c>
      <c r="K477">
        <v>70</v>
      </c>
      <c r="L477">
        <v>70</v>
      </c>
      <c r="M477">
        <v>100</v>
      </c>
      <c r="N477">
        <v>110</v>
      </c>
      <c r="O477">
        <v>110</v>
      </c>
      <c r="P477">
        <v>100</v>
      </c>
      <c r="Q477" s="36">
        <v>100</v>
      </c>
      <c r="R477" s="36">
        <v>110</v>
      </c>
      <c r="S477" s="36">
        <v>140</v>
      </c>
      <c r="T477" s="36">
        <v>140</v>
      </c>
      <c r="U477" s="36">
        <v>140</v>
      </c>
    </row>
    <row r="478" spans="1:21" x14ac:dyDescent="0.2">
      <c r="A478" s="89">
        <f>VLOOKUP(C478,TabellenSRG!$B$4:$C$2729,2,FALSE)</f>
        <v>44</v>
      </c>
      <c r="B478" t="str">
        <f t="shared" si="8"/>
        <v>44b</v>
      </c>
      <c r="C478" t="s">
        <v>46</v>
      </c>
      <c r="D478" t="s">
        <v>607</v>
      </c>
      <c r="E478">
        <v>1</v>
      </c>
      <c r="F478">
        <v>0</v>
      </c>
      <c r="G478">
        <v>0</v>
      </c>
      <c r="H478">
        <v>0</v>
      </c>
      <c r="I478">
        <v>0</v>
      </c>
      <c r="J478">
        <v>0</v>
      </c>
      <c r="K478">
        <v>0</v>
      </c>
      <c r="L478">
        <v>0</v>
      </c>
      <c r="M478">
        <v>0</v>
      </c>
      <c r="N478">
        <v>0</v>
      </c>
      <c r="O478">
        <v>0</v>
      </c>
      <c r="P478">
        <v>0</v>
      </c>
      <c r="Q478" s="36">
        <v>0</v>
      </c>
      <c r="R478" s="36">
        <v>0</v>
      </c>
      <c r="S478" s="36">
        <v>0</v>
      </c>
      <c r="T478" s="36">
        <v>0</v>
      </c>
      <c r="U478" s="36">
        <v>0</v>
      </c>
    </row>
    <row r="479" spans="1:21" x14ac:dyDescent="0.2">
      <c r="A479" s="89">
        <f>VLOOKUP(C479,TabellenSRG!$B$4:$C$2729,2,FALSE)</f>
        <v>44</v>
      </c>
      <c r="B479" t="str">
        <f t="shared" si="8"/>
        <v>44c</v>
      </c>
      <c r="C479" t="s">
        <v>46</v>
      </c>
      <c r="D479" t="s">
        <v>608</v>
      </c>
      <c r="E479">
        <v>2</v>
      </c>
      <c r="F479">
        <v>0</v>
      </c>
      <c r="G479">
        <v>0</v>
      </c>
      <c r="H479">
        <v>0</v>
      </c>
      <c r="I479">
        <v>0</v>
      </c>
      <c r="J479">
        <v>0</v>
      </c>
      <c r="K479">
        <v>0</v>
      </c>
      <c r="L479">
        <v>0</v>
      </c>
      <c r="M479">
        <v>0</v>
      </c>
      <c r="N479">
        <v>0</v>
      </c>
      <c r="O479">
        <v>0</v>
      </c>
      <c r="P479">
        <v>0</v>
      </c>
      <c r="Q479" s="36">
        <v>0</v>
      </c>
      <c r="R479" s="36">
        <v>0</v>
      </c>
      <c r="S479" s="36">
        <v>0</v>
      </c>
      <c r="T479" s="36">
        <v>0</v>
      </c>
      <c r="U479" s="36">
        <v>0</v>
      </c>
    </row>
    <row r="480" spans="1:21" x14ac:dyDescent="0.2">
      <c r="A480" s="89">
        <f>VLOOKUP(C480,TabellenSRG!$B$4:$C$2729,2,FALSE)</f>
        <v>44</v>
      </c>
      <c r="B480" t="str">
        <f t="shared" si="8"/>
        <v>44d</v>
      </c>
      <c r="C480" t="s">
        <v>46</v>
      </c>
      <c r="D480" t="s">
        <v>609</v>
      </c>
      <c r="E480">
        <v>3</v>
      </c>
      <c r="F480">
        <v>10</v>
      </c>
      <c r="G480">
        <v>10</v>
      </c>
      <c r="H480">
        <v>10</v>
      </c>
      <c r="I480">
        <v>20</v>
      </c>
      <c r="J480">
        <v>20</v>
      </c>
      <c r="K480">
        <v>10</v>
      </c>
      <c r="L480">
        <v>10</v>
      </c>
      <c r="M480">
        <v>10</v>
      </c>
      <c r="N480">
        <v>10</v>
      </c>
      <c r="O480">
        <v>10</v>
      </c>
      <c r="P480">
        <v>10</v>
      </c>
      <c r="Q480" s="36">
        <v>20</v>
      </c>
      <c r="R480" s="36">
        <v>20</v>
      </c>
      <c r="S480" s="36">
        <v>20</v>
      </c>
      <c r="T480" s="36">
        <v>20</v>
      </c>
      <c r="U480" s="36">
        <v>20</v>
      </c>
    </row>
    <row r="481" spans="1:21" x14ac:dyDescent="0.2">
      <c r="A481" s="89">
        <f>VLOOKUP(C481,TabellenSRG!$B$4:$C$2729,2,FALSE)</f>
        <v>44</v>
      </c>
      <c r="B481" t="str">
        <f t="shared" si="8"/>
        <v>44e</v>
      </c>
      <c r="C481" t="s">
        <v>46</v>
      </c>
      <c r="D481" t="s">
        <v>610</v>
      </c>
      <c r="E481">
        <v>4</v>
      </c>
      <c r="F481">
        <v>0</v>
      </c>
      <c r="G481">
        <v>0</v>
      </c>
      <c r="H481">
        <v>0</v>
      </c>
      <c r="I481">
        <v>0</v>
      </c>
      <c r="J481">
        <v>0</v>
      </c>
      <c r="K481">
        <v>0</v>
      </c>
      <c r="L481">
        <v>0</v>
      </c>
      <c r="M481">
        <v>0</v>
      </c>
      <c r="N481">
        <v>10</v>
      </c>
      <c r="O481">
        <v>10</v>
      </c>
      <c r="P481">
        <v>10</v>
      </c>
      <c r="Q481" s="36">
        <v>10</v>
      </c>
      <c r="R481" s="36">
        <v>10</v>
      </c>
      <c r="S481" s="36">
        <v>10</v>
      </c>
      <c r="T481" s="36">
        <v>10</v>
      </c>
      <c r="U481" s="36">
        <v>10</v>
      </c>
    </row>
    <row r="482" spans="1:21" x14ac:dyDescent="0.2">
      <c r="A482" s="89">
        <f>VLOOKUP(C482,TabellenSRG!$B$4:$C$2729,2,FALSE)</f>
        <v>44</v>
      </c>
      <c r="B482" t="str">
        <f t="shared" si="8"/>
        <v>44f</v>
      </c>
      <c r="C482" t="s">
        <v>46</v>
      </c>
      <c r="D482" t="s">
        <v>612</v>
      </c>
      <c r="E482">
        <v>5</v>
      </c>
      <c r="F482">
        <v>0</v>
      </c>
      <c r="G482">
        <v>0</v>
      </c>
      <c r="H482">
        <v>0</v>
      </c>
      <c r="I482">
        <v>0</v>
      </c>
      <c r="J482">
        <v>0</v>
      </c>
      <c r="K482">
        <v>0</v>
      </c>
      <c r="L482">
        <v>0</v>
      </c>
      <c r="M482">
        <v>0</v>
      </c>
      <c r="N482">
        <v>0</v>
      </c>
      <c r="O482">
        <v>0</v>
      </c>
      <c r="P482">
        <v>0</v>
      </c>
      <c r="Q482" s="36">
        <v>0</v>
      </c>
      <c r="R482" s="36">
        <v>0</v>
      </c>
      <c r="S482" s="36">
        <v>0</v>
      </c>
      <c r="T482" s="36">
        <v>0</v>
      </c>
      <c r="U482" s="36">
        <v>0</v>
      </c>
    </row>
    <row r="483" spans="1:21" x14ac:dyDescent="0.2">
      <c r="A483" s="89">
        <f>VLOOKUP(C483,TabellenSRG!$B$4:$C$2729,2,FALSE)</f>
        <v>44</v>
      </c>
      <c r="B483" t="str">
        <f t="shared" si="8"/>
        <v>44g</v>
      </c>
      <c r="C483" t="s">
        <v>46</v>
      </c>
      <c r="D483" t="s">
        <v>613</v>
      </c>
      <c r="E483">
        <v>6</v>
      </c>
      <c r="F483">
        <v>0</v>
      </c>
      <c r="G483">
        <v>0</v>
      </c>
      <c r="H483">
        <v>0</v>
      </c>
      <c r="I483">
        <v>0</v>
      </c>
      <c r="J483">
        <v>0</v>
      </c>
      <c r="K483">
        <v>0</v>
      </c>
      <c r="L483">
        <v>0</v>
      </c>
      <c r="M483">
        <v>0</v>
      </c>
      <c r="N483">
        <v>0</v>
      </c>
      <c r="O483">
        <v>0</v>
      </c>
      <c r="P483">
        <v>0</v>
      </c>
      <c r="Q483" s="36">
        <v>0</v>
      </c>
      <c r="R483" s="36">
        <v>0</v>
      </c>
      <c r="S483" s="36">
        <v>0</v>
      </c>
      <c r="T483" s="36">
        <v>0</v>
      </c>
      <c r="U483" s="36">
        <v>0</v>
      </c>
    </row>
    <row r="484" spans="1:21" x14ac:dyDescent="0.2">
      <c r="A484" s="89">
        <f>VLOOKUP(C484,TabellenSRG!$B$4:$C$2729,2,FALSE)</f>
        <v>44</v>
      </c>
      <c r="B484" t="str">
        <f t="shared" si="8"/>
        <v>44h</v>
      </c>
      <c r="C484" t="s">
        <v>46</v>
      </c>
      <c r="D484" t="s">
        <v>614</v>
      </c>
      <c r="E484">
        <v>7</v>
      </c>
      <c r="F484">
        <v>0</v>
      </c>
      <c r="G484">
        <v>0</v>
      </c>
      <c r="H484">
        <v>0</v>
      </c>
      <c r="I484">
        <v>0</v>
      </c>
      <c r="J484">
        <v>0</v>
      </c>
      <c r="K484">
        <v>0</v>
      </c>
      <c r="L484">
        <v>0</v>
      </c>
      <c r="M484">
        <v>0</v>
      </c>
      <c r="N484">
        <v>0</v>
      </c>
      <c r="O484">
        <v>0</v>
      </c>
      <c r="P484">
        <v>0</v>
      </c>
      <c r="Q484" s="36">
        <v>0</v>
      </c>
      <c r="R484" s="36">
        <v>0</v>
      </c>
      <c r="S484" s="36">
        <v>0</v>
      </c>
      <c r="T484" s="36">
        <v>0</v>
      </c>
      <c r="U484" s="36">
        <v>0</v>
      </c>
    </row>
    <row r="485" spans="1:21" x14ac:dyDescent="0.2">
      <c r="A485" s="89">
        <f>VLOOKUP(C485,TabellenSRG!$B$4:$C$2729,2,FALSE)</f>
        <v>44</v>
      </c>
      <c r="B485" t="str">
        <f t="shared" si="8"/>
        <v>44i</v>
      </c>
      <c r="C485" t="s">
        <v>46</v>
      </c>
      <c r="D485" t="s">
        <v>615</v>
      </c>
      <c r="E485">
        <v>8</v>
      </c>
      <c r="F485">
        <v>0</v>
      </c>
      <c r="G485">
        <v>0</v>
      </c>
      <c r="H485">
        <v>0</v>
      </c>
      <c r="I485">
        <v>0</v>
      </c>
      <c r="J485">
        <v>0</v>
      </c>
      <c r="K485">
        <v>0</v>
      </c>
      <c r="L485">
        <v>0</v>
      </c>
      <c r="M485">
        <v>0</v>
      </c>
      <c r="N485">
        <v>0</v>
      </c>
      <c r="O485">
        <v>0</v>
      </c>
      <c r="P485">
        <v>0</v>
      </c>
      <c r="Q485" s="36">
        <v>0</v>
      </c>
      <c r="R485" s="36">
        <v>0</v>
      </c>
      <c r="S485" s="36">
        <v>0</v>
      </c>
      <c r="T485" s="36">
        <v>0</v>
      </c>
      <c r="U485" s="36">
        <v>0</v>
      </c>
    </row>
    <row r="486" spans="1:21" x14ac:dyDescent="0.2">
      <c r="A486" s="89">
        <f>VLOOKUP(C486,TabellenSRG!$B$4:$C$2729,2,FALSE)</f>
        <v>44</v>
      </c>
      <c r="B486" t="str">
        <f t="shared" si="8"/>
        <v>44j</v>
      </c>
      <c r="C486" t="s">
        <v>46</v>
      </c>
      <c r="D486" t="s">
        <v>616</v>
      </c>
      <c r="E486">
        <v>9</v>
      </c>
      <c r="F486">
        <v>50</v>
      </c>
      <c r="G486">
        <v>50</v>
      </c>
      <c r="H486">
        <v>50</v>
      </c>
      <c r="I486">
        <v>60</v>
      </c>
      <c r="J486">
        <v>60</v>
      </c>
      <c r="K486">
        <v>60</v>
      </c>
      <c r="L486">
        <v>60</v>
      </c>
      <c r="M486">
        <v>80</v>
      </c>
      <c r="N486">
        <v>90</v>
      </c>
      <c r="O486">
        <v>90</v>
      </c>
      <c r="P486">
        <v>80</v>
      </c>
      <c r="Q486" s="36">
        <v>80</v>
      </c>
      <c r="R486" s="36">
        <v>80</v>
      </c>
      <c r="S486" s="36">
        <v>120</v>
      </c>
      <c r="T486" s="36">
        <v>120</v>
      </c>
      <c r="U486" s="36">
        <v>110</v>
      </c>
    </row>
    <row r="487" spans="1:21" x14ac:dyDescent="0.2">
      <c r="A487" s="89">
        <f>VLOOKUP(C487,TabellenSRG!$B$4:$C$2729,2,FALSE)</f>
        <v>44</v>
      </c>
      <c r="B487" t="str">
        <f t="shared" si="8"/>
        <v>44k</v>
      </c>
      <c r="C487" t="s">
        <v>46</v>
      </c>
      <c r="D487" t="s">
        <v>611</v>
      </c>
      <c r="E487">
        <v>10</v>
      </c>
      <c r="F487" t="e">
        <v>#N/A</v>
      </c>
      <c r="G487" t="e">
        <v>#N/A</v>
      </c>
      <c r="H487" t="e">
        <v>#N/A</v>
      </c>
      <c r="I487" t="e">
        <v>#N/A</v>
      </c>
      <c r="J487" t="e">
        <v>#N/A</v>
      </c>
      <c r="K487" t="e">
        <v>#N/A</v>
      </c>
      <c r="L487" t="e">
        <v>#N/A</v>
      </c>
      <c r="M487" t="e">
        <v>#N/A</v>
      </c>
      <c r="N487">
        <v>0</v>
      </c>
      <c r="O487">
        <v>0</v>
      </c>
      <c r="P487">
        <v>0</v>
      </c>
      <c r="Q487" s="36">
        <v>0</v>
      </c>
      <c r="R487" s="36">
        <v>0</v>
      </c>
      <c r="S487" s="36">
        <v>0</v>
      </c>
      <c r="T487" s="36">
        <v>0</v>
      </c>
      <c r="U487" s="36">
        <v>0</v>
      </c>
    </row>
    <row r="488" spans="1:21" x14ac:dyDescent="0.2">
      <c r="A488" s="89">
        <f>VLOOKUP(C488,TabellenSRG!$B$4:$C$2729,2,FALSE)</f>
        <v>45</v>
      </c>
      <c r="B488" t="str">
        <f t="shared" si="8"/>
        <v>45a</v>
      </c>
      <c r="C488" t="s">
        <v>47</v>
      </c>
      <c r="D488" t="s">
        <v>606</v>
      </c>
      <c r="E488">
        <v>0</v>
      </c>
      <c r="F488">
        <v>230</v>
      </c>
      <c r="G488">
        <v>250</v>
      </c>
      <c r="H488">
        <v>250</v>
      </c>
      <c r="I488">
        <v>280</v>
      </c>
      <c r="J488">
        <v>250</v>
      </c>
      <c r="K488">
        <v>260</v>
      </c>
      <c r="L488">
        <v>260</v>
      </c>
      <c r="M488">
        <v>270</v>
      </c>
      <c r="N488">
        <v>270</v>
      </c>
      <c r="O488">
        <v>260</v>
      </c>
      <c r="P488">
        <v>240</v>
      </c>
      <c r="Q488" s="36">
        <v>270</v>
      </c>
      <c r="R488" s="36">
        <v>290</v>
      </c>
      <c r="S488" s="36">
        <v>310</v>
      </c>
      <c r="T488" s="36">
        <v>310</v>
      </c>
      <c r="U488" s="36">
        <v>280</v>
      </c>
    </row>
    <row r="489" spans="1:21" x14ac:dyDescent="0.2">
      <c r="A489" s="89">
        <f>VLOOKUP(C489,TabellenSRG!$B$4:$C$2729,2,FALSE)</f>
        <v>45</v>
      </c>
      <c r="B489" t="str">
        <f t="shared" si="8"/>
        <v>45b</v>
      </c>
      <c r="C489" t="s">
        <v>47</v>
      </c>
      <c r="D489" t="s">
        <v>607</v>
      </c>
      <c r="E489">
        <v>1</v>
      </c>
      <c r="F489">
        <v>0</v>
      </c>
      <c r="G489">
        <v>0</v>
      </c>
      <c r="H489">
        <v>0</v>
      </c>
      <c r="I489">
        <v>0</v>
      </c>
      <c r="J489">
        <v>0</v>
      </c>
      <c r="K489">
        <v>0</v>
      </c>
      <c r="L489">
        <v>0</v>
      </c>
      <c r="M489">
        <v>0</v>
      </c>
      <c r="N489">
        <v>0</v>
      </c>
      <c r="O489">
        <v>0</v>
      </c>
      <c r="P489">
        <v>0</v>
      </c>
      <c r="Q489" s="36">
        <v>0</v>
      </c>
      <c r="R489" s="36">
        <v>0</v>
      </c>
      <c r="S489" s="36">
        <v>0</v>
      </c>
      <c r="T489" s="36">
        <v>0</v>
      </c>
      <c r="U489" s="36">
        <v>0</v>
      </c>
    </row>
    <row r="490" spans="1:21" x14ac:dyDescent="0.2">
      <c r="A490" s="89">
        <f>VLOOKUP(C490,TabellenSRG!$B$4:$C$2729,2,FALSE)</f>
        <v>45</v>
      </c>
      <c r="B490" t="str">
        <f t="shared" si="8"/>
        <v>45c</v>
      </c>
      <c r="C490" t="s">
        <v>47</v>
      </c>
      <c r="D490" t="s">
        <v>608</v>
      </c>
      <c r="E490">
        <v>2</v>
      </c>
      <c r="F490">
        <v>0</v>
      </c>
      <c r="G490">
        <v>0</v>
      </c>
      <c r="H490">
        <v>0</v>
      </c>
      <c r="I490">
        <v>0</v>
      </c>
      <c r="J490">
        <v>0</v>
      </c>
      <c r="K490">
        <v>0</v>
      </c>
      <c r="L490">
        <v>0</v>
      </c>
      <c r="M490">
        <v>0</v>
      </c>
      <c r="N490">
        <v>0</v>
      </c>
      <c r="O490">
        <v>0</v>
      </c>
      <c r="P490">
        <v>0</v>
      </c>
      <c r="Q490" s="36">
        <v>0</v>
      </c>
      <c r="R490" s="36">
        <v>0</v>
      </c>
      <c r="S490" s="36">
        <v>0</v>
      </c>
      <c r="T490" s="36">
        <v>0</v>
      </c>
      <c r="U490" s="36">
        <v>0</v>
      </c>
    </row>
    <row r="491" spans="1:21" x14ac:dyDescent="0.2">
      <c r="A491" s="89">
        <f>VLOOKUP(C491,TabellenSRG!$B$4:$C$2729,2,FALSE)</f>
        <v>45</v>
      </c>
      <c r="B491" t="str">
        <f t="shared" si="8"/>
        <v>45d</v>
      </c>
      <c r="C491" t="s">
        <v>47</v>
      </c>
      <c r="D491" t="s">
        <v>609</v>
      </c>
      <c r="E491">
        <v>3</v>
      </c>
      <c r="F491">
        <v>0</v>
      </c>
      <c r="G491">
        <v>0</v>
      </c>
      <c r="H491">
        <v>0</v>
      </c>
      <c r="I491">
        <v>0</v>
      </c>
      <c r="J491">
        <v>0</v>
      </c>
      <c r="K491">
        <v>0</v>
      </c>
      <c r="L491">
        <v>0</v>
      </c>
      <c r="M491">
        <v>0</v>
      </c>
      <c r="N491">
        <v>0</v>
      </c>
      <c r="O491">
        <v>0</v>
      </c>
      <c r="P491">
        <v>0</v>
      </c>
      <c r="Q491" s="36">
        <v>0</v>
      </c>
      <c r="R491" s="36">
        <v>0</v>
      </c>
      <c r="S491" s="36">
        <v>0</v>
      </c>
      <c r="T491" s="36">
        <v>0</v>
      </c>
      <c r="U491" s="36">
        <v>0</v>
      </c>
    </row>
    <row r="492" spans="1:21" x14ac:dyDescent="0.2">
      <c r="A492" s="89">
        <f>VLOOKUP(C492,TabellenSRG!$B$4:$C$2729,2,FALSE)</f>
        <v>45</v>
      </c>
      <c r="B492" t="str">
        <f t="shared" si="8"/>
        <v>45e</v>
      </c>
      <c r="C492" t="s">
        <v>47</v>
      </c>
      <c r="D492" t="s">
        <v>610</v>
      </c>
      <c r="E492">
        <v>4</v>
      </c>
      <c r="F492">
        <v>0</v>
      </c>
      <c r="G492">
        <v>0</v>
      </c>
      <c r="H492">
        <v>0</v>
      </c>
      <c r="I492">
        <v>0</v>
      </c>
      <c r="J492">
        <v>0</v>
      </c>
      <c r="K492">
        <v>0</v>
      </c>
      <c r="L492">
        <v>0</v>
      </c>
      <c r="M492">
        <v>0</v>
      </c>
      <c r="N492">
        <v>0</v>
      </c>
      <c r="O492">
        <v>0</v>
      </c>
      <c r="P492">
        <v>0</v>
      </c>
      <c r="Q492" s="36">
        <v>0</v>
      </c>
      <c r="R492" s="36">
        <v>0</v>
      </c>
      <c r="S492" s="36">
        <v>0</v>
      </c>
      <c r="T492" s="36">
        <v>0</v>
      </c>
      <c r="U492" s="36">
        <v>0</v>
      </c>
    </row>
    <row r="493" spans="1:21" x14ac:dyDescent="0.2">
      <c r="A493" s="89">
        <f>VLOOKUP(C493,TabellenSRG!$B$4:$C$2729,2,FALSE)</f>
        <v>45</v>
      </c>
      <c r="B493" t="str">
        <f t="shared" si="8"/>
        <v>45f</v>
      </c>
      <c r="C493" t="s">
        <v>47</v>
      </c>
      <c r="D493" t="s">
        <v>612</v>
      </c>
      <c r="E493">
        <v>5</v>
      </c>
      <c r="F493">
        <v>0</v>
      </c>
      <c r="G493">
        <v>0</v>
      </c>
      <c r="H493">
        <v>0</v>
      </c>
      <c r="I493">
        <v>0</v>
      </c>
      <c r="J493">
        <v>0</v>
      </c>
      <c r="K493">
        <v>0</v>
      </c>
      <c r="L493">
        <v>0</v>
      </c>
      <c r="M493">
        <v>0</v>
      </c>
      <c r="N493">
        <v>0</v>
      </c>
      <c r="O493">
        <v>0</v>
      </c>
      <c r="P493">
        <v>0</v>
      </c>
      <c r="Q493" s="36">
        <v>0</v>
      </c>
      <c r="R493" s="36">
        <v>0</v>
      </c>
      <c r="S493" s="36">
        <v>0</v>
      </c>
      <c r="T493" s="36">
        <v>0</v>
      </c>
      <c r="U493" s="36">
        <v>0</v>
      </c>
    </row>
    <row r="494" spans="1:21" x14ac:dyDescent="0.2">
      <c r="A494" s="89">
        <f>VLOOKUP(C494,TabellenSRG!$B$4:$C$2729,2,FALSE)</f>
        <v>45</v>
      </c>
      <c r="B494" t="str">
        <f t="shared" si="8"/>
        <v>45g</v>
      </c>
      <c r="C494" t="s">
        <v>47</v>
      </c>
      <c r="D494" t="s">
        <v>613</v>
      </c>
      <c r="E494">
        <v>6</v>
      </c>
      <c r="F494">
        <v>0</v>
      </c>
      <c r="G494">
        <v>0</v>
      </c>
      <c r="H494">
        <v>0</v>
      </c>
      <c r="I494">
        <v>0</v>
      </c>
      <c r="J494">
        <v>0</v>
      </c>
      <c r="K494">
        <v>0</v>
      </c>
      <c r="L494">
        <v>0</v>
      </c>
      <c r="M494">
        <v>0</v>
      </c>
      <c r="N494">
        <v>0</v>
      </c>
      <c r="O494">
        <v>0</v>
      </c>
      <c r="P494">
        <v>0</v>
      </c>
      <c r="Q494" s="36">
        <v>0</v>
      </c>
      <c r="R494" s="36">
        <v>0</v>
      </c>
      <c r="S494" s="36">
        <v>0</v>
      </c>
      <c r="T494" s="36">
        <v>0</v>
      </c>
      <c r="U494" s="36">
        <v>0</v>
      </c>
    </row>
    <row r="495" spans="1:21" x14ac:dyDescent="0.2">
      <c r="A495" s="89">
        <f>VLOOKUP(C495,TabellenSRG!$B$4:$C$2729,2,FALSE)</f>
        <v>45</v>
      </c>
      <c r="B495" t="str">
        <f t="shared" si="8"/>
        <v>45h</v>
      </c>
      <c r="C495" t="s">
        <v>47</v>
      </c>
      <c r="D495" t="s">
        <v>614</v>
      </c>
      <c r="E495">
        <v>7</v>
      </c>
      <c r="F495">
        <v>0</v>
      </c>
      <c r="G495">
        <v>0</v>
      </c>
      <c r="H495">
        <v>0</v>
      </c>
      <c r="I495">
        <v>0</v>
      </c>
      <c r="J495">
        <v>0</v>
      </c>
      <c r="K495">
        <v>0</v>
      </c>
      <c r="L495">
        <v>0</v>
      </c>
      <c r="M495">
        <v>0</v>
      </c>
      <c r="N495">
        <v>0</v>
      </c>
      <c r="O495">
        <v>0</v>
      </c>
      <c r="P495">
        <v>0</v>
      </c>
      <c r="Q495" s="36">
        <v>0</v>
      </c>
      <c r="R495" s="36">
        <v>0</v>
      </c>
      <c r="S495" s="36">
        <v>0</v>
      </c>
      <c r="T495" s="36">
        <v>0</v>
      </c>
      <c r="U495" s="36">
        <v>0</v>
      </c>
    </row>
    <row r="496" spans="1:21" x14ac:dyDescent="0.2">
      <c r="A496" s="89">
        <f>VLOOKUP(C496,TabellenSRG!$B$4:$C$2729,2,FALSE)</f>
        <v>45</v>
      </c>
      <c r="B496" t="str">
        <f t="shared" si="8"/>
        <v>45i</v>
      </c>
      <c r="C496" t="s">
        <v>47</v>
      </c>
      <c r="D496" t="s">
        <v>615</v>
      </c>
      <c r="E496">
        <v>8</v>
      </c>
      <c r="F496">
        <v>0</v>
      </c>
      <c r="G496">
        <v>0</v>
      </c>
      <c r="H496">
        <v>0</v>
      </c>
      <c r="I496">
        <v>0</v>
      </c>
      <c r="J496">
        <v>0</v>
      </c>
      <c r="K496">
        <v>0</v>
      </c>
      <c r="L496">
        <v>0</v>
      </c>
      <c r="M496">
        <v>0</v>
      </c>
      <c r="N496">
        <v>0</v>
      </c>
      <c r="O496">
        <v>0</v>
      </c>
      <c r="P496">
        <v>0</v>
      </c>
      <c r="Q496" s="36">
        <v>0</v>
      </c>
      <c r="R496" s="36">
        <v>0</v>
      </c>
      <c r="S496" s="36">
        <v>0</v>
      </c>
      <c r="T496" s="36">
        <v>0</v>
      </c>
      <c r="U496" s="36">
        <v>0</v>
      </c>
    </row>
    <row r="497" spans="1:21" x14ac:dyDescent="0.2">
      <c r="A497" s="89">
        <f>VLOOKUP(C497,TabellenSRG!$B$4:$C$2729,2,FALSE)</f>
        <v>45</v>
      </c>
      <c r="B497" t="str">
        <f t="shared" si="8"/>
        <v>45j</v>
      </c>
      <c r="C497" t="s">
        <v>47</v>
      </c>
      <c r="D497" t="s">
        <v>616</v>
      </c>
      <c r="E497">
        <v>9</v>
      </c>
      <c r="F497">
        <v>230</v>
      </c>
      <c r="G497">
        <v>250</v>
      </c>
      <c r="H497">
        <v>250</v>
      </c>
      <c r="I497">
        <v>280</v>
      </c>
      <c r="J497">
        <v>250</v>
      </c>
      <c r="K497">
        <v>260</v>
      </c>
      <c r="L497">
        <v>260</v>
      </c>
      <c r="M497">
        <v>270</v>
      </c>
      <c r="N497">
        <v>260</v>
      </c>
      <c r="O497">
        <v>260</v>
      </c>
      <c r="P497">
        <v>230</v>
      </c>
      <c r="Q497" s="36">
        <v>260</v>
      </c>
      <c r="R497" s="36">
        <v>280</v>
      </c>
      <c r="S497" s="36">
        <v>300</v>
      </c>
      <c r="T497" s="36">
        <v>310</v>
      </c>
      <c r="U497" s="36">
        <v>280</v>
      </c>
    </row>
    <row r="498" spans="1:21" x14ac:dyDescent="0.2">
      <c r="A498" s="89">
        <f>VLOOKUP(C498,TabellenSRG!$B$4:$C$2729,2,FALSE)</f>
        <v>45</v>
      </c>
      <c r="B498" t="str">
        <f t="shared" si="8"/>
        <v>45k</v>
      </c>
      <c r="C498" t="s">
        <v>47</v>
      </c>
      <c r="D498" t="s">
        <v>611</v>
      </c>
      <c r="E498">
        <v>10</v>
      </c>
      <c r="F498" t="e">
        <v>#N/A</v>
      </c>
      <c r="G498" t="e">
        <v>#N/A</v>
      </c>
      <c r="H498" t="e">
        <v>#N/A</v>
      </c>
      <c r="I498" t="e">
        <v>#N/A</v>
      </c>
      <c r="J498" t="e">
        <v>#N/A</v>
      </c>
      <c r="K498" t="e">
        <v>#N/A</v>
      </c>
      <c r="L498" t="e">
        <v>#N/A</v>
      </c>
      <c r="M498" t="e">
        <v>#N/A</v>
      </c>
      <c r="N498">
        <v>0</v>
      </c>
      <c r="O498">
        <v>0</v>
      </c>
      <c r="P498">
        <v>0</v>
      </c>
      <c r="Q498" s="36">
        <v>0</v>
      </c>
      <c r="R498" s="36">
        <v>0</v>
      </c>
      <c r="S498" s="36">
        <v>0</v>
      </c>
      <c r="T498" s="36">
        <v>0</v>
      </c>
      <c r="U498" s="36">
        <v>0</v>
      </c>
    </row>
    <row r="499" spans="1:21" x14ac:dyDescent="0.2">
      <c r="A499" s="89">
        <f>VLOOKUP(C499,TabellenSRG!$B$4:$C$2729,2,FALSE)</f>
        <v>46</v>
      </c>
      <c r="B499" t="str">
        <f t="shared" si="8"/>
        <v>46a</v>
      </c>
      <c r="C499" t="s">
        <v>48</v>
      </c>
      <c r="D499" t="s">
        <v>606</v>
      </c>
      <c r="E499">
        <v>0</v>
      </c>
      <c r="F499">
        <v>120</v>
      </c>
      <c r="G499">
        <v>140</v>
      </c>
      <c r="H499">
        <v>130</v>
      </c>
      <c r="I499">
        <v>140</v>
      </c>
      <c r="J499">
        <v>140</v>
      </c>
      <c r="K499">
        <v>180</v>
      </c>
      <c r="L499">
        <v>190</v>
      </c>
      <c r="M499">
        <v>200</v>
      </c>
      <c r="N499">
        <v>230</v>
      </c>
      <c r="O499">
        <v>240</v>
      </c>
      <c r="P499">
        <v>230</v>
      </c>
      <c r="Q499" s="36">
        <v>230</v>
      </c>
      <c r="R499" s="36">
        <v>230</v>
      </c>
      <c r="S499" s="36">
        <v>280</v>
      </c>
      <c r="T499" s="36">
        <v>300</v>
      </c>
      <c r="U499" s="36">
        <v>290</v>
      </c>
    </row>
    <row r="500" spans="1:21" x14ac:dyDescent="0.2">
      <c r="A500" s="89">
        <f>VLOOKUP(C500,TabellenSRG!$B$4:$C$2729,2,FALSE)</f>
        <v>46</v>
      </c>
      <c r="B500" t="str">
        <f t="shared" si="8"/>
        <v>46b</v>
      </c>
      <c r="C500" t="s">
        <v>48</v>
      </c>
      <c r="D500" t="s">
        <v>607</v>
      </c>
      <c r="E500">
        <v>1</v>
      </c>
      <c r="F500">
        <v>0</v>
      </c>
      <c r="G500">
        <v>0</v>
      </c>
      <c r="H500">
        <v>0</v>
      </c>
      <c r="I500">
        <v>0</v>
      </c>
      <c r="J500">
        <v>0</v>
      </c>
      <c r="K500">
        <v>0</v>
      </c>
      <c r="L500">
        <v>0</v>
      </c>
      <c r="M500">
        <v>0</v>
      </c>
      <c r="N500">
        <v>0</v>
      </c>
      <c r="O500">
        <v>0</v>
      </c>
      <c r="P500">
        <v>0</v>
      </c>
      <c r="Q500" s="36">
        <v>0</v>
      </c>
      <c r="R500" s="36">
        <v>0</v>
      </c>
      <c r="S500" s="36">
        <v>0</v>
      </c>
      <c r="T500" s="36">
        <v>0</v>
      </c>
      <c r="U500" s="36">
        <v>0</v>
      </c>
    </row>
    <row r="501" spans="1:21" x14ac:dyDescent="0.2">
      <c r="A501" s="89">
        <f>VLOOKUP(C501,TabellenSRG!$B$4:$C$2729,2,FALSE)</f>
        <v>46</v>
      </c>
      <c r="B501" t="str">
        <f t="shared" si="8"/>
        <v>46c</v>
      </c>
      <c r="C501" t="s">
        <v>48</v>
      </c>
      <c r="D501" t="s">
        <v>608</v>
      </c>
      <c r="E501">
        <v>2</v>
      </c>
      <c r="F501">
        <v>0</v>
      </c>
      <c r="G501">
        <v>0</v>
      </c>
      <c r="H501">
        <v>0</v>
      </c>
      <c r="I501">
        <v>0</v>
      </c>
      <c r="J501">
        <v>0</v>
      </c>
      <c r="K501">
        <v>0</v>
      </c>
      <c r="L501">
        <v>0</v>
      </c>
      <c r="M501">
        <v>0</v>
      </c>
      <c r="N501">
        <v>0</v>
      </c>
      <c r="O501">
        <v>0</v>
      </c>
      <c r="P501">
        <v>0</v>
      </c>
      <c r="Q501" s="36">
        <v>0</v>
      </c>
      <c r="R501" s="36">
        <v>0</v>
      </c>
      <c r="S501" s="36">
        <v>0</v>
      </c>
      <c r="T501" s="36">
        <v>0</v>
      </c>
      <c r="U501" s="36">
        <v>0</v>
      </c>
    </row>
    <row r="502" spans="1:21" x14ac:dyDescent="0.2">
      <c r="A502" s="89">
        <f>VLOOKUP(C502,TabellenSRG!$B$4:$C$2729,2,FALSE)</f>
        <v>46</v>
      </c>
      <c r="B502" t="str">
        <f t="shared" si="8"/>
        <v>46d</v>
      </c>
      <c r="C502" t="s">
        <v>48</v>
      </c>
      <c r="D502" t="s">
        <v>609</v>
      </c>
      <c r="E502">
        <v>3</v>
      </c>
      <c r="F502">
        <v>0</v>
      </c>
      <c r="G502">
        <v>0</v>
      </c>
      <c r="H502">
        <v>0</v>
      </c>
      <c r="I502">
        <v>0</v>
      </c>
      <c r="J502">
        <v>0</v>
      </c>
      <c r="K502">
        <v>0</v>
      </c>
      <c r="L502">
        <v>0</v>
      </c>
      <c r="M502">
        <v>0</v>
      </c>
      <c r="N502">
        <v>0</v>
      </c>
      <c r="O502">
        <v>0</v>
      </c>
      <c r="P502">
        <v>0</v>
      </c>
      <c r="Q502" s="36">
        <v>0</v>
      </c>
      <c r="R502" s="36">
        <v>0</v>
      </c>
      <c r="S502" s="36">
        <v>0</v>
      </c>
      <c r="T502" s="36">
        <v>0</v>
      </c>
      <c r="U502" s="36">
        <v>0</v>
      </c>
    </row>
    <row r="503" spans="1:21" x14ac:dyDescent="0.2">
      <c r="A503" s="89">
        <f>VLOOKUP(C503,TabellenSRG!$B$4:$C$2729,2,FALSE)</f>
        <v>46</v>
      </c>
      <c r="B503" t="str">
        <f t="shared" si="8"/>
        <v>46e</v>
      </c>
      <c r="C503" t="s">
        <v>48</v>
      </c>
      <c r="D503" t="s">
        <v>610</v>
      </c>
      <c r="E503">
        <v>4</v>
      </c>
      <c r="F503">
        <v>0</v>
      </c>
      <c r="G503">
        <v>0</v>
      </c>
      <c r="H503">
        <v>0</v>
      </c>
      <c r="I503">
        <v>0</v>
      </c>
      <c r="J503">
        <v>0</v>
      </c>
      <c r="K503">
        <v>0</v>
      </c>
      <c r="L503">
        <v>0</v>
      </c>
      <c r="M503">
        <v>10</v>
      </c>
      <c r="N503">
        <v>10</v>
      </c>
      <c r="O503">
        <v>10</v>
      </c>
      <c r="P503">
        <v>10</v>
      </c>
      <c r="Q503" s="36">
        <v>20</v>
      </c>
      <c r="R503" s="36">
        <v>20</v>
      </c>
      <c r="S503" s="36">
        <v>30</v>
      </c>
      <c r="T503" s="36">
        <v>20</v>
      </c>
      <c r="U503" s="36">
        <v>20</v>
      </c>
    </row>
    <row r="504" spans="1:21" x14ac:dyDescent="0.2">
      <c r="A504" s="89">
        <f>VLOOKUP(C504,TabellenSRG!$B$4:$C$2729,2,FALSE)</f>
        <v>46</v>
      </c>
      <c r="B504" t="str">
        <f t="shared" si="8"/>
        <v>46f</v>
      </c>
      <c r="C504" t="s">
        <v>48</v>
      </c>
      <c r="D504" t="s">
        <v>612</v>
      </c>
      <c r="E504">
        <v>5</v>
      </c>
      <c r="F504">
        <v>0</v>
      </c>
      <c r="G504">
        <v>0</v>
      </c>
      <c r="H504">
        <v>0</v>
      </c>
      <c r="I504">
        <v>0</v>
      </c>
      <c r="J504">
        <v>0</v>
      </c>
      <c r="K504">
        <v>0</v>
      </c>
      <c r="L504">
        <v>0</v>
      </c>
      <c r="M504">
        <v>0</v>
      </c>
      <c r="N504">
        <v>0</v>
      </c>
      <c r="O504">
        <v>0</v>
      </c>
      <c r="P504">
        <v>0</v>
      </c>
      <c r="Q504" s="36">
        <v>0</v>
      </c>
      <c r="R504" s="36">
        <v>0</v>
      </c>
      <c r="S504" s="36">
        <v>0</v>
      </c>
      <c r="T504" s="36">
        <v>0</v>
      </c>
      <c r="U504" s="36">
        <v>0</v>
      </c>
    </row>
    <row r="505" spans="1:21" x14ac:dyDescent="0.2">
      <c r="A505" s="89">
        <f>VLOOKUP(C505,TabellenSRG!$B$4:$C$2729,2,FALSE)</f>
        <v>46</v>
      </c>
      <c r="B505" t="str">
        <f t="shared" si="8"/>
        <v>46g</v>
      </c>
      <c r="C505" t="s">
        <v>48</v>
      </c>
      <c r="D505" t="s">
        <v>613</v>
      </c>
      <c r="E505">
        <v>6</v>
      </c>
      <c r="F505">
        <v>0</v>
      </c>
      <c r="G505">
        <v>0</v>
      </c>
      <c r="H505">
        <v>0</v>
      </c>
      <c r="I505">
        <v>0</v>
      </c>
      <c r="J505">
        <v>0</v>
      </c>
      <c r="K505">
        <v>0</v>
      </c>
      <c r="L505">
        <v>0</v>
      </c>
      <c r="M505">
        <v>0</v>
      </c>
      <c r="N505">
        <v>0</v>
      </c>
      <c r="O505">
        <v>10</v>
      </c>
      <c r="P505">
        <v>10</v>
      </c>
      <c r="Q505" s="36">
        <v>10</v>
      </c>
      <c r="R505" s="36">
        <v>10</v>
      </c>
      <c r="S505" s="36">
        <v>10</v>
      </c>
      <c r="T505" s="36">
        <v>10</v>
      </c>
      <c r="U505" s="36">
        <v>10</v>
      </c>
    </row>
    <row r="506" spans="1:21" x14ac:dyDescent="0.2">
      <c r="A506" s="89">
        <f>VLOOKUP(C506,TabellenSRG!$B$4:$C$2729,2,FALSE)</f>
        <v>46</v>
      </c>
      <c r="B506" t="str">
        <f t="shared" si="8"/>
        <v>46h</v>
      </c>
      <c r="C506" t="s">
        <v>48</v>
      </c>
      <c r="D506" t="s">
        <v>614</v>
      </c>
      <c r="E506">
        <v>7</v>
      </c>
      <c r="F506">
        <v>0</v>
      </c>
      <c r="G506">
        <v>0</v>
      </c>
      <c r="H506">
        <v>0</v>
      </c>
      <c r="I506">
        <v>0</v>
      </c>
      <c r="J506">
        <v>0</v>
      </c>
      <c r="K506">
        <v>0</v>
      </c>
      <c r="L506">
        <v>0</v>
      </c>
      <c r="M506">
        <v>0</v>
      </c>
      <c r="N506">
        <v>0</v>
      </c>
      <c r="O506">
        <v>0</v>
      </c>
      <c r="P506">
        <v>0</v>
      </c>
      <c r="Q506" s="36">
        <v>0</v>
      </c>
      <c r="R506" s="36">
        <v>0</v>
      </c>
      <c r="S506" s="36">
        <v>0</v>
      </c>
      <c r="T506" s="36">
        <v>0</v>
      </c>
      <c r="U506" s="36">
        <v>0</v>
      </c>
    </row>
    <row r="507" spans="1:21" x14ac:dyDescent="0.2">
      <c r="A507" s="89">
        <f>VLOOKUP(C507,TabellenSRG!$B$4:$C$2729,2,FALSE)</f>
        <v>46</v>
      </c>
      <c r="B507" t="str">
        <f t="shared" si="8"/>
        <v>46i</v>
      </c>
      <c r="C507" t="s">
        <v>48</v>
      </c>
      <c r="D507" t="s">
        <v>615</v>
      </c>
      <c r="E507">
        <v>8</v>
      </c>
      <c r="F507">
        <v>0</v>
      </c>
      <c r="G507">
        <v>0</v>
      </c>
      <c r="H507">
        <v>0</v>
      </c>
      <c r="I507">
        <v>0</v>
      </c>
      <c r="J507">
        <v>0</v>
      </c>
      <c r="K507">
        <v>0</v>
      </c>
      <c r="L507">
        <v>0</v>
      </c>
      <c r="M507">
        <v>0</v>
      </c>
      <c r="N507">
        <v>0</v>
      </c>
      <c r="O507">
        <v>0</v>
      </c>
      <c r="P507">
        <v>0</v>
      </c>
      <c r="Q507" s="36">
        <v>0</v>
      </c>
      <c r="R507" s="36">
        <v>0</v>
      </c>
      <c r="S507" s="36">
        <v>0</v>
      </c>
      <c r="T507" s="36">
        <v>0</v>
      </c>
      <c r="U507" s="36">
        <v>0</v>
      </c>
    </row>
    <row r="508" spans="1:21" x14ac:dyDescent="0.2">
      <c r="A508" s="89">
        <f>VLOOKUP(C508,TabellenSRG!$B$4:$C$2729,2,FALSE)</f>
        <v>46</v>
      </c>
      <c r="B508" t="str">
        <f t="shared" si="8"/>
        <v>46j</v>
      </c>
      <c r="C508" t="s">
        <v>48</v>
      </c>
      <c r="D508" t="s">
        <v>616</v>
      </c>
      <c r="E508">
        <v>9</v>
      </c>
      <c r="F508">
        <v>110</v>
      </c>
      <c r="G508">
        <v>140</v>
      </c>
      <c r="H508">
        <v>130</v>
      </c>
      <c r="I508">
        <v>140</v>
      </c>
      <c r="J508">
        <v>140</v>
      </c>
      <c r="K508">
        <v>180</v>
      </c>
      <c r="L508">
        <v>180</v>
      </c>
      <c r="M508">
        <v>190</v>
      </c>
      <c r="N508">
        <v>220</v>
      </c>
      <c r="O508">
        <v>220</v>
      </c>
      <c r="P508">
        <v>200</v>
      </c>
      <c r="Q508" s="36">
        <v>200</v>
      </c>
      <c r="R508" s="36">
        <v>200</v>
      </c>
      <c r="S508" s="36">
        <v>240</v>
      </c>
      <c r="T508" s="36">
        <v>270</v>
      </c>
      <c r="U508" s="36">
        <v>260</v>
      </c>
    </row>
    <row r="509" spans="1:21" x14ac:dyDescent="0.2">
      <c r="A509" s="89">
        <f>VLOOKUP(C509,TabellenSRG!$B$4:$C$2729,2,FALSE)</f>
        <v>46</v>
      </c>
      <c r="B509" t="str">
        <f t="shared" si="8"/>
        <v>46k</v>
      </c>
      <c r="C509" t="s">
        <v>48</v>
      </c>
      <c r="D509" t="s">
        <v>611</v>
      </c>
      <c r="E509">
        <v>10</v>
      </c>
      <c r="F509" t="e">
        <v>#N/A</v>
      </c>
      <c r="G509" t="e">
        <v>#N/A</v>
      </c>
      <c r="H509" t="e">
        <v>#N/A</v>
      </c>
      <c r="I509" t="e">
        <v>#N/A</v>
      </c>
      <c r="J509" t="e">
        <v>#N/A</v>
      </c>
      <c r="K509" t="e">
        <v>#N/A</v>
      </c>
      <c r="L509" t="e">
        <v>#N/A</v>
      </c>
      <c r="M509" t="e">
        <v>#N/A</v>
      </c>
      <c r="N509">
        <v>0</v>
      </c>
      <c r="O509">
        <v>0</v>
      </c>
      <c r="P509">
        <v>0</v>
      </c>
      <c r="Q509" s="36">
        <v>0</v>
      </c>
      <c r="R509" s="36">
        <v>0</v>
      </c>
      <c r="S509" s="36">
        <v>0</v>
      </c>
      <c r="T509" s="36">
        <v>0</v>
      </c>
      <c r="U509" s="36">
        <v>0</v>
      </c>
    </row>
    <row r="510" spans="1:21" x14ac:dyDescent="0.2">
      <c r="A510" s="89">
        <f>VLOOKUP(C510,TabellenSRG!$B$4:$C$2729,2,FALSE)</f>
        <v>47</v>
      </c>
      <c r="B510" t="str">
        <f t="shared" si="8"/>
        <v>47a</v>
      </c>
      <c r="C510" t="s">
        <v>49</v>
      </c>
      <c r="D510" t="s">
        <v>606</v>
      </c>
      <c r="E510">
        <v>0</v>
      </c>
      <c r="F510">
        <v>20</v>
      </c>
      <c r="G510">
        <v>30</v>
      </c>
      <c r="H510">
        <v>30</v>
      </c>
      <c r="I510">
        <v>30</v>
      </c>
      <c r="J510">
        <v>30</v>
      </c>
      <c r="K510">
        <v>40</v>
      </c>
      <c r="L510">
        <v>40</v>
      </c>
      <c r="M510">
        <v>70</v>
      </c>
      <c r="N510">
        <v>70</v>
      </c>
      <c r="O510">
        <v>70</v>
      </c>
      <c r="P510">
        <v>70</v>
      </c>
      <c r="Q510" s="36">
        <v>70</v>
      </c>
      <c r="R510" s="36">
        <v>80</v>
      </c>
      <c r="S510" s="36">
        <v>80</v>
      </c>
      <c r="T510" s="36">
        <v>80</v>
      </c>
      <c r="U510" s="36">
        <v>90</v>
      </c>
    </row>
    <row r="511" spans="1:21" x14ac:dyDescent="0.2">
      <c r="A511" s="89">
        <f>VLOOKUP(C511,TabellenSRG!$B$4:$C$2729,2,FALSE)</f>
        <v>47</v>
      </c>
      <c r="B511" t="str">
        <f t="shared" si="8"/>
        <v>47b</v>
      </c>
      <c r="C511" t="s">
        <v>49</v>
      </c>
      <c r="D511" t="s">
        <v>607</v>
      </c>
      <c r="E511">
        <v>1</v>
      </c>
      <c r="F511">
        <v>0</v>
      </c>
      <c r="G511">
        <v>0</v>
      </c>
      <c r="H511">
        <v>0</v>
      </c>
      <c r="I511">
        <v>0</v>
      </c>
      <c r="J511">
        <v>0</v>
      </c>
      <c r="K511">
        <v>0</v>
      </c>
      <c r="L511">
        <v>0</v>
      </c>
      <c r="M511">
        <v>0</v>
      </c>
      <c r="N511">
        <v>0</v>
      </c>
      <c r="O511">
        <v>0</v>
      </c>
      <c r="P511">
        <v>0</v>
      </c>
      <c r="Q511" s="36">
        <v>0</v>
      </c>
      <c r="R511" s="36">
        <v>0</v>
      </c>
      <c r="S511" s="36">
        <v>0</v>
      </c>
      <c r="T511" s="36">
        <v>0</v>
      </c>
      <c r="U511" s="36">
        <v>0</v>
      </c>
    </row>
    <row r="512" spans="1:21" x14ac:dyDescent="0.2">
      <c r="A512" s="89">
        <f>VLOOKUP(C512,TabellenSRG!$B$4:$C$2729,2,FALSE)</f>
        <v>47</v>
      </c>
      <c r="B512" t="str">
        <f t="shared" si="8"/>
        <v>47c</v>
      </c>
      <c r="C512" t="s">
        <v>49</v>
      </c>
      <c r="D512" t="s">
        <v>608</v>
      </c>
      <c r="E512">
        <v>2</v>
      </c>
      <c r="F512">
        <v>0</v>
      </c>
      <c r="G512">
        <v>0</v>
      </c>
      <c r="H512">
        <v>0</v>
      </c>
      <c r="I512">
        <v>0</v>
      </c>
      <c r="J512">
        <v>0</v>
      </c>
      <c r="K512">
        <v>0</v>
      </c>
      <c r="L512">
        <v>0</v>
      </c>
      <c r="M512">
        <v>0</v>
      </c>
      <c r="N512">
        <v>0</v>
      </c>
      <c r="O512">
        <v>0</v>
      </c>
      <c r="P512">
        <v>0</v>
      </c>
      <c r="Q512" s="36">
        <v>0</v>
      </c>
      <c r="R512" s="36">
        <v>0</v>
      </c>
      <c r="S512" s="36">
        <v>0</v>
      </c>
      <c r="T512" s="36">
        <v>0</v>
      </c>
      <c r="U512" s="36">
        <v>0</v>
      </c>
    </row>
    <row r="513" spans="1:21" x14ac:dyDescent="0.2">
      <c r="A513" s="89">
        <f>VLOOKUP(C513,TabellenSRG!$B$4:$C$2729,2,FALSE)</f>
        <v>47</v>
      </c>
      <c r="B513" t="str">
        <f t="shared" si="8"/>
        <v>47d</v>
      </c>
      <c r="C513" t="s">
        <v>49</v>
      </c>
      <c r="D513" t="s">
        <v>609</v>
      </c>
      <c r="E513">
        <v>3</v>
      </c>
      <c r="F513">
        <v>0</v>
      </c>
      <c r="G513">
        <v>0</v>
      </c>
      <c r="H513">
        <v>0</v>
      </c>
      <c r="I513">
        <v>0</v>
      </c>
      <c r="J513">
        <v>0</v>
      </c>
      <c r="K513">
        <v>0</v>
      </c>
      <c r="L513">
        <v>0</v>
      </c>
      <c r="M513">
        <v>0</v>
      </c>
      <c r="N513">
        <v>0</v>
      </c>
      <c r="O513">
        <v>0</v>
      </c>
      <c r="P513">
        <v>0</v>
      </c>
      <c r="Q513" s="36">
        <v>0</v>
      </c>
      <c r="R513" s="36">
        <v>0</v>
      </c>
      <c r="S513" s="36">
        <v>0</v>
      </c>
      <c r="T513" s="36">
        <v>0</v>
      </c>
      <c r="U513" s="36">
        <v>0</v>
      </c>
    </row>
    <row r="514" spans="1:21" x14ac:dyDescent="0.2">
      <c r="A514" s="89">
        <f>VLOOKUP(C514,TabellenSRG!$B$4:$C$2729,2,FALSE)</f>
        <v>47</v>
      </c>
      <c r="B514" t="str">
        <f t="shared" si="8"/>
        <v>47e</v>
      </c>
      <c r="C514" t="s">
        <v>49</v>
      </c>
      <c r="D514" t="s">
        <v>610</v>
      </c>
      <c r="E514">
        <v>4</v>
      </c>
      <c r="F514">
        <v>0</v>
      </c>
      <c r="G514">
        <v>0</v>
      </c>
      <c r="H514">
        <v>0</v>
      </c>
      <c r="I514">
        <v>0</v>
      </c>
      <c r="J514">
        <v>0</v>
      </c>
      <c r="K514">
        <v>10</v>
      </c>
      <c r="L514">
        <v>10</v>
      </c>
      <c r="M514">
        <v>10</v>
      </c>
      <c r="N514">
        <v>10</v>
      </c>
      <c r="O514">
        <v>10</v>
      </c>
      <c r="P514">
        <v>10</v>
      </c>
      <c r="Q514" s="36">
        <v>10</v>
      </c>
      <c r="R514" s="36">
        <v>10</v>
      </c>
      <c r="S514" s="36">
        <v>10</v>
      </c>
      <c r="T514" s="36">
        <v>20</v>
      </c>
      <c r="U514" s="36">
        <v>20</v>
      </c>
    </row>
    <row r="515" spans="1:21" x14ac:dyDescent="0.2">
      <c r="A515" s="89">
        <f>VLOOKUP(C515,TabellenSRG!$B$4:$C$2729,2,FALSE)</f>
        <v>47</v>
      </c>
      <c r="B515" t="str">
        <f t="shared" si="8"/>
        <v>47f</v>
      </c>
      <c r="C515" t="s">
        <v>49</v>
      </c>
      <c r="D515" t="s">
        <v>612</v>
      </c>
      <c r="E515">
        <v>5</v>
      </c>
      <c r="F515">
        <v>0</v>
      </c>
      <c r="G515">
        <v>0</v>
      </c>
      <c r="H515">
        <v>0</v>
      </c>
      <c r="I515">
        <v>0</v>
      </c>
      <c r="J515">
        <v>0</v>
      </c>
      <c r="K515">
        <v>0</v>
      </c>
      <c r="L515">
        <v>0</v>
      </c>
      <c r="M515">
        <v>0</v>
      </c>
      <c r="N515">
        <v>0</v>
      </c>
      <c r="O515">
        <v>0</v>
      </c>
      <c r="P515">
        <v>0</v>
      </c>
      <c r="Q515" s="36">
        <v>0</v>
      </c>
      <c r="R515" s="36">
        <v>0</v>
      </c>
      <c r="S515" s="36">
        <v>0</v>
      </c>
      <c r="T515" s="36">
        <v>0</v>
      </c>
      <c r="U515" s="36">
        <v>0</v>
      </c>
    </row>
    <row r="516" spans="1:21" x14ac:dyDescent="0.2">
      <c r="A516" s="89">
        <f>VLOOKUP(C516,TabellenSRG!$B$4:$C$2729,2,FALSE)</f>
        <v>47</v>
      </c>
      <c r="B516" t="str">
        <f t="shared" si="8"/>
        <v>47g</v>
      </c>
      <c r="C516" t="s">
        <v>49</v>
      </c>
      <c r="D516" t="s">
        <v>613</v>
      </c>
      <c r="E516">
        <v>6</v>
      </c>
      <c r="F516">
        <v>0</v>
      </c>
      <c r="G516">
        <v>0</v>
      </c>
      <c r="H516">
        <v>0</v>
      </c>
      <c r="I516">
        <v>0</v>
      </c>
      <c r="J516">
        <v>0</v>
      </c>
      <c r="K516">
        <v>0</v>
      </c>
      <c r="L516">
        <v>0</v>
      </c>
      <c r="M516">
        <v>0</v>
      </c>
      <c r="N516">
        <v>0</v>
      </c>
      <c r="O516">
        <v>0</v>
      </c>
      <c r="P516">
        <v>0</v>
      </c>
      <c r="Q516" s="36">
        <v>0</v>
      </c>
      <c r="R516" s="36">
        <v>0</v>
      </c>
      <c r="S516" s="36">
        <v>0</v>
      </c>
      <c r="T516" s="36">
        <v>0</v>
      </c>
      <c r="U516" s="36">
        <v>0</v>
      </c>
    </row>
    <row r="517" spans="1:21" x14ac:dyDescent="0.2">
      <c r="A517" s="89">
        <f>VLOOKUP(C517,TabellenSRG!$B$4:$C$2729,2,FALSE)</f>
        <v>47</v>
      </c>
      <c r="B517" t="str">
        <f t="shared" ref="B517:B580" si="9">CONCATENATE(A517,D517)</f>
        <v>47h</v>
      </c>
      <c r="C517" t="s">
        <v>49</v>
      </c>
      <c r="D517" t="s">
        <v>614</v>
      </c>
      <c r="E517">
        <v>7</v>
      </c>
      <c r="F517">
        <v>0</v>
      </c>
      <c r="G517">
        <v>0</v>
      </c>
      <c r="H517">
        <v>0</v>
      </c>
      <c r="I517">
        <v>0</v>
      </c>
      <c r="J517">
        <v>0</v>
      </c>
      <c r="K517">
        <v>0</v>
      </c>
      <c r="L517">
        <v>0</v>
      </c>
      <c r="M517">
        <v>0</v>
      </c>
      <c r="N517">
        <v>0</v>
      </c>
      <c r="O517">
        <v>0</v>
      </c>
      <c r="P517">
        <v>0</v>
      </c>
      <c r="Q517" s="36">
        <v>0</v>
      </c>
      <c r="R517" s="36">
        <v>0</v>
      </c>
      <c r="S517" s="36">
        <v>0</v>
      </c>
      <c r="T517" s="36">
        <v>0</v>
      </c>
      <c r="U517" s="36">
        <v>0</v>
      </c>
    </row>
    <row r="518" spans="1:21" x14ac:dyDescent="0.2">
      <c r="A518" s="89">
        <f>VLOOKUP(C518,TabellenSRG!$B$4:$C$2729,2,FALSE)</f>
        <v>47</v>
      </c>
      <c r="B518" t="str">
        <f t="shared" si="9"/>
        <v>47i</v>
      </c>
      <c r="C518" t="s">
        <v>49</v>
      </c>
      <c r="D518" t="s">
        <v>615</v>
      </c>
      <c r="E518">
        <v>8</v>
      </c>
      <c r="F518">
        <v>0</v>
      </c>
      <c r="G518">
        <v>0</v>
      </c>
      <c r="H518">
        <v>0</v>
      </c>
      <c r="I518">
        <v>0</v>
      </c>
      <c r="J518">
        <v>0</v>
      </c>
      <c r="K518">
        <v>0</v>
      </c>
      <c r="L518">
        <v>0</v>
      </c>
      <c r="M518">
        <v>0</v>
      </c>
      <c r="N518">
        <v>0</v>
      </c>
      <c r="O518">
        <v>0</v>
      </c>
      <c r="P518">
        <v>0</v>
      </c>
      <c r="Q518" s="36">
        <v>0</v>
      </c>
      <c r="R518" s="36">
        <v>0</v>
      </c>
      <c r="S518" s="36">
        <v>0</v>
      </c>
      <c r="T518" s="36">
        <v>0</v>
      </c>
      <c r="U518" s="36">
        <v>0</v>
      </c>
    </row>
    <row r="519" spans="1:21" x14ac:dyDescent="0.2">
      <c r="A519" s="89">
        <f>VLOOKUP(C519,TabellenSRG!$B$4:$C$2729,2,FALSE)</f>
        <v>47</v>
      </c>
      <c r="B519" t="str">
        <f t="shared" si="9"/>
        <v>47j</v>
      </c>
      <c r="C519" t="s">
        <v>49</v>
      </c>
      <c r="D519" t="s">
        <v>616</v>
      </c>
      <c r="E519">
        <v>9</v>
      </c>
      <c r="F519">
        <v>20</v>
      </c>
      <c r="G519">
        <v>30</v>
      </c>
      <c r="H519">
        <v>30</v>
      </c>
      <c r="I519">
        <v>30</v>
      </c>
      <c r="J519">
        <v>30</v>
      </c>
      <c r="K519">
        <v>30</v>
      </c>
      <c r="L519">
        <v>40</v>
      </c>
      <c r="M519">
        <v>60</v>
      </c>
      <c r="N519">
        <v>60</v>
      </c>
      <c r="O519">
        <v>60</v>
      </c>
      <c r="P519">
        <v>60</v>
      </c>
      <c r="Q519" s="36">
        <v>60</v>
      </c>
      <c r="R519" s="36">
        <v>70</v>
      </c>
      <c r="S519" s="36">
        <v>60</v>
      </c>
      <c r="T519" s="36">
        <v>60</v>
      </c>
      <c r="U519" s="36">
        <v>70</v>
      </c>
    </row>
    <row r="520" spans="1:21" x14ac:dyDescent="0.2">
      <c r="A520" s="89">
        <f>VLOOKUP(C520,TabellenSRG!$B$4:$C$2729,2,FALSE)</f>
        <v>47</v>
      </c>
      <c r="B520" t="str">
        <f t="shared" si="9"/>
        <v>47k</v>
      </c>
      <c r="C520" t="s">
        <v>49</v>
      </c>
      <c r="D520" t="s">
        <v>611</v>
      </c>
      <c r="E520">
        <v>10</v>
      </c>
      <c r="F520" t="e">
        <v>#N/A</v>
      </c>
      <c r="G520" t="e">
        <v>#N/A</v>
      </c>
      <c r="H520" t="e">
        <v>#N/A</v>
      </c>
      <c r="I520" t="e">
        <v>#N/A</v>
      </c>
      <c r="J520" t="e">
        <v>#N/A</v>
      </c>
      <c r="K520" t="e">
        <v>#N/A</v>
      </c>
      <c r="L520" t="e">
        <v>#N/A</v>
      </c>
      <c r="M520" t="e">
        <v>#N/A</v>
      </c>
      <c r="N520">
        <v>0</v>
      </c>
      <c r="O520">
        <v>0</v>
      </c>
      <c r="P520">
        <v>0</v>
      </c>
      <c r="Q520" s="36">
        <v>0</v>
      </c>
      <c r="R520" s="36">
        <v>0</v>
      </c>
      <c r="S520" s="36">
        <v>0</v>
      </c>
      <c r="T520" s="36">
        <v>0</v>
      </c>
      <c r="U520" s="36">
        <v>0</v>
      </c>
    </row>
    <row r="521" spans="1:21" x14ac:dyDescent="0.2">
      <c r="A521" s="89">
        <f>VLOOKUP(C521,TabellenSRG!$B$4:$C$2729,2,FALSE)</f>
        <v>49</v>
      </c>
      <c r="B521" t="str">
        <f t="shared" si="9"/>
        <v>49a</v>
      </c>
      <c r="C521" t="s">
        <v>51</v>
      </c>
      <c r="D521" t="s">
        <v>606</v>
      </c>
      <c r="E521">
        <v>0</v>
      </c>
      <c r="F521">
        <v>170</v>
      </c>
      <c r="G521">
        <v>180</v>
      </c>
      <c r="H521">
        <v>190</v>
      </c>
      <c r="I521">
        <v>210</v>
      </c>
      <c r="J521">
        <v>270</v>
      </c>
      <c r="K521">
        <v>310</v>
      </c>
      <c r="L521">
        <v>320</v>
      </c>
      <c r="M521">
        <v>350</v>
      </c>
      <c r="N521">
        <v>430</v>
      </c>
      <c r="O521">
        <v>450</v>
      </c>
      <c r="P521">
        <v>460</v>
      </c>
      <c r="Q521" s="36">
        <v>450</v>
      </c>
      <c r="R521" s="36">
        <v>540</v>
      </c>
      <c r="S521" s="36">
        <v>560</v>
      </c>
      <c r="T521" s="36">
        <v>580</v>
      </c>
      <c r="U521" s="36">
        <v>610</v>
      </c>
    </row>
    <row r="522" spans="1:21" x14ac:dyDescent="0.2">
      <c r="A522" s="89">
        <f>VLOOKUP(C522,TabellenSRG!$B$4:$C$2729,2,FALSE)</f>
        <v>49</v>
      </c>
      <c r="B522" t="str">
        <f t="shared" si="9"/>
        <v>49b</v>
      </c>
      <c r="C522" t="s">
        <v>51</v>
      </c>
      <c r="D522" t="s">
        <v>607</v>
      </c>
      <c r="E522">
        <v>1</v>
      </c>
      <c r="F522">
        <v>0</v>
      </c>
      <c r="G522">
        <v>0</v>
      </c>
      <c r="H522">
        <v>0</v>
      </c>
      <c r="I522">
        <v>0</v>
      </c>
      <c r="J522">
        <v>0</v>
      </c>
      <c r="K522">
        <v>0</v>
      </c>
      <c r="L522">
        <v>0</v>
      </c>
      <c r="M522">
        <v>0</v>
      </c>
      <c r="N522">
        <v>0</v>
      </c>
      <c r="O522">
        <v>0</v>
      </c>
      <c r="P522">
        <v>0</v>
      </c>
      <c r="Q522" s="36">
        <v>0</v>
      </c>
      <c r="R522" s="36">
        <v>0</v>
      </c>
      <c r="S522" s="36">
        <v>0</v>
      </c>
      <c r="T522" s="36">
        <v>0</v>
      </c>
      <c r="U522" s="36">
        <v>0</v>
      </c>
    </row>
    <row r="523" spans="1:21" x14ac:dyDescent="0.2">
      <c r="A523" s="89">
        <f>VLOOKUP(C523,TabellenSRG!$B$4:$C$2729,2,FALSE)</f>
        <v>49</v>
      </c>
      <c r="B523" t="str">
        <f t="shared" si="9"/>
        <v>49c</v>
      </c>
      <c r="C523" t="s">
        <v>51</v>
      </c>
      <c r="D523" t="s">
        <v>608</v>
      </c>
      <c r="E523">
        <v>2</v>
      </c>
      <c r="F523">
        <v>0</v>
      </c>
      <c r="G523">
        <v>0</v>
      </c>
      <c r="H523">
        <v>0</v>
      </c>
      <c r="I523">
        <v>0</v>
      </c>
      <c r="J523">
        <v>0</v>
      </c>
      <c r="K523">
        <v>0</v>
      </c>
      <c r="L523">
        <v>0</v>
      </c>
      <c r="M523">
        <v>0</v>
      </c>
      <c r="N523">
        <v>0</v>
      </c>
      <c r="O523">
        <v>0</v>
      </c>
      <c r="P523">
        <v>0</v>
      </c>
      <c r="Q523" s="36">
        <v>0</v>
      </c>
      <c r="R523" s="36">
        <v>0</v>
      </c>
      <c r="S523" s="36">
        <v>0</v>
      </c>
      <c r="T523" s="36">
        <v>0</v>
      </c>
      <c r="U523" s="36">
        <v>0</v>
      </c>
    </row>
    <row r="524" spans="1:21" x14ac:dyDescent="0.2">
      <c r="A524" s="89">
        <f>VLOOKUP(C524,TabellenSRG!$B$4:$C$2729,2,FALSE)</f>
        <v>49</v>
      </c>
      <c r="B524" t="str">
        <f t="shared" si="9"/>
        <v>49d</v>
      </c>
      <c r="C524" t="s">
        <v>51</v>
      </c>
      <c r="D524" t="s">
        <v>609</v>
      </c>
      <c r="E524">
        <v>3</v>
      </c>
      <c r="F524">
        <v>40</v>
      </c>
      <c r="G524">
        <v>50</v>
      </c>
      <c r="H524">
        <v>60</v>
      </c>
      <c r="I524">
        <v>70</v>
      </c>
      <c r="J524">
        <v>70</v>
      </c>
      <c r="K524">
        <v>50</v>
      </c>
      <c r="L524">
        <v>50</v>
      </c>
      <c r="M524">
        <v>50</v>
      </c>
      <c r="N524">
        <v>30</v>
      </c>
      <c r="O524">
        <v>20</v>
      </c>
      <c r="P524">
        <v>30</v>
      </c>
      <c r="Q524" s="36">
        <v>30</v>
      </c>
      <c r="R524" s="36">
        <v>30</v>
      </c>
      <c r="S524" s="36">
        <v>30</v>
      </c>
      <c r="T524" s="36">
        <v>30</v>
      </c>
      <c r="U524" s="36">
        <v>20</v>
      </c>
    </row>
    <row r="525" spans="1:21" x14ac:dyDescent="0.2">
      <c r="A525" s="89">
        <f>VLOOKUP(C525,TabellenSRG!$B$4:$C$2729,2,FALSE)</f>
        <v>49</v>
      </c>
      <c r="B525" t="str">
        <f t="shared" si="9"/>
        <v>49e</v>
      </c>
      <c r="C525" t="s">
        <v>51</v>
      </c>
      <c r="D525" t="s">
        <v>610</v>
      </c>
      <c r="E525">
        <v>4</v>
      </c>
      <c r="F525">
        <v>0</v>
      </c>
      <c r="G525">
        <v>0</v>
      </c>
      <c r="H525">
        <v>0</v>
      </c>
      <c r="I525">
        <v>0</v>
      </c>
      <c r="J525">
        <v>0</v>
      </c>
      <c r="K525">
        <v>0</v>
      </c>
      <c r="L525">
        <v>0</v>
      </c>
      <c r="M525">
        <v>0</v>
      </c>
      <c r="N525">
        <v>0</v>
      </c>
      <c r="O525">
        <v>0</v>
      </c>
      <c r="P525">
        <v>10</v>
      </c>
      <c r="Q525" s="36">
        <v>10</v>
      </c>
      <c r="R525" s="36">
        <v>10</v>
      </c>
      <c r="S525" s="36">
        <v>10</v>
      </c>
      <c r="T525" s="36">
        <v>10</v>
      </c>
      <c r="U525" s="36">
        <v>30</v>
      </c>
    </row>
    <row r="526" spans="1:21" x14ac:dyDescent="0.2">
      <c r="A526" s="89">
        <f>VLOOKUP(C526,TabellenSRG!$B$4:$C$2729,2,FALSE)</f>
        <v>49</v>
      </c>
      <c r="B526" t="str">
        <f t="shared" si="9"/>
        <v>49f</v>
      </c>
      <c r="C526" t="s">
        <v>51</v>
      </c>
      <c r="D526" t="s">
        <v>612</v>
      </c>
      <c r="E526">
        <v>5</v>
      </c>
      <c r="F526">
        <v>0</v>
      </c>
      <c r="G526">
        <v>0</v>
      </c>
      <c r="H526">
        <v>0</v>
      </c>
      <c r="I526">
        <v>0</v>
      </c>
      <c r="J526">
        <v>0</v>
      </c>
      <c r="K526">
        <v>0</v>
      </c>
      <c r="L526">
        <v>0</v>
      </c>
      <c r="M526">
        <v>0</v>
      </c>
      <c r="N526">
        <v>0</v>
      </c>
      <c r="O526">
        <v>0</v>
      </c>
      <c r="P526">
        <v>0</v>
      </c>
      <c r="Q526" s="36">
        <v>0</v>
      </c>
      <c r="R526" s="36">
        <v>0</v>
      </c>
      <c r="S526" s="36">
        <v>10</v>
      </c>
      <c r="T526" s="36">
        <v>10</v>
      </c>
      <c r="U526" s="36">
        <v>10</v>
      </c>
    </row>
    <row r="527" spans="1:21" x14ac:dyDescent="0.2">
      <c r="A527" s="89">
        <f>VLOOKUP(C527,TabellenSRG!$B$4:$C$2729,2,FALSE)</f>
        <v>49</v>
      </c>
      <c r="B527" t="str">
        <f t="shared" si="9"/>
        <v>49g</v>
      </c>
      <c r="C527" t="s">
        <v>51</v>
      </c>
      <c r="D527" t="s">
        <v>613</v>
      </c>
      <c r="E527">
        <v>6</v>
      </c>
      <c r="F527">
        <v>0</v>
      </c>
      <c r="G527">
        <v>0</v>
      </c>
      <c r="H527">
        <v>0</v>
      </c>
      <c r="I527">
        <v>0</v>
      </c>
      <c r="J527">
        <v>0</v>
      </c>
      <c r="K527">
        <v>0</v>
      </c>
      <c r="L527">
        <v>0</v>
      </c>
      <c r="M527">
        <v>0</v>
      </c>
      <c r="N527">
        <v>0</v>
      </c>
      <c r="O527">
        <v>0</v>
      </c>
      <c r="P527">
        <v>0</v>
      </c>
      <c r="Q527" s="36">
        <v>0</v>
      </c>
      <c r="R527" s="36">
        <v>0</v>
      </c>
      <c r="S527" s="36">
        <v>0</v>
      </c>
      <c r="T527" s="36">
        <v>0</v>
      </c>
      <c r="U527" s="36">
        <v>10</v>
      </c>
    </row>
    <row r="528" spans="1:21" x14ac:dyDescent="0.2">
      <c r="A528" s="89">
        <f>VLOOKUP(C528,TabellenSRG!$B$4:$C$2729,2,FALSE)</f>
        <v>49</v>
      </c>
      <c r="B528" t="str">
        <f t="shared" si="9"/>
        <v>49h</v>
      </c>
      <c r="C528" t="s">
        <v>51</v>
      </c>
      <c r="D528" t="s">
        <v>614</v>
      </c>
      <c r="E528">
        <v>7</v>
      </c>
      <c r="F528">
        <v>0</v>
      </c>
      <c r="G528">
        <v>0</v>
      </c>
      <c r="H528">
        <v>0</v>
      </c>
      <c r="I528">
        <v>0</v>
      </c>
      <c r="J528">
        <v>0</v>
      </c>
      <c r="K528">
        <v>0</v>
      </c>
      <c r="L528">
        <v>0</v>
      </c>
      <c r="M528">
        <v>0</v>
      </c>
      <c r="N528">
        <v>0</v>
      </c>
      <c r="O528">
        <v>0</v>
      </c>
      <c r="P528">
        <v>0</v>
      </c>
      <c r="Q528" s="36">
        <v>0</v>
      </c>
      <c r="R528" s="36">
        <v>0</v>
      </c>
      <c r="S528" s="36">
        <v>0</v>
      </c>
      <c r="T528" s="36">
        <v>10</v>
      </c>
      <c r="U528" s="36">
        <v>10</v>
      </c>
    </row>
    <row r="529" spans="1:21" x14ac:dyDescent="0.2">
      <c r="A529" s="89">
        <f>VLOOKUP(C529,TabellenSRG!$B$4:$C$2729,2,FALSE)</f>
        <v>49</v>
      </c>
      <c r="B529" t="str">
        <f t="shared" si="9"/>
        <v>49i</v>
      </c>
      <c r="C529" t="s">
        <v>51</v>
      </c>
      <c r="D529" t="s">
        <v>615</v>
      </c>
      <c r="E529">
        <v>8</v>
      </c>
      <c r="F529">
        <v>0</v>
      </c>
      <c r="G529">
        <v>0</v>
      </c>
      <c r="H529">
        <v>0</v>
      </c>
      <c r="I529">
        <v>0</v>
      </c>
      <c r="J529">
        <v>0</v>
      </c>
      <c r="K529">
        <v>0</v>
      </c>
      <c r="L529">
        <v>0</v>
      </c>
      <c r="M529">
        <v>0</v>
      </c>
      <c r="N529">
        <v>0</v>
      </c>
      <c r="O529">
        <v>0</v>
      </c>
      <c r="P529">
        <v>0</v>
      </c>
      <c r="Q529" s="36">
        <v>0</v>
      </c>
      <c r="R529" s="36">
        <v>0</v>
      </c>
      <c r="S529" s="36">
        <v>0</v>
      </c>
      <c r="T529" s="36">
        <v>0</v>
      </c>
      <c r="U529" s="36">
        <v>0</v>
      </c>
    </row>
    <row r="530" spans="1:21" x14ac:dyDescent="0.2">
      <c r="A530" s="89">
        <f>VLOOKUP(C530,TabellenSRG!$B$4:$C$2729,2,FALSE)</f>
        <v>49</v>
      </c>
      <c r="B530" t="str">
        <f t="shared" si="9"/>
        <v>49j</v>
      </c>
      <c r="C530" t="s">
        <v>51</v>
      </c>
      <c r="D530" t="s">
        <v>616</v>
      </c>
      <c r="E530">
        <v>9</v>
      </c>
      <c r="F530">
        <v>120</v>
      </c>
      <c r="G530">
        <v>130</v>
      </c>
      <c r="H530">
        <v>130</v>
      </c>
      <c r="I530">
        <v>140</v>
      </c>
      <c r="J530">
        <v>200</v>
      </c>
      <c r="K530">
        <v>260</v>
      </c>
      <c r="L530">
        <v>270</v>
      </c>
      <c r="M530">
        <v>310</v>
      </c>
      <c r="N530">
        <v>390</v>
      </c>
      <c r="O530">
        <v>430</v>
      </c>
      <c r="P530">
        <v>420</v>
      </c>
      <c r="Q530" s="36">
        <v>410</v>
      </c>
      <c r="R530" s="36">
        <v>500</v>
      </c>
      <c r="S530" s="36">
        <v>520</v>
      </c>
      <c r="T530" s="36">
        <v>520</v>
      </c>
      <c r="U530" s="36">
        <v>530</v>
      </c>
    </row>
    <row r="531" spans="1:21" x14ac:dyDescent="0.2">
      <c r="A531" s="89">
        <f>VLOOKUP(C531,TabellenSRG!$B$4:$C$2729,2,FALSE)</f>
        <v>49</v>
      </c>
      <c r="B531" t="str">
        <f t="shared" si="9"/>
        <v>49k</v>
      </c>
      <c r="C531" t="s">
        <v>51</v>
      </c>
      <c r="D531" t="s">
        <v>611</v>
      </c>
      <c r="E531">
        <v>10</v>
      </c>
      <c r="F531" t="e">
        <v>#N/A</v>
      </c>
      <c r="G531" t="e">
        <v>#N/A</v>
      </c>
      <c r="H531" t="e">
        <v>#N/A</v>
      </c>
      <c r="I531" t="e">
        <v>#N/A</v>
      </c>
      <c r="J531" t="e">
        <v>#N/A</v>
      </c>
      <c r="K531" t="e">
        <v>#N/A</v>
      </c>
      <c r="L531" t="e">
        <v>#N/A</v>
      </c>
      <c r="M531" t="e">
        <v>#N/A</v>
      </c>
      <c r="N531">
        <v>0</v>
      </c>
      <c r="O531">
        <v>0</v>
      </c>
      <c r="P531">
        <v>0</v>
      </c>
      <c r="Q531" s="36">
        <v>0</v>
      </c>
      <c r="R531" s="36">
        <v>0</v>
      </c>
      <c r="S531" s="36">
        <v>0</v>
      </c>
      <c r="T531" s="36">
        <v>0</v>
      </c>
      <c r="U531" s="36">
        <v>0</v>
      </c>
    </row>
    <row r="532" spans="1:21" x14ac:dyDescent="0.2">
      <c r="A532" s="89">
        <f>VLOOKUP(C532,TabellenSRG!$B$4:$C$2729,2,FALSE)</f>
        <v>50</v>
      </c>
      <c r="B532" t="str">
        <f t="shared" si="9"/>
        <v>50a</v>
      </c>
      <c r="C532" t="s">
        <v>52</v>
      </c>
      <c r="D532" t="s">
        <v>606</v>
      </c>
      <c r="E532">
        <v>0</v>
      </c>
      <c r="F532">
        <v>70</v>
      </c>
      <c r="G532">
        <v>80</v>
      </c>
      <c r="H532">
        <v>80</v>
      </c>
      <c r="I532">
        <v>80</v>
      </c>
      <c r="J532">
        <v>70</v>
      </c>
      <c r="K532">
        <v>80</v>
      </c>
      <c r="L532">
        <v>70</v>
      </c>
      <c r="M532">
        <v>70</v>
      </c>
      <c r="N532">
        <v>100</v>
      </c>
      <c r="O532">
        <v>120</v>
      </c>
      <c r="P532">
        <v>160</v>
      </c>
      <c r="Q532" s="36">
        <v>150</v>
      </c>
      <c r="R532" s="36">
        <v>190</v>
      </c>
      <c r="S532" s="36">
        <v>280</v>
      </c>
      <c r="T532" s="36">
        <v>320</v>
      </c>
      <c r="U532" s="36">
        <v>330</v>
      </c>
    </row>
    <row r="533" spans="1:21" x14ac:dyDescent="0.2">
      <c r="A533" s="89">
        <f>VLOOKUP(C533,TabellenSRG!$B$4:$C$2729,2,FALSE)</f>
        <v>50</v>
      </c>
      <c r="B533" t="str">
        <f t="shared" si="9"/>
        <v>50b</v>
      </c>
      <c r="C533" t="s">
        <v>52</v>
      </c>
      <c r="D533" t="s">
        <v>607</v>
      </c>
      <c r="E533">
        <v>1</v>
      </c>
      <c r="F533">
        <v>0</v>
      </c>
      <c r="G533">
        <v>0</v>
      </c>
      <c r="H533">
        <v>0</v>
      </c>
      <c r="I533">
        <v>0</v>
      </c>
      <c r="J533">
        <v>0</v>
      </c>
      <c r="K533">
        <v>0</v>
      </c>
      <c r="L533">
        <v>0</v>
      </c>
      <c r="M533">
        <v>0</v>
      </c>
      <c r="N533">
        <v>0</v>
      </c>
      <c r="O533">
        <v>0</v>
      </c>
      <c r="P533">
        <v>0</v>
      </c>
      <c r="Q533" s="36">
        <v>0</v>
      </c>
      <c r="R533" s="36">
        <v>0</v>
      </c>
      <c r="S533" s="36">
        <v>0</v>
      </c>
      <c r="T533" s="36">
        <v>0</v>
      </c>
      <c r="U533" s="36">
        <v>0</v>
      </c>
    </row>
    <row r="534" spans="1:21" x14ac:dyDescent="0.2">
      <c r="A534" s="89">
        <f>VLOOKUP(C534,TabellenSRG!$B$4:$C$2729,2,FALSE)</f>
        <v>50</v>
      </c>
      <c r="B534" t="str">
        <f t="shared" si="9"/>
        <v>50c</v>
      </c>
      <c r="C534" t="s">
        <v>52</v>
      </c>
      <c r="D534" t="s">
        <v>608</v>
      </c>
      <c r="E534">
        <v>2</v>
      </c>
      <c r="F534">
        <v>0</v>
      </c>
      <c r="G534">
        <v>0</v>
      </c>
      <c r="H534">
        <v>0</v>
      </c>
      <c r="I534">
        <v>0</v>
      </c>
      <c r="J534">
        <v>0</v>
      </c>
      <c r="K534">
        <v>0</v>
      </c>
      <c r="L534">
        <v>0</v>
      </c>
      <c r="M534">
        <v>0</v>
      </c>
      <c r="N534">
        <v>0</v>
      </c>
      <c r="O534">
        <v>0</v>
      </c>
      <c r="P534">
        <v>0</v>
      </c>
      <c r="Q534" s="36">
        <v>0</v>
      </c>
      <c r="R534" s="36">
        <v>0</v>
      </c>
      <c r="S534" s="36">
        <v>0</v>
      </c>
      <c r="T534" s="36">
        <v>0</v>
      </c>
      <c r="U534" s="36">
        <v>0</v>
      </c>
    </row>
    <row r="535" spans="1:21" x14ac:dyDescent="0.2">
      <c r="A535" s="89">
        <f>VLOOKUP(C535,TabellenSRG!$B$4:$C$2729,2,FALSE)</f>
        <v>50</v>
      </c>
      <c r="B535" t="str">
        <f t="shared" si="9"/>
        <v>50d</v>
      </c>
      <c r="C535" t="s">
        <v>52</v>
      </c>
      <c r="D535" t="s">
        <v>609</v>
      </c>
      <c r="E535">
        <v>3</v>
      </c>
      <c r="F535">
        <v>0</v>
      </c>
      <c r="G535">
        <v>0</v>
      </c>
      <c r="H535">
        <v>0</v>
      </c>
      <c r="I535">
        <v>0</v>
      </c>
      <c r="J535">
        <v>0</v>
      </c>
      <c r="K535">
        <v>0</v>
      </c>
      <c r="L535">
        <v>0</v>
      </c>
      <c r="M535">
        <v>0</v>
      </c>
      <c r="N535">
        <v>0</v>
      </c>
      <c r="O535">
        <v>0</v>
      </c>
      <c r="P535">
        <v>0</v>
      </c>
      <c r="Q535" s="36">
        <v>0</v>
      </c>
      <c r="R535" s="36">
        <v>0</v>
      </c>
      <c r="S535" s="36">
        <v>0</v>
      </c>
      <c r="T535" s="36">
        <v>0</v>
      </c>
      <c r="U535" s="36">
        <v>0</v>
      </c>
    </row>
    <row r="536" spans="1:21" x14ac:dyDescent="0.2">
      <c r="A536" s="89">
        <f>VLOOKUP(C536,TabellenSRG!$B$4:$C$2729,2,FALSE)</f>
        <v>50</v>
      </c>
      <c r="B536" t="str">
        <f t="shared" si="9"/>
        <v>50e</v>
      </c>
      <c r="C536" t="s">
        <v>52</v>
      </c>
      <c r="D536" t="s">
        <v>610</v>
      </c>
      <c r="E536">
        <v>4</v>
      </c>
      <c r="F536">
        <v>0</v>
      </c>
      <c r="G536">
        <v>0</v>
      </c>
      <c r="H536">
        <v>0</v>
      </c>
      <c r="I536">
        <v>0</v>
      </c>
      <c r="J536">
        <v>0</v>
      </c>
      <c r="K536">
        <v>0</v>
      </c>
      <c r="L536">
        <v>0</v>
      </c>
      <c r="M536">
        <v>0</v>
      </c>
      <c r="N536">
        <v>10</v>
      </c>
      <c r="O536">
        <v>10</v>
      </c>
      <c r="P536">
        <v>20</v>
      </c>
      <c r="Q536" s="36">
        <v>20</v>
      </c>
      <c r="R536" s="36">
        <v>30</v>
      </c>
      <c r="S536" s="36">
        <v>30</v>
      </c>
      <c r="T536" s="36">
        <v>30</v>
      </c>
      <c r="U536" s="36">
        <v>30</v>
      </c>
    </row>
    <row r="537" spans="1:21" x14ac:dyDescent="0.2">
      <c r="A537" s="89">
        <f>VLOOKUP(C537,TabellenSRG!$B$4:$C$2729,2,FALSE)</f>
        <v>50</v>
      </c>
      <c r="B537" t="str">
        <f t="shared" si="9"/>
        <v>50f</v>
      </c>
      <c r="C537" t="s">
        <v>52</v>
      </c>
      <c r="D537" t="s">
        <v>612</v>
      </c>
      <c r="E537">
        <v>5</v>
      </c>
      <c r="F537">
        <v>0</v>
      </c>
      <c r="G537">
        <v>0</v>
      </c>
      <c r="H537">
        <v>0</v>
      </c>
      <c r="I537">
        <v>0</v>
      </c>
      <c r="J537">
        <v>0</v>
      </c>
      <c r="K537">
        <v>0</v>
      </c>
      <c r="L537">
        <v>0</v>
      </c>
      <c r="M537">
        <v>0</v>
      </c>
      <c r="N537">
        <v>0</v>
      </c>
      <c r="O537">
        <v>0</v>
      </c>
      <c r="P537">
        <v>0</v>
      </c>
      <c r="Q537" s="36">
        <v>0</v>
      </c>
      <c r="R537" s="36">
        <v>0</v>
      </c>
      <c r="S537" s="36">
        <v>0</v>
      </c>
      <c r="T537" s="36">
        <v>0</v>
      </c>
      <c r="U537" s="36">
        <v>0</v>
      </c>
    </row>
    <row r="538" spans="1:21" x14ac:dyDescent="0.2">
      <c r="A538" s="89">
        <f>VLOOKUP(C538,TabellenSRG!$B$4:$C$2729,2,FALSE)</f>
        <v>50</v>
      </c>
      <c r="B538" t="str">
        <f t="shared" si="9"/>
        <v>50g</v>
      </c>
      <c r="C538" t="s">
        <v>52</v>
      </c>
      <c r="D538" t="s">
        <v>613</v>
      </c>
      <c r="E538">
        <v>6</v>
      </c>
      <c r="F538">
        <v>0</v>
      </c>
      <c r="G538">
        <v>0</v>
      </c>
      <c r="H538">
        <v>0</v>
      </c>
      <c r="I538">
        <v>0</v>
      </c>
      <c r="J538">
        <v>0</v>
      </c>
      <c r="K538">
        <v>0</v>
      </c>
      <c r="L538">
        <v>0</v>
      </c>
      <c r="M538">
        <v>0</v>
      </c>
      <c r="N538">
        <v>0</v>
      </c>
      <c r="O538">
        <v>0</v>
      </c>
      <c r="P538">
        <v>10</v>
      </c>
      <c r="Q538" s="36">
        <v>10</v>
      </c>
      <c r="R538" s="36">
        <v>10</v>
      </c>
      <c r="S538" s="36">
        <v>20</v>
      </c>
      <c r="T538" s="36">
        <v>20</v>
      </c>
      <c r="U538" s="36">
        <v>20</v>
      </c>
    </row>
    <row r="539" spans="1:21" x14ac:dyDescent="0.2">
      <c r="A539" s="89">
        <f>VLOOKUP(C539,TabellenSRG!$B$4:$C$2729,2,FALSE)</f>
        <v>50</v>
      </c>
      <c r="B539" t="str">
        <f t="shared" si="9"/>
        <v>50h</v>
      </c>
      <c r="C539" t="s">
        <v>52</v>
      </c>
      <c r="D539" t="s">
        <v>614</v>
      </c>
      <c r="E539">
        <v>7</v>
      </c>
      <c r="F539">
        <v>0</v>
      </c>
      <c r="G539">
        <v>0</v>
      </c>
      <c r="H539">
        <v>0</v>
      </c>
      <c r="I539">
        <v>0</v>
      </c>
      <c r="J539">
        <v>0</v>
      </c>
      <c r="K539">
        <v>0</v>
      </c>
      <c r="L539">
        <v>0</v>
      </c>
      <c r="M539">
        <v>0</v>
      </c>
      <c r="N539">
        <v>0</v>
      </c>
      <c r="O539">
        <v>0</v>
      </c>
      <c r="P539">
        <v>0</v>
      </c>
      <c r="Q539" s="36">
        <v>0</v>
      </c>
      <c r="R539" s="36">
        <v>0</v>
      </c>
      <c r="S539" s="36">
        <v>0</v>
      </c>
      <c r="T539" s="36">
        <v>0</v>
      </c>
      <c r="U539" s="36">
        <v>0</v>
      </c>
    </row>
    <row r="540" spans="1:21" x14ac:dyDescent="0.2">
      <c r="A540" s="89">
        <f>VLOOKUP(C540,TabellenSRG!$B$4:$C$2729,2,FALSE)</f>
        <v>50</v>
      </c>
      <c r="B540" t="str">
        <f t="shared" si="9"/>
        <v>50i</v>
      </c>
      <c r="C540" t="s">
        <v>52</v>
      </c>
      <c r="D540" t="s">
        <v>615</v>
      </c>
      <c r="E540">
        <v>8</v>
      </c>
      <c r="F540">
        <v>0</v>
      </c>
      <c r="G540">
        <v>0</v>
      </c>
      <c r="H540">
        <v>0</v>
      </c>
      <c r="I540">
        <v>0</v>
      </c>
      <c r="J540">
        <v>0</v>
      </c>
      <c r="K540">
        <v>0</v>
      </c>
      <c r="L540">
        <v>0</v>
      </c>
      <c r="M540">
        <v>0</v>
      </c>
      <c r="N540">
        <v>0</v>
      </c>
      <c r="O540">
        <v>0</v>
      </c>
      <c r="P540">
        <v>0</v>
      </c>
      <c r="Q540" s="36">
        <v>0</v>
      </c>
      <c r="R540" s="36">
        <v>0</v>
      </c>
      <c r="S540" s="36">
        <v>0</v>
      </c>
      <c r="T540" s="36">
        <v>0</v>
      </c>
      <c r="U540" s="36">
        <v>0</v>
      </c>
    </row>
    <row r="541" spans="1:21" x14ac:dyDescent="0.2">
      <c r="A541" s="89">
        <f>VLOOKUP(C541,TabellenSRG!$B$4:$C$2729,2,FALSE)</f>
        <v>50</v>
      </c>
      <c r="B541" t="str">
        <f t="shared" si="9"/>
        <v>50j</v>
      </c>
      <c r="C541" t="s">
        <v>52</v>
      </c>
      <c r="D541" t="s">
        <v>616</v>
      </c>
      <c r="E541">
        <v>9</v>
      </c>
      <c r="F541">
        <v>70</v>
      </c>
      <c r="G541">
        <v>70</v>
      </c>
      <c r="H541">
        <v>80</v>
      </c>
      <c r="I541">
        <v>70</v>
      </c>
      <c r="J541">
        <v>70</v>
      </c>
      <c r="K541">
        <v>70</v>
      </c>
      <c r="L541">
        <v>70</v>
      </c>
      <c r="M541">
        <v>70</v>
      </c>
      <c r="N541">
        <v>90</v>
      </c>
      <c r="O541">
        <v>100</v>
      </c>
      <c r="P541">
        <v>130</v>
      </c>
      <c r="Q541" s="36">
        <v>120</v>
      </c>
      <c r="R541" s="36">
        <v>140</v>
      </c>
      <c r="S541" s="36">
        <v>230</v>
      </c>
      <c r="T541" s="36">
        <v>260</v>
      </c>
      <c r="U541" s="36">
        <v>280</v>
      </c>
    </row>
    <row r="542" spans="1:21" x14ac:dyDescent="0.2">
      <c r="A542" s="89">
        <f>VLOOKUP(C542,TabellenSRG!$B$4:$C$2729,2,FALSE)</f>
        <v>50</v>
      </c>
      <c r="B542" t="str">
        <f t="shared" si="9"/>
        <v>50k</v>
      </c>
      <c r="C542" t="s">
        <v>52</v>
      </c>
      <c r="D542" t="s">
        <v>611</v>
      </c>
      <c r="E542">
        <v>10</v>
      </c>
      <c r="F542" t="e">
        <v>#N/A</v>
      </c>
      <c r="G542" t="e">
        <v>#N/A</v>
      </c>
      <c r="H542" t="e">
        <v>#N/A</v>
      </c>
      <c r="I542" t="e">
        <v>#N/A</v>
      </c>
      <c r="J542" t="e">
        <v>#N/A</v>
      </c>
      <c r="K542" t="e">
        <v>#N/A</v>
      </c>
      <c r="L542" t="e">
        <v>#N/A</v>
      </c>
      <c r="M542" t="e">
        <v>#N/A</v>
      </c>
      <c r="N542">
        <v>0</v>
      </c>
      <c r="O542">
        <v>0</v>
      </c>
      <c r="P542">
        <v>0</v>
      </c>
      <c r="Q542" s="36">
        <v>0</v>
      </c>
      <c r="R542" s="36">
        <v>0</v>
      </c>
      <c r="S542" s="36">
        <v>0</v>
      </c>
      <c r="T542" s="36">
        <v>0</v>
      </c>
      <c r="U542" s="36">
        <v>0</v>
      </c>
    </row>
    <row r="543" spans="1:21" x14ac:dyDescent="0.2">
      <c r="A543" s="89">
        <f>VLOOKUP(C543,TabellenSRG!$B$4:$C$2729,2,FALSE)</f>
        <v>51</v>
      </c>
      <c r="B543" t="str">
        <f t="shared" si="9"/>
        <v>51a</v>
      </c>
      <c r="C543" t="s">
        <v>53</v>
      </c>
      <c r="D543" t="s">
        <v>606</v>
      </c>
      <c r="E543">
        <v>0</v>
      </c>
      <c r="F543">
        <v>200</v>
      </c>
      <c r="G543">
        <v>210</v>
      </c>
      <c r="H543">
        <v>200</v>
      </c>
      <c r="I543">
        <v>220</v>
      </c>
      <c r="J543">
        <v>250</v>
      </c>
      <c r="K543">
        <v>260</v>
      </c>
      <c r="L543">
        <v>270</v>
      </c>
      <c r="M543">
        <v>250</v>
      </c>
      <c r="N543">
        <v>270</v>
      </c>
      <c r="O543">
        <v>280</v>
      </c>
      <c r="P543">
        <v>290</v>
      </c>
      <c r="Q543" s="36">
        <v>280</v>
      </c>
      <c r="R543" s="36">
        <v>290</v>
      </c>
      <c r="S543" s="36">
        <v>320</v>
      </c>
      <c r="T543" s="36">
        <v>330</v>
      </c>
      <c r="U543" s="36">
        <v>340</v>
      </c>
    </row>
    <row r="544" spans="1:21" x14ac:dyDescent="0.2">
      <c r="A544" s="89">
        <f>VLOOKUP(C544,TabellenSRG!$B$4:$C$2729,2,FALSE)</f>
        <v>51</v>
      </c>
      <c r="B544" t="str">
        <f t="shared" si="9"/>
        <v>51b</v>
      </c>
      <c r="C544" t="s">
        <v>53</v>
      </c>
      <c r="D544" t="s">
        <v>607</v>
      </c>
      <c r="E544">
        <v>1</v>
      </c>
      <c r="F544">
        <v>0</v>
      </c>
      <c r="G544">
        <v>0</v>
      </c>
      <c r="H544">
        <v>0</v>
      </c>
      <c r="I544">
        <v>0</v>
      </c>
      <c r="J544">
        <v>0</v>
      </c>
      <c r="K544">
        <v>0</v>
      </c>
      <c r="L544">
        <v>0</v>
      </c>
      <c r="M544">
        <v>0</v>
      </c>
      <c r="N544">
        <v>10</v>
      </c>
      <c r="O544">
        <v>0</v>
      </c>
      <c r="P544">
        <v>10</v>
      </c>
      <c r="Q544" s="36">
        <v>0</v>
      </c>
      <c r="R544" s="36">
        <v>0</v>
      </c>
      <c r="S544" s="36">
        <v>0</v>
      </c>
      <c r="T544" s="36">
        <v>0</v>
      </c>
      <c r="U544" s="36">
        <v>0</v>
      </c>
    </row>
    <row r="545" spans="1:21" x14ac:dyDescent="0.2">
      <c r="A545" s="89">
        <f>VLOOKUP(C545,TabellenSRG!$B$4:$C$2729,2,FALSE)</f>
        <v>51</v>
      </c>
      <c r="B545" t="str">
        <f t="shared" si="9"/>
        <v>51c</v>
      </c>
      <c r="C545" t="s">
        <v>53</v>
      </c>
      <c r="D545" t="s">
        <v>608</v>
      </c>
      <c r="E545">
        <v>2</v>
      </c>
      <c r="F545">
        <v>0</v>
      </c>
      <c r="G545">
        <v>0</v>
      </c>
      <c r="H545">
        <v>0</v>
      </c>
      <c r="I545">
        <v>0</v>
      </c>
      <c r="J545">
        <v>0</v>
      </c>
      <c r="K545">
        <v>0</v>
      </c>
      <c r="L545">
        <v>0</v>
      </c>
      <c r="M545">
        <v>0</v>
      </c>
      <c r="N545">
        <v>0</v>
      </c>
      <c r="O545">
        <v>0</v>
      </c>
      <c r="P545">
        <v>0</v>
      </c>
      <c r="Q545" s="36">
        <v>0</v>
      </c>
      <c r="R545" s="36">
        <v>0</v>
      </c>
      <c r="S545" s="36">
        <v>0</v>
      </c>
      <c r="T545" s="36">
        <v>0</v>
      </c>
      <c r="U545" s="36">
        <v>0</v>
      </c>
    </row>
    <row r="546" spans="1:21" x14ac:dyDescent="0.2">
      <c r="A546" s="89">
        <f>VLOOKUP(C546,TabellenSRG!$B$4:$C$2729,2,FALSE)</f>
        <v>51</v>
      </c>
      <c r="B546" t="str">
        <f t="shared" si="9"/>
        <v>51d</v>
      </c>
      <c r="C546" t="s">
        <v>53</v>
      </c>
      <c r="D546" t="s">
        <v>609</v>
      </c>
      <c r="E546">
        <v>3</v>
      </c>
      <c r="F546">
        <v>0</v>
      </c>
      <c r="G546">
        <v>0</v>
      </c>
      <c r="H546">
        <v>0</v>
      </c>
      <c r="I546">
        <v>0</v>
      </c>
      <c r="J546">
        <v>20</v>
      </c>
      <c r="K546">
        <v>0</v>
      </c>
      <c r="L546">
        <v>10</v>
      </c>
      <c r="M546">
        <v>10</v>
      </c>
      <c r="N546">
        <v>10</v>
      </c>
      <c r="O546">
        <v>10</v>
      </c>
      <c r="P546">
        <v>10</v>
      </c>
      <c r="Q546" s="36">
        <v>10</v>
      </c>
      <c r="R546" s="36">
        <v>0</v>
      </c>
      <c r="S546" s="36">
        <v>0</v>
      </c>
      <c r="T546" s="36">
        <v>0</v>
      </c>
      <c r="U546" s="36">
        <v>0</v>
      </c>
    </row>
    <row r="547" spans="1:21" x14ac:dyDescent="0.2">
      <c r="A547" s="89">
        <f>VLOOKUP(C547,TabellenSRG!$B$4:$C$2729,2,FALSE)</f>
        <v>51</v>
      </c>
      <c r="B547" t="str">
        <f t="shared" si="9"/>
        <v>51e</v>
      </c>
      <c r="C547" t="s">
        <v>53</v>
      </c>
      <c r="D547" t="s">
        <v>610</v>
      </c>
      <c r="E547">
        <v>4</v>
      </c>
      <c r="F547">
        <v>0</v>
      </c>
      <c r="G547">
        <v>0</v>
      </c>
      <c r="H547">
        <v>0</v>
      </c>
      <c r="I547">
        <v>0</v>
      </c>
      <c r="J547">
        <v>0</v>
      </c>
      <c r="K547">
        <v>0</v>
      </c>
      <c r="L547">
        <v>0</v>
      </c>
      <c r="M547">
        <v>0</v>
      </c>
      <c r="N547">
        <v>0</v>
      </c>
      <c r="O547">
        <v>10</v>
      </c>
      <c r="P547">
        <v>10</v>
      </c>
      <c r="Q547" s="36">
        <v>10</v>
      </c>
      <c r="R547" s="36">
        <v>10</v>
      </c>
      <c r="S547" s="36">
        <v>10</v>
      </c>
      <c r="T547" s="36">
        <v>20</v>
      </c>
      <c r="U547" s="36">
        <v>20</v>
      </c>
    </row>
    <row r="548" spans="1:21" x14ac:dyDescent="0.2">
      <c r="A548" s="89">
        <f>VLOOKUP(C548,TabellenSRG!$B$4:$C$2729,2,FALSE)</f>
        <v>51</v>
      </c>
      <c r="B548" t="str">
        <f t="shared" si="9"/>
        <v>51f</v>
      </c>
      <c r="C548" t="s">
        <v>53</v>
      </c>
      <c r="D548" t="s">
        <v>612</v>
      </c>
      <c r="E548">
        <v>5</v>
      </c>
      <c r="F548">
        <v>0</v>
      </c>
      <c r="G548">
        <v>0</v>
      </c>
      <c r="H548">
        <v>0</v>
      </c>
      <c r="I548">
        <v>0</v>
      </c>
      <c r="J548">
        <v>0</v>
      </c>
      <c r="K548">
        <v>0</v>
      </c>
      <c r="L548">
        <v>0</v>
      </c>
      <c r="M548">
        <v>0</v>
      </c>
      <c r="N548">
        <v>0</v>
      </c>
      <c r="O548">
        <v>0</v>
      </c>
      <c r="P548">
        <v>0</v>
      </c>
      <c r="Q548" s="36">
        <v>0</v>
      </c>
      <c r="R548" s="36">
        <v>0</v>
      </c>
      <c r="S548" s="36">
        <v>0</v>
      </c>
      <c r="T548" s="36">
        <v>0</v>
      </c>
      <c r="U548" s="36">
        <v>0</v>
      </c>
    </row>
    <row r="549" spans="1:21" x14ac:dyDescent="0.2">
      <c r="A549" s="89">
        <f>VLOOKUP(C549,TabellenSRG!$B$4:$C$2729,2,FALSE)</f>
        <v>51</v>
      </c>
      <c r="B549" t="str">
        <f t="shared" si="9"/>
        <v>51g</v>
      </c>
      <c r="C549" t="s">
        <v>53</v>
      </c>
      <c r="D549" t="s">
        <v>613</v>
      </c>
      <c r="E549">
        <v>6</v>
      </c>
      <c r="F549">
        <v>0</v>
      </c>
      <c r="G549">
        <v>0</v>
      </c>
      <c r="H549">
        <v>0</v>
      </c>
      <c r="I549">
        <v>0</v>
      </c>
      <c r="J549">
        <v>0</v>
      </c>
      <c r="K549">
        <v>0</v>
      </c>
      <c r="L549">
        <v>0</v>
      </c>
      <c r="M549">
        <v>0</v>
      </c>
      <c r="N549">
        <v>0</v>
      </c>
      <c r="O549">
        <v>0</v>
      </c>
      <c r="P549">
        <v>0</v>
      </c>
      <c r="Q549" s="36">
        <v>0</v>
      </c>
      <c r="R549" s="36">
        <v>0</v>
      </c>
      <c r="S549" s="36">
        <v>0</v>
      </c>
      <c r="T549" s="36">
        <v>0</v>
      </c>
      <c r="U549" s="36">
        <v>0</v>
      </c>
    </row>
    <row r="550" spans="1:21" x14ac:dyDescent="0.2">
      <c r="A550" s="89">
        <f>VLOOKUP(C550,TabellenSRG!$B$4:$C$2729,2,FALSE)</f>
        <v>51</v>
      </c>
      <c r="B550" t="str">
        <f t="shared" si="9"/>
        <v>51h</v>
      </c>
      <c r="C550" t="s">
        <v>53</v>
      </c>
      <c r="D550" t="s">
        <v>614</v>
      </c>
      <c r="E550">
        <v>7</v>
      </c>
      <c r="F550">
        <v>0</v>
      </c>
      <c r="G550">
        <v>0</v>
      </c>
      <c r="H550">
        <v>0</v>
      </c>
      <c r="I550">
        <v>0</v>
      </c>
      <c r="J550">
        <v>0</v>
      </c>
      <c r="K550">
        <v>0</v>
      </c>
      <c r="L550">
        <v>0</v>
      </c>
      <c r="M550">
        <v>0</v>
      </c>
      <c r="N550">
        <v>0</v>
      </c>
      <c r="O550">
        <v>0</v>
      </c>
      <c r="P550">
        <v>0</v>
      </c>
      <c r="Q550" s="36">
        <v>0</v>
      </c>
      <c r="R550" s="36">
        <v>0</v>
      </c>
      <c r="S550" s="36">
        <v>0</v>
      </c>
      <c r="T550" s="36">
        <v>0</v>
      </c>
      <c r="U550" s="36">
        <v>0</v>
      </c>
    </row>
    <row r="551" spans="1:21" x14ac:dyDescent="0.2">
      <c r="A551" s="89">
        <f>VLOOKUP(C551,TabellenSRG!$B$4:$C$2729,2,FALSE)</f>
        <v>51</v>
      </c>
      <c r="B551" t="str">
        <f t="shared" si="9"/>
        <v>51i</v>
      </c>
      <c r="C551" t="s">
        <v>53</v>
      </c>
      <c r="D551" t="s">
        <v>615</v>
      </c>
      <c r="E551">
        <v>8</v>
      </c>
      <c r="F551">
        <v>0</v>
      </c>
      <c r="G551">
        <v>0</v>
      </c>
      <c r="H551">
        <v>0</v>
      </c>
      <c r="I551">
        <v>0</v>
      </c>
      <c r="J551">
        <v>0</v>
      </c>
      <c r="K551">
        <v>0</v>
      </c>
      <c r="L551">
        <v>0</v>
      </c>
      <c r="M551">
        <v>0</v>
      </c>
      <c r="N551">
        <v>0</v>
      </c>
      <c r="O551">
        <v>0</v>
      </c>
      <c r="P551">
        <v>0</v>
      </c>
      <c r="Q551" s="36">
        <v>0</v>
      </c>
      <c r="R551" s="36">
        <v>0</v>
      </c>
      <c r="S551" s="36">
        <v>0</v>
      </c>
      <c r="T551" s="36">
        <v>0</v>
      </c>
      <c r="U551" s="36">
        <v>0</v>
      </c>
    </row>
    <row r="552" spans="1:21" x14ac:dyDescent="0.2">
      <c r="A552" s="89">
        <f>VLOOKUP(C552,TabellenSRG!$B$4:$C$2729,2,FALSE)</f>
        <v>51</v>
      </c>
      <c r="B552" t="str">
        <f t="shared" si="9"/>
        <v>51j</v>
      </c>
      <c r="C552" t="s">
        <v>53</v>
      </c>
      <c r="D552" t="s">
        <v>616</v>
      </c>
      <c r="E552">
        <v>9</v>
      </c>
      <c r="F552">
        <v>200</v>
      </c>
      <c r="G552">
        <v>210</v>
      </c>
      <c r="H552">
        <v>200</v>
      </c>
      <c r="I552">
        <v>220</v>
      </c>
      <c r="J552">
        <v>230</v>
      </c>
      <c r="K552">
        <v>260</v>
      </c>
      <c r="L552">
        <v>260</v>
      </c>
      <c r="M552">
        <v>240</v>
      </c>
      <c r="N552">
        <v>250</v>
      </c>
      <c r="O552">
        <v>260</v>
      </c>
      <c r="P552">
        <v>270</v>
      </c>
      <c r="Q552" s="36">
        <v>260</v>
      </c>
      <c r="R552" s="36">
        <v>270</v>
      </c>
      <c r="S552" s="36">
        <v>300</v>
      </c>
      <c r="T552" s="36">
        <v>300</v>
      </c>
      <c r="U552" s="36">
        <v>310</v>
      </c>
    </row>
    <row r="553" spans="1:21" x14ac:dyDescent="0.2">
      <c r="A553" s="89">
        <f>VLOOKUP(C553,TabellenSRG!$B$4:$C$2729,2,FALSE)</f>
        <v>51</v>
      </c>
      <c r="B553" t="str">
        <f t="shared" si="9"/>
        <v>51k</v>
      </c>
      <c r="C553" t="s">
        <v>53</v>
      </c>
      <c r="D553" t="s">
        <v>611</v>
      </c>
      <c r="E553">
        <v>10</v>
      </c>
      <c r="F553" t="e">
        <v>#N/A</v>
      </c>
      <c r="G553" t="e">
        <v>#N/A</v>
      </c>
      <c r="H553" t="e">
        <v>#N/A</v>
      </c>
      <c r="I553" t="e">
        <v>#N/A</v>
      </c>
      <c r="J553" t="e">
        <v>#N/A</v>
      </c>
      <c r="K553" t="e">
        <v>#N/A</v>
      </c>
      <c r="L553" t="e">
        <v>#N/A</v>
      </c>
      <c r="M553" t="e">
        <v>#N/A</v>
      </c>
      <c r="N553">
        <v>0</v>
      </c>
      <c r="O553">
        <v>0</v>
      </c>
      <c r="P553">
        <v>0</v>
      </c>
      <c r="Q553" s="36">
        <v>0</v>
      </c>
      <c r="R553" s="36">
        <v>0</v>
      </c>
      <c r="S553" s="36">
        <v>0</v>
      </c>
      <c r="T553" s="36">
        <v>0</v>
      </c>
      <c r="U553" s="36">
        <v>0</v>
      </c>
    </row>
    <row r="554" spans="1:21" x14ac:dyDescent="0.2">
      <c r="A554" s="89">
        <f>VLOOKUP(C554,TabellenSRG!$B$4:$C$2729,2,FALSE)</f>
        <v>52</v>
      </c>
      <c r="B554" t="str">
        <f t="shared" si="9"/>
        <v>52a</v>
      </c>
      <c r="C554" t="s">
        <v>54</v>
      </c>
      <c r="D554" t="s">
        <v>606</v>
      </c>
      <c r="E554">
        <v>0</v>
      </c>
      <c r="F554">
        <v>140</v>
      </c>
      <c r="G554">
        <v>130</v>
      </c>
      <c r="H554">
        <v>130</v>
      </c>
      <c r="I554">
        <v>130</v>
      </c>
      <c r="J554">
        <v>130</v>
      </c>
      <c r="K554">
        <v>140</v>
      </c>
      <c r="L554">
        <v>150</v>
      </c>
      <c r="M554">
        <v>170</v>
      </c>
      <c r="N554">
        <v>180</v>
      </c>
      <c r="O554">
        <v>190</v>
      </c>
      <c r="P554">
        <v>190</v>
      </c>
      <c r="Q554" s="36">
        <v>180</v>
      </c>
      <c r="R554" s="36">
        <v>190</v>
      </c>
      <c r="S554" s="36">
        <v>200</v>
      </c>
      <c r="T554" s="36">
        <v>220</v>
      </c>
      <c r="U554" s="36">
        <v>230</v>
      </c>
    </row>
    <row r="555" spans="1:21" x14ac:dyDescent="0.2">
      <c r="A555" s="89">
        <f>VLOOKUP(C555,TabellenSRG!$B$4:$C$2729,2,FALSE)</f>
        <v>52</v>
      </c>
      <c r="B555" t="str">
        <f t="shared" si="9"/>
        <v>52b</v>
      </c>
      <c r="C555" t="s">
        <v>54</v>
      </c>
      <c r="D555" t="s">
        <v>607</v>
      </c>
      <c r="E555">
        <v>1</v>
      </c>
      <c r="F555">
        <v>0</v>
      </c>
      <c r="G555">
        <v>0</v>
      </c>
      <c r="H555">
        <v>0</v>
      </c>
      <c r="I555">
        <v>0</v>
      </c>
      <c r="J555">
        <v>0</v>
      </c>
      <c r="K555">
        <v>0</v>
      </c>
      <c r="L555">
        <v>0</v>
      </c>
      <c r="M555">
        <v>0</v>
      </c>
      <c r="N555">
        <v>0</v>
      </c>
      <c r="O555">
        <v>0</v>
      </c>
      <c r="P555">
        <v>0</v>
      </c>
      <c r="Q555" s="36">
        <v>0</v>
      </c>
      <c r="R555" s="36">
        <v>0</v>
      </c>
      <c r="S555" s="36">
        <v>0</v>
      </c>
      <c r="T555" s="36">
        <v>0</v>
      </c>
      <c r="U555" s="36">
        <v>0</v>
      </c>
    </row>
    <row r="556" spans="1:21" x14ac:dyDescent="0.2">
      <c r="A556" s="89">
        <f>VLOOKUP(C556,TabellenSRG!$B$4:$C$2729,2,FALSE)</f>
        <v>52</v>
      </c>
      <c r="B556" t="str">
        <f t="shared" si="9"/>
        <v>52c</v>
      </c>
      <c r="C556" t="s">
        <v>54</v>
      </c>
      <c r="D556" t="s">
        <v>608</v>
      </c>
      <c r="E556">
        <v>2</v>
      </c>
      <c r="F556">
        <v>0</v>
      </c>
      <c r="G556">
        <v>0</v>
      </c>
      <c r="H556">
        <v>0</v>
      </c>
      <c r="I556">
        <v>0</v>
      </c>
      <c r="J556">
        <v>0</v>
      </c>
      <c r="K556">
        <v>0</v>
      </c>
      <c r="L556">
        <v>0</v>
      </c>
      <c r="M556">
        <v>0</v>
      </c>
      <c r="N556">
        <v>0</v>
      </c>
      <c r="O556">
        <v>0</v>
      </c>
      <c r="P556">
        <v>0</v>
      </c>
      <c r="Q556" s="36">
        <v>0</v>
      </c>
      <c r="R556" s="36">
        <v>0</v>
      </c>
      <c r="S556" s="36">
        <v>0</v>
      </c>
      <c r="T556" s="36">
        <v>0</v>
      </c>
      <c r="U556" s="36">
        <v>0</v>
      </c>
    </row>
    <row r="557" spans="1:21" x14ac:dyDescent="0.2">
      <c r="A557" s="89">
        <f>VLOOKUP(C557,TabellenSRG!$B$4:$C$2729,2,FALSE)</f>
        <v>52</v>
      </c>
      <c r="B557" t="str">
        <f t="shared" si="9"/>
        <v>52d</v>
      </c>
      <c r="C557" t="s">
        <v>54</v>
      </c>
      <c r="D557" t="s">
        <v>609</v>
      </c>
      <c r="E557">
        <v>3</v>
      </c>
      <c r="F557">
        <v>10</v>
      </c>
      <c r="G557">
        <v>10</v>
      </c>
      <c r="H557">
        <v>10</v>
      </c>
      <c r="I557">
        <v>10</v>
      </c>
      <c r="J557">
        <v>10</v>
      </c>
      <c r="K557">
        <v>10</v>
      </c>
      <c r="L557">
        <v>10</v>
      </c>
      <c r="M557">
        <v>10</v>
      </c>
      <c r="N557">
        <v>20</v>
      </c>
      <c r="O557">
        <v>20</v>
      </c>
      <c r="P557">
        <v>20</v>
      </c>
      <c r="Q557" s="36">
        <v>20</v>
      </c>
      <c r="R557" s="36">
        <v>20</v>
      </c>
      <c r="S557" s="36">
        <v>30</v>
      </c>
      <c r="T557" s="36">
        <v>20</v>
      </c>
      <c r="U557" s="36">
        <v>20</v>
      </c>
    </row>
    <row r="558" spans="1:21" x14ac:dyDescent="0.2">
      <c r="A558" s="89">
        <f>VLOOKUP(C558,TabellenSRG!$B$4:$C$2729,2,FALSE)</f>
        <v>52</v>
      </c>
      <c r="B558" t="str">
        <f t="shared" si="9"/>
        <v>52e</v>
      </c>
      <c r="C558" t="s">
        <v>54</v>
      </c>
      <c r="D558" t="s">
        <v>610</v>
      </c>
      <c r="E558">
        <v>4</v>
      </c>
      <c r="F558">
        <v>0</v>
      </c>
      <c r="G558">
        <v>0</v>
      </c>
      <c r="H558">
        <v>0</v>
      </c>
      <c r="I558">
        <v>0</v>
      </c>
      <c r="J558">
        <v>10</v>
      </c>
      <c r="K558">
        <v>10</v>
      </c>
      <c r="L558">
        <v>10</v>
      </c>
      <c r="M558">
        <v>20</v>
      </c>
      <c r="N558">
        <v>30</v>
      </c>
      <c r="O558">
        <v>30</v>
      </c>
      <c r="P558">
        <v>30</v>
      </c>
      <c r="Q558" s="36">
        <v>40</v>
      </c>
      <c r="R558" s="36">
        <v>50</v>
      </c>
      <c r="S558" s="36">
        <v>50</v>
      </c>
      <c r="T558" s="36">
        <v>60</v>
      </c>
      <c r="U558" s="36">
        <v>60</v>
      </c>
    </row>
    <row r="559" spans="1:21" x14ac:dyDescent="0.2">
      <c r="A559" s="89">
        <f>VLOOKUP(C559,TabellenSRG!$B$4:$C$2729,2,FALSE)</f>
        <v>52</v>
      </c>
      <c r="B559" t="str">
        <f t="shared" si="9"/>
        <v>52f</v>
      </c>
      <c r="C559" t="s">
        <v>54</v>
      </c>
      <c r="D559" t="s">
        <v>612</v>
      </c>
      <c r="E559">
        <v>5</v>
      </c>
      <c r="F559">
        <v>0</v>
      </c>
      <c r="G559">
        <v>0</v>
      </c>
      <c r="H559">
        <v>0</v>
      </c>
      <c r="I559">
        <v>0</v>
      </c>
      <c r="J559">
        <v>0</v>
      </c>
      <c r="K559">
        <v>0</v>
      </c>
      <c r="L559">
        <v>0</v>
      </c>
      <c r="M559">
        <v>0</v>
      </c>
      <c r="N559">
        <v>0</v>
      </c>
      <c r="O559">
        <v>0</v>
      </c>
      <c r="P559">
        <v>0</v>
      </c>
      <c r="Q559" s="36">
        <v>0</v>
      </c>
      <c r="R559" s="36">
        <v>0</v>
      </c>
      <c r="S559" s="36">
        <v>0</v>
      </c>
      <c r="T559" s="36">
        <v>0</v>
      </c>
      <c r="U559" s="36">
        <v>0</v>
      </c>
    </row>
    <row r="560" spans="1:21" x14ac:dyDescent="0.2">
      <c r="A560" s="89">
        <f>VLOOKUP(C560,TabellenSRG!$B$4:$C$2729,2,FALSE)</f>
        <v>52</v>
      </c>
      <c r="B560" t="str">
        <f t="shared" si="9"/>
        <v>52g</v>
      </c>
      <c r="C560" t="s">
        <v>54</v>
      </c>
      <c r="D560" t="s">
        <v>613</v>
      </c>
      <c r="E560">
        <v>6</v>
      </c>
      <c r="F560">
        <v>0</v>
      </c>
      <c r="G560">
        <v>0</v>
      </c>
      <c r="H560">
        <v>0</v>
      </c>
      <c r="I560">
        <v>0</v>
      </c>
      <c r="J560">
        <v>0</v>
      </c>
      <c r="K560">
        <v>0</v>
      </c>
      <c r="L560">
        <v>0</v>
      </c>
      <c r="M560">
        <v>0</v>
      </c>
      <c r="N560">
        <v>0</v>
      </c>
      <c r="O560">
        <v>0</v>
      </c>
      <c r="P560">
        <v>0</v>
      </c>
      <c r="Q560" s="36">
        <v>0</v>
      </c>
      <c r="R560" s="36">
        <v>0</v>
      </c>
      <c r="S560" s="36">
        <v>0</v>
      </c>
      <c r="T560" s="36">
        <v>10</v>
      </c>
      <c r="U560" s="36">
        <v>10</v>
      </c>
    </row>
    <row r="561" spans="1:21" x14ac:dyDescent="0.2">
      <c r="A561" s="89">
        <f>VLOOKUP(C561,TabellenSRG!$B$4:$C$2729,2,FALSE)</f>
        <v>52</v>
      </c>
      <c r="B561" t="str">
        <f t="shared" si="9"/>
        <v>52h</v>
      </c>
      <c r="C561" t="s">
        <v>54</v>
      </c>
      <c r="D561" t="s">
        <v>614</v>
      </c>
      <c r="E561">
        <v>7</v>
      </c>
      <c r="F561">
        <v>0</v>
      </c>
      <c r="G561">
        <v>0</v>
      </c>
      <c r="H561">
        <v>0</v>
      </c>
      <c r="I561">
        <v>0</v>
      </c>
      <c r="J561">
        <v>0</v>
      </c>
      <c r="K561">
        <v>0</v>
      </c>
      <c r="L561">
        <v>0</v>
      </c>
      <c r="M561">
        <v>0</v>
      </c>
      <c r="N561">
        <v>0</v>
      </c>
      <c r="O561">
        <v>0</v>
      </c>
      <c r="P561">
        <v>0</v>
      </c>
      <c r="Q561" s="36">
        <v>0</v>
      </c>
      <c r="R561" s="36">
        <v>0</v>
      </c>
      <c r="S561" s="36">
        <v>0</v>
      </c>
      <c r="T561" s="36">
        <v>0</v>
      </c>
      <c r="U561" s="36">
        <v>0</v>
      </c>
    </row>
    <row r="562" spans="1:21" x14ac:dyDescent="0.2">
      <c r="A562" s="89">
        <f>VLOOKUP(C562,TabellenSRG!$B$4:$C$2729,2,FALSE)</f>
        <v>52</v>
      </c>
      <c r="B562" t="str">
        <f t="shared" si="9"/>
        <v>52i</v>
      </c>
      <c r="C562" t="s">
        <v>54</v>
      </c>
      <c r="D562" t="s">
        <v>615</v>
      </c>
      <c r="E562">
        <v>8</v>
      </c>
      <c r="F562">
        <v>0</v>
      </c>
      <c r="G562">
        <v>0</v>
      </c>
      <c r="H562">
        <v>0</v>
      </c>
      <c r="I562">
        <v>0</v>
      </c>
      <c r="J562">
        <v>0</v>
      </c>
      <c r="K562">
        <v>0</v>
      </c>
      <c r="L562">
        <v>0</v>
      </c>
      <c r="M562">
        <v>0</v>
      </c>
      <c r="N562">
        <v>0</v>
      </c>
      <c r="O562">
        <v>0</v>
      </c>
      <c r="P562">
        <v>0</v>
      </c>
      <c r="Q562" s="36">
        <v>0</v>
      </c>
      <c r="R562" s="36">
        <v>0</v>
      </c>
      <c r="S562" s="36">
        <v>0</v>
      </c>
      <c r="T562" s="36">
        <v>0</v>
      </c>
      <c r="U562" s="36">
        <v>0</v>
      </c>
    </row>
    <row r="563" spans="1:21" x14ac:dyDescent="0.2">
      <c r="A563" s="89">
        <f>VLOOKUP(C563,TabellenSRG!$B$4:$C$2729,2,FALSE)</f>
        <v>52</v>
      </c>
      <c r="B563" t="str">
        <f t="shared" si="9"/>
        <v>52j</v>
      </c>
      <c r="C563" t="s">
        <v>54</v>
      </c>
      <c r="D563" t="s">
        <v>616</v>
      </c>
      <c r="E563">
        <v>9</v>
      </c>
      <c r="F563">
        <v>130</v>
      </c>
      <c r="G563">
        <v>120</v>
      </c>
      <c r="H563">
        <v>120</v>
      </c>
      <c r="I563">
        <v>110</v>
      </c>
      <c r="J563">
        <v>120</v>
      </c>
      <c r="K563">
        <v>120</v>
      </c>
      <c r="L563">
        <v>130</v>
      </c>
      <c r="M563">
        <v>130</v>
      </c>
      <c r="N563">
        <v>140</v>
      </c>
      <c r="O563">
        <v>140</v>
      </c>
      <c r="P563">
        <v>130</v>
      </c>
      <c r="Q563" s="36">
        <v>110</v>
      </c>
      <c r="R563" s="36">
        <v>110</v>
      </c>
      <c r="S563" s="36">
        <v>120</v>
      </c>
      <c r="T563" s="36">
        <v>120</v>
      </c>
      <c r="U563" s="36">
        <v>130</v>
      </c>
    </row>
    <row r="564" spans="1:21" x14ac:dyDescent="0.2">
      <c r="A564" s="89">
        <f>VLOOKUP(C564,TabellenSRG!$B$4:$C$2729,2,FALSE)</f>
        <v>52</v>
      </c>
      <c r="B564" t="str">
        <f t="shared" si="9"/>
        <v>52k</v>
      </c>
      <c r="C564" t="s">
        <v>54</v>
      </c>
      <c r="D564" t="s">
        <v>611</v>
      </c>
      <c r="E564">
        <v>10</v>
      </c>
      <c r="F564" t="e">
        <v>#N/A</v>
      </c>
      <c r="G564" t="e">
        <v>#N/A</v>
      </c>
      <c r="H564" t="e">
        <v>#N/A</v>
      </c>
      <c r="I564" t="e">
        <v>#N/A</v>
      </c>
      <c r="J564" t="e">
        <v>#N/A</v>
      </c>
      <c r="K564" t="e">
        <v>#N/A</v>
      </c>
      <c r="L564" t="e">
        <v>#N/A</v>
      </c>
      <c r="M564" t="e">
        <v>#N/A</v>
      </c>
      <c r="N564">
        <v>0</v>
      </c>
      <c r="O564">
        <v>0</v>
      </c>
      <c r="P564">
        <v>0</v>
      </c>
      <c r="Q564" s="36">
        <v>0</v>
      </c>
      <c r="R564" s="36">
        <v>0</v>
      </c>
      <c r="S564" s="36">
        <v>0</v>
      </c>
      <c r="T564" s="36">
        <v>0</v>
      </c>
      <c r="U564" s="36">
        <v>0</v>
      </c>
    </row>
    <row r="565" spans="1:21" x14ac:dyDescent="0.2">
      <c r="A565" s="89">
        <f>VLOOKUP(C565,TabellenSRG!$B$4:$C$2729,2,FALSE)</f>
        <v>53</v>
      </c>
      <c r="B565" t="str">
        <f t="shared" si="9"/>
        <v>53a</v>
      </c>
      <c r="C565" t="s">
        <v>55</v>
      </c>
      <c r="D565" t="s">
        <v>606</v>
      </c>
      <c r="E565">
        <v>0</v>
      </c>
      <c r="F565">
        <v>130</v>
      </c>
      <c r="G565">
        <v>140</v>
      </c>
      <c r="H565">
        <v>170</v>
      </c>
      <c r="I565">
        <v>190</v>
      </c>
      <c r="J565">
        <v>210</v>
      </c>
      <c r="K565">
        <v>240</v>
      </c>
      <c r="L565">
        <v>260</v>
      </c>
      <c r="M565">
        <v>280</v>
      </c>
      <c r="N565">
        <v>350</v>
      </c>
      <c r="O565">
        <v>410</v>
      </c>
      <c r="P565">
        <v>420</v>
      </c>
      <c r="Q565" s="36">
        <v>450</v>
      </c>
      <c r="R565" s="36">
        <v>480</v>
      </c>
      <c r="S565" s="36">
        <v>490</v>
      </c>
      <c r="T565" s="36">
        <v>470</v>
      </c>
      <c r="U565" s="36">
        <v>490</v>
      </c>
    </row>
    <row r="566" spans="1:21" x14ac:dyDescent="0.2">
      <c r="A566" s="89">
        <f>VLOOKUP(C566,TabellenSRG!$B$4:$C$2729,2,FALSE)</f>
        <v>53</v>
      </c>
      <c r="B566" t="str">
        <f t="shared" si="9"/>
        <v>53b</v>
      </c>
      <c r="C566" t="s">
        <v>55</v>
      </c>
      <c r="D566" t="s">
        <v>607</v>
      </c>
      <c r="E566">
        <v>1</v>
      </c>
      <c r="F566">
        <v>20</v>
      </c>
      <c r="G566">
        <v>10</v>
      </c>
      <c r="H566">
        <v>10</v>
      </c>
      <c r="I566">
        <v>0</v>
      </c>
      <c r="J566">
        <v>0</v>
      </c>
      <c r="K566">
        <v>0</v>
      </c>
      <c r="L566">
        <v>0</v>
      </c>
      <c r="M566">
        <v>0</v>
      </c>
      <c r="N566">
        <v>0</v>
      </c>
      <c r="O566">
        <v>0</v>
      </c>
      <c r="P566">
        <v>0</v>
      </c>
      <c r="Q566" s="36">
        <v>0</v>
      </c>
      <c r="R566" s="36">
        <v>0</v>
      </c>
      <c r="S566" s="36">
        <v>0</v>
      </c>
      <c r="T566" s="36">
        <v>0</v>
      </c>
      <c r="U566" s="36">
        <v>0</v>
      </c>
    </row>
    <row r="567" spans="1:21" x14ac:dyDescent="0.2">
      <c r="A567" s="89">
        <f>VLOOKUP(C567,TabellenSRG!$B$4:$C$2729,2,FALSE)</f>
        <v>53</v>
      </c>
      <c r="B567" t="str">
        <f t="shared" si="9"/>
        <v>53c</v>
      </c>
      <c r="C567" t="s">
        <v>55</v>
      </c>
      <c r="D567" t="s">
        <v>608</v>
      </c>
      <c r="E567">
        <v>2</v>
      </c>
      <c r="F567">
        <v>0</v>
      </c>
      <c r="G567">
        <v>0</v>
      </c>
      <c r="H567">
        <v>0</v>
      </c>
      <c r="I567">
        <v>0</v>
      </c>
      <c r="J567">
        <v>0</v>
      </c>
      <c r="K567">
        <v>0</v>
      </c>
      <c r="L567">
        <v>0</v>
      </c>
      <c r="M567">
        <v>0</v>
      </c>
      <c r="N567">
        <v>0</v>
      </c>
      <c r="O567">
        <v>0</v>
      </c>
      <c r="P567">
        <v>0</v>
      </c>
      <c r="Q567" s="36">
        <v>0</v>
      </c>
      <c r="R567" s="36">
        <v>0</v>
      </c>
      <c r="S567" s="36">
        <v>0</v>
      </c>
      <c r="T567" s="36">
        <v>0</v>
      </c>
      <c r="U567" s="36">
        <v>0</v>
      </c>
    </row>
    <row r="568" spans="1:21" x14ac:dyDescent="0.2">
      <c r="A568" s="89">
        <f>VLOOKUP(C568,TabellenSRG!$B$4:$C$2729,2,FALSE)</f>
        <v>53</v>
      </c>
      <c r="B568" t="str">
        <f t="shared" si="9"/>
        <v>53d</v>
      </c>
      <c r="C568" t="s">
        <v>55</v>
      </c>
      <c r="D568" t="s">
        <v>609</v>
      </c>
      <c r="E568">
        <v>3</v>
      </c>
      <c r="F568">
        <v>0</v>
      </c>
      <c r="G568">
        <v>0</v>
      </c>
      <c r="H568">
        <v>0</v>
      </c>
      <c r="I568">
        <v>0</v>
      </c>
      <c r="J568">
        <v>0</v>
      </c>
      <c r="K568">
        <v>0</v>
      </c>
      <c r="L568">
        <v>0</v>
      </c>
      <c r="M568">
        <v>0</v>
      </c>
      <c r="N568">
        <v>0</v>
      </c>
      <c r="O568">
        <v>0</v>
      </c>
      <c r="P568">
        <v>0</v>
      </c>
      <c r="Q568" s="36">
        <v>0</v>
      </c>
      <c r="R568" s="36">
        <v>0</v>
      </c>
      <c r="S568" s="36">
        <v>0</v>
      </c>
      <c r="T568" s="36">
        <v>0</v>
      </c>
      <c r="U568" s="36">
        <v>0</v>
      </c>
    </row>
    <row r="569" spans="1:21" x14ac:dyDescent="0.2">
      <c r="A569" s="89">
        <f>VLOOKUP(C569,TabellenSRG!$B$4:$C$2729,2,FALSE)</f>
        <v>53</v>
      </c>
      <c r="B569" t="str">
        <f t="shared" si="9"/>
        <v>53e</v>
      </c>
      <c r="C569" t="s">
        <v>55</v>
      </c>
      <c r="D569" t="s">
        <v>610</v>
      </c>
      <c r="E569">
        <v>4</v>
      </c>
      <c r="F569">
        <v>0</v>
      </c>
      <c r="G569">
        <v>0</v>
      </c>
      <c r="H569">
        <v>10</v>
      </c>
      <c r="I569">
        <v>20</v>
      </c>
      <c r="J569">
        <v>30</v>
      </c>
      <c r="K569">
        <v>30</v>
      </c>
      <c r="L569">
        <v>30</v>
      </c>
      <c r="M569">
        <v>50</v>
      </c>
      <c r="N569">
        <v>60</v>
      </c>
      <c r="O569">
        <v>70</v>
      </c>
      <c r="P569">
        <v>80</v>
      </c>
      <c r="Q569" s="36">
        <v>90</v>
      </c>
      <c r="R569" s="36">
        <v>100</v>
      </c>
      <c r="S569" s="36">
        <v>100</v>
      </c>
      <c r="T569" s="36">
        <v>100</v>
      </c>
      <c r="U569" s="36">
        <v>100</v>
      </c>
    </row>
    <row r="570" spans="1:21" x14ac:dyDescent="0.2">
      <c r="A570" s="89">
        <f>VLOOKUP(C570,TabellenSRG!$B$4:$C$2729,2,FALSE)</f>
        <v>53</v>
      </c>
      <c r="B570" t="str">
        <f t="shared" si="9"/>
        <v>53f</v>
      </c>
      <c r="C570" t="s">
        <v>55</v>
      </c>
      <c r="D570" t="s">
        <v>612</v>
      </c>
      <c r="E570">
        <v>5</v>
      </c>
      <c r="F570">
        <v>0</v>
      </c>
      <c r="G570">
        <v>0</v>
      </c>
      <c r="H570">
        <v>0</v>
      </c>
      <c r="I570">
        <v>0</v>
      </c>
      <c r="J570">
        <v>0</v>
      </c>
      <c r="K570">
        <v>0</v>
      </c>
      <c r="L570">
        <v>0</v>
      </c>
      <c r="M570">
        <v>0</v>
      </c>
      <c r="N570">
        <v>0</v>
      </c>
      <c r="O570">
        <v>0</v>
      </c>
      <c r="P570">
        <v>0</v>
      </c>
      <c r="Q570" s="36">
        <v>0</v>
      </c>
      <c r="R570" s="36">
        <v>0</v>
      </c>
      <c r="S570" s="36">
        <v>0</v>
      </c>
      <c r="T570" s="36">
        <v>0</v>
      </c>
      <c r="U570" s="36">
        <v>0</v>
      </c>
    </row>
    <row r="571" spans="1:21" x14ac:dyDescent="0.2">
      <c r="A571" s="89">
        <f>VLOOKUP(C571,TabellenSRG!$B$4:$C$2729,2,FALSE)</f>
        <v>53</v>
      </c>
      <c r="B571" t="str">
        <f t="shared" si="9"/>
        <v>53g</v>
      </c>
      <c r="C571" t="s">
        <v>55</v>
      </c>
      <c r="D571" t="s">
        <v>613</v>
      </c>
      <c r="E571">
        <v>6</v>
      </c>
      <c r="F571">
        <v>0</v>
      </c>
      <c r="G571">
        <v>10</v>
      </c>
      <c r="H571">
        <v>0</v>
      </c>
      <c r="I571">
        <v>10</v>
      </c>
      <c r="J571">
        <v>10</v>
      </c>
      <c r="K571">
        <v>10</v>
      </c>
      <c r="L571">
        <v>10</v>
      </c>
      <c r="M571">
        <v>20</v>
      </c>
      <c r="N571">
        <v>20</v>
      </c>
      <c r="O571">
        <v>20</v>
      </c>
      <c r="P571">
        <v>20</v>
      </c>
      <c r="Q571" s="36">
        <v>20</v>
      </c>
      <c r="R571" s="36">
        <v>20</v>
      </c>
      <c r="S571" s="36">
        <v>20</v>
      </c>
      <c r="T571" s="36">
        <v>20</v>
      </c>
      <c r="U571" s="36">
        <v>20</v>
      </c>
    </row>
    <row r="572" spans="1:21" x14ac:dyDescent="0.2">
      <c r="A572" s="89">
        <f>VLOOKUP(C572,TabellenSRG!$B$4:$C$2729,2,FALSE)</f>
        <v>53</v>
      </c>
      <c r="B572" t="str">
        <f t="shared" si="9"/>
        <v>53h</v>
      </c>
      <c r="C572" t="s">
        <v>55</v>
      </c>
      <c r="D572" t="s">
        <v>614</v>
      </c>
      <c r="E572">
        <v>7</v>
      </c>
      <c r="F572">
        <v>0</v>
      </c>
      <c r="G572">
        <v>0</v>
      </c>
      <c r="H572">
        <v>0</v>
      </c>
      <c r="I572">
        <v>0</v>
      </c>
      <c r="J572">
        <v>0</v>
      </c>
      <c r="K572">
        <v>0</v>
      </c>
      <c r="L572">
        <v>0</v>
      </c>
      <c r="M572">
        <v>0</v>
      </c>
      <c r="N572">
        <v>0</v>
      </c>
      <c r="O572">
        <v>0</v>
      </c>
      <c r="P572">
        <v>0</v>
      </c>
      <c r="Q572" s="36">
        <v>0</v>
      </c>
      <c r="R572" s="36">
        <v>0</v>
      </c>
      <c r="S572" s="36">
        <v>0</v>
      </c>
      <c r="T572" s="36">
        <v>0</v>
      </c>
      <c r="U572" s="36">
        <v>0</v>
      </c>
    </row>
    <row r="573" spans="1:21" x14ac:dyDescent="0.2">
      <c r="A573" s="89">
        <f>VLOOKUP(C573,TabellenSRG!$B$4:$C$2729,2,FALSE)</f>
        <v>53</v>
      </c>
      <c r="B573" t="str">
        <f t="shared" si="9"/>
        <v>53i</v>
      </c>
      <c r="C573" t="s">
        <v>55</v>
      </c>
      <c r="D573" t="s">
        <v>615</v>
      </c>
      <c r="E573">
        <v>8</v>
      </c>
      <c r="F573">
        <v>0</v>
      </c>
      <c r="G573">
        <v>0</v>
      </c>
      <c r="H573">
        <v>0</v>
      </c>
      <c r="I573">
        <v>0</v>
      </c>
      <c r="J573">
        <v>0</v>
      </c>
      <c r="K573">
        <v>0</v>
      </c>
      <c r="L573">
        <v>0</v>
      </c>
      <c r="M573">
        <v>0</v>
      </c>
      <c r="N573">
        <v>0</v>
      </c>
      <c r="O573">
        <v>0</v>
      </c>
      <c r="P573">
        <v>0</v>
      </c>
      <c r="Q573" s="36">
        <v>0</v>
      </c>
      <c r="R573" s="36">
        <v>0</v>
      </c>
      <c r="S573" s="36">
        <v>0</v>
      </c>
      <c r="T573" s="36">
        <v>0</v>
      </c>
      <c r="U573" s="36">
        <v>0</v>
      </c>
    </row>
    <row r="574" spans="1:21" x14ac:dyDescent="0.2">
      <c r="A574" s="89">
        <f>VLOOKUP(C574,TabellenSRG!$B$4:$C$2729,2,FALSE)</f>
        <v>53</v>
      </c>
      <c r="B574" t="str">
        <f t="shared" si="9"/>
        <v>53j</v>
      </c>
      <c r="C574" t="s">
        <v>55</v>
      </c>
      <c r="D574" t="s">
        <v>616</v>
      </c>
      <c r="E574">
        <v>9</v>
      </c>
      <c r="F574">
        <v>110</v>
      </c>
      <c r="G574">
        <v>120</v>
      </c>
      <c r="H574">
        <v>150</v>
      </c>
      <c r="I574">
        <v>160</v>
      </c>
      <c r="J574">
        <v>180</v>
      </c>
      <c r="K574">
        <v>200</v>
      </c>
      <c r="L574">
        <v>210</v>
      </c>
      <c r="M574">
        <v>220</v>
      </c>
      <c r="N574">
        <v>270</v>
      </c>
      <c r="O574">
        <v>310</v>
      </c>
      <c r="P574">
        <v>310</v>
      </c>
      <c r="Q574" s="36">
        <v>350</v>
      </c>
      <c r="R574" s="36">
        <v>370</v>
      </c>
      <c r="S574" s="36">
        <v>360</v>
      </c>
      <c r="T574" s="36">
        <v>350</v>
      </c>
      <c r="U574" s="36">
        <v>350</v>
      </c>
    </row>
    <row r="575" spans="1:21" x14ac:dyDescent="0.2">
      <c r="A575" s="89">
        <f>VLOOKUP(C575,TabellenSRG!$B$4:$C$2729,2,FALSE)</f>
        <v>53</v>
      </c>
      <c r="B575" t="str">
        <f t="shared" si="9"/>
        <v>53k</v>
      </c>
      <c r="C575" t="s">
        <v>55</v>
      </c>
      <c r="D575" t="s">
        <v>611</v>
      </c>
      <c r="E575">
        <v>10</v>
      </c>
      <c r="F575" t="e">
        <v>#N/A</v>
      </c>
      <c r="G575" t="e">
        <v>#N/A</v>
      </c>
      <c r="H575" t="e">
        <v>#N/A</v>
      </c>
      <c r="I575" t="e">
        <v>#N/A</v>
      </c>
      <c r="J575" t="e">
        <v>#N/A</v>
      </c>
      <c r="K575" t="e">
        <v>#N/A</v>
      </c>
      <c r="L575" t="e">
        <v>#N/A</v>
      </c>
      <c r="M575" t="e">
        <v>#N/A</v>
      </c>
      <c r="N575">
        <v>0</v>
      </c>
      <c r="O575">
        <v>10</v>
      </c>
      <c r="P575">
        <v>0</v>
      </c>
      <c r="Q575" s="36">
        <v>0</v>
      </c>
      <c r="R575" s="36">
        <v>0</v>
      </c>
      <c r="S575" s="36">
        <v>10</v>
      </c>
      <c r="T575" s="36">
        <v>10</v>
      </c>
      <c r="U575" s="36">
        <v>10</v>
      </c>
    </row>
    <row r="576" spans="1:21" x14ac:dyDescent="0.2">
      <c r="A576" s="89">
        <f>VLOOKUP(C576,TabellenSRG!$B$4:$C$2729,2,FALSE)</f>
        <v>54</v>
      </c>
      <c r="B576" t="str">
        <f t="shared" si="9"/>
        <v>54a</v>
      </c>
      <c r="C576" t="s">
        <v>56</v>
      </c>
      <c r="D576" t="s">
        <v>606</v>
      </c>
      <c r="E576">
        <v>0</v>
      </c>
      <c r="F576">
        <v>2420</v>
      </c>
      <c r="G576">
        <v>2430</v>
      </c>
      <c r="H576">
        <v>2270</v>
      </c>
      <c r="I576">
        <v>2360</v>
      </c>
      <c r="J576">
        <v>2410</v>
      </c>
      <c r="K576">
        <v>2660</v>
      </c>
      <c r="L576">
        <v>2630</v>
      </c>
      <c r="M576">
        <v>2660</v>
      </c>
      <c r="N576">
        <v>2990</v>
      </c>
      <c r="O576">
        <v>3300</v>
      </c>
      <c r="P576">
        <v>3360</v>
      </c>
      <c r="Q576" s="36">
        <v>3330</v>
      </c>
      <c r="R576" s="36">
        <v>3460</v>
      </c>
      <c r="S576" s="36">
        <v>3380</v>
      </c>
      <c r="T576" s="36">
        <v>3250</v>
      </c>
      <c r="U576" s="36">
        <v>3240</v>
      </c>
    </row>
    <row r="577" spans="1:21" x14ac:dyDescent="0.2">
      <c r="A577" s="89">
        <f>VLOOKUP(C577,TabellenSRG!$B$4:$C$2729,2,FALSE)</f>
        <v>54</v>
      </c>
      <c r="B577" t="str">
        <f t="shared" si="9"/>
        <v>54b</v>
      </c>
      <c r="C577" t="s">
        <v>56</v>
      </c>
      <c r="D577" t="s">
        <v>607</v>
      </c>
      <c r="E577">
        <v>1</v>
      </c>
      <c r="F577">
        <v>30</v>
      </c>
      <c r="G577">
        <v>30</v>
      </c>
      <c r="H577">
        <v>20</v>
      </c>
      <c r="I577">
        <v>20</v>
      </c>
      <c r="J577">
        <v>30</v>
      </c>
      <c r="K577">
        <v>30</v>
      </c>
      <c r="L577">
        <v>30</v>
      </c>
      <c r="M577">
        <v>50</v>
      </c>
      <c r="N577">
        <v>50</v>
      </c>
      <c r="O577">
        <v>50</v>
      </c>
      <c r="P577">
        <v>50</v>
      </c>
      <c r="Q577" s="36">
        <v>40</v>
      </c>
      <c r="R577" s="36">
        <v>40</v>
      </c>
      <c r="S577" s="36">
        <v>40</v>
      </c>
      <c r="T577" s="36">
        <v>40</v>
      </c>
      <c r="U577" s="36">
        <v>40</v>
      </c>
    </row>
    <row r="578" spans="1:21" x14ac:dyDescent="0.2">
      <c r="A578" s="89">
        <f>VLOOKUP(C578,TabellenSRG!$B$4:$C$2729,2,FALSE)</f>
        <v>54</v>
      </c>
      <c r="B578" t="str">
        <f t="shared" si="9"/>
        <v>54c</v>
      </c>
      <c r="C578" t="s">
        <v>56</v>
      </c>
      <c r="D578" t="s">
        <v>608</v>
      </c>
      <c r="E578">
        <v>2</v>
      </c>
      <c r="F578">
        <v>0</v>
      </c>
      <c r="G578">
        <v>0</v>
      </c>
      <c r="H578">
        <v>0</v>
      </c>
      <c r="I578">
        <v>0</v>
      </c>
      <c r="J578">
        <v>0</v>
      </c>
      <c r="K578">
        <v>0</v>
      </c>
      <c r="L578">
        <v>0</v>
      </c>
      <c r="M578">
        <v>0</v>
      </c>
      <c r="N578">
        <v>0</v>
      </c>
      <c r="O578">
        <v>0</v>
      </c>
      <c r="P578">
        <v>0</v>
      </c>
      <c r="Q578" s="36">
        <v>0</v>
      </c>
      <c r="R578" s="36">
        <v>0</v>
      </c>
      <c r="S578" s="36">
        <v>0</v>
      </c>
      <c r="T578" s="36">
        <v>0</v>
      </c>
      <c r="U578" s="36">
        <v>0</v>
      </c>
    </row>
    <row r="579" spans="1:21" x14ac:dyDescent="0.2">
      <c r="A579" s="89">
        <f>VLOOKUP(C579,TabellenSRG!$B$4:$C$2729,2,FALSE)</f>
        <v>54</v>
      </c>
      <c r="B579" t="str">
        <f t="shared" si="9"/>
        <v>54d</v>
      </c>
      <c r="C579" t="s">
        <v>56</v>
      </c>
      <c r="D579" t="s">
        <v>609</v>
      </c>
      <c r="E579">
        <v>3</v>
      </c>
      <c r="F579">
        <v>460</v>
      </c>
      <c r="G579">
        <v>480</v>
      </c>
      <c r="H579">
        <v>470</v>
      </c>
      <c r="I579">
        <v>480</v>
      </c>
      <c r="J579">
        <v>490</v>
      </c>
      <c r="K579">
        <v>510</v>
      </c>
      <c r="L579">
        <v>500</v>
      </c>
      <c r="M579">
        <v>500</v>
      </c>
      <c r="N579">
        <v>510</v>
      </c>
      <c r="O579">
        <v>510</v>
      </c>
      <c r="P579">
        <v>500</v>
      </c>
      <c r="Q579" s="36">
        <v>500</v>
      </c>
      <c r="R579" s="36">
        <v>490</v>
      </c>
      <c r="S579" s="36">
        <v>470</v>
      </c>
      <c r="T579" s="36">
        <v>460</v>
      </c>
      <c r="U579" s="36">
        <v>430</v>
      </c>
    </row>
    <row r="580" spans="1:21" x14ac:dyDescent="0.2">
      <c r="A580" s="89">
        <f>VLOOKUP(C580,TabellenSRG!$B$4:$C$2729,2,FALSE)</f>
        <v>54</v>
      </c>
      <c r="B580" t="str">
        <f t="shared" si="9"/>
        <v>54e</v>
      </c>
      <c r="C580" t="s">
        <v>56</v>
      </c>
      <c r="D580" t="s">
        <v>610</v>
      </c>
      <c r="E580">
        <v>4</v>
      </c>
      <c r="F580">
        <v>0</v>
      </c>
      <c r="G580">
        <v>0</v>
      </c>
      <c r="H580">
        <v>0</v>
      </c>
      <c r="I580">
        <v>0</v>
      </c>
      <c r="J580">
        <v>0</v>
      </c>
      <c r="K580">
        <v>0</v>
      </c>
      <c r="L580">
        <v>0</v>
      </c>
      <c r="M580">
        <v>10</v>
      </c>
      <c r="N580">
        <v>10</v>
      </c>
      <c r="O580">
        <v>40</v>
      </c>
      <c r="P580">
        <v>40</v>
      </c>
      <c r="Q580" s="36">
        <v>60</v>
      </c>
      <c r="R580" s="36">
        <v>60</v>
      </c>
      <c r="S580" s="36">
        <v>70</v>
      </c>
      <c r="T580" s="36">
        <v>80</v>
      </c>
      <c r="U580" s="36">
        <v>90</v>
      </c>
    </row>
    <row r="581" spans="1:21" x14ac:dyDescent="0.2">
      <c r="A581" s="89">
        <f>VLOOKUP(C581,TabellenSRG!$B$4:$C$2729,2,FALSE)</f>
        <v>54</v>
      </c>
      <c r="B581" t="str">
        <f t="shared" ref="B581:B644" si="10">CONCATENATE(A581,D581)</f>
        <v>54f</v>
      </c>
      <c r="C581" t="s">
        <v>56</v>
      </c>
      <c r="D581" t="s">
        <v>612</v>
      </c>
      <c r="E581">
        <v>5</v>
      </c>
      <c r="F581">
        <v>0</v>
      </c>
      <c r="G581">
        <v>0</v>
      </c>
      <c r="H581">
        <v>0</v>
      </c>
      <c r="I581">
        <v>0</v>
      </c>
      <c r="J581">
        <v>10</v>
      </c>
      <c r="K581">
        <v>10</v>
      </c>
      <c r="L581">
        <v>20</v>
      </c>
      <c r="M581">
        <v>20</v>
      </c>
      <c r="N581">
        <v>20</v>
      </c>
      <c r="O581">
        <v>20</v>
      </c>
      <c r="P581">
        <v>30</v>
      </c>
      <c r="Q581" s="36">
        <v>40</v>
      </c>
      <c r="R581" s="36">
        <v>40</v>
      </c>
      <c r="S581" s="36">
        <v>40</v>
      </c>
      <c r="T581" s="36">
        <v>50</v>
      </c>
      <c r="U581" s="36">
        <v>50</v>
      </c>
    </row>
    <row r="582" spans="1:21" x14ac:dyDescent="0.2">
      <c r="A582" s="89">
        <f>VLOOKUP(C582,TabellenSRG!$B$4:$C$2729,2,FALSE)</f>
        <v>54</v>
      </c>
      <c r="B582" t="str">
        <f t="shared" si="10"/>
        <v>54g</v>
      </c>
      <c r="C582" t="s">
        <v>56</v>
      </c>
      <c r="D582" t="s">
        <v>613</v>
      </c>
      <c r="E582">
        <v>6</v>
      </c>
      <c r="F582">
        <v>0</v>
      </c>
      <c r="G582">
        <v>0</v>
      </c>
      <c r="H582">
        <v>0</v>
      </c>
      <c r="I582">
        <v>0</v>
      </c>
      <c r="J582">
        <v>0</v>
      </c>
      <c r="K582">
        <v>0</v>
      </c>
      <c r="L582">
        <v>0</v>
      </c>
      <c r="M582">
        <v>0</v>
      </c>
      <c r="N582">
        <v>0</v>
      </c>
      <c r="O582">
        <v>30</v>
      </c>
      <c r="P582">
        <v>40</v>
      </c>
      <c r="Q582" s="36">
        <v>40</v>
      </c>
      <c r="R582" s="36">
        <v>50</v>
      </c>
      <c r="S582" s="36">
        <v>50</v>
      </c>
      <c r="T582" s="36">
        <v>60</v>
      </c>
      <c r="U582" s="36">
        <v>60</v>
      </c>
    </row>
    <row r="583" spans="1:21" x14ac:dyDescent="0.2">
      <c r="A583" s="89">
        <f>VLOOKUP(C583,TabellenSRG!$B$4:$C$2729,2,FALSE)</f>
        <v>54</v>
      </c>
      <c r="B583" t="str">
        <f t="shared" si="10"/>
        <v>54h</v>
      </c>
      <c r="C583" t="s">
        <v>56</v>
      </c>
      <c r="D583" t="s">
        <v>614</v>
      </c>
      <c r="E583">
        <v>7</v>
      </c>
      <c r="F583">
        <v>0</v>
      </c>
      <c r="G583">
        <v>0</v>
      </c>
      <c r="H583">
        <v>0</v>
      </c>
      <c r="I583">
        <v>0</v>
      </c>
      <c r="J583">
        <v>0</v>
      </c>
      <c r="K583">
        <v>0</v>
      </c>
      <c r="L583">
        <v>0</v>
      </c>
      <c r="M583">
        <v>0</v>
      </c>
      <c r="N583">
        <v>0</v>
      </c>
      <c r="O583">
        <v>0</v>
      </c>
      <c r="P583">
        <v>0</v>
      </c>
      <c r="Q583" s="36">
        <v>0</v>
      </c>
      <c r="R583" s="36">
        <v>0</v>
      </c>
      <c r="S583" s="36">
        <v>0</v>
      </c>
      <c r="T583" s="36">
        <v>0</v>
      </c>
      <c r="U583" s="36">
        <v>0</v>
      </c>
    </row>
    <row r="584" spans="1:21" x14ac:dyDescent="0.2">
      <c r="A584" s="89">
        <f>VLOOKUP(C584,TabellenSRG!$B$4:$C$2729,2,FALSE)</f>
        <v>54</v>
      </c>
      <c r="B584" t="str">
        <f t="shared" si="10"/>
        <v>54i</v>
      </c>
      <c r="C584" t="s">
        <v>56</v>
      </c>
      <c r="D584" t="s">
        <v>615</v>
      </c>
      <c r="E584">
        <v>8</v>
      </c>
      <c r="F584">
        <v>0</v>
      </c>
      <c r="G584">
        <v>0</v>
      </c>
      <c r="H584">
        <v>0</v>
      </c>
      <c r="I584">
        <v>0</v>
      </c>
      <c r="J584">
        <v>0</v>
      </c>
      <c r="K584">
        <v>0</v>
      </c>
      <c r="L584">
        <v>0</v>
      </c>
      <c r="M584">
        <v>0</v>
      </c>
      <c r="N584">
        <v>0</v>
      </c>
      <c r="O584">
        <v>0</v>
      </c>
      <c r="P584">
        <v>0</v>
      </c>
      <c r="Q584" s="36">
        <v>0</v>
      </c>
      <c r="R584" s="36">
        <v>0</v>
      </c>
      <c r="S584" s="36">
        <v>0</v>
      </c>
      <c r="T584" s="36">
        <v>0</v>
      </c>
      <c r="U584" s="36">
        <v>0</v>
      </c>
    </row>
    <row r="585" spans="1:21" x14ac:dyDescent="0.2">
      <c r="A585" s="89">
        <f>VLOOKUP(C585,TabellenSRG!$B$4:$C$2729,2,FALSE)</f>
        <v>54</v>
      </c>
      <c r="B585" t="str">
        <f t="shared" si="10"/>
        <v>54j</v>
      </c>
      <c r="C585" t="s">
        <v>56</v>
      </c>
      <c r="D585" t="s">
        <v>616</v>
      </c>
      <c r="E585">
        <v>9</v>
      </c>
      <c r="F585">
        <v>1930</v>
      </c>
      <c r="G585">
        <v>1920</v>
      </c>
      <c r="H585">
        <v>1780</v>
      </c>
      <c r="I585">
        <v>1870</v>
      </c>
      <c r="J585">
        <v>1880</v>
      </c>
      <c r="K585">
        <v>2120</v>
      </c>
      <c r="L585">
        <v>2080</v>
      </c>
      <c r="M585">
        <v>2090</v>
      </c>
      <c r="N585">
        <v>2400</v>
      </c>
      <c r="O585">
        <v>2650</v>
      </c>
      <c r="P585">
        <v>2700</v>
      </c>
      <c r="Q585" s="36">
        <v>2650</v>
      </c>
      <c r="R585" s="36">
        <v>2780</v>
      </c>
      <c r="S585" s="36">
        <v>2690</v>
      </c>
      <c r="T585" s="36">
        <v>2550</v>
      </c>
      <c r="U585" s="36">
        <v>2550</v>
      </c>
    </row>
    <row r="586" spans="1:21" x14ac:dyDescent="0.2">
      <c r="A586" s="89">
        <f>VLOOKUP(C586,TabellenSRG!$B$4:$C$2729,2,FALSE)</f>
        <v>54</v>
      </c>
      <c r="B586" t="str">
        <f t="shared" si="10"/>
        <v>54k</v>
      </c>
      <c r="C586" t="s">
        <v>56</v>
      </c>
      <c r="D586" t="s">
        <v>611</v>
      </c>
      <c r="E586">
        <v>10</v>
      </c>
      <c r="F586" t="e">
        <v>#N/A</v>
      </c>
      <c r="G586" t="e">
        <v>#N/A</v>
      </c>
      <c r="H586" t="e">
        <v>#N/A</v>
      </c>
      <c r="I586" t="e">
        <v>#N/A</v>
      </c>
      <c r="J586" t="e">
        <v>#N/A</v>
      </c>
      <c r="K586" t="e">
        <v>#N/A</v>
      </c>
      <c r="L586" t="e">
        <v>#N/A</v>
      </c>
      <c r="M586" t="e">
        <v>#N/A</v>
      </c>
      <c r="N586">
        <v>0</v>
      </c>
      <c r="O586">
        <v>0</v>
      </c>
      <c r="P586">
        <v>0</v>
      </c>
      <c r="Q586" s="36">
        <v>0</v>
      </c>
      <c r="R586" s="36">
        <v>10</v>
      </c>
      <c r="S586" s="36">
        <v>10</v>
      </c>
      <c r="T586" s="36">
        <v>10</v>
      </c>
      <c r="U586" s="36">
        <v>20</v>
      </c>
    </row>
    <row r="587" spans="1:21" x14ac:dyDescent="0.2">
      <c r="A587" s="89">
        <f>VLOOKUP(C587,TabellenSRG!$B$4:$C$2729,2,FALSE)</f>
        <v>55</v>
      </c>
      <c r="B587" t="str">
        <f t="shared" si="10"/>
        <v>55a</v>
      </c>
      <c r="C587" t="s">
        <v>57</v>
      </c>
      <c r="D587" t="s">
        <v>606</v>
      </c>
      <c r="E587">
        <v>0</v>
      </c>
      <c r="F587">
        <v>110</v>
      </c>
      <c r="G587">
        <v>110</v>
      </c>
      <c r="H587">
        <v>100</v>
      </c>
      <c r="I587">
        <v>110</v>
      </c>
      <c r="J587">
        <v>130</v>
      </c>
      <c r="K587">
        <v>130</v>
      </c>
      <c r="L587">
        <v>130</v>
      </c>
      <c r="M587">
        <v>140</v>
      </c>
      <c r="N587">
        <v>160</v>
      </c>
      <c r="O587">
        <v>160</v>
      </c>
      <c r="P587">
        <v>150</v>
      </c>
      <c r="Q587" s="36">
        <v>160</v>
      </c>
      <c r="R587" s="36">
        <v>160</v>
      </c>
      <c r="S587" s="36">
        <v>160</v>
      </c>
      <c r="T587" s="36">
        <v>160</v>
      </c>
      <c r="U587" s="36">
        <v>170</v>
      </c>
    </row>
    <row r="588" spans="1:21" x14ac:dyDescent="0.2">
      <c r="A588" s="89">
        <f>VLOOKUP(C588,TabellenSRG!$B$4:$C$2729,2,FALSE)</f>
        <v>55</v>
      </c>
      <c r="B588" t="str">
        <f t="shared" si="10"/>
        <v>55b</v>
      </c>
      <c r="C588" t="s">
        <v>57</v>
      </c>
      <c r="D588" t="s">
        <v>607</v>
      </c>
      <c r="E588">
        <v>1</v>
      </c>
      <c r="F588">
        <v>0</v>
      </c>
      <c r="G588">
        <v>0</v>
      </c>
      <c r="H588">
        <v>0</v>
      </c>
      <c r="I588">
        <v>0</v>
      </c>
      <c r="J588">
        <v>0</v>
      </c>
      <c r="K588">
        <v>0</v>
      </c>
      <c r="L588">
        <v>0</v>
      </c>
      <c r="M588">
        <v>0</v>
      </c>
      <c r="N588">
        <v>0</v>
      </c>
      <c r="O588">
        <v>0</v>
      </c>
      <c r="P588">
        <v>0</v>
      </c>
      <c r="Q588" s="36">
        <v>0</v>
      </c>
      <c r="R588" s="36">
        <v>0</v>
      </c>
      <c r="S588" s="36">
        <v>0</v>
      </c>
      <c r="T588" s="36">
        <v>0</v>
      </c>
      <c r="U588" s="36">
        <v>0</v>
      </c>
    </row>
    <row r="589" spans="1:21" x14ac:dyDescent="0.2">
      <c r="A589" s="89">
        <f>VLOOKUP(C589,TabellenSRG!$B$4:$C$2729,2,FALSE)</f>
        <v>55</v>
      </c>
      <c r="B589" t="str">
        <f t="shared" si="10"/>
        <v>55c</v>
      </c>
      <c r="C589" t="s">
        <v>57</v>
      </c>
      <c r="D589" t="s">
        <v>608</v>
      </c>
      <c r="E589">
        <v>2</v>
      </c>
      <c r="F589">
        <v>0</v>
      </c>
      <c r="G589">
        <v>0</v>
      </c>
      <c r="H589">
        <v>0</v>
      </c>
      <c r="I589">
        <v>0</v>
      </c>
      <c r="J589">
        <v>0</v>
      </c>
      <c r="K589">
        <v>0</v>
      </c>
      <c r="L589">
        <v>0</v>
      </c>
      <c r="M589">
        <v>0</v>
      </c>
      <c r="N589">
        <v>0</v>
      </c>
      <c r="O589">
        <v>0</v>
      </c>
      <c r="P589">
        <v>0</v>
      </c>
      <c r="Q589" s="36">
        <v>0</v>
      </c>
      <c r="R589" s="36">
        <v>0</v>
      </c>
      <c r="S589" s="36">
        <v>0</v>
      </c>
      <c r="T589" s="36">
        <v>0</v>
      </c>
      <c r="U589" s="36">
        <v>0</v>
      </c>
    </row>
    <row r="590" spans="1:21" x14ac:dyDescent="0.2">
      <c r="A590" s="89">
        <f>VLOOKUP(C590,TabellenSRG!$B$4:$C$2729,2,FALSE)</f>
        <v>55</v>
      </c>
      <c r="B590" t="str">
        <f t="shared" si="10"/>
        <v>55d</v>
      </c>
      <c r="C590" t="s">
        <v>57</v>
      </c>
      <c r="D590" t="s">
        <v>609</v>
      </c>
      <c r="E590">
        <v>3</v>
      </c>
      <c r="F590">
        <v>0</v>
      </c>
      <c r="G590">
        <v>0</v>
      </c>
      <c r="H590">
        <v>0</v>
      </c>
      <c r="I590">
        <v>0</v>
      </c>
      <c r="J590">
        <v>0</v>
      </c>
      <c r="K590">
        <v>0</v>
      </c>
      <c r="L590">
        <v>0</v>
      </c>
      <c r="M590">
        <v>0</v>
      </c>
      <c r="N590">
        <v>0</v>
      </c>
      <c r="O590">
        <v>0</v>
      </c>
      <c r="P590">
        <v>0</v>
      </c>
      <c r="Q590" s="36">
        <v>0</v>
      </c>
      <c r="R590" s="36">
        <v>0</v>
      </c>
      <c r="S590" s="36">
        <v>0</v>
      </c>
      <c r="T590" s="36">
        <v>0</v>
      </c>
      <c r="U590" s="36">
        <v>0</v>
      </c>
    </row>
    <row r="591" spans="1:21" x14ac:dyDescent="0.2">
      <c r="A591" s="89">
        <f>VLOOKUP(C591,TabellenSRG!$B$4:$C$2729,2,FALSE)</f>
        <v>55</v>
      </c>
      <c r="B591" t="str">
        <f t="shared" si="10"/>
        <v>55e</v>
      </c>
      <c r="C591" t="s">
        <v>57</v>
      </c>
      <c r="D591" t="s">
        <v>610</v>
      </c>
      <c r="E591">
        <v>4</v>
      </c>
      <c r="F591">
        <v>0</v>
      </c>
      <c r="G591">
        <v>0</v>
      </c>
      <c r="H591">
        <v>0</v>
      </c>
      <c r="I591">
        <v>0</v>
      </c>
      <c r="J591">
        <v>0</v>
      </c>
      <c r="K591">
        <v>0</v>
      </c>
      <c r="L591">
        <v>0</v>
      </c>
      <c r="M591">
        <v>0</v>
      </c>
      <c r="N591">
        <v>0</v>
      </c>
      <c r="O591">
        <v>0</v>
      </c>
      <c r="P591">
        <v>0</v>
      </c>
      <c r="Q591" s="36">
        <v>10</v>
      </c>
      <c r="R591" s="36">
        <v>10</v>
      </c>
      <c r="S591" s="36">
        <v>10</v>
      </c>
      <c r="T591" s="36">
        <v>0</v>
      </c>
      <c r="U591" s="36">
        <v>10</v>
      </c>
    </row>
    <row r="592" spans="1:21" x14ac:dyDescent="0.2">
      <c r="A592" s="89">
        <f>VLOOKUP(C592,TabellenSRG!$B$4:$C$2729,2,FALSE)</f>
        <v>55</v>
      </c>
      <c r="B592" t="str">
        <f t="shared" si="10"/>
        <v>55f</v>
      </c>
      <c r="C592" t="s">
        <v>57</v>
      </c>
      <c r="D592" t="s">
        <v>612</v>
      </c>
      <c r="E592">
        <v>5</v>
      </c>
      <c r="F592">
        <v>0</v>
      </c>
      <c r="G592">
        <v>0</v>
      </c>
      <c r="H592">
        <v>0</v>
      </c>
      <c r="I592">
        <v>0</v>
      </c>
      <c r="J592">
        <v>0</v>
      </c>
      <c r="K592">
        <v>0</v>
      </c>
      <c r="L592">
        <v>0</v>
      </c>
      <c r="M592">
        <v>0</v>
      </c>
      <c r="N592">
        <v>0</v>
      </c>
      <c r="O592">
        <v>0</v>
      </c>
      <c r="P592">
        <v>0</v>
      </c>
      <c r="Q592" s="36">
        <v>0</v>
      </c>
      <c r="R592" s="36">
        <v>0</v>
      </c>
      <c r="S592" s="36">
        <v>0</v>
      </c>
      <c r="T592" s="36">
        <v>0</v>
      </c>
      <c r="U592" s="36">
        <v>0</v>
      </c>
    </row>
    <row r="593" spans="1:21" x14ac:dyDescent="0.2">
      <c r="A593" s="89">
        <f>VLOOKUP(C593,TabellenSRG!$B$4:$C$2729,2,FALSE)</f>
        <v>55</v>
      </c>
      <c r="B593" t="str">
        <f t="shared" si="10"/>
        <v>55g</v>
      </c>
      <c r="C593" t="s">
        <v>57</v>
      </c>
      <c r="D593" t="s">
        <v>613</v>
      </c>
      <c r="E593">
        <v>6</v>
      </c>
      <c r="F593">
        <v>0</v>
      </c>
      <c r="G593">
        <v>0</v>
      </c>
      <c r="H593">
        <v>0</v>
      </c>
      <c r="I593">
        <v>0</v>
      </c>
      <c r="J593">
        <v>0</v>
      </c>
      <c r="K593">
        <v>0</v>
      </c>
      <c r="L593">
        <v>0</v>
      </c>
      <c r="M593">
        <v>0</v>
      </c>
      <c r="N593">
        <v>0</v>
      </c>
      <c r="O593">
        <v>0</v>
      </c>
      <c r="P593">
        <v>0</v>
      </c>
      <c r="Q593" s="36">
        <v>0</v>
      </c>
      <c r="R593" s="36">
        <v>0</v>
      </c>
      <c r="S593" s="36">
        <v>0</v>
      </c>
      <c r="T593" s="36">
        <v>0</v>
      </c>
      <c r="U593" s="36">
        <v>0</v>
      </c>
    </row>
    <row r="594" spans="1:21" x14ac:dyDescent="0.2">
      <c r="A594" s="89">
        <f>VLOOKUP(C594,TabellenSRG!$B$4:$C$2729,2,FALSE)</f>
        <v>55</v>
      </c>
      <c r="B594" t="str">
        <f t="shared" si="10"/>
        <v>55h</v>
      </c>
      <c r="C594" t="s">
        <v>57</v>
      </c>
      <c r="D594" t="s">
        <v>614</v>
      </c>
      <c r="E594">
        <v>7</v>
      </c>
      <c r="F594">
        <v>0</v>
      </c>
      <c r="G594">
        <v>0</v>
      </c>
      <c r="H594">
        <v>0</v>
      </c>
      <c r="I594">
        <v>0</v>
      </c>
      <c r="J594">
        <v>0</v>
      </c>
      <c r="K594">
        <v>0</v>
      </c>
      <c r="L594">
        <v>0</v>
      </c>
      <c r="M594">
        <v>0</v>
      </c>
      <c r="N594">
        <v>0</v>
      </c>
      <c r="O594">
        <v>0</v>
      </c>
      <c r="P594">
        <v>0</v>
      </c>
      <c r="Q594" s="36">
        <v>0</v>
      </c>
      <c r="R594" s="36">
        <v>0</v>
      </c>
      <c r="S594" s="36">
        <v>0</v>
      </c>
      <c r="T594" s="36">
        <v>0</v>
      </c>
      <c r="U594" s="36">
        <v>0</v>
      </c>
    </row>
    <row r="595" spans="1:21" x14ac:dyDescent="0.2">
      <c r="A595" s="89">
        <f>VLOOKUP(C595,TabellenSRG!$B$4:$C$2729,2,FALSE)</f>
        <v>55</v>
      </c>
      <c r="B595" t="str">
        <f t="shared" si="10"/>
        <v>55i</v>
      </c>
      <c r="C595" t="s">
        <v>57</v>
      </c>
      <c r="D595" t="s">
        <v>615</v>
      </c>
      <c r="E595">
        <v>8</v>
      </c>
      <c r="F595">
        <v>0</v>
      </c>
      <c r="G595">
        <v>0</v>
      </c>
      <c r="H595">
        <v>0</v>
      </c>
      <c r="I595">
        <v>0</v>
      </c>
      <c r="J595">
        <v>0</v>
      </c>
      <c r="K595">
        <v>0</v>
      </c>
      <c r="L595">
        <v>0</v>
      </c>
      <c r="M595">
        <v>0</v>
      </c>
      <c r="N595">
        <v>0</v>
      </c>
      <c r="O595">
        <v>0</v>
      </c>
      <c r="P595">
        <v>0</v>
      </c>
      <c r="Q595" s="36">
        <v>0</v>
      </c>
      <c r="R595" s="36">
        <v>0</v>
      </c>
      <c r="S595" s="36">
        <v>0</v>
      </c>
      <c r="T595" s="36">
        <v>0</v>
      </c>
      <c r="U595" s="36">
        <v>0</v>
      </c>
    </row>
    <row r="596" spans="1:21" x14ac:dyDescent="0.2">
      <c r="A596" s="89">
        <f>VLOOKUP(C596,TabellenSRG!$B$4:$C$2729,2,FALSE)</f>
        <v>55</v>
      </c>
      <c r="B596" t="str">
        <f t="shared" si="10"/>
        <v>55j</v>
      </c>
      <c r="C596" t="s">
        <v>57</v>
      </c>
      <c r="D596" t="s">
        <v>616</v>
      </c>
      <c r="E596">
        <v>9</v>
      </c>
      <c r="F596">
        <v>110</v>
      </c>
      <c r="G596">
        <v>110</v>
      </c>
      <c r="H596">
        <v>100</v>
      </c>
      <c r="I596">
        <v>110</v>
      </c>
      <c r="J596">
        <v>130</v>
      </c>
      <c r="K596">
        <v>130</v>
      </c>
      <c r="L596">
        <v>130</v>
      </c>
      <c r="M596">
        <v>140</v>
      </c>
      <c r="N596">
        <v>150</v>
      </c>
      <c r="O596">
        <v>160</v>
      </c>
      <c r="P596">
        <v>140</v>
      </c>
      <c r="Q596" s="36">
        <v>150</v>
      </c>
      <c r="R596" s="36">
        <v>150</v>
      </c>
      <c r="S596" s="36">
        <v>150</v>
      </c>
      <c r="T596" s="36">
        <v>150</v>
      </c>
      <c r="U596" s="36">
        <v>160</v>
      </c>
    </row>
    <row r="597" spans="1:21" x14ac:dyDescent="0.2">
      <c r="A597" s="89">
        <f>VLOOKUP(C597,TabellenSRG!$B$4:$C$2729,2,FALSE)</f>
        <v>55</v>
      </c>
      <c r="B597" t="str">
        <f t="shared" si="10"/>
        <v>55k</v>
      </c>
      <c r="C597" t="s">
        <v>57</v>
      </c>
      <c r="D597" t="s">
        <v>611</v>
      </c>
      <c r="E597">
        <v>10</v>
      </c>
      <c r="F597" t="e">
        <v>#N/A</v>
      </c>
      <c r="G597" t="e">
        <v>#N/A</v>
      </c>
      <c r="H597" t="e">
        <v>#N/A</v>
      </c>
      <c r="I597" t="e">
        <v>#N/A</v>
      </c>
      <c r="J597" t="e">
        <v>#N/A</v>
      </c>
      <c r="K597" t="e">
        <v>#N/A</v>
      </c>
      <c r="L597" t="e">
        <v>#N/A</v>
      </c>
      <c r="M597" t="e">
        <v>#N/A</v>
      </c>
      <c r="N597">
        <v>0</v>
      </c>
      <c r="O597">
        <v>0</v>
      </c>
      <c r="P597">
        <v>0</v>
      </c>
      <c r="Q597" s="36">
        <v>0</v>
      </c>
      <c r="R597" s="36">
        <v>0</v>
      </c>
      <c r="S597" s="36">
        <v>0</v>
      </c>
      <c r="T597" s="36">
        <v>0</v>
      </c>
      <c r="U597" s="36">
        <v>0</v>
      </c>
    </row>
    <row r="598" spans="1:21" x14ac:dyDescent="0.2">
      <c r="A598" s="89">
        <f>VLOOKUP(C598,TabellenSRG!$B$4:$C$2729,2,FALSE)</f>
        <v>56</v>
      </c>
      <c r="B598" t="str">
        <f t="shared" si="10"/>
        <v>56a</v>
      </c>
      <c r="C598" t="s">
        <v>58</v>
      </c>
      <c r="D598" t="s">
        <v>606</v>
      </c>
      <c r="E598">
        <v>0</v>
      </c>
      <c r="F598">
        <v>130</v>
      </c>
      <c r="G598">
        <v>140</v>
      </c>
      <c r="H598">
        <v>140</v>
      </c>
      <c r="I598">
        <v>150</v>
      </c>
      <c r="J598">
        <v>190</v>
      </c>
      <c r="K598">
        <v>210</v>
      </c>
      <c r="L598">
        <v>210</v>
      </c>
      <c r="M598">
        <v>260</v>
      </c>
      <c r="N598">
        <v>320</v>
      </c>
      <c r="O598">
        <v>520</v>
      </c>
      <c r="P598">
        <v>500</v>
      </c>
      <c r="Q598" s="36">
        <v>520</v>
      </c>
      <c r="R598" s="36">
        <v>540</v>
      </c>
      <c r="S598" s="36">
        <v>520</v>
      </c>
      <c r="T598" s="36">
        <v>470</v>
      </c>
      <c r="U598" s="36">
        <v>510</v>
      </c>
    </row>
    <row r="599" spans="1:21" x14ac:dyDescent="0.2">
      <c r="A599" s="89">
        <f>VLOOKUP(C599,TabellenSRG!$B$4:$C$2729,2,FALSE)</f>
        <v>56</v>
      </c>
      <c r="B599" t="str">
        <f t="shared" si="10"/>
        <v>56b</v>
      </c>
      <c r="C599" t="s">
        <v>58</v>
      </c>
      <c r="D599" t="s">
        <v>607</v>
      </c>
      <c r="E599">
        <v>1</v>
      </c>
      <c r="F599">
        <v>0</v>
      </c>
      <c r="G599">
        <v>0</v>
      </c>
      <c r="H599">
        <v>0</v>
      </c>
      <c r="I599">
        <v>0</v>
      </c>
      <c r="J599">
        <v>10</v>
      </c>
      <c r="K599">
        <v>20</v>
      </c>
      <c r="L599">
        <v>20</v>
      </c>
      <c r="M599">
        <v>20</v>
      </c>
      <c r="N599">
        <v>20</v>
      </c>
      <c r="O599">
        <v>30</v>
      </c>
      <c r="P599">
        <v>40</v>
      </c>
      <c r="Q599" s="36">
        <v>30</v>
      </c>
      <c r="R599" s="36">
        <v>20</v>
      </c>
      <c r="S599" s="36">
        <v>30</v>
      </c>
      <c r="T599" s="36">
        <v>20</v>
      </c>
      <c r="U599" s="36">
        <v>30</v>
      </c>
    </row>
    <row r="600" spans="1:21" x14ac:dyDescent="0.2">
      <c r="A600" s="89">
        <f>VLOOKUP(C600,TabellenSRG!$B$4:$C$2729,2,FALSE)</f>
        <v>56</v>
      </c>
      <c r="B600" t="str">
        <f t="shared" si="10"/>
        <v>56c</v>
      </c>
      <c r="C600" t="s">
        <v>58</v>
      </c>
      <c r="D600" t="s">
        <v>608</v>
      </c>
      <c r="E600">
        <v>2</v>
      </c>
      <c r="F600">
        <v>0</v>
      </c>
      <c r="G600">
        <v>0</v>
      </c>
      <c r="H600">
        <v>0</v>
      </c>
      <c r="I600">
        <v>0</v>
      </c>
      <c r="J600">
        <v>0</v>
      </c>
      <c r="K600">
        <v>0</v>
      </c>
      <c r="L600">
        <v>0</v>
      </c>
      <c r="M600">
        <v>0</v>
      </c>
      <c r="N600">
        <v>0</v>
      </c>
      <c r="O600">
        <v>0</v>
      </c>
      <c r="P600">
        <v>0</v>
      </c>
      <c r="Q600" s="36">
        <v>0</v>
      </c>
      <c r="R600" s="36">
        <v>0</v>
      </c>
      <c r="S600" s="36">
        <v>0</v>
      </c>
      <c r="T600" s="36">
        <v>0</v>
      </c>
      <c r="U600" s="36">
        <v>0</v>
      </c>
    </row>
    <row r="601" spans="1:21" x14ac:dyDescent="0.2">
      <c r="A601" s="89">
        <f>VLOOKUP(C601,TabellenSRG!$B$4:$C$2729,2,FALSE)</f>
        <v>56</v>
      </c>
      <c r="B601" t="str">
        <f t="shared" si="10"/>
        <v>56d</v>
      </c>
      <c r="C601" t="s">
        <v>58</v>
      </c>
      <c r="D601" t="s">
        <v>609</v>
      </c>
      <c r="E601">
        <v>3</v>
      </c>
      <c r="F601">
        <v>0</v>
      </c>
      <c r="G601">
        <v>0</v>
      </c>
      <c r="H601">
        <v>0</v>
      </c>
      <c r="I601">
        <v>0</v>
      </c>
      <c r="J601">
        <v>0</v>
      </c>
      <c r="K601">
        <v>0</v>
      </c>
      <c r="L601">
        <v>0</v>
      </c>
      <c r="M601">
        <v>0</v>
      </c>
      <c r="N601">
        <v>0</v>
      </c>
      <c r="O601">
        <v>0</v>
      </c>
      <c r="P601">
        <v>0</v>
      </c>
      <c r="Q601" s="36">
        <v>0</v>
      </c>
      <c r="R601" s="36">
        <v>0</v>
      </c>
      <c r="S601" s="36">
        <v>0</v>
      </c>
      <c r="T601" s="36">
        <v>0</v>
      </c>
      <c r="U601" s="36">
        <v>0</v>
      </c>
    </row>
    <row r="602" spans="1:21" x14ac:dyDescent="0.2">
      <c r="A602" s="89">
        <f>VLOOKUP(C602,TabellenSRG!$B$4:$C$2729,2,FALSE)</f>
        <v>56</v>
      </c>
      <c r="B602" t="str">
        <f t="shared" si="10"/>
        <v>56e</v>
      </c>
      <c r="C602" t="s">
        <v>58</v>
      </c>
      <c r="D602" t="s">
        <v>610</v>
      </c>
      <c r="E602">
        <v>4</v>
      </c>
      <c r="F602">
        <v>0</v>
      </c>
      <c r="G602">
        <v>0</v>
      </c>
      <c r="H602">
        <v>0</v>
      </c>
      <c r="I602">
        <v>0</v>
      </c>
      <c r="J602">
        <v>0</v>
      </c>
      <c r="K602">
        <v>0</v>
      </c>
      <c r="L602">
        <v>10</v>
      </c>
      <c r="M602">
        <v>10</v>
      </c>
      <c r="N602">
        <v>20</v>
      </c>
      <c r="O602">
        <v>20</v>
      </c>
      <c r="P602">
        <v>30</v>
      </c>
      <c r="Q602" s="36">
        <v>30</v>
      </c>
      <c r="R602" s="36">
        <v>30</v>
      </c>
      <c r="S602" s="36">
        <v>40</v>
      </c>
      <c r="T602" s="36">
        <v>30</v>
      </c>
      <c r="U602" s="36">
        <v>40</v>
      </c>
    </row>
    <row r="603" spans="1:21" x14ac:dyDescent="0.2">
      <c r="A603" s="89">
        <f>VLOOKUP(C603,TabellenSRG!$B$4:$C$2729,2,FALSE)</f>
        <v>56</v>
      </c>
      <c r="B603" t="str">
        <f t="shared" si="10"/>
        <v>56f</v>
      </c>
      <c r="C603" t="s">
        <v>58</v>
      </c>
      <c r="D603" t="s">
        <v>612</v>
      </c>
      <c r="E603">
        <v>5</v>
      </c>
      <c r="F603">
        <v>0</v>
      </c>
      <c r="G603">
        <v>0</v>
      </c>
      <c r="H603">
        <v>0</v>
      </c>
      <c r="I603">
        <v>0</v>
      </c>
      <c r="J603">
        <v>0</v>
      </c>
      <c r="K603">
        <v>0</v>
      </c>
      <c r="L603">
        <v>0</v>
      </c>
      <c r="M603">
        <v>0</v>
      </c>
      <c r="N603">
        <v>0</v>
      </c>
      <c r="O603">
        <v>0</v>
      </c>
      <c r="P603">
        <v>0</v>
      </c>
      <c r="Q603" s="36">
        <v>0</v>
      </c>
      <c r="R603" s="36">
        <v>0</v>
      </c>
      <c r="S603" s="36">
        <v>0</v>
      </c>
      <c r="T603" s="36">
        <v>0</v>
      </c>
      <c r="U603" s="36">
        <v>0</v>
      </c>
    </row>
    <row r="604" spans="1:21" x14ac:dyDescent="0.2">
      <c r="A604" s="89">
        <f>VLOOKUP(C604,TabellenSRG!$B$4:$C$2729,2,FALSE)</f>
        <v>56</v>
      </c>
      <c r="B604" t="str">
        <f t="shared" si="10"/>
        <v>56g</v>
      </c>
      <c r="C604" t="s">
        <v>58</v>
      </c>
      <c r="D604" t="s">
        <v>613</v>
      </c>
      <c r="E604">
        <v>6</v>
      </c>
      <c r="F604">
        <v>0</v>
      </c>
      <c r="G604">
        <v>0</v>
      </c>
      <c r="H604">
        <v>0</v>
      </c>
      <c r="I604">
        <v>0</v>
      </c>
      <c r="J604">
        <v>0</v>
      </c>
      <c r="K604">
        <v>0</v>
      </c>
      <c r="L604">
        <v>0</v>
      </c>
      <c r="M604">
        <v>0</v>
      </c>
      <c r="N604">
        <v>0</v>
      </c>
      <c r="O604">
        <v>0</v>
      </c>
      <c r="P604">
        <v>0</v>
      </c>
      <c r="Q604" s="36">
        <v>10</v>
      </c>
      <c r="R604" s="36">
        <v>10</v>
      </c>
      <c r="S604" s="36">
        <v>10</v>
      </c>
      <c r="T604" s="36">
        <v>10</v>
      </c>
      <c r="U604" s="36">
        <v>10</v>
      </c>
    </row>
    <row r="605" spans="1:21" x14ac:dyDescent="0.2">
      <c r="A605" s="89">
        <f>VLOOKUP(C605,TabellenSRG!$B$4:$C$2729,2,FALSE)</f>
        <v>56</v>
      </c>
      <c r="B605" t="str">
        <f t="shared" si="10"/>
        <v>56h</v>
      </c>
      <c r="C605" t="s">
        <v>58</v>
      </c>
      <c r="D605" t="s">
        <v>614</v>
      </c>
      <c r="E605">
        <v>7</v>
      </c>
      <c r="F605">
        <v>0</v>
      </c>
      <c r="G605">
        <v>0</v>
      </c>
      <c r="H605">
        <v>0</v>
      </c>
      <c r="I605">
        <v>0</v>
      </c>
      <c r="J605">
        <v>0</v>
      </c>
      <c r="K605">
        <v>0</v>
      </c>
      <c r="L605">
        <v>0</v>
      </c>
      <c r="M605">
        <v>0</v>
      </c>
      <c r="N605">
        <v>0</v>
      </c>
      <c r="O605">
        <v>0</v>
      </c>
      <c r="P605">
        <v>0</v>
      </c>
      <c r="Q605" s="36">
        <v>0</v>
      </c>
      <c r="R605" s="36">
        <v>0</v>
      </c>
      <c r="S605" s="36">
        <v>0</v>
      </c>
      <c r="T605" s="36">
        <v>0</v>
      </c>
      <c r="U605" s="36">
        <v>0</v>
      </c>
    </row>
    <row r="606" spans="1:21" x14ac:dyDescent="0.2">
      <c r="A606" s="89">
        <f>VLOOKUP(C606,TabellenSRG!$B$4:$C$2729,2,FALSE)</f>
        <v>56</v>
      </c>
      <c r="B606" t="str">
        <f t="shared" si="10"/>
        <v>56i</v>
      </c>
      <c r="C606" t="s">
        <v>58</v>
      </c>
      <c r="D606" t="s">
        <v>615</v>
      </c>
      <c r="E606">
        <v>8</v>
      </c>
      <c r="F606">
        <v>0</v>
      </c>
      <c r="G606">
        <v>0</v>
      </c>
      <c r="H606">
        <v>0</v>
      </c>
      <c r="I606">
        <v>0</v>
      </c>
      <c r="J606">
        <v>0</v>
      </c>
      <c r="K606">
        <v>0</v>
      </c>
      <c r="L606">
        <v>0</v>
      </c>
      <c r="M606">
        <v>0</v>
      </c>
      <c r="N606">
        <v>0</v>
      </c>
      <c r="O606">
        <v>0</v>
      </c>
      <c r="P606">
        <v>0</v>
      </c>
      <c r="Q606" s="36">
        <v>0</v>
      </c>
      <c r="R606" s="36">
        <v>0</v>
      </c>
      <c r="S606" s="36">
        <v>0</v>
      </c>
      <c r="T606" s="36">
        <v>0</v>
      </c>
      <c r="U606" s="36">
        <v>0</v>
      </c>
    </row>
    <row r="607" spans="1:21" x14ac:dyDescent="0.2">
      <c r="A607" s="89">
        <f>VLOOKUP(C607,TabellenSRG!$B$4:$C$2729,2,FALSE)</f>
        <v>56</v>
      </c>
      <c r="B607" t="str">
        <f t="shared" si="10"/>
        <v>56j</v>
      </c>
      <c r="C607" t="s">
        <v>58</v>
      </c>
      <c r="D607" t="s">
        <v>616</v>
      </c>
      <c r="E607">
        <v>9</v>
      </c>
      <c r="F607">
        <v>130</v>
      </c>
      <c r="G607">
        <v>130</v>
      </c>
      <c r="H607">
        <v>140</v>
      </c>
      <c r="I607">
        <v>150</v>
      </c>
      <c r="J607">
        <v>180</v>
      </c>
      <c r="K607">
        <v>190</v>
      </c>
      <c r="L607">
        <v>190</v>
      </c>
      <c r="M607">
        <v>230</v>
      </c>
      <c r="N607">
        <v>280</v>
      </c>
      <c r="O607">
        <v>460</v>
      </c>
      <c r="P607">
        <v>430</v>
      </c>
      <c r="Q607" s="36">
        <v>450</v>
      </c>
      <c r="R607" s="36">
        <v>480</v>
      </c>
      <c r="S607" s="36">
        <v>440</v>
      </c>
      <c r="T607" s="36">
        <v>400</v>
      </c>
      <c r="U607" s="36">
        <v>420</v>
      </c>
    </row>
    <row r="608" spans="1:21" x14ac:dyDescent="0.2">
      <c r="A608" s="89">
        <f>VLOOKUP(C608,TabellenSRG!$B$4:$C$2729,2,FALSE)</f>
        <v>56</v>
      </c>
      <c r="B608" t="str">
        <f t="shared" si="10"/>
        <v>56k</v>
      </c>
      <c r="C608" t="s">
        <v>58</v>
      </c>
      <c r="D608" t="s">
        <v>611</v>
      </c>
      <c r="E608">
        <v>10</v>
      </c>
      <c r="F608" t="e">
        <v>#N/A</v>
      </c>
      <c r="G608" t="e">
        <v>#N/A</v>
      </c>
      <c r="H608" t="e">
        <v>#N/A</v>
      </c>
      <c r="I608" t="e">
        <v>#N/A</v>
      </c>
      <c r="J608" t="e">
        <v>#N/A</v>
      </c>
      <c r="K608" t="e">
        <v>#N/A</v>
      </c>
      <c r="L608" t="e">
        <v>#N/A</v>
      </c>
      <c r="M608" t="e">
        <v>#N/A</v>
      </c>
      <c r="N608">
        <v>0</v>
      </c>
      <c r="O608">
        <v>0</v>
      </c>
      <c r="P608">
        <v>0</v>
      </c>
      <c r="Q608" s="36">
        <v>0</v>
      </c>
      <c r="R608" s="36">
        <v>0</v>
      </c>
      <c r="S608" s="36">
        <v>0</v>
      </c>
      <c r="T608" s="36">
        <v>0</v>
      </c>
      <c r="U608" s="36">
        <v>0</v>
      </c>
    </row>
    <row r="609" spans="1:21" x14ac:dyDescent="0.2">
      <c r="A609" s="89">
        <f>VLOOKUP(C609,TabellenSRG!$B$4:$C$2729,2,FALSE)</f>
        <v>57</v>
      </c>
      <c r="B609" t="str">
        <f t="shared" si="10"/>
        <v>57a</v>
      </c>
      <c r="C609" t="s">
        <v>59</v>
      </c>
      <c r="D609" t="s">
        <v>606</v>
      </c>
      <c r="E609">
        <v>0</v>
      </c>
      <c r="F609">
        <v>610</v>
      </c>
      <c r="G609">
        <v>620</v>
      </c>
      <c r="H609">
        <v>600</v>
      </c>
      <c r="I609">
        <v>610</v>
      </c>
      <c r="J609">
        <v>640</v>
      </c>
      <c r="K609">
        <v>640</v>
      </c>
      <c r="L609">
        <v>270</v>
      </c>
      <c r="M609">
        <v>270</v>
      </c>
      <c r="N609">
        <v>280</v>
      </c>
      <c r="O609">
        <v>180</v>
      </c>
      <c r="P609">
        <v>30</v>
      </c>
      <c r="Q609" s="36">
        <v>40</v>
      </c>
      <c r="R609" s="36">
        <v>50</v>
      </c>
      <c r="S609" s="36">
        <v>40</v>
      </c>
      <c r="T609" s="36">
        <v>40</v>
      </c>
      <c r="U609" s="36">
        <v>50</v>
      </c>
    </row>
    <row r="610" spans="1:21" x14ac:dyDescent="0.2">
      <c r="A610" s="89">
        <f>VLOOKUP(C610,TabellenSRG!$B$4:$C$2729,2,FALSE)</f>
        <v>57</v>
      </c>
      <c r="B610" t="str">
        <f t="shared" si="10"/>
        <v>57b</v>
      </c>
      <c r="C610" t="s">
        <v>59</v>
      </c>
      <c r="D610" t="s">
        <v>607</v>
      </c>
      <c r="E610">
        <v>1</v>
      </c>
      <c r="F610">
        <v>0</v>
      </c>
      <c r="G610">
        <v>0</v>
      </c>
      <c r="H610">
        <v>0</v>
      </c>
      <c r="I610">
        <v>0</v>
      </c>
      <c r="J610">
        <v>10</v>
      </c>
      <c r="K610">
        <v>0</v>
      </c>
      <c r="L610">
        <v>0</v>
      </c>
      <c r="M610">
        <v>0</v>
      </c>
      <c r="N610">
        <v>0</v>
      </c>
      <c r="O610">
        <v>0</v>
      </c>
      <c r="P610">
        <v>0</v>
      </c>
      <c r="Q610" s="36">
        <v>0</v>
      </c>
      <c r="R610" s="36">
        <v>0</v>
      </c>
      <c r="S610" s="36">
        <v>0</v>
      </c>
      <c r="T610" s="36">
        <v>0</v>
      </c>
      <c r="U610" s="36">
        <v>0</v>
      </c>
    </row>
    <row r="611" spans="1:21" x14ac:dyDescent="0.2">
      <c r="A611" s="89">
        <f>VLOOKUP(C611,TabellenSRG!$B$4:$C$2729,2,FALSE)</f>
        <v>57</v>
      </c>
      <c r="B611" t="str">
        <f t="shared" si="10"/>
        <v>57c</v>
      </c>
      <c r="C611" t="s">
        <v>59</v>
      </c>
      <c r="D611" t="s">
        <v>608</v>
      </c>
      <c r="E611">
        <v>2</v>
      </c>
      <c r="F611">
        <v>0</v>
      </c>
      <c r="G611">
        <v>0</v>
      </c>
      <c r="H611">
        <v>0</v>
      </c>
      <c r="I611">
        <v>0</v>
      </c>
      <c r="J611">
        <v>0</v>
      </c>
      <c r="K611">
        <v>0</v>
      </c>
      <c r="L611">
        <v>0</v>
      </c>
      <c r="M611">
        <v>0</v>
      </c>
      <c r="N611">
        <v>0</v>
      </c>
      <c r="O611">
        <v>0</v>
      </c>
      <c r="P611">
        <v>0</v>
      </c>
      <c r="Q611" s="36">
        <v>0</v>
      </c>
      <c r="R611" s="36">
        <v>0</v>
      </c>
      <c r="S611" s="36">
        <v>0</v>
      </c>
      <c r="T611" s="36">
        <v>0</v>
      </c>
      <c r="U611" s="36">
        <v>0</v>
      </c>
    </row>
    <row r="612" spans="1:21" x14ac:dyDescent="0.2">
      <c r="A612" s="89">
        <f>VLOOKUP(C612,TabellenSRG!$B$4:$C$2729,2,FALSE)</f>
        <v>57</v>
      </c>
      <c r="B612" t="str">
        <f t="shared" si="10"/>
        <v>57d</v>
      </c>
      <c r="C612" t="s">
        <v>59</v>
      </c>
      <c r="D612" t="s">
        <v>609</v>
      </c>
      <c r="E612">
        <v>3</v>
      </c>
      <c r="F612">
        <v>0</v>
      </c>
      <c r="G612">
        <v>0</v>
      </c>
      <c r="H612">
        <v>0</v>
      </c>
      <c r="I612">
        <v>10</v>
      </c>
      <c r="J612">
        <v>0</v>
      </c>
      <c r="K612">
        <v>0</v>
      </c>
      <c r="L612">
        <v>0</v>
      </c>
      <c r="M612">
        <v>0</v>
      </c>
      <c r="N612">
        <v>0</v>
      </c>
      <c r="O612">
        <v>0</v>
      </c>
      <c r="P612">
        <v>0</v>
      </c>
      <c r="Q612" s="36">
        <v>0</v>
      </c>
      <c r="R612" s="36">
        <v>10</v>
      </c>
      <c r="S612" s="36">
        <v>10</v>
      </c>
      <c r="T612" s="36">
        <v>10</v>
      </c>
      <c r="U612" s="36">
        <v>0</v>
      </c>
    </row>
    <row r="613" spans="1:21" x14ac:dyDescent="0.2">
      <c r="A613" s="89">
        <f>VLOOKUP(C613,TabellenSRG!$B$4:$C$2729,2,FALSE)</f>
        <v>57</v>
      </c>
      <c r="B613" t="str">
        <f t="shared" si="10"/>
        <v>57e</v>
      </c>
      <c r="C613" t="s">
        <v>59</v>
      </c>
      <c r="D613" t="s">
        <v>610</v>
      </c>
      <c r="E613">
        <v>4</v>
      </c>
      <c r="F613">
        <v>0</v>
      </c>
      <c r="G613">
        <v>0</v>
      </c>
      <c r="H613">
        <v>0</v>
      </c>
      <c r="I613">
        <v>0</v>
      </c>
      <c r="J613">
        <v>0</v>
      </c>
      <c r="K613">
        <v>0</v>
      </c>
      <c r="L613">
        <v>10</v>
      </c>
      <c r="M613">
        <v>10</v>
      </c>
      <c r="N613">
        <v>10</v>
      </c>
      <c r="O613">
        <v>10</v>
      </c>
      <c r="P613">
        <v>20</v>
      </c>
      <c r="Q613" s="36">
        <v>20</v>
      </c>
      <c r="R613" s="36">
        <v>20</v>
      </c>
      <c r="S613" s="36">
        <v>20</v>
      </c>
      <c r="T613" s="36">
        <v>20</v>
      </c>
      <c r="U613" s="36">
        <v>20</v>
      </c>
    </row>
    <row r="614" spans="1:21" x14ac:dyDescent="0.2">
      <c r="A614" s="89">
        <f>VLOOKUP(C614,TabellenSRG!$B$4:$C$2729,2,FALSE)</f>
        <v>57</v>
      </c>
      <c r="B614" t="str">
        <f t="shared" si="10"/>
        <v>57f</v>
      </c>
      <c r="C614" t="s">
        <v>59</v>
      </c>
      <c r="D614" t="s">
        <v>612</v>
      </c>
      <c r="E614">
        <v>5</v>
      </c>
      <c r="F614">
        <v>0</v>
      </c>
      <c r="G614">
        <v>0</v>
      </c>
      <c r="H614">
        <v>0</v>
      </c>
      <c r="I614">
        <v>0</v>
      </c>
      <c r="J614">
        <v>0</v>
      </c>
      <c r="K614">
        <v>0</v>
      </c>
      <c r="L614">
        <v>0</v>
      </c>
      <c r="M614">
        <v>0</v>
      </c>
      <c r="N614">
        <v>0</v>
      </c>
      <c r="O614">
        <v>0</v>
      </c>
      <c r="P614">
        <v>0</v>
      </c>
      <c r="Q614" s="36">
        <v>0</v>
      </c>
      <c r="R614" s="36">
        <v>0</v>
      </c>
      <c r="S614" s="36">
        <v>0</v>
      </c>
      <c r="T614" s="36">
        <v>0</v>
      </c>
      <c r="U614" s="36">
        <v>0</v>
      </c>
    </row>
    <row r="615" spans="1:21" x14ac:dyDescent="0.2">
      <c r="A615" s="89">
        <f>VLOOKUP(C615,TabellenSRG!$B$4:$C$2729,2,FALSE)</f>
        <v>57</v>
      </c>
      <c r="B615" t="str">
        <f t="shared" si="10"/>
        <v>57g</v>
      </c>
      <c r="C615" t="s">
        <v>59</v>
      </c>
      <c r="D615" t="s">
        <v>613</v>
      </c>
      <c r="E615">
        <v>6</v>
      </c>
      <c r="F615">
        <v>0</v>
      </c>
      <c r="G615">
        <v>0</v>
      </c>
      <c r="H615">
        <v>0</v>
      </c>
      <c r="I615">
        <v>0</v>
      </c>
      <c r="J615">
        <v>0</v>
      </c>
      <c r="K615">
        <v>0</v>
      </c>
      <c r="L615">
        <v>0</v>
      </c>
      <c r="M615">
        <v>0</v>
      </c>
      <c r="N615">
        <v>0</v>
      </c>
      <c r="O615">
        <v>0</v>
      </c>
      <c r="P615">
        <v>0</v>
      </c>
      <c r="Q615" s="36">
        <v>0</v>
      </c>
      <c r="R615" s="36">
        <v>0</v>
      </c>
      <c r="S615" s="36">
        <v>0</v>
      </c>
      <c r="T615" s="36">
        <v>0</v>
      </c>
      <c r="U615" s="36">
        <v>0</v>
      </c>
    </row>
    <row r="616" spans="1:21" x14ac:dyDescent="0.2">
      <c r="A616" s="89">
        <f>VLOOKUP(C616,TabellenSRG!$B$4:$C$2729,2,FALSE)</f>
        <v>57</v>
      </c>
      <c r="B616" t="str">
        <f t="shared" si="10"/>
        <v>57h</v>
      </c>
      <c r="C616" t="s">
        <v>59</v>
      </c>
      <c r="D616" t="s">
        <v>614</v>
      </c>
      <c r="E616">
        <v>7</v>
      </c>
      <c r="F616">
        <v>0</v>
      </c>
      <c r="G616">
        <v>0</v>
      </c>
      <c r="H616">
        <v>0</v>
      </c>
      <c r="I616">
        <v>0</v>
      </c>
      <c r="J616">
        <v>0</v>
      </c>
      <c r="K616">
        <v>0</v>
      </c>
      <c r="L616">
        <v>0</v>
      </c>
      <c r="M616">
        <v>0</v>
      </c>
      <c r="N616">
        <v>0</v>
      </c>
      <c r="O616">
        <v>0</v>
      </c>
      <c r="P616">
        <v>0</v>
      </c>
      <c r="Q616" s="36">
        <v>0</v>
      </c>
      <c r="R616" s="36">
        <v>0</v>
      </c>
      <c r="S616" s="36">
        <v>0</v>
      </c>
      <c r="T616" s="36">
        <v>0</v>
      </c>
      <c r="U616" s="36">
        <v>0</v>
      </c>
    </row>
    <row r="617" spans="1:21" x14ac:dyDescent="0.2">
      <c r="A617" s="89">
        <f>VLOOKUP(C617,TabellenSRG!$B$4:$C$2729,2,FALSE)</f>
        <v>57</v>
      </c>
      <c r="B617" t="str">
        <f t="shared" si="10"/>
        <v>57i</v>
      </c>
      <c r="C617" t="s">
        <v>59</v>
      </c>
      <c r="D617" t="s">
        <v>615</v>
      </c>
      <c r="E617">
        <v>8</v>
      </c>
      <c r="F617">
        <v>0</v>
      </c>
      <c r="G617">
        <v>0</v>
      </c>
      <c r="H617">
        <v>0</v>
      </c>
      <c r="I617">
        <v>0</v>
      </c>
      <c r="J617">
        <v>0</v>
      </c>
      <c r="K617">
        <v>0</v>
      </c>
      <c r="L617">
        <v>0</v>
      </c>
      <c r="M617">
        <v>0</v>
      </c>
      <c r="N617">
        <v>0</v>
      </c>
      <c r="O617">
        <v>0</v>
      </c>
      <c r="P617">
        <v>0</v>
      </c>
      <c r="Q617" s="36">
        <v>0</v>
      </c>
      <c r="R617" s="36">
        <v>0</v>
      </c>
      <c r="S617" s="36">
        <v>0</v>
      </c>
      <c r="T617" s="36">
        <v>0</v>
      </c>
      <c r="U617" s="36">
        <v>0</v>
      </c>
    </row>
    <row r="618" spans="1:21" x14ac:dyDescent="0.2">
      <c r="A618" s="89">
        <f>VLOOKUP(C618,TabellenSRG!$B$4:$C$2729,2,FALSE)</f>
        <v>57</v>
      </c>
      <c r="B618" t="str">
        <f t="shared" si="10"/>
        <v>57j</v>
      </c>
      <c r="C618" t="s">
        <v>59</v>
      </c>
      <c r="D618" t="s">
        <v>616</v>
      </c>
      <c r="E618">
        <v>9</v>
      </c>
      <c r="F618">
        <v>600</v>
      </c>
      <c r="G618">
        <v>610</v>
      </c>
      <c r="H618">
        <v>590</v>
      </c>
      <c r="I618">
        <v>600</v>
      </c>
      <c r="J618">
        <v>630</v>
      </c>
      <c r="K618">
        <v>630</v>
      </c>
      <c r="L618">
        <v>260</v>
      </c>
      <c r="M618">
        <v>260</v>
      </c>
      <c r="N618">
        <v>270</v>
      </c>
      <c r="O618">
        <v>160</v>
      </c>
      <c r="P618">
        <v>10</v>
      </c>
      <c r="Q618" s="36">
        <v>10</v>
      </c>
      <c r="R618" s="36">
        <v>20</v>
      </c>
      <c r="S618" s="36">
        <v>20</v>
      </c>
      <c r="T618" s="36">
        <v>10</v>
      </c>
      <c r="U618" s="36">
        <v>20</v>
      </c>
    </row>
    <row r="619" spans="1:21" x14ac:dyDescent="0.2">
      <c r="A619" s="89">
        <f>VLOOKUP(C619,TabellenSRG!$B$4:$C$2729,2,FALSE)</f>
        <v>57</v>
      </c>
      <c r="B619" t="str">
        <f t="shared" si="10"/>
        <v>57k</v>
      </c>
      <c r="C619" t="s">
        <v>59</v>
      </c>
      <c r="D619" t="s">
        <v>611</v>
      </c>
      <c r="E619">
        <v>10</v>
      </c>
      <c r="F619" t="e">
        <v>#N/A</v>
      </c>
      <c r="G619" t="e">
        <v>#N/A</v>
      </c>
      <c r="H619" t="e">
        <v>#N/A</v>
      </c>
      <c r="I619" t="e">
        <v>#N/A</v>
      </c>
      <c r="J619" t="e">
        <v>#N/A</v>
      </c>
      <c r="K619" t="e">
        <v>#N/A</v>
      </c>
      <c r="L619" t="e">
        <v>#N/A</v>
      </c>
      <c r="M619" t="e">
        <v>#N/A</v>
      </c>
      <c r="N619">
        <v>0</v>
      </c>
      <c r="O619">
        <v>0</v>
      </c>
      <c r="P619">
        <v>0</v>
      </c>
      <c r="Q619" s="36">
        <v>0</v>
      </c>
      <c r="R619" s="36">
        <v>0</v>
      </c>
      <c r="S619" s="36">
        <v>0</v>
      </c>
      <c r="T619" s="36">
        <v>0</v>
      </c>
      <c r="U619" s="36">
        <v>0</v>
      </c>
    </row>
    <row r="620" spans="1:21" x14ac:dyDescent="0.2">
      <c r="A620" s="89">
        <f>VLOOKUP(C620,TabellenSRG!$B$4:$C$2729,2,FALSE)</f>
        <v>58</v>
      </c>
      <c r="B620" t="str">
        <f t="shared" si="10"/>
        <v>58a</v>
      </c>
      <c r="C620" t="s">
        <v>60</v>
      </c>
      <c r="D620" t="s">
        <v>606</v>
      </c>
      <c r="E620">
        <v>0</v>
      </c>
      <c r="F620">
        <v>470</v>
      </c>
      <c r="G620">
        <v>440</v>
      </c>
      <c r="H620">
        <v>350</v>
      </c>
      <c r="I620">
        <v>280</v>
      </c>
      <c r="J620">
        <v>300</v>
      </c>
      <c r="K620">
        <v>300</v>
      </c>
      <c r="L620">
        <v>300</v>
      </c>
      <c r="M620">
        <v>270</v>
      </c>
      <c r="N620">
        <v>240</v>
      </c>
      <c r="O620">
        <v>250</v>
      </c>
      <c r="P620">
        <v>220</v>
      </c>
      <c r="Q620" s="36">
        <v>190</v>
      </c>
      <c r="R620" s="36">
        <v>220</v>
      </c>
      <c r="S620" s="36">
        <v>240</v>
      </c>
      <c r="T620" s="36">
        <v>210</v>
      </c>
      <c r="U620" s="36">
        <v>200</v>
      </c>
    </row>
    <row r="621" spans="1:21" x14ac:dyDescent="0.2">
      <c r="A621" s="89">
        <f>VLOOKUP(C621,TabellenSRG!$B$4:$C$2729,2,FALSE)</f>
        <v>58</v>
      </c>
      <c r="B621" t="str">
        <f t="shared" si="10"/>
        <v>58b</v>
      </c>
      <c r="C621" t="s">
        <v>60</v>
      </c>
      <c r="D621" t="s">
        <v>607</v>
      </c>
      <c r="E621">
        <v>1</v>
      </c>
      <c r="F621">
        <v>20</v>
      </c>
      <c r="G621">
        <v>20</v>
      </c>
      <c r="H621">
        <v>10</v>
      </c>
      <c r="I621">
        <v>10</v>
      </c>
      <c r="J621">
        <v>10</v>
      </c>
      <c r="K621">
        <v>10</v>
      </c>
      <c r="L621">
        <v>10</v>
      </c>
      <c r="M621">
        <v>10</v>
      </c>
      <c r="N621">
        <v>10</v>
      </c>
      <c r="O621">
        <v>10</v>
      </c>
      <c r="P621">
        <v>10</v>
      </c>
      <c r="Q621" s="36">
        <v>10</v>
      </c>
      <c r="R621" s="36">
        <v>10</v>
      </c>
      <c r="S621" s="36">
        <v>10</v>
      </c>
      <c r="T621" s="36">
        <v>0</v>
      </c>
      <c r="U621" s="36">
        <v>0</v>
      </c>
    </row>
    <row r="622" spans="1:21" x14ac:dyDescent="0.2">
      <c r="A622" s="89">
        <f>VLOOKUP(C622,TabellenSRG!$B$4:$C$2729,2,FALSE)</f>
        <v>58</v>
      </c>
      <c r="B622" t="str">
        <f t="shared" si="10"/>
        <v>58c</v>
      </c>
      <c r="C622" t="s">
        <v>60</v>
      </c>
      <c r="D622" t="s">
        <v>608</v>
      </c>
      <c r="E622">
        <v>2</v>
      </c>
      <c r="F622">
        <v>0</v>
      </c>
      <c r="G622">
        <v>0</v>
      </c>
      <c r="H622">
        <v>0</v>
      </c>
      <c r="I622">
        <v>0</v>
      </c>
      <c r="J622">
        <v>0</v>
      </c>
      <c r="K622">
        <v>0</v>
      </c>
      <c r="L622">
        <v>0</v>
      </c>
      <c r="M622">
        <v>0</v>
      </c>
      <c r="N622">
        <v>0</v>
      </c>
      <c r="O622">
        <v>0</v>
      </c>
      <c r="P622">
        <v>0</v>
      </c>
      <c r="Q622" s="36">
        <v>0</v>
      </c>
      <c r="R622" s="36">
        <v>0</v>
      </c>
      <c r="S622" s="36">
        <v>0</v>
      </c>
      <c r="T622" s="36">
        <v>0</v>
      </c>
      <c r="U622" s="36">
        <v>0</v>
      </c>
    </row>
    <row r="623" spans="1:21" x14ac:dyDescent="0.2">
      <c r="A623" s="89">
        <f>VLOOKUP(C623,TabellenSRG!$B$4:$C$2729,2,FALSE)</f>
        <v>58</v>
      </c>
      <c r="B623" t="str">
        <f t="shared" si="10"/>
        <v>58d</v>
      </c>
      <c r="C623" t="s">
        <v>60</v>
      </c>
      <c r="D623" t="s">
        <v>609</v>
      </c>
      <c r="E623">
        <v>3</v>
      </c>
      <c r="F623">
        <v>20</v>
      </c>
      <c r="G623">
        <v>10</v>
      </c>
      <c r="H623">
        <v>30</v>
      </c>
      <c r="I623">
        <v>10</v>
      </c>
      <c r="J623">
        <v>20</v>
      </c>
      <c r="K623">
        <v>10</v>
      </c>
      <c r="L623">
        <v>10</v>
      </c>
      <c r="M623">
        <v>0</v>
      </c>
      <c r="N623">
        <v>10</v>
      </c>
      <c r="O623">
        <v>10</v>
      </c>
      <c r="P623">
        <v>10</v>
      </c>
      <c r="Q623" s="36">
        <v>10</v>
      </c>
      <c r="R623" s="36">
        <v>20</v>
      </c>
      <c r="S623" s="36">
        <v>20</v>
      </c>
      <c r="T623" s="36">
        <v>0</v>
      </c>
      <c r="U623" s="36">
        <v>0</v>
      </c>
    </row>
    <row r="624" spans="1:21" x14ac:dyDescent="0.2">
      <c r="A624" s="89">
        <f>VLOOKUP(C624,TabellenSRG!$B$4:$C$2729,2,FALSE)</f>
        <v>58</v>
      </c>
      <c r="B624" t="str">
        <f t="shared" si="10"/>
        <v>58e</v>
      </c>
      <c r="C624" t="s">
        <v>60</v>
      </c>
      <c r="D624" t="s">
        <v>610</v>
      </c>
      <c r="E624">
        <v>4</v>
      </c>
      <c r="F624">
        <v>0</v>
      </c>
      <c r="G624">
        <v>0</v>
      </c>
      <c r="H624">
        <v>0</v>
      </c>
      <c r="I624">
        <v>10</v>
      </c>
      <c r="J624">
        <v>10</v>
      </c>
      <c r="K624">
        <v>10</v>
      </c>
      <c r="L624">
        <v>10</v>
      </c>
      <c r="M624">
        <v>0</v>
      </c>
      <c r="N624">
        <v>0</v>
      </c>
      <c r="O624">
        <v>0</v>
      </c>
      <c r="P624">
        <v>0</v>
      </c>
      <c r="Q624" s="36">
        <v>0</v>
      </c>
      <c r="R624" s="36">
        <v>0</v>
      </c>
      <c r="S624" s="36">
        <v>0</v>
      </c>
      <c r="T624" s="36">
        <v>0</v>
      </c>
      <c r="U624" s="36">
        <v>0</v>
      </c>
    </row>
    <row r="625" spans="1:21" x14ac:dyDescent="0.2">
      <c r="A625" s="89">
        <f>VLOOKUP(C625,TabellenSRG!$B$4:$C$2729,2,FALSE)</f>
        <v>58</v>
      </c>
      <c r="B625" t="str">
        <f t="shared" si="10"/>
        <v>58f</v>
      </c>
      <c r="C625" t="s">
        <v>60</v>
      </c>
      <c r="D625" t="s">
        <v>612</v>
      </c>
      <c r="E625">
        <v>5</v>
      </c>
      <c r="F625">
        <v>0</v>
      </c>
      <c r="G625">
        <v>0</v>
      </c>
      <c r="H625">
        <v>0</v>
      </c>
      <c r="I625">
        <v>0</v>
      </c>
      <c r="J625">
        <v>0</v>
      </c>
      <c r="K625">
        <v>0</v>
      </c>
      <c r="L625">
        <v>0</v>
      </c>
      <c r="M625">
        <v>0</v>
      </c>
      <c r="N625">
        <v>0</v>
      </c>
      <c r="O625">
        <v>0</v>
      </c>
      <c r="P625">
        <v>0</v>
      </c>
      <c r="Q625" s="36">
        <v>0</v>
      </c>
      <c r="R625" s="36">
        <v>0</v>
      </c>
      <c r="S625" s="36">
        <v>0</v>
      </c>
      <c r="T625" s="36">
        <v>0</v>
      </c>
      <c r="U625" s="36">
        <v>0</v>
      </c>
    </row>
    <row r="626" spans="1:21" x14ac:dyDescent="0.2">
      <c r="A626" s="89">
        <f>VLOOKUP(C626,TabellenSRG!$B$4:$C$2729,2,FALSE)</f>
        <v>58</v>
      </c>
      <c r="B626" t="str">
        <f t="shared" si="10"/>
        <v>58g</v>
      </c>
      <c r="C626" t="s">
        <v>60</v>
      </c>
      <c r="D626" t="s">
        <v>613</v>
      </c>
      <c r="E626">
        <v>6</v>
      </c>
      <c r="F626">
        <v>0</v>
      </c>
      <c r="G626">
        <v>0</v>
      </c>
      <c r="H626">
        <v>0</v>
      </c>
      <c r="I626">
        <v>0</v>
      </c>
      <c r="J626">
        <v>0</v>
      </c>
      <c r="K626">
        <v>0</v>
      </c>
      <c r="L626">
        <v>0</v>
      </c>
      <c r="M626">
        <v>0</v>
      </c>
      <c r="N626">
        <v>0</v>
      </c>
      <c r="O626">
        <v>0</v>
      </c>
      <c r="P626">
        <v>0</v>
      </c>
      <c r="Q626" s="36">
        <v>0</v>
      </c>
      <c r="R626" s="36">
        <v>0</v>
      </c>
      <c r="S626" s="36">
        <v>0</v>
      </c>
      <c r="T626" s="36">
        <v>0</v>
      </c>
      <c r="U626" s="36">
        <v>0</v>
      </c>
    </row>
    <row r="627" spans="1:21" x14ac:dyDescent="0.2">
      <c r="A627" s="89">
        <f>VLOOKUP(C627,TabellenSRG!$B$4:$C$2729,2,FALSE)</f>
        <v>58</v>
      </c>
      <c r="B627" t="str">
        <f t="shared" si="10"/>
        <v>58h</v>
      </c>
      <c r="C627" t="s">
        <v>60</v>
      </c>
      <c r="D627" t="s">
        <v>614</v>
      </c>
      <c r="E627">
        <v>7</v>
      </c>
      <c r="F627">
        <v>0</v>
      </c>
      <c r="G627">
        <v>0</v>
      </c>
      <c r="H627">
        <v>0</v>
      </c>
      <c r="I627">
        <v>0</v>
      </c>
      <c r="J627">
        <v>0</v>
      </c>
      <c r="K627">
        <v>0</v>
      </c>
      <c r="L627">
        <v>0</v>
      </c>
      <c r="M627">
        <v>0</v>
      </c>
      <c r="N627">
        <v>0</v>
      </c>
      <c r="O627">
        <v>0</v>
      </c>
      <c r="P627">
        <v>0</v>
      </c>
      <c r="Q627" s="36">
        <v>0</v>
      </c>
      <c r="R627" s="36">
        <v>0</v>
      </c>
      <c r="S627" s="36">
        <v>0</v>
      </c>
      <c r="T627" s="36">
        <v>0</v>
      </c>
      <c r="U627" s="36">
        <v>0</v>
      </c>
    </row>
    <row r="628" spans="1:21" x14ac:dyDescent="0.2">
      <c r="A628" s="89">
        <f>VLOOKUP(C628,TabellenSRG!$B$4:$C$2729,2,FALSE)</f>
        <v>58</v>
      </c>
      <c r="B628" t="str">
        <f t="shared" si="10"/>
        <v>58i</v>
      </c>
      <c r="C628" t="s">
        <v>60</v>
      </c>
      <c r="D628" t="s">
        <v>615</v>
      </c>
      <c r="E628">
        <v>8</v>
      </c>
      <c r="F628">
        <v>0</v>
      </c>
      <c r="G628">
        <v>0</v>
      </c>
      <c r="H628">
        <v>0</v>
      </c>
      <c r="I628">
        <v>0</v>
      </c>
      <c r="J628">
        <v>0</v>
      </c>
      <c r="K628">
        <v>0</v>
      </c>
      <c r="L628">
        <v>0</v>
      </c>
      <c r="M628">
        <v>0</v>
      </c>
      <c r="N628">
        <v>0</v>
      </c>
      <c r="O628">
        <v>0</v>
      </c>
      <c r="P628">
        <v>0</v>
      </c>
      <c r="Q628" s="36">
        <v>0</v>
      </c>
      <c r="R628" s="36">
        <v>0</v>
      </c>
      <c r="S628" s="36">
        <v>0</v>
      </c>
      <c r="T628" s="36">
        <v>0</v>
      </c>
      <c r="U628" s="36">
        <v>0</v>
      </c>
    </row>
    <row r="629" spans="1:21" x14ac:dyDescent="0.2">
      <c r="A629" s="89">
        <f>VLOOKUP(C629,TabellenSRG!$B$4:$C$2729,2,FALSE)</f>
        <v>58</v>
      </c>
      <c r="B629" t="str">
        <f t="shared" si="10"/>
        <v>58j</v>
      </c>
      <c r="C629" t="s">
        <v>60</v>
      </c>
      <c r="D629" t="s">
        <v>616</v>
      </c>
      <c r="E629">
        <v>9</v>
      </c>
      <c r="F629">
        <v>420</v>
      </c>
      <c r="G629">
        <v>410</v>
      </c>
      <c r="H629">
        <v>310</v>
      </c>
      <c r="I629">
        <v>250</v>
      </c>
      <c r="J629">
        <v>270</v>
      </c>
      <c r="K629">
        <v>280</v>
      </c>
      <c r="L629">
        <v>270</v>
      </c>
      <c r="M629">
        <v>260</v>
      </c>
      <c r="N629">
        <v>220</v>
      </c>
      <c r="O629">
        <v>240</v>
      </c>
      <c r="P629">
        <v>200</v>
      </c>
      <c r="Q629" s="36">
        <v>180</v>
      </c>
      <c r="R629" s="36">
        <v>190</v>
      </c>
      <c r="S629" s="36">
        <v>210</v>
      </c>
      <c r="T629" s="36">
        <v>200</v>
      </c>
      <c r="U629" s="36">
        <v>200</v>
      </c>
    </row>
    <row r="630" spans="1:21" x14ac:dyDescent="0.2">
      <c r="A630" s="89">
        <f>VLOOKUP(C630,TabellenSRG!$B$4:$C$2729,2,FALSE)</f>
        <v>58</v>
      </c>
      <c r="B630" t="str">
        <f t="shared" si="10"/>
        <v>58k</v>
      </c>
      <c r="C630" t="s">
        <v>60</v>
      </c>
      <c r="D630" t="s">
        <v>611</v>
      </c>
      <c r="E630">
        <v>10</v>
      </c>
      <c r="F630" t="e">
        <v>#N/A</v>
      </c>
      <c r="G630" t="e">
        <v>#N/A</v>
      </c>
      <c r="H630" t="e">
        <v>#N/A</v>
      </c>
      <c r="I630" t="e">
        <v>#N/A</v>
      </c>
      <c r="J630" t="e">
        <v>#N/A</v>
      </c>
      <c r="K630" t="e">
        <v>#N/A</v>
      </c>
      <c r="L630" t="e">
        <v>#N/A</v>
      </c>
      <c r="M630" t="e">
        <v>#N/A</v>
      </c>
      <c r="N630">
        <v>0</v>
      </c>
      <c r="O630">
        <v>0</v>
      </c>
      <c r="P630">
        <v>0</v>
      </c>
      <c r="Q630" s="36">
        <v>0</v>
      </c>
      <c r="R630" s="36">
        <v>0</v>
      </c>
      <c r="S630" s="36">
        <v>0</v>
      </c>
      <c r="T630" s="36">
        <v>0</v>
      </c>
      <c r="U630" s="36">
        <v>0</v>
      </c>
    </row>
    <row r="631" spans="1:21" x14ac:dyDescent="0.2">
      <c r="A631" s="89">
        <f>VLOOKUP(C631,TabellenSRG!$B$4:$C$2729,2,FALSE)</f>
        <v>59</v>
      </c>
      <c r="B631" t="str">
        <f t="shared" si="10"/>
        <v>59a</v>
      </c>
      <c r="C631" t="s">
        <v>61</v>
      </c>
      <c r="D631" t="s">
        <v>606</v>
      </c>
      <c r="E631">
        <v>0</v>
      </c>
      <c r="F631">
        <v>40</v>
      </c>
      <c r="G631">
        <v>40</v>
      </c>
      <c r="H631">
        <v>40</v>
      </c>
      <c r="I631">
        <v>40</v>
      </c>
      <c r="J631">
        <v>50</v>
      </c>
      <c r="K631">
        <v>50</v>
      </c>
      <c r="L631">
        <v>60</v>
      </c>
      <c r="M631">
        <v>70</v>
      </c>
      <c r="N631">
        <v>80</v>
      </c>
      <c r="O631">
        <v>80</v>
      </c>
      <c r="P631">
        <v>100</v>
      </c>
      <c r="Q631" s="36">
        <v>130</v>
      </c>
      <c r="R631" s="36">
        <v>160</v>
      </c>
      <c r="S631" s="36">
        <v>160</v>
      </c>
      <c r="T631" s="36">
        <v>130</v>
      </c>
      <c r="U631" s="36">
        <v>150</v>
      </c>
    </row>
    <row r="632" spans="1:21" x14ac:dyDescent="0.2">
      <c r="A632" s="89">
        <f>VLOOKUP(C632,TabellenSRG!$B$4:$C$2729,2,FALSE)</f>
        <v>59</v>
      </c>
      <c r="B632" t="str">
        <f t="shared" si="10"/>
        <v>59b</v>
      </c>
      <c r="C632" t="s">
        <v>61</v>
      </c>
      <c r="D632" t="s">
        <v>607</v>
      </c>
      <c r="E632">
        <v>1</v>
      </c>
      <c r="F632">
        <v>0</v>
      </c>
      <c r="G632">
        <v>0</v>
      </c>
      <c r="H632">
        <v>0</v>
      </c>
      <c r="I632">
        <v>0</v>
      </c>
      <c r="J632">
        <v>0</v>
      </c>
      <c r="K632">
        <v>0</v>
      </c>
      <c r="L632">
        <v>0</v>
      </c>
      <c r="M632">
        <v>0</v>
      </c>
      <c r="N632">
        <v>0</v>
      </c>
      <c r="O632">
        <v>0</v>
      </c>
      <c r="P632">
        <v>0</v>
      </c>
      <c r="Q632" s="36">
        <v>0</v>
      </c>
      <c r="R632" s="36">
        <v>0</v>
      </c>
      <c r="S632" s="36">
        <v>0</v>
      </c>
      <c r="T632" s="36">
        <v>0</v>
      </c>
      <c r="U632" s="36">
        <v>0</v>
      </c>
    </row>
    <row r="633" spans="1:21" x14ac:dyDescent="0.2">
      <c r="A633" s="89">
        <f>VLOOKUP(C633,TabellenSRG!$B$4:$C$2729,2,FALSE)</f>
        <v>59</v>
      </c>
      <c r="B633" t="str">
        <f t="shared" si="10"/>
        <v>59c</v>
      </c>
      <c r="C633" t="s">
        <v>61</v>
      </c>
      <c r="D633" t="s">
        <v>608</v>
      </c>
      <c r="E633">
        <v>2</v>
      </c>
      <c r="F633">
        <v>0</v>
      </c>
      <c r="G633">
        <v>0</v>
      </c>
      <c r="H633">
        <v>0</v>
      </c>
      <c r="I633">
        <v>0</v>
      </c>
      <c r="J633">
        <v>0</v>
      </c>
      <c r="K633">
        <v>0</v>
      </c>
      <c r="L633">
        <v>0</v>
      </c>
      <c r="M633">
        <v>0</v>
      </c>
      <c r="N633">
        <v>0</v>
      </c>
      <c r="O633">
        <v>0</v>
      </c>
      <c r="P633">
        <v>0</v>
      </c>
      <c r="Q633" s="36">
        <v>0</v>
      </c>
      <c r="R633" s="36">
        <v>0</v>
      </c>
      <c r="S633" s="36">
        <v>0</v>
      </c>
      <c r="T633" s="36">
        <v>0</v>
      </c>
      <c r="U633" s="36">
        <v>0</v>
      </c>
    </row>
    <row r="634" spans="1:21" x14ac:dyDescent="0.2">
      <c r="A634" s="89">
        <f>VLOOKUP(C634,TabellenSRG!$B$4:$C$2729,2,FALSE)</f>
        <v>59</v>
      </c>
      <c r="B634" t="str">
        <f t="shared" si="10"/>
        <v>59d</v>
      </c>
      <c r="C634" t="s">
        <v>61</v>
      </c>
      <c r="D634" t="s">
        <v>609</v>
      </c>
      <c r="E634">
        <v>3</v>
      </c>
      <c r="F634">
        <v>0</v>
      </c>
      <c r="G634">
        <v>0</v>
      </c>
      <c r="H634">
        <v>0</v>
      </c>
      <c r="I634">
        <v>0</v>
      </c>
      <c r="J634">
        <v>0</v>
      </c>
      <c r="K634">
        <v>0</v>
      </c>
      <c r="L634">
        <v>0</v>
      </c>
      <c r="M634">
        <v>0</v>
      </c>
      <c r="N634">
        <v>0</v>
      </c>
      <c r="O634">
        <v>0</v>
      </c>
      <c r="P634">
        <v>0</v>
      </c>
      <c r="Q634" s="36">
        <v>0</v>
      </c>
      <c r="R634" s="36">
        <v>0</v>
      </c>
      <c r="S634" s="36">
        <v>0</v>
      </c>
      <c r="T634" s="36">
        <v>0</v>
      </c>
      <c r="U634" s="36">
        <v>0</v>
      </c>
    </row>
    <row r="635" spans="1:21" x14ac:dyDescent="0.2">
      <c r="A635" s="89">
        <f>VLOOKUP(C635,TabellenSRG!$B$4:$C$2729,2,FALSE)</f>
        <v>59</v>
      </c>
      <c r="B635" t="str">
        <f t="shared" si="10"/>
        <v>59e</v>
      </c>
      <c r="C635" t="s">
        <v>61</v>
      </c>
      <c r="D635" t="s">
        <v>610</v>
      </c>
      <c r="E635">
        <v>4</v>
      </c>
      <c r="F635">
        <v>0</v>
      </c>
      <c r="G635">
        <v>0</v>
      </c>
      <c r="H635">
        <v>0</v>
      </c>
      <c r="I635">
        <v>0</v>
      </c>
      <c r="J635">
        <v>0</v>
      </c>
      <c r="K635">
        <v>0</v>
      </c>
      <c r="L635">
        <v>0</v>
      </c>
      <c r="M635">
        <v>0</v>
      </c>
      <c r="N635">
        <v>0</v>
      </c>
      <c r="O635">
        <v>0</v>
      </c>
      <c r="P635">
        <v>0</v>
      </c>
      <c r="Q635" s="36">
        <v>0</v>
      </c>
      <c r="R635" s="36">
        <v>0</v>
      </c>
      <c r="S635" s="36">
        <v>0</v>
      </c>
      <c r="T635" s="36">
        <v>10</v>
      </c>
      <c r="U635" s="36">
        <v>10</v>
      </c>
    </row>
    <row r="636" spans="1:21" x14ac:dyDescent="0.2">
      <c r="A636" s="89">
        <f>VLOOKUP(C636,TabellenSRG!$B$4:$C$2729,2,FALSE)</f>
        <v>59</v>
      </c>
      <c r="B636" t="str">
        <f t="shared" si="10"/>
        <v>59f</v>
      </c>
      <c r="C636" t="s">
        <v>61</v>
      </c>
      <c r="D636" t="s">
        <v>612</v>
      </c>
      <c r="E636">
        <v>5</v>
      </c>
      <c r="F636">
        <v>0</v>
      </c>
      <c r="G636">
        <v>0</v>
      </c>
      <c r="H636">
        <v>0</v>
      </c>
      <c r="I636">
        <v>0</v>
      </c>
      <c r="J636">
        <v>0</v>
      </c>
      <c r="K636">
        <v>0</v>
      </c>
      <c r="L636">
        <v>0</v>
      </c>
      <c r="M636">
        <v>0</v>
      </c>
      <c r="N636">
        <v>0</v>
      </c>
      <c r="O636">
        <v>0</v>
      </c>
      <c r="P636">
        <v>0</v>
      </c>
      <c r="Q636" s="36">
        <v>0</v>
      </c>
      <c r="R636" s="36">
        <v>0</v>
      </c>
      <c r="S636" s="36">
        <v>0</v>
      </c>
      <c r="T636" s="36">
        <v>0</v>
      </c>
      <c r="U636" s="36">
        <v>0</v>
      </c>
    </row>
    <row r="637" spans="1:21" x14ac:dyDescent="0.2">
      <c r="A637" s="89">
        <f>VLOOKUP(C637,TabellenSRG!$B$4:$C$2729,2,FALSE)</f>
        <v>59</v>
      </c>
      <c r="B637" t="str">
        <f t="shared" si="10"/>
        <v>59g</v>
      </c>
      <c r="C637" t="s">
        <v>61</v>
      </c>
      <c r="D637" t="s">
        <v>613</v>
      </c>
      <c r="E637">
        <v>6</v>
      </c>
      <c r="F637">
        <v>0</v>
      </c>
      <c r="G637">
        <v>0</v>
      </c>
      <c r="H637">
        <v>0</v>
      </c>
      <c r="I637">
        <v>0</v>
      </c>
      <c r="J637">
        <v>0</v>
      </c>
      <c r="K637">
        <v>0</v>
      </c>
      <c r="L637">
        <v>0</v>
      </c>
      <c r="M637">
        <v>0</v>
      </c>
      <c r="N637">
        <v>0</v>
      </c>
      <c r="O637">
        <v>0</v>
      </c>
      <c r="P637">
        <v>0</v>
      </c>
      <c r="Q637" s="36">
        <v>0</v>
      </c>
      <c r="R637" s="36">
        <v>0</v>
      </c>
      <c r="S637" s="36">
        <v>0</v>
      </c>
      <c r="T637" s="36">
        <v>0</v>
      </c>
      <c r="U637" s="36">
        <v>0</v>
      </c>
    </row>
    <row r="638" spans="1:21" x14ac:dyDescent="0.2">
      <c r="A638" s="89">
        <f>VLOOKUP(C638,TabellenSRG!$B$4:$C$2729,2,FALSE)</f>
        <v>59</v>
      </c>
      <c r="B638" t="str">
        <f t="shared" si="10"/>
        <v>59h</v>
      </c>
      <c r="C638" t="s">
        <v>61</v>
      </c>
      <c r="D638" t="s">
        <v>614</v>
      </c>
      <c r="E638">
        <v>7</v>
      </c>
      <c r="F638">
        <v>0</v>
      </c>
      <c r="G638">
        <v>0</v>
      </c>
      <c r="H638">
        <v>0</v>
      </c>
      <c r="I638">
        <v>0</v>
      </c>
      <c r="J638">
        <v>0</v>
      </c>
      <c r="K638">
        <v>0</v>
      </c>
      <c r="L638">
        <v>0</v>
      </c>
      <c r="M638">
        <v>0</v>
      </c>
      <c r="N638">
        <v>0</v>
      </c>
      <c r="O638">
        <v>0</v>
      </c>
      <c r="P638">
        <v>0</v>
      </c>
      <c r="Q638" s="36">
        <v>0</v>
      </c>
      <c r="R638" s="36">
        <v>0</v>
      </c>
      <c r="S638" s="36">
        <v>0</v>
      </c>
      <c r="T638" s="36">
        <v>0</v>
      </c>
      <c r="U638" s="36">
        <v>0</v>
      </c>
    </row>
    <row r="639" spans="1:21" x14ac:dyDescent="0.2">
      <c r="A639" s="89">
        <f>VLOOKUP(C639,TabellenSRG!$B$4:$C$2729,2,FALSE)</f>
        <v>59</v>
      </c>
      <c r="B639" t="str">
        <f t="shared" si="10"/>
        <v>59i</v>
      </c>
      <c r="C639" t="s">
        <v>61</v>
      </c>
      <c r="D639" t="s">
        <v>615</v>
      </c>
      <c r="E639">
        <v>8</v>
      </c>
      <c r="F639">
        <v>0</v>
      </c>
      <c r="G639">
        <v>0</v>
      </c>
      <c r="H639">
        <v>0</v>
      </c>
      <c r="I639">
        <v>0</v>
      </c>
      <c r="J639">
        <v>0</v>
      </c>
      <c r="K639">
        <v>0</v>
      </c>
      <c r="L639">
        <v>0</v>
      </c>
      <c r="M639">
        <v>0</v>
      </c>
      <c r="N639">
        <v>0</v>
      </c>
      <c r="O639">
        <v>0</v>
      </c>
      <c r="P639">
        <v>0</v>
      </c>
      <c r="Q639" s="36">
        <v>0</v>
      </c>
      <c r="R639" s="36">
        <v>0</v>
      </c>
      <c r="S639" s="36">
        <v>0</v>
      </c>
      <c r="T639" s="36">
        <v>0</v>
      </c>
      <c r="U639" s="36">
        <v>0</v>
      </c>
    </row>
    <row r="640" spans="1:21" x14ac:dyDescent="0.2">
      <c r="A640" s="89">
        <f>VLOOKUP(C640,TabellenSRG!$B$4:$C$2729,2,FALSE)</f>
        <v>59</v>
      </c>
      <c r="B640" t="str">
        <f t="shared" si="10"/>
        <v>59j</v>
      </c>
      <c r="C640" t="s">
        <v>61</v>
      </c>
      <c r="D640" t="s">
        <v>616</v>
      </c>
      <c r="E640">
        <v>9</v>
      </c>
      <c r="F640">
        <v>40</v>
      </c>
      <c r="G640">
        <v>40</v>
      </c>
      <c r="H640">
        <v>40</v>
      </c>
      <c r="I640">
        <v>40</v>
      </c>
      <c r="J640">
        <v>50</v>
      </c>
      <c r="K640">
        <v>50</v>
      </c>
      <c r="L640">
        <v>60</v>
      </c>
      <c r="M640">
        <v>70</v>
      </c>
      <c r="N640">
        <v>80</v>
      </c>
      <c r="O640">
        <v>80</v>
      </c>
      <c r="P640">
        <v>90</v>
      </c>
      <c r="Q640" s="36">
        <v>130</v>
      </c>
      <c r="R640" s="36">
        <v>150</v>
      </c>
      <c r="S640" s="36">
        <v>160</v>
      </c>
      <c r="T640" s="36">
        <v>130</v>
      </c>
      <c r="U640" s="36">
        <v>140</v>
      </c>
    </row>
    <row r="641" spans="1:21" x14ac:dyDescent="0.2">
      <c r="A641" s="89">
        <f>VLOOKUP(C641,TabellenSRG!$B$4:$C$2729,2,FALSE)</f>
        <v>59</v>
      </c>
      <c r="B641" t="str">
        <f t="shared" si="10"/>
        <v>59k</v>
      </c>
      <c r="C641" t="s">
        <v>61</v>
      </c>
      <c r="D641" t="s">
        <v>611</v>
      </c>
      <c r="E641">
        <v>10</v>
      </c>
      <c r="F641" t="e">
        <v>#N/A</v>
      </c>
      <c r="G641" t="e">
        <v>#N/A</v>
      </c>
      <c r="H641" t="e">
        <v>#N/A</v>
      </c>
      <c r="I641" t="e">
        <v>#N/A</v>
      </c>
      <c r="J641" t="e">
        <v>#N/A</v>
      </c>
      <c r="K641" t="e">
        <v>#N/A</v>
      </c>
      <c r="L641" t="e">
        <v>#N/A</v>
      </c>
      <c r="M641" t="e">
        <v>#N/A</v>
      </c>
      <c r="N641">
        <v>0</v>
      </c>
      <c r="O641">
        <v>0</v>
      </c>
      <c r="P641">
        <v>0</v>
      </c>
      <c r="Q641" s="36">
        <v>0</v>
      </c>
      <c r="R641" s="36">
        <v>0</v>
      </c>
      <c r="S641" s="36">
        <v>0</v>
      </c>
      <c r="T641" s="36">
        <v>0</v>
      </c>
      <c r="U641" s="36">
        <v>0</v>
      </c>
    </row>
    <row r="642" spans="1:21" x14ac:dyDescent="0.2">
      <c r="A642" s="89">
        <f>VLOOKUP(C642,TabellenSRG!$B$4:$C$2729,2,FALSE)</f>
        <v>60</v>
      </c>
      <c r="B642" t="str">
        <f t="shared" si="10"/>
        <v>60a</v>
      </c>
      <c r="C642" t="s">
        <v>62</v>
      </c>
      <c r="D642" t="s">
        <v>606</v>
      </c>
      <c r="E642">
        <v>0</v>
      </c>
      <c r="F642">
        <v>120</v>
      </c>
      <c r="G642">
        <v>120</v>
      </c>
      <c r="H642">
        <v>120</v>
      </c>
      <c r="I642">
        <v>120</v>
      </c>
      <c r="J642">
        <v>120</v>
      </c>
      <c r="K642">
        <v>130</v>
      </c>
      <c r="L642">
        <v>140</v>
      </c>
      <c r="M642">
        <v>200</v>
      </c>
      <c r="N642">
        <v>220</v>
      </c>
      <c r="O642">
        <v>240</v>
      </c>
      <c r="P642">
        <v>250</v>
      </c>
      <c r="Q642" s="36">
        <v>260</v>
      </c>
      <c r="R642" s="36">
        <v>270</v>
      </c>
      <c r="S642" s="36">
        <v>290</v>
      </c>
      <c r="T642" s="36">
        <v>280</v>
      </c>
      <c r="U642" s="36">
        <v>290</v>
      </c>
    </row>
    <row r="643" spans="1:21" x14ac:dyDescent="0.2">
      <c r="A643" s="89">
        <f>VLOOKUP(C643,TabellenSRG!$B$4:$C$2729,2,FALSE)</f>
        <v>60</v>
      </c>
      <c r="B643" t="str">
        <f t="shared" si="10"/>
        <v>60b</v>
      </c>
      <c r="C643" t="s">
        <v>62</v>
      </c>
      <c r="D643" t="s">
        <v>607</v>
      </c>
      <c r="E643">
        <v>1</v>
      </c>
      <c r="F643">
        <v>0</v>
      </c>
      <c r="G643">
        <v>0</v>
      </c>
      <c r="H643">
        <v>0</v>
      </c>
      <c r="I643">
        <v>0</v>
      </c>
      <c r="J643">
        <v>0</v>
      </c>
      <c r="K643">
        <v>0</v>
      </c>
      <c r="L643">
        <v>0</v>
      </c>
      <c r="M643">
        <v>0</v>
      </c>
      <c r="N643">
        <v>0</v>
      </c>
      <c r="O643">
        <v>0</v>
      </c>
      <c r="P643">
        <v>0</v>
      </c>
      <c r="Q643" s="36">
        <v>0</v>
      </c>
      <c r="R643" s="36">
        <v>0</v>
      </c>
      <c r="S643" s="36">
        <v>0</v>
      </c>
      <c r="T643" s="36">
        <v>0</v>
      </c>
      <c r="U643" s="36">
        <v>0</v>
      </c>
    </row>
    <row r="644" spans="1:21" x14ac:dyDescent="0.2">
      <c r="A644" s="89">
        <f>VLOOKUP(C644,TabellenSRG!$B$4:$C$2729,2,FALSE)</f>
        <v>60</v>
      </c>
      <c r="B644" t="str">
        <f t="shared" si="10"/>
        <v>60c</v>
      </c>
      <c r="C644" t="s">
        <v>62</v>
      </c>
      <c r="D644" t="s">
        <v>608</v>
      </c>
      <c r="E644">
        <v>2</v>
      </c>
      <c r="F644">
        <v>0</v>
      </c>
      <c r="G644">
        <v>0</v>
      </c>
      <c r="H644">
        <v>0</v>
      </c>
      <c r="I644">
        <v>0</v>
      </c>
      <c r="J644">
        <v>0</v>
      </c>
      <c r="K644">
        <v>0</v>
      </c>
      <c r="L644">
        <v>0</v>
      </c>
      <c r="M644">
        <v>0</v>
      </c>
      <c r="N644">
        <v>0</v>
      </c>
      <c r="O644">
        <v>0</v>
      </c>
      <c r="P644">
        <v>0</v>
      </c>
      <c r="Q644" s="36">
        <v>0</v>
      </c>
      <c r="R644" s="36">
        <v>0</v>
      </c>
      <c r="S644" s="36">
        <v>0</v>
      </c>
      <c r="T644" s="36">
        <v>0</v>
      </c>
      <c r="U644" s="36">
        <v>0</v>
      </c>
    </row>
    <row r="645" spans="1:21" x14ac:dyDescent="0.2">
      <c r="A645" s="89">
        <f>VLOOKUP(C645,TabellenSRG!$B$4:$C$2729,2,FALSE)</f>
        <v>60</v>
      </c>
      <c r="B645" t="str">
        <f t="shared" ref="B645:B708" si="11">CONCATENATE(A645,D645)</f>
        <v>60d</v>
      </c>
      <c r="C645" t="s">
        <v>62</v>
      </c>
      <c r="D645" t="s">
        <v>609</v>
      </c>
      <c r="E645">
        <v>3</v>
      </c>
      <c r="F645">
        <v>0</v>
      </c>
      <c r="G645">
        <v>0</v>
      </c>
      <c r="H645">
        <v>0</v>
      </c>
      <c r="I645">
        <v>0</v>
      </c>
      <c r="J645">
        <v>0</v>
      </c>
      <c r="K645">
        <v>0</v>
      </c>
      <c r="L645">
        <v>0</v>
      </c>
      <c r="M645">
        <v>0</v>
      </c>
      <c r="N645">
        <v>0</v>
      </c>
      <c r="O645">
        <v>0</v>
      </c>
      <c r="P645">
        <v>0</v>
      </c>
      <c r="Q645" s="36">
        <v>0</v>
      </c>
      <c r="R645" s="36">
        <v>0</v>
      </c>
      <c r="S645" s="36">
        <v>0</v>
      </c>
      <c r="T645" s="36">
        <v>0</v>
      </c>
      <c r="U645" s="36">
        <v>0</v>
      </c>
    </row>
    <row r="646" spans="1:21" x14ac:dyDescent="0.2">
      <c r="A646" s="89">
        <f>VLOOKUP(C646,TabellenSRG!$B$4:$C$2729,2,FALSE)</f>
        <v>60</v>
      </c>
      <c r="B646" t="str">
        <f t="shared" si="11"/>
        <v>60e</v>
      </c>
      <c r="C646" t="s">
        <v>62</v>
      </c>
      <c r="D646" t="s">
        <v>610</v>
      </c>
      <c r="E646">
        <v>4</v>
      </c>
      <c r="F646">
        <v>0</v>
      </c>
      <c r="G646">
        <v>0</v>
      </c>
      <c r="H646">
        <v>0</v>
      </c>
      <c r="I646">
        <v>0</v>
      </c>
      <c r="J646">
        <v>0</v>
      </c>
      <c r="K646">
        <v>0</v>
      </c>
      <c r="L646">
        <v>0</v>
      </c>
      <c r="M646">
        <v>0</v>
      </c>
      <c r="N646">
        <v>0</v>
      </c>
      <c r="O646">
        <v>10</v>
      </c>
      <c r="P646">
        <v>10</v>
      </c>
      <c r="Q646" s="36">
        <v>10</v>
      </c>
      <c r="R646" s="36">
        <v>10</v>
      </c>
      <c r="S646" s="36">
        <v>10</v>
      </c>
      <c r="T646" s="36">
        <v>20</v>
      </c>
      <c r="U646" s="36">
        <v>20</v>
      </c>
    </row>
    <row r="647" spans="1:21" x14ac:dyDescent="0.2">
      <c r="A647" s="89">
        <f>VLOOKUP(C647,TabellenSRG!$B$4:$C$2729,2,FALSE)</f>
        <v>60</v>
      </c>
      <c r="B647" t="str">
        <f t="shared" si="11"/>
        <v>60f</v>
      </c>
      <c r="C647" t="s">
        <v>62</v>
      </c>
      <c r="D647" t="s">
        <v>612</v>
      </c>
      <c r="E647">
        <v>5</v>
      </c>
      <c r="F647">
        <v>0</v>
      </c>
      <c r="G647">
        <v>0</v>
      </c>
      <c r="H647">
        <v>0</v>
      </c>
      <c r="I647">
        <v>0</v>
      </c>
      <c r="J647">
        <v>0</v>
      </c>
      <c r="K647">
        <v>0</v>
      </c>
      <c r="L647">
        <v>0</v>
      </c>
      <c r="M647">
        <v>0</v>
      </c>
      <c r="N647">
        <v>0</v>
      </c>
      <c r="O647">
        <v>0</v>
      </c>
      <c r="P647">
        <v>0</v>
      </c>
      <c r="Q647" s="36">
        <v>0</v>
      </c>
      <c r="R647" s="36">
        <v>0</v>
      </c>
      <c r="S647" s="36">
        <v>0</v>
      </c>
      <c r="T647" s="36">
        <v>0</v>
      </c>
      <c r="U647" s="36">
        <v>0</v>
      </c>
    </row>
    <row r="648" spans="1:21" x14ac:dyDescent="0.2">
      <c r="A648" s="89">
        <f>VLOOKUP(C648,TabellenSRG!$B$4:$C$2729,2,FALSE)</f>
        <v>60</v>
      </c>
      <c r="B648" t="str">
        <f t="shared" si="11"/>
        <v>60g</v>
      </c>
      <c r="C648" t="s">
        <v>62</v>
      </c>
      <c r="D648" t="s">
        <v>613</v>
      </c>
      <c r="E648">
        <v>6</v>
      </c>
      <c r="F648">
        <v>0</v>
      </c>
      <c r="G648">
        <v>0</v>
      </c>
      <c r="H648">
        <v>0</v>
      </c>
      <c r="I648">
        <v>0</v>
      </c>
      <c r="J648">
        <v>0</v>
      </c>
      <c r="K648">
        <v>0</v>
      </c>
      <c r="L648">
        <v>0</v>
      </c>
      <c r="M648">
        <v>0</v>
      </c>
      <c r="N648">
        <v>0</v>
      </c>
      <c r="O648">
        <v>0</v>
      </c>
      <c r="P648">
        <v>0</v>
      </c>
      <c r="Q648" s="36">
        <v>0</v>
      </c>
      <c r="R648" s="36">
        <v>0</v>
      </c>
      <c r="S648" s="36">
        <v>0</v>
      </c>
      <c r="T648" s="36">
        <v>0</v>
      </c>
      <c r="U648" s="36">
        <v>0</v>
      </c>
    </row>
    <row r="649" spans="1:21" x14ac:dyDescent="0.2">
      <c r="A649" s="89">
        <f>VLOOKUP(C649,TabellenSRG!$B$4:$C$2729,2,FALSE)</f>
        <v>60</v>
      </c>
      <c r="B649" t="str">
        <f t="shared" si="11"/>
        <v>60h</v>
      </c>
      <c r="C649" t="s">
        <v>62</v>
      </c>
      <c r="D649" t="s">
        <v>614</v>
      </c>
      <c r="E649">
        <v>7</v>
      </c>
      <c r="F649">
        <v>0</v>
      </c>
      <c r="G649">
        <v>0</v>
      </c>
      <c r="H649">
        <v>0</v>
      </c>
      <c r="I649">
        <v>0</v>
      </c>
      <c r="J649">
        <v>0</v>
      </c>
      <c r="K649">
        <v>0</v>
      </c>
      <c r="L649">
        <v>0</v>
      </c>
      <c r="M649">
        <v>0</v>
      </c>
      <c r="N649">
        <v>0</v>
      </c>
      <c r="O649">
        <v>0</v>
      </c>
      <c r="P649">
        <v>0</v>
      </c>
      <c r="Q649" s="36">
        <v>0</v>
      </c>
      <c r="R649" s="36">
        <v>0</v>
      </c>
      <c r="S649" s="36">
        <v>0</v>
      </c>
      <c r="T649" s="36">
        <v>0</v>
      </c>
      <c r="U649" s="36">
        <v>0</v>
      </c>
    </row>
    <row r="650" spans="1:21" x14ac:dyDescent="0.2">
      <c r="A650" s="89">
        <f>VLOOKUP(C650,TabellenSRG!$B$4:$C$2729,2,FALSE)</f>
        <v>60</v>
      </c>
      <c r="B650" t="str">
        <f t="shared" si="11"/>
        <v>60i</v>
      </c>
      <c r="C650" t="s">
        <v>62</v>
      </c>
      <c r="D650" t="s">
        <v>615</v>
      </c>
      <c r="E650">
        <v>8</v>
      </c>
      <c r="F650">
        <v>0</v>
      </c>
      <c r="G650">
        <v>0</v>
      </c>
      <c r="H650">
        <v>0</v>
      </c>
      <c r="I650">
        <v>0</v>
      </c>
      <c r="J650">
        <v>0</v>
      </c>
      <c r="K650">
        <v>0</v>
      </c>
      <c r="L650">
        <v>0</v>
      </c>
      <c r="M650">
        <v>0</v>
      </c>
      <c r="N650">
        <v>0</v>
      </c>
      <c r="O650">
        <v>0</v>
      </c>
      <c r="P650">
        <v>0</v>
      </c>
      <c r="Q650" s="36">
        <v>0</v>
      </c>
      <c r="R650" s="36">
        <v>0</v>
      </c>
      <c r="S650" s="36">
        <v>0</v>
      </c>
      <c r="T650" s="36">
        <v>0</v>
      </c>
      <c r="U650" s="36">
        <v>0</v>
      </c>
    </row>
    <row r="651" spans="1:21" x14ac:dyDescent="0.2">
      <c r="A651" s="89">
        <f>VLOOKUP(C651,TabellenSRG!$B$4:$C$2729,2,FALSE)</f>
        <v>60</v>
      </c>
      <c r="B651" t="str">
        <f t="shared" si="11"/>
        <v>60j</v>
      </c>
      <c r="C651" t="s">
        <v>62</v>
      </c>
      <c r="D651" t="s">
        <v>616</v>
      </c>
      <c r="E651">
        <v>9</v>
      </c>
      <c r="F651">
        <v>120</v>
      </c>
      <c r="G651">
        <v>120</v>
      </c>
      <c r="H651">
        <v>120</v>
      </c>
      <c r="I651">
        <v>120</v>
      </c>
      <c r="J651">
        <v>120</v>
      </c>
      <c r="K651">
        <v>130</v>
      </c>
      <c r="L651">
        <v>140</v>
      </c>
      <c r="M651">
        <v>200</v>
      </c>
      <c r="N651">
        <v>220</v>
      </c>
      <c r="O651">
        <v>230</v>
      </c>
      <c r="P651">
        <v>240</v>
      </c>
      <c r="Q651" s="36">
        <v>250</v>
      </c>
      <c r="R651" s="36">
        <v>260</v>
      </c>
      <c r="S651" s="36">
        <v>280</v>
      </c>
      <c r="T651" s="36">
        <v>270</v>
      </c>
      <c r="U651" s="36">
        <v>270</v>
      </c>
    </row>
    <row r="652" spans="1:21" x14ac:dyDescent="0.2">
      <c r="A652" s="89">
        <f>VLOOKUP(C652,TabellenSRG!$B$4:$C$2729,2,FALSE)</f>
        <v>60</v>
      </c>
      <c r="B652" t="str">
        <f t="shared" si="11"/>
        <v>60k</v>
      </c>
      <c r="C652" t="s">
        <v>62</v>
      </c>
      <c r="D652" t="s">
        <v>611</v>
      </c>
      <c r="E652">
        <v>10</v>
      </c>
      <c r="F652" t="e">
        <v>#N/A</v>
      </c>
      <c r="G652" t="e">
        <v>#N/A</v>
      </c>
      <c r="H652" t="e">
        <v>#N/A</v>
      </c>
      <c r="I652" t="e">
        <v>#N/A</v>
      </c>
      <c r="J652" t="e">
        <v>#N/A</v>
      </c>
      <c r="K652" t="e">
        <v>#N/A</v>
      </c>
      <c r="L652" t="e">
        <v>#N/A</v>
      </c>
      <c r="M652" t="e">
        <v>#N/A</v>
      </c>
      <c r="N652">
        <v>0</v>
      </c>
      <c r="O652">
        <v>0</v>
      </c>
      <c r="P652">
        <v>0</v>
      </c>
      <c r="Q652" s="36">
        <v>0</v>
      </c>
      <c r="R652" s="36">
        <v>0</v>
      </c>
      <c r="S652" s="36">
        <v>0</v>
      </c>
      <c r="T652" s="36">
        <v>0</v>
      </c>
      <c r="U652" s="36">
        <v>0</v>
      </c>
    </row>
    <row r="653" spans="1:21" x14ac:dyDescent="0.2">
      <c r="A653" s="89">
        <f>VLOOKUP(C653,TabellenSRG!$B$4:$C$2729,2,FALSE)</f>
        <v>61</v>
      </c>
      <c r="B653" t="str">
        <f t="shared" si="11"/>
        <v>61a</v>
      </c>
      <c r="C653" t="s">
        <v>63</v>
      </c>
      <c r="D653" t="s">
        <v>606</v>
      </c>
      <c r="E653">
        <v>0</v>
      </c>
      <c r="F653">
        <v>50</v>
      </c>
      <c r="G653">
        <v>60</v>
      </c>
      <c r="H653">
        <v>70</v>
      </c>
      <c r="I653">
        <v>60</v>
      </c>
      <c r="J653">
        <v>70</v>
      </c>
      <c r="K653">
        <v>70</v>
      </c>
      <c r="L653">
        <v>90</v>
      </c>
      <c r="M653">
        <v>100</v>
      </c>
      <c r="N653">
        <v>100</v>
      </c>
      <c r="O653">
        <v>110</v>
      </c>
      <c r="P653">
        <v>130</v>
      </c>
      <c r="Q653" s="36">
        <v>140</v>
      </c>
      <c r="R653" s="36">
        <v>140</v>
      </c>
      <c r="S653" s="36">
        <v>150</v>
      </c>
      <c r="T653" s="36">
        <v>150</v>
      </c>
      <c r="U653" s="36">
        <v>170</v>
      </c>
    </row>
    <row r="654" spans="1:21" x14ac:dyDescent="0.2">
      <c r="A654" s="89">
        <f>VLOOKUP(C654,TabellenSRG!$B$4:$C$2729,2,FALSE)</f>
        <v>61</v>
      </c>
      <c r="B654" t="str">
        <f t="shared" si="11"/>
        <v>61b</v>
      </c>
      <c r="C654" t="s">
        <v>63</v>
      </c>
      <c r="D654" t="s">
        <v>607</v>
      </c>
      <c r="E654">
        <v>1</v>
      </c>
      <c r="F654">
        <v>0</v>
      </c>
      <c r="G654">
        <v>0</v>
      </c>
      <c r="H654">
        <v>10</v>
      </c>
      <c r="I654">
        <v>10</v>
      </c>
      <c r="J654">
        <v>10</v>
      </c>
      <c r="K654">
        <v>10</v>
      </c>
      <c r="L654">
        <v>10</v>
      </c>
      <c r="M654">
        <v>10</v>
      </c>
      <c r="N654">
        <v>0</v>
      </c>
      <c r="O654">
        <v>0</v>
      </c>
      <c r="P654">
        <v>0</v>
      </c>
      <c r="Q654" s="36">
        <v>0</v>
      </c>
      <c r="R654" s="36">
        <v>0</v>
      </c>
      <c r="S654" s="36">
        <v>0</v>
      </c>
      <c r="T654" s="36">
        <v>0</v>
      </c>
      <c r="U654" s="36">
        <v>0</v>
      </c>
    </row>
    <row r="655" spans="1:21" x14ac:dyDescent="0.2">
      <c r="A655" s="89">
        <f>VLOOKUP(C655,TabellenSRG!$B$4:$C$2729,2,FALSE)</f>
        <v>61</v>
      </c>
      <c r="B655" t="str">
        <f t="shared" si="11"/>
        <v>61c</v>
      </c>
      <c r="C655" t="s">
        <v>63</v>
      </c>
      <c r="D655" t="s">
        <v>608</v>
      </c>
      <c r="E655">
        <v>2</v>
      </c>
      <c r="F655">
        <v>0</v>
      </c>
      <c r="G655">
        <v>0</v>
      </c>
      <c r="H655">
        <v>0</v>
      </c>
      <c r="I655">
        <v>0</v>
      </c>
      <c r="J655">
        <v>0</v>
      </c>
      <c r="K655">
        <v>0</v>
      </c>
      <c r="L655">
        <v>0</v>
      </c>
      <c r="M655">
        <v>0</v>
      </c>
      <c r="N655">
        <v>0</v>
      </c>
      <c r="O655">
        <v>0</v>
      </c>
      <c r="P655">
        <v>0</v>
      </c>
      <c r="Q655" s="36">
        <v>0</v>
      </c>
      <c r="R655" s="36">
        <v>0</v>
      </c>
      <c r="S655" s="36">
        <v>0</v>
      </c>
      <c r="T655" s="36">
        <v>0</v>
      </c>
      <c r="U655" s="36">
        <v>0</v>
      </c>
    </row>
    <row r="656" spans="1:21" x14ac:dyDescent="0.2">
      <c r="A656" s="89">
        <f>VLOOKUP(C656,TabellenSRG!$B$4:$C$2729,2,FALSE)</f>
        <v>61</v>
      </c>
      <c r="B656" t="str">
        <f t="shared" si="11"/>
        <v>61d</v>
      </c>
      <c r="C656" t="s">
        <v>63</v>
      </c>
      <c r="D656" t="s">
        <v>609</v>
      </c>
      <c r="E656">
        <v>3</v>
      </c>
      <c r="F656">
        <v>0</v>
      </c>
      <c r="G656">
        <v>10</v>
      </c>
      <c r="H656">
        <v>0</v>
      </c>
      <c r="I656">
        <v>0</v>
      </c>
      <c r="J656">
        <v>0</v>
      </c>
      <c r="K656">
        <v>0</v>
      </c>
      <c r="L656">
        <v>0</v>
      </c>
      <c r="M656">
        <v>0</v>
      </c>
      <c r="N656">
        <v>10</v>
      </c>
      <c r="O656">
        <v>10</v>
      </c>
      <c r="P656">
        <v>10</v>
      </c>
      <c r="Q656" s="36">
        <v>10</v>
      </c>
      <c r="R656" s="36">
        <v>10</v>
      </c>
      <c r="S656" s="36">
        <v>10</v>
      </c>
      <c r="T656" s="36">
        <v>0</v>
      </c>
      <c r="U656" s="36">
        <v>0</v>
      </c>
    </row>
    <row r="657" spans="1:21" x14ac:dyDescent="0.2">
      <c r="A657" s="89">
        <f>VLOOKUP(C657,TabellenSRG!$B$4:$C$2729,2,FALSE)</f>
        <v>61</v>
      </c>
      <c r="B657" t="str">
        <f t="shared" si="11"/>
        <v>61e</v>
      </c>
      <c r="C657" t="s">
        <v>63</v>
      </c>
      <c r="D657" t="s">
        <v>610</v>
      </c>
      <c r="E657">
        <v>4</v>
      </c>
      <c r="F657">
        <v>0</v>
      </c>
      <c r="G657">
        <v>0</v>
      </c>
      <c r="H657">
        <v>0</v>
      </c>
      <c r="I657">
        <v>0</v>
      </c>
      <c r="J657">
        <v>0</v>
      </c>
      <c r="K657">
        <v>0</v>
      </c>
      <c r="L657">
        <v>0</v>
      </c>
      <c r="M657">
        <v>0</v>
      </c>
      <c r="N657">
        <v>0</v>
      </c>
      <c r="O657">
        <v>10</v>
      </c>
      <c r="P657">
        <v>10</v>
      </c>
      <c r="Q657" s="36">
        <v>10</v>
      </c>
      <c r="R657" s="36">
        <v>10</v>
      </c>
      <c r="S657" s="36">
        <v>10</v>
      </c>
      <c r="T657" s="36">
        <v>20</v>
      </c>
      <c r="U657" s="36">
        <v>20</v>
      </c>
    </row>
    <row r="658" spans="1:21" x14ac:dyDescent="0.2">
      <c r="A658" s="89">
        <f>VLOOKUP(C658,TabellenSRG!$B$4:$C$2729,2,FALSE)</f>
        <v>61</v>
      </c>
      <c r="B658" t="str">
        <f t="shared" si="11"/>
        <v>61f</v>
      </c>
      <c r="C658" t="s">
        <v>63</v>
      </c>
      <c r="D658" t="s">
        <v>612</v>
      </c>
      <c r="E658">
        <v>5</v>
      </c>
      <c r="F658">
        <v>0</v>
      </c>
      <c r="G658">
        <v>0</v>
      </c>
      <c r="H658">
        <v>0</v>
      </c>
      <c r="I658">
        <v>0</v>
      </c>
      <c r="J658">
        <v>0</v>
      </c>
      <c r="K658">
        <v>0</v>
      </c>
      <c r="L658">
        <v>0</v>
      </c>
      <c r="M658">
        <v>0</v>
      </c>
      <c r="N658">
        <v>0</v>
      </c>
      <c r="O658">
        <v>0</v>
      </c>
      <c r="P658">
        <v>0</v>
      </c>
      <c r="Q658" s="36">
        <v>0</v>
      </c>
      <c r="R658" s="36">
        <v>0</v>
      </c>
      <c r="S658" s="36">
        <v>0</v>
      </c>
      <c r="T658" s="36">
        <v>0</v>
      </c>
      <c r="U658" s="36">
        <v>0</v>
      </c>
    </row>
    <row r="659" spans="1:21" x14ac:dyDescent="0.2">
      <c r="A659" s="89">
        <f>VLOOKUP(C659,TabellenSRG!$B$4:$C$2729,2,FALSE)</f>
        <v>61</v>
      </c>
      <c r="B659" t="str">
        <f t="shared" si="11"/>
        <v>61g</v>
      </c>
      <c r="C659" t="s">
        <v>63</v>
      </c>
      <c r="D659" t="s">
        <v>613</v>
      </c>
      <c r="E659">
        <v>6</v>
      </c>
      <c r="F659">
        <v>0</v>
      </c>
      <c r="G659">
        <v>0</v>
      </c>
      <c r="H659">
        <v>0</v>
      </c>
      <c r="I659">
        <v>0</v>
      </c>
      <c r="J659">
        <v>0</v>
      </c>
      <c r="K659">
        <v>0</v>
      </c>
      <c r="L659">
        <v>0</v>
      </c>
      <c r="M659">
        <v>0</v>
      </c>
      <c r="N659">
        <v>0</v>
      </c>
      <c r="O659">
        <v>0</v>
      </c>
      <c r="P659">
        <v>0</v>
      </c>
      <c r="Q659" s="36">
        <v>0</v>
      </c>
      <c r="R659" s="36">
        <v>0</v>
      </c>
      <c r="S659" s="36">
        <v>0</v>
      </c>
      <c r="T659" s="36">
        <v>0</v>
      </c>
      <c r="U659" s="36">
        <v>0</v>
      </c>
    </row>
    <row r="660" spans="1:21" x14ac:dyDescent="0.2">
      <c r="A660" s="89">
        <f>VLOOKUP(C660,TabellenSRG!$B$4:$C$2729,2,FALSE)</f>
        <v>61</v>
      </c>
      <c r="B660" t="str">
        <f t="shared" si="11"/>
        <v>61h</v>
      </c>
      <c r="C660" t="s">
        <v>63</v>
      </c>
      <c r="D660" t="s">
        <v>614</v>
      </c>
      <c r="E660">
        <v>7</v>
      </c>
      <c r="F660">
        <v>0</v>
      </c>
      <c r="G660">
        <v>0</v>
      </c>
      <c r="H660">
        <v>0</v>
      </c>
      <c r="I660">
        <v>0</v>
      </c>
      <c r="J660">
        <v>0</v>
      </c>
      <c r="K660">
        <v>0</v>
      </c>
      <c r="L660">
        <v>0</v>
      </c>
      <c r="M660">
        <v>0</v>
      </c>
      <c r="N660">
        <v>0</v>
      </c>
      <c r="O660">
        <v>0</v>
      </c>
      <c r="P660">
        <v>0</v>
      </c>
      <c r="Q660" s="36">
        <v>0</v>
      </c>
      <c r="R660" s="36">
        <v>0</v>
      </c>
      <c r="S660" s="36">
        <v>0</v>
      </c>
      <c r="T660" s="36">
        <v>0</v>
      </c>
      <c r="U660" s="36">
        <v>0</v>
      </c>
    </row>
    <row r="661" spans="1:21" x14ac:dyDescent="0.2">
      <c r="A661" s="89">
        <f>VLOOKUP(C661,TabellenSRG!$B$4:$C$2729,2,FALSE)</f>
        <v>61</v>
      </c>
      <c r="B661" t="str">
        <f t="shared" si="11"/>
        <v>61i</v>
      </c>
      <c r="C661" t="s">
        <v>63</v>
      </c>
      <c r="D661" t="s">
        <v>615</v>
      </c>
      <c r="E661">
        <v>8</v>
      </c>
      <c r="F661">
        <v>0</v>
      </c>
      <c r="G661">
        <v>0</v>
      </c>
      <c r="H661">
        <v>0</v>
      </c>
      <c r="I661">
        <v>0</v>
      </c>
      <c r="J661">
        <v>0</v>
      </c>
      <c r="K661">
        <v>0</v>
      </c>
      <c r="L661">
        <v>0</v>
      </c>
      <c r="M661">
        <v>0</v>
      </c>
      <c r="N661">
        <v>0</v>
      </c>
      <c r="O661">
        <v>0</v>
      </c>
      <c r="P661">
        <v>0</v>
      </c>
      <c r="Q661" s="36">
        <v>0</v>
      </c>
      <c r="R661" s="36">
        <v>0</v>
      </c>
      <c r="S661" s="36">
        <v>0</v>
      </c>
      <c r="T661" s="36">
        <v>0</v>
      </c>
      <c r="U661" s="36">
        <v>0</v>
      </c>
    </row>
    <row r="662" spans="1:21" x14ac:dyDescent="0.2">
      <c r="A662" s="89">
        <f>VLOOKUP(C662,TabellenSRG!$B$4:$C$2729,2,FALSE)</f>
        <v>61</v>
      </c>
      <c r="B662" t="str">
        <f t="shared" si="11"/>
        <v>61j</v>
      </c>
      <c r="C662" t="s">
        <v>63</v>
      </c>
      <c r="D662" t="s">
        <v>616</v>
      </c>
      <c r="E662">
        <v>9</v>
      </c>
      <c r="F662">
        <v>40</v>
      </c>
      <c r="G662">
        <v>50</v>
      </c>
      <c r="H662">
        <v>50</v>
      </c>
      <c r="I662">
        <v>50</v>
      </c>
      <c r="J662">
        <v>50</v>
      </c>
      <c r="K662">
        <v>60</v>
      </c>
      <c r="L662">
        <v>80</v>
      </c>
      <c r="M662">
        <v>90</v>
      </c>
      <c r="N662">
        <v>90</v>
      </c>
      <c r="O662">
        <v>90</v>
      </c>
      <c r="P662">
        <v>110</v>
      </c>
      <c r="Q662" s="36">
        <v>120</v>
      </c>
      <c r="R662" s="36">
        <v>130</v>
      </c>
      <c r="S662" s="36">
        <v>130</v>
      </c>
      <c r="T662" s="36">
        <v>130</v>
      </c>
      <c r="U662" s="36">
        <v>140</v>
      </c>
    </row>
    <row r="663" spans="1:21" x14ac:dyDescent="0.2">
      <c r="A663" s="89">
        <f>VLOOKUP(C663,TabellenSRG!$B$4:$C$2729,2,FALSE)</f>
        <v>61</v>
      </c>
      <c r="B663" t="str">
        <f t="shared" si="11"/>
        <v>61k</v>
      </c>
      <c r="C663" t="s">
        <v>63</v>
      </c>
      <c r="D663" t="s">
        <v>611</v>
      </c>
      <c r="E663">
        <v>10</v>
      </c>
      <c r="F663" t="e">
        <v>#N/A</v>
      </c>
      <c r="G663" t="e">
        <v>#N/A</v>
      </c>
      <c r="H663" t="e">
        <v>#N/A</v>
      </c>
      <c r="I663" t="e">
        <v>#N/A</v>
      </c>
      <c r="J663" t="e">
        <v>#N/A</v>
      </c>
      <c r="K663" t="e">
        <v>#N/A</v>
      </c>
      <c r="L663" t="e">
        <v>#N/A</v>
      </c>
      <c r="M663" t="e">
        <v>#N/A</v>
      </c>
      <c r="N663">
        <v>0</v>
      </c>
      <c r="O663">
        <v>0</v>
      </c>
      <c r="P663">
        <v>0</v>
      </c>
      <c r="Q663" s="36">
        <v>0</v>
      </c>
      <c r="R663" s="36">
        <v>0</v>
      </c>
      <c r="S663" s="36">
        <v>0</v>
      </c>
      <c r="T663" s="36">
        <v>0</v>
      </c>
      <c r="U663" s="36">
        <v>0</v>
      </c>
    </row>
    <row r="664" spans="1:21" x14ac:dyDescent="0.2">
      <c r="A664" s="89">
        <f>VLOOKUP(C664,TabellenSRG!$B$4:$C$2729,2,FALSE)</f>
        <v>62</v>
      </c>
      <c r="B664" t="str">
        <f t="shared" si="11"/>
        <v>62a</v>
      </c>
      <c r="C664" t="s">
        <v>64</v>
      </c>
      <c r="D664" t="s">
        <v>606</v>
      </c>
      <c r="E664">
        <v>0</v>
      </c>
      <c r="F664">
        <v>1410</v>
      </c>
      <c r="G664">
        <v>1490</v>
      </c>
      <c r="H664">
        <v>1420</v>
      </c>
      <c r="I664">
        <v>1460</v>
      </c>
      <c r="J664">
        <v>1570</v>
      </c>
      <c r="K664">
        <v>1720</v>
      </c>
      <c r="L664">
        <v>1710</v>
      </c>
      <c r="M664">
        <v>1730</v>
      </c>
      <c r="N664">
        <v>1710</v>
      </c>
      <c r="O664">
        <v>2080</v>
      </c>
      <c r="P664">
        <v>2010</v>
      </c>
      <c r="Q664" s="36">
        <v>1890</v>
      </c>
      <c r="R664" s="36">
        <v>1970</v>
      </c>
      <c r="S664" s="36">
        <v>1590</v>
      </c>
      <c r="T664" s="36">
        <v>1610</v>
      </c>
      <c r="U664" s="36">
        <v>1630</v>
      </c>
    </row>
    <row r="665" spans="1:21" x14ac:dyDescent="0.2">
      <c r="A665" s="89">
        <f>VLOOKUP(C665,TabellenSRG!$B$4:$C$2729,2,FALSE)</f>
        <v>62</v>
      </c>
      <c r="B665" t="str">
        <f t="shared" si="11"/>
        <v>62b</v>
      </c>
      <c r="C665" t="s">
        <v>64</v>
      </c>
      <c r="D665" t="s">
        <v>607</v>
      </c>
      <c r="E665">
        <v>1</v>
      </c>
      <c r="F665">
        <v>30</v>
      </c>
      <c r="G665">
        <v>30</v>
      </c>
      <c r="H665">
        <v>30</v>
      </c>
      <c r="I665">
        <v>30</v>
      </c>
      <c r="J665">
        <v>40</v>
      </c>
      <c r="K665">
        <v>40</v>
      </c>
      <c r="L665">
        <v>40</v>
      </c>
      <c r="M665">
        <v>40</v>
      </c>
      <c r="N665">
        <v>50</v>
      </c>
      <c r="O665">
        <v>50</v>
      </c>
      <c r="P665">
        <v>50</v>
      </c>
      <c r="Q665" s="36">
        <v>30</v>
      </c>
      <c r="R665" s="36">
        <v>30</v>
      </c>
      <c r="S665" s="36">
        <v>30</v>
      </c>
      <c r="T665" s="36">
        <v>30</v>
      </c>
      <c r="U665" s="36">
        <v>30</v>
      </c>
    </row>
    <row r="666" spans="1:21" x14ac:dyDescent="0.2">
      <c r="A666" s="89">
        <f>VLOOKUP(C666,TabellenSRG!$B$4:$C$2729,2,FALSE)</f>
        <v>62</v>
      </c>
      <c r="B666" t="str">
        <f t="shared" si="11"/>
        <v>62c</v>
      </c>
      <c r="C666" t="s">
        <v>64</v>
      </c>
      <c r="D666" t="s">
        <v>608</v>
      </c>
      <c r="E666">
        <v>2</v>
      </c>
      <c r="F666">
        <v>0</v>
      </c>
      <c r="G666">
        <v>0</v>
      </c>
      <c r="H666">
        <v>0</v>
      </c>
      <c r="I666">
        <v>10</v>
      </c>
      <c r="J666">
        <v>10</v>
      </c>
      <c r="K666">
        <v>10</v>
      </c>
      <c r="L666">
        <v>10</v>
      </c>
      <c r="M666">
        <v>10</v>
      </c>
      <c r="N666">
        <v>10</v>
      </c>
      <c r="O666">
        <v>10</v>
      </c>
      <c r="P666">
        <v>10</v>
      </c>
      <c r="Q666" s="36">
        <v>10</v>
      </c>
      <c r="R666" s="36">
        <v>10</v>
      </c>
      <c r="S666" s="36">
        <v>10</v>
      </c>
      <c r="T666" s="36">
        <v>10</v>
      </c>
      <c r="U666" s="36">
        <v>10</v>
      </c>
    </row>
    <row r="667" spans="1:21" x14ac:dyDescent="0.2">
      <c r="A667" s="89">
        <f>VLOOKUP(C667,TabellenSRG!$B$4:$C$2729,2,FALSE)</f>
        <v>62</v>
      </c>
      <c r="B667" t="str">
        <f t="shared" si="11"/>
        <v>62d</v>
      </c>
      <c r="C667" t="s">
        <v>64</v>
      </c>
      <c r="D667" t="s">
        <v>609</v>
      </c>
      <c r="E667">
        <v>3</v>
      </c>
      <c r="F667">
        <v>0</v>
      </c>
      <c r="G667">
        <v>0</v>
      </c>
      <c r="H667">
        <v>0</v>
      </c>
      <c r="I667">
        <v>0</v>
      </c>
      <c r="J667">
        <v>0</v>
      </c>
      <c r="K667">
        <v>0</v>
      </c>
      <c r="L667">
        <v>0</v>
      </c>
      <c r="M667">
        <v>0</v>
      </c>
      <c r="N667">
        <v>0</v>
      </c>
      <c r="O667">
        <v>0</v>
      </c>
      <c r="P667">
        <v>0</v>
      </c>
      <c r="Q667" s="36">
        <v>0</v>
      </c>
      <c r="R667" s="36">
        <v>0</v>
      </c>
      <c r="S667" s="36">
        <v>0</v>
      </c>
      <c r="T667" s="36">
        <v>0</v>
      </c>
      <c r="U667" s="36">
        <v>0</v>
      </c>
    </row>
    <row r="668" spans="1:21" x14ac:dyDescent="0.2">
      <c r="A668" s="89">
        <f>VLOOKUP(C668,TabellenSRG!$B$4:$C$2729,2,FALSE)</f>
        <v>62</v>
      </c>
      <c r="B668" t="str">
        <f t="shared" si="11"/>
        <v>62e</v>
      </c>
      <c r="C668" t="s">
        <v>64</v>
      </c>
      <c r="D668" t="s">
        <v>610</v>
      </c>
      <c r="E668">
        <v>4</v>
      </c>
      <c r="F668">
        <v>0</v>
      </c>
      <c r="G668">
        <v>0</v>
      </c>
      <c r="H668">
        <v>0</v>
      </c>
      <c r="I668">
        <v>0</v>
      </c>
      <c r="J668">
        <v>0</v>
      </c>
      <c r="K668">
        <v>0</v>
      </c>
      <c r="L668">
        <v>0</v>
      </c>
      <c r="M668">
        <v>10</v>
      </c>
      <c r="N668">
        <v>10</v>
      </c>
      <c r="O668">
        <v>10</v>
      </c>
      <c r="P668">
        <v>10</v>
      </c>
      <c r="Q668" s="36">
        <v>20</v>
      </c>
      <c r="R668" s="36">
        <v>20</v>
      </c>
      <c r="S668" s="36">
        <v>20</v>
      </c>
      <c r="T668" s="36">
        <v>30</v>
      </c>
      <c r="U668" s="36">
        <v>30</v>
      </c>
    </row>
    <row r="669" spans="1:21" x14ac:dyDescent="0.2">
      <c r="A669" s="89">
        <f>VLOOKUP(C669,TabellenSRG!$B$4:$C$2729,2,FALSE)</f>
        <v>62</v>
      </c>
      <c r="B669" t="str">
        <f t="shared" si="11"/>
        <v>62f</v>
      </c>
      <c r="C669" t="s">
        <v>64</v>
      </c>
      <c r="D669" t="s">
        <v>612</v>
      </c>
      <c r="E669">
        <v>5</v>
      </c>
      <c r="F669">
        <v>0</v>
      </c>
      <c r="G669">
        <v>0</v>
      </c>
      <c r="H669">
        <v>0</v>
      </c>
      <c r="I669">
        <v>0</v>
      </c>
      <c r="J669">
        <v>0</v>
      </c>
      <c r="K669">
        <v>0</v>
      </c>
      <c r="L669">
        <v>0</v>
      </c>
      <c r="M669">
        <v>0</v>
      </c>
      <c r="N669">
        <v>0</v>
      </c>
      <c r="O669">
        <v>0</v>
      </c>
      <c r="P669">
        <v>0</v>
      </c>
      <c r="Q669" s="36">
        <v>0</v>
      </c>
      <c r="R669" s="36">
        <v>0</v>
      </c>
      <c r="S669" s="36">
        <v>10</v>
      </c>
      <c r="T669" s="36">
        <v>10</v>
      </c>
      <c r="U669" s="36">
        <v>10</v>
      </c>
    </row>
    <row r="670" spans="1:21" x14ac:dyDescent="0.2">
      <c r="A670" s="89">
        <f>VLOOKUP(C670,TabellenSRG!$B$4:$C$2729,2,FALSE)</f>
        <v>62</v>
      </c>
      <c r="B670" t="str">
        <f t="shared" si="11"/>
        <v>62g</v>
      </c>
      <c r="C670" t="s">
        <v>64</v>
      </c>
      <c r="D670" t="s">
        <v>613</v>
      </c>
      <c r="E670">
        <v>6</v>
      </c>
      <c r="F670">
        <v>0</v>
      </c>
      <c r="G670">
        <v>0</v>
      </c>
      <c r="H670">
        <v>0</v>
      </c>
      <c r="I670">
        <v>0</v>
      </c>
      <c r="J670">
        <v>0</v>
      </c>
      <c r="K670">
        <v>0</v>
      </c>
      <c r="L670">
        <v>0</v>
      </c>
      <c r="M670">
        <v>0</v>
      </c>
      <c r="N670">
        <v>0</v>
      </c>
      <c r="O670">
        <v>0</v>
      </c>
      <c r="P670">
        <v>10</v>
      </c>
      <c r="Q670" s="36">
        <v>10</v>
      </c>
      <c r="R670" s="36">
        <v>0</v>
      </c>
      <c r="S670" s="36">
        <v>0</v>
      </c>
      <c r="T670" s="36">
        <v>10</v>
      </c>
      <c r="U670" s="36">
        <v>10</v>
      </c>
    </row>
    <row r="671" spans="1:21" x14ac:dyDescent="0.2">
      <c r="A671" s="89">
        <f>VLOOKUP(C671,TabellenSRG!$B$4:$C$2729,2,FALSE)</f>
        <v>62</v>
      </c>
      <c r="B671" t="str">
        <f t="shared" si="11"/>
        <v>62h</v>
      </c>
      <c r="C671" t="s">
        <v>64</v>
      </c>
      <c r="D671" t="s">
        <v>614</v>
      </c>
      <c r="E671">
        <v>7</v>
      </c>
      <c r="F671">
        <v>0</v>
      </c>
      <c r="G671">
        <v>0</v>
      </c>
      <c r="H671">
        <v>0</v>
      </c>
      <c r="I671">
        <v>0</v>
      </c>
      <c r="J671">
        <v>0</v>
      </c>
      <c r="K671">
        <v>0</v>
      </c>
      <c r="L671">
        <v>0</v>
      </c>
      <c r="M671">
        <v>0</v>
      </c>
      <c r="N671">
        <v>0</v>
      </c>
      <c r="O671">
        <v>0</v>
      </c>
      <c r="P671">
        <v>0</v>
      </c>
      <c r="Q671" s="36">
        <v>0</v>
      </c>
      <c r="R671" s="36">
        <v>0</v>
      </c>
      <c r="S671" s="36">
        <v>0</v>
      </c>
      <c r="T671" s="36">
        <v>0</v>
      </c>
      <c r="U671" s="36">
        <v>0</v>
      </c>
    </row>
    <row r="672" spans="1:21" x14ac:dyDescent="0.2">
      <c r="A672" s="89">
        <f>VLOOKUP(C672,TabellenSRG!$B$4:$C$2729,2,FALSE)</f>
        <v>62</v>
      </c>
      <c r="B672" t="str">
        <f t="shared" si="11"/>
        <v>62i</v>
      </c>
      <c r="C672" t="s">
        <v>64</v>
      </c>
      <c r="D672" t="s">
        <v>615</v>
      </c>
      <c r="E672">
        <v>8</v>
      </c>
      <c r="F672">
        <v>0</v>
      </c>
      <c r="G672">
        <v>0</v>
      </c>
      <c r="H672">
        <v>0</v>
      </c>
      <c r="I672">
        <v>0</v>
      </c>
      <c r="J672">
        <v>0</v>
      </c>
      <c r="K672">
        <v>0</v>
      </c>
      <c r="L672">
        <v>0</v>
      </c>
      <c r="M672">
        <v>0</v>
      </c>
      <c r="N672">
        <v>30</v>
      </c>
      <c r="O672">
        <v>40</v>
      </c>
      <c r="P672">
        <v>40</v>
      </c>
      <c r="Q672" s="36">
        <v>30</v>
      </c>
      <c r="R672" s="36">
        <v>40</v>
      </c>
      <c r="S672" s="36">
        <v>60</v>
      </c>
      <c r="T672" s="36">
        <v>60</v>
      </c>
      <c r="U672" s="36">
        <v>70</v>
      </c>
    </row>
    <row r="673" spans="1:21" x14ac:dyDescent="0.2">
      <c r="A673" s="89">
        <f>VLOOKUP(C673,TabellenSRG!$B$4:$C$2729,2,FALSE)</f>
        <v>62</v>
      </c>
      <c r="B673" t="str">
        <f t="shared" si="11"/>
        <v>62j</v>
      </c>
      <c r="C673" t="s">
        <v>64</v>
      </c>
      <c r="D673" t="s">
        <v>616</v>
      </c>
      <c r="E673">
        <v>9</v>
      </c>
      <c r="F673">
        <v>1380</v>
      </c>
      <c r="G673">
        <v>1450</v>
      </c>
      <c r="H673">
        <v>1380</v>
      </c>
      <c r="I673">
        <v>1420</v>
      </c>
      <c r="J673">
        <v>1510</v>
      </c>
      <c r="K673">
        <v>1670</v>
      </c>
      <c r="L673">
        <v>1660</v>
      </c>
      <c r="M673">
        <v>1680</v>
      </c>
      <c r="N673">
        <v>1620</v>
      </c>
      <c r="O673">
        <v>1970</v>
      </c>
      <c r="P673">
        <v>1890</v>
      </c>
      <c r="Q673" s="36">
        <v>1780</v>
      </c>
      <c r="R673" s="36">
        <v>1850</v>
      </c>
      <c r="S673" s="36">
        <v>1460</v>
      </c>
      <c r="T673" s="36">
        <v>1470</v>
      </c>
      <c r="U673" s="36">
        <v>1470</v>
      </c>
    </row>
    <row r="674" spans="1:21" x14ac:dyDescent="0.2">
      <c r="A674" s="89">
        <f>VLOOKUP(C674,TabellenSRG!$B$4:$C$2729,2,FALSE)</f>
        <v>62</v>
      </c>
      <c r="B674" t="str">
        <f t="shared" si="11"/>
        <v>62k</v>
      </c>
      <c r="C674" t="s">
        <v>64</v>
      </c>
      <c r="D674" t="s">
        <v>611</v>
      </c>
      <c r="E674">
        <v>10</v>
      </c>
      <c r="F674" t="e">
        <v>#N/A</v>
      </c>
      <c r="G674" t="e">
        <v>#N/A</v>
      </c>
      <c r="H674" t="e">
        <v>#N/A</v>
      </c>
      <c r="I674" t="e">
        <v>#N/A</v>
      </c>
      <c r="J674" t="e">
        <v>#N/A</v>
      </c>
      <c r="K674" t="e">
        <v>#N/A</v>
      </c>
      <c r="L674" t="e">
        <v>#N/A</v>
      </c>
      <c r="M674" t="e">
        <v>#N/A</v>
      </c>
      <c r="N674">
        <v>0</v>
      </c>
      <c r="O674">
        <v>0</v>
      </c>
      <c r="P674">
        <v>0</v>
      </c>
      <c r="Q674" s="36">
        <v>0</v>
      </c>
      <c r="R674" s="36">
        <v>10</v>
      </c>
      <c r="S674" s="36">
        <v>0</v>
      </c>
      <c r="T674" s="36">
        <v>10</v>
      </c>
      <c r="U674" s="36">
        <v>10</v>
      </c>
    </row>
    <row r="675" spans="1:21" x14ac:dyDescent="0.2">
      <c r="A675" s="89">
        <f>VLOOKUP(C675,TabellenSRG!$B$4:$C$2729,2,FALSE)</f>
        <v>63</v>
      </c>
      <c r="B675" t="str">
        <f t="shared" si="11"/>
        <v>63a</v>
      </c>
      <c r="C675" t="s">
        <v>65</v>
      </c>
      <c r="D675" t="s">
        <v>606</v>
      </c>
      <c r="E675">
        <v>0</v>
      </c>
      <c r="F675">
        <v>190</v>
      </c>
      <c r="G675">
        <v>190</v>
      </c>
      <c r="H675">
        <v>190</v>
      </c>
      <c r="I675">
        <v>200</v>
      </c>
      <c r="J675">
        <v>200</v>
      </c>
      <c r="K675">
        <v>200</v>
      </c>
      <c r="L675">
        <v>190</v>
      </c>
      <c r="M675">
        <v>220</v>
      </c>
      <c r="N675">
        <v>220</v>
      </c>
      <c r="O675">
        <v>220</v>
      </c>
      <c r="P675">
        <v>210</v>
      </c>
      <c r="Q675" s="36">
        <v>230</v>
      </c>
      <c r="R675" s="36">
        <v>250</v>
      </c>
      <c r="S675" s="36">
        <v>260</v>
      </c>
      <c r="T675" s="36">
        <v>250</v>
      </c>
      <c r="U675" s="36">
        <v>250</v>
      </c>
    </row>
    <row r="676" spans="1:21" x14ac:dyDescent="0.2">
      <c r="A676" s="89">
        <f>VLOOKUP(C676,TabellenSRG!$B$4:$C$2729,2,FALSE)</f>
        <v>63</v>
      </c>
      <c r="B676" t="str">
        <f t="shared" si="11"/>
        <v>63b</v>
      </c>
      <c r="C676" t="s">
        <v>65</v>
      </c>
      <c r="D676" t="s">
        <v>607</v>
      </c>
      <c r="E676">
        <v>1</v>
      </c>
      <c r="F676">
        <v>0</v>
      </c>
      <c r="G676">
        <v>0</v>
      </c>
      <c r="H676">
        <v>0</v>
      </c>
      <c r="I676">
        <v>0</v>
      </c>
      <c r="J676">
        <v>0</v>
      </c>
      <c r="K676">
        <v>0</v>
      </c>
      <c r="L676">
        <v>0</v>
      </c>
      <c r="M676">
        <v>0</v>
      </c>
      <c r="N676">
        <v>0</v>
      </c>
      <c r="O676">
        <v>0</v>
      </c>
      <c r="P676">
        <v>0</v>
      </c>
      <c r="Q676" s="36">
        <v>0</v>
      </c>
      <c r="R676" s="36">
        <v>0</v>
      </c>
      <c r="S676" s="36">
        <v>0</v>
      </c>
      <c r="T676" s="36">
        <v>0</v>
      </c>
      <c r="U676" s="36">
        <v>0</v>
      </c>
    </row>
    <row r="677" spans="1:21" x14ac:dyDescent="0.2">
      <c r="A677" s="89">
        <f>VLOOKUP(C677,TabellenSRG!$B$4:$C$2729,2,FALSE)</f>
        <v>63</v>
      </c>
      <c r="B677" t="str">
        <f t="shared" si="11"/>
        <v>63c</v>
      </c>
      <c r="C677" t="s">
        <v>65</v>
      </c>
      <c r="D677" t="s">
        <v>608</v>
      </c>
      <c r="E677">
        <v>2</v>
      </c>
      <c r="F677">
        <v>0</v>
      </c>
      <c r="G677">
        <v>0</v>
      </c>
      <c r="H677">
        <v>0</v>
      </c>
      <c r="I677">
        <v>0</v>
      </c>
      <c r="J677">
        <v>0</v>
      </c>
      <c r="K677">
        <v>0</v>
      </c>
      <c r="L677">
        <v>0</v>
      </c>
      <c r="M677">
        <v>0</v>
      </c>
      <c r="N677">
        <v>0</v>
      </c>
      <c r="O677">
        <v>0</v>
      </c>
      <c r="P677">
        <v>0</v>
      </c>
      <c r="Q677" s="36">
        <v>0</v>
      </c>
      <c r="R677" s="36">
        <v>0</v>
      </c>
      <c r="S677" s="36">
        <v>0</v>
      </c>
      <c r="T677" s="36">
        <v>0</v>
      </c>
      <c r="U677" s="36">
        <v>0</v>
      </c>
    </row>
    <row r="678" spans="1:21" x14ac:dyDescent="0.2">
      <c r="A678" s="89">
        <f>VLOOKUP(C678,TabellenSRG!$B$4:$C$2729,2,FALSE)</f>
        <v>63</v>
      </c>
      <c r="B678" t="str">
        <f t="shared" si="11"/>
        <v>63d</v>
      </c>
      <c r="C678" t="s">
        <v>65</v>
      </c>
      <c r="D678" t="s">
        <v>609</v>
      </c>
      <c r="E678">
        <v>3</v>
      </c>
      <c r="F678">
        <v>10</v>
      </c>
      <c r="G678">
        <v>10</v>
      </c>
      <c r="H678">
        <v>10</v>
      </c>
      <c r="I678">
        <v>10</v>
      </c>
      <c r="J678">
        <v>10</v>
      </c>
      <c r="K678">
        <v>10</v>
      </c>
      <c r="L678">
        <v>10</v>
      </c>
      <c r="M678">
        <v>10</v>
      </c>
      <c r="N678">
        <v>10</v>
      </c>
      <c r="O678">
        <v>10</v>
      </c>
      <c r="P678">
        <v>10</v>
      </c>
      <c r="Q678" s="36">
        <v>10</v>
      </c>
      <c r="R678" s="36">
        <v>10</v>
      </c>
      <c r="S678" s="36">
        <v>10</v>
      </c>
      <c r="T678" s="36">
        <v>10</v>
      </c>
      <c r="U678" s="36">
        <v>10</v>
      </c>
    </row>
    <row r="679" spans="1:21" x14ac:dyDescent="0.2">
      <c r="A679" s="89">
        <f>VLOOKUP(C679,TabellenSRG!$B$4:$C$2729,2,FALSE)</f>
        <v>63</v>
      </c>
      <c r="B679" t="str">
        <f t="shared" si="11"/>
        <v>63e</v>
      </c>
      <c r="C679" t="s">
        <v>65</v>
      </c>
      <c r="D679" t="s">
        <v>610</v>
      </c>
      <c r="E679">
        <v>4</v>
      </c>
      <c r="F679">
        <v>0</v>
      </c>
      <c r="G679">
        <v>0</v>
      </c>
      <c r="H679">
        <v>0</v>
      </c>
      <c r="I679">
        <v>0</v>
      </c>
      <c r="J679">
        <v>0</v>
      </c>
      <c r="K679">
        <v>0</v>
      </c>
      <c r="L679">
        <v>0</v>
      </c>
      <c r="M679">
        <v>10</v>
      </c>
      <c r="N679">
        <v>10</v>
      </c>
      <c r="O679">
        <v>10</v>
      </c>
      <c r="P679">
        <v>10</v>
      </c>
      <c r="Q679" s="36">
        <v>10</v>
      </c>
      <c r="R679" s="36">
        <v>10</v>
      </c>
      <c r="S679" s="36">
        <v>10</v>
      </c>
      <c r="T679" s="36">
        <v>10</v>
      </c>
      <c r="U679" s="36">
        <v>10</v>
      </c>
    </row>
    <row r="680" spans="1:21" x14ac:dyDescent="0.2">
      <c r="A680" s="89">
        <f>VLOOKUP(C680,TabellenSRG!$B$4:$C$2729,2,FALSE)</f>
        <v>63</v>
      </c>
      <c r="B680" t="str">
        <f t="shared" si="11"/>
        <v>63f</v>
      </c>
      <c r="C680" t="s">
        <v>65</v>
      </c>
      <c r="D680" t="s">
        <v>612</v>
      </c>
      <c r="E680">
        <v>5</v>
      </c>
      <c r="F680">
        <v>0</v>
      </c>
      <c r="G680">
        <v>0</v>
      </c>
      <c r="H680">
        <v>0</v>
      </c>
      <c r="I680">
        <v>0</v>
      </c>
      <c r="J680">
        <v>0</v>
      </c>
      <c r="K680">
        <v>0</v>
      </c>
      <c r="L680">
        <v>0</v>
      </c>
      <c r="M680">
        <v>0</v>
      </c>
      <c r="N680">
        <v>0</v>
      </c>
      <c r="O680">
        <v>0</v>
      </c>
      <c r="P680">
        <v>0</v>
      </c>
      <c r="Q680" s="36">
        <v>0</v>
      </c>
      <c r="R680" s="36">
        <v>0</v>
      </c>
      <c r="S680" s="36">
        <v>0</v>
      </c>
      <c r="T680" s="36">
        <v>0</v>
      </c>
      <c r="U680" s="36">
        <v>0</v>
      </c>
    </row>
    <row r="681" spans="1:21" x14ac:dyDescent="0.2">
      <c r="A681" s="89">
        <f>VLOOKUP(C681,TabellenSRG!$B$4:$C$2729,2,FALSE)</f>
        <v>63</v>
      </c>
      <c r="B681" t="str">
        <f t="shared" si="11"/>
        <v>63g</v>
      </c>
      <c r="C681" t="s">
        <v>65</v>
      </c>
      <c r="D681" t="s">
        <v>613</v>
      </c>
      <c r="E681">
        <v>6</v>
      </c>
      <c r="F681">
        <v>0</v>
      </c>
      <c r="G681">
        <v>0</v>
      </c>
      <c r="H681">
        <v>0</v>
      </c>
      <c r="I681">
        <v>0</v>
      </c>
      <c r="J681">
        <v>0</v>
      </c>
      <c r="K681">
        <v>0</v>
      </c>
      <c r="L681">
        <v>0</v>
      </c>
      <c r="M681">
        <v>0</v>
      </c>
      <c r="N681">
        <v>0</v>
      </c>
      <c r="O681">
        <v>0</v>
      </c>
      <c r="P681">
        <v>0</v>
      </c>
      <c r="Q681" s="36">
        <v>0</v>
      </c>
      <c r="R681" s="36">
        <v>0</v>
      </c>
      <c r="S681" s="36">
        <v>0</v>
      </c>
      <c r="T681" s="36">
        <v>0</v>
      </c>
      <c r="U681" s="36">
        <v>0</v>
      </c>
    </row>
    <row r="682" spans="1:21" x14ac:dyDescent="0.2">
      <c r="A682" s="89">
        <f>VLOOKUP(C682,TabellenSRG!$B$4:$C$2729,2,FALSE)</f>
        <v>63</v>
      </c>
      <c r="B682" t="str">
        <f t="shared" si="11"/>
        <v>63h</v>
      </c>
      <c r="C682" t="s">
        <v>65</v>
      </c>
      <c r="D682" t="s">
        <v>614</v>
      </c>
      <c r="E682">
        <v>7</v>
      </c>
      <c r="F682">
        <v>0</v>
      </c>
      <c r="G682">
        <v>0</v>
      </c>
      <c r="H682">
        <v>0</v>
      </c>
      <c r="I682">
        <v>0</v>
      </c>
      <c r="J682">
        <v>0</v>
      </c>
      <c r="K682">
        <v>0</v>
      </c>
      <c r="L682">
        <v>0</v>
      </c>
      <c r="M682">
        <v>0</v>
      </c>
      <c r="N682">
        <v>0</v>
      </c>
      <c r="O682">
        <v>0</v>
      </c>
      <c r="P682">
        <v>0</v>
      </c>
      <c r="Q682" s="36">
        <v>0</v>
      </c>
      <c r="R682" s="36">
        <v>0</v>
      </c>
      <c r="S682" s="36">
        <v>0</v>
      </c>
      <c r="T682" s="36">
        <v>0</v>
      </c>
      <c r="U682" s="36">
        <v>0</v>
      </c>
    </row>
    <row r="683" spans="1:21" x14ac:dyDescent="0.2">
      <c r="A683" s="89">
        <f>VLOOKUP(C683,TabellenSRG!$B$4:$C$2729,2,FALSE)</f>
        <v>63</v>
      </c>
      <c r="B683" t="str">
        <f t="shared" si="11"/>
        <v>63i</v>
      </c>
      <c r="C683" t="s">
        <v>65</v>
      </c>
      <c r="D683" t="s">
        <v>615</v>
      </c>
      <c r="E683">
        <v>8</v>
      </c>
      <c r="F683">
        <v>0</v>
      </c>
      <c r="G683">
        <v>0</v>
      </c>
      <c r="H683">
        <v>0</v>
      </c>
      <c r="I683">
        <v>0</v>
      </c>
      <c r="J683">
        <v>0</v>
      </c>
      <c r="K683">
        <v>0</v>
      </c>
      <c r="L683">
        <v>0</v>
      </c>
      <c r="M683">
        <v>0</v>
      </c>
      <c r="N683">
        <v>0</v>
      </c>
      <c r="O683">
        <v>0</v>
      </c>
      <c r="P683">
        <v>0</v>
      </c>
      <c r="Q683" s="36">
        <v>0</v>
      </c>
      <c r="R683" s="36">
        <v>0</v>
      </c>
      <c r="S683" s="36">
        <v>0</v>
      </c>
      <c r="T683" s="36">
        <v>0</v>
      </c>
      <c r="U683" s="36">
        <v>0</v>
      </c>
    </row>
    <row r="684" spans="1:21" x14ac:dyDescent="0.2">
      <c r="A684" s="89">
        <f>VLOOKUP(C684,TabellenSRG!$B$4:$C$2729,2,FALSE)</f>
        <v>63</v>
      </c>
      <c r="B684" t="str">
        <f t="shared" si="11"/>
        <v>63j</v>
      </c>
      <c r="C684" t="s">
        <v>65</v>
      </c>
      <c r="D684" t="s">
        <v>616</v>
      </c>
      <c r="E684">
        <v>9</v>
      </c>
      <c r="F684">
        <v>170</v>
      </c>
      <c r="G684">
        <v>180</v>
      </c>
      <c r="H684">
        <v>170</v>
      </c>
      <c r="I684">
        <v>180</v>
      </c>
      <c r="J684">
        <v>180</v>
      </c>
      <c r="K684">
        <v>180</v>
      </c>
      <c r="L684">
        <v>180</v>
      </c>
      <c r="M684">
        <v>200</v>
      </c>
      <c r="N684">
        <v>200</v>
      </c>
      <c r="O684">
        <v>200</v>
      </c>
      <c r="P684">
        <v>200</v>
      </c>
      <c r="Q684" s="36">
        <v>220</v>
      </c>
      <c r="R684" s="36">
        <v>230</v>
      </c>
      <c r="S684" s="36">
        <v>240</v>
      </c>
      <c r="T684" s="36">
        <v>230</v>
      </c>
      <c r="U684" s="36">
        <v>230</v>
      </c>
    </row>
    <row r="685" spans="1:21" x14ac:dyDescent="0.2">
      <c r="A685" s="89">
        <f>VLOOKUP(C685,TabellenSRG!$B$4:$C$2729,2,FALSE)</f>
        <v>63</v>
      </c>
      <c r="B685" t="str">
        <f t="shared" si="11"/>
        <v>63k</v>
      </c>
      <c r="C685" t="s">
        <v>65</v>
      </c>
      <c r="D685" t="s">
        <v>611</v>
      </c>
      <c r="E685">
        <v>10</v>
      </c>
      <c r="F685" t="e">
        <v>#N/A</v>
      </c>
      <c r="G685" t="e">
        <v>#N/A</v>
      </c>
      <c r="H685" t="e">
        <v>#N/A</v>
      </c>
      <c r="I685" t="e">
        <v>#N/A</v>
      </c>
      <c r="J685" t="e">
        <v>#N/A</v>
      </c>
      <c r="K685" t="e">
        <v>#N/A</v>
      </c>
      <c r="L685" t="e">
        <v>#N/A</v>
      </c>
      <c r="M685" t="e">
        <v>#N/A</v>
      </c>
      <c r="N685">
        <v>0</v>
      </c>
      <c r="O685">
        <v>0</v>
      </c>
      <c r="P685">
        <v>0</v>
      </c>
      <c r="Q685" s="36">
        <v>0</v>
      </c>
      <c r="R685" s="36">
        <v>0</v>
      </c>
      <c r="S685" s="36">
        <v>0</v>
      </c>
      <c r="T685" s="36">
        <v>0</v>
      </c>
      <c r="U685" s="36">
        <v>0</v>
      </c>
    </row>
    <row r="686" spans="1:21" x14ac:dyDescent="0.2">
      <c r="A686" s="89">
        <f>VLOOKUP(C686,TabellenSRG!$B$4:$C$2729,2,FALSE)</f>
        <v>64</v>
      </c>
      <c r="B686" t="str">
        <f t="shared" si="11"/>
        <v>64a</v>
      </c>
      <c r="C686" t="s">
        <v>66</v>
      </c>
      <c r="D686" t="s">
        <v>606</v>
      </c>
      <c r="E686">
        <v>0</v>
      </c>
      <c r="F686">
        <v>940</v>
      </c>
      <c r="G686">
        <v>940</v>
      </c>
      <c r="H686">
        <v>930</v>
      </c>
      <c r="I686">
        <v>910</v>
      </c>
      <c r="J686">
        <v>920</v>
      </c>
      <c r="K686">
        <v>900</v>
      </c>
      <c r="L686">
        <v>890</v>
      </c>
      <c r="M686">
        <v>670</v>
      </c>
      <c r="N686">
        <v>620</v>
      </c>
      <c r="O686">
        <v>670</v>
      </c>
      <c r="P686">
        <v>710</v>
      </c>
      <c r="Q686" s="36">
        <v>730</v>
      </c>
      <c r="R686" s="36">
        <v>740</v>
      </c>
      <c r="S686" s="36">
        <v>840</v>
      </c>
      <c r="T686" s="36">
        <v>790</v>
      </c>
      <c r="U686" s="36">
        <v>800</v>
      </c>
    </row>
    <row r="687" spans="1:21" x14ac:dyDescent="0.2">
      <c r="A687" s="89">
        <f>VLOOKUP(C687,TabellenSRG!$B$4:$C$2729,2,FALSE)</f>
        <v>64</v>
      </c>
      <c r="B687" t="str">
        <f t="shared" si="11"/>
        <v>64b</v>
      </c>
      <c r="C687" t="s">
        <v>66</v>
      </c>
      <c r="D687" t="s">
        <v>607</v>
      </c>
      <c r="E687">
        <v>1</v>
      </c>
      <c r="F687">
        <v>0</v>
      </c>
      <c r="G687">
        <v>0</v>
      </c>
      <c r="H687">
        <v>0</v>
      </c>
      <c r="I687">
        <v>0</v>
      </c>
      <c r="J687">
        <v>0</v>
      </c>
      <c r="K687">
        <v>0</v>
      </c>
      <c r="L687">
        <v>0</v>
      </c>
      <c r="M687">
        <v>0</v>
      </c>
      <c r="N687">
        <v>0</v>
      </c>
      <c r="O687">
        <v>0</v>
      </c>
      <c r="P687">
        <v>0</v>
      </c>
      <c r="Q687" s="36">
        <v>0</v>
      </c>
      <c r="R687" s="36">
        <v>0</v>
      </c>
      <c r="S687" s="36">
        <v>0</v>
      </c>
      <c r="T687" s="36">
        <v>0</v>
      </c>
      <c r="U687" s="36">
        <v>0</v>
      </c>
    </row>
    <row r="688" spans="1:21" x14ac:dyDescent="0.2">
      <c r="A688" s="89">
        <f>VLOOKUP(C688,TabellenSRG!$B$4:$C$2729,2,FALSE)</f>
        <v>64</v>
      </c>
      <c r="B688" t="str">
        <f t="shared" si="11"/>
        <v>64c</v>
      </c>
      <c r="C688" t="s">
        <v>66</v>
      </c>
      <c r="D688" t="s">
        <v>608</v>
      </c>
      <c r="E688">
        <v>2</v>
      </c>
      <c r="F688">
        <v>0</v>
      </c>
      <c r="G688">
        <v>0</v>
      </c>
      <c r="H688">
        <v>0</v>
      </c>
      <c r="I688">
        <v>0</v>
      </c>
      <c r="J688">
        <v>0</v>
      </c>
      <c r="K688">
        <v>0</v>
      </c>
      <c r="L688">
        <v>0</v>
      </c>
      <c r="M688">
        <v>0</v>
      </c>
      <c r="N688">
        <v>0</v>
      </c>
      <c r="O688">
        <v>0</v>
      </c>
      <c r="P688">
        <v>0</v>
      </c>
      <c r="Q688" s="36">
        <v>0</v>
      </c>
      <c r="R688" s="36">
        <v>0</v>
      </c>
      <c r="S688" s="36">
        <v>0</v>
      </c>
      <c r="T688" s="36">
        <v>0</v>
      </c>
      <c r="U688" s="36">
        <v>0</v>
      </c>
    </row>
    <row r="689" spans="1:21" x14ac:dyDescent="0.2">
      <c r="A689" s="89">
        <f>VLOOKUP(C689,TabellenSRG!$B$4:$C$2729,2,FALSE)</f>
        <v>64</v>
      </c>
      <c r="B689" t="str">
        <f t="shared" si="11"/>
        <v>64d</v>
      </c>
      <c r="C689" t="s">
        <v>66</v>
      </c>
      <c r="D689" t="s">
        <v>609</v>
      </c>
      <c r="E689">
        <v>3</v>
      </c>
      <c r="F689">
        <v>170</v>
      </c>
      <c r="G689">
        <v>170</v>
      </c>
      <c r="H689">
        <v>160</v>
      </c>
      <c r="I689">
        <v>160</v>
      </c>
      <c r="J689">
        <v>160</v>
      </c>
      <c r="K689">
        <v>160</v>
      </c>
      <c r="L689">
        <v>150</v>
      </c>
      <c r="M689">
        <v>0</v>
      </c>
      <c r="N689">
        <v>0</v>
      </c>
      <c r="O689">
        <v>0</v>
      </c>
      <c r="P689">
        <v>20</v>
      </c>
      <c r="Q689" s="36">
        <v>40</v>
      </c>
      <c r="R689" s="36">
        <v>40</v>
      </c>
      <c r="S689" s="36">
        <v>40</v>
      </c>
      <c r="T689" s="36">
        <v>30</v>
      </c>
      <c r="U689" s="36">
        <v>40</v>
      </c>
    </row>
    <row r="690" spans="1:21" x14ac:dyDescent="0.2">
      <c r="A690" s="89">
        <f>VLOOKUP(C690,TabellenSRG!$B$4:$C$2729,2,FALSE)</f>
        <v>64</v>
      </c>
      <c r="B690" t="str">
        <f t="shared" si="11"/>
        <v>64e</v>
      </c>
      <c r="C690" t="s">
        <v>66</v>
      </c>
      <c r="D690" t="s">
        <v>610</v>
      </c>
      <c r="E690">
        <v>4</v>
      </c>
      <c r="F690">
        <v>0</v>
      </c>
      <c r="G690">
        <v>0</v>
      </c>
      <c r="H690">
        <v>0</v>
      </c>
      <c r="I690">
        <v>0</v>
      </c>
      <c r="J690">
        <v>0</v>
      </c>
      <c r="K690">
        <v>0</v>
      </c>
      <c r="L690">
        <v>0</v>
      </c>
      <c r="M690">
        <v>10</v>
      </c>
      <c r="N690">
        <v>10</v>
      </c>
      <c r="O690">
        <v>10</v>
      </c>
      <c r="P690">
        <v>20</v>
      </c>
      <c r="Q690" s="36">
        <v>20</v>
      </c>
      <c r="R690" s="36">
        <v>30</v>
      </c>
      <c r="S690" s="36">
        <v>30</v>
      </c>
      <c r="T690" s="36">
        <v>30</v>
      </c>
      <c r="U690" s="36">
        <v>30</v>
      </c>
    </row>
    <row r="691" spans="1:21" x14ac:dyDescent="0.2">
      <c r="A691" s="89">
        <f>VLOOKUP(C691,TabellenSRG!$B$4:$C$2729,2,FALSE)</f>
        <v>64</v>
      </c>
      <c r="B691" t="str">
        <f t="shared" si="11"/>
        <v>64f</v>
      </c>
      <c r="C691" t="s">
        <v>66</v>
      </c>
      <c r="D691" t="s">
        <v>612</v>
      </c>
      <c r="E691">
        <v>5</v>
      </c>
      <c r="F691">
        <v>0</v>
      </c>
      <c r="G691">
        <v>0</v>
      </c>
      <c r="H691">
        <v>0</v>
      </c>
      <c r="I691">
        <v>0</v>
      </c>
      <c r="J691">
        <v>0</v>
      </c>
      <c r="K691">
        <v>0</v>
      </c>
      <c r="L691">
        <v>0</v>
      </c>
      <c r="M691">
        <v>0</v>
      </c>
      <c r="N691">
        <v>0</v>
      </c>
      <c r="O691">
        <v>0</v>
      </c>
      <c r="P691">
        <v>0</v>
      </c>
      <c r="Q691" s="36">
        <v>0</v>
      </c>
      <c r="R691" s="36">
        <v>0</v>
      </c>
      <c r="S691" s="36">
        <v>0</v>
      </c>
      <c r="T691" s="36">
        <v>10</v>
      </c>
      <c r="U691" s="36">
        <v>10</v>
      </c>
    </row>
    <row r="692" spans="1:21" x14ac:dyDescent="0.2">
      <c r="A692" s="89">
        <f>VLOOKUP(C692,TabellenSRG!$B$4:$C$2729,2,FALSE)</f>
        <v>64</v>
      </c>
      <c r="B692" t="str">
        <f t="shared" si="11"/>
        <v>64g</v>
      </c>
      <c r="C692" t="s">
        <v>66</v>
      </c>
      <c r="D692" t="s">
        <v>613</v>
      </c>
      <c r="E692">
        <v>6</v>
      </c>
      <c r="F692">
        <v>0</v>
      </c>
      <c r="G692">
        <v>0</v>
      </c>
      <c r="H692">
        <v>0</v>
      </c>
      <c r="I692">
        <v>0</v>
      </c>
      <c r="J692">
        <v>0</v>
      </c>
      <c r="K692">
        <v>0</v>
      </c>
      <c r="L692">
        <v>0</v>
      </c>
      <c r="M692">
        <v>0</v>
      </c>
      <c r="N692">
        <v>0</v>
      </c>
      <c r="O692">
        <v>0</v>
      </c>
      <c r="P692">
        <v>0</v>
      </c>
      <c r="Q692" s="36">
        <v>0</v>
      </c>
      <c r="R692" s="36">
        <v>0</v>
      </c>
      <c r="S692" s="36">
        <v>0</v>
      </c>
      <c r="T692" s="36">
        <v>0</v>
      </c>
      <c r="U692" s="36">
        <v>0</v>
      </c>
    </row>
    <row r="693" spans="1:21" x14ac:dyDescent="0.2">
      <c r="A693" s="89">
        <f>VLOOKUP(C693,TabellenSRG!$B$4:$C$2729,2,FALSE)</f>
        <v>64</v>
      </c>
      <c r="B693" t="str">
        <f t="shared" si="11"/>
        <v>64h</v>
      </c>
      <c r="C693" t="s">
        <v>66</v>
      </c>
      <c r="D693" t="s">
        <v>614</v>
      </c>
      <c r="E693">
        <v>7</v>
      </c>
      <c r="F693">
        <v>0</v>
      </c>
      <c r="G693">
        <v>0</v>
      </c>
      <c r="H693">
        <v>0</v>
      </c>
      <c r="I693">
        <v>0</v>
      </c>
      <c r="J693">
        <v>0</v>
      </c>
      <c r="K693">
        <v>0</v>
      </c>
      <c r="L693">
        <v>0</v>
      </c>
      <c r="M693">
        <v>0</v>
      </c>
      <c r="N693">
        <v>0</v>
      </c>
      <c r="O693">
        <v>0</v>
      </c>
      <c r="P693">
        <v>0</v>
      </c>
      <c r="Q693" s="36">
        <v>0</v>
      </c>
      <c r="R693" s="36">
        <v>0</v>
      </c>
      <c r="S693" s="36">
        <v>0</v>
      </c>
      <c r="T693" s="36">
        <v>0</v>
      </c>
      <c r="U693" s="36">
        <v>0</v>
      </c>
    </row>
    <row r="694" spans="1:21" x14ac:dyDescent="0.2">
      <c r="A694" s="89">
        <f>VLOOKUP(C694,TabellenSRG!$B$4:$C$2729,2,FALSE)</f>
        <v>64</v>
      </c>
      <c r="B694" t="str">
        <f t="shared" si="11"/>
        <v>64i</v>
      </c>
      <c r="C694" t="s">
        <v>66</v>
      </c>
      <c r="D694" t="s">
        <v>615</v>
      </c>
      <c r="E694">
        <v>8</v>
      </c>
      <c r="F694">
        <v>0</v>
      </c>
      <c r="G694">
        <v>0</v>
      </c>
      <c r="H694">
        <v>0</v>
      </c>
      <c r="I694">
        <v>0</v>
      </c>
      <c r="J694">
        <v>0</v>
      </c>
      <c r="K694">
        <v>0</v>
      </c>
      <c r="L694">
        <v>0</v>
      </c>
      <c r="M694">
        <v>0</v>
      </c>
      <c r="N694">
        <v>0</v>
      </c>
      <c r="O694">
        <v>0</v>
      </c>
      <c r="P694">
        <v>0</v>
      </c>
      <c r="Q694" s="36">
        <v>0</v>
      </c>
      <c r="R694" s="36">
        <v>0</v>
      </c>
      <c r="S694" s="36">
        <v>0</v>
      </c>
      <c r="T694" s="36">
        <v>0</v>
      </c>
      <c r="U694" s="36">
        <v>0</v>
      </c>
    </row>
    <row r="695" spans="1:21" x14ac:dyDescent="0.2">
      <c r="A695" s="89">
        <f>VLOOKUP(C695,TabellenSRG!$B$4:$C$2729,2,FALSE)</f>
        <v>64</v>
      </c>
      <c r="B695" t="str">
        <f t="shared" si="11"/>
        <v>64j</v>
      </c>
      <c r="C695" t="s">
        <v>66</v>
      </c>
      <c r="D695" t="s">
        <v>616</v>
      </c>
      <c r="E695">
        <v>9</v>
      </c>
      <c r="F695">
        <v>770</v>
      </c>
      <c r="G695">
        <v>760</v>
      </c>
      <c r="H695">
        <v>760</v>
      </c>
      <c r="I695">
        <v>750</v>
      </c>
      <c r="J695">
        <v>760</v>
      </c>
      <c r="K695">
        <v>740</v>
      </c>
      <c r="L695">
        <v>730</v>
      </c>
      <c r="M695">
        <v>660</v>
      </c>
      <c r="N695">
        <v>610</v>
      </c>
      <c r="O695">
        <v>660</v>
      </c>
      <c r="P695">
        <v>680</v>
      </c>
      <c r="Q695" s="36">
        <v>670</v>
      </c>
      <c r="R695" s="36">
        <v>680</v>
      </c>
      <c r="S695" s="36">
        <v>770</v>
      </c>
      <c r="T695" s="36">
        <v>730</v>
      </c>
      <c r="U695" s="36">
        <v>720</v>
      </c>
    </row>
    <row r="696" spans="1:21" x14ac:dyDescent="0.2">
      <c r="A696" s="89">
        <f>VLOOKUP(C696,TabellenSRG!$B$4:$C$2729,2,FALSE)</f>
        <v>64</v>
      </c>
      <c r="B696" t="str">
        <f t="shared" si="11"/>
        <v>64k</v>
      </c>
      <c r="C696" t="s">
        <v>66</v>
      </c>
      <c r="D696" t="s">
        <v>611</v>
      </c>
      <c r="E696">
        <v>10</v>
      </c>
      <c r="F696" t="e">
        <v>#N/A</v>
      </c>
      <c r="G696" t="e">
        <v>#N/A</v>
      </c>
      <c r="H696" t="e">
        <v>#N/A</v>
      </c>
      <c r="I696" t="e">
        <v>#N/A</v>
      </c>
      <c r="J696" t="e">
        <v>#N/A</v>
      </c>
      <c r="K696" t="e">
        <v>#N/A</v>
      </c>
      <c r="L696" t="e">
        <v>#N/A</v>
      </c>
      <c r="M696" t="e">
        <v>#N/A</v>
      </c>
      <c r="N696">
        <v>0</v>
      </c>
      <c r="O696">
        <v>0</v>
      </c>
      <c r="P696">
        <v>0</v>
      </c>
      <c r="Q696" s="36">
        <v>0</v>
      </c>
      <c r="R696" s="36">
        <v>0</v>
      </c>
      <c r="S696" s="36">
        <v>0</v>
      </c>
      <c r="T696" s="36">
        <v>0</v>
      </c>
      <c r="U696" s="36">
        <v>0</v>
      </c>
    </row>
    <row r="697" spans="1:21" x14ac:dyDescent="0.2">
      <c r="A697" s="89">
        <f>VLOOKUP(C697,TabellenSRG!$B$4:$C$2729,2,FALSE)</f>
        <v>65</v>
      </c>
      <c r="B697" t="str">
        <f t="shared" si="11"/>
        <v>65a</v>
      </c>
      <c r="C697" t="s">
        <v>67</v>
      </c>
      <c r="D697" t="s">
        <v>606</v>
      </c>
      <c r="E697">
        <v>0</v>
      </c>
      <c r="F697">
        <v>90</v>
      </c>
      <c r="G697">
        <v>50</v>
      </c>
      <c r="H697">
        <v>60</v>
      </c>
      <c r="I697">
        <v>70</v>
      </c>
      <c r="J697">
        <v>80</v>
      </c>
      <c r="K697">
        <v>70</v>
      </c>
      <c r="L697">
        <v>70</v>
      </c>
      <c r="M697">
        <v>80</v>
      </c>
      <c r="N697">
        <v>90</v>
      </c>
      <c r="O697">
        <v>100</v>
      </c>
      <c r="P697">
        <v>110</v>
      </c>
      <c r="Q697" s="36">
        <v>110</v>
      </c>
      <c r="R697" s="36">
        <v>100</v>
      </c>
      <c r="S697" s="36">
        <v>100</v>
      </c>
      <c r="T697" s="36">
        <v>110</v>
      </c>
      <c r="U697" s="36">
        <v>110</v>
      </c>
    </row>
    <row r="698" spans="1:21" x14ac:dyDescent="0.2">
      <c r="A698" s="89">
        <f>VLOOKUP(C698,TabellenSRG!$B$4:$C$2729,2,FALSE)</f>
        <v>65</v>
      </c>
      <c r="B698" t="str">
        <f t="shared" si="11"/>
        <v>65b</v>
      </c>
      <c r="C698" t="s">
        <v>67</v>
      </c>
      <c r="D698" t="s">
        <v>607</v>
      </c>
      <c r="E698">
        <v>1</v>
      </c>
      <c r="F698">
        <v>0</v>
      </c>
      <c r="G698">
        <v>0</v>
      </c>
      <c r="H698">
        <v>0</v>
      </c>
      <c r="I698">
        <v>0</v>
      </c>
      <c r="J698">
        <v>0</v>
      </c>
      <c r="K698">
        <v>0</v>
      </c>
      <c r="L698">
        <v>0</v>
      </c>
      <c r="M698">
        <v>0</v>
      </c>
      <c r="N698">
        <v>0</v>
      </c>
      <c r="O698">
        <v>0</v>
      </c>
      <c r="P698">
        <v>0</v>
      </c>
      <c r="Q698" s="36">
        <v>0</v>
      </c>
      <c r="R698" s="36">
        <v>0</v>
      </c>
      <c r="S698" s="36">
        <v>0</v>
      </c>
      <c r="T698" s="36">
        <v>0</v>
      </c>
      <c r="U698" s="36">
        <v>0</v>
      </c>
    </row>
    <row r="699" spans="1:21" x14ac:dyDescent="0.2">
      <c r="A699" s="89">
        <f>VLOOKUP(C699,TabellenSRG!$B$4:$C$2729,2,FALSE)</f>
        <v>65</v>
      </c>
      <c r="B699" t="str">
        <f t="shared" si="11"/>
        <v>65c</v>
      </c>
      <c r="C699" t="s">
        <v>67</v>
      </c>
      <c r="D699" t="s">
        <v>608</v>
      </c>
      <c r="E699">
        <v>2</v>
      </c>
      <c r="F699">
        <v>0</v>
      </c>
      <c r="G699">
        <v>0</v>
      </c>
      <c r="H699">
        <v>0</v>
      </c>
      <c r="I699">
        <v>0</v>
      </c>
      <c r="J699">
        <v>0</v>
      </c>
      <c r="K699">
        <v>0</v>
      </c>
      <c r="L699">
        <v>0</v>
      </c>
      <c r="M699">
        <v>0</v>
      </c>
      <c r="N699">
        <v>0</v>
      </c>
      <c r="O699">
        <v>0</v>
      </c>
      <c r="P699">
        <v>0</v>
      </c>
      <c r="Q699" s="36">
        <v>0</v>
      </c>
      <c r="R699" s="36">
        <v>0</v>
      </c>
      <c r="S699" s="36">
        <v>0</v>
      </c>
      <c r="T699" s="36">
        <v>0</v>
      </c>
      <c r="U699" s="36">
        <v>0</v>
      </c>
    </row>
    <row r="700" spans="1:21" x14ac:dyDescent="0.2">
      <c r="A700" s="89">
        <f>VLOOKUP(C700,TabellenSRG!$B$4:$C$2729,2,FALSE)</f>
        <v>65</v>
      </c>
      <c r="B700" t="str">
        <f t="shared" si="11"/>
        <v>65d</v>
      </c>
      <c r="C700" t="s">
        <v>67</v>
      </c>
      <c r="D700" t="s">
        <v>609</v>
      </c>
      <c r="E700">
        <v>3</v>
      </c>
      <c r="F700">
        <v>0</v>
      </c>
      <c r="G700">
        <v>0</v>
      </c>
      <c r="H700">
        <v>0</v>
      </c>
      <c r="I700">
        <v>0</v>
      </c>
      <c r="J700">
        <v>0</v>
      </c>
      <c r="K700">
        <v>0</v>
      </c>
      <c r="L700">
        <v>0</v>
      </c>
      <c r="M700">
        <v>0</v>
      </c>
      <c r="N700">
        <v>0</v>
      </c>
      <c r="O700">
        <v>0</v>
      </c>
      <c r="P700">
        <v>0</v>
      </c>
      <c r="Q700" s="36">
        <v>0</v>
      </c>
      <c r="R700" s="36">
        <v>0</v>
      </c>
      <c r="S700" s="36">
        <v>0</v>
      </c>
      <c r="T700" s="36">
        <v>0</v>
      </c>
      <c r="U700" s="36">
        <v>0</v>
      </c>
    </row>
    <row r="701" spans="1:21" x14ac:dyDescent="0.2">
      <c r="A701" s="89">
        <f>VLOOKUP(C701,TabellenSRG!$B$4:$C$2729,2,FALSE)</f>
        <v>65</v>
      </c>
      <c r="B701" t="str">
        <f t="shared" si="11"/>
        <v>65e</v>
      </c>
      <c r="C701" t="s">
        <v>67</v>
      </c>
      <c r="D701" t="s">
        <v>610</v>
      </c>
      <c r="E701">
        <v>4</v>
      </c>
      <c r="F701">
        <v>0</v>
      </c>
      <c r="G701">
        <v>0</v>
      </c>
      <c r="H701">
        <v>0</v>
      </c>
      <c r="I701">
        <v>0</v>
      </c>
      <c r="J701">
        <v>0</v>
      </c>
      <c r="K701">
        <v>0</v>
      </c>
      <c r="L701">
        <v>0</v>
      </c>
      <c r="M701">
        <v>0</v>
      </c>
      <c r="N701">
        <v>0</v>
      </c>
      <c r="O701">
        <v>10</v>
      </c>
      <c r="P701">
        <v>10</v>
      </c>
      <c r="Q701" s="36">
        <v>10</v>
      </c>
      <c r="R701" s="36">
        <v>10</v>
      </c>
      <c r="S701" s="36">
        <v>10</v>
      </c>
      <c r="T701" s="36">
        <v>10</v>
      </c>
      <c r="U701" s="36">
        <v>10</v>
      </c>
    </row>
    <row r="702" spans="1:21" x14ac:dyDescent="0.2">
      <c r="A702" s="89">
        <f>VLOOKUP(C702,TabellenSRG!$B$4:$C$2729,2,FALSE)</f>
        <v>65</v>
      </c>
      <c r="B702" t="str">
        <f t="shared" si="11"/>
        <v>65f</v>
      </c>
      <c r="C702" t="s">
        <v>67</v>
      </c>
      <c r="D702" t="s">
        <v>612</v>
      </c>
      <c r="E702">
        <v>5</v>
      </c>
      <c r="F702">
        <v>0</v>
      </c>
      <c r="G702">
        <v>0</v>
      </c>
      <c r="H702">
        <v>0</v>
      </c>
      <c r="I702">
        <v>0</v>
      </c>
      <c r="J702">
        <v>0</v>
      </c>
      <c r="K702">
        <v>0</v>
      </c>
      <c r="L702">
        <v>0</v>
      </c>
      <c r="M702">
        <v>0</v>
      </c>
      <c r="N702">
        <v>0</v>
      </c>
      <c r="O702">
        <v>0</v>
      </c>
      <c r="P702">
        <v>0</v>
      </c>
      <c r="Q702" s="36">
        <v>0</v>
      </c>
      <c r="R702" s="36">
        <v>0</v>
      </c>
      <c r="S702" s="36">
        <v>0</v>
      </c>
      <c r="T702" s="36">
        <v>0</v>
      </c>
      <c r="U702" s="36">
        <v>10</v>
      </c>
    </row>
    <row r="703" spans="1:21" x14ac:dyDescent="0.2">
      <c r="A703" s="89">
        <f>VLOOKUP(C703,TabellenSRG!$B$4:$C$2729,2,FALSE)</f>
        <v>65</v>
      </c>
      <c r="B703" t="str">
        <f t="shared" si="11"/>
        <v>65g</v>
      </c>
      <c r="C703" t="s">
        <v>67</v>
      </c>
      <c r="D703" t="s">
        <v>613</v>
      </c>
      <c r="E703">
        <v>6</v>
      </c>
      <c r="F703">
        <v>0</v>
      </c>
      <c r="G703">
        <v>0</v>
      </c>
      <c r="H703">
        <v>0</v>
      </c>
      <c r="I703">
        <v>0</v>
      </c>
      <c r="J703">
        <v>0</v>
      </c>
      <c r="K703">
        <v>0</v>
      </c>
      <c r="L703">
        <v>0</v>
      </c>
      <c r="M703">
        <v>0</v>
      </c>
      <c r="N703">
        <v>0</v>
      </c>
      <c r="O703">
        <v>0</v>
      </c>
      <c r="P703">
        <v>0</v>
      </c>
      <c r="Q703" s="36">
        <v>0</v>
      </c>
      <c r="R703" s="36">
        <v>0</v>
      </c>
      <c r="S703" s="36">
        <v>0</v>
      </c>
      <c r="T703" s="36">
        <v>0</v>
      </c>
      <c r="U703" s="36">
        <v>0</v>
      </c>
    </row>
    <row r="704" spans="1:21" x14ac:dyDescent="0.2">
      <c r="A704" s="89">
        <f>VLOOKUP(C704,TabellenSRG!$B$4:$C$2729,2,FALSE)</f>
        <v>65</v>
      </c>
      <c r="B704" t="str">
        <f t="shared" si="11"/>
        <v>65h</v>
      </c>
      <c r="C704" t="s">
        <v>67</v>
      </c>
      <c r="D704" t="s">
        <v>614</v>
      </c>
      <c r="E704">
        <v>7</v>
      </c>
      <c r="F704">
        <v>0</v>
      </c>
      <c r="G704">
        <v>0</v>
      </c>
      <c r="H704">
        <v>0</v>
      </c>
      <c r="I704">
        <v>0</v>
      </c>
      <c r="J704">
        <v>0</v>
      </c>
      <c r="K704">
        <v>0</v>
      </c>
      <c r="L704">
        <v>0</v>
      </c>
      <c r="M704">
        <v>0</v>
      </c>
      <c r="N704">
        <v>0</v>
      </c>
      <c r="O704">
        <v>0</v>
      </c>
      <c r="P704">
        <v>0</v>
      </c>
      <c r="Q704" s="36">
        <v>0</v>
      </c>
      <c r="R704" s="36">
        <v>0</v>
      </c>
      <c r="S704" s="36">
        <v>0</v>
      </c>
      <c r="T704" s="36">
        <v>0</v>
      </c>
      <c r="U704" s="36">
        <v>0</v>
      </c>
    </row>
    <row r="705" spans="1:21" x14ac:dyDescent="0.2">
      <c r="A705" s="89">
        <f>VLOOKUP(C705,TabellenSRG!$B$4:$C$2729,2,FALSE)</f>
        <v>65</v>
      </c>
      <c r="B705" t="str">
        <f t="shared" si="11"/>
        <v>65i</v>
      </c>
      <c r="C705" t="s">
        <v>67</v>
      </c>
      <c r="D705" t="s">
        <v>615</v>
      </c>
      <c r="E705">
        <v>8</v>
      </c>
      <c r="F705">
        <v>0</v>
      </c>
      <c r="G705">
        <v>0</v>
      </c>
      <c r="H705">
        <v>0</v>
      </c>
      <c r="I705">
        <v>0</v>
      </c>
      <c r="J705">
        <v>0</v>
      </c>
      <c r="K705">
        <v>0</v>
      </c>
      <c r="L705">
        <v>0</v>
      </c>
      <c r="M705">
        <v>0</v>
      </c>
      <c r="N705">
        <v>0</v>
      </c>
      <c r="O705">
        <v>0</v>
      </c>
      <c r="P705">
        <v>0</v>
      </c>
      <c r="Q705" s="36">
        <v>0</v>
      </c>
      <c r="R705" s="36">
        <v>0</v>
      </c>
      <c r="S705" s="36">
        <v>0</v>
      </c>
      <c r="T705" s="36">
        <v>0</v>
      </c>
      <c r="U705" s="36">
        <v>0</v>
      </c>
    </row>
    <row r="706" spans="1:21" x14ac:dyDescent="0.2">
      <c r="A706" s="89">
        <f>VLOOKUP(C706,TabellenSRG!$B$4:$C$2729,2,FALSE)</f>
        <v>65</v>
      </c>
      <c r="B706" t="str">
        <f t="shared" si="11"/>
        <v>65j</v>
      </c>
      <c r="C706" t="s">
        <v>67</v>
      </c>
      <c r="D706" t="s">
        <v>616</v>
      </c>
      <c r="E706">
        <v>9</v>
      </c>
      <c r="F706">
        <v>90</v>
      </c>
      <c r="G706">
        <v>50</v>
      </c>
      <c r="H706">
        <v>60</v>
      </c>
      <c r="I706">
        <v>70</v>
      </c>
      <c r="J706">
        <v>80</v>
      </c>
      <c r="K706">
        <v>70</v>
      </c>
      <c r="L706">
        <v>70</v>
      </c>
      <c r="M706">
        <v>80</v>
      </c>
      <c r="N706">
        <v>90</v>
      </c>
      <c r="O706">
        <v>90</v>
      </c>
      <c r="P706">
        <v>100</v>
      </c>
      <c r="Q706" s="36">
        <v>100</v>
      </c>
      <c r="R706" s="36">
        <v>90</v>
      </c>
      <c r="S706" s="36">
        <v>90</v>
      </c>
      <c r="T706" s="36">
        <v>90</v>
      </c>
      <c r="U706" s="36">
        <v>100</v>
      </c>
    </row>
    <row r="707" spans="1:21" x14ac:dyDescent="0.2">
      <c r="A707" s="89">
        <f>VLOOKUP(C707,TabellenSRG!$B$4:$C$2729,2,FALSE)</f>
        <v>65</v>
      </c>
      <c r="B707" t="str">
        <f t="shared" si="11"/>
        <v>65k</v>
      </c>
      <c r="C707" t="s">
        <v>67</v>
      </c>
      <c r="D707" t="s">
        <v>611</v>
      </c>
      <c r="E707">
        <v>10</v>
      </c>
      <c r="F707" t="e">
        <v>#N/A</v>
      </c>
      <c r="G707" t="e">
        <v>#N/A</v>
      </c>
      <c r="H707" t="e">
        <v>#N/A</v>
      </c>
      <c r="I707" t="e">
        <v>#N/A</v>
      </c>
      <c r="J707" t="e">
        <v>#N/A</v>
      </c>
      <c r="K707" t="e">
        <v>#N/A</v>
      </c>
      <c r="L707" t="e">
        <v>#N/A</v>
      </c>
      <c r="M707" t="e">
        <v>#N/A</v>
      </c>
      <c r="N707">
        <v>0</v>
      </c>
      <c r="O707">
        <v>0</v>
      </c>
      <c r="P707">
        <v>0</v>
      </c>
      <c r="Q707" s="36">
        <v>0</v>
      </c>
      <c r="R707" s="36">
        <v>0</v>
      </c>
      <c r="S707" s="36">
        <v>0</v>
      </c>
      <c r="T707" s="36">
        <v>0</v>
      </c>
      <c r="U707" s="36">
        <v>0</v>
      </c>
    </row>
    <row r="708" spans="1:21" x14ac:dyDescent="0.2">
      <c r="A708" s="89">
        <f>VLOOKUP(C708,TabellenSRG!$B$4:$C$2729,2,FALSE)</f>
        <v>66</v>
      </c>
      <c r="B708" t="str">
        <f t="shared" si="11"/>
        <v>66a</v>
      </c>
      <c r="C708" t="s">
        <v>68</v>
      </c>
      <c r="D708" t="s">
        <v>606</v>
      </c>
      <c r="E708">
        <v>0</v>
      </c>
      <c r="F708">
        <v>70</v>
      </c>
      <c r="G708">
        <v>70</v>
      </c>
      <c r="H708">
        <v>60</v>
      </c>
      <c r="I708">
        <v>60</v>
      </c>
      <c r="J708">
        <v>70</v>
      </c>
      <c r="K708">
        <v>70</v>
      </c>
      <c r="L708">
        <v>80</v>
      </c>
      <c r="M708">
        <v>80</v>
      </c>
      <c r="N708">
        <v>80</v>
      </c>
      <c r="O708">
        <v>80</v>
      </c>
      <c r="P708">
        <v>90</v>
      </c>
      <c r="Q708" s="36">
        <v>100</v>
      </c>
      <c r="R708" s="36">
        <v>90</v>
      </c>
      <c r="S708" s="36">
        <v>90</v>
      </c>
      <c r="T708" s="36">
        <v>90</v>
      </c>
      <c r="U708" s="36">
        <v>100</v>
      </c>
    </row>
    <row r="709" spans="1:21" x14ac:dyDescent="0.2">
      <c r="A709" s="89">
        <f>VLOOKUP(C709,TabellenSRG!$B$4:$C$2729,2,FALSE)</f>
        <v>66</v>
      </c>
      <c r="B709" t="str">
        <f t="shared" ref="B709:B772" si="12">CONCATENATE(A709,D709)</f>
        <v>66b</v>
      </c>
      <c r="C709" t="s">
        <v>68</v>
      </c>
      <c r="D709" t="s">
        <v>607</v>
      </c>
      <c r="E709">
        <v>1</v>
      </c>
      <c r="F709">
        <v>0</v>
      </c>
      <c r="G709">
        <v>0</v>
      </c>
      <c r="H709">
        <v>0</v>
      </c>
      <c r="I709">
        <v>0</v>
      </c>
      <c r="J709">
        <v>0</v>
      </c>
      <c r="K709">
        <v>0</v>
      </c>
      <c r="L709">
        <v>0</v>
      </c>
      <c r="M709">
        <v>0</v>
      </c>
      <c r="N709">
        <v>0</v>
      </c>
      <c r="O709">
        <v>0</v>
      </c>
      <c r="P709">
        <v>0</v>
      </c>
      <c r="Q709" s="36">
        <v>0</v>
      </c>
      <c r="R709" s="36">
        <v>0</v>
      </c>
      <c r="S709" s="36">
        <v>0</v>
      </c>
      <c r="T709" s="36">
        <v>0</v>
      </c>
      <c r="U709" s="36">
        <v>0</v>
      </c>
    </row>
    <row r="710" spans="1:21" x14ac:dyDescent="0.2">
      <c r="A710" s="89">
        <f>VLOOKUP(C710,TabellenSRG!$B$4:$C$2729,2,FALSE)</f>
        <v>66</v>
      </c>
      <c r="B710" t="str">
        <f t="shared" si="12"/>
        <v>66c</v>
      </c>
      <c r="C710" t="s">
        <v>68</v>
      </c>
      <c r="D710" t="s">
        <v>608</v>
      </c>
      <c r="E710">
        <v>2</v>
      </c>
      <c r="F710">
        <v>0</v>
      </c>
      <c r="G710">
        <v>0</v>
      </c>
      <c r="H710">
        <v>0</v>
      </c>
      <c r="I710">
        <v>0</v>
      </c>
      <c r="J710">
        <v>0</v>
      </c>
      <c r="K710">
        <v>0</v>
      </c>
      <c r="L710">
        <v>0</v>
      </c>
      <c r="M710">
        <v>0</v>
      </c>
      <c r="N710">
        <v>0</v>
      </c>
      <c r="O710">
        <v>0</v>
      </c>
      <c r="P710">
        <v>0</v>
      </c>
      <c r="Q710" s="36">
        <v>0</v>
      </c>
      <c r="R710" s="36">
        <v>0</v>
      </c>
      <c r="S710" s="36">
        <v>0</v>
      </c>
      <c r="T710" s="36">
        <v>0</v>
      </c>
      <c r="U710" s="36">
        <v>0</v>
      </c>
    </row>
    <row r="711" spans="1:21" x14ac:dyDescent="0.2">
      <c r="A711" s="89">
        <f>VLOOKUP(C711,TabellenSRG!$B$4:$C$2729,2,FALSE)</f>
        <v>66</v>
      </c>
      <c r="B711" t="str">
        <f t="shared" si="12"/>
        <v>66d</v>
      </c>
      <c r="C711" t="s">
        <v>68</v>
      </c>
      <c r="D711" t="s">
        <v>609</v>
      </c>
      <c r="E711">
        <v>3</v>
      </c>
      <c r="F711">
        <v>0</v>
      </c>
      <c r="G711">
        <v>0</v>
      </c>
      <c r="H711">
        <v>0</v>
      </c>
      <c r="I711">
        <v>0</v>
      </c>
      <c r="J711">
        <v>0</v>
      </c>
      <c r="K711">
        <v>0</v>
      </c>
      <c r="L711">
        <v>0</v>
      </c>
      <c r="M711">
        <v>0</v>
      </c>
      <c r="N711">
        <v>0</v>
      </c>
      <c r="O711">
        <v>0</v>
      </c>
      <c r="P711">
        <v>0</v>
      </c>
      <c r="Q711" s="36">
        <v>0</v>
      </c>
      <c r="R711" s="36">
        <v>0</v>
      </c>
      <c r="S711" s="36">
        <v>0</v>
      </c>
      <c r="T711" s="36">
        <v>0</v>
      </c>
      <c r="U711" s="36">
        <v>0</v>
      </c>
    </row>
    <row r="712" spans="1:21" x14ac:dyDescent="0.2">
      <c r="A712" s="89">
        <f>VLOOKUP(C712,TabellenSRG!$B$4:$C$2729,2,FALSE)</f>
        <v>66</v>
      </c>
      <c r="B712" t="str">
        <f t="shared" si="12"/>
        <v>66e</v>
      </c>
      <c r="C712" t="s">
        <v>68</v>
      </c>
      <c r="D712" t="s">
        <v>610</v>
      </c>
      <c r="E712">
        <v>4</v>
      </c>
      <c r="F712">
        <v>0</v>
      </c>
      <c r="G712">
        <v>0</v>
      </c>
      <c r="H712">
        <v>0</v>
      </c>
      <c r="I712">
        <v>0</v>
      </c>
      <c r="J712">
        <v>0</v>
      </c>
      <c r="K712">
        <v>0</v>
      </c>
      <c r="L712">
        <v>0</v>
      </c>
      <c r="M712">
        <v>0</v>
      </c>
      <c r="N712">
        <v>0</v>
      </c>
      <c r="O712">
        <v>0</v>
      </c>
      <c r="P712">
        <v>0</v>
      </c>
      <c r="Q712" s="36">
        <v>0</v>
      </c>
      <c r="R712" s="36">
        <v>10</v>
      </c>
      <c r="S712" s="36">
        <v>10</v>
      </c>
      <c r="T712" s="36">
        <v>10</v>
      </c>
      <c r="U712" s="36">
        <v>10</v>
      </c>
    </row>
    <row r="713" spans="1:21" x14ac:dyDescent="0.2">
      <c r="A713" s="89">
        <f>VLOOKUP(C713,TabellenSRG!$B$4:$C$2729,2,FALSE)</f>
        <v>66</v>
      </c>
      <c r="B713" t="str">
        <f t="shared" si="12"/>
        <v>66f</v>
      </c>
      <c r="C713" t="s">
        <v>68</v>
      </c>
      <c r="D713" t="s">
        <v>612</v>
      </c>
      <c r="E713">
        <v>5</v>
      </c>
      <c r="F713">
        <v>0</v>
      </c>
      <c r="G713">
        <v>0</v>
      </c>
      <c r="H713">
        <v>0</v>
      </c>
      <c r="I713">
        <v>0</v>
      </c>
      <c r="J713">
        <v>0</v>
      </c>
      <c r="K713">
        <v>0</v>
      </c>
      <c r="L713">
        <v>0</v>
      </c>
      <c r="M713">
        <v>0</v>
      </c>
      <c r="N713">
        <v>0</v>
      </c>
      <c r="O713">
        <v>0</v>
      </c>
      <c r="P713">
        <v>0</v>
      </c>
      <c r="Q713" s="36">
        <v>0</v>
      </c>
      <c r="R713" s="36">
        <v>0</v>
      </c>
      <c r="S713" s="36">
        <v>0</v>
      </c>
      <c r="T713" s="36">
        <v>0</v>
      </c>
      <c r="U713" s="36">
        <v>0</v>
      </c>
    </row>
    <row r="714" spans="1:21" x14ac:dyDescent="0.2">
      <c r="A714" s="89">
        <f>VLOOKUP(C714,TabellenSRG!$B$4:$C$2729,2,FALSE)</f>
        <v>66</v>
      </c>
      <c r="B714" t="str">
        <f t="shared" si="12"/>
        <v>66g</v>
      </c>
      <c r="C714" t="s">
        <v>68</v>
      </c>
      <c r="D714" t="s">
        <v>613</v>
      </c>
      <c r="E714">
        <v>6</v>
      </c>
      <c r="F714">
        <v>0</v>
      </c>
      <c r="G714">
        <v>0</v>
      </c>
      <c r="H714">
        <v>0</v>
      </c>
      <c r="I714">
        <v>0</v>
      </c>
      <c r="J714">
        <v>0</v>
      </c>
      <c r="K714">
        <v>0</v>
      </c>
      <c r="L714">
        <v>0</v>
      </c>
      <c r="M714">
        <v>0</v>
      </c>
      <c r="N714">
        <v>0</v>
      </c>
      <c r="O714">
        <v>0</v>
      </c>
      <c r="P714">
        <v>0</v>
      </c>
      <c r="Q714" s="36">
        <v>0</v>
      </c>
      <c r="R714" s="36">
        <v>0</v>
      </c>
      <c r="S714" s="36">
        <v>0</v>
      </c>
      <c r="T714" s="36">
        <v>0</v>
      </c>
      <c r="U714" s="36">
        <v>10</v>
      </c>
    </row>
    <row r="715" spans="1:21" x14ac:dyDescent="0.2">
      <c r="A715" s="89">
        <f>VLOOKUP(C715,TabellenSRG!$B$4:$C$2729,2,FALSE)</f>
        <v>66</v>
      </c>
      <c r="B715" t="str">
        <f t="shared" si="12"/>
        <v>66h</v>
      </c>
      <c r="C715" t="s">
        <v>68</v>
      </c>
      <c r="D715" t="s">
        <v>614</v>
      </c>
      <c r="E715">
        <v>7</v>
      </c>
      <c r="F715">
        <v>0</v>
      </c>
      <c r="G715">
        <v>0</v>
      </c>
      <c r="H715">
        <v>0</v>
      </c>
      <c r="I715">
        <v>0</v>
      </c>
      <c r="J715">
        <v>0</v>
      </c>
      <c r="K715">
        <v>0</v>
      </c>
      <c r="L715">
        <v>0</v>
      </c>
      <c r="M715">
        <v>0</v>
      </c>
      <c r="N715">
        <v>0</v>
      </c>
      <c r="O715">
        <v>0</v>
      </c>
      <c r="P715">
        <v>0</v>
      </c>
      <c r="Q715" s="36">
        <v>0</v>
      </c>
      <c r="R715" s="36">
        <v>0</v>
      </c>
      <c r="S715" s="36">
        <v>0</v>
      </c>
      <c r="T715" s="36">
        <v>0</v>
      </c>
      <c r="U715" s="36">
        <v>0</v>
      </c>
    </row>
    <row r="716" spans="1:21" x14ac:dyDescent="0.2">
      <c r="A716" s="89">
        <f>VLOOKUP(C716,TabellenSRG!$B$4:$C$2729,2,FALSE)</f>
        <v>66</v>
      </c>
      <c r="B716" t="str">
        <f t="shared" si="12"/>
        <v>66i</v>
      </c>
      <c r="C716" t="s">
        <v>68</v>
      </c>
      <c r="D716" t="s">
        <v>615</v>
      </c>
      <c r="E716">
        <v>8</v>
      </c>
      <c r="F716">
        <v>0</v>
      </c>
      <c r="G716">
        <v>0</v>
      </c>
      <c r="H716">
        <v>0</v>
      </c>
      <c r="I716">
        <v>0</v>
      </c>
      <c r="J716">
        <v>0</v>
      </c>
      <c r="K716">
        <v>0</v>
      </c>
      <c r="L716">
        <v>0</v>
      </c>
      <c r="M716">
        <v>0</v>
      </c>
      <c r="N716">
        <v>0</v>
      </c>
      <c r="O716">
        <v>0</v>
      </c>
      <c r="P716">
        <v>0</v>
      </c>
      <c r="Q716" s="36">
        <v>0</v>
      </c>
      <c r="R716" s="36">
        <v>0</v>
      </c>
      <c r="S716" s="36">
        <v>0</v>
      </c>
      <c r="T716" s="36">
        <v>0</v>
      </c>
      <c r="U716" s="36">
        <v>0</v>
      </c>
    </row>
    <row r="717" spans="1:21" x14ac:dyDescent="0.2">
      <c r="A717" s="89">
        <f>VLOOKUP(C717,TabellenSRG!$B$4:$C$2729,2,FALSE)</f>
        <v>66</v>
      </c>
      <c r="B717" t="str">
        <f t="shared" si="12"/>
        <v>66j</v>
      </c>
      <c r="C717" t="s">
        <v>68</v>
      </c>
      <c r="D717" t="s">
        <v>616</v>
      </c>
      <c r="E717">
        <v>9</v>
      </c>
      <c r="F717">
        <v>60</v>
      </c>
      <c r="G717">
        <v>70</v>
      </c>
      <c r="H717">
        <v>60</v>
      </c>
      <c r="I717">
        <v>60</v>
      </c>
      <c r="J717">
        <v>70</v>
      </c>
      <c r="K717">
        <v>70</v>
      </c>
      <c r="L717">
        <v>80</v>
      </c>
      <c r="M717">
        <v>80</v>
      </c>
      <c r="N717">
        <v>80</v>
      </c>
      <c r="O717">
        <v>70</v>
      </c>
      <c r="P717">
        <v>80</v>
      </c>
      <c r="Q717" s="36">
        <v>100</v>
      </c>
      <c r="R717" s="36">
        <v>80</v>
      </c>
      <c r="S717" s="36">
        <v>80</v>
      </c>
      <c r="T717" s="36">
        <v>80</v>
      </c>
      <c r="U717" s="36">
        <v>80</v>
      </c>
    </row>
    <row r="718" spans="1:21" x14ac:dyDescent="0.2">
      <c r="A718" s="89">
        <f>VLOOKUP(C718,TabellenSRG!$B$4:$C$2729,2,FALSE)</f>
        <v>66</v>
      </c>
      <c r="B718" t="str">
        <f t="shared" si="12"/>
        <v>66k</v>
      </c>
      <c r="C718" t="s">
        <v>68</v>
      </c>
      <c r="D718" t="s">
        <v>611</v>
      </c>
      <c r="E718">
        <v>10</v>
      </c>
      <c r="F718" t="e">
        <v>#N/A</v>
      </c>
      <c r="G718" t="e">
        <v>#N/A</v>
      </c>
      <c r="H718" t="e">
        <v>#N/A</v>
      </c>
      <c r="I718" t="e">
        <v>#N/A</v>
      </c>
      <c r="J718" t="e">
        <v>#N/A</v>
      </c>
      <c r="K718" t="e">
        <v>#N/A</v>
      </c>
      <c r="L718" t="e">
        <v>#N/A</v>
      </c>
      <c r="M718" t="e">
        <v>#N/A</v>
      </c>
      <c r="N718">
        <v>0</v>
      </c>
      <c r="O718">
        <v>0</v>
      </c>
      <c r="P718">
        <v>0</v>
      </c>
      <c r="Q718" s="36">
        <v>0</v>
      </c>
      <c r="R718" s="36">
        <v>0</v>
      </c>
      <c r="S718" s="36">
        <v>0</v>
      </c>
      <c r="T718" s="36">
        <v>0</v>
      </c>
      <c r="U718" s="36">
        <v>0</v>
      </c>
    </row>
    <row r="719" spans="1:21" x14ac:dyDescent="0.2">
      <c r="A719" s="89">
        <f>VLOOKUP(C719,TabellenSRG!$B$4:$C$2729,2,FALSE)</f>
        <v>67</v>
      </c>
      <c r="B719" t="str">
        <f t="shared" si="12"/>
        <v>67a</v>
      </c>
      <c r="C719" t="s">
        <v>69</v>
      </c>
      <c r="D719" t="s">
        <v>606</v>
      </c>
      <c r="E719">
        <v>0</v>
      </c>
      <c r="F719">
        <v>180</v>
      </c>
      <c r="G719">
        <v>170</v>
      </c>
      <c r="H719">
        <v>150</v>
      </c>
      <c r="I719">
        <v>180</v>
      </c>
      <c r="J719">
        <v>160</v>
      </c>
      <c r="K719">
        <v>180</v>
      </c>
      <c r="L719">
        <v>150</v>
      </c>
      <c r="M719">
        <v>80</v>
      </c>
      <c r="N719">
        <v>100</v>
      </c>
      <c r="O719">
        <v>140</v>
      </c>
      <c r="P719">
        <v>190</v>
      </c>
      <c r="Q719" s="36">
        <v>200</v>
      </c>
      <c r="R719" s="36">
        <v>390</v>
      </c>
      <c r="S719" s="36">
        <v>450</v>
      </c>
      <c r="T719" s="36">
        <v>470</v>
      </c>
      <c r="U719" s="36">
        <v>320</v>
      </c>
    </row>
    <row r="720" spans="1:21" x14ac:dyDescent="0.2">
      <c r="A720" s="89">
        <f>VLOOKUP(C720,TabellenSRG!$B$4:$C$2729,2,FALSE)</f>
        <v>67</v>
      </c>
      <c r="B720" t="str">
        <f t="shared" si="12"/>
        <v>67b</v>
      </c>
      <c r="C720" t="s">
        <v>69</v>
      </c>
      <c r="D720" t="s">
        <v>607</v>
      </c>
      <c r="E720">
        <v>1</v>
      </c>
      <c r="F720">
        <v>10</v>
      </c>
      <c r="G720">
        <v>10</v>
      </c>
      <c r="H720">
        <v>0</v>
      </c>
      <c r="I720">
        <v>0</v>
      </c>
      <c r="J720">
        <v>0</v>
      </c>
      <c r="K720">
        <v>0</v>
      </c>
      <c r="L720">
        <v>0</v>
      </c>
      <c r="M720">
        <v>0</v>
      </c>
      <c r="N720">
        <v>0</v>
      </c>
      <c r="O720">
        <v>0</v>
      </c>
      <c r="P720">
        <v>0</v>
      </c>
      <c r="Q720" s="36">
        <v>0</v>
      </c>
      <c r="R720" s="36">
        <v>0</v>
      </c>
      <c r="S720" s="36">
        <v>0</v>
      </c>
      <c r="T720" s="36">
        <v>0</v>
      </c>
      <c r="U720" s="36">
        <v>0</v>
      </c>
    </row>
    <row r="721" spans="1:21" x14ac:dyDescent="0.2">
      <c r="A721" s="89">
        <f>VLOOKUP(C721,TabellenSRG!$B$4:$C$2729,2,FALSE)</f>
        <v>67</v>
      </c>
      <c r="B721" t="str">
        <f t="shared" si="12"/>
        <v>67c</v>
      </c>
      <c r="C721" t="s">
        <v>69</v>
      </c>
      <c r="D721" t="s">
        <v>608</v>
      </c>
      <c r="E721">
        <v>2</v>
      </c>
      <c r="F721">
        <v>0</v>
      </c>
      <c r="G721">
        <v>0</v>
      </c>
      <c r="H721">
        <v>0</v>
      </c>
      <c r="I721">
        <v>0</v>
      </c>
      <c r="J721">
        <v>0</v>
      </c>
      <c r="K721">
        <v>0</v>
      </c>
      <c r="L721">
        <v>0</v>
      </c>
      <c r="M721">
        <v>0</v>
      </c>
      <c r="N721">
        <v>0</v>
      </c>
      <c r="O721">
        <v>0</v>
      </c>
      <c r="P721">
        <v>0</v>
      </c>
      <c r="Q721" s="36">
        <v>0</v>
      </c>
      <c r="R721" s="36">
        <v>0</v>
      </c>
      <c r="S721" s="36">
        <v>0</v>
      </c>
      <c r="T721" s="36">
        <v>0</v>
      </c>
      <c r="U721" s="36">
        <v>0</v>
      </c>
    </row>
    <row r="722" spans="1:21" x14ac:dyDescent="0.2">
      <c r="A722" s="89">
        <f>VLOOKUP(C722,TabellenSRG!$B$4:$C$2729,2,FALSE)</f>
        <v>67</v>
      </c>
      <c r="B722" t="str">
        <f t="shared" si="12"/>
        <v>67d</v>
      </c>
      <c r="C722" t="s">
        <v>69</v>
      </c>
      <c r="D722" t="s">
        <v>609</v>
      </c>
      <c r="E722">
        <v>3</v>
      </c>
      <c r="F722">
        <v>10</v>
      </c>
      <c r="G722">
        <v>10</v>
      </c>
      <c r="H722">
        <v>10</v>
      </c>
      <c r="I722">
        <v>10</v>
      </c>
      <c r="J722">
        <v>10</v>
      </c>
      <c r="K722">
        <v>10</v>
      </c>
      <c r="L722">
        <v>10</v>
      </c>
      <c r="M722">
        <v>0</v>
      </c>
      <c r="N722">
        <v>0</v>
      </c>
      <c r="O722">
        <v>0</v>
      </c>
      <c r="P722">
        <v>10</v>
      </c>
      <c r="Q722" s="36">
        <v>10</v>
      </c>
      <c r="R722" s="36">
        <v>10</v>
      </c>
      <c r="S722" s="36">
        <v>10</v>
      </c>
      <c r="T722" s="36">
        <v>10</v>
      </c>
      <c r="U722" s="36">
        <v>10</v>
      </c>
    </row>
    <row r="723" spans="1:21" x14ac:dyDescent="0.2">
      <c r="A723" s="89">
        <f>VLOOKUP(C723,TabellenSRG!$B$4:$C$2729,2,FALSE)</f>
        <v>67</v>
      </c>
      <c r="B723" t="str">
        <f t="shared" si="12"/>
        <v>67e</v>
      </c>
      <c r="C723" t="s">
        <v>69</v>
      </c>
      <c r="D723" t="s">
        <v>610</v>
      </c>
      <c r="E723">
        <v>4</v>
      </c>
      <c r="F723">
        <v>0</v>
      </c>
      <c r="G723">
        <v>0</v>
      </c>
      <c r="H723">
        <v>10</v>
      </c>
      <c r="I723">
        <v>10</v>
      </c>
      <c r="J723">
        <v>10</v>
      </c>
      <c r="K723">
        <v>20</v>
      </c>
      <c r="L723">
        <v>20</v>
      </c>
      <c r="M723">
        <v>20</v>
      </c>
      <c r="N723">
        <v>20</v>
      </c>
      <c r="O723">
        <v>20</v>
      </c>
      <c r="P723">
        <v>30</v>
      </c>
      <c r="Q723" s="36">
        <v>30</v>
      </c>
      <c r="R723" s="36">
        <v>40</v>
      </c>
      <c r="S723" s="36">
        <v>40</v>
      </c>
      <c r="T723" s="36">
        <v>50</v>
      </c>
      <c r="U723" s="36">
        <v>60</v>
      </c>
    </row>
    <row r="724" spans="1:21" x14ac:dyDescent="0.2">
      <c r="A724" s="89">
        <f>VLOOKUP(C724,TabellenSRG!$B$4:$C$2729,2,FALSE)</f>
        <v>67</v>
      </c>
      <c r="B724" t="str">
        <f t="shared" si="12"/>
        <v>67f</v>
      </c>
      <c r="C724" t="s">
        <v>69</v>
      </c>
      <c r="D724" t="s">
        <v>612</v>
      </c>
      <c r="E724">
        <v>5</v>
      </c>
      <c r="F724">
        <v>0</v>
      </c>
      <c r="G724">
        <v>0</v>
      </c>
      <c r="H724">
        <v>0</v>
      </c>
      <c r="I724">
        <v>0</v>
      </c>
      <c r="J724">
        <v>0</v>
      </c>
      <c r="K724">
        <v>0</v>
      </c>
      <c r="L724">
        <v>0</v>
      </c>
      <c r="M724">
        <v>0</v>
      </c>
      <c r="N724">
        <v>0</v>
      </c>
      <c r="O724">
        <v>0</v>
      </c>
      <c r="P724">
        <v>0</v>
      </c>
      <c r="Q724" s="36">
        <v>0</v>
      </c>
      <c r="R724" s="36">
        <v>0</v>
      </c>
      <c r="S724" s="36">
        <v>0</v>
      </c>
      <c r="T724" s="36">
        <v>10</v>
      </c>
      <c r="U724" s="36">
        <v>10</v>
      </c>
    </row>
    <row r="725" spans="1:21" x14ac:dyDescent="0.2">
      <c r="A725" s="89">
        <f>VLOOKUP(C725,TabellenSRG!$B$4:$C$2729,2,FALSE)</f>
        <v>67</v>
      </c>
      <c r="B725" t="str">
        <f t="shared" si="12"/>
        <v>67g</v>
      </c>
      <c r="C725" t="s">
        <v>69</v>
      </c>
      <c r="D725" t="s">
        <v>613</v>
      </c>
      <c r="E725">
        <v>6</v>
      </c>
      <c r="F725">
        <v>0</v>
      </c>
      <c r="G725">
        <v>0</v>
      </c>
      <c r="H725">
        <v>0</v>
      </c>
      <c r="I725">
        <v>0</v>
      </c>
      <c r="J725">
        <v>0</v>
      </c>
      <c r="K725">
        <v>0</v>
      </c>
      <c r="L725">
        <v>0</v>
      </c>
      <c r="M725">
        <v>0</v>
      </c>
      <c r="N725">
        <v>0</v>
      </c>
      <c r="O725">
        <v>0</v>
      </c>
      <c r="P725">
        <v>10</v>
      </c>
      <c r="Q725" s="36">
        <v>10</v>
      </c>
      <c r="R725" s="36">
        <v>10</v>
      </c>
      <c r="S725" s="36">
        <v>10</v>
      </c>
      <c r="T725" s="36">
        <v>10</v>
      </c>
      <c r="U725" s="36">
        <v>10</v>
      </c>
    </row>
    <row r="726" spans="1:21" x14ac:dyDescent="0.2">
      <c r="A726" s="89">
        <f>VLOOKUP(C726,TabellenSRG!$B$4:$C$2729,2,FALSE)</f>
        <v>67</v>
      </c>
      <c r="B726" t="str">
        <f t="shared" si="12"/>
        <v>67h</v>
      </c>
      <c r="C726" t="s">
        <v>69</v>
      </c>
      <c r="D726" t="s">
        <v>614</v>
      </c>
      <c r="E726">
        <v>7</v>
      </c>
      <c r="F726">
        <v>0</v>
      </c>
      <c r="G726">
        <v>0</v>
      </c>
      <c r="H726">
        <v>0</v>
      </c>
      <c r="I726">
        <v>0</v>
      </c>
      <c r="J726">
        <v>0</v>
      </c>
      <c r="K726">
        <v>0</v>
      </c>
      <c r="L726">
        <v>0</v>
      </c>
      <c r="M726">
        <v>0</v>
      </c>
      <c r="N726">
        <v>0</v>
      </c>
      <c r="O726">
        <v>0</v>
      </c>
      <c r="P726">
        <v>0</v>
      </c>
      <c r="Q726" s="36">
        <v>0</v>
      </c>
      <c r="R726" s="36">
        <v>0</v>
      </c>
      <c r="S726" s="36">
        <v>0</v>
      </c>
      <c r="T726" s="36">
        <v>0</v>
      </c>
      <c r="U726" s="36">
        <v>0</v>
      </c>
    </row>
    <row r="727" spans="1:21" x14ac:dyDescent="0.2">
      <c r="A727" s="89">
        <f>VLOOKUP(C727,TabellenSRG!$B$4:$C$2729,2,FALSE)</f>
        <v>67</v>
      </c>
      <c r="B727" t="str">
        <f t="shared" si="12"/>
        <v>67i</v>
      </c>
      <c r="C727" t="s">
        <v>69</v>
      </c>
      <c r="D727" t="s">
        <v>615</v>
      </c>
      <c r="E727">
        <v>8</v>
      </c>
      <c r="F727">
        <v>0</v>
      </c>
      <c r="G727">
        <v>0</v>
      </c>
      <c r="H727">
        <v>0</v>
      </c>
      <c r="I727">
        <v>0</v>
      </c>
      <c r="J727">
        <v>0</v>
      </c>
      <c r="K727">
        <v>0</v>
      </c>
      <c r="L727">
        <v>0</v>
      </c>
      <c r="M727">
        <v>0</v>
      </c>
      <c r="N727">
        <v>0</v>
      </c>
      <c r="O727">
        <v>0</v>
      </c>
      <c r="P727">
        <v>0</v>
      </c>
      <c r="Q727" s="36">
        <v>0</v>
      </c>
      <c r="R727" s="36">
        <v>0</v>
      </c>
      <c r="S727" s="36">
        <v>0</v>
      </c>
      <c r="T727" s="36">
        <v>0</v>
      </c>
      <c r="U727" s="36">
        <v>0</v>
      </c>
    </row>
    <row r="728" spans="1:21" x14ac:dyDescent="0.2">
      <c r="A728" s="89">
        <f>VLOOKUP(C728,TabellenSRG!$B$4:$C$2729,2,FALSE)</f>
        <v>67</v>
      </c>
      <c r="B728" t="str">
        <f t="shared" si="12"/>
        <v>67j</v>
      </c>
      <c r="C728" t="s">
        <v>69</v>
      </c>
      <c r="D728" t="s">
        <v>616</v>
      </c>
      <c r="E728">
        <v>9</v>
      </c>
      <c r="F728">
        <v>150</v>
      </c>
      <c r="G728">
        <v>150</v>
      </c>
      <c r="H728">
        <v>140</v>
      </c>
      <c r="I728">
        <v>160</v>
      </c>
      <c r="J728">
        <v>140</v>
      </c>
      <c r="K728">
        <v>150</v>
      </c>
      <c r="L728">
        <v>120</v>
      </c>
      <c r="M728">
        <v>60</v>
      </c>
      <c r="N728">
        <v>80</v>
      </c>
      <c r="O728">
        <v>110</v>
      </c>
      <c r="P728">
        <v>150</v>
      </c>
      <c r="Q728" s="36">
        <v>140</v>
      </c>
      <c r="R728" s="36">
        <v>330</v>
      </c>
      <c r="S728" s="36">
        <v>390</v>
      </c>
      <c r="T728" s="36">
        <v>400</v>
      </c>
      <c r="U728" s="36">
        <v>250</v>
      </c>
    </row>
    <row r="729" spans="1:21" x14ac:dyDescent="0.2">
      <c r="A729" s="89">
        <f>VLOOKUP(C729,TabellenSRG!$B$4:$C$2729,2,FALSE)</f>
        <v>67</v>
      </c>
      <c r="B729" t="str">
        <f t="shared" si="12"/>
        <v>67k</v>
      </c>
      <c r="C729" t="s">
        <v>69</v>
      </c>
      <c r="D729" t="s">
        <v>611</v>
      </c>
      <c r="E729">
        <v>10</v>
      </c>
      <c r="F729" t="e">
        <v>#N/A</v>
      </c>
      <c r="G729" t="e">
        <v>#N/A</v>
      </c>
      <c r="H729" t="e">
        <v>#N/A</v>
      </c>
      <c r="I729" t="e">
        <v>#N/A</v>
      </c>
      <c r="J729" t="e">
        <v>#N/A</v>
      </c>
      <c r="K729" t="e">
        <v>#N/A</v>
      </c>
      <c r="L729" t="e">
        <v>#N/A</v>
      </c>
      <c r="M729" t="e">
        <v>#N/A</v>
      </c>
      <c r="N729">
        <v>0</v>
      </c>
      <c r="O729">
        <v>0</v>
      </c>
      <c r="P729">
        <v>0</v>
      </c>
      <c r="Q729" s="36">
        <v>0</v>
      </c>
      <c r="R729" s="36">
        <v>0</v>
      </c>
      <c r="S729" s="36">
        <v>0</v>
      </c>
      <c r="T729" s="36">
        <v>0</v>
      </c>
      <c r="U729" s="36">
        <v>0</v>
      </c>
    </row>
    <row r="730" spans="1:21" x14ac:dyDescent="0.2">
      <c r="A730" s="89">
        <f>VLOOKUP(C730,TabellenSRG!$B$4:$C$2729,2,FALSE)</f>
        <v>68</v>
      </c>
      <c r="B730" t="str">
        <f t="shared" si="12"/>
        <v>68a</v>
      </c>
      <c r="C730" t="s">
        <v>70</v>
      </c>
      <c r="D730" t="s">
        <v>606</v>
      </c>
      <c r="E730">
        <v>0</v>
      </c>
      <c r="F730">
        <v>570</v>
      </c>
      <c r="G730">
        <v>590</v>
      </c>
      <c r="H730">
        <v>540</v>
      </c>
      <c r="I730">
        <v>520</v>
      </c>
      <c r="J730">
        <v>320</v>
      </c>
      <c r="K730">
        <v>320</v>
      </c>
      <c r="L730">
        <v>290</v>
      </c>
      <c r="M730">
        <v>300</v>
      </c>
      <c r="N730">
        <v>300</v>
      </c>
      <c r="O730">
        <v>310</v>
      </c>
      <c r="P730">
        <v>280</v>
      </c>
      <c r="Q730" s="36">
        <v>260</v>
      </c>
      <c r="R730" s="36">
        <v>250</v>
      </c>
      <c r="S730" s="36">
        <v>220</v>
      </c>
      <c r="T730" s="36">
        <v>210</v>
      </c>
      <c r="U730" s="36">
        <v>230</v>
      </c>
    </row>
    <row r="731" spans="1:21" x14ac:dyDescent="0.2">
      <c r="A731" s="89">
        <f>VLOOKUP(C731,TabellenSRG!$B$4:$C$2729,2,FALSE)</f>
        <v>68</v>
      </c>
      <c r="B731" t="str">
        <f t="shared" si="12"/>
        <v>68b</v>
      </c>
      <c r="C731" t="s">
        <v>70</v>
      </c>
      <c r="D731" t="s">
        <v>607</v>
      </c>
      <c r="E731">
        <v>1</v>
      </c>
      <c r="F731">
        <v>0</v>
      </c>
      <c r="G731">
        <v>0</v>
      </c>
      <c r="H731">
        <v>0</v>
      </c>
      <c r="I731">
        <v>0</v>
      </c>
      <c r="J731">
        <v>0</v>
      </c>
      <c r="K731">
        <v>0</v>
      </c>
      <c r="L731">
        <v>0</v>
      </c>
      <c r="M731">
        <v>0</v>
      </c>
      <c r="N731">
        <v>0</v>
      </c>
      <c r="O731">
        <v>0</v>
      </c>
      <c r="P731">
        <v>0</v>
      </c>
      <c r="Q731" s="36">
        <v>0</v>
      </c>
      <c r="R731" s="36">
        <v>0</v>
      </c>
      <c r="S731" s="36">
        <v>0</v>
      </c>
      <c r="T731" s="36">
        <v>0</v>
      </c>
      <c r="U731" s="36">
        <v>0</v>
      </c>
    </row>
    <row r="732" spans="1:21" x14ac:dyDescent="0.2">
      <c r="A732" s="89">
        <f>VLOOKUP(C732,TabellenSRG!$B$4:$C$2729,2,FALSE)</f>
        <v>68</v>
      </c>
      <c r="B732" t="str">
        <f t="shared" si="12"/>
        <v>68c</v>
      </c>
      <c r="C732" t="s">
        <v>70</v>
      </c>
      <c r="D732" t="s">
        <v>608</v>
      </c>
      <c r="E732">
        <v>2</v>
      </c>
      <c r="F732">
        <v>0</v>
      </c>
      <c r="G732">
        <v>0</v>
      </c>
      <c r="H732">
        <v>0</v>
      </c>
      <c r="I732">
        <v>0</v>
      </c>
      <c r="J732">
        <v>0</v>
      </c>
      <c r="K732">
        <v>0</v>
      </c>
      <c r="L732">
        <v>0</v>
      </c>
      <c r="M732">
        <v>0</v>
      </c>
      <c r="N732">
        <v>0</v>
      </c>
      <c r="O732">
        <v>0</v>
      </c>
      <c r="P732">
        <v>0</v>
      </c>
      <c r="Q732" s="36">
        <v>0</v>
      </c>
      <c r="R732" s="36">
        <v>0</v>
      </c>
      <c r="S732" s="36">
        <v>0</v>
      </c>
      <c r="T732" s="36">
        <v>0</v>
      </c>
      <c r="U732" s="36">
        <v>0</v>
      </c>
    </row>
    <row r="733" spans="1:21" x14ac:dyDescent="0.2">
      <c r="A733" s="89">
        <f>VLOOKUP(C733,TabellenSRG!$B$4:$C$2729,2,FALSE)</f>
        <v>68</v>
      </c>
      <c r="B733" t="str">
        <f t="shared" si="12"/>
        <v>68d</v>
      </c>
      <c r="C733" t="s">
        <v>70</v>
      </c>
      <c r="D733" t="s">
        <v>609</v>
      </c>
      <c r="E733">
        <v>3</v>
      </c>
      <c r="F733">
        <v>10</v>
      </c>
      <c r="G733">
        <v>10</v>
      </c>
      <c r="H733">
        <v>10</v>
      </c>
      <c r="I733">
        <v>10</v>
      </c>
      <c r="J733">
        <v>0</v>
      </c>
      <c r="K733">
        <v>0</v>
      </c>
      <c r="L733">
        <v>0</v>
      </c>
      <c r="M733">
        <v>0</v>
      </c>
      <c r="N733">
        <v>0</v>
      </c>
      <c r="O733">
        <v>0</v>
      </c>
      <c r="P733">
        <v>0</v>
      </c>
      <c r="Q733" s="36">
        <v>0</v>
      </c>
      <c r="R733" s="36">
        <v>0</v>
      </c>
      <c r="S733" s="36">
        <v>0</v>
      </c>
      <c r="T733" s="36">
        <v>0</v>
      </c>
      <c r="U733" s="36">
        <v>0</v>
      </c>
    </row>
    <row r="734" spans="1:21" x14ac:dyDescent="0.2">
      <c r="A734" s="89">
        <f>VLOOKUP(C734,TabellenSRG!$B$4:$C$2729,2,FALSE)</f>
        <v>68</v>
      </c>
      <c r="B734" t="str">
        <f t="shared" si="12"/>
        <v>68e</v>
      </c>
      <c r="C734" t="s">
        <v>70</v>
      </c>
      <c r="D734" t="s">
        <v>610</v>
      </c>
      <c r="E734">
        <v>4</v>
      </c>
      <c r="F734">
        <v>0</v>
      </c>
      <c r="G734">
        <v>0</v>
      </c>
      <c r="H734">
        <v>0</v>
      </c>
      <c r="I734">
        <v>0</v>
      </c>
      <c r="J734">
        <v>0</v>
      </c>
      <c r="K734">
        <v>0</v>
      </c>
      <c r="L734">
        <v>0</v>
      </c>
      <c r="M734">
        <v>0</v>
      </c>
      <c r="N734">
        <v>0</v>
      </c>
      <c r="O734">
        <v>0</v>
      </c>
      <c r="P734">
        <v>10</v>
      </c>
      <c r="Q734" s="36">
        <v>10</v>
      </c>
      <c r="R734" s="36">
        <v>10</v>
      </c>
      <c r="S734" s="36">
        <v>10</v>
      </c>
      <c r="T734" s="36">
        <v>10</v>
      </c>
      <c r="U734" s="36">
        <v>20</v>
      </c>
    </row>
    <row r="735" spans="1:21" x14ac:dyDescent="0.2">
      <c r="A735" s="89">
        <f>VLOOKUP(C735,TabellenSRG!$B$4:$C$2729,2,FALSE)</f>
        <v>68</v>
      </c>
      <c r="B735" t="str">
        <f t="shared" si="12"/>
        <v>68f</v>
      </c>
      <c r="C735" t="s">
        <v>70</v>
      </c>
      <c r="D735" t="s">
        <v>612</v>
      </c>
      <c r="E735">
        <v>5</v>
      </c>
      <c r="F735">
        <v>0</v>
      </c>
      <c r="G735">
        <v>0</v>
      </c>
      <c r="H735">
        <v>0</v>
      </c>
      <c r="I735">
        <v>0</v>
      </c>
      <c r="J735">
        <v>0</v>
      </c>
      <c r="K735">
        <v>0</v>
      </c>
      <c r="L735">
        <v>0</v>
      </c>
      <c r="M735">
        <v>0</v>
      </c>
      <c r="N735">
        <v>0</v>
      </c>
      <c r="O735">
        <v>0</v>
      </c>
      <c r="P735">
        <v>0</v>
      </c>
      <c r="Q735" s="36">
        <v>0</v>
      </c>
      <c r="R735" s="36">
        <v>0</v>
      </c>
      <c r="S735" s="36">
        <v>0</v>
      </c>
      <c r="T735" s="36">
        <v>0</v>
      </c>
      <c r="U735" s="36">
        <v>0</v>
      </c>
    </row>
    <row r="736" spans="1:21" x14ac:dyDescent="0.2">
      <c r="A736" s="89">
        <f>VLOOKUP(C736,TabellenSRG!$B$4:$C$2729,2,FALSE)</f>
        <v>68</v>
      </c>
      <c r="B736" t="str">
        <f t="shared" si="12"/>
        <v>68g</v>
      </c>
      <c r="C736" t="s">
        <v>70</v>
      </c>
      <c r="D736" t="s">
        <v>613</v>
      </c>
      <c r="E736">
        <v>6</v>
      </c>
      <c r="F736">
        <v>0</v>
      </c>
      <c r="G736">
        <v>0</v>
      </c>
      <c r="H736">
        <v>0</v>
      </c>
      <c r="I736">
        <v>0</v>
      </c>
      <c r="J736">
        <v>0</v>
      </c>
      <c r="K736">
        <v>0</v>
      </c>
      <c r="L736">
        <v>0</v>
      </c>
      <c r="M736">
        <v>0</v>
      </c>
      <c r="N736">
        <v>0</v>
      </c>
      <c r="O736">
        <v>0</v>
      </c>
      <c r="P736">
        <v>0</v>
      </c>
      <c r="Q736" s="36">
        <v>0</v>
      </c>
      <c r="R736" s="36">
        <v>0</v>
      </c>
      <c r="S736" s="36">
        <v>0</v>
      </c>
      <c r="T736" s="36">
        <v>0</v>
      </c>
      <c r="U736" s="36">
        <v>0</v>
      </c>
    </row>
    <row r="737" spans="1:21" x14ac:dyDescent="0.2">
      <c r="A737" s="89">
        <f>VLOOKUP(C737,TabellenSRG!$B$4:$C$2729,2,FALSE)</f>
        <v>68</v>
      </c>
      <c r="B737" t="str">
        <f t="shared" si="12"/>
        <v>68h</v>
      </c>
      <c r="C737" t="s">
        <v>70</v>
      </c>
      <c r="D737" t="s">
        <v>614</v>
      </c>
      <c r="E737">
        <v>7</v>
      </c>
      <c r="F737">
        <v>0</v>
      </c>
      <c r="G737">
        <v>0</v>
      </c>
      <c r="H737">
        <v>0</v>
      </c>
      <c r="I737">
        <v>0</v>
      </c>
      <c r="J737">
        <v>0</v>
      </c>
      <c r="K737">
        <v>0</v>
      </c>
      <c r="L737">
        <v>0</v>
      </c>
      <c r="M737">
        <v>0</v>
      </c>
      <c r="N737">
        <v>0</v>
      </c>
      <c r="O737">
        <v>0</v>
      </c>
      <c r="P737">
        <v>0</v>
      </c>
      <c r="Q737" s="36">
        <v>0</v>
      </c>
      <c r="R737" s="36">
        <v>0</v>
      </c>
      <c r="S737" s="36">
        <v>0</v>
      </c>
      <c r="T737" s="36">
        <v>0</v>
      </c>
      <c r="U737" s="36">
        <v>0</v>
      </c>
    </row>
    <row r="738" spans="1:21" x14ac:dyDescent="0.2">
      <c r="A738" s="89">
        <f>VLOOKUP(C738,TabellenSRG!$B$4:$C$2729,2,FALSE)</f>
        <v>68</v>
      </c>
      <c r="B738" t="str">
        <f t="shared" si="12"/>
        <v>68i</v>
      </c>
      <c r="C738" t="s">
        <v>70</v>
      </c>
      <c r="D738" t="s">
        <v>615</v>
      </c>
      <c r="E738">
        <v>8</v>
      </c>
      <c r="F738">
        <v>0</v>
      </c>
      <c r="G738">
        <v>0</v>
      </c>
      <c r="H738">
        <v>0</v>
      </c>
      <c r="I738">
        <v>0</v>
      </c>
      <c r="J738">
        <v>0</v>
      </c>
      <c r="K738">
        <v>0</v>
      </c>
      <c r="L738">
        <v>0</v>
      </c>
      <c r="M738">
        <v>0</v>
      </c>
      <c r="N738">
        <v>0</v>
      </c>
      <c r="O738">
        <v>0</v>
      </c>
      <c r="P738">
        <v>0</v>
      </c>
      <c r="Q738" s="36">
        <v>0</v>
      </c>
      <c r="R738" s="36">
        <v>0</v>
      </c>
      <c r="S738" s="36">
        <v>0</v>
      </c>
      <c r="T738" s="36">
        <v>0</v>
      </c>
      <c r="U738" s="36">
        <v>0</v>
      </c>
    </row>
    <row r="739" spans="1:21" x14ac:dyDescent="0.2">
      <c r="A739" s="89">
        <f>VLOOKUP(C739,TabellenSRG!$B$4:$C$2729,2,FALSE)</f>
        <v>68</v>
      </c>
      <c r="B739" t="str">
        <f t="shared" si="12"/>
        <v>68j</v>
      </c>
      <c r="C739" t="s">
        <v>70</v>
      </c>
      <c r="D739" t="s">
        <v>616</v>
      </c>
      <c r="E739">
        <v>9</v>
      </c>
      <c r="F739">
        <v>560</v>
      </c>
      <c r="G739">
        <v>580</v>
      </c>
      <c r="H739">
        <v>540</v>
      </c>
      <c r="I739">
        <v>520</v>
      </c>
      <c r="J739">
        <v>320</v>
      </c>
      <c r="K739">
        <v>310</v>
      </c>
      <c r="L739">
        <v>290</v>
      </c>
      <c r="M739">
        <v>290</v>
      </c>
      <c r="N739">
        <v>290</v>
      </c>
      <c r="O739">
        <v>300</v>
      </c>
      <c r="P739">
        <v>270</v>
      </c>
      <c r="Q739" s="36">
        <v>250</v>
      </c>
      <c r="R739" s="36">
        <v>240</v>
      </c>
      <c r="S739" s="36">
        <v>210</v>
      </c>
      <c r="T739" s="36">
        <v>190</v>
      </c>
      <c r="U739" s="36">
        <v>210</v>
      </c>
    </row>
    <row r="740" spans="1:21" x14ac:dyDescent="0.2">
      <c r="A740" s="89">
        <f>VLOOKUP(C740,TabellenSRG!$B$4:$C$2729,2,FALSE)</f>
        <v>68</v>
      </c>
      <c r="B740" t="str">
        <f t="shared" si="12"/>
        <v>68k</v>
      </c>
      <c r="C740" t="s">
        <v>70</v>
      </c>
      <c r="D740" t="s">
        <v>611</v>
      </c>
      <c r="E740">
        <v>10</v>
      </c>
      <c r="F740" t="e">
        <v>#N/A</v>
      </c>
      <c r="G740" t="e">
        <v>#N/A</v>
      </c>
      <c r="H740" t="e">
        <v>#N/A</v>
      </c>
      <c r="I740" t="e">
        <v>#N/A</v>
      </c>
      <c r="J740" t="e">
        <v>#N/A</v>
      </c>
      <c r="K740" t="e">
        <v>#N/A</v>
      </c>
      <c r="L740" t="e">
        <v>#N/A</v>
      </c>
      <c r="M740" t="e">
        <v>#N/A</v>
      </c>
      <c r="N740">
        <v>0</v>
      </c>
      <c r="O740">
        <v>0</v>
      </c>
      <c r="P740">
        <v>0</v>
      </c>
      <c r="Q740" s="36">
        <v>0</v>
      </c>
      <c r="R740" s="36">
        <v>10</v>
      </c>
      <c r="S740" s="36">
        <v>0</v>
      </c>
      <c r="T740" s="36">
        <v>10</v>
      </c>
      <c r="U740" s="36">
        <v>0</v>
      </c>
    </row>
    <row r="741" spans="1:21" x14ac:dyDescent="0.2">
      <c r="A741" s="89">
        <f>VLOOKUP(C741,TabellenSRG!$B$4:$C$2729,2,FALSE)</f>
        <v>69</v>
      </c>
      <c r="B741" t="str">
        <f t="shared" si="12"/>
        <v>69a</v>
      </c>
      <c r="C741" t="s">
        <v>71</v>
      </c>
      <c r="D741" t="s">
        <v>606</v>
      </c>
      <c r="E741">
        <v>0</v>
      </c>
      <c r="F741">
        <v>40</v>
      </c>
      <c r="G741">
        <v>50</v>
      </c>
      <c r="H741">
        <v>50</v>
      </c>
      <c r="I741">
        <v>50</v>
      </c>
      <c r="J741">
        <v>60</v>
      </c>
      <c r="K741">
        <v>60</v>
      </c>
      <c r="L741">
        <v>70</v>
      </c>
      <c r="M741">
        <v>100</v>
      </c>
      <c r="N741">
        <v>100</v>
      </c>
      <c r="O741">
        <v>120</v>
      </c>
      <c r="P741">
        <v>120</v>
      </c>
      <c r="Q741" s="36">
        <v>130</v>
      </c>
      <c r="R741" s="36">
        <v>140</v>
      </c>
      <c r="S741" s="36">
        <v>150</v>
      </c>
      <c r="T741" s="36">
        <v>110</v>
      </c>
      <c r="U741" s="36">
        <v>120</v>
      </c>
    </row>
    <row r="742" spans="1:21" x14ac:dyDescent="0.2">
      <c r="A742" s="89">
        <f>VLOOKUP(C742,TabellenSRG!$B$4:$C$2729,2,FALSE)</f>
        <v>69</v>
      </c>
      <c r="B742" t="str">
        <f t="shared" si="12"/>
        <v>69b</v>
      </c>
      <c r="C742" t="s">
        <v>71</v>
      </c>
      <c r="D742" t="s">
        <v>607</v>
      </c>
      <c r="E742">
        <v>1</v>
      </c>
      <c r="F742">
        <v>0</v>
      </c>
      <c r="G742">
        <v>0</v>
      </c>
      <c r="H742">
        <v>0</v>
      </c>
      <c r="I742">
        <v>0</v>
      </c>
      <c r="J742">
        <v>0</v>
      </c>
      <c r="K742">
        <v>0</v>
      </c>
      <c r="L742">
        <v>0</v>
      </c>
      <c r="M742">
        <v>0</v>
      </c>
      <c r="N742">
        <v>0</v>
      </c>
      <c r="O742">
        <v>0</v>
      </c>
      <c r="P742">
        <v>0</v>
      </c>
      <c r="Q742" s="36">
        <v>0</v>
      </c>
      <c r="R742" s="36">
        <v>10</v>
      </c>
      <c r="S742" s="36">
        <v>10</v>
      </c>
      <c r="T742" s="36">
        <v>0</v>
      </c>
      <c r="U742" s="36">
        <v>0</v>
      </c>
    </row>
    <row r="743" spans="1:21" x14ac:dyDescent="0.2">
      <c r="A743" s="89">
        <f>VLOOKUP(C743,TabellenSRG!$B$4:$C$2729,2,FALSE)</f>
        <v>69</v>
      </c>
      <c r="B743" t="str">
        <f t="shared" si="12"/>
        <v>69c</v>
      </c>
      <c r="C743" t="s">
        <v>71</v>
      </c>
      <c r="D743" t="s">
        <v>608</v>
      </c>
      <c r="E743">
        <v>2</v>
      </c>
      <c r="F743">
        <v>0</v>
      </c>
      <c r="G743">
        <v>0</v>
      </c>
      <c r="H743">
        <v>0</v>
      </c>
      <c r="I743">
        <v>0</v>
      </c>
      <c r="J743">
        <v>0</v>
      </c>
      <c r="K743">
        <v>0</v>
      </c>
      <c r="L743">
        <v>0</v>
      </c>
      <c r="M743">
        <v>0</v>
      </c>
      <c r="N743">
        <v>0</v>
      </c>
      <c r="O743">
        <v>0</v>
      </c>
      <c r="P743">
        <v>0</v>
      </c>
      <c r="Q743" s="36">
        <v>0</v>
      </c>
      <c r="R743" s="36">
        <v>0</v>
      </c>
      <c r="S743" s="36">
        <v>0</v>
      </c>
      <c r="T743" s="36">
        <v>0</v>
      </c>
      <c r="U743" s="36">
        <v>0</v>
      </c>
    </row>
    <row r="744" spans="1:21" x14ac:dyDescent="0.2">
      <c r="A744" s="89">
        <f>VLOOKUP(C744,TabellenSRG!$B$4:$C$2729,2,FALSE)</f>
        <v>69</v>
      </c>
      <c r="B744" t="str">
        <f t="shared" si="12"/>
        <v>69d</v>
      </c>
      <c r="C744" t="s">
        <v>71</v>
      </c>
      <c r="D744" t="s">
        <v>609</v>
      </c>
      <c r="E744">
        <v>3</v>
      </c>
      <c r="F744">
        <v>0</v>
      </c>
      <c r="G744">
        <v>0</v>
      </c>
      <c r="H744">
        <v>0</v>
      </c>
      <c r="I744">
        <v>0</v>
      </c>
      <c r="J744">
        <v>0</v>
      </c>
      <c r="K744">
        <v>0</v>
      </c>
      <c r="L744">
        <v>0</v>
      </c>
      <c r="M744">
        <v>0</v>
      </c>
      <c r="N744">
        <v>0</v>
      </c>
      <c r="O744">
        <v>0</v>
      </c>
      <c r="P744">
        <v>0</v>
      </c>
      <c r="Q744" s="36">
        <v>0</v>
      </c>
      <c r="R744" s="36">
        <v>0</v>
      </c>
      <c r="S744" s="36">
        <v>0</v>
      </c>
      <c r="T744" s="36">
        <v>0</v>
      </c>
      <c r="U744" s="36">
        <v>0</v>
      </c>
    </row>
    <row r="745" spans="1:21" x14ac:dyDescent="0.2">
      <c r="A745" s="89">
        <f>VLOOKUP(C745,TabellenSRG!$B$4:$C$2729,2,FALSE)</f>
        <v>69</v>
      </c>
      <c r="B745" t="str">
        <f t="shared" si="12"/>
        <v>69e</v>
      </c>
      <c r="C745" t="s">
        <v>71</v>
      </c>
      <c r="D745" t="s">
        <v>610</v>
      </c>
      <c r="E745">
        <v>4</v>
      </c>
      <c r="F745">
        <v>0</v>
      </c>
      <c r="G745">
        <v>0</v>
      </c>
      <c r="H745">
        <v>0</v>
      </c>
      <c r="I745">
        <v>0</v>
      </c>
      <c r="J745">
        <v>0</v>
      </c>
      <c r="K745">
        <v>0</v>
      </c>
      <c r="L745">
        <v>0</v>
      </c>
      <c r="M745">
        <v>10</v>
      </c>
      <c r="N745">
        <v>10</v>
      </c>
      <c r="O745">
        <v>10</v>
      </c>
      <c r="P745">
        <v>20</v>
      </c>
      <c r="Q745" s="36">
        <v>20</v>
      </c>
      <c r="R745" s="36">
        <v>20</v>
      </c>
      <c r="S745" s="36">
        <v>20</v>
      </c>
      <c r="T745" s="36">
        <v>20</v>
      </c>
      <c r="U745" s="36">
        <v>20</v>
      </c>
    </row>
    <row r="746" spans="1:21" x14ac:dyDescent="0.2">
      <c r="A746" s="89">
        <f>VLOOKUP(C746,TabellenSRG!$B$4:$C$2729,2,FALSE)</f>
        <v>69</v>
      </c>
      <c r="B746" t="str">
        <f t="shared" si="12"/>
        <v>69f</v>
      </c>
      <c r="C746" t="s">
        <v>71</v>
      </c>
      <c r="D746" t="s">
        <v>612</v>
      </c>
      <c r="E746">
        <v>5</v>
      </c>
      <c r="F746">
        <v>0</v>
      </c>
      <c r="G746">
        <v>0</v>
      </c>
      <c r="H746">
        <v>0</v>
      </c>
      <c r="I746">
        <v>0</v>
      </c>
      <c r="J746">
        <v>0</v>
      </c>
      <c r="K746">
        <v>0</v>
      </c>
      <c r="L746">
        <v>0</v>
      </c>
      <c r="M746">
        <v>0</v>
      </c>
      <c r="N746">
        <v>0</v>
      </c>
      <c r="O746">
        <v>0</v>
      </c>
      <c r="P746">
        <v>0</v>
      </c>
      <c r="Q746" s="36">
        <v>0</v>
      </c>
      <c r="R746" s="36">
        <v>0</v>
      </c>
      <c r="S746" s="36">
        <v>0</v>
      </c>
      <c r="T746" s="36">
        <v>0</v>
      </c>
      <c r="U746" s="36">
        <v>0</v>
      </c>
    </row>
    <row r="747" spans="1:21" x14ac:dyDescent="0.2">
      <c r="A747" s="89">
        <f>VLOOKUP(C747,TabellenSRG!$B$4:$C$2729,2,FALSE)</f>
        <v>69</v>
      </c>
      <c r="B747" t="str">
        <f t="shared" si="12"/>
        <v>69g</v>
      </c>
      <c r="C747" t="s">
        <v>71</v>
      </c>
      <c r="D747" t="s">
        <v>613</v>
      </c>
      <c r="E747">
        <v>6</v>
      </c>
      <c r="F747">
        <v>0</v>
      </c>
      <c r="G747">
        <v>0</v>
      </c>
      <c r="H747">
        <v>0</v>
      </c>
      <c r="I747">
        <v>0</v>
      </c>
      <c r="J747">
        <v>0</v>
      </c>
      <c r="K747">
        <v>0</v>
      </c>
      <c r="L747">
        <v>0</v>
      </c>
      <c r="M747">
        <v>0</v>
      </c>
      <c r="N747">
        <v>0</v>
      </c>
      <c r="O747">
        <v>0</v>
      </c>
      <c r="P747">
        <v>0</v>
      </c>
      <c r="Q747" s="36">
        <v>0</v>
      </c>
      <c r="R747" s="36">
        <v>0</v>
      </c>
      <c r="S747" s="36">
        <v>0</v>
      </c>
      <c r="T747" s="36">
        <v>0</v>
      </c>
      <c r="U747" s="36">
        <v>0</v>
      </c>
    </row>
    <row r="748" spans="1:21" x14ac:dyDescent="0.2">
      <c r="A748" s="89">
        <f>VLOOKUP(C748,TabellenSRG!$B$4:$C$2729,2,FALSE)</f>
        <v>69</v>
      </c>
      <c r="B748" t="str">
        <f t="shared" si="12"/>
        <v>69h</v>
      </c>
      <c r="C748" t="s">
        <v>71</v>
      </c>
      <c r="D748" t="s">
        <v>614</v>
      </c>
      <c r="E748">
        <v>7</v>
      </c>
      <c r="F748">
        <v>0</v>
      </c>
      <c r="G748">
        <v>0</v>
      </c>
      <c r="H748">
        <v>0</v>
      </c>
      <c r="I748">
        <v>0</v>
      </c>
      <c r="J748">
        <v>0</v>
      </c>
      <c r="K748">
        <v>0</v>
      </c>
      <c r="L748">
        <v>0</v>
      </c>
      <c r="M748">
        <v>0</v>
      </c>
      <c r="N748">
        <v>0</v>
      </c>
      <c r="O748">
        <v>0</v>
      </c>
      <c r="P748">
        <v>0</v>
      </c>
      <c r="Q748" s="36">
        <v>0</v>
      </c>
      <c r="R748" s="36">
        <v>0</v>
      </c>
      <c r="S748" s="36">
        <v>0</v>
      </c>
      <c r="T748" s="36">
        <v>0</v>
      </c>
      <c r="U748" s="36">
        <v>0</v>
      </c>
    </row>
    <row r="749" spans="1:21" x14ac:dyDescent="0.2">
      <c r="A749" s="89">
        <f>VLOOKUP(C749,TabellenSRG!$B$4:$C$2729,2,FALSE)</f>
        <v>69</v>
      </c>
      <c r="B749" t="str">
        <f t="shared" si="12"/>
        <v>69i</v>
      </c>
      <c r="C749" t="s">
        <v>71</v>
      </c>
      <c r="D749" t="s">
        <v>615</v>
      </c>
      <c r="E749">
        <v>8</v>
      </c>
      <c r="F749">
        <v>0</v>
      </c>
      <c r="G749">
        <v>0</v>
      </c>
      <c r="H749">
        <v>0</v>
      </c>
      <c r="I749">
        <v>0</v>
      </c>
      <c r="J749">
        <v>0</v>
      </c>
      <c r="K749">
        <v>0</v>
      </c>
      <c r="L749">
        <v>0</v>
      </c>
      <c r="M749">
        <v>0</v>
      </c>
      <c r="N749">
        <v>0</v>
      </c>
      <c r="O749">
        <v>0</v>
      </c>
      <c r="P749">
        <v>0</v>
      </c>
      <c r="Q749" s="36">
        <v>0</v>
      </c>
      <c r="R749" s="36">
        <v>0</v>
      </c>
      <c r="S749" s="36">
        <v>0</v>
      </c>
      <c r="T749" s="36">
        <v>0</v>
      </c>
      <c r="U749" s="36">
        <v>0</v>
      </c>
    </row>
    <row r="750" spans="1:21" x14ac:dyDescent="0.2">
      <c r="A750" s="89">
        <f>VLOOKUP(C750,TabellenSRG!$B$4:$C$2729,2,FALSE)</f>
        <v>69</v>
      </c>
      <c r="B750" t="str">
        <f t="shared" si="12"/>
        <v>69j</v>
      </c>
      <c r="C750" t="s">
        <v>71</v>
      </c>
      <c r="D750" t="s">
        <v>616</v>
      </c>
      <c r="E750">
        <v>9</v>
      </c>
      <c r="F750">
        <v>40</v>
      </c>
      <c r="G750">
        <v>40</v>
      </c>
      <c r="H750">
        <v>50</v>
      </c>
      <c r="I750">
        <v>40</v>
      </c>
      <c r="J750">
        <v>50</v>
      </c>
      <c r="K750">
        <v>60</v>
      </c>
      <c r="L750">
        <v>60</v>
      </c>
      <c r="M750">
        <v>80</v>
      </c>
      <c r="N750">
        <v>90</v>
      </c>
      <c r="O750">
        <v>100</v>
      </c>
      <c r="P750">
        <v>100</v>
      </c>
      <c r="Q750" s="36">
        <v>100</v>
      </c>
      <c r="R750" s="36">
        <v>110</v>
      </c>
      <c r="S750" s="36">
        <v>120</v>
      </c>
      <c r="T750" s="36">
        <v>90</v>
      </c>
      <c r="U750" s="36">
        <v>90</v>
      </c>
    </row>
    <row r="751" spans="1:21" x14ac:dyDescent="0.2">
      <c r="A751" s="89">
        <f>VLOOKUP(C751,TabellenSRG!$B$4:$C$2729,2,FALSE)</f>
        <v>69</v>
      </c>
      <c r="B751" t="str">
        <f t="shared" si="12"/>
        <v>69k</v>
      </c>
      <c r="C751" t="s">
        <v>71</v>
      </c>
      <c r="D751" t="s">
        <v>611</v>
      </c>
      <c r="E751">
        <v>10</v>
      </c>
      <c r="F751" t="e">
        <v>#N/A</v>
      </c>
      <c r="G751" t="e">
        <v>#N/A</v>
      </c>
      <c r="H751" t="e">
        <v>#N/A</v>
      </c>
      <c r="I751" t="e">
        <v>#N/A</v>
      </c>
      <c r="J751" t="e">
        <v>#N/A</v>
      </c>
      <c r="K751" t="e">
        <v>#N/A</v>
      </c>
      <c r="L751" t="e">
        <v>#N/A</v>
      </c>
      <c r="M751" t="e">
        <v>#N/A</v>
      </c>
      <c r="N751">
        <v>0</v>
      </c>
      <c r="O751">
        <v>0</v>
      </c>
      <c r="P751">
        <v>0</v>
      </c>
      <c r="Q751" s="36">
        <v>0</v>
      </c>
      <c r="R751" s="36">
        <v>0</v>
      </c>
      <c r="S751" s="36">
        <v>0</v>
      </c>
      <c r="T751" s="36">
        <v>0</v>
      </c>
      <c r="U751" s="36">
        <v>0</v>
      </c>
    </row>
    <row r="752" spans="1:21" x14ac:dyDescent="0.2">
      <c r="A752" s="89">
        <f>VLOOKUP(C752,TabellenSRG!$B$4:$C$2729,2,FALSE)</f>
        <v>70</v>
      </c>
      <c r="B752" t="str">
        <f t="shared" si="12"/>
        <v>70a</v>
      </c>
      <c r="C752" t="s">
        <v>72</v>
      </c>
      <c r="D752" t="s">
        <v>606</v>
      </c>
      <c r="E752">
        <v>0</v>
      </c>
      <c r="F752">
        <v>190</v>
      </c>
      <c r="G752">
        <v>160</v>
      </c>
      <c r="H752">
        <v>140</v>
      </c>
      <c r="I752">
        <v>110</v>
      </c>
      <c r="J752">
        <v>120</v>
      </c>
      <c r="K752">
        <v>130</v>
      </c>
      <c r="L752">
        <v>120</v>
      </c>
      <c r="M752">
        <v>120</v>
      </c>
      <c r="N752">
        <v>120</v>
      </c>
      <c r="O752">
        <v>130</v>
      </c>
      <c r="P752">
        <v>100</v>
      </c>
      <c r="Q752" s="36">
        <v>90</v>
      </c>
      <c r="R752" s="36">
        <v>100</v>
      </c>
      <c r="S752" s="36">
        <v>100</v>
      </c>
      <c r="T752" s="36">
        <v>100</v>
      </c>
      <c r="U752" s="36">
        <v>230</v>
      </c>
    </row>
    <row r="753" spans="1:21" x14ac:dyDescent="0.2">
      <c r="A753" s="89">
        <f>VLOOKUP(C753,TabellenSRG!$B$4:$C$2729,2,FALSE)</f>
        <v>70</v>
      </c>
      <c r="B753" t="str">
        <f t="shared" si="12"/>
        <v>70b</v>
      </c>
      <c r="C753" t="s">
        <v>72</v>
      </c>
      <c r="D753" t="s">
        <v>607</v>
      </c>
      <c r="E753">
        <v>1</v>
      </c>
      <c r="F753">
        <v>0</v>
      </c>
      <c r="G753">
        <v>0</v>
      </c>
      <c r="H753">
        <v>0</v>
      </c>
      <c r="I753">
        <v>0</v>
      </c>
      <c r="J753">
        <v>0</v>
      </c>
      <c r="K753">
        <v>0</v>
      </c>
      <c r="L753">
        <v>0</v>
      </c>
      <c r="M753">
        <v>0</v>
      </c>
      <c r="N753">
        <v>0</v>
      </c>
      <c r="O753">
        <v>0</v>
      </c>
      <c r="P753">
        <v>0</v>
      </c>
      <c r="Q753" s="36">
        <v>0</v>
      </c>
      <c r="R753" s="36">
        <v>0</v>
      </c>
      <c r="S753" s="36">
        <v>0</v>
      </c>
      <c r="T753" s="36">
        <v>0</v>
      </c>
      <c r="U753" s="36">
        <v>0</v>
      </c>
    </row>
    <row r="754" spans="1:21" x14ac:dyDescent="0.2">
      <c r="A754" s="89">
        <f>VLOOKUP(C754,TabellenSRG!$B$4:$C$2729,2,FALSE)</f>
        <v>70</v>
      </c>
      <c r="B754" t="str">
        <f t="shared" si="12"/>
        <v>70c</v>
      </c>
      <c r="C754" t="s">
        <v>72</v>
      </c>
      <c r="D754" t="s">
        <v>608</v>
      </c>
      <c r="E754">
        <v>2</v>
      </c>
      <c r="F754">
        <v>0</v>
      </c>
      <c r="G754">
        <v>0</v>
      </c>
      <c r="H754">
        <v>0</v>
      </c>
      <c r="I754">
        <v>0</v>
      </c>
      <c r="J754">
        <v>0</v>
      </c>
      <c r="K754">
        <v>0</v>
      </c>
      <c r="L754">
        <v>0</v>
      </c>
      <c r="M754">
        <v>0</v>
      </c>
      <c r="N754">
        <v>0</v>
      </c>
      <c r="O754">
        <v>0</v>
      </c>
      <c r="P754">
        <v>0</v>
      </c>
      <c r="Q754" s="36">
        <v>0</v>
      </c>
      <c r="R754" s="36">
        <v>0</v>
      </c>
      <c r="S754" s="36">
        <v>0</v>
      </c>
      <c r="T754" s="36">
        <v>0</v>
      </c>
      <c r="U754" s="36">
        <v>0</v>
      </c>
    </row>
    <row r="755" spans="1:21" x14ac:dyDescent="0.2">
      <c r="A755" s="89">
        <f>VLOOKUP(C755,TabellenSRG!$B$4:$C$2729,2,FALSE)</f>
        <v>70</v>
      </c>
      <c r="B755" t="str">
        <f t="shared" si="12"/>
        <v>70d</v>
      </c>
      <c r="C755" t="s">
        <v>72</v>
      </c>
      <c r="D755" t="s">
        <v>609</v>
      </c>
      <c r="E755">
        <v>3</v>
      </c>
      <c r="F755">
        <v>0</v>
      </c>
      <c r="G755">
        <v>0</v>
      </c>
      <c r="H755">
        <v>0</v>
      </c>
      <c r="I755">
        <v>0</v>
      </c>
      <c r="J755">
        <v>0</v>
      </c>
      <c r="K755">
        <v>0</v>
      </c>
      <c r="L755">
        <v>0</v>
      </c>
      <c r="M755">
        <v>0</v>
      </c>
      <c r="N755">
        <v>0</v>
      </c>
      <c r="O755">
        <v>0</v>
      </c>
      <c r="P755">
        <v>0</v>
      </c>
      <c r="Q755" s="36">
        <v>0</v>
      </c>
      <c r="R755" s="36">
        <v>0</v>
      </c>
      <c r="S755" s="36">
        <v>0</v>
      </c>
      <c r="T755" s="36">
        <v>0</v>
      </c>
      <c r="U755" s="36">
        <v>0</v>
      </c>
    </row>
    <row r="756" spans="1:21" x14ac:dyDescent="0.2">
      <c r="A756" s="89">
        <f>VLOOKUP(C756,TabellenSRG!$B$4:$C$2729,2,FALSE)</f>
        <v>70</v>
      </c>
      <c r="B756" t="str">
        <f t="shared" si="12"/>
        <v>70e</v>
      </c>
      <c r="C756" t="s">
        <v>72</v>
      </c>
      <c r="D756" t="s">
        <v>610</v>
      </c>
      <c r="E756">
        <v>4</v>
      </c>
      <c r="F756">
        <v>0</v>
      </c>
      <c r="G756">
        <v>0</v>
      </c>
      <c r="H756">
        <v>0</v>
      </c>
      <c r="I756">
        <v>0</v>
      </c>
      <c r="J756">
        <v>0</v>
      </c>
      <c r="K756">
        <v>0</v>
      </c>
      <c r="L756">
        <v>0</v>
      </c>
      <c r="M756">
        <v>10</v>
      </c>
      <c r="N756">
        <v>10</v>
      </c>
      <c r="O756">
        <v>20</v>
      </c>
      <c r="P756">
        <v>20</v>
      </c>
      <c r="Q756" s="36">
        <v>30</v>
      </c>
      <c r="R756" s="36">
        <v>30</v>
      </c>
      <c r="S756" s="36">
        <v>30</v>
      </c>
      <c r="T756" s="36">
        <v>40</v>
      </c>
      <c r="U756" s="36">
        <v>50</v>
      </c>
    </row>
    <row r="757" spans="1:21" x14ac:dyDescent="0.2">
      <c r="A757" s="89">
        <f>VLOOKUP(C757,TabellenSRG!$B$4:$C$2729,2,FALSE)</f>
        <v>70</v>
      </c>
      <c r="B757" t="str">
        <f t="shared" si="12"/>
        <v>70f</v>
      </c>
      <c r="C757" t="s">
        <v>72</v>
      </c>
      <c r="D757" t="s">
        <v>612</v>
      </c>
      <c r="E757">
        <v>5</v>
      </c>
      <c r="F757">
        <v>0</v>
      </c>
      <c r="G757">
        <v>0</v>
      </c>
      <c r="H757">
        <v>0</v>
      </c>
      <c r="I757">
        <v>0</v>
      </c>
      <c r="J757">
        <v>0</v>
      </c>
      <c r="K757">
        <v>0</v>
      </c>
      <c r="L757">
        <v>0</v>
      </c>
      <c r="M757">
        <v>0</v>
      </c>
      <c r="N757">
        <v>0</v>
      </c>
      <c r="O757">
        <v>0</v>
      </c>
      <c r="P757">
        <v>0</v>
      </c>
      <c r="Q757" s="36">
        <v>0</v>
      </c>
      <c r="R757" s="36">
        <v>0</v>
      </c>
      <c r="S757" s="36">
        <v>0</v>
      </c>
      <c r="T757" s="36">
        <v>0</v>
      </c>
      <c r="U757" s="36">
        <v>0</v>
      </c>
    </row>
    <row r="758" spans="1:21" x14ac:dyDescent="0.2">
      <c r="A758" s="89">
        <f>VLOOKUP(C758,TabellenSRG!$B$4:$C$2729,2,FALSE)</f>
        <v>70</v>
      </c>
      <c r="B758" t="str">
        <f t="shared" si="12"/>
        <v>70g</v>
      </c>
      <c r="C758" t="s">
        <v>72</v>
      </c>
      <c r="D758" t="s">
        <v>613</v>
      </c>
      <c r="E758">
        <v>6</v>
      </c>
      <c r="F758">
        <v>0</v>
      </c>
      <c r="G758">
        <v>0</v>
      </c>
      <c r="H758">
        <v>0</v>
      </c>
      <c r="I758">
        <v>0</v>
      </c>
      <c r="J758">
        <v>0</v>
      </c>
      <c r="K758">
        <v>0</v>
      </c>
      <c r="L758">
        <v>0</v>
      </c>
      <c r="M758">
        <v>0</v>
      </c>
      <c r="N758">
        <v>0</v>
      </c>
      <c r="O758">
        <v>0</v>
      </c>
      <c r="P758">
        <v>0</v>
      </c>
      <c r="Q758" s="36">
        <v>0</v>
      </c>
      <c r="R758" s="36">
        <v>0</v>
      </c>
      <c r="S758" s="36">
        <v>0</v>
      </c>
      <c r="T758" s="36">
        <v>0</v>
      </c>
      <c r="U758" s="36">
        <v>0</v>
      </c>
    </row>
    <row r="759" spans="1:21" x14ac:dyDescent="0.2">
      <c r="A759" s="89">
        <f>VLOOKUP(C759,TabellenSRG!$B$4:$C$2729,2,FALSE)</f>
        <v>70</v>
      </c>
      <c r="B759" t="str">
        <f t="shared" si="12"/>
        <v>70h</v>
      </c>
      <c r="C759" t="s">
        <v>72</v>
      </c>
      <c r="D759" t="s">
        <v>614</v>
      </c>
      <c r="E759">
        <v>7</v>
      </c>
      <c r="F759">
        <v>0</v>
      </c>
      <c r="G759">
        <v>0</v>
      </c>
      <c r="H759">
        <v>0</v>
      </c>
      <c r="I759">
        <v>0</v>
      </c>
      <c r="J759">
        <v>0</v>
      </c>
      <c r="K759">
        <v>0</v>
      </c>
      <c r="L759">
        <v>0</v>
      </c>
      <c r="M759">
        <v>0</v>
      </c>
      <c r="N759">
        <v>0</v>
      </c>
      <c r="O759">
        <v>0</v>
      </c>
      <c r="P759">
        <v>0</v>
      </c>
      <c r="Q759" s="36">
        <v>0</v>
      </c>
      <c r="R759" s="36">
        <v>0</v>
      </c>
      <c r="S759" s="36">
        <v>0</v>
      </c>
      <c r="T759" s="36">
        <v>0</v>
      </c>
      <c r="U759" s="36">
        <v>0</v>
      </c>
    </row>
    <row r="760" spans="1:21" x14ac:dyDescent="0.2">
      <c r="A760" s="89">
        <f>VLOOKUP(C760,TabellenSRG!$B$4:$C$2729,2,FALSE)</f>
        <v>70</v>
      </c>
      <c r="B760" t="str">
        <f t="shared" si="12"/>
        <v>70i</v>
      </c>
      <c r="C760" t="s">
        <v>72</v>
      </c>
      <c r="D760" t="s">
        <v>615</v>
      </c>
      <c r="E760">
        <v>8</v>
      </c>
      <c r="F760">
        <v>0</v>
      </c>
      <c r="G760">
        <v>0</v>
      </c>
      <c r="H760">
        <v>0</v>
      </c>
      <c r="I760">
        <v>0</v>
      </c>
      <c r="J760">
        <v>0</v>
      </c>
      <c r="K760">
        <v>0</v>
      </c>
      <c r="L760">
        <v>0</v>
      </c>
      <c r="M760">
        <v>0</v>
      </c>
      <c r="N760">
        <v>0</v>
      </c>
      <c r="O760">
        <v>0</v>
      </c>
      <c r="P760">
        <v>0</v>
      </c>
      <c r="Q760" s="36">
        <v>0</v>
      </c>
      <c r="R760" s="36">
        <v>0</v>
      </c>
      <c r="S760" s="36">
        <v>0</v>
      </c>
      <c r="T760" s="36">
        <v>0</v>
      </c>
      <c r="U760" s="36">
        <v>0</v>
      </c>
    </row>
    <row r="761" spans="1:21" x14ac:dyDescent="0.2">
      <c r="A761" s="89">
        <f>VLOOKUP(C761,TabellenSRG!$B$4:$C$2729,2,FALSE)</f>
        <v>70</v>
      </c>
      <c r="B761" t="str">
        <f t="shared" si="12"/>
        <v>70j</v>
      </c>
      <c r="C761" t="s">
        <v>72</v>
      </c>
      <c r="D761" t="s">
        <v>616</v>
      </c>
      <c r="E761">
        <v>9</v>
      </c>
      <c r="F761">
        <v>190</v>
      </c>
      <c r="G761">
        <v>160</v>
      </c>
      <c r="H761">
        <v>140</v>
      </c>
      <c r="I761">
        <v>110</v>
      </c>
      <c r="J761">
        <v>120</v>
      </c>
      <c r="K761">
        <v>120</v>
      </c>
      <c r="L761">
        <v>110</v>
      </c>
      <c r="M761">
        <v>110</v>
      </c>
      <c r="N761">
        <v>110</v>
      </c>
      <c r="O761">
        <v>110</v>
      </c>
      <c r="P761">
        <v>80</v>
      </c>
      <c r="Q761" s="36">
        <v>60</v>
      </c>
      <c r="R761" s="36">
        <v>70</v>
      </c>
      <c r="S761" s="36">
        <v>60</v>
      </c>
      <c r="T761" s="36">
        <v>50</v>
      </c>
      <c r="U761" s="36">
        <v>180</v>
      </c>
    </row>
    <row r="762" spans="1:21" x14ac:dyDescent="0.2">
      <c r="A762" s="89">
        <f>VLOOKUP(C762,TabellenSRG!$B$4:$C$2729,2,FALSE)</f>
        <v>70</v>
      </c>
      <c r="B762" t="str">
        <f t="shared" si="12"/>
        <v>70k</v>
      </c>
      <c r="C762" t="s">
        <v>72</v>
      </c>
      <c r="D762" t="s">
        <v>611</v>
      </c>
      <c r="E762">
        <v>10</v>
      </c>
      <c r="F762" t="e">
        <v>#N/A</v>
      </c>
      <c r="G762" t="e">
        <v>#N/A</v>
      </c>
      <c r="H762" t="e">
        <v>#N/A</v>
      </c>
      <c r="I762" t="e">
        <v>#N/A</v>
      </c>
      <c r="J762" t="e">
        <v>#N/A</v>
      </c>
      <c r="K762" t="e">
        <v>#N/A</v>
      </c>
      <c r="L762" t="e">
        <v>#N/A</v>
      </c>
      <c r="M762" t="e">
        <v>#N/A</v>
      </c>
      <c r="N762">
        <v>0</v>
      </c>
      <c r="O762">
        <v>0</v>
      </c>
      <c r="P762">
        <v>0</v>
      </c>
      <c r="Q762" s="36">
        <v>0</v>
      </c>
      <c r="R762" s="36">
        <v>0</v>
      </c>
      <c r="S762" s="36">
        <v>0</v>
      </c>
      <c r="T762" s="36">
        <v>0</v>
      </c>
      <c r="U762" s="36">
        <v>0</v>
      </c>
    </row>
    <row r="763" spans="1:21" x14ac:dyDescent="0.2">
      <c r="A763" s="89">
        <f>VLOOKUP(C763,TabellenSRG!$B$4:$C$2729,2,FALSE)</f>
        <v>41</v>
      </c>
      <c r="B763" t="str">
        <f t="shared" si="12"/>
        <v>41a</v>
      </c>
      <c r="C763" t="s">
        <v>43</v>
      </c>
      <c r="D763" t="s">
        <v>606</v>
      </c>
      <c r="E763">
        <v>0</v>
      </c>
      <c r="F763">
        <v>190</v>
      </c>
      <c r="G763">
        <v>170</v>
      </c>
      <c r="H763">
        <v>170</v>
      </c>
      <c r="I763">
        <v>180</v>
      </c>
      <c r="J763">
        <v>190</v>
      </c>
      <c r="K763">
        <v>210</v>
      </c>
      <c r="L763">
        <v>230</v>
      </c>
      <c r="M763">
        <v>310</v>
      </c>
      <c r="N763">
        <v>320</v>
      </c>
      <c r="O763">
        <v>340</v>
      </c>
      <c r="P763">
        <v>350</v>
      </c>
      <c r="Q763" s="36">
        <v>380</v>
      </c>
      <c r="R763" s="36">
        <v>460</v>
      </c>
      <c r="S763" s="36">
        <v>450</v>
      </c>
      <c r="T763" s="36">
        <v>490</v>
      </c>
      <c r="U763" s="36">
        <v>500</v>
      </c>
    </row>
    <row r="764" spans="1:21" x14ac:dyDescent="0.2">
      <c r="A764" s="89">
        <f>VLOOKUP(C764,TabellenSRG!$B$4:$C$2729,2,FALSE)</f>
        <v>41</v>
      </c>
      <c r="B764" t="str">
        <f t="shared" si="12"/>
        <v>41b</v>
      </c>
      <c r="C764" t="s">
        <v>43</v>
      </c>
      <c r="D764" t="s">
        <v>607</v>
      </c>
      <c r="E764">
        <v>1</v>
      </c>
      <c r="F764">
        <v>0</v>
      </c>
      <c r="G764">
        <v>0</v>
      </c>
      <c r="H764">
        <v>0</v>
      </c>
      <c r="I764">
        <v>0</v>
      </c>
      <c r="J764">
        <v>0</v>
      </c>
      <c r="K764">
        <v>0</v>
      </c>
      <c r="L764">
        <v>0</v>
      </c>
      <c r="M764">
        <v>0</v>
      </c>
      <c r="N764">
        <v>0</v>
      </c>
      <c r="O764">
        <v>0</v>
      </c>
      <c r="P764">
        <v>0</v>
      </c>
      <c r="Q764" s="36">
        <v>0</v>
      </c>
      <c r="R764" s="36">
        <v>0</v>
      </c>
      <c r="S764" s="36">
        <v>0</v>
      </c>
      <c r="T764" s="36">
        <v>0</v>
      </c>
      <c r="U764" s="36">
        <v>0</v>
      </c>
    </row>
    <row r="765" spans="1:21" x14ac:dyDescent="0.2">
      <c r="A765" s="89">
        <f>VLOOKUP(C765,TabellenSRG!$B$4:$C$2729,2,FALSE)</f>
        <v>41</v>
      </c>
      <c r="B765" t="str">
        <f t="shared" si="12"/>
        <v>41c</v>
      </c>
      <c r="C765" t="s">
        <v>43</v>
      </c>
      <c r="D765" t="s">
        <v>608</v>
      </c>
      <c r="E765">
        <v>2</v>
      </c>
      <c r="F765">
        <v>0</v>
      </c>
      <c r="G765">
        <v>0</v>
      </c>
      <c r="H765">
        <v>0</v>
      </c>
      <c r="I765">
        <v>0</v>
      </c>
      <c r="J765">
        <v>0</v>
      </c>
      <c r="K765">
        <v>0</v>
      </c>
      <c r="L765">
        <v>0</v>
      </c>
      <c r="M765">
        <v>0</v>
      </c>
      <c r="N765">
        <v>0</v>
      </c>
      <c r="O765">
        <v>0</v>
      </c>
      <c r="P765">
        <v>0</v>
      </c>
      <c r="Q765" s="36">
        <v>0</v>
      </c>
      <c r="R765" s="36">
        <v>0</v>
      </c>
      <c r="S765" s="36">
        <v>0</v>
      </c>
      <c r="T765" s="36">
        <v>0</v>
      </c>
      <c r="U765" s="36">
        <v>0</v>
      </c>
    </row>
    <row r="766" spans="1:21" x14ac:dyDescent="0.2">
      <c r="A766" s="89">
        <f>VLOOKUP(C766,TabellenSRG!$B$4:$C$2729,2,FALSE)</f>
        <v>41</v>
      </c>
      <c r="B766" t="str">
        <f t="shared" si="12"/>
        <v>41d</v>
      </c>
      <c r="C766" t="s">
        <v>43</v>
      </c>
      <c r="D766" t="s">
        <v>609</v>
      </c>
      <c r="E766">
        <v>3</v>
      </c>
      <c r="F766">
        <v>0</v>
      </c>
      <c r="G766">
        <v>0</v>
      </c>
      <c r="H766">
        <v>0</v>
      </c>
      <c r="I766">
        <v>0</v>
      </c>
      <c r="J766">
        <v>0</v>
      </c>
      <c r="K766">
        <v>0</v>
      </c>
      <c r="L766">
        <v>0</v>
      </c>
      <c r="M766">
        <v>0</v>
      </c>
      <c r="N766">
        <v>0</v>
      </c>
      <c r="O766">
        <v>0</v>
      </c>
      <c r="P766">
        <v>0</v>
      </c>
      <c r="Q766" s="36">
        <v>0</v>
      </c>
      <c r="R766" s="36">
        <v>0</v>
      </c>
      <c r="S766" s="36">
        <v>0</v>
      </c>
      <c r="T766" s="36">
        <v>0</v>
      </c>
      <c r="U766" s="36">
        <v>0</v>
      </c>
    </row>
    <row r="767" spans="1:21" x14ac:dyDescent="0.2">
      <c r="A767" s="89">
        <f>VLOOKUP(C767,TabellenSRG!$B$4:$C$2729,2,FALSE)</f>
        <v>41</v>
      </c>
      <c r="B767" t="str">
        <f t="shared" si="12"/>
        <v>41e</v>
      </c>
      <c r="C767" t="s">
        <v>43</v>
      </c>
      <c r="D767" t="s">
        <v>610</v>
      </c>
      <c r="E767">
        <v>4</v>
      </c>
      <c r="F767">
        <v>0</v>
      </c>
      <c r="G767">
        <v>0</v>
      </c>
      <c r="H767">
        <v>0</v>
      </c>
      <c r="I767">
        <v>0</v>
      </c>
      <c r="J767">
        <v>0</v>
      </c>
      <c r="K767">
        <v>0</v>
      </c>
      <c r="L767">
        <v>0</v>
      </c>
      <c r="M767">
        <v>0</v>
      </c>
      <c r="N767">
        <v>0</v>
      </c>
      <c r="O767">
        <v>10</v>
      </c>
      <c r="P767">
        <v>10</v>
      </c>
      <c r="Q767" s="36">
        <v>10</v>
      </c>
      <c r="R767" s="36">
        <v>10</v>
      </c>
      <c r="S767" s="36">
        <v>10</v>
      </c>
      <c r="T767" s="36">
        <v>30</v>
      </c>
      <c r="U767" s="36">
        <v>20</v>
      </c>
    </row>
    <row r="768" spans="1:21" x14ac:dyDescent="0.2">
      <c r="A768" s="89">
        <f>VLOOKUP(C768,TabellenSRG!$B$4:$C$2729,2,FALSE)</f>
        <v>41</v>
      </c>
      <c r="B768" t="str">
        <f t="shared" si="12"/>
        <v>41f</v>
      </c>
      <c r="C768" t="s">
        <v>43</v>
      </c>
      <c r="D768" t="s">
        <v>612</v>
      </c>
      <c r="E768">
        <v>5</v>
      </c>
      <c r="F768">
        <v>0</v>
      </c>
      <c r="G768">
        <v>0</v>
      </c>
      <c r="H768">
        <v>0</v>
      </c>
      <c r="I768">
        <v>0</v>
      </c>
      <c r="J768">
        <v>0</v>
      </c>
      <c r="K768">
        <v>0</v>
      </c>
      <c r="L768">
        <v>0</v>
      </c>
      <c r="M768">
        <v>0</v>
      </c>
      <c r="N768">
        <v>0</v>
      </c>
      <c r="O768">
        <v>0</v>
      </c>
      <c r="P768">
        <v>0</v>
      </c>
      <c r="Q768" s="36">
        <v>0</v>
      </c>
      <c r="R768" s="36">
        <v>0</v>
      </c>
      <c r="S768" s="36">
        <v>0</v>
      </c>
      <c r="T768" s="36">
        <v>0</v>
      </c>
      <c r="U768" s="36">
        <v>0</v>
      </c>
    </row>
    <row r="769" spans="1:21" x14ac:dyDescent="0.2">
      <c r="A769" s="89">
        <f>VLOOKUP(C769,TabellenSRG!$B$4:$C$2729,2,FALSE)</f>
        <v>41</v>
      </c>
      <c r="B769" t="str">
        <f t="shared" si="12"/>
        <v>41g</v>
      </c>
      <c r="C769" t="s">
        <v>43</v>
      </c>
      <c r="D769" t="s">
        <v>613</v>
      </c>
      <c r="E769">
        <v>6</v>
      </c>
      <c r="F769">
        <v>0</v>
      </c>
      <c r="G769">
        <v>0</v>
      </c>
      <c r="H769">
        <v>0</v>
      </c>
      <c r="I769">
        <v>0</v>
      </c>
      <c r="J769">
        <v>0</v>
      </c>
      <c r="K769">
        <v>0</v>
      </c>
      <c r="L769">
        <v>0</v>
      </c>
      <c r="M769">
        <v>0</v>
      </c>
      <c r="N769">
        <v>0</v>
      </c>
      <c r="O769">
        <v>0</v>
      </c>
      <c r="P769">
        <v>0</v>
      </c>
      <c r="Q769" s="36">
        <v>0</v>
      </c>
      <c r="R769" s="36">
        <v>0</v>
      </c>
      <c r="S769" s="36">
        <v>0</v>
      </c>
      <c r="T769" s="36">
        <v>0</v>
      </c>
      <c r="U769" s="36">
        <v>0</v>
      </c>
    </row>
    <row r="770" spans="1:21" x14ac:dyDescent="0.2">
      <c r="A770" s="89">
        <f>VLOOKUP(C770,TabellenSRG!$B$4:$C$2729,2,FALSE)</f>
        <v>41</v>
      </c>
      <c r="B770" t="str">
        <f t="shared" si="12"/>
        <v>41h</v>
      </c>
      <c r="C770" t="s">
        <v>43</v>
      </c>
      <c r="D770" t="s">
        <v>614</v>
      </c>
      <c r="E770">
        <v>7</v>
      </c>
      <c r="F770">
        <v>0</v>
      </c>
      <c r="G770">
        <v>0</v>
      </c>
      <c r="H770">
        <v>0</v>
      </c>
      <c r="I770">
        <v>0</v>
      </c>
      <c r="J770">
        <v>0</v>
      </c>
      <c r="K770">
        <v>0</v>
      </c>
      <c r="L770">
        <v>0</v>
      </c>
      <c r="M770">
        <v>0</v>
      </c>
      <c r="N770">
        <v>0</v>
      </c>
      <c r="O770">
        <v>0</v>
      </c>
      <c r="P770">
        <v>0</v>
      </c>
      <c r="Q770" s="36">
        <v>0</v>
      </c>
      <c r="R770" s="36">
        <v>0</v>
      </c>
      <c r="S770" s="36">
        <v>0</v>
      </c>
      <c r="T770" s="36">
        <v>0</v>
      </c>
      <c r="U770" s="36">
        <v>0</v>
      </c>
    </row>
    <row r="771" spans="1:21" x14ac:dyDescent="0.2">
      <c r="A771" s="89">
        <f>VLOOKUP(C771,TabellenSRG!$B$4:$C$2729,2,FALSE)</f>
        <v>41</v>
      </c>
      <c r="B771" t="str">
        <f t="shared" si="12"/>
        <v>41i</v>
      </c>
      <c r="C771" t="s">
        <v>43</v>
      </c>
      <c r="D771" t="s">
        <v>615</v>
      </c>
      <c r="E771">
        <v>8</v>
      </c>
      <c r="F771">
        <v>0</v>
      </c>
      <c r="G771">
        <v>0</v>
      </c>
      <c r="H771">
        <v>0</v>
      </c>
      <c r="I771">
        <v>0</v>
      </c>
      <c r="J771">
        <v>0</v>
      </c>
      <c r="K771">
        <v>0</v>
      </c>
      <c r="L771">
        <v>0</v>
      </c>
      <c r="M771">
        <v>0</v>
      </c>
      <c r="N771">
        <v>0</v>
      </c>
      <c r="O771">
        <v>0</v>
      </c>
      <c r="P771">
        <v>0</v>
      </c>
      <c r="Q771" s="36">
        <v>0</v>
      </c>
      <c r="R771" s="36">
        <v>0</v>
      </c>
      <c r="S771" s="36">
        <v>0</v>
      </c>
      <c r="T771" s="36">
        <v>0</v>
      </c>
      <c r="U771" s="36">
        <v>0</v>
      </c>
    </row>
    <row r="772" spans="1:21" x14ac:dyDescent="0.2">
      <c r="A772" s="89">
        <f>VLOOKUP(C772,TabellenSRG!$B$4:$C$2729,2,FALSE)</f>
        <v>41</v>
      </c>
      <c r="B772" t="str">
        <f t="shared" si="12"/>
        <v>41j</v>
      </c>
      <c r="C772" t="s">
        <v>43</v>
      </c>
      <c r="D772" t="s">
        <v>616</v>
      </c>
      <c r="E772">
        <v>9</v>
      </c>
      <c r="F772">
        <v>190</v>
      </c>
      <c r="G772">
        <v>170</v>
      </c>
      <c r="H772">
        <v>170</v>
      </c>
      <c r="I772">
        <v>180</v>
      </c>
      <c r="J772">
        <v>190</v>
      </c>
      <c r="K772">
        <v>210</v>
      </c>
      <c r="L772">
        <v>230</v>
      </c>
      <c r="M772">
        <v>300</v>
      </c>
      <c r="N772">
        <v>310</v>
      </c>
      <c r="O772">
        <v>330</v>
      </c>
      <c r="P772">
        <v>340</v>
      </c>
      <c r="Q772" s="36">
        <v>370</v>
      </c>
      <c r="R772" s="36">
        <v>440</v>
      </c>
      <c r="S772" s="36">
        <v>440</v>
      </c>
      <c r="T772" s="36">
        <v>450</v>
      </c>
      <c r="U772" s="36">
        <v>480</v>
      </c>
    </row>
    <row r="773" spans="1:21" x14ac:dyDescent="0.2">
      <c r="A773" s="89">
        <f>VLOOKUP(C773,TabellenSRG!$B$4:$C$2729,2,FALSE)</f>
        <v>41</v>
      </c>
      <c r="B773" t="str">
        <f t="shared" ref="B773:B836" si="13">CONCATENATE(A773,D773)</f>
        <v>41k</v>
      </c>
      <c r="C773" t="s">
        <v>43</v>
      </c>
      <c r="D773" t="s">
        <v>611</v>
      </c>
      <c r="E773">
        <v>10</v>
      </c>
      <c r="F773" t="e">
        <v>#N/A</v>
      </c>
      <c r="G773" t="e">
        <v>#N/A</v>
      </c>
      <c r="H773" t="e">
        <v>#N/A</v>
      </c>
      <c r="I773" t="e">
        <v>#N/A</v>
      </c>
      <c r="J773" t="e">
        <v>#N/A</v>
      </c>
      <c r="K773" t="e">
        <v>#N/A</v>
      </c>
      <c r="L773" t="e">
        <v>#N/A</v>
      </c>
      <c r="M773" t="e">
        <v>#N/A</v>
      </c>
      <c r="N773">
        <v>0</v>
      </c>
      <c r="O773">
        <v>0</v>
      </c>
      <c r="P773">
        <v>0</v>
      </c>
      <c r="Q773" s="36">
        <v>0</v>
      </c>
      <c r="R773" s="36">
        <v>0</v>
      </c>
      <c r="S773" s="36">
        <v>0</v>
      </c>
      <c r="T773" s="36">
        <v>0</v>
      </c>
      <c r="U773" s="36">
        <v>0</v>
      </c>
    </row>
    <row r="774" spans="1:21" x14ac:dyDescent="0.2">
      <c r="A774" s="89">
        <f>VLOOKUP(C774,TabellenSRG!$B$4:$C$2729,2,FALSE)</f>
        <v>103</v>
      </c>
      <c r="B774" t="str">
        <f t="shared" si="13"/>
        <v>103a</v>
      </c>
      <c r="C774" t="s">
        <v>106</v>
      </c>
      <c r="D774" t="s">
        <v>606</v>
      </c>
      <c r="E774">
        <v>0</v>
      </c>
      <c r="F774" t="e">
        <v>#N/A</v>
      </c>
      <c r="G774" t="e">
        <v>#N/A</v>
      </c>
      <c r="H774" t="e">
        <v>#N/A</v>
      </c>
      <c r="I774" t="e">
        <v>#N/A</v>
      </c>
      <c r="J774">
        <v>820</v>
      </c>
      <c r="K774">
        <v>710</v>
      </c>
      <c r="L774">
        <v>630</v>
      </c>
      <c r="M774">
        <v>610</v>
      </c>
      <c r="N774">
        <v>750</v>
      </c>
      <c r="O774">
        <v>820</v>
      </c>
      <c r="P774">
        <v>840</v>
      </c>
      <c r="Q774" s="36">
        <v>960</v>
      </c>
      <c r="R774" s="36">
        <v>1010</v>
      </c>
      <c r="S774" s="36">
        <v>1010</v>
      </c>
      <c r="T774" s="36">
        <v>1040</v>
      </c>
      <c r="U774" s="36">
        <v>1040</v>
      </c>
    </row>
    <row r="775" spans="1:21" x14ac:dyDescent="0.2">
      <c r="A775" s="89">
        <f>VLOOKUP(C775,TabellenSRG!$B$4:$C$2729,2,FALSE)</f>
        <v>103</v>
      </c>
      <c r="B775" t="str">
        <f t="shared" si="13"/>
        <v>103b</v>
      </c>
      <c r="C775" t="s">
        <v>106</v>
      </c>
      <c r="D775" t="s">
        <v>607</v>
      </c>
      <c r="E775">
        <v>1</v>
      </c>
      <c r="F775" t="e">
        <v>#N/A</v>
      </c>
      <c r="G775" t="e">
        <v>#N/A</v>
      </c>
      <c r="H775" t="e">
        <v>#N/A</v>
      </c>
      <c r="I775" t="e">
        <v>#N/A</v>
      </c>
      <c r="J775">
        <v>10</v>
      </c>
      <c r="K775">
        <v>10</v>
      </c>
      <c r="L775">
        <v>10</v>
      </c>
      <c r="M775">
        <v>10</v>
      </c>
      <c r="N775">
        <v>0</v>
      </c>
      <c r="O775">
        <v>0</v>
      </c>
      <c r="P775">
        <v>0</v>
      </c>
      <c r="Q775" s="36">
        <v>0</v>
      </c>
      <c r="R775" s="36">
        <v>0</v>
      </c>
      <c r="S775" s="36">
        <v>0</v>
      </c>
      <c r="T775" s="36">
        <v>0</v>
      </c>
      <c r="U775" s="36">
        <v>0</v>
      </c>
    </row>
    <row r="776" spans="1:21" x14ac:dyDescent="0.2">
      <c r="A776" s="89">
        <f>VLOOKUP(C776,TabellenSRG!$B$4:$C$2729,2,FALSE)</f>
        <v>103</v>
      </c>
      <c r="B776" t="str">
        <f t="shared" si="13"/>
        <v>103c</v>
      </c>
      <c r="C776" t="s">
        <v>106</v>
      </c>
      <c r="D776" t="s">
        <v>608</v>
      </c>
      <c r="E776">
        <v>2</v>
      </c>
      <c r="F776" t="e">
        <v>#N/A</v>
      </c>
      <c r="G776" t="e">
        <v>#N/A</v>
      </c>
      <c r="H776" t="e">
        <v>#N/A</v>
      </c>
      <c r="I776" t="e">
        <v>#N/A</v>
      </c>
      <c r="J776">
        <v>10</v>
      </c>
      <c r="K776">
        <v>10</v>
      </c>
      <c r="L776">
        <v>10</v>
      </c>
      <c r="M776">
        <v>10</v>
      </c>
      <c r="N776">
        <v>10</v>
      </c>
      <c r="O776">
        <v>10</v>
      </c>
      <c r="P776">
        <v>0</v>
      </c>
      <c r="Q776" s="36">
        <v>10</v>
      </c>
      <c r="R776" s="36">
        <v>10</v>
      </c>
      <c r="S776" s="36">
        <v>10</v>
      </c>
      <c r="T776" s="36">
        <v>10</v>
      </c>
      <c r="U776" s="36">
        <v>10</v>
      </c>
    </row>
    <row r="777" spans="1:21" x14ac:dyDescent="0.2">
      <c r="A777" s="89">
        <f>VLOOKUP(C777,TabellenSRG!$B$4:$C$2729,2,FALSE)</f>
        <v>103</v>
      </c>
      <c r="B777" t="str">
        <f t="shared" si="13"/>
        <v>103d</v>
      </c>
      <c r="C777" t="s">
        <v>106</v>
      </c>
      <c r="D777" t="s">
        <v>609</v>
      </c>
      <c r="E777">
        <v>3</v>
      </c>
      <c r="F777" t="e">
        <v>#N/A</v>
      </c>
      <c r="G777" t="e">
        <v>#N/A</v>
      </c>
      <c r="H777" t="e">
        <v>#N/A</v>
      </c>
      <c r="I777" t="e">
        <v>#N/A</v>
      </c>
      <c r="J777">
        <v>0</v>
      </c>
      <c r="K777">
        <v>0</v>
      </c>
      <c r="L777">
        <v>0</v>
      </c>
      <c r="M777">
        <v>0</v>
      </c>
      <c r="N777">
        <v>0</v>
      </c>
      <c r="O777">
        <v>0</v>
      </c>
      <c r="P777">
        <v>0</v>
      </c>
      <c r="Q777" s="36">
        <v>0</v>
      </c>
      <c r="R777" s="36">
        <v>0</v>
      </c>
      <c r="S777" s="36">
        <v>0</v>
      </c>
      <c r="T777" s="36">
        <v>0</v>
      </c>
      <c r="U777" s="36">
        <v>0</v>
      </c>
    </row>
    <row r="778" spans="1:21" x14ac:dyDescent="0.2">
      <c r="A778" s="89">
        <f>VLOOKUP(C778,TabellenSRG!$B$4:$C$2729,2,FALSE)</f>
        <v>103</v>
      </c>
      <c r="B778" t="str">
        <f t="shared" si="13"/>
        <v>103e</v>
      </c>
      <c r="C778" t="s">
        <v>106</v>
      </c>
      <c r="D778" t="s">
        <v>610</v>
      </c>
      <c r="E778">
        <v>4</v>
      </c>
      <c r="F778" t="e">
        <v>#N/A</v>
      </c>
      <c r="G778" t="e">
        <v>#N/A</v>
      </c>
      <c r="H778" t="e">
        <v>#N/A</v>
      </c>
      <c r="I778" t="e">
        <v>#N/A</v>
      </c>
      <c r="J778">
        <v>0</v>
      </c>
      <c r="K778">
        <v>0</v>
      </c>
      <c r="L778">
        <v>0</v>
      </c>
      <c r="M778">
        <v>0</v>
      </c>
      <c r="N778">
        <v>10</v>
      </c>
      <c r="O778">
        <v>10</v>
      </c>
      <c r="P778">
        <v>20</v>
      </c>
      <c r="Q778" s="36">
        <v>20</v>
      </c>
      <c r="R778" s="36">
        <v>20</v>
      </c>
      <c r="S778" s="36">
        <v>30</v>
      </c>
      <c r="T778" s="36">
        <v>20</v>
      </c>
      <c r="U778" s="36">
        <v>30</v>
      </c>
    </row>
    <row r="779" spans="1:21" x14ac:dyDescent="0.2">
      <c r="A779" s="89">
        <f>VLOOKUP(C779,TabellenSRG!$B$4:$C$2729,2,FALSE)</f>
        <v>103</v>
      </c>
      <c r="B779" t="str">
        <f t="shared" si="13"/>
        <v>103f</v>
      </c>
      <c r="C779" t="s">
        <v>106</v>
      </c>
      <c r="D779" t="s">
        <v>612</v>
      </c>
      <c r="E779">
        <v>5</v>
      </c>
      <c r="F779" t="e">
        <v>#N/A</v>
      </c>
      <c r="G779" t="e">
        <v>#N/A</v>
      </c>
      <c r="H779" t="e">
        <v>#N/A</v>
      </c>
      <c r="I779" t="e">
        <v>#N/A</v>
      </c>
      <c r="J779">
        <v>0</v>
      </c>
      <c r="K779">
        <v>0</v>
      </c>
      <c r="L779">
        <v>0</v>
      </c>
      <c r="M779">
        <v>0</v>
      </c>
      <c r="N779">
        <v>0</v>
      </c>
      <c r="O779">
        <v>0</v>
      </c>
      <c r="P779">
        <v>0</v>
      </c>
      <c r="Q779" s="36">
        <v>0</v>
      </c>
      <c r="R779" s="36">
        <v>0</v>
      </c>
      <c r="S779" s="36">
        <v>0</v>
      </c>
      <c r="T779" s="36">
        <v>0</v>
      </c>
      <c r="U779" s="36">
        <v>0</v>
      </c>
    </row>
    <row r="780" spans="1:21" x14ac:dyDescent="0.2">
      <c r="A780" s="89">
        <f>VLOOKUP(C780,TabellenSRG!$B$4:$C$2729,2,FALSE)</f>
        <v>103</v>
      </c>
      <c r="B780" t="str">
        <f t="shared" si="13"/>
        <v>103g</v>
      </c>
      <c r="C780" t="s">
        <v>106</v>
      </c>
      <c r="D780" t="s">
        <v>613</v>
      </c>
      <c r="E780">
        <v>6</v>
      </c>
      <c r="F780" t="e">
        <v>#N/A</v>
      </c>
      <c r="G780" t="e">
        <v>#N/A</v>
      </c>
      <c r="H780" t="e">
        <v>#N/A</v>
      </c>
      <c r="I780" t="e">
        <v>#N/A</v>
      </c>
      <c r="J780">
        <v>10</v>
      </c>
      <c r="K780">
        <v>10</v>
      </c>
      <c r="L780">
        <v>10</v>
      </c>
      <c r="M780">
        <v>20</v>
      </c>
      <c r="N780">
        <v>20</v>
      </c>
      <c r="O780">
        <v>30</v>
      </c>
      <c r="P780">
        <v>50</v>
      </c>
      <c r="Q780" s="36">
        <v>90</v>
      </c>
      <c r="R780" s="36">
        <v>90</v>
      </c>
      <c r="S780" s="36">
        <v>80</v>
      </c>
      <c r="T780" s="36">
        <v>70</v>
      </c>
      <c r="U780" s="36">
        <v>60</v>
      </c>
    </row>
    <row r="781" spans="1:21" x14ac:dyDescent="0.2">
      <c r="A781" s="89">
        <f>VLOOKUP(C781,TabellenSRG!$B$4:$C$2729,2,FALSE)</f>
        <v>103</v>
      </c>
      <c r="B781" t="str">
        <f t="shared" si="13"/>
        <v>103h</v>
      </c>
      <c r="C781" t="s">
        <v>106</v>
      </c>
      <c r="D781" t="s">
        <v>614</v>
      </c>
      <c r="E781">
        <v>7</v>
      </c>
      <c r="F781" t="e">
        <v>#N/A</v>
      </c>
      <c r="G781" t="e">
        <v>#N/A</v>
      </c>
      <c r="H781" t="e">
        <v>#N/A</v>
      </c>
      <c r="I781" t="e">
        <v>#N/A</v>
      </c>
      <c r="J781">
        <v>0</v>
      </c>
      <c r="K781">
        <v>0</v>
      </c>
      <c r="L781">
        <v>0</v>
      </c>
      <c r="M781">
        <v>0</v>
      </c>
      <c r="N781">
        <v>0</v>
      </c>
      <c r="O781">
        <v>0</v>
      </c>
      <c r="P781">
        <v>0</v>
      </c>
      <c r="Q781" s="36">
        <v>0</v>
      </c>
      <c r="R781" s="36">
        <v>0</v>
      </c>
      <c r="S781" s="36">
        <v>0</v>
      </c>
      <c r="T781" s="36">
        <v>0</v>
      </c>
      <c r="U781" s="36">
        <v>0</v>
      </c>
    </row>
    <row r="782" spans="1:21" x14ac:dyDescent="0.2">
      <c r="A782" s="89">
        <f>VLOOKUP(C782,TabellenSRG!$B$4:$C$2729,2,FALSE)</f>
        <v>103</v>
      </c>
      <c r="B782" t="str">
        <f t="shared" si="13"/>
        <v>103i</v>
      </c>
      <c r="C782" t="s">
        <v>106</v>
      </c>
      <c r="D782" t="s">
        <v>615</v>
      </c>
      <c r="E782">
        <v>8</v>
      </c>
      <c r="F782" t="e">
        <v>#N/A</v>
      </c>
      <c r="G782" t="e">
        <v>#N/A</v>
      </c>
      <c r="H782" t="e">
        <v>#N/A</v>
      </c>
      <c r="I782" t="e">
        <v>#N/A</v>
      </c>
      <c r="J782">
        <v>0</v>
      </c>
      <c r="K782">
        <v>0</v>
      </c>
      <c r="L782">
        <v>0</v>
      </c>
      <c r="M782">
        <v>0</v>
      </c>
      <c r="N782">
        <v>0</v>
      </c>
      <c r="O782">
        <v>0</v>
      </c>
      <c r="P782">
        <v>0</v>
      </c>
      <c r="Q782" s="36">
        <v>0</v>
      </c>
      <c r="R782" s="36">
        <v>0</v>
      </c>
      <c r="S782" s="36">
        <v>0</v>
      </c>
      <c r="T782" s="36">
        <v>0</v>
      </c>
      <c r="U782" s="36">
        <v>0</v>
      </c>
    </row>
    <row r="783" spans="1:21" x14ac:dyDescent="0.2">
      <c r="A783" s="89">
        <f>VLOOKUP(C783,TabellenSRG!$B$4:$C$2729,2,FALSE)</f>
        <v>103</v>
      </c>
      <c r="B783" t="str">
        <f t="shared" si="13"/>
        <v>103j</v>
      </c>
      <c r="C783" t="s">
        <v>106</v>
      </c>
      <c r="D783" t="s">
        <v>616</v>
      </c>
      <c r="E783">
        <v>9</v>
      </c>
      <c r="F783" t="e">
        <v>#N/A</v>
      </c>
      <c r="G783" t="e">
        <v>#N/A</v>
      </c>
      <c r="H783" t="e">
        <v>#N/A</v>
      </c>
      <c r="I783" t="e">
        <v>#N/A</v>
      </c>
      <c r="J783">
        <v>790</v>
      </c>
      <c r="K783">
        <v>680</v>
      </c>
      <c r="L783">
        <v>600</v>
      </c>
      <c r="M783">
        <v>570</v>
      </c>
      <c r="N783">
        <v>710</v>
      </c>
      <c r="O783">
        <v>770</v>
      </c>
      <c r="P783">
        <v>770</v>
      </c>
      <c r="Q783" s="36">
        <v>840</v>
      </c>
      <c r="R783" s="36">
        <v>890</v>
      </c>
      <c r="S783" s="36">
        <v>900</v>
      </c>
      <c r="T783" s="36">
        <v>930</v>
      </c>
      <c r="U783" s="36">
        <v>940</v>
      </c>
    </row>
    <row r="784" spans="1:21" x14ac:dyDescent="0.2">
      <c r="A784" s="89">
        <f>VLOOKUP(C784,TabellenSRG!$B$4:$C$2729,2,FALSE)</f>
        <v>103</v>
      </c>
      <c r="B784" t="str">
        <f t="shared" si="13"/>
        <v>103k</v>
      </c>
      <c r="C784" t="s">
        <v>106</v>
      </c>
      <c r="D784" t="s">
        <v>611</v>
      </c>
      <c r="E784">
        <v>10</v>
      </c>
      <c r="F784" t="e">
        <v>#N/A</v>
      </c>
      <c r="G784" t="e">
        <v>#N/A</v>
      </c>
      <c r="H784" t="e">
        <v>#N/A</v>
      </c>
      <c r="I784" t="e">
        <v>#N/A</v>
      </c>
      <c r="J784" t="e">
        <v>#N/A</v>
      </c>
      <c r="K784" t="e">
        <v>#N/A</v>
      </c>
      <c r="L784" t="e">
        <v>#N/A</v>
      </c>
      <c r="M784" t="e">
        <v>#N/A</v>
      </c>
      <c r="N784">
        <v>0</v>
      </c>
      <c r="O784">
        <v>0</v>
      </c>
      <c r="P784">
        <v>0</v>
      </c>
      <c r="Q784" s="36">
        <v>0</v>
      </c>
      <c r="R784" s="36">
        <v>0</v>
      </c>
      <c r="S784" s="36">
        <v>0</v>
      </c>
      <c r="T784" s="36">
        <v>0</v>
      </c>
      <c r="U784" s="36">
        <v>0</v>
      </c>
    </row>
    <row r="785" spans="1:21" x14ac:dyDescent="0.2">
      <c r="A785" s="89">
        <f>VLOOKUP(C785,TabellenSRG!$B$4:$C$2729,2,FALSE)</f>
        <v>201</v>
      </c>
      <c r="B785" t="str">
        <f t="shared" si="13"/>
        <v>201a</v>
      </c>
      <c r="C785" t="s">
        <v>207</v>
      </c>
      <c r="D785" t="s">
        <v>606</v>
      </c>
      <c r="E785">
        <v>0</v>
      </c>
      <c r="F785">
        <v>320</v>
      </c>
      <c r="G785">
        <v>300</v>
      </c>
      <c r="H785">
        <v>290</v>
      </c>
      <c r="I785">
        <v>320</v>
      </c>
      <c r="J785">
        <v>350</v>
      </c>
      <c r="K785">
        <v>370</v>
      </c>
      <c r="L785">
        <v>360</v>
      </c>
      <c r="M785">
        <v>380</v>
      </c>
      <c r="N785">
        <v>400</v>
      </c>
      <c r="O785">
        <v>410</v>
      </c>
      <c r="P785">
        <v>390</v>
      </c>
      <c r="Q785" s="36">
        <v>380</v>
      </c>
      <c r="R785" s="36">
        <v>370</v>
      </c>
      <c r="S785" s="36">
        <v>350</v>
      </c>
      <c r="T785" s="36">
        <v>370</v>
      </c>
      <c r="U785" s="36">
        <v>370</v>
      </c>
    </row>
    <row r="786" spans="1:21" x14ac:dyDescent="0.2">
      <c r="A786" s="89">
        <f>VLOOKUP(C786,TabellenSRG!$B$4:$C$2729,2,FALSE)</f>
        <v>201</v>
      </c>
      <c r="B786" t="str">
        <f t="shared" si="13"/>
        <v>201b</v>
      </c>
      <c r="C786" t="s">
        <v>207</v>
      </c>
      <c r="D786" t="s">
        <v>607</v>
      </c>
      <c r="E786">
        <v>1</v>
      </c>
      <c r="F786">
        <v>0</v>
      </c>
      <c r="G786">
        <v>0</v>
      </c>
      <c r="H786">
        <v>0</v>
      </c>
      <c r="I786">
        <v>0</v>
      </c>
      <c r="J786">
        <v>0</v>
      </c>
      <c r="K786">
        <v>0</v>
      </c>
      <c r="L786">
        <v>0</v>
      </c>
      <c r="M786">
        <v>0</v>
      </c>
      <c r="N786">
        <v>0</v>
      </c>
      <c r="O786">
        <v>0</v>
      </c>
      <c r="P786">
        <v>0</v>
      </c>
      <c r="Q786" s="36">
        <v>0</v>
      </c>
      <c r="R786" s="36">
        <v>0</v>
      </c>
      <c r="S786" s="36">
        <v>0</v>
      </c>
      <c r="T786" s="36">
        <v>0</v>
      </c>
      <c r="U786" s="36">
        <v>0</v>
      </c>
    </row>
    <row r="787" spans="1:21" x14ac:dyDescent="0.2">
      <c r="A787" s="89">
        <f>VLOOKUP(C787,TabellenSRG!$B$4:$C$2729,2,FALSE)</f>
        <v>201</v>
      </c>
      <c r="B787" t="str">
        <f t="shared" si="13"/>
        <v>201c</v>
      </c>
      <c r="C787" t="s">
        <v>207</v>
      </c>
      <c r="D787" t="s">
        <v>608</v>
      </c>
      <c r="E787">
        <v>2</v>
      </c>
      <c r="F787">
        <v>0</v>
      </c>
      <c r="G787">
        <v>0</v>
      </c>
      <c r="H787">
        <v>0</v>
      </c>
      <c r="I787">
        <v>0</v>
      </c>
      <c r="J787">
        <v>0</v>
      </c>
      <c r="K787">
        <v>0</v>
      </c>
      <c r="L787">
        <v>0</v>
      </c>
      <c r="M787">
        <v>0</v>
      </c>
      <c r="N787">
        <v>0</v>
      </c>
      <c r="O787">
        <v>0</v>
      </c>
      <c r="P787">
        <v>0</v>
      </c>
      <c r="Q787" s="36">
        <v>0</v>
      </c>
      <c r="R787" s="36">
        <v>0</v>
      </c>
      <c r="S787" s="36">
        <v>0</v>
      </c>
      <c r="T787" s="36">
        <v>0</v>
      </c>
      <c r="U787" s="36">
        <v>0</v>
      </c>
    </row>
    <row r="788" spans="1:21" x14ac:dyDescent="0.2">
      <c r="A788" s="89">
        <f>VLOOKUP(C788,TabellenSRG!$B$4:$C$2729,2,FALSE)</f>
        <v>201</v>
      </c>
      <c r="B788" t="str">
        <f t="shared" si="13"/>
        <v>201d</v>
      </c>
      <c r="C788" t="s">
        <v>207</v>
      </c>
      <c r="D788" t="s">
        <v>609</v>
      </c>
      <c r="E788">
        <v>3</v>
      </c>
      <c r="F788">
        <v>40</v>
      </c>
      <c r="G788">
        <v>50</v>
      </c>
      <c r="H788">
        <v>50</v>
      </c>
      <c r="I788">
        <v>60</v>
      </c>
      <c r="J788">
        <v>70</v>
      </c>
      <c r="K788">
        <v>70</v>
      </c>
      <c r="L788">
        <v>70</v>
      </c>
      <c r="M788">
        <v>60</v>
      </c>
      <c r="N788">
        <v>50</v>
      </c>
      <c r="O788">
        <v>40</v>
      </c>
      <c r="P788">
        <v>40</v>
      </c>
      <c r="Q788" s="36">
        <v>40</v>
      </c>
      <c r="R788" s="36">
        <v>30</v>
      </c>
      <c r="S788" s="36">
        <v>30</v>
      </c>
      <c r="T788" s="36">
        <v>30</v>
      </c>
      <c r="U788" s="36">
        <v>30</v>
      </c>
    </row>
    <row r="789" spans="1:21" x14ac:dyDescent="0.2">
      <c r="A789" s="89">
        <f>VLOOKUP(C789,TabellenSRG!$B$4:$C$2729,2,FALSE)</f>
        <v>201</v>
      </c>
      <c r="B789" t="str">
        <f t="shared" si="13"/>
        <v>201e</v>
      </c>
      <c r="C789" t="s">
        <v>207</v>
      </c>
      <c r="D789" t="s">
        <v>610</v>
      </c>
      <c r="E789">
        <v>4</v>
      </c>
      <c r="F789">
        <v>0</v>
      </c>
      <c r="G789">
        <v>0</v>
      </c>
      <c r="H789">
        <v>0</v>
      </c>
      <c r="I789">
        <v>0</v>
      </c>
      <c r="J789">
        <v>0</v>
      </c>
      <c r="K789">
        <v>0</v>
      </c>
      <c r="L789">
        <v>0</v>
      </c>
      <c r="M789">
        <v>0</v>
      </c>
      <c r="N789">
        <v>10</v>
      </c>
      <c r="O789">
        <v>10</v>
      </c>
      <c r="P789">
        <v>10</v>
      </c>
      <c r="Q789" s="36">
        <v>10</v>
      </c>
      <c r="R789" s="36">
        <v>10</v>
      </c>
      <c r="S789" s="36">
        <v>10</v>
      </c>
      <c r="T789" s="36">
        <v>10</v>
      </c>
      <c r="U789" s="36">
        <v>10</v>
      </c>
    </row>
    <row r="790" spans="1:21" x14ac:dyDescent="0.2">
      <c r="A790" s="89">
        <f>VLOOKUP(C790,TabellenSRG!$B$4:$C$2729,2,FALSE)</f>
        <v>201</v>
      </c>
      <c r="B790" t="str">
        <f t="shared" si="13"/>
        <v>201f</v>
      </c>
      <c r="C790" t="s">
        <v>207</v>
      </c>
      <c r="D790" t="s">
        <v>612</v>
      </c>
      <c r="E790">
        <v>5</v>
      </c>
      <c r="F790">
        <v>0</v>
      </c>
      <c r="G790">
        <v>0</v>
      </c>
      <c r="H790">
        <v>0</v>
      </c>
      <c r="I790">
        <v>0</v>
      </c>
      <c r="J790">
        <v>0</v>
      </c>
      <c r="K790">
        <v>0</v>
      </c>
      <c r="L790">
        <v>0</v>
      </c>
      <c r="M790">
        <v>0</v>
      </c>
      <c r="N790">
        <v>0</v>
      </c>
      <c r="O790">
        <v>0</v>
      </c>
      <c r="P790">
        <v>0</v>
      </c>
      <c r="Q790" s="36">
        <v>0</v>
      </c>
      <c r="R790" s="36">
        <v>0</v>
      </c>
      <c r="S790" s="36">
        <v>0</v>
      </c>
      <c r="T790" s="36">
        <v>0</v>
      </c>
      <c r="U790" s="36">
        <v>0</v>
      </c>
    </row>
    <row r="791" spans="1:21" x14ac:dyDescent="0.2">
      <c r="A791" s="89">
        <f>VLOOKUP(C791,TabellenSRG!$B$4:$C$2729,2,FALSE)</f>
        <v>201</v>
      </c>
      <c r="B791" t="str">
        <f t="shared" si="13"/>
        <v>201g</v>
      </c>
      <c r="C791" t="s">
        <v>207</v>
      </c>
      <c r="D791" t="s">
        <v>613</v>
      </c>
      <c r="E791">
        <v>6</v>
      </c>
      <c r="F791">
        <v>0</v>
      </c>
      <c r="G791">
        <v>0</v>
      </c>
      <c r="H791">
        <v>0</v>
      </c>
      <c r="I791">
        <v>0</v>
      </c>
      <c r="J791">
        <v>0</v>
      </c>
      <c r="K791">
        <v>0</v>
      </c>
      <c r="L791">
        <v>0</v>
      </c>
      <c r="M791">
        <v>0</v>
      </c>
      <c r="N791">
        <v>0</v>
      </c>
      <c r="O791">
        <v>0</v>
      </c>
      <c r="P791">
        <v>0</v>
      </c>
      <c r="Q791" s="36">
        <v>0</v>
      </c>
      <c r="R791" s="36">
        <v>10</v>
      </c>
      <c r="S791" s="36">
        <v>10</v>
      </c>
      <c r="T791" s="36">
        <v>10</v>
      </c>
      <c r="U791" s="36">
        <v>10</v>
      </c>
    </row>
    <row r="792" spans="1:21" x14ac:dyDescent="0.2">
      <c r="A792" s="89">
        <f>VLOOKUP(C792,TabellenSRG!$B$4:$C$2729,2,FALSE)</f>
        <v>201</v>
      </c>
      <c r="B792" t="str">
        <f t="shared" si="13"/>
        <v>201h</v>
      </c>
      <c r="C792" t="s">
        <v>207</v>
      </c>
      <c r="D792" t="s">
        <v>614</v>
      </c>
      <c r="E792">
        <v>7</v>
      </c>
      <c r="F792">
        <v>0</v>
      </c>
      <c r="G792">
        <v>0</v>
      </c>
      <c r="H792">
        <v>0</v>
      </c>
      <c r="I792">
        <v>0</v>
      </c>
      <c r="J792">
        <v>0</v>
      </c>
      <c r="K792">
        <v>0</v>
      </c>
      <c r="L792">
        <v>0</v>
      </c>
      <c r="M792">
        <v>0</v>
      </c>
      <c r="N792">
        <v>0</v>
      </c>
      <c r="O792">
        <v>0</v>
      </c>
      <c r="P792">
        <v>0</v>
      </c>
      <c r="Q792" s="36">
        <v>0</v>
      </c>
      <c r="R792" s="36">
        <v>0</v>
      </c>
      <c r="S792" s="36">
        <v>0</v>
      </c>
      <c r="T792" s="36">
        <v>0</v>
      </c>
      <c r="U792" s="36">
        <v>0</v>
      </c>
    </row>
    <row r="793" spans="1:21" x14ac:dyDescent="0.2">
      <c r="A793" s="89">
        <f>VLOOKUP(C793,TabellenSRG!$B$4:$C$2729,2,FALSE)</f>
        <v>201</v>
      </c>
      <c r="B793" t="str">
        <f t="shared" si="13"/>
        <v>201i</v>
      </c>
      <c r="C793" t="s">
        <v>207</v>
      </c>
      <c r="D793" t="s">
        <v>615</v>
      </c>
      <c r="E793">
        <v>8</v>
      </c>
      <c r="F793">
        <v>0</v>
      </c>
      <c r="G793">
        <v>0</v>
      </c>
      <c r="H793">
        <v>0</v>
      </c>
      <c r="I793">
        <v>0</v>
      </c>
      <c r="J793">
        <v>0</v>
      </c>
      <c r="K793">
        <v>0</v>
      </c>
      <c r="L793">
        <v>0</v>
      </c>
      <c r="M793">
        <v>0</v>
      </c>
      <c r="N793">
        <v>0</v>
      </c>
      <c r="O793">
        <v>0</v>
      </c>
      <c r="P793">
        <v>0</v>
      </c>
      <c r="Q793" s="36">
        <v>0</v>
      </c>
      <c r="R793" s="36">
        <v>0</v>
      </c>
      <c r="S793" s="36">
        <v>0</v>
      </c>
      <c r="T793" s="36">
        <v>0</v>
      </c>
      <c r="U793" s="36">
        <v>0</v>
      </c>
    </row>
    <row r="794" spans="1:21" x14ac:dyDescent="0.2">
      <c r="A794" s="89">
        <f>VLOOKUP(C794,TabellenSRG!$B$4:$C$2729,2,FALSE)</f>
        <v>201</v>
      </c>
      <c r="B794" t="str">
        <f t="shared" si="13"/>
        <v>201j</v>
      </c>
      <c r="C794" t="s">
        <v>207</v>
      </c>
      <c r="D794" t="s">
        <v>616</v>
      </c>
      <c r="E794">
        <v>9</v>
      </c>
      <c r="F794">
        <v>270</v>
      </c>
      <c r="G794">
        <v>260</v>
      </c>
      <c r="H794">
        <v>240</v>
      </c>
      <c r="I794">
        <v>250</v>
      </c>
      <c r="J794">
        <v>270</v>
      </c>
      <c r="K794">
        <v>300</v>
      </c>
      <c r="L794">
        <v>290</v>
      </c>
      <c r="M794">
        <v>310</v>
      </c>
      <c r="N794">
        <v>350</v>
      </c>
      <c r="O794">
        <v>360</v>
      </c>
      <c r="P794">
        <v>350</v>
      </c>
      <c r="Q794" s="36">
        <v>330</v>
      </c>
      <c r="R794" s="36">
        <v>320</v>
      </c>
      <c r="S794" s="36">
        <v>300</v>
      </c>
      <c r="T794" s="36">
        <v>320</v>
      </c>
      <c r="U794" s="36">
        <v>320</v>
      </c>
    </row>
    <row r="795" spans="1:21" x14ac:dyDescent="0.2">
      <c r="A795" s="89">
        <f>VLOOKUP(C795,TabellenSRG!$B$4:$C$2729,2,FALSE)</f>
        <v>201</v>
      </c>
      <c r="B795" t="str">
        <f t="shared" si="13"/>
        <v>201k</v>
      </c>
      <c r="C795" t="s">
        <v>207</v>
      </c>
      <c r="D795" t="s">
        <v>611</v>
      </c>
      <c r="E795">
        <v>10</v>
      </c>
      <c r="F795" t="e">
        <v>#N/A</v>
      </c>
      <c r="G795" t="e">
        <v>#N/A</v>
      </c>
      <c r="H795" t="e">
        <v>#N/A</v>
      </c>
      <c r="I795" t="e">
        <v>#N/A</v>
      </c>
      <c r="J795" t="e">
        <v>#N/A</v>
      </c>
      <c r="K795" t="e">
        <v>#N/A</v>
      </c>
      <c r="L795" t="e">
        <v>#N/A</v>
      </c>
      <c r="M795" t="e">
        <v>#N/A</v>
      </c>
      <c r="N795">
        <v>0</v>
      </c>
      <c r="O795">
        <v>0</v>
      </c>
      <c r="P795">
        <v>0</v>
      </c>
      <c r="Q795" s="36">
        <v>0</v>
      </c>
      <c r="R795" s="36">
        <v>0</v>
      </c>
      <c r="S795" s="36">
        <v>0</v>
      </c>
      <c r="T795" s="36">
        <v>0</v>
      </c>
      <c r="U795" s="36">
        <v>0</v>
      </c>
    </row>
    <row r="796" spans="1:21" x14ac:dyDescent="0.2">
      <c r="A796" s="89">
        <f>VLOOKUP(C796,TabellenSRG!$B$4:$C$2729,2,FALSE)</f>
        <v>272</v>
      </c>
      <c r="B796" t="str">
        <f t="shared" si="13"/>
        <v>272a</v>
      </c>
      <c r="C796" t="s">
        <v>279</v>
      </c>
      <c r="D796" t="s">
        <v>606</v>
      </c>
      <c r="E796">
        <v>0</v>
      </c>
      <c r="F796">
        <v>140</v>
      </c>
      <c r="G796">
        <v>150</v>
      </c>
      <c r="H796">
        <v>160</v>
      </c>
      <c r="I796">
        <v>180</v>
      </c>
      <c r="J796">
        <v>190</v>
      </c>
      <c r="K796">
        <v>190</v>
      </c>
      <c r="L796">
        <v>220</v>
      </c>
      <c r="M796">
        <v>230</v>
      </c>
      <c r="N796">
        <v>240</v>
      </c>
      <c r="O796">
        <v>260</v>
      </c>
      <c r="P796">
        <v>270</v>
      </c>
      <c r="Q796" s="36">
        <v>300</v>
      </c>
      <c r="R796" s="36">
        <v>320</v>
      </c>
      <c r="S796" s="36">
        <v>360</v>
      </c>
      <c r="T796" s="36">
        <v>390</v>
      </c>
      <c r="U796" s="36">
        <v>440</v>
      </c>
    </row>
    <row r="797" spans="1:21" x14ac:dyDescent="0.2">
      <c r="A797" s="89">
        <f>VLOOKUP(C797,TabellenSRG!$B$4:$C$2729,2,FALSE)</f>
        <v>272</v>
      </c>
      <c r="B797" t="str">
        <f t="shared" si="13"/>
        <v>272b</v>
      </c>
      <c r="C797" t="s">
        <v>279</v>
      </c>
      <c r="D797" t="s">
        <v>607</v>
      </c>
      <c r="E797">
        <v>1</v>
      </c>
      <c r="F797">
        <v>0</v>
      </c>
      <c r="G797">
        <v>0</v>
      </c>
      <c r="H797">
        <v>0</v>
      </c>
      <c r="I797">
        <v>0</v>
      </c>
      <c r="J797">
        <v>0</v>
      </c>
      <c r="K797">
        <v>0</v>
      </c>
      <c r="L797">
        <v>0</v>
      </c>
      <c r="M797">
        <v>10</v>
      </c>
      <c r="N797">
        <v>10</v>
      </c>
      <c r="O797">
        <v>10</v>
      </c>
      <c r="P797">
        <v>10</v>
      </c>
      <c r="Q797" s="36">
        <v>10</v>
      </c>
      <c r="R797" s="36">
        <v>10</v>
      </c>
      <c r="S797" s="36">
        <v>10</v>
      </c>
      <c r="T797" s="36">
        <v>10</v>
      </c>
      <c r="U797" s="36">
        <v>10</v>
      </c>
    </row>
    <row r="798" spans="1:21" x14ac:dyDescent="0.2">
      <c r="A798" s="89">
        <f>VLOOKUP(C798,TabellenSRG!$B$4:$C$2729,2,FALSE)</f>
        <v>272</v>
      </c>
      <c r="B798" t="str">
        <f t="shared" si="13"/>
        <v>272c</v>
      </c>
      <c r="C798" t="s">
        <v>279</v>
      </c>
      <c r="D798" t="s">
        <v>608</v>
      </c>
      <c r="E798">
        <v>2</v>
      </c>
      <c r="F798">
        <v>0</v>
      </c>
      <c r="G798">
        <v>0</v>
      </c>
      <c r="H798">
        <v>0</v>
      </c>
      <c r="I798">
        <v>0</v>
      </c>
      <c r="J798">
        <v>0</v>
      </c>
      <c r="K798">
        <v>0</v>
      </c>
      <c r="L798">
        <v>0</v>
      </c>
      <c r="M798">
        <v>0</v>
      </c>
      <c r="N798">
        <v>0</v>
      </c>
      <c r="O798">
        <v>0</v>
      </c>
      <c r="P798">
        <v>0</v>
      </c>
      <c r="Q798" s="36">
        <v>0</v>
      </c>
      <c r="R798" s="36">
        <v>0</v>
      </c>
      <c r="S798" s="36">
        <v>0</v>
      </c>
      <c r="T798" s="36">
        <v>0</v>
      </c>
      <c r="U798" s="36">
        <v>0</v>
      </c>
    </row>
    <row r="799" spans="1:21" x14ac:dyDescent="0.2">
      <c r="A799" s="89">
        <f>VLOOKUP(C799,TabellenSRG!$B$4:$C$2729,2,FALSE)</f>
        <v>272</v>
      </c>
      <c r="B799" t="str">
        <f t="shared" si="13"/>
        <v>272d</v>
      </c>
      <c r="C799" t="s">
        <v>279</v>
      </c>
      <c r="D799" t="s">
        <v>609</v>
      </c>
      <c r="E799">
        <v>3</v>
      </c>
      <c r="F799">
        <v>0</v>
      </c>
      <c r="G799">
        <v>0</v>
      </c>
      <c r="H799">
        <v>0</v>
      </c>
      <c r="I799">
        <v>0</v>
      </c>
      <c r="J799">
        <v>0</v>
      </c>
      <c r="K799">
        <v>0</v>
      </c>
      <c r="L799">
        <v>0</v>
      </c>
      <c r="M799">
        <v>0</v>
      </c>
      <c r="N799">
        <v>0</v>
      </c>
      <c r="O799">
        <v>0</v>
      </c>
      <c r="P799">
        <v>0</v>
      </c>
      <c r="Q799" s="36">
        <v>0</v>
      </c>
      <c r="R799" s="36">
        <v>0</v>
      </c>
      <c r="S799" s="36">
        <v>0</v>
      </c>
      <c r="T799" s="36">
        <v>0</v>
      </c>
      <c r="U799" s="36">
        <v>0</v>
      </c>
    </row>
    <row r="800" spans="1:21" x14ac:dyDescent="0.2">
      <c r="A800" s="89">
        <f>VLOOKUP(C800,TabellenSRG!$B$4:$C$2729,2,FALSE)</f>
        <v>272</v>
      </c>
      <c r="B800" t="str">
        <f t="shared" si="13"/>
        <v>272e</v>
      </c>
      <c r="C800" t="s">
        <v>279</v>
      </c>
      <c r="D800" t="s">
        <v>610</v>
      </c>
      <c r="E800">
        <v>4</v>
      </c>
      <c r="F800">
        <v>0</v>
      </c>
      <c r="G800">
        <v>0</v>
      </c>
      <c r="H800">
        <v>0</v>
      </c>
      <c r="I800">
        <v>0</v>
      </c>
      <c r="J800">
        <v>0</v>
      </c>
      <c r="K800">
        <v>10</v>
      </c>
      <c r="L800">
        <v>10</v>
      </c>
      <c r="M800">
        <v>0</v>
      </c>
      <c r="N800">
        <v>10</v>
      </c>
      <c r="O800">
        <v>10</v>
      </c>
      <c r="P800">
        <v>10</v>
      </c>
      <c r="Q800" s="36">
        <v>10</v>
      </c>
      <c r="R800" s="36">
        <v>10</v>
      </c>
      <c r="S800" s="36">
        <v>10</v>
      </c>
      <c r="T800" s="36">
        <v>10</v>
      </c>
      <c r="U800" s="36">
        <v>10</v>
      </c>
    </row>
    <row r="801" spans="1:21" x14ac:dyDescent="0.2">
      <c r="A801" s="89">
        <f>VLOOKUP(C801,TabellenSRG!$B$4:$C$2729,2,FALSE)</f>
        <v>272</v>
      </c>
      <c r="B801" t="str">
        <f t="shared" si="13"/>
        <v>272f</v>
      </c>
      <c r="C801" t="s">
        <v>279</v>
      </c>
      <c r="D801" t="s">
        <v>612</v>
      </c>
      <c r="E801">
        <v>5</v>
      </c>
      <c r="F801">
        <v>0</v>
      </c>
      <c r="G801">
        <v>0</v>
      </c>
      <c r="H801">
        <v>0</v>
      </c>
      <c r="I801">
        <v>0</v>
      </c>
      <c r="J801">
        <v>0</v>
      </c>
      <c r="K801">
        <v>0</v>
      </c>
      <c r="L801">
        <v>0</v>
      </c>
      <c r="M801">
        <v>0</v>
      </c>
      <c r="N801">
        <v>0</v>
      </c>
      <c r="O801">
        <v>0</v>
      </c>
      <c r="P801">
        <v>0</v>
      </c>
      <c r="Q801" s="36">
        <v>0</v>
      </c>
      <c r="R801" s="36">
        <v>0</v>
      </c>
      <c r="S801" s="36">
        <v>0</v>
      </c>
      <c r="T801" s="36">
        <v>0</v>
      </c>
      <c r="U801" s="36">
        <v>0</v>
      </c>
    </row>
    <row r="802" spans="1:21" x14ac:dyDescent="0.2">
      <c r="A802" s="89">
        <f>VLOOKUP(C802,TabellenSRG!$B$4:$C$2729,2,FALSE)</f>
        <v>272</v>
      </c>
      <c r="B802" t="str">
        <f t="shared" si="13"/>
        <v>272g</v>
      </c>
      <c r="C802" t="s">
        <v>279</v>
      </c>
      <c r="D802" t="s">
        <v>613</v>
      </c>
      <c r="E802">
        <v>6</v>
      </c>
      <c r="F802">
        <v>0</v>
      </c>
      <c r="G802">
        <v>0</v>
      </c>
      <c r="H802">
        <v>0</v>
      </c>
      <c r="I802">
        <v>0</v>
      </c>
      <c r="J802">
        <v>0</v>
      </c>
      <c r="K802">
        <v>0</v>
      </c>
      <c r="L802">
        <v>0</v>
      </c>
      <c r="M802">
        <v>0</v>
      </c>
      <c r="N802">
        <v>0</v>
      </c>
      <c r="O802">
        <v>0</v>
      </c>
      <c r="P802">
        <v>0</v>
      </c>
      <c r="Q802" s="36">
        <v>0</v>
      </c>
      <c r="R802" s="36">
        <v>0</v>
      </c>
      <c r="S802" s="36">
        <v>0</v>
      </c>
      <c r="T802" s="36">
        <v>0</v>
      </c>
      <c r="U802" s="36">
        <v>0</v>
      </c>
    </row>
    <row r="803" spans="1:21" x14ac:dyDescent="0.2">
      <c r="A803" s="89">
        <f>VLOOKUP(C803,TabellenSRG!$B$4:$C$2729,2,FALSE)</f>
        <v>272</v>
      </c>
      <c r="B803" t="str">
        <f t="shared" si="13"/>
        <v>272h</v>
      </c>
      <c r="C803" t="s">
        <v>279</v>
      </c>
      <c r="D803" t="s">
        <v>614</v>
      </c>
      <c r="E803">
        <v>7</v>
      </c>
      <c r="F803">
        <v>0</v>
      </c>
      <c r="G803">
        <v>0</v>
      </c>
      <c r="H803">
        <v>0</v>
      </c>
      <c r="I803">
        <v>0</v>
      </c>
      <c r="J803">
        <v>0</v>
      </c>
      <c r="K803">
        <v>0</v>
      </c>
      <c r="L803">
        <v>0</v>
      </c>
      <c r="M803">
        <v>0</v>
      </c>
      <c r="N803">
        <v>0</v>
      </c>
      <c r="O803">
        <v>0</v>
      </c>
      <c r="P803">
        <v>0</v>
      </c>
      <c r="Q803" s="36">
        <v>0</v>
      </c>
      <c r="R803" s="36">
        <v>0</v>
      </c>
      <c r="S803" s="36">
        <v>0</v>
      </c>
      <c r="T803" s="36">
        <v>0</v>
      </c>
      <c r="U803" s="36">
        <v>0</v>
      </c>
    </row>
    <row r="804" spans="1:21" x14ac:dyDescent="0.2">
      <c r="A804" s="89">
        <f>VLOOKUP(C804,TabellenSRG!$B$4:$C$2729,2,FALSE)</f>
        <v>272</v>
      </c>
      <c r="B804" t="str">
        <f t="shared" si="13"/>
        <v>272i</v>
      </c>
      <c r="C804" t="s">
        <v>279</v>
      </c>
      <c r="D804" t="s">
        <v>615</v>
      </c>
      <c r="E804">
        <v>8</v>
      </c>
      <c r="F804">
        <v>0</v>
      </c>
      <c r="G804">
        <v>0</v>
      </c>
      <c r="H804">
        <v>0</v>
      </c>
      <c r="I804">
        <v>0</v>
      </c>
      <c r="J804">
        <v>0</v>
      </c>
      <c r="K804">
        <v>0</v>
      </c>
      <c r="L804">
        <v>0</v>
      </c>
      <c r="M804">
        <v>0</v>
      </c>
      <c r="N804">
        <v>0</v>
      </c>
      <c r="O804">
        <v>0</v>
      </c>
      <c r="P804">
        <v>0</v>
      </c>
      <c r="Q804" s="36">
        <v>0</v>
      </c>
      <c r="R804" s="36">
        <v>0</v>
      </c>
      <c r="S804" s="36">
        <v>0</v>
      </c>
      <c r="T804" s="36">
        <v>0</v>
      </c>
      <c r="U804" s="36">
        <v>0</v>
      </c>
    </row>
    <row r="805" spans="1:21" x14ac:dyDescent="0.2">
      <c r="A805" s="89">
        <f>VLOOKUP(C805,TabellenSRG!$B$4:$C$2729,2,FALSE)</f>
        <v>272</v>
      </c>
      <c r="B805" t="str">
        <f t="shared" si="13"/>
        <v>272j</v>
      </c>
      <c r="C805" t="s">
        <v>279</v>
      </c>
      <c r="D805" t="s">
        <v>616</v>
      </c>
      <c r="E805">
        <v>9</v>
      </c>
      <c r="F805">
        <v>140</v>
      </c>
      <c r="G805">
        <v>150</v>
      </c>
      <c r="H805">
        <v>150</v>
      </c>
      <c r="I805">
        <v>180</v>
      </c>
      <c r="J805">
        <v>190</v>
      </c>
      <c r="K805">
        <v>190</v>
      </c>
      <c r="L805">
        <v>210</v>
      </c>
      <c r="M805">
        <v>220</v>
      </c>
      <c r="N805">
        <v>220</v>
      </c>
      <c r="O805">
        <v>250</v>
      </c>
      <c r="P805">
        <v>250</v>
      </c>
      <c r="Q805" s="36">
        <v>280</v>
      </c>
      <c r="R805" s="36">
        <v>300</v>
      </c>
      <c r="S805" s="36">
        <v>340</v>
      </c>
      <c r="T805" s="36">
        <v>370</v>
      </c>
      <c r="U805" s="36">
        <v>420</v>
      </c>
    </row>
    <row r="806" spans="1:21" x14ac:dyDescent="0.2">
      <c r="A806" s="89">
        <f>VLOOKUP(C806,TabellenSRG!$B$4:$C$2729,2,FALSE)</f>
        <v>272</v>
      </c>
      <c r="B806" t="str">
        <f t="shared" si="13"/>
        <v>272k</v>
      </c>
      <c r="C806" t="s">
        <v>279</v>
      </c>
      <c r="D806" t="s">
        <v>611</v>
      </c>
      <c r="E806">
        <v>10</v>
      </c>
      <c r="F806" t="e">
        <v>#N/A</v>
      </c>
      <c r="G806" t="e">
        <v>#N/A</v>
      </c>
      <c r="H806" t="e">
        <v>#N/A</v>
      </c>
      <c r="I806" t="e">
        <v>#N/A</v>
      </c>
      <c r="J806" t="e">
        <v>#N/A</v>
      </c>
      <c r="K806" t="e">
        <v>#N/A</v>
      </c>
      <c r="L806" t="e">
        <v>#N/A</v>
      </c>
      <c r="M806" t="e">
        <v>#N/A</v>
      </c>
      <c r="N806">
        <v>0</v>
      </c>
      <c r="O806">
        <v>0</v>
      </c>
      <c r="P806">
        <v>0</v>
      </c>
      <c r="Q806" s="36">
        <v>0</v>
      </c>
      <c r="R806" s="36">
        <v>0</v>
      </c>
      <c r="S806" s="36">
        <v>0</v>
      </c>
      <c r="T806" s="36">
        <v>0</v>
      </c>
      <c r="U806" s="36">
        <v>0</v>
      </c>
    </row>
    <row r="807" spans="1:21" x14ac:dyDescent="0.2">
      <c r="A807" s="89">
        <f>VLOOKUP(C807,TabellenSRG!$B$4:$C$2729,2,FALSE)</f>
        <v>362</v>
      </c>
      <c r="B807" t="str">
        <f t="shared" si="13"/>
        <v>362a</v>
      </c>
      <c r="C807" t="s">
        <v>372</v>
      </c>
      <c r="D807" t="s">
        <v>606</v>
      </c>
      <c r="E807">
        <v>0</v>
      </c>
      <c r="F807">
        <v>250</v>
      </c>
      <c r="G807">
        <v>290</v>
      </c>
      <c r="H807">
        <v>320</v>
      </c>
      <c r="I807">
        <v>330</v>
      </c>
      <c r="J807">
        <v>380</v>
      </c>
      <c r="K807">
        <v>360</v>
      </c>
      <c r="L807">
        <v>350</v>
      </c>
      <c r="M807">
        <v>370</v>
      </c>
      <c r="N807">
        <v>450</v>
      </c>
      <c r="O807">
        <v>440</v>
      </c>
      <c r="P807">
        <v>480</v>
      </c>
      <c r="Q807" s="36">
        <v>510</v>
      </c>
      <c r="R807" s="36">
        <v>480</v>
      </c>
      <c r="S807" s="36">
        <v>370</v>
      </c>
      <c r="T807" s="36">
        <v>400</v>
      </c>
      <c r="U807" s="36">
        <v>390</v>
      </c>
    </row>
    <row r="808" spans="1:21" x14ac:dyDescent="0.2">
      <c r="A808" s="89">
        <f>VLOOKUP(C808,TabellenSRG!$B$4:$C$2729,2,FALSE)</f>
        <v>362</v>
      </c>
      <c r="B808" t="str">
        <f t="shared" si="13"/>
        <v>362b</v>
      </c>
      <c r="C808" t="s">
        <v>372</v>
      </c>
      <c r="D808" t="s">
        <v>607</v>
      </c>
      <c r="E808">
        <v>1</v>
      </c>
      <c r="F808">
        <v>0</v>
      </c>
      <c r="G808">
        <v>0</v>
      </c>
      <c r="H808">
        <v>0</v>
      </c>
      <c r="I808">
        <v>0</v>
      </c>
      <c r="J808">
        <v>0</v>
      </c>
      <c r="K808">
        <v>0</v>
      </c>
      <c r="L808">
        <v>0</v>
      </c>
      <c r="M808">
        <v>0</v>
      </c>
      <c r="N808">
        <v>0</v>
      </c>
      <c r="O808">
        <v>0</v>
      </c>
      <c r="P808">
        <v>0</v>
      </c>
      <c r="Q808" s="36">
        <v>0</v>
      </c>
      <c r="R808" s="36">
        <v>0</v>
      </c>
      <c r="S808" s="36">
        <v>0</v>
      </c>
      <c r="T808" s="36">
        <v>0</v>
      </c>
      <c r="U808" s="36">
        <v>0</v>
      </c>
    </row>
    <row r="809" spans="1:21" x14ac:dyDescent="0.2">
      <c r="A809" s="89">
        <f>VLOOKUP(C809,TabellenSRG!$B$4:$C$2729,2,FALSE)</f>
        <v>362</v>
      </c>
      <c r="B809" t="str">
        <f t="shared" si="13"/>
        <v>362c</v>
      </c>
      <c r="C809" t="s">
        <v>372</v>
      </c>
      <c r="D809" t="s">
        <v>608</v>
      </c>
      <c r="E809">
        <v>2</v>
      </c>
      <c r="F809">
        <v>0</v>
      </c>
      <c r="G809">
        <v>0</v>
      </c>
      <c r="H809">
        <v>0</v>
      </c>
      <c r="I809">
        <v>0</v>
      </c>
      <c r="J809">
        <v>0</v>
      </c>
      <c r="K809">
        <v>0</v>
      </c>
      <c r="L809">
        <v>0</v>
      </c>
      <c r="M809">
        <v>0</v>
      </c>
      <c r="N809">
        <v>0</v>
      </c>
      <c r="O809">
        <v>0</v>
      </c>
      <c r="P809">
        <v>0</v>
      </c>
      <c r="Q809" s="36">
        <v>0</v>
      </c>
      <c r="R809" s="36">
        <v>0</v>
      </c>
      <c r="S809" s="36">
        <v>0</v>
      </c>
      <c r="T809" s="36">
        <v>0</v>
      </c>
      <c r="U809" s="36">
        <v>0</v>
      </c>
    </row>
    <row r="810" spans="1:21" x14ac:dyDescent="0.2">
      <c r="A810" s="89">
        <f>VLOOKUP(C810,TabellenSRG!$B$4:$C$2729,2,FALSE)</f>
        <v>362</v>
      </c>
      <c r="B810" t="str">
        <f t="shared" si="13"/>
        <v>362d</v>
      </c>
      <c r="C810" t="s">
        <v>372</v>
      </c>
      <c r="D810" t="s">
        <v>609</v>
      </c>
      <c r="E810">
        <v>3</v>
      </c>
      <c r="F810">
        <v>0</v>
      </c>
      <c r="G810">
        <v>0</v>
      </c>
      <c r="H810">
        <v>0</v>
      </c>
      <c r="I810">
        <v>0</v>
      </c>
      <c r="J810">
        <v>0</v>
      </c>
      <c r="K810">
        <v>0</v>
      </c>
      <c r="L810">
        <v>0</v>
      </c>
      <c r="M810">
        <v>0</v>
      </c>
      <c r="N810">
        <v>0</v>
      </c>
      <c r="O810">
        <v>0</v>
      </c>
      <c r="P810">
        <v>0</v>
      </c>
      <c r="Q810" s="36">
        <v>0</v>
      </c>
      <c r="R810" s="36">
        <v>0</v>
      </c>
      <c r="S810" s="36">
        <v>0</v>
      </c>
      <c r="T810" s="36">
        <v>0</v>
      </c>
      <c r="U810" s="36">
        <v>0</v>
      </c>
    </row>
    <row r="811" spans="1:21" x14ac:dyDescent="0.2">
      <c r="A811" s="89">
        <f>VLOOKUP(C811,TabellenSRG!$B$4:$C$2729,2,FALSE)</f>
        <v>362</v>
      </c>
      <c r="B811" t="str">
        <f t="shared" si="13"/>
        <v>362e</v>
      </c>
      <c r="C811" t="s">
        <v>372</v>
      </c>
      <c r="D811" t="s">
        <v>610</v>
      </c>
      <c r="E811">
        <v>4</v>
      </c>
      <c r="F811">
        <v>0</v>
      </c>
      <c r="G811">
        <v>0</v>
      </c>
      <c r="H811">
        <v>0</v>
      </c>
      <c r="I811">
        <v>0</v>
      </c>
      <c r="J811">
        <v>0</v>
      </c>
      <c r="K811">
        <v>0</v>
      </c>
      <c r="L811">
        <v>10</v>
      </c>
      <c r="M811">
        <v>10</v>
      </c>
      <c r="N811">
        <v>10</v>
      </c>
      <c r="O811">
        <v>10</v>
      </c>
      <c r="P811">
        <v>10</v>
      </c>
      <c r="Q811" s="36">
        <v>10</v>
      </c>
      <c r="R811" s="36">
        <v>10</v>
      </c>
      <c r="S811" s="36">
        <v>10</v>
      </c>
      <c r="T811" s="36">
        <v>10</v>
      </c>
      <c r="U811" s="36">
        <v>10</v>
      </c>
    </row>
    <row r="812" spans="1:21" x14ac:dyDescent="0.2">
      <c r="A812" s="89">
        <f>VLOOKUP(C812,TabellenSRG!$B$4:$C$2729,2,FALSE)</f>
        <v>362</v>
      </c>
      <c r="B812" t="str">
        <f t="shared" si="13"/>
        <v>362f</v>
      </c>
      <c r="C812" t="s">
        <v>372</v>
      </c>
      <c r="D812" t="s">
        <v>612</v>
      </c>
      <c r="E812">
        <v>5</v>
      </c>
      <c r="F812">
        <v>0</v>
      </c>
      <c r="G812">
        <v>0</v>
      </c>
      <c r="H812">
        <v>0</v>
      </c>
      <c r="I812">
        <v>0</v>
      </c>
      <c r="J812">
        <v>0</v>
      </c>
      <c r="K812">
        <v>0</v>
      </c>
      <c r="L812">
        <v>0</v>
      </c>
      <c r="M812">
        <v>0</v>
      </c>
      <c r="N812">
        <v>0</v>
      </c>
      <c r="O812">
        <v>0</v>
      </c>
      <c r="P812">
        <v>0</v>
      </c>
      <c r="Q812" s="36">
        <v>0</v>
      </c>
      <c r="R812" s="36">
        <v>0</v>
      </c>
      <c r="S812" s="36">
        <v>0</v>
      </c>
      <c r="T812" s="36">
        <v>0</v>
      </c>
      <c r="U812" s="36">
        <v>0</v>
      </c>
    </row>
    <row r="813" spans="1:21" x14ac:dyDescent="0.2">
      <c r="A813" s="89">
        <f>VLOOKUP(C813,TabellenSRG!$B$4:$C$2729,2,FALSE)</f>
        <v>362</v>
      </c>
      <c r="B813" t="str">
        <f t="shared" si="13"/>
        <v>362g</v>
      </c>
      <c r="C813" t="s">
        <v>372</v>
      </c>
      <c r="D813" t="s">
        <v>613</v>
      </c>
      <c r="E813">
        <v>6</v>
      </c>
      <c r="F813">
        <v>0</v>
      </c>
      <c r="G813">
        <v>0</v>
      </c>
      <c r="H813">
        <v>0</v>
      </c>
      <c r="I813">
        <v>0</v>
      </c>
      <c r="J813">
        <v>0</v>
      </c>
      <c r="K813">
        <v>0</v>
      </c>
      <c r="L813">
        <v>0</v>
      </c>
      <c r="M813">
        <v>0</v>
      </c>
      <c r="N813">
        <v>0</v>
      </c>
      <c r="O813">
        <v>0</v>
      </c>
      <c r="P813">
        <v>0</v>
      </c>
      <c r="Q813" s="36">
        <v>0</v>
      </c>
      <c r="R813" s="36">
        <v>0</v>
      </c>
      <c r="S813" s="36">
        <v>10</v>
      </c>
      <c r="T813" s="36">
        <v>10</v>
      </c>
      <c r="U813" s="36">
        <v>10</v>
      </c>
    </row>
    <row r="814" spans="1:21" x14ac:dyDescent="0.2">
      <c r="A814" s="89">
        <f>VLOOKUP(C814,TabellenSRG!$B$4:$C$2729,2,FALSE)</f>
        <v>362</v>
      </c>
      <c r="B814" t="str">
        <f t="shared" si="13"/>
        <v>362h</v>
      </c>
      <c r="C814" t="s">
        <v>372</v>
      </c>
      <c r="D814" t="s">
        <v>614</v>
      </c>
      <c r="E814">
        <v>7</v>
      </c>
      <c r="F814">
        <v>0</v>
      </c>
      <c r="G814">
        <v>0</v>
      </c>
      <c r="H814">
        <v>0</v>
      </c>
      <c r="I814">
        <v>0</v>
      </c>
      <c r="J814">
        <v>0</v>
      </c>
      <c r="K814">
        <v>0</v>
      </c>
      <c r="L814">
        <v>0</v>
      </c>
      <c r="M814">
        <v>0</v>
      </c>
      <c r="N814">
        <v>0</v>
      </c>
      <c r="O814">
        <v>0</v>
      </c>
      <c r="P814">
        <v>0</v>
      </c>
      <c r="Q814" s="36">
        <v>0</v>
      </c>
      <c r="R814" s="36">
        <v>0</v>
      </c>
      <c r="S814" s="36">
        <v>0</v>
      </c>
      <c r="T814" s="36">
        <v>0</v>
      </c>
      <c r="U814" s="36">
        <v>0</v>
      </c>
    </row>
    <row r="815" spans="1:21" x14ac:dyDescent="0.2">
      <c r="A815" s="89">
        <f>VLOOKUP(C815,TabellenSRG!$B$4:$C$2729,2,FALSE)</f>
        <v>362</v>
      </c>
      <c r="B815" t="str">
        <f t="shared" si="13"/>
        <v>362i</v>
      </c>
      <c r="C815" t="s">
        <v>372</v>
      </c>
      <c r="D815" t="s">
        <v>615</v>
      </c>
      <c r="E815">
        <v>8</v>
      </c>
      <c r="F815">
        <v>0</v>
      </c>
      <c r="G815">
        <v>0</v>
      </c>
      <c r="H815">
        <v>0</v>
      </c>
      <c r="I815">
        <v>0</v>
      </c>
      <c r="J815">
        <v>0</v>
      </c>
      <c r="K815">
        <v>0</v>
      </c>
      <c r="L815">
        <v>0</v>
      </c>
      <c r="M815">
        <v>0</v>
      </c>
      <c r="N815">
        <v>0</v>
      </c>
      <c r="O815">
        <v>0</v>
      </c>
      <c r="P815">
        <v>0</v>
      </c>
      <c r="Q815" s="36">
        <v>0</v>
      </c>
      <c r="R815" s="36">
        <v>0</v>
      </c>
      <c r="S815" s="36">
        <v>0</v>
      </c>
      <c r="T815" s="36">
        <v>0</v>
      </c>
      <c r="U815" s="36">
        <v>0</v>
      </c>
    </row>
    <row r="816" spans="1:21" x14ac:dyDescent="0.2">
      <c r="A816" s="89">
        <f>VLOOKUP(C816,TabellenSRG!$B$4:$C$2729,2,FALSE)</f>
        <v>362</v>
      </c>
      <c r="B816" t="str">
        <f t="shared" si="13"/>
        <v>362j</v>
      </c>
      <c r="C816" t="s">
        <v>372</v>
      </c>
      <c r="D816" t="s">
        <v>616</v>
      </c>
      <c r="E816">
        <v>9</v>
      </c>
      <c r="F816">
        <v>250</v>
      </c>
      <c r="G816">
        <v>290</v>
      </c>
      <c r="H816">
        <v>320</v>
      </c>
      <c r="I816">
        <v>330</v>
      </c>
      <c r="J816">
        <v>380</v>
      </c>
      <c r="K816">
        <v>360</v>
      </c>
      <c r="L816">
        <v>340</v>
      </c>
      <c r="M816">
        <v>360</v>
      </c>
      <c r="N816">
        <v>450</v>
      </c>
      <c r="O816">
        <v>440</v>
      </c>
      <c r="P816">
        <v>470</v>
      </c>
      <c r="Q816" s="36">
        <v>500</v>
      </c>
      <c r="R816" s="36">
        <v>470</v>
      </c>
      <c r="S816" s="36">
        <v>350</v>
      </c>
      <c r="T816" s="36">
        <v>380</v>
      </c>
      <c r="U816" s="36">
        <v>370</v>
      </c>
    </row>
    <row r="817" spans="1:21" x14ac:dyDescent="0.2">
      <c r="A817" s="89">
        <f>VLOOKUP(C817,TabellenSRG!$B$4:$C$2729,2,FALSE)</f>
        <v>362</v>
      </c>
      <c r="B817" t="str">
        <f t="shared" si="13"/>
        <v>362k</v>
      </c>
      <c r="C817" t="s">
        <v>372</v>
      </c>
      <c r="D817" t="s">
        <v>611</v>
      </c>
      <c r="E817">
        <v>10</v>
      </c>
      <c r="F817" t="e">
        <v>#N/A</v>
      </c>
      <c r="G817" t="e">
        <v>#N/A</v>
      </c>
      <c r="H817" t="e">
        <v>#N/A</v>
      </c>
      <c r="I817" t="e">
        <v>#N/A</v>
      </c>
      <c r="J817" t="e">
        <v>#N/A</v>
      </c>
      <c r="K817" t="e">
        <v>#N/A</v>
      </c>
      <c r="L817" t="e">
        <v>#N/A</v>
      </c>
      <c r="M817" t="e">
        <v>#N/A</v>
      </c>
      <c r="N817">
        <v>0</v>
      </c>
      <c r="O817">
        <v>0</v>
      </c>
      <c r="P817">
        <v>0</v>
      </c>
      <c r="Q817" s="36">
        <v>0</v>
      </c>
      <c r="R817" s="36">
        <v>0</v>
      </c>
      <c r="S817" s="36">
        <v>0</v>
      </c>
      <c r="T817" s="36">
        <v>0</v>
      </c>
      <c r="U817" s="36">
        <v>0</v>
      </c>
    </row>
    <row r="818" spans="1:21" x14ac:dyDescent="0.2">
      <c r="A818" s="89">
        <f>VLOOKUP(C818,TabellenSRG!$B$4:$C$2729,2,FALSE)</f>
        <v>71</v>
      </c>
      <c r="B818" t="str">
        <f t="shared" si="13"/>
        <v>71a</v>
      </c>
      <c r="C818" t="s">
        <v>73</v>
      </c>
      <c r="D818" t="s">
        <v>606</v>
      </c>
      <c r="E818">
        <v>0</v>
      </c>
      <c r="F818">
        <v>990</v>
      </c>
      <c r="G818">
        <v>930</v>
      </c>
      <c r="H818">
        <v>970</v>
      </c>
      <c r="I818">
        <v>1210</v>
      </c>
      <c r="J818">
        <v>1410</v>
      </c>
      <c r="K818">
        <v>1380</v>
      </c>
      <c r="L818">
        <v>1380</v>
      </c>
      <c r="M818">
        <v>1350</v>
      </c>
      <c r="N818">
        <v>1510</v>
      </c>
      <c r="O818">
        <v>1570</v>
      </c>
      <c r="P818">
        <v>1560</v>
      </c>
      <c r="Q818" s="36">
        <v>1400</v>
      </c>
      <c r="R818" s="36">
        <v>1420</v>
      </c>
      <c r="S818" s="36">
        <v>1410</v>
      </c>
      <c r="T818" s="36">
        <v>1320</v>
      </c>
      <c r="U818" s="36">
        <v>1300</v>
      </c>
    </row>
    <row r="819" spans="1:21" x14ac:dyDescent="0.2">
      <c r="A819" s="89">
        <f>VLOOKUP(C819,TabellenSRG!$B$4:$C$2729,2,FALSE)</f>
        <v>71</v>
      </c>
      <c r="B819" t="str">
        <f t="shared" si="13"/>
        <v>71b</v>
      </c>
      <c r="C819" t="s">
        <v>73</v>
      </c>
      <c r="D819" t="s">
        <v>607</v>
      </c>
      <c r="E819">
        <v>1</v>
      </c>
      <c r="F819">
        <v>0</v>
      </c>
      <c r="G819">
        <v>0</v>
      </c>
      <c r="H819">
        <v>0</v>
      </c>
      <c r="I819">
        <v>0</v>
      </c>
      <c r="J819">
        <v>0</v>
      </c>
      <c r="K819">
        <v>0</v>
      </c>
      <c r="L819">
        <v>0</v>
      </c>
      <c r="M819">
        <v>0</v>
      </c>
      <c r="N819">
        <v>0</v>
      </c>
      <c r="O819">
        <v>0</v>
      </c>
      <c r="P819">
        <v>0</v>
      </c>
      <c r="Q819" s="36">
        <v>0</v>
      </c>
      <c r="R819" s="36">
        <v>0</v>
      </c>
      <c r="S819" s="36">
        <v>0</v>
      </c>
      <c r="T819" s="36">
        <v>0</v>
      </c>
      <c r="U819" s="36">
        <v>0</v>
      </c>
    </row>
    <row r="820" spans="1:21" x14ac:dyDescent="0.2">
      <c r="A820" s="89">
        <f>VLOOKUP(C820,TabellenSRG!$B$4:$C$2729,2,FALSE)</f>
        <v>71</v>
      </c>
      <c r="B820" t="str">
        <f t="shared" si="13"/>
        <v>71c</v>
      </c>
      <c r="C820" t="s">
        <v>73</v>
      </c>
      <c r="D820" t="s">
        <v>608</v>
      </c>
      <c r="E820">
        <v>2</v>
      </c>
      <c r="F820">
        <v>0</v>
      </c>
      <c r="G820">
        <v>0</v>
      </c>
      <c r="H820">
        <v>0</v>
      </c>
      <c r="I820">
        <v>0</v>
      </c>
      <c r="J820">
        <v>0</v>
      </c>
      <c r="K820">
        <v>0</v>
      </c>
      <c r="L820">
        <v>0</v>
      </c>
      <c r="M820">
        <v>0</v>
      </c>
      <c r="N820">
        <v>0</v>
      </c>
      <c r="O820">
        <v>0</v>
      </c>
      <c r="P820">
        <v>0</v>
      </c>
      <c r="Q820" s="36">
        <v>0</v>
      </c>
      <c r="R820" s="36">
        <v>0</v>
      </c>
      <c r="S820" s="36">
        <v>0</v>
      </c>
      <c r="T820" s="36">
        <v>0</v>
      </c>
      <c r="U820" s="36">
        <v>0</v>
      </c>
    </row>
    <row r="821" spans="1:21" x14ac:dyDescent="0.2">
      <c r="A821" s="89">
        <f>VLOOKUP(C821,TabellenSRG!$B$4:$C$2729,2,FALSE)</f>
        <v>71</v>
      </c>
      <c r="B821" t="str">
        <f t="shared" si="13"/>
        <v>71d</v>
      </c>
      <c r="C821" t="s">
        <v>73</v>
      </c>
      <c r="D821" t="s">
        <v>609</v>
      </c>
      <c r="E821">
        <v>3</v>
      </c>
      <c r="F821">
        <v>0</v>
      </c>
      <c r="G821">
        <v>0</v>
      </c>
      <c r="H821">
        <v>0</v>
      </c>
      <c r="I821">
        <v>0</v>
      </c>
      <c r="J821">
        <v>0</v>
      </c>
      <c r="K821">
        <v>0</v>
      </c>
      <c r="L821">
        <v>0</v>
      </c>
      <c r="M821">
        <v>0</v>
      </c>
      <c r="N821">
        <v>10</v>
      </c>
      <c r="O821">
        <v>20</v>
      </c>
      <c r="P821">
        <v>20</v>
      </c>
      <c r="Q821" s="36">
        <v>0</v>
      </c>
      <c r="R821" s="36">
        <v>10</v>
      </c>
      <c r="S821" s="36">
        <v>10</v>
      </c>
      <c r="T821" s="36">
        <v>10</v>
      </c>
      <c r="U821" s="36">
        <v>0</v>
      </c>
    </row>
    <row r="822" spans="1:21" x14ac:dyDescent="0.2">
      <c r="A822" s="89">
        <f>VLOOKUP(C822,TabellenSRG!$B$4:$C$2729,2,FALSE)</f>
        <v>71</v>
      </c>
      <c r="B822" t="str">
        <f t="shared" si="13"/>
        <v>71e</v>
      </c>
      <c r="C822" t="s">
        <v>73</v>
      </c>
      <c r="D822" t="s">
        <v>610</v>
      </c>
      <c r="E822">
        <v>4</v>
      </c>
      <c r="F822">
        <v>0</v>
      </c>
      <c r="G822">
        <v>0</v>
      </c>
      <c r="H822">
        <v>0</v>
      </c>
      <c r="I822">
        <v>0</v>
      </c>
      <c r="J822">
        <v>0</v>
      </c>
      <c r="K822">
        <v>0</v>
      </c>
      <c r="L822">
        <v>0</v>
      </c>
      <c r="M822">
        <v>0</v>
      </c>
      <c r="N822">
        <v>10</v>
      </c>
      <c r="O822">
        <v>20</v>
      </c>
      <c r="P822">
        <v>20</v>
      </c>
      <c r="Q822" s="36">
        <v>20</v>
      </c>
      <c r="R822" s="36">
        <v>20</v>
      </c>
      <c r="S822" s="36">
        <v>20</v>
      </c>
      <c r="T822" s="36">
        <v>30</v>
      </c>
      <c r="U822" s="36">
        <v>30</v>
      </c>
    </row>
    <row r="823" spans="1:21" x14ac:dyDescent="0.2">
      <c r="A823" s="89">
        <f>VLOOKUP(C823,TabellenSRG!$B$4:$C$2729,2,FALSE)</f>
        <v>71</v>
      </c>
      <c r="B823" t="str">
        <f t="shared" si="13"/>
        <v>71f</v>
      </c>
      <c r="C823" t="s">
        <v>73</v>
      </c>
      <c r="D823" t="s">
        <v>612</v>
      </c>
      <c r="E823">
        <v>5</v>
      </c>
      <c r="F823">
        <v>0</v>
      </c>
      <c r="G823">
        <v>0</v>
      </c>
      <c r="H823">
        <v>0</v>
      </c>
      <c r="I823">
        <v>0</v>
      </c>
      <c r="J823">
        <v>0</v>
      </c>
      <c r="K823">
        <v>0</v>
      </c>
      <c r="L823">
        <v>0</v>
      </c>
      <c r="M823">
        <v>0</v>
      </c>
      <c r="N823">
        <v>0</v>
      </c>
      <c r="O823">
        <v>0</v>
      </c>
      <c r="P823">
        <v>0</v>
      </c>
      <c r="Q823" s="36">
        <v>0</v>
      </c>
      <c r="R823" s="36">
        <v>0</v>
      </c>
      <c r="S823" s="36">
        <v>10</v>
      </c>
      <c r="T823" s="36">
        <v>10</v>
      </c>
      <c r="U823" s="36">
        <v>10</v>
      </c>
    </row>
    <row r="824" spans="1:21" x14ac:dyDescent="0.2">
      <c r="A824" s="89">
        <f>VLOOKUP(C824,TabellenSRG!$B$4:$C$2729,2,FALSE)</f>
        <v>71</v>
      </c>
      <c r="B824" t="str">
        <f t="shared" si="13"/>
        <v>71g</v>
      </c>
      <c r="C824" t="s">
        <v>73</v>
      </c>
      <c r="D824" t="s">
        <v>613</v>
      </c>
      <c r="E824">
        <v>6</v>
      </c>
      <c r="F824">
        <v>0</v>
      </c>
      <c r="G824">
        <v>0</v>
      </c>
      <c r="H824">
        <v>0</v>
      </c>
      <c r="I824">
        <v>0</v>
      </c>
      <c r="J824">
        <v>0</v>
      </c>
      <c r="K824">
        <v>0</v>
      </c>
      <c r="L824">
        <v>0</v>
      </c>
      <c r="M824">
        <v>0</v>
      </c>
      <c r="N824">
        <v>0</v>
      </c>
      <c r="O824">
        <v>0</v>
      </c>
      <c r="P824">
        <v>0</v>
      </c>
      <c r="Q824" s="36">
        <v>0</v>
      </c>
      <c r="R824" s="36">
        <v>0</v>
      </c>
      <c r="S824" s="36">
        <v>0</v>
      </c>
      <c r="T824" s="36">
        <v>0</v>
      </c>
      <c r="U824" s="36">
        <v>0</v>
      </c>
    </row>
    <row r="825" spans="1:21" x14ac:dyDescent="0.2">
      <c r="A825" s="89">
        <f>VLOOKUP(C825,TabellenSRG!$B$4:$C$2729,2,FALSE)</f>
        <v>71</v>
      </c>
      <c r="B825" t="str">
        <f t="shared" si="13"/>
        <v>71h</v>
      </c>
      <c r="C825" t="s">
        <v>73</v>
      </c>
      <c r="D825" t="s">
        <v>614</v>
      </c>
      <c r="E825">
        <v>7</v>
      </c>
      <c r="F825">
        <v>0</v>
      </c>
      <c r="G825">
        <v>0</v>
      </c>
      <c r="H825">
        <v>0</v>
      </c>
      <c r="I825">
        <v>0</v>
      </c>
      <c r="J825">
        <v>0</v>
      </c>
      <c r="K825">
        <v>0</v>
      </c>
      <c r="L825">
        <v>0</v>
      </c>
      <c r="M825">
        <v>0</v>
      </c>
      <c r="N825">
        <v>0</v>
      </c>
      <c r="O825">
        <v>0</v>
      </c>
      <c r="P825">
        <v>0</v>
      </c>
      <c r="Q825" s="36">
        <v>0</v>
      </c>
      <c r="R825" s="36">
        <v>0</v>
      </c>
      <c r="S825" s="36">
        <v>0</v>
      </c>
      <c r="T825" s="36">
        <v>0</v>
      </c>
      <c r="U825" s="36">
        <v>0</v>
      </c>
    </row>
    <row r="826" spans="1:21" x14ac:dyDescent="0.2">
      <c r="A826" s="89">
        <f>VLOOKUP(C826,TabellenSRG!$B$4:$C$2729,2,FALSE)</f>
        <v>71</v>
      </c>
      <c r="B826" t="str">
        <f t="shared" si="13"/>
        <v>71i</v>
      </c>
      <c r="C826" t="s">
        <v>73</v>
      </c>
      <c r="D826" t="s">
        <v>615</v>
      </c>
      <c r="E826">
        <v>8</v>
      </c>
      <c r="F826">
        <v>0</v>
      </c>
      <c r="G826">
        <v>0</v>
      </c>
      <c r="H826">
        <v>0</v>
      </c>
      <c r="I826">
        <v>0</v>
      </c>
      <c r="J826">
        <v>0</v>
      </c>
      <c r="K826">
        <v>0</v>
      </c>
      <c r="L826">
        <v>0</v>
      </c>
      <c r="M826">
        <v>0</v>
      </c>
      <c r="N826">
        <v>0</v>
      </c>
      <c r="O826">
        <v>0</v>
      </c>
      <c r="P826">
        <v>0</v>
      </c>
      <c r="Q826" s="36">
        <v>0</v>
      </c>
      <c r="R826" s="36">
        <v>0</v>
      </c>
      <c r="S826" s="36">
        <v>0</v>
      </c>
      <c r="T826" s="36">
        <v>0</v>
      </c>
      <c r="U826" s="36">
        <v>0</v>
      </c>
    </row>
    <row r="827" spans="1:21" x14ac:dyDescent="0.2">
      <c r="A827" s="89">
        <f>VLOOKUP(C827,TabellenSRG!$B$4:$C$2729,2,FALSE)</f>
        <v>71</v>
      </c>
      <c r="B827" t="str">
        <f t="shared" si="13"/>
        <v>71j</v>
      </c>
      <c r="C827" t="s">
        <v>73</v>
      </c>
      <c r="D827" t="s">
        <v>616</v>
      </c>
      <c r="E827">
        <v>9</v>
      </c>
      <c r="F827">
        <v>990</v>
      </c>
      <c r="G827">
        <v>930</v>
      </c>
      <c r="H827">
        <v>970</v>
      </c>
      <c r="I827">
        <v>1210</v>
      </c>
      <c r="J827">
        <v>1410</v>
      </c>
      <c r="K827">
        <v>1380</v>
      </c>
      <c r="L827">
        <v>1380</v>
      </c>
      <c r="M827">
        <v>1340</v>
      </c>
      <c r="N827">
        <v>1490</v>
      </c>
      <c r="O827">
        <v>1530</v>
      </c>
      <c r="P827">
        <v>1520</v>
      </c>
      <c r="Q827" s="36">
        <v>1360</v>
      </c>
      <c r="R827" s="36">
        <v>1370</v>
      </c>
      <c r="S827" s="36">
        <v>1360</v>
      </c>
      <c r="T827" s="36">
        <v>1260</v>
      </c>
      <c r="U827" s="36">
        <v>1240</v>
      </c>
    </row>
    <row r="828" spans="1:21" x14ac:dyDescent="0.2">
      <c r="A828" s="89">
        <f>VLOOKUP(C828,TabellenSRG!$B$4:$C$2729,2,FALSE)</f>
        <v>71</v>
      </c>
      <c r="B828" t="str">
        <f t="shared" si="13"/>
        <v>71k</v>
      </c>
      <c r="C828" t="s">
        <v>73</v>
      </c>
      <c r="D828" t="s">
        <v>611</v>
      </c>
      <c r="E828">
        <v>10</v>
      </c>
      <c r="F828" t="e">
        <v>#N/A</v>
      </c>
      <c r="G828" t="e">
        <v>#N/A</v>
      </c>
      <c r="H828" t="e">
        <v>#N/A</v>
      </c>
      <c r="I828" t="e">
        <v>#N/A</v>
      </c>
      <c r="J828" t="e">
        <v>#N/A</v>
      </c>
      <c r="K828" t="e">
        <v>#N/A</v>
      </c>
      <c r="L828" t="e">
        <v>#N/A</v>
      </c>
      <c r="M828" t="e">
        <v>#N/A</v>
      </c>
      <c r="N828">
        <v>0</v>
      </c>
      <c r="O828">
        <v>10</v>
      </c>
      <c r="P828">
        <v>10</v>
      </c>
      <c r="Q828" s="36">
        <v>10</v>
      </c>
      <c r="R828" s="36">
        <v>20</v>
      </c>
      <c r="S828" s="36">
        <v>10</v>
      </c>
      <c r="T828" s="36">
        <v>20</v>
      </c>
      <c r="U828" s="36">
        <v>20</v>
      </c>
    </row>
    <row r="829" spans="1:21" x14ac:dyDescent="0.2">
      <c r="A829" s="89">
        <f>VLOOKUP(C829,TabellenSRG!$B$4:$C$2729,2,FALSE)</f>
        <v>72</v>
      </c>
      <c r="B829" t="str">
        <f t="shared" si="13"/>
        <v>72a</v>
      </c>
      <c r="C829" t="s">
        <v>74</v>
      </c>
      <c r="D829" t="s">
        <v>606</v>
      </c>
      <c r="E829">
        <v>0</v>
      </c>
      <c r="F829">
        <v>320</v>
      </c>
      <c r="G829">
        <v>320</v>
      </c>
      <c r="H829">
        <v>350</v>
      </c>
      <c r="I829">
        <v>310</v>
      </c>
      <c r="J829">
        <v>320</v>
      </c>
      <c r="K829">
        <v>310</v>
      </c>
      <c r="L829">
        <v>350</v>
      </c>
      <c r="M829">
        <v>310</v>
      </c>
      <c r="N829">
        <v>330</v>
      </c>
      <c r="O829">
        <v>340</v>
      </c>
      <c r="P829">
        <v>320</v>
      </c>
      <c r="Q829" s="36">
        <v>350</v>
      </c>
      <c r="R829" s="36">
        <v>330</v>
      </c>
      <c r="S829" s="36">
        <v>320</v>
      </c>
      <c r="T829" s="36">
        <v>310</v>
      </c>
      <c r="U829" s="36">
        <v>280</v>
      </c>
    </row>
    <row r="830" spans="1:21" x14ac:dyDescent="0.2">
      <c r="A830" s="89">
        <f>VLOOKUP(C830,TabellenSRG!$B$4:$C$2729,2,FALSE)</f>
        <v>72</v>
      </c>
      <c r="B830" t="str">
        <f t="shared" si="13"/>
        <v>72b</v>
      </c>
      <c r="C830" t="s">
        <v>74</v>
      </c>
      <c r="D830" t="s">
        <v>607</v>
      </c>
      <c r="E830">
        <v>1</v>
      </c>
      <c r="F830">
        <v>0</v>
      </c>
      <c r="G830">
        <v>0</v>
      </c>
      <c r="H830">
        <v>0</v>
      </c>
      <c r="I830">
        <v>0</v>
      </c>
      <c r="J830">
        <v>0</v>
      </c>
      <c r="K830">
        <v>0</v>
      </c>
      <c r="L830">
        <v>0</v>
      </c>
      <c r="M830">
        <v>0</v>
      </c>
      <c r="N830">
        <v>0</v>
      </c>
      <c r="O830">
        <v>0</v>
      </c>
      <c r="P830">
        <v>0</v>
      </c>
      <c r="Q830" s="36">
        <v>0</v>
      </c>
      <c r="R830" s="36">
        <v>0</v>
      </c>
      <c r="S830" s="36">
        <v>0</v>
      </c>
      <c r="T830" s="36">
        <v>0</v>
      </c>
      <c r="U830" s="36">
        <v>0</v>
      </c>
    </row>
    <row r="831" spans="1:21" x14ac:dyDescent="0.2">
      <c r="A831" s="89">
        <f>VLOOKUP(C831,TabellenSRG!$B$4:$C$2729,2,FALSE)</f>
        <v>72</v>
      </c>
      <c r="B831" t="str">
        <f t="shared" si="13"/>
        <v>72c</v>
      </c>
      <c r="C831" t="s">
        <v>74</v>
      </c>
      <c r="D831" t="s">
        <v>608</v>
      </c>
      <c r="E831">
        <v>2</v>
      </c>
      <c r="F831">
        <v>0</v>
      </c>
      <c r="G831">
        <v>0</v>
      </c>
      <c r="H831">
        <v>0</v>
      </c>
      <c r="I831">
        <v>0</v>
      </c>
      <c r="J831">
        <v>0</v>
      </c>
      <c r="K831">
        <v>0</v>
      </c>
      <c r="L831">
        <v>0</v>
      </c>
      <c r="M831">
        <v>0</v>
      </c>
      <c r="N831">
        <v>0</v>
      </c>
      <c r="O831">
        <v>0</v>
      </c>
      <c r="P831">
        <v>0</v>
      </c>
      <c r="Q831" s="36">
        <v>0</v>
      </c>
      <c r="R831" s="36">
        <v>0</v>
      </c>
      <c r="S831" s="36">
        <v>0</v>
      </c>
      <c r="T831" s="36">
        <v>0</v>
      </c>
      <c r="U831" s="36">
        <v>0</v>
      </c>
    </row>
    <row r="832" spans="1:21" x14ac:dyDescent="0.2">
      <c r="A832" s="89">
        <f>VLOOKUP(C832,TabellenSRG!$B$4:$C$2729,2,FALSE)</f>
        <v>72</v>
      </c>
      <c r="B832" t="str">
        <f t="shared" si="13"/>
        <v>72d</v>
      </c>
      <c r="C832" t="s">
        <v>74</v>
      </c>
      <c r="D832" t="s">
        <v>609</v>
      </c>
      <c r="E832">
        <v>3</v>
      </c>
      <c r="F832">
        <v>0</v>
      </c>
      <c r="G832">
        <v>0</v>
      </c>
      <c r="H832">
        <v>0</v>
      </c>
      <c r="I832">
        <v>0</v>
      </c>
      <c r="J832">
        <v>0</v>
      </c>
      <c r="K832">
        <v>0</v>
      </c>
      <c r="L832">
        <v>0</v>
      </c>
      <c r="M832">
        <v>0</v>
      </c>
      <c r="N832">
        <v>0</v>
      </c>
      <c r="O832">
        <v>0</v>
      </c>
      <c r="P832">
        <v>0</v>
      </c>
      <c r="Q832" s="36">
        <v>0</v>
      </c>
      <c r="R832" s="36">
        <v>0</v>
      </c>
      <c r="S832" s="36">
        <v>0</v>
      </c>
      <c r="T832" s="36">
        <v>0</v>
      </c>
      <c r="U832" s="36">
        <v>0</v>
      </c>
    </row>
    <row r="833" spans="1:21" x14ac:dyDescent="0.2">
      <c r="A833" s="89">
        <f>VLOOKUP(C833,TabellenSRG!$B$4:$C$2729,2,FALSE)</f>
        <v>72</v>
      </c>
      <c r="B833" t="str">
        <f t="shared" si="13"/>
        <v>72e</v>
      </c>
      <c r="C833" t="s">
        <v>74</v>
      </c>
      <c r="D833" t="s">
        <v>610</v>
      </c>
      <c r="E833">
        <v>4</v>
      </c>
      <c r="F833">
        <v>0</v>
      </c>
      <c r="G833">
        <v>0</v>
      </c>
      <c r="H833">
        <v>0</v>
      </c>
      <c r="I833">
        <v>0</v>
      </c>
      <c r="J833">
        <v>0</v>
      </c>
      <c r="K833">
        <v>0</v>
      </c>
      <c r="L833">
        <v>10</v>
      </c>
      <c r="M833">
        <v>10</v>
      </c>
      <c r="N833">
        <v>20</v>
      </c>
      <c r="O833">
        <v>20</v>
      </c>
      <c r="P833">
        <v>30</v>
      </c>
      <c r="Q833" s="36">
        <v>40</v>
      </c>
      <c r="R833" s="36">
        <v>40</v>
      </c>
      <c r="S833" s="36">
        <v>30</v>
      </c>
      <c r="T833" s="36">
        <v>30</v>
      </c>
      <c r="U833" s="36">
        <v>40</v>
      </c>
    </row>
    <row r="834" spans="1:21" x14ac:dyDescent="0.2">
      <c r="A834" s="89">
        <f>VLOOKUP(C834,TabellenSRG!$B$4:$C$2729,2,FALSE)</f>
        <v>72</v>
      </c>
      <c r="B834" t="str">
        <f t="shared" si="13"/>
        <v>72f</v>
      </c>
      <c r="C834" t="s">
        <v>74</v>
      </c>
      <c r="D834" t="s">
        <v>612</v>
      </c>
      <c r="E834">
        <v>5</v>
      </c>
      <c r="F834">
        <v>0</v>
      </c>
      <c r="G834">
        <v>0</v>
      </c>
      <c r="H834">
        <v>0</v>
      </c>
      <c r="I834">
        <v>0</v>
      </c>
      <c r="J834">
        <v>0</v>
      </c>
      <c r="K834">
        <v>0</v>
      </c>
      <c r="L834">
        <v>0</v>
      </c>
      <c r="M834">
        <v>0</v>
      </c>
      <c r="N834">
        <v>0</v>
      </c>
      <c r="O834">
        <v>0</v>
      </c>
      <c r="P834">
        <v>0</v>
      </c>
      <c r="Q834" s="36">
        <v>0</v>
      </c>
      <c r="R834" s="36">
        <v>0</v>
      </c>
      <c r="S834" s="36">
        <v>0</v>
      </c>
      <c r="T834" s="36">
        <v>0</v>
      </c>
      <c r="U834" s="36">
        <v>10</v>
      </c>
    </row>
    <row r="835" spans="1:21" x14ac:dyDescent="0.2">
      <c r="A835" s="89">
        <f>VLOOKUP(C835,TabellenSRG!$B$4:$C$2729,2,FALSE)</f>
        <v>72</v>
      </c>
      <c r="B835" t="str">
        <f t="shared" si="13"/>
        <v>72g</v>
      </c>
      <c r="C835" t="s">
        <v>74</v>
      </c>
      <c r="D835" t="s">
        <v>613</v>
      </c>
      <c r="E835">
        <v>6</v>
      </c>
      <c r="F835">
        <v>0</v>
      </c>
      <c r="G835">
        <v>0</v>
      </c>
      <c r="H835">
        <v>0</v>
      </c>
      <c r="I835">
        <v>0</v>
      </c>
      <c r="J835">
        <v>0</v>
      </c>
      <c r="K835">
        <v>0</v>
      </c>
      <c r="L835">
        <v>0</v>
      </c>
      <c r="M835">
        <v>10</v>
      </c>
      <c r="N835">
        <v>10</v>
      </c>
      <c r="O835">
        <v>20</v>
      </c>
      <c r="P835">
        <v>20</v>
      </c>
      <c r="Q835" s="36">
        <v>30</v>
      </c>
      <c r="R835" s="36">
        <v>30</v>
      </c>
      <c r="S835" s="36">
        <v>30</v>
      </c>
      <c r="T835" s="36">
        <v>20</v>
      </c>
      <c r="U835" s="36">
        <v>30</v>
      </c>
    </row>
    <row r="836" spans="1:21" x14ac:dyDescent="0.2">
      <c r="A836" s="89">
        <f>VLOOKUP(C836,TabellenSRG!$B$4:$C$2729,2,FALSE)</f>
        <v>72</v>
      </c>
      <c r="B836" t="str">
        <f t="shared" si="13"/>
        <v>72h</v>
      </c>
      <c r="C836" t="s">
        <v>74</v>
      </c>
      <c r="D836" t="s">
        <v>614</v>
      </c>
      <c r="E836">
        <v>7</v>
      </c>
      <c r="F836">
        <v>0</v>
      </c>
      <c r="G836">
        <v>0</v>
      </c>
      <c r="H836">
        <v>0</v>
      </c>
      <c r="I836">
        <v>0</v>
      </c>
      <c r="J836">
        <v>0</v>
      </c>
      <c r="K836">
        <v>0</v>
      </c>
      <c r="L836">
        <v>0</v>
      </c>
      <c r="M836">
        <v>0</v>
      </c>
      <c r="N836">
        <v>0</v>
      </c>
      <c r="O836">
        <v>0</v>
      </c>
      <c r="P836">
        <v>0</v>
      </c>
      <c r="Q836" s="36">
        <v>0</v>
      </c>
      <c r="R836" s="36">
        <v>0</v>
      </c>
      <c r="S836" s="36">
        <v>0</v>
      </c>
      <c r="T836" s="36">
        <v>0</v>
      </c>
      <c r="U836" s="36">
        <v>0</v>
      </c>
    </row>
    <row r="837" spans="1:21" x14ac:dyDescent="0.2">
      <c r="A837" s="89">
        <f>VLOOKUP(C837,TabellenSRG!$B$4:$C$2729,2,FALSE)</f>
        <v>72</v>
      </c>
      <c r="B837" t="str">
        <f t="shared" ref="B837:B900" si="14">CONCATENATE(A837,D837)</f>
        <v>72i</v>
      </c>
      <c r="C837" t="s">
        <v>74</v>
      </c>
      <c r="D837" t="s">
        <v>615</v>
      </c>
      <c r="E837">
        <v>8</v>
      </c>
      <c r="F837">
        <v>0</v>
      </c>
      <c r="G837">
        <v>0</v>
      </c>
      <c r="H837">
        <v>0</v>
      </c>
      <c r="I837">
        <v>0</v>
      </c>
      <c r="J837">
        <v>0</v>
      </c>
      <c r="K837">
        <v>0</v>
      </c>
      <c r="L837">
        <v>0</v>
      </c>
      <c r="M837">
        <v>0</v>
      </c>
      <c r="N837">
        <v>0</v>
      </c>
      <c r="O837">
        <v>0</v>
      </c>
      <c r="P837">
        <v>0</v>
      </c>
      <c r="Q837" s="36">
        <v>0</v>
      </c>
      <c r="R837" s="36">
        <v>0</v>
      </c>
      <c r="S837" s="36">
        <v>0</v>
      </c>
      <c r="T837" s="36">
        <v>0</v>
      </c>
      <c r="U837" s="36">
        <v>0</v>
      </c>
    </row>
    <row r="838" spans="1:21" x14ac:dyDescent="0.2">
      <c r="A838" s="89">
        <f>VLOOKUP(C838,TabellenSRG!$B$4:$C$2729,2,FALSE)</f>
        <v>72</v>
      </c>
      <c r="B838" t="str">
        <f t="shared" si="14"/>
        <v>72j</v>
      </c>
      <c r="C838" t="s">
        <v>74</v>
      </c>
      <c r="D838" t="s">
        <v>616</v>
      </c>
      <c r="E838">
        <v>9</v>
      </c>
      <c r="F838">
        <v>320</v>
      </c>
      <c r="G838">
        <v>320</v>
      </c>
      <c r="H838">
        <v>350</v>
      </c>
      <c r="I838">
        <v>300</v>
      </c>
      <c r="J838">
        <v>320</v>
      </c>
      <c r="K838">
        <v>300</v>
      </c>
      <c r="L838">
        <v>340</v>
      </c>
      <c r="M838">
        <v>290</v>
      </c>
      <c r="N838">
        <v>300</v>
      </c>
      <c r="O838">
        <v>290</v>
      </c>
      <c r="P838">
        <v>260</v>
      </c>
      <c r="Q838" s="36">
        <v>280</v>
      </c>
      <c r="R838" s="36">
        <v>260</v>
      </c>
      <c r="S838" s="36">
        <v>240</v>
      </c>
      <c r="T838" s="36">
        <v>240</v>
      </c>
      <c r="U838" s="36">
        <v>210</v>
      </c>
    </row>
    <row r="839" spans="1:21" x14ac:dyDescent="0.2">
      <c r="A839" s="89">
        <f>VLOOKUP(C839,TabellenSRG!$B$4:$C$2729,2,FALSE)</f>
        <v>72</v>
      </c>
      <c r="B839" t="str">
        <f t="shared" si="14"/>
        <v>72k</v>
      </c>
      <c r="C839" t="s">
        <v>74</v>
      </c>
      <c r="D839" t="s">
        <v>611</v>
      </c>
      <c r="E839">
        <v>10</v>
      </c>
      <c r="F839" t="e">
        <v>#N/A</v>
      </c>
      <c r="G839" t="e">
        <v>#N/A</v>
      </c>
      <c r="H839" t="e">
        <v>#N/A</v>
      </c>
      <c r="I839" t="e">
        <v>#N/A</v>
      </c>
      <c r="J839" t="e">
        <v>#N/A</v>
      </c>
      <c r="K839" t="e">
        <v>#N/A</v>
      </c>
      <c r="L839" t="e">
        <v>#N/A</v>
      </c>
      <c r="M839" t="e">
        <v>#N/A</v>
      </c>
      <c r="N839">
        <v>0</v>
      </c>
      <c r="O839">
        <v>10</v>
      </c>
      <c r="P839">
        <v>0</v>
      </c>
      <c r="Q839" s="36">
        <v>0</v>
      </c>
      <c r="R839" s="36">
        <v>0</v>
      </c>
      <c r="S839" s="36">
        <v>10</v>
      </c>
      <c r="T839" s="36">
        <v>10</v>
      </c>
      <c r="U839" s="36">
        <v>10</v>
      </c>
    </row>
    <row r="840" spans="1:21" x14ac:dyDescent="0.2">
      <c r="A840" s="89">
        <f>VLOOKUP(C840,TabellenSRG!$B$4:$C$2729,2,FALSE)</f>
        <v>142</v>
      </c>
      <c r="B840" t="str">
        <f t="shared" si="14"/>
        <v>142a</v>
      </c>
      <c r="C840" t="s">
        <v>145</v>
      </c>
      <c r="D840" t="s">
        <v>606</v>
      </c>
      <c r="E840">
        <v>0</v>
      </c>
      <c r="F840">
        <v>630</v>
      </c>
      <c r="G840">
        <v>640</v>
      </c>
      <c r="H840">
        <v>620</v>
      </c>
      <c r="I840">
        <v>580</v>
      </c>
      <c r="J840">
        <v>590</v>
      </c>
      <c r="K840">
        <v>580</v>
      </c>
      <c r="L840">
        <v>570</v>
      </c>
      <c r="M840">
        <v>600</v>
      </c>
      <c r="N840">
        <v>610</v>
      </c>
      <c r="O840">
        <v>620</v>
      </c>
      <c r="P840">
        <v>570</v>
      </c>
      <c r="Q840" s="36">
        <v>400</v>
      </c>
      <c r="R840" s="36">
        <v>280</v>
      </c>
      <c r="S840" s="36">
        <v>270</v>
      </c>
      <c r="T840" s="36">
        <v>190</v>
      </c>
      <c r="U840" s="36">
        <v>180</v>
      </c>
    </row>
    <row r="841" spans="1:21" x14ac:dyDescent="0.2">
      <c r="A841" s="89">
        <f>VLOOKUP(C841,TabellenSRG!$B$4:$C$2729,2,FALSE)</f>
        <v>142</v>
      </c>
      <c r="B841" t="str">
        <f t="shared" si="14"/>
        <v>142b</v>
      </c>
      <c r="C841" t="s">
        <v>145</v>
      </c>
      <c r="D841" t="s">
        <v>607</v>
      </c>
      <c r="E841">
        <v>1</v>
      </c>
      <c r="F841">
        <v>40</v>
      </c>
      <c r="G841">
        <v>40</v>
      </c>
      <c r="H841">
        <v>50</v>
      </c>
      <c r="I841">
        <v>50</v>
      </c>
      <c r="J841">
        <v>50</v>
      </c>
      <c r="K841">
        <v>40</v>
      </c>
      <c r="L841">
        <v>40</v>
      </c>
      <c r="M841">
        <v>40</v>
      </c>
      <c r="N841">
        <v>40</v>
      </c>
      <c r="O841">
        <v>30</v>
      </c>
      <c r="P841">
        <v>20</v>
      </c>
      <c r="Q841" s="36">
        <v>20</v>
      </c>
      <c r="R841" s="36">
        <v>10</v>
      </c>
      <c r="S841" s="36">
        <v>10</v>
      </c>
      <c r="T841" s="36">
        <v>0</v>
      </c>
      <c r="U841" s="36">
        <v>0</v>
      </c>
    </row>
    <row r="842" spans="1:21" x14ac:dyDescent="0.2">
      <c r="A842" s="89">
        <f>VLOOKUP(C842,TabellenSRG!$B$4:$C$2729,2,FALSE)</f>
        <v>142</v>
      </c>
      <c r="B842" t="str">
        <f t="shared" si="14"/>
        <v>142c</v>
      </c>
      <c r="C842" t="s">
        <v>145</v>
      </c>
      <c r="D842" t="s">
        <v>608</v>
      </c>
      <c r="E842">
        <v>2</v>
      </c>
      <c r="F842">
        <v>0</v>
      </c>
      <c r="G842">
        <v>0</v>
      </c>
      <c r="H842">
        <v>0</v>
      </c>
      <c r="I842">
        <v>0</v>
      </c>
      <c r="J842">
        <v>0</v>
      </c>
      <c r="K842">
        <v>0</v>
      </c>
      <c r="L842">
        <v>0</v>
      </c>
      <c r="M842">
        <v>0</v>
      </c>
      <c r="N842">
        <v>0</v>
      </c>
      <c r="O842">
        <v>0</v>
      </c>
      <c r="P842">
        <v>0</v>
      </c>
      <c r="Q842" s="36">
        <v>0</v>
      </c>
      <c r="R842" s="36">
        <v>0</v>
      </c>
      <c r="S842" s="36">
        <v>0</v>
      </c>
      <c r="T842" s="36">
        <v>0</v>
      </c>
      <c r="U842" s="36">
        <v>0</v>
      </c>
    </row>
    <row r="843" spans="1:21" x14ac:dyDescent="0.2">
      <c r="A843" s="89">
        <f>VLOOKUP(C843,TabellenSRG!$B$4:$C$2729,2,FALSE)</f>
        <v>142</v>
      </c>
      <c r="B843" t="str">
        <f t="shared" si="14"/>
        <v>142d</v>
      </c>
      <c r="C843" t="s">
        <v>145</v>
      </c>
      <c r="D843" t="s">
        <v>609</v>
      </c>
      <c r="E843">
        <v>3</v>
      </c>
      <c r="F843">
        <v>0</v>
      </c>
      <c r="G843">
        <v>0</v>
      </c>
      <c r="H843">
        <v>0</v>
      </c>
      <c r="I843">
        <v>0</v>
      </c>
      <c r="J843">
        <v>0</v>
      </c>
      <c r="K843">
        <v>0</v>
      </c>
      <c r="L843">
        <v>0</v>
      </c>
      <c r="M843">
        <v>0</v>
      </c>
      <c r="N843">
        <v>0</v>
      </c>
      <c r="O843">
        <v>0</v>
      </c>
      <c r="P843">
        <v>0</v>
      </c>
      <c r="Q843" s="36">
        <v>0</v>
      </c>
      <c r="R843" s="36">
        <v>0</v>
      </c>
      <c r="S843" s="36">
        <v>0</v>
      </c>
      <c r="T843" s="36">
        <v>0</v>
      </c>
      <c r="U843" s="36">
        <v>0</v>
      </c>
    </row>
    <row r="844" spans="1:21" x14ac:dyDescent="0.2">
      <c r="A844" s="89">
        <f>VLOOKUP(C844,TabellenSRG!$B$4:$C$2729,2,FALSE)</f>
        <v>142</v>
      </c>
      <c r="B844" t="str">
        <f t="shared" si="14"/>
        <v>142e</v>
      </c>
      <c r="C844" t="s">
        <v>145</v>
      </c>
      <c r="D844" t="s">
        <v>610</v>
      </c>
      <c r="E844">
        <v>4</v>
      </c>
      <c r="F844">
        <v>0</v>
      </c>
      <c r="G844">
        <v>0</v>
      </c>
      <c r="H844">
        <v>0</v>
      </c>
      <c r="I844">
        <v>0</v>
      </c>
      <c r="J844">
        <v>0</v>
      </c>
      <c r="K844">
        <v>0</v>
      </c>
      <c r="L844">
        <v>0</v>
      </c>
      <c r="M844">
        <v>0</v>
      </c>
      <c r="N844">
        <v>10</v>
      </c>
      <c r="O844">
        <v>10</v>
      </c>
      <c r="P844">
        <v>10</v>
      </c>
      <c r="Q844" s="36">
        <v>20</v>
      </c>
      <c r="R844" s="36">
        <v>20</v>
      </c>
      <c r="S844" s="36">
        <v>20</v>
      </c>
      <c r="T844" s="36">
        <v>20</v>
      </c>
      <c r="U844" s="36">
        <v>20</v>
      </c>
    </row>
    <row r="845" spans="1:21" x14ac:dyDescent="0.2">
      <c r="A845" s="89">
        <f>VLOOKUP(C845,TabellenSRG!$B$4:$C$2729,2,FALSE)</f>
        <v>142</v>
      </c>
      <c r="B845" t="str">
        <f t="shared" si="14"/>
        <v>142f</v>
      </c>
      <c r="C845" t="s">
        <v>145</v>
      </c>
      <c r="D845" t="s">
        <v>612</v>
      </c>
      <c r="E845">
        <v>5</v>
      </c>
      <c r="F845">
        <v>0</v>
      </c>
      <c r="G845">
        <v>0</v>
      </c>
      <c r="H845">
        <v>0</v>
      </c>
      <c r="I845">
        <v>0</v>
      </c>
      <c r="J845">
        <v>0</v>
      </c>
      <c r="K845">
        <v>0</v>
      </c>
      <c r="L845">
        <v>0</v>
      </c>
      <c r="M845">
        <v>0</v>
      </c>
      <c r="N845">
        <v>0</v>
      </c>
      <c r="O845">
        <v>0</v>
      </c>
      <c r="P845">
        <v>0</v>
      </c>
      <c r="Q845" s="36">
        <v>0</v>
      </c>
      <c r="R845" s="36">
        <v>0</v>
      </c>
      <c r="S845" s="36">
        <v>0</v>
      </c>
      <c r="T845" s="36">
        <v>0</v>
      </c>
      <c r="U845" s="36">
        <v>0</v>
      </c>
    </row>
    <row r="846" spans="1:21" x14ac:dyDescent="0.2">
      <c r="A846" s="89">
        <f>VLOOKUP(C846,TabellenSRG!$B$4:$C$2729,2,FALSE)</f>
        <v>142</v>
      </c>
      <c r="B846" t="str">
        <f t="shared" si="14"/>
        <v>142g</v>
      </c>
      <c r="C846" t="s">
        <v>145</v>
      </c>
      <c r="D846" t="s">
        <v>613</v>
      </c>
      <c r="E846">
        <v>6</v>
      </c>
      <c r="F846">
        <v>0</v>
      </c>
      <c r="G846">
        <v>0</v>
      </c>
      <c r="H846">
        <v>0</v>
      </c>
      <c r="I846">
        <v>0</v>
      </c>
      <c r="J846">
        <v>0</v>
      </c>
      <c r="K846">
        <v>0</v>
      </c>
      <c r="L846">
        <v>0</v>
      </c>
      <c r="M846">
        <v>0</v>
      </c>
      <c r="N846">
        <v>0</v>
      </c>
      <c r="O846">
        <v>0</v>
      </c>
      <c r="P846">
        <v>0</v>
      </c>
      <c r="Q846" s="36">
        <v>0</v>
      </c>
      <c r="R846" s="36">
        <v>0</v>
      </c>
      <c r="S846" s="36">
        <v>0</v>
      </c>
      <c r="T846" s="36">
        <v>0</v>
      </c>
      <c r="U846" s="36">
        <v>0</v>
      </c>
    </row>
    <row r="847" spans="1:21" x14ac:dyDescent="0.2">
      <c r="A847" s="89">
        <f>VLOOKUP(C847,TabellenSRG!$B$4:$C$2729,2,FALSE)</f>
        <v>142</v>
      </c>
      <c r="B847" t="str">
        <f t="shared" si="14"/>
        <v>142h</v>
      </c>
      <c r="C847" t="s">
        <v>145</v>
      </c>
      <c r="D847" t="s">
        <v>614</v>
      </c>
      <c r="E847">
        <v>7</v>
      </c>
      <c r="F847">
        <v>0</v>
      </c>
      <c r="G847">
        <v>0</v>
      </c>
      <c r="H847">
        <v>0</v>
      </c>
      <c r="I847">
        <v>0</v>
      </c>
      <c r="J847">
        <v>0</v>
      </c>
      <c r="K847">
        <v>0</v>
      </c>
      <c r="L847">
        <v>0</v>
      </c>
      <c r="M847">
        <v>0</v>
      </c>
      <c r="N847">
        <v>0</v>
      </c>
      <c r="O847">
        <v>0</v>
      </c>
      <c r="P847">
        <v>0</v>
      </c>
      <c r="Q847" s="36">
        <v>0</v>
      </c>
      <c r="R847" s="36">
        <v>0</v>
      </c>
      <c r="S847" s="36">
        <v>0</v>
      </c>
      <c r="T847" s="36">
        <v>0</v>
      </c>
      <c r="U847" s="36">
        <v>0</v>
      </c>
    </row>
    <row r="848" spans="1:21" x14ac:dyDescent="0.2">
      <c r="A848" s="89">
        <f>VLOOKUP(C848,TabellenSRG!$B$4:$C$2729,2,FALSE)</f>
        <v>142</v>
      </c>
      <c r="B848" t="str">
        <f t="shared" si="14"/>
        <v>142i</v>
      </c>
      <c r="C848" t="s">
        <v>145</v>
      </c>
      <c r="D848" t="s">
        <v>615</v>
      </c>
      <c r="E848">
        <v>8</v>
      </c>
      <c r="F848">
        <v>0</v>
      </c>
      <c r="G848">
        <v>0</v>
      </c>
      <c r="H848">
        <v>0</v>
      </c>
      <c r="I848">
        <v>0</v>
      </c>
      <c r="J848">
        <v>0</v>
      </c>
      <c r="K848">
        <v>0</v>
      </c>
      <c r="L848">
        <v>0</v>
      </c>
      <c r="M848">
        <v>0</v>
      </c>
      <c r="N848">
        <v>0</v>
      </c>
      <c r="O848">
        <v>0</v>
      </c>
      <c r="P848">
        <v>0</v>
      </c>
      <c r="Q848" s="36">
        <v>0</v>
      </c>
      <c r="R848" s="36">
        <v>0</v>
      </c>
      <c r="S848" s="36">
        <v>0</v>
      </c>
      <c r="T848" s="36">
        <v>0</v>
      </c>
      <c r="U848" s="36">
        <v>0</v>
      </c>
    </row>
    <row r="849" spans="1:21" x14ac:dyDescent="0.2">
      <c r="A849" s="89">
        <f>VLOOKUP(C849,TabellenSRG!$B$4:$C$2729,2,FALSE)</f>
        <v>142</v>
      </c>
      <c r="B849" t="str">
        <f t="shared" si="14"/>
        <v>142j</v>
      </c>
      <c r="C849" t="s">
        <v>145</v>
      </c>
      <c r="D849" t="s">
        <v>616</v>
      </c>
      <c r="E849">
        <v>9</v>
      </c>
      <c r="F849">
        <v>600</v>
      </c>
      <c r="G849">
        <v>600</v>
      </c>
      <c r="H849">
        <v>560</v>
      </c>
      <c r="I849">
        <v>530</v>
      </c>
      <c r="J849">
        <v>530</v>
      </c>
      <c r="K849">
        <v>540</v>
      </c>
      <c r="L849">
        <v>530</v>
      </c>
      <c r="M849">
        <v>560</v>
      </c>
      <c r="N849">
        <v>570</v>
      </c>
      <c r="O849">
        <v>580</v>
      </c>
      <c r="P849">
        <v>540</v>
      </c>
      <c r="Q849" s="36">
        <v>360</v>
      </c>
      <c r="R849" s="36">
        <v>240</v>
      </c>
      <c r="S849" s="36">
        <v>230</v>
      </c>
      <c r="T849" s="36">
        <v>160</v>
      </c>
      <c r="U849" s="36">
        <v>150</v>
      </c>
    </row>
    <row r="850" spans="1:21" x14ac:dyDescent="0.2">
      <c r="A850" s="89">
        <f>VLOOKUP(C850,TabellenSRG!$B$4:$C$2729,2,FALSE)</f>
        <v>142</v>
      </c>
      <c r="B850" t="str">
        <f t="shared" si="14"/>
        <v>142k</v>
      </c>
      <c r="C850" t="s">
        <v>145</v>
      </c>
      <c r="D850" t="s">
        <v>611</v>
      </c>
      <c r="E850">
        <v>10</v>
      </c>
      <c r="F850" t="e">
        <v>#N/A</v>
      </c>
      <c r="G850" t="e">
        <v>#N/A</v>
      </c>
      <c r="H850" t="e">
        <v>#N/A</v>
      </c>
      <c r="I850" t="e">
        <v>#N/A</v>
      </c>
      <c r="J850" t="e">
        <v>#N/A</v>
      </c>
      <c r="K850" t="e">
        <v>#N/A</v>
      </c>
      <c r="L850" t="e">
        <v>#N/A</v>
      </c>
      <c r="M850" t="e">
        <v>#N/A</v>
      </c>
      <c r="N850">
        <v>0</v>
      </c>
      <c r="O850">
        <v>0</v>
      </c>
      <c r="P850">
        <v>0</v>
      </c>
      <c r="Q850" s="36">
        <v>10</v>
      </c>
      <c r="R850" s="36">
        <v>10</v>
      </c>
      <c r="S850" s="36">
        <v>10</v>
      </c>
      <c r="T850" s="36">
        <v>10</v>
      </c>
      <c r="U850" s="36">
        <v>10</v>
      </c>
    </row>
    <row r="851" spans="1:21" x14ac:dyDescent="0.2">
      <c r="A851" s="89">
        <f>VLOOKUP(C851,TabellenSRG!$B$4:$C$2729,2,FALSE)</f>
        <v>73</v>
      </c>
      <c r="B851" t="str">
        <f t="shared" si="14"/>
        <v>73a</v>
      </c>
      <c r="C851" t="s">
        <v>75</v>
      </c>
      <c r="D851" t="s">
        <v>606</v>
      </c>
      <c r="E851">
        <v>0</v>
      </c>
      <c r="F851">
        <v>70</v>
      </c>
      <c r="G851">
        <v>60</v>
      </c>
      <c r="H851">
        <v>50</v>
      </c>
      <c r="I851">
        <v>90</v>
      </c>
      <c r="J851">
        <v>100</v>
      </c>
      <c r="K851">
        <v>100</v>
      </c>
      <c r="L851">
        <v>70</v>
      </c>
      <c r="M851">
        <v>60</v>
      </c>
      <c r="N851">
        <v>40</v>
      </c>
      <c r="O851">
        <v>100</v>
      </c>
      <c r="P851">
        <v>120</v>
      </c>
      <c r="Q851" s="36">
        <v>90</v>
      </c>
      <c r="R851" s="36">
        <v>110</v>
      </c>
      <c r="S851" s="36">
        <v>110</v>
      </c>
      <c r="T851" s="36">
        <v>150</v>
      </c>
      <c r="U851" s="36">
        <v>150</v>
      </c>
    </row>
    <row r="852" spans="1:21" x14ac:dyDescent="0.2">
      <c r="A852" s="89">
        <f>VLOOKUP(C852,TabellenSRG!$B$4:$C$2729,2,FALSE)</f>
        <v>73</v>
      </c>
      <c r="B852" t="str">
        <f t="shared" si="14"/>
        <v>73b</v>
      </c>
      <c r="C852" t="s">
        <v>75</v>
      </c>
      <c r="D852" t="s">
        <v>607</v>
      </c>
      <c r="E852">
        <v>1</v>
      </c>
      <c r="F852">
        <v>0</v>
      </c>
      <c r="G852">
        <v>0</v>
      </c>
      <c r="H852">
        <v>0</v>
      </c>
      <c r="I852">
        <v>0</v>
      </c>
      <c r="J852">
        <v>0</v>
      </c>
      <c r="K852">
        <v>0</v>
      </c>
      <c r="L852">
        <v>0</v>
      </c>
      <c r="M852">
        <v>0</v>
      </c>
      <c r="N852">
        <v>0</v>
      </c>
      <c r="O852">
        <v>0</v>
      </c>
      <c r="P852">
        <v>0</v>
      </c>
      <c r="Q852" s="36">
        <v>0</v>
      </c>
      <c r="R852" s="36">
        <v>0</v>
      </c>
      <c r="S852" s="36">
        <v>0</v>
      </c>
      <c r="T852" s="36">
        <v>0</v>
      </c>
      <c r="U852" s="36">
        <v>0</v>
      </c>
    </row>
    <row r="853" spans="1:21" x14ac:dyDescent="0.2">
      <c r="A853" s="89">
        <f>VLOOKUP(C853,TabellenSRG!$B$4:$C$2729,2,FALSE)</f>
        <v>73</v>
      </c>
      <c r="B853" t="str">
        <f t="shared" si="14"/>
        <v>73c</v>
      </c>
      <c r="C853" t="s">
        <v>75</v>
      </c>
      <c r="D853" t="s">
        <v>608</v>
      </c>
      <c r="E853">
        <v>2</v>
      </c>
      <c r="F853">
        <v>0</v>
      </c>
      <c r="G853">
        <v>0</v>
      </c>
      <c r="H853">
        <v>0</v>
      </c>
      <c r="I853">
        <v>0</v>
      </c>
      <c r="J853">
        <v>0</v>
      </c>
      <c r="K853">
        <v>0</v>
      </c>
      <c r="L853">
        <v>0</v>
      </c>
      <c r="M853">
        <v>0</v>
      </c>
      <c r="N853">
        <v>0</v>
      </c>
      <c r="O853">
        <v>0</v>
      </c>
      <c r="P853">
        <v>0</v>
      </c>
      <c r="Q853" s="36">
        <v>0</v>
      </c>
      <c r="R853" s="36">
        <v>0</v>
      </c>
      <c r="S853" s="36">
        <v>0</v>
      </c>
      <c r="T853" s="36">
        <v>0</v>
      </c>
      <c r="U853" s="36">
        <v>0</v>
      </c>
    </row>
    <row r="854" spans="1:21" x14ac:dyDescent="0.2">
      <c r="A854" s="89">
        <f>VLOOKUP(C854,TabellenSRG!$B$4:$C$2729,2,FALSE)</f>
        <v>73</v>
      </c>
      <c r="B854" t="str">
        <f t="shared" si="14"/>
        <v>73d</v>
      </c>
      <c r="C854" t="s">
        <v>75</v>
      </c>
      <c r="D854" t="s">
        <v>609</v>
      </c>
      <c r="E854">
        <v>3</v>
      </c>
      <c r="F854">
        <v>0</v>
      </c>
      <c r="G854">
        <v>0</v>
      </c>
      <c r="H854">
        <v>0</v>
      </c>
      <c r="I854">
        <v>0</v>
      </c>
      <c r="J854">
        <v>0</v>
      </c>
      <c r="K854">
        <v>0</v>
      </c>
      <c r="L854">
        <v>0</v>
      </c>
      <c r="M854">
        <v>0</v>
      </c>
      <c r="N854">
        <v>0</v>
      </c>
      <c r="O854">
        <v>0</v>
      </c>
      <c r="P854">
        <v>0</v>
      </c>
      <c r="Q854" s="36">
        <v>0</v>
      </c>
      <c r="R854" s="36">
        <v>0</v>
      </c>
      <c r="S854" s="36">
        <v>0</v>
      </c>
      <c r="T854" s="36">
        <v>0</v>
      </c>
      <c r="U854" s="36">
        <v>0</v>
      </c>
    </row>
    <row r="855" spans="1:21" x14ac:dyDescent="0.2">
      <c r="A855" s="89">
        <f>VLOOKUP(C855,TabellenSRG!$B$4:$C$2729,2,FALSE)</f>
        <v>73</v>
      </c>
      <c r="B855" t="str">
        <f t="shared" si="14"/>
        <v>73e</v>
      </c>
      <c r="C855" t="s">
        <v>75</v>
      </c>
      <c r="D855" t="s">
        <v>610</v>
      </c>
      <c r="E855">
        <v>4</v>
      </c>
      <c r="F855">
        <v>0</v>
      </c>
      <c r="G855">
        <v>0</v>
      </c>
      <c r="H855">
        <v>0</v>
      </c>
      <c r="I855">
        <v>0</v>
      </c>
      <c r="J855">
        <v>0</v>
      </c>
      <c r="K855">
        <v>0</v>
      </c>
      <c r="L855">
        <v>0</v>
      </c>
      <c r="M855">
        <v>10</v>
      </c>
      <c r="N855">
        <v>10</v>
      </c>
      <c r="O855">
        <v>10</v>
      </c>
      <c r="P855">
        <v>10</v>
      </c>
      <c r="Q855" s="36">
        <v>20</v>
      </c>
      <c r="R855" s="36">
        <v>30</v>
      </c>
      <c r="S855" s="36">
        <v>30</v>
      </c>
      <c r="T855" s="36">
        <v>50</v>
      </c>
      <c r="U855" s="36">
        <v>60</v>
      </c>
    </row>
    <row r="856" spans="1:21" x14ac:dyDescent="0.2">
      <c r="A856" s="89">
        <f>VLOOKUP(C856,TabellenSRG!$B$4:$C$2729,2,FALSE)</f>
        <v>73</v>
      </c>
      <c r="B856" t="str">
        <f t="shared" si="14"/>
        <v>73f</v>
      </c>
      <c r="C856" t="s">
        <v>75</v>
      </c>
      <c r="D856" t="s">
        <v>612</v>
      </c>
      <c r="E856">
        <v>5</v>
      </c>
      <c r="F856">
        <v>0</v>
      </c>
      <c r="G856">
        <v>0</v>
      </c>
      <c r="H856">
        <v>0</v>
      </c>
      <c r="I856">
        <v>0</v>
      </c>
      <c r="J856">
        <v>0</v>
      </c>
      <c r="K856">
        <v>0</v>
      </c>
      <c r="L856">
        <v>0</v>
      </c>
      <c r="M856">
        <v>0</v>
      </c>
      <c r="N856">
        <v>0</v>
      </c>
      <c r="O856">
        <v>0</v>
      </c>
      <c r="P856">
        <v>0</v>
      </c>
      <c r="Q856" s="36">
        <v>0</v>
      </c>
      <c r="R856" s="36">
        <v>0</v>
      </c>
      <c r="S856" s="36">
        <v>0</v>
      </c>
      <c r="T856" s="36">
        <v>0</v>
      </c>
      <c r="U856" s="36">
        <v>0</v>
      </c>
    </row>
    <row r="857" spans="1:21" x14ac:dyDescent="0.2">
      <c r="A857" s="89">
        <f>VLOOKUP(C857,TabellenSRG!$B$4:$C$2729,2,FALSE)</f>
        <v>73</v>
      </c>
      <c r="B857" t="str">
        <f t="shared" si="14"/>
        <v>73g</v>
      </c>
      <c r="C857" t="s">
        <v>75</v>
      </c>
      <c r="D857" t="s">
        <v>613</v>
      </c>
      <c r="E857">
        <v>6</v>
      </c>
      <c r="F857">
        <v>0</v>
      </c>
      <c r="G857">
        <v>0</v>
      </c>
      <c r="H857">
        <v>0</v>
      </c>
      <c r="I857">
        <v>0</v>
      </c>
      <c r="J857">
        <v>0</v>
      </c>
      <c r="K857">
        <v>0</v>
      </c>
      <c r="L857">
        <v>0</v>
      </c>
      <c r="M857">
        <v>0</v>
      </c>
      <c r="N857">
        <v>0</v>
      </c>
      <c r="O857">
        <v>0</v>
      </c>
      <c r="P857">
        <v>0</v>
      </c>
      <c r="Q857" s="36">
        <v>0</v>
      </c>
      <c r="R857" s="36">
        <v>0</v>
      </c>
      <c r="S857" s="36">
        <v>0</v>
      </c>
      <c r="T857" s="36">
        <v>0</v>
      </c>
      <c r="U857" s="36">
        <v>0</v>
      </c>
    </row>
    <row r="858" spans="1:21" x14ac:dyDescent="0.2">
      <c r="A858" s="89">
        <f>VLOOKUP(C858,TabellenSRG!$B$4:$C$2729,2,FALSE)</f>
        <v>73</v>
      </c>
      <c r="B858" t="str">
        <f t="shared" si="14"/>
        <v>73h</v>
      </c>
      <c r="C858" t="s">
        <v>75</v>
      </c>
      <c r="D858" t="s">
        <v>614</v>
      </c>
      <c r="E858">
        <v>7</v>
      </c>
      <c r="F858">
        <v>0</v>
      </c>
      <c r="G858">
        <v>0</v>
      </c>
      <c r="H858">
        <v>0</v>
      </c>
      <c r="I858">
        <v>0</v>
      </c>
      <c r="J858">
        <v>0</v>
      </c>
      <c r="K858">
        <v>0</v>
      </c>
      <c r="L858">
        <v>0</v>
      </c>
      <c r="M858">
        <v>0</v>
      </c>
      <c r="N858">
        <v>0</v>
      </c>
      <c r="O858">
        <v>0</v>
      </c>
      <c r="P858">
        <v>0</v>
      </c>
      <c r="Q858" s="36">
        <v>0</v>
      </c>
      <c r="R858" s="36">
        <v>0</v>
      </c>
      <c r="S858" s="36">
        <v>0</v>
      </c>
      <c r="T858" s="36">
        <v>0</v>
      </c>
      <c r="U858" s="36">
        <v>0</v>
      </c>
    </row>
    <row r="859" spans="1:21" x14ac:dyDescent="0.2">
      <c r="A859" s="89">
        <f>VLOOKUP(C859,TabellenSRG!$B$4:$C$2729,2,FALSE)</f>
        <v>73</v>
      </c>
      <c r="B859" t="str">
        <f t="shared" si="14"/>
        <v>73i</v>
      </c>
      <c r="C859" t="s">
        <v>75</v>
      </c>
      <c r="D859" t="s">
        <v>615</v>
      </c>
      <c r="E859">
        <v>8</v>
      </c>
      <c r="F859">
        <v>0</v>
      </c>
      <c r="G859">
        <v>0</v>
      </c>
      <c r="H859">
        <v>0</v>
      </c>
      <c r="I859">
        <v>0</v>
      </c>
      <c r="J859">
        <v>0</v>
      </c>
      <c r="K859">
        <v>0</v>
      </c>
      <c r="L859">
        <v>0</v>
      </c>
      <c r="M859">
        <v>0</v>
      </c>
      <c r="N859">
        <v>0</v>
      </c>
      <c r="O859">
        <v>0</v>
      </c>
      <c r="P859">
        <v>0</v>
      </c>
      <c r="Q859" s="36">
        <v>0</v>
      </c>
      <c r="R859" s="36">
        <v>0</v>
      </c>
      <c r="S859" s="36">
        <v>0</v>
      </c>
      <c r="T859" s="36">
        <v>0</v>
      </c>
      <c r="U859" s="36">
        <v>0</v>
      </c>
    </row>
    <row r="860" spans="1:21" x14ac:dyDescent="0.2">
      <c r="A860" s="89">
        <f>VLOOKUP(C860,TabellenSRG!$B$4:$C$2729,2,FALSE)</f>
        <v>73</v>
      </c>
      <c r="B860" t="str">
        <f t="shared" si="14"/>
        <v>73j</v>
      </c>
      <c r="C860" t="s">
        <v>75</v>
      </c>
      <c r="D860" t="s">
        <v>616</v>
      </c>
      <c r="E860">
        <v>9</v>
      </c>
      <c r="F860">
        <v>70</v>
      </c>
      <c r="G860">
        <v>60</v>
      </c>
      <c r="H860">
        <v>50</v>
      </c>
      <c r="I860">
        <v>80</v>
      </c>
      <c r="J860">
        <v>90</v>
      </c>
      <c r="K860">
        <v>100</v>
      </c>
      <c r="L860">
        <v>70</v>
      </c>
      <c r="M860">
        <v>50</v>
      </c>
      <c r="N860">
        <v>30</v>
      </c>
      <c r="O860">
        <v>90</v>
      </c>
      <c r="P860">
        <v>110</v>
      </c>
      <c r="Q860" s="36">
        <v>70</v>
      </c>
      <c r="R860" s="36">
        <v>90</v>
      </c>
      <c r="S860" s="36">
        <v>80</v>
      </c>
      <c r="T860" s="36">
        <v>100</v>
      </c>
      <c r="U860" s="36">
        <v>90</v>
      </c>
    </row>
    <row r="861" spans="1:21" x14ac:dyDescent="0.2">
      <c r="A861" s="89">
        <f>VLOOKUP(C861,TabellenSRG!$B$4:$C$2729,2,FALSE)</f>
        <v>73</v>
      </c>
      <c r="B861" t="str">
        <f t="shared" si="14"/>
        <v>73k</v>
      </c>
      <c r="C861" t="s">
        <v>75</v>
      </c>
      <c r="D861" t="s">
        <v>611</v>
      </c>
      <c r="E861">
        <v>10</v>
      </c>
      <c r="F861" t="e">
        <v>#N/A</v>
      </c>
      <c r="G861" t="e">
        <v>#N/A</v>
      </c>
      <c r="H861" t="e">
        <v>#N/A</v>
      </c>
      <c r="I861" t="e">
        <v>#N/A</v>
      </c>
      <c r="J861" t="e">
        <v>#N/A</v>
      </c>
      <c r="K861" t="e">
        <v>#N/A</v>
      </c>
      <c r="L861" t="e">
        <v>#N/A</v>
      </c>
      <c r="M861" t="e">
        <v>#N/A</v>
      </c>
      <c r="N861">
        <v>0</v>
      </c>
      <c r="O861">
        <v>0</v>
      </c>
      <c r="P861">
        <v>0</v>
      </c>
      <c r="Q861" s="36">
        <v>0</v>
      </c>
      <c r="R861" s="36">
        <v>0</v>
      </c>
      <c r="S861" s="36">
        <v>0</v>
      </c>
      <c r="T861" s="36">
        <v>0</v>
      </c>
      <c r="U861" s="36">
        <v>0</v>
      </c>
    </row>
    <row r="862" spans="1:21" x14ac:dyDescent="0.2">
      <c r="A862" s="89">
        <f>VLOOKUP(C862,TabellenSRG!$B$4:$C$2729,2,FALSE)</f>
        <v>74</v>
      </c>
      <c r="B862" t="str">
        <f t="shared" si="14"/>
        <v>74a</v>
      </c>
      <c r="C862" t="s">
        <v>76</v>
      </c>
      <c r="D862" t="s">
        <v>606</v>
      </c>
      <c r="E862">
        <v>0</v>
      </c>
      <c r="F862">
        <v>1080</v>
      </c>
      <c r="G862">
        <v>1270</v>
      </c>
      <c r="H862">
        <v>1230</v>
      </c>
      <c r="I862">
        <v>1460</v>
      </c>
      <c r="J862">
        <v>1870</v>
      </c>
      <c r="K862">
        <v>2080</v>
      </c>
      <c r="L862">
        <v>2160</v>
      </c>
      <c r="M862">
        <v>2270</v>
      </c>
      <c r="N862">
        <v>2350</v>
      </c>
      <c r="O862">
        <v>2300</v>
      </c>
      <c r="P862">
        <v>2340</v>
      </c>
      <c r="Q862" s="36">
        <v>2470</v>
      </c>
      <c r="R862" s="36">
        <v>2600</v>
      </c>
      <c r="S862" s="36">
        <v>2650</v>
      </c>
      <c r="T862" s="36">
        <v>2750</v>
      </c>
      <c r="U862" s="36">
        <v>2830</v>
      </c>
    </row>
    <row r="863" spans="1:21" x14ac:dyDescent="0.2">
      <c r="A863" s="89">
        <f>VLOOKUP(C863,TabellenSRG!$B$4:$C$2729,2,FALSE)</f>
        <v>74</v>
      </c>
      <c r="B863" t="str">
        <f t="shared" si="14"/>
        <v>74b</v>
      </c>
      <c r="C863" t="s">
        <v>76</v>
      </c>
      <c r="D863" t="s">
        <v>607</v>
      </c>
      <c r="E863">
        <v>1</v>
      </c>
      <c r="F863">
        <v>0</v>
      </c>
      <c r="G863">
        <v>0</v>
      </c>
      <c r="H863">
        <v>0</v>
      </c>
      <c r="I863">
        <v>0</v>
      </c>
      <c r="J863">
        <v>0</v>
      </c>
      <c r="K863">
        <v>0</v>
      </c>
      <c r="L863">
        <v>0</v>
      </c>
      <c r="M863">
        <v>0</v>
      </c>
      <c r="N863">
        <v>10</v>
      </c>
      <c r="O863">
        <v>20</v>
      </c>
      <c r="P863">
        <v>20</v>
      </c>
      <c r="Q863" s="36">
        <v>20</v>
      </c>
      <c r="R863" s="36">
        <v>10</v>
      </c>
      <c r="S863" s="36">
        <v>0</v>
      </c>
      <c r="T863" s="36">
        <v>0</v>
      </c>
      <c r="U863" s="36">
        <v>0</v>
      </c>
    </row>
    <row r="864" spans="1:21" x14ac:dyDescent="0.2">
      <c r="A864" s="89">
        <f>VLOOKUP(C864,TabellenSRG!$B$4:$C$2729,2,FALSE)</f>
        <v>74</v>
      </c>
      <c r="B864" t="str">
        <f t="shared" si="14"/>
        <v>74c</v>
      </c>
      <c r="C864" t="s">
        <v>76</v>
      </c>
      <c r="D864" t="s">
        <v>608</v>
      </c>
      <c r="E864">
        <v>2</v>
      </c>
      <c r="F864">
        <v>0</v>
      </c>
      <c r="G864">
        <v>0</v>
      </c>
      <c r="H864">
        <v>0</v>
      </c>
      <c r="I864">
        <v>0</v>
      </c>
      <c r="J864">
        <v>0</v>
      </c>
      <c r="K864">
        <v>0</v>
      </c>
      <c r="L864">
        <v>0</v>
      </c>
      <c r="M864">
        <v>0</v>
      </c>
      <c r="N864">
        <v>0</v>
      </c>
      <c r="O864">
        <v>0</v>
      </c>
      <c r="P864">
        <v>0</v>
      </c>
      <c r="Q864" s="36">
        <v>0</v>
      </c>
      <c r="R864" s="36">
        <v>0</v>
      </c>
      <c r="S864" s="36">
        <v>0</v>
      </c>
      <c r="T864" s="36">
        <v>0</v>
      </c>
      <c r="U864" s="36">
        <v>0</v>
      </c>
    </row>
    <row r="865" spans="1:21" x14ac:dyDescent="0.2">
      <c r="A865" s="89">
        <f>VLOOKUP(C865,TabellenSRG!$B$4:$C$2729,2,FALSE)</f>
        <v>74</v>
      </c>
      <c r="B865" t="str">
        <f t="shared" si="14"/>
        <v>74d</v>
      </c>
      <c r="C865" t="s">
        <v>76</v>
      </c>
      <c r="D865" t="s">
        <v>609</v>
      </c>
      <c r="E865">
        <v>3</v>
      </c>
      <c r="F865">
        <v>0</v>
      </c>
      <c r="G865">
        <v>0</v>
      </c>
      <c r="H865">
        <v>0</v>
      </c>
      <c r="I865">
        <v>0</v>
      </c>
      <c r="J865">
        <v>0</v>
      </c>
      <c r="K865">
        <v>0</v>
      </c>
      <c r="L865">
        <v>0</v>
      </c>
      <c r="M865">
        <v>0</v>
      </c>
      <c r="N865">
        <v>0</v>
      </c>
      <c r="O865">
        <v>0</v>
      </c>
      <c r="P865">
        <v>0</v>
      </c>
      <c r="Q865" s="36">
        <v>0</v>
      </c>
      <c r="R865" s="36">
        <v>0</v>
      </c>
      <c r="S865" s="36">
        <v>0</v>
      </c>
      <c r="T865" s="36">
        <v>0</v>
      </c>
      <c r="U865" s="36">
        <v>0</v>
      </c>
    </row>
    <row r="866" spans="1:21" x14ac:dyDescent="0.2">
      <c r="A866" s="89">
        <f>VLOOKUP(C866,TabellenSRG!$B$4:$C$2729,2,FALSE)</f>
        <v>74</v>
      </c>
      <c r="B866" t="str">
        <f t="shared" si="14"/>
        <v>74e</v>
      </c>
      <c r="C866" t="s">
        <v>76</v>
      </c>
      <c r="D866" t="s">
        <v>610</v>
      </c>
      <c r="E866">
        <v>4</v>
      </c>
      <c r="F866">
        <v>0</v>
      </c>
      <c r="G866">
        <v>0</v>
      </c>
      <c r="H866">
        <v>0</v>
      </c>
      <c r="I866">
        <v>0</v>
      </c>
      <c r="J866">
        <v>0</v>
      </c>
      <c r="K866">
        <v>0</v>
      </c>
      <c r="L866">
        <v>10</v>
      </c>
      <c r="M866">
        <v>10</v>
      </c>
      <c r="N866">
        <v>20</v>
      </c>
      <c r="O866">
        <v>30</v>
      </c>
      <c r="P866">
        <v>40</v>
      </c>
      <c r="Q866" s="36">
        <v>60</v>
      </c>
      <c r="R866" s="36">
        <v>70</v>
      </c>
      <c r="S866" s="36">
        <v>100</v>
      </c>
      <c r="T866" s="36">
        <v>110</v>
      </c>
      <c r="U866" s="36">
        <v>120</v>
      </c>
    </row>
    <row r="867" spans="1:21" x14ac:dyDescent="0.2">
      <c r="A867" s="89">
        <f>VLOOKUP(C867,TabellenSRG!$B$4:$C$2729,2,FALSE)</f>
        <v>74</v>
      </c>
      <c r="B867" t="str">
        <f t="shared" si="14"/>
        <v>74f</v>
      </c>
      <c r="C867" t="s">
        <v>76</v>
      </c>
      <c r="D867" t="s">
        <v>612</v>
      </c>
      <c r="E867">
        <v>5</v>
      </c>
      <c r="F867">
        <v>0</v>
      </c>
      <c r="G867">
        <v>0</v>
      </c>
      <c r="H867">
        <v>0</v>
      </c>
      <c r="I867">
        <v>0</v>
      </c>
      <c r="J867">
        <v>0</v>
      </c>
      <c r="K867">
        <v>0</v>
      </c>
      <c r="L867">
        <v>0</v>
      </c>
      <c r="M867">
        <v>0</v>
      </c>
      <c r="N867">
        <v>0</v>
      </c>
      <c r="O867">
        <v>0</v>
      </c>
      <c r="P867">
        <v>0</v>
      </c>
      <c r="Q867" s="36">
        <v>0</v>
      </c>
      <c r="R867" s="36">
        <v>10</v>
      </c>
      <c r="S867" s="36">
        <v>20</v>
      </c>
      <c r="T867" s="36">
        <v>20</v>
      </c>
      <c r="U867" s="36">
        <v>20</v>
      </c>
    </row>
    <row r="868" spans="1:21" x14ac:dyDescent="0.2">
      <c r="A868" s="89">
        <f>VLOOKUP(C868,TabellenSRG!$B$4:$C$2729,2,FALSE)</f>
        <v>74</v>
      </c>
      <c r="B868" t="str">
        <f t="shared" si="14"/>
        <v>74g</v>
      </c>
      <c r="C868" t="s">
        <v>76</v>
      </c>
      <c r="D868" t="s">
        <v>613</v>
      </c>
      <c r="E868">
        <v>6</v>
      </c>
      <c r="F868">
        <v>0</v>
      </c>
      <c r="G868">
        <v>0</v>
      </c>
      <c r="H868">
        <v>0</v>
      </c>
      <c r="I868">
        <v>0</v>
      </c>
      <c r="J868">
        <v>0</v>
      </c>
      <c r="K868">
        <v>0</v>
      </c>
      <c r="L868">
        <v>0</v>
      </c>
      <c r="M868">
        <v>0</v>
      </c>
      <c r="N868">
        <v>0</v>
      </c>
      <c r="O868">
        <v>0</v>
      </c>
      <c r="P868">
        <v>0</v>
      </c>
      <c r="Q868" s="36">
        <v>0</v>
      </c>
      <c r="R868" s="36">
        <v>0</v>
      </c>
      <c r="S868" s="36">
        <v>0</v>
      </c>
      <c r="T868" s="36">
        <v>0</v>
      </c>
      <c r="U868" s="36">
        <v>0</v>
      </c>
    </row>
    <row r="869" spans="1:21" x14ac:dyDescent="0.2">
      <c r="A869" s="89">
        <f>VLOOKUP(C869,TabellenSRG!$B$4:$C$2729,2,FALSE)</f>
        <v>74</v>
      </c>
      <c r="B869" t="str">
        <f t="shared" si="14"/>
        <v>74h</v>
      </c>
      <c r="C869" t="s">
        <v>76</v>
      </c>
      <c r="D869" t="s">
        <v>614</v>
      </c>
      <c r="E869">
        <v>7</v>
      </c>
      <c r="F869">
        <v>0</v>
      </c>
      <c r="G869">
        <v>0</v>
      </c>
      <c r="H869">
        <v>0</v>
      </c>
      <c r="I869">
        <v>0</v>
      </c>
      <c r="J869">
        <v>0</v>
      </c>
      <c r="K869">
        <v>0</v>
      </c>
      <c r="L869">
        <v>0</v>
      </c>
      <c r="M869">
        <v>0</v>
      </c>
      <c r="N869">
        <v>0</v>
      </c>
      <c r="O869">
        <v>0</v>
      </c>
      <c r="P869">
        <v>0</v>
      </c>
      <c r="Q869" s="36">
        <v>0</v>
      </c>
      <c r="R869" s="36">
        <v>0</v>
      </c>
      <c r="S869" s="36">
        <v>0</v>
      </c>
      <c r="T869" s="36">
        <v>0</v>
      </c>
      <c r="U869" s="36">
        <v>0</v>
      </c>
    </row>
    <row r="870" spans="1:21" x14ac:dyDescent="0.2">
      <c r="A870" s="89">
        <f>VLOOKUP(C870,TabellenSRG!$B$4:$C$2729,2,FALSE)</f>
        <v>74</v>
      </c>
      <c r="B870" t="str">
        <f t="shared" si="14"/>
        <v>74i</v>
      </c>
      <c r="C870" t="s">
        <v>76</v>
      </c>
      <c r="D870" t="s">
        <v>615</v>
      </c>
      <c r="E870">
        <v>8</v>
      </c>
      <c r="F870">
        <v>0</v>
      </c>
      <c r="G870">
        <v>0</v>
      </c>
      <c r="H870">
        <v>0</v>
      </c>
      <c r="I870">
        <v>0</v>
      </c>
      <c r="J870">
        <v>0</v>
      </c>
      <c r="K870">
        <v>0</v>
      </c>
      <c r="L870">
        <v>0</v>
      </c>
      <c r="M870">
        <v>0</v>
      </c>
      <c r="N870">
        <v>0</v>
      </c>
      <c r="O870">
        <v>0</v>
      </c>
      <c r="P870">
        <v>0</v>
      </c>
      <c r="Q870" s="36">
        <v>0</v>
      </c>
      <c r="R870" s="36">
        <v>0</v>
      </c>
      <c r="S870" s="36">
        <v>0</v>
      </c>
      <c r="T870" s="36">
        <v>0</v>
      </c>
      <c r="U870" s="36">
        <v>0</v>
      </c>
    </row>
    <row r="871" spans="1:21" x14ac:dyDescent="0.2">
      <c r="A871" s="89">
        <f>VLOOKUP(C871,TabellenSRG!$B$4:$C$2729,2,FALSE)</f>
        <v>74</v>
      </c>
      <c r="B871" t="str">
        <f t="shared" si="14"/>
        <v>74j</v>
      </c>
      <c r="C871" t="s">
        <v>76</v>
      </c>
      <c r="D871" t="s">
        <v>616</v>
      </c>
      <c r="E871">
        <v>9</v>
      </c>
      <c r="F871">
        <v>1080</v>
      </c>
      <c r="G871">
        <v>1270</v>
      </c>
      <c r="H871">
        <v>1230</v>
      </c>
      <c r="I871">
        <v>1460</v>
      </c>
      <c r="J871">
        <v>1870</v>
      </c>
      <c r="K871">
        <v>2080</v>
      </c>
      <c r="L871">
        <v>2150</v>
      </c>
      <c r="M871">
        <v>2260</v>
      </c>
      <c r="N871">
        <v>2320</v>
      </c>
      <c r="O871">
        <v>2260</v>
      </c>
      <c r="P871">
        <v>2270</v>
      </c>
      <c r="Q871" s="36">
        <v>2390</v>
      </c>
      <c r="R871" s="36">
        <v>2500</v>
      </c>
      <c r="S871" s="36">
        <v>2540</v>
      </c>
      <c r="T871" s="36">
        <v>2620</v>
      </c>
      <c r="U871" s="36">
        <v>2690</v>
      </c>
    </row>
    <row r="872" spans="1:21" x14ac:dyDescent="0.2">
      <c r="A872" s="89">
        <f>VLOOKUP(C872,TabellenSRG!$B$4:$C$2729,2,FALSE)</f>
        <v>74</v>
      </c>
      <c r="B872" t="str">
        <f t="shared" si="14"/>
        <v>74k</v>
      </c>
      <c r="C872" t="s">
        <v>76</v>
      </c>
      <c r="D872" t="s">
        <v>611</v>
      </c>
      <c r="E872">
        <v>10</v>
      </c>
      <c r="F872" t="e">
        <v>#N/A</v>
      </c>
      <c r="G872" t="e">
        <v>#N/A</v>
      </c>
      <c r="H872" t="e">
        <v>#N/A</v>
      </c>
      <c r="I872" t="e">
        <v>#N/A</v>
      </c>
      <c r="J872" t="e">
        <v>#N/A</v>
      </c>
      <c r="K872" t="e">
        <v>#N/A</v>
      </c>
      <c r="L872" t="e">
        <v>#N/A</v>
      </c>
      <c r="M872" t="e">
        <v>#N/A</v>
      </c>
      <c r="N872">
        <v>0</v>
      </c>
      <c r="O872">
        <v>0</v>
      </c>
      <c r="P872">
        <v>0</v>
      </c>
      <c r="Q872" s="36">
        <v>0</v>
      </c>
      <c r="R872" s="36">
        <v>0</v>
      </c>
      <c r="S872" s="36">
        <v>0</v>
      </c>
      <c r="T872" s="36">
        <v>0</v>
      </c>
      <c r="U872" s="36">
        <v>0</v>
      </c>
    </row>
    <row r="873" spans="1:21" x14ac:dyDescent="0.2">
      <c r="A873" s="89">
        <f>VLOOKUP(C873,TabellenSRG!$B$4:$C$2729,2,FALSE)</f>
        <v>75</v>
      </c>
      <c r="B873" t="str">
        <f t="shared" si="14"/>
        <v>75a</v>
      </c>
      <c r="C873" t="s">
        <v>77</v>
      </c>
      <c r="D873" t="s">
        <v>606</v>
      </c>
      <c r="E873">
        <v>0</v>
      </c>
      <c r="F873">
        <v>250</v>
      </c>
      <c r="G873">
        <v>250</v>
      </c>
      <c r="H873">
        <v>290</v>
      </c>
      <c r="I873">
        <v>310</v>
      </c>
      <c r="J873">
        <v>290</v>
      </c>
      <c r="K873">
        <v>280</v>
      </c>
      <c r="L873">
        <v>320</v>
      </c>
      <c r="M873">
        <v>330</v>
      </c>
      <c r="N873">
        <v>340</v>
      </c>
      <c r="O873">
        <v>370</v>
      </c>
      <c r="P873">
        <v>300</v>
      </c>
      <c r="Q873" s="36">
        <v>320</v>
      </c>
      <c r="R873" s="36">
        <v>330</v>
      </c>
      <c r="S873" s="36">
        <v>340</v>
      </c>
      <c r="T873" s="36">
        <v>370</v>
      </c>
      <c r="U873" s="36">
        <v>400</v>
      </c>
    </row>
    <row r="874" spans="1:21" x14ac:dyDescent="0.2">
      <c r="A874" s="89">
        <f>VLOOKUP(C874,TabellenSRG!$B$4:$C$2729,2,FALSE)</f>
        <v>75</v>
      </c>
      <c r="B874" t="str">
        <f t="shared" si="14"/>
        <v>75b</v>
      </c>
      <c r="C874" t="s">
        <v>77</v>
      </c>
      <c r="D874" t="s">
        <v>607</v>
      </c>
      <c r="E874">
        <v>1</v>
      </c>
      <c r="F874">
        <v>20</v>
      </c>
      <c r="G874">
        <v>30</v>
      </c>
      <c r="H874">
        <v>30</v>
      </c>
      <c r="I874">
        <v>40</v>
      </c>
      <c r="J874">
        <v>40</v>
      </c>
      <c r="K874">
        <v>30</v>
      </c>
      <c r="L874">
        <v>40</v>
      </c>
      <c r="M874">
        <v>30</v>
      </c>
      <c r="N874">
        <v>30</v>
      </c>
      <c r="O874">
        <v>30</v>
      </c>
      <c r="P874">
        <v>20</v>
      </c>
      <c r="Q874" s="36">
        <v>20</v>
      </c>
      <c r="R874" s="36">
        <v>20</v>
      </c>
      <c r="S874" s="36">
        <v>20</v>
      </c>
      <c r="T874" s="36">
        <v>20</v>
      </c>
      <c r="U874" s="36">
        <v>20</v>
      </c>
    </row>
    <row r="875" spans="1:21" x14ac:dyDescent="0.2">
      <c r="A875" s="89">
        <f>VLOOKUP(C875,TabellenSRG!$B$4:$C$2729,2,FALSE)</f>
        <v>75</v>
      </c>
      <c r="B875" t="str">
        <f t="shared" si="14"/>
        <v>75c</v>
      </c>
      <c r="C875" t="s">
        <v>77</v>
      </c>
      <c r="D875" t="s">
        <v>608</v>
      </c>
      <c r="E875">
        <v>2</v>
      </c>
      <c r="F875">
        <v>0</v>
      </c>
      <c r="G875">
        <v>0</v>
      </c>
      <c r="H875">
        <v>0</v>
      </c>
      <c r="I875">
        <v>0</v>
      </c>
      <c r="J875">
        <v>0</v>
      </c>
      <c r="K875">
        <v>0</v>
      </c>
      <c r="L875">
        <v>0</v>
      </c>
      <c r="M875">
        <v>0</v>
      </c>
      <c r="N875">
        <v>0</v>
      </c>
      <c r="O875">
        <v>0</v>
      </c>
      <c r="P875">
        <v>0</v>
      </c>
      <c r="Q875" s="36">
        <v>0</v>
      </c>
      <c r="R875" s="36">
        <v>0</v>
      </c>
      <c r="S875" s="36">
        <v>0</v>
      </c>
      <c r="T875" s="36">
        <v>0</v>
      </c>
      <c r="U875" s="36">
        <v>0</v>
      </c>
    </row>
    <row r="876" spans="1:21" x14ac:dyDescent="0.2">
      <c r="A876" s="89">
        <f>VLOOKUP(C876,TabellenSRG!$B$4:$C$2729,2,FALSE)</f>
        <v>75</v>
      </c>
      <c r="B876" t="str">
        <f t="shared" si="14"/>
        <v>75d</v>
      </c>
      <c r="C876" t="s">
        <v>77</v>
      </c>
      <c r="D876" t="s">
        <v>609</v>
      </c>
      <c r="E876">
        <v>3</v>
      </c>
      <c r="F876">
        <v>0</v>
      </c>
      <c r="G876">
        <v>0</v>
      </c>
      <c r="H876">
        <v>0</v>
      </c>
      <c r="I876">
        <v>0</v>
      </c>
      <c r="J876">
        <v>0</v>
      </c>
      <c r="K876">
        <v>0</v>
      </c>
      <c r="L876">
        <v>0</v>
      </c>
      <c r="M876">
        <v>0</v>
      </c>
      <c r="N876">
        <v>0</v>
      </c>
      <c r="O876">
        <v>0</v>
      </c>
      <c r="P876">
        <v>0</v>
      </c>
      <c r="Q876" s="36">
        <v>0</v>
      </c>
      <c r="R876" s="36">
        <v>0</v>
      </c>
      <c r="S876" s="36">
        <v>0</v>
      </c>
      <c r="T876" s="36">
        <v>0</v>
      </c>
      <c r="U876" s="36">
        <v>0</v>
      </c>
    </row>
    <row r="877" spans="1:21" x14ac:dyDescent="0.2">
      <c r="A877" s="89">
        <f>VLOOKUP(C877,TabellenSRG!$B$4:$C$2729,2,FALSE)</f>
        <v>75</v>
      </c>
      <c r="B877" t="str">
        <f t="shared" si="14"/>
        <v>75e</v>
      </c>
      <c r="C877" t="s">
        <v>77</v>
      </c>
      <c r="D877" t="s">
        <v>610</v>
      </c>
      <c r="E877">
        <v>4</v>
      </c>
      <c r="F877">
        <v>0</v>
      </c>
      <c r="G877">
        <v>0</v>
      </c>
      <c r="H877">
        <v>0</v>
      </c>
      <c r="I877">
        <v>0</v>
      </c>
      <c r="J877">
        <v>0</v>
      </c>
      <c r="K877">
        <v>0</v>
      </c>
      <c r="L877">
        <v>0</v>
      </c>
      <c r="M877">
        <v>0</v>
      </c>
      <c r="N877">
        <v>10</v>
      </c>
      <c r="O877">
        <v>10</v>
      </c>
      <c r="P877">
        <v>10</v>
      </c>
      <c r="Q877" s="36">
        <v>10</v>
      </c>
      <c r="R877" s="36">
        <v>10</v>
      </c>
      <c r="S877" s="36">
        <v>10</v>
      </c>
      <c r="T877" s="36">
        <v>10</v>
      </c>
      <c r="U877" s="36">
        <v>10</v>
      </c>
    </row>
    <row r="878" spans="1:21" x14ac:dyDescent="0.2">
      <c r="A878" s="89">
        <f>VLOOKUP(C878,TabellenSRG!$B$4:$C$2729,2,FALSE)</f>
        <v>75</v>
      </c>
      <c r="B878" t="str">
        <f t="shared" si="14"/>
        <v>75f</v>
      </c>
      <c r="C878" t="s">
        <v>77</v>
      </c>
      <c r="D878" t="s">
        <v>612</v>
      </c>
      <c r="E878">
        <v>5</v>
      </c>
      <c r="F878">
        <v>0</v>
      </c>
      <c r="G878">
        <v>0</v>
      </c>
      <c r="H878">
        <v>0</v>
      </c>
      <c r="I878">
        <v>0</v>
      </c>
      <c r="J878">
        <v>0</v>
      </c>
      <c r="K878">
        <v>0</v>
      </c>
      <c r="L878">
        <v>0</v>
      </c>
      <c r="M878">
        <v>0</v>
      </c>
      <c r="N878">
        <v>0</v>
      </c>
      <c r="O878">
        <v>0</v>
      </c>
      <c r="P878">
        <v>0</v>
      </c>
      <c r="Q878" s="36">
        <v>0</v>
      </c>
      <c r="R878" s="36">
        <v>0</v>
      </c>
      <c r="S878" s="36">
        <v>0</v>
      </c>
      <c r="T878" s="36">
        <v>0</v>
      </c>
      <c r="U878" s="36">
        <v>0</v>
      </c>
    </row>
    <row r="879" spans="1:21" x14ac:dyDescent="0.2">
      <c r="A879" s="89">
        <f>VLOOKUP(C879,TabellenSRG!$B$4:$C$2729,2,FALSE)</f>
        <v>75</v>
      </c>
      <c r="B879" t="str">
        <f t="shared" si="14"/>
        <v>75g</v>
      </c>
      <c r="C879" t="s">
        <v>77</v>
      </c>
      <c r="D879" t="s">
        <v>613</v>
      </c>
      <c r="E879">
        <v>6</v>
      </c>
      <c r="F879">
        <v>0</v>
      </c>
      <c r="G879">
        <v>0</v>
      </c>
      <c r="H879">
        <v>0</v>
      </c>
      <c r="I879">
        <v>0</v>
      </c>
      <c r="J879">
        <v>0</v>
      </c>
      <c r="K879">
        <v>0</v>
      </c>
      <c r="L879">
        <v>0</v>
      </c>
      <c r="M879">
        <v>0</v>
      </c>
      <c r="N879">
        <v>0</v>
      </c>
      <c r="O879">
        <v>0</v>
      </c>
      <c r="P879">
        <v>0</v>
      </c>
      <c r="Q879" s="36">
        <v>0</v>
      </c>
      <c r="R879" s="36">
        <v>0</v>
      </c>
      <c r="S879" s="36">
        <v>0</v>
      </c>
      <c r="T879" s="36">
        <v>0</v>
      </c>
      <c r="U879" s="36">
        <v>0</v>
      </c>
    </row>
    <row r="880" spans="1:21" x14ac:dyDescent="0.2">
      <c r="A880" s="89">
        <f>VLOOKUP(C880,TabellenSRG!$B$4:$C$2729,2,FALSE)</f>
        <v>75</v>
      </c>
      <c r="B880" t="str">
        <f t="shared" si="14"/>
        <v>75h</v>
      </c>
      <c r="C880" t="s">
        <v>77</v>
      </c>
      <c r="D880" t="s">
        <v>614</v>
      </c>
      <c r="E880">
        <v>7</v>
      </c>
      <c r="F880">
        <v>0</v>
      </c>
      <c r="G880">
        <v>0</v>
      </c>
      <c r="H880">
        <v>0</v>
      </c>
      <c r="I880">
        <v>0</v>
      </c>
      <c r="J880">
        <v>0</v>
      </c>
      <c r="K880">
        <v>0</v>
      </c>
      <c r="L880">
        <v>0</v>
      </c>
      <c r="M880">
        <v>0</v>
      </c>
      <c r="N880">
        <v>0</v>
      </c>
      <c r="O880">
        <v>0</v>
      </c>
      <c r="P880">
        <v>0</v>
      </c>
      <c r="Q880" s="36">
        <v>0</v>
      </c>
      <c r="R880" s="36">
        <v>0</v>
      </c>
      <c r="S880" s="36">
        <v>0</v>
      </c>
      <c r="T880" s="36">
        <v>0</v>
      </c>
      <c r="U880" s="36">
        <v>0</v>
      </c>
    </row>
    <row r="881" spans="1:21" x14ac:dyDescent="0.2">
      <c r="A881" s="89">
        <f>VLOOKUP(C881,TabellenSRG!$B$4:$C$2729,2,FALSE)</f>
        <v>75</v>
      </c>
      <c r="B881" t="str">
        <f t="shared" si="14"/>
        <v>75i</v>
      </c>
      <c r="C881" t="s">
        <v>77</v>
      </c>
      <c r="D881" t="s">
        <v>615</v>
      </c>
      <c r="E881">
        <v>8</v>
      </c>
      <c r="F881">
        <v>0</v>
      </c>
      <c r="G881">
        <v>0</v>
      </c>
      <c r="H881">
        <v>0</v>
      </c>
      <c r="I881">
        <v>0</v>
      </c>
      <c r="J881">
        <v>0</v>
      </c>
      <c r="K881">
        <v>0</v>
      </c>
      <c r="L881">
        <v>0</v>
      </c>
      <c r="M881">
        <v>0</v>
      </c>
      <c r="N881">
        <v>0</v>
      </c>
      <c r="O881">
        <v>0</v>
      </c>
      <c r="P881">
        <v>0</v>
      </c>
      <c r="Q881" s="36">
        <v>0</v>
      </c>
      <c r="R881" s="36">
        <v>0</v>
      </c>
      <c r="S881" s="36">
        <v>0</v>
      </c>
      <c r="T881" s="36">
        <v>0</v>
      </c>
      <c r="U881" s="36">
        <v>0</v>
      </c>
    </row>
    <row r="882" spans="1:21" x14ac:dyDescent="0.2">
      <c r="A882" s="89">
        <f>VLOOKUP(C882,TabellenSRG!$B$4:$C$2729,2,FALSE)</f>
        <v>75</v>
      </c>
      <c r="B882" t="str">
        <f t="shared" si="14"/>
        <v>75j</v>
      </c>
      <c r="C882" t="s">
        <v>77</v>
      </c>
      <c r="D882" t="s">
        <v>616</v>
      </c>
      <c r="E882">
        <v>9</v>
      </c>
      <c r="F882">
        <v>220</v>
      </c>
      <c r="G882">
        <v>220</v>
      </c>
      <c r="H882">
        <v>260</v>
      </c>
      <c r="I882">
        <v>280</v>
      </c>
      <c r="J882">
        <v>250</v>
      </c>
      <c r="K882">
        <v>250</v>
      </c>
      <c r="L882">
        <v>290</v>
      </c>
      <c r="M882">
        <v>300</v>
      </c>
      <c r="N882">
        <v>310</v>
      </c>
      <c r="O882">
        <v>330</v>
      </c>
      <c r="P882">
        <v>270</v>
      </c>
      <c r="Q882" s="36">
        <v>290</v>
      </c>
      <c r="R882" s="36">
        <v>300</v>
      </c>
      <c r="S882" s="36">
        <v>300</v>
      </c>
      <c r="T882" s="36">
        <v>340</v>
      </c>
      <c r="U882" s="36">
        <v>370</v>
      </c>
    </row>
    <row r="883" spans="1:21" x14ac:dyDescent="0.2">
      <c r="A883" s="89">
        <f>VLOOKUP(C883,TabellenSRG!$B$4:$C$2729,2,FALSE)</f>
        <v>75</v>
      </c>
      <c r="B883" t="str">
        <f t="shared" si="14"/>
        <v>75k</v>
      </c>
      <c r="C883" t="s">
        <v>77</v>
      </c>
      <c r="D883" t="s">
        <v>611</v>
      </c>
      <c r="E883">
        <v>10</v>
      </c>
      <c r="F883" t="e">
        <v>#N/A</v>
      </c>
      <c r="G883" t="e">
        <v>#N/A</v>
      </c>
      <c r="H883" t="e">
        <v>#N/A</v>
      </c>
      <c r="I883" t="e">
        <v>#N/A</v>
      </c>
      <c r="J883" t="e">
        <v>#N/A</v>
      </c>
      <c r="K883" t="e">
        <v>#N/A</v>
      </c>
      <c r="L883" t="e">
        <v>#N/A</v>
      </c>
      <c r="M883" t="e">
        <v>#N/A</v>
      </c>
      <c r="N883">
        <v>0</v>
      </c>
      <c r="O883">
        <v>0</v>
      </c>
      <c r="P883">
        <v>0</v>
      </c>
      <c r="Q883" s="36">
        <v>0</v>
      </c>
      <c r="R883" s="36">
        <v>0</v>
      </c>
      <c r="S883" s="36">
        <v>0</v>
      </c>
      <c r="T883" s="36">
        <v>0</v>
      </c>
      <c r="U883" s="36">
        <v>0</v>
      </c>
    </row>
    <row r="884" spans="1:21" x14ac:dyDescent="0.2">
      <c r="A884" s="89">
        <f>VLOOKUP(C884,TabellenSRG!$B$4:$C$2729,2,FALSE)</f>
        <v>76</v>
      </c>
      <c r="B884" t="str">
        <f t="shared" si="14"/>
        <v>76a</v>
      </c>
      <c r="C884" t="s">
        <v>78</v>
      </c>
      <c r="D884" t="s">
        <v>606</v>
      </c>
      <c r="E884">
        <v>0</v>
      </c>
      <c r="F884">
        <v>40</v>
      </c>
      <c r="G884">
        <v>10</v>
      </c>
      <c r="H884">
        <v>10</v>
      </c>
      <c r="I884">
        <v>70</v>
      </c>
      <c r="J884">
        <v>70</v>
      </c>
      <c r="K884">
        <v>90</v>
      </c>
      <c r="L884">
        <v>110</v>
      </c>
      <c r="M884">
        <v>140</v>
      </c>
      <c r="N884">
        <v>200</v>
      </c>
      <c r="O884">
        <v>210</v>
      </c>
      <c r="P884">
        <v>240</v>
      </c>
      <c r="Q884" s="36">
        <v>150</v>
      </c>
      <c r="R884" s="36">
        <v>170</v>
      </c>
      <c r="S884" s="36">
        <v>200</v>
      </c>
      <c r="T884" s="36">
        <v>210</v>
      </c>
      <c r="U884" s="36">
        <v>220</v>
      </c>
    </row>
    <row r="885" spans="1:21" x14ac:dyDescent="0.2">
      <c r="A885" s="89">
        <f>VLOOKUP(C885,TabellenSRG!$B$4:$C$2729,2,FALSE)</f>
        <v>76</v>
      </c>
      <c r="B885" t="str">
        <f t="shared" si="14"/>
        <v>76b</v>
      </c>
      <c r="C885" t="s">
        <v>78</v>
      </c>
      <c r="D885" t="s">
        <v>607</v>
      </c>
      <c r="E885">
        <v>1</v>
      </c>
      <c r="F885">
        <v>0</v>
      </c>
      <c r="G885">
        <v>0</v>
      </c>
      <c r="H885">
        <v>0</v>
      </c>
      <c r="I885">
        <v>0</v>
      </c>
      <c r="J885">
        <v>0</v>
      </c>
      <c r="K885">
        <v>0</v>
      </c>
      <c r="L885">
        <v>0</v>
      </c>
      <c r="M885">
        <v>0</v>
      </c>
      <c r="N885">
        <v>0</v>
      </c>
      <c r="O885">
        <v>10</v>
      </c>
      <c r="P885">
        <v>10</v>
      </c>
      <c r="Q885" s="36">
        <v>10</v>
      </c>
      <c r="R885" s="36">
        <v>10</v>
      </c>
      <c r="S885" s="36">
        <v>10</v>
      </c>
      <c r="T885" s="36">
        <v>10</v>
      </c>
      <c r="U885" s="36">
        <v>10</v>
      </c>
    </row>
    <row r="886" spans="1:21" x14ac:dyDescent="0.2">
      <c r="A886" s="89">
        <f>VLOOKUP(C886,TabellenSRG!$B$4:$C$2729,2,FALSE)</f>
        <v>76</v>
      </c>
      <c r="B886" t="str">
        <f t="shared" si="14"/>
        <v>76c</v>
      </c>
      <c r="C886" t="s">
        <v>78</v>
      </c>
      <c r="D886" t="s">
        <v>608</v>
      </c>
      <c r="E886">
        <v>2</v>
      </c>
      <c r="F886">
        <v>0</v>
      </c>
      <c r="G886">
        <v>0</v>
      </c>
      <c r="H886">
        <v>0</v>
      </c>
      <c r="I886">
        <v>0</v>
      </c>
      <c r="J886">
        <v>0</v>
      </c>
      <c r="K886">
        <v>0</v>
      </c>
      <c r="L886">
        <v>0</v>
      </c>
      <c r="M886">
        <v>0</v>
      </c>
      <c r="N886">
        <v>0</v>
      </c>
      <c r="O886">
        <v>0</v>
      </c>
      <c r="P886">
        <v>0</v>
      </c>
      <c r="Q886" s="36">
        <v>0</v>
      </c>
      <c r="R886" s="36">
        <v>0</v>
      </c>
      <c r="S886" s="36">
        <v>0</v>
      </c>
      <c r="T886" s="36">
        <v>0</v>
      </c>
      <c r="U886" s="36">
        <v>0</v>
      </c>
    </row>
    <row r="887" spans="1:21" x14ac:dyDescent="0.2">
      <c r="A887" s="89">
        <f>VLOOKUP(C887,TabellenSRG!$B$4:$C$2729,2,FALSE)</f>
        <v>76</v>
      </c>
      <c r="B887" t="str">
        <f t="shared" si="14"/>
        <v>76d</v>
      </c>
      <c r="C887" t="s">
        <v>78</v>
      </c>
      <c r="D887" t="s">
        <v>609</v>
      </c>
      <c r="E887">
        <v>3</v>
      </c>
      <c r="F887">
        <v>0</v>
      </c>
      <c r="G887">
        <v>0</v>
      </c>
      <c r="H887">
        <v>0</v>
      </c>
      <c r="I887">
        <v>0</v>
      </c>
      <c r="J887">
        <v>0</v>
      </c>
      <c r="K887">
        <v>0</v>
      </c>
      <c r="L887">
        <v>0</v>
      </c>
      <c r="M887">
        <v>0</v>
      </c>
      <c r="N887">
        <v>0</v>
      </c>
      <c r="O887">
        <v>0</v>
      </c>
      <c r="P887">
        <v>0</v>
      </c>
      <c r="Q887" s="36">
        <v>0</v>
      </c>
      <c r="R887" s="36">
        <v>0</v>
      </c>
      <c r="S887" s="36">
        <v>0</v>
      </c>
      <c r="T887" s="36">
        <v>0</v>
      </c>
      <c r="U887" s="36">
        <v>0</v>
      </c>
    </row>
    <row r="888" spans="1:21" x14ac:dyDescent="0.2">
      <c r="A888" s="89">
        <f>VLOOKUP(C888,TabellenSRG!$B$4:$C$2729,2,FALSE)</f>
        <v>76</v>
      </c>
      <c r="B888" t="str">
        <f t="shared" si="14"/>
        <v>76e</v>
      </c>
      <c r="C888" t="s">
        <v>78</v>
      </c>
      <c r="D888" t="s">
        <v>610</v>
      </c>
      <c r="E888">
        <v>4</v>
      </c>
      <c r="F888">
        <v>0</v>
      </c>
      <c r="G888">
        <v>0</v>
      </c>
      <c r="H888">
        <v>0</v>
      </c>
      <c r="I888">
        <v>0</v>
      </c>
      <c r="J888">
        <v>0</v>
      </c>
      <c r="K888">
        <v>0</v>
      </c>
      <c r="L888">
        <v>10</v>
      </c>
      <c r="M888">
        <v>10</v>
      </c>
      <c r="N888">
        <v>10</v>
      </c>
      <c r="O888">
        <v>10</v>
      </c>
      <c r="P888">
        <v>20</v>
      </c>
      <c r="Q888" s="36">
        <v>20</v>
      </c>
      <c r="R888" s="36">
        <v>20</v>
      </c>
      <c r="S888" s="36">
        <v>20</v>
      </c>
      <c r="T888" s="36">
        <v>30</v>
      </c>
      <c r="U888" s="36">
        <v>30</v>
      </c>
    </row>
    <row r="889" spans="1:21" x14ac:dyDescent="0.2">
      <c r="A889" s="89">
        <f>VLOOKUP(C889,TabellenSRG!$B$4:$C$2729,2,FALSE)</f>
        <v>76</v>
      </c>
      <c r="B889" t="str">
        <f t="shared" si="14"/>
        <v>76f</v>
      </c>
      <c r="C889" t="s">
        <v>78</v>
      </c>
      <c r="D889" t="s">
        <v>612</v>
      </c>
      <c r="E889">
        <v>5</v>
      </c>
      <c r="F889">
        <v>0</v>
      </c>
      <c r="G889">
        <v>0</v>
      </c>
      <c r="H889">
        <v>0</v>
      </c>
      <c r="I889">
        <v>0</v>
      </c>
      <c r="J889">
        <v>0</v>
      </c>
      <c r="K889">
        <v>0</v>
      </c>
      <c r="L889">
        <v>0</v>
      </c>
      <c r="M889">
        <v>0</v>
      </c>
      <c r="N889">
        <v>0</v>
      </c>
      <c r="O889">
        <v>0</v>
      </c>
      <c r="P889">
        <v>0</v>
      </c>
      <c r="Q889" s="36">
        <v>0</v>
      </c>
      <c r="R889" s="36">
        <v>0</v>
      </c>
      <c r="S889" s="36">
        <v>0</v>
      </c>
      <c r="T889" s="36">
        <v>0</v>
      </c>
      <c r="U889" s="36">
        <v>0</v>
      </c>
    </row>
    <row r="890" spans="1:21" x14ac:dyDescent="0.2">
      <c r="A890" s="89">
        <f>VLOOKUP(C890,TabellenSRG!$B$4:$C$2729,2,FALSE)</f>
        <v>76</v>
      </c>
      <c r="B890" t="str">
        <f t="shared" si="14"/>
        <v>76g</v>
      </c>
      <c r="C890" t="s">
        <v>78</v>
      </c>
      <c r="D890" t="s">
        <v>613</v>
      </c>
      <c r="E890">
        <v>6</v>
      </c>
      <c r="F890">
        <v>0</v>
      </c>
      <c r="G890">
        <v>0</v>
      </c>
      <c r="H890">
        <v>0</v>
      </c>
      <c r="I890">
        <v>0</v>
      </c>
      <c r="J890">
        <v>0</v>
      </c>
      <c r="K890">
        <v>0</v>
      </c>
      <c r="L890">
        <v>0</v>
      </c>
      <c r="M890">
        <v>0</v>
      </c>
      <c r="N890">
        <v>0</v>
      </c>
      <c r="O890">
        <v>0</v>
      </c>
      <c r="P890">
        <v>0</v>
      </c>
      <c r="Q890" s="36">
        <v>0</v>
      </c>
      <c r="R890" s="36">
        <v>0</v>
      </c>
      <c r="S890" s="36">
        <v>10</v>
      </c>
      <c r="T890" s="36">
        <v>10</v>
      </c>
      <c r="U890" s="36">
        <v>20</v>
      </c>
    </row>
    <row r="891" spans="1:21" x14ac:dyDescent="0.2">
      <c r="A891" s="89">
        <f>VLOOKUP(C891,TabellenSRG!$B$4:$C$2729,2,FALSE)</f>
        <v>76</v>
      </c>
      <c r="B891" t="str">
        <f t="shared" si="14"/>
        <v>76h</v>
      </c>
      <c r="C891" t="s">
        <v>78</v>
      </c>
      <c r="D891" t="s">
        <v>614</v>
      </c>
      <c r="E891">
        <v>7</v>
      </c>
      <c r="F891">
        <v>0</v>
      </c>
      <c r="G891">
        <v>0</v>
      </c>
      <c r="H891">
        <v>0</v>
      </c>
      <c r="I891">
        <v>0</v>
      </c>
      <c r="J891">
        <v>0</v>
      </c>
      <c r="K891">
        <v>0</v>
      </c>
      <c r="L891">
        <v>0</v>
      </c>
      <c r="M891">
        <v>0</v>
      </c>
      <c r="N891">
        <v>0</v>
      </c>
      <c r="O891">
        <v>0</v>
      </c>
      <c r="P891">
        <v>0</v>
      </c>
      <c r="Q891" s="36">
        <v>10</v>
      </c>
      <c r="R891" s="36">
        <v>10</v>
      </c>
      <c r="S891" s="36">
        <v>10</v>
      </c>
      <c r="T891" s="36">
        <v>10</v>
      </c>
      <c r="U891" s="36">
        <v>10</v>
      </c>
    </row>
    <row r="892" spans="1:21" x14ac:dyDescent="0.2">
      <c r="A892" s="89">
        <f>VLOOKUP(C892,TabellenSRG!$B$4:$C$2729,2,FALSE)</f>
        <v>76</v>
      </c>
      <c r="B892" t="str">
        <f t="shared" si="14"/>
        <v>76i</v>
      </c>
      <c r="C892" t="s">
        <v>78</v>
      </c>
      <c r="D892" t="s">
        <v>615</v>
      </c>
      <c r="E892">
        <v>8</v>
      </c>
      <c r="F892">
        <v>0</v>
      </c>
      <c r="G892">
        <v>0</v>
      </c>
      <c r="H892">
        <v>0</v>
      </c>
      <c r="I892">
        <v>0</v>
      </c>
      <c r="J892">
        <v>0</v>
      </c>
      <c r="K892">
        <v>0</v>
      </c>
      <c r="L892">
        <v>0</v>
      </c>
      <c r="M892">
        <v>0</v>
      </c>
      <c r="N892">
        <v>0</v>
      </c>
      <c r="O892">
        <v>0</v>
      </c>
      <c r="P892">
        <v>0</v>
      </c>
      <c r="Q892" s="36">
        <v>0</v>
      </c>
      <c r="R892" s="36">
        <v>0</v>
      </c>
      <c r="S892" s="36">
        <v>0</v>
      </c>
      <c r="T892" s="36">
        <v>0</v>
      </c>
      <c r="U892" s="36">
        <v>0</v>
      </c>
    </row>
    <row r="893" spans="1:21" x14ac:dyDescent="0.2">
      <c r="A893" s="89">
        <f>VLOOKUP(C893,TabellenSRG!$B$4:$C$2729,2,FALSE)</f>
        <v>76</v>
      </c>
      <c r="B893" t="str">
        <f t="shared" si="14"/>
        <v>76j</v>
      </c>
      <c r="C893" t="s">
        <v>78</v>
      </c>
      <c r="D893" t="s">
        <v>616</v>
      </c>
      <c r="E893">
        <v>9</v>
      </c>
      <c r="F893">
        <v>40</v>
      </c>
      <c r="G893">
        <v>10</v>
      </c>
      <c r="H893">
        <v>10</v>
      </c>
      <c r="I893">
        <v>70</v>
      </c>
      <c r="J893">
        <v>70</v>
      </c>
      <c r="K893">
        <v>90</v>
      </c>
      <c r="L893">
        <v>100</v>
      </c>
      <c r="M893">
        <v>130</v>
      </c>
      <c r="N893">
        <v>190</v>
      </c>
      <c r="O893">
        <v>190</v>
      </c>
      <c r="P893">
        <v>210</v>
      </c>
      <c r="Q893" s="36">
        <v>110</v>
      </c>
      <c r="R893" s="36">
        <v>130</v>
      </c>
      <c r="S893" s="36">
        <v>150</v>
      </c>
      <c r="T893" s="36">
        <v>150</v>
      </c>
      <c r="U893" s="36">
        <v>160</v>
      </c>
    </row>
    <row r="894" spans="1:21" x14ac:dyDescent="0.2">
      <c r="A894" s="89">
        <f>VLOOKUP(C894,TabellenSRG!$B$4:$C$2729,2,FALSE)</f>
        <v>76</v>
      </c>
      <c r="B894" t="str">
        <f t="shared" si="14"/>
        <v>76k</v>
      </c>
      <c r="C894" t="s">
        <v>78</v>
      </c>
      <c r="D894" t="s">
        <v>611</v>
      </c>
      <c r="E894">
        <v>10</v>
      </c>
      <c r="F894" t="e">
        <v>#N/A</v>
      </c>
      <c r="G894" t="e">
        <v>#N/A</v>
      </c>
      <c r="H894" t="e">
        <v>#N/A</v>
      </c>
      <c r="I894" t="e">
        <v>#N/A</v>
      </c>
      <c r="J894" t="e">
        <v>#N/A</v>
      </c>
      <c r="K894" t="e">
        <v>#N/A</v>
      </c>
      <c r="L894" t="e">
        <v>#N/A</v>
      </c>
      <c r="M894" t="e">
        <v>#N/A</v>
      </c>
      <c r="N894">
        <v>0</v>
      </c>
      <c r="O894">
        <v>0</v>
      </c>
      <c r="P894">
        <v>0</v>
      </c>
      <c r="Q894" s="36">
        <v>0</v>
      </c>
      <c r="R894" s="36">
        <v>0</v>
      </c>
      <c r="S894" s="36">
        <v>0</v>
      </c>
      <c r="T894" s="36">
        <v>0</v>
      </c>
      <c r="U894" s="36">
        <v>0</v>
      </c>
    </row>
    <row r="895" spans="1:21" x14ac:dyDescent="0.2">
      <c r="A895" s="89">
        <f>VLOOKUP(C895,TabellenSRG!$B$4:$C$2729,2,FALSE)</f>
        <v>77</v>
      </c>
      <c r="B895" t="str">
        <f t="shared" si="14"/>
        <v>77a</v>
      </c>
      <c r="C895" t="s">
        <v>79</v>
      </c>
      <c r="D895" t="s">
        <v>606</v>
      </c>
      <c r="E895">
        <v>0</v>
      </c>
      <c r="F895">
        <v>580</v>
      </c>
      <c r="G895">
        <v>570</v>
      </c>
      <c r="H895">
        <v>500</v>
      </c>
      <c r="I895">
        <v>530</v>
      </c>
      <c r="J895">
        <v>560</v>
      </c>
      <c r="K895">
        <v>540</v>
      </c>
      <c r="L895">
        <v>530</v>
      </c>
      <c r="M895">
        <v>500</v>
      </c>
      <c r="N895">
        <v>520</v>
      </c>
      <c r="O895">
        <v>500</v>
      </c>
      <c r="P895">
        <v>490</v>
      </c>
      <c r="Q895" s="36">
        <v>450</v>
      </c>
      <c r="R895" s="36">
        <v>420</v>
      </c>
      <c r="S895" s="36">
        <v>430</v>
      </c>
      <c r="T895" s="36">
        <v>380</v>
      </c>
      <c r="U895" s="36">
        <v>380</v>
      </c>
    </row>
    <row r="896" spans="1:21" x14ac:dyDescent="0.2">
      <c r="A896" s="89">
        <f>VLOOKUP(C896,TabellenSRG!$B$4:$C$2729,2,FALSE)</f>
        <v>77</v>
      </c>
      <c r="B896" t="str">
        <f t="shared" si="14"/>
        <v>77b</v>
      </c>
      <c r="C896" t="s">
        <v>79</v>
      </c>
      <c r="D896" t="s">
        <v>607</v>
      </c>
      <c r="E896">
        <v>1</v>
      </c>
      <c r="F896">
        <v>0</v>
      </c>
      <c r="G896">
        <v>0</v>
      </c>
      <c r="H896">
        <v>0</v>
      </c>
      <c r="I896">
        <v>0</v>
      </c>
      <c r="J896">
        <v>0</v>
      </c>
      <c r="K896">
        <v>0</v>
      </c>
      <c r="L896">
        <v>0</v>
      </c>
      <c r="M896">
        <v>0</v>
      </c>
      <c r="N896">
        <v>0</v>
      </c>
      <c r="O896">
        <v>0</v>
      </c>
      <c r="P896">
        <v>0</v>
      </c>
      <c r="Q896" s="36">
        <v>0</v>
      </c>
      <c r="R896" s="36">
        <v>0</v>
      </c>
      <c r="S896" s="36">
        <v>0</v>
      </c>
      <c r="T896" s="36">
        <v>0</v>
      </c>
      <c r="U896" s="36">
        <v>0</v>
      </c>
    </row>
    <row r="897" spans="1:21" x14ac:dyDescent="0.2">
      <c r="A897" s="89">
        <f>VLOOKUP(C897,TabellenSRG!$B$4:$C$2729,2,FALSE)</f>
        <v>77</v>
      </c>
      <c r="B897" t="str">
        <f t="shared" si="14"/>
        <v>77c</v>
      </c>
      <c r="C897" t="s">
        <v>79</v>
      </c>
      <c r="D897" t="s">
        <v>608</v>
      </c>
      <c r="E897">
        <v>2</v>
      </c>
      <c r="F897">
        <v>0</v>
      </c>
      <c r="G897">
        <v>0</v>
      </c>
      <c r="H897">
        <v>0</v>
      </c>
      <c r="I897">
        <v>0</v>
      </c>
      <c r="J897">
        <v>0</v>
      </c>
      <c r="K897">
        <v>0</v>
      </c>
      <c r="L897">
        <v>0</v>
      </c>
      <c r="M897">
        <v>0</v>
      </c>
      <c r="N897">
        <v>0</v>
      </c>
      <c r="O897">
        <v>0</v>
      </c>
      <c r="P897">
        <v>0</v>
      </c>
      <c r="Q897" s="36">
        <v>0</v>
      </c>
      <c r="R897" s="36">
        <v>0</v>
      </c>
      <c r="S897" s="36">
        <v>0</v>
      </c>
      <c r="T897" s="36">
        <v>0</v>
      </c>
      <c r="U897" s="36">
        <v>0</v>
      </c>
    </row>
    <row r="898" spans="1:21" x14ac:dyDescent="0.2">
      <c r="A898" s="89">
        <f>VLOOKUP(C898,TabellenSRG!$B$4:$C$2729,2,FALSE)</f>
        <v>77</v>
      </c>
      <c r="B898" t="str">
        <f t="shared" si="14"/>
        <v>77d</v>
      </c>
      <c r="C898" t="s">
        <v>79</v>
      </c>
      <c r="D898" t="s">
        <v>609</v>
      </c>
      <c r="E898">
        <v>3</v>
      </c>
      <c r="F898">
        <v>10</v>
      </c>
      <c r="G898">
        <v>10</v>
      </c>
      <c r="H898">
        <v>0</v>
      </c>
      <c r="I898">
        <v>0</v>
      </c>
      <c r="J898">
        <v>0</v>
      </c>
      <c r="K898">
        <v>0</v>
      </c>
      <c r="L898">
        <v>0</v>
      </c>
      <c r="M898">
        <v>0</v>
      </c>
      <c r="N898">
        <v>0</v>
      </c>
      <c r="O898">
        <v>0</v>
      </c>
      <c r="P898">
        <v>0</v>
      </c>
      <c r="Q898" s="36">
        <v>0</v>
      </c>
      <c r="R898" s="36">
        <v>0</v>
      </c>
      <c r="S898" s="36">
        <v>0</v>
      </c>
      <c r="T898" s="36">
        <v>0</v>
      </c>
      <c r="U898" s="36">
        <v>0</v>
      </c>
    </row>
    <row r="899" spans="1:21" x14ac:dyDescent="0.2">
      <c r="A899" s="89">
        <f>VLOOKUP(C899,TabellenSRG!$B$4:$C$2729,2,FALSE)</f>
        <v>77</v>
      </c>
      <c r="B899" t="str">
        <f t="shared" si="14"/>
        <v>77e</v>
      </c>
      <c r="C899" t="s">
        <v>79</v>
      </c>
      <c r="D899" t="s">
        <v>610</v>
      </c>
      <c r="E899">
        <v>4</v>
      </c>
      <c r="F899">
        <v>0</v>
      </c>
      <c r="G899">
        <v>0</v>
      </c>
      <c r="H899">
        <v>0</v>
      </c>
      <c r="I899">
        <v>0</v>
      </c>
      <c r="J899">
        <v>0</v>
      </c>
      <c r="K899">
        <v>0</v>
      </c>
      <c r="L899">
        <v>0</v>
      </c>
      <c r="M899">
        <v>0</v>
      </c>
      <c r="N899">
        <v>10</v>
      </c>
      <c r="O899">
        <v>10</v>
      </c>
      <c r="P899">
        <v>10</v>
      </c>
      <c r="Q899" s="36">
        <v>10</v>
      </c>
      <c r="R899" s="36">
        <v>10</v>
      </c>
      <c r="S899" s="36">
        <v>10</v>
      </c>
      <c r="T899" s="36">
        <v>10</v>
      </c>
      <c r="U899" s="36">
        <v>10</v>
      </c>
    </row>
    <row r="900" spans="1:21" x14ac:dyDescent="0.2">
      <c r="A900" s="89">
        <f>VLOOKUP(C900,TabellenSRG!$B$4:$C$2729,2,FALSE)</f>
        <v>77</v>
      </c>
      <c r="B900" t="str">
        <f t="shared" si="14"/>
        <v>77f</v>
      </c>
      <c r="C900" t="s">
        <v>79</v>
      </c>
      <c r="D900" t="s">
        <v>612</v>
      </c>
      <c r="E900">
        <v>5</v>
      </c>
      <c r="F900">
        <v>0</v>
      </c>
      <c r="G900">
        <v>0</v>
      </c>
      <c r="H900">
        <v>0</v>
      </c>
      <c r="I900">
        <v>0</v>
      </c>
      <c r="J900">
        <v>0</v>
      </c>
      <c r="K900">
        <v>0</v>
      </c>
      <c r="L900">
        <v>0</v>
      </c>
      <c r="M900">
        <v>0</v>
      </c>
      <c r="N900">
        <v>0</v>
      </c>
      <c r="O900">
        <v>0</v>
      </c>
      <c r="P900">
        <v>0</v>
      </c>
      <c r="Q900" s="36">
        <v>0</v>
      </c>
      <c r="R900" s="36">
        <v>0</v>
      </c>
      <c r="S900" s="36">
        <v>0</v>
      </c>
      <c r="T900" s="36">
        <v>0</v>
      </c>
      <c r="U900" s="36">
        <v>0</v>
      </c>
    </row>
    <row r="901" spans="1:21" x14ac:dyDescent="0.2">
      <c r="A901" s="89">
        <f>VLOOKUP(C901,TabellenSRG!$B$4:$C$2729,2,FALSE)</f>
        <v>77</v>
      </c>
      <c r="B901" t="str">
        <f t="shared" ref="B901:B964" si="15">CONCATENATE(A901,D901)</f>
        <v>77g</v>
      </c>
      <c r="C901" t="s">
        <v>79</v>
      </c>
      <c r="D901" t="s">
        <v>613</v>
      </c>
      <c r="E901">
        <v>6</v>
      </c>
      <c r="F901">
        <v>0</v>
      </c>
      <c r="G901">
        <v>0</v>
      </c>
      <c r="H901">
        <v>0</v>
      </c>
      <c r="I901">
        <v>0</v>
      </c>
      <c r="J901">
        <v>0</v>
      </c>
      <c r="K901">
        <v>0</v>
      </c>
      <c r="L901">
        <v>0</v>
      </c>
      <c r="M901">
        <v>0</v>
      </c>
      <c r="N901">
        <v>0</v>
      </c>
      <c r="O901">
        <v>0</v>
      </c>
      <c r="P901">
        <v>0</v>
      </c>
      <c r="Q901" s="36">
        <v>0</v>
      </c>
      <c r="R901" s="36">
        <v>0</v>
      </c>
      <c r="S901" s="36">
        <v>0</v>
      </c>
      <c r="T901" s="36">
        <v>0</v>
      </c>
      <c r="U901" s="36">
        <v>0</v>
      </c>
    </row>
    <row r="902" spans="1:21" x14ac:dyDescent="0.2">
      <c r="A902" s="89">
        <f>VLOOKUP(C902,TabellenSRG!$B$4:$C$2729,2,FALSE)</f>
        <v>77</v>
      </c>
      <c r="B902" t="str">
        <f t="shared" si="15"/>
        <v>77h</v>
      </c>
      <c r="C902" t="s">
        <v>79</v>
      </c>
      <c r="D902" t="s">
        <v>614</v>
      </c>
      <c r="E902">
        <v>7</v>
      </c>
      <c r="F902">
        <v>0</v>
      </c>
      <c r="G902">
        <v>0</v>
      </c>
      <c r="H902">
        <v>0</v>
      </c>
      <c r="I902">
        <v>0</v>
      </c>
      <c r="J902">
        <v>0</v>
      </c>
      <c r="K902">
        <v>0</v>
      </c>
      <c r="L902">
        <v>0</v>
      </c>
      <c r="M902">
        <v>0</v>
      </c>
      <c r="N902">
        <v>0</v>
      </c>
      <c r="O902">
        <v>0</v>
      </c>
      <c r="P902">
        <v>0</v>
      </c>
      <c r="Q902" s="36">
        <v>0</v>
      </c>
      <c r="R902" s="36">
        <v>0</v>
      </c>
      <c r="S902" s="36">
        <v>0</v>
      </c>
      <c r="T902" s="36">
        <v>0</v>
      </c>
      <c r="U902" s="36">
        <v>0</v>
      </c>
    </row>
    <row r="903" spans="1:21" x14ac:dyDescent="0.2">
      <c r="A903" s="89">
        <f>VLOOKUP(C903,TabellenSRG!$B$4:$C$2729,2,FALSE)</f>
        <v>77</v>
      </c>
      <c r="B903" t="str">
        <f t="shared" si="15"/>
        <v>77i</v>
      </c>
      <c r="C903" t="s">
        <v>79</v>
      </c>
      <c r="D903" t="s">
        <v>615</v>
      </c>
      <c r="E903">
        <v>8</v>
      </c>
      <c r="F903">
        <v>0</v>
      </c>
      <c r="G903">
        <v>0</v>
      </c>
      <c r="H903">
        <v>0</v>
      </c>
      <c r="I903">
        <v>0</v>
      </c>
      <c r="J903">
        <v>0</v>
      </c>
      <c r="K903">
        <v>0</v>
      </c>
      <c r="L903">
        <v>0</v>
      </c>
      <c r="M903">
        <v>0</v>
      </c>
      <c r="N903">
        <v>0</v>
      </c>
      <c r="O903">
        <v>0</v>
      </c>
      <c r="P903">
        <v>0</v>
      </c>
      <c r="Q903" s="36">
        <v>0</v>
      </c>
      <c r="R903" s="36">
        <v>0</v>
      </c>
      <c r="S903" s="36">
        <v>0</v>
      </c>
      <c r="T903" s="36">
        <v>0</v>
      </c>
      <c r="U903" s="36">
        <v>0</v>
      </c>
    </row>
    <row r="904" spans="1:21" x14ac:dyDescent="0.2">
      <c r="A904" s="89">
        <f>VLOOKUP(C904,TabellenSRG!$B$4:$C$2729,2,FALSE)</f>
        <v>77</v>
      </c>
      <c r="B904" t="str">
        <f t="shared" si="15"/>
        <v>77j</v>
      </c>
      <c r="C904" t="s">
        <v>79</v>
      </c>
      <c r="D904" t="s">
        <v>616</v>
      </c>
      <c r="E904">
        <v>9</v>
      </c>
      <c r="F904">
        <v>580</v>
      </c>
      <c r="G904">
        <v>570</v>
      </c>
      <c r="H904">
        <v>500</v>
      </c>
      <c r="I904">
        <v>530</v>
      </c>
      <c r="J904">
        <v>550</v>
      </c>
      <c r="K904">
        <v>540</v>
      </c>
      <c r="L904">
        <v>530</v>
      </c>
      <c r="M904">
        <v>490</v>
      </c>
      <c r="N904">
        <v>510</v>
      </c>
      <c r="O904">
        <v>490</v>
      </c>
      <c r="P904">
        <v>480</v>
      </c>
      <c r="Q904" s="36">
        <v>430</v>
      </c>
      <c r="R904" s="36">
        <v>410</v>
      </c>
      <c r="S904" s="36">
        <v>420</v>
      </c>
      <c r="T904" s="36">
        <v>370</v>
      </c>
      <c r="U904" s="36">
        <v>360</v>
      </c>
    </row>
    <row r="905" spans="1:21" x14ac:dyDescent="0.2">
      <c r="A905" s="89">
        <f>VLOOKUP(C905,TabellenSRG!$B$4:$C$2729,2,FALSE)</f>
        <v>77</v>
      </c>
      <c r="B905" t="str">
        <f t="shared" si="15"/>
        <v>77k</v>
      </c>
      <c r="C905" t="s">
        <v>79</v>
      </c>
      <c r="D905" t="s">
        <v>611</v>
      </c>
      <c r="E905">
        <v>10</v>
      </c>
      <c r="F905" t="e">
        <v>#N/A</v>
      </c>
      <c r="G905" t="e">
        <v>#N/A</v>
      </c>
      <c r="H905" t="e">
        <v>#N/A</v>
      </c>
      <c r="I905" t="e">
        <v>#N/A</v>
      </c>
      <c r="J905" t="e">
        <v>#N/A</v>
      </c>
      <c r="K905" t="e">
        <v>#N/A</v>
      </c>
      <c r="L905" t="e">
        <v>#N/A</v>
      </c>
      <c r="M905" t="e">
        <v>#N/A</v>
      </c>
      <c r="N905">
        <v>0</v>
      </c>
      <c r="O905">
        <v>0</v>
      </c>
      <c r="P905">
        <v>0</v>
      </c>
      <c r="Q905" s="36">
        <v>0</v>
      </c>
      <c r="R905" s="36">
        <v>0</v>
      </c>
      <c r="S905" s="36">
        <v>0</v>
      </c>
      <c r="T905" s="36">
        <v>0</v>
      </c>
      <c r="U905" s="36">
        <v>0</v>
      </c>
    </row>
    <row r="906" spans="1:21" x14ac:dyDescent="0.2">
      <c r="A906" s="89">
        <f>VLOOKUP(C906,TabellenSRG!$B$4:$C$2729,2,FALSE)</f>
        <v>78</v>
      </c>
      <c r="B906" t="str">
        <f t="shared" si="15"/>
        <v>78a</v>
      </c>
      <c r="C906" t="s">
        <v>80</v>
      </c>
      <c r="D906" t="s">
        <v>606</v>
      </c>
      <c r="E906">
        <v>0</v>
      </c>
      <c r="F906">
        <v>600</v>
      </c>
      <c r="G906">
        <v>630</v>
      </c>
      <c r="H906">
        <v>570</v>
      </c>
      <c r="I906">
        <v>450</v>
      </c>
      <c r="J906">
        <v>440</v>
      </c>
      <c r="K906">
        <v>450</v>
      </c>
      <c r="L906">
        <v>450</v>
      </c>
      <c r="M906">
        <v>430</v>
      </c>
      <c r="N906">
        <v>260</v>
      </c>
      <c r="O906">
        <v>370</v>
      </c>
      <c r="P906">
        <v>370</v>
      </c>
      <c r="Q906" s="36">
        <v>700</v>
      </c>
      <c r="R906" s="36">
        <v>760</v>
      </c>
      <c r="S906" s="36">
        <v>680</v>
      </c>
      <c r="T906" s="36">
        <v>660</v>
      </c>
      <c r="U906" s="36">
        <v>680</v>
      </c>
    </row>
    <row r="907" spans="1:21" x14ac:dyDescent="0.2">
      <c r="A907" s="89">
        <f>VLOOKUP(C907,TabellenSRG!$B$4:$C$2729,2,FALSE)</f>
        <v>78</v>
      </c>
      <c r="B907" t="str">
        <f t="shared" si="15"/>
        <v>78b</v>
      </c>
      <c r="C907" t="s">
        <v>80</v>
      </c>
      <c r="D907" t="s">
        <v>607</v>
      </c>
      <c r="E907">
        <v>1</v>
      </c>
      <c r="F907">
        <v>70</v>
      </c>
      <c r="G907">
        <v>60</v>
      </c>
      <c r="H907">
        <v>60</v>
      </c>
      <c r="I907">
        <v>80</v>
      </c>
      <c r="J907">
        <v>90</v>
      </c>
      <c r="K907">
        <v>80</v>
      </c>
      <c r="L907">
        <v>90</v>
      </c>
      <c r="M907">
        <v>70</v>
      </c>
      <c r="N907">
        <v>30</v>
      </c>
      <c r="O907">
        <v>30</v>
      </c>
      <c r="P907">
        <v>10</v>
      </c>
      <c r="Q907" s="36">
        <v>10</v>
      </c>
      <c r="R907" s="36">
        <v>10</v>
      </c>
      <c r="S907" s="36">
        <v>0</v>
      </c>
      <c r="T907" s="36">
        <v>0</v>
      </c>
      <c r="U907" s="36">
        <v>10</v>
      </c>
    </row>
    <row r="908" spans="1:21" x14ac:dyDescent="0.2">
      <c r="A908" s="89">
        <f>VLOOKUP(C908,TabellenSRG!$B$4:$C$2729,2,FALSE)</f>
        <v>78</v>
      </c>
      <c r="B908" t="str">
        <f t="shared" si="15"/>
        <v>78c</v>
      </c>
      <c r="C908" t="s">
        <v>80</v>
      </c>
      <c r="D908" t="s">
        <v>608</v>
      </c>
      <c r="E908">
        <v>2</v>
      </c>
      <c r="F908">
        <v>0</v>
      </c>
      <c r="G908">
        <v>0</v>
      </c>
      <c r="H908">
        <v>0</v>
      </c>
      <c r="I908">
        <v>0</v>
      </c>
      <c r="J908">
        <v>0</v>
      </c>
      <c r="K908">
        <v>0</v>
      </c>
      <c r="L908">
        <v>0</v>
      </c>
      <c r="M908">
        <v>20</v>
      </c>
      <c r="N908">
        <v>20</v>
      </c>
      <c r="O908">
        <v>10</v>
      </c>
      <c r="P908">
        <v>10</v>
      </c>
      <c r="Q908" s="36">
        <v>10</v>
      </c>
      <c r="R908" s="36">
        <v>10</v>
      </c>
      <c r="S908" s="36">
        <v>10</v>
      </c>
      <c r="T908" s="36">
        <v>10</v>
      </c>
      <c r="U908" s="36">
        <v>10</v>
      </c>
    </row>
    <row r="909" spans="1:21" x14ac:dyDescent="0.2">
      <c r="A909" s="89">
        <f>VLOOKUP(C909,TabellenSRG!$B$4:$C$2729,2,FALSE)</f>
        <v>78</v>
      </c>
      <c r="B909" t="str">
        <f t="shared" si="15"/>
        <v>78d</v>
      </c>
      <c r="C909" t="s">
        <v>80</v>
      </c>
      <c r="D909" t="s">
        <v>609</v>
      </c>
      <c r="E909">
        <v>3</v>
      </c>
      <c r="F909">
        <v>0</v>
      </c>
      <c r="G909">
        <v>0</v>
      </c>
      <c r="H909">
        <v>0</v>
      </c>
      <c r="I909">
        <v>0</v>
      </c>
      <c r="J909">
        <v>0</v>
      </c>
      <c r="K909">
        <v>0</v>
      </c>
      <c r="L909">
        <v>0</v>
      </c>
      <c r="M909">
        <v>0</v>
      </c>
      <c r="N909">
        <v>20</v>
      </c>
      <c r="O909">
        <v>40</v>
      </c>
      <c r="P909">
        <v>40</v>
      </c>
      <c r="Q909" s="36">
        <v>60</v>
      </c>
      <c r="R909" s="36">
        <v>70</v>
      </c>
      <c r="S909" s="36">
        <v>50</v>
      </c>
      <c r="T909" s="36">
        <v>50</v>
      </c>
      <c r="U909" s="36">
        <v>60</v>
      </c>
    </row>
    <row r="910" spans="1:21" x14ac:dyDescent="0.2">
      <c r="A910" s="89">
        <f>VLOOKUP(C910,TabellenSRG!$B$4:$C$2729,2,FALSE)</f>
        <v>78</v>
      </c>
      <c r="B910" t="str">
        <f t="shared" si="15"/>
        <v>78e</v>
      </c>
      <c r="C910" t="s">
        <v>80</v>
      </c>
      <c r="D910" t="s">
        <v>610</v>
      </c>
      <c r="E910">
        <v>4</v>
      </c>
      <c r="F910">
        <v>0</v>
      </c>
      <c r="G910">
        <v>0</v>
      </c>
      <c r="H910">
        <v>0</v>
      </c>
      <c r="I910">
        <v>10</v>
      </c>
      <c r="J910">
        <v>10</v>
      </c>
      <c r="K910">
        <v>10</v>
      </c>
      <c r="L910">
        <v>20</v>
      </c>
      <c r="M910">
        <v>30</v>
      </c>
      <c r="N910">
        <v>20</v>
      </c>
      <c r="O910">
        <v>30</v>
      </c>
      <c r="P910">
        <v>50</v>
      </c>
      <c r="Q910" s="36">
        <v>70</v>
      </c>
      <c r="R910" s="36">
        <v>70</v>
      </c>
      <c r="S910" s="36">
        <v>80</v>
      </c>
      <c r="T910" s="36">
        <v>80</v>
      </c>
      <c r="U910" s="36">
        <v>90</v>
      </c>
    </row>
    <row r="911" spans="1:21" x14ac:dyDescent="0.2">
      <c r="A911" s="89">
        <f>VLOOKUP(C911,TabellenSRG!$B$4:$C$2729,2,FALSE)</f>
        <v>78</v>
      </c>
      <c r="B911" t="str">
        <f t="shared" si="15"/>
        <v>78f</v>
      </c>
      <c r="C911" t="s">
        <v>80</v>
      </c>
      <c r="D911" t="s">
        <v>612</v>
      </c>
      <c r="E911">
        <v>5</v>
      </c>
      <c r="F911">
        <v>0</v>
      </c>
      <c r="G911">
        <v>0</v>
      </c>
      <c r="H911">
        <v>0</v>
      </c>
      <c r="I911">
        <v>0</v>
      </c>
      <c r="J911">
        <v>0</v>
      </c>
      <c r="K911">
        <v>0</v>
      </c>
      <c r="L911">
        <v>0</v>
      </c>
      <c r="M911">
        <v>0</v>
      </c>
      <c r="N911">
        <v>0</v>
      </c>
      <c r="O911">
        <v>0</v>
      </c>
      <c r="P911">
        <v>0</v>
      </c>
      <c r="Q911" s="36">
        <v>0</v>
      </c>
      <c r="R911" s="36">
        <v>0</v>
      </c>
      <c r="S911" s="36">
        <v>0</v>
      </c>
      <c r="T911" s="36">
        <v>0</v>
      </c>
      <c r="U911" s="36">
        <v>0</v>
      </c>
    </row>
    <row r="912" spans="1:21" x14ac:dyDescent="0.2">
      <c r="A912" s="89">
        <f>VLOOKUP(C912,TabellenSRG!$B$4:$C$2729,2,FALSE)</f>
        <v>78</v>
      </c>
      <c r="B912" t="str">
        <f t="shared" si="15"/>
        <v>78g</v>
      </c>
      <c r="C912" t="s">
        <v>80</v>
      </c>
      <c r="D912" t="s">
        <v>613</v>
      </c>
      <c r="E912">
        <v>6</v>
      </c>
      <c r="F912">
        <v>0</v>
      </c>
      <c r="G912">
        <v>0</v>
      </c>
      <c r="H912">
        <v>0</v>
      </c>
      <c r="I912">
        <v>0</v>
      </c>
      <c r="J912">
        <v>0</v>
      </c>
      <c r="K912">
        <v>0</v>
      </c>
      <c r="L912">
        <v>0</v>
      </c>
      <c r="M912">
        <v>0</v>
      </c>
      <c r="N912">
        <v>0</v>
      </c>
      <c r="O912">
        <v>10</v>
      </c>
      <c r="P912">
        <v>20</v>
      </c>
      <c r="Q912" s="36">
        <v>20</v>
      </c>
      <c r="R912" s="36">
        <v>20</v>
      </c>
      <c r="S912" s="36">
        <v>30</v>
      </c>
      <c r="T912" s="36">
        <v>40</v>
      </c>
      <c r="U912" s="36">
        <v>60</v>
      </c>
    </row>
    <row r="913" spans="1:21" x14ac:dyDescent="0.2">
      <c r="A913" s="89">
        <f>VLOOKUP(C913,TabellenSRG!$B$4:$C$2729,2,FALSE)</f>
        <v>78</v>
      </c>
      <c r="B913" t="str">
        <f t="shared" si="15"/>
        <v>78h</v>
      </c>
      <c r="C913" t="s">
        <v>80</v>
      </c>
      <c r="D913" t="s">
        <v>614</v>
      </c>
      <c r="E913">
        <v>7</v>
      </c>
      <c r="F913">
        <v>0</v>
      </c>
      <c r="G913">
        <v>0</v>
      </c>
      <c r="H913">
        <v>0</v>
      </c>
      <c r="I913">
        <v>0</v>
      </c>
      <c r="J913">
        <v>0</v>
      </c>
      <c r="K913">
        <v>0</v>
      </c>
      <c r="L913">
        <v>0</v>
      </c>
      <c r="M913">
        <v>0</v>
      </c>
      <c r="N913">
        <v>0</v>
      </c>
      <c r="O913">
        <v>0</v>
      </c>
      <c r="P913">
        <v>0</v>
      </c>
      <c r="Q913" s="36">
        <v>0</v>
      </c>
      <c r="R913" s="36">
        <v>0</v>
      </c>
      <c r="S913" s="36">
        <v>0</v>
      </c>
      <c r="T913" s="36">
        <v>0</v>
      </c>
      <c r="U913" s="36">
        <v>0</v>
      </c>
    </row>
    <row r="914" spans="1:21" x14ac:dyDescent="0.2">
      <c r="A914" s="89">
        <f>VLOOKUP(C914,TabellenSRG!$B$4:$C$2729,2,FALSE)</f>
        <v>78</v>
      </c>
      <c r="B914" t="str">
        <f t="shared" si="15"/>
        <v>78i</v>
      </c>
      <c r="C914" t="s">
        <v>80</v>
      </c>
      <c r="D914" t="s">
        <v>615</v>
      </c>
      <c r="E914">
        <v>8</v>
      </c>
      <c r="F914">
        <v>0</v>
      </c>
      <c r="G914">
        <v>0</v>
      </c>
      <c r="H914">
        <v>0</v>
      </c>
      <c r="I914">
        <v>0</v>
      </c>
      <c r="J914">
        <v>0</v>
      </c>
      <c r="K914">
        <v>0</v>
      </c>
      <c r="L914">
        <v>0</v>
      </c>
      <c r="M914">
        <v>0</v>
      </c>
      <c r="N914">
        <v>0</v>
      </c>
      <c r="O914">
        <v>0</v>
      </c>
      <c r="P914">
        <v>0</v>
      </c>
      <c r="Q914" s="36">
        <v>0</v>
      </c>
      <c r="R914" s="36">
        <v>0</v>
      </c>
      <c r="S914" s="36">
        <v>0</v>
      </c>
      <c r="T914" s="36">
        <v>0</v>
      </c>
      <c r="U914" s="36">
        <v>0</v>
      </c>
    </row>
    <row r="915" spans="1:21" x14ac:dyDescent="0.2">
      <c r="A915" s="89">
        <f>VLOOKUP(C915,TabellenSRG!$B$4:$C$2729,2,FALSE)</f>
        <v>78</v>
      </c>
      <c r="B915" t="str">
        <f t="shared" si="15"/>
        <v>78j</v>
      </c>
      <c r="C915" t="s">
        <v>80</v>
      </c>
      <c r="D915" t="s">
        <v>616</v>
      </c>
      <c r="E915">
        <v>9</v>
      </c>
      <c r="F915">
        <v>530</v>
      </c>
      <c r="G915">
        <v>570</v>
      </c>
      <c r="H915">
        <v>510</v>
      </c>
      <c r="I915">
        <v>370</v>
      </c>
      <c r="J915">
        <v>340</v>
      </c>
      <c r="K915">
        <v>360</v>
      </c>
      <c r="L915">
        <v>340</v>
      </c>
      <c r="M915">
        <v>320</v>
      </c>
      <c r="N915">
        <v>160</v>
      </c>
      <c r="O915">
        <v>230</v>
      </c>
      <c r="P915">
        <v>240</v>
      </c>
      <c r="Q915" s="36">
        <v>530</v>
      </c>
      <c r="R915" s="36">
        <v>580</v>
      </c>
      <c r="S915" s="36">
        <v>510</v>
      </c>
      <c r="T915" s="36">
        <v>460</v>
      </c>
      <c r="U915" s="36">
        <v>430</v>
      </c>
    </row>
    <row r="916" spans="1:21" x14ac:dyDescent="0.2">
      <c r="A916" s="89">
        <f>VLOOKUP(C916,TabellenSRG!$B$4:$C$2729,2,FALSE)</f>
        <v>78</v>
      </c>
      <c r="B916" t="str">
        <f t="shared" si="15"/>
        <v>78k</v>
      </c>
      <c r="C916" t="s">
        <v>80</v>
      </c>
      <c r="D916" t="s">
        <v>611</v>
      </c>
      <c r="E916">
        <v>10</v>
      </c>
      <c r="F916" t="e">
        <v>#N/A</v>
      </c>
      <c r="G916" t="e">
        <v>#N/A</v>
      </c>
      <c r="H916" t="e">
        <v>#N/A</v>
      </c>
      <c r="I916" t="e">
        <v>#N/A</v>
      </c>
      <c r="J916" t="e">
        <v>#N/A</v>
      </c>
      <c r="K916" t="e">
        <v>#N/A</v>
      </c>
      <c r="L916" t="e">
        <v>#N/A</v>
      </c>
      <c r="M916" t="e">
        <v>#N/A</v>
      </c>
      <c r="N916">
        <v>10</v>
      </c>
      <c r="O916">
        <v>0</v>
      </c>
      <c r="P916">
        <v>0</v>
      </c>
      <c r="Q916" s="36">
        <v>0</v>
      </c>
      <c r="R916" s="36">
        <v>0</v>
      </c>
      <c r="S916" s="36">
        <v>10</v>
      </c>
      <c r="T916" s="36">
        <v>20</v>
      </c>
      <c r="U916" s="36">
        <v>20</v>
      </c>
    </row>
    <row r="917" spans="1:21" x14ac:dyDescent="0.2">
      <c r="A917" s="89">
        <f>VLOOKUP(C917,TabellenSRG!$B$4:$C$2729,2,FALSE)</f>
        <v>79</v>
      </c>
      <c r="B917" t="str">
        <f t="shared" si="15"/>
        <v>79a</v>
      </c>
      <c r="C917" t="s">
        <v>81</v>
      </c>
      <c r="D917" t="s">
        <v>606</v>
      </c>
      <c r="E917">
        <v>0</v>
      </c>
      <c r="F917">
        <v>210</v>
      </c>
      <c r="G917">
        <v>290</v>
      </c>
      <c r="H917">
        <v>360</v>
      </c>
      <c r="I917">
        <v>430</v>
      </c>
      <c r="J917">
        <v>460</v>
      </c>
      <c r="K917">
        <v>490</v>
      </c>
      <c r="L917">
        <v>520</v>
      </c>
      <c r="M917">
        <v>540</v>
      </c>
      <c r="N917">
        <v>540</v>
      </c>
      <c r="O917">
        <v>570</v>
      </c>
      <c r="P917">
        <v>560</v>
      </c>
      <c r="Q917" s="36">
        <v>680</v>
      </c>
      <c r="R917" s="36">
        <v>710</v>
      </c>
      <c r="S917" s="36">
        <v>720</v>
      </c>
      <c r="T917" s="36">
        <v>770</v>
      </c>
      <c r="U917" s="36">
        <v>850</v>
      </c>
    </row>
    <row r="918" spans="1:21" x14ac:dyDescent="0.2">
      <c r="A918" s="89">
        <f>VLOOKUP(C918,TabellenSRG!$B$4:$C$2729,2,FALSE)</f>
        <v>79</v>
      </c>
      <c r="B918" t="str">
        <f t="shared" si="15"/>
        <v>79b</v>
      </c>
      <c r="C918" t="s">
        <v>81</v>
      </c>
      <c r="D918" t="s">
        <v>607</v>
      </c>
      <c r="E918">
        <v>1</v>
      </c>
      <c r="F918">
        <v>10</v>
      </c>
      <c r="G918">
        <v>10</v>
      </c>
      <c r="H918">
        <v>10</v>
      </c>
      <c r="I918">
        <v>10</v>
      </c>
      <c r="J918">
        <v>10</v>
      </c>
      <c r="K918">
        <v>10</v>
      </c>
      <c r="L918">
        <v>10</v>
      </c>
      <c r="M918">
        <v>10</v>
      </c>
      <c r="N918">
        <v>10</v>
      </c>
      <c r="O918">
        <v>10</v>
      </c>
      <c r="P918">
        <v>10</v>
      </c>
      <c r="Q918" s="36">
        <v>10</v>
      </c>
      <c r="R918" s="36">
        <v>10</v>
      </c>
      <c r="S918" s="36">
        <v>0</v>
      </c>
      <c r="T918" s="36">
        <v>0</v>
      </c>
      <c r="U918" s="36">
        <v>0</v>
      </c>
    </row>
    <row r="919" spans="1:21" x14ac:dyDescent="0.2">
      <c r="A919" s="89">
        <f>VLOOKUP(C919,TabellenSRG!$B$4:$C$2729,2,FALSE)</f>
        <v>79</v>
      </c>
      <c r="B919" t="str">
        <f t="shared" si="15"/>
        <v>79c</v>
      </c>
      <c r="C919" t="s">
        <v>81</v>
      </c>
      <c r="D919" t="s">
        <v>608</v>
      </c>
      <c r="E919">
        <v>2</v>
      </c>
      <c r="F919">
        <v>0</v>
      </c>
      <c r="G919">
        <v>0</v>
      </c>
      <c r="H919">
        <v>0</v>
      </c>
      <c r="I919">
        <v>0</v>
      </c>
      <c r="J919">
        <v>0</v>
      </c>
      <c r="K919">
        <v>0</v>
      </c>
      <c r="L919">
        <v>0</v>
      </c>
      <c r="M919">
        <v>0</v>
      </c>
      <c r="N919">
        <v>0</v>
      </c>
      <c r="O919">
        <v>0</v>
      </c>
      <c r="P919">
        <v>0</v>
      </c>
      <c r="Q919" s="36">
        <v>0</v>
      </c>
      <c r="R919" s="36">
        <v>0</v>
      </c>
      <c r="S919" s="36">
        <v>0</v>
      </c>
      <c r="T919" s="36">
        <v>0</v>
      </c>
      <c r="U919" s="36">
        <v>0</v>
      </c>
    </row>
    <row r="920" spans="1:21" x14ac:dyDescent="0.2">
      <c r="A920" s="89">
        <f>VLOOKUP(C920,TabellenSRG!$B$4:$C$2729,2,FALSE)</f>
        <v>79</v>
      </c>
      <c r="B920" t="str">
        <f t="shared" si="15"/>
        <v>79d</v>
      </c>
      <c r="C920" t="s">
        <v>81</v>
      </c>
      <c r="D920" t="s">
        <v>609</v>
      </c>
      <c r="E920">
        <v>3</v>
      </c>
      <c r="F920">
        <v>40</v>
      </c>
      <c r="G920">
        <v>30</v>
      </c>
      <c r="H920">
        <v>30</v>
      </c>
      <c r="I920">
        <v>20</v>
      </c>
      <c r="J920">
        <v>20</v>
      </c>
      <c r="K920">
        <v>20</v>
      </c>
      <c r="L920">
        <v>20</v>
      </c>
      <c r="M920">
        <v>20</v>
      </c>
      <c r="N920">
        <v>20</v>
      </c>
      <c r="O920">
        <v>10</v>
      </c>
      <c r="P920">
        <v>10</v>
      </c>
      <c r="Q920" s="36">
        <v>10</v>
      </c>
      <c r="R920" s="36">
        <v>20</v>
      </c>
      <c r="S920" s="36">
        <v>20</v>
      </c>
      <c r="T920" s="36">
        <v>20</v>
      </c>
      <c r="U920" s="36">
        <v>10</v>
      </c>
    </row>
    <row r="921" spans="1:21" x14ac:dyDescent="0.2">
      <c r="A921" s="89">
        <f>VLOOKUP(C921,TabellenSRG!$B$4:$C$2729,2,FALSE)</f>
        <v>79</v>
      </c>
      <c r="B921" t="str">
        <f t="shared" si="15"/>
        <v>79e</v>
      </c>
      <c r="C921" t="s">
        <v>81</v>
      </c>
      <c r="D921" t="s">
        <v>610</v>
      </c>
      <c r="E921">
        <v>4</v>
      </c>
      <c r="F921">
        <v>0</v>
      </c>
      <c r="G921">
        <v>0</v>
      </c>
      <c r="H921">
        <v>0</v>
      </c>
      <c r="I921">
        <v>0</v>
      </c>
      <c r="J921">
        <v>0</v>
      </c>
      <c r="K921">
        <v>0</v>
      </c>
      <c r="L921">
        <v>0</v>
      </c>
      <c r="M921">
        <v>10</v>
      </c>
      <c r="N921">
        <v>10</v>
      </c>
      <c r="O921">
        <v>10</v>
      </c>
      <c r="P921">
        <v>10</v>
      </c>
      <c r="Q921" s="36">
        <v>10</v>
      </c>
      <c r="R921" s="36">
        <v>10</v>
      </c>
      <c r="S921" s="36">
        <v>10</v>
      </c>
      <c r="T921" s="36">
        <v>20</v>
      </c>
      <c r="U921" s="36">
        <v>20</v>
      </c>
    </row>
    <row r="922" spans="1:21" x14ac:dyDescent="0.2">
      <c r="A922" s="89">
        <f>VLOOKUP(C922,TabellenSRG!$B$4:$C$2729,2,FALSE)</f>
        <v>79</v>
      </c>
      <c r="B922" t="str">
        <f t="shared" si="15"/>
        <v>79f</v>
      </c>
      <c r="C922" t="s">
        <v>81</v>
      </c>
      <c r="D922" t="s">
        <v>612</v>
      </c>
      <c r="E922">
        <v>5</v>
      </c>
      <c r="F922">
        <v>0</v>
      </c>
      <c r="G922">
        <v>0</v>
      </c>
      <c r="H922">
        <v>0</v>
      </c>
      <c r="I922">
        <v>0</v>
      </c>
      <c r="J922">
        <v>0</v>
      </c>
      <c r="K922">
        <v>0</v>
      </c>
      <c r="L922">
        <v>0</v>
      </c>
      <c r="M922">
        <v>0</v>
      </c>
      <c r="N922">
        <v>0</v>
      </c>
      <c r="O922">
        <v>0</v>
      </c>
      <c r="P922">
        <v>0</v>
      </c>
      <c r="Q922" s="36">
        <v>0</v>
      </c>
      <c r="R922" s="36">
        <v>0</v>
      </c>
      <c r="S922" s="36">
        <v>0</v>
      </c>
      <c r="T922" s="36">
        <v>0</v>
      </c>
      <c r="U922" s="36">
        <v>0</v>
      </c>
    </row>
    <row r="923" spans="1:21" x14ac:dyDescent="0.2">
      <c r="A923" s="89">
        <f>VLOOKUP(C923,TabellenSRG!$B$4:$C$2729,2,FALSE)</f>
        <v>79</v>
      </c>
      <c r="B923" t="str">
        <f t="shared" si="15"/>
        <v>79g</v>
      </c>
      <c r="C923" t="s">
        <v>81</v>
      </c>
      <c r="D923" t="s">
        <v>613</v>
      </c>
      <c r="E923">
        <v>6</v>
      </c>
      <c r="F923">
        <v>0</v>
      </c>
      <c r="G923">
        <v>0</v>
      </c>
      <c r="H923">
        <v>0</v>
      </c>
      <c r="I923">
        <v>0</v>
      </c>
      <c r="J923">
        <v>0</v>
      </c>
      <c r="K923">
        <v>0</v>
      </c>
      <c r="L923">
        <v>0</v>
      </c>
      <c r="M923">
        <v>0</v>
      </c>
      <c r="N923">
        <v>0</v>
      </c>
      <c r="O923">
        <v>0</v>
      </c>
      <c r="P923">
        <v>0</v>
      </c>
      <c r="Q923" s="36">
        <v>0</v>
      </c>
      <c r="R923" s="36">
        <v>0</v>
      </c>
      <c r="S923" s="36">
        <v>10</v>
      </c>
      <c r="T923" s="36">
        <v>0</v>
      </c>
      <c r="U923" s="36">
        <v>10</v>
      </c>
    </row>
    <row r="924" spans="1:21" x14ac:dyDescent="0.2">
      <c r="A924" s="89">
        <f>VLOOKUP(C924,TabellenSRG!$B$4:$C$2729,2,FALSE)</f>
        <v>79</v>
      </c>
      <c r="B924" t="str">
        <f t="shared" si="15"/>
        <v>79h</v>
      </c>
      <c r="C924" t="s">
        <v>81</v>
      </c>
      <c r="D924" t="s">
        <v>614</v>
      </c>
      <c r="E924">
        <v>7</v>
      </c>
      <c r="F924">
        <v>0</v>
      </c>
      <c r="G924">
        <v>0</v>
      </c>
      <c r="H924">
        <v>0</v>
      </c>
      <c r="I924">
        <v>0</v>
      </c>
      <c r="J924">
        <v>0</v>
      </c>
      <c r="K924">
        <v>0</v>
      </c>
      <c r="L924">
        <v>0</v>
      </c>
      <c r="M924">
        <v>0</v>
      </c>
      <c r="N924">
        <v>0</v>
      </c>
      <c r="O924">
        <v>0</v>
      </c>
      <c r="P924">
        <v>0</v>
      </c>
      <c r="Q924" s="36">
        <v>0</v>
      </c>
      <c r="R924" s="36">
        <v>0</v>
      </c>
      <c r="S924" s="36">
        <v>0</v>
      </c>
      <c r="T924" s="36">
        <v>0</v>
      </c>
      <c r="U924" s="36">
        <v>10</v>
      </c>
    </row>
    <row r="925" spans="1:21" x14ac:dyDescent="0.2">
      <c r="A925" s="89">
        <f>VLOOKUP(C925,TabellenSRG!$B$4:$C$2729,2,FALSE)</f>
        <v>79</v>
      </c>
      <c r="B925" t="str">
        <f t="shared" si="15"/>
        <v>79i</v>
      </c>
      <c r="C925" t="s">
        <v>81</v>
      </c>
      <c r="D925" t="s">
        <v>615</v>
      </c>
      <c r="E925">
        <v>8</v>
      </c>
      <c r="F925">
        <v>0</v>
      </c>
      <c r="G925">
        <v>0</v>
      </c>
      <c r="H925">
        <v>0</v>
      </c>
      <c r="I925">
        <v>0</v>
      </c>
      <c r="J925">
        <v>0</v>
      </c>
      <c r="K925">
        <v>0</v>
      </c>
      <c r="L925">
        <v>0</v>
      </c>
      <c r="M925">
        <v>0</v>
      </c>
      <c r="N925">
        <v>0</v>
      </c>
      <c r="O925">
        <v>0</v>
      </c>
      <c r="P925">
        <v>0</v>
      </c>
      <c r="Q925" s="36">
        <v>0</v>
      </c>
      <c r="R925" s="36">
        <v>0</v>
      </c>
      <c r="S925" s="36">
        <v>0</v>
      </c>
      <c r="T925" s="36">
        <v>0</v>
      </c>
      <c r="U925" s="36">
        <v>0</v>
      </c>
    </row>
    <row r="926" spans="1:21" x14ac:dyDescent="0.2">
      <c r="A926" s="89">
        <f>VLOOKUP(C926,TabellenSRG!$B$4:$C$2729,2,FALSE)</f>
        <v>79</v>
      </c>
      <c r="B926" t="str">
        <f t="shared" si="15"/>
        <v>79j</v>
      </c>
      <c r="C926" t="s">
        <v>81</v>
      </c>
      <c r="D926" t="s">
        <v>616</v>
      </c>
      <c r="E926">
        <v>9</v>
      </c>
      <c r="F926">
        <v>170</v>
      </c>
      <c r="G926">
        <v>250</v>
      </c>
      <c r="H926">
        <v>330</v>
      </c>
      <c r="I926">
        <v>400</v>
      </c>
      <c r="J926">
        <v>430</v>
      </c>
      <c r="K926">
        <v>470</v>
      </c>
      <c r="L926">
        <v>490</v>
      </c>
      <c r="M926">
        <v>520</v>
      </c>
      <c r="N926">
        <v>510</v>
      </c>
      <c r="O926">
        <v>550</v>
      </c>
      <c r="P926">
        <v>540</v>
      </c>
      <c r="Q926" s="36">
        <v>640</v>
      </c>
      <c r="R926" s="36">
        <v>670</v>
      </c>
      <c r="S926" s="36">
        <v>680</v>
      </c>
      <c r="T926" s="36">
        <v>730</v>
      </c>
      <c r="U926" s="36">
        <v>800</v>
      </c>
    </row>
    <row r="927" spans="1:21" x14ac:dyDescent="0.2">
      <c r="A927" s="89">
        <f>VLOOKUP(C927,TabellenSRG!$B$4:$C$2729,2,FALSE)</f>
        <v>79</v>
      </c>
      <c r="B927" t="str">
        <f t="shared" si="15"/>
        <v>79k</v>
      </c>
      <c r="C927" t="s">
        <v>81</v>
      </c>
      <c r="D927" t="s">
        <v>611</v>
      </c>
      <c r="E927">
        <v>10</v>
      </c>
      <c r="F927" t="e">
        <v>#N/A</v>
      </c>
      <c r="G927" t="e">
        <v>#N/A</v>
      </c>
      <c r="H927" t="e">
        <v>#N/A</v>
      </c>
      <c r="I927" t="e">
        <v>#N/A</v>
      </c>
      <c r="J927" t="e">
        <v>#N/A</v>
      </c>
      <c r="K927" t="e">
        <v>#N/A</v>
      </c>
      <c r="L927" t="e">
        <v>#N/A</v>
      </c>
      <c r="M927" t="e">
        <v>#N/A</v>
      </c>
      <c r="N927">
        <v>0</v>
      </c>
      <c r="O927">
        <v>0</v>
      </c>
      <c r="P927">
        <v>0</v>
      </c>
      <c r="Q927" s="36">
        <v>0</v>
      </c>
      <c r="R927" s="36">
        <v>0</v>
      </c>
      <c r="S927" s="36">
        <v>0</v>
      </c>
      <c r="T927" s="36">
        <v>0</v>
      </c>
      <c r="U927" s="36">
        <v>0</v>
      </c>
    </row>
    <row r="928" spans="1:21" x14ac:dyDescent="0.2">
      <c r="A928" s="89">
        <f>VLOOKUP(C928,TabellenSRG!$B$4:$C$2729,2,FALSE)</f>
        <v>80</v>
      </c>
      <c r="B928" t="str">
        <f t="shared" si="15"/>
        <v>80a</v>
      </c>
      <c r="C928" t="s">
        <v>82</v>
      </c>
      <c r="D928" t="s">
        <v>606</v>
      </c>
      <c r="E928">
        <v>0</v>
      </c>
      <c r="F928">
        <v>180</v>
      </c>
      <c r="G928">
        <v>170</v>
      </c>
      <c r="H928">
        <v>160</v>
      </c>
      <c r="I928">
        <v>160</v>
      </c>
      <c r="J928">
        <v>170</v>
      </c>
      <c r="K928">
        <v>170</v>
      </c>
      <c r="L928">
        <v>170</v>
      </c>
      <c r="M928">
        <v>170</v>
      </c>
      <c r="N928">
        <v>170</v>
      </c>
      <c r="O928">
        <v>160</v>
      </c>
      <c r="P928">
        <v>140</v>
      </c>
      <c r="Q928" s="36">
        <v>130</v>
      </c>
      <c r="R928" s="36">
        <v>130</v>
      </c>
      <c r="S928" s="36">
        <v>130</v>
      </c>
      <c r="T928" s="36">
        <v>140</v>
      </c>
      <c r="U928" s="36">
        <v>290</v>
      </c>
    </row>
    <row r="929" spans="1:21" x14ac:dyDescent="0.2">
      <c r="A929" s="89">
        <f>VLOOKUP(C929,TabellenSRG!$B$4:$C$2729,2,FALSE)</f>
        <v>80</v>
      </c>
      <c r="B929" t="str">
        <f t="shared" si="15"/>
        <v>80b</v>
      </c>
      <c r="C929" t="s">
        <v>82</v>
      </c>
      <c r="D929" t="s">
        <v>607</v>
      </c>
      <c r="E929">
        <v>1</v>
      </c>
      <c r="F929">
        <v>0</v>
      </c>
      <c r="G929">
        <v>0</v>
      </c>
      <c r="H929">
        <v>0</v>
      </c>
      <c r="I929">
        <v>0</v>
      </c>
      <c r="J929">
        <v>0</v>
      </c>
      <c r="K929">
        <v>0</v>
      </c>
      <c r="L929">
        <v>0</v>
      </c>
      <c r="M929">
        <v>0</v>
      </c>
      <c r="N929">
        <v>0</v>
      </c>
      <c r="O929">
        <v>0</v>
      </c>
      <c r="P929">
        <v>0</v>
      </c>
      <c r="Q929" s="36">
        <v>0</v>
      </c>
      <c r="R929" s="36">
        <v>0</v>
      </c>
      <c r="S929" s="36">
        <v>0</v>
      </c>
      <c r="T929" s="36">
        <v>0</v>
      </c>
      <c r="U929" s="36">
        <v>0</v>
      </c>
    </row>
    <row r="930" spans="1:21" x14ac:dyDescent="0.2">
      <c r="A930" s="89">
        <f>VLOOKUP(C930,TabellenSRG!$B$4:$C$2729,2,FALSE)</f>
        <v>80</v>
      </c>
      <c r="B930" t="str">
        <f t="shared" si="15"/>
        <v>80c</v>
      </c>
      <c r="C930" t="s">
        <v>82</v>
      </c>
      <c r="D930" t="s">
        <v>608</v>
      </c>
      <c r="E930">
        <v>2</v>
      </c>
      <c r="F930">
        <v>0</v>
      </c>
      <c r="G930">
        <v>0</v>
      </c>
      <c r="H930">
        <v>0</v>
      </c>
      <c r="I930">
        <v>0</v>
      </c>
      <c r="J930">
        <v>0</v>
      </c>
      <c r="K930">
        <v>0</v>
      </c>
      <c r="L930">
        <v>0</v>
      </c>
      <c r="M930">
        <v>0</v>
      </c>
      <c r="N930">
        <v>0</v>
      </c>
      <c r="O930">
        <v>0</v>
      </c>
      <c r="P930">
        <v>0</v>
      </c>
      <c r="Q930" s="36">
        <v>0</v>
      </c>
      <c r="R930" s="36">
        <v>0</v>
      </c>
      <c r="S930" s="36">
        <v>0</v>
      </c>
      <c r="T930" s="36">
        <v>0</v>
      </c>
      <c r="U930" s="36">
        <v>0</v>
      </c>
    </row>
    <row r="931" spans="1:21" x14ac:dyDescent="0.2">
      <c r="A931" s="89">
        <f>VLOOKUP(C931,TabellenSRG!$B$4:$C$2729,2,FALSE)</f>
        <v>80</v>
      </c>
      <c r="B931" t="str">
        <f t="shared" si="15"/>
        <v>80d</v>
      </c>
      <c r="C931" t="s">
        <v>82</v>
      </c>
      <c r="D931" t="s">
        <v>609</v>
      </c>
      <c r="E931">
        <v>3</v>
      </c>
      <c r="F931">
        <v>0</v>
      </c>
      <c r="G931">
        <v>0</v>
      </c>
      <c r="H931">
        <v>0</v>
      </c>
      <c r="I931">
        <v>0</v>
      </c>
      <c r="J931">
        <v>0</v>
      </c>
      <c r="K931">
        <v>0</v>
      </c>
      <c r="L931">
        <v>0</v>
      </c>
      <c r="M931">
        <v>0</v>
      </c>
      <c r="N931">
        <v>0</v>
      </c>
      <c r="O931">
        <v>0</v>
      </c>
      <c r="P931">
        <v>0</v>
      </c>
      <c r="Q931" s="36">
        <v>0</v>
      </c>
      <c r="R931" s="36">
        <v>0</v>
      </c>
      <c r="S931" s="36">
        <v>0</v>
      </c>
      <c r="T931" s="36">
        <v>0</v>
      </c>
      <c r="U931" s="36">
        <v>0</v>
      </c>
    </row>
    <row r="932" spans="1:21" x14ac:dyDescent="0.2">
      <c r="A932" s="89">
        <f>VLOOKUP(C932,TabellenSRG!$B$4:$C$2729,2,FALSE)</f>
        <v>80</v>
      </c>
      <c r="B932" t="str">
        <f t="shared" si="15"/>
        <v>80e</v>
      </c>
      <c r="C932" t="s">
        <v>82</v>
      </c>
      <c r="D932" t="s">
        <v>610</v>
      </c>
      <c r="E932">
        <v>4</v>
      </c>
      <c r="F932">
        <v>0</v>
      </c>
      <c r="G932">
        <v>0</v>
      </c>
      <c r="H932">
        <v>10</v>
      </c>
      <c r="I932">
        <v>10</v>
      </c>
      <c r="J932">
        <v>0</v>
      </c>
      <c r="K932">
        <v>10</v>
      </c>
      <c r="L932">
        <v>10</v>
      </c>
      <c r="M932">
        <v>10</v>
      </c>
      <c r="N932">
        <v>20</v>
      </c>
      <c r="O932">
        <v>20</v>
      </c>
      <c r="P932">
        <v>20</v>
      </c>
      <c r="Q932" s="36">
        <v>20</v>
      </c>
      <c r="R932" s="36">
        <v>30</v>
      </c>
      <c r="S932" s="36">
        <v>30</v>
      </c>
      <c r="T932" s="36">
        <v>30</v>
      </c>
      <c r="U932" s="36">
        <v>40</v>
      </c>
    </row>
    <row r="933" spans="1:21" x14ac:dyDescent="0.2">
      <c r="A933" s="89">
        <f>VLOOKUP(C933,TabellenSRG!$B$4:$C$2729,2,FALSE)</f>
        <v>80</v>
      </c>
      <c r="B933" t="str">
        <f t="shared" si="15"/>
        <v>80f</v>
      </c>
      <c r="C933" t="s">
        <v>82</v>
      </c>
      <c r="D933" t="s">
        <v>612</v>
      </c>
      <c r="E933">
        <v>5</v>
      </c>
      <c r="F933">
        <v>0</v>
      </c>
      <c r="G933">
        <v>0</v>
      </c>
      <c r="H933">
        <v>0</v>
      </c>
      <c r="I933">
        <v>0</v>
      </c>
      <c r="J933">
        <v>0</v>
      </c>
      <c r="K933">
        <v>0</v>
      </c>
      <c r="L933">
        <v>0</v>
      </c>
      <c r="M933">
        <v>0</v>
      </c>
      <c r="N933">
        <v>0</v>
      </c>
      <c r="O933">
        <v>0</v>
      </c>
      <c r="P933">
        <v>0</v>
      </c>
      <c r="Q933" s="36">
        <v>0</v>
      </c>
      <c r="R933" s="36">
        <v>0</v>
      </c>
      <c r="S933" s="36">
        <v>0</v>
      </c>
      <c r="T933" s="36">
        <v>10</v>
      </c>
      <c r="U933" s="36">
        <v>10</v>
      </c>
    </row>
    <row r="934" spans="1:21" x14ac:dyDescent="0.2">
      <c r="A934" s="89">
        <f>VLOOKUP(C934,TabellenSRG!$B$4:$C$2729,2,FALSE)</f>
        <v>80</v>
      </c>
      <c r="B934" t="str">
        <f t="shared" si="15"/>
        <v>80g</v>
      </c>
      <c r="C934" t="s">
        <v>82</v>
      </c>
      <c r="D934" t="s">
        <v>613</v>
      </c>
      <c r="E934">
        <v>6</v>
      </c>
      <c r="F934">
        <v>0</v>
      </c>
      <c r="G934">
        <v>0</v>
      </c>
      <c r="H934">
        <v>0</v>
      </c>
      <c r="I934">
        <v>0</v>
      </c>
      <c r="J934">
        <v>0</v>
      </c>
      <c r="K934">
        <v>0</v>
      </c>
      <c r="L934">
        <v>0</v>
      </c>
      <c r="M934">
        <v>0</v>
      </c>
      <c r="N934">
        <v>0</v>
      </c>
      <c r="O934">
        <v>0</v>
      </c>
      <c r="P934">
        <v>0</v>
      </c>
      <c r="Q934" s="36">
        <v>0</v>
      </c>
      <c r="R934" s="36">
        <v>0</v>
      </c>
      <c r="S934" s="36">
        <v>0</v>
      </c>
      <c r="T934" s="36">
        <v>0</v>
      </c>
      <c r="U934" s="36">
        <v>0</v>
      </c>
    </row>
    <row r="935" spans="1:21" x14ac:dyDescent="0.2">
      <c r="A935" s="89">
        <f>VLOOKUP(C935,TabellenSRG!$B$4:$C$2729,2,FALSE)</f>
        <v>80</v>
      </c>
      <c r="B935" t="str">
        <f t="shared" si="15"/>
        <v>80h</v>
      </c>
      <c r="C935" t="s">
        <v>82</v>
      </c>
      <c r="D935" t="s">
        <v>614</v>
      </c>
      <c r="E935">
        <v>7</v>
      </c>
      <c r="F935">
        <v>0</v>
      </c>
      <c r="G935">
        <v>0</v>
      </c>
      <c r="H935">
        <v>0</v>
      </c>
      <c r="I935">
        <v>0</v>
      </c>
      <c r="J935">
        <v>0</v>
      </c>
      <c r="K935">
        <v>0</v>
      </c>
      <c r="L935">
        <v>0</v>
      </c>
      <c r="M935">
        <v>0</v>
      </c>
      <c r="N935">
        <v>0</v>
      </c>
      <c r="O935">
        <v>0</v>
      </c>
      <c r="P935">
        <v>0</v>
      </c>
      <c r="Q935" s="36">
        <v>0</v>
      </c>
      <c r="R935" s="36">
        <v>0</v>
      </c>
      <c r="S935" s="36">
        <v>0</v>
      </c>
      <c r="T935" s="36">
        <v>0</v>
      </c>
      <c r="U935" s="36">
        <v>0</v>
      </c>
    </row>
    <row r="936" spans="1:21" x14ac:dyDescent="0.2">
      <c r="A936" s="89">
        <f>VLOOKUP(C936,TabellenSRG!$B$4:$C$2729,2,FALSE)</f>
        <v>80</v>
      </c>
      <c r="B936" t="str">
        <f t="shared" si="15"/>
        <v>80i</v>
      </c>
      <c r="C936" t="s">
        <v>82</v>
      </c>
      <c r="D936" t="s">
        <v>615</v>
      </c>
      <c r="E936">
        <v>8</v>
      </c>
      <c r="F936">
        <v>0</v>
      </c>
      <c r="G936">
        <v>0</v>
      </c>
      <c r="H936">
        <v>0</v>
      </c>
      <c r="I936">
        <v>0</v>
      </c>
      <c r="J936">
        <v>0</v>
      </c>
      <c r="K936">
        <v>0</v>
      </c>
      <c r="L936">
        <v>0</v>
      </c>
      <c r="M936">
        <v>0</v>
      </c>
      <c r="N936">
        <v>0</v>
      </c>
      <c r="O936">
        <v>0</v>
      </c>
      <c r="P936">
        <v>0</v>
      </c>
      <c r="Q936" s="36">
        <v>0</v>
      </c>
      <c r="R936" s="36">
        <v>0</v>
      </c>
      <c r="S936" s="36">
        <v>0</v>
      </c>
      <c r="T936" s="36">
        <v>0</v>
      </c>
      <c r="U936" s="36">
        <v>0</v>
      </c>
    </row>
    <row r="937" spans="1:21" x14ac:dyDescent="0.2">
      <c r="A937" s="89">
        <f>VLOOKUP(C937,TabellenSRG!$B$4:$C$2729,2,FALSE)</f>
        <v>80</v>
      </c>
      <c r="B937" t="str">
        <f t="shared" si="15"/>
        <v>80j</v>
      </c>
      <c r="C937" t="s">
        <v>82</v>
      </c>
      <c r="D937" t="s">
        <v>616</v>
      </c>
      <c r="E937">
        <v>9</v>
      </c>
      <c r="F937">
        <v>180</v>
      </c>
      <c r="G937">
        <v>170</v>
      </c>
      <c r="H937">
        <v>150</v>
      </c>
      <c r="I937">
        <v>150</v>
      </c>
      <c r="J937">
        <v>150</v>
      </c>
      <c r="K937">
        <v>160</v>
      </c>
      <c r="L937">
        <v>160</v>
      </c>
      <c r="M937">
        <v>150</v>
      </c>
      <c r="N937">
        <v>150</v>
      </c>
      <c r="O937">
        <v>140</v>
      </c>
      <c r="P937">
        <v>110</v>
      </c>
      <c r="Q937" s="36">
        <v>100</v>
      </c>
      <c r="R937" s="36">
        <v>90</v>
      </c>
      <c r="S937" s="36">
        <v>100</v>
      </c>
      <c r="T937" s="36">
        <v>100</v>
      </c>
      <c r="U937" s="36">
        <v>240</v>
      </c>
    </row>
    <row r="938" spans="1:21" x14ac:dyDescent="0.2">
      <c r="A938" s="89">
        <f>VLOOKUP(C938,TabellenSRG!$B$4:$C$2729,2,FALSE)</f>
        <v>80</v>
      </c>
      <c r="B938" t="str">
        <f t="shared" si="15"/>
        <v>80k</v>
      </c>
      <c r="C938" t="s">
        <v>82</v>
      </c>
      <c r="D938" t="s">
        <v>611</v>
      </c>
      <c r="E938">
        <v>10</v>
      </c>
      <c r="F938" t="e">
        <v>#N/A</v>
      </c>
      <c r="G938" t="e">
        <v>#N/A</v>
      </c>
      <c r="H938" t="e">
        <v>#N/A</v>
      </c>
      <c r="I938" t="e">
        <v>#N/A</v>
      </c>
      <c r="J938" t="e">
        <v>#N/A</v>
      </c>
      <c r="K938" t="e">
        <v>#N/A</v>
      </c>
      <c r="L938" t="e">
        <v>#N/A</v>
      </c>
      <c r="M938" t="e">
        <v>#N/A</v>
      </c>
      <c r="N938">
        <v>0</v>
      </c>
      <c r="O938">
        <v>0</v>
      </c>
      <c r="P938">
        <v>0</v>
      </c>
      <c r="Q938" s="36">
        <v>10</v>
      </c>
      <c r="R938" s="36">
        <v>0</v>
      </c>
      <c r="S938" s="36">
        <v>0</v>
      </c>
      <c r="T938" s="36">
        <v>0</v>
      </c>
      <c r="U938" s="36">
        <v>0</v>
      </c>
    </row>
    <row r="939" spans="1:21" x14ac:dyDescent="0.2">
      <c r="A939" s="89">
        <f>VLOOKUP(C939,TabellenSRG!$B$4:$C$2729,2,FALSE)</f>
        <v>81</v>
      </c>
      <c r="B939" t="str">
        <f t="shared" si="15"/>
        <v>81a</v>
      </c>
      <c r="C939" t="s">
        <v>83</v>
      </c>
      <c r="D939" t="s">
        <v>606</v>
      </c>
      <c r="E939">
        <v>0</v>
      </c>
      <c r="F939">
        <v>570</v>
      </c>
      <c r="G939">
        <v>670</v>
      </c>
      <c r="H939">
        <v>810</v>
      </c>
      <c r="I939">
        <v>800</v>
      </c>
      <c r="J939">
        <v>800</v>
      </c>
      <c r="K939">
        <v>670</v>
      </c>
      <c r="L939">
        <v>960</v>
      </c>
      <c r="M939">
        <v>1020</v>
      </c>
      <c r="N939">
        <v>1250</v>
      </c>
      <c r="O939">
        <v>1550</v>
      </c>
      <c r="P939">
        <v>1820</v>
      </c>
      <c r="Q939" s="36">
        <v>1970</v>
      </c>
      <c r="R939" s="36">
        <v>2120</v>
      </c>
      <c r="S939" s="36">
        <v>1660</v>
      </c>
      <c r="T939" s="36">
        <v>1800</v>
      </c>
      <c r="U939" s="36">
        <v>1900</v>
      </c>
    </row>
    <row r="940" spans="1:21" x14ac:dyDescent="0.2">
      <c r="A940" s="89">
        <f>VLOOKUP(C940,TabellenSRG!$B$4:$C$2729,2,FALSE)</f>
        <v>81</v>
      </c>
      <c r="B940" t="str">
        <f t="shared" si="15"/>
        <v>81b</v>
      </c>
      <c r="C940" t="s">
        <v>83</v>
      </c>
      <c r="D940" t="s">
        <v>607</v>
      </c>
      <c r="E940">
        <v>1</v>
      </c>
      <c r="F940">
        <v>30</v>
      </c>
      <c r="G940">
        <v>40</v>
      </c>
      <c r="H940">
        <v>50</v>
      </c>
      <c r="I940">
        <v>40</v>
      </c>
      <c r="J940">
        <v>20</v>
      </c>
      <c r="K940">
        <v>10</v>
      </c>
      <c r="L940">
        <v>20</v>
      </c>
      <c r="M940">
        <v>10</v>
      </c>
      <c r="N940">
        <v>0</v>
      </c>
      <c r="O940">
        <v>0</v>
      </c>
      <c r="P940">
        <v>10</v>
      </c>
      <c r="Q940" s="36">
        <v>10</v>
      </c>
      <c r="R940" s="36">
        <v>10</v>
      </c>
      <c r="S940" s="36">
        <v>10</v>
      </c>
      <c r="T940" s="36">
        <v>10</v>
      </c>
      <c r="U940" s="36">
        <v>10</v>
      </c>
    </row>
    <row r="941" spans="1:21" x14ac:dyDescent="0.2">
      <c r="A941" s="89">
        <f>VLOOKUP(C941,TabellenSRG!$B$4:$C$2729,2,FALSE)</f>
        <v>81</v>
      </c>
      <c r="B941" t="str">
        <f t="shared" si="15"/>
        <v>81c</v>
      </c>
      <c r="C941" t="s">
        <v>83</v>
      </c>
      <c r="D941" t="s">
        <v>608</v>
      </c>
      <c r="E941">
        <v>2</v>
      </c>
      <c r="F941">
        <v>10</v>
      </c>
      <c r="G941">
        <v>10</v>
      </c>
      <c r="H941">
        <v>10</v>
      </c>
      <c r="I941">
        <v>0</v>
      </c>
      <c r="J941">
        <v>0</v>
      </c>
      <c r="K941">
        <v>0</v>
      </c>
      <c r="L941">
        <v>0</v>
      </c>
      <c r="M941">
        <v>0</v>
      </c>
      <c r="N941">
        <v>0</v>
      </c>
      <c r="O941">
        <v>0</v>
      </c>
      <c r="P941">
        <v>0</v>
      </c>
      <c r="Q941" s="36">
        <v>0</v>
      </c>
      <c r="R941" s="36">
        <v>0</v>
      </c>
      <c r="S941" s="36">
        <v>0</v>
      </c>
      <c r="T941" s="36">
        <v>0</v>
      </c>
      <c r="U941" s="36">
        <v>0</v>
      </c>
    </row>
    <row r="942" spans="1:21" x14ac:dyDescent="0.2">
      <c r="A942" s="89">
        <f>VLOOKUP(C942,TabellenSRG!$B$4:$C$2729,2,FALSE)</f>
        <v>81</v>
      </c>
      <c r="B942" t="str">
        <f t="shared" si="15"/>
        <v>81d</v>
      </c>
      <c r="C942" t="s">
        <v>83</v>
      </c>
      <c r="D942" t="s">
        <v>609</v>
      </c>
      <c r="E942">
        <v>3</v>
      </c>
      <c r="F942">
        <v>120</v>
      </c>
      <c r="G942">
        <v>140</v>
      </c>
      <c r="H942">
        <v>180</v>
      </c>
      <c r="I942">
        <v>200</v>
      </c>
      <c r="J942">
        <v>230</v>
      </c>
      <c r="K942">
        <v>250</v>
      </c>
      <c r="L942">
        <v>360</v>
      </c>
      <c r="M942">
        <v>420</v>
      </c>
      <c r="N942">
        <v>430</v>
      </c>
      <c r="O942">
        <v>420</v>
      </c>
      <c r="P942">
        <v>410</v>
      </c>
      <c r="Q942" s="36">
        <v>430</v>
      </c>
      <c r="R942" s="36">
        <v>450</v>
      </c>
      <c r="S942" s="36">
        <v>470</v>
      </c>
      <c r="T942" s="36">
        <v>490</v>
      </c>
      <c r="U942" s="36">
        <v>490</v>
      </c>
    </row>
    <row r="943" spans="1:21" x14ac:dyDescent="0.2">
      <c r="A943" s="89">
        <f>VLOOKUP(C943,TabellenSRG!$B$4:$C$2729,2,FALSE)</f>
        <v>81</v>
      </c>
      <c r="B943" t="str">
        <f t="shared" si="15"/>
        <v>81e</v>
      </c>
      <c r="C943" t="s">
        <v>83</v>
      </c>
      <c r="D943" t="s">
        <v>610</v>
      </c>
      <c r="E943">
        <v>4</v>
      </c>
      <c r="F943">
        <v>50</v>
      </c>
      <c r="G943">
        <v>80</v>
      </c>
      <c r="H943">
        <v>100</v>
      </c>
      <c r="I943">
        <v>120</v>
      </c>
      <c r="J943">
        <v>110</v>
      </c>
      <c r="K943">
        <v>100</v>
      </c>
      <c r="L943">
        <v>150</v>
      </c>
      <c r="M943">
        <v>170</v>
      </c>
      <c r="N943">
        <v>190</v>
      </c>
      <c r="O943">
        <v>160</v>
      </c>
      <c r="P943">
        <v>250</v>
      </c>
      <c r="Q943" s="36">
        <v>230</v>
      </c>
      <c r="R943" s="36">
        <v>200</v>
      </c>
      <c r="S943" s="36">
        <v>210</v>
      </c>
      <c r="T943" s="36">
        <v>220</v>
      </c>
      <c r="U943" s="36">
        <v>240</v>
      </c>
    </row>
    <row r="944" spans="1:21" x14ac:dyDescent="0.2">
      <c r="A944" s="89">
        <f>VLOOKUP(C944,TabellenSRG!$B$4:$C$2729,2,FALSE)</f>
        <v>81</v>
      </c>
      <c r="B944" t="str">
        <f t="shared" si="15"/>
        <v>81f</v>
      </c>
      <c r="C944" t="s">
        <v>83</v>
      </c>
      <c r="D944" t="s">
        <v>612</v>
      </c>
      <c r="E944">
        <v>5</v>
      </c>
      <c r="F944">
        <v>0</v>
      </c>
      <c r="G944">
        <v>0</v>
      </c>
      <c r="H944">
        <v>0</v>
      </c>
      <c r="I944">
        <v>0</v>
      </c>
      <c r="J944">
        <v>0</v>
      </c>
      <c r="K944">
        <v>0</v>
      </c>
      <c r="L944">
        <v>0</v>
      </c>
      <c r="M944">
        <v>0</v>
      </c>
      <c r="N944">
        <v>0</v>
      </c>
      <c r="O944">
        <v>0</v>
      </c>
      <c r="P944">
        <v>0</v>
      </c>
      <c r="Q944" s="36">
        <v>0</v>
      </c>
      <c r="R944" s="36">
        <v>0</v>
      </c>
      <c r="S944" s="36">
        <v>0</v>
      </c>
      <c r="T944" s="36">
        <v>10</v>
      </c>
      <c r="U944" s="36">
        <v>20</v>
      </c>
    </row>
    <row r="945" spans="1:21" x14ac:dyDescent="0.2">
      <c r="A945" s="89">
        <f>VLOOKUP(C945,TabellenSRG!$B$4:$C$2729,2,FALSE)</f>
        <v>81</v>
      </c>
      <c r="B945" t="str">
        <f t="shared" si="15"/>
        <v>81g</v>
      </c>
      <c r="C945" t="s">
        <v>83</v>
      </c>
      <c r="D945" t="s">
        <v>613</v>
      </c>
      <c r="E945">
        <v>6</v>
      </c>
      <c r="F945">
        <v>0</v>
      </c>
      <c r="G945">
        <v>0</v>
      </c>
      <c r="H945">
        <v>0</v>
      </c>
      <c r="I945">
        <v>0</v>
      </c>
      <c r="J945">
        <v>0</v>
      </c>
      <c r="K945">
        <v>0</v>
      </c>
      <c r="L945">
        <v>0</v>
      </c>
      <c r="M945">
        <v>0</v>
      </c>
      <c r="N945">
        <v>0</v>
      </c>
      <c r="O945">
        <v>0</v>
      </c>
      <c r="P945">
        <v>0</v>
      </c>
      <c r="Q945" s="36">
        <v>0</v>
      </c>
      <c r="R945" s="36">
        <v>0</v>
      </c>
      <c r="S945" s="36">
        <v>0</v>
      </c>
      <c r="T945" s="36">
        <v>0</v>
      </c>
      <c r="U945" s="36">
        <v>0</v>
      </c>
    </row>
    <row r="946" spans="1:21" x14ac:dyDescent="0.2">
      <c r="A946" s="89">
        <f>VLOOKUP(C946,TabellenSRG!$B$4:$C$2729,2,FALSE)</f>
        <v>81</v>
      </c>
      <c r="B946" t="str">
        <f t="shared" si="15"/>
        <v>81h</v>
      </c>
      <c r="C946" t="s">
        <v>83</v>
      </c>
      <c r="D946" t="s">
        <v>614</v>
      </c>
      <c r="E946">
        <v>7</v>
      </c>
      <c r="F946">
        <v>0</v>
      </c>
      <c r="G946">
        <v>0</v>
      </c>
      <c r="H946">
        <v>0</v>
      </c>
      <c r="I946">
        <v>0</v>
      </c>
      <c r="J946">
        <v>0</v>
      </c>
      <c r="K946">
        <v>0</v>
      </c>
      <c r="L946">
        <v>0</v>
      </c>
      <c r="M946">
        <v>0</v>
      </c>
      <c r="N946">
        <v>0</v>
      </c>
      <c r="O946">
        <v>0</v>
      </c>
      <c r="P946">
        <v>0</v>
      </c>
      <c r="Q946" s="36">
        <v>0</v>
      </c>
      <c r="R946" s="36">
        <v>0</v>
      </c>
      <c r="S946" s="36">
        <v>0</v>
      </c>
      <c r="T946" s="36">
        <v>0</v>
      </c>
      <c r="U946" s="36">
        <v>0</v>
      </c>
    </row>
    <row r="947" spans="1:21" x14ac:dyDescent="0.2">
      <c r="A947" s="89">
        <f>VLOOKUP(C947,TabellenSRG!$B$4:$C$2729,2,FALSE)</f>
        <v>81</v>
      </c>
      <c r="B947" t="str">
        <f t="shared" si="15"/>
        <v>81i</v>
      </c>
      <c r="C947" t="s">
        <v>83</v>
      </c>
      <c r="D947" t="s">
        <v>615</v>
      </c>
      <c r="E947">
        <v>8</v>
      </c>
      <c r="F947">
        <v>0</v>
      </c>
      <c r="G947">
        <v>0</v>
      </c>
      <c r="H947">
        <v>0</v>
      </c>
      <c r="I947">
        <v>0</v>
      </c>
      <c r="J947">
        <v>0</v>
      </c>
      <c r="K947">
        <v>0</v>
      </c>
      <c r="L947">
        <v>0</v>
      </c>
      <c r="M947">
        <v>0</v>
      </c>
      <c r="N947">
        <v>0</v>
      </c>
      <c r="O947">
        <v>0</v>
      </c>
      <c r="P947">
        <v>0</v>
      </c>
      <c r="Q947" s="36">
        <v>0</v>
      </c>
      <c r="R947" s="36">
        <v>0</v>
      </c>
      <c r="S947" s="36">
        <v>0</v>
      </c>
      <c r="T947" s="36">
        <v>0</v>
      </c>
      <c r="U947" s="36">
        <v>0</v>
      </c>
    </row>
    <row r="948" spans="1:21" x14ac:dyDescent="0.2">
      <c r="A948" s="89">
        <f>VLOOKUP(C948,TabellenSRG!$B$4:$C$2729,2,FALSE)</f>
        <v>81</v>
      </c>
      <c r="B948" t="str">
        <f t="shared" si="15"/>
        <v>81j</v>
      </c>
      <c r="C948" t="s">
        <v>83</v>
      </c>
      <c r="D948" t="s">
        <v>616</v>
      </c>
      <c r="E948">
        <v>9</v>
      </c>
      <c r="F948">
        <v>360</v>
      </c>
      <c r="G948">
        <v>400</v>
      </c>
      <c r="H948">
        <v>480</v>
      </c>
      <c r="I948">
        <v>440</v>
      </c>
      <c r="J948">
        <v>450</v>
      </c>
      <c r="K948">
        <v>320</v>
      </c>
      <c r="L948">
        <v>430</v>
      </c>
      <c r="M948">
        <v>420</v>
      </c>
      <c r="N948">
        <v>630</v>
      </c>
      <c r="O948">
        <v>890</v>
      </c>
      <c r="P948">
        <v>1140</v>
      </c>
      <c r="Q948" s="36">
        <v>1220</v>
      </c>
      <c r="R948" s="36">
        <v>1390</v>
      </c>
      <c r="S948" s="36">
        <v>880</v>
      </c>
      <c r="T948" s="36">
        <v>1000</v>
      </c>
      <c r="U948" s="36">
        <v>1100</v>
      </c>
    </row>
    <row r="949" spans="1:21" x14ac:dyDescent="0.2">
      <c r="A949" s="89">
        <f>VLOOKUP(C949,TabellenSRG!$B$4:$C$2729,2,FALSE)</f>
        <v>81</v>
      </c>
      <c r="B949" t="str">
        <f t="shared" si="15"/>
        <v>81k</v>
      </c>
      <c r="C949" t="s">
        <v>83</v>
      </c>
      <c r="D949" t="s">
        <v>611</v>
      </c>
      <c r="E949">
        <v>10</v>
      </c>
      <c r="F949" t="e">
        <v>#N/A</v>
      </c>
      <c r="G949" t="e">
        <v>#N/A</v>
      </c>
      <c r="H949" t="e">
        <v>#N/A</v>
      </c>
      <c r="I949" t="e">
        <v>#N/A</v>
      </c>
      <c r="J949" t="e">
        <v>#N/A</v>
      </c>
      <c r="K949" t="e">
        <v>#N/A</v>
      </c>
      <c r="L949" t="e">
        <v>#N/A</v>
      </c>
      <c r="M949" t="e">
        <v>#N/A</v>
      </c>
      <c r="N949">
        <v>0</v>
      </c>
      <c r="O949">
        <v>80</v>
      </c>
      <c r="P949">
        <v>10</v>
      </c>
      <c r="Q949" s="36">
        <v>70</v>
      </c>
      <c r="R949" s="36">
        <v>80</v>
      </c>
      <c r="S949" s="36">
        <v>90</v>
      </c>
      <c r="T949" s="36">
        <v>80</v>
      </c>
      <c r="U949" s="36">
        <v>50</v>
      </c>
    </row>
    <row r="950" spans="1:21" x14ac:dyDescent="0.2">
      <c r="A950" s="89">
        <f>VLOOKUP(C950,TabellenSRG!$B$4:$C$2729,2,FALSE)</f>
        <v>82</v>
      </c>
      <c r="B950" t="str">
        <f t="shared" si="15"/>
        <v>82a</v>
      </c>
      <c r="C950" t="s">
        <v>84</v>
      </c>
      <c r="D950" t="s">
        <v>606</v>
      </c>
      <c r="E950">
        <v>0</v>
      </c>
      <c r="F950">
        <v>60</v>
      </c>
      <c r="G950">
        <v>90</v>
      </c>
      <c r="H950">
        <v>100</v>
      </c>
      <c r="I950">
        <v>130</v>
      </c>
      <c r="J950">
        <v>160</v>
      </c>
      <c r="K950">
        <v>170</v>
      </c>
      <c r="L950">
        <v>200</v>
      </c>
      <c r="M950">
        <v>210</v>
      </c>
      <c r="N950">
        <v>240</v>
      </c>
      <c r="O950">
        <v>240</v>
      </c>
      <c r="P950">
        <v>220</v>
      </c>
      <c r="Q950" s="36">
        <v>200</v>
      </c>
      <c r="R950" s="36">
        <v>210</v>
      </c>
      <c r="S950" s="36">
        <v>210</v>
      </c>
      <c r="T950" s="36">
        <v>220</v>
      </c>
      <c r="U950" s="36">
        <v>220</v>
      </c>
    </row>
    <row r="951" spans="1:21" x14ac:dyDescent="0.2">
      <c r="A951" s="89">
        <f>VLOOKUP(C951,TabellenSRG!$B$4:$C$2729,2,FALSE)</f>
        <v>82</v>
      </c>
      <c r="B951" t="str">
        <f t="shared" si="15"/>
        <v>82b</v>
      </c>
      <c r="C951" t="s">
        <v>84</v>
      </c>
      <c r="D951" t="s">
        <v>607</v>
      </c>
      <c r="E951">
        <v>1</v>
      </c>
      <c r="F951">
        <v>0</v>
      </c>
      <c r="G951">
        <v>0</v>
      </c>
      <c r="H951">
        <v>0</v>
      </c>
      <c r="I951">
        <v>0</v>
      </c>
      <c r="J951">
        <v>0</v>
      </c>
      <c r="K951">
        <v>0</v>
      </c>
      <c r="L951">
        <v>0</v>
      </c>
      <c r="M951">
        <v>0</v>
      </c>
      <c r="N951">
        <v>0</v>
      </c>
      <c r="O951">
        <v>0</v>
      </c>
      <c r="P951">
        <v>0</v>
      </c>
      <c r="Q951" s="36">
        <v>0</v>
      </c>
      <c r="R951" s="36">
        <v>0</v>
      </c>
      <c r="S951" s="36">
        <v>0</v>
      </c>
      <c r="T951" s="36">
        <v>0</v>
      </c>
      <c r="U951" s="36">
        <v>0</v>
      </c>
    </row>
    <row r="952" spans="1:21" x14ac:dyDescent="0.2">
      <c r="A952" s="89">
        <f>VLOOKUP(C952,TabellenSRG!$B$4:$C$2729,2,FALSE)</f>
        <v>82</v>
      </c>
      <c r="B952" t="str">
        <f t="shared" si="15"/>
        <v>82c</v>
      </c>
      <c r="C952" t="s">
        <v>84</v>
      </c>
      <c r="D952" t="s">
        <v>608</v>
      </c>
      <c r="E952">
        <v>2</v>
      </c>
      <c r="F952">
        <v>0</v>
      </c>
      <c r="G952">
        <v>0</v>
      </c>
      <c r="H952">
        <v>0</v>
      </c>
      <c r="I952">
        <v>0</v>
      </c>
      <c r="J952">
        <v>0</v>
      </c>
      <c r="K952">
        <v>0</v>
      </c>
      <c r="L952">
        <v>0</v>
      </c>
      <c r="M952">
        <v>0</v>
      </c>
      <c r="N952">
        <v>0</v>
      </c>
      <c r="O952">
        <v>0</v>
      </c>
      <c r="P952">
        <v>0</v>
      </c>
      <c r="Q952" s="36">
        <v>0</v>
      </c>
      <c r="R952" s="36">
        <v>0</v>
      </c>
      <c r="S952" s="36">
        <v>0</v>
      </c>
      <c r="T952" s="36">
        <v>0</v>
      </c>
      <c r="U952" s="36">
        <v>0</v>
      </c>
    </row>
    <row r="953" spans="1:21" x14ac:dyDescent="0.2">
      <c r="A953" s="89">
        <f>VLOOKUP(C953,TabellenSRG!$B$4:$C$2729,2,FALSE)</f>
        <v>82</v>
      </c>
      <c r="B953" t="str">
        <f t="shared" si="15"/>
        <v>82d</v>
      </c>
      <c r="C953" t="s">
        <v>84</v>
      </c>
      <c r="D953" t="s">
        <v>609</v>
      </c>
      <c r="E953">
        <v>3</v>
      </c>
      <c r="F953">
        <v>0</v>
      </c>
      <c r="G953">
        <v>0</v>
      </c>
      <c r="H953">
        <v>10</v>
      </c>
      <c r="I953">
        <v>10</v>
      </c>
      <c r="J953">
        <v>10</v>
      </c>
      <c r="K953">
        <v>10</v>
      </c>
      <c r="L953">
        <v>0</v>
      </c>
      <c r="M953">
        <v>0</v>
      </c>
      <c r="N953">
        <v>0</v>
      </c>
      <c r="O953">
        <v>0</v>
      </c>
      <c r="P953">
        <v>0</v>
      </c>
      <c r="Q953" s="36">
        <v>0</v>
      </c>
      <c r="R953" s="36">
        <v>0</v>
      </c>
      <c r="S953" s="36">
        <v>0</v>
      </c>
      <c r="T953" s="36">
        <v>0</v>
      </c>
      <c r="U953" s="36">
        <v>0</v>
      </c>
    </row>
    <row r="954" spans="1:21" x14ac:dyDescent="0.2">
      <c r="A954" s="89">
        <f>VLOOKUP(C954,TabellenSRG!$B$4:$C$2729,2,FALSE)</f>
        <v>82</v>
      </c>
      <c r="B954" t="str">
        <f t="shared" si="15"/>
        <v>82e</v>
      </c>
      <c r="C954" t="s">
        <v>84</v>
      </c>
      <c r="D954" t="s">
        <v>610</v>
      </c>
      <c r="E954">
        <v>4</v>
      </c>
      <c r="F954">
        <v>0</v>
      </c>
      <c r="G954">
        <v>0</v>
      </c>
      <c r="H954">
        <v>0</v>
      </c>
      <c r="I954">
        <v>0</v>
      </c>
      <c r="J954">
        <v>0</v>
      </c>
      <c r="K954">
        <v>0</v>
      </c>
      <c r="L954">
        <v>0</v>
      </c>
      <c r="M954">
        <v>0</v>
      </c>
      <c r="N954">
        <v>0</v>
      </c>
      <c r="O954">
        <v>0</v>
      </c>
      <c r="P954">
        <v>10</v>
      </c>
      <c r="Q954" s="36">
        <v>10</v>
      </c>
      <c r="R954" s="36">
        <v>10</v>
      </c>
      <c r="S954" s="36">
        <v>10</v>
      </c>
      <c r="T954" s="36">
        <v>10</v>
      </c>
      <c r="U954" s="36">
        <v>10</v>
      </c>
    </row>
    <row r="955" spans="1:21" x14ac:dyDescent="0.2">
      <c r="A955" s="89">
        <f>VLOOKUP(C955,TabellenSRG!$B$4:$C$2729,2,FALSE)</f>
        <v>82</v>
      </c>
      <c r="B955" t="str">
        <f t="shared" si="15"/>
        <v>82f</v>
      </c>
      <c r="C955" t="s">
        <v>84</v>
      </c>
      <c r="D955" t="s">
        <v>612</v>
      </c>
      <c r="E955">
        <v>5</v>
      </c>
      <c r="F955">
        <v>0</v>
      </c>
      <c r="G955">
        <v>0</v>
      </c>
      <c r="H955">
        <v>0</v>
      </c>
      <c r="I955">
        <v>0</v>
      </c>
      <c r="J955">
        <v>0</v>
      </c>
      <c r="K955">
        <v>0</v>
      </c>
      <c r="L955">
        <v>0</v>
      </c>
      <c r="M955">
        <v>0</v>
      </c>
      <c r="N955">
        <v>0</v>
      </c>
      <c r="O955">
        <v>0</v>
      </c>
      <c r="P955">
        <v>0</v>
      </c>
      <c r="Q955" s="36">
        <v>0</v>
      </c>
      <c r="R955" s="36">
        <v>0</v>
      </c>
      <c r="S955" s="36">
        <v>0</v>
      </c>
      <c r="T955" s="36">
        <v>0</v>
      </c>
      <c r="U955" s="36">
        <v>0</v>
      </c>
    </row>
    <row r="956" spans="1:21" x14ac:dyDescent="0.2">
      <c r="A956" s="89">
        <f>VLOOKUP(C956,TabellenSRG!$B$4:$C$2729,2,FALSE)</f>
        <v>82</v>
      </c>
      <c r="B956" t="str">
        <f t="shared" si="15"/>
        <v>82g</v>
      </c>
      <c r="C956" t="s">
        <v>84</v>
      </c>
      <c r="D956" t="s">
        <v>613</v>
      </c>
      <c r="E956">
        <v>6</v>
      </c>
      <c r="F956">
        <v>0</v>
      </c>
      <c r="G956">
        <v>0</v>
      </c>
      <c r="H956">
        <v>0</v>
      </c>
      <c r="I956">
        <v>0</v>
      </c>
      <c r="J956">
        <v>0</v>
      </c>
      <c r="K956">
        <v>0</v>
      </c>
      <c r="L956">
        <v>0</v>
      </c>
      <c r="M956">
        <v>0</v>
      </c>
      <c r="N956">
        <v>0</v>
      </c>
      <c r="O956">
        <v>0</v>
      </c>
      <c r="P956">
        <v>0</v>
      </c>
      <c r="Q956" s="36">
        <v>0</v>
      </c>
      <c r="R956" s="36">
        <v>0</v>
      </c>
      <c r="S956" s="36">
        <v>0</v>
      </c>
      <c r="T956" s="36">
        <v>0</v>
      </c>
      <c r="U956" s="36">
        <v>0</v>
      </c>
    </row>
    <row r="957" spans="1:21" x14ac:dyDescent="0.2">
      <c r="A957" s="89">
        <f>VLOOKUP(C957,TabellenSRG!$B$4:$C$2729,2,FALSE)</f>
        <v>82</v>
      </c>
      <c r="B957" t="str">
        <f t="shared" si="15"/>
        <v>82h</v>
      </c>
      <c r="C957" t="s">
        <v>84</v>
      </c>
      <c r="D957" t="s">
        <v>614</v>
      </c>
      <c r="E957">
        <v>7</v>
      </c>
      <c r="F957">
        <v>0</v>
      </c>
      <c r="G957">
        <v>0</v>
      </c>
      <c r="H957">
        <v>0</v>
      </c>
      <c r="I957">
        <v>0</v>
      </c>
      <c r="J957">
        <v>0</v>
      </c>
      <c r="K957">
        <v>0</v>
      </c>
      <c r="L957">
        <v>0</v>
      </c>
      <c r="M957">
        <v>0</v>
      </c>
      <c r="N957">
        <v>0</v>
      </c>
      <c r="O957">
        <v>0</v>
      </c>
      <c r="P957">
        <v>0</v>
      </c>
      <c r="Q957" s="36">
        <v>0</v>
      </c>
      <c r="R957" s="36">
        <v>0</v>
      </c>
      <c r="S957" s="36">
        <v>0</v>
      </c>
      <c r="T957" s="36">
        <v>0</v>
      </c>
      <c r="U957" s="36">
        <v>10</v>
      </c>
    </row>
    <row r="958" spans="1:21" x14ac:dyDescent="0.2">
      <c r="A958" s="89">
        <f>VLOOKUP(C958,TabellenSRG!$B$4:$C$2729,2,FALSE)</f>
        <v>82</v>
      </c>
      <c r="B958" t="str">
        <f t="shared" si="15"/>
        <v>82i</v>
      </c>
      <c r="C958" t="s">
        <v>84</v>
      </c>
      <c r="D958" t="s">
        <v>615</v>
      </c>
      <c r="E958">
        <v>8</v>
      </c>
      <c r="F958">
        <v>0</v>
      </c>
      <c r="G958">
        <v>0</v>
      </c>
      <c r="H958">
        <v>0</v>
      </c>
      <c r="I958">
        <v>0</v>
      </c>
      <c r="J958">
        <v>0</v>
      </c>
      <c r="K958">
        <v>0</v>
      </c>
      <c r="L958">
        <v>0</v>
      </c>
      <c r="M958">
        <v>0</v>
      </c>
      <c r="N958">
        <v>0</v>
      </c>
      <c r="O958">
        <v>0</v>
      </c>
      <c r="P958">
        <v>0</v>
      </c>
      <c r="Q958" s="36">
        <v>0</v>
      </c>
      <c r="R958" s="36">
        <v>0</v>
      </c>
      <c r="S958" s="36">
        <v>0</v>
      </c>
      <c r="T958" s="36">
        <v>0</v>
      </c>
      <c r="U958" s="36">
        <v>0</v>
      </c>
    </row>
    <row r="959" spans="1:21" x14ac:dyDescent="0.2">
      <c r="A959" s="89">
        <f>VLOOKUP(C959,TabellenSRG!$B$4:$C$2729,2,FALSE)</f>
        <v>82</v>
      </c>
      <c r="B959" t="str">
        <f t="shared" si="15"/>
        <v>82j</v>
      </c>
      <c r="C959" t="s">
        <v>84</v>
      </c>
      <c r="D959" t="s">
        <v>616</v>
      </c>
      <c r="E959">
        <v>9</v>
      </c>
      <c r="F959">
        <v>60</v>
      </c>
      <c r="G959">
        <v>80</v>
      </c>
      <c r="H959">
        <v>90</v>
      </c>
      <c r="I959">
        <v>120</v>
      </c>
      <c r="J959">
        <v>150</v>
      </c>
      <c r="K959">
        <v>170</v>
      </c>
      <c r="L959">
        <v>200</v>
      </c>
      <c r="M959">
        <v>200</v>
      </c>
      <c r="N959">
        <v>230</v>
      </c>
      <c r="O959">
        <v>240</v>
      </c>
      <c r="P959">
        <v>210</v>
      </c>
      <c r="Q959" s="36">
        <v>190</v>
      </c>
      <c r="R959" s="36">
        <v>190</v>
      </c>
      <c r="S959" s="36">
        <v>190</v>
      </c>
      <c r="T959" s="36">
        <v>200</v>
      </c>
      <c r="U959" s="36">
        <v>190</v>
      </c>
    </row>
    <row r="960" spans="1:21" x14ac:dyDescent="0.2">
      <c r="A960" s="89">
        <f>VLOOKUP(C960,TabellenSRG!$B$4:$C$2729,2,FALSE)</f>
        <v>82</v>
      </c>
      <c r="B960" t="str">
        <f t="shared" si="15"/>
        <v>82k</v>
      </c>
      <c r="C960" t="s">
        <v>84</v>
      </c>
      <c r="D960" t="s">
        <v>611</v>
      </c>
      <c r="E960">
        <v>10</v>
      </c>
      <c r="F960" t="e">
        <v>#N/A</v>
      </c>
      <c r="G960" t="e">
        <v>#N/A</v>
      </c>
      <c r="H960" t="e">
        <v>#N/A</v>
      </c>
      <c r="I960" t="e">
        <v>#N/A</v>
      </c>
      <c r="J960" t="e">
        <v>#N/A</v>
      </c>
      <c r="K960" t="e">
        <v>#N/A</v>
      </c>
      <c r="L960" t="e">
        <v>#N/A</v>
      </c>
      <c r="M960" t="e">
        <v>#N/A</v>
      </c>
      <c r="N960">
        <v>0</v>
      </c>
      <c r="O960">
        <v>0</v>
      </c>
      <c r="P960">
        <v>0</v>
      </c>
      <c r="Q960" s="36">
        <v>0</v>
      </c>
      <c r="R960" s="36">
        <v>10</v>
      </c>
      <c r="S960" s="36">
        <v>0</v>
      </c>
      <c r="T960" s="36">
        <v>0</v>
      </c>
      <c r="U960" s="36">
        <v>0</v>
      </c>
    </row>
    <row r="961" spans="1:21" x14ac:dyDescent="0.2">
      <c r="A961" s="89">
        <f>VLOOKUP(C961,TabellenSRG!$B$4:$C$2729,2,FALSE)</f>
        <v>83</v>
      </c>
      <c r="B961" t="str">
        <f t="shared" si="15"/>
        <v>83a</v>
      </c>
      <c r="C961" t="s">
        <v>85</v>
      </c>
      <c r="D961" t="s">
        <v>606</v>
      </c>
      <c r="E961">
        <v>0</v>
      </c>
      <c r="F961">
        <v>230</v>
      </c>
      <c r="G961">
        <v>160</v>
      </c>
      <c r="H961">
        <v>160</v>
      </c>
      <c r="I961">
        <v>160</v>
      </c>
      <c r="J961">
        <v>180</v>
      </c>
      <c r="K961">
        <v>160</v>
      </c>
      <c r="L961">
        <v>160</v>
      </c>
      <c r="M961">
        <v>180</v>
      </c>
      <c r="N961">
        <v>190</v>
      </c>
      <c r="O961">
        <v>200</v>
      </c>
      <c r="P961">
        <v>200</v>
      </c>
      <c r="Q961" s="36">
        <v>210</v>
      </c>
      <c r="R961" s="36">
        <v>210</v>
      </c>
      <c r="S961" s="36">
        <v>220</v>
      </c>
      <c r="T961" s="36">
        <v>240</v>
      </c>
      <c r="U961" s="36">
        <v>220</v>
      </c>
    </row>
    <row r="962" spans="1:21" x14ac:dyDescent="0.2">
      <c r="A962" s="89">
        <f>VLOOKUP(C962,TabellenSRG!$B$4:$C$2729,2,FALSE)</f>
        <v>83</v>
      </c>
      <c r="B962" t="str">
        <f t="shared" si="15"/>
        <v>83b</v>
      </c>
      <c r="C962" t="s">
        <v>85</v>
      </c>
      <c r="D962" t="s">
        <v>607</v>
      </c>
      <c r="E962">
        <v>1</v>
      </c>
      <c r="F962">
        <v>0</v>
      </c>
      <c r="G962">
        <v>0</v>
      </c>
      <c r="H962">
        <v>0</v>
      </c>
      <c r="I962">
        <v>0</v>
      </c>
      <c r="J962">
        <v>0</v>
      </c>
      <c r="K962">
        <v>0</v>
      </c>
      <c r="L962">
        <v>0</v>
      </c>
      <c r="M962">
        <v>0</v>
      </c>
      <c r="N962">
        <v>0</v>
      </c>
      <c r="O962">
        <v>0</v>
      </c>
      <c r="P962">
        <v>0</v>
      </c>
      <c r="Q962" s="36">
        <v>0</v>
      </c>
      <c r="R962" s="36">
        <v>0</v>
      </c>
      <c r="S962" s="36">
        <v>0</v>
      </c>
      <c r="T962" s="36">
        <v>0</v>
      </c>
      <c r="U962" s="36">
        <v>0</v>
      </c>
    </row>
    <row r="963" spans="1:21" x14ac:dyDescent="0.2">
      <c r="A963" s="89">
        <f>VLOOKUP(C963,TabellenSRG!$B$4:$C$2729,2,FALSE)</f>
        <v>83</v>
      </c>
      <c r="B963" t="str">
        <f t="shared" si="15"/>
        <v>83c</v>
      </c>
      <c r="C963" t="s">
        <v>85</v>
      </c>
      <c r="D963" t="s">
        <v>608</v>
      </c>
      <c r="E963">
        <v>2</v>
      </c>
      <c r="F963">
        <v>0</v>
      </c>
      <c r="G963">
        <v>0</v>
      </c>
      <c r="H963">
        <v>0</v>
      </c>
      <c r="I963">
        <v>0</v>
      </c>
      <c r="J963">
        <v>0</v>
      </c>
      <c r="K963">
        <v>0</v>
      </c>
      <c r="L963">
        <v>0</v>
      </c>
      <c r="M963">
        <v>0</v>
      </c>
      <c r="N963">
        <v>0</v>
      </c>
      <c r="O963">
        <v>0</v>
      </c>
      <c r="P963">
        <v>0</v>
      </c>
      <c r="Q963" s="36">
        <v>0</v>
      </c>
      <c r="R963" s="36">
        <v>0</v>
      </c>
      <c r="S963" s="36">
        <v>0</v>
      </c>
      <c r="T963" s="36">
        <v>0</v>
      </c>
      <c r="U963" s="36">
        <v>0</v>
      </c>
    </row>
    <row r="964" spans="1:21" x14ac:dyDescent="0.2">
      <c r="A964" s="89">
        <f>VLOOKUP(C964,TabellenSRG!$B$4:$C$2729,2,FALSE)</f>
        <v>83</v>
      </c>
      <c r="B964" t="str">
        <f t="shared" si="15"/>
        <v>83d</v>
      </c>
      <c r="C964" t="s">
        <v>85</v>
      </c>
      <c r="D964" t="s">
        <v>609</v>
      </c>
      <c r="E964">
        <v>3</v>
      </c>
      <c r="F964">
        <v>20</v>
      </c>
      <c r="G964">
        <v>10</v>
      </c>
      <c r="H964">
        <v>10</v>
      </c>
      <c r="I964">
        <v>10</v>
      </c>
      <c r="J964">
        <v>10</v>
      </c>
      <c r="K964">
        <v>10</v>
      </c>
      <c r="L964">
        <v>10</v>
      </c>
      <c r="M964">
        <v>10</v>
      </c>
      <c r="N964">
        <v>0</v>
      </c>
      <c r="O964">
        <v>10</v>
      </c>
      <c r="P964">
        <v>10</v>
      </c>
      <c r="Q964" s="36">
        <v>10</v>
      </c>
      <c r="R964" s="36">
        <v>10</v>
      </c>
      <c r="S964" s="36">
        <v>10</v>
      </c>
      <c r="T964" s="36">
        <v>10</v>
      </c>
      <c r="U964" s="36">
        <v>10</v>
      </c>
    </row>
    <row r="965" spans="1:21" x14ac:dyDescent="0.2">
      <c r="A965" s="89">
        <f>VLOOKUP(C965,TabellenSRG!$B$4:$C$2729,2,FALSE)</f>
        <v>83</v>
      </c>
      <c r="B965" t="str">
        <f t="shared" ref="B965:B1028" si="16">CONCATENATE(A965,D965)</f>
        <v>83e</v>
      </c>
      <c r="C965" t="s">
        <v>85</v>
      </c>
      <c r="D965" t="s">
        <v>610</v>
      </c>
      <c r="E965">
        <v>4</v>
      </c>
      <c r="F965">
        <v>0</v>
      </c>
      <c r="G965">
        <v>0</v>
      </c>
      <c r="H965">
        <v>0</v>
      </c>
      <c r="I965">
        <v>0</v>
      </c>
      <c r="J965">
        <v>0</v>
      </c>
      <c r="K965">
        <v>0</v>
      </c>
      <c r="L965">
        <v>0</v>
      </c>
      <c r="M965">
        <v>0</v>
      </c>
      <c r="N965">
        <v>0</v>
      </c>
      <c r="O965">
        <v>0</v>
      </c>
      <c r="P965">
        <v>10</v>
      </c>
      <c r="Q965" s="36">
        <v>10</v>
      </c>
      <c r="R965" s="36">
        <v>10</v>
      </c>
      <c r="S965" s="36">
        <v>10</v>
      </c>
      <c r="T965" s="36">
        <v>20</v>
      </c>
      <c r="U965" s="36">
        <v>20</v>
      </c>
    </row>
    <row r="966" spans="1:21" x14ac:dyDescent="0.2">
      <c r="A966" s="89">
        <f>VLOOKUP(C966,TabellenSRG!$B$4:$C$2729,2,FALSE)</f>
        <v>83</v>
      </c>
      <c r="B966" t="str">
        <f t="shared" si="16"/>
        <v>83f</v>
      </c>
      <c r="C966" t="s">
        <v>85</v>
      </c>
      <c r="D966" t="s">
        <v>612</v>
      </c>
      <c r="E966">
        <v>5</v>
      </c>
      <c r="F966">
        <v>0</v>
      </c>
      <c r="G966">
        <v>0</v>
      </c>
      <c r="H966">
        <v>0</v>
      </c>
      <c r="I966">
        <v>0</v>
      </c>
      <c r="J966">
        <v>0</v>
      </c>
      <c r="K966">
        <v>0</v>
      </c>
      <c r="L966">
        <v>0</v>
      </c>
      <c r="M966">
        <v>0</v>
      </c>
      <c r="N966">
        <v>0</v>
      </c>
      <c r="O966">
        <v>0</v>
      </c>
      <c r="P966">
        <v>0</v>
      </c>
      <c r="Q966" s="36">
        <v>0</v>
      </c>
      <c r="R966" s="36">
        <v>0</v>
      </c>
      <c r="S966" s="36">
        <v>0</v>
      </c>
      <c r="T966" s="36">
        <v>0</v>
      </c>
      <c r="U966" s="36">
        <v>0</v>
      </c>
    </row>
    <row r="967" spans="1:21" x14ac:dyDescent="0.2">
      <c r="A967" s="89">
        <f>VLOOKUP(C967,TabellenSRG!$B$4:$C$2729,2,FALSE)</f>
        <v>83</v>
      </c>
      <c r="B967" t="str">
        <f t="shared" si="16"/>
        <v>83g</v>
      </c>
      <c r="C967" t="s">
        <v>85</v>
      </c>
      <c r="D967" t="s">
        <v>613</v>
      </c>
      <c r="E967">
        <v>6</v>
      </c>
      <c r="F967">
        <v>0</v>
      </c>
      <c r="G967">
        <v>0</v>
      </c>
      <c r="H967">
        <v>0</v>
      </c>
      <c r="I967">
        <v>0</v>
      </c>
      <c r="J967">
        <v>0</v>
      </c>
      <c r="K967">
        <v>0</v>
      </c>
      <c r="L967">
        <v>0</v>
      </c>
      <c r="M967">
        <v>0</v>
      </c>
      <c r="N967">
        <v>0</v>
      </c>
      <c r="O967">
        <v>0</v>
      </c>
      <c r="P967">
        <v>0</v>
      </c>
      <c r="Q967" s="36">
        <v>10</v>
      </c>
      <c r="R967" s="36">
        <v>10</v>
      </c>
      <c r="S967" s="36">
        <v>10</v>
      </c>
      <c r="T967" s="36">
        <v>10</v>
      </c>
      <c r="U967" s="36">
        <v>10</v>
      </c>
    </row>
    <row r="968" spans="1:21" x14ac:dyDescent="0.2">
      <c r="A968" s="89">
        <f>VLOOKUP(C968,TabellenSRG!$B$4:$C$2729,2,FALSE)</f>
        <v>83</v>
      </c>
      <c r="B968" t="str">
        <f t="shared" si="16"/>
        <v>83h</v>
      </c>
      <c r="C968" t="s">
        <v>85</v>
      </c>
      <c r="D968" t="s">
        <v>614</v>
      </c>
      <c r="E968">
        <v>7</v>
      </c>
      <c r="F968">
        <v>0</v>
      </c>
      <c r="G968">
        <v>0</v>
      </c>
      <c r="H968">
        <v>0</v>
      </c>
      <c r="I968">
        <v>0</v>
      </c>
      <c r="J968">
        <v>0</v>
      </c>
      <c r="K968">
        <v>0</v>
      </c>
      <c r="L968">
        <v>0</v>
      </c>
      <c r="M968">
        <v>0</v>
      </c>
      <c r="N968">
        <v>0</v>
      </c>
      <c r="O968">
        <v>0</v>
      </c>
      <c r="P968">
        <v>0</v>
      </c>
      <c r="Q968" s="36">
        <v>0</v>
      </c>
      <c r="R968" s="36">
        <v>0</v>
      </c>
      <c r="S968" s="36">
        <v>0</v>
      </c>
      <c r="T968" s="36">
        <v>0</v>
      </c>
      <c r="U968" s="36">
        <v>0</v>
      </c>
    </row>
    <row r="969" spans="1:21" x14ac:dyDescent="0.2">
      <c r="A969" s="89">
        <f>VLOOKUP(C969,TabellenSRG!$B$4:$C$2729,2,FALSE)</f>
        <v>83</v>
      </c>
      <c r="B969" t="str">
        <f t="shared" si="16"/>
        <v>83i</v>
      </c>
      <c r="C969" t="s">
        <v>85</v>
      </c>
      <c r="D969" t="s">
        <v>615</v>
      </c>
      <c r="E969">
        <v>8</v>
      </c>
      <c r="F969">
        <v>0</v>
      </c>
      <c r="G969">
        <v>0</v>
      </c>
      <c r="H969">
        <v>0</v>
      </c>
      <c r="I969">
        <v>0</v>
      </c>
      <c r="J969">
        <v>0</v>
      </c>
      <c r="K969">
        <v>0</v>
      </c>
      <c r="L969">
        <v>0</v>
      </c>
      <c r="M969">
        <v>0</v>
      </c>
      <c r="N969">
        <v>0</v>
      </c>
      <c r="O969">
        <v>0</v>
      </c>
      <c r="P969">
        <v>0</v>
      </c>
      <c r="Q969" s="36">
        <v>0</v>
      </c>
      <c r="R969" s="36">
        <v>0</v>
      </c>
      <c r="S969" s="36">
        <v>0</v>
      </c>
      <c r="T969" s="36">
        <v>0</v>
      </c>
      <c r="U969" s="36">
        <v>0</v>
      </c>
    </row>
    <row r="970" spans="1:21" x14ac:dyDescent="0.2">
      <c r="A970" s="89">
        <f>VLOOKUP(C970,TabellenSRG!$B$4:$C$2729,2,FALSE)</f>
        <v>83</v>
      </c>
      <c r="B970" t="str">
        <f t="shared" si="16"/>
        <v>83j</v>
      </c>
      <c r="C970" t="s">
        <v>85</v>
      </c>
      <c r="D970" t="s">
        <v>616</v>
      </c>
      <c r="E970">
        <v>9</v>
      </c>
      <c r="F970">
        <v>210</v>
      </c>
      <c r="G970">
        <v>140</v>
      </c>
      <c r="H970">
        <v>140</v>
      </c>
      <c r="I970">
        <v>150</v>
      </c>
      <c r="J970">
        <v>160</v>
      </c>
      <c r="K970">
        <v>150</v>
      </c>
      <c r="L970">
        <v>160</v>
      </c>
      <c r="M970">
        <v>170</v>
      </c>
      <c r="N970">
        <v>180</v>
      </c>
      <c r="O970">
        <v>180</v>
      </c>
      <c r="P970">
        <v>190</v>
      </c>
      <c r="Q970" s="36">
        <v>180</v>
      </c>
      <c r="R970" s="36">
        <v>180</v>
      </c>
      <c r="S970" s="36">
        <v>190</v>
      </c>
      <c r="T970" s="36">
        <v>200</v>
      </c>
      <c r="U970" s="36">
        <v>180</v>
      </c>
    </row>
    <row r="971" spans="1:21" x14ac:dyDescent="0.2">
      <c r="A971" s="89">
        <f>VLOOKUP(C971,TabellenSRG!$B$4:$C$2729,2,FALSE)</f>
        <v>83</v>
      </c>
      <c r="B971" t="str">
        <f t="shared" si="16"/>
        <v>83k</v>
      </c>
      <c r="C971" t="s">
        <v>85</v>
      </c>
      <c r="D971" t="s">
        <v>611</v>
      </c>
      <c r="E971">
        <v>10</v>
      </c>
      <c r="F971" t="e">
        <v>#N/A</v>
      </c>
      <c r="G971" t="e">
        <v>#N/A</v>
      </c>
      <c r="H971" t="e">
        <v>#N/A</v>
      </c>
      <c r="I971" t="e">
        <v>#N/A</v>
      </c>
      <c r="J971" t="e">
        <v>#N/A</v>
      </c>
      <c r="K971" t="e">
        <v>#N/A</v>
      </c>
      <c r="L971" t="e">
        <v>#N/A</v>
      </c>
      <c r="M971" t="e">
        <v>#N/A</v>
      </c>
      <c r="N971">
        <v>0</v>
      </c>
      <c r="O971">
        <v>0</v>
      </c>
      <c r="P971">
        <v>0</v>
      </c>
      <c r="Q971" s="36">
        <v>0</v>
      </c>
      <c r="R971" s="36">
        <v>0</v>
      </c>
      <c r="S971" s="36">
        <v>0</v>
      </c>
      <c r="T971" s="36">
        <v>0</v>
      </c>
      <c r="U971" s="36">
        <v>0</v>
      </c>
    </row>
    <row r="972" spans="1:21" x14ac:dyDescent="0.2">
      <c r="A972" s="89">
        <f>VLOOKUP(C972,TabellenSRG!$B$4:$C$2729,2,FALSE)</f>
        <v>84</v>
      </c>
      <c r="B972" t="str">
        <f t="shared" si="16"/>
        <v>84a</v>
      </c>
      <c r="C972" t="s">
        <v>86</v>
      </c>
      <c r="D972" t="s">
        <v>606</v>
      </c>
      <c r="E972">
        <v>0</v>
      </c>
      <c r="F972">
        <v>290</v>
      </c>
      <c r="G972">
        <v>310</v>
      </c>
      <c r="H972">
        <v>360</v>
      </c>
      <c r="I972">
        <v>420</v>
      </c>
      <c r="J972">
        <v>500</v>
      </c>
      <c r="K972">
        <v>590</v>
      </c>
      <c r="L972">
        <v>680</v>
      </c>
      <c r="M972">
        <v>720</v>
      </c>
      <c r="N972">
        <v>760</v>
      </c>
      <c r="O972">
        <v>830</v>
      </c>
      <c r="P972">
        <v>800</v>
      </c>
      <c r="Q972" s="36">
        <v>870</v>
      </c>
      <c r="R972" s="36">
        <v>880</v>
      </c>
      <c r="S972" s="36">
        <v>870</v>
      </c>
      <c r="T972" s="36">
        <v>850</v>
      </c>
      <c r="U972" s="36">
        <v>830</v>
      </c>
    </row>
    <row r="973" spans="1:21" x14ac:dyDescent="0.2">
      <c r="A973" s="89">
        <f>VLOOKUP(C973,TabellenSRG!$B$4:$C$2729,2,FALSE)</f>
        <v>84</v>
      </c>
      <c r="B973" t="str">
        <f t="shared" si="16"/>
        <v>84b</v>
      </c>
      <c r="C973" t="s">
        <v>86</v>
      </c>
      <c r="D973" t="s">
        <v>607</v>
      </c>
      <c r="E973">
        <v>1</v>
      </c>
      <c r="F973">
        <v>10</v>
      </c>
      <c r="G973">
        <v>10</v>
      </c>
      <c r="H973">
        <v>10</v>
      </c>
      <c r="I973">
        <v>10</v>
      </c>
      <c r="J973">
        <v>0</v>
      </c>
      <c r="K973">
        <v>0</v>
      </c>
      <c r="L973">
        <v>10</v>
      </c>
      <c r="M973">
        <v>0</v>
      </c>
      <c r="N973">
        <v>0</v>
      </c>
      <c r="O973">
        <v>0</v>
      </c>
      <c r="P973">
        <v>0</v>
      </c>
      <c r="Q973" s="36">
        <v>0</v>
      </c>
      <c r="R973" s="36">
        <v>0</v>
      </c>
      <c r="S973" s="36">
        <v>0</v>
      </c>
      <c r="T973" s="36">
        <v>0</v>
      </c>
      <c r="U973" s="36">
        <v>0</v>
      </c>
    </row>
    <row r="974" spans="1:21" x14ac:dyDescent="0.2">
      <c r="A974" s="89">
        <f>VLOOKUP(C974,TabellenSRG!$B$4:$C$2729,2,FALSE)</f>
        <v>84</v>
      </c>
      <c r="B974" t="str">
        <f t="shared" si="16"/>
        <v>84c</v>
      </c>
      <c r="C974" t="s">
        <v>86</v>
      </c>
      <c r="D974" t="s">
        <v>608</v>
      </c>
      <c r="E974">
        <v>2</v>
      </c>
      <c r="F974">
        <v>0</v>
      </c>
      <c r="G974">
        <v>0</v>
      </c>
      <c r="H974">
        <v>0</v>
      </c>
      <c r="I974">
        <v>0</v>
      </c>
      <c r="J974">
        <v>0</v>
      </c>
      <c r="K974">
        <v>0</v>
      </c>
      <c r="L974">
        <v>0</v>
      </c>
      <c r="M974">
        <v>0</v>
      </c>
      <c r="N974">
        <v>0</v>
      </c>
      <c r="O974">
        <v>0</v>
      </c>
      <c r="P974">
        <v>0</v>
      </c>
      <c r="Q974" s="36">
        <v>0</v>
      </c>
      <c r="R974" s="36">
        <v>0</v>
      </c>
      <c r="S974" s="36">
        <v>0</v>
      </c>
      <c r="T974" s="36">
        <v>0</v>
      </c>
      <c r="U974" s="36">
        <v>0</v>
      </c>
    </row>
    <row r="975" spans="1:21" x14ac:dyDescent="0.2">
      <c r="A975" s="89">
        <f>VLOOKUP(C975,TabellenSRG!$B$4:$C$2729,2,FALSE)</f>
        <v>84</v>
      </c>
      <c r="B975" t="str">
        <f t="shared" si="16"/>
        <v>84d</v>
      </c>
      <c r="C975" t="s">
        <v>86</v>
      </c>
      <c r="D975" t="s">
        <v>609</v>
      </c>
      <c r="E975">
        <v>3</v>
      </c>
      <c r="F975">
        <v>30</v>
      </c>
      <c r="G975">
        <v>30</v>
      </c>
      <c r="H975">
        <v>30</v>
      </c>
      <c r="I975">
        <v>30</v>
      </c>
      <c r="J975">
        <v>30</v>
      </c>
      <c r="K975">
        <v>30</v>
      </c>
      <c r="L975">
        <v>40</v>
      </c>
      <c r="M975">
        <v>30</v>
      </c>
      <c r="N975">
        <v>20</v>
      </c>
      <c r="O975">
        <v>20</v>
      </c>
      <c r="P975">
        <v>20</v>
      </c>
      <c r="Q975" s="36">
        <v>20</v>
      </c>
      <c r="R975" s="36">
        <v>20</v>
      </c>
      <c r="S975" s="36">
        <v>20</v>
      </c>
      <c r="T975" s="36">
        <v>20</v>
      </c>
      <c r="U975" s="36">
        <v>20</v>
      </c>
    </row>
    <row r="976" spans="1:21" x14ac:dyDescent="0.2">
      <c r="A976" s="89">
        <f>VLOOKUP(C976,TabellenSRG!$B$4:$C$2729,2,FALSE)</f>
        <v>84</v>
      </c>
      <c r="B976" t="str">
        <f t="shared" si="16"/>
        <v>84e</v>
      </c>
      <c r="C976" t="s">
        <v>86</v>
      </c>
      <c r="D976" t="s">
        <v>610</v>
      </c>
      <c r="E976">
        <v>4</v>
      </c>
      <c r="F976">
        <v>0</v>
      </c>
      <c r="G976">
        <v>0</v>
      </c>
      <c r="H976">
        <v>0</v>
      </c>
      <c r="I976">
        <v>0</v>
      </c>
      <c r="J976">
        <v>0</v>
      </c>
      <c r="K976">
        <v>0</v>
      </c>
      <c r="L976">
        <v>0</v>
      </c>
      <c r="M976">
        <v>10</v>
      </c>
      <c r="N976">
        <v>20</v>
      </c>
      <c r="O976">
        <v>20</v>
      </c>
      <c r="P976">
        <v>30</v>
      </c>
      <c r="Q976" s="36">
        <v>30</v>
      </c>
      <c r="R976" s="36">
        <v>30</v>
      </c>
      <c r="S976" s="36">
        <v>40</v>
      </c>
      <c r="T976" s="36">
        <v>40</v>
      </c>
      <c r="U976" s="36">
        <v>40</v>
      </c>
    </row>
    <row r="977" spans="1:21" x14ac:dyDescent="0.2">
      <c r="A977" s="89">
        <f>VLOOKUP(C977,TabellenSRG!$B$4:$C$2729,2,FALSE)</f>
        <v>84</v>
      </c>
      <c r="B977" t="str">
        <f t="shared" si="16"/>
        <v>84f</v>
      </c>
      <c r="C977" t="s">
        <v>86</v>
      </c>
      <c r="D977" t="s">
        <v>612</v>
      </c>
      <c r="E977">
        <v>5</v>
      </c>
      <c r="F977">
        <v>0</v>
      </c>
      <c r="G977">
        <v>0</v>
      </c>
      <c r="H977">
        <v>0</v>
      </c>
      <c r="I977">
        <v>0</v>
      </c>
      <c r="J977">
        <v>0</v>
      </c>
      <c r="K977">
        <v>0</v>
      </c>
      <c r="L977">
        <v>0</v>
      </c>
      <c r="M977">
        <v>0</v>
      </c>
      <c r="N977">
        <v>0</v>
      </c>
      <c r="O977">
        <v>0</v>
      </c>
      <c r="P977">
        <v>0</v>
      </c>
      <c r="Q977" s="36">
        <v>0</v>
      </c>
      <c r="R977" s="36">
        <v>0</v>
      </c>
      <c r="S977" s="36">
        <v>0</v>
      </c>
      <c r="T977" s="36">
        <v>0</v>
      </c>
      <c r="U977" s="36">
        <v>0</v>
      </c>
    </row>
    <row r="978" spans="1:21" x14ac:dyDescent="0.2">
      <c r="A978" s="89">
        <f>VLOOKUP(C978,TabellenSRG!$B$4:$C$2729,2,FALSE)</f>
        <v>84</v>
      </c>
      <c r="B978" t="str">
        <f t="shared" si="16"/>
        <v>84g</v>
      </c>
      <c r="C978" t="s">
        <v>86</v>
      </c>
      <c r="D978" t="s">
        <v>613</v>
      </c>
      <c r="E978">
        <v>6</v>
      </c>
      <c r="F978">
        <v>0</v>
      </c>
      <c r="G978">
        <v>0</v>
      </c>
      <c r="H978">
        <v>0</v>
      </c>
      <c r="I978">
        <v>0</v>
      </c>
      <c r="J978">
        <v>0</v>
      </c>
      <c r="K978">
        <v>0</v>
      </c>
      <c r="L978">
        <v>0</v>
      </c>
      <c r="M978">
        <v>0</v>
      </c>
      <c r="N978">
        <v>0</v>
      </c>
      <c r="O978">
        <v>0</v>
      </c>
      <c r="P978">
        <v>0</v>
      </c>
      <c r="Q978" s="36">
        <v>0</v>
      </c>
      <c r="R978" s="36">
        <v>0</v>
      </c>
      <c r="S978" s="36">
        <v>0</v>
      </c>
      <c r="T978" s="36">
        <v>0</v>
      </c>
      <c r="U978" s="36">
        <v>0</v>
      </c>
    </row>
    <row r="979" spans="1:21" x14ac:dyDescent="0.2">
      <c r="A979" s="89">
        <f>VLOOKUP(C979,TabellenSRG!$B$4:$C$2729,2,FALSE)</f>
        <v>84</v>
      </c>
      <c r="B979" t="str">
        <f t="shared" si="16"/>
        <v>84h</v>
      </c>
      <c r="C979" t="s">
        <v>86</v>
      </c>
      <c r="D979" t="s">
        <v>614</v>
      </c>
      <c r="E979">
        <v>7</v>
      </c>
      <c r="F979">
        <v>0</v>
      </c>
      <c r="G979">
        <v>0</v>
      </c>
      <c r="H979">
        <v>0</v>
      </c>
      <c r="I979">
        <v>0</v>
      </c>
      <c r="J979">
        <v>0</v>
      </c>
      <c r="K979">
        <v>0</v>
      </c>
      <c r="L979">
        <v>0</v>
      </c>
      <c r="M979">
        <v>0</v>
      </c>
      <c r="N979">
        <v>0</v>
      </c>
      <c r="O979">
        <v>0</v>
      </c>
      <c r="P979">
        <v>0</v>
      </c>
      <c r="Q979" s="36">
        <v>0</v>
      </c>
      <c r="R979" s="36">
        <v>0</v>
      </c>
      <c r="S979" s="36">
        <v>0</v>
      </c>
      <c r="T979" s="36">
        <v>0</v>
      </c>
      <c r="U979" s="36">
        <v>0</v>
      </c>
    </row>
    <row r="980" spans="1:21" x14ac:dyDescent="0.2">
      <c r="A980" s="89">
        <f>VLOOKUP(C980,TabellenSRG!$B$4:$C$2729,2,FALSE)</f>
        <v>84</v>
      </c>
      <c r="B980" t="str">
        <f t="shared" si="16"/>
        <v>84i</v>
      </c>
      <c r="C980" t="s">
        <v>86</v>
      </c>
      <c r="D980" t="s">
        <v>615</v>
      </c>
      <c r="E980">
        <v>8</v>
      </c>
      <c r="F980">
        <v>0</v>
      </c>
      <c r="G980">
        <v>0</v>
      </c>
      <c r="H980">
        <v>0</v>
      </c>
      <c r="I980">
        <v>0</v>
      </c>
      <c r="J980">
        <v>0</v>
      </c>
      <c r="K980">
        <v>0</v>
      </c>
      <c r="L980">
        <v>0</v>
      </c>
      <c r="M980">
        <v>0</v>
      </c>
      <c r="N980">
        <v>0</v>
      </c>
      <c r="O980">
        <v>0</v>
      </c>
      <c r="P980">
        <v>0</v>
      </c>
      <c r="Q980" s="36">
        <v>0</v>
      </c>
      <c r="R980" s="36">
        <v>0</v>
      </c>
      <c r="S980" s="36">
        <v>0</v>
      </c>
      <c r="T980" s="36">
        <v>0</v>
      </c>
      <c r="U980" s="36">
        <v>0</v>
      </c>
    </row>
    <row r="981" spans="1:21" x14ac:dyDescent="0.2">
      <c r="A981" s="89">
        <f>VLOOKUP(C981,TabellenSRG!$B$4:$C$2729,2,FALSE)</f>
        <v>84</v>
      </c>
      <c r="B981" t="str">
        <f t="shared" si="16"/>
        <v>84j</v>
      </c>
      <c r="C981" t="s">
        <v>86</v>
      </c>
      <c r="D981" t="s">
        <v>616</v>
      </c>
      <c r="E981">
        <v>9</v>
      </c>
      <c r="F981">
        <v>260</v>
      </c>
      <c r="G981">
        <v>270</v>
      </c>
      <c r="H981">
        <v>320</v>
      </c>
      <c r="I981">
        <v>390</v>
      </c>
      <c r="J981">
        <v>460</v>
      </c>
      <c r="K981">
        <v>560</v>
      </c>
      <c r="L981">
        <v>630</v>
      </c>
      <c r="M981">
        <v>680</v>
      </c>
      <c r="N981">
        <v>720</v>
      </c>
      <c r="O981">
        <v>790</v>
      </c>
      <c r="P981">
        <v>750</v>
      </c>
      <c r="Q981" s="36">
        <v>810</v>
      </c>
      <c r="R981" s="36">
        <v>820</v>
      </c>
      <c r="S981" s="36">
        <v>810</v>
      </c>
      <c r="T981" s="36">
        <v>780</v>
      </c>
      <c r="U981" s="36">
        <v>760</v>
      </c>
    </row>
    <row r="982" spans="1:21" x14ac:dyDescent="0.2">
      <c r="A982" s="89">
        <f>VLOOKUP(C982,TabellenSRG!$B$4:$C$2729,2,FALSE)</f>
        <v>84</v>
      </c>
      <c r="B982" t="str">
        <f t="shared" si="16"/>
        <v>84k</v>
      </c>
      <c r="C982" t="s">
        <v>86</v>
      </c>
      <c r="D982" t="s">
        <v>611</v>
      </c>
      <c r="E982">
        <v>10</v>
      </c>
      <c r="F982" t="e">
        <v>#N/A</v>
      </c>
      <c r="G982" t="e">
        <v>#N/A</v>
      </c>
      <c r="H982" t="e">
        <v>#N/A</v>
      </c>
      <c r="I982" t="e">
        <v>#N/A</v>
      </c>
      <c r="J982" t="e">
        <v>#N/A</v>
      </c>
      <c r="K982" t="e">
        <v>#N/A</v>
      </c>
      <c r="L982" t="e">
        <v>#N/A</v>
      </c>
      <c r="M982" t="e">
        <v>#N/A</v>
      </c>
      <c r="N982">
        <v>0</v>
      </c>
      <c r="O982">
        <v>10</v>
      </c>
      <c r="P982">
        <v>0</v>
      </c>
      <c r="Q982" s="36">
        <v>0</v>
      </c>
      <c r="R982" s="36">
        <v>0</v>
      </c>
      <c r="S982" s="36">
        <v>0</v>
      </c>
      <c r="T982" s="36">
        <v>0</v>
      </c>
      <c r="U982" s="36">
        <v>0</v>
      </c>
    </row>
    <row r="983" spans="1:21" x14ac:dyDescent="0.2">
      <c r="A983" s="89">
        <f>VLOOKUP(C983,TabellenSRG!$B$4:$C$2729,2,FALSE)</f>
        <v>85</v>
      </c>
      <c r="B983" t="str">
        <f t="shared" si="16"/>
        <v>85a</v>
      </c>
      <c r="C983" t="s">
        <v>87</v>
      </c>
      <c r="D983" t="s">
        <v>606</v>
      </c>
      <c r="E983">
        <v>0</v>
      </c>
      <c r="F983">
        <v>20</v>
      </c>
      <c r="G983">
        <v>30</v>
      </c>
      <c r="H983">
        <v>40</v>
      </c>
      <c r="I983">
        <v>60</v>
      </c>
      <c r="J983">
        <v>60</v>
      </c>
      <c r="K983">
        <v>50</v>
      </c>
      <c r="L983">
        <v>50</v>
      </c>
      <c r="M983">
        <v>60</v>
      </c>
      <c r="N983">
        <v>50</v>
      </c>
      <c r="O983">
        <v>60</v>
      </c>
      <c r="P983">
        <v>60</v>
      </c>
      <c r="Q983" s="36">
        <v>60</v>
      </c>
      <c r="R983" s="36">
        <v>50</v>
      </c>
      <c r="S983" s="36">
        <v>60</v>
      </c>
      <c r="T983" s="36">
        <v>60</v>
      </c>
      <c r="U983" s="36">
        <v>60</v>
      </c>
    </row>
    <row r="984" spans="1:21" x14ac:dyDescent="0.2">
      <c r="A984" s="89">
        <f>VLOOKUP(C984,TabellenSRG!$B$4:$C$2729,2,FALSE)</f>
        <v>85</v>
      </c>
      <c r="B984" t="str">
        <f t="shared" si="16"/>
        <v>85b</v>
      </c>
      <c r="C984" t="s">
        <v>87</v>
      </c>
      <c r="D984" t="s">
        <v>607</v>
      </c>
      <c r="E984">
        <v>1</v>
      </c>
      <c r="F984">
        <v>0</v>
      </c>
      <c r="G984">
        <v>0</v>
      </c>
      <c r="H984">
        <v>0</v>
      </c>
      <c r="I984">
        <v>0</v>
      </c>
      <c r="J984">
        <v>0</v>
      </c>
      <c r="K984">
        <v>10</v>
      </c>
      <c r="L984">
        <v>0</v>
      </c>
      <c r="M984">
        <v>0</v>
      </c>
      <c r="N984">
        <v>10</v>
      </c>
      <c r="O984">
        <v>10</v>
      </c>
      <c r="P984">
        <v>10</v>
      </c>
      <c r="Q984" s="36">
        <v>10</v>
      </c>
      <c r="R984" s="36">
        <v>10</v>
      </c>
      <c r="S984" s="36">
        <v>10</v>
      </c>
      <c r="T984" s="36">
        <v>10</v>
      </c>
      <c r="U984" s="36">
        <v>0</v>
      </c>
    </row>
    <row r="985" spans="1:21" x14ac:dyDescent="0.2">
      <c r="A985" s="89">
        <f>VLOOKUP(C985,TabellenSRG!$B$4:$C$2729,2,FALSE)</f>
        <v>85</v>
      </c>
      <c r="B985" t="str">
        <f t="shared" si="16"/>
        <v>85c</v>
      </c>
      <c r="C985" t="s">
        <v>87</v>
      </c>
      <c r="D985" t="s">
        <v>608</v>
      </c>
      <c r="E985">
        <v>2</v>
      </c>
      <c r="F985">
        <v>0</v>
      </c>
      <c r="G985">
        <v>0</v>
      </c>
      <c r="H985">
        <v>0</v>
      </c>
      <c r="I985">
        <v>0</v>
      </c>
      <c r="J985">
        <v>0</v>
      </c>
      <c r="K985">
        <v>0</v>
      </c>
      <c r="L985">
        <v>0</v>
      </c>
      <c r="M985">
        <v>0</v>
      </c>
      <c r="N985">
        <v>0</v>
      </c>
      <c r="O985">
        <v>0</v>
      </c>
      <c r="P985">
        <v>0</v>
      </c>
      <c r="Q985" s="36">
        <v>0</v>
      </c>
      <c r="R985" s="36">
        <v>0</v>
      </c>
      <c r="S985" s="36">
        <v>0</v>
      </c>
      <c r="T985" s="36">
        <v>0</v>
      </c>
      <c r="U985" s="36">
        <v>0</v>
      </c>
    </row>
    <row r="986" spans="1:21" x14ac:dyDescent="0.2">
      <c r="A986" s="89">
        <f>VLOOKUP(C986,TabellenSRG!$B$4:$C$2729,2,FALSE)</f>
        <v>85</v>
      </c>
      <c r="B986" t="str">
        <f t="shared" si="16"/>
        <v>85d</v>
      </c>
      <c r="C986" t="s">
        <v>87</v>
      </c>
      <c r="D986" t="s">
        <v>609</v>
      </c>
      <c r="E986">
        <v>3</v>
      </c>
      <c r="F986">
        <v>0</v>
      </c>
      <c r="G986">
        <v>10</v>
      </c>
      <c r="H986">
        <v>20</v>
      </c>
      <c r="I986">
        <v>10</v>
      </c>
      <c r="J986">
        <v>20</v>
      </c>
      <c r="K986">
        <v>10</v>
      </c>
      <c r="L986">
        <v>10</v>
      </c>
      <c r="M986">
        <v>40</v>
      </c>
      <c r="N986">
        <v>30</v>
      </c>
      <c r="O986">
        <v>20</v>
      </c>
      <c r="P986">
        <v>20</v>
      </c>
      <c r="Q986" s="36">
        <v>20</v>
      </c>
      <c r="R986" s="36">
        <v>20</v>
      </c>
      <c r="S986" s="36">
        <v>20</v>
      </c>
      <c r="T986" s="36">
        <v>10</v>
      </c>
      <c r="U986" s="36">
        <v>10</v>
      </c>
    </row>
    <row r="987" spans="1:21" x14ac:dyDescent="0.2">
      <c r="A987" s="89">
        <f>VLOOKUP(C987,TabellenSRG!$B$4:$C$2729,2,FALSE)</f>
        <v>85</v>
      </c>
      <c r="B987" t="str">
        <f t="shared" si="16"/>
        <v>85e</v>
      </c>
      <c r="C987" t="s">
        <v>87</v>
      </c>
      <c r="D987" t="s">
        <v>610</v>
      </c>
      <c r="E987">
        <v>4</v>
      </c>
      <c r="F987">
        <v>0</v>
      </c>
      <c r="G987">
        <v>0</v>
      </c>
      <c r="H987">
        <v>0</v>
      </c>
      <c r="I987">
        <v>0</v>
      </c>
      <c r="J987">
        <v>0</v>
      </c>
      <c r="K987">
        <v>0</v>
      </c>
      <c r="L987">
        <v>0</v>
      </c>
      <c r="M987">
        <v>0</v>
      </c>
      <c r="N987">
        <v>0</v>
      </c>
      <c r="O987">
        <v>0</v>
      </c>
      <c r="P987">
        <v>10</v>
      </c>
      <c r="Q987" s="36">
        <v>10</v>
      </c>
      <c r="R987" s="36">
        <v>10</v>
      </c>
      <c r="S987" s="36">
        <v>10</v>
      </c>
      <c r="T987" s="36">
        <v>10</v>
      </c>
      <c r="U987" s="36">
        <v>10</v>
      </c>
    </row>
    <row r="988" spans="1:21" x14ac:dyDescent="0.2">
      <c r="A988" s="89">
        <f>VLOOKUP(C988,TabellenSRG!$B$4:$C$2729,2,FALSE)</f>
        <v>85</v>
      </c>
      <c r="B988" t="str">
        <f t="shared" si="16"/>
        <v>85f</v>
      </c>
      <c r="C988" t="s">
        <v>87</v>
      </c>
      <c r="D988" t="s">
        <v>612</v>
      </c>
      <c r="E988">
        <v>5</v>
      </c>
      <c r="F988">
        <v>0</v>
      </c>
      <c r="G988">
        <v>0</v>
      </c>
      <c r="H988">
        <v>0</v>
      </c>
      <c r="I988">
        <v>0</v>
      </c>
      <c r="J988">
        <v>0</v>
      </c>
      <c r="K988">
        <v>0</v>
      </c>
      <c r="L988">
        <v>0</v>
      </c>
      <c r="M988">
        <v>0</v>
      </c>
      <c r="N988">
        <v>0</v>
      </c>
      <c r="O988">
        <v>0</v>
      </c>
      <c r="P988">
        <v>0</v>
      </c>
      <c r="Q988" s="36">
        <v>0</v>
      </c>
      <c r="R988" s="36">
        <v>0</v>
      </c>
      <c r="S988" s="36">
        <v>0</v>
      </c>
      <c r="T988" s="36">
        <v>0</v>
      </c>
      <c r="U988" s="36">
        <v>0</v>
      </c>
    </row>
    <row r="989" spans="1:21" x14ac:dyDescent="0.2">
      <c r="A989" s="89">
        <f>VLOOKUP(C989,TabellenSRG!$B$4:$C$2729,2,FALSE)</f>
        <v>85</v>
      </c>
      <c r="B989" t="str">
        <f t="shared" si="16"/>
        <v>85g</v>
      </c>
      <c r="C989" t="s">
        <v>87</v>
      </c>
      <c r="D989" t="s">
        <v>613</v>
      </c>
      <c r="E989">
        <v>6</v>
      </c>
      <c r="F989">
        <v>0</v>
      </c>
      <c r="G989">
        <v>0</v>
      </c>
      <c r="H989">
        <v>0</v>
      </c>
      <c r="I989">
        <v>0</v>
      </c>
      <c r="J989">
        <v>0</v>
      </c>
      <c r="K989">
        <v>0</v>
      </c>
      <c r="L989">
        <v>0</v>
      </c>
      <c r="M989">
        <v>0</v>
      </c>
      <c r="N989">
        <v>0</v>
      </c>
      <c r="O989">
        <v>0</v>
      </c>
      <c r="P989">
        <v>0</v>
      </c>
      <c r="Q989" s="36">
        <v>0</v>
      </c>
      <c r="R989" s="36">
        <v>0</v>
      </c>
      <c r="S989" s="36">
        <v>0</v>
      </c>
      <c r="T989" s="36">
        <v>10</v>
      </c>
      <c r="U989" s="36">
        <v>10</v>
      </c>
    </row>
    <row r="990" spans="1:21" x14ac:dyDescent="0.2">
      <c r="A990" s="89">
        <f>VLOOKUP(C990,TabellenSRG!$B$4:$C$2729,2,FALSE)</f>
        <v>85</v>
      </c>
      <c r="B990" t="str">
        <f t="shared" si="16"/>
        <v>85h</v>
      </c>
      <c r="C990" t="s">
        <v>87</v>
      </c>
      <c r="D990" t="s">
        <v>614</v>
      </c>
      <c r="E990">
        <v>7</v>
      </c>
      <c r="F990">
        <v>0</v>
      </c>
      <c r="G990">
        <v>0</v>
      </c>
      <c r="H990">
        <v>0</v>
      </c>
      <c r="I990">
        <v>0</v>
      </c>
      <c r="J990">
        <v>0</v>
      </c>
      <c r="K990">
        <v>0</v>
      </c>
      <c r="L990">
        <v>0</v>
      </c>
      <c r="M990">
        <v>0</v>
      </c>
      <c r="N990">
        <v>0</v>
      </c>
      <c r="O990">
        <v>0</v>
      </c>
      <c r="P990">
        <v>0</v>
      </c>
      <c r="Q990" s="36">
        <v>0</v>
      </c>
      <c r="R990" s="36">
        <v>0</v>
      </c>
      <c r="S990" s="36">
        <v>0</v>
      </c>
      <c r="T990" s="36">
        <v>0</v>
      </c>
      <c r="U990" s="36">
        <v>0</v>
      </c>
    </row>
    <row r="991" spans="1:21" x14ac:dyDescent="0.2">
      <c r="A991" s="89">
        <f>VLOOKUP(C991,TabellenSRG!$B$4:$C$2729,2,FALSE)</f>
        <v>85</v>
      </c>
      <c r="B991" t="str">
        <f t="shared" si="16"/>
        <v>85i</v>
      </c>
      <c r="C991" t="s">
        <v>87</v>
      </c>
      <c r="D991" t="s">
        <v>615</v>
      </c>
      <c r="E991">
        <v>8</v>
      </c>
      <c r="F991">
        <v>0</v>
      </c>
      <c r="G991">
        <v>0</v>
      </c>
      <c r="H991">
        <v>0</v>
      </c>
      <c r="I991">
        <v>0</v>
      </c>
      <c r="J991">
        <v>0</v>
      </c>
      <c r="K991">
        <v>0</v>
      </c>
      <c r="L991">
        <v>0</v>
      </c>
      <c r="M991">
        <v>0</v>
      </c>
      <c r="N991">
        <v>0</v>
      </c>
      <c r="O991">
        <v>0</v>
      </c>
      <c r="P991">
        <v>0</v>
      </c>
      <c r="Q991" s="36">
        <v>0</v>
      </c>
      <c r="R991" s="36">
        <v>0</v>
      </c>
      <c r="S991" s="36">
        <v>0</v>
      </c>
      <c r="T991" s="36">
        <v>0</v>
      </c>
      <c r="U991" s="36">
        <v>0</v>
      </c>
    </row>
    <row r="992" spans="1:21" x14ac:dyDescent="0.2">
      <c r="A992" s="89">
        <f>VLOOKUP(C992,TabellenSRG!$B$4:$C$2729,2,FALSE)</f>
        <v>85</v>
      </c>
      <c r="B992" t="str">
        <f t="shared" si="16"/>
        <v>85j</v>
      </c>
      <c r="C992" t="s">
        <v>87</v>
      </c>
      <c r="D992" t="s">
        <v>616</v>
      </c>
      <c r="E992">
        <v>9</v>
      </c>
      <c r="F992">
        <v>10</v>
      </c>
      <c r="G992">
        <v>20</v>
      </c>
      <c r="H992">
        <v>20</v>
      </c>
      <c r="I992">
        <v>40</v>
      </c>
      <c r="J992">
        <v>40</v>
      </c>
      <c r="K992">
        <v>30</v>
      </c>
      <c r="L992">
        <v>30</v>
      </c>
      <c r="M992">
        <v>20</v>
      </c>
      <c r="N992">
        <v>20</v>
      </c>
      <c r="O992">
        <v>20</v>
      </c>
      <c r="P992">
        <v>20</v>
      </c>
      <c r="Q992" s="36">
        <v>20</v>
      </c>
      <c r="R992" s="36">
        <v>20</v>
      </c>
      <c r="S992" s="36">
        <v>20</v>
      </c>
      <c r="T992" s="36">
        <v>30</v>
      </c>
      <c r="U992" s="36">
        <v>20</v>
      </c>
    </row>
    <row r="993" spans="1:21" x14ac:dyDescent="0.2">
      <c r="A993" s="89">
        <f>VLOOKUP(C993,TabellenSRG!$B$4:$C$2729,2,FALSE)</f>
        <v>85</v>
      </c>
      <c r="B993" t="str">
        <f t="shared" si="16"/>
        <v>85k</v>
      </c>
      <c r="C993" t="s">
        <v>87</v>
      </c>
      <c r="D993" t="s">
        <v>611</v>
      </c>
      <c r="E993">
        <v>10</v>
      </c>
      <c r="F993" t="e">
        <v>#N/A</v>
      </c>
      <c r="G993" t="e">
        <v>#N/A</v>
      </c>
      <c r="H993" t="e">
        <v>#N/A</v>
      </c>
      <c r="I993" t="e">
        <v>#N/A</v>
      </c>
      <c r="J993" t="e">
        <v>#N/A</v>
      </c>
      <c r="K993" t="e">
        <v>#N/A</v>
      </c>
      <c r="L993" t="e">
        <v>#N/A</v>
      </c>
      <c r="M993" t="e">
        <v>#N/A</v>
      </c>
      <c r="N993">
        <v>0</v>
      </c>
      <c r="O993">
        <v>0</v>
      </c>
      <c r="P993">
        <v>0</v>
      </c>
      <c r="Q993" s="36">
        <v>0</v>
      </c>
      <c r="R993" s="36">
        <v>0</v>
      </c>
      <c r="S993" s="36">
        <v>0</v>
      </c>
      <c r="T993" s="36">
        <v>10</v>
      </c>
      <c r="U993" s="36">
        <v>10</v>
      </c>
    </row>
    <row r="994" spans="1:21" x14ac:dyDescent="0.2">
      <c r="A994" s="89">
        <f>VLOOKUP(C994,TabellenSRG!$B$4:$C$2729,2,FALSE)</f>
        <v>86</v>
      </c>
      <c r="B994" t="str">
        <f t="shared" si="16"/>
        <v>86a</v>
      </c>
      <c r="C994" t="s">
        <v>88</v>
      </c>
      <c r="D994" t="s">
        <v>606</v>
      </c>
      <c r="E994">
        <v>0</v>
      </c>
      <c r="F994">
        <v>110</v>
      </c>
      <c r="G994">
        <v>90</v>
      </c>
      <c r="H994">
        <v>110</v>
      </c>
      <c r="I994">
        <v>140</v>
      </c>
      <c r="J994">
        <v>170</v>
      </c>
      <c r="K994">
        <v>190</v>
      </c>
      <c r="L994">
        <v>200</v>
      </c>
      <c r="M994">
        <v>220</v>
      </c>
      <c r="N994">
        <v>230</v>
      </c>
      <c r="O994">
        <v>230</v>
      </c>
      <c r="P994">
        <v>230</v>
      </c>
      <c r="Q994" s="36">
        <v>260</v>
      </c>
      <c r="R994" s="36">
        <v>270</v>
      </c>
      <c r="S994" s="36">
        <v>260</v>
      </c>
      <c r="T994" s="36">
        <v>280</v>
      </c>
      <c r="U994" s="36">
        <v>230</v>
      </c>
    </row>
    <row r="995" spans="1:21" x14ac:dyDescent="0.2">
      <c r="A995" s="89">
        <f>VLOOKUP(C995,TabellenSRG!$B$4:$C$2729,2,FALSE)</f>
        <v>86</v>
      </c>
      <c r="B995" t="str">
        <f t="shared" si="16"/>
        <v>86b</v>
      </c>
      <c r="C995" t="s">
        <v>88</v>
      </c>
      <c r="D995" t="s">
        <v>607</v>
      </c>
      <c r="E995">
        <v>1</v>
      </c>
      <c r="F995">
        <v>0</v>
      </c>
      <c r="G995">
        <v>0</v>
      </c>
      <c r="H995">
        <v>0</v>
      </c>
      <c r="I995">
        <v>0</v>
      </c>
      <c r="J995">
        <v>0</v>
      </c>
      <c r="K995">
        <v>0</v>
      </c>
      <c r="L995">
        <v>0</v>
      </c>
      <c r="M995">
        <v>0</v>
      </c>
      <c r="N995">
        <v>0</v>
      </c>
      <c r="O995">
        <v>0</v>
      </c>
      <c r="P995">
        <v>0</v>
      </c>
      <c r="Q995" s="36">
        <v>0</v>
      </c>
      <c r="R995" s="36">
        <v>0</v>
      </c>
      <c r="S995" s="36">
        <v>0</v>
      </c>
      <c r="T995" s="36">
        <v>0</v>
      </c>
      <c r="U995" s="36">
        <v>0</v>
      </c>
    </row>
    <row r="996" spans="1:21" x14ac:dyDescent="0.2">
      <c r="A996" s="89">
        <f>VLOOKUP(C996,TabellenSRG!$B$4:$C$2729,2,FALSE)</f>
        <v>86</v>
      </c>
      <c r="B996" t="str">
        <f t="shared" si="16"/>
        <v>86c</v>
      </c>
      <c r="C996" t="s">
        <v>88</v>
      </c>
      <c r="D996" t="s">
        <v>608</v>
      </c>
      <c r="E996">
        <v>2</v>
      </c>
      <c r="F996">
        <v>0</v>
      </c>
      <c r="G996">
        <v>0</v>
      </c>
      <c r="H996">
        <v>0</v>
      </c>
      <c r="I996">
        <v>0</v>
      </c>
      <c r="J996">
        <v>0</v>
      </c>
      <c r="K996">
        <v>0</v>
      </c>
      <c r="L996">
        <v>0</v>
      </c>
      <c r="M996">
        <v>0</v>
      </c>
      <c r="N996">
        <v>0</v>
      </c>
      <c r="O996">
        <v>0</v>
      </c>
      <c r="P996">
        <v>0</v>
      </c>
      <c r="Q996" s="36">
        <v>0</v>
      </c>
      <c r="R996" s="36">
        <v>0</v>
      </c>
      <c r="S996" s="36">
        <v>0</v>
      </c>
      <c r="T996" s="36">
        <v>0</v>
      </c>
      <c r="U996" s="36">
        <v>0</v>
      </c>
    </row>
    <row r="997" spans="1:21" x14ac:dyDescent="0.2">
      <c r="A997" s="89">
        <f>VLOOKUP(C997,TabellenSRG!$B$4:$C$2729,2,FALSE)</f>
        <v>86</v>
      </c>
      <c r="B997" t="str">
        <f t="shared" si="16"/>
        <v>86d</v>
      </c>
      <c r="C997" t="s">
        <v>88</v>
      </c>
      <c r="D997" t="s">
        <v>609</v>
      </c>
      <c r="E997">
        <v>3</v>
      </c>
      <c r="F997">
        <v>0</v>
      </c>
      <c r="G997">
        <v>0</v>
      </c>
      <c r="H997">
        <v>0</v>
      </c>
      <c r="I997">
        <v>0</v>
      </c>
      <c r="J997">
        <v>0</v>
      </c>
      <c r="K997">
        <v>0</v>
      </c>
      <c r="L997">
        <v>0</v>
      </c>
      <c r="M997">
        <v>30</v>
      </c>
      <c r="N997">
        <v>30</v>
      </c>
      <c r="O997">
        <v>30</v>
      </c>
      <c r="P997">
        <v>30</v>
      </c>
      <c r="Q997" s="36">
        <v>30</v>
      </c>
      <c r="R997" s="36">
        <v>30</v>
      </c>
      <c r="S997" s="36">
        <v>30</v>
      </c>
      <c r="T997" s="36">
        <v>20</v>
      </c>
      <c r="U997" s="36">
        <v>20</v>
      </c>
    </row>
    <row r="998" spans="1:21" x14ac:dyDescent="0.2">
      <c r="A998" s="89">
        <f>VLOOKUP(C998,TabellenSRG!$B$4:$C$2729,2,FALSE)</f>
        <v>86</v>
      </c>
      <c r="B998" t="str">
        <f t="shared" si="16"/>
        <v>86e</v>
      </c>
      <c r="C998" t="s">
        <v>88</v>
      </c>
      <c r="D998" t="s">
        <v>610</v>
      </c>
      <c r="E998">
        <v>4</v>
      </c>
      <c r="F998">
        <v>0</v>
      </c>
      <c r="G998">
        <v>0</v>
      </c>
      <c r="H998">
        <v>0</v>
      </c>
      <c r="I998">
        <v>0</v>
      </c>
      <c r="J998">
        <v>0</v>
      </c>
      <c r="K998">
        <v>0</v>
      </c>
      <c r="L998">
        <v>0</v>
      </c>
      <c r="M998">
        <v>10</v>
      </c>
      <c r="N998">
        <v>10</v>
      </c>
      <c r="O998">
        <v>10</v>
      </c>
      <c r="P998">
        <v>20</v>
      </c>
      <c r="Q998" s="36">
        <v>20</v>
      </c>
      <c r="R998" s="36">
        <v>20</v>
      </c>
      <c r="S998" s="36">
        <v>20</v>
      </c>
      <c r="T998" s="36">
        <v>20</v>
      </c>
      <c r="U998" s="36">
        <v>20</v>
      </c>
    </row>
    <row r="999" spans="1:21" x14ac:dyDescent="0.2">
      <c r="A999" s="89">
        <f>VLOOKUP(C999,TabellenSRG!$B$4:$C$2729,2,FALSE)</f>
        <v>86</v>
      </c>
      <c r="B999" t="str">
        <f t="shared" si="16"/>
        <v>86f</v>
      </c>
      <c r="C999" t="s">
        <v>88</v>
      </c>
      <c r="D999" t="s">
        <v>612</v>
      </c>
      <c r="E999">
        <v>5</v>
      </c>
      <c r="F999">
        <v>0</v>
      </c>
      <c r="G999">
        <v>0</v>
      </c>
      <c r="H999">
        <v>0</v>
      </c>
      <c r="I999">
        <v>0</v>
      </c>
      <c r="J999">
        <v>0</v>
      </c>
      <c r="K999">
        <v>0</v>
      </c>
      <c r="L999">
        <v>0</v>
      </c>
      <c r="M999">
        <v>0</v>
      </c>
      <c r="N999">
        <v>0</v>
      </c>
      <c r="O999">
        <v>0</v>
      </c>
      <c r="P999">
        <v>0</v>
      </c>
      <c r="Q999" s="36">
        <v>0</v>
      </c>
      <c r="R999" s="36">
        <v>0</v>
      </c>
      <c r="S999" s="36">
        <v>0</v>
      </c>
      <c r="T999" s="36">
        <v>0</v>
      </c>
      <c r="U999" s="36">
        <v>0</v>
      </c>
    </row>
    <row r="1000" spans="1:21" x14ac:dyDescent="0.2">
      <c r="A1000" s="89">
        <f>VLOOKUP(C1000,TabellenSRG!$B$4:$C$2729,2,FALSE)</f>
        <v>86</v>
      </c>
      <c r="B1000" t="str">
        <f t="shared" si="16"/>
        <v>86g</v>
      </c>
      <c r="C1000" t="s">
        <v>88</v>
      </c>
      <c r="D1000" t="s">
        <v>613</v>
      </c>
      <c r="E1000">
        <v>6</v>
      </c>
      <c r="F1000">
        <v>0</v>
      </c>
      <c r="G1000">
        <v>0</v>
      </c>
      <c r="H1000">
        <v>0</v>
      </c>
      <c r="I1000">
        <v>0</v>
      </c>
      <c r="J1000">
        <v>0</v>
      </c>
      <c r="K1000">
        <v>0</v>
      </c>
      <c r="L1000">
        <v>0</v>
      </c>
      <c r="M1000">
        <v>10</v>
      </c>
      <c r="N1000">
        <v>10</v>
      </c>
      <c r="O1000">
        <v>10</v>
      </c>
      <c r="P1000">
        <v>10</v>
      </c>
      <c r="Q1000" s="36">
        <v>10</v>
      </c>
      <c r="R1000" s="36">
        <v>20</v>
      </c>
      <c r="S1000" s="36">
        <v>20</v>
      </c>
      <c r="T1000" s="36">
        <v>20</v>
      </c>
      <c r="U1000" s="36">
        <v>20</v>
      </c>
    </row>
    <row r="1001" spans="1:21" x14ac:dyDescent="0.2">
      <c r="A1001" s="89">
        <f>VLOOKUP(C1001,TabellenSRG!$B$4:$C$2729,2,FALSE)</f>
        <v>86</v>
      </c>
      <c r="B1001" t="str">
        <f t="shared" si="16"/>
        <v>86h</v>
      </c>
      <c r="C1001" t="s">
        <v>88</v>
      </c>
      <c r="D1001" t="s">
        <v>614</v>
      </c>
      <c r="E1001">
        <v>7</v>
      </c>
      <c r="F1001">
        <v>0</v>
      </c>
      <c r="G1001">
        <v>0</v>
      </c>
      <c r="H1001">
        <v>0</v>
      </c>
      <c r="I1001">
        <v>0</v>
      </c>
      <c r="J1001">
        <v>0</v>
      </c>
      <c r="K1001">
        <v>0</v>
      </c>
      <c r="L1001">
        <v>0</v>
      </c>
      <c r="M1001">
        <v>0</v>
      </c>
      <c r="N1001">
        <v>0</v>
      </c>
      <c r="O1001">
        <v>0</v>
      </c>
      <c r="P1001">
        <v>0</v>
      </c>
      <c r="Q1001" s="36">
        <v>0</v>
      </c>
      <c r="R1001" s="36">
        <v>0</v>
      </c>
      <c r="S1001" s="36">
        <v>0</v>
      </c>
      <c r="T1001" s="36">
        <v>0</v>
      </c>
      <c r="U1001" s="36">
        <v>0</v>
      </c>
    </row>
    <row r="1002" spans="1:21" x14ac:dyDescent="0.2">
      <c r="A1002" s="89">
        <f>VLOOKUP(C1002,TabellenSRG!$B$4:$C$2729,2,FALSE)</f>
        <v>86</v>
      </c>
      <c r="B1002" t="str">
        <f t="shared" si="16"/>
        <v>86i</v>
      </c>
      <c r="C1002" t="s">
        <v>88</v>
      </c>
      <c r="D1002" t="s">
        <v>615</v>
      </c>
      <c r="E1002">
        <v>8</v>
      </c>
      <c r="F1002">
        <v>0</v>
      </c>
      <c r="G1002">
        <v>0</v>
      </c>
      <c r="H1002">
        <v>0</v>
      </c>
      <c r="I1002">
        <v>0</v>
      </c>
      <c r="J1002">
        <v>0</v>
      </c>
      <c r="K1002">
        <v>0</v>
      </c>
      <c r="L1002">
        <v>0</v>
      </c>
      <c r="M1002">
        <v>10</v>
      </c>
      <c r="N1002">
        <v>10</v>
      </c>
      <c r="O1002">
        <v>10</v>
      </c>
      <c r="P1002">
        <v>10</v>
      </c>
      <c r="Q1002" s="36">
        <v>10</v>
      </c>
      <c r="R1002" s="36">
        <v>10</v>
      </c>
      <c r="S1002" s="36">
        <v>10</v>
      </c>
      <c r="T1002" s="36">
        <v>10</v>
      </c>
      <c r="U1002" s="36">
        <v>10</v>
      </c>
    </row>
    <row r="1003" spans="1:21" x14ac:dyDescent="0.2">
      <c r="A1003" s="89">
        <f>VLOOKUP(C1003,TabellenSRG!$B$4:$C$2729,2,FALSE)</f>
        <v>86</v>
      </c>
      <c r="B1003" t="str">
        <f t="shared" si="16"/>
        <v>86j</v>
      </c>
      <c r="C1003" t="s">
        <v>88</v>
      </c>
      <c r="D1003" t="s">
        <v>616</v>
      </c>
      <c r="E1003">
        <v>9</v>
      </c>
      <c r="F1003">
        <v>110</v>
      </c>
      <c r="G1003">
        <v>90</v>
      </c>
      <c r="H1003">
        <v>110</v>
      </c>
      <c r="I1003">
        <v>140</v>
      </c>
      <c r="J1003">
        <v>160</v>
      </c>
      <c r="K1003">
        <v>190</v>
      </c>
      <c r="L1003">
        <v>200</v>
      </c>
      <c r="M1003">
        <v>160</v>
      </c>
      <c r="N1003">
        <v>170</v>
      </c>
      <c r="O1003">
        <v>170</v>
      </c>
      <c r="P1003">
        <v>170</v>
      </c>
      <c r="Q1003" s="36">
        <v>180</v>
      </c>
      <c r="R1003" s="36">
        <v>190</v>
      </c>
      <c r="S1003" s="36">
        <v>180</v>
      </c>
      <c r="T1003" s="36">
        <v>210</v>
      </c>
      <c r="U1003" s="36">
        <v>160</v>
      </c>
    </row>
    <row r="1004" spans="1:21" x14ac:dyDescent="0.2">
      <c r="A1004" s="89">
        <f>VLOOKUP(C1004,TabellenSRG!$B$4:$C$2729,2,FALSE)</f>
        <v>86</v>
      </c>
      <c r="B1004" t="str">
        <f t="shared" si="16"/>
        <v>86k</v>
      </c>
      <c r="C1004" t="s">
        <v>88</v>
      </c>
      <c r="D1004" t="s">
        <v>611</v>
      </c>
      <c r="E1004">
        <v>10</v>
      </c>
      <c r="F1004" t="e">
        <v>#N/A</v>
      </c>
      <c r="G1004" t="e">
        <v>#N/A</v>
      </c>
      <c r="H1004" t="e">
        <v>#N/A</v>
      </c>
      <c r="I1004" t="e">
        <v>#N/A</v>
      </c>
      <c r="J1004" t="e">
        <v>#N/A</v>
      </c>
      <c r="K1004" t="e">
        <v>#N/A</v>
      </c>
      <c r="L1004" t="e">
        <v>#N/A</v>
      </c>
      <c r="M1004" t="e">
        <v>#N/A</v>
      </c>
      <c r="N1004">
        <v>0</v>
      </c>
      <c r="O1004">
        <v>0</v>
      </c>
      <c r="P1004">
        <v>0</v>
      </c>
      <c r="Q1004" s="36">
        <v>0</v>
      </c>
      <c r="R1004" s="36">
        <v>0</v>
      </c>
      <c r="S1004" s="36">
        <v>10</v>
      </c>
      <c r="T1004" s="36">
        <v>10</v>
      </c>
      <c r="U1004" s="36">
        <v>10</v>
      </c>
    </row>
    <row r="1005" spans="1:21" x14ac:dyDescent="0.2">
      <c r="A1005" s="89">
        <f>VLOOKUP(C1005,TabellenSRG!$B$4:$C$2729,2,FALSE)</f>
        <v>87</v>
      </c>
      <c r="B1005" t="str">
        <f t="shared" si="16"/>
        <v>87a</v>
      </c>
      <c r="C1005" t="s">
        <v>89</v>
      </c>
      <c r="D1005" t="s">
        <v>606</v>
      </c>
      <c r="E1005">
        <v>0</v>
      </c>
      <c r="F1005">
        <v>250</v>
      </c>
      <c r="G1005">
        <v>260</v>
      </c>
      <c r="H1005">
        <v>260</v>
      </c>
      <c r="I1005">
        <v>270</v>
      </c>
      <c r="J1005">
        <v>270</v>
      </c>
      <c r="K1005">
        <v>270</v>
      </c>
      <c r="L1005">
        <v>270</v>
      </c>
      <c r="M1005">
        <v>280</v>
      </c>
      <c r="N1005">
        <v>280</v>
      </c>
      <c r="O1005">
        <v>270</v>
      </c>
      <c r="P1005">
        <v>270</v>
      </c>
      <c r="Q1005" s="36">
        <v>260</v>
      </c>
      <c r="R1005" s="36">
        <v>320</v>
      </c>
      <c r="S1005" s="36">
        <v>420</v>
      </c>
      <c r="T1005" s="36">
        <v>540</v>
      </c>
      <c r="U1005" s="36">
        <v>540</v>
      </c>
    </row>
    <row r="1006" spans="1:21" x14ac:dyDescent="0.2">
      <c r="A1006" s="89">
        <f>VLOOKUP(C1006,TabellenSRG!$B$4:$C$2729,2,FALSE)</f>
        <v>87</v>
      </c>
      <c r="B1006" t="str">
        <f t="shared" si="16"/>
        <v>87b</v>
      </c>
      <c r="C1006" t="s">
        <v>89</v>
      </c>
      <c r="D1006" t="s">
        <v>607</v>
      </c>
      <c r="E1006">
        <v>1</v>
      </c>
      <c r="F1006">
        <v>0</v>
      </c>
      <c r="G1006">
        <v>0</v>
      </c>
      <c r="H1006">
        <v>0</v>
      </c>
      <c r="I1006">
        <v>0</v>
      </c>
      <c r="J1006">
        <v>0</v>
      </c>
      <c r="K1006">
        <v>0</v>
      </c>
      <c r="L1006">
        <v>0</v>
      </c>
      <c r="M1006">
        <v>0</v>
      </c>
      <c r="N1006">
        <v>0</v>
      </c>
      <c r="O1006">
        <v>0</v>
      </c>
      <c r="P1006">
        <v>0</v>
      </c>
      <c r="Q1006" s="36">
        <v>0</v>
      </c>
      <c r="R1006" s="36">
        <v>0</v>
      </c>
      <c r="S1006" s="36">
        <v>0</v>
      </c>
      <c r="T1006" s="36">
        <v>0</v>
      </c>
      <c r="U1006" s="36">
        <v>0</v>
      </c>
    </row>
    <row r="1007" spans="1:21" x14ac:dyDescent="0.2">
      <c r="A1007" s="89">
        <f>VLOOKUP(C1007,TabellenSRG!$B$4:$C$2729,2,FALSE)</f>
        <v>87</v>
      </c>
      <c r="B1007" t="str">
        <f t="shared" si="16"/>
        <v>87c</v>
      </c>
      <c r="C1007" t="s">
        <v>89</v>
      </c>
      <c r="D1007" t="s">
        <v>608</v>
      </c>
      <c r="E1007">
        <v>2</v>
      </c>
      <c r="F1007">
        <v>0</v>
      </c>
      <c r="G1007">
        <v>0</v>
      </c>
      <c r="H1007">
        <v>0</v>
      </c>
      <c r="I1007">
        <v>0</v>
      </c>
      <c r="J1007">
        <v>0</v>
      </c>
      <c r="K1007">
        <v>0</v>
      </c>
      <c r="L1007">
        <v>0</v>
      </c>
      <c r="M1007">
        <v>0</v>
      </c>
      <c r="N1007">
        <v>0</v>
      </c>
      <c r="O1007">
        <v>0</v>
      </c>
      <c r="P1007">
        <v>0</v>
      </c>
      <c r="Q1007" s="36">
        <v>0</v>
      </c>
      <c r="R1007" s="36">
        <v>0</v>
      </c>
      <c r="S1007" s="36">
        <v>0</v>
      </c>
      <c r="T1007" s="36">
        <v>0</v>
      </c>
      <c r="U1007" s="36">
        <v>0</v>
      </c>
    </row>
    <row r="1008" spans="1:21" x14ac:dyDescent="0.2">
      <c r="A1008" s="89">
        <f>VLOOKUP(C1008,TabellenSRG!$B$4:$C$2729,2,FALSE)</f>
        <v>87</v>
      </c>
      <c r="B1008" t="str">
        <f t="shared" si="16"/>
        <v>87d</v>
      </c>
      <c r="C1008" t="s">
        <v>89</v>
      </c>
      <c r="D1008" t="s">
        <v>609</v>
      </c>
      <c r="E1008">
        <v>3</v>
      </c>
      <c r="F1008">
        <v>0</v>
      </c>
      <c r="G1008">
        <v>0</v>
      </c>
      <c r="H1008">
        <v>0</v>
      </c>
      <c r="I1008">
        <v>0</v>
      </c>
      <c r="J1008">
        <v>0</v>
      </c>
      <c r="K1008">
        <v>0</v>
      </c>
      <c r="L1008">
        <v>0</v>
      </c>
      <c r="M1008">
        <v>0</v>
      </c>
      <c r="N1008">
        <v>0</v>
      </c>
      <c r="O1008">
        <v>0</v>
      </c>
      <c r="P1008">
        <v>0</v>
      </c>
      <c r="Q1008" s="36">
        <v>0</v>
      </c>
      <c r="R1008" s="36">
        <v>0</v>
      </c>
      <c r="S1008" s="36">
        <v>0</v>
      </c>
      <c r="T1008" s="36">
        <v>0</v>
      </c>
      <c r="U1008" s="36">
        <v>0</v>
      </c>
    </row>
    <row r="1009" spans="1:21" x14ac:dyDescent="0.2">
      <c r="A1009" s="89">
        <f>VLOOKUP(C1009,TabellenSRG!$B$4:$C$2729,2,FALSE)</f>
        <v>87</v>
      </c>
      <c r="B1009" t="str">
        <f t="shared" si="16"/>
        <v>87e</v>
      </c>
      <c r="C1009" t="s">
        <v>89</v>
      </c>
      <c r="D1009" t="s">
        <v>610</v>
      </c>
      <c r="E1009">
        <v>4</v>
      </c>
      <c r="F1009">
        <v>0</v>
      </c>
      <c r="G1009">
        <v>0</v>
      </c>
      <c r="H1009">
        <v>0</v>
      </c>
      <c r="I1009">
        <v>0</v>
      </c>
      <c r="J1009">
        <v>0</v>
      </c>
      <c r="K1009">
        <v>0</v>
      </c>
      <c r="L1009">
        <v>0</v>
      </c>
      <c r="M1009">
        <v>0</v>
      </c>
      <c r="N1009">
        <v>0</v>
      </c>
      <c r="O1009">
        <v>0</v>
      </c>
      <c r="P1009">
        <v>0</v>
      </c>
      <c r="Q1009" s="36">
        <v>0</v>
      </c>
      <c r="R1009" s="36">
        <v>10</v>
      </c>
      <c r="S1009" s="36">
        <v>10</v>
      </c>
      <c r="T1009" s="36">
        <v>10</v>
      </c>
      <c r="U1009" s="36">
        <v>10</v>
      </c>
    </row>
    <row r="1010" spans="1:21" x14ac:dyDescent="0.2">
      <c r="A1010" s="89">
        <f>VLOOKUP(C1010,TabellenSRG!$B$4:$C$2729,2,FALSE)</f>
        <v>87</v>
      </c>
      <c r="B1010" t="str">
        <f t="shared" si="16"/>
        <v>87f</v>
      </c>
      <c r="C1010" t="s">
        <v>89</v>
      </c>
      <c r="D1010" t="s">
        <v>612</v>
      </c>
      <c r="E1010">
        <v>5</v>
      </c>
      <c r="F1010">
        <v>0</v>
      </c>
      <c r="G1010">
        <v>0</v>
      </c>
      <c r="H1010">
        <v>0</v>
      </c>
      <c r="I1010">
        <v>0</v>
      </c>
      <c r="J1010">
        <v>0</v>
      </c>
      <c r="K1010">
        <v>0</v>
      </c>
      <c r="L1010">
        <v>0</v>
      </c>
      <c r="M1010">
        <v>0</v>
      </c>
      <c r="N1010">
        <v>0</v>
      </c>
      <c r="O1010">
        <v>0</v>
      </c>
      <c r="P1010">
        <v>0</v>
      </c>
      <c r="Q1010" s="36">
        <v>0</v>
      </c>
      <c r="R1010" s="36">
        <v>0</v>
      </c>
      <c r="S1010" s="36">
        <v>0</v>
      </c>
      <c r="T1010" s="36">
        <v>0</v>
      </c>
      <c r="U1010" s="36">
        <v>0</v>
      </c>
    </row>
    <row r="1011" spans="1:21" x14ac:dyDescent="0.2">
      <c r="A1011" s="89">
        <f>VLOOKUP(C1011,TabellenSRG!$B$4:$C$2729,2,FALSE)</f>
        <v>87</v>
      </c>
      <c r="B1011" t="str">
        <f t="shared" si="16"/>
        <v>87g</v>
      </c>
      <c r="C1011" t="s">
        <v>89</v>
      </c>
      <c r="D1011" t="s">
        <v>613</v>
      </c>
      <c r="E1011">
        <v>6</v>
      </c>
      <c r="F1011">
        <v>0</v>
      </c>
      <c r="G1011">
        <v>0</v>
      </c>
      <c r="H1011">
        <v>0</v>
      </c>
      <c r="I1011">
        <v>0</v>
      </c>
      <c r="J1011">
        <v>0</v>
      </c>
      <c r="K1011">
        <v>0</v>
      </c>
      <c r="L1011">
        <v>0</v>
      </c>
      <c r="M1011">
        <v>0</v>
      </c>
      <c r="N1011">
        <v>0</v>
      </c>
      <c r="O1011">
        <v>0</v>
      </c>
      <c r="P1011">
        <v>0</v>
      </c>
      <c r="Q1011" s="36">
        <v>0</v>
      </c>
      <c r="R1011" s="36">
        <v>0</v>
      </c>
      <c r="S1011" s="36">
        <v>0</v>
      </c>
      <c r="T1011" s="36">
        <v>0</v>
      </c>
      <c r="U1011" s="36">
        <v>0</v>
      </c>
    </row>
    <row r="1012" spans="1:21" x14ac:dyDescent="0.2">
      <c r="A1012" s="89">
        <f>VLOOKUP(C1012,TabellenSRG!$B$4:$C$2729,2,FALSE)</f>
        <v>87</v>
      </c>
      <c r="B1012" t="str">
        <f t="shared" si="16"/>
        <v>87h</v>
      </c>
      <c r="C1012" t="s">
        <v>89</v>
      </c>
      <c r="D1012" t="s">
        <v>614</v>
      </c>
      <c r="E1012">
        <v>7</v>
      </c>
      <c r="F1012">
        <v>0</v>
      </c>
      <c r="G1012">
        <v>0</v>
      </c>
      <c r="H1012">
        <v>0</v>
      </c>
      <c r="I1012">
        <v>0</v>
      </c>
      <c r="J1012">
        <v>0</v>
      </c>
      <c r="K1012">
        <v>0</v>
      </c>
      <c r="L1012">
        <v>0</v>
      </c>
      <c r="M1012">
        <v>0</v>
      </c>
      <c r="N1012">
        <v>0</v>
      </c>
      <c r="O1012">
        <v>0</v>
      </c>
      <c r="P1012">
        <v>0</v>
      </c>
      <c r="Q1012" s="36">
        <v>0</v>
      </c>
      <c r="R1012" s="36">
        <v>0</v>
      </c>
      <c r="S1012" s="36">
        <v>0</v>
      </c>
      <c r="T1012" s="36">
        <v>0</v>
      </c>
      <c r="U1012" s="36">
        <v>0</v>
      </c>
    </row>
    <row r="1013" spans="1:21" x14ac:dyDescent="0.2">
      <c r="A1013" s="89">
        <f>VLOOKUP(C1013,TabellenSRG!$B$4:$C$2729,2,FALSE)</f>
        <v>87</v>
      </c>
      <c r="B1013" t="str">
        <f t="shared" si="16"/>
        <v>87i</v>
      </c>
      <c r="C1013" t="s">
        <v>89</v>
      </c>
      <c r="D1013" t="s">
        <v>615</v>
      </c>
      <c r="E1013">
        <v>8</v>
      </c>
      <c r="F1013">
        <v>0</v>
      </c>
      <c r="G1013">
        <v>0</v>
      </c>
      <c r="H1013">
        <v>0</v>
      </c>
      <c r="I1013">
        <v>0</v>
      </c>
      <c r="J1013">
        <v>0</v>
      </c>
      <c r="K1013">
        <v>0</v>
      </c>
      <c r="L1013">
        <v>0</v>
      </c>
      <c r="M1013">
        <v>0</v>
      </c>
      <c r="N1013">
        <v>0</v>
      </c>
      <c r="O1013">
        <v>0</v>
      </c>
      <c r="P1013">
        <v>0</v>
      </c>
      <c r="Q1013" s="36">
        <v>0</v>
      </c>
      <c r="R1013" s="36">
        <v>0</v>
      </c>
      <c r="S1013" s="36">
        <v>0</v>
      </c>
      <c r="T1013" s="36">
        <v>0</v>
      </c>
      <c r="U1013" s="36">
        <v>0</v>
      </c>
    </row>
    <row r="1014" spans="1:21" x14ac:dyDescent="0.2">
      <c r="A1014" s="89">
        <f>VLOOKUP(C1014,TabellenSRG!$B$4:$C$2729,2,FALSE)</f>
        <v>87</v>
      </c>
      <c r="B1014" t="str">
        <f t="shared" si="16"/>
        <v>87j</v>
      </c>
      <c r="C1014" t="s">
        <v>89</v>
      </c>
      <c r="D1014" t="s">
        <v>616</v>
      </c>
      <c r="E1014">
        <v>9</v>
      </c>
      <c r="F1014">
        <v>250</v>
      </c>
      <c r="G1014">
        <v>260</v>
      </c>
      <c r="H1014">
        <v>260</v>
      </c>
      <c r="I1014">
        <v>270</v>
      </c>
      <c r="J1014">
        <v>270</v>
      </c>
      <c r="K1014">
        <v>270</v>
      </c>
      <c r="L1014">
        <v>270</v>
      </c>
      <c r="M1014">
        <v>270</v>
      </c>
      <c r="N1014">
        <v>270</v>
      </c>
      <c r="O1014">
        <v>270</v>
      </c>
      <c r="P1014">
        <v>270</v>
      </c>
      <c r="Q1014" s="36">
        <v>260</v>
      </c>
      <c r="R1014" s="36">
        <v>320</v>
      </c>
      <c r="S1014" s="36">
        <v>400</v>
      </c>
      <c r="T1014" s="36">
        <v>530</v>
      </c>
      <c r="U1014" s="36">
        <v>520</v>
      </c>
    </row>
    <row r="1015" spans="1:21" x14ac:dyDescent="0.2">
      <c r="A1015" s="89">
        <f>VLOOKUP(C1015,TabellenSRG!$B$4:$C$2729,2,FALSE)</f>
        <v>87</v>
      </c>
      <c r="B1015" t="str">
        <f t="shared" si="16"/>
        <v>87k</v>
      </c>
      <c r="C1015" t="s">
        <v>89</v>
      </c>
      <c r="D1015" t="s">
        <v>611</v>
      </c>
      <c r="E1015">
        <v>10</v>
      </c>
      <c r="F1015" t="e">
        <v>#N/A</v>
      </c>
      <c r="G1015" t="e">
        <v>#N/A</v>
      </c>
      <c r="H1015" t="e">
        <v>#N/A</v>
      </c>
      <c r="I1015" t="e">
        <v>#N/A</v>
      </c>
      <c r="J1015" t="e">
        <v>#N/A</v>
      </c>
      <c r="K1015" t="e">
        <v>#N/A</v>
      </c>
      <c r="L1015" t="e">
        <v>#N/A</v>
      </c>
      <c r="M1015" t="e">
        <v>#N/A</v>
      </c>
      <c r="N1015">
        <v>0</v>
      </c>
      <c r="O1015">
        <v>0</v>
      </c>
      <c r="P1015">
        <v>0</v>
      </c>
      <c r="Q1015" s="36">
        <v>0</v>
      </c>
      <c r="R1015" s="36">
        <v>0</v>
      </c>
      <c r="S1015" s="36">
        <v>0</v>
      </c>
      <c r="T1015" s="36">
        <v>0</v>
      </c>
      <c r="U1015" s="36">
        <v>0</v>
      </c>
    </row>
    <row r="1016" spans="1:21" x14ac:dyDescent="0.2">
      <c r="A1016" s="89">
        <f>VLOOKUP(C1016,TabellenSRG!$B$4:$C$2729,2,FALSE)</f>
        <v>88</v>
      </c>
      <c r="B1016" t="str">
        <f t="shared" si="16"/>
        <v>88a</v>
      </c>
      <c r="C1016" t="s">
        <v>90</v>
      </c>
      <c r="D1016" t="s">
        <v>606</v>
      </c>
      <c r="E1016">
        <v>0</v>
      </c>
      <c r="F1016">
        <v>100</v>
      </c>
      <c r="G1016">
        <v>90</v>
      </c>
      <c r="H1016">
        <v>100</v>
      </c>
      <c r="I1016">
        <v>100</v>
      </c>
      <c r="J1016">
        <v>150</v>
      </c>
      <c r="K1016">
        <v>160</v>
      </c>
      <c r="L1016">
        <v>170</v>
      </c>
      <c r="M1016">
        <v>180</v>
      </c>
      <c r="N1016">
        <v>210</v>
      </c>
      <c r="O1016">
        <v>250</v>
      </c>
      <c r="P1016">
        <v>260</v>
      </c>
      <c r="Q1016" s="36">
        <v>260</v>
      </c>
      <c r="R1016" s="36">
        <v>280</v>
      </c>
      <c r="S1016" s="36">
        <v>270</v>
      </c>
      <c r="T1016" s="36">
        <v>260</v>
      </c>
      <c r="U1016" s="36">
        <v>240</v>
      </c>
    </row>
    <row r="1017" spans="1:21" x14ac:dyDescent="0.2">
      <c r="A1017" s="89">
        <f>VLOOKUP(C1017,TabellenSRG!$B$4:$C$2729,2,FALSE)</f>
        <v>88</v>
      </c>
      <c r="B1017" t="str">
        <f t="shared" si="16"/>
        <v>88b</v>
      </c>
      <c r="C1017" t="s">
        <v>90</v>
      </c>
      <c r="D1017" t="s">
        <v>607</v>
      </c>
      <c r="E1017">
        <v>1</v>
      </c>
      <c r="F1017">
        <v>0</v>
      </c>
      <c r="G1017">
        <v>0</v>
      </c>
      <c r="H1017">
        <v>0</v>
      </c>
      <c r="I1017">
        <v>0</v>
      </c>
      <c r="J1017">
        <v>0</v>
      </c>
      <c r="K1017">
        <v>0</v>
      </c>
      <c r="L1017">
        <v>0</v>
      </c>
      <c r="M1017">
        <v>0</v>
      </c>
      <c r="N1017">
        <v>0</v>
      </c>
      <c r="O1017">
        <v>10</v>
      </c>
      <c r="P1017">
        <v>10</v>
      </c>
      <c r="Q1017" s="36">
        <v>10</v>
      </c>
      <c r="R1017" s="36">
        <v>10</v>
      </c>
      <c r="S1017" s="36">
        <v>10</v>
      </c>
      <c r="T1017" s="36">
        <v>10</v>
      </c>
      <c r="U1017" s="36">
        <v>10</v>
      </c>
    </row>
    <row r="1018" spans="1:21" x14ac:dyDescent="0.2">
      <c r="A1018" s="89">
        <f>VLOOKUP(C1018,TabellenSRG!$B$4:$C$2729,2,FALSE)</f>
        <v>88</v>
      </c>
      <c r="B1018" t="str">
        <f t="shared" si="16"/>
        <v>88c</v>
      </c>
      <c r="C1018" t="s">
        <v>90</v>
      </c>
      <c r="D1018" t="s">
        <v>608</v>
      </c>
      <c r="E1018">
        <v>2</v>
      </c>
      <c r="F1018">
        <v>0</v>
      </c>
      <c r="G1018">
        <v>0</v>
      </c>
      <c r="H1018">
        <v>0</v>
      </c>
      <c r="I1018">
        <v>0</v>
      </c>
      <c r="J1018">
        <v>0</v>
      </c>
      <c r="K1018">
        <v>0</v>
      </c>
      <c r="L1018">
        <v>0</v>
      </c>
      <c r="M1018">
        <v>0</v>
      </c>
      <c r="N1018">
        <v>0</v>
      </c>
      <c r="O1018">
        <v>0</v>
      </c>
      <c r="P1018">
        <v>0</v>
      </c>
      <c r="Q1018" s="36">
        <v>0</v>
      </c>
      <c r="R1018" s="36">
        <v>0</v>
      </c>
      <c r="S1018" s="36">
        <v>0</v>
      </c>
      <c r="T1018" s="36">
        <v>0</v>
      </c>
      <c r="U1018" s="36">
        <v>0</v>
      </c>
    </row>
    <row r="1019" spans="1:21" x14ac:dyDescent="0.2">
      <c r="A1019" s="89">
        <f>VLOOKUP(C1019,TabellenSRG!$B$4:$C$2729,2,FALSE)</f>
        <v>88</v>
      </c>
      <c r="B1019" t="str">
        <f t="shared" si="16"/>
        <v>88d</v>
      </c>
      <c r="C1019" t="s">
        <v>90</v>
      </c>
      <c r="D1019" t="s">
        <v>609</v>
      </c>
      <c r="E1019">
        <v>3</v>
      </c>
      <c r="F1019">
        <v>0</v>
      </c>
      <c r="G1019">
        <v>0</v>
      </c>
      <c r="H1019">
        <v>0</v>
      </c>
      <c r="I1019">
        <v>0</v>
      </c>
      <c r="J1019">
        <v>0</v>
      </c>
      <c r="K1019">
        <v>0</v>
      </c>
      <c r="L1019">
        <v>0</v>
      </c>
      <c r="M1019">
        <v>0</v>
      </c>
      <c r="N1019">
        <v>10</v>
      </c>
      <c r="O1019">
        <v>10</v>
      </c>
      <c r="P1019">
        <v>10</v>
      </c>
      <c r="Q1019" s="36">
        <v>20</v>
      </c>
      <c r="R1019" s="36">
        <v>10</v>
      </c>
      <c r="S1019" s="36">
        <v>10</v>
      </c>
      <c r="T1019" s="36">
        <v>10</v>
      </c>
      <c r="U1019" s="36">
        <v>0</v>
      </c>
    </row>
    <row r="1020" spans="1:21" x14ac:dyDescent="0.2">
      <c r="A1020" s="89">
        <f>VLOOKUP(C1020,TabellenSRG!$B$4:$C$2729,2,FALSE)</f>
        <v>88</v>
      </c>
      <c r="B1020" t="str">
        <f t="shared" si="16"/>
        <v>88e</v>
      </c>
      <c r="C1020" t="s">
        <v>90</v>
      </c>
      <c r="D1020" t="s">
        <v>610</v>
      </c>
      <c r="E1020">
        <v>4</v>
      </c>
      <c r="F1020">
        <v>0</v>
      </c>
      <c r="G1020">
        <v>0</v>
      </c>
      <c r="H1020">
        <v>0</v>
      </c>
      <c r="I1020">
        <v>0</v>
      </c>
      <c r="J1020">
        <v>0</v>
      </c>
      <c r="K1020">
        <v>0</v>
      </c>
      <c r="L1020">
        <v>0</v>
      </c>
      <c r="M1020">
        <v>0</v>
      </c>
      <c r="N1020">
        <v>0</v>
      </c>
      <c r="O1020">
        <v>10</v>
      </c>
      <c r="P1020">
        <v>10</v>
      </c>
      <c r="Q1020" s="36">
        <v>10</v>
      </c>
      <c r="R1020" s="36">
        <v>10</v>
      </c>
      <c r="S1020" s="36">
        <v>10</v>
      </c>
      <c r="T1020" s="36">
        <v>10</v>
      </c>
      <c r="U1020" s="36">
        <v>10</v>
      </c>
    </row>
    <row r="1021" spans="1:21" x14ac:dyDescent="0.2">
      <c r="A1021" s="89">
        <f>VLOOKUP(C1021,TabellenSRG!$B$4:$C$2729,2,FALSE)</f>
        <v>88</v>
      </c>
      <c r="B1021" t="str">
        <f t="shared" si="16"/>
        <v>88f</v>
      </c>
      <c r="C1021" t="s">
        <v>90</v>
      </c>
      <c r="D1021" t="s">
        <v>612</v>
      </c>
      <c r="E1021">
        <v>5</v>
      </c>
      <c r="F1021">
        <v>0</v>
      </c>
      <c r="G1021">
        <v>0</v>
      </c>
      <c r="H1021">
        <v>0</v>
      </c>
      <c r="I1021">
        <v>0</v>
      </c>
      <c r="J1021">
        <v>0</v>
      </c>
      <c r="K1021">
        <v>0</v>
      </c>
      <c r="L1021">
        <v>0</v>
      </c>
      <c r="M1021">
        <v>0</v>
      </c>
      <c r="N1021">
        <v>0</v>
      </c>
      <c r="O1021">
        <v>0</v>
      </c>
      <c r="P1021">
        <v>0</v>
      </c>
      <c r="Q1021" s="36">
        <v>0</v>
      </c>
      <c r="R1021" s="36">
        <v>0</v>
      </c>
      <c r="S1021" s="36">
        <v>0</v>
      </c>
      <c r="T1021" s="36">
        <v>0</v>
      </c>
      <c r="U1021" s="36">
        <v>0</v>
      </c>
    </row>
    <row r="1022" spans="1:21" x14ac:dyDescent="0.2">
      <c r="A1022" s="89">
        <f>VLOOKUP(C1022,TabellenSRG!$B$4:$C$2729,2,FALSE)</f>
        <v>88</v>
      </c>
      <c r="B1022" t="str">
        <f t="shared" si="16"/>
        <v>88g</v>
      </c>
      <c r="C1022" t="s">
        <v>90</v>
      </c>
      <c r="D1022" t="s">
        <v>613</v>
      </c>
      <c r="E1022">
        <v>6</v>
      </c>
      <c r="F1022">
        <v>0</v>
      </c>
      <c r="G1022">
        <v>0</v>
      </c>
      <c r="H1022">
        <v>0</v>
      </c>
      <c r="I1022">
        <v>0</v>
      </c>
      <c r="J1022">
        <v>0</v>
      </c>
      <c r="K1022">
        <v>0</v>
      </c>
      <c r="L1022">
        <v>0</v>
      </c>
      <c r="M1022">
        <v>0</v>
      </c>
      <c r="N1022">
        <v>0</v>
      </c>
      <c r="O1022">
        <v>0</v>
      </c>
      <c r="P1022">
        <v>0</v>
      </c>
      <c r="Q1022" s="36">
        <v>0</v>
      </c>
      <c r="R1022" s="36">
        <v>0</v>
      </c>
      <c r="S1022" s="36">
        <v>0</v>
      </c>
      <c r="T1022" s="36">
        <v>0</v>
      </c>
      <c r="U1022" s="36">
        <v>0</v>
      </c>
    </row>
    <row r="1023" spans="1:21" x14ac:dyDescent="0.2">
      <c r="A1023" s="89">
        <f>VLOOKUP(C1023,TabellenSRG!$B$4:$C$2729,2,FALSE)</f>
        <v>88</v>
      </c>
      <c r="B1023" t="str">
        <f t="shared" si="16"/>
        <v>88h</v>
      </c>
      <c r="C1023" t="s">
        <v>90</v>
      </c>
      <c r="D1023" t="s">
        <v>614</v>
      </c>
      <c r="E1023">
        <v>7</v>
      </c>
      <c r="F1023">
        <v>0</v>
      </c>
      <c r="G1023">
        <v>0</v>
      </c>
      <c r="H1023">
        <v>0</v>
      </c>
      <c r="I1023">
        <v>0</v>
      </c>
      <c r="J1023">
        <v>0</v>
      </c>
      <c r="K1023">
        <v>0</v>
      </c>
      <c r="L1023">
        <v>0</v>
      </c>
      <c r="M1023">
        <v>0</v>
      </c>
      <c r="N1023">
        <v>0</v>
      </c>
      <c r="O1023">
        <v>0</v>
      </c>
      <c r="P1023">
        <v>0</v>
      </c>
      <c r="Q1023" s="36">
        <v>0</v>
      </c>
      <c r="R1023" s="36">
        <v>0</v>
      </c>
      <c r="S1023" s="36">
        <v>0</v>
      </c>
      <c r="T1023" s="36">
        <v>0</v>
      </c>
      <c r="U1023" s="36">
        <v>0</v>
      </c>
    </row>
    <row r="1024" spans="1:21" x14ac:dyDescent="0.2">
      <c r="A1024" s="89">
        <f>VLOOKUP(C1024,TabellenSRG!$B$4:$C$2729,2,FALSE)</f>
        <v>88</v>
      </c>
      <c r="B1024" t="str">
        <f t="shared" si="16"/>
        <v>88i</v>
      </c>
      <c r="C1024" t="s">
        <v>90</v>
      </c>
      <c r="D1024" t="s">
        <v>615</v>
      </c>
      <c r="E1024">
        <v>8</v>
      </c>
      <c r="F1024">
        <v>0</v>
      </c>
      <c r="G1024">
        <v>0</v>
      </c>
      <c r="H1024">
        <v>0</v>
      </c>
      <c r="I1024">
        <v>0</v>
      </c>
      <c r="J1024">
        <v>0</v>
      </c>
      <c r="K1024">
        <v>0</v>
      </c>
      <c r="L1024">
        <v>0</v>
      </c>
      <c r="M1024">
        <v>0</v>
      </c>
      <c r="N1024">
        <v>0</v>
      </c>
      <c r="O1024">
        <v>0</v>
      </c>
      <c r="P1024">
        <v>0</v>
      </c>
      <c r="Q1024" s="36">
        <v>0</v>
      </c>
      <c r="R1024" s="36">
        <v>0</v>
      </c>
      <c r="S1024" s="36">
        <v>0</v>
      </c>
      <c r="T1024" s="36">
        <v>0</v>
      </c>
      <c r="U1024" s="36">
        <v>0</v>
      </c>
    </row>
    <row r="1025" spans="1:21" x14ac:dyDescent="0.2">
      <c r="A1025" s="89">
        <f>VLOOKUP(C1025,TabellenSRG!$B$4:$C$2729,2,FALSE)</f>
        <v>88</v>
      </c>
      <c r="B1025" t="str">
        <f t="shared" si="16"/>
        <v>88j</v>
      </c>
      <c r="C1025" t="s">
        <v>90</v>
      </c>
      <c r="D1025" t="s">
        <v>616</v>
      </c>
      <c r="E1025">
        <v>9</v>
      </c>
      <c r="F1025">
        <v>100</v>
      </c>
      <c r="G1025">
        <v>90</v>
      </c>
      <c r="H1025">
        <v>100</v>
      </c>
      <c r="I1025">
        <v>100</v>
      </c>
      <c r="J1025">
        <v>150</v>
      </c>
      <c r="K1025">
        <v>160</v>
      </c>
      <c r="L1025">
        <v>170</v>
      </c>
      <c r="M1025">
        <v>180</v>
      </c>
      <c r="N1025">
        <v>190</v>
      </c>
      <c r="O1025">
        <v>230</v>
      </c>
      <c r="P1025">
        <v>230</v>
      </c>
      <c r="Q1025" s="36">
        <v>230</v>
      </c>
      <c r="R1025" s="36">
        <v>250</v>
      </c>
      <c r="S1025" s="36">
        <v>240</v>
      </c>
      <c r="T1025" s="36">
        <v>240</v>
      </c>
      <c r="U1025" s="36">
        <v>220</v>
      </c>
    </row>
    <row r="1026" spans="1:21" x14ac:dyDescent="0.2">
      <c r="A1026" s="89">
        <f>VLOOKUP(C1026,TabellenSRG!$B$4:$C$2729,2,FALSE)</f>
        <v>88</v>
      </c>
      <c r="B1026" t="str">
        <f t="shared" si="16"/>
        <v>88k</v>
      </c>
      <c r="C1026" t="s">
        <v>90</v>
      </c>
      <c r="D1026" t="s">
        <v>611</v>
      </c>
      <c r="E1026">
        <v>10</v>
      </c>
      <c r="F1026" t="e">
        <v>#N/A</v>
      </c>
      <c r="G1026" t="e">
        <v>#N/A</v>
      </c>
      <c r="H1026" t="e">
        <v>#N/A</v>
      </c>
      <c r="I1026" t="e">
        <v>#N/A</v>
      </c>
      <c r="J1026" t="e">
        <v>#N/A</v>
      </c>
      <c r="K1026" t="e">
        <v>#N/A</v>
      </c>
      <c r="L1026" t="e">
        <v>#N/A</v>
      </c>
      <c r="M1026" t="e">
        <v>#N/A</v>
      </c>
      <c r="N1026">
        <v>0</v>
      </c>
      <c r="O1026">
        <v>0</v>
      </c>
      <c r="P1026">
        <v>0</v>
      </c>
      <c r="Q1026" s="36">
        <v>0</v>
      </c>
      <c r="R1026" s="36">
        <v>0</v>
      </c>
      <c r="S1026" s="36">
        <v>0</v>
      </c>
      <c r="T1026" s="36">
        <v>0</v>
      </c>
      <c r="U1026" s="36">
        <v>10</v>
      </c>
    </row>
    <row r="1027" spans="1:21" x14ac:dyDescent="0.2">
      <c r="A1027" s="89">
        <f>VLOOKUP(C1027,TabellenSRG!$B$4:$C$2729,2,FALSE)</f>
        <v>89</v>
      </c>
      <c r="B1027" t="str">
        <f t="shared" si="16"/>
        <v>89a</v>
      </c>
      <c r="C1027" t="s">
        <v>91</v>
      </c>
      <c r="D1027" t="s">
        <v>606</v>
      </c>
      <c r="E1027">
        <v>0</v>
      </c>
      <c r="F1027">
        <v>1490</v>
      </c>
      <c r="G1027">
        <v>1510</v>
      </c>
      <c r="H1027">
        <v>1530</v>
      </c>
      <c r="I1027">
        <v>1460</v>
      </c>
      <c r="J1027">
        <v>1330</v>
      </c>
      <c r="K1027">
        <v>1160</v>
      </c>
      <c r="L1027">
        <v>1120</v>
      </c>
      <c r="M1027">
        <v>1560</v>
      </c>
      <c r="N1027">
        <v>1750</v>
      </c>
      <c r="O1027">
        <v>1880</v>
      </c>
      <c r="P1027">
        <v>2010</v>
      </c>
      <c r="Q1027" s="36">
        <v>2440</v>
      </c>
      <c r="R1027" s="36">
        <v>2480</v>
      </c>
      <c r="S1027" s="36">
        <v>2510</v>
      </c>
      <c r="T1027" s="36">
        <v>2420</v>
      </c>
      <c r="U1027" s="36">
        <v>1820</v>
      </c>
    </row>
    <row r="1028" spans="1:21" x14ac:dyDescent="0.2">
      <c r="A1028" s="89">
        <f>VLOOKUP(C1028,TabellenSRG!$B$4:$C$2729,2,FALSE)</f>
        <v>89</v>
      </c>
      <c r="B1028" t="str">
        <f t="shared" si="16"/>
        <v>89b</v>
      </c>
      <c r="C1028" t="s">
        <v>91</v>
      </c>
      <c r="D1028" t="s">
        <v>607</v>
      </c>
      <c r="E1028">
        <v>1</v>
      </c>
      <c r="F1028">
        <v>30</v>
      </c>
      <c r="G1028">
        <v>30</v>
      </c>
      <c r="H1028">
        <v>30</v>
      </c>
      <c r="I1028">
        <v>20</v>
      </c>
      <c r="J1028">
        <v>0</v>
      </c>
      <c r="K1028">
        <v>0</v>
      </c>
      <c r="L1028">
        <v>0</v>
      </c>
      <c r="M1028">
        <v>0</v>
      </c>
      <c r="N1028">
        <v>0</v>
      </c>
      <c r="O1028">
        <v>0</v>
      </c>
      <c r="P1028">
        <v>0</v>
      </c>
      <c r="Q1028" s="36">
        <v>0</v>
      </c>
      <c r="R1028" s="36">
        <v>0</v>
      </c>
      <c r="S1028" s="36">
        <v>0</v>
      </c>
      <c r="T1028" s="36">
        <v>0</v>
      </c>
      <c r="U1028" s="36">
        <v>20</v>
      </c>
    </row>
    <row r="1029" spans="1:21" x14ac:dyDescent="0.2">
      <c r="A1029" s="89">
        <f>VLOOKUP(C1029,TabellenSRG!$B$4:$C$2729,2,FALSE)</f>
        <v>89</v>
      </c>
      <c r="B1029" t="str">
        <f t="shared" ref="B1029:B1092" si="17">CONCATENATE(A1029,D1029)</f>
        <v>89c</v>
      </c>
      <c r="C1029" t="s">
        <v>91</v>
      </c>
      <c r="D1029" t="s">
        <v>608</v>
      </c>
      <c r="E1029">
        <v>2</v>
      </c>
      <c r="F1029">
        <v>0</v>
      </c>
      <c r="G1029">
        <v>0</v>
      </c>
      <c r="H1029">
        <v>0</v>
      </c>
      <c r="I1029">
        <v>0</v>
      </c>
      <c r="J1029">
        <v>0</v>
      </c>
      <c r="K1029">
        <v>0</v>
      </c>
      <c r="L1029">
        <v>0</v>
      </c>
      <c r="M1029">
        <v>0</v>
      </c>
      <c r="N1029">
        <v>0</v>
      </c>
      <c r="O1029">
        <v>0</v>
      </c>
      <c r="P1029">
        <v>0</v>
      </c>
      <c r="Q1029" s="36">
        <v>0</v>
      </c>
      <c r="R1029" s="36">
        <v>0</v>
      </c>
      <c r="S1029" s="36">
        <v>0</v>
      </c>
      <c r="T1029" s="36">
        <v>0</v>
      </c>
      <c r="U1029" s="36">
        <v>0</v>
      </c>
    </row>
    <row r="1030" spans="1:21" x14ac:dyDescent="0.2">
      <c r="A1030" s="89">
        <f>VLOOKUP(C1030,TabellenSRG!$B$4:$C$2729,2,FALSE)</f>
        <v>89</v>
      </c>
      <c r="B1030" t="str">
        <f t="shared" si="17"/>
        <v>89d</v>
      </c>
      <c r="C1030" t="s">
        <v>91</v>
      </c>
      <c r="D1030" t="s">
        <v>609</v>
      </c>
      <c r="E1030">
        <v>3</v>
      </c>
      <c r="F1030">
        <v>0</v>
      </c>
      <c r="G1030">
        <v>0</v>
      </c>
      <c r="H1030">
        <v>0</v>
      </c>
      <c r="I1030">
        <v>0</v>
      </c>
      <c r="J1030">
        <v>0</v>
      </c>
      <c r="K1030">
        <v>0</v>
      </c>
      <c r="L1030">
        <v>0</v>
      </c>
      <c r="M1030">
        <v>0</v>
      </c>
      <c r="N1030">
        <v>0</v>
      </c>
      <c r="O1030">
        <v>0</v>
      </c>
      <c r="P1030">
        <v>0</v>
      </c>
      <c r="Q1030" s="36">
        <v>0</v>
      </c>
      <c r="R1030" s="36">
        <v>0</v>
      </c>
      <c r="S1030" s="36">
        <v>60</v>
      </c>
      <c r="T1030" s="36">
        <v>60</v>
      </c>
      <c r="U1030" s="36">
        <v>50</v>
      </c>
    </row>
    <row r="1031" spans="1:21" x14ac:dyDescent="0.2">
      <c r="A1031" s="89">
        <f>VLOOKUP(C1031,TabellenSRG!$B$4:$C$2729,2,FALSE)</f>
        <v>89</v>
      </c>
      <c r="B1031" t="str">
        <f t="shared" si="17"/>
        <v>89e</v>
      </c>
      <c r="C1031" t="s">
        <v>91</v>
      </c>
      <c r="D1031" t="s">
        <v>610</v>
      </c>
      <c r="E1031">
        <v>4</v>
      </c>
      <c r="F1031">
        <v>0</v>
      </c>
      <c r="G1031">
        <v>0</v>
      </c>
      <c r="H1031">
        <v>10</v>
      </c>
      <c r="I1031">
        <v>10</v>
      </c>
      <c r="J1031">
        <v>10</v>
      </c>
      <c r="K1031">
        <v>20</v>
      </c>
      <c r="L1031">
        <v>20</v>
      </c>
      <c r="M1031">
        <v>40</v>
      </c>
      <c r="N1031">
        <v>40</v>
      </c>
      <c r="O1031">
        <v>50</v>
      </c>
      <c r="P1031">
        <v>80</v>
      </c>
      <c r="Q1031" s="36">
        <v>90</v>
      </c>
      <c r="R1031" s="36">
        <v>90</v>
      </c>
      <c r="S1031" s="36">
        <v>100</v>
      </c>
      <c r="T1031" s="36">
        <v>100</v>
      </c>
      <c r="U1031" s="36">
        <v>100</v>
      </c>
    </row>
    <row r="1032" spans="1:21" x14ac:dyDescent="0.2">
      <c r="A1032" s="89">
        <f>VLOOKUP(C1032,TabellenSRG!$B$4:$C$2729,2,FALSE)</f>
        <v>89</v>
      </c>
      <c r="B1032" t="str">
        <f t="shared" si="17"/>
        <v>89f</v>
      </c>
      <c r="C1032" t="s">
        <v>91</v>
      </c>
      <c r="D1032" t="s">
        <v>612</v>
      </c>
      <c r="E1032">
        <v>5</v>
      </c>
      <c r="F1032">
        <v>0</v>
      </c>
      <c r="G1032">
        <v>0</v>
      </c>
      <c r="H1032">
        <v>0</v>
      </c>
      <c r="I1032">
        <v>0</v>
      </c>
      <c r="J1032">
        <v>0</v>
      </c>
      <c r="K1032">
        <v>0</v>
      </c>
      <c r="L1032">
        <v>0</v>
      </c>
      <c r="M1032">
        <v>0</v>
      </c>
      <c r="N1032">
        <v>0</v>
      </c>
      <c r="O1032">
        <v>10</v>
      </c>
      <c r="P1032">
        <v>10</v>
      </c>
      <c r="Q1032" s="36">
        <v>10</v>
      </c>
      <c r="R1032" s="36">
        <v>10</v>
      </c>
      <c r="S1032" s="36">
        <v>10</v>
      </c>
      <c r="T1032" s="36">
        <v>10</v>
      </c>
      <c r="U1032" s="36">
        <v>10</v>
      </c>
    </row>
    <row r="1033" spans="1:21" x14ac:dyDescent="0.2">
      <c r="A1033" s="89">
        <f>VLOOKUP(C1033,TabellenSRG!$B$4:$C$2729,2,FALSE)</f>
        <v>89</v>
      </c>
      <c r="B1033" t="str">
        <f t="shared" si="17"/>
        <v>89g</v>
      </c>
      <c r="C1033" t="s">
        <v>91</v>
      </c>
      <c r="D1033" t="s">
        <v>613</v>
      </c>
      <c r="E1033">
        <v>6</v>
      </c>
      <c r="F1033">
        <v>0</v>
      </c>
      <c r="G1033">
        <v>0</v>
      </c>
      <c r="H1033">
        <v>0</v>
      </c>
      <c r="I1033">
        <v>0</v>
      </c>
      <c r="J1033">
        <v>0</v>
      </c>
      <c r="K1033">
        <v>0</v>
      </c>
      <c r="L1033">
        <v>0</v>
      </c>
      <c r="M1033">
        <v>0</v>
      </c>
      <c r="N1033">
        <v>0</v>
      </c>
      <c r="O1033">
        <v>0</v>
      </c>
      <c r="P1033">
        <v>0</v>
      </c>
      <c r="Q1033" s="36">
        <v>0</v>
      </c>
      <c r="R1033" s="36">
        <v>0</v>
      </c>
      <c r="S1033" s="36">
        <v>0</v>
      </c>
      <c r="T1033" s="36">
        <v>0</v>
      </c>
      <c r="U1033" s="36">
        <v>0</v>
      </c>
    </row>
    <row r="1034" spans="1:21" x14ac:dyDescent="0.2">
      <c r="A1034" s="89">
        <f>VLOOKUP(C1034,TabellenSRG!$B$4:$C$2729,2,FALSE)</f>
        <v>89</v>
      </c>
      <c r="B1034" t="str">
        <f t="shared" si="17"/>
        <v>89h</v>
      </c>
      <c r="C1034" t="s">
        <v>91</v>
      </c>
      <c r="D1034" t="s">
        <v>614</v>
      </c>
      <c r="E1034">
        <v>7</v>
      </c>
      <c r="F1034">
        <v>0</v>
      </c>
      <c r="G1034">
        <v>0</v>
      </c>
      <c r="H1034">
        <v>0</v>
      </c>
      <c r="I1034">
        <v>0</v>
      </c>
      <c r="J1034">
        <v>0</v>
      </c>
      <c r="K1034">
        <v>0</v>
      </c>
      <c r="L1034">
        <v>0</v>
      </c>
      <c r="M1034">
        <v>0</v>
      </c>
      <c r="N1034">
        <v>0</v>
      </c>
      <c r="O1034">
        <v>0</v>
      </c>
      <c r="P1034">
        <v>0</v>
      </c>
      <c r="Q1034" s="36">
        <v>0</v>
      </c>
      <c r="R1034" s="36">
        <v>0</v>
      </c>
      <c r="S1034" s="36">
        <v>0</v>
      </c>
      <c r="T1034" s="36">
        <v>0</v>
      </c>
      <c r="U1034" s="36">
        <v>0</v>
      </c>
    </row>
    <row r="1035" spans="1:21" x14ac:dyDescent="0.2">
      <c r="A1035" s="89">
        <f>VLOOKUP(C1035,TabellenSRG!$B$4:$C$2729,2,FALSE)</f>
        <v>89</v>
      </c>
      <c r="B1035" t="str">
        <f t="shared" si="17"/>
        <v>89i</v>
      </c>
      <c r="C1035" t="s">
        <v>91</v>
      </c>
      <c r="D1035" t="s">
        <v>615</v>
      </c>
      <c r="E1035">
        <v>8</v>
      </c>
      <c r="F1035">
        <v>0</v>
      </c>
      <c r="G1035">
        <v>0</v>
      </c>
      <c r="H1035">
        <v>0</v>
      </c>
      <c r="I1035">
        <v>0</v>
      </c>
      <c r="J1035">
        <v>0</v>
      </c>
      <c r="K1035">
        <v>0</v>
      </c>
      <c r="L1035">
        <v>0</v>
      </c>
      <c r="M1035">
        <v>0</v>
      </c>
      <c r="N1035">
        <v>0</v>
      </c>
      <c r="O1035">
        <v>0</v>
      </c>
      <c r="P1035">
        <v>0</v>
      </c>
      <c r="Q1035" s="36">
        <v>0</v>
      </c>
      <c r="R1035" s="36">
        <v>0</v>
      </c>
      <c r="S1035" s="36">
        <v>0</v>
      </c>
      <c r="T1035" s="36">
        <v>0</v>
      </c>
      <c r="U1035" s="36">
        <v>0</v>
      </c>
    </row>
    <row r="1036" spans="1:21" x14ac:dyDescent="0.2">
      <c r="A1036" s="89">
        <f>VLOOKUP(C1036,TabellenSRG!$B$4:$C$2729,2,FALSE)</f>
        <v>89</v>
      </c>
      <c r="B1036" t="str">
        <f t="shared" si="17"/>
        <v>89j</v>
      </c>
      <c r="C1036" t="s">
        <v>91</v>
      </c>
      <c r="D1036" t="s">
        <v>616</v>
      </c>
      <c r="E1036">
        <v>9</v>
      </c>
      <c r="F1036">
        <v>1450</v>
      </c>
      <c r="G1036">
        <v>1480</v>
      </c>
      <c r="H1036">
        <v>1500</v>
      </c>
      <c r="I1036">
        <v>1430</v>
      </c>
      <c r="J1036">
        <v>1310</v>
      </c>
      <c r="K1036">
        <v>1140</v>
      </c>
      <c r="L1036">
        <v>1110</v>
      </c>
      <c r="M1036">
        <v>1520</v>
      </c>
      <c r="N1036">
        <v>1710</v>
      </c>
      <c r="O1036">
        <v>1830</v>
      </c>
      <c r="P1036">
        <v>1920</v>
      </c>
      <c r="Q1036" s="36">
        <v>2350</v>
      </c>
      <c r="R1036" s="36">
        <v>2380</v>
      </c>
      <c r="S1036" s="36">
        <v>2330</v>
      </c>
      <c r="T1036" s="36">
        <v>2240</v>
      </c>
      <c r="U1036" s="36">
        <v>1650</v>
      </c>
    </row>
    <row r="1037" spans="1:21" x14ac:dyDescent="0.2">
      <c r="A1037" s="89">
        <f>VLOOKUP(C1037,TabellenSRG!$B$4:$C$2729,2,FALSE)</f>
        <v>89</v>
      </c>
      <c r="B1037" t="str">
        <f t="shared" si="17"/>
        <v>89k</v>
      </c>
      <c r="C1037" t="s">
        <v>91</v>
      </c>
      <c r="D1037" t="s">
        <v>611</v>
      </c>
      <c r="E1037">
        <v>10</v>
      </c>
      <c r="F1037" t="e">
        <v>#N/A</v>
      </c>
      <c r="G1037" t="e">
        <v>#N/A</v>
      </c>
      <c r="H1037" t="e">
        <v>#N/A</v>
      </c>
      <c r="I1037" t="e">
        <v>#N/A</v>
      </c>
      <c r="J1037" t="e">
        <v>#N/A</v>
      </c>
      <c r="K1037" t="e">
        <v>#N/A</v>
      </c>
      <c r="L1037" t="e">
        <v>#N/A</v>
      </c>
      <c r="M1037" t="e">
        <v>#N/A</v>
      </c>
      <c r="N1037">
        <v>0</v>
      </c>
      <c r="O1037">
        <v>0</v>
      </c>
      <c r="P1037">
        <v>0</v>
      </c>
      <c r="Q1037" s="36">
        <v>0</v>
      </c>
      <c r="R1037" s="36">
        <v>0</v>
      </c>
      <c r="S1037" s="36">
        <v>10</v>
      </c>
      <c r="T1037" s="36">
        <v>10</v>
      </c>
      <c r="U1037" s="36">
        <v>0</v>
      </c>
    </row>
    <row r="1038" spans="1:21" x14ac:dyDescent="0.2">
      <c r="A1038" s="89">
        <f>VLOOKUP(C1038,TabellenSRG!$B$4:$C$2729,2,FALSE)</f>
        <v>90</v>
      </c>
      <c r="B1038" t="str">
        <f t="shared" si="17"/>
        <v>90a</v>
      </c>
      <c r="C1038" t="s">
        <v>92</v>
      </c>
      <c r="D1038" t="s">
        <v>606</v>
      </c>
      <c r="E1038">
        <v>0</v>
      </c>
      <c r="F1038">
        <v>50</v>
      </c>
      <c r="G1038">
        <v>50</v>
      </c>
      <c r="H1038">
        <v>50</v>
      </c>
      <c r="I1038">
        <v>50</v>
      </c>
      <c r="J1038">
        <v>40</v>
      </c>
      <c r="K1038">
        <v>40</v>
      </c>
      <c r="L1038">
        <v>40</v>
      </c>
      <c r="M1038">
        <v>60</v>
      </c>
      <c r="N1038">
        <v>70</v>
      </c>
      <c r="O1038">
        <v>70</v>
      </c>
      <c r="P1038">
        <v>80</v>
      </c>
      <c r="Q1038" s="36">
        <v>90</v>
      </c>
      <c r="R1038" s="36">
        <v>90</v>
      </c>
      <c r="S1038" s="36">
        <v>110</v>
      </c>
      <c r="T1038" s="36">
        <v>110</v>
      </c>
      <c r="U1038" s="36">
        <v>110</v>
      </c>
    </row>
    <row r="1039" spans="1:21" x14ac:dyDescent="0.2">
      <c r="A1039" s="89">
        <f>VLOOKUP(C1039,TabellenSRG!$B$4:$C$2729,2,FALSE)</f>
        <v>90</v>
      </c>
      <c r="B1039" t="str">
        <f t="shared" si="17"/>
        <v>90b</v>
      </c>
      <c r="C1039" t="s">
        <v>92</v>
      </c>
      <c r="D1039" t="s">
        <v>607</v>
      </c>
      <c r="E1039">
        <v>1</v>
      </c>
      <c r="F1039">
        <v>0</v>
      </c>
      <c r="G1039">
        <v>0</v>
      </c>
      <c r="H1039">
        <v>0</v>
      </c>
      <c r="I1039">
        <v>0</v>
      </c>
      <c r="J1039">
        <v>0</v>
      </c>
      <c r="K1039">
        <v>0</v>
      </c>
      <c r="L1039">
        <v>0</v>
      </c>
      <c r="M1039">
        <v>0</v>
      </c>
      <c r="N1039">
        <v>0</v>
      </c>
      <c r="O1039">
        <v>0</v>
      </c>
      <c r="P1039">
        <v>0</v>
      </c>
      <c r="Q1039" s="36">
        <v>0</v>
      </c>
      <c r="R1039" s="36">
        <v>0</v>
      </c>
      <c r="S1039" s="36">
        <v>0</v>
      </c>
      <c r="T1039" s="36">
        <v>0</v>
      </c>
      <c r="U1039" s="36">
        <v>0</v>
      </c>
    </row>
    <row r="1040" spans="1:21" x14ac:dyDescent="0.2">
      <c r="A1040" s="89">
        <f>VLOOKUP(C1040,TabellenSRG!$B$4:$C$2729,2,FALSE)</f>
        <v>90</v>
      </c>
      <c r="B1040" t="str">
        <f t="shared" si="17"/>
        <v>90c</v>
      </c>
      <c r="C1040" t="s">
        <v>92</v>
      </c>
      <c r="D1040" t="s">
        <v>608</v>
      </c>
      <c r="E1040">
        <v>2</v>
      </c>
      <c r="F1040">
        <v>0</v>
      </c>
      <c r="G1040">
        <v>0</v>
      </c>
      <c r="H1040">
        <v>0</v>
      </c>
      <c r="I1040">
        <v>0</v>
      </c>
      <c r="J1040">
        <v>0</v>
      </c>
      <c r="K1040">
        <v>0</v>
      </c>
      <c r="L1040">
        <v>0</v>
      </c>
      <c r="M1040">
        <v>0</v>
      </c>
      <c r="N1040">
        <v>0</v>
      </c>
      <c r="O1040">
        <v>0</v>
      </c>
      <c r="P1040">
        <v>0</v>
      </c>
      <c r="Q1040" s="36">
        <v>0</v>
      </c>
      <c r="R1040" s="36">
        <v>0</v>
      </c>
      <c r="S1040" s="36">
        <v>0</v>
      </c>
      <c r="T1040" s="36">
        <v>0</v>
      </c>
      <c r="U1040" s="36">
        <v>0</v>
      </c>
    </row>
    <row r="1041" spans="1:21" x14ac:dyDescent="0.2">
      <c r="A1041" s="89">
        <f>VLOOKUP(C1041,TabellenSRG!$B$4:$C$2729,2,FALSE)</f>
        <v>90</v>
      </c>
      <c r="B1041" t="str">
        <f t="shared" si="17"/>
        <v>90d</v>
      </c>
      <c r="C1041" t="s">
        <v>92</v>
      </c>
      <c r="D1041" t="s">
        <v>609</v>
      </c>
      <c r="E1041">
        <v>3</v>
      </c>
      <c r="F1041">
        <v>10</v>
      </c>
      <c r="G1041">
        <v>10</v>
      </c>
      <c r="H1041">
        <v>10</v>
      </c>
      <c r="I1041">
        <v>10</v>
      </c>
      <c r="J1041">
        <v>10</v>
      </c>
      <c r="K1041">
        <v>10</v>
      </c>
      <c r="L1041">
        <v>10</v>
      </c>
      <c r="M1041">
        <v>10</v>
      </c>
      <c r="N1041">
        <v>10</v>
      </c>
      <c r="O1041">
        <v>10</v>
      </c>
      <c r="P1041">
        <v>10</v>
      </c>
      <c r="Q1041" s="36">
        <v>10</v>
      </c>
      <c r="R1041" s="36">
        <v>10</v>
      </c>
      <c r="S1041" s="36">
        <v>10</v>
      </c>
      <c r="T1041" s="36">
        <v>10</v>
      </c>
      <c r="U1041" s="36">
        <v>10</v>
      </c>
    </row>
    <row r="1042" spans="1:21" x14ac:dyDescent="0.2">
      <c r="A1042" s="89">
        <f>VLOOKUP(C1042,TabellenSRG!$B$4:$C$2729,2,FALSE)</f>
        <v>90</v>
      </c>
      <c r="B1042" t="str">
        <f t="shared" si="17"/>
        <v>90e</v>
      </c>
      <c r="C1042" t="s">
        <v>92</v>
      </c>
      <c r="D1042" t="s">
        <v>610</v>
      </c>
      <c r="E1042">
        <v>4</v>
      </c>
      <c r="F1042">
        <v>0</v>
      </c>
      <c r="G1042">
        <v>0</v>
      </c>
      <c r="H1042">
        <v>0</v>
      </c>
      <c r="I1042">
        <v>0</v>
      </c>
      <c r="J1042">
        <v>0</v>
      </c>
      <c r="K1042">
        <v>0</v>
      </c>
      <c r="L1042">
        <v>0</v>
      </c>
      <c r="M1042">
        <v>0</v>
      </c>
      <c r="N1042">
        <v>0</v>
      </c>
      <c r="O1042">
        <v>0</v>
      </c>
      <c r="P1042">
        <v>0</v>
      </c>
      <c r="Q1042" s="36">
        <v>10</v>
      </c>
      <c r="R1042" s="36">
        <v>10</v>
      </c>
      <c r="S1042" s="36">
        <v>10</v>
      </c>
      <c r="T1042" s="36">
        <v>0</v>
      </c>
      <c r="U1042" s="36">
        <v>0</v>
      </c>
    </row>
    <row r="1043" spans="1:21" x14ac:dyDescent="0.2">
      <c r="A1043" s="89">
        <f>VLOOKUP(C1043,TabellenSRG!$B$4:$C$2729,2,FALSE)</f>
        <v>90</v>
      </c>
      <c r="B1043" t="str">
        <f t="shared" si="17"/>
        <v>90f</v>
      </c>
      <c r="C1043" t="s">
        <v>92</v>
      </c>
      <c r="D1043" t="s">
        <v>612</v>
      </c>
      <c r="E1043">
        <v>5</v>
      </c>
      <c r="F1043">
        <v>0</v>
      </c>
      <c r="G1043">
        <v>0</v>
      </c>
      <c r="H1043">
        <v>0</v>
      </c>
      <c r="I1043">
        <v>0</v>
      </c>
      <c r="J1043">
        <v>0</v>
      </c>
      <c r="K1043">
        <v>0</v>
      </c>
      <c r="L1043">
        <v>0</v>
      </c>
      <c r="M1043">
        <v>0</v>
      </c>
      <c r="N1043">
        <v>0</v>
      </c>
      <c r="O1043">
        <v>0</v>
      </c>
      <c r="P1043">
        <v>0</v>
      </c>
      <c r="Q1043" s="36">
        <v>0</v>
      </c>
      <c r="R1043" s="36">
        <v>0</v>
      </c>
      <c r="S1043" s="36">
        <v>0</v>
      </c>
      <c r="T1043" s="36">
        <v>0</v>
      </c>
      <c r="U1043" s="36">
        <v>0</v>
      </c>
    </row>
    <row r="1044" spans="1:21" x14ac:dyDescent="0.2">
      <c r="A1044" s="89">
        <f>VLOOKUP(C1044,TabellenSRG!$B$4:$C$2729,2,FALSE)</f>
        <v>90</v>
      </c>
      <c r="B1044" t="str">
        <f t="shared" si="17"/>
        <v>90g</v>
      </c>
      <c r="C1044" t="s">
        <v>92</v>
      </c>
      <c r="D1044" t="s">
        <v>613</v>
      </c>
      <c r="E1044">
        <v>6</v>
      </c>
      <c r="F1044">
        <v>0</v>
      </c>
      <c r="G1044">
        <v>0</v>
      </c>
      <c r="H1044">
        <v>0</v>
      </c>
      <c r="I1044">
        <v>0</v>
      </c>
      <c r="J1044">
        <v>0</v>
      </c>
      <c r="K1044">
        <v>0</v>
      </c>
      <c r="L1044">
        <v>0</v>
      </c>
      <c r="M1044">
        <v>0</v>
      </c>
      <c r="N1044">
        <v>0</v>
      </c>
      <c r="O1044">
        <v>0</v>
      </c>
      <c r="P1044">
        <v>0</v>
      </c>
      <c r="Q1044" s="36">
        <v>0</v>
      </c>
      <c r="R1044" s="36">
        <v>0</v>
      </c>
      <c r="S1044" s="36">
        <v>0</v>
      </c>
      <c r="T1044" s="36">
        <v>0</v>
      </c>
      <c r="U1044" s="36">
        <v>0</v>
      </c>
    </row>
    <row r="1045" spans="1:21" x14ac:dyDescent="0.2">
      <c r="A1045" s="89">
        <f>VLOOKUP(C1045,TabellenSRG!$B$4:$C$2729,2,FALSE)</f>
        <v>90</v>
      </c>
      <c r="B1045" t="str">
        <f t="shared" si="17"/>
        <v>90h</v>
      </c>
      <c r="C1045" t="s">
        <v>92</v>
      </c>
      <c r="D1045" t="s">
        <v>614</v>
      </c>
      <c r="E1045">
        <v>7</v>
      </c>
      <c r="F1045">
        <v>0</v>
      </c>
      <c r="G1045">
        <v>0</v>
      </c>
      <c r="H1045">
        <v>0</v>
      </c>
      <c r="I1045">
        <v>0</v>
      </c>
      <c r="J1045">
        <v>0</v>
      </c>
      <c r="K1045">
        <v>0</v>
      </c>
      <c r="L1045">
        <v>0</v>
      </c>
      <c r="M1045">
        <v>0</v>
      </c>
      <c r="N1045">
        <v>0</v>
      </c>
      <c r="O1045">
        <v>0</v>
      </c>
      <c r="P1045">
        <v>0</v>
      </c>
      <c r="Q1045" s="36">
        <v>0</v>
      </c>
      <c r="R1045" s="36">
        <v>0</v>
      </c>
      <c r="S1045" s="36">
        <v>0</v>
      </c>
      <c r="T1045" s="36">
        <v>0</v>
      </c>
      <c r="U1045" s="36">
        <v>0</v>
      </c>
    </row>
    <row r="1046" spans="1:21" x14ac:dyDescent="0.2">
      <c r="A1046" s="89">
        <f>VLOOKUP(C1046,TabellenSRG!$B$4:$C$2729,2,FALSE)</f>
        <v>90</v>
      </c>
      <c r="B1046" t="str">
        <f t="shared" si="17"/>
        <v>90i</v>
      </c>
      <c r="C1046" t="s">
        <v>92</v>
      </c>
      <c r="D1046" t="s">
        <v>615</v>
      </c>
      <c r="E1046">
        <v>8</v>
      </c>
      <c r="F1046">
        <v>0</v>
      </c>
      <c r="G1046">
        <v>0</v>
      </c>
      <c r="H1046">
        <v>0</v>
      </c>
      <c r="I1046">
        <v>0</v>
      </c>
      <c r="J1046">
        <v>0</v>
      </c>
      <c r="K1046">
        <v>0</v>
      </c>
      <c r="L1046">
        <v>0</v>
      </c>
      <c r="M1046">
        <v>0</v>
      </c>
      <c r="N1046">
        <v>0</v>
      </c>
      <c r="O1046">
        <v>0</v>
      </c>
      <c r="P1046">
        <v>0</v>
      </c>
      <c r="Q1046" s="36">
        <v>0</v>
      </c>
      <c r="R1046" s="36">
        <v>0</v>
      </c>
      <c r="S1046" s="36">
        <v>0</v>
      </c>
      <c r="T1046" s="36">
        <v>0</v>
      </c>
      <c r="U1046" s="36">
        <v>0</v>
      </c>
    </row>
    <row r="1047" spans="1:21" x14ac:dyDescent="0.2">
      <c r="A1047" s="89">
        <f>VLOOKUP(C1047,TabellenSRG!$B$4:$C$2729,2,FALSE)</f>
        <v>90</v>
      </c>
      <c r="B1047" t="str">
        <f t="shared" si="17"/>
        <v>90j</v>
      </c>
      <c r="C1047" t="s">
        <v>92</v>
      </c>
      <c r="D1047" t="s">
        <v>616</v>
      </c>
      <c r="E1047">
        <v>9</v>
      </c>
      <c r="F1047">
        <v>40</v>
      </c>
      <c r="G1047">
        <v>40</v>
      </c>
      <c r="H1047">
        <v>40</v>
      </c>
      <c r="I1047">
        <v>50</v>
      </c>
      <c r="J1047">
        <v>30</v>
      </c>
      <c r="K1047">
        <v>30</v>
      </c>
      <c r="L1047">
        <v>30</v>
      </c>
      <c r="M1047">
        <v>50</v>
      </c>
      <c r="N1047">
        <v>60</v>
      </c>
      <c r="O1047">
        <v>60</v>
      </c>
      <c r="P1047">
        <v>60</v>
      </c>
      <c r="Q1047" s="36">
        <v>70</v>
      </c>
      <c r="R1047" s="36">
        <v>70</v>
      </c>
      <c r="S1047" s="36">
        <v>100</v>
      </c>
      <c r="T1047" s="36">
        <v>90</v>
      </c>
      <c r="U1047" s="36">
        <v>90</v>
      </c>
    </row>
    <row r="1048" spans="1:21" x14ac:dyDescent="0.2">
      <c r="A1048" s="89">
        <f>VLOOKUP(C1048,TabellenSRG!$B$4:$C$2729,2,FALSE)</f>
        <v>90</v>
      </c>
      <c r="B1048" t="str">
        <f t="shared" si="17"/>
        <v>90k</v>
      </c>
      <c r="C1048" t="s">
        <v>92</v>
      </c>
      <c r="D1048" t="s">
        <v>611</v>
      </c>
      <c r="E1048">
        <v>10</v>
      </c>
      <c r="F1048" t="e">
        <v>#N/A</v>
      </c>
      <c r="G1048" t="e">
        <v>#N/A</v>
      </c>
      <c r="H1048" t="e">
        <v>#N/A</v>
      </c>
      <c r="I1048" t="e">
        <v>#N/A</v>
      </c>
      <c r="J1048" t="e">
        <v>#N/A</v>
      </c>
      <c r="K1048" t="e">
        <v>#N/A</v>
      </c>
      <c r="L1048" t="e">
        <v>#N/A</v>
      </c>
      <c r="M1048" t="e">
        <v>#N/A</v>
      </c>
      <c r="N1048">
        <v>0</v>
      </c>
      <c r="O1048">
        <v>0</v>
      </c>
      <c r="P1048">
        <v>0</v>
      </c>
      <c r="Q1048" s="36">
        <v>0</v>
      </c>
      <c r="R1048" s="36">
        <v>0</v>
      </c>
      <c r="S1048" s="36">
        <v>0</v>
      </c>
      <c r="T1048" s="36">
        <v>0</v>
      </c>
      <c r="U1048" s="36">
        <v>0</v>
      </c>
    </row>
    <row r="1049" spans="1:21" x14ac:dyDescent="0.2">
      <c r="A1049" s="89">
        <f>VLOOKUP(C1049,TabellenSRG!$B$4:$C$2729,2,FALSE)</f>
        <v>91</v>
      </c>
      <c r="B1049" t="str">
        <f t="shared" si="17"/>
        <v>91a</v>
      </c>
      <c r="C1049" t="s">
        <v>93</v>
      </c>
      <c r="D1049" t="s">
        <v>606</v>
      </c>
      <c r="E1049">
        <v>0</v>
      </c>
      <c r="F1049">
        <v>390</v>
      </c>
      <c r="G1049">
        <v>390</v>
      </c>
      <c r="H1049">
        <v>470</v>
      </c>
      <c r="I1049">
        <v>490</v>
      </c>
      <c r="J1049">
        <v>560</v>
      </c>
      <c r="K1049">
        <v>620</v>
      </c>
      <c r="L1049">
        <v>620</v>
      </c>
      <c r="M1049">
        <v>630</v>
      </c>
      <c r="N1049">
        <v>670</v>
      </c>
      <c r="O1049">
        <v>690</v>
      </c>
      <c r="P1049">
        <v>650</v>
      </c>
      <c r="Q1049" s="36">
        <v>660</v>
      </c>
      <c r="R1049" s="36">
        <v>650</v>
      </c>
      <c r="S1049" s="36">
        <v>630</v>
      </c>
      <c r="T1049" s="36">
        <v>610</v>
      </c>
      <c r="U1049" s="36">
        <v>610</v>
      </c>
    </row>
    <row r="1050" spans="1:21" x14ac:dyDescent="0.2">
      <c r="A1050" s="89">
        <f>VLOOKUP(C1050,TabellenSRG!$B$4:$C$2729,2,FALSE)</f>
        <v>91</v>
      </c>
      <c r="B1050" t="str">
        <f t="shared" si="17"/>
        <v>91b</v>
      </c>
      <c r="C1050" t="s">
        <v>93</v>
      </c>
      <c r="D1050" t="s">
        <v>607</v>
      </c>
      <c r="E1050">
        <v>1</v>
      </c>
      <c r="F1050">
        <v>0</v>
      </c>
      <c r="G1050">
        <v>0</v>
      </c>
      <c r="H1050">
        <v>0</v>
      </c>
      <c r="I1050">
        <v>0</v>
      </c>
      <c r="J1050">
        <v>0</v>
      </c>
      <c r="K1050">
        <v>0</v>
      </c>
      <c r="L1050">
        <v>0</v>
      </c>
      <c r="M1050">
        <v>0</v>
      </c>
      <c r="N1050">
        <v>0</v>
      </c>
      <c r="O1050">
        <v>0</v>
      </c>
      <c r="P1050">
        <v>0</v>
      </c>
      <c r="Q1050" s="36">
        <v>0</v>
      </c>
      <c r="R1050" s="36">
        <v>0</v>
      </c>
      <c r="S1050" s="36">
        <v>0</v>
      </c>
      <c r="T1050" s="36">
        <v>0</v>
      </c>
      <c r="U1050" s="36">
        <v>0</v>
      </c>
    </row>
    <row r="1051" spans="1:21" x14ac:dyDescent="0.2">
      <c r="A1051" s="89">
        <f>VLOOKUP(C1051,TabellenSRG!$B$4:$C$2729,2,FALSE)</f>
        <v>91</v>
      </c>
      <c r="B1051" t="str">
        <f t="shared" si="17"/>
        <v>91c</v>
      </c>
      <c r="C1051" t="s">
        <v>93</v>
      </c>
      <c r="D1051" t="s">
        <v>608</v>
      </c>
      <c r="E1051">
        <v>2</v>
      </c>
      <c r="F1051">
        <v>0</v>
      </c>
      <c r="G1051">
        <v>0</v>
      </c>
      <c r="H1051">
        <v>0</v>
      </c>
      <c r="I1051">
        <v>0</v>
      </c>
      <c r="J1051">
        <v>0</v>
      </c>
      <c r="K1051">
        <v>0</v>
      </c>
      <c r="L1051">
        <v>0</v>
      </c>
      <c r="M1051">
        <v>0</v>
      </c>
      <c r="N1051">
        <v>0</v>
      </c>
      <c r="O1051">
        <v>0</v>
      </c>
      <c r="P1051">
        <v>0</v>
      </c>
      <c r="Q1051" s="36">
        <v>0</v>
      </c>
      <c r="R1051" s="36">
        <v>0</v>
      </c>
      <c r="S1051" s="36">
        <v>0</v>
      </c>
      <c r="T1051" s="36">
        <v>0</v>
      </c>
      <c r="U1051" s="36">
        <v>0</v>
      </c>
    </row>
    <row r="1052" spans="1:21" x14ac:dyDescent="0.2">
      <c r="A1052" s="89">
        <f>VLOOKUP(C1052,TabellenSRG!$B$4:$C$2729,2,FALSE)</f>
        <v>91</v>
      </c>
      <c r="B1052" t="str">
        <f t="shared" si="17"/>
        <v>91d</v>
      </c>
      <c r="C1052" t="s">
        <v>93</v>
      </c>
      <c r="D1052" t="s">
        <v>609</v>
      </c>
      <c r="E1052">
        <v>3</v>
      </c>
      <c r="F1052">
        <v>10</v>
      </c>
      <c r="G1052">
        <v>20</v>
      </c>
      <c r="H1052">
        <v>50</v>
      </c>
      <c r="I1052">
        <v>70</v>
      </c>
      <c r="J1052">
        <v>90</v>
      </c>
      <c r="K1052">
        <v>90</v>
      </c>
      <c r="L1052">
        <v>100</v>
      </c>
      <c r="M1052">
        <v>90</v>
      </c>
      <c r="N1052">
        <v>90</v>
      </c>
      <c r="O1052">
        <v>80</v>
      </c>
      <c r="P1052">
        <v>70</v>
      </c>
      <c r="Q1052" s="36">
        <v>70</v>
      </c>
      <c r="R1052" s="36">
        <v>60</v>
      </c>
      <c r="S1052" s="36">
        <v>50</v>
      </c>
      <c r="T1052" s="36">
        <v>50</v>
      </c>
      <c r="U1052" s="36">
        <v>50</v>
      </c>
    </row>
    <row r="1053" spans="1:21" x14ac:dyDescent="0.2">
      <c r="A1053" s="89">
        <f>VLOOKUP(C1053,TabellenSRG!$B$4:$C$2729,2,FALSE)</f>
        <v>91</v>
      </c>
      <c r="B1053" t="str">
        <f t="shared" si="17"/>
        <v>91e</v>
      </c>
      <c r="C1053" t="s">
        <v>93</v>
      </c>
      <c r="D1053" t="s">
        <v>610</v>
      </c>
      <c r="E1053">
        <v>4</v>
      </c>
      <c r="F1053">
        <v>0</v>
      </c>
      <c r="G1053">
        <v>0</v>
      </c>
      <c r="H1053">
        <v>0</v>
      </c>
      <c r="I1053">
        <v>0</v>
      </c>
      <c r="J1053">
        <v>0</v>
      </c>
      <c r="K1053">
        <v>0</v>
      </c>
      <c r="L1053">
        <v>0</v>
      </c>
      <c r="M1053">
        <v>0</v>
      </c>
      <c r="N1053">
        <v>10</v>
      </c>
      <c r="O1053">
        <v>10</v>
      </c>
      <c r="P1053">
        <v>10</v>
      </c>
      <c r="Q1053" s="36">
        <v>20</v>
      </c>
      <c r="R1053" s="36">
        <v>20</v>
      </c>
      <c r="S1053" s="36">
        <v>20</v>
      </c>
      <c r="T1053" s="36">
        <v>20</v>
      </c>
      <c r="U1053" s="36">
        <v>20</v>
      </c>
    </row>
    <row r="1054" spans="1:21" x14ac:dyDescent="0.2">
      <c r="A1054" s="89">
        <f>VLOOKUP(C1054,TabellenSRG!$B$4:$C$2729,2,FALSE)</f>
        <v>91</v>
      </c>
      <c r="B1054" t="str">
        <f t="shared" si="17"/>
        <v>91f</v>
      </c>
      <c r="C1054" t="s">
        <v>93</v>
      </c>
      <c r="D1054" t="s">
        <v>612</v>
      </c>
      <c r="E1054">
        <v>5</v>
      </c>
      <c r="F1054">
        <v>0</v>
      </c>
      <c r="G1054">
        <v>0</v>
      </c>
      <c r="H1054">
        <v>0</v>
      </c>
      <c r="I1054">
        <v>0</v>
      </c>
      <c r="J1054">
        <v>0</v>
      </c>
      <c r="K1054">
        <v>0</v>
      </c>
      <c r="L1054">
        <v>0</v>
      </c>
      <c r="M1054">
        <v>0</v>
      </c>
      <c r="N1054">
        <v>0</v>
      </c>
      <c r="O1054">
        <v>0</v>
      </c>
      <c r="P1054">
        <v>0</v>
      </c>
      <c r="Q1054" s="36">
        <v>0</v>
      </c>
      <c r="R1054" s="36">
        <v>0</v>
      </c>
      <c r="S1054" s="36">
        <v>10</v>
      </c>
      <c r="T1054" s="36">
        <v>0</v>
      </c>
      <c r="U1054" s="36">
        <v>10</v>
      </c>
    </row>
    <row r="1055" spans="1:21" x14ac:dyDescent="0.2">
      <c r="A1055" s="89">
        <f>VLOOKUP(C1055,TabellenSRG!$B$4:$C$2729,2,FALSE)</f>
        <v>91</v>
      </c>
      <c r="B1055" t="str">
        <f t="shared" si="17"/>
        <v>91g</v>
      </c>
      <c r="C1055" t="s">
        <v>93</v>
      </c>
      <c r="D1055" t="s">
        <v>613</v>
      </c>
      <c r="E1055">
        <v>6</v>
      </c>
      <c r="F1055">
        <v>0</v>
      </c>
      <c r="G1055">
        <v>0</v>
      </c>
      <c r="H1055">
        <v>0</v>
      </c>
      <c r="I1055">
        <v>0</v>
      </c>
      <c r="J1055">
        <v>0</v>
      </c>
      <c r="K1055">
        <v>0</v>
      </c>
      <c r="L1055">
        <v>0</v>
      </c>
      <c r="M1055">
        <v>0</v>
      </c>
      <c r="N1055">
        <v>0</v>
      </c>
      <c r="O1055">
        <v>0</v>
      </c>
      <c r="P1055">
        <v>0</v>
      </c>
      <c r="Q1055" s="36">
        <v>0</v>
      </c>
      <c r="R1055" s="36">
        <v>10</v>
      </c>
      <c r="S1055" s="36">
        <v>10</v>
      </c>
      <c r="T1055" s="36">
        <v>20</v>
      </c>
      <c r="U1055" s="36">
        <v>20</v>
      </c>
    </row>
    <row r="1056" spans="1:21" x14ac:dyDescent="0.2">
      <c r="A1056" s="89">
        <f>VLOOKUP(C1056,TabellenSRG!$B$4:$C$2729,2,FALSE)</f>
        <v>91</v>
      </c>
      <c r="B1056" t="str">
        <f t="shared" si="17"/>
        <v>91h</v>
      </c>
      <c r="C1056" t="s">
        <v>93</v>
      </c>
      <c r="D1056" t="s">
        <v>614</v>
      </c>
      <c r="E1056">
        <v>7</v>
      </c>
      <c r="F1056">
        <v>0</v>
      </c>
      <c r="G1056">
        <v>0</v>
      </c>
      <c r="H1056">
        <v>0</v>
      </c>
      <c r="I1056">
        <v>0</v>
      </c>
      <c r="J1056">
        <v>0</v>
      </c>
      <c r="K1056">
        <v>0</v>
      </c>
      <c r="L1056">
        <v>0</v>
      </c>
      <c r="M1056">
        <v>0</v>
      </c>
      <c r="N1056">
        <v>0</v>
      </c>
      <c r="O1056">
        <v>0</v>
      </c>
      <c r="P1056">
        <v>0</v>
      </c>
      <c r="Q1056" s="36">
        <v>0</v>
      </c>
      <c r="R1056" s="36">
        <v>0</v>
      </c>
      <c r="S1056" s="36">
        <v>0</v>
      </c>
      <c r="T1056" s="36">
        <v>0</v>
      </c>
      <c r="U1056" s="36">
        <v>0</v>
      </c>
    </row>
    <row r="1057" spans="1:21" x14ac:dyDescent="0.2">
      <c r="A1057" s="89">
        <f>VLOOKUP(C1057,TabellenSRG!$B$4:$C$2729,2,FALSE)</f>
        <v>91</v>
      </c>
      <c r="B1057" t="str">
        <f t="shared" si="17"/>
        <v>91i</v>
      </c>
      <c r="C1057" t="s">
        <v>93</v>
      </c>
      <c r="D1057" t="s">
        <v>615</v>
      </c>
      <c r="E1057">
        <v>8</v>
      </c>
      <c r="F1057">
        <v>0</v>
      </c>
      <c r="G1057">
        <v>0</v>
      </c>
      <c r="H1057">
        <v>0</v>
      </c>
      <c r="I1057">
        <v>0</v>
      </c>
      <c r="J1057">
        <v>0</v>
      </c>
      <c r="K1057">
        <v>0</v>
      </c>
      <c r="L1057">
        <v>0</v>
      </c>
      <c r="M1057">
        <v>0</v>
      </c>
      <c r="N1057">
        <v>0</v>
      </c>
      <c r="O1057">
        <v>0</v>
      </c>
      <c r="P1057">
        <v>0</v>
      </c>
      <c r="Q1057" s="36">
        <v>0</v>
      </c>
      <c r="R1057" s="36">
        <v>0</v>
      </c>
      <c r="S1057" s="36">
        <v>0</v>
      </c>
      <c r="T1057" s="36">
        <v>0</v>
      </c>
      <c r="U1057" s="36">
        <v>0</v>
      </c>
    </row>
    <row r="1058" spans="1:21" x14ac:dyDescent="0.2">
      <c r="A1058" s="89">
        <f>VLOOKUP(C1058,TabellenSRG!$B$4:$C$2729,2,FALSE)</f>
        <v>91</v>
      </c>
      <c r="B1058" t="str">
        <f t="shared" si="17"/>
        <v>91j</v>
      </c>
      <c r="C1058" t="s">
        <v>93</v>
      </c>
      <c r="D1058" t="s">
        <v>616</v>
      </c>
      <c r="E1058">
        <v>9</v>
      </c>
      <c r="F1058">
        <v>380</v>
      </c>
      <c r="G1058">
        <v>380</v>
      </c>
      <c r="H1058">
        <v>420</v>
      </c>
      <c r="I1058">
        <v>430</v>
      </c>
      <c r="J1058">
        <v>480</v>
      </c>
      <c r="K1058">
        <v>520</v>
      </c>
      <c r="L1058">
        <v>520</v>
      </c>
      <c r="M1058">
        <v>530</v>
      </c>
      <c r="N1058">
        <v>580</v>
      </c>
      <c r="O1058">
        <v>600</v>
      </c>
      <c r="P1058">
        <v>560</v>
      </c>
      <c r="Q1058" s="36">
        <v>580</v>
      </c>
      <c r="R1058" s="36">
        <v>550</v>
      </c>
      <c r="S1058" s="36">
        <v>550</v>
      </c>
      <c r="T1058" s="36">
        <v>520</v>
      </c>
      <c r="U1058" s="36">
        <v>520</v>
      </c>
    </row>
    <row r="1059" spans="1:21" x14ac:dyDescent="0.2">
      <c r="A1059" s="89">
        <f>VLOOKUP(C1059,TabellenSRG!$B$4:$C$2729,2,FALSE)</f>
        <v>91</v>
      </c>
      <c r="B1059" t="str">
        <f t="shared" si="17"/>
        <v>91k</v>
      </c>
      <c r="C1059" t="s">
        <v>93</v>
      </c>
      <c r="D1059" t="s">
        <v>611</v>
      </c>
      <c r="E1059">
        <v>10</v>
      </c>
      <c r="F1059" t="e">
        <v>#N/A</v>
      </c>
      <c r="G1059" t="e">
        <v>#N/A</v>
      </c>
      <c r="H1059" t="e">
        <v>#N/A</v>
      </c>
      <c r="I1059" t="e">
        <v>#N/A</v>
      </c>
      <c r="J1059" t="e">
        <v>#N/A</v>
      </c>
      <c r="K1059" t="e">
        <v>#N/A</v>
      </c>
      <c r="L1059" t="e">
        <v>#N/A</v>
      </c>
      <c r="M1059" t="e">
        <v>#N/A</v>
      </c>
      <c r="N1059">
        <v>0</v>
      </c>
      <c r="O1059">
        <v>0</v>
      </c>
      <c r="P1059">
        <v>0</v>
      </c>
      <c r="Q1059" s="36">
        <v>0</v>
      </c>
      <c r="R1059" s="36">
        <v>0</v>
      </c>
      <c r="S1059" s="36">
        <v>0</v>
      </c>
      <c r="T1059" s="36">
        <v>0</v>
      </c>
      <c r="U1059" s="36">
        <v>0</v>
      </c>
    </row>
    <row r="1060" spans="1:21" x14ac:dyDescent="0.2">
      <c r="A1060" s="89">
        <f>VLOOKUP(C1060,TabellenSRG!$B$4:$C$2729,2,FALSE)</f>
        <v>92</v>
      </c>
      <c r="B1060" t="str">
        <f t="shared" si="17"/>
        <v>92a</v>
      </c>
      <c r="C1060" t="s">
        <v>94</v>
      </c>
      <c r="D1060" t="s">
        <v>606</v>
      </c>
      <c r="E1060">
        <v>0</v>
      </c>
      <c r="F1060">
        <v>30</v>
      </c>
      <c r="G1060">
        <v>30</v>
      </c>
      <c r="H1060">
        <v>30</v>
      </c>
      <c r="I1060">
        <v>30</v>
      </c>
      <c r="J1060">
        <v>40</v>
      </c>
      <c r="K1060">
        <v>40</v>
      </c>
      <c r="L1060">
        <v>40</v>
      </c>
      <c r="M1060">
        <v>150</v>
      </c>
      <c r="N1060">
        <v>160</v>
      </c>
      <c r="O1060">
        <v>180</v>
      </c>
      <c r="P1060">
        <v>190</v>
      </c>
      <c r="Q1060" s="36">
        <v>200</v>
      </c>
      <c r="R1060" s="36">
        <v>220</v>
      </c>
      <c r="S1060" s="36">
        <v>220</v>
      </c>
      <c r="T1060" s="36">
        <v>170</v>
      </c>
      <c r="U1060" s="36">
        <v>190</v>
      </c>
    </row>
    <row r="1061" spans="1:21" x14ac:dyDescent="0.2">
      <c r="A1061" s="89">
        <f>VLOOKUP(C1061,TabellenSRG!$B$4:$C$2729,2,FALSE)</f>
        <v>92</v>
      </c>
      <c r="B1061" t="str">
        <f t="shared" si="17"/>
        <v>92b</v>
      </c>
      <c r="C1061" t="s">
        <v>94</v>
      </c>
      <c r="D1061" t="s">
        <v>607</v>
      </c>
      <c r="E1061">
        <v>1</v>
      </c>
      <c r="F1061">
        <v>0</v>
      </c>
      <c r="G1061">
        <v>0</v>
      </c>
      <c r="H1061">
        <v>0</v>
      </c>
      <c r="I1061">
        <v>0</v>
      </c>
      <c r="J1061">
        <v>0</v>
      </c>
      <c r="K1061">
        <v>0</v>
      </c>
      <c r="L1061">
        <v>0</v>
      </c>
      <c r="M1061">
        <v>0</v>
      </c>
      <c r="N1061">
        <v>0</v>
      </c>
      <c r="O1061">
        <v>0</v>
      </c>
      <c r="P1061">
        <v>0</v>
      </c>
      <c r="Q1061" s="36">
        <v>0</v>
      </c>
      <c r="R1061" s="36">
        <v>0</v>
      </c>
      <c r="S1061" s="36">
        <v>0</v>
      </c>
      <c r="T1061" s="36">
        <v>0</v>
      </c>
      <c r="U1061" s="36">
        <v>0</v>
      </c>
    </row>
    <row r="1062" spans="1:21" x14ac:dyDescent="0.2">
      <c r="A1062" s="89">
        <f>VLOOKUP(C1062,TabellenSRG!$B$4:$C$2729,2,FALSE)</f>
        <v>92</v>
      </c>
      <c r="B1062" t="str">
        <f t="shared" si="17"/>
        <v>92c</v>
      </c>
      <c r="C1062" t="s">
        <v>94</v>
      </c>
      <c r="D1062" t="s">
        <v>608</v>
      </c>
      <c r="E1062">
        <v>2</v>
      </c>
      <c r="F1062">
        <v>0</v>
      </c>
      <c r="G1062">
        <v>0</v>
      </c>
      <c r="H1062">
        <v>0</v>
      </c>
      <c r="I1062">
        <v>0</v>
      </c>
      <c r="J1062">
        <v>0</v>
      </c>
      <c r="K1062">
        <v>0</v>
      </c>
      <c r="L1062">
        <v>0</v>
      </c>
      <c r="M1062">
        <v>0</v>
      </c>
      <c r="N1062">
        <v>0</v>
      </c>
      <c r="O1062">
        <v>0</v>
      </c>
      <c r="P1062">
        <v>0</v>
      </c>
      <c r="Q1062" s="36">
        <v>0</v>
      </c>
      <c r="R1062" s="36">
        <v>0</v>
      </c>
      <c r="S1062" s="36">
        <v>0</v>
      </c>
      <c r="T1062" s="36">
        <v>0</v>
      </c>
      <c r="U1062" s="36">
        <v>0</v>
      </c>
    </row>
    <row r="1063" spans="1:21" x14ac:dyDescent="0.2">
      <c r="A1063" s="89">
        <f>VLOOKUP(C1063,TabellenSRG!$B$4:$C$2729,2,FALSE)</f>
        <v>92</v>
      </c>
      <c r="B1063" t="str">
        <f t="shared" si="17"/>
        <v>92d</v>
      </c>
      <c r="C1063" t="s">
        <v>94</v>
      </c>
      <c r="D1063" t="s">
        <v>609</v>
      </c>
      <c r="E1063">
        <v>3</v>
      </c>
      <c r="F1063">
        <v>0</v>
      </c>
      <c r="G1063">
        <v>0</v>
      </c>
      <c r="H1063">
        <v>0</v>
      </c>
      <c r="I1063">
        <v>0</v>
      </c>
      <c r="J1063">
        <v>0</v>
      </c>
      <c r="K1063">
        <v>0</v>
      </c>
      <c r="L1063">
        <v>0</v>
      </c>
      <c r="M1063">
        <v>90</v>
      </c>
      <c r="N1063">
        <v>80</v>
      </c>
      <c r="O1063">
        <v>100</v>
      </c>
      <c r="P1063">
        <v>90</v>
      </c>
      <c r="Q1063" s="36">
        <v>90</v>
      </c>
      <c r="R1063" s="36">
        <v>100</v>
      </c>
      <c r="S1063" s="36">
        <v>100</v>
      </c>
      <c r="T1063" s="36">
        <v>60</v>
      </c>
      <c r="U1063" s="36">
        <v>60</v>
      </c>
    </row>
    <row r="1064" spans="1:21" x14ac:dyDescent="0.2">
      <c r="A1064" s="89">
        <f>VLOOKUP(C1064,TabellenSRG!$B$4:$C$2729,2,FALSE)</f>
        <v>92</v>
      </c>
      <c r="B1064" t="str">
        <f t="shared" si="17"/>
        <v>92e</v>
      </c>
      <c r="C1064" t="s">
        <v>94</v>
      </c>
      <c r="D1064" t="s">
        <v>610</v>
      </c>
      <c r="E1064">
        <v>4</v>
      </c>
      <c r="F1064">
        <v>0</v>
      </c>
      <c r="G1064">
        <v>0</v>
      </c>
      <c r="H1064">
        <v>0</v>
      </c>
      <c r="I1064">
        <v>0</v>
      </c>
      <c r="J1064">
        <v>0</v>
      </c>
      <c r="K1064">
        <v>0</v>
      </c>
      <c r="L1064">
        <v>0</v>
      </c>
      <c r="M1064">
        <v>0</v>
      </c>
      <c r="N1064">
        <v>0</v>
      </c>
      <c r="O1064">
        <v>0</v>
      </c>
      <c r="P1064">
        <v>10</v>
      </c>
      <c r="Q1064" s="36">
        <v>10</v>
      </c>
      <c r="R1064" s="36">
        <v>10</v>
      </c>
      <c r="S1064" s="36">
        <v>20</v>
      </c>
      <c r="T1064" s="36">
        <v>20</v>
      </c>
      <c r="U1064" s="36">
        <v>30</v>
      </c>
    </row>
    <row r="1065" spans="1:21" x14ac:dyDescent="0.2">
      <c r="A1065" s="89">
        <f>VLOOKUP(C1065,TabellenSRG!$B$4:$C$2729,2,FALSE)</f>
        <v>92</v>
      </c>
      <c r="B1065" t="str">
        <f t="shared" si="17"/>
        <v>92f</v>
      </c>
      <c r="C1065" t="s">
        <v>94</v>
      </c>
      <c r="D1065" t="s">
        <v>612</v>
      </c>
      <c r="E1065">
        <v>5</v>
      </c>
      <c r="F1065">
        <v>0</v>
      </c>
      <c r="G1065">
        <v>0</v>
      </c>
      <c r="H1065">
        <v>0</v>
      </c>
      <c r="I1065">
        <v>0</v>
      </c>
      <c r="J1065">
        <v>0</v>
      </c>
      <c r="K1065">
        <v>0</v>
      </c>
      <c r="L1065">
        <v>0</v>
      </c>
      <c r="M1065">
        <v>0</v>
      </c>
      <c r="N1065">
        <v>0</v>
      </c>
      <c r="O1065">
        <v>0</v>
      </c>
      <c r="P1065">
        <v>0</v>
      </c>
      <c r="Q1065" s="36">
        <v>0</v>
      </c>
      <c r="R1065" s="36">
        <v>0</v>
      </c>
      <c r="S1065" s="36">
        <v>0</v>
      </c>
      <c r="T1065" s="36">
        <v>0</v>
      </c>
      <c r="U1065" s="36">
        <v>0</v>
      </c>
    </row>
    <row r="1066" spans="1:21" x14ac:dyDescent="0.2">
      <c r="A1066" s="89">
        <f>VLOOKUP(C1066,TabellenSRG!$B$4:$C$2729,2,FALSE)</f>
        <v>92</v>
      </c>
      <c r="B1066" t="str">
        <f t="shared" si="17"/>
        <v>92g</v>
      </c>
      <c r="C1066" t="s">
        <v>94</v>
      </c>
      <c r="D1066" t="s">
        <v>613</v>
      </c>
      <c r="E1066">
        <v>6</v>
      </c>
      <c r="F1066">
        <v>0</v>
      </c>
      <c r="G1066">
        <v>0</v>
      </c>
      <c r="H1066">
        <v>0</v>
      </c>
      <c r="I1066">
        <v>0</v>
      </c>
      <c r="J1066">
        <v>0</v>
      </c>
      <c r="K1066">
        <v>0</v>
      </c>
      <c r="L1066">
        <v>0</v>
      </c>
      <c r="M1066">
        <v>0</v>
      </c>
      <c r="N1066">
        <v>0</v>
      </c>
      <c r="O1066">
        <v>10</v>
      </c>
      <c r="P1066">
        <v>10</v>
      </c>
      <c r="Q1066" s="36">
        <v>10</v>
      </c>
      <c r="R1066" s="36">
        <v>10</v>
      </c>
      <c r="S1066" s="36">
        <v>10</v>
      </c>
      <c r="T1066" s="36">
        <v>10</v>
      </c>
      <c r="U1066" s="36">
        <v>20</v>
      </c>
    </row>
    <row r="1067" spans="1:21" x14ac:dyDescent="0.2">
      <c r="A1067" s="89">
        <f>VLOOKUP(C1067,TabellenSRG!$B$4:$C$2729,2,FALSE)</f>
        <v>92</v>
      </c>
      <c r="B1067" t="str">
        <f t="shared" si="17"/>
        <v>92h</v>
      </c>
      <c r="C1067" t="s">
        <v>94</v>
      </c>
      <c r="D1067" t="s">
        <v>614</v>
      </c>
      <c r="E1067">
        <v>7</v>
      </c>
      <c r="F1067">
        <v>0</v>
      </c>
      <c r="G1067">
        <v>0</v>
      </c>
      <c r="H1067">
        <v>0</v>
      </c>
      <c r="I1067">
        <v>0</v>
      </c>
      <c r="J1067">
        <v>0</v>
      </c>
      <c r="K1067">
        <v>0</v>
      </c>
      <c r="L1067">
        <v>0</v>
      </c>
      <c r="M1067">
        <v>0</v>
      </c>
      <c r="N1067">
        <v>0</v>
      </c>
      <c r="O1067">
        <v>0</v>
      </c>
      <c r="P1067">
        <v>0</v>
      </c>
      <c r="Q1067" s="36">
        <v>0</v>
      </c>
      <c r="R1067" s="36">
        <v>0</v>
      </c>
      <c r="S1067" s="36">
        <v>0</v>
      </c>
      <c r="T1067" s="36">
        <v>0</v>
      </c>
      <c r="U1067" s="36">
        <v>0</v>
      </c>
    </row>
    <row r="1068" spans="1:21" x14ac:dyDescent="0.2">
      <c r="A1068" s="89">
        <f>VLOOKUP(C1068,TabellenSRG!$B$4:$C$2729,2,FALSE)</f>
        <v>92</v>
      </c>
      <c r="B1068" t="str">
        <f t="shared" si="17"/>
        <v>92i</v>
      </c>
      <c r="C1068" t="s">
        <v>94</v>
      </c>
      <c r="D1068" t="s">
        <v>615</v>
      </c>
      <c r="E1068">
        <v>8</v>
      </c>
      <c r="F1068">
        <v>0</v>
      </c>
      <c r="G1068">
        <v>0</v>
      </c>
      <c r="H1068">
        <v>0</v>
      </c>
      <c r="I1068">
        <v>0</v>
      </c>
      <c r="J1068">
        <v>0</v>
      </c>
      <c r="K1068">
        <v>0</v>
      </c>
      <c r="L1068">
        <v>0</v>
      </c>
      <c r="M1068">
        <v>0</v>
      </c>
      <c r="N1068">
        <v>0</v>
      </c>
      <c r="O1068">
        <v>0</v>
      </c>
      <c r="P1068">
        <v>0</v>
      </c>
      <c r="Q1068" s="36">
        <v>0</v>
      </c>
      <c r="R1068" s="36">
        <v>0</v>
      </c>
      <c r="S1068" s="36">
        <v>0</v>
      </c>
      <c r="T1068" s="36">
        <v>0</v>
      </c>
      <c r="U1068" s="36">
        <v>0</v>
      </c>
    </row>
    <row r="1069" spans="1:21" x14ac:dyDescent="0.2">
      <c r="A1069" s="89">
        <f>VLOOKUP(C1069,TabellenSRG!$B$4:$C$2729,2,FALSE)</f>
        <v>92</v>
      </c>
      <c r="B1069" t="str">
        <f t="shared" si="17"/>
        <v>92j</v>
      </c>
      <c r="C1069" t="s">
        <v>94</v>
      </c>
      <c r="D1069" t="s">
        <v>616</v>
      </c>
      <c r="E1069">
        <v>9</v>
      </c>
      <c r="F1069">
        <v>30</v>
      </c>
      <c r="G1069">
        <v>30</v>
      </c>
      <c r="H1069">
        <v>30</v>
      </c>
      <c r="I1069">
        <v>30</v>
      </c>
      <c r="J1069">
        <v>40</v>
      </c>
      <c r="K1069">
        <v>40</v>
      </c>
      <c r="L1069">
        <v>40</v>
      </c>
      <c r="M1069">
        <v>50</v>
      </c>
      <c r="N1069">
        <v>60</v>
      </c>
      <c r="O1069">
        <v>70</v>
      </c>
      <c r="P1069">
        <v>70</v>
      </c>
      <c r="Q1069" s="36">
        <v>80</v>
      </c>
      <c r="R1069" s="36">
        <v>80</v>
      </c>
      <c r="S1069" s="36">
        <v>90</v>
      </c>
      <c r="T1069" s="36">
        <v>80</v>
      </c>
      <c r="U1069" s="36">
        <v>80</v>
      </c>
    </row>
    <row r="1070" spans="1:21" x14ac:dyDescent="0.2">
      <c r="A1070" s="89">
        <f>VLOOKUP(C1070,TabellenSRG!$B$4:$C$2729,2,FALSE)</f>
        <v>92</v>
      </c>
      <c r="B1070" t="str">
        <f t="shared" si="17"/>
        <v>92k</v>
      </c>
      <c r="C1070" t="s">
        <v>94</v>
      </c>
      <c r="D1070" t="s">
        <v>611</v>
      </c>
      <c r="E1070">
        <v>10</v>
      </c>
      <c r="F1070" t="e">
        <v>#N/A</v>
      </c>
      <c r="G1070" t="e">
        <v>#N/A</v>
      </c>
      <c r="H1070" t="e">
        <v>#N/A</v>
      </c>
      <c r="I1070" t="e">
        <v>#N/A</v>
      </c>
      <c r="J1070" t="e">
        <v>#N/A</v>
      </c>
      <c r="K1070" t="e">
        <v>#N/A</v>
      </c>
      <c r="L1070" t="e">
        <v>#N/A</v>
      </c>
      <c r="M1070" t="e">
        <v>#N/A</v>
      </c>
      <c r="N1070">
        <v>0</v>
      </c>
      <c r="O1070">
        <v>0</v>
      </c>
      <c r="P1070">
        <v>0</v>
      </c>
      <c r="Q1070" s="36">
        <v>0</v>
      </c>
      <c r="R1070" s="36">
        <v>0</v>
      </c>
      <c r="S1070" s="36">
        <v>10</v>
      </c>
      <c r="T1070" s="36">
        <v>0</v>
      </c>
      <c r="U1070" s="36">
        <v>10</v>
      </c>
    </row>
    <row r="1071" spans="1:21" x14ac:dyDescent="0.2">
      <c r="A1071" s="89">
        <f>VLOOKUP(C1071,TabellenSRG!$B$4:$C$2729,2,FALSE)</f>
        <v>93</v>
      </c>
      <c r="B1071" t="str">
        <f t="shared" si="17"/>
        <v>93a</v>
      </c>
      <c r="C1071" t="s">
        <v>95</v>
      </c>
      <c r="D1071" t="s">
        <v>606</v>
      </c>
      <c r="E1071">
        <v>0</v>
      </c>
      <c r="F1071">
        <v>110</v>
      </c>
      <c r="G1071">
        <v>130</v>
      </c>
      <c r="H1071">
        <v>150</v>
      </c>
      <c r="I1071">
        <v>130</v>
      </c>
      <c r="J1071">
        <v>130</v>
      </c>
      <c r="K1071">
        <v>130</v>
      </c>
      <c r="L1071">
        <v>130</v>
      </c>
      <c r="M1071">
        <v>150</v>
      </c>
      <c r="N1071">
        <v>170</v>
      </c>
      <c r="O1071">
        <v>180</v>
      </c>
      <c r="P1071">
        <v>200</v>
      </c>
      <c r="Q1071" s="36">
        <v>210</v>
      </c>
      <c r="R1071" s="36">
        <v>220</v>
      </c>
      <c r="S1071" s="36">
        <v>220</v>
      </c>
      <c r="T1071" s="36">
        <v>210</v>
      </c>
      <c r="U1071" s="36">
        <v>220</v>
      </c>
    </row>
    <row r="1072" spans="1:21" x14ac:dyDescent="0.2">
      <c r="A1072" s="89">
        <f>VLOOKUP(C1072,TabellenSRG!$B$4:$C$2729,2,FALSE)</f>
        <v>93</v>
      </c>
      <c r="B1072" t="str">
        <f t="shared" si="17"/>
        <v>93b</v>
      </c>
      <c r="C1072" t="s">
        <v>95</v>
      </c>
      <c r="D1072" t="s">
        <v>607</v>
      </c>
      <c r="E1072">
        <v>1</v>
      </c>
      <c r="F1072">
        <v>0</v>
      </c>
      <c r="G1072">
        <v>0</v>
      </c>
      <c r="H1072">
        <v>0</v>
      </c>
      <c r="I1072">
        <v>0</v>
      </c>
      <c r="J1072">
        <v>0</v>
      </c>
      <c r="K1072">
        <v>0</v>
      </c>
      <c r="L1072">
        <v>10</v>
      </c>
      <c r="M1072">
        <v>10</v>
      </c>
      <c r="N1072">
        <v>0</v>
      </c>
      <c r="O1072">
        <v>0</v>
      </c>
      <c r="P1072">
        <v>0</v>
      </c>
      <c r="Q1072" s="36">
        <v>0</v>
      </c>
      <c r="R1072" s="36">
        <v>0</v>
      </c>
      <c r="S1072" s="36">
        <v>0</v>
      </c>
      <c r="T1072" s="36">
        <v>0</v>
      </c>
      <c r="U1072" s="36">
        <v>0</v>
      </c>
    </row>
    <row r="1073" spans="1:21" x14ac:dyDescent="0.2">
      <c r="A1073" s="89">
        <f>VLOOKUP(C1073,TabellenSRG!$B$4:$C$2729,2,FALSE)</f>
        <v>93</v>
      </c>
      <c r="B1073" t="str">
        <f t="shared" si="17"/>
        <v>93c</v>
      </c>
      <c r="C1073" t="s">
        <v>95</v>
      </c>
      <c r="D1073" t="s">
        <v>608</v>
      </c>
      <c r="E1073">
        <v>2</v>
      </c>
      <c r="F1073">
        <v>0</v>
      </c>
      <c r="G1073">
        <v>0</v>
      </c>
      <c r="H1073">
        <v>0</v>
      </c>
      <c r="I1073">
        <v>0</v>
      </c>
      <c r="J1073">
        <v>0</v>
      </c>
      <c r="K1073">
        <v>0</v>
      </c>
      <c r="L1073">
        <v>0</v>
      </c>
      <c r="M1073">
        <v>0</v>
      </c>
      <c r="N1073">
        <v>0</v>
      </c>
      <c r="O1073">
        <v>0</v>
      </c>
      <c r="P1073">
        <v>0</v>
      </c>
      <c r="Q1073" s="36">
        <v>0</v>
      </c>
      <c r="R1073" s="36">
        <v>0</v>
      </c>
      <c r="S1073" s="36">
        <v>0</v>
      </c>
      <c r="T1073" s="36">
        <v>0</v>
      </c>
      <c r="U1073" s="36">
        <v>0</v>
      </c>
    </row>
    <row r="1074" spans="1:21" x14ac:dyDescent="0.2">
      <c r="A1074" s="89">
        <f>VLOOKUP(C1074,TabellenSRG!$B$4:$C$2729,2,FALSE)</f>
        <v>93</v>
      </c>
      <c r="B1074" t="str">
        <f t="shared" si="17"/>
        <v>93d</v>
      </c>
      <c r="C1074" t="s">
        <v>95</v>
      </c>
      <c r="D1074" t="s">
        <v>609</v>
      </c>
      <c r="E1074">
        <v>3</v>
      </c>
      <c r="F1074">
        <v>0</v>
      </c>
      <c r="G1074">
        <v>0</v>
      </c>
      <c r="H1074">
        <v>0</v>
      </c>
      <c r="I1074">
        <v>0</v>
      </c>
      <c r="J1074">
        <v>10</v>
      </c>
      <c r="K1074">
        <v>10</v>
      </c>
      <c r="L1074">
        <v>10</v>
      </c>
      <c r="M1074">
        <v>10</v>
      </c>
      <c r="N1074">
        <v>10</v>
      </c>
      <c r="O1074">
        <v>10</v>
      </c>
      <c r="P1074">
        <v>10</v>
      </c>
      <c r="Q1074" s="36">
        <v>10</v>
      </c>
      <c r="R1074" s="36">
        <v>0</v>
      </c>
      <c r="S1074" s="36">
        <v>0</v>
      </c>
      <c r="T1074" s="36">
        <v>0</v>
      </c>
      <c r="U1074" s="36">
        <v>0</v>
      </c>
    </row>
    <row r="1075" spans="1:21" x14ac:dyDescent="0.2">
      <c r="A1075" s="89">
        <f>VLOOKUP(C1075,TabellenSRG!$B$4:$C$2729,2,FALSE)</f>
        <v>93</v>
      </c>
      <c r="B1075" t="str">
        <f t="shared" si="17"/>
        <v>93e</v>
      </c>
      <c r="C1075" t="s">
        <v>95</v>
      </c>
      <c r="D1075" t="s">
        <v>610</v>
      </c>
      <c r="E1075">
        <v>4</v>
      </c>
      <c r="F1075">
        <v>0</v>
      </c>
      <c r="G1075">
        <v>0</v>
      </c>
      <c r="H1075">
        <v>0</v>
      </c>
      <c r="I1075">
        <v>0</v>
      </c>
      <c r="J1075">
        <v>0</v>
      </c>
      <c r="K1075">
        <v>0</v>
      </c>
      <c r="L1075">
        <v>0</v>
      </c>
      <c r="M1075">
        <v>0</v>
      </c>
      <c r="N1075">
        <v>0</v>
      </c>
      <c r="O1075">
        <v>0</v>
      </c>
      <c r="P1075">
        <v>10</v>
      </c>
      <c r="Q1075" s="36">
        <v>10</v>
      </c>
      <c r="R1075" s="36">
        <v>10</v>
      </c>
      <c r="S1075" s="36">
        <v>10</v>
      </c>
      <c r="T1075" s="36">
        <v>10</v>
      </c>
      <c r="U1075" s="36">
        <v>10</v>
      </c>
    </row>
    <row r="1076" spans="1:21" x14ac:dyDescent="0.2">
      <c r="A1076" s="89">
        <f>VLOOKUP(C1076,TabellenSRG!$B$4:$C$2729,2,FALSE)</f>
        <v>93</v>
      </c>
      <c r="B1076" t="str">
        <f t="shared" si="17"/>
        <v>93f</v>
      </c>
      <c r="C1076" t="s">
        <v>95</v>
      </c>
      <c r="D1076" t="s">
        <v>612</v>
      </c>
      <c r="E1076">
        <v>5</v>
      </c>
      <c r="F1076">
        <v>0</v>
      </c>
      <c r="G1076">
        <v>0</v>
      </c>
      <c r="H1076">
        <v>0</v>
      </c>
      <c r="I1076">
        <v>0</v>
      </c>
      <c r="J1076">
        <v>0</v>
      </c>
      <c r="K1076">
        <v>0</v>
      </c>
      <c r="L1076">
        <v>0</v>
      </c>
      <c r="M1076">
        <v>0</v>
      </c>
      <c r="N1076">
        <v>0</v>
      </c>
      <c r="O1076">
        <v>0</v>
      </c>
      <c r="P1076">
        <v>0</v>
      </c>
      <c r="Q1076" s="36">
        <v>0</v>
      </c>
      <c r="R1076" s="36">
        <v>0</v>
      </c>
      <c r="S1076" s="36">
        <v>0</v>
      </c>
      <c r="T1076" s="36">
        <v>0</v>
      </c>
      <c r="U1076" s="36">
        <v>0</v>
      </c>
    </row>
    <row r="1077" spans="1:21" x14ac:dyDescent="0.2">
      <c r="A1077" s="89">
        <f>VLOOKUP(C1077,TabellenSRG!$B$4:$C$2729,2,FALSE)</f>
        <v>93</v>
      </c>
      <c r="B1077" t="str">
        <f t="shared" si="17"/>
        <v>93g</v>
      </c>
      <c r="C1077" t="s">
        <v>95</v>
      </c>
      <c r="D1077" t="s">
        <v>613</v>
      </c>
      <c r="E1077">
        <v>6</v>
      </c>
      <c r="F1077">
        <v>0</v>
      </c>
      <c r="G1077">
        <v>0</v>
      </c>
      <c r="H1077">
        <v>0</v>
      </c>
      <c r="I1077">
        <v>0</v>
      </c>
      <c r="J1077">
        <v>0</v>
      </c>
      <c r="K1077">
        <v>0</v>
      </c>
      <c r="L1077">
        <v>0</v>
      </c>
      <c r="M1077">
        <v>0</v>
      </c>
      <c r="N1077">
        <v>0</v>
      </c>
      <c r="O1077">
        <v>0</v>
      </c>
      <c r="P1077">
        <v>0</v>
      </c>
      <c r="Q1077" s="36">
        <v>0</v>
      </c>
      <c r="R1077" s="36">
        <v>0</v>
      </c>
      <c r="S1077" s="36">
        <v>0</v>
      </c>
      <c r="T1077" s="36">
        <v>0</v>
      </c>
      <c r="U1077" s="36">
        <v>0</v>
      </c>
    </row>
    <row r="1078" spans="1:21" x14ac:dyDescent="0.2">
      <c r="A1078" s="89">
        <f>VLOOKUP(C1078,TabellenSRG!$B$4:$C$2729,2,FALSE)</f>
        <v>93</v>
      </c>
      <c r="B1078" t="str">
        <f t="shared" si="17"/>
        <v>93h</v>
      </c>
      <c r="C1078" t="s">
        <v>95</v>
      </c>
      <c r="D1078" t="s">
        <v>614</v>
      </c>
      <c r="E1078">
        <v>7</v>
      </c>
      <c r="F1078">
        <v>0</v>
      </c>
      <c r="G1078">
        <v>0</v>
      </c>
      <c r="H1078">
        <v>0</v>
      </c>
      <c r="I1078">
        <v>0</v>
      </c>
      <c r="J1078">
        <v>0</v>
      </c>
      <c r="K1078">
        <v>0</v>
      </c>
      <c r="L1078">
        <v>0</v>
      </c>
      <c r="M1078">
        <v>0</v>
      </c>
      <c r="N1078">
        <v>0</v>
      </c>
      <c r="O1078">
        <v>0</v>
      </c>
      <c r="P1078">
        <v>0</v>
      </c>
      <c r="Q1078" s="36">
        <v>0</v>
      </c>
      <c r="R1078" s="36">
        <v>0</v>
      </c>
      <c r="S1078" s="36">
        <v>0</v>
      </c>
      <c r="T1078" s="36">
        <v>0</v>
      </c>
      <c r="U1078" s="36">
        <v>0</v>
      </c>
    </row>
    <row r="1079" spans="1:21" x14ac:dyDescent="0.2">
      <c r="A1079" s="89">
        <f>VLOOKUP(C1079,TabellenSRG!$B$4:$C$2729,2,FALSE)</f>
        <v>93</v>
      </c>
      <c r="B1079" t="str">
        <f t="shared" si="17"/>
        <v>93i</v>
      </c>
      <c r="C1079" t="s">
        <v>95</v>
      </c>
      <c r="D1079" t="s">
        <v>615</v>
      </c>
      <c r="E1079">
        <v>8</v>
      </c>
      <c r="F1079">
        <v>0</v>
      </c>
      <c r="G1079">
        <v>0</v>
      </c>
      <c r="H1079">
        <v>0</v>
      </c>
      <c r="I1079">
        <v>0</v>
      </c>
      <c r="J1079">
        <v>0</v>
      </c>
      <c r="K1079">
        <v>0</v>
      </c>
      <c r="L1079">
        <v>0</v>
      </c>
      <c r="M1079">
        <v>0</v>
      </c>
      <c r="N1079">
        <v>0</v>
      </c>
      <c r="O1079">
        <v>0</v>
      </c>
      <c r="P1079">
        <v>0</v>
      </c>
      <c r="Q1079" s="36">
        <v>0</v>
      </c>
      <c r="R1079" s="36">
        <v>0</v>
      </c>
      <c r="S1079" s="36">
        <v>0</v>
      </c>
      <c r="T1079" s="36">
        <v>0</v>
      </c>
      <c r="U1079" s="36">
        <v>0</v>
      </c>
    </row>
    <row r="1080" spans="1:21" x14ac:dyDescent="0.2">
      <c r="A1080" s="89">
        <f>VLOOKUP(C1080,TabellenSRG!$B$4:$C$2729,2,FALSE)</f>
        <v>93</v>
      </c>
      <c r="B1080" t="str">
        <f t="shared" si="17"/>
        <v>93j</v>
      </c>
      <c r="C1080" t="s">
        <v>95</v>
      </c>
      <c r="D1080" t="s">
        <v>616</v>
      </c>
      <c r="E1080">
        <v>9</v>
      </c>
      <c r="F1080">
        <v>110</v>
      </c>
      <c r="G1080">
        <v>130</v>
      </c>
      <c r="H1080">
        <v>140</v>
      </c>
      <c r="I1080">
        <v>130</v>
      </c>
      <c r="J1080">
        <v>130</v>
      </c>
      <c r="K1080">
        <v>120</v>
      </c>
      <c r="L1080">
        <v>120</v>
      </c>
      <c r="M1080">
        <v>140</v>
      </c>
      <c r="N1080">
        <v>150</v>
      </c>
      <c r="O1080">
        <v>160</v>
      </c>
      <c r="P1080">
        <v>180</v>
      </c>
      <c r="Q1080" s="36">
        <v>190</v>
      </c>
      <c r="R1080" s="36">
        <v>200</v>
      </c>
      <c r="S1080" s="36">
        <v>200</v>
      </c>
      <c r="T1080" s="36">
        <v>190</v>
      </c>
      <c r="U1080" s="36">
        <v>200</v>
      </c>
    </row>
    <row r="1081" spans="1:21" x14ac:dyDescent="0.2">
      <c r="A1081" s="89">
        <f>VLOOKUP(C1081,TabellenSRG!$B$4:$C$2729,2,FALSE)</f>
        <v>93</v>
      </c>
      <c r="B1081" t="str">
        <f t="shared" si="17"/>
        <v>93k</v>
      </c>
      <c r="C1081" t="s">
        <v>95</v>
      </c>
      <c r="D1081" t="s">
        <v>611</v>
      </c>
      <c r="E1081">
        <v>10</v>
      </c>
      <c r="F1081" t="e">
        <v>#N/A</v>
      </c>
      <c r="G1081" t="e">
        <v>#N/A</v>
      </c>
      <c r="H1081" t="e">
        <v>#N/A</v>
      </c>
      <c r="I1081" t="e">
        <v>#N/A</v>
      </c>
      <c r="J1081" t="e">
        <v>#N/A</v>
      </c>
      <c r="K1081" t="e">
        <v>#N/A</v>
      </c>
      <c r="L1081" t="e">
        <v>#N/A</v>
      </c>
      <c r="M1081" t="e">
        <v>#N/A</v>
      </c>
      <c r="N1081">
        <v>0</v>
      </c>
      <c r="O1081">
        <v>0</v>
      </c>
      <c r="P1081">
        <v>0</v>
      </c>
      <c r="Q1081" s="36">
        <v>0</v>
      </c>
      <c r="R1081" s="36">
        <v>0</v>
      </c>
      <c r="S1081" s="36">
        <v>0</v>
      </c>
      <c r="T1081" s="36">
        <v>0</v>
      </c>
      <c r="U1081" s="36">
        <v>0</v>
      </c>
    </row>
    <row r="1082" spans="1:21" x14ac:dyDescent="0.2">
      <c r="A1082" s="89">
        <f>VLOOKUP(C1082,TabellenSRG!$B$4:$C$2729,2,FALSE)</f>
        <v>94</v>
      </c>
      <c r="B1082" t="str">
        <f t="shared" si="17"/>
        <v>94a</v>
      </c>
      <c r="C1082" t="s">
        <v>96</v>
      </c>
      <c r="D1082" t="s">
        <v>606</v>
      </c>
      <c r="E1082">
        <v>0</v>
      </c>
      <c r="F1082">
        <v>3310</v>
      </c>
      <c r="G1082">
        <v>3260</v>
      </c>
      <c r="H1082">
        <v>3030</v>
      </c>
      <c r="I1082">
        <v>2380</v>
      </c>
      <c r="J1082">
        <v>1950</v>
      </c>
      <c r="K1082">
        <v>1030</v>
      </c>
      <c r="L1082">
        <v>970</v>
      </c>
      <c r="M1082">
        <v>1030</v>
      </c>
      <c r="N1082">
        <v>950</v>
      </c>
      <c r="O1082">
        <v>1070</v>
      </c>
      <c r="P1082">
        <v>1160</v>
      </c>
      <c r="Q1082" s="36">
        <v>1260</v>
      </c>
      <c r="R1082" s="36">
        <v>1340</v>
      </c>
      <c r="S1082" s="36">
        <v>1420</v>
      </c>
      <c r="T1082" s="36">
        <v>1520</v>
      </c>
      <c r="U1082" s="36">
        <v>1530</v>
      </c>
    </row>
    <row r="1083" spans="1:21" x14ac:dyDescent="0.2">
      <c r="A1083" s="89">
        <f>VLOOKUP(C1083,TabellenSRG!$B$4:$C$2729,2,FALSE)</f>
        <v>94</v>
      </c>
      <c r="B1083" t="str">
        <f t="shared" si="17"/>
        <v>94b</v>
      </c>
      <c r="C1083" t="s">
        <v>96</v>
      </c>
      <c r="D1083" t="s">
        <v>607</v>
      </c>
      <c r="E1083">
        <v>1</v>
      </c>
      <c r="F1083">
        <v>20</v>
      </c>
      <c r="G1083">
        <v>20</v>
      </c>
      <c r="H1083">
        <v>20</v>
      </c>
      <c r="I1083">
        <v>20</v>
      </c>
      <c r="J1083">
        <v>20</v>
      </c>
      <c r="K1083">
        <v>40</v>
      </c>
      <c r="L1083">
        <v>70</v>
      </c>
      <c r="M1083">
        <v>70</v>
      </c>
      <c r="N1083">
        <v>0</v>
      </c>
      <c r="O1083">
        <v>10</v>
      </c>
      <c r="P1083">
        <v>10</v>
      </c>
      <c r="Q1083" s="36">
        <v>10</v>
      </c>
      <c r="R1083" s="36">
        <v>0</v>
      </c>
      <c r="S1083" s="36">
        <v>0</v>
      </c>
      <c r="T1083" s="36">
        <v>0</v>
      </c>
      <c r="U1083" s="36">
        <v>0</v>
      </c>
    </row>
    <row r="1084" spans="1:21" x14ac:dyDescent="0.2">
      <c r="A1084" s="89">
        <f>VLOOKUP(C1084,TabellenSRG!$B$4:$C$2729,2,FALSE)</f>
        <v>94</v>
      </c>
      <c r="B1084" t="str">
        <f t="shared" si="17"/>
        <v>94c</v>
      </c>
      <c r="C1084" t="s">
        <v>96</v>
      </c>
      <c r="D1084" t="s">
        <v>608</v>
      </c>
      <c r="E1084">
        <v>2</v>
      </c>
      <c r="F1084">
        <v>30</v>
      </c>
      <c r="G1084">
        <v>30</v>
      </c>
      <c r="H1084">
        <v>30</v>
      </c>
      <c r="I1084">
        <v>20</v>
      </c>
      <c r="J1084">
        <v>20</v>
      </c>
      <c r="K1084">
        <v>10</v>
      </c>
      <c r="L1084">
        <v>10</v>
      </c>
      <c r="M1084">
        <v>20</v>
      </c>
      <c r="N1084">
        <v>20</v>
      </c>
      <c r="O1084">
        <v>20</v>
      </c>
      <c r="P1084">
        <v>20</v>
      </c>
      <c r="Q1084" s="36">
        <v>20</v>
      </c>
      <c r="R1084" s="36">
        <v>20</v>
      </c>
      <c r="S1084" s="36">
        <v>20</v>
      </c>
      <c r="T1084" s="36">
        <v>20</v>
      </c>
      <c r="U1084" s="36">
        <v>20</v>
      </c>
    </row>
    <row r="1085" spans="1:21" x14ac:dyDescent="0.2">
      <c r="A1085" s="89">
        <f>VLOOKUP(C1085,TabellenSRG!$B$4:$C$2729,2,FALSE)</f>
        <v>94</v>
      </c>
      <c r="B1085" t="str">
        <f t="shared" si="17"/>
        <v>94d</v>
      </c>
      <c r="C1085" t="s">
        <v>96</v>
      </c>
      <c r="D1085" t="s">
        <v>609</v>
      </c>
      <c r="E1085">
        <v>3</v>
      </c>
      <c r="F1085">
        <v>170</v>
      </c>
      <c r="G1085">
        <v>170</v>
      </c>
      <c r="H1085">
        <v>150</v>
      </c>
      <c r="I1085">
        <v>140</v>
      </c>
      <c r="J1085">
        <v>130</v>
      </c>
      <c r="K1085">
        <v>90</v>
      </c>
      <c r="L1085">
        <v>120</v>
      </c>
      <c r="M1085">
        <v>130</v>
      </c>
      <c r="N1085">
        <v>120</v>
      </c>
      <c r="O1085">
        <v>130</v>
      </c>
      <c r="P1085">
        <v>150</v>
      </c>
      <c r="Q1085" s="36">
        <v>170</v>
      </c>
      <c r="R1085" s="36">
        <v>160</v>
      </c>
      <c r="S1085" s="36">
        <v>150</v>
      </c>
      <c r="T1085" s="36">
        <v>200</v>
      </c>
      <c r="U1085" s="36">
        <v>210</v>
      </c>
    </row>
    <row r="1086" spans="1:21" x14ac:dyDescent="0.2">
      <c r="A1086" s="89">
        <f>VLOOKUP(C1086,TabellenSRG!$B$4:$C$2729,2,FALSE)</f>
        <v>94</v>
      </c>
      <c r="B1086" t="str">
        <f t="shared" si="17"/>
        <v>94e</v>
      </c>
      <c r="C1086" t="s">
        <v>96</v>
      </c>
      <c r="D1086" t="s">
        <v>610</v>
      </c>
      <c r="E1086">
        <v>4</v>
      </c>
      <c r="F1086">
        <v>0</v>
      </c>
      <c r="G1086">
        <v>0</v>
      </c>
      <c r="H1086">
        <v>0</v>
      </c>
      <c r="I1086">
        <v>0</v>
      </c>
      <c r="J1086">
        <v>0</v>
      </c>
      <c r="K1086">
        <v>0</v>
      </c>
      <c r="L1086">
        <v>0</v>
      </c>
      <c r="M1086">
        <v>90</v>
      </c>
      <c r="N1086">
        <v>90</v>
      </c>
      <c r="O1086">
        <v>160</v>
      </c>
      <c r="P1086">
        <v>200</v>
      </c>
      <c r="Q1086" s="36">
        <v>220</v>
      </c>
      <c r="R1086" s="36">
        <v>240</v>
      </c>
      <c r="S1086" s="36">
        <v>250</v>
      </c>
      <c r="T1086" s="36">
        <v>300</v>
      </c>
      <c r="U1086" s="36">
        <v>340</v>
      </c>
    </row>
    <row r="1087" spans="1:21" x14ac:dyDescent="0.2">
      <c r="A1087" s="89">
        <f>VLOOKUP(C1087,TabellenSRG!$B$4:$C$2729,2,FALSE)</f>
        <v>94</v>
      </c>
      <c r="B1087" t="str">
        <f t="shared" si="17"/>
        <v>94f</v>
      </c>
      <c r="C1087" t="s">
        <v>96</v>
      </c>
      <c r="D1087" t="s">
        <v>612</v>
      </c>
      <c r="E1087">
        <v>5</v>
      </c>
      <c r="F1087">
        <v>0</v>
      </c>
      <c r="G1087">
        <v>0</v>
      </c>
      <c r="H1087">
        <v>0</v>
      </c>
      <c r="I1087">
        <v>0</v>
      </c>
      <c r="J1087">
        <v>0</v>
      </c>
      <c r="K1087">
        <v>0</v>
      </c>
      <c r="L1087">
        <v>0</v>
      </c>
      <c r="M1087">
        <v>0</v>
      </c>
      <c r="N1087">
        <v>0</v>
      </c>
      <c r="O1087">
        <v>0</v>
      </c>
      <c r="P1087">
        <v>20</v>
      </c>
      <c r="Q1087" s="36">
        <v>20</v>
      </c>
      <c r="R1087" s="36">
        <v>20</v>
      </c>
      <c r="S1087" s="36">
        <v>20</v>
      </c>
      <c r="T1087" s="36">
        <v>30</v>
      </c>
      <c r="U1087" s="36">
        <v>30</v>
      </c>
    </row>
    <row r="1088" spans="1:21" x14ac:dyDescent="0.2">
      <c r="A1088" s="89">
        <f>VLOOKUP(C1088,TabellenSRG!$B$4:$C$2729,2,FALSE)</f>
        <v>94</v>
      </c>
      <c r="B1088" t="str">
        <f t="shared" si="17"/>
        <v>94g</v>
      </c>
      <c r="C1088" t="s">
        <v>96</v>
      </c>
      <c r="D1088" t="s">
        <v>613</v>
      </c>
      <c r="E1088">
        <v>6</v>
      </c>
      <c r="F1088">
        <v>0</v>
      </c>
      <c r="G1088">
        <v>0</v>
      </c>
      <c r="H1088">
        <v>10</v>
      </c>
      <c r="I1088">
        <v>0</v>
      </c>
      <c r="J1088">
        <v>0</v>
      </c>
      <c r="K1088">
        <v>0</v>
      </c>
      <c r="L1088">
        <v>0</v>
      </c>
      <c r="M1088">
        <v>0</v>
      </c>
      <c r="N1088">
        <v>0</v>
      </c>
      <c r="O1088">
        <v>0</v>
      </c>
      <c r="P1088">
        <v>0</v>
      </c>
      <c r="Q1088" s="36">
        <v>0</v>
      </c>
      <c r="R1088" s="36">
        <v>0</v>
      </c>
      <c r="S1088" s="36">
        <v>0</v>
      </c>
      <c r="T1088" s="36">
        <v>0</v>
      </c>
      <c r="U1088" s="36">
        <v>0</v>
      </c>
    </row>
    <row r="1089" spans="1:21" x14ac:dyDescent="0.2">
      <c r="A1089" s="89">
        <f>VLOOKUP(C1089,TabellenSRG!$B$4:$C$2729,2,FALSE)</f>
        <v>94</v>
      </c>
      <c r="B1089" t="str">
        <f t="shared" si="17"/>
        <v>94h</v>
      </c>
      <c r="C1089" t="s">
        <v>96</v>
      </c>
      <c r="D1089" t="s">
        <v>614</v>
      </c>
      <c r="E1089">
        <v>7</v>
      </c>
      <c r="F1089">
        <v>0</v>
      </c>
      <c r="G1089">
        <v>0</v>
      </c>
      <c r="H1089">
        <v>0</v>
      </c>
      <c r="I1089">
        <v>0</v>
      </c>
      <c r="J1089">
        <v>0</v>
      </c>
      <c r="K1089">
        <v>0</v>
      </c>
      <c r="L1089">
        <v>0</v>
      </c>
      <c r="M1089">
        <v>0</v>
      </c>
      <c r="N1089">
        <v>0</v>
      </c>
      <c r="O1089">
        <v>0</v>
      </c>
      <c r="P1089">
        <v>0</v>
      </c>
      <c r="Q1089" s="36">
        <v>0</v>
      </c>
      <c r="R1089" s="36">
        <v>0</v>
      </c>
      <c r="S1089" s="36">
        <v>0</v>
      </c>
      <c r="T1089" s="36">
        <v>0</v>
      </c>
      <c r="U1089" s="36">
        <v>0</v>
      </c>
    </row>
    <row r="1090" spans="1:21" x14ac:dyDescent="0.2">
      <c r="A1090" s="89">
        <f>VLOOKUP(C1090,TabellenSRG!$B$4:$C$2729,2,FALSE)</f>
        <v>94</v>
      </c>
      <c r="B1090" t="str">
        <f t="shared" si="17"/>
        <v>94i</v>
      </c>
      <c r="C1090" t="s">
        <v>96</v>
      </c>
      <c r="D1090" t="s">
        <v>615</v>
      </c>
      <c r="E1090">
        <v>8</v>
      </c>
      <c r="F1090">
        <v>0</v>
      </c>
      <c r="G1090">
        <v>0</v>
      </c>
      <c r="H1090">
        <v>0</v>
      </c>
      <c r="I1090">
        <v>0</v>
      </c>
      <c r="J1090">
        <v>0</v>
      </c>
      <c r="K1090">
        <v>0</v>
      </c>
      <c r="L1090">
        <v>0</v>
      </c>
      <c r="M1090">
        <v>0</v>
      </c>
      <c r="N1090">
        <v>0</v>
      </c>
      <c r="O1090">
        <v>0</v>
      </c>
      <c r="P1090">
        <v>0</v>
      </c>
      <c r="Q1090" s="36">
        <v>0</v>
      </c>
      <c r="R1090" s="36">
        <v>0</v>
      </c>
      <c r="S1090" s="36">
        <v>0</v>
      </c>
      <c r="T1090" s="36">
        <v>0</v>
      </c>
      <c r="U1090" s="36">
        <v>0</v>
      </c>
    </row>
    <row r="1091" spans="1:21" x14ac:dyDescent="0.2">
      <c r="A1091" s="89">
        <f>VLOOKUP(C1091,TabellenSRG!$B$4:$C$2729,2,FALSE)</f>
        <v>94</v>
      </c>
      <c r="B1091" t="str">
        <f t="shared" si="17"/>
        <v>94j</v>
      </c>
      <c r="C1091" t="s">
        <v>96</v>
      </c>
      <c r="D1091" t="s">
        <v>616</v>
      </c>
      <c r="E1091">
        <v>9</v>
      </c>
      <c r="F1091">
        <v>3090</v>
      </c>
      <c r="G1091">
        <v>3050</v>
      </c>
      <c r="H1091">
        <v>2830</v>
      </c>
      <c r="I1091">
        <v>2210</v>
      </c>
      <c r="J1091">
        <v>1780</v>
      </c>
      <c r="K1091">
        <v>890</v>
      </c>
      <c r="L1091">
        <v>770</v>
      </c>
      <c r="M1091">
        <v>730</v>
      </c>
      <c r="N1091">
        <v>700</v>
      </c>
      <c r="O1091">
        <v>720</v>
      </c>
      <c r="P1091">
        <v>750</v>
      </c>
      <c r="Q1091" s="36">
        <v>790</v>
      </c>
      <c r="R1091" s="36">
        <v>850</v>
      </c>
      <c r="S1091" s="36">
        <v>940</v>
      </c>
      <c r="T1091" s="36">
        <v>930</v>
      </c>
      <c r="U1091" s="36">
        <v>890</v>
      </c>
    </row>
    <row r="1092" spans="1:21" x14ac:dyDescent="0.2">
      <c r="A1092" s="89">
        <f>VLOOKUP(C1092,TabellenSRG!$B$4:$C$2729,2,FALSE)</f>
        <v>94</v>
      </c>
      <c r="B1092" t="str">
        <f t="shared" si="17"/>
        <v>94k</v>
      </c>
      <c r="C1092" t="s">
        <v>96</v>
      </c>
      <c r="D1092" t="s">
        <v>611</v>
      </c>
      <c r="E1092">
        <v>10</v>
      </c>
      <c r="F1092" t="e">
        <v>#N/A</v>
      </c>
      <c r="G1092" t="e">
        <v>#N/A</v>
      </c>
      <c r="H1092" t="e">
        <v>#N/A</v>
      </c>
      <c r="I1092" t="e">
        <v>#N/A</v>
      </c>
      <c r="J1092" t="e">
        <v>#N/A</v>
      </c>
      <c r="K1092" t="e">
        <v>#N/A</v>
      </c>
      <c r="L1092" t="e">
        <v>#N/A</v>
      </c>
      <c r="M1092" t="e">
        <v>#N/A</v>
      </c>
      <c r="N1092">
        <v>10</v>
      </c>
      <c r="O1092">
        <v>30</v>
      </c>
      <c r="P1092">
        <v>30</v>
      </c>
      <c r="Q1092" s="36">
        <v>40</v>
      </c>
      <c r="R1092" s="36">
        <v>50</v>
      </c>
      <c r="S1092" s="36">
        <v>30</v>
      </c>
      <c r="T1092" s="36">
        <v>40</v>
      </c>
      <c r="U1092" s="36">
        <v>40</v>
      </c>
    </row>
    <row r="1093" spans="1:21" x14ac:dyDescent="0.2">
      <c r="A1093" s="89">
        <f>VLOOKUP(C1093,TabellenSRG!$B$4:$C$2729,2,FALSE)</f>
        <v>95</v>
      </c>
      <c r="B1093" t="str">
        <f t="shared" ref="B1093:B1156" si="18">CONCATENATE(A1093,D1093)</f>
        <v>95a</v>
      </c>
      <c r="C1093" t="s">
        <v>97</v>
      </c>
      <c r="D1093" t="s">
        <v>606</v>
      </c>
      <c r="E1093">
        <v>0</v>
      </c>
      <c r="F1093">
        <v>140</v>
      </c>
      <c r="G1093">
        <v>150</v>
      </c>
      <c r="H1093">
        <v>160</v>
      </c>
      <c r="I1093">
        <v>150</v>
      </c>
      <c r="J1093">
        <v>170</v>
      </c>
      <c r="K1093">
        <v>180</v>
      </c>
      <c r="L1093">
        <v>180</v>
      </c>
      <c r="M1093">
        <v>190</v>
      </c>
      <c r="N1093">
        <v>200</v>
      </c>
      <c r="O1093">
        <v>210</v>
      </c>
      <c r="P1093">
        <v>180</v>
      </c>
      <c r="Q1093" s="36">
        <v>140</v>
      </c>
      <c r="R1093" s="36">
        <v>230</v>
      </c>
      <c r="S1093" s="36">
        <v>260</v>
      </c>
      <c r="T1093" s="36">
        <v>270</v>
      </c>
      <c r="U1093" s="36">
        <v>310</v>
      </c>
    </row>
    <row r="1094" spans="1:21" x14ac:dyDescent="0.2">
      <c r="A1094" s="89">
        <f>VLOOKUP(C1094,TabellenSRG!$B$4:$C$2729,2,FALSE)</f>
        <v>95</v>
      </c>
      <c r="B1094" t="str">
        <f t="shared" si="18"/>
        <v>95b</v>
      </c>
      <c r="C1094" t="s">
        <v>97</v>
      </c>
      <c r="D1094" t="s">
        <v>607</v>
      </c>
      <c r="E1094">
        <v>1</v>
      </c>
      <c r="F1094">
        <v>0</v>
      </c>
      <c r="G1094">
        <v>0</v>
      </c>
      <c r="H1094">
        <v>0</v>
      </c>
      <c r="I1094">
        <v>0</v>
      </c>
      <c r="J1094">
        <v>0</v>
      </c>
      <c r="K1094">
        <v>0</v>
      </c>
      <c r="L1094">
        <v>0</v>
      </c>
      <c r="M1094">
        <v>0</v>
      </c>
      <c r="N1094">
        <v>0</v>
      </c>
      <c r="O1094">
        <v>0</v>
      </c>
      <c r="P1094">
        <v>0</v>
      </c>
      <c r="Q1094" s="36">
        <v>0</v>
      </c>
      <c r="R1094" s="36">
        <v>0</v>
      </c>
      <c r="S1094" s="36">
        <v>0</v>
      </c>
      <c r="T1094" s="36">
        <v>0</v>
      </c>
      <c r="U1094" s="36">
        <v>0</v>
      </c>
    </row>
    <row r="1095" spans="1:21" x14ac:dyDescent="0.2">
      <c r="A1095" s="89">
        <f>VLOOKUP(C1095,TabellenSRG!$B$4:$C$2729,2,FALSE)</f>
        <v>95</v>
      </c>
      <c r="B1095" t="str">
        <f t="shared" si="18"/>
        <v>95c</v>
      </c>
      <c r="C1095" t="s">
        <v>97</v>
      </c>
      <c r="D1095" t="s">
        <v>608</v>
      </c>
      <c r="E1095">
        <v>2</v>
      </c>
      <c r="F1095">
        <v>0</v>
      </c>
      <c r="G1095">
        <v>0</v>
      </c>
      <c r="H1095">
        <v>0</v>
      </c>
      <c r="I1095">
        <v>0</v>
      </c>
      <c r="J1095">
        <v>0</v>
      </c>
      <c r="K1095">
        <v>0</v>
      </c>
      <c r="L1095">
        <v>0</v>
      </c>
      <c r="M1095">
        <v>0</v>
      </c>
      <c r="N1095">
        <v>0</v>
      </c>
      <c r="O1095">
        <v>0</v>
      </c>
      <c r="P1095">
        <v>0</v>
      </c>
      <c r="Q1095" s="36">
        <v>0</v>
      </c>
      <c r="R1095" s="36">
        <v>0</v>
      </c>
      <c r="S1095" s="36">
        <v>0</v>
      </c>
      <c r="T1095" s="36">
        <v>0</v>
      </c>
      <c r="U1095" s="36">
        <v>0</v>
      </c>
    </row>
    <row r="1096" spans="1:21" x14ac:dyDescent="0.2">
      <c r="A1096" s="89">
        <f>VLOOKUP(C1096,TabellenSRG!$B$4:$C$2729,2,FALSE)</f>
        <v>95</v>
      </c>
      <c r="B1096" t="str">
        <f t="shared" si="18"/>
        <v>95d</v>
      </c>
      <c r="C1096" t="s">
        <v>97</v>
      </c>
      <c r="D1096" t="s">
        <v>609</v>
      </c>
      <c r="E1096">
        <v>3</v>
      </c>
      <c r="F1096">
        <v>0</v>
      </c>
      <c r="G1096">
        <v>0</v>
      </c>
      <c r="H1096">
        <v>0</v>
      </c>
      <c r="I1096">
        <v>0</v>
      </c>
      <c r="J1096">
        <v>0</v>
      </c>
      <c r="K1096">
        <v>0</v>
      </c>
      <c r="L1096">
        <v>0</v>
      </c>
      <c r="M1096">
        <v>0</v>
      </c>
      <c r="N1096">
        <v>0</v>
      </c>
      <c r="O1096">
        <v>0</v>
      </c>
      <c r="P1096">
        <v>0</v>
      </c>
      <c r="Q1096" s="36">
        <v>0</v>
      </c>
      <c r="R1096" s="36">
        <v>0</v>
      </c>
      <c r="S1096" s="36">
        <v>0</v>
      </c>
      <c r="T1096" s="36">
        <v>0</v>
      </c>
      <c r="U1096" s="36">
        <v>0</v>
      </c>
    </row>
    <row r="1097" spans="1:21" x14ac:dyDescent="0.2">
      <c r="A1097" s="89">
        <f>VLOOKUP(C1097,TabellenSRG!$B$4:$C$2729,2,FALSE)</f>
        <v>95</v>
      </c>
      <c r="B1097" t="str">
        <f t="shared" si="18"/>
        <v>95e</v>
      </c>
      <c r="C1097" t="s">
        <v>97</v>
      </c>
      <c r="D1097" t="s">
        <v>610</v>
      </c>
      <c r="E1097">
        <v>4</v>
      </c>
      <c r="F1097">
        <v>0</v>
      </c>
      <c r="G1097">
        <v>0</v>
      </c>
      <c r="H1097">
        <v>0</v>
      </c>
      <c r="I1097">
        <v>0</v>
      </c>
      <c r="J1097">
        <v>0</v>
      </c>
      <c r="K1097">
        <v>0</v>
      </c>
      <c r="L1097">
        <v>0</v>
      </c>
      <c r="M1097">
        <v>0</v>
      </c>
      <c r="N1097">
        <v>0</v>
      </c>
      <c r="O1097">
        <v>0</v>
      </c>
      <c r="P1097">
        <v>0</v>
      </c>
      <c r="Q1097" s="36">
        <v>0</v>
      </c>
      <c r="R1097" s="36">
        <v>10</v>
      </c>
      <c r="S1097" s="36">
        <v>10</v>
      </c>
      <c r="T1097" s="36">
        <v>20</v>
      </c>
      <c r="U1097" s="36">
        <v>20</v>
      </c>
    </row>
    <row r="1098" spans="1:21" x14ac:dyDescent="0.2">
      <c r="A1098" s="89">
        <f>VLOOKUP(C1098,TabellenSRG!$B$4:$C$2729,2,FALSE)</f>
        <v>95</v>
      </c>
      <c r="B1098" t="str">
        <f t="shared" si="18"/>
        <v>95f</v>
      </c>
      <c r="C1098" t="s">
        <v>97</v>
      </c>
      <c r="D1098" t="s">
        <v>612</v>
      </c>
      <c r="E1098">
        <v>5</v>
      </c>
      <c r="F1098">
        <v>0</v>
      </c>
      <c r="G1098">
        <v>0</v>
      </c>
      <c r="H1098">
        <v>0</v>
      </c>
      <c r="I1098">
        <v>0</v>
      </c>
      <c r="J1098">
        <v>0</v>
      </c>
      <c r="K1098">
        <v>0</v>
      </c>
      <c r="L1098">
        <v>0</v>
      </c>
      <c r="M1098">
        <v>0</v>
      </c>
      <c r="N1098">
        <v>0</v>
      </c>
      <c r="O1098">
        <v>0</v>
      </c>
      <c r="P1098">
        <v>0</v>
      </c>
      <c r="Q1098" s="36">
        <v>0</v>
      </c>
      <c r="R1098" s="36">
        <v>0</v>
      </c>
      <c r="S1098" s="36">
        <v>0</v>
      </c>
      <c r="T1098" s="36">
        <v>0</v>
      </c>
      <c r="U1098" s="36">
        <v>0</v>
      </c>
    </row>
    <row r="1099" spans="1:21" x14ac:dyDescent="0.2">
      <c r="A1099" s="89">
        <f>VLOOKUP(C1099,TabellenSRG!$B$4:$C$2729,2,FALSE)</f>
        <v>95</v>
      </c>
      <c r="B1099" t="str">
        <f t="shared" si="18"/>
        <v>95g</v>
      </c>
      <c r="C1099" t="s">
        <v>97</v>
      </c>
      <c r="D1099" t="s">
        <v>613</v>
      </c>
      <c r="E1099">
        <v>6</v>
      </c>
      <c r="F1099">
        <v>0</v>
      </c>
      <c r="G1099">
        <v>0</v>
      </c>
      <c r="H1099">
        <v>0</v>
      </c>
      <c r="I1099">
        <v>0</v>
      </c>
      <c r="J1099">
        <v>0</v>
      </c>
      <c r="K1099">
        <v>0</v>
      </c>
      <c r="L1099">
        <v>0</v>
      </c>
      <c r="M1099">
        <v>0</v>
      </c>
      <c r="N1099">
        <v>0</v>
      </c>
      <c r="O1099">
        <v>0</v>
      </c>
      <c r="P1099">
        <v>0</v>
      </c>
      <c r="Q1099" s="36">
        <v>0</v>
      </c>
      <c r="R1099" s="36">
        <v>0</v>
      </c>
      <c r="S1099" s="36">
        <v>0</v>
      </c>
      <c r="T1099" s="36">
        <v>10</v>
      </c>
      <c r="U1099" s="36">
        <v>20</v>
      </c>
    </row>
    <row r="1100" spans="1:21" x14ac:dyDescent="0.2">
      <c r="A1100" s="89">
        <f>VLOOKUP(C1100,TabellenSRG!$B$4:$C$2729,2,FALSE)</f>
        <v>95</v>
      </c>
      <c r="B1100" t="str">
        <f t="shared" si="18"/>
        <v>95h</v>
      </c>
      <c r="C1100" t="s">
        <v>97</v>
      </c>
      <c r="D1100" t="s">
        <v>614</v>
      </c>
      <c r="E1100">
        <v>7</v>
      </c>
      <c r="F1100">
        <v>0</v>
      </c>
      <c r="G1100">
        <v>0</v>
      </c>
      <c r="H1100">
        <v>0</v>
      </c>
      <c r="I1100">
        <v>0</v>
      </c>
      <c r="J1100">
        <v>0</v>
      </c>
      <c r="K1100">
        <v>0</v>
      </c>
      <c r="L1100">
        <v>0</v>
      </c>
      <c r="M1100">
        <v>0</v>
      </c>
      <c r="N1100">
        <v>0</v>
      </c>
      <c r="O1100">
        <v>0</v>
      </c>
      <c r="P1100">
        <v>0</v>
      </c>
      <c r="Q1100" s="36">
        <v>0</v>
      </c>
      <c r="R1100" s="36">
        <v>0</v>
      </c>
      <c r="S1100" s="36">
        <v>0</v>
      </c>
      <c r="T1100" s="36">
        <v>10</v>
      </c>
      <c r="U1100" s="36">
        <v>10</v>
      </c>
    </row>
    <row r="1101" spans="1:21" x14ac:dyDescent="0.2">
      <c r="A1101" s="89">
        <f>VLOOKUP(C1101,TabellenSRG!$B$4:$C$2729,2,FALSE)</f>
        <v>95</v>
      </c>
      <c r="B1101" t="str">
        <f t="shared" si="18"/>
        <v>95i</v>
      </c>
      <c r="C1101" t="s">
        <v>97</v>
      </c>
      <c r="D1101" t="s">
        <v>615</v>
      </c>
      <c r="E1101">
        <v>8</v>
      </c>
      <c r="F1101">
        <v>0</v>
      </c>
      <c r="G1101">
        <v>0</v>
      </c>
      <c r="H1101">
        <v>0</v>
      </c>
      <c r="I1101">
        <v>0</v>
      </c>
      <c r="J1101">
        <v>0</v>
      </c>
      <c r="K1101">
        <v>0</v>
      </c>
      <c r="L1101">
        <v>0</v>
      </c>
      <c r="M1101">
        <v>0</v>
      </c>
      <c r="N1101">
        <v>0</v>
      </c>
      <c r="O1101">
        <v>0</v>
      </c>
      <c r="P1101">
        <v>0</v>
      </c>
      <c r="Q1101" s="36">
        <v>0</v>
      </c>
      <c r="R1101" s="36">
        <v>0</v>
      </c>
      <c r="S1101" s="36">
        <v>0</v>
      </c>
      <c r="T1101" s="36">
        <v>0</v>
      </c>
      <c r="U1101" s="36">
        <v>0</v>
      </c>
    </row>
    <row r="1102" spans="1:21" x14ac:dyDescent="0.2">
      <c r="A1102" s="89">
        <f>VLOOKUP(C1102,TabellenSRG!$B$4:$C$2729,2,FALSE)</f>
        <v>95</v>
      </c>
      <c r="B1102" t="str">
        <f t="shared" si="18"/>
        <v>95j</v>
      </c>
      <c r="C1102" t="s">
        <v>97</v>
      </c>
      <c r="D1102" t="s">
        <v>616</v>
      </c>
      <c r="E1102">
        <v>9</v>
      </c>
      <c r="F1102">
        <v>130</v>
      </c>
      <c r="G1102">
        <v>140</v>
      </c>
      <c r="H1102">
        <v>150</v>
      </c>
      <c r="I1102">
        <v>150</v>
      </c>
      <c r="J1102">
        <v>160</v>
      </c>
      <c r="K1102">
        <v>170</v>
      </c>
      <c r="L1102">
        <v>180</v>
      </c>
      <c r="M1102">
        <v>180</v>
      </c>
      <c r="N1102">
        <v>200</v>
      </c>
      <c r="O1102">
        <v>200</v>
      </c>
      <c r="P1102">
        <v>170</v>
      </c>
      <c r="Q1102" s="36">
        <v>130</v>
      </c>
      <c r="R1102" s="36">
        <v>220</v>
      </c>
      <c r="S1102" s="36">
        <v>240</v>
      </c>
      <c r="T1102" s="36">
        <v>240</v>
      </c>
      <c r="U1102" s="36">
        <v>260</v>
      </c>
    </row>
    <row r="1103" spans="1:21" x14ac:dyDescent="0.2">
      <c r="A1103" s="89">
        <f>VLOOKUP(C1103,TabellenSRG!$B$4:$C$2729,2,FALSE)</f>
        <v>95</v>
      </c>
      <c r="B1103" t="str">
        <f t="shared" si="18"/>
        <v>95k</v>
      </c>
      <c r="C1103" t="s">
        <v>97</v>
      </c>
      <c r="D1103" t="s">
        <v>611</v>
      </c>
      <c r="E1103">
        <v>10</v>
      </c>
      <c r="F1103" t="e">
        <v>#N/A</v>
      </c>
      <c r="G1103" t="e">
        <v>#N/A</v>
      </c>
      <c r="H1103" t="e">
        <v>#N/A</v>
      </c>
      <c r="I1103" t="e">
        <v>#N/A</v>
      </c>
      <c r="J1103" t="e">
        <v>#N/A</v>
      </c>
      <c r="K1103" t="e">
        <v>#N/A</v>
      </c>
      <c r="L1103" t="e">
        <v>#N/A</v>
      </c>
      <c r="M1103" t="e">
        <v>#N/A</v>
      </c>
      <c r="N1103">
        <v>0</v>
      </c>
      <c r="O1103">
        <v>0</v>
      </c>
      <c r="P1103">
        <v>0</v>
      </c>
      <c r="Q1103" s="36">
        <v>0</v>
      </c>
      <c r="R1103" s="36">
        <v>0</v>
      </c>
      <c r="S1103" s="36">
        <v>0</v>
      </c>
      <c r="T1103" s="36">
        <v>0</v>
      </c>
      <c r="U1103" s="36">
        <v>0</v>
      </c>
    </row>
    <row r="1104" spans="1:21" x14ac:dyDescent="0.2">
      <c r="A1104" s="89">
        <f>VLOOKUP(C1104,TabellenSRG!$B$4:$C$2729,2,FALSE)</f>
        <v>96</v>
      </c>
      <c r="B1104" t="str">
        <f t="shared" si="18"/>
        <v>96a</v>
      </c>
      <c r="C1104" t="s">
        <v>98</v>
      </c>
      <c r="D1104" t="s">
        <v>606</v>
      </c>
      <c r="E1104">
        <v>0</v>
      </c>
      <c r="F1104">
        <v>1800</v>
      </c>
      <c r="G1104">
        <v>1690</v>
      </c>
      <c r="H1104">
        <v>1700</v>
      </c>
      <c r="I1104">
        <v>1750</v>
      </c>
      <c r="J1104">
        <v>2020</v>
      </c>
      <c r="K1104">
        <v>2030</v>
      </c>
      <c r="L1104">
        <v>1920</v>
      </c>
      <c r="M1104">
        <v>1950</v>
      </c>
      <c r="N1104">
        <v>2070</v>
      </c>
      <c r="O1104">
        <v>2110</v>
      </c>
      <c r="P1104">
        <v>2100</v>
      </c>
      <c r="Q1104" s="36">
        <v>2060</v>
      </c>
      <c r="R1104" s="36">
        <v>2110</v>
      </c>
      <c r="S1104" s="36">
        <v>2140</v>
      </c>
      <c r="T1104" s="36">
        <v>2160</v>
      </c>
      <c r="U1104" s="36">
        <v>2260</v>
      </c>
    </row>
    <row r="1105" spans="1:21" x14ac:dyDescent="0.2">
      <c r="A1105" s="89">
        <f>VLOOKUP(C1105,TabellenSRG!$B$4:$C$2729,2,FALSE)</f>
        <v>96</v>
      </c>
      <c r="B1105" t="str">
        <f t="shared" si="18"/>
        <v>96b</v>
      </c>
      <c r="C1105" t="s">
        <v>98</v>
      </c>
      <c r="D1105" t="s">
        <v>607</v>
      </c>
      <c r="E1105">
        <v>1</v>
      </c>
      <c r="F1105">
        <v>0</v>
      </c>
      <c r="G1105">
        <v>0</v>
      </c>
      <c r="H1105">
        <v>0</v>
      </c>
      <c r="I1105">
        <v>0</v>
      </c>
      <c r="J1105">
        <v>0</v>
      </c>
      <c r="K1105">
        <v>0</v>
      </c>
      <c r="L1105">
        <v>0</v>
      </c>
      <c r="M1105">
        <v>0</v>
      </c>
      <c r="N1105">
        <v>0</v>
      </c>
      <c r="O1105">
        <v>0</v>
      </c>
      <c r="P1105">
        <v>0</v>
      </c>
      <c r="Q1105" s="36">
        <v>0</v>
      </c>
      <c r="R1105" s="36">
        <v>0</v>
      </c>
      <c r="S1105" s="36">
        <v>0</v>
      </c>
      <c r="T1105" s="36">
        <v>30</v>
      </c>
      <c r="U1105" s="36">
        <v>30</v>
      </c>
    </row>
    <row r="1106" spans="1:21" x14ac:dyDescent="0.2">
      <c r="A1106" s="89">
        <f>VLOOKUP(C1106,TabellenSRG!$B$4:$C$2729,2,FALSE)</f>
        <v>96</v>
      </c>
      <c r="B1106" t="str">
        <f t="shared" si="18"/>
        <v>96c</v>
      </c>
      <c r="C1106" t="s">
        <v>98</v>
      </c>
      <c r="D1106" t="s">
        <v>608</v>
      </c>
      <c r="E1106">
        <v>2</v>
      </c>
      <c r="F1106">
        <v>60</v>
      </c>
      <c r="G1106">
        <v>60</v>
      </c>
      <c r="H1106">
        <v>60</v>
      </c>
      <c r="I1106">
        <v>60</v>
      </c>
      <c r="J1106">
        <v>60</v>
      </c>
      <c r="K1106">
        <v>60</v>
      </c>
      <c r="L1106">
        <v>50</v>
      </c>
      <c r="M1106">
        <v>50</v>
      </c>
      <c r="N1106">
        <v>50</v>
      </c>
      <c r="O1106">
        <v>50</v>
      </c>
      <c r="P1106">
        <v>50</v>
      </c>
      <c r="Q1106" s="36">
        <v>50</v>
      </c>
      <c r="R1106" s="36">
        <v>50</v>
      </c>
      <c r="S1106" s="36">
        <v>40</v>
      </c>
      <c r="T1106" s="36">
        <v>40</v>
      </c>
      <c r="U1106" s="36">
        <v>40</v>
      </c>
    </row>
    <row r="1107" spans="1:21" x14ac:dyDescent="0.2">
      <c r="A1107" s="89">
        <f>VLOOKUP(C1107,TabellenSRG!$B$4:$C$2729,2,FALSE)</f>
        <v>96</v>
      </c>
      <c r="B1107" t="str">
        <f t="shared" si="18"/>
        <v>96d</v>
      </c>
      <c r="C1107" t="s">
        <v>98</v>
      </c>
      <c r="D1107" t="s">
        <v>609</v>
      </c>
      <c r="E1107">
        <v>3</v>
      </c>
      <c r="F1107">
        <v>700</v>
      </c>
      <c r="G1107">
        <v>720</v>
      </c>
      <c r="H1107">
        <v>740</v>
      </c>
      <c r="I1107">
        <v>810</v>
      </c>
      <c r="J1107">
        <v>890</v>
      </c>
      <c r="K1107">
        <v>880</v>
      </c>
      <c r="L1107">
        <v>810</v>
      </c>
      <c r="M1107">
        <v>790</v>
      </c>
      <c r="N1107">
        <v>780</v>
      </c>
      <c r="O1107">
        <v>770</v>
      </c>
      <c r="P1107">
        <v>730</v>
      </c>
      <c r="Q1107" s="36">
        <v>690</v>
      </c>
      <c r="R1107" s="36">
        <v>670</v>
      </c>
      <c r="S1107" s="36">
        <v>650</v>
      </c>
      <c r="T1107" s="36">
        <v>650</v>
      </c>
      <c r="U1107" s="36">
        <v>640</v>
      </c>
    </row>
    <row r="1108" spans="1:21" x14ac:dyDescent="0.2">
      <c r="A1108" s="89">
        <f>VLOOKUP(C1108,TabellenSRG!$B$4:$C$2729,2,FALSE)</f>
        <v>96</v>
      </c>
      <c r="B1108" t="str">
        <f t="shared" si="18"/>
        <v>96e</v>
      </c>
      <c r="C1108" t="s">
        <v>98</v>
      </c>
      <c r="D1108" t="s">
        <v>610</v>
      </c>
      <c r="E1108">
        <v>4</v>
      </c>
      <c r="F1108">
        <v>0</v>
      </c>
      <c r="G1108">
        <v>0</v>
      </c>
      <c r="H1108">
        <v>0</v>
      </c>
      <c r="I1108">
        <v>0</v>
      </c>
      <c r="J1108">
        <v>10</v>
      </c>
      <c r="K1108">
        <v>10</v>
      </c>
      <c r="L1108">
        <v>10</v>
      </c>
      <c r="M1108">
        <v>20</v>
      </c>
      <c r="N1108">
        <v>30</v>
      </c>
      <c r="O1108">
        <v>30</v>
      </c>
      <c r="P1108">
        <v>80</v>
      </c>
      <c r="Q1108" s="36">
        <v>90</v>
      </c>
      <c r="R1108" s="36">
        <v>120</v>
      </c>
      <c r="S1108" s="36">
        <v>130</v>
      </c>
      <c r="T1108" s="36">
        <v>140</v>
      </c>
      <c r="U1108" s="36">
        <v>160</v>
      </c>
    </row>
    <row r="1109" spans="1:21" x14ac:dyDescent="0.2">
      <c r="A1109" s="89">
        <f>VLOOKUP(C1109,TabellenSRG!$B$4:$C$2729,2,FALSE)</f>
        <v>96</v>
      </c>
      <c r="B1109" t="str">
        <f t="shared" si="18"/>
        <v>96f</v>
      </c>
      <c r="C1109" t="s">
        <v>98</v>
      </c>
      <c r="D1109" t="s">
        <v>612</v>
      </c>
      <c r="E1109">
        <v>5</v>
      </c>
      <c r="F1109">
        <v>0</v>
      </c>
      <c r="G1109">
        <v>0</v>
      </c>
      <c r="H1109">
        <v>0</v>
      </c>
      <c r="I1109">
        <v>0</v>
      </c>
      <c r="J1109">
        <v>0</v>
      </c>
      <c r="K1109">
        <v>0</v>
      </c>
      <c r="L1109">
        <v>0</v>
      </c>
      <c r="M1109">
        <v>0</v>
      </c>
      <c r="N1109">
        <v>0</v>
      </c>
      <c r="O1109">
        <v>0</v>
      </c>
      <c r="P1109">
        <v>0</v>
      </c>
      <c r="Q1109" s="36">
        <v>0</v>
      </c>
      <c r="R1109" s="36">
        <v>20</v>
      </c>
      <c r="S1109" s="36">
        <v>30</v>
      </c>
      <c r="T1109" s="36">
        <v>40</v>
      </c>
      <c r="U1109" s="36">
        <v>40</v>
      </c>
    </row>
    <row r="1110" spans="1:21" x14ac:dyDescent="0.2">
      <c r="A1110" s="89">
        <f>VLOOKUP(C1110,TabellenSRG!$B$4:$C$2729,2,FALSE)</f>
        <v>96</v>
      </c>
      <c r="B1110" t="str">
        <f t="shared" si="18"/>
        <v>96g</v>
      </c>
      <c r="C1110" t="s">
        <v>98</v>
      </c>
      <c r="D1110" t="s">
        <v>613</v>
      </c>
      <c r="E1110">
        <v>6</v>
      </c>
      <c r="F1110">
        <v>0</v>
      </c>
      <c r="G1110">
        <v>0</v>
      </c>
      <c r="H1110">
        <v>0</v>
      </c>
      <c r="I1110">
        <v>0</v>
      </c>
      <c r="J1110">
        <v>0</v>
      </c>
      <c r="K1110">
        <v>0</v>
      </c>
      <c r="L1110">
        <v>0</v>
      </c>
      <c r="M1110">
        <v>10</v>
      </c>
      <c r="N1110">
        <v>20</v>
      </c>
      <c r="O1110">
        <v>40</v>
      </c>
      <c r="P1110">
        <v>40</v>
      </c>
      <c r="Q1110" s="36">
        <v>50</v>
      </c>
      <c r="R1110" s="36">
        <v>60</v>
      </c>
      <c r="S1110" s="36">
        <v>70</v>
      </c>
      <c r="T1110" s="36">
        <v>80</v>
      </c>
      <c r="U1110" s="36">
        <v>100</v>
      </c>
    </row>
    <row r="1111" spans="1:21" x14ac:dyDescent="0.2">
      <c r="A1111" s="89">
        <f>VLOOKUP(C1111,TabellenSRG!$B$4:$C$2729,2,FALSE)</f>
        <v>96</v>
      </c>
      <c r="B1111" t="str">
        <f t="shared" si="18"/>
        <v>96h</v>
      </c>
      <c r="C1111" t="s">
        <v>98</v>
      </c>
      <c r="D1111" t="s">
        <v>614</v>
      </c>
      <c r="E1111">
        <v>7</v>
      </c>
      <c r="F1111">
        <v>0</v>
      </c>
      <c r="G1111">
        <v>0</v>
      </c>
      <c r="H1111">
        <v>0</v>
      </c>
      <c r="I1111">
        <v>0</v>
      </c>
      <c r="J1111">
        <v>0</v>
      </c>
      <c r="K1111">
        <v>0</v>
      </c>
      <c r="L1111">
        <v>0</v>
      </c>
      <c r="M1111">
        <v>0</v>
      </c>
      <c r="N1111">
        <v>0</v>
      </c>
      <c r="O1111">
        <v>0</v>
      </c>
      <c r="P1111">
        <v>0</v>
      </c>
      <c r="Q1111" s="36">
        <v>0</v>
      </c>
      <c r="R1111" s="36">
        <v>0</v>
      </c>
      <c r="S1111" s="36">
        <v>0</v>
      </c>
      <c r="T1111" s="36">
        <v>0</v>
      </c>
      <c r="U1111" s="36">
        <v>0</v>
      </c>
    </row>
    <row r="1112" spans="1:21" x14ac:dyDescent="0.2">
      <c r="A1112" s="89">
        <f>VLOOKUP(C1112,TabellenSRG!$B$4:$C$2729,2,FALSE)</f>
        <v>96</v>
      </c>
      <c r="B1112" t="str">
        <f t="shared" si="18"/>
        <v>96i</v>
      </c>
      <c r="C1112" t="s">
        <v>98</v>
      </c>
      <c r="D1112" t="s">
        <v>615</v>
      </c>
      <c r="E1112">
        <v>8</v>
      </c>
      <c r="F1112">
        <v>0</v>
      </c>
      <c r="G1112">
        <v>0</v>
      </c>
      <c r="H1112">
        <v>0</v>
      </c>
      <c r="I1112">
        <v>0</v>
      </c>
      <c r="J1112">
        <v>0</v>
      </c>
      <c r="K1112">
        <v>0</v>
      </c>
      <c r="L1112">
        <v>0</v>
      </c>
      <c r="M1112">
        <v>0</v>
      </c>
      <c r="N1112">
        <v>0</v>
      </c>
      <c r="O1112">
        <v>0</v>
      </c>
      <c r="P1112">
        <v>0</v>
      </c>
      <c r="Q1112" s="36">
        <v>0</v>
      </c>
      <c r="R1112" s="36">
        <v>0</v>
      </c>
      <c r="S1112" s="36">
        <v>0</v>
      </c>
      <c r="T1112" s="36">
        <v>0</v>
      </c>
      <c r="U1112" s="36">
        <v>0</v>
      </c>
    </row>
    <row r="1113" spans="1:21" x14ac:dyDescent="0.2">
      <c r="A1113" s="89">
        <f>VLOOKUP(C1113,TabellenSRG!$B$4:$C$2729,2,FALSE)</f>
        <v>96</v>
      </c>
      <c r="B1113" t="str">
        <f t="shared" si="18"/>
        <v>96j</v>
      </c>
      <c r="C1113" t="s">
        <v>98</v>
      </c>
      <c r="D1113" t="s">
        <v>616</v>
      </c>
      <c r="E1113">
        <v>9</v>
      </c>
      <c r="F1113">
        <v>1040</v>
      </c>
      <c r="G1113">
        <v>910</v>
      </c>
      <c r="H1113">
        <v>900</v>
      </c>
      <c r="I1113">
        <v>880</v>
      </c>
      <c r="J1113">
        <v>1070</v>
      </c>
      <c r="K1113">
        <v>1090</v>
      </c>
      <c r="L1113">
        <v>1050</v>
      </c>
      <c r="M1113">
        <v>1080</v>
      </c>
      <c r="N1113">
        <v>1190</v>
      </c>
      <c r="O1113">
        <v>1230</v>
      </c>
      <c r="P1113">
        <v>1200</v>
      </c>
      <c r="Q1113" s="36">
        <v>1180</v>
      </c>
      <c r="R1113" s="36">
        <v>1190</v>
      </c>
      <c r="S1113" s="36">
        <v>1220</v>
      </c>
      <c r="T1113" s="36">
        <v>1190</v>
      </c>
      <c r="U1113" s="36">
        <v>1240</v>
      </c>
    </row>
    <row r="1114" spans="1:21" x14ac:dyDescent="0.2">
      <c r="A1114" s="89">
        <f>VLOOKUP(C1114,TabellenSRG!$B$4:$C$2729,2,FALSE)</f>
        <v>96</v>
      </c>
      <c r="B1114" t="str">
        <f t="shared" si="18"/>
        <v>96k</v>
      </c>
      <c r="C1114" t="s">
        <v>98</v>
      </c>
      <c r="D1114" t="s">
        <v>611</v>
      </c>
      <c r="E1114">
        <v>10</v>
      </c>
      <c r="F1114" t="e">
        <v>#N/A</v>
      </c>
      <c r="G1114" t="e">
        <v>#N/A</v>
      </c>
      <c r="H1114" t="e">
        <v>#N/A</v>
      </c>
      <c r="I1114" t="e">
        <v>#N/A</v>
      </c>
      <c r="J1114" t="e">
        <v>#N/A</v>
      </c>
      <c r="K1114" t="e">
        <v>#N/A</v>
      </c>
      <c r="L1114" t="e">
        <v>#N/A</v>
      </c>
      <c r="M1114" t="e">
        <v>#N/A</v>
      </c>
      <c r="N1114">
        <v>0</v>
      </c>
      <c r="O1114">
        <v>0</v>
      </c>
      <c r="P1114">
        <v>0</v>
      </c>
      <c r="Q1114" s="36">
        <v>0</v>
      </c>
      <c r="R1114" s="36">
        <v>0</v>
      </c>
      <c r="S1114" s="36">
        <v>0</v>
      </c>
      <c r="T1114" s="36">
        <v>0</v>
      </c>
      <c r="U1114" s="36">
        <v>0</v>
      </c>
    </row>
    <row r="1115" spans="1:21" x14ac:dyDescent="0.2">
      <c r="A1115" s="89">
        <f>VLOOKUP(C1115,TabellenSRG!$B$4:$C$2729,2,FALSE)</f>
        <v>97</v>
      </c>
      <c r="B1115" t="str">
        <f t="shared" si="18"/>
        <v>97a</v>
      </c>
      <c r="C1115" t="s">
        <v>99</v>
      </c>
      <c r="D1115" t="s">
        <v>606</v>
      </c>
      <c r="E1115">
        <v>0</v>
      </c>
      <c r="F1115">
        <v>70</v>
      </c>
      <c r="G1115">
        <v>150</v>
      </c>
      <c r="H1115">
        <v>180</v>
      </c>
      <c r="I1115">
        <v>220</v>
      </c>
      <c r="J1115">
        <v>240</v>
      </c>
      <c r="K1115">
        <v>270</v>
      </c>
      <c r="L1115">
        <v>290</v>
      </c>
      <c r="M1115">
        <v>300</v>
      </c>
      <c r="N1115">
        <v>350</v>
      </c>
      <c r="O1115">
        <v>360</v>
      </c>
      <c r="P1115">
        <v>330</v>
      </c>
      <c r="Q1115" s="36">
        <v>310</v>
      </c>
      <c r="R1115" s="36">
        <v>330</v>
      </c>
      <c r="S1115" s="36">
        <v>360</v>
      </c>
      <c r="T1115" s="36">
        <v>340</v>
      </c>
      <c r="U1115" s="36">
        <v>300</v>
      </c>
    </row>
    <row r="1116" spans="1:21" x14ac:dyDescent="0.2">
      <c r="A1116" s="89">
        <f>VLOOKUP(C1116,TabellenSRG!$B$4:$C$2729,2,FALSE)</f>
        <v>97</v>
      </c>
      <c r="B1116" t="str">
        <f t="shared" si="18"/>
        <v>97b</v>
      </c>
      <c r="C1116" t="s">
        <v>99</v>
      </c>
      <c r="D1116" t="s">
        <v>607</v>
      </c>
      <c r="E1116">
        <v>1</v>
      </c>
      <c r="F1116">
        <v>0</v>
      </c>
      <c r="G1116">
        <v>0</v>
      </c>
      <c r="H1116">
        <v>0</v>
      </c>
      <c r="I1116">
        <v>0</v>
      </c>
      <c r="J1116">
        <v>0</v>
      </c>
      <c r="K1116">
        <v>0</v>
      </c>
      <c r="L1116">
        <v>0</v>
      </c>
      <c r="M1116">
        <v>0</v>
      </c>
      <c r="N1116">
        <v>0</v>
      </c>
      <c r="O1116">
        <v>0</v>
      </c>
      <c r="P1116">
        <v>0</v>
      </c>
      <c r="Q1116" s="36">
        <v>0</v>
      </c>
      <c r="R1116" s="36">
        <v>0</v>
      </c>
      <c r="S1116" s="36">
        <v>0</v>
      </c>
      <c r="T1116" s="36">
        <v>0</v>
      </c>
      <c r="U1116" s="36">
        <v>0</v>
      </c>
    </row>
    <row r="1117" spans="1:21" x14ac:dyDescent="0.2">
      <c r="A1117" s="89">
        <f>VLOOKUP(C1117,TabellenSRG!$B$4:$C$2729,2,FALSE)</f>
        <v>97</v>
      </c>
      <c r="B1117" t="str">
        <f t="shared" si="18"/>
        <v>97c</v>
      </c>
      <c r="C1117" t="s">
        <v>99</v>
      </c>
      <c r="D1117" t="s">
        <v>608</v>
      </c>
      <c r="E1117">
        <v>2</v>
      </c>
      <c r="F1117">
        <v>0</v>
      </c>
      <c r="G1117">
        <v>0</v>
      </c>
      <c r="H1117">
        <v>0</v>
      </c>
      <c r="I1117">
        <v>0</v>
      </c>
      <c r="J1117">
        <v>0</v>
      </c>
      <c r="K1117">
        <v>0</v>
      </c>
      <c r="L1117">
        <v>0</v>
      </c>
      <c r="M1117">
        <v>0</v>
      </c>
      <c r="N1117">
        <v>0</v>
      </c>
      <c r="O1117">
        <v>0</v>
      </c>
      <c r="P1117">
        <v>0</v>
      </c>
      <c r="Q1117" s="36">
        <v>0</v>
      </c>
      <c r="R1117" s="36">
        <v>0</v>
      </c>
      <c r="S1117" s="36">
        <v>0</v>
      </c>
      <c r="T1117" s="36">
        <v>0</v>
      </c>
      <c r="U1117" s="36">
        <v>0</v>
      </c>
    </row>
    <row r="1118" spans="1:21" x14ac:dyDescent="0.2">
      <c r="A1118" s="89">
        <f>VLOOKUP(C1118,TabellenSRG!$B$4:$C$2729,2,FALSE)</f>
        <v>97</v>
      </c>
      <c r="B1118" t="str">
        <f t="shared" si="18"/>
        <v>97d</v>
      </c>
      <c r="C1118" t="s">
        <v>99</v>
      </c>
      <c r="D1118" t="s">
        <v>609</v>
      </c>
      <c r="E1118">
        <v>3</v>
      </c>
      <c r="F1118">
        <v>0</v>
      </c>
      <c r="G1118">
        <v>0</v>
      </c>
      <c r="H1118">
        <v>10</v>
      </c>
      <c r="I1118">
        <v>10</v>
      </c>
      <c r="J1118">
        <v>10</v>
      </c>
      <c r="K1118">
        <v>10</v>
      </c>
      <c r="L1118">
        <v>10</v>
      </c>
      <c r="M1118">
        <v>10</v>
      </c>
      <c r="N1118">
        <v>10</v>
      </c>
      <c r="O1118">
        <v>0</v>
      </c>
      <c r="P1118">
        <v>0</v>
      </c>
      <c r="Q1118" s="36">
        <v>0</v>
      </c>
      <c r="R1118" s="36">
        <v>0</v>
      </c>
      <c r="S1118" s="36">
        <v>0</v>
      </c>
      <c r="T1118" s="36">
        <v>0</v>
      </c>
      <c r="U1118" s="36">
        <v>0</v>
      </c>
    </row>
    <row r="1119" spans="1:21" x14ac:dyDescent="0.2">
      <c r="A1119" s="89">
        <f>VLOOKUP(C1119,TabellenSRG!$B$4:$C$2729,2,FALSE)</f>
        <v>97</v>
      </c>
      <c r="B1119" t="str">
        <f t="shared" si="18"/>
        <v>97e</v>
      </c>
      <c r="C1119" t="s">
        <v>99</v>
      </c>
      <c r="D1119" t="s">
        <v>610</v>
      </c>
      <c r="E1119">
        <v>4</v>
      </c>
      <c r="F1119">
        <v>0</v>
      </c>
      <c r="G1119">
        <v>0</v>
      </c>
      <c r="H1119">
        <v>0</v>
      </c>
      <c r="I1119">
        <v>0</v>
      </c>
      <c r="J1119">
        <v>0</v>
      </c>
      <c r="K1119">
        <v>0</v>
      </c>
      <c r="L1119">
        <v>0</v>
      </c>
      <c r="M1119">
        <v>0</v>
      </c>
      <c r="N1119">
        <v>0</v>
      </c>
      <c r="O1119">
        <v>0</v>
      </c>
      <c r="P1119">
        <v>10</v>
      </c>
      <c r="Q1119" s="36">
        <v>10</v>
      </c>
      <c r="R1119" s="36">
        <v>10</v>
      </c>
      <c r="S1119" s="36">
        <v>10</v>
      </c>
      <c r="T1119" s="36">
        <v>10</v>
      </c>
      <c r="U1119" s="36">
        <v>10</v>
      </c>
    </row>
    <row r="1120" spans="1:21" x14ac:dyDescent="0.2">
      <c r="A1120" s="89">
        <f>VLOOKUP(C1120,TabellenSRG!$B$4:$C$2729,2,FALSE)</f>
        <v>97</v>
      </c>
      <c r="B1120" t="str">
        <f t="shared" si="18"/>
        <v>97f</v>
      </c>
      <c r="C1120" t="s">
        <v>99</v>
      </c>
      <c r="D1120" t="s">
        <v>612</v>
      </c>
      <c r="E1120">
        <v>5</v>
      </c>
      <c r="F1120">
        <v>0</v>
      </c>
      <c r="G1120">
        <v>0</v>
      </c>
      <c r="H1120">
        <v>0</v>
      </c>
      <c r="I1120">
        <v>0</v>
      </c>
      <c r="J1120">
        <v>0</v>
      </c>
      <c r="K1120">
        <v>0</v>
      </c>
      <c r="L1120">
        <v>0</v>
      </c>
      <c r="M1120">
        <v>0</v>
      </c>
      <c r="N1120">
        <v>0</v>
      </c>
      <c r="O1120">
        <v>0</v>
      </c>
      <c r="P1120">
        <v>0</v>
      </c>
      <c r="Q1120" s="36">
        <v>0</v>
      </c>
      <c r="R1120" s="36">
        <v>0</v>
      </c>
      <c r="S1120" s="36">
        <v>0</v>
      </c>
      <c r="T1120" s="36">
        <v>0</v>
      </c>
      <c r="U1120" s="36">
        <v>0</v>
      </c>
    </row>
    <row r="1121" spans="1:21" x14ac:dyDescent="0.2">
      <c r="A1121" s="89">
        <f>VLOOKUP(C1121,TabellenSRG!$B$4:$C$2729,2,FALSE)</f>
        <v>97</v>
      </c>
      <c r="B1121" t="str">
        <f t="shared" si="18"/>
        <v>97g</v>
      </c>
      <c r="C1121" t="s">
        <v>99</v>
      </c>
      <c r="D1121" t="s">
        <v>613</v>
      </c>
      <c r="E1121">
        <v>6</v>
      </c>
      <c r="F1121">
        <v>0</v>
      </c>
      <c r="G1121">
        <v>0</v>
      </c>
      <c r="H1121">
        <v>0</v>
      </c>
      <c r="I1121">
        <v>0</v>
      </c>
      <c r="J1121">
        <v>0</v>
      </c>
      <c r="K1121">
        <v>0</v>
      </c>
      <c r="L1121">
        <v>0</v>
      </c>
      <c r="M1121">
        <v>0</v>
      </c>
      <c r="N1121">
        <v>0</v>
      </c>
      <c r="O1121">
        <v>0</v>
      </c>
      <c r="P1121">
        <v>0</v>
      </c>
      <c r="Q1121" s="36">
        <v>0</v>
      </c>
      <c r="R1121" s="36">
        <v>0</v>
      </c>
      <c r="S1121" s="36">
        <v>0</v>
      </c>
      <c r="T1121" s="36">
        <v>0</v>
      </c>
      <c r="U1121" s="36">
        <v>0</v>
      </c>
    </row>
    <row r="1122" spans="1:21" x14ac:dyDescent="0.2">
      <c r="A1122" s="89">
        <f>VLOOKUP(C1122,TabellenSRG!$B$4:$C$2729,2,FALSE)</f>
        <v>97</v>
      </c>
      <c r="B1122" t="str">
        <f t="shared" si="18"/>
        <v>97h</v>
      </c>
      <c r="C1122" t="s">
        <v>99</v>
      </c>
      <c r="D1122" t="s">
        <v>614</v>
      </c>
      <c r="E1122">
        <v>7</v>
      </c>
      <c r="F1122">
        <v>0</v>
      </c>
      <c r="G1122">
        <v>0</v>
      </c>
      <c r="H1122">
        <v>0</v>
      </c>
      <c r="I1122">
        <v>0</v>
      </c>
      <c r="J1122">
        <v>0</v>
      </c>
      <c r="K1122">
        <v>0</v>
      </c>
      <c r="L1122">
        <v>0</v>
      </c>
      <c r="M1122">
        <v>0</v>
      </c>
      <c r="N1122">
        <v>0</v>
      </c>
      <c r="O1122">
        <v>0</v>
      </c>
      <c r="P1122">
        <v>0</v>
      </c>
      <c r="Q1122" s="36">
        <v>0</v>
      </c>
      <c r="R1122" s="36">
        <v>0</v>
      </c>
      <c r="S1122" s="36">
        <v>0</v>
      </c>
      <c r="T1122" s="36">
        <v>0</v>
      </c>
      <c r="U1122" s="36">
        <v>10</v>
      </c>
    </row>
    <row r="1123" spans="1:21" x14ac:dyDescent="0.2">
      <c r="A1123" s="89">
        <f>VLOOKUP(C1123,TabellenSRG!$B$4:$C$2729,2,FALSE)</f>
        <v>97</v>
      </c>
      <c r="B1123" t="str">
        <f t="shared" si="18"/>
        <v>97i</v>
      </c>
      <c r="C1123" t="s">
        <v>99</v>
      </c>
      <c r="D1123" t="s">
        <v>615</v>
      </c>
      <c r="E1123">
        <v>8</v>
      </c>
      <c r="F1123">
        <v>0</v>
      </c>
      <c r="G1123">
        <v>0</v>
      </c>
      <c r="H1123">
        <v>0</v>
      </c>
      <c r="I1123">
        <v>0</v>
      </c>
      <c r="J1123">
        <v>0</v>
      </c>
      <c r="K1123">
        <v>0</v>
      </c>
      <c r="L1123">
        <v>0</v>
      </c>
      <c r="M1123">
        <v>0</v>
      </c>
      <c r="N1123">
        <v>0</v>
      </c>
      <c r="O1123">
        <v>0</v>
      </c>
      <c r="P1123">
        <v>0</v>
      </c>
      <c r="Q1123" s="36">
        <v>0</v>
      </c>
      <c r="R1123" s="36">
        <v>0</v>
      </c>
      <c r="S1123" s="36">
        <v>0</v>
      </c>
      <c r="T1123" s="36">
        <v>0</v>
      </c>
      <c r="U1123" s="36">
        <v>0</v>
      </c>
    </row>
    <row r="1124" spans="1:21" x14ac:dyDescent="0.2">
      <c r="A1124" s="89">
        <f>VLOOKUP(C1124,TabellenSRG!$B$4:$C$2729,2,FALSE)</f>
        <v>97</v>
      </c>
      <c r="B1124" t="str">
        <f t="shared" si="18"/>
        <v>97j</v>
      </c>
      <c r="C1124" t="s">
        <v>99</v>
      </c>
      <c r="D1124" t="s">
        <v>616</v>
      </c>
      <c r="E1124">
        <v>9</v>
      </c>
      <c r="F1124">
        <v>70</v>
      </c>
      <c r="G1124">
        <v>150</v>
      </c>
      <c r="H1124">
        <v>170</v>
      </c>
      <c r="I1124">
        <v>210</v>
      </c>
      <c r="J1124">
        <v>230</v>
      </c>
      <c r="K1124">
        <v>260</v>
      </c>
      <c r="L1124">
        <v>280</v>
      </c>
      <c r="M1124">
        <v>290</v>
      </c>
      <c r="N1124">
        <v>330</v>
      </c>
      <c r="O1124">
        <v>360</v>
      </c>
      <c r="P1124">
        <v>320</v>
      </c>
      <c r="Q1124" s="36">
        <v>300</v>
      </c>
      <c r="R1124" s="36">
        <v>310</v>
      </c>
      <c r="S1124" s="36">
        <v>340</v>
      </c>
      <c r="T1124" s="36">
        <v>330</v>
      </c>
      <c r="U1124" s="36">
        <v>270</v>
      </c>
    </row>
    <row r="1125" spans="1:21" x14ac:dyDescent="0.2">
      <c r="A1125" s="89">
        <f>VLOOKUP(C1125,TabellenSRG!$B$4:$C$2729,2,FALSE)</f>
        <v>97</v>
      </c>
      <c r="B1125" t="str">
        <f t="shared" si="18"/>
        <v>97k</v>
      </c>
      <c r="C1125" t="s">
        <v>99</v>
      </c>
      <c r="D1125" t="s">
        <v>611</v>
      </c>
      <c r="E1125">
        <v>10</v>
      </c>
      <c r="F1125" t="e">
        <v>#N/A</v>
      </c>
      <c r="G1125" t="e">
        <v>#N/A</v>
      </c>
      <c r="H1125" t="e">
        <v>#N/A</v>
      </c>
      <c r="I1125" t="e">
        <v>#N/A</v>
      </c>
      <c r="J1125" t="e">
        <v>#N/A</v>
      </c>
      <c r="K1125" t="e">
        <v>#N/A</v>
      </c>
      <c r="L1125" t="e">
        <v>#N/A</v>
      </c>
      <c r="M1125" t="e">
        <v>#N/A</v>
      </c>
      <c r="N1125">
        <v>0</v>
      </c>
      <c r="O1125">
        <v>0</v>
      </c>
      <c r="P1125">
        <v>0</v>
      </c>
      <c r="Q1125" s="36">
        <v>10</v>
      </c>
      <c r="R1125" s="36">
        <v>10</v>
      </c>
      <c r="S1125" s="36">
        <v>10</v>
      </c>
      <c r="T1125" s="36">
        <v>10</v>
      </c>
      <c r="U1125" s="36">
        <v>10</v>
      </c>
    </row>
    <row r="1126" spans="1:21" x14ac:dyDescent="0.2">
      <c r="A1126" s="89">
        <f>VLOOKUP(C1126,TabellenSRG!$B$4:$C$2729,2,FALSE)</f>
        <v>98</v>
      </c>
      <c r="B1126" t="str">
        <f t="shared" si="18"/>
        <v>98a</v>
      </c>
      <c r="C1126" t="s">
        <v>100</v>
      </c>
      <c r="D1126" t="s">
        <v>606</v>
      </c>
      <c r="E1126">
        <v>0</v>
      </c>
      <c r="F1126">
        <v>3420</v>
      </c>
      <c r="G1126">
        <v>3200</v>
      </c>
      <c r="H1126">
        <v>2790</v>
      </c>
      <c r="I1126">
        <v>3090</v>
      </c>
      <c r="J1126">
        <v>3230</v>
      </c>
      <c r="K1126">
        <v>3530</v>
      </c>
      <c r="L1126">
        <v>3560</v>
      </c>
      <c r="M1126">
        <v>3760</v>
      </c>
      <c r="N1126">
        <v>4160</v>
      </c>
      <c r="O1126">
        <v>3860</v>
      </c>
      <c r="P1126">
        <v>3690</v>
      </c>
      <c r="Q1126" s="36">
        <v>3590</v>
      </c>
      <c r="R1126" s="36">
        <v>4130</v>
      </c>
      <c r="S1126" s="36">
        <v>4360</v>
      </c>
      <c r="T1126" s="36">
        <v>4430</v>
      </c>
      <c r="U1126" s="36">
        <v>4560</v>
      </c>
    </row>
    <row r="1127" spans="1:21" x14ac:dyDescent="0.2">
      <c r="A1127" s="89">
        <f>VLOOKUP(C1127,TabellenSRG!$B$4:$C$2729,2,FALSE)</f>
        <v>98</v>
      </c>
      <c r="B1127" t="str">
        <f t="shared" si="18"/>
        <v>98b</v>
      </c>
      <c r="C1127" t="s">
        <v>100</v>
      </c>
      <c r="D1127" t="s">
        <v>607</v>
      </c>
      <c r="E1127">
        <v>1</v>
      </c>
      <c r="F1127">
        <v>40</v>
      </c>
      <c r="G1127">
        <v>40</v>
      </c>
      <c r="H1127">
        <v>20</v>
      </c>
      <c r="I1127">
        <v>0</v>
      </c>
      <c r="J1127">
        <v>0</v>
      </c>
      <c r="K1127">
        <v>0</v>
      </c>
      <c r="L1127">
        <v>0</v>
      </c>
      <c r="M1127">
        <v>0</v>
      </c>
      <c r="N1127">
        <v>0</v>
      </c>
      <c r="O1127">
        <v>0</v>
      </c>
      <c r="P1127">
        <v>0</v>
      </c>
      <c r="Q1127" s="36">
        <v>0</v>
      </c>
      <c r="R1127" s="36">
        <v>0</v>
      </c>
      <c r="S1127" s="36">
        <v>0</v>
      </c>
      <c r="T1127" s="36">
        <v>0</v>
      </c>
      <c r="U1127" s="36">
        <v>0</v>
      </c>
    </row>
    <row r="1128" spans="1:21" x14ac:dyDescent="0.2">
      <c r="A1128" s="89">
        <f>VLOOKUP(C1128,TabellenSRG!$B$4:$C$2729,2,FALSE)</f>
        <v>98</v>
      </c>
      <c r="B1128" t="str">
        <f t="shared" si="18"/>
        <v>98c</v>
      </c>
      <c r="C1128" t="s">
        <v>100</v>
      </c>
      <c r="D1128" t="s">
        <v>608</v>
      </c>
      <c r="E1128">
        <v>2</v>
      </c>
      <c r="F1128">
        <v>40</v>
      </c>
      <c r="G1128">
        <v>40</v>
      </c>
      <c r="H1128">
        <v>30</v>
      </c>
      <c r="I1128">
        <v>30</v>
      </c>
      <c r="J1128">
        <v>30</v>
      </c>
      <c r="K1128">
        <v>30</v>
      </c>
      <c r="L1128">
        <v>20</v>
      </c>
      <c r="M1128">
        <v>30</v>
      </c>
      <c r="N1128">
        <v>30</v>
      </c>
      <c r="O1128">
        <v>30</v>
      </c>
      <c r="P1128">
        <v>20</v>
      </c>
      <c r="Q1128" s="36">
        <v>20</v>
      </c>
      <c r="R1128" s="36">
        <v>20</v>
      </c>
      <c r="S1128" s="36">
        <v>20</v>
      </c>
      <c r="T1128" s="36">
        <v>20</v>
      </c>
      <c r="U1128" s="36">
        <v>20</v>
      </c>
    </row>
    <row r="1129" spans="1:21" x14ac:dyDescent="0.2">
      <c r="A1129" s="89">
        <f>VLOOKUP(C1129,TabellenSRG!$B$4:$C$2729,2,FALSE)</f>
        <v>98</v>
      </c>
      <c r="B1129" t="str">
        <f t="shared" si="18"/>
        <v>98d</v>
      </c>
      <c r="C1129" t="s">
        <v>100</v>
      </c>
      <c r="D1129" t="s">
        <v>609</v>
      </c>
      <c r="E1129">
        <v>3</v>
      </c>
      <c r="F1129">
        <v>800</v>
      </c>
      <c r="G1129">
        <v>730</v>
      </c>
      <c r="H1129">
        <v>520</v>
      </c>
      <c r="I1129">
        <v>520</v>
      </c>
      <c r="J1129">
        <v>520</v>
      </c>
      <c r="K1129">
        <v>560</v>
      </c>
      <c r="L1129">
        <v>510</v>
      </c>
      <c r="M1129">
        <v>470</v>
      </c>
      <c r="N1129">
        <v>450</v>
      </c>
      <c r="O1129">
        <v>290</v>
      </c>
      <c r="P1129">
        <v>280</v>
      </c>
      <c r="Q1129" s="36">
        <v>270</v>
      </c>
      <c r="R1129" s="36">
        <v>180</v>
      </c>
      <c r="S1129" s="36">
        <v>180</v>
      </c>
      <c r="T1129" s="36">
        <v>170</v>
      </c>
      <c r="U1129" s="36">
        <v>160</v>
      </c>
    </row>
    <row r="1130" spans="1:21" x14ac:dyDescent="0.2">
      <c r="A1130" s="89">
        <f>VLOOKUP(C1130,TabellenSRG!$B$4:$C$2729,2,FALSE)</f>
        <v>98</v>
      </c>
      <c r="B1130" t="str">
        <f t="shared" si="18"/>
        <v>98e</v>
      </c>
      <c r="C1130" t="s">
        <v>100</v>
      </c>
      <c r="D1130" t="s">
        <v>610</v>
      </c>
      <c r="E1130">
        <v>4</v>
      </c>
      <c r="F1130">
        <v>10</v>
      </c>
      <c r="G1130">
        <v>20</v>
      </c>
      <c r="H1130">
        <v>60</v>
      </c>
      <c r="I1130">
        <v>70</v>
      </c>
      <c r="J1130">
        <v>90</v>
      </c>
      <c r="K1130">
        <v>100</v>
      </c>
      <c r="L1130">
        <v>120</v>
      </c>
      <c r="M1130">
        <v>130</v>
      </c>
      <c r="N1130">
        <v>170</v>
      </c>
      <c r="O1130">
        <v>200</v>
      </c>
      <c r="P1130">
        <v>210</v>
      </c>
      <c r="Q1130" s="36">
        <v>210</v>
      </c>
      <c r="R1130" s="36">
        <v>230</v>
      </c>
      <c r="S1130" s="36">
        <v>250</v>
      </c>
      <c r="T1130" s="36">
        <v>240</v>
      </c>
      <c r="U1130" s="36">
        <v>260</v>
      </c>
    </row>
    <row r="1131" spans="1:21" x14ac:dyDescent="0.2">
      <c r="A1131" s="89">
        <f>VLOOKUP(C1131,TabellenSRG!$B$4:$C$2729,2,FALSE)</f>
        <v>98</v>
      </c>
      <c r="B1131" t="str">
        <f t="shared" si="18"/>
        <v>98f</v>
      </c>
      <c r="C1131" t="s">
        <v>100</v>
      </c>
      <c r="D1131" t="s">
        <v>612</v>
      </c>
      <c r="E1131">
        <v>5</v>
      </c>
      <c r="F1131">
        <v>0</v>
      </c>
      <c r="G1131">
        <v>0</v>
      </c>
      <c r="H1131">
        <v>0</v>
      </c>
      <c r="I1131">
        <v>0</v>
      </c>
      <c r="J1131">
        <v>0</v>
      </c>
      <c r="K1131">
        <v>0</v>
      </c>
      <c r="L1131">
        <v>0</v>
      </c>
      <c r="M1131">
        <v>0</v>
      </c>
      <c r="N1131">
        <v>0</v>
      </c>
      <c r="O1131">
        <v>0</v>
      </c>
      <c r="P1131">
        <v>0</v>
      </c>
      <c r="Q1131" s="36">
        <v>0</v>
      </c>
      <c r="R1131" s="36">
        <v>0</v>
      </c>
      <c r="S1131" s="36">
        <v>0</v>
      </c>
      <c r="T1131" s="36">
        <v>0</v>
      </c>
      <c r="U1131" s="36">
        <v>0</v>
      </c>
    </row>
    <row r="1132" spans="1:21" x14ac:dyDescent="0.2">
      <c r="A1132" s="89">
        <f>VLOOKUP(C1132,TabellenSRG!$B$4:$C$2729,2,FALSE)</f>
        <v>98</v>
      </c>
      <c r="B1132" t="str">
        <f t="shared" si="18"/>
        <v>98g</v>
      </c>
      <c r="C1132" t="s">
        <v>100</v>
      </c>
      <c r="D1132" t="s">
        <v>613</v>
      </c>
      <c r="E1132">
        <v>6</v>
      </c>
      <c r="F1132">
        <v>130</v>
      </c>
      <c r="G1132">
        <v>160</v>
      </c>
      <c r="H1132">
        <v>0</v>
      </c>
      <c r="I1132">
        <v>0</v>
      </c>
      <c r="J1132">
        <v>0</v>
      </c>
      <c r="K1132">
        <v>0</v>
      </c>
      <c r="L1132">
        <v>0</v>
      </c>
      <c r="M1132">
        <v>20</v>
      </c>
      <c r="N1132">
        <v>30</v>
      </c>
      <c r="O1132">
        <v>30</v>
      </c>
      <c r="P1132">
        <v>30</v>
      </c>
      <c r="Q1132" s="36">
        <v>30</v>
      </c>
      <c r="R1132" s="36">
        <v>40</v>
      </c>
      <c r="S1132" s="36">
        <v>50</v>
      </c>
      <c r="T1132" s="36">
        <v>70</v>
      </c>
      <c r="U1132" s="36">
        <v>70</v>
      </c>
    </row>
    <row r="1133" spans="1:21" x14ac:dyDescent="0.2">
      <c r="A1133" s="89">
        <f>VLOOKUP(C1133,TabellenSRG!$B$4:$C$2729,2,FALSE)</f>
        <v>98</v>
      </c>
      <c r="B1133" t="str">
        <f t="shared" si="18"/>
        <v>98h</v>
      </c>
      <c r="C1133" t="s">
        <v>100</v>
      </c>
      <c r="D1133" t="s">
        <v>614</v>
      </c>
      <c r="E1133">
        <v>7</v>
      </c>
      <c r="F1133">
        <v>0</v>
      </c>
      <c r="G1133">
        <v>0</v>
      </c>
      <c r="H1133">
        <v>0</v>
      </c>
      <c r="I1133">
        <v>0</v>
      </c>
      <c r="J1133">
        <v>0</v>
      </c>
      <c r="K1133">
        <v>0</v>
      </c>
      <c r="L1133">
        <v>0</v>
      </c>
      <c r="M1133">
        <v>0</v>
      </c>
      <c r="N1133">
        <v>0</v>
      </c>
      <c r="O1133">
        <v>0</v>
      </c>
      <c r="P1133">
        <v>0</v>
      </c>
      <c r="Q1133" s="36">
        <v>0</v>
      </c>
      <c r="R1133" s="36">
        <v>0</v>
      </c>
      <c r="S1133" s="36">
        <v>0</v>
      </c>
      <c r="T1133" s="36">
        <v>0</v>
      </c>
      <c r="U1133" s="36">
        <v>0</v>
      </c>
    </row>
    <row r="1134" spans="1:21" x14ac:dyDescent="0.2">
      <c r="A1134" s="89">
        <f>VLOOKUP(C1134,TabellenSRG!$B$4:$C$2729,2,FALSE)</f>
        <v>98</v>
      </c>
      <c r="B1134" t="str">
        <f t="shared" si="18"/>
        <v>98i</v>
      </c>
      <c r="C1134" t="s">
        <v>100</v>
      </c>
      <c r="D1134" t="s">
        <v>615</v>
      </c>
      <c r="E1134">
        <v>8</v>
      </c>
      <c r="F1134">
        <v>0</v>
      </c>
      <c r="G1134">
        <v>0</v>
      </c>
      <c r="H1134">
        <v>0</v>
      </c>
      <c r="I1134">
        <v>0</v>
      </c>
      <c r="J1134">
        <v>0</v>
      </c>
      <c r="K1134">
        <v>0</v>
      </c>
      <c r="L1134">
        <v>0</v>
      </c>
      <c r="M1134">
        <v>0</v>
      </c>
      <c r="N1134">
        <v>0</v>
      </c>
      <c r="O1134">
        <v>0</v>
      </c>
      <c r="P1134">
        <v>0</v>
      </c>
      <c r="Q1134" s="36">
        <v>0</v>
      </c>
      <c r="R1134" s="36">
        <v>0</v>
      </c>
      <c r="S1134" s="36">
        <v>0</v>
      </c>
      <c r="T1134" s="36">
        <v>0</v>
      </c>
      <c r="U1134" s="36">
        <v>0</v>
      </c>
    </row>
    <row r="1135" spans="1:21" x14ac:dyDescent="0.2">
      <c r="A1135" s="89">
        <f>VLOOKUP(C1135,TabellenSRG!$B$4:$C$2729,2,FALSE)</f>
        <v>98</v>
      </c>
      <c r="B1135" t="str">
        <f t="shared" si="18"/>
        <v>98j</v>
      </c>
      <c r="C1135" t="s">
        <v>100</v>
      </c>
      <c r="D1135" t="s">
        <v>616</v>
      </c>
      <c r="E1135">
        <v>9</v>
      </c>
      <c r="F1135">
        <v>2410</v>
      </c>
      <c r="G1135">
        <v>2220</v>
      </c>
      <c r="H1135">
        <v>2160</v>
      </c>
      <c r="I1135">
        <v>2470</v>
      </c>
      <c r="J1135">
        <v>2590</v>
      </c>
      <c r="K1135">
        <v>2840</v>
      </c>
      <c r="L1135">
        <v>2900</v>
      </c>
      <c r="M1135">
        <v>3120</v>
      </c>
      <c r="N1135">
        <v>3490</v>
      </c>
      <c r="O1135">
        <v>3330</v>
      </c>
      <c r="P1135">
        <v>3140</v>
      </c>
      <c r="Q1135" s="36">
        <v>3060</v>
      </c>
      <c r="R1135" s="36">
        <v>3660</v>
      </c>
      <c r="S1135" s="36">
        <v>3860</v>
      </c>
      <c r="T1135" s="36">
        <v>3920</v>
      </c>
      <c r="U1135" s="36">
        <v>4030</v>
      </c>
    </row>
    <row r="1136" spans="1:21" x14ac:dyDescent="0.2">
      <c r="A1136" s="89">
        <f>VLOOKUP(C1136,TabellenSRG!$B$4:$C$2729,2,FALSE)</f>
        <v>98</v>
      </c>
      <c r="B1136" t="str">
        <f t="shared" si="18"/>
        <v>98k</v>
      </c>
      <c r="C1136" t="s">
        <v>100</v>
      </c>
      <c r="D1136" t="s">
        <v>611</v>
      </c>
      <c r="E1136">
        <v>10</v>
      </c>
      <c r="F1136" t="e">
        <v>#N/A</v>
      </c>
      <c r="G1136" t="e">
        <v>#N/A</v>
      </c>
      <c r="H1136" t="e">
        <v>#N/A</v>
      </c>
      <c r="I1136" t="e">
        <v>#N/A</v>
      </c>
      <c r="J1136" t="e">
        <v>#N/A</v>
      </c>
      <c r="K1136" t="e">
        <v>#N/A</v>
      </c>
      <c r="L1136" t="e">
        <v>#N/A</v>
      </c>
      <c r="M1136" t="e">
        <v>#N/A</v>
      </c>
      <c r="N1136">
        <v>0</v>
      </c>
      <c r="O1136">
        <v>0</v>
      </c>
      <c r="P1136">
        <v>0</v>
      </c>
      <c r="Q1136" s="36">
        <v>0</v>
      </c>
      <c r="R1136" s="36">
        <v>0</v>
      </c>
      <c r="S1136" s="36">
        <v>0</v>
      </c>
      <c r="T1136" s="36">
        <v>10</v>
      </c>
      <c r="U1136" s="36">
        <v>20</v>
      </c>
    </row>
    <row r="1137" spans="1:21" x14ac:dyDescent="0.2">
      <c r="A1137" s="89">
        <f>VLOOKUP(C1137,TabellenSRG!$B$4:$C$2729,2,FALSE)</f>
        <v>99</v>
      </c>
      <c r="B1137" t="str">
        <f t="shared" si="18"/>
        <v>99a</v>
      </c>
      <c r="C1137" t="s">
        <v>101</v>
      </c>
      <c r="D1137" t="s">
        <v>606</v>
      </c>
      <c r="E1137">
        <v>0</v>
      </c>
      <c r="F1137">
        <v>850</v>
      </c>
      <c r="G1137">
        <v>890</v>
      </c>
      <c r="H1137">
        <v>900</v>
      </c>
      <c r="I1137">
        <v>920</v>
      </c>
      <c r="J1137">
        <v>960</v>
      </c>
      <c r="K1137">
        <v>950</v>
      </c>
      <c r="L1137">
        <v>380</v>
      </c>
      <c r="M1137">
        <v>370</v>
      </c>
      <c r="N1137">
        <v>410</v>
      </c>
      <c r="O1137">
        <v>290</v>
      </c>
      <c r="P1137">
        <v>100</v>
      </c>
      <c r="Q1137" s="36">
        <v>90</v>
      </c>
      <c r="R1137" s="36">
        <v>90</v>
      </c>
      <c r="S1137" s="36">
        <v>90</v>
      </c>
      <c r="T1137" s="36">
        <v>90</v>
      </c>
      <c r="U1137" s="36">
        <v>90</v>
      </c>
    </row>
    <row r="1138" spans="1:21" x14ac:dyDescent="0.2">
      <c r="A1138" s="89">
        <f>VLOOKUP(C1138,TabellenSRG!$B$4:$C$2729,2,FALSE)</f>
        <v>99</v>
      </c>
      <c r="B1138" t="str">
        <f t="shared" si="18"/>
        <v>99b</v>
      </c>
      <c r="C1138" t="s">
        <v>101</v>
      </c>
      <c r="D1138" t="s">
        <v>607</v>
      </c>
      <c r="E1138">
        <v>1</v>
      </c>
      <c r="F1138">
        <v>10</v>
      </c>
      <c r="G1138">
        <v>10</v>
      </c>
      <c r="H1138">
        <v>10</v>
      </c>
      <c r="I1138">
        <v>10</v>
      </c>
      <c r="J1138">
        <v>10</v>
      </c>
      <c r="K1138">
        <v>10</v>
      </c>
      <c r="L1138">
        <v>10</v>
      </c>
      <c r="M1138">
        <v>10</v>
      </c>
      <c r="N1138">
        <v>10</v>
      </c>
      <c r="O1138">
        <v>10</v>
      </c>
      <c r="P1138">
        <v>10</v>
      </c>
      <c r="Q1138" s="36">
        <v>10</v>
      </c>
      <c r="R1138" s="36">
        <v>10</v>
      </c>
      <c r="S1138" s="36">
        <v>10</v>
      </c>
      <c r="T1138" s="36">
        <v>10</v>
      </c>
      <c r="U1138" s="36">
        <v>10</v>
      </c>
    </row>
    <row r="1139" spans="1:21" x14ac:dyDescent="0.2">
      <c r="A1139" s="89">
        <f>VLOOKUP(C1139,TabellenSRG!$B$4:$C$2729,2,FALSE)</f>
        <v>99</v>
      </c>
      <c r="B1139" t="str">
        <f t="shared" si="18"/>
        <v>99c</v>
      </c>
      <c r="C1139" t="s">
        <v>101</v>
      </c>
      <c r="D1139" t="s">
        <v>608</v>
      </c>
      <c r="E1139">
        <v>2</v>
      </c>
      <c r="F1139">
        <v>0</v>
      </c>
      <c r="G1139">
        <v>0</v>
      </c>
      <c r="H1139">
        <v>0</v>
      </c>
      <c r="I1139">
        <v>0</v>
      </c>
      <c r="J1139">
        <v>0</v>
      </c>
      <c r="K1139">
        <v>0</v>
      </c>
      <c r="L1139">
        <v>0</v>
      </c>
      <c r="M1139">
        <v>0</v>
      </c>
      <c r="N1139">
        <v>0</v>
      </c>
      <c r="O1139">
        <v>0</v>
      </c>
      <c r="P1139">
        <v>0</v>
      </c>
      <c r="Q1139" s="36">
        <v>0</v>
      </c>
      <c r="R1139" s="36">
        <v>0</v>
      </c>
      <c r="S1139" s="36">
        <v>0</v>
      </c>
      <c r="T1139" s="36">
        <v>0</v>
      </c>
      <c r="U1139" s="36">
        <v>0</v>
      </c>
    </row>
    <row r="1140" spans="1:21" x14ac:dyDescent="0.2">
      <c r="A1140" s="89">
        <f>VLOOKUP(C1140,TabellenSRG!$B$4:$C$2729,2,FALSE)</f>
        <v>99</v>
      </c>
      <c r="B1140" t="str">
        <f t="shared" si="18"/>
        <v>99d</v>
      </c>
      <c r="C1140" t="s">
        <v>101</v>
      </c>
      <c r="D1140" t="s">
        <v>609</v>
      </c>
      <c r="E1140">
        <v>3</v>
      </c>
      <c r="F1140">
        <v>30</v>
      </c>
      <c r="G1140">
        <v>30</v>
      </c>
      <c r="H1140">
        <v>30</v>
      </c>
      <c r="I1140">
        <v>30</v>
      </c>
      <c r="J1140">
        <v>40</v>
      </c>
      <c r="K1140">
        <v>30</v>
      </c>
      <c r="L1140">
        <v>30</v>
      </c>
      <c r="M1140">
        <v>30</v>
      </c>
      <c r="N1140">
        <v>30</v>
      </c>
      <c r="O1140">
        <v>30</v>
      </c>
      <c r="P1140">
        <v>30</v>
      </c>
      <c r="Q1140" s="36">
        <v>30</v>
      </c>
      <c r="R1140" s="36">
        <v>30</v>
      </c>
      <c r="S1140" s="36">
        <v>30</v>
      </c>
      <c r="T1140" s="36">
        <v>30</v>
      </c>
      <c r="U1140" s="36">
        <v>30</v>
      </c>
    </row>
    <row r="1141" spans="1:21" x14ac:dyDescent="0.2">
      <c r="A1141" s="89">
        <f>VLOOKUP(C1141,TabellenSRG!$B$4:$C$2729,2,FALSE)</f>
        <v>99</v>
      </c>
      <c r="B1141" t="str">
        <f t="shared" si="18"/>
        <v>99e</v>
      </c>
      <c r="C1141" t="s">
        <v>101</v>
      </c>
      <c r="D1141" t="s">
        <v>610</v>
      </c>
      <c r="E1141">
        <v>4</v>
      </c>
      <c r="F1141">
        <v>0</v>
      </c>
      <c r="G1141">
        <v>0</v>
      </c>
      <c r="H1141">
        <v>0</v>
      </c>
      <c r="I1141">
        <v>10</v>
      </c>
      <c r="J1141">
        <v>10</v>
      </c>
      <c r="K1141">
        <v>10</v>
      </c>
      <c r="L1141">
        <v>10</v>
      </c>
      <c r="M1141">
        <v>10</v>
      </c>
      <c r="N1141">
        <v>20</v>
      </c>
      <c r="O1141">
        <v>20</v>
      </c>
      <c r="P1141">
        <v>20</v>
      </c>
      <c r="Q1141" s="36">
        <v>20</v>
      </c>
      <c r="R1141" s="36">
        <v>20</v>
      </c>
      <c r="S1141" s="36">
        <v>20</v>
      </c>
      <c r="T1141" s="36">
        <v>30</v>
      </c>
      <c r="U1141" s="36">
        <v>30</v>
      </c>
    </row>
    <row r="1142" spans="1:21" x14ac:dyDescent="0.2">
      <c r="A1142" s="89">
        <f>VLOOKUP(C1142,TabellenSRG!$B$4:$C$2729,2,FALSE)</f>
        <v>99</v>
      </c>
      <c r="B1142" t="str">
        <f t="shared" si="18"/>
        <v>99f</v>
      </c>
      <c r="C1142" t="s">
        <v>101</v>
      </c>
      <c r="D1142" t="s">
        <v>612</v>
      </c>
      <c r="E1142">
        <v>5</v>
      </c>
      <c r="F1142">
        <v>0</v>
      </c>
      <c r="G1142">
        <v>0</v>
      </c>
      <c r="H1142">
        <v>0</v>
      </c>
      <c r="I1142">
        <v>0</v>
      </c>
      <c r="J1142">
        <v>0</v>
      </c>
      <c r="K1142">
        <v>0</v>
      </c>
      <c r="L1142">
        <v>0</v>
      </c>
      <c r="M1142">
        <v>0</v>
      </c>
      <c r="N1142">
        <v>0</v>
      </c>
      <c r="O1142">
        <v>0</v>
      </c>
      <c r="P1142">
        <v>0</v>
      </c>
      <c r="Q1142" s="36">
        <v>0</v>
      </c>
      <c r="R1142" s="36">
        <v>0</v>
      </c>
      <c r="S1142" s="36">
        <v>0</v>
      </c>
      <c r="T1142" s="36">
        <v>0</v>
      </c>
      <c r="U1142" s="36">
        <v>0</v>
      </c>
    </row>
    <row r="1143" spans="1:21" x14ac:dyDescent="0.2">
      <c r="A1143" s="89">
        <f>VLOOKUP(C1143,TabellenSRG!$B$4:$C$2729,2,FALSE)</f>
        <v>99</v>
      </c>
      <c r="B1143" t="str">
        <f t="shared" si="18"/>
        <v>99g</v>
      </c>
      <c r="C1143" t="s">
        <v>101</v>
      </c>
      <c r="D1143" t="s">
        <v>613</v>
      </c>
      <c r="E1143">
        <v>6</v>
      </c>
      <c r="F1143">
        <v>0</v>
      </c>
      <c r="G1143">
        <v>0</v>
      </c>
      <c r="H1143">
        <v>0</v>
      </c>
      <c r="I1143">
        <v>0</v>
      </c>
      <c r="J1143">
        <v>0</v>
      </c>
      <c r="K1143">
        <v>0</v>
      </c>
      <c r="L1143">
        <v>0</v>
      </c>
      <c r="M1143">
        <v>0</v>
      </c>
      <c r="N1143">
        <v>0</v>
      </c>
      <c r="O1143">
        <v>0</v>
      </c>
      <c r="P1143">
        <v>0</v>
      </c>
      <c r="Q1143" s="36">
        <v>0</v>
      </c>
      <c r="R1143" s="36">
        <v>0</v>
      </c>
      <c r="S1143" s="36">
        <v>0</v>
      </c>
      <c r="T1143" s="36">
        <v>0</v>
      </c>
      <c r="U1143" s="36">
        <v>0</v>
      </c>
    </row>
    <row r="1144" spans="1:21" x14ac:dyDescent="0.2">
      <c r="A1144" s="89">
        <f>VLOOKUP(C1144,TabellenSRG!$B$4:$C$2729,2,FALSE)</f>
        <v>99</v>
      </c>
      <c r="B1144" t="str">
        <f t="shared" si="18"/>
        <v>99h</v>
      </c>
      <c r="C1144" t="s">
        <v>101</v>
      </c>
      <c r="D1144" t="s">
        <v>614</v>
      </c>
      <c r="E1144">
        <v>7</v>
      </c>
      <c r="F1144">
        <v>0</v>
      </c>
      <c r="G1144">
        <v>0</v>
      </c>
      <c r="H1144">
        <v>0</v>
      </c>
      <c r="I1144">
        <v>0</v>
      </c>
      <c r="J1144">
        <v>0</v>
      </c>
      <c r="K1144">
        <v>0</v>
      </c>
      <c r="L1144">
        <v>0</v>
      </c>
      <c r="M1144">
        <v>0</v>
      </c>
      <c r="N1144">
        <v>0</v>
      </c>
      <c r="O1144">
        <v>0</v>
      </c>
      <c r="P1144">
        <v>0</v>
      </c>
      <c r="Q1144" s="36">
        <v>0</v>
      </c>
      <c r="R1144" s="36">
        <v>0</v>
      </c>
      <c r="S1144" s="36">
        <v>0</v>
      </c>
      <c r="T1144" s="36">
        <v>0</v>
      </c>
      <c r="U1144" s="36">
        <v>0</v>
      </c>
    </row>
    <row r="1145" spans="1:21" x14ac:dyDescent="0.2">
      <c r="A1145" s="89">
        <f>VLOOKUP(C1145,TabellenSRG!$B$4:$C$2729,2,FALSE)</f>
        <v>99</v>
      </c>
      <c r="B1145" t="str">
        <f t="shared" si="18"/>
        <v>99i</v>
      </c>
      <c r="C1145" t="s">
        <v>101</v>
      </c>
      <c r="D1145" t="s">
        <v>615</v>
      </c>
      <c r="E1145">
        <v>8</v>
      </c>
      <c r="F1145">
        <v>0</v>
      </c>
      <c r="G1145">
        <v>0</v>
      </c>
      <c r="H1145">
        <v>0</v>
      </c>
      <c r="I1145">
        <v>0</v>
      </c>
      <c r="J1145">
        <v>0</v>
      </c>
      <c r="K1145">
        <v>0</v>
      </c>
      <c r="L1145">
        <v>0</v>
      </c>
      <c r="M1145">
        <v>0</v>
      </c>
      <c r="N1145">
        <v>0</v>
      </c>
      <c r="O1145">
        <v>0</v>
      </c>
      <c r="P1145">
        <v>0</v>
      </c>
      <c r="Q1145" s="36">
        <v>0</v>
      </c>
      <c r="R1145" s="36">
        <v>0</v>
      </c>
      <c r="S1145" s="36">
        <v>0</v>
      </c>
      <c r="T1145" s="36">
        <v>0</v>
      </c>
      <c r="U1145" s="36">
        <v>0</v>
      </c>
    </row>
    <row r="1146" spans="1:21" x14ac:dyDescent="0.2">
      <c r="A1146" s="89">
        <f>VLOOKUP(C1146,TabellenSRG!$B$4:$C$2729,2,FALSE)</f>
        <v>99</v>
      </c>
      <c r="B1146" t="str">
        <f t="shared" si="18"/>
        <v>99j</v>
      </c>
      <c r="C1146" t="s">
        <v>101</v>
      </c>
      <c r="D1146" t="s">
        <v>616</v>
      </c>
      <c r="E1146">
        <v>9</v>
      </c>
      <c r="F1146">
        <v>810</v>
      </c>
      <c r="G1146">
        <v>850</v>
      </c>
      <c r="H1146">
        <v>860</v>
      </c>
      <c r="I1146">
        <v>870</v>
      </c>
      <c r="J1146">
        <v>900</v>
      </c>
      <c r="K1146">
        <v>900</v>
      </c>
      <c r="L1146">
        <v>320</v>
      </c>
      <c r="M1146">
        <v>320</v>
      </c>
      <c r="N1146">
        <v>360</v>
      </c>
      <c r="O1146">
        <v>220</v>
      </c>
      <c r="P1146">
        <v>40</v>
      </c>
      <c r="Q1146" s="36">
        <v>30</v>
      </c>
      <c r="R1146" s="36">
        <v>30</v>
      </c>
      <c r="S1146" s="36">
        <v>30</v>
      </c>
      <c r="T1146" s="36">
        <v>30</v>
      </c>
      <c r="U1146" s="36">
        <v>30</v>
      </c>
    </row>
    <row r="1147" spans="1:21" x14ac:dyDescent="0.2">
      <c r="A1147" s="89">
        <f>VLOOKUP(C1147,TabellenSRG!$B$4:$C$2729,2,FALSE)</f>
        <v>99</v>
      </c>
      <c r="B1147" t="str">
        <f t="shared" si="18"/>
        <v>99k</v>
      </c>
      <c r="C1147" t="s">
        <v>101</v>
      </c>
      <c r="D1147" t="s">
        <v>611</v>
      </c>
      <c r="E1147">
        <v>10</v>
      </c>
      <c r="F1147" t="e">
        <v>#N/A</v>
      </c>
      <c r="G1147" t="e">
        <v>#N/A</v>
      </c>
      <c r="H1147" t="e">
        <v>#N/A</v>
      </c>
      <c r="I1147" t="e">
        <v>#N/A</v>
      </c>
      <c r="J1147" t="e">
        <v>#N/A</v>
      </c>
      <c r="K1147" t="e">
        <v>#N/A</v>
      </c>
      <c r="L1147" t="e">
        <v>#N/A</v>
      </c>
      <c r="M1147" t="e">
        <v>#N/A</v>
      </c>
      <c r="N1147">
        <v>0</v>
      </c>
      <c r="O1147">
        <v>0</v>
      </c>
      <c r="P1147">
        <v>0</v>
      </c>
      <c r="Q1147" s="36">
        <v>0</v>
      </c>
      <c r="R1147" s="36">
        <v>0</v>
      </c>
      <c r="S1147" s="36">
        <v>0</v>
      </c>
      <c r="T1147" s="36">
        <v>0</v>
      </c>
      <c r="U1147" s="36">
        <v>0</v>
      </c>
    </row>
    <row r="1148" spans="1:21" x14ac:dyDescent="0.2">
      <c r="A1148" s="89">
        <f>VLOOKUP(C1148,TabellenSRG!$B$4:$C$2729,2,FALSE)</f>
        <v>100</v>
      </c>
      <c r="B1148" t="str">
        <f t="shared" si="18"/>
        <v>100a</v>
      </c>
      <c r="C1148" t="s">
        <v>102</v>
      </c>
      <c r="D1148" t="s">
        <v>606</v>
      </c>
      <c r="E1148">
        <v>0</v>
      </c>
      <c r="F1148">
        <v>210</v>
      </c>
      <c r="G1148">
        <v>180</v>
      </c>
      <c r="H1148">
        <v>150</v>
      </c>
      <c r="I1148">
        <v>160</v>
      </c>
      <c r="J1148">
        <v>210</v>
      </c>
      <c r="K1148">
        <v>230</v>
      </c>
      <c r="L1148">
        <v>190</v>
      </c>
      <c r="M1148">
        <v>180</v>
      </c>
      <c r="N1148">
        <v>200</v>
      </c>
      <c r="O1148">
        <v>230</v>
      </c>
      <c r="P1148">
        <v>230</v>
      </c>
      <c r="Q1148" s="36">
        <v>240</v>
      </c>
      <c r="R1148" s="36">
        <v>280</v>
      </c>
      <c r="S1148" s="36">
        <v>300</v>
      </c>
      <c r="T1148" s="36">
        <v>320</v>
      </c>
      <c r="U1148" s="36">
        <v>320</v>
      </c>
    </row>
    <row r="1149" spans="1:21" x14ac:dyDescent="0.2">
      <c r="A1149" s="89">
        <f>VLOOKUP(C1149,TabellenSRG!$B$4:$C$2729,2,FALSE)</f>
        <v>100</v>
      </c>
      <c r="B1149" t="str">
        <f t="shared" si="18"/>
        <v>100b</v>
      </c>
      <c r="C1149" t="s">
        <v>102</v>
      </c>
      <c r="D1149" t="s">
        <v>607</v>
      </c>
      <c r="E1149">
        <v>1</v>
      </c>
      <c r="F1149">
        <v>0</v>
      </c>
      <c r="G1149">
        <v>0</v>
      </c>
      <c r="H1149">
        <v>0</v>
      </c>
      <c r="I1149">
        <v>0</v>
      </c>
      <c r="J1149">
        <v>0</v>
      </c>
      <c r="K1149">
        <v>0</v>
      </c>
      <c r="L1149">
        <v>0</v>
      </c>
      <c r="M1149">
        <v>0</v>
      </c>
      <c r="N1149">
        <v>0</v>
      </c>
      <c r="O1149">
        <v>0</v>
      </c>
      <c r="P1149">
        <v>0</v>
      </c>
      <c r="Q1149" s="36">
        <v>0</v>
      </c>
      <c r="R1149" s="36">
        <v>0</v>
      </c>
      <c r="S1149" s="36">
        <v>0</v>
      </c>
      <c r="T1149" s="36">
        <v>0</v>
      </c>
      <c r="U1149" s="36">
        <v>0</v>
      </c>
    </row>
    <row r="1150" spans="1:21" x14ac:dyDescent="0.2">
      <c r="A1150" s="89">
        <f>VLOOKUP(C1150,TabellenSRG!$B$4:$C$2729,2,FALSE)</f>
        <v>100</v>
      </c>
      <c r="B1150" t="str">
        <f t="shared" si="18"/>
        <v>100c</v>
      </c>
      <c r="C1150" t="s">
        <v>102</v>
      </c>
      <c r="D1150" t="s">
        <v>608</v>
      </c>
      <c r="E1150">
        <v>2</v>
      </c>
      <c r="F1150">
        <v>0</v>
      </c>
      <c r="G1150">
        <v>0</v>
      </c>
      <c r="H1150">
        <v>0</v>
      </c>
      <c r="I1150">
        <v>0</v>
      </c>
      <c r="J1150">
        <v>0</v>
      </c>
      <c r="K1150">
        <v>0</v>
      </c>
      <c r="L1150">
        <v>0</v>
      </c>
      <c r="M1150">
        <v>0</v>
      </c>
      <c r="N1150">
        <v>0</v>
      </c>
      <c r="O1150">
        <v>0</v>
      </c>
      <c r="P1150">
        <v>0</v>
      </c>
      <c r="Q1150" s="36">
        <v>0</v>
      </c>
      <c r="R1150" s="36">
        <v>0</v>
      </c>
      <c r="S1150" s="36">
        <v>0</v>
      </c>
      <c r="T1150" s="36">
        <v>0</v>
      </c>
      <c r="U1150" s="36">
        <v>0</v>
      </c>
    </row>
    <row r="1151" spans="1:21" x14ac:dyDescent="0.2">
      <c r="A1151" s="89">
        <f>VLOOKUP(C1151,TabellenSRG!$B$4:$C$2729,2,FALSE)</f>
        <v>100</v>
      </c>
      <c r="B1151" t="str">
        <f t="shared" si="18"/>
        <v>100d</v>
      </c>
      <c r="C1151" t="s">
        <v>102</v>
      </c>
      <c r="D1151" t="s">
        <v>609</v>
      </c>
      <c r="E1151">
        <v>3</v>
      </c>
      <c r="F1151">
        <v>10</v>
      </c>
      <c r="G1151">
        <v>10</v>
      </c>
      <c r="H1151">
        <v>0</v>
      </c>
      <c r="I1151">
        <v>0</v>
      </c>
      <c r="J1151">
        <v>0</v>
      </c>
      <c r="K1151">
        <v>0</v>
      </c>
      <c r="L1151">
        <v>0</v>
      </c>
      <c r="M1151">
        <v>0</v>
      </c>
      <c r="N1151">
        <v>0</v>
      </c>
      <c r="O1151">
        <v>0</v>
      </c>
      <c r="P1151">
        <v>0</v>
      </c>
      <c r="Q1151" s="36">
        <v>0</v>
      </c>
      <c r="R1151" s="36">
        <v>0</v>
      </c>
      <c r="S1151" s="36">
        <v>0</v>
      </c>
      <c r="T1151" s="36">
        <v>0</v>
      </c>
      <c r="U1151" s="36">
        <v>0</v>
      </c>
    </row>
    <row r="1152" spans="1:21" x14ac:dyDescent="0.2">
      <c r="A1152" s="89">
        <f>VLOOKUP(C1152,TabellenSRG!$B$4:$C$2729,2,FALSE)</f>
        <v>100</v>
      </c>
      <c r="B1152" t="str">
        <f t="shared" si="18"/>
        <v>100e</v>
      </c>
      <c r="C1152" t="s">
        <v>102</v>
      </c>
      <c r="D1152" t="s">
        <v>610</v>
      </c>
      <c r="E1152">
        <v>4</v>
      </c>
      <c r="F1152">
        <v>0</v>
      </c>
      <c r="G1152">
        <v>0</v>
      </c>
      <c r="H1152">
        <v>0</v>
      </c>
      <c r="I1152">
        <v>0</v>
      </c>
      <c r="J1152">
        <v>0</v>
      </c>
      <c r="K1152">
        <v>0</v>
      </c>
      <c r="L1152">
        <v>0</v>
      </c>
      <c r="M1152">
        <v>10</v>
      </c>
      <c r="N1152">
        <v>10</v>
      </c>
      <c r="O1152">
        <v>10</v>
      </c>
      <c r="P1152">
        <v>10</v>
      </c>
      <c r="Q1152" s="36">
        <v>20</v>
      </c>
      <c r="R1152" s="36">
        <v>10</v>
      </c>
      <c r="S1152" s="36">
        <v>10</v>
      </c>
      <c r="T1152" s="36">
        <v>20</v>
      </c>
      <c r="U1152" s="36">
        <v>20</v>
      </c>
    </row>
    <row r="1153" spans="1:21" x14ac:dyDescent="0.2">
      <c r="A1153" s="89">
        <f>VLOOKUP(C1153,TabellenSRG!$B$4:$C$2729,2,FALSE)</f>
        <v>100</v>
      </c>
      <c r="B1153" t="str">
        <f t="shared" si="18"/>
        <v>100f</v>
      </c>
      <c r="C1153" t="s">
        <v>102</v>
      </c>
      <c r="D1153" t="s">
        <v>612</v>
      </c>
      <c r="E1153">
        <v>5</v>
      </c>
      <c r="F1153">
        <v>0</v>
      </c>
      <c r="G1153">
        <v>0</v>
      </c>
      <c r="H1153">
        <v>0</v>
      </c>
      <c r="I1153">
        <v>0</v>
      </c>
      <c r="J1153">
        <v>0</v>
      </c>
      <c r="K1153">
        <v>0</v>
      </c>
      <c r="L1153">
        <v>0</v>
      </c>
      <c r="M1153">
        <v>0</v>
      </c>
      <c r="N1153">
        <v>0</v>
      </c>
      <c r="O1153">
        <v>0</v>
      </c>
      <c r="P1153">
        <v>0</v>
      </c>
      <c r="Q1153" s="36">
        <v>0</v>
      </c>
      <c r="R1153" s="36">
        <v>0</v>
      </c>
      <c r="S1153" s="36">
        <v>0</v>
      </c>
      <c r="T1153" s="36">
        <v>0</v>
      </c>
      <c r="U1153" s="36">
        <v>0</v>
      </c>
    </row>
    <row r="1154" spans="1:21" x14ac:dyDescent="0.2">
      <c r="A1154" s="89">
        <f>VLOOKUP(C1154,TabellenSRG!$B$4:$C$2729,2,FALSE)</f>
        <v>100</v>
      </c>
      <c r="B1154" t="str">
        <f t="shared" si="18"/>
        <v>100g</v>
      </c>
      <c r="C1154" t="s">
        <v>102</v>
      </c>
      <c r="D1154" t="s">
        <v>613</v>
      </c>
      <c r="E1154">
        <v>6</v>
      </c>
      <c r="F1154">
        <v>0</v>
      </c>
      <c r="G1154">
        <v>0</v>
      </c>
      <c r="H1154">
        <v>0</v>
      </c>
      <c r="I1154">
        <v>0</v>
      </c>
      <c r="J1154">
        <v>0</v>
      </c>
      <c r="K1154">
        <v>0</v>
      </c>
      <c r="L1154">
        <v>0</v>
      </c>
      <c r="M1154">
        <v>0</v>
      </c>
      <c r="N1154">
        <v>0</v>
      </c>
      <c r="O1154">
        <v>0</v>
      </c>
      <c r="P1154">
        <v>0</v>
      </c>
      <c r="Q1154" s="36">
        <v>0</v>
      </c>
      <c r="R1154" s="36">
        <v>0</v>
      </c>
      <c r="S1154" s="36">
        <v>0</v>
      </c>
      <c r="T1154" s="36">
        <v>0</v>
      </c>
      <c r="U1154" s="36">
        <v>0</v>
      </c>
    </row>
    <row r="1155" spans="1:21" x14ac:dyDescent="0.2">
      <c r="A1155" s="89">
        <f>VLOOKUP(C1155,TabellenSRG!$B$4:$C$2729,2,FALSE)</f>
        <v>100</v>
      </c>
      <c r="B1155" t="str">
        <f t="shared" si="18"/>
        <v>100h</v>
      </c>
      <c r="C1155" t="s">
        <v>102</v>
      </c>
      <c r="D1155" t="s">
        <v>614</v>
      </c>
      <c r="E1155">
        <v>7</v>
      </c>
      <c r="F1155">
        <v>0</v>
      </c>
      <c r="G1155">
        <v>0</v>
      </c>
      <c r="H1155">
        <v>0</v>
      </c>
      <c r="I1155">
        <v>0</v>
      </c>
      <c r="J1155">
        <v>0</v>
      </c>
      <c r="K1155">
        <v>0</v>
      </c>
      <c r="L1155">
        <v>0</v>
      </c>
      <c r="M1155">
        <v>0</v>
      </c>
      <c r="N1155">
        <v>0</v>
      </c>
      <c r="O1155">
        <v>0</v>
      </c>
      <c r="P1155">
        <v>0</v>
      </c>
      <c r="Q1155" s="36">
        <v>0</v>
      </c>
      <c r="R1155" s="36">
        <v>0</v>
      </c>
      <c r="S1155" s="36">
        <v>0</v>
      </c>
      <c r="T1155" s="36">
        <v>0</v>
      </c>
      <c r="U1155" s="36">
        <v>0</v>
      </c>
    </row>
    <row r="1156" spans="1:21" x14ac:dyDescent="0.2">
      <c r="A1156" s="89">
        <f>VLOOKUP(C1156,TabellenSRG!$B$4:$C$2729,2,FALSE)</f>
        <v>100</v>
      </c>
      <c r="B1156" t="str">
        <f t="shared" si="18"/>
        <v>100i</v>
      </c>
      <c r="C1156" t="s">
        <v>102</v>
      </c>
      <c r="D1156" t="s">
        <v>615</v>
      </c>
      <c r="E1156">
        <v>8</v>
      </c>
      <c r="F1156">
        <v>0</v>
      </c>
      <c r="G1156">
        <v>0</v>
      </c>
      <c r="H1156">
        <v>0</v>
      </c>
      <c r="I1156">
        <v>0</v>
      </c>
      <c r="J1156">
        <v>0</v>
      </c>
      <c r="K1156">
        <v>0</v>
      </c>
      <c r="L1156">
        <v>0</v>
      </c>
      <c r="M1156">
        <v>0</v>
      </c>
      <c r="N1156">
        <v>0</v>
      </c>
      <c r="O1156">
        <v>0</v>
      </c>
      <c r="P1156">
        <v>0</v>
      </c>
      <c r="Q1156" s="36">
        <v>0</v>
      </c>
      <c r="R1156" s="36">
        <v>0</v>
      </c>
      <c r="S1156" s="36">
        <v>0</v>
      </c>
      <c r="T1156" s="36">
        <v>0</v>
      </c>
      <c r="U1156" s="36">
        <v>0</v>
      </c>
    </row>
    <row r="1157" spans="1:21" x14ac:dyDescent="0.2">
      <c r="A1157" s="89">
        <f>VLOOKUP(C1157,TabellenSRG!$B$4:$C$2729,2,FALSE)</f>
        <v>100</v>
      </c>
      <c r="B1157" t="str">
        <f t="shared" ref="B1157:B1220" si="19">CONCATENATE(A1157,D1157)</f>
        <v>100j</v>
      </c>
      <c r="C1157" t="s">
        <v>102</v>
      </c>
      <c r="D1157" t="s">
        <v>616</v>
      </c>
      <c r="E1157">
        <v>9</v>
      </c>
      <c r="F1157">
        <v>210</v>
      </c>
      <c r="G1157">
        <v>180</v>
      </c>
      <c r="H1157">
        <v>150</v>
      </c>
      <c r="I1157">
        <v>160</v>
      </c>
      <c r="J1157">
        <v>210</v>
      </c>
      <c r="K1157">
        <v>230</v>
      </c>
      <c r="L1157">
        <v>190</v>
      </c>
      <c r="M1157">
        <v>170</v>
      </c>
      <c r="N1157">
        <v>200</v>
      </c>
      <c r="O1157">
        <v>220</v>
      </c>
      <c r="P1157">
        <v>210</v>
      </c>
      <c r="Q1157" s="36">
        <v>230</v>
      </c>
      <c r="R1157" s="36">
        <v>260</v>
      </c>
      <c r="S1157" s="36">
        <v>270</v>
      </c>
      <c r="T1157" s="36">
        <v>280</v>
      </c>
      <c r="U1157" s="36">
        <v>280</v>
      </c>
    </row>
    <row r="1158" spans="1:21" x14ac:dyDescent="0.2">
      <c r="A1158" s="89">
        <f>VLOOKUP(C1158,TabellenSRG!$B$4:$C$2729,2,FALSE)</f>
        <v>100</v>
      </c>
      <c r="B1158" t="str">
        <f t="shared" si="19"/>
        <v>100k</v>
      </c>
      <c r="C1158" t="s">
        <v>102</v>
      </c>
      <c r="D1158" t="s">
        <v>611</v>
      </c>
      <c r="E1158">
        <v>10</v>
      </c>
      <c r="F1158" t="e">
        <v>#N/A</v>
      </c>
      <c r="G1158" t="e">
        <v>#N/A</v>
      </c>
      <c r="H1158" t="e">
        <v>#N/A</v>
      </c>
      <c r="I1158" t="e">
        <v>#N/A</v>
      </c>
      <c r="J1158" t="e">
        <v>#N/A</v>
      </c>
      <c r="K1158" t="e">
        <v>#N/A</v>
      </c>
      <c r="L1158" t="e">
        <v>#N/A</v>
      </c>
      <c r="M1158" t="e">
        <v>#N/A</v>
      </c>
      <c r="N1158">
        <v>0</v>
      </c>
      <c r="O1158">
        <v>0</v>
      </c>
      <c r="P1158">
        <v>10</v>
      </c>
      <c r="Q1158" s="36">
        <v>0</v>
      </c>
      <c r="R1158" s="36">
        <v>10</v>
      </c>
      <c r="S1158" s="36">
        <v>20</v>
      </c>
      <c r="T1158" s="36">
        <v>20</v>
      </c>
      <c r="U1158" s="36">
        <v>20</v>
      </c>
    </row>
    <row r="1159" spans="1:21" x14ac:dyDescent="0.2">
      <c r="A1159" s="89">
        <f>VLOOKUP(C1159,TabellenSRG!$B$4:$C$2729,2,FALSE)</f>
        <v>101</v>
      </c>
      <c r="B1159" t="str">
        <f t="shared" si="19"/>
        <v>101a</v>
      </c>
      <c r="C1159" t="s">
        <v>103</v>
      </c>
      <c r="D1159" t="s">
        <v>606</v>
      </c>
      <c r="E1159">
        <v>0</v>
      </c>
      <c r="F1159">
        <v>600</v>
      </c>
      <c r="G1159">
        <v>620</v>
      </c>
      <c r="H1159">
        <v>640</v>
      </c>
      <c r="I1159">
        <v>670</v>
      </c>
      <c r="J1159">
        <v>530</v>
      </c>
      <c r="K1159">
        <v>250</v>
      </c>
      <c r="L1159">
        <v>250</v>
      </c>
      <c r="M1159">
        <v>180</v>
      </c>
      <c r="N1159">
        <v>200</v>
      </c>
      <c r="O1159">
        <v>230</v>
      </c>
      <c r="P1159">
        <v>270</v>
      </c>
      <c r="Q1159" s="36">
        <v>300</v>
      </c>
      <c r="R1159" s="36">
        <v>350</v>
      </c>
      <c r="S1159" s="36">
        <v>370</v>
      </c>
      <c r="T1159" s="36">
        <v>400</v>
      </c>
      <c r="U1159" s="36">
        <v>410</v>
      </c>
    </row>
    <row r="1160" spans="1:21" x14ac:dyDescent="0.2">
      <c r="A1160" s="89">
        <f>VLOOKUP(C1160,TabellenSRG!$B$4:$C$2729,2,FALSE)</f>
        <v>101</v>
      </c>
      <c r="B1160" t="str">
        <f t="shared" si="19"/>
        <v>101b</v>
      </c>
      <c r="C1160" t="s">
        <v>103</v>
      </c>
      <c r="D1160" t="s">
        <v>607</v>
      </c>
      <c r="E1160">
        <v>1</v>
      </c>
      <c r="F1160">
        <v>10</v>
      </c>
      <c r="G1160">
        <v>10</v>
      </c>
      <c r="H1160">
        <v>10</v>
      </c>
      <c r="I1160">
        <v>10</v>
      </c>
      <c r="J1160">
        <v>0</v>
      </c>
      <c r="K1160">
        <v>0</v>
      </c>
      <c r="L1160">
        <v>0</v>
      </c>
      <c r="M1160">
        <v>0</v>
      </c>
      <c r="N1160">
        <v>0</v>
      </c>
      <c r="O1160">
        <v>0</v>
      </c>
      <c r="P1160">
        <v>0</v>
      </c>
      <c r="Q1160" s="36">
        <v>0</v>
      </c>
      <c r="R1160" s="36">
        <v>0</v>
      </c>
      <c r="S1160" s="36">
        <v>0</v>
      </c>
      <c r="T1160" s="36">
        <v>0</v>
      </c>
      <c r="U1160" s="36">
        <v>0</v>
      </c>
    </row>
    <row r="1161" spans="1:21" x14ac:dyDescent="0.2">
      <c r="A1161" s="89">
        <f>VLOOKUP(C1161,TabellenSRG!$B$4:$C$2729,2,FALSE)</f>
        <v>101</v>
      </c>
      <c r="B1161" t="str">
        <f t="shared" si="19"/>
        <v>101c</v>
      </c>
      <c r="C1161" t="s">
        <v>103</v>
      </c>
      <c r="D1161" t="s">
        <v>608</v>
      </c>
      <c r="E1161">
        <v>2</v>
      </c>
      <c r="F1161">
        <v>0</v>
      </c>
      <c r="G1161">
        <v>0</v>
      </c>
      <c r="H1161">
        <v>0</v>
      </c>
      <c r="I1161">
        <v>0</v>
      </c>
      <c r="J1161">
        <v>0</v>
      </c>
      <c r="K1161">
        <v>0</v>
      </c>
      <c r="L1161">
        <v>0</v>
      </c>
      <c r="M1161">
        <v>0</v>
      </c>
      <c r="N1161">
        <v>0</v>
      </c>
      <c r="O1161">
        <v>0</v>
      </c>
      <c r="P1161">
        <v>0</v>
      </c>
      <c r="Q1161" s="36">
        <v>0</v>
      </c>
      <c r="R1161" s="36">
        <v>0</v>
      </c>
      <c r="S1161" s="36">
        <v>0</v>
      </c>
      <c r="T1161" s="36">
        <v>0</v>
      </c>
      <c r="U1161" s="36">
        <v>0</v>
      </c>
    </row>
    <row r="1162" spans="1:21" x14ac:dyDescent="0.2">
      <c r="A1162" s="89">
        <f>VLOOKUP(C1162,TabellenSRG!$B$4:$C$2729,2,FALSE)</f>
        <v>101</v>
      </c>
      <c r="B1162" t="str">
        <f t="shared" si="19"/>
        <v>101d</v>
      </c>
      <c r="C1162" t="s">
        <v>103</v>
      </c>
      <c r="D1162" t="s">
        <v>609</v>
      </c>
      <c r="E1162">
        <v>3</v>
      </c>
      <c r="F1162">
        <v>0</v>
      </c>
      <c r="G1162">
        <v>0</v>
      </c>
      <c r="H1162">
        <v>0</v>
      </c>
      <c r="I1162">
        <v>0</v>
      </c>
      <c r="J1162">
        <v>0</v>
      </c>
      <c r="K1162">
        <v>0</v>
      </c>
      <c r="L1162">
        <v>10</v>
      </c>
      <c r="M1162">
        <v>10</v>
      </c>
      <c r="N1162">
        <v>10</v>
      </c>
      <c r="O1162">
        <v>10</v>
      </c>
      <c r="P1162">
        <v>10</v>
      </c>
      <c r="Q1162" s="36">
        <v>10</v>
      </c>
      <c r="R1162" s="36">
        <v>10</v>
      </c>
      <c r="S1162" s="36">
        <v>10</v>
      </c>
      <c r="T1162" s="36">
        <v>10</v>
      </c>
      <c r="U1162" s="36">
        <v>10</v>
      </c>
    </row>
    <row r="1163" spans="1:21" x14ac:dyDescent="0.2">
      <c r="A1163" s="89">
        <f>VLOOKUP(C1163,TabellenSRG!$B$4:$C$2729,2,FALSE)</f>
        <v>101</v>
      </c>
      <c r="B1163" t="str">
        <f t="shared" si="19"/>
        <v>101e</v>
      </c>
      <c r="C1163" t="s">
        <v>103</v>
      </c>
      <c r="D1163" t="s">
        <v>610</v>
      </c>
      <c r="E1163">
        <v>4</v>
      </c>
      <c r="F1163">
        <v>0</v>
      </c>
      <c r="G1163">
        <v>0</v>
      </c>
      <c r="H1163">
        <v>0</v>
      </c>
      <c r="I1163">
        <v>0</v>
      </c>
      <c r="J1163">
        <v>0</v>
      </c>
      <c r="K1163">
        <v>0</v>
      </c>
      <c r="L1163">
        <v>0</v>
      </c>
      <c r="M1163">
        <v>0</v>
      </c>
      <c r="N1163">
        <v>0</v>
      </c>
      <c r="O1163">
        <v>10</v>
      </c>
      <c r="P1163">
        <v>20</v>
      </c>
      <c r="Q1163" s="36">
        <v>10</v>
      </c>
      <c r="R1163" s="36">
        <v>20</v>
      </c>
      <c r="S1163" s="36">
        <v>30</v>
      </c>
      <c r="T1163" s="36">
        <v>30</v>
      </c>
      <c r="U1163" s="36">
        <v>30</v>
      </c>
    </row>
    <row r="1164" spans="1:21" x14ac:dyDescent="0.2">
      <c r="A1164" s="89">
        <f>VLOOKUP(C1164,TabellenSRG!$B$4:$C$2729,2,FALSE)</f>
        <v>101</v>
      </c>
      <c r="B1164" t="str">
        <f t="shared" si="19"/>
        <v>101f</v>
      </c>
      <c r="C1164" t="s">
        <v>103</v>
      </c>
      <c r="D1164" t="s">
        <v>612</v>
      </c>
      <c r="E1164">
        <v>5</v>
      </c>
      <c r="F1164">
        <v>0</v>
      </c>
      <c r="G1164">
        <v>0</v>
      </c>
      <c r="H1164">
        <v>0</v>
      </c>
      <c r="I1164">
        <v>0</v>
      </c>
      <c r="J1164">
        <v>0</v>
      </c>
      <c r="K1164">
        <v>0</v>
      </c>
      <c r="L1164">
        <v>0</v>
      </c>
      <c r="M1164">
        <v>0</v>
      </c>
      <c r="N1164">
        <v>0</v>
      </c>
      <c r="O1164">
        <v>0</v>
      </c>
      <c r="P1164">
        <v>10</v>
      </c>
      <c r="Q1164" s="36">
        <v>10</v>
      </c>
      <c r="R1164" s="36">
        <v>10</v>
      </c>
      <c r="S1164" s="36">
        <v>10</v>
      </c>
      <c r="T1164" s="36">
        <v>10</v>
      </c>
      <c r="U1164" s="36">
        <v>20</v>
      </c>
    </row>
    <row r="1165" spans="1:21" x14ac:dyDescent="0.2">
      <c r="A1165" s="89">
        <f>VLOOKUP(C1165,TabellenSRG!$B$4:$C$2729,2,FALSE)</f>
        <v>101</v>
      </c>
      <c r="B1165" t="str">
        <f t="shared" si="19"/>
        <v>101g</v>
      </c>
      <c r="C1165" t="s">
        <v>103</v>
      </c>
      <c r="D1165" t="s">
        <v>613</v>
      </c>
      <c r="E1165">
        <v>6</v>
      </c>
      <c r="F1165">
        <v>0</v>
      </c>
      <c r="G1165">
        <v>0</v>
      </c>
      <c r="H1165">
        <v>0</v>
      </c>
      <c r="I1165">
        <v>0</v>
      </c>
      <c r="J1165">
        <v>0</v>
      </c>
      <c r="K1165">
        <v>0</v>
      </c>
      <c r="L1165">
        <v>0</v>
      </c>
      <c r="M1165">
        <v>0</v>
      </c>
      <c r="N1165">
        <v>0</v>
      </c>
      <c r="O1165">
        <v>0</v>
      </c>
      <c r="P1165">
        <v>10</v>
      </c>
      <c r="Q1165" s="36">
        <v>0</v>
      </c>
      <c r="R1165" s="36">
        <v>10</v>
      </c>
      <c r="S1165" s="36">
        <v>10</v>
      </c>
      <c r="T1165" s="36">
        <v>10</v>
      </c>
      <c r="U1165" s="36">
        <v>10</v>
      </c>
    </row>
    <row r="1166" spans="1:21" x14ac:dyDescent="0.2">
      <c r="A1166" s="89">
        <f>VLOOKUP(C1166,TabellenSRG!$B$4:$C$2729,2,FALSE)</f>
        <v>101</v>
      </c>
      <c r="B1166" t="str">
        <f t="shared" si="19"/>
        <v>101h</v>
      </c>
      <c r="C1166" t="s">
        <v>103</v>
      </c>
      <c r="D1166" t="s">
        <v>614</v>
      </c>
      <c r="E1166">
        <v>7</v>
      </c>
      <c r="F1166">
        <v>0</v>
      </c>
      <c r="G1166">
        <v>0</v>
      </c>
      <c r="H1166">
        <v>0</v>
      </c>
      <c r="I1166">
        <v>0</v>
      </c>
      <c r="J1166">
        <v>0</v>
      </c>
      <c r="K1166">
        <v>0</v>
      </c>
      <c r="L1166">
        <v>0</v>
      </c>
      <c r="M1166">
        <v>0</v>
      </c>
      <c r="N1166">
        <v>0</v>
      </c>
      <c r="O1166">
        <v>0</v>
      </c>
      <c r="P1166">
        <v>0</v>
      </c>
      <c r="Q1166" s="36">
        <v>0</v>
      </c>
      <c r="R1166" s="36">
        <v>0</v>
      </c>
      <c r="S1166" s="36">
        <v>0</v>
      </c>
      <c r="T1166" s="36">
        <v>0</v>
      </c>
      <c r="U1166" s="36">
        <v>0</v>
      </c>
    </row>
    <row r="1167" spans="1:21" x14ac:dyDescent="0.2">
      <c r="A1167" s="89">
        <f>VLOOKUP(C1167,TabellenSRG!$B$4:$C$2729,2,FALSE)</f>
        <v>101</v>
      </c>
      <c r="B1167" t="str">
        <f t="shared" si="19"/>
        <v>101i</v>
      </c>
      <c r="C1167" t="s">
        <v>103</v>
      </c>
      <c r="D1167" t="s">
        <v>615</v>
      </c>
      <c r="E1167">
        <v>8</v>
      </c>
      <c r="F1167">
        <v>0</v>
      </c>
      <c r="G1167">
        <v>0</v>
      </c>
      <c r="H1167">
        <v>0</v>
      </c>
      <c r="I1167">
        <v>0</v>
      </c>
      <c r="J1167">
        <v>0</v>
      </c>
      <c r="K1167">
        <v>0</v>
      </c>
      <c r="L1167">
        <v>0</v>
      </c>
      <c r="M1167">
        <v>0</v>
      </c>
      <c r="N1167">
        <v>0</v>
      </c>
      <c r="O1167">
        <v>0</v>
      </c>
      <c r="P1167">
        <v>0</v>
      </c>
      <c r="Q1167" s="36">
        <v>0</v>
      </c>
      <c r="R1167" s="36">
        <v>0</v>
      </c>
      <c r="S1167" s="36">
        <v>0</v>
      </c>
      <c r="T1167" s="36">
        <v>0</v>
      </c>
      <c r="U1167" s="36">
        <v>0</v>
      </c>
    </row>
    <row r="1168" spans="1:21" x14ac:dyDescent="0.2">
      <c r="A1168" s="89">
        <f>VLOOKUP(C1168,TabellenSRG!$B$4:$C$2729,2,FALSE)</f>
        <v>101</v>
      </c>
      <c r="B1168" t="str">
        <f t="shared" si="19"/>
        <v>101j</v>
      </c>
      <c r="C1168" t="s">
        <v>103</v>
      </c>
      <c r="D1168" t="s">
        <v>616</v>
      </c>
      <c r="E1168">
        <v>9</v>
      </c>
      <c r="F1168">
        <v>590</v>
      </c>
      <c r="G1168">
        <v>610</v>
      </c>
      <c r="H1168">
        <v>620</v>
      </c>
      <c r="I1168">
        <v>660</v>
      </c>
      <c r="J1168">
        <v>520</v>
      </c>
      <c r="K1168">
        <v>240</v>
      </c>
      <c r="L1168">
        <v>240</v>
      </c>
      <c r="M1168">
        <v>170</v>
      </c>
      <c r="N1168">
        <v>180</v>
      </c>
      <c r="O1168">
        <v>210</v>
      </c>
      <c r="P1168">
        <v>230</v>
      </c>
      <c r="Q1168" s="36">
        <v>250</v>
      </c>
      <c r="R1168" s="36">
        <v>290</v>
      </c>
      <c r="S1168" s="36">
        <v>310</v>
      </c>
      <c r="T1168" s="36">
        <v>330</v>
      </c>
      <c r="U1168" s="36">
        <v>330</v>
      </c>
    </row>
    <row r="1169" spans="1:21" x14ac:dyDescent="0.2">
      <c r="A1169" s="89">
        <f>VLOOKUP(C1169,TabellenSRG!$B$4:$C$2729,2,FALSE)</f>
        <v>101</v>
      </c>
      <c r="B1169" t="str">
        <f t="shared" si="19"/>
        <v>101k</v>
      </c>
      <c r="C1169" t="s">
        <v>103</v>
      </c>
      <c r="D1169" t="s">
        <v>611</v>
      </c>
      <c r="E1169">
        <v>10</v>
      </c>
      <c r="F1169" t="e">
        <v>#N/A</v>
      </c>
      <c r="G1169" t="e">
        <v>#N/A</v>
      </c>
      <c r="H1169" t="e">
        <v>#N/A</v>
      </c>
      <c r="I1169" t="e">
        <v>#N/A</v>
      </c>
      <c r="J1169" t="e">
        <v>#N/A</v>
      </c>
      <c r="K1169" t="e">
        <v>#N/A</v>
      </c>
      <c r="L1169" t="e">
        <v>#N/A</v>
      </c>
      <c r="M1169" t="e">
        <v>#N/A</v>
      </c>
      <c r="N1169">
        <v>0</v>
      </c>
      <c r="O1169">
        <v>0</v>
      </c>
      <c r="P1169">
        <v>10</v>
      </c>
      <c r="Q1169" s="36">
        <v>10</v>
      </c>
      <c r="R1169" s="36">
        <v>10</v>
      </c>
      <c r="S1169" s="36">
        <v>10</v>
      </c>
      <c r="T1169" s="36">
        <v>10</v>
      </c>
      <c r="U1169" s="36">
        <v>10</v>
      </c>
    </row>
    <row r="1170" spans="1:21" x14ac:dyDescent="0.2">
      <c r="A1170" s="89">
        <f>VLOOKUP(C1170,TabellenSRG!$B$4:$C$2729,2,FALSE)</f>
        <v>102</v>
      </c>
      <c r="B1170" t="str">
        <f t="shared" si="19"/>
        <v>102a</v>
      </c>
      <c r="C1170" t="s">
        <v>104</v>
      </c>
      <c r="D1170" t="s">
        <v>606</v>
      </c>
      <c r="E1170">
        <v>0</v>
      </c>
      <c r="F1170">
        <v>120</v>
      </c>
      <c r="G1170">
        <v>110</v>
      </c>
      <c r="H1170">
        <v>110</v>
      </c>
      <c r="I1170">
        <v>100</v>
      </c>
      <c r="J1170">
        <v>90</v>
      </c>
      <c r="K1170">
        <v>90</v>
      </c>
      <c r="L1170">
        <v>80</v>
      </c>
      <c r="M1170">
        <v>80</v>
      </c>
      <c r="N1170">
        <v>90</v>
      </c>
      <c r="O1170">
        <v>80</v>
      </c>
      <c r="P1170">
        <v>80</v>
      </c>
      <c r="Q1170" s="36">
        <v>80</v>
      </c>
      <c r="R1170" s="36">
        <v>80</v>
      </c>
      <c r="S1170" s="36">
        <v>80</v>
      </c>
      <c r="T1170" s="36">
        <v>80</v>
      </c>
      <c r="U1170" s="36">
        <v>120</v>
      </c>
    </row>
    <row r="1171" spans="1:21" x14ac:dyDescent="0.2">
      <c r="A1171" s="89">
        <f>VLOOKUP(C1171,TabellenSRG!$B$4:$C$2729,2,FALSE)</f>
        <v>102</v>
      </c>
      <c r="B1171" t="str">
        <f t="shared" si="19"/>
        <v>102b</v>
      </c>
      <c r="C1171" t="s">
        <v>104</v>
      </c>
      <c r="D1171" t="s">
        <v>607</v>
      </c>
      <c r="E1171">
        <v>1</v>
      </c>
      <c r="F1171">
        <v>0</v>
      </c>
      <c r="G1171">
        <v>0</v>
      </c>
      <c r="H1171">
        <v>0</v>
      </c>
      <c r="I1171">
        <v>0</v>
      </c>
      <c r="J1171">
        <v>0</v>
      </c>
      <c r="K1171">
        <v>0</v>
      </c>
      <c r="L1171">
        <v>0</v>
      </c>
      <c r="M1171">
        <v>0</v>
      </c>
      <c r="N1171">
        <v>0</v>
      </c>
      <c r="O1171">
        <v>0</v>
      </c>
      <c r="P1171">
        <v>0</v>
      </c>
      <c r="Q1171" s="36">
        <v>0</v>
      </c>
      <c r="R1171" s="36">
        <v>0</v>
      </c>
      <c r="S1171" s="36">
        <v>0</v>
      </c>
      <c r="T1171" s="36">
        <v>0</v>
      </c>
      <c r="U1171" s="36">
        <v>0</v>
      </c>
    </row>
    <row r="1172" spans="1:21" x14ac:dyDescent="0.2">
      <c r="A1172" s="89">
        <f>VLOOKUP(C1172,TabellenSRG!$B$4:$C$2729,2,FALSE)</f>
        <v>102</v>
      </c>
      <c r="B1172" t="str">
        <f t="shared" si="19"/>
        <v>102c</v>
      </c>
      <c r="C1172" t="s">
        <v>104</v>
      </c>
      <c r="D1172" t="s">
        <v>608</v>
      </c>
      <c r="E1172">
        <v>2</v>
      </c>
      <c r="F1172">
        <v>0</v>
      </c>
      <c r="G1172">
        <v>0</v>
      </c>
      <c r="H1172">
        <v>0</v>
      </c>
      <c r="I1172">
        <v>0</v>
      </c>
      <c r="J1172">
        <v>0</v>
      </c>
      <c r="K1172">
        <v>0</v>
      </c>
      <c r="L1172">
        <v>0</v>
      </c>
      <c r="M1172">
        <v>0</v>
      </c>
      <c r="N1172">
        <v>0</v>
      </c>
      <c r="O1172">
        <v>0</v>
      </c>
      <c r="P1172">
        <v>0</v>
      </c>
      <c r="Q1172" s="36">
        <v>0</v>
      </c>
      <c r="R1172" s="36">
        <v>0</v>
      </c>
      <c r="S1172" s="36">
        <v>0</v>
      </c>
      <c r="T1172" s="36">
        <v>0</v>
      </c>
      <c r="U1172" s="36">
        <v>0</v>
      </c>
    </row>
    <row r="1173" spans="1:21" x14ac:dyDescent="0.2">
      <c r="A1173" s="89">
        <f>VLOOKUP(C1173,TabellenSRG!$B$4:$C$2729,2,FALSE)</f>
        <v>102</v>
      </c>
      <c r="B1173" t="str">
        <f t="shared" si="19"/>
        <v>102d</v>
      </c>
      <c r="C1173" t="s">
        <v>104</v>
      </c>
      <c r="D1173" t="s">
        <v>609</v>
      </c>
      <c r="E1173">
        <v>3</v>
      </c>
      <c r="F1173">
        <v>0</v>
      </c>
      <c r="G1173">
        <v>0</v>
      </c>
      <c r="H1173">
        <v>0</v>
      </c>
      <c r="I1173">
        <v>0</v>
      </c>
      <c r="J1173">
        <v>0</v>
      </c>
      <c r="K1173">
        <v>0</v>
      </c>
      <c r="L1173">
        <v>0</v>
      </c>
      <c r="M1173">
        <v>0</v>
      </c>
      <c r="N1173">
        <v>0</v>
      </c>
      <c r="O1173">
        <v>0</v>
      </c>
      <c r="P1173">
        <v>0</v>
      </c>
      <c r="Q1173" s="36">
        <v>0</v>
      </c>
      <c r="R1173" s="36">
        <v>0</v>
      </c>
      <c r="S1173" s="36">
        <v>0</v>
      </c>
      <c r="T1173" s="36">
        <v>0</v>
      </c>
      <c r="U1173" s="36">
        <v>0</v>
      </c>
    </row>
    <row r="1174" spans="1:21" x14ac:dyDescent="0.2">
      <c r="A1174" s="89">
        <f>VLOOKUP(C1174,TabellenSRG!$B$4:$C$2729,2,FALSE)</f>
        <v>102</v>
      </c>
      <c r="B1174" t="str">
        <f t="shared" si="19"/>
        <v>102e</v>
      </c>
      <c r="C1174" t="s">
        <v>104</v>
      </c>
      <c r="D1174" t="s">
        <v>610</v>
      </c>
      <c r="E1174">
        <v>4</v>
      </c>
      <c r="F1174">
        <v>0</v>
      </c>
      <c r="G1174">
        <v>0</v>
      </c>
      <c r="H1174">
        <v>0</v>
      </c>
      <c r="I1174">
        <v>0</v>
      </c>
      <c r="J1174">
        <v>0</v>
      </c>
      <c r="K1174">
        <v>0</v>
      </c>
      <c r="L1174">
        <v>0</v>
      </c>
      <c r="M1174">
        <v>0</v>
      </c>
      <c r="N1174">
        <v>0</v>
      </c>
      <c r="O1174">
        <v>0</v>
      </c>
      <c r="P1174">
        <v>0</v>
      </c>
      <c r="Q1174" s="36">
        <v>10</v>
      </c>
      <c r="R1174" s="36">
        <v>10</v>
      </c>
      <c r="S1174" s="36">
        <v>10</v>
      </c>
      <c r="T1174" s="36">
        <v>10</v>
      </c>
      <c r="U1174" s="36">
        <v>10</v>
      </c>
    </row>
    <row r="1175" spans="1:21" x14ac:dyDescent="0.2">
      <c r="A1175" s="89">
        <f>VLOOKUP(C1175,TabellenSRG!$B$4:$C$2729,2,FALSE)</f>
        <v>102</v>
      </c>
      <c r="B1175" t="str">
        <f t="shared" si="19"/>
        <v>102f</v>
      </c>
      <c r="C1175" t="s">
        <v>104</v>
      </c>
      <c r="D1175" t="s">
        <v>612</v>
      </c>
      <c r="E1175">
        <v>5</v>
      </c>
      <c r="F1175">
        <v>0</v>
      </c>
      <c r="G1175">
        <v>0</v>
      </c>
      <c r="H1175">
        <v>0</v>
      </c>
      <c r="I1175">
        <v>0</v>
      </c>
      <c r="J1175">
        <v>0</v>
      </c>
      <c r="K1175">
        <v>0</v>
      </c>
      <c r="L1175">
        <v>0</v>
      </c>
      <c r="M1175">
        <v>0</v>
      </c>
      <c r="N1175">
        <v>0</v>
      </c>
      <c r="O1175">
        <v>0</v>
      </c>
      <c r="P1175">
        <v>0</v>
      </c>
      <c r="Q1175" s="36">
        <v>0</v>
      </c>
      <c r="R1175" s="36">
        <v>0</v>
      </c>
      <c r="S1175" s="36">
        <v>0</v>
      </c>
      <c r="T1175" s="36">
        <v>0</v>
      </c>
      <c r="U1175" s="36">
        <v>0</v>
      </c>
    </row>
    <row r="1176" spans="1:21" x14ac:dyDescent="0.2">
      <c r="A1176" s="89">
        <f>VLOOKUP(C1176,TabellenSRG!$B$4:$C$2729,2,FALSE)</f>
        <v>102</v>
      </c>
      <c r="B1176" t="str">
        <f t="shared" si="19"/>
        <v>102g</v>
      </c>
      <c r="C1176" t="s">
        <v>104</v>
      </c>
      <c r="D1176" t="s">
        <v>613</v>
      </c>
      <c r="E1176">
        <v>6</v>
      </c>
      <c r="F1176">
        <v>0</v>
      </c>
      <c r="G1176">
        <v>0</v>
      </c>
      <c r="H1176">
        <v>0</v>
      </c>
      <c r="I1176">
        <v>0</v>
      </c>
      <c r="J1176">
        <v>0</v>
      </c>
      <c r="K1176">
        <v>0</v>
      </c>
      <c r="L1176">
        <v>0</v>
      </c>
      <c r="M1176">
        <v>0</v>
      </c>
      <c r="N1176">
        <v>0</v>
      </c>
      <c r="O1176">
        <v>0</v>
      </c>
      <c r="P1176">
        <v>0</v>
      </c>
      <c r="Q1176" s="36">
        <v>0</v>
      </c>
      <c r="R1176" s="36">
        <v>0</v>
      </c>
      <c r="S1176" s="36">
        <v>0</v>
      </c>
      <c r="T1176" s="36">
        <v>0</v>
      </c>
      <c r="U1176" s="36">
        <v>0</v>
      </c>
    </row>
    <row r="1177" spans="1:21" x14ac:dyDescent="0.2">
      <c r="A1177" s="89">
        <f>VLOOKUP(C1177,TabellenSRG!$B$4:$C$2729,2,FALSE)</f>
        <v>102</v>
      </c>
      <c r="B1177" t="str">
        <f t="shared" si="19"/>
        <v>102h</v>
      </c>
      <c r="C1177" t="s">
        <v>104</v>
      </c>
      <c r="D1177" t="s">
        <v>614</v>
      </c>
      <c r="E1177">
        <v>7</v>
      </c>
      <c r="F1177">
        <v>0</v>
      </c>
      <c r="G1177">
        <v>0</v>
      </c>
      <c r="H1177">
        <v>0</v>
      </c>
      <c r="I1177">
        <v>0</v>
      </c>
      <c r="J1177">
        <v>0</v>
      </c>
      <c r="K1177">
        <v>0</v>
      </c>
      <c r="L1177">
        <v>0</v>
      </c>
      <c r="M1177">
        <v>0</v>
      </c>
      <c r="N1177">
        <v>0</v>
      </c>
      <c r="O1177">
        <v>0</v>
      </c>
      <c r="P1177">
        <v>0</v>
      </c>
      <c r="Q1177" s="36">
        <v>0</v>
      </c>
      <c r="R1177" s="36">
        <v>0</v>
      </c>
      <c r="S1177" s="36">
        <v>0</v>
      </c>
      <c r="T1177" s="36">
        <v>0</v>
      </c>
      <c r="U1177" s="36">
        <v>0</v>
      </c>
    </row>
    <row r="1178" spans="1:21" x14ac:dyDescent="0.2">
      <c r="A1178" s="89">
        <f>VLOOKUP(C1178,TabellenSRG!$B$4:$C$2729,2,FALSE)</f>
        <v>102</v>
      </c>
      <c r="B1178" t="str">
        <f t="shared" si="19"/>
        <v>102i</v>
      </c>
      <c r="C1178" t="s">
        <v>104</v>
      </c>
      <c r="D1178" t="s">
        <v>615</v>
      </c>
      <c r="E1178">
        <v>8</v>
      </c>
      <c r="F1178">
        <v>0</v>
      </c>
      <c r="G1178">
        <v>0</v>
      </c>
      <c r="H1178">
        <v>0</v>
      </c>
      <c r="I1178">
        <v>0</v>
      </c>
      <c r="J1178">
        <v>0</v>
      </c>
      <c r="K1178">
        <v>0</v>
      </c>
      <c r="L1178">
        <v>0</v>
      </c>
      <c r="M1178">
        <v>0</v>
      </c>
      <c r="N1178">
        <v>0</v>
      </c>
      <c r="O1178">
        <v>0</v>
      </c>
      <c r="P1178">
        <v>0</v>
      </c>
      <c r="Q1178" s="36">
        <v>0</v>
      </c>
      <c r="R1178" s="36">
        <v>0</v>
      </c>
      <c r="S1178" s="36">
        <v>0</v>
      </c>
      <c r="T1178" s="36">
        <v>0</v>
      </c>
      <c r="U1178" s="36">
        <v>0</v>
      </c>
    </row>
    <row r="1179" spans="1:21" x14ac:dyDescent="0.2">
      <c r="A1179" s="89">
        <f>VLOOKUP(C1179,TabellenSRG!$B$4:$C$2729,2,FALSE)</f>
        <v>102</v>
      </c>
      <c r="B1179" t="str">
        <f t="shared" si="19"/>
        <v>102j</v>
      </c>
      <c r="C1179" t="s">
        <v>104</v>
      </c>
      <c r="D1179" t="s">
        <v>616</v>
      </c>
      <c r="E1179">
        <v>9</v>
      </c>
      <c r="F1179">
        <v>110</v>
      </c>
      <c r="G1179">
        <v>110</v>
      </c>
      <c r="H1179">
        <v>110</v>
      </c>
      <c r="I1179">
        <v>100</v>
      </c>
      <c r="J1179">
        <v>90</v>
      </c>
      <c r="K1179">
        <v>90</v>
      </c>
      <c r="L1179">
        <v>80</v>
      </c>
      <c r="M1179">
        <v>80</v>
      </c>
      <c r="N1179">
        <v>80</v>
      </c>
      <c r="O1179">
        <v>80</v>
      </c>
      <c r="P1179">
        <v>70</v>
      </c>
      <c r="Q1179" s="36">
        <v>70</v>
      </c>
      <c r="R1179" s="36">
        <v>70</v>
      </c>
      <c r="S1179" s="36">
        <v>70</v>
      </c>
      <c r="T1179" s="36">
        <v>70</v>
      </c>
      <c r="U1179" s="36">
        <v>110</v>
      </c>
    </row>
    <row r="1180" spans="1:21" x14ac:dyDescent="0.2">
      <c r="A1180" s="89">
        <f>VLOOKUP(C1180,TabellenSRG!$B$4:$C$2729,2,FALSE)</f>
        <v>102</v>
      </c>
      <c r="B1180" t="str">
        <f t="shared" si="19"/>
        <v>102k</v>
      </c>
      <c r="C1180" t="s">
        <v>104</v>
      </c>
      <c r="D1180" t="s">
        <v>611</v>
      </c>
      <c r="E1180">
        <v>10</v>
      </c>
      <c r="F1180" t="e">
        <v>#N/A</v>
      </c>
      <c r="G1180" t="e">
        <v>#N/A</v>
      </c>
      <c r="H1180" t="e">
        <v>#N/A</v>
      </c>
      <c r="I1180" t="e">
        <v>#N/A</v>
      </c>
      <c r="J1180" t="e">
        <v>#N/A</v>
      </c>
      <c r="K1180" t="e">
        <v>#N/A</v>
      </c>
      <c r="L1180" t="e">
        <v>#N/A</v>
      </c>
      <c r="M1180" t="e">
        <v>#N/A</v>
      </c>
      <c r="N1180">
        <v>0</v>
      </c>
      <c r="O1180">
        <v>0</v>
      </c>
      <c r="P1180">
        <v>0</v>
      </c>
      <c r="Q1180" s="36">
        <v>0</v>
      </c>
      <c r="R1180" s="36">
        <v>0</v>
      </c>
      <c r="S1180" s="36">
        <v>0</v>
      </c>
      <c r="T1180" s="36">
        <v>0</v>
      </c>
      <c r="U1180" s="36">
        <v>0</v>
      </c>
    </row>
    <row r="1181" spans="1:21" x14ac:dyDescent="0.2">
      <c r="A1181" s="89" t="e">
        <f>VLOOKUP(C1181,TabellenSRG!$B$4:$C$2729,2,FALSE)</f>
        <v>#N/A</v>
      </c>
      <c r="B1181" t="e">
        <f t="shared" si="19"/>
        <v>#N/A</v>
      </c>
      <c r="C1181" t="s">
        <v>105</v>
      </c>
      <c r="D1181" t="s">
        <v>606</v>
      </c>
      <c r="E1181">
        <v>0</v>
      </c>
      <c r="F1181">
        <v>420</v>
      </c>
      <c r="G1181">
        <v>400</v>
      </c>
      <c r="H1181">
        <v>390</v>
      </c>
      <c r="I1181">
        <v>400</v>
      </c>
      <c r="J1181">
        <v>440</v>
      </c>
      <c r="K1181">
        <v>410</v>
      </c>
      <c r="L1181">
        <v>410</v>
      </c>
      <c r="M1181">
        <v>420</v>
      </c>
      <c r="N1181">
        <v>440</v>
      </c>
      <c r="O1181">
        <v>460</v>
      </c>
      <c r="P1181">
        <v>440</v>
      </c>
      <c r="Q1181" s="36">
        <v>450</v>
      </c>
      <c r="R1181" s="36" t="e">
        <v>#N/A</v>
      </c>
      <c r="S1181" s="36" t="e">
        <v>#N/A</v>
      </c>
      <c r="T1181" s="36" t="e">
        <v>#N/A</v>
      </c>
      <c r="U1181" s="36" t="e">
        <v>#N/A</v>
      </c>
    </row>
    <row r="1182" spans="1:21" x14ac:dyDescent="0.2">
      <c r="A1182" s="89" t="e">
        <f>VLOOKUP(C1182,TabellenSRG!$B$4:$C$2729,2,FALSE)</f>
        <v>#N/A</v>
      </c>
      <c r="B1182" t="e">
        <f t="shared" si="19"/>
        <v>#N/A</v>
      </c>
      <c r="C1182" t="s">
        <v>105</v>
      </c>
      <c r="D1182" t="s">
        <v>607</v>
      </c>
      <c r="E1182">
        <v>1</v>
      </c>
      <c r="F1182">
        <v>10</v>
      </c>
      <c r="G1182">
        <v>10</v>
      </c>
      <c r="H1182">
        <v>10</v>
      </c>
      <c r="I1182">
        <v>0</v>
      </c>
      <c r="J1182">
        <v>0</v>
      </c>
      <c r="K1182">
        <v>0</v>
      </c>
      <c r="L1182">
        <v>10</v>
      </c>
      <c r="M1182">
        <v>10</v>
      </c>
      <c r="N1182">
        <v>10</v>
      </c>
      <c r="O1182">
        <v>0</v>
      </c>
      <c r="P1182">
        <v>0</v>
      </c>
      <c r="Q1182" s="36">
        <v>0</v>
      </c>
      <c r="R1182" s="36" t="e">
        <v>#N/A</v>
      </c>
      <c r="S1182" s="36" t="e">
        <v>#N/A</v>
      </c>
      <c r="T1182" s="36" t="e">
        <v>#N/A</v>
      </c>
      <c r="U1182" s="36" t="e">
        <v>#N/A</v>
      </c>
    </row>
    <row r="1183" spans="1:21" x14ac:dyDescent="0.2">
      <c r="A1183" s="89" t="e">
        <f>VLOOKUP(C1183,TabellenSRG!$B$4:$C$2729,2,FALSE)</f>
        <v>#N/A</v>
      </c>
      <c r="B1183" t="e">
        <f t="shared" si="19"/>
        <v>#N/A</v>
      </c>
      <c r="C1183" t="s">
        <v>105</v>
      </c>
      <c r="D1183" t="s">
        <v>608</v>
      </c>
      <c r="E1183">
        <v>2</v>
      </c>
      <c r="F1183">
        <v>0</v>
      </c>
      <c r="G1183">
        <v>0</v>
      </c>
      <c r="H1183">
        <v>0</v>
      </c>
      <c r="I1183">
        <v>0</v>
      </c>
      <c r="J1183">
        <v>0</v>
      </c>
      <c r="K1183">
        <v>0</v>
      </c>
      <c r="L1183">
        <v>0</v>
      </c>
      <c r="M1183">
        <v>0</v>
      </c>
      <c r="N1183">
        <v>0</v>
      </c>
      <c r="O1183">
        <v>0</v>
      </c>
      <c r="P1183">
        <v>0</v>
      </c>
      <c r="Q1183" s="36">
        <v>0</v>
      </c>
      <c r="R1183" s="36" t="e">
        <v>#N/A</v>
      </c>
      <c r="S1183" s="36" t="e">
        <v>#N/A</v>
      </c>
      <c r="T1183" s="36" t="e">
        <v>#N/A</v>
      </c>
      <c r="U1183" s="36" t="e">
        <v>#N/A</v>
      </c>
    </row>
    <row r="1184" spans="1:21" x14ac:dyDescent="0.2">
      <c r="A1184" s="89" t="e">
        <f>VLOOKUP(C1184,TabellenSRG!$B$4:$C$2729,2,FALSE)</f>
        <v>#N/A</v>
      </c>
      <c r="B1184" t="e">
        <f t="shared" si="19"/>
        <v>#N/A</v>
      </c>
      <c r="C1184" t="s">
        <v>105</v>
      </c>
      <c r="D1184" t="s">
        <v>609</v>
      </c>
      <c r="E1184">
        <v>3</v>
      </c>
      <c r="F1184">
        <v>10</v>
      </c>
      <c r="G1184">
        <v>10</v>
      </c>
      <c r="H1184">
        <v>10</v>
      </c>
      <c r="I1184">
        <v>10</v>
      </c>
      <c r="J1184">
        <v>10</v>
      </c>
      <c r="K1184">
        <v>10</v>
      </c>
      <c r="L1184">
        <v>10</v>
      </c>
      <c r="M1184">
        <v>10</v>
      </c>
      <c r="N1184">
        <v>10</v>
      </c>
      <c r="O1184">
        <v>10</v>
      </c>
      <c r="P1184">
        <v>10</v>
      </c>
      <c r="Q1184" s="36">
        <v>10</v>
      </c>
      <c r="R1184" s="36" t="e">
        <v>#N/A</v>
      </c>
      <c r="S1184" s="36" t="e">
        <v>#N/A</v>
      </c>
      <c r="T1184" s="36" t="e">
        <v>#N/A</v>
      </c>
      <c r="U1184" s="36" t="e">
        <v>#N/A</v>
      </c>
    </row>
    <row r="1185" spans="1:21" x14ac:dyDescent="0.2">
      <c r="A1185" s="89" t="e">
        <f>VLOOKUP(C1185,TabellenSRG!$B$4:$C$2729,2,FALSE)</f>
        <v>#N/A</v>
      </c>
      <c r="B1185" t="e">
        <f t="shared" si="19"/>
        <v>#N/A</v>
      </c>
      <c r="C1185" t="s">
        <v>105</v>
      </c>
      <c r="D1185" t="s">
        <v>610</v>
      </c>
      <c r="E1185">
        <v>4</v>
      </c>
      <c r="F1185">
        <v>0</v>
      </c>
      <c r="G1185">
        <v>0</v>
      </c>
      <c r="H1185">
        <v>0</v>
      </c>
      <c r="I1185">
        <v>10</v>
      </c>
      <c r="J1185">
        <v>10</v>
      </c>
      <c r="K1185">
        <v>10</v>
      </c>
      <c r="L1185">
        <v>10</v>
      </c>
      <c r="M1185">
        <v>10</v>
      </c>
      <c r="N1185">
        <v>10</v>
      </c>
      <c r="O1185">
        <v>10</v>
      </c>
      <c r="P1185">
        <v>20</v>
      </c>
      <c r="Q1185" s="36">
        <v>20</v>
      </c>
      <c r="R1185" s="36" t="e">
        <v>#N/A</v>
      </c>
      <c r="S1185" s="36" t="e">
        <v>#N/A</v>
      </c>
      <c r="T1185" s="36" t="e">
        <v>#N/A</v>
      </c>
      <c r="U1185" s="36" t="e">
        <v>#N/A</v>
      </c>
    </row>
    <row r="1186" spans="1:21" x14ac:dyDescent="0.2">
      <c r="A1186" s="89" t="e">
        <f>VLOOKUP(C1186,TabellenSRG!$B$4:$C$2729,2,FALSE)</f>
        <v>#N/A</v>
      </c>
      <c r="B1186" t="e">
        <f t="shared" si="19"/>
        <v>#N/A</v>
      </c>
      <c r="C1186" t="s">
        <v>105</v>
      </c>
      <c r="D1186" t="s">
        <v>612</v>
      </c>
      <c r="E1186">
        <v>5</v>
      </c>
      <c r="F1186">
        <v>0</v>
      </c>
      <c r="G1186">
        <v>0</v>
      </c>
      <c r="H1186">
        <v>0</v>
      </c>
      <c r="I1186">
        <v>0</v>
      </c>
      <c r="J1186">
        <v>0</v>
      </c>
      <c r="K1186">
        <v>0</v>
      </c>
      <c r="L1186">
        <v>0</v>
      </c>
      <c r="M1186">
        <v>0</v>
      </c>
      <c r="N1186">
        <v>0</v>
      </c>
      <c r="O1186">
        <v>0</v>
      </c>
      <c r="P1186">
        <v>0</v>
      </c>
      <c r="Q1186" s="36">
        <v>0</v>
      </c>
      <c r="R1186" s="36" t="e">
        <v>#N/A</v>
      </c>
      <c r="S1186" s="36" t="e">
        <v>#N/A</v>
      </c>
      <c r="T1186" s="36" t="e">
        <v>#N/A</v>
      </c>
      <c r="U1186" s="36" t="e">
        <v>#N/A</v>
      </c>
    </row>
    <row r="1187" spans="1:21" x14ac:dyDescent="0.2">
      <c r="A1187" s="89" t="e">
        <f>VLOOKUP(C1187,TabellenSRG!$B$4:$C$2729,2,FALSE)</f>
        <v>#N/A</v>
      </c>
      <c r="B1187" t="e">
        <f t="shared" si="19"/>
        <v>#N/A</v>
      </c>
      <c r="C1187" t="s">
        <v>105</v>
      </c>
      <c r="D1187" t="s">
        <v>613</v>
      </c>
      <c r="E1187">
        <v>6</v>
      </c>
      <c r="F1187">
        <v>0</v>
      </c>
      <c r="G1187">
        <v>0</v>
      </c>
      <c r="H1187">
        <v>0</v>
      </c>
      <c r="I1187">
        <v>0</v>
      </c>
      <c r="J1187">
        <v>0</v>
      </c>
      <c r="K1187">
        <v>0</v>
      </c>
      <c r="L1187">
        <v>0</v>
      </c>
      <c r="M1187">
        <v>0</v>
      </c>
      <c r="N1187">
        <v>0</v>
      </c>
      <c r="O1187">
        <v>0</v>
      </c>
      <c r="P1187">
        <v>0</v>
      </c>
      <c r="Q1187" s="36">
        <v>0</v>
      </c>
      <c r="R1187" s="36" t="e">
        <v>#N/A</v>
      </c>
      <c r="S1187" s="36" t="e">
        <v>#N/A</v>
      </c>
      <c r="T1187" s="36" t="e">
        <v>#N/A</v>
      </c>
      <c r="U1187" s="36" t="e">
        <v>#N/A</v>
      </c>
    </row>
    <row r="1188" spans="1:21" x14ac:dyDescent="0.2">
      <c r="A1188" s="89" t="e">
        <f>VLOOKUP(C1188,TabellenSRG!$B$4:$C$2729,2,FALSE)</f>
        <v>#N/A</v>
      </c>
      <c r="B1188" t="e">
        <f t="shared" si="19"/>
        <v>#N/A</v>
      </c>
      <c r="C1188" t="s">
        <v>105</v>
      </c>
      <c r="D1188" t="s">
        <v>614</v>
      </c>
      <c r="E1188">
        <v>7</v>
      </c>
      <c r="F1188">
        <v>0</v>
      </c>
      <c r="G1188">
        <v>0</v>
      </c>
      <c r="H1188">
        <v>0</v>
      </c>
      <c r="I1188">
        <v>0</v>
      </c>
      <c r="J1188">
        <v>0</v>
      </c>
      <c r="K1188">
        <v>0</v>
      </c>
      <c r="L1188">
        <v>0</v>
      </c>
      <c r="M1188">
        <v>0</v>
      </c>
      <c r="N1188">
        <v>0</v>
      </c>
      <c r="O1188">
        <v>0</v>
      </c>
      <c r="P1188">
        <v>0</v>
      </c>
      <c r="Q1188" s="36">
        <v>0</v>
      </c>
      <c r="R1188" s="36" t="e">
        <v>#N/A</v>
      </c>
      <c r="S1188" s="36" t="e">
        <v>#N/A</v>
      </c>
      <c r="T1188" s="36" t="e">
        <v>#N/A</v>
      </c>
      <c r="U1188" s="36" t="e">
        <v>#N/A</v>
      </c>
    </row>
    <row r="1189" spans="1:21" x14ac:dyDescent="0.2">
      <c r="A1189" s="89" t="e">
        <f>VLOOKUP(C1189,TabellenSRG!$B$4:$C$2729,2,FALSE)</f>
        <v>#N/A</v>
      </c>
      <c r="B1189" t="e">
        <f t="shared" si="19"/>
        <v>#N/A</v>
      </c>
      <c r="C1189" t="s">
        <v>105</v>
      </c>
      <c r="D1189" t="s">
        <v>615</v>
      </c>
      <c r="E1189">
        <v>8</v>
      </c>
      <c r="F1189">
        <v>0</v>
      </c>
      <c r="G1189">
        <v>0</v>
      </c>
      <c r="H1189">
        <v>0</v>
      </c>
      <c r="I1189">
        <v>0</v>
      </c>
      <c r="J1189">
        <v>0</v>
      </c>
      <c r="K1189">
        <v>0</v>
      </c>
      <c r="L1189">
        <v>0</v>
      </c>
      <c r="M1189">
        <v>0</v>
      </c>
      <c r="N1189">
        <v>0</v>
      </c>
      <c r="O1189">
        <v>0</v>
      </c>
      <c r="P1189">
        <v>0</v>
      </c>
      <c r="Q1189" s="36">
        <v>0</v>
      </c>
      <c r="R1189" s="36" t="e">
        <v>#N/A</v>
      </c>
      <c r="S1189" s="36" t="e">
        <v>#N/A</v>
      </c>
      <c r="T1189" s="36" t="e">
        <v>#N/A</v>
      </c>
      <c r="U1189" s="36" t="e">
        <v>#N/A</v>
      </c>
    </row>
    <row r="1190" spans="1:21" x14ac:dyDescent="0.2">
      <c r="A1190" s="89" t="e">
        <f>VLOOKUP(C1190,TabellenSRG!$B$4:$C$2729,2,FALSE)</f>
        <v>#N/A</v>
      </c>
      <c r="B1190" t="e">
        <f t="shared" si="19"/>
        <v>#N/A</v>
      </c>
      <c r="C1190" t="s">
        <v>105</v>
      </c>
      <c r="D1190" t="s">
        <v>616</v>
      </c>
      <c r="E1190">
        <v>9</v>
      </c>
      <c r="F1190">
        <v>410</v>
      </c>
      <c r="G1190">
        <v>380</v>
      </c>
      <c r="H1190">
        <v>370</v>
      </c>
      <c r="I1190">
        <v>380</v>
      </c>
      <c r="J1190">
        <v>420</v>
      </c>
      <c r="K1190">
        <v>390</v>
      </c>
      <c r="L1190">
        <v>380</v>
      </c>
      <c r="M1190">
        <v>400</v>
      </c>
      <c r="N1190">
        <v>420</v>
      </c>
      <c r="O1190">
        <v>430</v>
      </c>
      <c r="P1190">
        <v>410</v>
      </c>
      <c r="Q1190" s="36">
        <v>420</v>
      </c>
      <c r="R1190" s="36" t="e">
        <v>#N/A</v>
      </c>
      <c r="S1190" s="36" t="e">
        <v>#N/A</v>
      </c>
      <c r="T1190" s="36" t="e">
        <v>#N/A</v>
      </c>
      <c r="U1190" s="36" t="e">
        <v>#N/A</v>
      </c>
    </row>
    <row r="1191" spans="1:21" x14ac:dyDescent="0.2">
      <c r="A1191" s="89" t="e">
        <f>VLOOKUP(C1191,TabellenSRG!$B$4:$C$2729,2,FALSE)</f>
        <v>#N/A</v>
      </c>
      <c r="B1191" t="e">
        <f t="shared" si="19"/>
        <v>#N/A</v>
      </c>
      <c r="C1191" t="s">
        <v>105</v>
      </c>
      <c r="D1191" t="s">
        <v>611</v>
      </c>
      <c r="E1191">
        <v>10</v>
      </c>
      <c r="F1191" t="e">
        <v>#N/A</v>
      </c>
      <c r="G1191" t="e">
        <v>#N/A</v>
      </c>
      <c r="H1191" t="e">
        <v>#N/A</v>
      </c>
      <c r="I1191" t="e">
        <v>#N/A</v>
      </c>
      <c r="J1191" t="e">
        <v>#N/A</v>
      </c>
      <c r="K1191" t="e">
        <v>#N/A</v>
      </c>
      <c r="L1191" t="e">
        <v>#N/A</v>
      </c>
      <c r="M1191" t="e">
        <v>#N/A</v>
      </c>
      <c r="N1191">
        <v>0</v>
      </c>
      <c r="O1191">
        <v>0</v>
      </c>
      <c r="P1191">
        <v>0</v>
      </c>
      <c r="Q1191" s="36">
        <v>0</v>
      </c>
      <c r="R1191" s="36" t="e">
        <v>#N/A</v>
      </c>
      <c r="S1191" s="36" t="e">
        <v>#N/A</v>
      </c>
      <c r="T1191" s="36" t="e">
        <v>#N/A</v>
      </c>
      <c r="U1191" s="36" t="e">
        <v>#N/A</v>
      </c>
    </row>
    <row r="1192" spans="1:21" x14ac:dyDescent="0.2">
      <c r="A1192" s="89">
        <f>VLOOKUP(C1192,TabellenSRG!$B$4:$C$2729,2,FALSE)</f>
        <v>104</v>
      </c>
      <c r="B1192" t="str">
        <f t="shared" si="19"/>
        <v>104a</v>
      </c>
      <c r="C1192" t="s">
        <v>107</v>
      </c>
      <c r="D1192" t="s">
        <v>606</v>
      </c>
      <c r="E1192">
        <v>0</v>
      </c>
      <c r="F1192">
        <v>300</v>
      </c>
      <c r="G1192">
        <v>310</v>
      </c>
      <c r="H1192">
        <v>310</v>
      </c>
      <c r="I1192">
        <v>300</v>
      </c>
      <c r="J1192">
        <v>310</v>
      </c>
      <c r="K1192">
        <v>370</v>
      </c>
      <c r="L1192">
        <v>400</v>
      </c>
      <c r="M1192">
        <v>430</v>
      </c>
      <c r="N1192">
        <v>460</v>
      </c>
      <c r="O1192">
        <v>510</v>
      </c>
      <c r="P1192">
        <v>160</v>
      </c>
      <c r="Q1192" s="36">
        <v>200</v>
      </c>
      <c r="R1192" s="36">
        <v>280</v>
      </c>
      <c r="S1192" s="36">
        <v>260</v>
      </c>
      <c r="T1192" s="36">
        <v>260</v>
      </c>
      <c r="U1192" s="36">
        <v>280</v>
      </c>
    </row>
    <row r="1193" spans="1:21" x14ac:dyDescent="0.2">
      <c r="A1193" s="89">
        <f>VLOOKUP(C1193,TabellenSRG!$B$4:$C$2729,2,FALSE)</f>
        <v>104</v>
      </c>
      <c r="B1193" t="str">
        <f t="shared" si="19"/>
        <v>104b</v>
      </c>
      <c r="C1193" t="s">
        <v>107</v>
      </c>
      <c r="D1193" t="s">
        <v>607</v>
      </c>
      <c r="E1193">
        <v>1</v>
      </c>
      <c r="F1193">
        <v>10</v>
      </c>
      <c r="G1193">
        <v>10</v>
      </c>
      <c r="H1193">
        <v>10</v>
      </c>
      <c r="I1193">
        <v>0</v>
      </c>
      <c r="J1193">
        <v>0</v>
      </c>
      <c r="K1193">
        <v>0</v>
      </c>
      <c r="L1193">
        <v>0</v>
      </c>
      <c r="M1193">
        <v>0</v>
      </c>
      <c r="N1193">
        <v>0</v>
      </c>
      <c r="O1193">
        <v>0</v>
      </c>
      <c r="P1193">
        <v>0</v>
      </c>
      <c r="Q1193" s="36">
        <v>0</v>
      </c>
      <c r="R1193" s="36">
        <v>0</v>
      </c>
      <c r="S1193" s="36">
        <v>0</v>
      </c>
      <c r="T1193" s="36">
        <v>0</v>
      </c>
      <c r="U1193" s="36">
        <v>10</v>
      </c>
    </row>
    <row r="1194" spans="1:21" x14ac:dyDescent="0.2">
      <c r="A1194" s="89">
        <f>VLOOKUP(C1194,TabellenSRG!$B$4:$C$2729,2,FALSE)</f>
        <v>104</v>
      </c>
      <c r="B1194" t="str">
        <f t="shared" si="19"/>
        <v>104c</v>
      </c>
      <c r="C1194" t="s">
        <v>107</v>
      </c>
      <c r="D1194" t="s">
        <v>608</v>
      </c>
      <c r="E1194">
        <v>2</v>
      </c>
      <c r="F1194">
        <v>0</v>
      </c>
      <c r="G1194">
        <v>0</v>
      </c>
      <c r="H1194">
        <v>0</v>
      </c>
      <c r="I1194">
        <v>0</v>
      </c>
      <c r="J1194">
        <v>0</v>
      </c>
      <c r="K1194">
        <v>0</v>
      </c>
      <c r="L1194">
        <v>0</v>
      </c>
      <c r="M1194">
        <v>0</v>
      </c>
      <c r="N1194">
        <v>0</v>
      </c>
      <c r="O1194">
        <v>0</v>
      </c>
      <c r="P1194">
        <v>0</v>
      </c>
      <c r="Q1194" s="36">
        <v>0</v>
      </c>
      <c r="R1194" s="36">
        <v>0</v>
      </c>
      <c r="S1194" s="36">
        <v>0</v>
      </c>
      <c r="T1194" s="36">
        <v>0</v>
      </c>
      <c r="U1194" s="36">
        <v>0</v>
      </c>
    </row>
    <row r="1195" spans="1:21" x14ac:dyDescent="0.2">
      <c r="A1195" s="89">
        <f>VLOOKUP(C1195,TabellenSRG!$B$4:$C$2729,2,FALSE)</f>
        <v>104</v>
      </c>
      <c r="B1195" t="str">
        <f t="shared" si="19"/>
        <v>104d</v>
      </c>
      <c r="C1195" t="s">
        <v>107</v>
      </c>
      <c r="D1195" t="s">
        <v>609</v>
      </c>
      <c r="E1195">
        <v>3</v>
      </c>
      <c r="F1195">
        <v>0</v>
      </c>
      <c r="G1195">
        <v>0</v>
      </c>
      <c r="H1195">
        <v>0</v>
      </c>
      <c r="I1195">
        <v>0</v>
      </c>
      <c r="J1195">
        <v>0</v>
      </c>
      <c r="K1195">
        <v>0</v>
      </c>
      <c r="L1195">
        <v>0</v>
      </c>
      <c r="M1195">
        <v>0</v>
      </c>
      <c r="N1195">
        <v>10</v>
      </c>
      <c r="O1195">
        <v>20</v>
      </c>
      <c r="P1195">
        <v>20</v>
      </c>
      <c r="Q1195" s="36">
        <v>50</v>
      </c>
      <c r="R1195" s="36">
        <v>50</v>
      </c>
      <c r="S1195" s="36">
        <v>40</v>
      </c>
      <c r="T1195" s="36">
        <v>30</v>
      </c>
      <c r="U1195" s="36">
        <v>40</v>
      </c>
    </row>
    <row r="1196" spans="1:21" x14ac:dyDescent="0.2">
      <c r="A1196" s="89">
        <f>VLOOKUP(C1196,TabellenSRG!$B$4:$C$2729,2,FALSE)</f>
        <v>104</v>
      </c>
      <c r="B1196" t="str">
        <f t="shared" si="19"/>
        <v>104e</v>
      </c>
      <c r="C1196" t="s">
        <v>107</v>
      </c>
      <c r="D1196" t="s">
        <v>610</v>
      </c>
      <c r="E1196">
        <v>4</v>
      </c>
      <c r="F1196">
        <v>0</v>
      </c>
      <c r="G1196">
        <v>0</v>
      </c>
      <c r="H1196">
        <v>0</v>
      </c>
      <c r="I1196">
        <v>0</v>
      </c>
      <c r="J1196">
        <v>0</v>
      </c>
      <c r="K1196">
        <v>0</v>
      </c>
      <c r="L1196">
        <v>0</v>
      </c>
      <c r="M1196">
        <v>0</v>
      </c>
      <c r="N1196">
        <v>0</v>
      </c>
      <c r="O1196">
        <v>10</v>
      </c>
      <c r="P1196">
        <v>10</v>
      </c>
      <c r="Q1196" s="36">
        <v>10</v>
      </c>
      <c r="R1196" s="36">
        <v>20</v>
      </c>
      <c r="S1196" s="36">
        <v>20</v>
      </c>
      <c r="T1196" s="36">
        <v>20</v>
      </c>
      <c r="U1196" s="36">
        <v>30</v>
      </c>
    </row>
    <row r="1197" spans="1:21" x14ac:dyDescent="0.2">
      <c r="A1197" s="89">
        <f>VLOOKUP(C1197,TabellenSRG!$B$4:$C$2729,2,FALSE)</f>
        <v>104</v>
      </c>
      <c r="B1197" t="str">
        <f t="shared" si="19"/>
        <v>104f</v>
      </c>
      <c r="C1197" t="s">
        <v>107</v>
      </c>
      <c r="D1197" t="s">
        <v>612</v>
      </c>
      <c r="E1197">
        <v>5</v>
      </c>
      <c r="F1197">
        <v>0</v>
      </c>
      <c r="G1197">
        <v>0</v>
      </c>
      <c r="H1197">
        <v>0</v>
      </c>
      <c r="I1197">
        <v>0</v>
      </c>
      <c r="J1197">
        <v>0</v>
      </c>
      <c r="K1197">
        <v>0</v>
      </c>
      <c r="L1197">
        <v>0</v>
      </c>
      <c r="M1197">
        <v>0</v>
      </c>
      <c r="N1197">
        <v>0</v>
      </c>
      <c r="O1197">
        <v>0</v>
      </c>
      <c r="P1197">
        <v>0</v>
      </c>
      <c r="Q1197" s="36">
        <v>0</v>
      </c>
      <c r="R1197" s="36">
        <v>0</v>
      </c>
      <c r="S1197" s="36">
        <v>0</v>
      </c>
      <c r="T1197" s="36">
        <v>10</v>
      </c>
      <c r="U1197" s="36">
        <v>10</v>
      </c>
    </row>
    <row r="1198" spans="1:21" x14ac:dyDescent="0.2">
      <c r="A1198" s="89">
        <f>VLOOKUP(C1198,TabellenSRG!$B$4:$C$2729,2,FALSE)</f>
        <v>104</v>
      </c>
      <c r="B1198" t="str">
        <f t="shared" si="19"/>
        <v>104g</v>
      </c>
      <c r="C1198" t="s">
        <v>107</v>
      </c>
      <c r="D1198" t="s">
        <v>613</v>
      </c>
      <c r="E1198">
        <v>6</v>
      </c>
      <c r="F1198">
        <v>0</v>
      </c>
      <c r="G1198">
        <v>0</v>
      </c>
      <c r="H1198">
        <v>0</v>
      </c>
      <c r="I1198">
        <v>0</v>
      </c>
      <c r="J1198">
        <v>0</v>
      </c>
      <c r="K1198">
        <v>0</v>
      </c>
      <c r="L1198">
        <v>0</v>
      </c>
      <c r="M1198">
        <v>0</v>
      </c>
      <c r="N1198">
        <v>0</v>
      </c>
      <c r="O1198">
        <v>0</v>
      </c>
      <c r="P1198">
        <v>0</v>
      </c>
      <c r="Q1198" s="36">
        <v>0</v>
      </c>
      <c r="R1198" s="36">
        <v>0</v>
      </c>
      <c r="S1198" s="36">
        <v>0</v>
      </c>
      <c r="T1198" s="36">
        <v>10</v>
      </c>
      <c r="U1198" s="36">
        <v>10</v>
      </c>
    </row>
    <row r="1199" spans="1:21" x14ac:dyDescent="0.2">
      <c r="A1199" s="89">
        <f>VLOOKUP(C1199,TabellenSRG!$B$4:$C$2729,2,FALSE)</f>
        <v>104</v>
      </c>
      <c r="B1199" t="str">
        <f t="shared" si="19"/>
        <v>104h</v>
      </c>
      <c r="C1199" t="s">
        <v>107</v>
      </c>
      <c r="D1199" t="s">
        <v>614</v>
      </c>
      <c r="E1199">
        <v>7</v>
      </c>
      <c r="F1199">
        <v>0</v>
      </c>
      <c r="G1199">
        <v>0</v>
      </c>
      <c r="H1199">
        <v>0</v>
      </c>
      <c r="I1199">
        <v>0</v>
      </c>
      <c r="J1199">
        <v>0</v>
      </c>
      <c r="K1199">
        <v>0</v>
      </c>
      <c r="L1199">
        <v>0</v>
      </c>
      <c r="M1199">
        <v>0</v>
      </c>
      <c r="N1199">
        <v>0</v>
      </c>
      <c r="O1199">
        <v>10</v>
      </c>
      <c r="P1199">
        <v>0</v>
      </c>
      <c r="Q1199" s="36">
        <v>0</v>
      </c>
      <c r="R1199" s="36">
        <v>10</v>
      </c>
      <c r="S1199" s="36">
        <v>10</v>
      </c>
      <c r="T1199" s="36">
        <v>10</v>
      </c>
      <c r="U1199" s="36">
        <v>10</v>
      </c>
    </row>
    <row r="1200" spans="1:21" x14ac:dyDescent="0.2">
      <c r="A1200" s="89">
        <f>VLOOKUP(C1200,TabellenSRG!$B$4:$C$2729,2,FALSE)</f>
        <v>104</v>
      </c>
      <c r="B1200" t="str">
        <f t="shared" si="19"/>
        <v>104i</v>
      </c>
      <c r="C1200" t="s">
        <v>107</v>
      </c>
      <c r="D1200" t="s">
        <v>615</v>
      </c>
      <c r="E1200">
        <v>8</v>
      </c>
      <c r="F1200">
        <v>0</v>
      </c>
      <c r="G1200">
        <v>0</v>
      </c>
      <c r="H1200">
        <v>0</v>
      </c>
      <c r="I1200">
        <v>0</v>
      </c>
      <c r="J1200">
        <v>0</v>
      </c>
      <c r="K1200">
        <v>0</v>
      </c>
      <c r="L1200">
        <v>0</v>
      </c>
      <c r="M1200">
        <v>0</v>
      </c>
      <c r="N1200">
        <v>0</v>
      </c>
      <c r="O1200">
        <v>0</v>
      </c>
      <c r="P1200">
        <v>0</v>
      </c>
      <c r="Q1200" s="36">
        <v>0</v>
      </c>
      <c r="R1200" s="36">
        <v>0</v>
      </c>
      <c r="S1200" s="36">
        <v>0</v>
      </c>
      <c r="T1200" s="36">
        <v>0</v>
      </c>
      <c r="U1200" s="36">
        <v>0</v>
      </c>
    </row>
    <row r="1201" spans="1:21" x14ac:dyDescent="0.2">
      <c r="A1201" s="89">
        <f>VLOOKUP(C1201,TabellenSRG!$B$4:$C$2729,2,FALSE)</f>
        <v>104</v>
      </c>
      <c r="B1201" t="str">
        <f t="shared" si="19"/>
        <v>104j</v>
      </c>
      <c r="C1201" t="s">
        <v>107</v>
      </c>
      <c r="D1201" t="s">
        <v>616</v>
      </c>
      <c r="E1201">
        <v>9</v>
      </c>
      <c r="F1201">
        <v>290</v>
      </c>
      <c r="G1201">
        <v>310</v>
      </c>
      <c r="H1201">
        <v>310</v>
      </c>
      <c r="I1201">
        <v>300</v>
      </c>
      <c r="J1201">
        <v>310</v>
      </c>
      <c r="K1201">
        <v>360</v>
      </c>
      <c r="L1201">
        <v>400</v>
      </c>
      <c r="M1201">
        <v>420</v>
      </c>
      <c r="N1201">
        <v>440</v>
      </c>
      <c r="O1201">
        <v>470</v>
      </c>
      <c r="P1201">
        <v>130</v>
      </c>
      <c r="Q1201" s="36">
        <v>140</v>
      </c>
      <c r="R1201" s="36">
        <v>190</v>
      </c>
      <c r="S1201" s="36">
        <v>180</v>
      </c>
      <c r="T1201" s="36">
        <v>180</v>
      </c>
      <c r="U1201" s="36">
        <v>170</v>
      </c>
    </row>
    <row r="1202" spans="1:21" x14ac:dyDescent="0.2">
      <c r="A1202" s="89">
        <f>VLOOKUP(C1202,TabellenSRG!$B$4:$C$2729,2,FALSE)</f>
        <v>104</v>
      </c>
      <c r="B1202" t="str">
        <f t="shared" si="19"/>
        <v>104k</v>
      </c>
      <c r="C1202" t="s">
        <v>107</v>
      </c>
      <c r="D1202" t="s">
        <v>611</v>
      </c>
      <c r="E1202">
        <v>10</v>
      </c>
      <c r="F1202" t="e">
        <v>#N/A</v>
      </c>
      <c r="G1202" t="e">
        <v>#N/A</v>
      </c>
      <c r="H1202" t="e">
        <v>#N/A</v>
      </c>
      <c r="I1202" t="e">
        <v>#N/A</v>
      </c>
      <c r="J1202" t="e">
        <v>#N/A</v>
      </c>
      <c r="K1202" t="e">
        <v>#N/A</v>
      </c>
      <c r="L1202" t="e">
        <v>#N/A</v>
      </c>
      <c r="M1202" t="e">
        <v>#N/A</v>
      </c>
      <c r="N1202">
        <v>0</v>
      </c>
      <c r="O1202">
        <v>0</v>
      </c>
      <c r="P1202">
        <v>0</v>
      </c>
      <c r="Q1202" s="36">
        <v>0</v>
      </c>
      <c r="R1202" s="36">
        <v>0</v>
      </c>
      <c r="S1202" s="36">
        <v>0</v>
      </c>
      <c r="T1202" s="36">
        <v>0</v>
      </c>
      <c r="U1202" s="36">
        <v>0</v>
      </c>
    </row>
    <row r="1203" spans="1:21" x14ac:dyDescent="0.2">
      <c r="A1203" s="89">
        <f>VLOOKUP(C1203,TabellenSRG!$B$4:$C$2729,2,FALSE)</f>
        <v>105</v>
      </c>
      <c r="B1203" t="str">
        <f t="shared" si="19"/>
        <v>105a</v>
      </c>
      <c r="C1203" t="s">
        <v>108</v>
      </c>
      <c r="D1203" t="s">
        <v>606</v>
      </c>
      <c r="E1203">
        <v>0</v>
      </c>
      <c r="F1203">
        <v>210</v>
      </c>
      <c r="G1203">
        <v>200</v>
      </c>
      <c r="H1203">
        <v>200</v>
      </c>
      <c r="I1203">
        <v>220</v>
      </c>
      <c r="J1203">
        <v>180</v>
      </c>
      <c r="K1203">
        <v>180</v>
      </c>
      <c r="L1203">
        <v>180</v>
      </c>
      <c r="M1203">
        <v>170</v>
      </c>
      <c r="N1203">
        <v>170</v>
      </c>
      <c r="O1203">
        <v>160</v>
      </c>
      <c r="P1203">
        <v>140</v>
      </c>
      <c r="Q1203" s="36">
        <v>140</v>
      </c>
      <c r="R1203" s="36">
        <v>130</v>
      </c>
      <c r="S1203" s="36">
        <v>120</v>
      </c>
      <c r="T1203" s="36">
        <v>120</v>
      </c>
      <c r="U1203" s="36">
        <v>120</v>
      </c>
    </row>
    <row r="1204" spans="1:21" x14ac:dyDescent="0.2">
      <c r="A1204" s="89">
        <f>VLOOKUP(C1204,TabellenSRG!$B$4:$C$2729,2,FALSE)</f>
        <v>105</v>
      </c>
      <c r="B1204" t="str">
        <f t="shared" si="19"/>
        <v>105b</v>
      </c>
      <c r="C1204" t="s">
        <v>108</v>
      </c>
      <c r="D1204" t="s">
        <v>607</v>
      </c>
      <c r="E1204">
        <v>1</v>
      </c>
      <c r="F1204">
        <v>0</v>
      </c>
      <c r="G1204">
        <v>0</v>
      </c>
      <c r="H1204">
        <v>0</v>
      </c>
      <c r="I1204">
        <v>0</v>
      </c>
      <c r="J1204">
        <v>0</v>
      </c>
      <c r="K1204">
        <v>0</v>
      </c>
      <c r="L1204">
        <v>0</v>
      </c>
      <c r="M1204">
        <v>0</v>
      </c>
      <c r="N1204">
        <v>0</v>
      </c>
      <c r="O1204">
        <v>0</v>
      </c>
      <c r="P1204">
        <v>0</v>
      </c>
      <c r="Q1204" s="36">
        <v>0</v>
      </c>
      <c r="R1204" s="36">
        <v>0</v>
      </c>
      <c r="S1204" s="36">
        <v>0</v>
      </c>
      <c r="T1204" s="36">
        <v>0</v>
      </c>
      <c r="U1204" s="36">
        <v>0</v>
      </c>
    </row>
    <row r="1205" spans="1:21" x14ac:dyDescent="0.2">
      <c r="A1205" s="89">
        <f>VLOOKUP(C1205,TabellenSRG!$B$4:$C$2729,2,FALSE)</f>
        <v>105</v>
      </c>
      <c r="B1205" t="str">
        <f t="shared" si="19"/>
        <v>105c</v>
      </c>
      <c r="C1205" t="s">
        <v>108</v>
      </c>
      <c r="D1205" t="s">
        <v>608</v>
      </c>
      <c r="E1205">
        <v>2</v>
      </c>
      <c r="F1205">
        <v>0</v>
      </c>
      <c r="G1205">
        <v>0</v>
      </c>
      <c r="H1205">
        <v>0</v>
      </c>
      <c r="I1205">
        <v>0</v>
      </c>
      <c r="J1205">
        <v>0</v>
      </c>
      <c r="K1205">
        <v>0</v>
      </c>
      <c r="L1205">
        <v>0</v>
      </c>
      <c r="M1205">
        <v>0</v>
      </c>
      <c r="N1205">
        <v>0</v>
      </c>
      <c r="O1205">
        <v>0</v>
      </c>
      <c r="P1205">
        <v>0</v>
      </c>
      <c r="Q1205" s="36">
        <v>0</v>
      </c>
      <c r="R1205" s="36">
        <v>0</v>
      </c>
      <c r="S1205" s="36">
        <v>0</v>
      </c>
      <c r="T1205" s="36">
        <v>0</v>
      </c>
      <c r="U1205" s="36">
        <v>0</v>
      </c>
    </row>
    <row r="1206" spans="1:21" x14ac:dyDescent="0.2">
      <c r="A1206" s="89">
        <f>VLOOKUP(C1206,TabellenSRG!$B$4:$C$2729,2,FALSE)</f>
        <v>105</v>
      </c>
      <c r="B1206" t="str">
        <f t="shared" si="19"/>
        <v>105d</v>
      </c>
      <c r="C1206" t="s">
        <v>108</v>
      </c>
      <c r="D1206" t="s">
        <v>609</v>
      </c>
      <c r="E1206">
        <v>3</v>
      </c>
      <c r="F1206">
        <v>10</v>
      </c>
      <c r="G1206">
        <v>0</v>
      </c>
      <c r="H1206">
        <v>0</v>
      </c>
      <c r="I1206">
        <v>10</v>
      </c>
      <c r="J1206">
        <v>0</v>
      </c>
      <c r="K1206">
        <v>0</v>
      </c>
      <c r="L1206">
        <v>0</v>
      </c>
      <c r="M1206">
        <v>0</v>
      </c>
      <c r="N1206">
        <v>0</v>
      </c>
      <c r="O1206">
        <v>0</v>
      </c>
      <c r="P1206">
        <v>0</v>
      </c>
      <c r="Q1206" s="36">
        <v>0</v>
      </c>
      <c r="R1206" s="36">
        <v>0</v>
      </c>
      <c r="S1206" s="36">
        <v>0</v>
      </c>
      <c r="T1206" s="36">
        <v>0</v>
      </c>
      <c r="U1206" s="36">
        <v>0</v>
      </c>
    </row>
    <row r="1207" spans="1:21" x14ac:dyDescent="0.2">
      <c r="A1207" s="89">
        <f>VLOOKUP(C1207,TabellenSRG!$B$4:$C$2729,2,FALSE)</f>
        <v>105</v>
      </c>
      <c r="B1207" t="str">
        <f t="shared" si="19"/>
        <v>105e</v>
      </c>
      <c r="C1207" t="s">
        <v>108</v>
      </c>
      <c r="D1207" t="s">
        <v>610</v>
      </c>
      <c r="E1207">
        <v>4</v>
      </c>
      <c r="F1207">
        <v>0</v>
      </c>
      <c r="G1207">
        <v>0</v>
      </c>
      <c r="H1207">
        <v>0</v>
      </c>
      <c r="I1207">
        <v>0</v>
      </c>
      <c r="J1207">
        <v>0</v>
      </c>
      <c r="K1207">
        <v>0</v>
      </c>
      <c r="L1207">
        <v>0</v>
      </c>
      <c r="M1207">
        <v>10</v>
      </c>
      <c r="N1207">
        <v>10</v>
      </c>
      <c r="O1207">
        <v>0</v>
      </c>
      <c r="P1207">
        <v>10</v>
      </c>
      <c r="Q1207" s="36">
        <v>10</v>
      </c>
      <c r="R1207" s="36">
        <v>10</v>
      </c>
      <c r="S1207" s="36">
        <v>10</v>
      </c>
      <c r="T1207" s="36">
        <v>20</v>
      </c>
      <c r="U1207" s="36">
        <v>20</v>
      </c>
    </row>
    <row r="1208" spans="1:21" x14ac:dyDescent="0.2">
      <c r="A1208" s="89">
        <f>VLOOKUP(C1208,TabellenSRG!$B$4:$C$2729,2,FALSE)</f>
        <v>105</v>
      </c>
      <c r="B1208" t="str">
        <f t="shared" si="19"/>
        <v>105f</v>
      </c>
      <c r="C1208" t="s">
        <v>108</v>
      </c>
      <c r="D1208" t="s">
        <v>612</v>
      </c>
      <c r="E1208">
        <v>5</v>
      </c>
      <c r="F1208">
        <v>0</v>
      </c>
      <c r="G1208">
        <v>0</v>
      </c>
      <c r="H1208">
        <v>0</v>
      </c>
      <c r="I1208">
        <v>0</v>
      </c>
      <c r="J1208">
        <v>0</v>
      </c>
      <c r="K1208">
        <v>0</v>
      </c>
      <c r="L1208">
        <v>0</v>
      </c>
      <c r="M1208">
        <v>0</v>
      </c>
      <c r="N1208">
        <v>0</v>
      </c>
      <c r="O1208">
        <v>0</v>
      </c>
      <c r="P1208">
        <v>0</v>
      </c>
      <c r="Q1208" s="36">
        <v>0</v>
      </c>
      <c r="R1208" s="36">
        <v>0</v>
      </c>
      <c r="S1208" s="36">
        <v>0</v>
      </c>
      <c r="T1208" s="36">
        <v>0</v>
      </c>
      <c r="U1208" s="36">
        <v>0</v>
      </c>
    </row>
    <row r="1209" spans="1:21" x14ac:dyDescent="0.2">
      <c r="A1209" s="89">
        <f>VLOOKUP(C1209,TabellenSRG!$B$4:$C$2729,2,FALSE)</f>
        <v>105</v>
      </c>
      <c r="B1209" t="str">
        <f t="shared" si="19"/>
        <v>105g</v>
      </c>
      <c r="C1209" t="s">
        <v>108</v>
      </c>
      <c r="D1209" t="s">
        <v>613</v>
      </c>
      <c r="E1209">
        <v>6</v>
      </c>
      <c r="F1209">
        <v>0</v>
      </c>
      <c r="G1209">
        <v>0</v>
      </c>
      <c r="H1209">
        <v>0</v>
      </c>
      <c r="I1209">
        <v>0</v>
      </c>
      <c r="J1209">
        <v>0</v>
      </c>
      <c r="K1209">
        <v>0</v>
      </c>
      <c r="L1209">
        <v>0</v>
      </c>
      <c r="M1209">
        <v>0</v>
      </c>
      <c r="N1209">
        <v>0</v>
      </c>
      <c r="O1209">
        <v>0</v>
      </c>
      <c r="P1209">
        <v>0</v>
      </c>
      <c r="Q1209" s="36">
        <v>0</v>
      </c>
      <c r="R1209" s="36">
        <v>0</v>
      </c>
      <c r="S1209" s="36">
        <v>0</v>
      </c>
      <c r="T1209" s="36">
        <v>0</v>
      </c>
      <c r="U1209" s="36">
        <v>0</v>
      </c>
    </row>
    <row r="1210" spans="1:21" x14ac:dyDescent="0.2">
      <c r="A1210" s="89">
        <f>VLOOKUP(C1210,TabellenSRG!$B$4:$C$2729,2,FALSE)</f>
        <v>105</v>
      </c>
      <c r="B1210" t="str">
        <f t="shared" si="19"/>
        <v>105h</v>
      </c>
      <c r="C1210" t="s">
        <v>108</v>
      </c>
      <c r="D1210" t="s">
        <v>614</v>
      </c>
      <c r="E1210">
        <v>7</v>
      </c>
      <c r="F1210">
        <v>0</v>
      </c>
      <c r="G1210">
        <v>0</v>
      </c>
      <c r="H1210">
        <v>0</v>
      </c>
      <c r="I1210">
        <v>0</v>
      </c>
      <c r="J1210">
        <v>0</v>
      </c>
      <c r="K1210">
        <v>0</v>
      </c>
      <c r="L1210">
        <v>0</v>
      </c>
      <c r="M1210">
        <v>0</v>
      </c>
      <c r="N1210">
        <v>0</v>
      </c>
      <c r="O1210">
        <v>0</v>
      </c>
      <c r="P1210">
        <v>0</v>
      </c>
      <c r="Q1210" s="36">
        <v>0</v>
      </c>
      <c r="R1210" s="36">
        <v>0</v>
      </c>
      <c r="S1210" s="36">
        <v>0</v>
      </c>
      <c r="T1210" s="36">
        <v>0</v>
      </c>
      <c r="U1210" s="36">
        <v>0</v>
      </c>
    </row>
    <row r="1211" spans="1:21" x14ac:dyDescent="0.2">
      <c r="A1211" s="89">
        <f>VLOOKUP(C1211,TabellenSRG!$B$4:$C$2729,2,FALSE)</f>
        <v>105</v>
      </c>
      <c r="B1211" t="str">
        <f t="shared" si="19"/>
        <v>105i</v>
      </c>
      <c r="C1211" t="s">
        <v>108</v>
      </c>
      <c r="D1211" t="s">
        <v>615</v>
      </c>
      <c r="E1211">
        <v>8</v>
      </c>
      <c r="F1211">
        <v>0</v>
      </c>
      <c r="G1211">
        <v>0</v>
      </c>
      <c r="H1211">
        <v>0</v>
      </c>
      <c r="I1211">
        <v>0</v>
      </c>
      <c r="J1211">
        <v>0</v>
      </c>
      <c r="K1211">
        <v>0</v>
      </c>
      <c r="L1211">
        <v>0</v>
      </c>
      <c r="M1211">
        <v>0</v>
      </c>
      <c r="N1211">
        <v>0</v>
      </c>
      <c r="O1211">
        <v>0</v>
      </c>
      <c r="P1211">
        <v>0</v>
      </c>
      <c r="Q1211" s="36">
        <v>0</v>
      </c>
      <c r="R1211" s="36">
        <v>0</v>
      </c>
      <c r="S1211" s="36">
        <v>0</v>
      </c>
      <c r="T1211" s="36">
        <v>0</v>
      </c>
      <c r="U1211" s="36">
        <v>0</v>
      </c>
    </row>
    <row r="1212" spans="1:21" x14ac:dyDescent="0.2">
      <c r="A1212" s="89">
        <f>VLOOKUP(C1212,TabellenSRG!$B$4:$C$2729,2,FALSE)</f>
        <v>105</v>
      </c>
      <c r="B1212" t="str">
        <f t="shared" si="19"/>
        <v>105j</v>
      </c>
      <c r="C1212" t="s">
        <v>108</v>
      </c>
      <c r="D1212" t="s">
        <v>616</v>
      </c>
      <c r="E1212">
        <v>9</v>
      </c>
      <c r="F1212">
        <v>200</v>
      </c>
      <c r="G1212">
        <v>200</v>
      </c>
      <c r="H1212">
        <v>200</v>
      </c>
      <c r="I1212">
        <v>210</v>
      </c>
      <c r="J1212">
        <v>180</v>
      </c>
      <c r="K1212">
        <v>180</v>
      </c>
      <c r="L1212">
        <v>180</v>
      </c>
      <c r="M1212">
        <v>160</v>
      </c>
      <c r="N1212">
        <v>160</v>
      </c>
      <c r="O1212">
        <v>160</v>
      </c>
      <c r="P1212">
        <v>130</v>
      </c>
      <c r="Q1212" s="36">
        <v>120</v>
      </c>
      <c r="R1212" s="36">
        <v>120</v>
      </c>
      <c r="S1212" s="36">
        <v>100</v>
      </c>
      <c r="T1212" s="36">
        <v>100</v>
      </c>
      <c r="U1212" s="36">
        <v>90</v>
      </c>
    </row>
    <row r="1213" spans="1:21" x14ac:dyDescent="0.2">
      <c r="A1213" s="89">
        <f>VLOOKUP(C1213,TabellenSRG!$B$4:$C$2729,2,FALSE)</f>
        <v>105</v>
      </c>
      <c r="B1213" t="str">
        <f t="shared" si="19"/>
        <v>105k</v>
      </c>
      <c r="C1213" t="s">
        <v>108</v>
      </c>
      <c r="D1213" t="s">
        <v>611</v>
      </c>
      <c r="E1213">
        <v>10</v>
      </c>
      <c r="F1213" t="e">
        <v>#N/A</v>
      </c>
      <c r="G1213" t="e">
        <v>#N/A</v>
      </c>
      <c r="H1213" t="e">
        <v>#N/A</v>
      </c>
      <c r="I1213" t="e">
        <v>#N/A</v>
      </c>
      <c r="J1213" t="e">
        <v>#N/A</v>
      </c>
      <c r="K1213" t="e">
        <v>#N/A</v>
      </c>
      <c r="L1213" t="e">
        <v>#N/A</v>
      </c>
      <c r="M1213" t="e">
        <v>#N/A</v>
      </c>
      <c r="N1213">
        <v>0</v>
      </c>
      <c r="O1213">
        <v>0</v>
      </c>
      <c r="P1213">
        <v>0</v>
      </c>
      <c r="Q1213" s="36">
        <v>0</v>
      </c>
      <c r="R1213" s="36">
        <v>0</v>
      </c>
      <c r="S1213" s="36">
        <v>0</v>
      </c>
      <c r="T1213" s="36">
        <v>0</v>
      </c>
      <c r="U1213" s="36">
        <v>0</v>
      </c>
    </row>
    <row r="1214" spans="1:21" x14ac:dyDescent="0.2">
      <c r="A1214" s="89">
        <f>VLOOKUP(C1214,TabellenSRG!$B$4:$C$2729,2,FALSE)</f>
        <v>106</v>
      </c>
      <c r="B1214" t="str">
        <f t="shared" si="19"/>
        <v>106a</v>
      </c>
      <c r="C1214" t="s">
        <v>109</v>
      </c>
      <c r="D1214" t="s">
        <v>606</v>
      </c>
      <c r="E1214">
        <v>0</v>
      </c>
      <c r="F1214">
        <v>150</v>
      </c>
      <c r="G1214">
        <v>160</v>
      </c>
      <c r="H1214">
        <v>130</v>
      </c>
      <c r="I1214">
        <v>170</v>
      </c>
      <c r="J1214">
        <v>170</v>
      </c>
      <c r="K1214">
        <v>150</v>
      </c>
      <c r="L1214">
        <v>110</v>
      </c>
      <c r="M1214">
        <v>90</v>
      </c>
      <c r="N1214">
        <v>70</v>
      </c>
      <c r="O1214">
        <v>140</v>
      </c>
      <c r="P1214">
        <v>150</v>
      </c>
      <c r="Q1214" s="36">
        <v>120</v>
      </c>
      <c r="R1214" s="36">
        <v>140</v>
      </c>
      <c r="S1214" s="36">
        <v>140</v>
      </c>
      <c r="T1214" s="36">
        <v>160</v>
      </c>
      <c r="U1214" s="36">
        <v>180</v>
      </c>
    </row>
    <row r="1215" spans="1:21" x14ac:dyDescent="0.2">
      <c r="A1215" s="89">
        <f>VLOOKUP(C1215,TabellenSRG!$B$4:$C$2729,2,FALSE)</f>
        <v>106</v>
      </c>
      <c r="B1215" t="str">
        <f t="shared" si="19"/>
        <v>106b</v>
      </c>
      <c r="C1215" t="s">
        <v>109</v>
      </c>
      <c r="D1215" t="s">
        <v>607</v>
      </c>
      <c r="E1215">
        <v>1</v>
      </c>
      <c r="F1215">
        <v>0</v>
      </c>
      <c r="G1215">
        <v>0</v>
      </c>
      <c r="H1215">
        <v>0</v>
      </c>
      <c r="I1215">
        <v>0</v>
      </c>
      <c r="J1215">
        <v>0</v>
      </c>
      <c r="K1215">
        <v>0</v>
      </c>
      <c r="L1215">
        <v>0</v>
      </c>
      <c r="M1215">
        <v>0</v>
      </c>
      <c r="N1215">
        <v>0</v>
      </c>
      <c r="O1215">
        <v>0</v>
      </c>
      <c r="P1215">
        <v>0</v>
      </c>
      <c r="Q1215" s="36">
        <v>0</v>
      </c>
      <c r="R1215" s="36">
        <v>0</v>
      </c>
      <c r="S1215" s="36">
        <v>0</v>
      </c>
      <c r="T1215" s="36">
        <v>0</v>
      </c>
      <c r="U1215" s="36">
        <v>0</v>
      </c>
    </row>
    <row r="1216" spans="1:21" x14ac:dyDescent="0.2">
      <c r="A1216" s="89">
        <f>VLOOKUP(C1216,TabellenSRG!$B$4:$C$2729,2,FALSE)</f>
        <v>106</v>
      </c>
      <c r="B1216" t="str">
        <f t="shared" si="19"/>
        <v>106c</v>
      </c>
      <c r="C1216" t="s">
        <v>109</v>
      </c>
      <c r="D1216" t="s">
        <v>608</v>
      </c>
      <c r="E1216">
        <v>2</v>
      </c>
      <c r="F1216">
        <v>0</v>
      </c>
      <c r="G1216">
        <v>0</v>
      </c>
      <c r="H1216">
        <v>0</v>
      </c>
      <c r="I1216">
        <v>0</v>
      </c>
      <c r="J1216">
        <v>0</v>
      </c>
      <c r="K1216">
        <v>0</v>
      </c>
      <c r="L1216">
        <v>0</v>
      </c>
      <c r="M1216">
        <v>0</v>
      </c>
      <c r="N1216">
        <v>0</v>
      </c>
      <c r="O1216">
        <v>0</v>
      </c>
      <c r="P1216">
        <v>0</v>
      </c>
      <c r="Q1216" s="36">
        <v>0</v>
      </c>
      <c r="R1216" s="36">
        <v>0</v>
      </c>
      <c r="S1216" s="36">
        <v>0</v>
      </c>
      <c r="T1216" s="36">
        <v>0</v>
      </c>
      <c r="U1216" s="36">
        <v>0</v>
      </c>
    </row>
    <row r="1217" spans="1:21" x14ac:dyDescent="0.2">
      <c r="A1217" s="89">
        <f>VLOOKUP(C1217,TabellenSRG!$B$4:$C$2729,2,FALSE)</f>
        <v>106</v>
      </c>
      <c r="B1217" t="str">
        <f t="shared" si="19"/>
        <v>106d</v>
      </c>
      <c r="C1217" t="s">
        <v>109</v>
      </c>
      <c r="D1217" t="s">
        <v>609</v>
      </c>
      <c r="E1217">
        <v>3</v>
      </c>
      <c r="F1217">
        <v>0</v>
      </c>
      <c r="G1217">
        <v>0</v>
      </c>
      <c r="H1217">
        <v>0</v>
      </c>
      <c r="I1217">
        <v>0</v>
      </c>
      <c r="J1217">
        <v>10</v>
      </c>
      <c r="K1217">
        <v>0</v>
      </c>
      <c r="L1217">
        <v>0</v>
      </c>
      <c r="M1217">
        <v>0</v>
      </c>
      <c r="N1217">
        <v>0</v>
      </c>
      <c r="O1217">
        <v>0</v>
      </c>
      <c r="P1217">
        <v>0</v>
      </c>
      <c r="Q1217" s="36">
        <v>0</v>
      </c>
      <c r="R1217" s="36">
        <v>0</v>
      </c>
      <c r="S1217" s="36">
        <v>0</v>
      </c>
      <c r="T1217" s="36">
        <v>0</v>
      </c>
      <c r="U1217" s="36">
        <v>0</v>
      </c>
    </row>
    <row r="1218" spans="1:21" x14ac:dyDescent="0.2">
      <c r="A1218" s="89">
        <f>VLOOKUP(C1218,TabellenSRG!$B$4:$C$2729,2,FALSE)</f>
        <v>106</v>
      </c>
      <c r="B1218" t="str">
        <f t="shared" si="19"/>
        <v>106e</v>
      </c>
      <c r="C1218" t="s">
        <v>109</v>
      </c>
      <c r="D1218" t="s">
        <v>610</v>
      </c>
      <c r="E1218">
        <v>4</v>
      </c>
      <c r="F1218">
        <v>0</v>
      </c>
      <c r="G1218">
        <v>0</v>
      </c>
      <c r="H1218">
        <v>0</v>
      </c>
      <c r="I1218">
        <v>10</v>
      </c>
      <c r="J1218">
        <v>10</v>
      </c>
      <c r="K1218">
        <v>10</v>
      </c>
      <c r="L1218">
        <v>10</v>
      </c>
      <c r="M1218">
        <v>10</v>
      </c>
      <c r="N1218">
        <v>20</v>
      </c>
      <c r="O1218">
        <v>20</v>
      </c>
      <c r="P1218">
        <v>20</v>
      </c>
      <c r="Q1218" s="36">
        <v>20</v>
      </c>
      <c r="R1218" s="36">
        <v>30</v>
      </c>
      <c r="S1218" s="36">
        <v>40</v>
      </c>
      <c r="T1218" s="36">
        <v>60</v>
      </c>
      <c r="U1218" s="36">
        <v>70</v>
      </c>
    </row>
    <row r="1219" spans="1:21" x14ac:dyDescent="0.2">
      <c r="A1219" s="89">
        <f>VLOOKUP(C1219,TabellenSRG!$B$4:$C$2729,2,FALSE)</f>
        <v>106</v>
      </c>
      <c r="B1219" t="str">
        <f t="shared" si="19"/>
        <v>106f</v>
      </c>
      <c r="C1219" t="s">
        <v>109</v>
      </c>
      <c r="D1219" t="s">
        <v>612</v>
      </c>
      <c r="E1219">
        <v>5</v>
      </c>
      <c r="F1219">
        <v>0</v>
      </c>
      <c r="G1219">
        <v>0</v>
      </c>
      <c r="H1219">
        <v>0</v>
      </c>
      <c r="I1219">
        <v>0</v>
      </c>
      <c r="J1219">
        <v>0</v>
      </c>
      <c r="K1219">
        <v>0</v>
      </c>
      <c r="L1219">
        <v>0</v>
      </c>
      <c r="M1219">
        <v>0</v>
      </c>
      <c r="N1219">
        <v>0</v>
      </c>
      <c r="O1219">
        <v>0</v>
      </c>
      <c r="P1219">
        <v>0</v>
      </c>
      <c r="Q1219" s="36">
        <v>0</v>
      </c>
      <c r="R1219" s="36">
        <v>0</v>
      </c>
      <c r="S1219" s="36">
        <v>0</v>
      </c>
      <c r="T1219" s="36">
        <v>0</v>
      </c>
      <c r="U1219" s="36">
        <v>10</v>
      </c>
    </row>
    <row r="1220" spans="1:21" x14ac:dyDescent="0.2">
      <c r="A1220" s="89">
        <f>VLOOKUP(C1220,TabellenSRG!$B$4:$C$2729,2,FALSE)</f>
        <v>106</v>
      </c>
      <c r="B1220" t="str">
        <f t="shared" si="19"/>
        <v>106g</v>
      </c>
      <c r="C1220" t="s">
        <v>109</v>
      </c>
      <c r="D1220" t="s">
        <v>613</v>
      </c>
      <c r="E1220">
        <v>6</v>
      </c>
      <c r="F1220">
        <v>0</v>
      </c>
      <c r="G1220">
        <v>0</v>
      </c>
      <c r="H1220">
        <v>0</v>
      </c>
      <c r="I1220">
        <v>0</v>
      </c>
      <c r="J1220">
        <v>0</v>
      </c>
      <c r="K1220">
        <v>0</v>
      </c>
      <c r="L1220">
        <v>0</v>
      </c>
      <c r="M1220">
        <v>0</v>
      </c>
      <c r="N1220">
        <v>0</v>
      </c>
      <c r="O1220">
        <v>0</v>
      </c>
      <c r="P1220">
        <v>0</v>
      </c>
      <c r="Q1220" s="36">
        <v>0</v>
      </c>
      <c r="R1220" s="36">
        <v>0</v>
      </c>
      <c r="S1220" s="36">
        <v>0</v>
      </c>
      <c r="T1220" s="36">
        <v>0</v>
      </c>
      <c r="U1220" s="36">
        <v>0</v>
      </c>
    </row>
    <row r="1221" spans="1:21" x14ac:dyDescent="0.2">
      <c r="A1221" s="89">
        <f>VLOOKUP(C1221,TabellenSRG!$B$4:$C$2729,2,FALSE)</f>
        <v>106</v>
      </c>
      <c r="B1221" t="str">
        <f t="shared" ref="B1221:B1284" si="20">CONCATENATE(A1221,D1221)</f>
        <v>106h</v>
      </c>
      <c r="C1221" t="s">
        <v>109</v>
      </c>
      <c r="D1221" t="s">
        <v>614</v>
      </c>
      <c r="E1221">
        <v>7</v>
      </c>
      <c r="F1221">
        <v>0</v>
      </c>
      <c r="G1221">
        <v>0</v>
      </c>
      <c r="H1221">
        <v>0</v>
      </c>
      <c r="I1221">
        <v>0</v>
      </c>
      <c r="J1221">
        <v>0</v>
      </c>
      <c r="K1221">
        <v>0</v>
      </c>
      <c r="L1221">
        <v>0</v>
      </c>
      <c r="M1221">
        <v>0</v>
      </c>
      <c r="N1221">
        <v>0</v>
      </c>
      <c r="O1221">
        <v>0</v>
      </c>
      <c r="P1221">
        <v>0</v>
      </c>
      <c r="Q1221" s="36">
        <v>0</v>
      </c>
      <c r="R1221" s="36">
        <v>0</v>
      </c>
      <c r="S1221" s="36">
        <v>0</v>
      </c>
      <c r="T1221" s="36">
        <v>0</v>
      </c>
      <c r="U1221" s="36">
        <v>0</v>
      </c>
    </row>
    <row r="1222" spans="1:21" x14ac:dyDescent="0.2">
      <c r="A1222" s="89">
        <f>VLOOKUP(C1222,TabellenSRG!$B$4:$C$2729,2,FALSE)</f>
        <v>106</v>
      </c>
      <c r="B1222" t="str">
        <f t="shared" si="20"/>
        <v>106i</v>
      </c>
      <c r="C1222" t="s">
        <v>109</v>
      </c>
      <c r="D1222" t="s">
        <v>615</v>
      </c>
      <c r="E1222">
        <v>8</v>
      </c>
      <c r="F1222">
        <v>0</v>
      </c>
      <c r="G1222">
        <v>0</v>
      </c>
      <c r="H1222">
        <v>0</v>
      </c>
      <c r="I1222">
        <v>0</v>
      </c>
      <c r="J1222">
        <v>0</v>
      </c>
      <c r="K1222">
        <v>0</v>
      </c>
      <c r="L1222">
        <v>0</v>
      </c>
      <c r="M1222">
        <v>0</v>
      </c>
      <c r="N1222">
        <v>0</v>
      </c>
      <c r="O1222">
        <v>0</v>
      </c>
      <c r="P1222">
        <v>0</v>
      </c>
      <c r="Q1222" s="36">
        <v>0</v>
      </c>
      <c r="R1222" s="36">
        <v>0</v>
      </c>
      <c r="S1222" s="36">
        <v>0</v>
      </c>
      <c r="T1222" s="36">
        <v>0</v>
      </c>
      <c r="U1222" s="36">
        <v>0</v>
      </c>
    </row>
    <row r="1223" spans="1:21" x14ac:dyDescent="0.2">
      <c r="A1223" s="89">
        <f>VLOOKUP(C1223,TabellenSRG!$B$4:$C$2729,2,FALSE)</f>
        <v>106</v>
      </c>
      <c r="B1223" t="str">
        <f t="shared" si="20"/>
        <v>106j</v>
      </c>
      <c r="C1223" t="s">
        <v>109</v>
      </c>
      <c r="D1223" t="s">
        <v>616</v>
      </c>
      <c r="E1223">
        <v>9</v>
      </c>
      <c r="F1223">
        <v>150</v>
      </c>
      <c r="G1223">
        <v>160</v>
      </c>
      <c r="H1223">
        <v>130</v>
      </c>
      <c r="I1223">
        <v>170</v>
      </c>
      <c r="J1223">
        <v>150</v>
      </c>
      <c r="K1223">
        <v>140</v>
      </c>
      <c r="L1223">
        <v>100</v>
      </c>
      <c r="M1223">
        <v>70</v>
      </c>
      <c r="N1223">
        <v>50</v>
      </c>
      <c r="O1223">
        <v>120</v>
      </c>
      <c r="P1223">
        <v>130</v>
      </c>
      <c r="Q1223" s="36">
        <v>100</v>
      </c>
      <c r="R1223" s="36">
        <v>110</v>
      </c>
      <c r="S1223" s="36">
        <v>100</v>
      </c>
      <c r="T1223" s="36">
        <v>100</v>
      </c>
      <c r="U1223" s="36">
        <v>100</v>
      </c>
    </row>
    <row r="1224" spans="1:21" x14ac:dyDescent="0.2">
      <c r="A1224" s="89">
        <f>VLOOKUP(C1224,TabellenSRG!$B$4:$C$2729,2,FALSE)</f>
        <v>106</v>
      </c>
      <c r="B1224" t="str">
        <f t="shared" si="20"/>
        <v>106k</v>
      </c>
      <c r="C1224" t="s">
        <v>109</v>
      </c>
      <c r="D1224" t="s">
        <v>611</v>
      </c>
      <c r="E1224">
        <v>10</v>
      </c>
      <c r="F1224" t="e">
        <v>#N/A</v>
      </c>
      <c r="G1224" t="e">
        <v>#N/A</v>
      </c>
      <c r="H1224" t="e">
        <v>#N/A</v>
      </c>
      <c r="I1224" t="e">
        <v>#N/A</v>
      </c>
      <c r="J1224" t="e">
        <v>#N/A</v>
      </c>
      <c r="K1224" t="e">
        <v>#N/A</v>
      </c>
      <c r="L1224" t="e">
        <v>#N/A</v>
      </c>
      <c r="M1224" t="e">
        <v>#N/A</v>
      </c>
      <c r="N1224">
        <v>0</v>
      </c>
      <c r="O1224">
        <v>0</v>
      </c>
      <c r="P1224">
        <v>0</v>
      </c>
      <c r="Q1224" s="36">
        <v>0</v>
      </c>
      <c r="R1224" s="36">
        <v>0</v>
      </c>
      <c r="S1224" s="36">
        <v>0</v>
      </c>
      <c r="T1224" s="36">
        <v>0</v>
      </c>
      <c r="U1224" s="36">
        <v>0</v>
      </c>
    </row>
    <row r="1225" spans="1:21" x14ac:dyDescent="0.2">
      <c r="A1225" s="89">
        <f>VLOOKUP(C1225,TabellenSRG!$B$4:$C$2729,2,FALSE)</f>
        <v>107</v>
      </c>
      <c r="B1225" t="str">
        <f t="shared" si="20"/>
        <v>107a</v>
      </c>
      <c r="C1225" t="s">
        <v>110</v>
      </c>
      <c r="D1225" t="s">
        <v>606</v>
      </c>
      <c r="E1225">
        <v>0</v>
      </c>
      <c r="F1225">
        <v>150</v>
      </c>
      <c r="G1225">
        <v>150</v>
      </c>
      <c r="H1225">
        <v>140</v>
      </c>
      <c r="I1225">
        <v>140</v>
      </c>
      <c r="J1225">
        <v>140</v>
      </c>
      <c r="K1225">
        <v>140</v>
      </c>
      <c r="L1225">
        <v>60</v>
      </c>
      <c r="M1225">
        <v>30</v>
      </c>
      <c r="N1225">
        <v>30</v>
      </c>
      <c r="O1225">
        <v>40</v>
      </c>
      <c r="P1225">
        <v>50</v>
      </c>
      <c r="Q1225" s="36">
        <v>50</v>
      </c>
      <c r="R1225" s="36">
        <v>60</v>
      </c>
      <c r="S1225" s="36">
        <v>60</v>
      </c>
      <c r="T1225" s="36">
        <v>70</v>
      </c>
      <c r="U1225" s="36">
        <v>90</v>
      </c>
    </row>
    <row r="1226" spans="1:21" x14ac:dyDescent="0.2">
      <c r="A1226" s="89">
        <f>VLOOKUP(C1226,TabellenSRG!$B$4:$C$2729,2,FALSE)</f>
        <v>107</v>
      </c>
      <c r="B1226" t="str">
        <f t="shared" si="20"/>
        <v>107b</v>
      </c>
      <c r="C1226" t="s">
        <v>110</v>
      </c>
      <c r="D1226" t="s">
        <v>607</v>
      </c>
      <c r="E1226">
        <v>1</v>
      </c>
      <c r="F1226">
        <v>0</v>
      </c>
      <c r="G1226">
        <v>0</v>
      </c>
      <c r="H1226">
        <v>0</v>
      </c>
      <c r="I1226">
        <v>0</v>
      </c>
      <c r="J1226">
        <v>0</v>
      </c>
      <c r="K1226">
        <v>0</v>
      </c>
      <c r="L1226">
        <v>0</v>
      </c>
      <c r="M1226">
        <v>0</v>
      </c>
      <c r="N1226">
        <v>0</v>
      </c>
      <c r="O1226">
        <v>0</v>
      </c>
      <c r="P1226">
        <v>0</v>
      </c>
      <c r="Q1226" s="36">
        <v>0</v>
      </c>
      <c r="R1226" s="36">
        <v>0</v>
      </c>
      <c r="S1226" s="36">
        <v>0</v>
      </c>
      <c r="T1226" s="36">
        <v>0</v>
      </c>
      <c r="U1226" s="36">
        <v>0</v>
      </c>
    </row>
    <row r="1227" spans="1:21" x14ac:dyDescent="0.2">
      <c r="A1227" s="89">
        <f>VLOOKUP(C1227,TabellenSRG!$B$4:$C$2729,2,FALSE)</f>
        <v>107</v>
      </c>
      <c r="B1227" t="str">
        <f t="shared" si="20"/>
        <v>107c</v>
      </c>
      <c r="C1227" t="s">
        <v>110</v>
      </c>
      <c r="D1227" t="s">
        <v>608</v>
      </c>
      <c r="E1227">
        <v>2</v>
      </c>
      <c r="F1227">
        <v>0</v>
      </c>
      <c r="G1227">
        <v>0</v>
      </c>
      <c r="H1227">
        <v>0</v>
      </c>
      <c r="I1227">
        <v>0</v>
      </c>
      <c r="J1227">
        <v>0</v>
      </c>
      <c r="K1227">
        <v>0</v>
      </c>
      <c r="L1227">
        <v>0</v>
      </c>
      <c r="M1227">
        <v>0</v>
      </c>
      <c r="N1227">
        <v>0</v>
      </c>
      <c r="O1227">
        <v>0</v>
      </c>
      <c r="P1227">
        <v>0</v>
      </c>
      <c r="Q1227" s="36">
        <v>0</v>
      </c>
      <c r="R1227" s="36">
        <v>0</v>
      </c>
      <c r="S1227" s="36">
        <v>0</v>
      </c>
      <c r="T1227" s="36">
        <v>0</v>
      </c>
      <c r="U1227" s="36">
        <v>0</v>
      </c>
    </row>
    <row r="1228" spans="1:21" x14ac:dyDescent="0.2">
      <c r="A1228" s="89">
        <f>VLOOKUP(C1228,TabellenSRG!$B$4:$C$2729,2,FALSE)</f>
        <v>107</v>
      </c>
      <c r="B1228" t="str">
        <f t="shared" si="20"/>
        <v>107d</v>
      </c>
      <c r="C1228" t="s">
        <v>110</v>
      </c>
      <c r="D1228" t="s">
        <v>609</v>
      </c>
      <c r="E1228">
        <v>3</v>
      </c>
      <c r="F1228">
        <v>0</v>
      </c>
      <c r="G1228">
        <v>0</v>
      </c>
      <c r="H1228">
        <v>0</v>
      </c>
      <c r="I1228">
        <v>0</v>
      </c>
      <c r="J1228">
        <v>0</v>
      </c>
      <c r="K1228">
        <v>0</v>
      </c>
      <c r="L1228">
        <v>0</v>
      </c>
      <c r="M1228">
        <v>0</v>
      </c>
      <c r="N1228">
        <v>0</v>
      </c>
      <c r="O1228">
        <v>0</v>
      </c>
      <c r="P1228">
        <v>0</v>
      </c>
      <c r="Q1228" s="36">
        <v>0</v>
      </c>
      <c r="R1228" s="36">
        <v>0</v>
      </c>
      <c r="S1228" s="36">
        <v>0</v>
      </c>
      <c r="T1228" s="36">
        <v>0</v>
      </c>
      <c r="U1228" s="36">
        <v>0</v>
      </c>
    </row>
    <row r="1229" spans="1:21" x14ac:dyDescent="0.2">
      <c r="A1229" s="89">
        <f>VLOOKUP(C1229,TabellenSRG!$B$4:$C$2729,2,FALSE)</f>
        <v>107</v>
      </c>
      <c r="B1229" t="str">
        <f t="shared" si="20"/>
        <v>107e</v>
      </c>
      <c r="C1229" t="s">
        <v>110</v>
      </c>
      <c r="D1229" t="s">
        <v>610</v>
      </c>
      <c r="E1229">
        <v>4</v>
      </c>
      <c r="F1229">
        <v>0</v>
      </c>
      <c r="G1229">
        <v>0</v>
      </c>
      <c r="H1229">
        <v>0</v>
      </c>
      <c r="I1229">
        <v>0</v>
      </c>
      <c r="J1229">
        <v>0</v>
      </c>
      <c r="K1229">
        <v>0</v>
      </c>
      <c r="L1229">
        <v>0</v>
      </c>
      <c r="M1229">
        <v>0</v>
      </c>
      <c r="N1229">
        <v>0</v>
      </c>
      <c r="O1229">
        <v>10</v>
      </c>
      <c r="P1229">
        <v>10</v>
      </c>
      <c r="Q1229" s="36">
        <v>10</v>
      </c>
      <c r="R1229" s="36">
        <v>20</v>
      </c>
      <c r="S1229" s="36">
        <v>20</v>
      </c>
      <c r="T1229" s="36">
        <v>40</v>
      </c>
      <c r="U1229" s="36">
        <v>50</v>
      </c>
    </row>
    <row r="1230" spans="1:21" x14ac:dyDescent="0.2">
      <c r="A1230" s="89">
        <f>VLOOKUP(C1230,TabellenSRG!$B$4:$C$2729,2,FALSE)</f>
        <v>107</v>
      </c>
      <c r="B1230" t="str">
        <f t="shared" si="20"/>
        <v>107f</v>
      </c>
      <c r="C1230" t="s">
        <v>110</v>
      </c>
      <c r="D1230" t="s">
        <v>612</v>
      </c>
      <c r="E1230">
        <v>5</v>
      </c>
      <c r="F1230">
        <v>0</v>
      </c>
      <c r="G1230">
        <v>0</v>
      </c>
      <c r="H1230">
        <v>0</v>
      </c>
      <c r="I1230">
        <v>0</v>
      </c>
      <c r="J1230">
        <v>0</v>
      </c>
      <c r="K1230">
        <v>0</v>
      </c>
      <c r="L1230">
        <v>0</v>
      </c>
      <c r="M1230">
        <v>0</v>
      </c>
      <c r="N1230">
        <v>0</v>
      </c>
      <c r="O1230">
        <v>0</v>
      </c>
      <c r="P1230">
        <v>0</v>
      </c>
      <c r="Q1230" s="36">
        <v>0</v>
      </c>
      <c r="R1230" s="36">
        <v>0</v>
      </c>
      <c r="S1230" s="36">
        <v>0</v>
      </c>
      <c r="T1230" s="36">
        <v>0</v>
      </c>
      <c r="U1230" s="36">
        <v>0</v>
      </c>
    </row>
    <row r="1231" spans="1:21" x14ac:dyDescent="0.2">
      <c r="A1231" s="89">
        <f>VLOOKUP(C1231,TabellenSRG!$B$4:$C$2729,2,FALSE)</f>
        <v>107</v>
      </c>
      <c r="B1231" t="str">
        <f t="shared" si="20"/>
        <v>107g</v>
      </c>
      <c r="C1231" t="s">
        <v>110</v>
      </c>
      <c r="D1231" t="s">
        <v>613</v>
      </c>
      <c r="E1231">
        <v>6</v>
      </c>
      <c r="F1231">
        <v>0</v>
      </c>
      <c r="G1231">
        <v>0</v>
      </c>
      <c r="H1231">
        <v>0</v>
      </c>
      <c r="I1231">
        <v>0</v>
      </c>
      <c r="J1231">
        <v>0</v>
      </c>
      <c r="K1231">
        <v>0</v>
      </c>
      <c r="L1231">
        <v>0</v>
      </c>
      <c r="M1231">
        <v>0</v>
      </c>
      <c r="N1231">
        <v>0</v>
      </c>
      <c r="O1231">
        <v>0</v>
      </c>
      <c r="P1231">
        <v>0</v>
      </c>
      <c r="Q1231" s="36">
        <v>0</v>
      </c>
      <c r="R1231" s="36">
        <v>0</v>
      </c>
      <c r="S1231" s="36">
        <v>0</v>
      </c>
      <c r="T1231" s="36">
        <v>0</v>
      </c>
      <c r="U1231" s="36">
        <v>0</v>
      </c>
    </row>
    <row r="1232" spans="1:21" x14ac:dyDescent="0.2">
      <c r="A1232" s="89">
        <f>VLOOKUP(C1232,TabellenSRG!$B$4:$C$2729,2,FALSE)</f>
        <v>107</v>
      </c>
      <c r="B1232" t="str">
        <f t="shared" si="20"/>
        <v>107h</v>
      </c>
      <c r="C1232" t="s">
        <v>110</v>
      </c>
      <c r="D1232" t="s">
        <v>614</v>
      </c>
      <c r="E1232">
        <v>7</v>
      </c>
      <c r="F1232">
        <v>0</v>
      </c>
      <c r="G1232">
        <v>0</v>
      </c>
      <c r="H1232">
        <v>0</v>
      </c>
      <c r="I1232">
        <v>0</v>
      </c>
      <c r="J1232">
        <v>0</v>
      </c>
      <c r="K1232">
        <v>0</v>
      </c>
      <c r="L1232">
        <v>0</v>
      </c>
      <c r="M1232">
        <v>0</v>
      </c>
      <c r="N1232">
        <v>0</v>
      </c>
      <c r="O1232">
        <v>0</v>
      </c>
      <c r="P1232">
        <v>0</v>
      </c>
      <c r="Q1232" s="36">
        <v>0</v>
      </c>
      <c r="R1232" s="36">
        <v>0</v>
      </c>
      <c r="S1232" s="36">
        <v>0</v>
      </c>
      <c r="T1232" s="36">
        <v>0</v>
      </c>
      <c r="U1232" s="36">
        <v>0</v>
      </c>
    </row>
    <row r="1233" spans="1:21" x14ac:dyDescent="0.2">
      <c r="A1233" s="89">
        <f>VLOOKUP(C1233,TabellenSRG!$B$4:$C$2729,2,FALSE)</f>
        <v>107</v>
      </c>
      <c r="B1233" t="str">
        <f t="shared" si="20"/>
        <v>107i</v>
      </c>
      <c r="C1233" t="s">
        <v>110</v>
      </c>
      <c r="D1233" t="s">
        <v>615</v>
      </c>
      <c r="E1233">
        <v>8</v>
      </c>
      <c r="F1233">
        <v>0</v>
      </c>
      <c r="G1233">
        <v>0</v>
      </c>
      <c r="H1233">
        <v>0</v>
      </c>
      <c r="I1233">
        <v>0</v>
      </c>
      <c r="J1233">
        <v>0</v>
      </c>
      <c r="K1233">
        <v>0</v>
      </c>
      <c r="L1233">
        <v>0</v>
      </c>
      <c r="M1233">
        <v>0</v>
      </c>
      <c r="N1233">
        <v>0</v>
      </c>
      <c r="O1233">
        <v>0</v>
      </c>
      <c r="P1233">
        <v>0</v>
      </c>
      <c r="Q1233" s="36">
        <v>0</v>
      </c>
      <c r="R1233" s="36">
        <v>0</v>
      </c>
      <c r="S1233" s="36">
        <v>0</v>
      </c>
      <c r="T1233" s="36">
        <v>0</v>
      </c>
      <c r="U1233" s="36">
        <v>0</v>
      </c>
    </row>
    <row r="1234" spans="1:21" x14ac:dyDescent="0.2">
      <c r="A1234" s="89">
        <f>VLOOKUP(C1234,TabellenSRG!$B$4:$C$2729,2,FALSE)</f>
        <v>107</v>
      </c>
      <c r="B1234" t="str">
        <f t="shared" si="20"/>
        <v>107j</v>
      </c>
      <c r="C1234" t="s">
        <v>110</v>
      </c>
      <c r="D1234" t="s">
        <v>616</v>
      </c>
      <c r="E1234">
        <v>9</v>
      </c>
      <c r="F1234">
        <v>150</v>
      </c>
      <c r="G1234">
        <v>150</v>
      </c>
      <c r="H1234">
        <v>140</v>
      </c>
      <c r="I1234">
        <v>140</v>
      </c>
      <c r="J1234">
        <v>140</v>
      </c>
      <c r="K1234">
        <v>140</v>
      </c>
      <c r="L1234">
        <v>60</v>
      </c>
      <c r="M1234">
        <v>30</v>
      </c>
      <c r="N1234">
        <v>30</v>
      </c>
      <c r="O1234">
        <v>40</v>
      </c>
      <c r="P1234">
        <v>40</v>
      </c>
      <c r="Q1234" s="36">
        <v>40</v>
      </c>
      <c r="R1234" s="36">
        <v>40</v>
      </c>
      <c r="S1234" s="36">
        <v>30</v>
      </c>
      <c r="T1234" s="36">
        <v>30</v>
      </c>
      <c r="U1234" s="36">
        <v>30</v>
      </c>
    </row>
    <row r="1235" spans="1:21" x14ac:dyDescent="0.2">
      <c r="A1235" s="89">
        <f>VLOOKUP(C1235,TabellenSRG!$B$4:$C$2729,2,FALSE)</f>
        <v>107</v>
      </c>
      <c r="B1235" t="str">
        <f t="shared" si="20"/>
        <v>107k</v>
      </c>
      <c r="C1235" t="s">
        <v>110</v>
      </c>
      <c r="D1235" t="s">
        <v>611</v>
      </c>
      <c r="E1235">
        <v>10</v>
      </c>
      <c r="F1235" t="e">
        <v>#N/A</v>
      </c>
      <c r="G1235" t="e">
        <v>#N/A</v>
      </c>
      <c r="H1235" t="e">
        <v>#N/A</v>
      </c>
      <c r="I1235" t="e">
        <v>#N/A</v>
      </c>
      <c r="J1235" t="e">
        <v>#N/A</v>
      </c>
      <c r="K1235" t="e">
        <v>#N/A</v>
      </c>
      <c r="L1235" t="e">
        <v>#N/A</v>
      </c>
      <c r="M1235" t="e">
        <v>#N/A</v>
      </c>
      <c r="N1235">
        <v>0</v>
      </c>
      <c r="O1235">
        <v>0</v>
      </c>
      <c r="P1235">
        <v>0</v>
      </c>
      <c r="Q1235" s="36">
        <v>0</v>
      </c>
      <c r="R1235" s="36">
        <v>0</v>
      </c>
      <c r="S1235" s="36">
        <v>0</v>
      </c>
      <c r="T1235" s="36">
        <v>0</v>
      </c>
      <c r="U1235" s="36">
        <v>0</v>
      </c>
    </row>
    <row r="1236" spans="1:21" x14ac:dyDescent="0.2">
      <c r="A1236" s="89">
        <f>VLOOKUP(C1236,TabellenSRG!$B$4:$C$2729,2,FALSE)</f>
        <v>108</v>
      </c>
      <c r="B1236" t="str">
        <f t="shared" si="20"/>
        <v>108a</v>
      </c>
      <c r="C1236" t="s">
        <v>111</v>
      </c>
      <c r="D1236" t="s">
        <v>606</v>
      </c>
      <c r="E1236">
        <v>0</v>
      </c>
      <c r="F1236">
        <v>80</v>
      </c>
      <c r="G1236">
        <v>80</v>
      </c>
      <c r="H1236">
        <v>70</v>
      </c>
      <c r="I1236">
        <v>80</v>
      </c>
      <c r="J1236">
        <v>80</v>
      </c>
      <c r="K1236">
        <v>100</v>
      </c>
      <c r="L1236">
        <v>100</v>
      </c>
      <c r="M1236">
        <v>100</v>
      </c>
      <c r="N1236">
        <v>110</v>
      </c>
      <c r="O1236">
        <v>120</v>
      </c>
      <c r="P1236">
        <v>110</v>
      </c>
      <c r="Q1236" s="36">
        <v>110</v>
      </c>
      <c r="R1236" s="36">
        <v>110</v>
      </c>
      <c r="S1236" s="36">
        <v>110</v>
      </c>
      <c r="T1236" s="36">
        <v>110</v>
      </c>
      <c r="U1236" s="36">
        <v>110</v>
      </c>
    </row>
    <row r="1237" spans="1:21" x14ac:dyDescent="0.2">
      <c r="A1237" s="89">
        <f>VLOOKUP(C1237,TabellenSRG!$B$4:$C$2729,2,FALSE)</f>
        <v>108</v>
      </c>
      <c r="B1237" t="str">
        <f t="shared" si="20"/>
        <v>108b</v>
      </c>
      <c r="C1237" t="s">
        <v>111</v>
      </c>
      <c r="D1237" t="s">
        <v>607</v>
      </c>
      <c r="E1237">
        <v>1</v>
      </c>
      <c r="F1237">
        <v>0</v>
      </c>
      <c r="G1237">
        <v>0</v>
      </c>
      <c r="H1237">
        <v>0</v>
      </c>
      <c r="I1237">
        <v>0</v>
      </c>
      <c r="J1237">
        <v>0</v>
      </c>
      <c r="K1237">
        <v>0</v>
      </c>
      <c r="L1237">
        <v>0</v>
      </c>
      <c r="M1237">
        <v>0</v>
      </c>
      <c r="N1237">
        <v>0</v>
      </c>
      <c r="O1237">
        <v>0</v>
      </c>
      <c r="P1237">
        <v>0</v>
      </c>
      <c r="Q1237" s="36">
        <v>0</v>
      </c>
      <c r="R1237" s="36">
        <v>0</v>
      </c>
      <c r="S1237" s="36">
        <v>0</v>
      </c>
      <c r="T1237" s="36">
        <v>0</v>
      </c>
      <c r="U1237" s="36">
        <v>0</v>
      </c>
    </row>
    <row r="1238" spans="1:21" x14ac:dyDescent="0.2">
      <c r="A1238" s="89">
        <f>VLOOKUP(C1238,TabellenSRG!$B$4:$C$2729,2,FALSE)</f>
        <v>108</v>
      </c>
      <c r="B1238" t="str">
        <f t="shared" si="20"/>
        <v>108c</v>
      </c>
      <c r="C1238" t="s">
        <v>111</v>
      </c>
      <c r="D1238" t="s">
        <v>608</v>
      </c>
      <c r="E1238">
        <v>2</v>
      </c>
      <c r="F1238">
        <v>0</v>
      </c>
      <c r="G1238">
        <v>0</v>
      </c>
      <c r="H1238">
        <v>0</v>
      </c>
      <c r="I1238">
        <v>0</v>
      </c>
      <c r="J1238">
        <v>0</v>
      </c>
      <c r="K1238">
        <v>0</v>
      </c>
      <c r="L1238">
        <v>0</v>
      </c>
      <c r="M1238">
        <v>0</v>
      </c>
      <c r="N1238">
        <v>0</v>
      </c>
      <c r="O1238">
        <v>0</v>
      </c>
      <c r="P1238">
        <v>0</v>
      </c>
      <c r="Q1238" s="36">
        <v>0</v>
      </c>
      <c r="R1238" s="36">
        <v>0</v>
      </c>
      <c r="S1238" s="36">
        <v>0</v>
      </c>
      <c r="T1238" s="36">
        <v>0</v>
      </c>
      <c r="U1238" s="36">
        <v>0</v>
      </c>
    </row>
    <row r="1239" spans="1:21" x14ac:dyDescent="0.2">
      <c r="A1239" s="89">
        <f>VLOOKUP(C1239,TabellenSRG!$B$4:$C$2729,2,FALSE)</f>
        <v>108</v>
      </c>
      <c r="B1239" t="str">
        <f t="shared" si="20"/>
        <v>108d</v>
      </c>
      <c r="C1239" t="s">
        <v>111</v>
      </c>
      <c r="D1239" t="s">
        <v>609</v>
      </c>
      <c r="E1239">
        <v>3</v>
      </c>
      <c r="F1239">
        <v>0</v>
      </c>
      <c r="G1239">
        <v>0</v>
      </c>
      <c r="H1239">
        <v>0</v>
      </c>
      <c r="I1239">
        <v>0</v>
      </c>
      <c r="J1239">
        <v>0</v>
      </c>
      <c r="K1239">
        <v>0</v>
      </c>
      <c r="L1239">
        <v>0</v>
      </c>
      <c r="M1239">
        <v>0</v>
      </c>
      <c r="N1239">
        <v>0</v>
      </c>
      <c r="O1239">
        <v>0</v>
      </c>
      <c r="P1239">
        <v>0</v>
      </c>
      <c r="Q1239" s="36">
        <v>0</v>
      </c>
      <c r="R1239" s="36">
        <v>0</v>
      </c>
      <c r="S1239" s="36">
        <v>0</v>
      </c>
      <c r="T1239" s="36">
        <v>0</v>
      </c>
      <c r="U1239" s="36">
        <v>0</v>
      </c>
    </row>
    <row r="1240" spans="1:21" x14ac:dyDescent="0.2">
      <c r="A1240" s="89">
        <f>VLOOKUP(C1240,TabellenSRG!$B$4:$C$2729,2,FALSE)</f>
        <v>108</v>
      </c>
      <c r="B1240" t="str">
        <f t="shared" si="20"/>
        <v>108e</v>
      </c>
      <c r="C1240" t="s">
        <v>111</v>
      </c>
      <c r="D1240" t="s">
        <v>610</v>
      </c>
      <c r="E1240">
        <v>4</v>
      </c>
      <c r="F1240">
        <v>0</v>
      </c>
      <c r="G1240">
        <v>0</v>
      </c>
      <c r="H1240">
        <v>0</v>
      </c>
      <c r="I1240">
        <v>0</v>
      </c>
      <c r="J1240">
        <v>0</v>
      </c>
      <c r="K1240">
        <v>0</v>
      </c>
      <c r="L1240">
        <v>0</v>
      </c>
      <c r="M1240">
        <v>0</v>
      </c>
      <c r="N1240">
        <v>0</v>
      </c>
      <c r="O1240">
        <v>0</v>
      </c>
      <c r="P1240">
        <v>0</v>
      </c>
      <c r="Q1240" s="36">
        <v>10</v>
      </c>
      <c r="R1240" s="36">
        <v>10</v>
      </c>
      <c r="S1240" s="36">
        <v>10</v>
      </c>
      <c r="T1240" s="36">
        <v>10</v>
      </c>
      <c r="U1240" s="36">
        <v>10</v>
      </c>
    </row>
    <row r="1241" spans="1:21" x14ac:dyDescent="0.2">
      <c r="A1241" s="89">
        <f>VLOOKUP(C1241,TabellenSRG!$B$4:$C$2729,2,FALSE)</f>
        <v>108</v>
      </c>
      <c r="B1241" t="str">
        <f t="shared" si="20"/>
        <v>108f</v>
      </c>
      <c r="C1241" t="s">
        <v>111</v>
      </c>
      <c r="D1241" t="s">
        <v>612</v>
      </c>
      <c r="E1241">
        <v>5</v>
      </c>
      <c r="F1241">
        <v>0</v>
      </c>
      <c r="G1241">
        <v>0</v>
      </c>
      <c r="H1241">
        <v>0</v>
      </c>
      <c r="I1241">
        <v>0</v>
      </c>
      <c r="J1241">
        <v>0</v>
      </c>
      <c r="K1241">
        <v>0</v>
      </c>
      <c r="L1241">
        <v>0</v>
      </c>
      <c r="M1241">
        <v>0</v>
      </c>
      <c r="N1241">
        <v>0</v>
      </c>
      <c r="O1241">
        <v>0</v>
      </c>
      <c r="P1241">
        <v>0</v>
      </c>
      <c r="Q1241" s="36">
        <v>0</v>
      </c>
      <c r="R1241" s="36">
        <v>0</v>
      </c>
      <c r="S1241" s="36">
        <v>0</v>
      </c>
      <c r="T1241" s="36">
        <v>0</v>
      </c>
      <c r="U1241" s="36">
        <v>0</v>
      </c>
    </row>
    <row r="1242" spans="1:21" x14ac:dyDescent="0.2">
      <c r="A1242" s="89">
        <f>VLOOKUP(C1242,TabellenSRG!$B$4:$C$2729,2,FALSE)</f>
        <v>108</v>
      </c>
      <c r="B1242" t="str">
        <f t="shared" si="20"/>
        <v>108g</v>
      </c>
      <c r="C1242" t="s">
        <v>111</v>
      </c>
      <c r="D1242" t="s">
        <v>613</v>
      </c>
      <c r="E1242">
        <v>6</v>
      </c>
      <c r="F1242">
        <v>0</v>
      </c>
      <c r="G1242">
        <v>0</v>
      </c>
      <c r="H1242">
        <v>0</v>
      </c>
      <c r="I1242">
        <v>0</v>
      </c>
      <c r="J1242">
        <v>0</v>
      </c>
      <c r="K1242">
        <v>0</v>
      </c>
      <c r="L1242">
        <v>0</v>
      </c>
      <c r="M1242">
        <v>0</v>
      </c>
      <c r="N1242">
        <v>0</v>
      </c>
      <c r="O1242">
        <v>0</v>
      </c>
      <c r="P1242">
        <v>0</v>
      </c>
      <c r="Q1242" s="36">
        <v>0</v>
      </c>
      <c r="R1242" s="36">
        <v>0</v>
      </c>
      <c r="S1242" s="36">
        <v>0</v>
      </c>
      <c r="T1242" s="36">
        <v>0</v>
      </c>
      <c r="U1242" s="36">
        <v>0</v>
      </c>
    </row>
    <row r="1243" spans="1:21" x14ac:dyDescent="0.2">
      <c r="A1243" s="89">
        <f>VLOOKUP(C1243,TabellenSRG!$B$4:$C$2729,2,FALSE)</f>
        <v>108</v>
      </c>
      <c r="B1243" t="str">
        <f t="shared" si="20"/>
        <v>108h</v>
      </c>
      <c r="C1243" t="s">
        <v>111</v>
      </c>
      <c r="D1243" t="s">
        <v>614</v>
      </c>
      <c r="E1243">
        <v>7</v>
      </c>
      <c r="F1243">
        <v>0</v>
      </c>
      <c r="G1243">
        <v>0</v>
      </c>
      <c r="H1243">
        <v>0</v>
      </c>
      <c r="I1243">
        <v>0</v>
      </c>
      <c r="J1243">
        <v>0</v>
      </c>
      <c r="K1243">
        <v>0</v>
      </c>
      <c r="L1243">
        <v>0</v>
      </c>
      <c r="M1243">
        <v>0</v>
      </c>
      <c r="N1243">
        <v>0</v>
      </c>
      <c r="O1243">
        <v>0</v>
      </c>
      <c r="P1243">
        <v>0</v>
      </c>
      <c r="Q1243" s="36">
        <v>0</v>
      </c>
      <c r="R1243" s="36">
        <v>0</v>
      </c>
      <c r="S1243" s="36">
        <v>0</v>
      </c>
      <c r="T1243" s="36">
        <v>0</v>
      </c>
      <c r="U1243" s="36">
        <v>0</v>
      </c>
    </row>
    <row r="1244" spans="1:21" x14ac:dyDescent="0.2">
      <c r="A1244" s="89">
        <f>VLOOKUP(C1244,TabellenSRG!$B$4:$C$2729,2,FALSE)</f>
        <v>108</v>
      </c>
      <c r="B1244" t="str">
        <f t="shared" si="20"/>
        <v>108i</v>
      </c>
      <c r="C1244" t="s">
        <v>111</v>
      </c>
      <c r="D1244" t="s">
        <v>615</v>
      </c>
      <c r="E1244">
        <v>8</v>
      </c>
      <c r="F1244">
        <v>0</v>
      </c>
      <c r="G1244">
        <v>0</v>
      </c>
      <c r="H1244">
        <v>0</v>
      </c>
      <c r="I1244">
        <v>0</v>
      </c>
      <c r="J1244">
        <v>0</v>
      </c>
      <c r="K1244">
        <v>0</v>
      </c>
      <c r="L1244">
        <v>0</v>
      </c>
      <c r="M1244">
        <v>0</v>
      </c>
      <c r="N1244">
        <v>0</v>
      </c>
      <c r="O1244">
        <v>0</v>
      </c>
      <c r="P1244">
        <v>0</v>
      </c>
      <c r="Q1244" s="36">
        <v>0</v>
      </c>
      <c r="R1244" s="36">
        <v>0</v>
      </c>
      <c r="S1244" s="36">
        <v>0</v>
      </c>
      <c r="T1244" s="36">
        <v>0</v>
      </c>
      <c r="U1244" s="36">
        <v>0</v>
      </c>
    </row>
    <row r="1245" spans="1:21" x14ac:dyDescent="0.2">
      <c r="A1245" s="89">
        <f>VLOOKUP(C1245,TabellenSRG!$B$4:$C$2729,2,FALSE)</f>
        <v>108</v>
      </c>
      <c r="B1245" t="str">
        <f t="shared" si="20"/>
        <v>108j</v>
      </c>
      <c r="C1245" t="s">
        <v>111</v>
      </c>
      <c r="D1245" t="s">
        <v>616</v>
      </c>
      <c r="E1245">
        <v>9</v>
      </c>
      <c r="F1245">
        <v>80</v>
      </c>
      <c r="G1245">
        <v>70</v>
      </c>
      <c r="H1245">
        <v>70</v>
      </c>
      <c r="I1245">
        <v>80</v>
      </c>
      <c r="J1245">
        <v>80</v>
      </c>
      <c r="K1245">
        <v>90</v>
      </c>
      <c r="L1245">
        <v>90</v>
      </c>
      <c r="M1245">
        <v>100</v>
      </c>
      <c r="N1245">
        <v>110</v>
      </c>
      <c r="O1245">
        <v>120</v>
      </c>
      <c r="P1245">
        <v>100</v>
      </c>
      <c r="Q1245" s="36">
        <v>100</v>
      </c>
      <c r="R1245" s="36">
        <v>100</v>
      </c>
      <c r="S1245" s="36">
        <v>100</v>
      </c>
      <c r="T1245" s="36">
        <v>100</v>
      </c>
      <c r="U1245" s="36">
        <v>100</v>
      </c>
    </row>
    <row r="1246" spans="1:21" x14ac:dyDescent="0.2">
      <c r="A1246" s="89">
        <f>VLOOKUP(C1246,TabellenSRG!$B$4:$C$2729,2,FALSE)</f>
        <v>108</v>
      </c>
      <c r="B1246" t="str">
        <f t="shared" si="20"/>
        <v>108k</v>
      </c>
      <c r="C1246" t="s">
        <v>111</v>
      </c>
      <c r="D1246" t="s">
        <v>611</v>
      </c>
      <c r="E1246">
        <v>10</v>
      </c>
      <c r="F1246" t="e">
        <v>#N/A</v>
      </c>
      <c r="G1246" t="e">
        <v>#N/A</v>
      </c>
      <c r="H1246" t="e">
        <v>#N/A</v>
      </c>
      <c r="I1246" t="e">
        <v>#N/A</v>
      </c>
      <c r="J1246" t="e">
        <v>#N/A</v>
      </c>
      <c r="K1246" t="e">
        <v>#N/A</v>
      </c>
      <c r="L1246" t="e">
        <v>#N/A</v>
      </c>
      <c r="M1246" t="e">
        <v>#N/A</v>
      </c>
      <c r="N1246">
        <v>0</v>
      </c>
      <c r="O1246">
        <v>0</v>
      </c>
      <c r="P1246">
        <v>0</v>
      </c>
      <c r="Q1246" s="36">
        <v>0</v>
      </c>
      <c r="R1246" s="36">
        <v>0</v>
      </c>
      <c r="S1246" s="36">
        <v>0</v>
      </c>
      <c r="T1246" s="36">
        <v>0</v>
      </c>
      <c r="U1246" s="36">
        <v>0</v>
      </c>
    </row>
    <row r="1247" spans="1:21" x14ac:dyDescent="0.2">
      <c r="A1247" s="89">
        <f>VLOOKUP(C1247,TabellenSRG!$B$4:$C$2729,2,FALSE)</f>
        <v>109</v>
      </c>
      <c r="B1247" t="str">
        <f t="shared" si="20"/>
        <v>109a</v>
      </c>
      <c r="C1247" t="s">
        <v>112</v>
      </c>
      <c r="D1247" t="s">
        <v>606</v>
      </c>
      <c r="E1247">
        <v>0</v>
      </c>
      <c r="F1247">
        <v>80</v>
      </c>
      <c r="G1247">
        <v>80</v>
      </c>
      <c r="H1247">
        <v>80</v>
      </c>
      <c r="I1247">
        <v>90</v>
      </c>
      <c r="J1247">
        <v>110</v>
      </c>
      <c r="K1247">
        <v>110</v>
      </c>
      <c r="L1247">
        <v>120</v>
      </c>
      <c r="M1247">
        <v>130</v>
      </c>
      <c r="N1247">
        <v>120</v>
      </c>
      <c r="O1247">
        <v>130</v>
      </c>
      <c r="P1247">
        <v>120</v>
      </c>
      <c r="Q1247" s="36">
        <v>120</v>
      </c>
      <c r="R1247" s="36">
        <v>120</v>
      </c>
      <c r="S1247" s="36">
        <v>120</v>
      </c>
      <c r="T1247" s="36">
        <v>100</v>
      </c>
      <c r="U1247" s="36">
        <v>90</v>
      </c>
    </row>
    <row r="1248" spans="1:21" x14ac:dyDescent="0.2">
      <c r="A1248" s="89">
        <f>VLOOKUP(C1248,TabellenSRG!$B$4:$C$2729,2,FALSE)</f>
        <v>109</v>
      </c>
      <c r="B1248" t="str">
        <f t="shared" si="20"/>
        <v>109b</v>
      </c>
      <c r="C1248" t="s">
        <v>112</v>
      </c>
      <c r="D1248" t="s">
        <v>607</v>
      </c>
      <c r="E1248">
        <v>1</v>
      </c>
      <c r="F1248">
        <v>0</v>
      </c>
      <c r="G1248">
        <v>0</v>
      </c>
      <c r="H1248">
        <v>0</v>
      </c>
      <c r="I1248">
        <v>0</v>
      </c>
      <c r="J1248">
        <v>0</v>
      </c>
      <c r="K1248">
        <v>0</v>
      </c>
      <c r="L1248">
        <v>0</v>
      </c>
      <c r="M1248">
        <v>0</v>
      </c>
      <c r="N1248">
        <v>0</v>
      </c>
      <c r="O1248">
        <v>0</v>
      </c>
      <c r="P1248">
        <v>0</v>
      </c>
      <c r="Q1248" s="36">
        <v>0</v>
      </c>
      <c r="R1248" s="36">
        <v>0</v>
      </c>
      <c r="S1248" s="36">
        <v>0</v>
      </c>
      <c r="T1248" s="36">
        <v>0</v>
      </c>
      <c r="U1248" s="36">
        <v>0</v>
      </c>
    </row>
    <row r="1249" spans="1:21" x14ac:dyDescent="0.2">
      <c r="A1249" s="89">
        <f>VLOOKUP(C1249,TabellenSRG!$B$4:$C$2729,2,FALSE)</f>
        <v>109</v>
      </c>
      <c r="B1249" t="str">
        <f t="shared" si="20"/>
        <v>109c</v>
      </c>
      <c r="C1249" t="s">
        <v>112</v>
      </c>
      <c r="D1249" t="s">
        <v>608</v>
      </c>
      <c r="E1249">
        <v>2</v>
      </c>
      <c r="F1249">
        <v>0</v>
      </c>
      <c r="G1249">
        <v>0</v>
      </c>
      <c r="H1249">
        <v>0</v>
      </c>
      <c r="I1249">
        <v>0</v>
      </c>
      <c r="J1249">
        <v>0</v>
      </c>
      <c r="K1249">
        <v>0</v>
      </c>
      <c r="L1249">
        <v>0</v>
      </c>
      <c r="M1249">
        <v>0</v>
      </c>
      <c r="N1249">
        <v>0</v>
      </c>
      <c r="O1249">
        <v>0</v>
      </c>
      <c r="P1249">
        <v>0</v>
      </c>
      <c r="Q1249" s="36">
        <v>0</v>
      </c>
      <c r="R1249" s="36">
        <v>0</v>
      </c>
      <c r="S1249" s="36">
        <v>0</v>
      </c>
      <c r="T1249" s="36">
        <v>0</v>
      </c>
      <c r="U1249" s="36">
        <v>0</v>
      </c>
    </row>
    <row r="1250" spans="1:21" x14ac:dyDescent="0.2">
      <c r="A1250" s="89">
        <f>VLOOKUP(C1250,TabellenSRG!$B$4:$C$2729,2,FALSE)</f>
        <v>109</v>
      </c>
      <c r="B1250" t="str">
        <f t="shared" si="20"/>
        <v>109d</v>
      </c>
      <c r="C1250" t="s">
        <v>112</v>
      </c>
      <c r="D1250" t="s">
        <v>609</v>
      </c>
      <c r="E1250">
        <v>3</v>
      </c>
      <c r="F1250">
        <v>0</v>
      </c>
      <c r="G1250">
        <v>0</v>
      </c>
      <c r="H1250">
        <v>0</v>
      </c>
      <c r="I1250">
        <v>0</v>
      </c>
      <c r="J1250">
        <v>0</v>
      </c>
      <c r="K1250">
        <v>0</v>
      </c>
      <c r="L1250">
        <v>0</v>
      </c>
      <c r="M1250">
        <v>0</v>
      </c>
      <c r="N1250">
        <v>0</v>
      </c>
      <c r="O1250">
        <v>0</v>
      </c>
      <c r="P1250">
        <v>0</v>
      </c>
      <c r="Q1250" s="36">
        <v>0</v>
      </c>
      <c r="R1250" s="36">
        <v>0</v>
      </c>
      <c r="S1250" s="36">
        <v>0</v>
      </c>
      <c r="T1250" s="36">
        <v>0</v>
      </c>
      <c r="U1250" s="36">
        <v>0</v>
      </c>
    </row>
    <row r="1251" spans="1:21" x14ac:dyDescent="0.2">
      <c r="A1251" s="89">
        <f>VLOOKUP(C1251,TabellenSRG!$B$4:$C$2729,2,FALSE)</f>
        <v>109</v>
      </c>
      <c r="B1251" t="str">
        <f t="shared" si="20"/>
        <v>109e</v>
      </c>
      <c r="C1251" t="s">
        <v>112</v>
      </c>
      <c r="D1251" t="s">
        <v>610</v>
      </c>
      <c r="E1251">
        <v>4</v>
      </c>
      <c r="F1251">
        <v>0</v>
      </c>
      <c r="G1251">
        <v>0</v>
      </c>
      <c r="H1251">
        <v>0</v>
      </c>
      <c r="I1251">
        <v>0</v>
      </c>
      <c r="J1251">
        <v>0</v>
      </c>
      <c r="K1251">
        <v>0</v>
      </c>
      <c r="L1251">
        <v>0</v>
      </c>
      <c r="M1251">
        <v>10</v>
      </c>
      <c r="N1251">
        <v>10</v>
      </c>
      <c r="O1251">
        <v>10</v>
      </c>
      <c r="P1251">
        <v>10</v>
      </c>
      <c r="Q1251" s="36">
        <v>10</v>
      </c>
      <c r="R1251" s="36">
        <v>10</v>
      </c>
      <c r="S1251" s="36">
        <v>10</v>
      </c>
      <c r="T1251" s="36">
        <v>10</v>
      </c>
      <c r="U1251" s="36">
        <v>10</v>
      </c>
    </row>
    <row r="1252" spans="1:21" x14ac:dyDescent="0.2">
      <c r="A1252" s="89">
        <f>VLOOKUP(C1252,TabellenSRG!$B$4:$C$2729,2,FALSE)</f>
        <v>109</v>
      </c>
      <c r="B1252" t="str">
        <f t="shared" si="20"/>
        <v>109f</v>
      </c>
      <c r="C1252" t="s">
        <v>112</v>
      </c>
      <c r="D1252" t="s">
        <v>612</v>
      </c>
      <c r="E1252">
        <v>5</v>
      </c>
      <c r="F1252">
        <v>0</v>
      </c>
      <c r="G1252">
        <v>0</v>
      </c>
      <c r="H1252">
        <v>0</v>
      </c>
      <c r="I1252">
        <v>0</v>
      </c>
      <c r="J1252">
        <v>0</v>
      </c>
      <c r="K1252">
        <v>0</v>
      </c>
      <c r="L1252">
        <v>0</v>
      </c>
      <c r="M1252">
        <v>0</v>
      </c>
      <c r="N1252">
        <v>0</v>
      </c>
      <c r="O1252">
        <v>0</v>
      </c>
      <c r="P1252">
        <v>0</v>
      </c>
      <c r="Q1252" s="36">
        <v>0</v>
      </c>
      <c r="R1252" s="36">
        <v>0</v>
      </c>
      <c r="S1252" s="36">
        <v>0</v>
      </c>
      <c r="T1252" s="36">
        <v>0</v>
      </c>
      <c r="U1252" s="36">
        <v>0</v>
      </c>
    </row>
    <row r="1253" spans="1:21" x14ac:dyDescent="0.2">
      <c r="A1253" s="89">
        <f>VLOOKUP(C1253,TabellenSRG!$B$4:$C$2729,2,FALSE)</f>
        <v>109</v>
      </c>
      <c r="B1253" t="str">
        <f t="shared" si="20"/>
        <v>109g</v>
      </c>
      <c r="C1253" t="s">
        <v>112</v>
      </c>
      <c r="D1253" t="s">
        <v>613</v>
      </c>
      <c r="E1253">
        <v>6</v>
      </c>
      <c r="F1253">
        <v>0</v>
      </c>
      <c r="G1253">
        <v>0</v>
      </c>
      <c r="H1253">
        <v>0</v>
      </c>
      <c r="I1253">
        <v>0</v>
      </c>
      <c r="J1253">
        <v>0</v>
      </c>
      <c r="K1253">
        <v>0</v>
      </c>
      <c r="L1253">
        <v>0</v>
      </c>
      <c r="M1253">
        <v>0</v>
      </c>
      <c r="N1253">
        <v>0</v>
      </c>
      <c r="O1253">
        <v>0</v>
      </c>
      <c r="P1253">
        <v>0</v>
      </c>
      <c r="Q1253" s="36">
        <v>0</v>
      </c>
      <c r="R1253" s="36">
        <v>0</v>
      </c>
      <c r="S1253" s="36">
        <v>0</v>
      </c>
      <c r="T1253" s="36">
        <v>0</v>
      </c>
      <c r="U1253" s="36">
        <v>0</v>
      </c>
    </row>
    <row r="1254" spans="1:21" x14ac:dyDescent="0.2">
      <c r="A1254" s="89">
        <f>VLOOKUP(C1254,TabellenSRG!$B$4:$C$2729,2,FALSE)</f>
        <v>109</v>
      </c>
      <c r="B1254" t="str">
        <f t="shared" si="20"/>
        <v>109h</v>
      </c>
      <c r="C1254" t="s">
        <v>112</v>
      </c>
      <c r="D1254" t="s">
        <v>614</v>
      </c>
      <c r="E1254">
        <v>7</v>
      </c>
      <c r="F1254">
        <v>0</v>
      </c>
      <c r="G1254">
        <v>0</v>
      </c>
      <c r="H1254">
        <v>0</v>
      </c>
      <c r="I1254">
        <v>0</v>
      </c>
      <c r="J1254">
        <v>0</v>
      </c>
      <c r="K1254">
        <v>0</v>
      </c>
      <c r="L1254">
        <v>0</v>
      </c>
      <c r="M1254">
        <v>0</v>
      </c>
      <c r="N1254">
        <v>0</v>
      </c>
      <c r="O1254">
        <v>0</v>
      </c>
      <c r="P1254">
        <v>0</v>
      </c>
      <c r="Q1254" s="36">
        <v>0</v>
      </c>
      <c r="R1254" s="36">
        <v>0</v>
      </c>
      <c r="S1254" s="36">
        <v>0</v>
      </c>
      <c r="T1254" s="36">
        <v>0</v>
      </c>
      <c r="U1254" s="36">
        <v>0</v>
      </c>
    </row>
    <row r="1255" spans="1:21" x14ac:dyDescent="0.2">
      <c r="A1255" s="89">
        <f>VLOOKUP(C1255,TabellenSRG!$B$4:$C$2729,2,FALSE)</f>
        <v>109</v>
      </c>
      <c r="B1255" t="str">
        <f t="shared" si="20"/>
        <v>109i</v>
      </c>
      <c r="C1255" t="s">
        <v>112</v>
      </c>
      <c r="D1255" t="s">
        <v>615</v>
      </c>
      <c r="E1255">
        <v>8</v>
      </c>
      <c r="F1255">
        <v>0</v>
      </c>
      <c r="G1255">
        <v>0</v>
      </c>
      <c r="H1255">
        <v>0</v>
      </c>
      <c r="I1255">
        <v>0</v>
      </c>
      <c r="J1255">
        <v>0</v>
      </c>
      <c r="K1255">
        <v>0</v>
      </c>
      <c r="L1255">
        <v>0</v>
      </c>
      <c r="M1255">
        <v>0</v>
      </c>
      <c r="N1255">
        <v>0</v>
      </c>
      <c r="O1255">
        <v>0</v>
      </c>
      <c r="P1255">
        <v>0</v>
      </c>
      <c r="Q1255" s="36">
        <v>0</v>
      </c>
      <c r="R1255" s="36">
        <v>0</v>
      </c>
      <c r="S1255" s="36">
        <v>0</v>
      </c>
      <c r="T1255" s="36">
        <v>0</v>
      </c>
      <c r="U1255" s="36">
        <v>0</v>
      </c>
    </row>
    <row r="1256" spans="1:21" x14ac:dyDescent="0.2">
      <c r="A1256" s="89">
        <f>VLOOKUP(C1256,TabellenSRG!$B$4:$C$2729,2,FALSE)</f>
        <v>109</v>
      </c>
      <c r="B1256" t="str">
        <f t="shared" si="20"/>
        <v>109j</v>
      </c>
      <c r="C1256" t="s">
        <v>112</v>
      </c>
      <c r="D1256" t="s">
        <v>616</v>
      </c>
      <c r="E1256">
        <v>9</v>
      </c>
      <c r="F1256">
        <v>80</v>
      </c>
      <c r="G1256">
        <v>80</v>
      </c>
      <c r="H1256">
        <v>80</v>
      </c>
      <c r="I1256">
        <v>90</v>
      </c>
      <c r="J1256">
        <v>110</v>
      </c>
      <c r="K1256">
        <v>110</v>
      </c>
      <c r="L1256">
        <v>120</v>
      </c>
      <c r="M1256">
        <v>120</v>
      </c>
      <c r="N1256">
        <v>120</v>
      </c>
      <c r="O1256">
        <v>120</v>
      </c>
      <c r="P1256">
        <v>120</v>
      </c>
      <c r="Q1256" s="36">
        <v>110</v>
      </c>
      <c r="R1256" s="36">
        <v>110</v>
      </c>
      <c r="S1256" s="36">
        <v>110</v>
      </c>
      <c r="T1256" s="36">
        <v>90</v>
      </c>
      <c r="U1256" s="36">
        <v>80</v>
      </c>
    </row>
    <row r="1257" spans="1:21" x14ac:dyDescent="0.2">
      <c r="A1257" s="89">
        <f>VLOOKUP(C1257,TabellenSRG!$B$4:$C$2729,2,FALSE)</f>
        <v>109</v>
      </c>
      <c r="B1257" t="str">
        <f t="shared" si="20"/>
        <v>109k</v>
      </c>
      <c r="C1257" t="s">
        <v>112</v>
      </c>
      <c r="D1257" t="s">
        <v>611</v>
      </c>
      <c r="E1257">
        <v>10</v>
      </c>
      <c r="F1257" t="e">
        <v>#N/A</v>
      </c>
      <c r="G1257" t="e">
        <v>#N/A</v>
      </c>
      <c r="H1257" t="e">
        <v>#N/A</v>
      </c>
      <c r="I1257" t="e">
        <v>#N/A</v>
      </c>
      <c r="J1257" t="e">
        <v>#N/A</v>
      </c>
      <c r="K1257" t="e">
        <v>#N/A</v>
      </c>
      <c r="L1257" t="e">
        <v>#N/A</v>
      </c>
      <c r="M1257" t="e">
        <v>#N/A</v>
      </c>
      <c r="N1257">
        <v>0</v>
      </c>
      <c r="O1257">
        <v>0</v>
      </c>
      <c r="P1257">
        <v>0</v>
      </c>
      <c r="Q1257" s="36">
        <v>0</v>
      </c>
      <c r="R1257" s="36">
        <v>0</v>
      </c>
      <c r="S1257" s="36">
        <v>0</v>
      </c>
      <c r="T1257" s="36">
        <v>0</v>
      </c>
      <c r="U1257" s="36">
        <v>0</v>
      </c>
    </row>
    <row r="1258" spans="1:21" x14ac:dyDescent="0.2">
      <c r="A1258" s="89">
        <f>VLOOKUP(C1258,TabellenSRG!$B$4:$C$2729,2,FALSE)</f>
        <v>110</v>
      </c>
      <c r="B1258" t="str">
        <f t="shared" si="20"/>
        <v>110a</v>
      </c>
      <c r="C1258" t="s">
        <v>113</v>
      </c>
      <c r="D1258" t="s">
        <v>606</v>
      </c>
      <c r="E1258">
        <v>0</v>
      </c>
      <c r="F1258">
        <v>530</v>
      </c>
      <c r="G1258">
        <v>550</v>
      </c>
      <c r="H1258">
        <v>550</v>
      </c>
      <c r="I1258">
        <v>590</v>
      </c>
      <c r="J1258">
        <v>540</v>
      </c>
      <c r="K1258">
        <v>590</v>
      </c>
      <c r="L1258">
        <v>630</v>
      </c>
      <c r="M1258">
        <v>650</v>
      </c>
      <c r="N1258">
        <v>630</v>
      </c>
      <c r="O1258">
        <v>610</v>
      </c>
      <c r="P1258">
        <v>640</v>
      </c>
      <c r="Q1258" s="36">
        <v>620</v>
      </c>
      <c r="R1258" s="36">
        <v>640</v>
      </c>
      <c r="S1258" s="36">
        <v>670</v>
      </c>
      <c r="T1258" s="36">
        <v>660</v>
      </c>
      <c r="U1258" s="36">
        <v>720</v>
      </c>
    </row>
    <row r="1259" spans="1:21" x14ac:dyDescent="0.2">
      <c r="A1259" s="89">
        <f>VLOOKUP(C1259,TabellenSRG!$B$4:$C$2729,2,FALSE)</f>
        <v>110</v>
      </c>
      <c r="B1259" t="str">
        <f t="shared" si="20"/>
        <v>110b</v>
      </c>
      <c r="C1259" t="s">
        <v>113</v>
      </c>
      <c r="D1259" t="s">
        <v>607</v>
      </c>
      <c r="E1259">
        <v>1</v>
      </c>
      <c r="F1259">
        <v>0</v>
      </c>
      <c r="G1259">
        <v>0</v>
      </c>
      <c r="H1259">
        <v>0</v>
      </c>
      <c r="I1259">
        <v>0</v>
      </c>
      <c r="J1259">
        <v>0</v>
      </c>
      <c r="K1259">
        <v>0</v>
      </c>
      <c r="L1259">
        <v>0</v>
      </c>
      <c r="M1259">
        <v>0</v>
      </c>
      <c r="N1259">
        <v>0</v>
      </c>
      <c r="O1259">
        <v>0</v>
      </c>
      <c r="P1259">
        <v>0</v>
      </c>
      <c r="Q1259" s="36">
        <v>0</v>
      </c>
      <c r="R1259" s="36">
        <v>0</v>
      </c>
      <c r="S1259" s="36">
        <v>0</v>
      </c>
      <c r="T1259" s="36">
        <v>0</v>
      </c>
      <c r="U1259" s="36">
        <v>0</v>
      </c>
    </row>
    <row r="1260" spans="1:21" x14ac:dyDescent="0.2">
      <c r="A1260" s="89">
        <f>VLOOKUP(C1260,TabellenSRG!$B$4:$C$2729,2,FALSE)</f>
        <v>110</v>
      </c>
      <c r="B1260" t="str">
        <f t="shared" si="20"/>
        <v>110c</v>
      </c>
      <c r="C1260" t="s">
        <v>113</v>
      </c>
      <c r="D1260" t="s">
        <v>608</v>
      </c>
      <c r="E1260">
        <v>2</v>
      </c>
      <c r="F1260">
        <v>0</v>
      </c>
      <c r="G1260">
        <v>0</v>
      </c>
      <c r="H1260">
        <v>0</v>
      </c>
      <c r="I1260">
        <v>0</v>
      </c>
      <c r="J1260">
        <v>0</v>
      </c>
      <c r="K1260">
        <v>0</v>
      </c>
      <c r="L1260">
        <v>0</v>
      </c>
      <c r="M1260">
        <v>0</v>
      </c>
      <c r="N1260">
        <v>0</v>
      </c>
      <c r="O1260">
        <v>0</v>
      </c>
      <c r="P1260">
        <v>0</v>
      </c>
      <c r="Q1260" s="36">
        <v>0</v>
      </c>
      <c r="R1260" s="36">
        <v>0</v>
      </c>
      <c r="S1260" s="36">
        <v>0</v>
      </c>
      <c r="T1260" s="36">
        <v>0</v>
      </c>
      <c r="U1260" s="36">
        <v>0</v>
      </c>
    </row>
    <row r="1261" spans="1:21" x14ac:dyDescent="0.2">
      <c r="A1261" s="89">
        <f>VLOOKUP(C1261,TabellenSRG!$B$4:$C$2729,2,FALSE)</f>
        <v>110</v>
      </c>
      <c r="B1261" t="str">
        <f t="shared" si="20"/>
        <v>110d</v>
      </c>
      <c r="C1261" t="s">
        <v>113</v>
      </c>
      <c r="D1261" t="s">
        <v>609</v>
      </c>
      <c r="E1261">
        <v>3</v>
      </c>
      <c r="F1261">
        <v>0</v>
      </c>
      <c r="G1261">
        <v>0</v>
      </c>
      <c r="H1261">
        <v>0</v>
      </c>
      <c r="I1261">
        <v>0</v>
      </c>
      <c r="J1261">
        <v>0</v>
      </c>
      <c r="K1261">
        <v>0</v>
      </c>
      <c r="L1261">
        <v>0</v>
      </c>
      <c r="M1261">
        <v>0</v>
      </c>
      <c r="N1261">
        <v>0</v>
      </c>
      <c r="O1261">
        <v>0</v>
      </c>
      <c r="P1261">
        <v>0</v>
      </c>
      <c r="Q1261" s="36">
        <v>0</v>
      </c>
      <c r="R1261" s="36">
        <v>0</v>
      </c>
      <c r="S1261" s="36">
        <v>0</v>
      </c>
      <c r="T1261" s="36">
        <v>0</v>
      </c>
      <c r="U1261" s="36">
        <v>0</v>
      </c>
    </row>
    <row r="1262" spans="1:21" x14ac:dyDescent="0.2">
      <c r="A1262" s="89">
        <f>VLOOKUP(C1262,TabellenSRG!$B$4:$C$2729,2,FALSE)</f>
        <v>110</v>
      </c>
      <c r="B1262" t="str">
        <f t="shared" si="20"/>
        <v>110e</v>
      </c>
      <c r="C1262" t="s">
        <v>113</v>
      </c>
      <c r="D1262" t="s">
        <v>610</v>
      </c>
      <c r="E1262">
        <v>4</v>
      </c>
      <c r="F1262">
        <v>0</v>
      </c>
      <c r="G1262">
        <v>0</v>
      </c>
      <c r="H1262">
        <v>0</v>
      </c>
      <c r="I1262">
        <v>0</v>
      </c>
      <c r="J1262">
        <v>0</v>
      </c>
      <c r="K1262">
        <v>0</v>
      </c>
      <c r="L1262">
        <v>0</v>
      </c>
      <c r="M1262">
        <v>0</v>
      </c>
      <c r="N1262">
        <v>0</v>
      </c>
      <c r="O1262">
        <v>0</v>
      </c>
      <c r="P1262">
        <v>10</v>
      </c>
      <c r="Q1262" s="36">
        <v>10</v>
      </c>
      <c r="R1262" s="36">
        <v>10</v>
      </c>
      <c r="S1262" s="36">
        <v>10</v>
      </c>
      <c r="T1262" s="36">
        <v>10</v>
      </c>
      <c r="U1262" s="36">
        <v>20</v>
      </c>
    </row>
    <row r="1263" spans="1:21" x14ac:dyDescent="0.2">
      <c r="A1263" s="89">
        <f>VLOOKUP(C1263,TabellenSRG!$B$4:$C$2729,2,FALSE)</f>
        <v>110</v>
      </c>
      <c r="B1263" t="str">
        <f t="shared" si="20"/>
        <v>110f</v>
      </c>
      <c r="C1263" t="s">
        <v>113</v>
      </c>
      <c r="D1263" t="s">
        <v>612</v>
      </c>
      <c r="E1263">
        <v>5</v>
      </c>
      <c r="F1263">
        <v>0</v>
      </c>
      <c r="G1263">
        <v>0</v>
      </c>
      <c r="H1263">
        <v>0</v>
      </c>
      <c r="I1263">
        <v>0</v>
      </c>
      <c r="J1263">
        <v>0</v>
      </c>
      <c r="K1263">
        <v>0</v>
      </c>
      <c r="L1263">
        <v>0</v>
      </c>
      <c r="M1263">
        <v>0</v>
      </c>
      <c r="N1263">
        <v>0</v>
      </c>
      <c r="O1263">
        <v>0</v>
      </c>
      <c r="P1263">
        <v>0</v>
      </c>
      <c r="Q1263" s="36">
        <v>0</v>
      </c>
      <c r="R1263" s="36">
        <v>0</v>
      </c>
      <c r="S1263" s="36">
        <v>0</v>
      </c>
      <c r="T1263" s="36">
        <v>0</v>
      </c>
      <c r="U1263" s="36">
        <v>0</v>
      </c>
    </row>
    <row r="1264" spans="1:21" x14ac:dyDescent="0.2">
      <c r="A1264" s="89">
        <f>VLOOKUP(C1264,TabellenSRG!$B$4:$C$2729,2,FALSE)</f>
        <v>110</v>
      </c>
      <c r="B1264" t="str">
        <f t="shared" si="20"/>
        <v>110g</v>
      </c>
      <c r="C1264" t="s">
        <v>113</v>
      </c>
      <c r="D1264" t="s">
        <v>613</v>
      </c>
      <c r="E1264">
        <v>6</v>
      </c>
      <c r="F1264">
        <v>0</v>
      </c>
      <c r="G1264">
        <v>0</v>
      </c>
      <c r="H1264">
        <v>0</v>
      </c>
      <c r="I1264">
        <v>0</v>
      </c>
      <c r="J1264">
        <v>0</v>
      </c>
      <c r="K1264">
        <v>0</v>
      </c>
      <c r="L1264">
        <v>0</v>
      </c>
      <c r="M1264">
        <v>0</v>
      </c>
      <c r="N1264">
        <v>0</v>
      </c>
      <c r="O1264">
        <v>0</v>
      </c>
      <c r="P1264">
        <v>0</v>
      </c>
      <c r="Q1264" s="36">
        <v>0</v>
      </c>
      <c r="R1264" s="36">
        <v>0</v>
      </c>
      <c r="S1264" s="36">
        <v>0</v>
      </c>
      <c r="T1264" s="36">
        <v>0</v>
      </c>
      <c r="U1264" s="36">
        <v>20</v>
      </c>
    </row>
    <row r="1265" spans="1:21" x14ac:dyDescent="0.2">
      <c r="A1265" s="89">
        <f>VLOOKUP(C1265,TabellenSRG!$B$4:$C$2729,2,FALSE)</f>
        <v>110</v>
      </c>
      <c r="B1265" t="str">
        <f t="shared" si="20"/>
        <v>110h</v>
      </c>
      <c r="C1265" t="s">
        <v>113</v>
      </c>
      <c r="D1265" t="s">
        <v>614</v>
      </c>
      <c r="E1265">
        <v>7</v>
      </c>
      <c r="F1265">
        <v>0</v>
      </c>
      <c r="G1265">
        <v>0</v>
      </c>
      <c r="H1265">
        <v>0</v>
      </c>
      <c r="I1265">
        <v>0</v>
      </c>
      <c r="J1265">
        <v>0</v>
      </c>
      <c r="K1265">
        <v>0</v>
      </c>
      <c r="L1265">
        <v>0</v>
      </c>
      <c r="M1265">
        <v>0</v>
      </c>
      <c r="N1265">
        <v>0</v>
      </c>
      <c r="O1265">
        <v>0</v>
      </c>
      <c r="P1265">
        <v>0</v>
      </c>
      <c r="Q1265" s="36">
        <v>0</v>
      </c>
      <c r="R1265" s="36">
        <v>0</v>
      </c>
      <c r="S1265" s="36">
        <v>0</v>
      </c>
      <c r="T1265" s="36">
        <v>0</v>
      </c>
      <c r="U1265" s="36">
        <v>0</v>
      </c>
    </row>
    <row r="1266" spans="1:21" x14ac:dyDescent="0.2">
      <c r="A1266" s="89">
        <f>VLOOKUP(C1266,TabellenSRG!$B$4:$C$2729,2,FALSE)</f>
        <v>110</v>
      </c>
      <c r="B1266" t="str">
        <f t="shared" si="20"/>
        <v>110i</v>
      </c>
      <c r="C1266" t="s">
        <v>113</v>
      </c>
      <c r="D1266" t="s">
        <v>615</v>
      </c>
      <c r="E1266">
        <v>8</v>
      </c>
      <c r="F1266">
        <v>0</v>
      </c>
      <c r="G1266">
        <v>0</v>
      </c>
      <c r="H1266">
        <v>0</v>
      </c>
      <c r="I1266">
        <v>0</v>
      </c>
      <c r="J1266">
        <v>0</v>
      </c>
      <c r="K1266">
        <v>0</v>
      </c>
      <c r="L1266">
        <v>0</v>
      </c>
      <c r="M1266">
        <v>0</v>
      </c>
      <c r="N1266">
        <v>0</v>
      </c>
      <c r="O1266">
        <v>0</v>
      </c>
      <c r="P1266">
        <v>0</v>
      </c>
      <c r="Q1266" s="36">
        <v>0</v>
      </c>
      <c r="R1266" s="36">
        <v>0</v>
      </c>
      <c r="S1266" s="36">
        <v>0</v>
      </c>
      <c r="T1266" s="36">
        <v>0</v>
      </c>
      <c r="U1266" s="36">
        <v>0</v>
      </c>
    </row>
    <row r="1267" spans="1:21" x14ac:dyDescent="0.2">
      <c r="A1267" s="89">
        <f>VLOOKUP(C1267,TabellenSRG!$B$4:$C$2729,2,FALSE)</f>
        <v>110</v>
      </c>
      <c r="B1267" t="str">
        <f t="shared" si="20"/>
        <v>110j</v>
      </c>
      <c r="C1267" t="s">
        <v>113</v>
      </c>
      <c r="D1267" t="s">
        <v>616</v>
      </c>
      <c r="E1267">
        <v>9</v>
      </c>
      <c r="F1267">
        <v>530</v>
      </c>
      <c r="G1267">
        <v>550</v>
      </c>
      <c r="H1267">
        <v>550</v>
      </c>
      <c r="I1267">
        <v>590</v>
      </c>
      <c r="J1267">
        <v>540</v>
      </c>
      <c r="K1267">
        <v>590</v>
      </c>
      <c r="L1267">
        <v>630</v>
      </c>
      <c r="M1267">
        <v>650</v>
      </c>
      <c r="N1267">
        <v>630</v>
      </c>
      <c r="O1267">
        <v>610</v>
      </c>
      <c r="P1267">
        <v>630</v>
      </c>
      <c r="Q1267" s="36">
        <v>610</v>
      </c>
      <c r="R1267" s="36">
        <v>630</v>
      </c>
      <c r="S1267" s="36">
        <v>660</v>
      </c>
      <c r="T1267" s="36">
        <v>650</v>
      </c>
      <c r="U1267" s="36">
        <v>670</v>
      </c>
    </row>
    <row r="1268" spans="1:21" x14ac:dyDescent="0.2">
      <c r="A1268" s="89">
        <f>VLOOKUP(C1268,TabellenSRG!$B$4:$C$2729,2,FALSE)</f>
        <v>110</v>
      </c>
      <c r="B1268" t="str">
        <f t="shared" si="20"/>
        <v>110k</v>
      </c>
      <c r="C1268" t="s">
        <v>113</v>
      </c>
      <c r="D1268" t="s">
        <v>611</v>
      </c>
      <c r="E1268">
        <v>10</v>
      </c>
      <c r="F1268" t="e">
        <v>#N/A</v>
      </c>
      <c r="G1268" t="e">
        <v>#N/A</v>
      </c>
      <c r="H1268" t="e">
        <v>#N/A</v>
      </c>
      <c r="I1268" t="e">
        <v>#N/A</v>
      </c>
      <c r="J1268" t="e">
        <v>#N/A</v>
      </c>
      <c r="K1268" t="e">
        <v>#N/A</v>
      </c>
      <c r="L1268" t="e">
        <v>#N/A</v>
      </c>
      <c r="M1268" t="e">
        <v>#N/A</v>
      </c>
      <c r="N1268">
        <v>0</v>
      </c>
      <c r="O1268">
        <v>0</v>
      </c>
      <c r="P1268">
        <v>0</v>
      </c>
      <c r="Q1268" s="36">
        <v>0</v>
      </c>
      <c r="R1268" s="36">
        <v>0</v>
      </c>
      <c r="S1268" s="36">
        <v>0</v>
      </c>
      <c r="T1268" s="36">
        <v>0</v>
      </c>
      <c r="U1268" s="36">
        <v>0</v>
      </c>
    </row>
    <row r="1269" spans="1:21" x14ac:dyDescent="0.2">
      <c r="A1269" s="89">
        <f>VLOOKUP(C1269,TabellenSRG!$B$4:$C$2729,2,FALSE)</f>
        <v>111</v>
      </c>
      <c r="B1269" t="str">
        <f t="shared" si="20"/>
        <v>111a</v>
      </c>
      <c r="C1269" t="s">
        <v>114</v>
      </c>
      <c r="D1269" t="s">
        <v>606</v>
      </c>
      <c r="E1269">
        <v>0</v>
      </c>
      <c r="F1269">
        <v>170</v>
      </c>
      <c r="G1269">
        <v>180</v>
      </c>
      <c r="H1269">
        <v>170</v>
      </c>
      <c r="I1269">
        <v>160</v>
      </c>
      <c r="J1269">
        <v>160</v>
      </c>
      <c r="K1269">
        <v>160</v>
      </c>
      <c r="L1269">
        <v>60</v>
      </c>
      <c r="M1269">
        <v>90</v>
      </c>
      <c r="N1269">
        <v>180</v>
      </c>
      <c r="O1269">
        <v>190</v>
      </c>
      <c r="P1269">
        <v>210</v>
      </c>
      <c r="Q1269" s="36">
        <v>220</v>
      </c>
      <c r="R1269" s="36">
        <v>230</v>
      </c>
      <c r="S1269" s="36">
        <v>240</v>
      </c>
      <c r="T1269" s="36">
        <v>320</v>
      </c>
      <c r="U1269" s="36">
        <v>390</v>
      </c>
    </row>
    <row r="1270" spans="1:21" x14ac:dyDescent="0.2">
      <c r="A1270" s="89">
        <f>VLOOKUP(C1270,TabellenSRG!$B$4:$C$2729,2,FALSE)</f>
        <v>111</v>
      </c>
      <c r="B1270" t="str">
        <f t="shared" si="20"/>
        <v>111b</v>
      </c>
      <c r="C1270" t="s">
        <v>114</v>
      </c>
      <c r="D1270" t="s">
        <v>607</v>
      </c>
      <c r="E1270">
        <v>1</v>
      </c>
      <c r="F1270">
        <v>0</v>
      </c>
      <c r="G1270">
        <v>0</v>
      </c>
      <c r="H1270">
        <v>0</v>
      </c>
      <c r="I1270">
        <v>0</v>
      </c>
      <c r="J1270">
        <v>0</v>
      </c>
      <c r="K1270">
        <v>0</v>
      </c>
      <c r="L1270">
        <v>0</v>
      </c>
      <c r="M1270">
        <v>0</v>
      </c>
      <c r="N1270">
        <v>0</v>
      </c>
      <c r="O1270">
        <v>0</v>
      </c>
      <c r="P1270">
        <v>0</v>
      </c>
      <c r="Q1270" s="36">
        <v>0</v>
      </c>
      <c r="R1270" s="36">
        <v>0</v>
      </c>
      <c r="S1270" s="36">
        <v>0</v>
      </c>
      <c r="T1270" s="36">
        <v>0</v>
      </c>
      <c r="U1270" s="36">
        <v>0</v>
      </c>
    </row>
    <row r="1271" spans="1:21" x14ac:dyDescent="0.2">
      <c r="A1271" s="89">
        <f>VLOOKUP(C1271,TabellenSRG!$B$4:$C$2729,2,FALSE)</f>
        <v>111</v>
      </c>
      <c r="B1271" t="str">
        <f t="shared" si="20"/>
        <v>111c</v>
      </c>
      <c r="C1271" t="s">
        <v>114</v>
      </c>
      <c r="D1271" t="s">
        <v>608</v>
      </c>
      <c r="E1271">
        <v>2</v>
      </c>
      <c r="F1271">
        <v>0</v>
      </c>
      <c r="G1271">
        <v>0</v>
      </c>
      <c r="H1271">
        <v>0</v>
      </c>
      <c r="I1271">
        <v>0</v>
      </c>
      <c r="J1271">
        <v>0</v>
      </c>
      <c r="K1271">
        <v>0</v>
      </c>
      <c r="L1271">
        <v>0</v>
      </c>
      <c r="M1271">
        <v>0</v>
      </c>
      <c r="N1271">
        <v>0</v>
      </c>
      <c r="O1271">
        <v>0</v>
      </c>
      <c r="P1271">
        <v>0</v>
      </c>
      <c r="Q1271" s="36">
        <v>0</v>
      </c>
      <c r="R1271" s="36">
        <v>0</v>
      </c>
      <c r="S1271" s="36">
        <v>0</v>
      </c>
      <c r="T1271" s="36">
        <v>0</v>
      </c>
      <c r="U1271" s="36">
        <v>0</v>
      </c>
    </row>
    <row r="1272" spans="1:21" x14ac:dyDescent="0.2">
      <c r="A1272" s="89">
        <f>VLOOKUP(C1272,TabellenSRG!$B$4:$C$2729,2,FALSE)</f>
        <v>111</v>
      </c>
      <c r="B1272" t="str">
        <f t="shared" si="20"/>
        <v>111d</v>
      </c>
      <c r="C1272" t="s">
        <v>114</v>
      </c>
      <c r="D1272" t="s">
        <v>609</v>
      </c>
      <c r="E1272">
        <v>3</v>
      </c>
      <c r="F1272">
        <v>30</v>
      </c>
      <c r="G1272">
        <v>30</v>
      </c>
      <c r="H1272">
        <v>30</v>
      </c>
      <c r="I1272">
        <v>30</v>
      </c>
      <c r="J1272">
        <v>30</v>
      </c>
      <c r="K1272">
        <v>30</v>
      </c>
      <c r="L1272">
        <v>10</v>
      </c>
      <c r="M1272">
        <v>0</v>
      </c>
      <c r="N1272">
        <v>0</v>
      </c>
      <c r="O1272">
        <v>0</v>
      </c>
      <c r="P1272">
        <v>0</v>
      </c>
      <c r="Q1272" s="36">
        <v>0</v>
      </c>
      <c r="R1272" s="36">
        <v>10</v>
      </c>
      <c r="S1272" s="36">
        <v>10</v>
      </c>
      <c r="T1272" s="36">
        <v>20</v>
      </c>
      <c r="U1272" s="36">
        <v>20</v>
      </c>
    </row>
    <row r="1273" spans="1:21" x14ac:dyDescent="0.2">
      <c r="A1273" s="89">
        <f>VLOOKUP(C1273,TabellenSRG!$B$4:$C$2729,2,FALSE)</f>
        <v>111</v>
      </c>
      <c r="B1273" t="str">
        <f t="shared" si="20"/>
        <v>111e</v>
      </c>
      <c r="C1273" t="s">
        <v>114</v>
      </c>
      <c r="D1273" t="s">
        <v>610</v>
      </c>
      <c r="E1273">
        <v>4</v>
      </c>
      <c r="F1273">
        <v>0</v>
      </c>
      <c r="G1273">
        <v>0</v>
      </c>
      <c r="H1273">
        <v>0</v>
      </c>
      <c r="I1273">
        <v>0</v>
      </c>
      <c r="J1273">
        <v>0</v>
      </c>
      <c r="K1273">
        <v>0</v>
      </c>
      <c r="L1273">
        <v>10</v>
      </c>
      <c r="M1273">
        <v>10</v>
      </c>
      <c r="N1273">
        <v>10</v>
      </c>
      <c r="O1273">
        <v>10</v>
      </c>
      <c r="P1273">
        <v>20</v>
      </c>
      <c r="Q1273" s="36">
        <v>30</v>
      </c>
      <c r="R1273" s="36">
        <v>20</v>
      </c>
      <c r="S1273" s="36">
        <v>30</v>
      </c>
      <c r="T1273" s="36">
        <v>30</v>
      </c>
      <c r="U1273" s="36">
        <v>30</v>
      </c>
    </row>
    <row r="1274" spans="1:21" x14ac:dyDescent="0.2">
      <c r="A1274" s="89">
        <f>VLOOKUP(C1274,TabellenSRG!$B$4:$C$2729,2,FALSE)</f>
        <v>111</v>
      </c>
      <c r="B1274" t="str">
        <f t="shared" si="20"/>
        <v>111f</v>
      </c>
      <c r="C1274" t="s">
        <v>114</v>
      </c>
      <c r="D1274" t="s">
        <v>612</v>
      </c>
      <c r="E1274">
        <v>5</v>
      </c>
      <c r="F1274">
        <v>0</v>
      </c>
      <c r="G1274">
        <v>0</v>
      </c>
      <c r="H1274">
        <v>0</v>
      </c>
      <c r="I1274">
        <v>0</v>
      </c>
      <c r="J1274">
        <v>0</v>
      </c>
      <c r="K1274">
        <v>0</v>
      </c>
      <c r="L1274">
        <v>0</v>
      </c>
      <c r="M1274">
        <v>0</v>
      </c>
      <c r="N1274">
        <v>0</v>
      </c>
      <c r="O1274">
        <v>0</v>
      </c>
      <c r="P1274">
        <v>0</v>
      </c>
      <c r="Q1274" s="36">
        <v>0</v>
      </c>
      <c r="R1274" s="36">
        <v>0</v>
      </c>
      <c r="S1274" s="36">
        <v>0</v>
      </c>
      <c r="T1274" s="36">
        <v>0</v>
      </c>
      <c r="U1274" s="36">
        <v>10</v>
      </c>
    </row>
    <row r="1275" spans="1:21" x14ac:dyDescent="0.2">
      <c r="A1275" s="89">
        <f>VLOOKUP(C1275,TabellenSRG!$B$4:$C$2729,2,FALSE)</f>
        <v>111</v>
      </c>
      <c r="B1275" t="str">
        <f t="shared" si="20"/>
        <v>111g</v>
      </c>
      <c r="C1275" t="s">
        <v>114</v>
      </c>
      <c r="D1275" t="s">
        <v>613</v>
      </c>
      <c r="E1275">
        <v>6</v>
      </c>
      <c r="F1275">
        <v>0</v>
      </c>
      <c r="G1275">
        <v>0</v>
      </c>
      <c r="H1275">
        <v>0</v>
      </c>
      <c r="I1275">
        <v>0</v>
      </c>
      <c r="J1275">
        <v>0</v>
      </c>
      <c r="K1275">
        <v>0</v>
      </c>
      <c r="L1275">
        <v>0</v>
      </c>
      <c r="M1275">
        <v>10</v>
      </c>
      <c r="N1275">
        <v>10</v>
      </c>
      <c r="O1275">
        <v>10</v>
      </c>
      <c r="P1275">
        <v>20</v>
      </c>
      <c r="Q1275" s="36">
        <v>30</v>
      </c>
      <c r="R1275" s="36">
        <v>30</v>
      </c>
      <c r="S1275" s="36">
        <v>30</v>
      </c>
      <c r="T1275" s="36">
        <v>30</v>
      </c>
      <c r="U1275" s="36">
        <v>30</v>
      </c>
    </row>
    <row r="1276" spans="1:21" x14ac:dyDescent="0.2">
      <c r="A1276" s="89">
        <f>VLOOKUP(C1276,TabellenSRG!$B$4:$C$2729,2,FALSE)</f>
        <v>111</v>
      </c>
      <c r="B1276" t="str">
        <f t="shared" si="20"/>
        <v>111h</v>
      </c>
      <c r="C1276" t="s">
        <v>114</v>
      </c>
      <c r="D1276" t="s">
        <v>614</v>
      </c>
      <c r="E1276">
        <v>7</v>
      </c>
      <c r="F1276">
        <v>0</v>
      </c>
      <c r="G1276">
        <v>0</v>
      </c>
      <c r="H1276">
        <v>0</v>
      </c>
      <c r="I1276">
        <v>0</v>
      </c>
      <c r="J1276">
        <v>0</v>
      </c>
      <c r="K1276">
        <v>0</v>
      </c>
      <c r="L1276">
        <v>0</v>
      </c>
      <c r="M1276">
        <v>0</v>
      </c>
      <c r="N1276">
        <v>0</v>
      </c>
      <c r="O1276">
        <v>0</v>
      </c>
      <c r="P1276">
        <v>0</v>
      </c>
      <c r="Q1276" s="36">
        <v>0</v>
      </c>
      <c r="R1276" s="36">
        <v>0</v>
      </c>
      <c r="S1276" s="36">
        <v>0</v>
      </c>
      <c r="T1276" s="36">
        <v>0</v>
      </c>
      <c r="U1276" s="36">
        <v>0</v>
      </c>
    </row>
    <row r="1277" spans="1:21" x14ac:dyDescent="0.2">
      <c r="A1277" s="89">
        <f>VLOOKUP(C1277,TabellenSRG!$B$4:$C$2729,2,FALSE)</f>
        <v>111</v>
      </c>
      <c r="B1277" t="str">
        <f t="shared" si="20"/>
        <v>111i</v>
      </c>
      <c r="C1277" t="s">
        <v>114</v>
      </c>
      <c r="D1277" t="s">
        <v>615</v>
      </c>
      <c r="E1277">
        <v>8</v>
      </c>
      <c r="F1277">
        <v>0</v>
      </c>
      <c r="G1277">
        <v>0</v>
      </c>
      <c r="H1277">
        <v>0</v>
      </c>
      <c r="I1277">
        <v>0</v>
      </c>
      <c r="J1277">
        <v>0</v>
      </c>
      <c r="K1277">
        <v>0</v>
      </c>
      <c r="L1277">
        <v>0</v>
      </c>
      <c r="M1277">
        <v>0</v>
      </c>
      <c r="N1277">
        <v>0</v>
      </c>
      <c r="O1277">
        <v>0</v>
      </c>
      <c r="P1277">
        <v>0</v>
      </c>
      <c r="Q1277" s="36">
        <v>0</v>
      </c>
      <c r="R1277" s="36">
        <v>0</v>
      </c>
      <c r="S1277" s="36">
        <v>0</v>
      </c>
      <c r="T1277" s="36">
        <v>0</v>
      </c>
      <c r="U1277" s="36">
        <v>0</v>
      </c>
    </row>
    <row r="1278" spans="1:21" x14ac:dyDescent="0.2">
      <c r="A1278" s="89">
        <f>VLOOKUP(C1278,TabellenSRG!$B$4:$C$2729,2,FALSE)</f>
        <v>111</v>
      </c>
      <c r="B1278" t="str">
        <f t="shared" si="20"/>
        <v>111j</v>
      </c>
      <c r="C1278" t="s">
        <v>114</v>
      </c>
      <c r="D1278" t="s">
        <v>616</v>
      </c>
      <c r="E1278">
        <v>9</v>
      </c>
      <c r="F1278">
        <v>130</v>
      </c>
      <c r="G1278">
        <v>140</v>
      </c>
      <c r="H1278">
        <v>140</v>
      </c>
      <c r="I1278">
        <v>130</v>
      </c>
      <c r="J1278">
        <v>130</v>
      </c>
      <c r="K1278">
        <v>130</v>
      </c>
      <c r="L1278">
        <v>40</v>
      </c>
      <c r="M1278">
        <v>70</v>
      </c>
      <c r="N1278">
        <v>150</v>
      </c>
      <c r="O1278">
        <v>160</v>
      </c>
      <c r="P1278">
        <v>160</v>
      </c>
      <c r="Q1278" s="36">
        <v>160</v>
      </c>
      <c r="R1278" s="36">
        <v>160</v>
      </c>
      <c r="S1278" s="36">
        <v>170</v>
      </c>
      <c r="T1278" s="36">
        <v>240</v>
      </c>
      <c r="U1278" s="36">
        <v>300</v>
      </c>
    </row>
    <row r="1279" spans="1:21" x14ac:dyDescent="0.2">
      <c r="A1279" s="89">
        <f>VLOOKUP(C1279,TabellenSRG!$B$4:$C$2729,2,FALSE)</f>
        <v>111</v>
      </c>
      <c r="B1279" t="str">
        <f t="shared" si="20"/>
        <v>111k</v>
      </c>
      <c r="C1279" t="s">
        <v>114</v>
      </c>
      <c r="D1279" t="s">
        <v>611</v>
      </c>
      <c r="E1279">
        <v>10</v>
      </c>
      <c r="F1279" t="e">
        <v>#N/A</v>
      </c>
      <c r="G1279" t="e">
        <v>#N/A</v>
      </c>
      <c r="H1279" t="e">
        <v>#N/A</v>
      </c>
      <c r="I1279" t="e">
        <v>#N/A</v>
      </c>
      <c r="J1279" t="e">
        <v>#N/A</v>
      </c>
      <c r="K1279" t="e">
        <v>#N/A</v>
      </c>
      <c r="L1279" t="e">
        <v>#N/A</v>
      </c>
      <c r="M1279" t="e">
        <v>#N/A</v>
      </c>
      <c r="N1279">
        <v>0</v>
      </c>
      <c r="O1279">
        <v>0</v>
      </c>
      <c r="P1279">
        <v>10</v>
      </c>
      <c r="Q1279" s="36">
        <v>0</v>
      </c>
      <c r="R1279" s="36">
        <v>10</v>
      </c>
      <c r="S1279" s="36">
        <v>0</v>
      </c>
      <c r="T1279" s="36">
        <v>0</v>
      </c>
      <c r="U1279" s="36">
        <v>10</v>
      </c>
    </row>
    <row r="1280" spans="1:21" x14ac:dyDescent="0.2">
      <c r="A1280" s="89">
        <f>VLOOKUP(C1280,TabellenSRG!$B$4:$C$2729,2,FALSE)</f>
        <v>112</v>
      </c>
      <c r="B1280" t="str">
        <f t="shared" si="20"/>
        <v>112a</v>
      </c>
      <c r="C1280" t="s">
        <v>115</v>
      </c>
      <c r="D1280" t="s">
        <v>606</v>
      </c>
      <c r="E1280">
        <v>0</v>
      </c>
      <c r="F1280">
        <v>870</v>
      </c>
      <c r="G1280">
        <v>910</v>
      </c>
      <c r="H1280">
        <v>890</v>
      </c>
      <c r="I1280">
        <v>950</v>
      </c>
      <c r="J1280">
        <v>990</v>
      </c>
      <c r="K1280">
        <v>990</v>
      </c>
      <c r="L1280">
        <v>950</v>
      </c>
      <c r="M1280">
        <v>910</v>
      </c>
      <c r="N1280">
        <v>960</v>
      </c>
      <c r="O1280">
        <v>1000</v>
      </c>
      <c r="P1280">
        <v>970</v>
      </c>
      <c r="Q1280" s="36">
        <v>920</v>
      </c>
      <c r="R1280" s="36">
        <v>950</v>
      </c>
      <c r="S1280" s="36">
        <v>980</v>
      </c>
      <c r="T1280" s="36">
        <v>990</v>
      </c>
      <c r="U1280" s="36">
        <v>990</v>
      </c>
    </row>
    <row r="1281" spans="1:21" x14ac:dyDescent="0.2">
      <c r="A1281" s="89">
        <f>VLOOKUP(C1281,TabellenSRG!$B$4:$C$2729,2,FALSE)</f>
        <v>112</v>
      </c>
      <c r="B1281" t="str">
        <f t="shared" si="20"/>
        <v>112b</v>
      </c>
      <c r="C1281" t="s">
        <v>115</v>
      </c>
      <c r="D1281" t="s">
        <v>607</v>
      </c>
      <c r="E1281">
        <v>1</v>
      </c>
      <c r="F1281">
        <v>10</v>
      </c>
      <c r="G1281">
        <v>10</v>
      </c>
      <c r="H1281">
        <v>0</v>
      </c>
      <c r="I1281">
        <v>0</v>
      </c>
      <c r="J1281">
        <v>10</v>
      </c>
      <c r="K1281">
        <v>10</v>
      </c>
      <c r="L1281">
        <v>10</v>
      </c>
      <c r="M1281">
        <v>0</v>
      </c>
      <c r="N1281">
        <v>10</v>
      </c>
      <c r="O1281">
        <v>10</v>
      </c>
      <c r="P1281">
        <v>10</v>
      </c>
      <c r="Q1281" s="36">
        <v>10</v>
      </c>
      <c r="R1281" s="36">
        <v>10</v>
      </c>
      <c r="S1281" s="36">
        <v>10</v>
      </c>
      <c r="T1281" s="36">
        <v>10</v>
      </c>
      <c r="U1281" s="36">
        <v>0</v>
      </c>
    </row>
    <row r="1282" spans="1:21" x14ac:dyDescent="0.2">
      <c r="A1282" s="89">
        <f>VLOOKUP(C1282,TabellenSRG!$B$4:$C$2729,2,FALSE)</f>
        <v>112</v>
      </c>
      <c r="B1282" t="str">
        <f t="shared" si="20"/>
        <v>112c</v>
      </c>
      <c r="C1282" t="s">
        <v>115</v>
      </c>
      <c r="D1282" t="s">
        <v>608</v>
      </c>
      <c r="E1282">
        <v>2</v>
      </c>
      <c r="F1282">
        <v>0</v>
      </c>
      <c r="G1282">
        <v>0</v>
      </c>
      <c r="H1282">
        <v>0</v>
      </c>
      <c r="I1282">
        <v>0</v>
      </c>
      <c r="J1282">
        <v>0</v>
      </c>
      <c r="K1282">
        <v>0</v>
      </c>
      <c r="L1282">
        <v>0</v>
      </c>
      <c r="M1282">
        <v>0</v>
      </c>
      <c r="N1282">
        <v>0</v>
      </c>
      <c r="O1282">
        <v>0</v>
      </c>
      <c r="P1282">
        <v>0</v>
      </c>
      <c r="Q1282" s="36">
        <v>0</v>
      </c>
      <c r="R1282" s="36">
        <v>0</v>
      </c>
      <c r="S1282" s="36">
        <v>0</v>
      </c>
      <c r="T1282" s="36">
        <v>0</v>
      </c>
      <c r="U1282" s="36">
        <v>0</v>
      </c>
    </row>
    <row r="1283" spans="1:21" x14ac:dyDescent="0.2">
      <c r="A1283" s="89">
        <f>VLOOKUP(C1283,TabellenSRG!$B$4:$C$2729,2,FALSE)</f>
        <v>112</v>
      </c>
      <c r="B1283" t="str">
        <f t="shared" si="20"/>
        <v>112d</v>
      </c>
      <c r="C1283" t="s">
        <v>115</v>
      </c>
      <c r="D1283" t="s">
        <v>609</v>
      </c>
      <c r="E1283">
        <v>3</v>
      </c>
      <c r="F1283">
        <v>0</v>
      </c>
      <c r="G1283">
        <v>0</v>
      </c>
      <c r="H1283">
        <v>0</v>
      </c>
      <c r="I1283">
        <v>0</v>
      </c>
      <c r="J1283">
        <v>100</v>
      </c>
      <c r="K1283">
        <v>20</v>
      </c>
      <c r="L1283">
        <v>40</v>
      </c>
      <c r="M1283">
        <v>30</v>
      </c>
      <c r="N1283">
        <v>30</v>
      </c>
      <c r="O1283">
        <v>30</v>
      </c>
      <c r="P1283">
        <v>20</v>
      </c>
      <c r="Q1283" s="36">
        <v>20</v>
      </c>
      <c r="R1283" s="36">
        <v>20</v>
      </c>
      <c r="S1283" s="36">
        <v>20</v>
      </c>
      <c r="T1283" s="36">
        <v>10</v>
      </c>
      <c r="U1283" s="36">
        <v>10</v>
      </c>
    </row>
    <row r="1284" spans="1:21" x14ac:dyDescent="0.2">
      <c r="A1284" s="89">
        <f>VLOOKUP(C1284,TabellenSRG!$B$4:$C$2729,2,FALSE)</f>
        <v>112</v>
      </c>
      <c r="B1284" t="str">
        <f t="shared" si="20"/>
        <v>112e</v>
      </c>
      <c r="C1284" t="s">
        <v>115</v>
      </c>
      <c r="D1284" t="s">
        <v>610</v>
      </c>
      <c r="E1284">
        <v>4</v>
      </c>
      <c r="F1284">
        <v>0</v>
      </c>
      <c r="G1284">
        <v>0</v>
      </c>
      <c r="H1284">
        <v>0</v>
      </c>
      <c r="I1284">
        <v>0</v>
      </c>
      <c r="J1284">
        <v>0</v>
      </c>
      <c r="K1284">
        <v>0</v>
      </c>
      <c r="L1284">
        <v>0</v>
      </c>
      <c r="M1284">
        <v>10</v>
      </c>
      <c r="N1284">
        <v>10</v>
      </c>
      <c r="O1284">
        <v>10</v>
      </c>
      <c r="P1284">
        <v>20</v>
      </c>
      <c r="Q1284" s="36">
        <v>20</v>
      </c>
      <c r="R1284" s="36">
        <v>30</v>
      </c>
      <c r="S1284" s="36">
        <v>30</v>
      </c>
      <c r="T1284" s="36">
        <v>40</v>
      </c>
      <c r="U1284" s="36">
        <v>60</v>
      </c>
    </row>
    <row r="1285" spans="1:21" x14ac:dyDescent="0.2">
      <c r="A1285" s="89">
        <f>VLOOKUP(C1285,TabellenSRG!$B$4:$C$2729,2,FALSE)</f>
        <v>112</v>
      </c>
      <c r="B1285" t="str">
        <f t="shared" ref="B1285:B1348" si="21">CONCATENATE(A1285,D1285)</f>
        <v>112f</v>
      </c>
      <c r="C1285" t="s">
        <v>115</v>
      </c>
      <c r="D1285" t="s">
        <v>612</v>
      </c>
      <c r="E1285">
        <v>5</v>
      </c>
      <c r="F1285">
        <v>0</v>
      </c>
      <c r="G1285">
        <v>0</v>
      </c>
      <c r="H1285">
        <v>0</v>
      </c>
      <c r="I1285">
        <v>0</v>
      </c>
      <c r="J1285">
        <v>0</v>
      </c>
      <c r="K1285">
        <v>0</v>
      </c>
      <c r="L1285">
        <v>0</v>
      </c>
      <c r="M1285">
        <v>0</v>
      </c>
      <c r="N1285">
        <v>0</v>
      </c>
      <c r="O1285">
        <v>0</v>
      </c>
      <c r="P1285">
        <v>0</v>
      </c>
      <c r="Q1285" s="36">
        <v>0</v>
      </c>
      <c r="R1285" s="36">
        <v>0</v>
      </c>
      <c r="S1285" s="36">
        <v>0</v>
      </c>
      <c r="T1285" s="36">
        <v>10</v>
      </c>
      <c r="U1285" s="36">
        <v>10</v>
      </c>
    </row>
    <row r="1286" spans="1:21" x14ac:dyDescent="0.2">
      <c r="A1286" s="89">
        <f>VLOOKUP(C1286,TabellenSRG!$B$4:$C$2729,2,FALSE)</f>
        <v>112</v>
      </c>
      <c r="B1286" t="str">
        <f t="shared" si="21"/>
        <v>112g</v>
      </c>
      <c r="C1286" t="s">
        <v>115</v>
      </c>
      <c r="D1286" t="s">
        <v>613</v>
      </c>
      <c r="E1286">
        <v>6</v>
      </c>
      <c r="F1286">
        <v>0</v>
      </c>
      <c r="G1286">
        <v>0</v>
      </c>
      <c r="H1286">
        <v>0</v>
      </c>
      <c r="I1286">
        <v>0</v>
      </c>
      <c r="J1286">
        <v>0</v>
      </c>
      <c r="K1286">
        <v>0</v>
      </c>
      <c r="L1286">
        <v>0</v>
      </c>
      <c r="M1286">
        <v>0</v>
      </c>
      <c r="N1286">
        <v>0</v>
      </c>
      <c r="O1286">
        <v>0</v>
      </c>
      <c r="P1286">
        <v>0</v>
      </c>
      <c r="Q1286" s="36">
        <v>0</v>
      </c>
      <c r="R1286" s="36">
        <v>0</v>
      </c>
      <c r="S1286" s="36">
        <v>0</v>
      </c>
      <c r="T1286" s="36">
        <v>0</v>
      </c>
      <c r="U1286" s="36">
        <v>0</v>
      </c>
    </row>
    <row r="1287" spans="1:21" x14ac:dyDescent="0.2">
      <c r="A1287" s="89">
        <f>VLOOKUP(C1287,TabellenSRG!$B$4:$C$2729,2,FALSE)</f>
        <v>112</v>
      </c>
      <c r="B1287" t="str">
        <f t="shared" si="21"/>
        <v>112h</v>
      </c>
      <c r="C1287" t="s">
        <v>115</v>
      </c>
      <c r="D1287" t="s">
        <v>614</v>
      </c>
      <c r="E1287">
        <v>7</v>
      </c>
      <c r="F1287">
        <v>0</v>
      </c>
      <c r="G1287">
        <v>0</v>
      </c>
      <c r="H1287">
        <v>0</v>
      </c>
      <c r="I1287">
        <v>0</v>
      </c>
      <c r="J1287">
        <v>0</v>
      </c>
      <c r="K1287">
        <v>0</v>
      </c>
      <c r="L1287">
        <v>0</v>
      </c>
      <c r="M1287">
        <v>0</v>
      </c>
      <c r="N1287">
        <v>0</v>
      </c>
      <c r="O1287">
        <v>0</v>
      </c>
      <c r="P1287">
        <v>0</v>
      </c>
      <c r="Q1287" s="36">
        <v>0</v>
      </c>
      <c r="R1287" s="36">
        <v>0</v>
      </c>
      <c r="S1287" s="36">
        <v>0</v>
      </c>
      <c r="T1287" s="36">
        <v>0</v>
      </c>
      <c r="U1287" s="36">
        <v>0</v>
      </c>
    </row>
    <row r="1288" spans="1:21" x14ac:dyDescent="0.2">
      <c r="A1288" s="89">
        <f>VLOOKUP(C1288,TabellenSRG!$B$4:$C$2729,2,FALSE)</f>
        <v>112</v>
      </c>
      <c r="B1288" t="str">
        <f t="shared" si="21"/>
        <v>112i</v>
      </c>
      <c r="C1288" t="s">
        <v>115</v>
      </c>
      <c r="D1288" t="s">
        <v>615</v>
      </c>
      <c r="E1288">
        <v>8</v>
      </c>
      <c r="F1288">
        <v>0</v>
      </c>
      <c r="G1288">
        <v>0</v>
      </c>
      <c r="H1288">
        <v>0</v>
      </c>
      <c r="I1288">
        <v>0</v>
      </c>
      <c r="J1288">
        <v>0</v>
      </c>
      <c r="K1288">
        <v>0</v>
      </c>
      <c r="L1288">
        <v>0</v>
      </c>
      <c r="M1288">
        <v>0</v>
      </c>
      <c r="N1288">
        <v>0</v>
      </c>
      <c r="O1288">
        <v>0</v>
      </c>
      <c r="P1288">
        <v>0</v>
      </c>
      <c r="Q1288" s="36">
        <v>0</v>
      </c>
      <c r="R1288" s="36">
        <v>0</v>
      </c>
      <c r="S1288" s="36">
        <v>0</v>
      </c>
      <c r="T1288" s="36">
        <v>0</v>
      </c>
      <c r="U1288" s="36">
        <v>0</v>
      </c>
    </row>
    <row r="1289" spans="1:21" x14ac:dyDescent="0.2">
      <c r="A1289" s="89">
        <f>VLOOKUP(C1289,TabellenSRG!$B$4:$C$2729,2,FALSE)</f>
        <v>112</v>
      </c>
      <c r="B1289" t="str">
        <f t="shared" si="21"/>
        <v>112j</v>
      </c>
      <c r="C1289" t="s">
        <v>115</v>
      </c>
      <c r="D1289" t="s">
        <v>616</v>
      </c>
      <c r="E1289">
        <v>9</v>
      </c>
      <c r="F1289">
        <v>870</v>
      </c>
      <c r="G1289">
        <v>900</v>
      </c>
      <c r="H1289">
        <v>890</v>
      </c>
      <c r="I1289">
        <v>950</v>
      </c>
      <c r="J1289">
        <v>880</v>
      </c>
      <c r="K1289">
        <v>950</v>
      </c>
      <c r="L1289">
        <v>900</v>
      </c>
      <c r="M1289">
        <v>870</v>
      </c>
      <c r="N1289">
        <v>910</v>
      </c>
      <c r="O1289">
        <v>960</v>
      </c>
      <c r="P1289">
        <v>920</v>
      </c>
      <c r="Q1289" s="36">
        <v>860</v>
      </c>
      <c r="R1289" s="36">
        <v>880</v>
      </c>
      <c r="S1289" s="36">
        <v>920</v>
      </c>
      <c r="T1289" s="36">
        <v>910</v>
      </c>
      <c r="U1289" s="36">
        <v>910</v>
      </c>
    </row>
    <row r="1290" spans="1:21" x14ac:dyDescent="0.2">
      <c r="A1290" s="89">
        <f>VLOOKUP(C1290,TabellenSRG!$B$4:$C$2729,2,FALSE)</f>
        <v>112</v>
      </c>
      <c r="B1290" t="str">
        <f t="shared" si="21"/>
        <v>112k</v>
      </c>
      <c r="C1290" t="s">
        <v>115</v>
      </c>
      <c r="D1290" t="s">
        <v>611</v>
      </c>
      <c r="E1290">
        <v>10</v>
      </c>
      <c r="F1290" t="e">
        <v>#N/A</v>
      </c>
      <c r="G1290" t="e">
        <v>#N/A</v>
      </c>
      <c r="H1290" t="e">
        <v>#N/A</v>
      </c>
      <c r="I1290" t="e">
        <v>#N/A</v>
      </c>
      <c r="J1290" t="e">
        <v>#N/A</v>
      </c>
      <c r="K1290" t="e">
        <v>#N/A</v>
      </c>
      <c r="L1290" t="e">
        <v>#N/A</v>
      </c>
      <c r="M1290" t="e">
        <v>#N/A</v>
      </c>
      <c r="N1290">
        <v>0</v>
      </c>
      <c r="O1290">
        <v>0</v>
      </c>
      <c r="P1290">
        <v>0</v>
      </c>
      <c r="Q1290" s="36">
        <v>0</v>
      </c>
      <c r="R1290" s="36">
        <v>0</v>
      </c>
      <c r="S1290" s="36">
        <v>0</v>
      </c>
      <c r="T1290" s="36">
        <v>0</v>
      </c>
      <c r="U1290" s="36">
        <v>0</v>
      </c>
    </row>
    <row r="1291" spans="1:21" x14ac:dyDescent="0.2">
      <c r="A1291" s="89">
        <f>VLOOKUP(C1291,TabellenSRG!$B$4:$C$2729,2,FALSE)</f>
        <v>113</v>
      </c>
      <c r="B1291" t="str">
        <f t="shared" si="21"/>
        <v>113a</v>
      </c>
      <c r="C1291" t="s">
        <v>116</v>
      </c>
      <c r="D1291" t="s">
        <v>606</v>
      </c>
      <c r="E1291">
        <v>0</v>
      </c>
      <c r="F1291">
        <v>160</v>
      </c>
      <c r="G1291">
        <v>170</v>
      </c>
      <c r="H1291">
        <v>180</v>
      </c>
      <c r="I1291">
        <v>200</v>
      </c>
      <c r="J1291">
        <v>210</v>
      </c>
      <c r="K1291">
        <v>210</v>
      </c>
      <c r="L1291">
        <v>230</v>
      </c>
      <c r="M1291">
        <v>220</v>
      </c>
      <c r="N1291">
        <v>210</v>
      </c>
      <c r="O1291">
        <v>210</v>
      </c>
      <c r="P1291">
        <v>210</v>
      </c>
      <c r="Q1291" s="36">
        <v>240</v>
      </c>
      <c r="R1291" s="36">
        <v>180</v>
      </c>
      <c r="S1291" s="36">
        <v>190</v>
      </c>
      <c r="T1291" s="36">
        <v>230</v>
      </c>
      <c r="U1291" s="36">
        <v>250</v>
      </c>
    </row>
    <row r="1292" spans="1:21" x14ac:dyDescent="0.2">
      <c r="A1292" s="89">
        <f>VLOOKUP(C1292,TabellenSRG!$B$4:$C$2729,2,FALSE)</f>
        <v>113</v>
      </c>
      <c r="B1292" t="str">
        <f t="shared" si="21"/>
        <v>113b</v>
      </c>
      <c r="C1292" t="s">
        <v>116</v>
      </c>
      <c r="D1292" t="s">
        <v>607</v>
      </c>
      <c r="E1292">
        <v>1</v>
      </c>
      <c r="F1292">
        <v>10</v>
      </c>
      <c r="G1292">
        <v>10</v>
      </c>
      <c r="H1292">
        <v>10</v>
      </c>
      <c r="I1292">
        <v>10</v>
      </c>
      <c r="J1292">
        <v>10</v>
      </c>
      <c r="K1292">
        <v>10</v>
      </c>
      <c r="L1292">
        <v>10</v>
      </c>
      <c r="M1292">
        <v>0</v>
      </c>
      <c r="N1292">
        <v>0</v>
      </c>
      <c r="O1292">
        <v>0</v>
      </c>
      <c r="P1292">
        <v>0</v>
      </c>
      <c r="Q1292" s="36">
        <v>0</v>
      </c>
      <c r="R1292" s="36">
        <v>0</v>
      </c>
      <c r="S1292" s="36">
        <v>0</v>
      </c>
      <c r="T1292" s="36">
        <v>0</v>
      </c>
      <c r="U1292" s="36">
        <v>0</v>
      </c>
    </row>
    <row r="1293" spans="1:21" x14ac:dyDescent="0.2">
      <c r="A1293" s="89">
        <f>VLOOKUP(C1293,TabellenSRG!$B$4:$C$2729,2,FALSE)</f>
        <v>113</v>
      </c>
      <c r="B1293" t="str">
        <f t="shared" si="21"/>
        <v>113c</v>
      </c>
      <c r="C1293" t="s">
        <v>116</v>
      </c>
      <c r="D1293" t="s">
        <v>608</v>
      </c>
      <c r="E1293">
        <v>2</v>
      </c>
      <c r="F1293">
        <v>0</v>
      </c>
      <c r="G1293">
        <v>0</v>
      </c>
      <c r="H1293">
        <v>0</v>
      </c>
      <c r="I1293">
        <v>0</v>
      </c>
      <c r="J1293">
        <v>0</v>
      </c>
      <c r="K1293">
        <v>0</v>
      </c>
      <c r="L1293">
        <v>0</v>
      </c>
      <c r="M1293">
        <v>0</v>
      </c>
      <c r="N1293">
        <v>0</v>
      </c>
      <c r="O1293">
        <v>0</v>
      </c>
      <c r="P1293">
        <v>0</v>
      </c>
      <c r="Q1293" s="36">
        <v>0</v>
      </c>
      <c r="R1293" s="36">
        <v>0</v>
      </c>
      <c r="S1293" s="36">
        <v>0</v>
      </c>
      <c r="T1293" s="36">
        <v>0</v>
      </c>
      <c r="U1293" s="36">
        <v>0</v>
      </c>
    </row>
    <row r="1294" spans="1:21" x14ac:dyDescent="0.2">
      <c r="A1294" s="89">
        <f>VLOOKUP(C1294,TabellenSRG!$B$4:$C$2729,2,FALSE)</f>
        <v>113</v>
      </c>
      <c r="B1294" t="str">
        <f t="shared" si="21"/>
        <v>113d</v>
      </c>
      <c r="C1294" t="s">
        <v>116</v>
      </c>
      <c r="D1294" t="s">
        <v>609</v>
      </c>
      <c r="E1294">
        <v>3</v>
      </c>
      <c r="F1294">
        <v>20</v>
      </c>
      <c r="G1294">
        <v>20</v>
      </c>
      <c r="H1294">
        <v>20</v>
      </c>
      <c r="I1294">
        <v>20</v>
      </c>
      <c r="J1294">
        <v>30</v>
      </c>
      <c r="K1294">
        <v>30</v>
      </c>
      <c r="L1294">
        <v>30</v>
      </c>
      <c r="M1294">
        <v>20</v>
      </c>
      <c r="N1294">
        <v>20</v>
      </c>
      <c r="O1294">
        <v>20</v>
      </c>
      <c r="P1294">
        <v>20</v>
      </c>
      <c r="Q1294" s="36">
        <v>10</v>
      </c>
      <c r="R1294" s="36">
        <v>10</v>
      </c>
      <c r="S1294" s="36">
        <v>10</v>
      </c>
      <c r="T1294" s="36">
        <v>10</v>
      </c>
      <c r="U1294" s="36">
        <v>10</v>
      </c>
    </row>
    <row r="1295" spans="1:21" x14ac:dyDescent="0.2">
      <c r="A1295" s="89">
        <f>VLOOKUP(C1295,TabellenSRG!$B$4:$C$2729,2,FALSE)</f>
        <v>113</v>
      </c>
      <c r="B1295" t="str">
        <f t="shared" si="21"/>
        <v>113e</v>
      </c>
      <c r="C1295" t="s">
        <v>116</v>
      </c>
      <c r="D1295" t="s">
        <v>610</v>
      </c>
      <c r="E1295">
        <v>4</v>
      </c>
      <c r="F1295">
        <v>0</v>
      </c>
      <c r="G1295">
        <v>0</v>
      </c>
      <c r="H1295">
        <v>0</v>
      </c>
      <c r="I1295">
        <v>0</v>
      </c>
      <c r="J1295">
        <v>0</v>
      </c>
      <c r="K1295">
        <v>0</v>
      </c>
      <c r="L1295">
        <v>0</v>
      </c>
      <c r="M1295">
        <v>10</v>
      </c>
      <c r="N1295">
        <v>20</v>
      </c>
      <c r="O1295">
        <v>20</v>
      </c>
      <c r="P1295">
        <v>20</v>
      </c>
      <c r="Q1295" s="36">
        <v>30</v>
      </c>
      <c r="R1295" s="36">
        <v>20</v>
      </c>
      <c r="S1295" s="36">
        <v>20</v>
      </c>
      <c r="T1295" s="36">
        <v>30</v>
      </c>
      <c r="U1295" s="36">
        <v>30</v>
      </c>
    </row>
    <row r="1296" spans="1:21" x14ac:dyDescent="0.2">
      <c r="A1296" s="89">
        <f>VLOOKUP(C1296,TabellenSRG!$B$4:$C$2729,2,FALSE)</f>
        <v>113</v>
      </c>
      <c r="B1296" t="str">
        <f t="shared" si="21"/>
        <v>113f</v>
      </c>
      <c r="C1296" t="s">
        <v>116</v>
      </c>
      <c r="D1296" t="s">
        <v>612</v>
      </c>
      <c r="E1296">
        <v>5</v>
      </c>
      <c r="F1296">
        <v>0</v>
      </c>
      <c r="G1296">
        <v>0</v>
      </c>
      <c r="H1296">
        <v>0</v>
      </c>
      <c r="I1296">
        <v>0</v>
      </c>
      <c r="J1296">
        <v>0</v>
      </c>
      <c r="K1296">
        <v>0</v>
      </c>
      <c r="L1296">
        <v>0</v>
      </c>
      <c r="M1296">
        <v>0</v>
      </c>
      <c r="N1296">
        <v>0</v>
      </c>
      <c r="O1296">
        <v>0</v>
      </c>
      <c r="P1296">
        <v>0</v>
      </c>
      <c r="Q1296" s="36">
        <v>0</v>
      </c>
      <c r="R1296" s="36">
        <v>0</v>
      </c>
      <c r="S1296" s="36">
        <v>0</v>
      </c>
      <c r="T1296" s="36">
        <v>0</v>
      </c>
      <c r="U1296" s="36">
        <v>0</v>
      </c>
    </row>
    <row r="1297" spans="1:21" x14ac:dyDescent="0.2">
      <c r="A1297" s="89">
        <f>VLOOKUP(C1297,TabellenSRG!$B$4:$C$2729,2,FALSE)</f>
        <v>113</v>
      </c>
      <c r="B1297" t="str">
        <f t="shared" si="21"/>
        <v>113g</v>
      </c>
      <c r="C1297" t="s">
        <v>116</v>
      </c>
      <c r="D1297" t="s">
        <v>613</v>
      </c>
      <c r="E1297">
        <v>6</v>
      </c>
      <c r="F1297">
        <v>0</v>
      </c>
      <c r="G1297">
        <v>0</v>
      </c>
      <c r="H1297">
        <v>0</v>
      </c>
      <c r="I1297">
        <v>0</v>
      </c>
      <c r="J1297">
        <v>0</v>
      </c>
      <c r="K1297">
        <v>0</v>
      </c>
      <c r="L1297">
        <v>0</v>
      </c>
      <c r="M1297">
        <v>0</v>
      </c>
      <c r="N1297">
        <v>0</v>
      </c>
      <c r="O1297">
        <v>0</v>
      </c>
      <c r="P1297">
        <v>0</v>
      </c>
      <c r="Q1297" s="36">
        <v>0</v>
      </c>
      <c r="R1297" s="36">
        <v>20</v>
      </c>
      <c r="S1297" s="36">
        <v>30</v>
      </c>
      <c r="T1297" s="36">
        <v>30</v>
      </c>
      <c r="U1297" s="36">
        <v>40</v>
      </c>
    </row>
    <row r="1298" spans="1:21" x14ac:dyDescent="0.2">
      <c r="A1298" s="89">
        <f>VLOOKUP(C1298,TabellenSRG!$B$4:$C$2729,2,FALSE)</f>
        <v>113</v>
      </c>
      <c r="B1298" t="str">
        <f t="shared" si="21"/>
        <v>113h</v>
      </c>
      <c r="C1298" t="s">
        <v>116</v>
      </c>
      <c r="D1298" t="s">
        <v>614</v>
      </c>
      <c r="E1298">
        <v>7</v>
      </c>
      <c r="F1298">
        <v>0</v>
      </c>
      <c r="G1298">
        <v>0</v>
      </c>
      <c r="H1298">
        <v>0</v>
      </c>
      <c r="I1298">
        <v>0</v>
      </c>
      <c r="J1298">
        <v>0</v>
      </c>
      <c r="K1298">
        <v>0</v>
      </c>
      <c r="L1298">
        <v>0</v>
      </c>
      <c r="M1298">
        <v>0</v>
      </c>
      <c r="N1298">
        <v>0</v>
      </c>
      <c r="O1298">
        <v>0</v>
      </c>
      <c r="P1298">
        <v>0</v>
      </c>
      <c r="Q1298" s="36">
        <v>0</v>
      </c>
      <c r="R1298" s="36">
        <v>0</v>
      </c>
      <c r="S1298" s="36">
        <v>0</v>
      </c>
      <c r="T1298" s="36">
        <v>0</v>
      </c>
      <c r="U1298" s="36">
        <v>0</v>
      </c>
    </row>
    <row r="1299" spans="1:21" x14ac:dyDescent="0.2">
      <c r="A1299" s="89">
        <f>VLOOKUP(C1299,TabellenSRG!$B$4:$C$2729,2,FALSE)</f>
        <v>113</v>
      </c>
      <c r="B1299" t="str">
        <f t="shared" si="21"/>
        <v>113i</v>
      </c>
      <c r="C1299" t="s">
        <v>116</v>
      </c>
      <c r="D1299" t="s">
        <v>615</v>
      </c>
      <c r="E1299">
        <v>8</v>
      </c>
      <c r="F1299">
        <v>0</v>
      </c>
      <c r="G1299">
        <v>0</v>
      </c>
      <c r="H1299">
        <v>0</v>
      </c>
      <c r="I1299">
        <v>0</v>
      </c>
      <c r="J1299">
        <v>0</v>
      </c>
      <c r="K1299">
        <v>0</v>
      </c>
      <c r="L1299">
        <v>0</v>
      </c>
      <c r="M1299">
        <v>0</v>
      </c>
      <c r="N1299">
        <v>0</v>
      </c>
      <c r="O1299">
        <v>0</v>
      </c>
      <c r="P1299">
        <v>0</v>
      </c>
      <c r="Q1299" s="36">
        <v>0</v>
      </c>
      <c r="R1299" s="36">
        <v>0</v>
      </c>
      <c r="S1299" s="36">
        <v>0</v>
      </c>
      <c r="T1299" s="36">
        <v>0</v>
      </c>
      <c r="U1299" s="36">
        <v>0</v>
      </c>
    </row>
    <row r="1300" spans="1:21" x14ac:dyDescent="0.2">
      <c r="A1300" s="89">
        <f>VLOOKUP(C1300,TabellenSRG!$B$4:$C$2729,2,FALSE)</f>
        <v>113</v>
      </c>
      <c r="B1300" t="str">
        <f t="shared" si="21"/>
        <v>113j</v>
      </c>
      <c r="C1300" t="s">
        <v>116</v>
      </c>
      <c r="D1300" t="s">
        <v>616</v>
      </c>
      <c r="E1300">
        <v>9</v>
      </c>
      <c r="F1300">
        <v>140</v>
      </c>
      <c r="G1300">
        <v>150</v>
      </c>
      <c r="H1300">
        <v>160</v>
      </c>
      <c r="I1300">
        <v>170</v>
      </c>
      <c r="J1300">
        <v>170</v>
      </c>
      <c r="K1300">
        <v>180</v>
      </c>
      <c r="L1300">
        <v>190</v>
      </c>
      <c r="M1300">
        <v>180</v>
      </c>
      <c r="N1300">
        <v>170</v>
      </c>
      <c r="O1300">
        <v>170</v>
      </c>
      <c r="P1300">
        <v>170</v>
      </c>
      <c r="Q1300" s="36">
        <v>190</v>
      </c>
      <c r="R1300" s="36">
        <v>130</v>
      </c>
      <c r="S1300" s="36">
        <v>130</v>
      </c>
      <c r="T1300" s="36">
        <v>160</v>
      </c>
      <c r="U1300" s="36">
        <v>160</v>
      </c>
    </row>
    <row r="1301" spans="1:21" x14ac:dyDescent="0.2">
      <c r="A1301" s="89">
        <f>VLOOKUP(C1301,TabellenSRG!$B$4:$C$2729,2,FALSE)</f>
        <v>113</v>
      </c>
      <c r="B1301" t="str">
        <f t="shared" si="21"/>
        <v>113k</v>
      </c>
      <c r="C1301" t="s">
        <v>116</v>
      </c>
      <c r="D1301" t="s">
        <v>611</v>
      </c>
      <c r="E1301">
        <v>10</v>
      </c>
      <c r="F1301" t="e">
        <v>#N/A</v>
      </c>
      <c r="G1301" t="e">
        <v>#N/A</v>
      </c>
      <c r="H1301" t="e">
        <v>#N/A</v>
      </c>
      <c r="I1301" t="e">
        <v>#N/A</v>
      </c>
      <c r="J1301" t="e">
        <v>#N/A</v>
      </c>
      <c r="K1301" t="e">
        <v>#N/A</v>
      </c>
      <c r="L1301" t="e">
        <v>#N/A</v>
      </c>
      <c r="M1301" t="e">
        <v>#N/A</v>
      </c>
      <c r="N1301">
        <v>0</v>
      </c>
      <c r="O1301">
        <v>0</v>
      </c>
      <c r="P1301">
        <v>0</v>
      </c>
      <c r="Q1301" s="36">
        <v>0</v>
      </c>
      <c r="R1301" s="36">
        <v>0</v>
      </c>
      <c r="S1301" s="36">
        <v>0</v>
      </c>
      <c r="T1301" s="36">
        <v>0</v>
      </c>
      <c r="U1301" s="36">
        <v>10</v>
      </c>
    </row>
    <row r="1302" spans="1:21" x14ac:dyDescent="0.2">
      <c r="A1302" s="89">
        <f>VLOOKUP(C1302,TabellenSRG!$B$4:$C$2729,2,FALSE)</f>
        <v>114</v>
      </c>
      <c r="B1302" t="str">
        <f t="shared" si="21"/>
        <v>114a</v>
      </c>
      <c r="C1302" t="s">
        <v>117</v>
      </c>
      <c r="D1302" t="s">
        <v>606</v>
      </c>
      <c r="E1302">
        <v>0</v>
      </c>
      <c r="F1302" t="e">
        <v>#N/A</v>
      </c>
      <c r="G1302" t="e">
        <v>#N/A</v>
      </c>
      <c r="H1302" t="e">
        <v>#N/A</v>
      </c>
      <c r="I1302" t="e">
        <v>#N/A</v>
      </c>
      <c r="J1302">
        <v>130</v>
      </c>
      <c r="K1302">
        <v>150</v>
      </c>
      <c r="L1302">
        <v>120</v>
      </c>
      <c r="M1302">
        <v>90</v>
      </c>
      <c r="N1302">
        <v>140</v>
      </c>
      <c r="O1302">
        <v>140</v>
      </c>
      <c r="P1302">
        <v>100</v>
      </c>
      <c r="Q1302" s="36">
        <v>80</v>
      </c>
      <c r="R1302" s="36">
        <v>70</v>
      </c>
      <c r="S1302" s="36">
        <v>80</v>
      </c>
      <c r="T1302" s="36">
        <v>80</v>
      </c>
      <c r="U1302" s="36">
        <v>90</v>
      </c>
    </row>
    <row r="1303" spans="1:21" x14ac:dyDescent="0.2">
      <c r="A1303" s="89">
        <f>VLOOKUP(C1303,TabellenSRG!$B$4:$C$2729,2,FALSE)</f>
        <v>114</v>
      </c>
      <c r="B1303" t="str">
        <f t="shared" si="21"/>
        <v>114b</v>
      </c>
      <c r="C1303" t="s">
        <v>117</v>
      </c>
      <c r="D1303" t="s">
        <v>607</v>
      </c>
      <c r="E1303">
        <v>1</v>
      </c>
      <c r="F1303" t="e">
        <v>#N/A</v>
      </c>
      <c r="G1303" t="e">
        <v>#N/A</v>
      </c>
      <c r="H1303" t="e">
        <v>#N/A</v>
      </c>
      <c r="I1303" t="e">
        <v>#N/A</v>
      </c>
      <c r="J1303">
        <v>0</v>
      </c>
      <c r="K1303">
        <v>0</v>
      </c>
      <c r="L1303">
        <v>0</v>
      </c>
      <c r="M1303">
        <v>0</v>
      </c>
      <c r="N1303">
        <v>0</v>
      </c>
      <c r="O1303">
        <v>0</v>
      </c>
      <c r="P1303">
        <v>0</v>
      </c>
      <c r="Q1303" s="36">
        <v>0</v>
      </c>
      <c r="R1303" s="36">
        <v>0</v>
      </c>
      <c r="S1303" s="36">
        <v>0</v>
      </c>
      <c r="T1303" s="36">
        <v>0</v>
      </c>
      <c r="U1303" s="36">
        <v>0</v>
      </c>
    </row>
    <row r="1304" spans="1:21" x14ac:dyDescent="0.2">
      <c r="A1304" s="89">
        <f>VLOOKUP(C1304,TabellenSRG!$B$4:$C$2729,2,FALSE)</f>
        <v>114</v>
      </c>
      <c r="B1304" t="str">
        <f t="shared" si="21"/>
        <v>114c</v>
      </c>
      <c r="C1304" t="s">
        <v>117</v>
      </c>
      <c r="D1304" t="s">
        <v>608</v>
      </c>
      <c r="E1304">
        <v>2</v>
      </c>
      <c r="F1304" t="e">
        <v>#N/A</v>
      </c>
      <c r="G1304" t="e">
        <v>#N/A</v>
      </c>
      <c r="H1304" t="e">
        <v>#N/A</v>
      </c>
      <c r="I1304" t="e">
        <v>#N/A</v>
      </c>
      <c r="J1304">
        <v>0</v>
      </c>
      <c r="K1304">
        <v>0</v>
      </c>
      <c r="L1304">
        <v>0</v>
      </c>
      <c r="M1304">
        <v>0</v>
      </c>
      <c r="N1304">
        <v>0</v>
      </c>
      <c r="O1304">
        <v>0</v>
      </c>
      <c r="P1304">
        <v>0</v>
      </c>
      <c r="Q1304" s="36">
        <v>0</v>
      </c>
      <c r="R1304" s="36">
        <v>0</v>
      </c>
      <c r="S1304" s="36">
        <v>0</v>
      </c>
      <c r="T1304" s="36">
        <v>0</v>
      </c>
      <c r="U1304" s="36">
        <v>0</v>
      </c>
    </row>
    <row r="1305" spans="1:21" x14ac:dyDescent="0.2">
      <c r="A1305" s="89">
        <f>VLOOKUP(C1305,TabellenSRG!$B$4:$C$2729,2,FALSE)</f>
        <v>114</v>
      </c>
      <c r="B1305" t="str">
        <f t="shared" si="21"/>
        <v>114d</v>
      </c>
      <c r="C1305" t="s">
        <v>117</v>
      </c>
      <c r="D1305" t="s">
        <v>609</v>
      </c>
      <c r="E1305">
        <v>3</v>
      </c>
      <c r="F1305" t="e">
        <v>#N/A</v>
      </c>
      <c r="G1305" t="e">
        <v>#N/A</v>
      </c>
      <c r="H1305" t="e">
        <v>#N/A</v>
      </c>
      <c r="I1305" t="e">
        <v>#N/A</v>
      </c>
      <c r="J1305">
        <v>0</v>
      </c>
      <c r="K1305">
        <v>0</v>
      </c>
      <c r="L1305">
        <v>0</v>
      </c>
      <c r="M1305">
        <v>0</v>
      </c>
      <c r="N1305">
        <v>0</v>
      </c>
      <c r="O1305">
        <v>0</v>
      </c>
      <c r="P1305">
        <v>0</v>
      </c>
      <c r="Q1305" s="36">
        <v>0</v>
      </c>
      <c r="R1305" s="36">
        <v>0</v>
      </c>
      <c r="S1305" s="36">
        <v>0</v>
      </c>
      <c r="T1305" s="36">
        <v>0</v>
      </c>
      <c r="U1305" s="36">
        <v>0</v>
      </c>
    </row>
    <row r="1306" spans="1:21" x14ac:dyDescent="0.2">
      <c r="A1306" s="89">
        <f>VLOOKUP(C1306,TabellenSRG!$B$4:$C$2729,2,FALSE)</f>
        <v>114</v>
      </c>
      <c r="B1306" t="str">
        <f t="shared" si="21"/>
        <v>114e</v>
      </c>
      <c r="C1306" t="s">
        <v>117</v>
      </c>
      <c r="D1306" t="s">
        <v>610</v>
      </c>
      <c r="E1306">
        <v>4</v>
      </c>
      <c r="F1306" t="e">
        <v>#N/A</v>
      </c>
      <c r="G1306" t="e">
        <v>#N/A</v>
      </c>
      <c r="H1306" t="e">
        <v>#N/A</v>
      </c>
      <c r="I1306" t="e">
        <v>#N/A</v>
      </c>
      <c r="J1306">
        <v>0</v>
      </c>
      <c r="K1306">
        <v>0</v>
      </c>
      <c r="L1306">
        <v>0</v>
      </c>
      <c r="M1306">
        <v>10</v>
      </c>
      <c r="N1306">
        <v>10</v>
      </c>
      <c r="O1306">
        <v>10</v>
      </c>
      <c r="P1306">
        <v>20</v>
      </c>
      <c r="Q1306" s="36">
        <v>20</v>
      </c>
      <c r="R1306" s="36">
        <v>20</v>
      </c>
      <c r="S1306" s="36">
        <v>20</v>
      </c>
      <c r="T1306" s="36">
        <v>20</v>
      </c>
      <c r="U1306" s="36">
        <v>20</v>
      </c>
    </row>
    <row r="1307" spans="1:21" x14ac:dyDescent="0.2">
      <c r="A1307" s="89">
        <f>VLOOKUP(C1307,TabellenSRG!$B$4:$C$2729,2,FALSE)</f>
        <v>114</v>
      </c>
      <c r="B1307" t="str">
        <f t="shared" si="21"/>
        <v>114f</v>
      </c>
      <c r="C1307" t="s">
        <v>117</v>
      </c>
      <c r="D1307" t="s">
        <v>612</v>
      </c>
      <c r="E1307">
        <v>5</v>
      </c>
      <c r="F1307" t="e">
        <v>#N/A</v>
      </c>
      <c r="G1307" t="e">
        <v>#N/A</v>
      </c>
      <c r="H1307" t="e">
        <v>#N/A</v>
      </c>
      <c r="I1307" t="e">
        <v>#N/A</v>
      </c>
      <c r="J1307">
        <v>0</v>
      </c>
      <c r="K1307">
        <v>0</v>
      </c>
      <c r="L1307">
        <v>0</v>
      </c>
      <c r="M1307">
        <v>0</v>
      </c>
      <c r="N1307">
        <v>0</v>
      </c>
      <c r="O1307">
        <v>0</v>
      </c>
      <c r="P1307">
        <v>0</v>
      </c>
      <c r="Q1307" s="36">
        <v>0</v>
      </c>
      <c r="R1307" s="36">
        <v>0</v>
      </c>
      <c r="S1307" s="36">
        <v>0</v>
      </c>
      <c r="T1307" s="36">
        <v>0</v>
      </c>
      <c r="U1307" s="36">
        <v>0</v>
      </c>
    </row>
    <row r="1308" spans="1:21" x14ac:dyDescent="0.2">
      <c r="A1308" s="89">
        <f>VLOOKUP(C1308,TabellenSRG!$B$4:$C$2729,2,FALSE)</f>
        <v>114</v>
      </c>
      <c r="B1308" t="str">
        <f t="shared" si="21"/>
        <v>114g</v>
      </c>
      <c r="C1308" t="s">
        <v>117</v>
      </c>
      <c r="D1308" t="s">
        <v>613</v>
      </c>
      <c r="E1308">
        <v>6</v>
      </c>
      <c r="F1308" t="e">
        <v>#N/A</v>
      </c>
      <c r="G1308" t="e">
        <v>#N/A</v>
      </c>
      <c r="H1308" t="e">
        <v>#N/A</v>
      </c>
      <c r="I1308" t="e">
        <v>#N/A</v>
      </c>
      <c r="J1308">
        <v>0</v>
      </c>
      <c r="K1308">
        <v>0</v>
      </c>
      <c r="L1308">
        <v>0</v>
      </c>
      <c r="M1308">
        <v>0</v>
      </c>
      <c r="N1308">
        <v>0</v>
      </c>
      <c r="O1308">
        <v>0</v>
      </c>
      <c r="P1308">
        <v>0</v>
      </c>
      <c r="Q1308" s="36">
        <v>0</v>
      </c>
      <c r="R1308" s="36">
        <v>0</v>
      </c>
      <c r="S1308" s="36">
        <v>0</v>
      </c>
      <c r="T1308" s="36">
        <v>0</v>
      </c>
      <c r="U1308" s="36">
        <v>0</v>
      </c>
    </row>
    <row r="1309" spans="1:21" x14ac:dyDescent="0.2">
      <c r="A1309" s="89">
        <f>VLOOKUP(C1309,TabellenSRG!$B$4:$C$2729,2,FALSE)</f>
        <v>114</v>
      </c>
      <c r="B1309" t="str">
        <f t="shared" si="21"/>
        <v>114h</v>
      </c>
      <c r="C1309" t="s">
        <v>117</v>
      </c>
      <c r="D1309" t="s">
        <v>614</v>
      </c>
      <c r="E1309">
        <v>7</v>
      </c>
      <c r="F1309" t="e">
        <v>#N/A</v>
      </c>
      <c r="G1309" t="e">
        <v>#N/A</v>
      </c>
      <c r="H1309" t="e">
        <v>#N/A</v>
      </c>
      <c r="I1309" t="e">
        <v>#N/A</v>
      </c>
      <c r="J1309">
        <v>0</v>
      </c>
      <c r="K1309">
        <v>0</v>
      </c>
      <c r="L1309">
        <v>0</v>
      </c>
      <c r="M1309">
        <v>0</v>
      </c>
      <c r="N1309">
        <v>0</v>
      </c>
      <c r="O1309">
        <v>0</v>
      </c>
      <c r="P1309">
        <v>0</v>
      </c>
      <c r="Q1309" s="36">
        <v>0</v>
      </c>
      <c r="R1309" s="36">
        <v>0</v>
      </c>
      <c r="S1309" s="36">
        <v>0</v>
      </c>
      <c r="T1309" s="36">
        <v>0</v>
      </c>
      <c r="U1309" s="36">
        <v>0</v>
      </c>
    </row>
    <row r="1310" spans="1:21" x14ac:dyDescent="0.2">
      <c r="A1310" s="89">
        <f>VLOOKUP(C1310,TabellenSRG!$B$4:$C$2729,2,FALSE)</f>
        <v>114</v>
      </c>
      <c r="B1310" t="str">
        <f t="shared" si="21"/>
        <v>114i</v>
      </c>
      <c r="C1310" t="s">
        <v>117</v>
      </c>
      <c r="D1310" t="s">
        <v>615</v>
      </c>
      <c r="E1310">
        <v>8</v>
      </c>
      <c r="F1310" t="e">
        <v>#N/A</v>
      </c>
      <c r="G1310" t="e">
        <v>#N/A</v>
      </c>
      <c r="H1310" t="e">
        <v>#N/A</v>
      </c>
      <c r="I1310" t="e">
        <v>#N/A</v>
      </c>
      <c r="J1310">
        <v>0</v>
      </c>
      <c r="K1310">
        <v>0</v>
      </c>
      <c r="L1310">
        <v>0</v>
      </c>
      <c r="M1310">
        <v>0</v>
      </c>
      <c r="N1310">
        <v>0</v>
      </c>
      <c r="O1310">
        <v>0</v>
      </c>
      <c r="P1310">
        <v>0</v>
      </c>
      <c r="Q1310" s="36">
        <v>0</v>
      </c>
      <c r="R1310" s="36">
        <v>0</v>
      </c>
      <c r="S1310" s="36">
        <v>0</v>
      </c>
      <c r="T1310" s="36">
        <v>0</v>
      </c>
      <c r="U1310" s="36">
        <v>0</v>
      </c>
    </row>
    <row r="1311" spans="1:21" x14ac:dyDescent="0.2">
      <c r="A1311" s="89">
        <f>VLOOKUP(C1311,TabellenSRG!$B$4:$C$2729,2,FALSE)</f>
        <v>114</v>
      </c>
      <c r="B1311" t="str">
        <f t="shared" si="21"/>
        <v>114j</v>
      </c>
      <c r="C1311" t="s">
        <v>117</v>
      </c>
      <c r="D1311" t="s">
        <v>616</v>
      </c>
      <c r="E1311">
        <v>9</v>
      </c>
      <c r="F1311" t="e">
        <v>#N/A</v>
      </c>
      <c r="G1311" t="e">
        <v>#N/A</v>
      </c>
      <c r="H1311" t="e">
        <v>#N/A</v>
      </c>
      <c r="I1311" t="e">
        <v>#N/A</v>
      </c>
      <c r="J1311">
        <v>130</v>
      </c>
      <c r="K1311">
        <v>140</v>
      </c>
      <c r="L1311">
        <v>120</v>
      </c>
      <c r="M1311">
        <v>80</v>
      </c>
      <c r="N1311">
        <v>120</v>
      </c>
      <c r="O1311">
        <v>130</v>
      </c>
      <c r="P1311">
        <v>80</v>
      </c>
      <c r="Q1311" s="36">
        <v>60</v>
      </c>
      <c r="R1311" s="36">
        <v>50</v>
      </c>
      <c r="S1311" s="36">
        <v>60</v>
      </c>
      <c r="T1311" s="36">
        <v>60</v>
      </c>
      <c r="U1311" s="36">
        <v>60</v>
      </c>
    </row>
    <row r="1312" spans="1:21" x14ac:dyDescent="0.2">
      <c r="A1312" s="89">
        <f>VLOOKUP(C1312,TabellenSRG!$B$4:$C$2729,2,FALSE)</f>
        <v>114</v>
      </c>
      <c r="B1312" t="str">
        <f t="shared" si="21"/>
        <v>114k</v>
      </c>
      <c r="C1312" t="s">
        <v>117</v>
      </c>
      <c r="D1312" t="s">
        <v>611</v>
      </c>
      <c r="E1312">
        <v>10</v>
      </c>
      <c r="F1312" t="e">
        <v>#N/A</v>
      </c>
      <c r="G1312" t="e">
        <v>#N/A</v>
      </c>
      <c r="H1312" t="e">
        <v>#N/A</v>
      </c>
      <c r="I1312" t="e">
        <v>#N/A</v>
      </c>
      <c r="J1312" t="e">
        <v>#N/A</v>
      </c>
      <c r="K1312" t="e">
        <v>#N/A</v>
      </c>
      <c r="L1312" t="e">
        <v>#N/A</v>
      </c>
      <c r="M1312" t="e">
        <v>#N/A</v>
      </c>
      <c r="N1312">
        <v>0</v>
      </c>
      <c r="O1312">
        <v>0</v>
      </c>
      <c r="P1312">
        <v>0</v>
      </c>
      <c r="Q1312" s="36">
        <v>0</v>
      </c>
      <c r="R1312" s="36">
        <v>0</v>
      </c>
      <c r="S1312" s="36">
        <v>0</v>
      </c>
      <c r="T1312" s="36">
        <v>0</v>
      </c>
      <c r="U1312" s="36">
        <v>0</v>
      </c>
    </row>
    <row r="1313" spans="1:21" x14ac:dyDescent="0.2">
      <c r="A1313" s="89">
        <f>VLOOKUP(C1313,TabellenSRG!$B$4:$C$2729,2,FALSE)</f>
        <v>115</v>
      </c>
      <c r="B1313" t="str">
        <f t="shared" si="21"/>
        <v>115a</v>
      </c>
      <c r="C1313" t="s">
        <v>118</v>
      </c>
      <c r="D1313" t="s">
        <v>606</v>
      </c>
      <c r="E1313">
        <v>0</v>
      </c>
      <c r="F1313">
        <v>530</v>
      </c>
      <c r="G1313">
        <v>550</v>
      </c>
      <c r="H1313">
        <v>540</v>
      </c>
      <c r="I1313">
        <v>550</v>
      </c>
      <c r="J1313">
        <v>590</v>
      </c>
      <c r="K1313">
        <v>610</v>
      </c>
      <c r="L1313">
        <v>620</v>
      </c>
      <c r="M1313">
        <v>600</v>
      </c>
      <c r="N1313">
        <v>640</v>
      </c>
      <c r="O1313">
        <v>650</v>
      </c>
      <c r="P1313">
        <v>600</v>
      </c>
      <c r="Q1313" s="36">
        <v>590</v>
      </c>
      <c r="R1313" s="36">
        <v>590</v>
      </c>
      <c r="S1313" s="36">
        <v>570</v>
      </c>
      <c r="T1313" s="36">
        <v>550</v>
      </c>
      <c r="U1313" s="36">
        <v>510</v>
      </c>
    </row>
    <row r="1314" spans="1:21" x14ac:dyDescent="0.2">
      <c r="A1314" s="89">
        <f>VLOOKUP(C1314,TabellenSRG!$B$4:$C$2729,2,FALSE)</f>
        <v>115</v>
      </c>
      <c r="B1314" t="str">
        <f t="shared" si="21"/>
        <v>115b</v>
      </c>
      <c r="C1314" t="s">
        <v>118</v>
      </c>
      <c r="D1314" t="s">
        <v>607</v>
      </c>
      <c r="E1314">
        <v>1</v>
      </c>
      <c r="F1314">
        <v>0</v>
      </c>
      <c r="G1314">
        <v>0</v>
      </c>
      <c r="H1314">
        <v>0</v>
      </c>
      <c r="I1314">
        <v>0</v>
      </c>
      <c r="J1314">
        <v>0</v>
      </c>
      <c r="K1314">
        <v>0</v>
      </c>
      <c r="L1314">
        <v>0</v>
      </c>
      <c r="M1314">
        <v>0</v>
      </c>
      <c r="N1314">
        <v>0</v>
      </c>
      <c r="O1314">
        <v>0</v>
      </c>
      <c r="P1314">
        <v>0</v>
      </c>
      <c r="Q1314" s="36">
        <v>0</v>
      </c>
      <c r="R1314" s="36">
        <v>0</v>
      </c>
      <c r="S1314" s="36">
        <v>0</v>
      </c>
      <c r="T1314" s="36">
        <v>0</v>
      </c>
      <c r="U1314" s="36">
        <v>0</v>
      </c>
    </row>
    <row r="1315" spans="1:21" x14ac:dyDescent="0.2">
      <c r="A1315" s="89">
        <f>VLOOKUP(C1315,TabellenSRG!$B$4:$C$2729,2,FALSE)</f>
        <v>115</v>
      </c>
      <c r="B1315" t="str">
        <f t="shared" si="21"/>
        <v>115c</v>
      </c>
      <c r="C1315" t="s">
        <v>118</v>
      </c>
      <c r="D1315" t="s">
        <v>608</v>
      </c>
      <c r="E1315">
        <v>2</v>
      </c>
      <c r="F1315">
        <v>0</v>
      </c>
      <c r="G1315">
        <v>0</v>
      </c>
      <c r="H1315">
        <v>0</v>
      </c>
      <c r="I1315">
        <v>0</v>
      </c>
      <c r="J1315">
        <v>0</v>
      </c>
      <c r="K1315">
        <v>0</v>
      </c>
      <c r="L1315">
        <v>0</v>
      </c>
      <c r="M1315">
        <v>0</v>
      </c>
      <c r="N1315">
        <v>0</v>
      </c>
      <c r="O1315">
        <v>0</v>
      </c>
      <c r="P1315">
        <v>0</v>
      </c>
      <c r="Q1315" s="36">
        <v>0</v>
      </c>
      <c r="R1315" s="36">
        <v>0</v>
      </c>
      <c r="S1315" s="36">
        <v>0</v>
      </c>
      <c r="T1315" s="36">
        <v>0</v>
      </c>
      <c r="U1315" s="36">
        <v>0</v>
      </c>
    </row>
    <row r="1316" spans="1:21" x14ac:dyDescent="0.2">
      <c r="A1316" s="89">
        <f>VLOOKUP(C1316,TabellenSRG!$B$4:$C$2729,2,FALSE)</f>
        <v>115</v>
      </c>
      <c r="B1316" t="str">
        <f t="shared" si="21"/>
        <v>115d</v>
      </c>
      <c r="C1316" t="s">
        <v>118</v>
      </c>
      <c r="D1316" t="s">
        <v>609</v>
      </c>
      <c r="E1316">
        <v>3</v>
      </c>
      <c r="F1316">
        <v>0</v>
      </c>
      <c r="G1316">
        <v>0</v>
      </c>
      <c r="H1316">
        <v>0</v>
      </c>
      <c r="I1316">
        <v>0</v>
      </c>
      <c r="J1316">
        <v>0</v>
      </c>
      <c r="K1316">
        <v>0</v>
      </c>
      <c r="L1316">
        <v>0</v>
      </c>
      <c r="M1316">
        <v>0</v>
      </c>
      <c r="N1316">
        <v>0</v>
      </c>
      <c r="O1316">
        <v>0</v>
      </c>
      <c r="P1316">
        <v>0</v>
      </c>
      <c r="Q1316" s="36">
        <v>0</v>
      </c>
      <c r="R1316" s="36">
        <v>0</v>
      </c>
      <c r="S1316" s="36">
        <v>0</v>
      </c>
      <c r="T1316" s="36">
        <v>0</v>
      </c>
      <c r="U1316" s="36">
        <v>0</v>
      </c>
    </row>
    <row r="1317" spans="1:21" x14ac:dyDescent="0.2">
      <c r="A1317" s="89">
        <f>VLOOKUP(C1317,TabellenSRG!$B$4:$C$2729,2,FALSE)</f>
        <v>115</v>
      </c>
      <c r="B1317" t="str">
        <f t="shared" si="21"/>
        <v>115e</v>
      </c>
      <c r="C1317" t="s">
        <v>118</v>
      </c>
      <c r="D1317" t="s">
        <v>610</v>
      </c>
      <c r="E1317">
        <v>4</v>
      </c>
      <c r="F1317">
        <v>0</v>
      </c>
      <c r="G1317">
        <v>0</v>
      </c>
      <c r="H1317">
        <v>0</v>
      </c>
      <c r="I1317">
        <v>0</v>
      </c>
      <c r="J1317">
        <v>0</v>
      </c>
      <c r="K1317">
        <v>0</v>
      </c>
      <c r="L1317">
        <v>0</v>
      </c>
      <c r="M1317">
        <v>0</v>
      </c>
      <c r="N1317">
        <v>10</v>
      </c>
      <c r="O1317">
        <v>10</v>
      </c>
      <c r="P1317">
        <v>10</v>
      </c>
      <c r="Q1317" s="36">
        <v>10</v>
      </c>
      <c r="R1317" s="36">
        <v>10</v>
      </c>
      <c r="S1317" s="36">
        <v>20</v>
      </c>
      <c r="T1317" s="36">
        <v>20</v>
      </c>
      <c r="U1317" s="36">
        <v>30</v>
      </c>
    </row>
    <row r="1318" spans="1:21" x14ac:dyDescent="0.2">
      <c r="A1318" s="89">
        <f>VLOOKUP(C1318,TabellenSRG!$B$4:$C$2729,2,FALSE)</f>
        <v>115</v>
      </c>
      <c r="B1318" t="str">
        <f t="shared" si="21"/>
        <v>115f</v>
      </c>
      <c r="C1318" t="s">
        <v>118</v>
      </c>
      <c r="D1318" t="s">
        <v>612</v>
      </c>
      <c r="E1318">
        <v>5</v>
      </c>
      <c r="F1318">
        <v>0</v>
      </c>
      <c r="G1318">
        <v>0</v>
      </c>
      <c r="H1318">
        <v>0</v>
      </c>
      <c r="I1318">
        <v>0</v>
      </c>
      <c r="J1318">
        <v>0</v>
      </c>
      <c r="K1318">
        <v>0</v>
      </c>
      <c r="L1318">
        <v>0</v>
      </c>
      <c r="M1318">
        <v>0</v>
      </c>
      <c r="N1318">
        <v>0</v>
      </c>
      <c r="O1318">
        <v>0</v>
      </c>
      <c r="P1318">
        <v>0</v>
      </c>
      <c r="Q1318" s="36">
        <v>0</v>
      </c>
      <c r="R1318" s="36">
        <v>0</v>
      </c>
      <c r="S1318" s="36">
        <v>0</v>
      </c>
      <c r="T1318" s="36">
        <v>0</v>
      </c>
      <c r="U1318" s="36">
        <v>0</v>
      </c>
    </row>
    <row r="1319" spans="1:21" x14ac:dyDescent="0.2">
      <c r="A1319" s="89">
        <f>VLOOKUP(C1319,TabellenSRG!$B$4:$C$2729,2,FALSE)</f>
        <v>115</v>
      </c>
      <c r="B1319" t="str">
        <f t="shared" si="21"/>
        <v>115g</v>
      </c>
      <c r="C1319" t="s">
        <v>118</v>
      </c>
      <c r="D1319" t="s">
        <v>613</v>
      </c>
      <c r="E1319">
        <v>6</v>
      </c>
      <c r="F1319">
        <v>0</v>
      </c>
      <c r="G1319">
        <v>0</v>
      </c>
      <c r="H1319">
        <v>0</v>
      </c>
      <c r="I1319">
        <v>0</v>
      </c>
      <c r="J1319">
        <v>0</v>
      </c>
      <c r="K1319">
        <v>0</v>
      </c>
      <c r="L1319">
        <v>0</v>
      </c>
      <c r="M1319">
        <v>0</v>
      </c>
      <c r="N1319">
        <v>0</v>
      </c>
      <c r="O1319">
        <v>0</v>
      </c>
      <c r="P1319">
        <v>0</v>
      </c>
      <c r="Q1319" s="36">
        <v>0</v>
      </c>
      <c r="R1319" s="36">
        <v>0</v>
      </c>
      <c r="S1319" s="36">
        <v>0</v>
      </c>
      <c r="T1319" s="36">
        <v>0</v>
      </c>
      <c r="U1319" s="36">
        <v>0</v>
      </c>
    </row>
    <row r="1320" spans="1:21" x14ac:dyDescent="0.2">
      <c r="A1320" s="89">
        <f>VLOOKUP(C1320,TabellenSRG!$B$4:$C$2729,2,FALSE)</f>
        <v>115</v>
      </c>
      <c r="B1320" t="str">
        <f t="shared" si="21"/>
        <v>115h</v>
      </c>
      <c r="C1320" t="s">
        <v>118</v>
      </c>
      <c r="D1320" t="s">
        <v>614</v>
      </c>
      <c r="E1320">
        <v>7</v>
      </c>
      <c r="F1320">
        <v>0</v>
      </c>
      <c r="G1320">
        <v>0</v>
      </c>
      <c r="H1320">
        <v>0</v>
      </c>
      <c r="I1320">
        <v>0</v>
      </c>
      <c r="J1320">
        <v>0</v>
      </c>
      <c r="K1320">
        <v>0</v>
      </c>
      <c r="L1320">
        <v>0</v>
      </c>
      <c r="M1320">
        <v>0</v>
      </c>
      <c r="N1320">
        <v>0</v>
      </c>
      <c r="O1320">
        <v>0</v>
      </c>
      <c r="P1320">
        <v>0</v>
      </c>
      <c r="Q1320" s="36">
        <v>0</v>
      </c>
      <c r="R1320" s="36">
        <v>0</v>
      </c>
      <c r="S1320" s="36">
        <v>0</v>
      </c>
      <c r="T1320" s="36">
        <v>0</v>
      </c>
      <c r="U1320" s="36">
        <v>0</v>
      </c>
    </row>
    <row r="1321" spans="1:21" x14ac:dyDescent="0.2">
      <c r="A1321" s="89">
        <f>VLOOKUP(C1321,TabellenSRG!$B$4:$C$2729,2,FALSE)</f>
        <v>115</v>
      </c>
      <c r="B1321" t="str">
        <f t="shared" si="21"/>
        <v>115i</v>
      </c>
      <c r="C1321" t="s">
        <v>118</v>
      </c>
      <c r="D1321" t="s">
        <v>615</v>
      </c>
      <c r="E1321">
        <v>8</v>
      </c>
      <c r="F1321">
        <v>0</v>
      </c>
      <c r="G1321">
        <v>0</v>
      </c>
      <c r="H1321">
        <v>0</v>
      </c>
      <c r="I1321">
        <v>0</v>
      </c>
      <c r="J1321">
        <v>0</v>
      </c>
      <c r="K1321">
        <v>0</v>
      </c>
      <c r="L1321">
        <v>0</v>
      </c>
      <c r="M1321">
        <v>0</v>
      </c>
      <c r="N1321">
        <v>0</v>
      </c>
      <c r="O1321">
        <v>0</v>
      </c>
      <c r="P1321">
        <v>0</v>
      </c>
      <c r="Q1321" s="36">
        <v>0</v>
      </c>
      <c r="R1321" s="36">
        <v>0</v>
      </c>
      <c r="S1321" s="36">
        <v>0</v>
      </c>
      <c r="T1321" s="36">
        <v>0</v>
      </c>
      <c r="U1321" s="36">
        <v>0</v>
      </c>
    </row>
    <row r="1322" spans="1:21" x14ac:dyDescent="0.2">
      <c r="A1322" s="89">
        <f>VLOOKUP(C1322,TabellenSRG!$B$4:$C$2729,2,FALSE)</f>
        <v>115</v>
      </c>
      <c r="B1322" t="str">
        <f t="shared" si="21"/>
        <v>115j</v>
      </c>
      <c r="C1322" t="s">
        <v>118</v>
      </c>
      <c r="D1322" t="s">
        <v>616</v>
      </c>
      <c r="E1322">
        <v>9</v>
      </c>
      <c r="F1322">
        <v>530</v>
      </c>
      <c r="G1322">
        <v>550</v>
      </c>
      <c r="H1322">
        <v>540</v>
      </c>
      <c r="I1322">
        <v>550</v>
      </c>
      <c r="J1322">
        <v>590</v>
      </c>
      <c r="K1322">
        <v>610</v>
      </c>
      <c r="L1322">
        <v>620</v>
      </c>
      <c r="M1322">
        <v>600</v>
      </c>
      <c r="N1322">
        <v>640</v>
      </c>
      <c r="O1322">
        <v>640</v>
      </c>
      <c r="P1322">
        <v>590</v>
      </c>
      <c r="Q1322" s="36">
        <v>570</v>
      </c>
      <c r="R1322" s="36">
        <v>580</v>
      </c>
      <c r="S1322" s="36">
        <v>550</v>
      </c>
      <c r="T1322" s="36">
        <v>530</v>
      </c>
      <c r="U1322" s="36">
        <v>480</v>
      </c>
    </row>
    <row r="1323" spans="1:21" x14ac:dyDescent="0.2">
      <c r="A1323" s="89">
        <f>VLOOKUP(C1323,TabellenSRG!$B$4:$C$2729,2,FALSE)</f>
        <v>115</v>
      </c>
      <c r="B1323" t="str">
        <f t="shared" si="21"/>
        <v>115k</v>
      </c>
      <c r="C1323" t="s">
        <v>118</v>
      </c>
      <c r="D1323" t="s">
        <v>611</v>
      </c>
      <c r="E1323">
        <v>10</v>
      </c>
      <c r="F1323" t="e">
        <v>#N/A</v>
      </c>
      <c r="G1323" t="e">
        <v>#N/A</v>
      </c>
      <c r="H1323" t="e">
        <v>#N/A</v>
      </c>
      <c r="I1323" t="e">
        <v>#N/A</v>
      </c>
      <c r="J1323" t="e">
        <v>#N/A</v>
      </c>
      <c r="K1323" t="e">
        <v>#N/A</v>
      </c>
      <c r="L1323" t="e">
        <v>#N/A</v>
      </c>
      <c r="M1323" t="e">
        <v>#N/A</v>
      </c>
      <c r="N1323">
        <v>0</v>
      </c>
      <c r="O1323">
        <v>0</v>
      </c>
      <c r="P1323">
        <v>0</v>
      </c>
      <c r="Q1323" s="36">
        <v>0</v>
      </c>
      <c r="R1323" s="36">
        <v>0</v>
      </c>
      <c r="S1323" s="36">
        <v>0</v>
      </c>
      <c r="T1323" s="36">
        <v>0</v>
      </c>
      <c r="U1323" s="36">
        <v>0</v>
      </c>
    </row>
    <row r="1324" spans="1:21" x14ac:dyDescent="0.2">
      <c r="A1324" s="89">
        <f>VLOOKUP(C1324,TabellenSRG!$B$4:$C$2729,2,FALSE)</f>
        <v>116</v>
      </c>
      <c r="B1324" t="str">
        <f t="shared" si="21"/>
        <v>116a</v>
      </c>
      <c r="C1324" t="s">
        <v>119</v>
      </c>
      <c r="D1324" t="s">
        <v>606</v>
      </c>
      <c r="E1324">
        <v>0</v>
      </c>
      <c r="F1324">
        <v>680</v>
      </c>
      <c r="G1324">
        <v>660</v>
      </c>
      <c r="H1324">
        <v>670</v>
      </c>
      <c r="I1324">
        <v>670</v>
      </c>
      <c r="J1324">
        <v>760</v>
      </c>
      <c r="K1324">
        <v>760</v>
      </c>
      <c r="L1324">
        <v>830</v>
      </c>
      <c r="M1324">
        <v>820</v>
      </c>
      <c r="N1324">
        <v>950</v>
      </c>
      <c r="O1324">
        <v>1020</v>
      </c>
      <c r="P1324">
        <v>1130</v>
      </c>
      <c r="Q1324" s="36">
        <v>1100</v>
      </c>
      <c r="R1324" s="36">
        <v>1150</v>
      </c>
      <c r="S1324" s="36">
        <v>1150</v>
      </c>
      <c r="T1324" s="36">
        <v>1170</v>
      </c>
      <c r="U1324" s="36">
        <v>1150</v>
      </c>
    </row>
    <row r="1325" spans="1:21" x14ac:dyDescent="0.2">
      <c r="A1325" s="89">
        <f>VLOOKUP(C1325,TabellenSRG!$B$4:$C$2729,2,FALSE)</f>
        <v>116</v>
      </c>
      <c r="B1325" t="str">
        <f t="shared" si="21"/>
        <v>116b</v>
      </c>
      <c r="C1325" t="s">
        <v>119</v>
      </c>
      <c r="D1325" t="s">
        <v>607</v>
      </c>
      <c r="E1325">
        <v>1</v>
      </c>
      <c r="F1325">
        <v>0</v>
      </c>
      <c r="G1325">
        <v>0</v>
      </c>
      <c r="H1325">
        <v>0</v>
      </c>
      <c r="I1325">
        <v>0</v>
      </c>
      <c r="J1325">
        <v>0</v>
      </c>
      <c r="K1325">
        <v>0</v>
      </c>
      <c r="L1325">
        <v>0</v>
      </c>
      <c r="M1325">
        <v>0</v>
      </c>
      <c r="N1325">
        <v>0</v>
      </c>
      <c r="O1325">
        <v>0</v>
      </c>
      <c r="P1325">
        <v>0</v>
      </c>
      <c r="Q1325" s="36">
        <v>0</v>
      </c>
      <c r="R1325" s="36">
        <v>0</v>
      </c>
      <c r="S1325" s="36">
        <v>0</v>
      </c>
      <c r="T1325" s="36">
        <v>0</v>
      </c>
      <c r="U1325" s="36">
        <v>0</v>
      </c>
    </row>
    <row r="1326" spans="1:21" x14ac:dyDescent="0.2">
      <c r="A1326" s="89">
        <f>VLOOKUP(C1326,TabellenSRG!$B$4:$C$2729,2,FALSE)</f>
        <v>116</v>
      </c>
      <c r="B1326" t="str">
        <f t="shared" si="21"/>
        <v>116c</v>
      </c>
      <c r="C1326" t="s">
        <v>119</v>
      </c>
      <c r="D1326" t="s">
        <v>608</v>
      </c>
      <c r="E1326">
        <v>2</v>
      </c>
      <c r="F1326">
        <v>0</v>
      </c>
      <c r="G1326">
        <v>0</v>
      </c>
      <c r="H1326">
        <v>0</v>
      </c>
      <c r="I1326">
        <v>0</v>
      </c>
      <c r="J1326">
        <v>0</v>
      </c>
      <c r="K1326">
        <v>0</v>
      </c>
      <c r="L1326">
        <v>0</v>
      </c>
      <c r="M1326">
        <v>0</v>
      </c>
      <c r="N1326">
        <v>0</v>
      </c>
      <c r="O1326">
        <v>0</v>
      </c>
      <c r="P1326">
        <v>0</v>
      </c>
      <c r="Q1326" s="36">
        <v>0</v>
      </c>
      <c r="R1326" s="36">
        <v>0</v>
      </c>
      <c r="S1326" s="36">
        <v>0</v>
      </c>
      <c r="T1326" s="36">
        <v>0</v>
      </c>
      <c r="U1326" s="36">
        <v>0</v>
      </c>
    </row>
    <row r="1327" spans="1:21" x14ac:dyDescent="0.2">
      <c r="A1327" s="89">
        <f>VLOOKUP(C1327,TabellenSRG!$B$4:$C$2729,2,FALSE)</f>
        <v>116</v>
      </c>
      <c r="B1327" t="str">
        <f t="shared" si="21"/>
        <v>116d</v>
      </c>
      <c r="C1327" t="s">
        <v>119</v>
      </c>
      <c r="D1327" t="s">
        <v>609</v>
      </c>
      <c r="E1327">
        <v>3</v>
      </c>
      <c r="F1327">
        <v>0</v>
      </c>
      <c r="G1327">
        <v>0</v>
      </c>
      <c r="H1327">
        <v>0</v>
      </c>
      <c r="I1327">
        <v>0</v>
      </c>
      <c r="J1327">
        <v>10</v>
      </c>
      <c r="K1327">
        <v>20</v>
      </c>
      <c r="L1327">
        <v>30</v>
      </c>
      <c r="M1327">
        <v>30</v>
      </c>
      <c r="N1327">
        <v>40</v>
      </c>
      <c r="O1327">
        <v>30</v>
      </c>
      <c r="P1327">
        <v>40</v>
      </c>
      <c r="Q1327" s="36">
        <v>50</v>
      </c>
      <c r="R1327" s="36">
        <v>50</v>
      </c>
      <c r="S1327" s="36">
        <v>50</v>
      </c>
      <c r="T1327" s="36">
        <v>50</v>
      </c>
      <c r="U1327" s="36">
        <v>40</v>
      </c>
    </row>
    <row r="1328" spans="1:21" x14ac:dyDescent="0.2">
      <c r="A1328" s="89">
        <f>VLOOKUP(C1328,TabellenSRG!$B$4:$C$2729,2,FALSE)</f>
        <v>116</v>
      </c>
      <c r="B1328" t="str">
        <f t="shared" si="21"/>
        <v>116e</v>
      </c>
      <c r="C1328" t="s">
        <v>119</v>
      </c>
      <c r="D1328" t="s">
        <v>610</v>
      </c>
      <c r="E1328">
        <v>4</v>
      </c>
      <c r="F1328">
        <v>0</v>
      </c>
      <c r="G1328">
        <v>0</v>
      </c>
      <c r="H1328">
        <v>0</v>
      </c>
      <c r="I1328">
        <v>0</v>
      </c>
      <c r="J1328">
        <v>10</v>
      </c>
      <c r="K1328">
        <v>10</v>
      </c>
      <c r="L1328">
        <v>20</v>
      </c>
      <c r="M1328">
        <v>30</v>
      </c>
      <c r="N1328">
        <v>40</v>
      </c>
      <c r="O1328">
        <v>30</v>
      </c>
      <c r="P1328">
        <v>50</v>
      </c>
      <c r="Q1328" s="36">
        <v>50</v>
      </c>
      <c r="R1328" s="36">
        <v>50</v>
      </c>
      <c r="S1328" s="36">
        <v>60</v>
      </c>
      <c r="T1328" s="36">
        <v>50</v>
      </c>
      <c r="U1328" s="36">
        <v>50</v>
      </c>
    </row>
    <row r="1329" spans="1:21" x14ac:dyDescent="0.2">
      <c r="A1329" s="89">
        <f>VLOOKUP(C1329,TabellenSRG!$B$4:$C$2729,2,FALSE)</f>
        <v>116</v>
      </c>
      <c r="B1329" t="str">
        <f t="shared" si="21"/>
        <v>116f</v>
      </c>
      <c r="C1329" t="s">
        <v>119</v>
      </c>
      <c r="D1329" t="s">
        <v>612</v>
      </c>
      <c r="E1329">
        <v>5</v>
      </c>
      <c r="F1329">
        <v>0</v>
      </c>
      <c r="G1329">
        <v>0</v>
      </c>
      <c r="H1329">
        <v>0</v>
      </c>
      <c r="I1329">
        <v>0</v>
      </c>
      <c r="J1329">
        <v>0</v>
      </c>
      <c r="K1329">
        <v>0</v>
      </c>
      <c r="L1329">
        <v>0</v>
      </c>
      <c r="M1329">
        <v>10</v>
      </c>
      <c r="N1329">
        <v>10</v>
      </c>
      <c r="O1329">
        <v>10</v>
      </c>
      <c r="P1329">
        <v>10</v>
      </c>
      <c r="Q1329" s="36">
        <v>10</v>
      </c>
      <c r="R1329" s="36">
        <v>10</v>
      </c>
      <c r="S1329" s="36">
        <v>20</v>
      </c>
      <c r="T1329" s="36">
        <v>20</v>
      </c>
      <c r="U1329" s="36">
        <v>20</v>
      </c>
    </row>
    <row r="1330" spans="1:21" x14ac:dyDescent="0.2">
      <c r="A1330" s="89">
        <f>VLOOKUP(C1330,TabellenSRG!$B$4:$C$2729,2,FALSE)</f>
        <v>116</v>
      </c>
      <c r="B1330" t="str">
        <f t="shared" si="21"/>
        <v>116g</v>
      </c>
      <c r="C1330" t="s">
        <v>119</v>
      </c>
      <c r="D1330" t="s">
        <v>613</v>
      </c>
      <c r="E1330">
        <v>6</v>
      </c>
      <c r="F1330">
        <v>0</v>
      </c>
      <c r="G1330">
        <v>0</v>
      </c>
      <c r="H1330">
        <v>0</v>
      </c>
      <c r="I1330">
        <v>0</v>
      </c>
      <c r="J1330">
        <v>0</v>
      </c>
      <c r="K1330">
        <v>10</v>
      </c>
      <c r="L1330">
        <v>10</v>
      </c>
      <c r="M1330">
        <v>10</v>
      </c>
      <c r="N1330">
        <v>30</v>
      </c>
      <c r="O1330">
        <v>30</v>
      </c>
      <c r="P1330">
        <v>30</v>
      </c>
      <c r="Q1330" s="36">
        <v>40</v>
      </c>
      <c r="R1330" s="36">
        <v>40</v>
      </c>
      <c r="S1330" s="36">
        <v>40</v>
      </c>
      <c r="T1330" s="36">
        <v>40</v>
      </c>
      <c r="U1330" s="36">
        <v>30</v>
      </c>
    </row>
    <row r="1331" spans="1:21" x14ac:dyDescent="0.2">
      <c r="A1331" s="89">
        <f>VLOOKUP(C1331,TabellenSRG!$B$4:$C$2729,2,FALSE)</f>
        <v>116</v>
      </c>
      <c r="B1331" t="str">
        <f t="shared" si="21"/>
        <v>116h</v>
      </c>
      <c r="C1331" t="s">
        <v>119</v>
      </c>
      <c r="D1331" t="s">
        <v>614</v>
      </c>
      <c r="E1331">
        <v>7</v>
      </c>
      <c r="F1331">
        <v>0</v>
      </c>
      <c r="G1331">
        <v>0</v>
      </c>
      <c r="H1331">
        <v>0</v>
      </c>
      <c r="I1331">
        <v>0</v>
      </c>
      <c r="J1331">
        <v>0</v>
      </c>
      <c r="K1331">
        <v>0</v>
      </c>
      <c r="L1331">
        <v>0</v>
      </c>
      <c r="M1331">
        <v>0</v>
      </c>
      <c r="N1331">
        <v>0</v>
      </c>
      <c r="O1331">
        <v>0</v>
      </c>
      <c r="P1331">
        <v>0</v>
      </c>
      <c r="Q1331" s="36">
        <v>0</v>
      </c>
      <c r="R1331" s="36">
        <v>0</v>
      </c>
      <c r="S1331" s="36">
        <v>0</v>
      </c>
      <c r="T1331" s="36">
        <v>0</v>
      </c>
      <c r="U1331" s="36">
        <v>0</v>
      </c>
    </row>
    <row r="1332" spans="1:21" x14ac:dyDescent="0.2">
      <c r="A1332" s="89">
        <f>VLOOKUP(C1332,TabellenSRG!$B$4:$C$2729,2,FALSE)</f>
        <v>116</v>
      </c>
      <c r="B1332" t="str">
        <f t="shared" si="21"/>
        <v>116i</v>
      </c>
      <c r="C1332" t="s">
        <v>119</v>
      </c>
      <c r="D1332" t="s">
        <v>615</v>
      </c>
      <c r="E1332">
        <v>8</v>
      </c>
      <c r="F1332">
        <v>0</v>
      </c>
      <c r="G1332">
        <v>0</v>
      </c>
      <c r="H1332">
        <v>0</v>
      </c>
      <c r="I1332">
        <v>0</v>
      </c>
      <c r="J1332">
        <v>0</v>
      </c>
      <c r="K1332">
        <v>10</v>
      </c>
      <c r="L1332">
        <v>10</v>
      </c>
      <c r="M1332">
        <v>10</v>
      </c>
      <c r="N1332">
        <v>20</v>
      </c>
      <c r="O1332">
        <v>10</v>
      </c>
      <c r="P1332">
        <v>20</v>
      </c>
      <c r="Q1332" s="36">
        <v>30</v>
      </c>
      <c r="R1332" s="36">
        <v>30</v>
      </c>
      <c r="S1332" s="36">
        <v>20</v>
      </c>
      <c r="T1332" s="36">
        <v>20</v>
      </c>
      <c r="U1332" s="36">
        <v>20</v>
      </c>
    </row>
    <row r="1333" spans="1:21" x14ac:dyDescent="0.2">
      <c r="A1333" s="89">
        <f>VLOOKUP(C1333,TabellenSRG!$B$4:$C$2729,2,FALSE)</f>
        <v>116</v>
      </c>
      <c r="B1333" t="str">
        <f t="shared" si="21"/>
        <v>116j</v>
      </c>
      <c r="C1333" t="s">
        <v>119</v>
      </c>
      <c r="D1333" t="s">
        <v>616</v>
      </c>
      <c r="E1333">
        <v>9</v>
      </c>
      <c r="F1333">
        <v>680</v>
      </c>
      <c r="G1333">
        <v>660</v>
      </c>
      <c r="H1333">
        <v>660</v>
      </c>
      <c r="I1333">
        <v>660</v>
      </c>
      <c r="J1333">
        <v>740</v>
      </c>
      <c r="K1333">
        <v>720</v>
      </c>
      <c r="L1333">
        <v>750</v>
      </c>
      <c r="M1333">
        <v>730</v>
      </c>
      <c r="N1333">
        <v>830</v>
      </c>
      <c r="O1333">
        <v>890</v>
      </c>
      <c r="P1333">
        <v>980</v>
      </c>
      <c r="Q1333" s="36">
        <v>930</v>
      </c>
      <c r="R1333" s="36">
        <v>970</v>
      </c>
      <c r="S1333" s="36">
        <v>950</v>
      </c>
      <c r="T1333" s="36">
        <v>970</v>
      </c>
      <c r="U1333" s="36">
        <v>970</v>
      </c>
    </row>
    <row r="1334" spans="1:21" x14ac:dyDescent="0.2">
      <c r="A1334" s="89">
        <f>VLOOKUP(C1334,TabellenSRG!$B$4:$C$2729,2,FALSE)</f>
        <v>116</v>
      </c>
      <c r="B1334" t="str">
        <f t="shared" si="21"/>
        <v>116k</v>
      </c>
      <c r="C1334" t="s">
        <v>119</v>
      </c>
      <c r="D1334" t="s">
        <v>611</v>
      </c>
      <c r="E1334">
        <v>10</v>
      </c>
      <c r="F1334" t="e">
        <v>#N/A</v>
      </c>
      <c r="G1334" t="e">
        <v>#N/A</v>
      </c>
      <c r="H1334" t="e">
        <v>#N/A</v>
      </c>
      <c r="I1334" t="e">
        <v>#N/A</v>
      </c>
      <c r="J1334" t="e">
        <v>#N/A</v>
      </c>
      <c r="K1334" t="e">
        <v>#N/A</v>
      </c>
      <c r="L1334" t="e">
        <v>#N/A</v>
      </c>
      <c r="M1334" t="e">
        <v>#N/A</v>
      </c>
      <c r="N1334">
        <v>0</v>
      </c>
      <c r="O1334">
        <v>10</v>
      </c>
      <c r="P1334">
        <v>0</v>
      </c>
      <c r="Q1334" s="36">
        <v>10</v>
      </c>
      <c r="R1334" s="36">
        <v>10</v>
      </c>
      <c r="S1334" s="36">
        <v>10</v>
      </c>
      <c r="T1334" s="36">
        <v>10</v>
      </c>
      <c r="U1334" s="36">
        <v>10</v>
      </c>
    </row>
    <row r="1335" spans="1:21" x14ac:dyDescent="0.2">
      <c r="A1335" s="89">
        <f>VLOOKUP(C1335,TabellenSRG!$B$4:$C$2729,2,FALSE)</f>
        <v>117</v>
      </c>
      <c r="B1335" t="str">
        <f t="shared" si="21"/>
        <v>117a</v>
      </c>
      <c r="C1335" t="s">
        <v>120</v>
      </c>
      <c r="D1335" t="s">
        <v>606</v>
      </c>
      <c r="E1335">
        <v>0</v>
      </c>
      <c r="F1335">
        <v>80</v>
      </c>
      <c r="G1335">
        <v>70</v>
      </c>
      <c r="H1335">
        <v>70</v>
      </c>
      <c r="I1335">
        <v>90</v>
      </c>
      <c r="J1335">
        <v>80</v>
      </c>
      <c r="K1335">
        <v>80</v>
      </c>
      <c r="L1335">
        <v>70</v>
      </c>
      <c r="M1335">
        <v>50</v>
      </c>
      <c r="N1335">
        <v>60</v>
      </c>
      <c r="O1335">
        <v>70</v>
      </c>
      <c r="P1335">
        <v>70</v>
      </c>
      <c r="Q1335" s="36">
        <v>70</v>
      </c>
      <c r="R1335" s="36">
        <v>140</v>
      </c>
      <c r="S1335" s="36">
        <v>180</v>
      </c>
      <c r="T1335" s="36">
        <v>190</v>
      </c>
      <c r="U1335" s="36">
        <v>110</v>
      </c>
    </row>
    <row r="1336" spans="1:21" x14ac:dyDescent="0.2">
      <c r="A1336" s="89">
        <f>VLOOKUP(C1336,TabellenSRG!$B$4:$C$2729,2,FALSE)</f>
        <v>117</v>
      </c>
      <c r="B1336" t="str">
        <f t="shared" si="21"/>
        <v>117b</v>
      </c>
      <c r="C1336" t="s">
        <v>120</v>
      </c>
      <c r="D1336" t="s">
        <v>607</v>
      </c>
      <c r="E1336">
        <v>1</v>
      </c>
      <c r="F1336">
        <v>0</v>
      </c>
      <c r="G1336">
        <v>0</v>
      </c>
      <c r="H1336">
        <v>0</v>
      </c>
      <c r="I1336">
        <v>0</v>
      </c>
      <c r="J1336">
        <v>0</v>
      </c>
      <c r="K1336">
        <v>0</v>
      </c>
      <c r="L1336">
        <v>0</v>
      </c>
      <c r="M1336">
        <v>0</v>
      </c>
      <c r="N1336">
        <v>0</v>
      </c>
      <c r="O1336">
        <v>0</v>
      </c>
      <c r="P1336">
        <v>0</v>
      </c>
      <c r="Q1336" s="36">
        <v>0</v>
      </c>
      <c r="R1336" s="36">
        <v>0</v>
      </c>
      <c r="S1336" s="36">
        <v>0</v>
      </c>
      <c r="T1336" s="36">
        <v>0</v>
      </c>
      <c r="U1336" s="36">
        <v>0</v>
      </c>
    </row>
    <row r="1337" spans="1:21" x14ac:dyDescent="0.2">
      <c r="A1337" s="89">
        <f>VLOOKUP(C1337,TabellenSRG!$B$4:$C$2729,2,FALSE)</f>
        <v>117</v>
      </c>
      <c r="B1337" t="str">
        <f t="shared" si="21"/>
        <v>117c</v>
      </c>
      <c r="C1337" t="s">
        <v>120</v>
      </c>
      <c r="D1337" t="s">
        <v>608</v>
      </c>
      <c r="E1337">
        <v>2</v>
      </c>
      <c r="F1337">
        <v>0</v>
      </c>
      <c r="G1337">
        <v>0</v>
      </c>
      <c r="H1337">
        <v>0</v>
      </c>
      <c r="I1337">
        <v>0</v>
      </c>
      <c r="J1337">
        <v>0</v>
      </c>
      <c r="K1337">
        <v>0</v>
      </c>
      <c r="L1337">
        <v>0</v>
      </c>
      <c r="M1337">
        <v>0</v>
      </c>
      <c r="N1337">
        <v>0</v>
      </c>
      <c r="O1337">
        <v>0</v>
      </c>
      <c r="P1337">
        <v>0</v>
      </c>
      <c r="Q1337" s="36">
        <v>0</v>
      </c>
      <c r="R1337" s="36">
        <v>0</v>
      </c>
      <c r="S1337" s="36">
        <v>0</v>
      </c>
      <c r="T1337" s="36">
        <v>0</v>
      </c>
      <c r="U1337" s="36">
        <v>0</v>
      </c>
    </row>
    <row r="1338" spans="1:21" x14ac:dyDescent="0.2">
      <c r="A1338" s="89">
        <f>VLOOKUP(C1338,TabellenSRG!$B$4:$C$2729,2,FALSE)</f>
        <v>117</v>
      </c>
      <c r="B1338" t="str">
        <f t="shared" si="21"/>
        <v>117d</v>
      </c>
      <c r="C1338" t="s">
        <v>120</v>
      </c>
      <c r="D1338" t="s">
        <v>609</v>
      </c>
      <c r="E1338">
        <v>3</v>
      </c>
      <c r="F1338">
        <v>10</v>
      </c>
      <c r="G1338">
        <v>10</v>
      </c>
      <c r="H1338">
        <v>10</v>
      </c>
      <c r="I1338">
        <v>10</v>
      </c>
      <c r="J1338">
        <v>0</v>
      </c>
      <c r="K1338">
        <v>0</v>
      </c>
      <c r="L1338">
        <v>10</v>
      </c>
      <c r="M1338">
        <v>0</v>
      </c>
      <c r="N1338">
        <v>0</v>
      </c>
      <c r="O1338">
        <v>0</v>
      </c>
      <c r="P1338">
        <v>0</v>
      </c>
      <c r="Q1338" s="36">
        <v>0</v>
      </c>
      <c r="R1338" s="36">
        <v>0</v>
      </c>
      <c r="S1338" s="36">
        <v>0</v>
      </c>
      <c r="T1338" s="36">
        <v>0</v>
      </c>
      <c r="U1338" s="36">
        <v>0</v>
      </c>
    </row>
    <row r="1339" spans="1:21" x14ac:dyDescent="0.2">
      <c r="A1339" s="89">
        <f>VLOOKUP(C1339,TabellenSRG!$B$4:$C$2729,2,FALSE)</f>
        <v>117</v>
      </c>
      <c r="B1339" t="str">
        <f t="shared" si="21"/>
        <v>117e</v>
      </c>
      <c r="C1339" t="s">
        <v>120</v>
      </c>
      <c r="D1339" t="s">
        <v>610</v>
      </c>
      <c r="E1339">
        <v>4</v>
      </c>
      <c r="F1339">
        <v>0</v>
      </c>
      <c r="G1339">
        <v>0</v>
      </c>
      <c r="H1339">
        <v>0</v>
      </c>
      <c r="I1339">
        <v>0</v>
      </c>
      <c r="J1339">
        <v>0</v>
      </c>
      <c r="K1339">
        <v>0</v>
      </c>
      <c r="L1339">
        <v>0</v>
      </c>
      <c r="M1339">
        <v>0</v>
      </c>
      <c r="N1339">
        <v>0</v>
      </c>
      <c r="O1339">
        <v>0</v>
      </c>
      <c r="P1339">
        <v>10</v>
      </c>
      <c r="Q1339" s="36">
        <v>10</v>
      </c>
      <c r="R1339" s="36">
        <v>10</v>
      </c>
      <c r="S1339" s="36">
        <v>10</v>
      </c>
      <c r="T1339" s="36">
        <v>20</v>
      </c>
      <c r="U1339" s="36">
        <v>20</v>
      </c>
    </row>
    <row r="1340" spans="1:21" x14ac:dyDescent="0.2">
      <c r="A1340" s="89">
        <f>VLOOKUP(C1340,TabellenSRG!$B$4:$C$2729,2,FALSE)</f>
        <v>117</v>
      </c>
      <c r="B1340" t="str">
        <f t="shared" si="21"/>
        <v>117f</v>
      </c>
      <c r="C1340" t="s">
        <v>120</v>
      </c>
      <c r="D1340" t="s">
        <v>612</v>
      </c>
      <c r="E1340">
        <v>5</v>
      </c>
      <c r="F1340">
        <v>0</v>
      </c>
      <c r="G1340">
        <v>0</v>
      </c>
      <c r="H1340">
        <v>0</v>
      </c>
      <c r="I1340">
        <v>0</v>
      </c>
      <c r="J1340">
        <v>0</v>
      </c>
      <c r="K1340">
        <v>0</v>
      </c>
      <c r="L1340">
        <v>0</v>
      </c>
      <c r="M1340">
        <v>0</v>
      </c>
      <c r="N1340">
        <v>0</v>
      </c>
      <c r="O1340">
        <v>0</v>
      </c>
      <c r="P1340">
        <v>0</v>
      </c>
      <c r="Q1340" s="36">
        <v>0</v>
      </c>
      <c r="R1340" s="36">
        <v>0</v>
      </c>
      <c r="S1340" s="36">
        <v>0</v>
      </c>
      <c r="T1340" s="36">
        <v>0</v>
      </c>
      <c r="U1340" s="36">
        <v>0</v>
      </c>
    </row>
    <row r="1341" spans="1:21" x14ac:dyDescent="0.2">
      <c r="A1341" s="89">
        <f>VLOOKUP(C1341,TabellenSRG!$B$4:$C$2729,2,FALSE)</f>
        <v>117</v>
      </c>
      <c r="B1341" t="str">
        <f t="shared" si="21"/>
        <v>117g</v>
      </c>
      <c r="C1341" t="s">
        <v>120</v>
      </c>
      <c r="D1341" t="s">
        <v>613</v>
      </c>
      <c r="E1341">
        <v>6</v>
      </c>
      <c r="F1341">
        <v>0</v>
      </c>
      <c r="G1341">
        <v>0</v>
      </c>
      <c r="H1341">
        <v>0</v>
      </c>
      <c r="I1341">
        <v>0</v>
      </c>
      <c r="J1341">
        <v>0</v>
      </c>
      <c r="K1341">
        <v>0</v>
      </c>
      <c r="L1341">
        <v>0</v>
      </c>
      <c r="M1341">
        <v>0</v>
      </c>
      <c r="N1341">
        <v>0</v>
      </c>
      <c r="O1341">
        <v>0</v>
      </c>
      <c r="P1341">
        <v>10</v>
      </c>
      <c r="Q1341" s="36">
        <v>0</v>
      </c>
      <c r="R1341" s="36">
        <v>10</v>
      </c>
      <c r="S1341" s="36">
        <v>10</v>
      </c>
      <c r="T1341" s="36">
        <v>0</v>
      </c>
      <c r="U1341" s="36">
        <v>0</v>
      </c>
    </row>
    <row r="1342" spans="1:21" x14ac:dyDescent="0.2">
      <c r="A1342" s="89">
        <f>VLOOKUP(C1342,TabellenSRG!$B$4:$C$2729,2,FALSE)</f>
        <v>117</v>
      </c>
      <c r="B1342" t="str">
        <f t="shared" si="21"/>
        <v>117h</v>
      </c>
      <c r="C1342" t="s">
        <v>120</v>
      </c>
      <c r="D1342" t="s">
        <v>614</v>
      </c>
      <c r="E1342">
        <v>7</v>
      </c>
      <c r="F1342">
        <v>0</v>
      </c>
      <c r="G1342">
        <v>0</v>
      </c>
      <c r="H1342">
        <v>0</v>
      </c>
      <c r="I1342">
        <v>0</v>
      </c>
      <c r="J1342">
        <v>0</v>
      </c>
      <c r="K1342">
        <v>0</v>
      </c>
      <c r="L1342">
        <v>0</v>
      </c>
      <c r="M1342">
        <v>0</v>
      </c>
      <c r="N1342">
        <v>0</v>
      </c>
      <c r="O1342">
        <v>0</v>
      </c>
      <c r="P1342">
        <v>0</v>
      </c>
      <c r="Q1342" s="36">
        <v>0</v>
      </c>
      <c r="R1342" s="36">
        <v>0</v>
      </c>
      <c r="S1342" s="36">
        <v>0</v>
      </c>
      <c r="T1342" s="36">
        <v>0</v>
      </c>
      <c r="U1342" s="36">
        <v>0</v>
      </c>
    </row>
    <row r="1343" spans="1:21" x14ac:dyDescent="0.2">
      <c r="A1343" s="89">
        <f>VLOOKUP(C1343,TabellenSRG!$B$4:$C$2729,2,FALSE)</f>
        <v>117</v>
      </c>
      <c r="B1343" t="str">
        <f t="shared" si="21"/>
        <v>117i</v>
      </c>
      <c r="C1343" t="s">
        <v>120</v>
      </c>
      <c r="D1343" t="s">
        <v>615</v>
      </c>
      <c r="E1343">
        <v>8</v>
      </c>
      <c r="F1343">
        <v>0</v>
      </c>
      <c r="G1343">
        <v>0</v>
      </c>
      <c r="H1343">
        <v>0</v>
      </c>
      <c r="I1343">
        <v>0</v>
      </c>
      <c r="J1343">
        <v>0</v>
      </c>
      <c r="K1343">
        <v>0</v>
      </c>
      <c r="L1343">
        <v>0</v>
      </c>
      <c r="M1343">
        <v>0</v>
      </c>
      <c r="N1343">
        <v>0</v>
      </c>
      <c r="O1343">
        <v>0</v>
      </c>
      <c r="P1343">
        <v>0</v>
      </c>
      <c r="Q1343" s="36">
        <v>0</v>
      </c>
      <c r="R1343" s="36">
        <v>0</v>
      </c>
      <c r="S1343" s="36">
        <v>0</v>
      </c>
      <c r="T1343" s="36">
        <v>0</v>
      </c>
      <c r="U1343" s="36">
        <v>0</v>
      </c>
    </row>
    <row r="1344" spans="1:21" x14ac:dyDescent="0.2">
      <c r="A1344" s="89">
        <f>VLOOKUP(C1344,TabellenSRG!$B$4:$C$2729,2,FALSE)</f>
        <v>117</v>
      </c>
      <c r="B1344" t="str">
        <f t="shared" si="21"/>
        <v>117j</v>
      </c>
      <c r="C1344" t="s">
        <v>120</v>
      </c>
      <c r="D1344" t="s">
        <v>616</v>
      </c>
      <c r="E1344">
        <v>9</v>
      </c>
      <c r="F1344">
        <v>70</v>
      </c>
      <c r="G1344">
        <v>60</v>
      </c>
      <c r="H1344">
        <v>60</v>
      </c>
      <c r="I1344">
        <v>80</v>
      </c>
      <c r="J1344">
        <v>70</v>
      </c>
      <c r="K1344">
        <v>70</v>
      </c>
      <c r="L1344">
        <v>60</v>
      </c>
      <c r="M1344">
        <v>40</v>
      </c>
      <c r="N1344">
        <v>50</v>
      </c>
      <c r="O1344">
        <v>60</v>
      </c>
      <c r="P1344">
        <v>60</v>
      </c>
      <c r="Q1344" s="36">
        <v>60</v>
      </c>
      <c r="R1344" s="36">
        <v>130</v>
      </c>
      <c r="S1344" s="36">
        <v>160</v>
      </c>
      <c r="T1344" s="36">
        <v>160</v>
      </c>
      <c r="U1344" s="36">
        <v>80</v>
      </c>
    </row>
    <row r="1345" spans="1:21" x14ac:dyDescent="0.2">
      <c r="A1345" s="89">
        <f>VLOOKUP(C1345,TabellenSRG!$B$4:$C$2729,2,FALSE)</f>
        <v>117</v>
      </c>
      <c r="B1345" t="str">
        <f t="shared" si="21"/>
        <v>117k</v>
      </c>
      <c r="C1345" t="s">
        <v>120</v>
      </c>
      <c r="D1345" t="s">
        <v>611</v>
      </c>
      <c r="E1345">
        <v>10</v>
      </c>
      <c r="F1345" t="e">
        <v>#N/A</v>
      </c>
      <c r="G1345" t="e">
        <v>#N/A</v>
      </c>
      <c r="H1345" t="e">
        <v>#N/A</v>
      </c>
      <c r="I1345" t="e">
        <v>#N/A</v>
      </c>
      <c r="J1345" t="e">
        <v>#N/A</v>
      </c>
      <c r="K1345" t="e">
        <v>#N/A</v>
      </c>
      <c r="L1345" t="e">
        <v>#N/A</v>
      </c>
      <c r="M1345" t="e">
        <v>#N/A</v>
      </c>
      <c r="N1345">
        <v>0</v>
      </c>
      <c r="O1345">
        <v>0</v>
      </c>
      <c r="P1345">
        <v>0</v>
      </c>
      <c r="Q1345" s="36">
        <v>0</v>
      </c>
      <c r="R1345" s="36">
        <v>0</v>
      </c>
      <c r="S1345" s="36">
        <v>0</v>
      </c>
      <c r="T1345" s="36">
        <v>0</v>
      </c>
      <c r="U1345" s="36">
        <v>0</v>
      </c>
    </row>
    <row r="1346" spans="1:21" x14ac:dyDescent="0.2">
      <c r="A1346" s="89">
        <f>VLOOKUP(C1346,TabellenSRG!$B$4:$C$2729,2,FALSE)</f>
        <v>119</v>
      </c>
      <c r="B1346" t="str">
        <f t="shared" si="21"/>
        <v>119a</v>
      </c>
      <c r="C1346" t="s">
        <v>557</v>
      </c>
      <c r="D1346" t="s">
        <v>606</v>
      </c>
      <c r="E1346">
        <v>0</v>
      </c>
      <c r="F1346">
        <v>2550</v>
      </c>
      <c r="G1346">
        <v>2480</v>
      </c>
      <c r="H1346">
        <v>2280</v>
      </c>
      <c r="I1346">
        <v>2320</v>
      </c>
      <c r="J1346">
        <v>2350</v>
      </c>
      <c r="K1346">
        <v>2440</v>
      </c>
      <c r="L1346">
        <v>2430</v>
      </c>
      <c r="M1346">
        <v>2530</v>
      </c>
      <c r="N1346">
        <v>2680</v>
      </c>
      <c r="O1346">
        <v>2840</v>
      </c>
      <c r="P1346">
        <v>2810</v>
      </c>
      <c r="Q1346" s="36">
        <v>2950</v>
      </c>
      <c r="R1346" s="36">
        <v>3290</v>
      </c>
      <c r="S1346" s="36">
        <v>3600</v>
      </c>
      <c r="T1346" s="36">
        <v>3430</v>
      </c>
      <c r="U1346" s="36">
        <v>3520</v>
      </c>
    </row>
    <row r="1347" spans="1:21" x14ac:dyDescent="0.2">
      <c r="A1347" s="89">
        <f>VLOOKUP(C1347,TabellenSRG!$B$4:$C$2729,2,FALSE)</f>
        <v>119</v>
      </c>
      <c r="B1347" t="str">
        <f t="shared" si="21"/>
        <v>119b</v>
      </c>
      <c r="C1347" t="s">
        <v>557</v>
      </c>
      <c r="D1347" t="s">
        <v>607</v>
      </c>
      <c r="E1347">
        <v>1</v>
      </c>
      <c r="F1347">
        <v>90</v>
      </c>
      <c r="G1347">
        <v>90</v>
      </c>
      <c r="H1347">
        <v>80</v>
      </c>
      <c r="I1347">
        <v>80</v>
      </c>
      <c r="J1347">
        <v>70</v>
      </c>
      <c r="K1347">
        <v>60</v>
      </c>
      <c r="L1347">
        <v>50</v>
      </c>
      <c r="M1347">
        <v>50</v>
      </c>
      <c r="N1347">
        <v>50</v>
      </c>
      <c r="O1347">
        <v>40</v>
      </c>
      <c r="P1347">
        <v>30</v>
      </c>
      <c r="Q1347" s="36">
        <v>20</v>
      </c>
      <c r="R1347" s="36">
        <v>20</v>
      </c>
      <c r="S1347" s="36">
        <v>10</v>
      </c>
      <c r="T1347" s="36">
        <v>10</v>
      </c>
      <c r="U1347" s="36">
        <v>0</v>
      </c>
    </row>
    <row r="1348" spans="1:21" x14ac:dyDescent="0.2">
      <c r="A1348" s="89">
        <f>VLOOKUP(C1348,TabellenSRG!$B$4:$C$2729,2,FALSE)</f>
        <v>119</v>
      </c>
      <c r="B1348" t="str">
        <f t="shared" si="21"/>
        <v>119c</v>
      </c>
      <c r="C1348" t="s">
        <v>557</v>
      </c>
      <c r="D1348" t="s">
        <v>608</v>
      </c>
      <c r="E1348">
        <v>2</v>
      </c>
      <c r="F1348">
        <v>0</v>
      </c>
      <c r="G1348">
        <v>0</v>
      </c>
      <c r="H1348">
        <v>0</v>
      </c>
      <c r="I1348">
        <v>0</v>
      </c>
      <c r="J1348">
        <v>0</v>
      </c>
      <c r="K1348">
        <v>0</v>
      </c>
      <c r="L1348">
        <v>0</v>
      </c>
      <c r="M1348">
        <v>0</v>
      </c>
      <c r="N1348">
        <v>0</v>
      </c>
      <c r="O1348">
        <v>0</v>
      </c>
      <c r="P1348">
        <v>0</v>
      </c>
      <c r="Q1348" s="36">
        <v>0</v>
      </c>
      <c r="R1348" s="36">
        <v>0</v>
      </c>
      <c r="S1348" s="36">
        <v>0</v>
      </c>
      <c r="T1348" s="36">
        <v>0</v>
      </c>
      <c r="U1348" s="36">
        <v>0</v>
      </c>
    </row>
    <row r="1349" spans="1:21" x14ac:dyDescent="0.2">
      <c r="A1349" s="89">
        <f>VLOOKUP(C1349,TabellenSRG!$B$4:$C$2729,2,FALSE)</f>
        <v>119</v>
      </c>
      <c r="B1349" t="str">
        <f t="shared" ref="B1349:B1412" si="22">CONCATENATE(A1349,D1349)</f>
        <v>119d</v>
      </c>
      <c r="C1349" t="s">
        <v>557</v>
      </c>
      <c r="D1349" t="s">
        <v>609</v>
      </c>
      <c r="E1349">
        <v>3</v>
      </c>
      <c r="F1349">
        <v>430</v>
      </c>
      <c r="G1349">
        <v>350</v>
      </c>
      <c r="H1349">
        <v>320</v>
      </c>
      <c r="I1349">
        <v>310</v>
      </c>
      <c r="J1349">
        <v>300</v>
      </c>
      <c r="K1349">
        <v>300</v>
      </c>
      <c r="L1349">
        <v>330</v>
      </c>
      <c r="M1349">
        <v>390</v>
      </c>
      <c r="N1349">
        <v>420</v>
      </c>
      <c r="O1349">
        <v>460</v>
      </c>
      <c r="P1349">
        <v>510</v>
      </c>
      <c r="Q1349" s="36">
        <v>560</v>
      </c>
      <c r="R1349" s="36">
        <v>580</v>
      </c>
      <c r="S1349" s="36">
        <v>580</v>
      </c>
      <c r="T1349" s="36">
        <v>530</v>
      </c>
      <c r="U1349" s="36">
        <v>500</v>
      </c>
    </row>
    <row r="1350" spans="1:21" x14ac:dyDescent="0.2">
      <c r="A1350" s="89">
        <f>VLOOKUP(C1350,TabellenSRG!$B$4:$C$2729,2,FALSE)</f>
        <v>119</v>
      </c>
      <c r="B1350" t="str">
        <f t="shared" si="22"/>
        <v>119e</v>
      </c>
      <c r="C1350" t="s">
        <v>557</v>
      </c>
      <c r="D1350" t="s">
        <v>610</v>
      </c>
      <c r="E1350">
        <v>4</v>
      </c>
      <c r="F1350">
        <v>0</v>
      </c>
      <c r="G1350">
        <v>0</v>
      </c>
      <c r="H1350">
        <v>0</v>
      </c>
      <c r="I1350">
        <v>10</v>
      </c>
      <c r="J1350">
        <v>30</v>
      </c>
      <c r="K1350">
        <v>30</v>
      </c>
      <c r="L1350">
        <v>50</v>
      </c>
      <c r="M1350">
        <v>70</v>
      </c>
      <c r="N1350">
        <v>60</v>
      </c>
      <c r="O1350">
        <v>80</v>
      </c>
      <c r="P1350">
        <v>100</v>
      </c>
      <c r="Q1350" s="36">
        <v>120</v>
      </c>
      <c r="R1350" s="36">
        <v>110</v>
      </c>
      <c r="S1350" s="36">
        <v>140</v>
      </c>
      <c r="T1350" s="36">
        <v>160</v>
      </c>
      <c r="U1350" s="36">
        <v>170</v>
      </c>
    </row>
    <row r="1351" spans="1:21" x14ac:dyDescent="0.2">
      <c r="A1351" s="89">
        <f>VLOOKUP(C1351,TabellenSRG!$B$4:$C$2729,2,FALSE)</f>
        <v>119</v>
      </c>
      <c r="B1351" t="str">
        <f t="shared" si="22"/>
        <v>119f</v>
      </c>
      <c r="C1351" t="s">
        <v>557</v>
      </c>
      <c r="D1351" t="s">
        <v>612</v>
      </c>
      <c r="E1351">
        <v>5</v>
      </c>
      <c r="F1351">
        <v>0</v>
      </c>
      <c r="G1351">
        <v>0</v>
      </c>
      <c r="H1351">
        <v>0</v>
      </c>
      <c r="I1351">
        <v>0</v>
      </c>
      <c r="J1351">
        <v>0</v>
      </c>
      <c r="K1351">
        <v>0</v>
      </c>
      <c r="L1351">
        <v>0</v>
      </c>
      <c r="M1351">
        <v>0</v>
      </c>
      <c r="N1351">
        <v>0</v>
      </c>
      <c r="O1351">
        <v>0</v>
      </c>
      <c r="P1351">
        <v>0</v>
      </c>
      <c r="Q1351" s="36">
        <v>0</v>
      </c>
      <c r="R1351" s="36">
        <v>0</v>
      </c>
      <c r="S1351" s="36">
        <v>40</v>
      </c>
      <c r="T1351" s="36">
        <v>40</v>
      </c>
      <c r="U1351" s="36">
        <v>40</v>
      </c>
    </row>
    <row r="1352" spans="1:21" x14ac:dyDescent="0.2">
      <c r="A1352" s="89">
        <f>VLOOKUP(C1352,TabellenSRG!$B$4:$C$2729,2,FALSE)</f>
        <v>119</v>
      </c>
      <c r="B1352" t="str">
        <f t="shared" si="22"/>
        <v>119g</v>
      </c>
      <c r="C1352" t="s">
        <v>557</v>
      </c>
      <c r="D1352" t="s">
        <v>613</v>
      </c>
      <c r="E1352">
        <v>6</v>
      </c>
      <c r="F1352">
        <v>10</v>
      </c>
      <c r="G1352">
        <v>0</v>
      </c>
      <c r="H1352">
        <v>0</v>
      </c>
      <c r="I1352">
        <v>0</v>
      </c>
      <c r="J1352">
        <v>0</v>
      </c>
      <c r="K1352">
        <v>0</v>
      </c>
      <c r="L1352">
        <v>0</v>
      </c>
      <c r="M1352">
        <v>0</v>
      </c>
      <c r="N1352">
        <v>0</v>
      </c>
      <c r="O1352">
        <v>0</v>
      </c>
      <c r="P1352">
        <v>0</v>
      </c>
      <c r="Q1352" s="36">
        <v>0</v>
      </c>
      <c r="R1352" s="36">
        <v>20</v>
      </c>
      <c r="S1352" s="36">
        <v>30</v>
      </c>
      <c r="T1352" s="36">
        <v>40</v>
      </c>
      <c r="U1352" s="36">
        <v>50</v>
      </c>
    </row>
    <row r="1353" spans="1:21" x14ac:dyDescent="0.2">
      <c r="A1353" s="89">
        <f>VLOOKUP(C1353,TabellenSRG!$B$4:$C$2729,2,FALSE)</f>
        <v>119</v>
      </c>
      <c r="B1353" t="str">
        <f t="shared" si="22"/>
        <v>119h</v>
      </c>
      <c r="C1353" t="s">
        <v>557</v>
      </c>
      <c r="D1353" t="s">
        <v>614</v>
      </c>
      <c r="E1353">
        <v>7</v>
      </c>
      <c r="F1353">
        <v>0</v>
      </c>
      <c r="G1353">
        <v>0</v>
      </c>
      <c r="H1353">
        <v>0</v>
      </c>
      <c r="I1353">
        <v>0</v>
      </c>
      <c r="J1353">
        <v>0</v>
      </c>
      <c r="K1353">
        <v>0</v>
      </c>
      <c r="L1353">
        <v>0</v>
      </c>
      <c r="M1353">
        <v>0</v>
      </c>
      <c r="N1353">
        <v>0</v>
      </c>
      <c r="O1353">
        <v>0</v>
      </c>
      <c r="P1353">
        <v>0</v>
      </c>
      <c r="Q1353" s="36">
        <v>0</v>
      </c>
      <c r="R1353" s="36">
        <v>0</v>
      </c>
      <c r="S1353" s="36">
        <v>0</v>
      </c>
      <c r="T1353" s="36">
        <v>0</v>
      </c>
      <c r="U1353" s="36">
        <v>0</v>
      </c>
    </row>
    <row r="1354" spans="1:21" x14ac:dyDescent="0.2">
      <c r="A1354" s="89">
        <f>VLOOKUP(C1354,TabellenSRG!$B$4:$C$2729,2,FALSE)</f>
        <v>119</v>
      </c>
      <c r="B1354" t="str">
        <f t="shared" si="22"/>
        <v>119i</v>
      </c>
      <c r="C1354" t="s">
        <v>557</v>
      </c>
      <c r="D1354" t="s">
        <v>615</v>
      </c>
      <c r="E1354">
        <v>8</v>
      </c>
      <c r="F1354">
        <v>0</v>
      </c>
      <c r="G1354">
        <v>0</v>
      </c>
      <c r="H1354">
        <v>0</v>
      </c>
      <c r="I1354">
        <v>0</v>
      </c>
      <c r="J1354">
        <v>0</v>
      </c>
      <c r="K1354">
        <v>0</v>
      </c>
      <c r="L1354">
        <v>0</v>
      </c>
      <c r="M1354">
        <v>0</v>
      </c>
      <c r="N1354">
        <v>0</v>
      </c>
      <c r="O1354">
        <v>0</v>
      </c>
      <c r="P1354">
        <v>0</v>
      </c>
      <c r="Q1354" s="36">
        <v>0</v>
      </c>
      <c r="R1354" s="36">
        <v>0</v>
      </c>
      <c r="S1354" s="36">
        <v>0</v>
      </c>
      <c r="T1354" s="36">
        <v>0</v>
      </c>
      <c r="U1354" s="36">
        <v>0</v>
      </c>
    </row>
    <row r="1355" spans="1:21" x14ac:dyDescent="0.2">
      <c r="A1355" s="89">
        <f>VLOOKUP(C1355,TabellenSRG!$B$4:$C$2729,2,FALSE)</f>
        <v>119</v>
      </c>
      <c r="B1355" t="str">
        <f t="shared" si="22"/>
        <v>119j</v>
      </c>
      <c r="C1355" t="s">
        <v>557</v>
      </c>
      <c r="D1355" t="s">
        <v>616</v>
      </c>
      <c r="E1355">
        <v>9</v>
      </c>
      <c r="F1355">
        <v>2020</v>
      </c>
      <c r="G1355">
        <v>2050</v>
      </c>
      <c r="H1355">
        <v>1880</v>
      </c>
      <c r="I1355">
        <v>1930</v>
      </c>
      <c r="J1355">
        <v>1950</v>
      </c>
      <c r="K1355">
        <v>2050</v>
      </c>
      <c r="L1355">
        <v>2000</v>
      </c>
      <c r="M1355">
        <v>2020</v>
      </c>
      <c r="N1355">
        <v>2120</v>
      </c>
      <c r="O1355">
        <v>2210</v>
      </c>
      <c r="P1355">
        <v>2120</v>
      </c>
      <c r="Q1355" s="36">
        <v>2210</v>
      </c>
      <c r="R1355" s="36">
        <v>2550</v>
      </c>
      <c r="S1355" s="36">
        <v>2760</v>
      </c>
      <c r="T1355" s="36">
        <v>2610</v>
      </c>
      <c r="U1355" s="36">
        <v>2690</v>
      </c>
    </row>
    <row r="1356" spans="1:21" x14ac:dyDescent="0.2">
      <c r="A1356" s="89">
        <f>VLOOKUP(C1356,TabellenSRG!$B$4:$C$2729,2,FALSE)</f>
        <v>119</v>
      </c>
      <c r="B1356" t="str">
        <f t="shared" si="22"/>
        <v>119k</v>
      </c>
      <c r="C1356" t="s">
        <v>557</v>
      </c>
      <c r="D1356" t="s">
        <v>611</v>
      </c>
      <c r="E1356">
        <v>10</v>
      </c>
      <c r="F1356" t="e">
        <v>#N/A</v>
      </c>
      <c r="G1356" t="e">
        <v>#N/A</v>
      </c>
      <c r="H1356" t="e">
        <v>#N/A</v>
      </c>
      <c r="I1356" t="e">
        <v>#N/A</v>
      </c>
      <c r="J1356" t="e">
        <v>#N/A</v>
      </c>
      <c r="K1356" t="e">
        <v>#N/A</v>
      </c>
      <c r="L1356" t="e">
        <v>#N/A</v>
      </c>
      <c r="M1356" t="e">
        <v>#N/A</v>
      </c>
      <c r="N1356">
        <v>40</v>
      </c>
      <c r="O1356">
        <v>50</v>
      </c>
      <c r="P1356">
        <v>50</v>
      </c>
      <c r="Q1356" s="36">
        <v>40</v>
      </c>
      <c r="R1356" s="36">
        <v>10</v>
      </c>
      <c r="S1356" s="36">
        <v>50</v>
      </c>
      <c r="T1356" s="36">
        <v>50</v>
      </c>
      <c r="U1356" s="36">
        <v>60</v>
      </c>
    </row>
    <row r="1357" spans="1:21" x14ac:dyDescent="0.2">
      <c r="A1357" s="89">
        <f>VLOOKUP(C1357,TabellenSRG!$B$4:$C$2729,2,FALSE)</f>
        <v>120</v>
      </c>
      <c r="B1357" t="str">
        <f t="shared" si="22"/>
        <v>120a</v>
      </c>
      <c r="C1357" t="s">
        <v>123</v>
      </c>
      <c r="D1357" t="s">
        <v>606</v>
      </c>
      <c r="E1357">
        <v>0</v>
      </c>
      <c r="F1357">
        <v>160</v>
      </c>
      <c r="G1357">
        <v>150</v>
      </c>
      <c r="H1357">
        <v>130</v>
      </c>
      <c r="I1357">
        <v>140</v>
      </c>
      <c r="J1357">
        <v>140</v>
      </c>
      <c r="K1357">
        <v>140</v>
      </c>
      <c r="L1357">
        <v>130</v>
      </c>
      <c r="M1357">
        <v>150</v>
      </c>
      <c r="N1357">
        <v>160</v>
      </c>
      <c r="O1357">
        <v>170</v>
      </c>
      <c r="P1357">
        <v>210</v>
      </c>
      <c r="Q1357" s="36">
        <v>200</v>
      </c>
      <c r="R1357" s="36">
        <v>190</v>
      </c>
      <c r="S1357" s="36">
        <v>180</v>
      </c>
      <c r="T1357" s="36">
        <v>170</v>
      </c>
      <c r="U1357" s="36">
        <v>170</v>
      </c>
    </row>
    <row r="1358" spans="1:21" x14ac:dyDescent="0.2">
      <c r="A1358" s="89">
        <f>VLOOKUP(C1358,TabellenSRG!$B$4:$C$2729,2,FALSE)</f>
        <v>120</v>
      </c>
      <c r="B1358" t="str">
        <f t="shared" si="22"/>
        <v>120b</v>
      </c>
      <c r="C1358" t="s">
        <v>123</v>
      </c>
      <c r="D1358" t="s">
        <v>607</v>
      </c>
      <c r="E1358">
        <v>1</v>
      </c>
      <c r="F1358">
        <v>0</v>
      </c>
      <c r="G1358">
        <v>0</v>
      </c>
      <c r="H1358">
        <v>0</v>
      </c>
      <c r="I1358">
        <v>0</v>
      </c>
      <c r="J1358">
        <v>0</v>
      </c>
      <c r="K1358">
        <v>0</v>
      </c>
      <c r="L1358">
        <v>10</v>
      </c>
      <c r="M1358">
        <v>0</v>
      </c>
      <c r="N1358">
        <v>0</v>
      </c>
      <c r="O1358">
        <v>0</v>
      </c>
      <c r="P1358">
        <v>0</v>
      </c>
      <c r="Q1358" s="36">
        <v>0</v>
      </c>
      <c r="R1358" s="36">
        <v>0</v>
      </c>
      <c r="S1358" s="36">
        <v>0</v>
      </c>
      <c r="T1358" s="36">
        <v>0</v>
      </c>
      <c r="U1358" s="36">
        <v>0</v>
      </c>
    </row>
    <row r="1359" spans="1:21" x14ac:dyDescent="0.2">
      <c r="A1359" s="89">
        <f>VLOOKUP(C1359,TabellenSRG!$B$4:$C$2729,2,FALSE)</f>
        <v>120</v>
      </c>
      <c r="B1359" t="str">
        <f t="shared" si="22"/>
        <v>120c</v>
      </c>
      <c r="C1359" t="s">
        <v>123</v>
      </c>
      <c r="D1359" t="s">
        <v>608</v>
      </c>
      <c r="E1359">
        <v>2</v>
      </c>
      <c r="F1359">
        <v>0</v>
      </c>
      <c r="G1359">
        <v>0</v>
      </c>
      <c r="H1359">
        <v>0</v>
      </c>
      <c r="I1359">
        <v>0</v>
      </c>
      <c r="J1359">
        <v>0</v>
      </c>
      <c r="K1359">
        <v>0</v>
      </c>
      <c r="L1359">
        <v>0</v>
      </c>
      <c r="M1359">
        <v>0</v>
      </c>
      <c r="N1359">
        <v>0</v>
      </c>
      <c r="O1359">
        <v>0</v>
      </c>
      <c r="P1359">
        <v>0</v>
      </c>
      <c r="Q1359" s="36">
        <v>0</v>
      </c>
      <c r="R1359" s="36">
        <v>0</v>
      </c>
      <c r="S1359" s="36">
        <v>0</v>
      </c>
      <c r="T1359" s="36">
        <v>0</v>
      </c>
      <c r="U1359" s="36">
        <v>0</v>
      </c>
    </row>
    <row r="1360" spans="1:21" x14ac:dyDescent="0.2">
      <c r="A1360" s="89">
        <f>VLOOKUP(C1360,TabellenSRG!$B$4:$C$2729,2,FALSE)</f>
        <v>120</v>
      </c>
      <c r="B1360" t="str">
        <f t="shared" si="22"/>
        <v>120d</v>
      </c>
      <c r="C1360" t="s">
        <v>123</v>
      </c>
      <c r="D1360" t="s">
        <v>609</v>
      </c>
      <c r="E1360">
        <v>3</v>
      </c>
      <c r="F1360">
        <v>0</v>
      </c>
      <c r="G1360">
        <v>0</v>
      </c>
      <c r="H1360">
        <v>0</v>
      </c>
      <c r="I1360">
        <v>0</v>
      </c>
      <c r="J1360">
        <v>0</v>
      </c>
      <c r="K1360">
        <v>0</v>
      </c>
      <c r="L1360">
        <v>0</v>
      </c>
      <c r="M1360">
        <v>0</v>
      </c>
      <c r="N1360">
        <v>0</v>
      </c>
      <c r="O1360">
        <v>0</v>
      </c>
      <c r="P1360">
        <v>0</v>
      </c>
      <c r="Q1360" s="36">
        <v>0</v>
      </c>
      <c r="R1360" s="36">
        <v>10</v>
      </c>
      <c r="S1360" s="36">
        <v>0</v>
      </c>
      <c r="T1360" s="36">
        <v>0</v>
      </c>
      <c r="U1360" s="36">
        <v>0</v>
      </c>
    </row>
    <row r="1361" spans="1:21" x14ac:dyDescent="0.2">
      <c r="A1361" s="89">
        <f>VLOOKUP(C1361,TabellenSRG!$B$4:$C$2729,2,FALSE)</f>
        <v>120</v>
      </c>
      <c r="B1361" t="str">
        <f t="shared" si="22"/>
        <v>120e</v>
      </c>
      <c r="C1361" t="s">
        <v>123</v>
      </c>
      <c r="D1361" t="s">
        <v>610</v>
      </c>
      <c r="E1361">
        <v>4</v>
      </c>
      <c r="F1361">
        <v>0</v>
      </c>
      <c r="G1361">
        <v>0</v>
      </c>
      <c r="H1361">
        <v>0</v>
      </c>
      <c r="I1361">
        <v>0</v>
      </c>
      <c r="J1361">
        <v>0</v>
      </c>
      <c r="K1361">
        <v>0</v>
      </c>
      <c r="L1361">
        <v>0</v>
      </c>
      <c r="M1361">
        <v>10</v>
      </c>
      <c r="N1361">
        <v>0</v>
      </c>
      <c r="O1361">
        <v>0</v>
      </c>
      <c r="P1361">
        <v>10</v>
      </c>
      <c r="Q1361" s="36">
        <v>10</v>
      </c>
      <c r="R1361" s="36">
        <v>10</v>
      </c>
      <c r="S1361" s="36">
        <v>20</v>
      </c>
      <c r="T1361" s="36">
        <v>20</v>
      </c>
      <c r="U1361" s="36">
        <v>20</v>
      </c>
    </row>
    <row r="1362" spans="1:21" x14ac:dyDescent="0.2">
      <c r="A1362" s="89">
        <f>VLOOKUP(C1362,TabellenSRG!$B$4:$C$2729,2,FALSE)</f>
        <v>120</v>
      </c>
      <c r="B1362" t="str">
        <f t="shared" si="22"/>
        <v>120f</v>
      </c>
      <c r="C1362" t="s">
        <v>123</v>
      </c>
      <c r="D1362" t="s">
        <v>612</v>
      </c>
      <c r="E1362">
        <v>5</v>
      </c>
      <c r="F1362">
        <v>0</v>
      </c>
      <c r="G1362">
        <v>0</v>
      </c>
      <c r="H1362">
        <v>0</v>
      </c>
      <c r="I1362">
        <v>0</v>
      </c>
      <c r="J1362">
        <v>0</v>
      </c>
      <c r="K1362">
        <v>0</v>
      </c>
      <c r="L1362">
        <v>0</v>
      </c>
      <c r="M1362">
        <v>0</v>
      </c>
      <c r="N1362">
        <v>0</v>
      </c>
      <c r="O1362">
        <v>0</v>
      </c>
      <c r="P1362">
        <v>0</v>
      </c>
      <c r="Q1362" s="36">
        <v>0</v>
      </c>
      <c r="R1362" s="36">
        <v>0</v>
      </c>
      <c r="S1362" s="36">
        <v>0</v>
      </c>
      <c r="T1362" s="36">
        <v>0</v>
      </c>
      <c r="U1362" s="36">
        <v>0</v>
      </c>
    </row>
    <row r="1363" spans="1:21" x14ac:dyDescent="0.2">
      <c r="A1363" s="89">
        <f>VLOOKUP(C1363,TabellenSRG!$B$4:$C$2729,2,FALSE)</f>
        <v>120</v>
      </c>
      <c r="B1363" t="str">
        <f t="shared" si="22"/>
        <v>120g</v>
      </c>
      <c r="C1363" t="s">
        <v>123</v>
      </c>
      <c r="D1363" t="s">
        <v>613</v>
      </c>
      <c r="E1363">
        <v>6</v>
      </c>
      <c r="F1363">
        <v>0</v>
      </c>
      <c r="G1363">
        <v>0</v>
      </c>
      <c r="H1363">
        <v>0</v>
      </c>
      <c r="I1363">
        <v>0</v>
      </c>
      <c r="J1363">
        <v>0</v>
      </c>
      <c r="K1363">
        <v>0</v>
      </c>
      <c r="L1363">
        <v>0</v>
      </c>
      <c r="M1363">
        <v>0</v>
      </c>
      <c r="N1363">
        <v>0</v>
      </c>
      <c r="O1363">
        <v>0</v>
      </c>
      <c r="P1363">
        <v>0</v>
      </c>
      <c r="Q1363" s="36">
        <v>0</v>
      </c>
      <c r="R1363" s="36">
        <v>0</v>
      </c>
      <c r="S1363" s="36">
        <v>10</v>
      </c>
      <c r="T1363" s="36">
        <v>10</v>
      </c>
      <c r="U1363" s="36">
        <v>10</v>
      </c>
    </row>
    <row r="1364" spans="1:21" x14ac:dyDescent="0.2">
      <c r="A1364" s="89">
        <f>VLOOKUP(C1364,TabellenSRG!$B$4:$C$2729,2,FALSE)</f>
        <v>120</v>
      </c>
      <c r="B1364" t="str">
        <f t="shared" si="22"/>
        <v>120h</v>
      </c>
      <c r="C1364" t="s">
        <v>123</v>
      </c>
      <c r="D1364" t="s">
        <v>614</v>
      </c>
      <c r="E1364">
        <v>7</v>
      </c>
      <c r="F1364">
        <v>0</v>
      </c>
      <c r="G1364">
        <v>0</v>
      </c>
      <c r="H1364">
        <v>0</v>
      </c>
      <c r="I1364">
        <v>0</v>
      </c>
      <c r="J1364">
        <v>0</v>
      </c>
      <c r="K1364">
        <v>0</v>
      </c>
      <c r="L1364">
        <v>0</v>
      </c>
      <c r="M1364">
        <v>0</v>
      </c>
      <c r="N1364">
        <v>0</v>
      </c>
      <c r="O1364">
        <v>0</v>
      </c>
      <c r="P1364">
        <v>0</v>
      </c>
      <c r="Q1364" s="36">
        <v>0</v>
      </c>
      <c r="R1364" s="36">
        <v>0</v>
      </c>
      <c r="S1364" s="36">
        <v>0</v>
      </c>
      <c r="T1364" s="36">
        <v>0</v>
      </c>
      <c r="U1364" s="36">
        <v>0</v>
      </c>
    </row>
    <row r="1365" spans="1:21" x14ac:dyDescent="0.2">
      <c r="A1365" s="89">
        <f>VLOOKUP(C1365,TabellenSRG!$B$4:$C$2729,2,FALSE)</f>
        <v>120</v>
      </c>
      <c r="B1365" t="str">
        <f t="shared" si="22"/>
        <v>120i</v>
      </c>
      <c r="C1365" t="s">
        <v>123</v>
      </c>
      <c r="D1365" t="s">
        <v>615</v>
      </c>
      <c r="E1365">
        <v>8</v>
      </c>
      <c r="F1365">
        <v>0</v>
      </c>
      <c r="G1365">
        <v>0</v>
      </c>
      <c r="H1365">
        <v>0</v>
      </c>
      <c r="I1365">
        <v>0</v>
      </c>
      <c r="J1365">
        <v>0</v>
      </c>
      <c r="K1365">
        <v>0</v>
      </c>
      <c r="L1365">
        <v>0</v>
      </c>
      <c r="M1365">
        <v>0</v>
      </c>
      <c r="N1365">
        <v>0</v>
      </c>
      <c r="O1365">
        <v>0</v>
      </c>
      <c r="P1365">
        <v>0</v>
      </c>
      <c r="Q1365" s="36">
        <v>0</v>
      </c>
      <c r="R1365" s="36">
        <v>0</v>
      </c>
      <c r="S1365" s="36">
        <v>0</v>
      </c>
      <c r="T1365" s="36">
        <v>0</v>
      </c>
      <c r="U1365" s="36">
        <v>0</v>
      </c>
    </row>
    <row r="1366" spans="1:21" x14ac:dyDescent="0.2">
      <c r="A1366" s="89">
        <f>VLOOKUP(C1366,TabellenSRG!$B$4:$C$2729,2,FALSE)</f>
        <v>120</v>
      </c>
      <c r="B1366" t="str">
        <f t="shared" si="22"/>
        <v>120j</v>
      </c>
      <c r="C1366" t="s">
        <v>123</v>
      </c>
      <c r="D1366" t="s">
        <v>616</v>
      </c>
      <c r="E1366">
        <v>9</v>
      </c>
      <c r="F1366">
        <v>150</v>
      </c>
      <c r="G1366">
        <v>150</v>
      </c>
      <c r="H1366">
        <v>130</v>
      </c>
      <c r="I1366">
        <v>140</v>
      </c>
      <c r="J1366">
        <v>130</v>
      </c>
      <c r="K1366">
        <v>130</v>
      </c>
      <c r="L1366">
        <v>120</v>
      </c>
      <c r="M1366">
        <v>140</v>
      </c>
      <c r="N1366">
        <v>150</v>
      </c>
      <c r="O1366">
        <v>160</v>
      </c>
      <c r="P1366">
        <v>190</v>
      </c>
      <c r="Q1366" s="36">
        <v>180</v>
      </c>
      <c r="R1366" s="36">
        <v>160</v>
      </c>
      <c r="S1366" s="36">
        <v>150</v>
      </c>
      <c r="T1366" s="36">
        <v>130</v>
      </c>
      <c r="U1366" s="36">
        <v>120</v>
      </c>
    </row>
    <row r="1367" spans="1:21" x14ac:dyDescent="0.2">
      <c r="A1367" s="89">
        <f>VLOOKUP(C1367,TabellenSRG!$B$4:$C$2729,2,FALSE)</f>
        <v>120</v>
      </c>
      <c r="B1367" t="str">
        <f t="shared" si="22"/>
        <v>120k</v>
      </c>
      <c r="C1367" t="s">
        <v>123</v>
      </c>
      <c r="D1367" t="s">
        <v>611</v>
      </c>
      <c r="E1367">
        <v>10</v>
      </c>
      <c r="F1367" t="e">
        <v>#N/A</v>
      </c>
      <c r="G1367" t="e">
        <v>#N/A</v>
      </c>
      <c r="H1367" t="e">
        <v>#N/A</v>
      </c>
      <c r="I1367" t="e">
        <v>#N/A</v>
      </c>
      <c r="J1367" t="e">
        <v>#N/A</v>
      </c>
      <c r="K1367" t="e">
        <v>#N/A</v>
      </c>
      <c r="L1367" t="e">
        <v>#N/A</v>
      </c>
      <c r="M1367" t="e">
        <v>#N/A</v>
      </c>
      <c r="N1367">
        <v>10</v>
      </c>
      <c r="O1367">
        <v>0</v>
      </c>
      <c r="P1367">
        <v>10</v>
      </c>
      <c r="Q1367" s="36">
        <v>10</v>
      </c>
      <c r="R1367" s="36">
        <v>10</v>
      </c>
      <c r="S1367" s="36">
        <v>10</v>
      </c>
      <c r="T1367" s="36">
        <v>0</v>
      </c>
      <c r="U1367" s="36">
        <v>0</v>
      </c>
    </row>
    <row r="1368" spans="1:21" x14ac:dyDescent="0.2">
      <c r="A1368" s="89">
        <f>VLOOKUP(C1368,TabellenSRG!$B$4:$C$2729,2,FALSE)</f>
        <v>121</v>
      </c>
      <c r="B1368" t="str">
        <f t="shared" si="22"/>
        <v>121a</v>
      </c>
      <c r="C1368" t="s">
        <v>124</v>
      </c>
      <c r="D1368" t="s">
        <v>606</v>
      </c>
      <c r="E1368">
        <v>0</v>
      </c>
      <c r="F1368">
        <v>100</v>
      </c>
      <c r="G1368">
        <v>120</v>
      </c>
      <c r="H1368">
        <v>120</v>
      </c>
      <c r="I1368">
        <v>130</v>
      </c>
      <c r="J1368">
        <v>120</v>
      </c>
      <c r="K1368">
        <v>140</v>
      </c>
      <c r="L1368">
        <v>140</v>
      </c>
      <c r="M1368">
        <v>150</v>
      </c>
      <c r="N1368">
        <v>160</v>
      </c>
      <c r="O1368">
        <v>170</v>
      </c>
      <c r="P1368">
        <v>200</v>
      </c>
      <c r="Q1368" s="36">
        <v>210</v>
      </c>
      <c r="R1368" s="36">
        <v>220</v>
      </c>
      <c r="S1368" s="36">
        <v>230</v>
      </c>
      <c r="T1368" s="36">
        <v>230</v>
      </c>
      <c r="U1368" s="36">
        <v>240</v>
      </c>
    </row>
    <row r="1369" spans="1:21" x14ac:dyDescent="0.2">
      <c r="A1369" s="89">
        <f>VLOOKUP(C1369,TabellenSRG!$B$4:$C$2729,2,FALSE)</f>
        <v>121</v>
      </c>
      <c r="B1369" t="str">
        <f t="shared" si="22"/>
        <v>121b</v>
      </c>
      <c r="C1369" t="s">
        <v>124</v>
      </c>
      <c r="D1369" t="s">
        <v>607</v>
      </c>
      <c r="E1369">
        <v>1</v>
      </c>
      <c r="F1369">
        <v>0</v>
      </c>
      <c r="G1369">
        <v>0</v>
      </c>
      <c r="H1369">
        <v>0</v>
      </c>
      <c r="I1369">
        <v>0</v>
      </c>
      <c r="J1369">
        <v>0</v>
      </c>
      <c r="K1369">
        <v>0</v>
      </c>
      <c r="L1369">
        <v>0</v>
      </c>
      <c r="M1369">
        <v>0</v>
      </c>
      <c r="N1369">
        <v>0</v>
      </c>
      <c r="O1369">
        <v>0</v>
      </c>
      <c r="P1369">
        <v>0</v>
      </c>
      <c r="Q1369" s="36">
        <v>0</v>
      </c>
      <c r="R1369" s="36">
        <v>0</v>
      </c>
      <c r="S1369" s="36">
        <v>0</v>
      </c>
      <c r="T1369" s="36">
        <v>0</v>
      </c>
      <c r="U1369" s="36">
        <v>0</v>
      </c>
    </row>
    <row r="1370" spans="1:21" x14ac:dyDescent="0.2">
      <c r="A1370" s="89">
        <f>VLOOKUP(C1370,TabellenSRG!$B$4:$C$2729,2,FALSE)</f>
        <v>121</v>
      </c>
      <c r="B1370" t="str">
        <f t="shared" si="22"/>
        <v>121c</v>
      </c>
      <c r="C1370" t="s">
        <v>124</v>
      </c>
      <c r="D1370" t="s">
        <v>608</v>
      </c>
      <c r="E1370">
        <v>2</v>
      </c>
      <c r="F1370">
        <v>0</v>
      </c>
      <c r="G1370">
        <v>0</v>
      </c>
      <c r="H1370">
        <v>0</v>
      </c>
      <c r="I1370">
        <v>0</v>
      </c>
      <c r="J1370">
        <v>0</v>
      </c>
      <c r="K1370">
        <v>0</v>
      </c>
      <c r="L1370">
        <v>0</v>
      </c>
      <c r="M1370">
        <v>0</v>
      </c>
      <c r="N1370">
        <v>0</v>
      </c>
      <c r="O1370">
        <v>0</v>
      </c>
      <c r="P1370">
        <v>0</v>
      </c>
      <c r="Q1370" s="36">
        <v>0</v>
      </c>
      <c r="R1370" s="36">
        <v>0</v>
      </c>
      <c r="S1370" s="36">
        <v>0</v>
      </c>
      <c r="T1370" s="36">
        <v>0</v>
      </c>
      <c r="U1370" s="36">
        <v>0</v>
      </c>
    </row>
    <row r="1371" spans="1:21" x14ac:dyDescent="0.2">
      <c r="A1371" s="89">
        <f>VLOOKUP(C1371,TabellenSRG!$B$4:$C$2729,2,FALSE)</f>
        <v>121</v>
      </c>
      <c r="B1371" t="str">
        <f t="shared" si="22"/>
        <v>121d</v>
      </c>
      <c r="C1371" t="s">
        <v>124</v>
      </c>
      <c r="D1371" t="s">
        <v>609</v>
      </c>
      <c r="E1371">
        <v>3</v>
      </c>
      <c r="F1371">
        <v>0</v>
      </c>
      <c r="G1371">
        <v>0</v>
      </c>
      <c r="H1371">
        <v>0</v>
      </c>
      <c r="I1371">
        <v>0</v>
      </c>
      <c r="J1371">
        <v>0</v>
      </c>
      <c r="K1371">
        <v>0</v>
      </c>
      <c r="L1371">
        <v>0</v>
      </c>
      <c r="M1371">
        <v>0</v>
      </c>
      <c r="N1371">
        <v>0</v>
      </c>
      <c r="O1371">
        <v>0</v>
      </c>
      <c r="P1371">
        <v>0</v>
      </c>
      <c r="Q1371" s="36">
        <v>0</v>
      </c>
      <c r="R1371" s="36">
        <v>0</v>
      </c>
      <c r="S1371" s="36">
        <v>0</v>
      </c>
      <c r="T1371" s="36">
        <v>0</v>
      </c>
      <c r="U1371" s="36">
        <v>0</v>
      </c>
    </row>
    <row r="1372" spans="1:21" x14ac:dyDescent="0.2">
      <c r="A1372" s="89">
        <f>VLOOKUP(C1372,TabellenSRG!$B$4:$C$2729,2,FALSE)</f>
        <v>121</v>
      </c>
      <c r="B1372" t="str">
        <f t="shared" si="22"/>
        <v>121e</v>
      </c>
      <c r="C1372" t="s">
        <v>124</v>
      </c>
      <c r="D1372" t="s">
        <v>610</v>
      </c>
      <c r="E1372">
        <v>4</v>
      </c>
      <c r="F1372">
        <v>0</v>
      </c>
      <c r="G1372">
        <v>0</v>
      </c>
      <c r="H1372">
        <v>0</v>
      </c>
      <c r="I1372">
        <v>0</v>
      </c>
      <c r="J1372">
        <v>0</v>
      </c>
      <c r="K1372">
        <v>0</v>
      </c>
      <c r="L1372">
        <v>0</v>
      </c>
      <c r="M1372">
        <v>0</v>
      </c>
      <c r="N1372">
        <v>0</v>
      </c>
      <c r="O1372">
        <v>0</v>
      </c>
      <c r="P1372">
        <v>10</v>
      </c>
      <c r="Q1372" s="36">
        <v>10</v>
      </c>
      <c r="R1372" s="36">
        <v>10</v>
      </c>
      <c r="S1372" s="36">
        <v>10</v>
      </c>
      <c r="T1372" s="36">
        <v>10</v>
      </c>
      <c r="U1372" s="36">
        <v>10</v>
      </c>
    </row>
    <row r="1373" spans="1:21" x14ac:dyDescent="0.2">
      <c r="A1373" s="89">
        <f>VLOOKUP(C1373,TabellenSRG!$B$4:$C$2729,2,FALSE)</f>
        <v>121</v>
      </c>
      <c r="B1373" t="str">
        <f t="shared" si="22"/>
        <v>121f</v>
      </c>
      <c r="C1373" t="s">
        <v>124</v>
      </c>
      <c r="D1373" t="s">
        <v>612</v>
      </c>
      <c r="E1373">
        <v>5</v>
      </c>
      <c r="F1373">
        <v>0</v>
      </c>
      <c r="G1373">
        <v>0</v>
      </c>
      <c r="H1373">
        <v>0</v>
      </c>
      <c r="I1373">
        <v>0</v>
      </c>
      <c r="J1373">
        <v>0</v>
      </c>
      <c r="K1373">
        <v>0</v>
      </c>
      <c r="L1373">
        <v>0</v>
      </c>
      <c r="M1373">
        <v>0</v>
      </c>
      <c r="N1373">
        <v>0</v>
      </c>
      <c r="O1373">
        <v>0</v>
      </c>
      <c r="P1373">
        <v>0</v>
      </c>
      <c r="Q1373" s="36">
        <v>0</v>
      </c>
      <c r="R1373" s="36">
        <v>0</v>
      </c>
      <c r="S1373" s="36">
        <v>0</v>
      </c>
      <c r="T1373" s="36">
        <v>0</v>
      </c>
      <c r="U1373" s="36">
        <v>0</v>
      </c>
    </row>
    <row r="1374" spans="1:21" x14ac:dyDescent="0.2">
      <c r="A1374" s="89">
        <f>VLOOKUP(C1374,TabellenSRG!$B$4:$C$2729,2,FALSE)</f>
        <v>121</v>
      </c>
      <c r="B1374" t="str">
        <f t="shared" si="22"/>
        <v>121g</v>
      </c>
      <c r="C1374" t="s">
        <v>124</v>
      </c>
      <c r="D1374" t="s">
        <v>613</v>
      </c>
      <c r="E1374">
        <v>6</v>
      </c>
      <c r="F1374">
        <v>0</v>
      </c>
      <c r="G1374">
        <v>0</v>
      </c>
      <c r="H1374">
        <v>0</v>
      </c>
      <c r="I1374">
        <v>0</v>
      </c>
      <c r="J1374">
        <v>0</v>
      </c>
      <c r="K1374">
        <v>0</v>
      </c>
      <c r="L1374">
        <v>0</v>
      </c>
      <c r="M1374">
        <v>0</v>
      </c>
      <c r="N1374">
        <v>0</v>
      </c>
      <c r="O1374">
        <v>0</v>
      </c>
      <c r="P1374">
        <v>0</v>
      </c>
      <c r="Q1374" s="36">
        <v>0</v>
      </c>
      <c r="R1374" s="36">
        <v>0</v>
      </c>
      <c r="S1374" s="36">
        <v>0</v>
      </c>
      <c r="T1374" s="36">
        <v>0</v>
      </c>
      <c r="U1374" s="36">
        <v>0</v>
      </c>
    </row>
    <row r="1375" spans="1:21" x14ac:dyDescent="0.2">
      <c r="A1375" s="89">
        <f>VLOOKUP(C1375,TabellenSRG!$B$4:$C$2729,2,FALSE)</f>
        <v>121</v>
      </c>
      <c r="B1375" t="str">
        <f t="shared" si="22"/>
        <v>121h</v>
      </c>
      <c r="C1375" t="s">
        <v>124</v>
      </c>
      <c r="D1375" t="s">
        <v>614</v>
      </c>
      <c r="E1375">
        <v>7</v>
      </c>
      <c r="F1375">
        <v>0</v>
      </c>
      <c r="G1375">
        <v>0</v>
      </c>
      <c r="H1375">
        <v>0</v>
      </c>
      <c r="I1375">
        <v>0</v>
      </c>
      <c r="J1375">
        <v>0</v>
      </c>
      <c r="K1375">
        <v>0</v>
      </c>
      <c r="L1375">
        <v>0</v>
      </c>
      <c r="M1375">
        <v>0</v>
      </c>
      <c r="N1375">
        <v>0</v>
      </c>
      <c r="O1375">
        <v>0</v>
      </c>
      <c r="P1375">
        <v>0</v>
      </c>
      <c r="Q1375" s="36">
        <v>0</v>
      </c>
      <c r="R1375" s="36">
        <v>0</v>
      </c>
      <c r="S1375" s="36">
        <v>0</v>
      </c>
      <c r="T1375" s="36">
        <v>0</v>
      </c>
      <c r="U1375" s="36">
        <v>0</v>
      </c>
    </row>
    <row r="1376" spans="1:21" x14ac:dyDescent="0.2">
      <c r="A1376" s="89">
        <f>VLOOKUP(C1376,TabellenSRG!$B$4:$C$2729,2,FALSE)</f>
        <v>121</v>
      </c>
      <c r="B1376" t="str">
        <f t="shared" si="22"/>
        <v>121i</v>
      </c>
      <c r="C1376" t="s">
        <v>124</v>
      </c>
      <c r="D1376" t="s">
        <v>615</v>
      </c>
      <c r="E1376">
        <v>8</v>
      </c>
      <c r="F1376">
        <v>0</v>
      </c>
      <c r="G1376">
        <v>0</v>
      </c>
      <c r="H1376">
        <v>0</v>
      </c>
      <c r="I1376">
        <v>0</v>
      </c>
      <c r="J1376">
        <v>0</v>
      </c>
      <c r="K1376">
        <v>0</v>
      </c>
      <c r="L1376">
        <v>0</v>
      </c>
      <c r="M1376">
        <v>0</v>
      </c>
      <c r="N1376">
        <v>0</v>
      </c>
      <c r="O1376">
        <v>0</v>
      </c>
      <c r="P1376">
        <v>0</v>
      </c>
      <c r="Q1376" s="36">
        <v>0</v>
      </c>
      <c r="R1376" s="36">
        <v>0</v>
      </c>
      <c r="S1376" s="36">
        <v>0</v>
      </c>
      <c r="T1376" s="36">
        <v>0</v>
      </c>
      <c r="U1376" s="36">
        <v>0</v>
      </c>
    </row>
    <row r="1377" spans="1:21" x14ac:dyDescent="0.2">
      <c r="A1377" s="89">
        <f>VLOOKUP(C1377,TabellenSRG!$B$4:$C$2729,2,FALSE)</f>
        <v>121</v>
      </c>
      <c r="B1377" t="str">
        <f t="shared" si="22"/>
        <v>121j</v>
      </c>
      <c r="C1377" t="s">
        <v>124</v>
      </c>
      <c r="D1377" t="s">
        <v>616</v>
      </c>
      <c r="E1377">
        <v>9</v>
      </c>
      <c r="F1377">
        <v>100</v>
      </c>
      <c r="G1377">
        <v>120</v>
      </c>
      <c r="H1377">
        <v>120</v>
      </c>
      <c r="I1377">
        <v>120</v>
      </c>
      <c r="J1377">
        <v>120</v>
      </c>
      <c r="K1377">
        <v>130</v>
      </c>
      <c r="L1377">
        <v>140</v>
      </c>
      <c r="M1377">
        <v>140</v>
      </c>
      <c r="N1377">
        <v>160</v>
      </c>
      <c r="O1377">
        <v>170</v>
      </c>
      <c r="P1377">
        <v>190</v>
      </c>
      <c r="Q1377" s="36">
        <v>200</v>
      </c>
      <c r="R1377" s="36">
        <v>200</v>
      </c>
      <c r="S1377" s="36">
        <v>220</v>
      </c>
      <c r="T1377" s="36">
        <v>220</v>
      </c>
      <c r="U1377" s="36">
        <v>220</v>
      </c>
    </row>
    <row r="1378" spans="1:21" x14ac:dyDescent="0.2">
      <c r="A1378" s="89">
        <f>VLOOKUP(C1378,TabellenSRG!$B$4:$C$2729,2,FALSE)</f>
        <v>121</v>
      </c>
      <c r="B1378" t="str">
        <f t="shared" si="22"/>
        <v>121k</v>
      </c>
      <c r="C1378" t="s">
        <v>124</v>
      </c>
      <c r="D1378" t="s">
        <v>611</v>
      </c>
      <c r="E1378">
        <v>10</v>
      </c>
      <c r="F1378" t="e">
        <v>#N/A</v>
      </c>
      <c r="G1378" t="e">
        <v>#N/A</v>
      </c>
      <c r="H1378" t="e">
        <v>#N/A</v>
      </c>
      <c r="I1378" t="e">
        <v>#N/A</v>
      </c>
      <c r="J1378" t="e">
        <v>#N/A</v>
      </c>
      <c r="K1378" t="e">
        <v>#N/A</v>
      </c>
      <c r="L1378" t="e">
        <v>#N/A</v>
      </c>
      <c r="M1378" t="e">
        <v>#N/A</v>
      </c>
      <c r="N1378">
        <v>0</v>
      </c>
      <c r="O1378">
        <v>0</v>
      </c>
      <c r="P1378">
        <v>0</v>
      </c>
      <c r="Q1378" s="36">
        <v>0</v>
      </c>
      <c r="R1378" s="36">
        <v>0</v>
      </c>
      <c r="S1378" s="36">
        <v>0</v>
      </c>
      <c r="T1378" s="36">
        <v>0</v>
      </c>
      <c r="U1378" s="36">
        <v>0</v>
      </c>
    </row>
    <row r="1379" spans="1:21" x14ac:dyDescent="0.2">
      <c r="A1379" s="89">
        <f>VLOOKUP(C1379,TabellenSRG!$B$4:$C$2729,2,FALSE)</f>
        <v>122</v>
      </c>
      <c r="B1379" t="str">
        <f t="shared" si="22"/>
        <v>122a</v>
      </c>
      <c r="C1379" t="s">
        <v>125</v>
      </c>
      <c r="D1379" t="s">
        <v>606</v>
      </c>
      <c r="E1379">
        <v>0</v>
      </c>
      <c r="F1379">
        <v>60</v>
      </c>
      <c r="G1379">
        <v>60</v>
      </c>
      <c r="H1379">
        <v>80</v>
      </c>
      <c r="I1379">
        <v>100</v>
      </c>
      <c r="J1379">
        <v>120</v>
      </c>
      <c r="K1379">
        <v>140</v>
      </c>
      <c r="L1379">
        <v>130</v>
      </c>
      <c r="M1379">
        <v>150</v>
      </c>
      <c r="N1379">
        <v>200</v>
      </c>
      <c r="O1379">
        <v>210</v>
      </c>
      <c r="P1379">
        <v>250</v>
      </c>
      <c r="Q1379" s="36">
        <v>230</v>
      </c>
      <c r="R1379" s="36">
        <v>250</v>
      </c>
      <c r="S1379" s="36">
        <v>270</v>
      </c>
      <c r="T1379" s="36">
        <v>270</v>
      </c>
      <c r="U1379" s="36">
        <v>270</v>
      </c>
    </row>
    <row r="1380" spans="1:21" x14ac:dyDescent="0.2">
      <c r="A1380" s="89">
        <f>VLOOKUP(C1380,TabellenSRG!$B$4:$C$2729,2,FALSE)</f>
        <v>122</v>
      </c>
      <c r="B1380" t="str">
        <f t="shared" si="22"/>
        <v>122b</v>
      </c>
      <c r="C1380" t="s">
        <v>125</v>
      </c>
      <c r="D1380" t="s">
        <v>607</v>
      </c>
      <c r="E1380">
        <v>1</v>
      </c>
      <c r="F1380">
        <v>0</v>
      </c>
      <c r="G1380">
        <v>0</v>
      </c>
      <c r="H1380">
        <v>0</v>
      </c>
      <c r="I1380">
        <v>0</v>
      </c>
      <c r="J1380">
        <v>0</v>
      </c>
      <c r="K1380">
        <v>0</v>
      </c>
      <c r="L1380">
        <v>0</v>
      </c>
      <c r="M1380">
        <v>0</v>
      </c>
      <c r="N1380">
        <v>0</v>
      </c>
      <c r="O1380">
        <v>0</v>
      </c>
      <c r="P1380">
        <v>0</v>
      </c>
      <c r="Q1380" s="36">
        <v>0</v>
      </c>
      <c r="R1380" s="36">
        <v>0</v>
      </c>
      <c r="S1380" s="36">
        <v>0</v>
      </c>
      <c r="T1380" s="36">
        <v>0</v>
      </c>
      <c r="U1380" s="36">
        <v>0</v>
      </c>
    </row>
    <row r="1381" spans="1:21" x14ac:dyDescent="0.2">
      <c r="A1381" s="89">
        <f>VLOOKUP(C1381,TabellenSRG!$B$4:$C$2729,2,FALSE)</f>
        <v>122</v>
      </c>
      <c r="B1381" t="str">
        <f t="shared" si="22"/>
        <v>122c</v>
      </c>
      <c r="C1381" t="s">
        <v>125</v>
      </c>
      <c r="D1381" t="s">
        <v>608</v>
      </c>
      <c r="E1381">
        <v>2</v>
      </c>
      <c r="F1381">
        <v>0</v>
      </c>
      <c r="G1381">
        <v>0</v>
      </c>
      <c r="H1381">
        <v>0</v>
      </c>
      <c r="I1381">
        <v>0</v>
      </c>
      <c r="J1381">
        <v>0</v>
      </c>
      <c r="K1381">
        <v>0</v>
      </c>
      <c r="L1381">
        <v>0</v>
      </c>
      <c r="M1381">
        <v>0</v>
      </c>
      <c r="N1381">
        <v>0</v>
      </c>
      <c r="O1381">
        <v>0</v>
      </c>
      <c r="P1381">
        <v>0</v>
      </c>
      <c r="Q1381" s="36">
        <v>0</v>
      </c>
      <c r="R1381" s="36">
        <v>0</v>
      </c>
      <c r="S1381" s="36">
        <v>0</v>
      </c>
      <c r="T1381" s="36">
        <v>0</v>
      </c>
      <c r="U1381" s="36">
        <v>0</v>
      </c>
    </row>
    <row r="1382" spans="1:21" x14ac:dyDescent="0.2">
      <c r="A1382" s="89">
        <f>VLOOKUP(C1382,TabellenSRG!$B$4:$C$2729,2,FALSE)</f>
        <v>122</v>
      </c>
      <c r="B1382" t="str">
        <f t="shared" si="22"/>
        <v>122d</v>
      </c>
      <c r="C1382" t="s">
        <v>125</v>
      </c>
      <c r="D1382" t="s">
        <v>609</v>
      </c>
      <c r="E1382">
        <v>3</v>
      </c>
      <c r="F1382">
        <v>0</v>
      </c>
      <c r="G1382">
        <v>0</v>
      </c>
      <c r="H1382">
        <v>0</v>
      </c>
      <c r="I1382">
        <v>0</v>
      </c>
      <c r="J1382">
        <v>0</v>
      </c>
      <c r="K1382">
        <v>0</v>
      </c>
      <c r="L1382">
        <v>0</v>
      </c>
      <c r="M1382">
        <v>0</v>
      </c>
      <c r="N1382">
        <v>0</v>
      </c>
      <c r="O1382">
        <v>0</v>
      </c>
      <c r="P1382">
        <v>0</v>
      </c>
      <c r="Q1382" s="36">
        <v>0</v>
      </c>
      <c r="R1382" s="36">
        <v>0</v>
      </c>
      <c r="S1382" s="36">
        <v>0</v>
      </c>
      <c r="T1382" s="36">
        <v>0</v>
      </c>
      <c r="U1382" s="36">
        <v>0</v>
      </c>
    </row>
    <row r="1383" spans="1:21" x14ac:dyDescent="0.2">
      <c r="A1383" s="89">
        <f>VLOOKUP(C1383,TabellenSRG!$B$4:$C$2729,2,FALSE)</f>
        <v>122</v>
      </c>
      <c r="B1383" t="str">
        <f t="shared" si="22"/>
        <v>122e</v>
      </c>
      <c r="C1383" t="s">
        <v>125</v>
      </c>
      <c r="D1383" t="s">
        <v>610</v>
      </c>
      <c r="E1383">
        <v>4</v>
      </c>
      <c r="F1383">
        <v>0</v>
      </c>
      <c r="G1383">
        <v>0</v>
      </c>
      <c r="H1383">
        <v>0</v>
      </c>
      <c r="I1383">
        <v>0</v>
      </c>
      <c r="J1383">
        <v>0</v>
      </c>
      <c r="K1383">
        <v>0</v>
      </c>
      <c r="L1383">
        <v>0</v>
      </c>
      <c r="M1383">
        <v>10</v>
      </c>
      <c r="N1383">
        <v>10</v>
      </c>
      <c r="O1383">
        <v>10</v>
      </c>
      <c r="P1383">
        <v>20</v>
      </c>
      <c r="Q1383" s="36">
        <v>10</v>
      </c>
      <c r="R1383" s="36">
        <v>20</v>
      </c>
      <c r="S1383" s="36">
        <v>20</v>
      </c>
      <c r="T1383" s="36">
        <v>20</v>
      </c>
      <c r="U1383" s="36">
        <v>30</v>
      </c>
    </row>
    <row r="1384" spans="1:21" x14ac:dyDescent="0.2">
      <c r="A1384" s="89">
        <f>VLOOKUP(C1384,TabellenSRG!$B$4:$C$2729,2,FALSE)</f>
        <v>122</v>
      </c>
      <c r="B1384" t="str">
        <f t="shared" si="22"/>
        <v>122f</v>
      </c>
      <c r="C1384" t="s">
        <v>125</v>
      </c>
      <c r="D1384" t="s">
        <v>612</v>
      </c>
      <c r="E1384">
        <v>5</v>
      </c>
      <c r="F1384">
        <v>0</v>
      </c>
      <c r="G1384">
        <v>0</v>
      </c>
      <c r="H1384">
        <v>0</v>
      </c>
      <c r="I1384">
        <v>0</v>
      </c>
      <c r="J1384">
        <v>0</v>
      </c>
      <c r="K1384">
        <v>0</v>
      </c>
      <c r="L1384">
        <v>0</v>
      </c>
      <c r="M1384">
        <v>0</v>
      </c>
      <c r="N1384">
        <v>0</v>
      </c>
      <c r="O1384">
        <v>0</v>
      </c>
      <c r="P1384">
        <v>0</v>
      </c>
      <c r="Q1384" s="36">
        <v>0</v>
      </c>
      <c r="R1384" s="36">
        <v>0</v>
      </c>
      <c r="S1384" s="36">
        <v>0</v>
      </c>
      <c r="T1384" s="36">
        <v>0</v>
      </c>
      <c r="U1384" s="36">
        <v>10</v>
      </c>
    </row>
    <row r="1385" spans="1:21" x14ac:dyDescent="0.2">
      <c r="A1385" s="89">
        <f>VLOOKUP(C1385,TabellenSRG!$B$4:$C$2729,2,FALSE)</f>
        <v>122</v>
      </c>
      <c r="B1385" t="str">
        <f t="shared" si="22"/>
        <v>122g</v>
      </c>
      <c r="C1385" t="s">
        <v>125</v>
      </c>
      <c r="D1385" t="s">
        <v>613</v>
      </c>
      <c r="E1385">
        <v>6</v>
      </c>
      <c r="F1385">
        <v>0</v>
      </c>
      <c r="G1385">
        <v>0</v>
      </c>
      <c r="H1385">
        <v>0</v>
      </c>
      <c r="I1385">
        <v>0</v>
      </c>
      <c r="J1385">
        <v>0</v>
      </c>
      <c r="K1385">
        <v>0</v>
      </c>
      <c r="L1385">
        <v>0</v>
      </c>
      <c r="M1385">
        <v>0</v>
      </c>
      <c r="N1385">
        <v>0</v>
      </c>
      <c r="O1385">
        <v>10</v>
      </c>
      <c r="P1385">
        <v>10</v>
      </c>
      <c r="Q1385" s="36">
        <v>10</v>
      </c>
      <c r="R1385" s="36">
        <v>10</v>
      </c>
      <c r="S1385" s="36">
        <v>10</v>
      </c>
      <c r="T1385" s="36">
        <v>10</v>
      </c>
      <c r="U1385" s="36">
        <v>10</v>
      </c>
    </row>
    <row r="1386" spans="1:21" x14ac:dyDescent="0.2">
      <c r="A1386" s="89">
        <f>VLOOKUP(C1386,TabellenSRG!$B$4:$C$2729,2,FALSE)</f>
        <v>122</v>
      </c>
      <c r="B1386" t="str">
        <f t="shared" si="22"/>
        <v>122h</v>
      </c>
      <c r="C1386" t="s">
        <v>125</v>
      </c>
      <c r="D1386" t="s">
        <v>614</v>
      </c>
      <c r="E1386">
        <v>7</v>
      </c>
      <c r="F1386">
        <v>0</v>
      </c>
      <c r="G1386">
        <v>0</v>
      </c>
      <c r="H1386">
        <v>0</v>
      </c>
      <c r="I1386">
        <v>0</v>
      </c>
      <c r="J1386">
        <v>0</v>
      </c>
      <c r="K1386">
        <v>0</v>
      </c>
      <c r="L1386">
        <v>0</v>
      </c>
      <c r="M1386">
        <v>0</v>
      </c>
      <c r="N1386">
        <v>0</v>
      </c>
      <c r="O1386">
        <v>0</v>
      </c>
      <c r="P1386">
        <v>0</v>
      </c>
      <c r="Q1386" s="36">
        <v>0</v>
      </c>
      <c r="R1386" s="36">
        <v>0</v>
      </c>
      <c r="S1386" s="36">
        <v>0</v>
      </c>
      <c r="T1386" s="36">
        <v>0</v>
      </c>
      <c r="U1386" s="36">
        <v>0</v>
      </c>
    </row>
    <row r="1387" spans="1:21" x14ac:dyDescent="0.2">
      <c r="A1387" s="89">
        <f>VLOOKUP(C1387,TabellenSRG!$B$4:$C$2729,2,FALSE)</f>
        <v>122</v>
      </c>
      <c r="B1387" t="str">
        <f t="shared" si="22"/>
        <v>122i</v>
      </c>
      <c r="C1387" t="s">
        <v>125</v>
      </c>
      <c r="D1387" t="s">
        <v>615</v>
      </c>
      <c r="E1387">
        <v>8</v>
      </c>
      <c r="F1387">
        <v>0</v>
      </c>
      <c r="G1387">
        <v>0</v>
      </c>
      <c r="H1387">
        <v>0</v>
      </c>
      <c r="I1387">
        <v>0</v>
      </c>
      <c r="J1387">
        <v>0</v>
      </c>
      <c r="K1387">
        <v>0</v>
      </c>
      <c r="L1387">
        <v>0</v>
      </c>
      <c r="M1387">
        <v>0</v>
      </c>
      <c r="N1387">
        <v>0</v>
      </c>
      <c r="O1387">
        <v>0</v>
      </c>
      <c r="P1387">
        <v>0</v>
      </c>
      <c r="Q1387" s="36">
        <v>0</v>
      </c>
      <c r="R1387" s="36">
        <v>0</v>
      </c>
      <c r="S1387" s="36">
        <v>0</v>
      </c>
      <c r="T1387" s="36">
        <v>0</v>
      </c>
      <c r="U1387" s="36">
        <v>0</v>
      </c>
    </row>
    <row r="1388" spans="1:21" x14ac:dyDescent="0.2">
      <c r="A1388" s="89">
        <f>VLOOKUP(C1388,TabellenSRG!$B$4:$C$2729,2,FALSE)</f>
        <v>122</v>
      </c>
      <c r="B1388" t="str">
        <f t="shared" si="22"/>
        <v>122j</v>
      </c>
      <c r="C1388" t="s">
        <v>125</v>
      </c>
      <c r="D1388" t="s">
        <v>616</v>
      </c>
      <c r="E1388">
        <v>9</v>
      </c>
      <c r="F1388">
        <v>60</v>
      </c>
      <c r="G1388">
        <v>60</v>
      </c>
      <c r="H1388">
        <v>80</v>
      </c>
      <c r="I1388">
        <v>100</v>
      </c>
      <c r="J1388">
        <v>120</v>
      </c>
      <c r="K1388">
        <v>140</v>
      </c>
      <c r="L1388">
        <v>130</v>
      </c>
      <c r="M1388">
        <v>140</v>
      </c>
      <c r="N1388">
        <v>190</v>
      </c>
      <c r="O1388">
        <v>200</v>
      </c>
      <c r="P1388">
        <v>230</v>
      </c>
      <c r="Q1388" s="36">
        <v>220</v>
      </c>
      <c r="R1388" s="36">
        <v>230</v>
      </c>
      <c r="S1388" s="36">
        <v>240</v>
      </c>
      <c r="T1388" s="36">
        <v>230</v>
      </c>
      <c r="U1388" s="36">
        <v>220</v>
      </c>
    </row>
    <row r="1389" spans="1:21" x14ac:dyDescent="0.2">
      <c r="A1389" s="89">
        <f>VLOOKUP(C1389,TabellenSRG!$B$4:$C$2729,2,FALSE)</f>
        <v>122</v>
      </c>
      <c r="B1389" t="str">
        <f t="shared" si="22"/>
        <v>122k</v>
      </c>
      <c r="C1389" t="s">
        <v>125</v>
      </c>
      <c r="D1389" t="s">
        <v>611</v>
      </c>
      <c r="E1389">
        <v>10</v>
      </c>
      <c r="F1389" t="e">
        <v>#N/A</v>
      </c>
      <c r="G1389" t="e">
        <v>#N/A</v>
      </c>
      <c r="H1389" t="e">
        <v>#N/A</v>
      </c>
      <c r="I1389" t="e">
        <v>#N/A</v>
      </c>
      <c r="J1389" t="e">
        <v>#N/A</v>
      </c>
      <c r="K1389" t="e">
        <v>#N/A</v>
      </c>
      <c r="L1389" t="e">
        <v>#N/A</v>
      </c>
      <c r="M1389" t="e">
        <v>#N/A</v>
      </c>
      <c r="N1389">
        <v>0</v>
      </c>
      <c r="O1389">
        <v>0</v>
      </c>
      <c r="P1389">
        <v>0</v>
      </c>
      <c r="Q1389" s="36">
        <v>0</v>
      </c>
      <c r="R1389" s="36">
        <v>0</v>
      </c>
      <c r="S1389" s="36">
        <v>0</v>
      </c>
      <c r="T1389" s="36">
        <v>0</v>
      </c>
      <c r="U1389" s="36">
        <v>0</v>
      </c>
    </row>
    <row r="1390" spans="1:21" x14ac:dyDescent="0.2">
      <c r="A1390" s="89">
        <f>VLOOKUP(C1390,TabellenSRG!$B$4:$C$2729,2,FALSE)</f>
        <v>123</v>
      </c>
      <c r="B1390" t="str">
        <f t="shared" si="22"/>
        <v>123a</v>
      </c>
      <c r="C1390" t="s">
        <v>126</v>
      </c>
      <c r="D1390" t="s">
        <v>606</v>
      </c>
      <c r="E1390">
        <v>0</v>
      </c>
      <c r="F1390">
        <v>40</v>
      </c>
      <c r="G1390">
        <v>30</v>
      </c>
      <c r="H1390">
        <v>30</v>
      </c>
      <c r="I1390">
        <v>30</v>
      </c>
      <c r="J1390">
        <v>30</v>
      </c>
      <c r="K1390">
        <v>40</v>
      </c>
      <c r="L1390">
        <v>50</v>
      </c>
      <c r="M1390">
        <v>60</v>
      </c>
      <c r="N1390">
        <v>70</v>
      </c>
      <c r="O1390">
        <v>70</v>
      </c>
      <c r="P1390">
        <v>80</v>
      </c>
      <c r="Q1390" s="36">
        <v>100</v>
      </c>
      <c r="R1390" s="36">
        <v>100</v>
      </c>
      <c r="S1390" s="36">
        <v>100</v>
      </c>
      <c r="T1390" s="36">
        <v>110</v>
      </c>
      <c r="U1390" s="36">
        <v>110</v>
      </c>
    </row>
    <row r="1391" spans="1:21" x14ac:dyDescent="0.2">
      <c r="A1391" s="89">
        <f>VLOOKUP(C1391,TabellenSRG!$B$4:$C$2729,2,FALSE)</f>
        <v>123</v>
      </c>
      <c r="B1391" t="str">
        <f t="shared" si="22"/>
        <v>123b</v>
      </c>
      <c r="C1391" t="s">
        <v>126</v>
      </c>
      <c r="D1391" t="s">
        <v>607</v>
      </c>
      <c r="E1391">
        <v>1</v>
      </c>
      <c r="F1391">
        <v>10</v>
      </c>
      <c r="G1391">
        <v>0</v>
      </c>
      <c r="H1391">
        <v>0</v>
      </c>
      <c r="I1391">
        <v>0</v>
      </c>
      <c r="J1391">
        <v>0</v>
      </c>
      <c r="K1391">
        <v>0</v>
      </c>
      <c r="L1391">
        <v>0</v>
      </c>
      <c r="M1391">
        <v>0</v>
      </c>
      <c r="N1391">
        <v>0</v>
      </c>
      <c r="O1391">
        <v>0</v>
      </c>
      <c r="P1391">
        <v>0</v>
      </c>
      <c r="Q1391" s="36">
        <v>0</v>
      </c>
      <c r="R1391" s="36">
        <v>0</v>
      </c>
      <c r="S1391" s="36">
        <v>0</v>
      </c>
      <c r="T1391" s="36">
        <v>0</v>
      </c>
      <c r="U1391" s="36">
        <v>0</v>
      </c>
    </row>
    <row r="1392" spans="1:21" x14ac:dyDescent="0.2">
      <c r="A1392" s="89">
        <f>VLOOKUP(C1392,TabellenSRG!$B$4:$C$2729,2,FALSE)</f>
        <v>123</v>
      </c>
      <c r="B1392" t="str">
        <f t="shared" si="22"/>
        <v>123c</v>
      </c>
      <c r="C1392" t="s">
        <v>126</v>
      </c>
      <c r="D1392" t="s">
        <v>608</v>
      </c>
      <c r="E1392">
        <v>2</v>
      </c>
      <c r="F1392">
        <v>0</v>
      </c>
      <c r="G1392">
        <v>0</v>
      </c>
      <c r="H1392">
        <v>0</v>
      </c>
      <c r="I1392">
        <v>0</v>
      </c>
      <c r="J1392">
        <v>0</v>
      </c>
      <c r="K1392">
        <v>0</v>
      </c>
      <c r="L1392">
        <v>0</v>
      </c>
      <c r="M1392">
        <v>0</v>
      </c>
      <c r="N1392">
        <v>0</v>
      </c>
      <c r="O1392">
        <v>0</v>
      </c>
      <c r="P1392">
        <v>0</v>
      </c>
      <c r="Q1392" s="36">
        <v>0</v>
      </c>
      <c r="R1392" s="36">
        <v>0</v>
      </c>
      <c r="S1392" s="36">
        <v>0</v>
      </c>
      <c r="T1392" s="36">
        <v>0</v>
      </c>
      <c r="U1392" s="36">
        <v>0</v>
      </c>
    </row>
    <row r="1393" spans="1:21" x14ac:dyDescent="0.2">
      <c r="A1393" s="89">
        <f>VLOOKUP(C1393,TabellenSRG!$B$4:$C$2729,2,FALSE)</f>
        <v>123</v>
      </c>
      <c r="B1393" t="str">
        <f t="shared" si="22"/>
        <v>123d</v>
      </c>
      <c r="C1393" t="s">
        <v>126</v>
      </c>
      <c r="D1393" t="s">
        <v>609</v>
      </c>
      <c r="E1393">
        <v>3</v>
      </c>
      <c r="F1393">
        <v>0</v>
      </c>
      <c r="G1393">
        <v>0</v>
      </c>
      <c r="H1393">
        <v>0</v>
      </c>
      <c r="I1393">
        <v>0</v>
      </c>
      <c r="J1393">
        <v>0</v>
      </c>
      <c r="K1393">
        <v>0</v>
      </c>
      <c r="L1393">
        <v>0</v>
      </c>
      <c r="M1393">
        <v>0</v>
      </c>
      <c r="N1393">
        <v>0</v>
      </c>
      <c r="O1393">
        <v>0</v>
      </c>
      <c r="P1393">
        <v>0</v>
      </c>
      <c r="Q1393" s="36">
        <v>0</v>
      </c>
      <c r="R1393" s="36">
        <v>0</v>
      </c>
      <c r="S1393" s="36">
        <v>0</v>
      </c>
      <c r="T1393" s="36">
        <v>0</v>
      </c>
      <c r="U1393" s="36">
        <v>0</v>
      </c>
    </row>
    <row r="1394" spans="1:21" x14ac:dyDescent="0.2">
      <c r="A1394" s="89">
        <f>VLOOKUP(C1394,TabellenSRG!$B$4:$C$2729,2,FALSE)</f>
        <v>123</v>
      </c>
      <c r="B1394" t="str">
        <f t="shared" si="22"/>
        <v>123e</v>
      </c>
      <c r="C1394" t="s">
        <v>126</v>
      </c>
      <c r="D1394" t="s">
        <v>610</v>
      </c>
      <c r="E1394">
        <v>4</v>
      </c>
      <c r="F1394">
        <v>0</v>
      </c>
      <c r="G1394">
        <v>0</v>
      </c>
      <c r="H1394">
        <v>0</v>
      </c>
      <c r="I1394">
        <v>0</v>
      </c>
      <c r="J1394">
        <v>0</v>
      </c>
      <c r="K1394">
        <v>0</v>
      </c>
      <c r="L1394">
        <v>10</v>
      </c>
      <c r="M1394">
        <v>10</v>
      </c>
      <c r="N1394">
        <v>10</v>
      </c>
      <c r="O1394">
        <v>10</v>
      </c>
      <c r="P1394">
        <v>20</v>
      </c>
      <c r="Q1394" s="36">
        <v>20</v>
      </c>
      <c r="R1394" s="36">
        <v>20</v>
      </c>
      <c r="S1394" s="36">
        <v>20</v>
      </c>
      <c r="T1394" s="36">
        <v>20</v>
      </c>
      <c r="U1394" s="36">
        <v>30</v>
      </c>
    </row>
    <row r="1395" spans="1:21" x14ac:dyDescent="0.2">
      <c r="A1395" s="89">
        <f>VLOOKUP(C1395,TabellenSRG!$B$4:$C$2729,2,FALSE)</f>
        <v>123</v>
      </c>
      <c r="B1395" t="str">
        <f t="shared" si="22"/>
        <v>123f</v>
      </c>
      <c r="C1395" t="s">
        <v>126</v>
      </c>
      <c r="D1395" t="s">
        <v>612</v>
      </c>
      <c r="E1395">
        <v>5</v>
      </c>
      <c r="F1395">
        <v>0</v>
      </c>
      <c r="G1395">
        <v>0</v>
      </c>
      <c r="H1395">
        <v>0</v>
      </c>
      <c r="I1395">
        <v>0</v>
      </c>
      <c r="J1395">
        <v>0</v>
      </c>
      <c r="K1395">
        <v>0</v>
      </c>
      <c r="L1395">
        <v>0</v>
      </c>
      <c r="M1395">
        <v>0</v>
      </c>
      <c r="N1395">
        <v>0</v>
      </c>
      <c r="O1395">
        <v>0</v>
      </c>
      <c r="P1395">
        <v>0</v>
      </c>
      <c r="Q1395" s="36">
        <v>0</v>
      </c>
      <c r="R1395" s="36">
        <v>0</v>
      </c>
      <c r="S1395" s="36">
        <v>0</v>
      </c>
      <c r="T1395" s="36">
        <v>0</v>
      </c>
      <c r="U1395" s="36">
        <v>0</v>
      </c>
    </row>
    <row r="1396" spans="1:21" x14ac:dyDescent="0.2">
      <c r="A1396" s="89">
        <f>VLOOKUP(C1396,TabellenSRG!$B$4:$C$2729,2,FALSE)</f>
        <v>123</v>
      </c>
      <c r="B1396" t="str">
        <f t="shared" si="22"/>
        <v>123g</v>
      </c>
      <c r="C1396" t="s">
        <v>126</v>
      </c>
      <c r="D1396" t="s">
        <v>613</v>
      </c>
      <c r="E1396">
        <v>6</v>
      </c>
      <c r="F1396">
        <v>0</v>
      </c>
      <c r="G1396">
        <v>0</v>
      </c>
      <c r="H1396">
        <v>0</v>
      </c>
      <c r="I1396">
        <v>0</v>
      </c>
      <c r="J1396">
        <v>0</v>
      </c>
      <c r="K1396">
        <v>0</v>
      </c>
      <c r="L1396">
        <v>0</v>
      </c>
      <c r="M1396">
        <v>10</v>
      </c>
      <c r="N1396">
        <v>10</v>
      </c>
      <c r="O1396">
        <v>10</v>
      </c>
      <c r="P1396">
        <v>10</v>
      </c>
      <c r="Q1396" s="36">
        <v>10</v>
      </c>
      <c r="R1396" s="36">
        <v>10</v>
      </c>
      <c r="S1396" s="36">
        <v>10</v>
      </c>
      <c r="T1396" s="36">
        <v>10</v>
      </c>
      <c r="U1396" s="36">
        <v>10</v>
      </c>
    </row>
    <row r="1397" spans="1:21" x14ac:dyDescent="0.2">
      <c r="A1397" s="89">
        <f>VLOOKUP(C1397,TabellenSRG!$B$4:$C$2729,2,FALSE)</f>
        <v>123</v>
      </c>
      <c r="B1397" t="str">
        <f t="shared" si="22"/>
        <v>123h</v>
      </c>
      <c r="C1397" t="s">
        <v>126</v>
      </c>
      <c r="D1397" t="s">
        <v>614</v>
      </c>
      <c r="E1397">
        <v>7</v>
      </c>
      <c r="F1397">
        <v>0</v>
      </c>
      <c r="G1397">
        <v>0</v>
      </c>
      <c r="H1397">
        <v>0</v>
      </c>
      <c r="I1397">
        <v>0</v>
      </c>
      <c r="J1397">
        <v>0</v>
      </c>
      <c r="K1397">
        <v>0</v>
      </c>
      <c r="L1397">
        <v>0</v>
      </c>
      <c r="M1397">
        <v>0</v>
      </c>
      <c r="N1397">
        <v>0</v>
      </c>
      <c r="O1397">
        <v>0</v>
      </c>
      <c r="P1397">
        <v>0</v>
      </c>
      <c r="Q1397" s="36">
        <v>0</v>
      </c>
      <c r="R1397" s="36">
        <v>0</v>
      </c>
      <c r="S1397" s="36">
        <v>0</v>
      </c>
      <c r="T1397" s="36">
        <v>0</v>
      </c>
      <c r="U1397" s="36">
        <v>0</v>
      </c>
    </row>
    <row r="1398" spans="1:21" x14ac:dyDescent="0.2">
      <c r="A1398" s="89">
        <f>VLOOKUP(C1398,TabellenSRG!$B$4:$C$2729,2,FALSE)</f>
        <v>123</v>
      </c>
      <c r="B1398" t="str">
        <f t="shared" si="22"/>
        <v>123i</v>
      </c>
      <c r="C1398" t="s">
        <v>126</v>
      </c>
      <c r="D1398" t="s">
        <v>615</v>
      </c>
      <c r="E1398">
        <v>8</v>
      </c>
      <c r="F1398">
        <v>0</v>
      </c>
      <c r="G1398">
        <v>0</v>
      </c>
      <c r="H1398">
        <v>0</v>
      </c>
      <c r="I1398">
        <v>0</v>
      </c>
      <c r="J1398">
        <v>0</v>
      </c>
      <c r="K1398">
        <v>0</v>
      </c>
      <c r="L1398">
        <v>0</v>
      </c>
      <c r="M1398">
        <v>0</v>
      </c>
      <c r="N1398">
        <v>0</v>
      </c>
      <c r="O1398">
        <v>0</v>
      </c>
      <c r="P1398">
        <v>0</v>
      </c>
      <c r="Q1398" s="36">
        <v>0</v>
      </c>
      <c r="R1398" s="36">
        <v>0</v>
      </c>
      <c r="S1398" s="36">
        <v>0</v>
      </c>
      <c r="T1398" s="36">
        <v>0</v>
      </c>
      <c r="U1398" s="36">
        <v>0</v>
      </c>
    </row>
    <row r="1399" spans="1:21" x14ac:dyDescent="0.2">
      <c r="A1399" s="89">
        <f>VLOOKUP(C1399,TabellenSRG!$B$4:$C$2729,2,FALSE)</f>
        <v>123</v>
      </c>
      <c r="B1399" t="str">
        <f t="shared" si="22"/>
        <v>123j</v>
      </c>
      <c r="C1399" t="s">
        <v>126</v>
      </c>
      <c r="D1399" t="s">
        <v>616</v>
      </c>
      <c r="E1399">
        <v>9</v>
      </c>
      <c r="F1399">
        <v>30</v>
      </c>
      <c r="G1399">
        <v>30</v>
      </c>
      <c r="H1399">
        <v>20</v>
      </c>
      <c r="I1399">
        <v>20</v>
      </c>
      <c r="J1399">
        <v>30</v>
      </c>
      <c r="K1399">
        <v>30</v>
      </c>
      <c r="L1399">
        <v>40</v>
      </c>
      <c r="M1399">
        <v>50</v>
      </c>
      <c r="N1399">
        <v>50</v>
      </c>
      <c r="O1399">
        <v>50</v>
      </c>
      <c r="P1399">
        <v>50</v>
      </c>
      <c r="Q1399" s="36">
        <v>70</v>
      </c>
      <c r="R1399" s="36">
        <v>70</v>
      </c>
      <c r="S1399" s="36">
        <v>70</v>
      </c>
      <c r="T1399" s="36">
        <v>80</v>
      </c>
      <c r="U1399" s="36">
        <v>70</v>
      </c>
    </row>
    <row r="1400" spans="1:21" x14ac:dyDescent="0.2">
      <c r="A1400" s="89">
        <f>VLOOKUP(C1400,TabellenSRG!$B$4:$C$2729,2,FALSE)</f>
        <v>123</v>
      </c>
      <c r="B1400" t="str">
        <f t="shared" si="22"/>
        <v>123k</v>
      </c>
      <c r="C1400" t="s">
        <v>126</v>
      </c>
      <c r="D1400" t="s">
        <v>611</v>
      </c>
      <c r="E1400">
        <v>10</v>
      </c>
      <c r="F1400" t="e">
        <v>#N/A</v>
      </c>
      <c r="G1400" t="e">
        <v>#N/A</v>
      </c>
      <c r="H1400" t="e">
        <v>#N/A</v>
      </c>
      <c r="I1400" t="e">
        <v>#N/A</v>
      </c>
      <c r="J1400" t="e">
        <v>#N/A</v>
      </c>
      <c r="K1400" t="e">
        <v>#N/A</v>
      </c>
      <c r="L1400" t="e">
        <v>#N/A</v>
      </c>
      <c r="M1400" t="e">
        <v>#N/A</v>
      </c>
      <c r="N1400">
        <v>0</v>
      </c>
      <c r="O1400">
        <v>0</v>
      </c>
      <c r="P1400">
        <v>0</v>
      </c>
      <c r="Q1400" s="36">
        <v>0</v>
      </c>
      <c r="R1400" s="36">
        <v>0</v>
      </c>
      <c r="S1400" s="36">
        <v>0</v>
      </c>
      <c r="T1400" s="36">
        <v>0</v>
      </c>
      <c r="U1400" s="36">
        <v>0</v>
      </c>
    </row>
    <row r="1401" spans="1:21" x14ac:dyDescent="0.2">
      <c r="A1401" s="89">
        <f>VLOOKUP(C1401,TabellenSRG!$B$4:$C$2729,2,FALSE)</f>
        <v>124</v>
      </c>
      <c r="B1401" t="str">
        <f t="shared" si="22"/>
        <v>124a</v>
      </c>
      <c r="C1401" t="s">
        <v>127</v>
      </c>
      <c r="D1401" t="s">
        <v>606</v>
      </c>
      <c r="E1401">
        <v>0</v>
      </c>
      <c r="F1401">
        <v>1050</v>
      </c>
      <c r="G1401">
        <v>1050</v>
      </c>
      <c r="H1401">
        <v>1050</v>
      </c>
      <c r="I1401">
        <v>1040</v>
      </c>
      <c r="J1401">
        <v>1000</v>
      </c>
      <c r="K1401">
        <v>0</v>
      </c>
      <c r="L1401" t="s">
        <v>617</v>
      </c>
      <c r="M1401" t="s">
        <v>617</v>
      </c>
      <c r="N1401">
        <v>0</v>
      </c>
      <c r="O1401">
        <v>0</v>
      </c>
      <c r="P1401">
        <v>1000</v>
      </c>
      <c r="Q1401" s="36">
        <v>1260</v>
      </c>
      <c r="R1401" s="36">
        <v>1690</v>
      </c>
      <c r="S1401" s="36">
        <v>2160</v>
      </c>
      <c r="T1401" s="36">
        <v>2370</v>
      </c>
      <c r="U1401" s="36">
        <v>2500</v>
      </c>
    </row>
    <row r="1402" spans="1:21" x14ac:dyDescent="0.2">
      <c r="A1402" s="89">
        <f>VLOOKUP(C1402,TabellenSRG!$B$4:$C$2729,2,FALSE)</f>
        <v>124</v>
      </c>
      <c r="B1402" t="str">
        <f t="shared" si="22"/>
        <v>124b</v>
      </c>
      <c r="C1402" t="s">
        <v>127</v>
      </c>
      <c r="D1402" t="s">
        <v>607</v>
      </c>
      <c r="E1402">
        <v>1</v>
      </c>
      <c r="F1402">
        <v>0</v>
      </c>
      <c r="G1402">
        <v>0</v>
      </c>
      <c r="H1402">
        <v>0</v>
      </c>
      <c r="I1402">
        <v>0</v>
      </c>
      <c r="J1402">
        <v>0</v>
      </c>
      <c r="K1402">
        <v>0</v>
      </c>
      <c r="L1402" t="s">
        <v>617</v>
      </c>
      <c r="M1402" t="s">
        <v>617</v>
      </c>
      <c r="N1402">
        <v>0</v>
      </c>
      <c r="O1402">
        <v>0</v>
      </c>
      <c r="P1402">
        <v>0</v>
      </c>
      <c r="Q1402" s="36">
        <v>0</v>
      </c>
      <c r="R1402" s="36">
        <v>10</v>
      </c>
      <c r="S1402" s="36">
        <v>10</v>
      </c>
      <c r="T1402" s="36">
        <v>10</v>
      </c>
      <c r="U1402" s="36">
        <v>10</v>
      </c>
    </row>
    <row r="1403" spans="1:21" x14ac:dyDescent="0.2">
      <c r="A1403" s="89">
        <f>VLOOKUP(C1403,TabellenSRG!$B$4:$C$2729,2,FALSE)</f>
        <v>124</v>
      </c>
      <c r="B1403" t="str">
        <f t="shared" si="22"/>
        <v>124c</v>
      </c>
      <c r="C1403" t="s">
        <v>127</v>
      </c>
      <c r="D1403" t="s">
        <v>608</v>
      </c>
      <c r="E1403">
        <v>2</v>
      </c>
      <c r="F1403">
        <v>0</v>
      </c>
      <c r="G1403">
        <v>0</v>
      </c>
      <c r="H1403">
        <v>0</v>
      </c>
      <c r="I1403">
        <v>0</v>
      </c>
      <c r="J1403">
        <v>0</v>
      </c>
      <c r="K1403">
        <v>0</v>
      </c>
      <c r="L1403" t="s">
        <v>617</v>
      </c>
      <c r="M1403" t="s">
        <v>617</v>
      </c>
      <c r="N1403">
        <v>0</v>
      </c>
      <c r="O1403">
        <v>0</v>
      </c>
      <c r="P1403">
        <v>0</v>
      </c>
      <c r="Q1403" s="36">
        <v>0</v>
      </c>
      <c r="R1403" s="36">
        <v>0</v>
      </c>
      <c r="S1403" s="36">
        <v>0</v>
      </c>
      <c r="T1403" s="36">
        <v>0</v>
      </c>
      <c r="U1403" s="36">
        <v>0</v>
      </c>
    </row>
    <row r="1404" spans="1:21" x14ac:dyDescent="0.2">
      <c r="A1404" s="89">
        <f>VLOOKUP(C1404,TabellenSRG!$B$4:$C$2729,2,FALSE)</f>
        <v>124</v>
      </c>
      <c r="B1404" t="str">
        <f t="shared" si="22"/>
        <v>124d</v>
      </c>
      <c r="C1404" t="s">
        <v>127</v>
      </c>
      <c r="D1404" t="s">
        <v>609</v>
      </c>
      <c r="E1404">
        <v>3</v>
      </c>
      <c r="F1404">
        <v>0</v>
      </c>
      <c r="G1404">
        <v>0</v>
      </c>
      <c r="H1404">
        <v>0</v>
      </c>
      <c r="I1404">
        <v>0</v>
      </c>
      <c r="J1404">
        <v>0</v>
      </c>
      <c r="K1404">
        <v>0</v>
      </c>
      <c r="L1404" t="s">
        <v>617</v>
      </c>
      <c r="M1404" t="s">
        <v>617</v>
      </c>
      <c r="N1404">
        <v>0</v>
      </c>
      <c r="O1404">
        <v>0</v>
      </c>
      <c r="P1404">
        <v>0</v>
      </c>
      <c r="Q1404" s="36">
        <v>0</v>
      </c>
      <c r="R1404" s="36">
        <v>0</v>
      </c>
      <c r="S1404" s="36">
        <v>0</v>
      </c>
      <c r="T1404" s="36">
        <v>0</v>
      </c>
      <c r="U1404" s="36">
        <v>0</v>
      </c>
    </row>
    <row r="1405" spans="1:21" x14ac:dyDescent="0.2">
      <c r="A1405" s="89">
        <f>VLOOKUP(C1405,TabellenSRG!$B$4:$C$2729,2,FALSE)</f>
        <v>124</v>
      </c>
      <c r="B1405" t="str">
        <f t="shared" si="22"/>
        <v>124e</v>
      </c>
      <c r="C1405" t="s">
        <v>127</v>
      </c>
      <c r="D1405" t="s">
        <v>610</v>
      </c>
      <c r="E1405">
        <v>4</v>
      </c>
      <c r="F1405">
        <v>0</v>
      </c>
      <c r="G1405">
        <v>0</v>
      </c>
      <c r="H1405">
        <v>0</v>
      </c>
      <c r="I1405">
        <v>0</v>
      </c>
      <c r="J1405">
        <v>0</v>
      </c>
      <c r="K1405">
        <v>0</v>
      </c>
      <c r="L1405" t="s">
        <v>617</v>
      </c>
      <c r="M1405" t="s">
        <v>617</v>
      </c>
      <c r="N1405">
        <v>0</v>
      </c>
      <c r="O1405">
        <v>0</v>
      </c>
      <c r="P1405">
        <v>10</v>
      </c>
      <c r="Q1405" s="36">
        <v>10</v>
      </c>
      <c r="R1405" s="36">
        <v>20</v>
      </c>
      <c r="S1405" s="36">
        <v>20</v>
      </c>
      <c r="T1405" s="36">
        <v>20</v>
      </c>
      <c r="U1405" s="36">
        <v>30</v>
      </c>
    </row>
    <row r="1406" spans="1:21" x14ac:dyDescent="0.2">
      <c r="A1406" s="89">
        <f>VLOOKUP(C1406,TabellenSRG!$B$4:$C$2729,2,FALSE)</f>
        <v>124</v>
      </c>
      <c r="B1406" t="str">
        <f t="shared" si="22"/>
        <v>124f</v>
      </c>
      <c r="C1406" t="s">
        <v>127</v>
      </c>
      <c r="D1406" t="s">
        <v>612</v>
      </c>
      <c r="E1406">
        <v>5</v>
      </c>
      <c r="F1406">
        <v>0</v>
      </c>
      <c r="G1406">
        <v>0</v>
      </c>
      <c r="H1406">
        <v>0</v>
      </c>
      <c r="I1406">
        <v>0</v>
      </c>
      <c r="J1406">
        <v>0</v>
      </c>
      <c r="K1406">
        <v>0</v>
      </c>
      <c r="L1406" t="s">
        <v>617</v>
      </c>
      <c r="M1406" t="s">
        <v>617</v>
      </c>
      <c r="N1406">
        <v>0</v>
      </c>
      <c r="O1406">
        <v>0</v>
      </c>
      <c r="P1406">
        <v>10</v>
      </c>
      <c r="Q1406" s="36">
        <v>10</v>
      </c>
      <c r="R1406" s="36">
        <v>10</v>
      </c>
      <c r="S1406" s="36">
        <v>10</v>
      </c>
      <c r="T1406" s="36">
        <v>20</v>
      </c>
      <c r="U1406" s="36">
        <v>20</v>
      </c>
    </row>
    <row r="1407" spans="1:21" x14ac:dyDescent="0.2">
      <c r="A1407" s="89">
        <f>VLOOKUP(C1407,TabellenSRG!$B$4:$C$2729,2,FALSE)</f>
        <v>124</v>
      </c>
      <c r="B1407" t="str">
        <f t="shared" si="22"/>
        <v>124g</v>
      </c>
      <c r="C1407" t="s">
        <v>127</v>
      </c>
      <c r="D1407" t="s">
        <v>613</v>
      </c>
      <c r="E1407">
        <v>6</v>
      </c>
      <c r="F1407">
        <v>0</v>
      </c>
      <c r="G1407">
        <v>0</v>
      </c>
      <c r="H1407">
        <v>0</v>
      </c>
      <c r="I1407">
        <v>0</v>
      </c>
      <c r="J1407">
        <v>0</v>
      </c>
      <c r="K1407">
        <v>0</v>
      </c>
      <c r="L1407" t="s">
        <v>617</v>
      </c>
      <c r="M1407" t="s">
        <v>617</v>
      </c>
      <c r="N1407">
        <v>0</v>
      </c>
      <c r="O1407">
        <v>0</v>
      </c>
      <c r="P1407">
        <v>10</v>
      </c>
      <c r="Q1407" s="36">
        <v>10</v>
      </c>
      <c r="R1407" s="36">
        <v>30</v>
      </c>
      <c r="S1407" s="36">
        <v>20</v>
      </c>
      <c r="T1407" s="36">
        <v>20</v>
      </c>
      <c r="U1407" s="36">
        <v>30</v>
      </c>
    </row>
    <row r="1408" spans="1:21" x14ac:dyDescent="0.2">
      <c r="A1408" s="89">
        <f>VLOOKUP(C1408,TabellenSRG!$B$4:$C$2729,2,FALSE)</f>
        <v>124</v>
      </c>
      <c r="B1408" t="str">
        <f t="shared" si="22"/>
        <v>124h</v>
      </c>
      <c r="C1408" t="s">
        <v>127</v>
      </c>
      <c r="D1408" t="s">
        <v>614</v>
      </c>
      <c r="E1408">
        <v>7</v>
      </c>
      <c r="F1408">
        <v>0</v>
      </c>
      <c r="G1408">
        <v>0</v>
      </c>
      <c r="H1408">
        <v>0</v>
      </c>
      <c r="I1408">
        <v>0</v>
      </c>
      <c r="J1408">
        <v>0</v>
      </c>
      <c r="K1408">
        <v>0</v>
      </c>
      <c r="L1408" t="s">
        <v>617</v>
      </c>
      <c r="M1408" t="s">
        <v>617</v>
      </c>
      <c r="N1408">
        <v>0</v>
      </c>
      <c r="O1408">
        <v>0</v>
      </c>
      <c r="P1408">
        <v>0</v>
      </c>
      <c r="Q1408" s="36">
        <v>0</v>
      </c>
      <c r="R1408" s="36">
        <v>0</v>
      </c>
      <c r="S1408" s="36">
        <v>0</v>
      </c>
      <c r="T1408" s="36">
        <v>0</v>
      </c>
      <c r="U1408" s="36">
        <v>0</v>
      </c>
    </row>
    <row r="1409" spans="1:21" x14ac:dyDescent="0.2">
      <c r="A1409" s="89">
        <f>VLOOKUP(C1409,TabellenSRG!$B$4:$C$2729,2,FALSE)</f>
        <v>124</v>
      </c>
      <c r="B1409" t="str">
        <f t="shared" si="22"/>
        <v>124i</v>
      </c>
      <c r="C1409" t="s">
        <v>127</v>
      </c>
      <c r="D1409" t="s">
        <v>615</v>
      </c>
      <c r="E1409">
        <v>8</v>
      </c>
      <c r="F1409">
        <v>0</v>
      </c>
      <c r="G1409">
        <v>0</v>
      </c>
      <c r="H1409">
        <v>0</v>
      </c>
      <c r="I1409">
        <v>0</v>
      </c>
      <c r="J1409">
        <v>0</v>
      </c>
      <c r="K1409">
        <v>0</v>
      </c>
      <c r="L1409" t="s">
        <v>617</v>
      </c>
      <c r="M1409" t="s">
        <v>617</v>
      </c>
      <c r="N1409">
        <v>0</v>
      </c>
      <c r="O1409">
        <v>0</v>
      </c>
      <c r="P1409">
        <v>0</v>
      </c>
      <c r="Q1409" s="36">
        <v>0</v>
      </c>
      <c r="R1409" s="36">
        <v>0</v>
      </c>
      <c r="S1409" s="36">
        <v>0</v>
      </c>
      <c r="T1409" s="36">
        <v>0</v>
      </c>
      <c r="U1409" s="36">
        <v>0</v>
      </c>
    </row>
    <row r="1410" spans="1:21" x14ac:dyDescent="0.2">
      <c r="A1410" s="89">
        <f>VLOOKUP(C1410,TabellenSRG!$B$4:$C$2729,2,FALSE)</f>
        <v>124</v>
      </c>
      <c r="B1410" t="str">
        <f t="shared" si="22"/>
        <v>124j</v>
      </c>
      <c r="C1410" t="s">
        <v>127</v>
      </c>
      <c r="D1410" t="s">
        <v>616</v>
      </c>
      <c r="E1410">
        <v>9</v>
      </c>
      <c r="F1410">
        <v>1050</v>
      </c>
      <c r="G1410">
        <v>1050</v>
      </c>
      <c r="H1410">
        <v>1050</v>
      </c>
      <c r="I1410">
        <v>1040</v>
      </c>
      <c r="J1410">
        <v>1000</v>
      </c>
      <c r="K1410">
        <v>0</v>
      </c>
      <c r="L1410" t="s">
        <v>617</v>
      </c>
      <c r="M1410" t="s">
        <v>617</v>
      </c>
      <c r="N1410">
        <v>0</v>
      </c>
      <c r="O1410">
        <v>0</v>
      </c>
      <c r="P1410">
        <v>960</v>
      </c>
      <c r="Q1410" s="36">
        <v>1220</v>
      </c>
      <c r="R1410" s="36">
        <v>1630</v>
      </c>
      <c r="S1410" s="36">
        <v>2090</v>
      </c>
      <c r="T1410" s="36">
        <v>2270</v>
      </c>
      <c r="U1410" s="36">
        <v>2390</v>
      </c>
    </row>
    <row r="1411" spans="1:21" x14ac:dyDescent="0.2">
      <c r="A1411" s="89">
        <f>VLOOKUP(C1411,TabellenSRG!$B$4:$C$2729,2,FALSE)</f>
        <v>124</v>
      </c>
      <c r="B1411" t="str">
        <f t="shared" si="22"/>
        <v>124k</v>
      </c>
      <c r="C1411" t="s">
        <v>127</v>
      </c>
      <c r="D1411" t="s">
        <v>611</v>
      </c>
      <c r="E1411">
        <v>10</v>
      </c>
      <c r="F1411" t="e">
        <v>#N/A</v>
      </c>
      <c r="G1411" t="e">
        <v>#N/A</v>
      </c>
      <c r="H1411" t="e">
        <v>#N/A</v>
      </c>
      <c r="I1411" t="e">
        <v>#N/A</v>
      </c>
      <c r="J1411" t="e">
        <v>#N/A</v>
      </c>
      <c r="K1411" t="e">
        <v>#N/A</v>
      </c>
      <c r="L1411" t="e">
        <v>#N/A</v>
      </c>
      <c r="M1411" t="e">
        <v>#N/A</v>
      </c>
      <c r="N1411">
        <v>0</v>
      </c>
      <c r="O1411">
        <v>0</v>
      </c>
      <c r="P1411">
        <v>10</v>
      </c>
      <c r="Q1411" s="36">
        <v>10</v>
      </c>
      <c r="R1411" s="36">
        <v>10</v>
      </c>
      <c r="S1411" s="36">
        <v>10</v>
      </c>
      <c r="T1411" s="36">
        <v>20</v>
      </c>
      <c r="U1411" s="36">
        <v>20</v>
      </c>
    </row>
    <row r="1412" spans="1:21" x14ac:dyDescent="0.2">
      <c r="A1412" s="89">
        <f>VLOOKUP(C1412,TabellenSRG!$B$4:$C$2729,2,FALSE)</f>
        <v>125</v>
      </c>
      <c r="B1412" t="str">
        <f t="shared" si="22"/>
        <v>125a</v>
      </c>
      <c r="C1412" t="s">
        <v>128</v>
      </c>
      <c r="D1412" t="s">
        <v>606</v>
      </c>
      <c r="E1412">
        <v>0</v>
      </c>
      <c r="F1412">
        <v>70</v>
      </c>
      <c r="G1412">
        <v>80</v>
      </c>
      <c r="H1412">
        <v>90</v>
      </c>
      <c r="I1412">
        <v>80</v>
      </c>
      <c r="J1412">
        <v>70</v>
      </c>
      <c r="K1412">
        <v>70</v>
      </c>
      <c r="L1412">
        <v>70</v>
      </c>
      <c r="M1412">
        <v>80</v>
      </c>
      <c r="N1412">
        <v>80</v>
      </c>
      <c r="O1412">
        <v>90</v>
      </c>
      <c r="P1412">
        <v>80</v>
      </c>
      <c r="Q1412" s="36">
        <v>80</v>
      </c>
      <c r="R1412" s="36">
        <v>80</v>
      </c>
      <c r="S1412" s="36">
        <v>90</v>
      </c>
      <c r="T1412" s="36">
        <v>70</v>
      </c>
      <c r="U1412" s="36">
        <v>80</v>
      </c>
    </row>
    <row r="1413" spans="1:21" x14ac:dyDescent="0.2">
      <c r="A1413" s="89">
        <f>VLOOKUP(C1413,TabellenSRG!$B$4:$C$2729,2,FALSE)</f>
        <v>125</v>
      </c>
      <c r="B1413" t="str">
        <f t="shared" ref="B1413:B1476" si="23">CONCATENATE(A1413,D1413)</f>
        <v>125b</v>
      </c>
      <c r="C1413" t="s">
        <v>128</v>
      </c>
      <c r="D1413" t="s">
        <v>607</v>
      </c>
      <c r="E1413">
        <v>1</v>
      </c>
      <c r="F1413">
        <v>0</v>
      </c>
      <c r="G1413">
        <v>0</v>
      </c>
      <c r="H1413">
        <v>0</v>
      </c>
      <c r="I1413">
        <v>0</v>
      </c>
      <c r="J1413">
        <v>0</v>
      </c>
      <c r="K1413">
        <v>0</v>
      </c>
      <c r="L1413">
        <v>0</v>
      </c>
      <c r="M1413">
        <v>0</v>
      </c>
      <c r="N1413">
        <v>0</v>
      </c>
      <c r="O1413">
        <v>0</v>
      </c>
      <c r="P1413">
        <v>0</v>
      </c>
      <c r="Q1413" s="36">
        <v>0</v>
      </c>
      <c r="R1413" s="36">
        <v>0</v>
      </c>
      <c r="S1413" s="36">
        <v>0</v>
      </c>
      <c r="T1413" s="36">
        <v>0</v>
      </c>
      <c r="U1413" s="36">
        <v>0</v>
      </c>
    </row>
    <row r="1414" spans="1:21" x14ac:dyDescent="0.2">
      <c r="A1414" s="89">
        <f>VLOOKUP(C1414,TabellenSRG!$B$4:$C$2729,2,FALSE)</f>
        <v>125</v>
      </c>
      <c r="B1414" t="str">
        <f t="shared" si="23"/>
        <v>125c</v>
      </c>
      <c r="C1414" t="s">
        <v>128</v>
      </c>
      <c r="D1414" t="s">
        <v>608</v>
      </c>
      <c r="E1414">
        <v>2</v>
      </c>
      <c r="F1414">
        <v>0</v>
      </c>
      <c r="G1414">
        <v>0</v>
      </c>
      <c r="H1414">
        <v>0</v>
      </c>
      <c r="I1414">
        <v>0</v>
      </c>
      <c r="J1414">
        <v>0</v>
      </c>
      <c r="K1414">
        <v>0</v>
      </c>
      <c r="L1414">
        <v>0</v>
      </c>
      <c r="M1414">
        <v>0</v>
      </c>
      <c r="N1414">
        <v>0</v>
      </c>
      <c r="O1414">
        <v>0</v>
      </c>
      <c r="P1414">
        <v>0</v>
      </c>
      <c r="Q1414" s="36">
        <v>0</v>
      </c>
      <c r="R1414" s="36">
        <v>0</v>
      </c>
      <c r="S1414" s="36">
        <v>0</v>
      </c>
      <c r="T1414" s="36">
        <v>0</v>
      </c>
      <c r="U1414" s="36">
        <v>0</v>
      </c>
    </row>
    <row r="1415" spans="1:21" x14ac:dyDescent="0.2">
      <c r="A1415" s="89">
        <f>VLOOKUP(C1415,TabellenSRG!$B$4:$C$2729,2,FALSE)</f>
        <v>125</v>
      </c>
      <c r="B1415" t="str">
        <f t="shared" si="23"/>
        <v>125d</v>
      </c>
      <c r="C1415" t="s">
        <v>128</v>
      </c>
      <c r="D1415" t="s">
        <v>609</v>
      </c>
      <c r="E1415">
        <v>3</v>
      </c>
      <c r="F1415">
        <v>0</v>
      </c>
      <c r="G1415">
        <v>0</v>
      </c>
      <c r="H1415">
        <v>0</v>
      </c>
      <c r="I1415">
        <v>0</v>
      </c>
      <c r="J1415">
        <v>0</v>
      </c>
      <c r="K1415">
        <v>0</v>
      </c>
      <c r="L1415">
        <v>0</v>
      </c>
      <c r="M1415">
        <v>0</v>
      </c>
      <c r="N1415">
        <v>0</v>
      </c>
      <c r="O1415">
        <v>0</v>
      </c>
      <c r="P1415">
        <v>0</v>
      </c>
      <c r="Q1415" s="36">
        <v>0</v>
      </c>
      <c r="R1415" s="36">
        <v>0</v>
      </c>
      <c r="S1415" s="36">
        <v>0</v>
      </c>
      <c r="T1415" s="36">
        <v>0</v>
      </c>
      <c r="U1415" s="36">
        <v>0</v>
      </c>
    </row>
    <row r="1416" spans="1:21" x14ac:dyDescent="0.2">
      <c r="A1416" s="89">
        <f>VLOOKUP(C1416,TabellenSRG!$B$4:$C$2729,2,FALSE)</f>
        <v>125</v>
      </c>
      <c r="B1416" t="str">
        <f t="shared" si="23"/>
        <v>125e</v>
      </c>
      <c r="C1416" t="s">
        <v>128</v>
      </c>
      <c r="D1416" t="s">
        <v>610</v>
      </c>
      <c r="E1416">
        <v>4</v>
      </c>
      <c r="F1416">
        <v>0</v>
      </c>
      <c r="G1416">
        <v>0</v>
      </c>
      <c r="H1416">
        <v>0</v>
      </c>
      <c r="I1416">
        <v>0</v>
      </c>
      <c r="J1416">
        <v>0</v>
      </c>
      <c r="K1416">
        <v>0</v>
      </c>
      <c r="L1416">
        <v>0</v>
      </c>
      <c r="M1416">
        <v>0</v>
      </c>
      <c r="N1416">
        <v>0</v>
      </c>
      <c r="O1416">
        <v>0</v>
      </c>
      <c r="P1416">
        <v>0</v>
      </c>
      <c r="Q1416" s="36">
        <v>0</v>
      </c>
      <c r="R1416" s="36">
        <v>0</v>
      </c>
      <c r="S1416" s="36">
        <v>0</v>
      </c>
      <c r="T1416" s="36">
        <v>0</v>
      </c>
      <c r="U1416" s="36">
        <v>0</v>
      </c>
    </row>
    <row r="1417" spans="1:21" x14ac:dyDescent="0.2">
      <c r="A1417" s="89">
        <f>VLOOKUP(C1417,TabellenSRG!$B$4:$C$2729,2,FALSE)</f>
        <v>125</v>
      </c>
      <c r="B1417" t="str">
        <f t="shared" si="23"/>
        <v>125f</v>
      </c>
      <c r="C1417" t="s">
        <v>128</v>
      </c>
      <c r="D1417" t="s">
        <v>612</v>
      </c>
      <c r="E1417">
        <v>5</v>
      </c>
      <c r="F1417">
        <v>0</v>
      </c>
      <c r="G1417">
        <v>0</v>
      </c>
      <c r="H1417">
        <v>0</v>
      </c>
      <c r="I1417">
        <v>0</v>
      </c>
      <c r="J1417">
        <v>0</v>
      </c>
      <c r="K1417">
        <v>0</v>
      </c>
      <c r="L1417">
        <v>0</v>
      </c>
      <c r="M1417">
        <v>0</v>
      </c>
      <c r="N1417">
        <v>0</v>
      </c>
      <c r="O1417">
        <v>0</v>
      </c>
      <c r="P1417">
        <v>0</v>
      </c>
      <c r="Q1417" s="36">
        <v>0</v>
      </c>
      <c r="R1417" s="36">
        <v>0</v>
      </c>
      <c r="S1417" s="36">
        <v>0</v>
      </c>
      <c r="T1417" s="36">
        <v>0</v>
      </c>
      <c r="U1417" s="36">
        <v>0</v>
      </c>
    </row>
    <row r="1418" spans="1:21" x14ac:dyDescent="0.2">
      <c r="A1418" s="89">
        <f>VLOOKUP(C1418,TabellenSRG!$B$4:$C$2729,2,FALSE)</f>
        <v>125</v>
      </c>
      <c r="B1418" t="str">
        <f t="shared" si="23"/>
        <v>125g</v>
      </c>
      <c r="C1418" t="s">
        <v>128</v>
      </c>
      <c r="D1418" t="s">
        <v>613</v>
      </c>
      <c r="E1418">
        <v>6</v>
      </c>
      <c r="F1418">
        <v>0</v>
      </c>
      <c r="G1418">
        <v>0</v>
      </c>
      <c r="H1418">
        <v>0</v>
      </c>
      <c r="I1418">
        <v>0</v>
      </c>
      <c r="J1418">
        <v>0</v>
      </c>
      <c r="K1418">
        <v>0</v>
      </c>
      <c r="L1418">
        <v>0</v>
      </c>
      <c r="M1418">
        <v>0</v>
      </c>
      <c r="N1418">
        <v>0</v>
      </c>
      <c r="O1418">
        <v>0</v>
      </c>
      <c r="P1418">
        <v>0</v>
      </c>
      <c r="Q1418" s="36">
        <v>0</v>
      </c>
      <c r="R1418" s="36">
        <v>0</v>
      </c>
      <c r="S1418" s="36">
        <v>0</v>
      </c>
      <c r="T1418" s="36">
        <v>0</v>
      </c>
      <c r="U1418" s="36">
        <v>0</v>
      </c>
    </row>
    <row r="1419" spans="1:21" x14ac:dyDescent="0.2">
      <c r="A1419" s="89">
        <f>VLOOKUP(C1419,TabellenSRG!$B$4:$C$2729,2,FALSE)</f>
        <v>125</v>
      </c>
      <c r="B1419" t="str">
        <f t="shared" si="23"/>
        <v>125h</v>
      </c>
      <c r="C1419" t="s">
        <v>128</v>
      </c>
      <c r="D1419" t="s">
        <v>614</v>
      </c>
      <c r="E1419">
        <v>7</v>
      </c>
      <c r="F1419">
        <v>0</v>
      </c>
      <c r="G1419">
        <v>0</v>
      </c>
      <c r="H1419">
        <v>0</v>
      </c>
      <c r="I1419">
        <v>0</v>
      </c>
      <c r="J1419">
        <v>0</v>
      </c>
      <c r="K1419">
        <v>0</v>
      </c>
      <c r="L1419">
        <v>0</v>
      </c>
      <c r="M1419">
        <v>0</v>
      </c>
      <c r="N1419">
        <v>0</v>
      </c>
      <c r="O1419">
        <v>0</v>
      </c>
      <c r="P1419">
        <v>0</v>
      </c>
      <c r="Q1419" s="36">
        <v>0</v>
      </c>
      <c r="R1419" s="36">
        <v>0</v>
      </c>
      <c r="S1419" s="36">
        <v>0</v>
      </c>
      <c r="T1419" s="36">
        <v>0</v>
      </c>
      <c r="U1419" s="36">
        <v>0</v>
      </c>
    </row>
    <row r="1420" spans="1:21" x14ac:dyDescent="0.2">
      <c r="A1420" s="89">
        <f>VLOOKUP(C1420,TabellenSRG!$B$4:$C$2729,2,FALSE)</f>
        <v>125</v>
      </c>
      <c r="B1420" t="str">
        <f t="shared" si="23"/>
        <v>125i</v>
      </c>
      <c r="C1420" t="s">
        <v>128</v>
      </c>
      <c r="D1420" t="s">
        <v>615</v>
      </c>
      <c r="E1420">
        <v>8</v>
      </c>
      <c r="F1420">
        <v>0</v>
      </c>
      <c r="G1420">
        <v>0</v>
      </c>
      <c r="H1420">
        <v>0</v>
      </c>
      <c r="I1420">
        <v>0</v>
      </c>
      <c r="J1420">
        <v>0</v>
      </c>
      <c r="K1420">
        <v>0</v>
      </c>
      <c r="L1420">
        <v>0</v>
      </c>
      <c r="M1420">
        <v>0</v>
      </c>
      <c r="N1420">
        <v>0</v>
      </c>
      <c r="O1420">
        <v>0</v>
      </c>
      <c r="P1420">
        <v>0</v>
      </c>
      <c r="Q1420" s="36">
        <v>0</v>
      </c>
      <c r="R1420" s="36">
        <v>0</v>
      </c>
      <c r="S1420" s="36">
        <v>0</v>
      </c>
      <c r="T1420" s="36">
        <v>0</v>
      </c>
      <c r="U1420" s="36">
        <v>0</v>
      </c>
    </row>
    <row r="1421" spans="1:21" x14ac:dyDescent="0.2">
      <c r="A1421" s="89">
        <f>VLOOKUP(C1421,TabellenSRG!$B$4:$C$2729,2,FALSE)</f>
        <v>125</v>
      </c>
      <c r="B1421" t="str">
        <f t="shared" si="23"/>
        <v>125j</v>
      </c>
      <c r="C1421" t="s">
        <v>128</v>
      </c>
      <c r="D1421" t="s">
        <v>616</v>
      </c>
      <c r="E1421">
        <v>9</v>
      </c>
      <c r="F1421">
        <v>70</v>
      </c>
      <c r="G1421">
        <v>80</v>
      </c>
      <c r="H1421">
        <v>90</v>
      </c>
      <c r="I1421">
        <v>80</v>
      </c>
      <c r="J1421">
        <v>70</v>
      </c>
      <c r="K1421">
        <v>70</v>
      </c>
      <c r="L1421">
        <v>70</v>
      </c>
      <c r="M1421">
        <v>80</v>
      </c>
      <c r="N1421">
        <v>80</v>
      </c>
      <c r="O1421">
        <v>90</v>
      </c>
      <c r="P1421">
        <v>80</v>
      </c>
      <c r="Q1421" s="36">
        <v>80</v>
      </c>
      <c r="R1421" s="36">
        <v>80</v>
      </c>
      <c r="S1421" s="36">
        <v>90</v>
      </c>
      <c r="T1421" s="36">
        <v>70</v>
      </c>
      <c r="U1421" s="36">
        <v>80</v>
      </c>
    </row>
    <row r="1422" spans="1:21" x14ac:dyDescent="0.2">
      <c r="A1422" s="89">
        <f>VLOOKUP(C1422,TabellenSRG!$B$4:$C$2729,2,FALSE)</f>
        <v>125</v>
      </c>
      <c r="B1422" t="str">
        <f t="shared" si="23"/>
        <v>125k</v>
      </c>
      <c r="C1422" t="s">
        <v>128</v>
      </c>
      <c r="D1422" t="s">
        <v>611</v>
      </c>
      <c r="E1422">
        <v>10</v>
      </c>
      <c r="F1422" t="e">
        <v>#N/A</v>
      </c>
      <c r="G1422" t="e">
        <v>#N/A</v>
      </c>
      <c r="H1422" t="e">
        <v>#N/A</v>
      </c>
      <c r="I1422" t="e">
        <v>#N/A</v>
      </c>
      <c r="J1422" t="e">
        <v>#N/A</v>
      </c>
      <c r="K1422" t="e">
        <v>#N/A</v>
      </c>
      <c r="L1422" t="e">
        <v>#N/A</v>
      </c>
      <c r="M1422" t="e">
        <v>#N/A</v>
      </c>
      <c r="N1422">
        <v>0</v>
      </c>
      <c r="O1422">
        <v>0</v>
      </c>
      <c r="P1422">
        <v>0</v>
      </c>
      <c r="Q1422" s="36">
        <v>0</v>
      </c>
      <c r="R1422" s="36">
        <v>0</v>
      </c>
      <c r="S1422" s="36">
        <v>0</v>
      </c>
      <c r="T1422" s="36">
        <v>0</v>
      </c>
      <c r="U1422" s="36">
        <v>0</v>
      </c>
    </row>
    <row r="1423" spans="1:21" x14ac:dyDescent="0.2">
      <c r="A1423" s="89">
        <f>VLOOKUP(C1423,TabellenSRG!$B$4:$C$2729,2,FALSE)</f>
        <v>126</v>
      </c>
      <c r="B1423" t="str">
        <f t="shared" si="23"/>
        <v>126a</v>
      </c>
      <c r="C1423" t="s">
        <v>129</v>
      </c>
      <c r="D1423" t="s">
        <v>606</v>
      </c>
      <c r="E1423">
        <v>0</v>
      </c>
      <c r="F1423">
        <v>900</v>
      </c>
      <c r="G1423">
        <v>920</v>
      </c>
      <c r="H1423">
        <v>690</v>
      </c>
      <c r="I1423">
        <v>710</v>
      </c>
      <c r="J1423">
        <v>760</v>
      </c>
      <c r="K1423">
        <v>780</v>
      </c>
      <c r="L1423">
        <v>840</v>
      </c>
      <c r="M1423">
        <v>910</v>
      </c>
      <c r="N1423">
        <v>1020</v>
      </c>
      <c r="O1423">
        <v>710</v>
      </c>
      <c r="P1423">
        <v>710</v>
      </c>
      <c r="Q1423" s="36">
        <v>660</v>
      </c>
      <c r="R1423" s="36">
        <v>710</v>
      </c>
      <c r="S1423" s="36">
        <v>740</v>
      </c>
      <c r="T1423" s="36">
        <v>830</v>
      </c>
      <c r="U1423" s="36">
        <v>800</v>
      </c>
    </row>
    <row r="1424" spans="1:21" x14ac:dyDescent="0.2">
      <c r="A1424" s="89">
        <f>VLOOKUP(C1424,TabellenSRG!$B$4:$C$2729,2,FALSE)</f>
        <v>126</v>
      </c>
      <c r="B1424" t="str">
        <f t="shared" si="23"/>
        <v>126b</v>
      </c>
      <c r="C1424" t="s">
        <v>129</v>
      </c>
      <c r="D1424" t="s">
        <v>607</v>
      </c>
      <c r="E1424">
        <v>1</v>
      </c>
      <c r="F1424">
        <v>0</v>
      </c>
      <c r="G1424">
        <v>0</v>
      </c>
      <c r="H1424">
        <v>0</v>
      </c>
      <c r="I1424">
        <v>0</v>
      </c>
      <c r="J1424">
        <v>0</v>
      </c>
      <c r="K1424">
        <v>0</v>
      </c>
      <c r="L1424">
        <v>10</v>
      </c>
      <c r="M1424">
        <v>0</v>
      </c>
      <c r="N1424">
        <v>0</v>
      </c>
      <c r="O1424">
        <v>0</v>
      </c>
      <c r="P1424">
        <v>0</v>
      </c>
      <c r="Q1424" s="36">
        <v>0</v>
      </c>
      <c r="R1424" s="36">
        <v>0</v>
      </c>
      <c r="S1424" s="36">
        <v>0</v>
      </c>
      <c r="T1424" s="36">
        <v>0</v>
      </c>
      <c r="U1424" s="36">
        <v>0</v>
      </c>
    </row>
    <row r="1425" spans="1:21" x14ac:dyDescent="0.2">
      <c r="A1425" s="89">
        <f>VLOOKUP(C1425,TabellenSRG!$B$4:$C$2729,2,FALSE)</f>
        <v>126</v>
      </c>
      <c r="B1425" t="str">
        <f t="shared" si="23"/>
        <v>126c</v>
      </c>
      <c r="C1425" t="s">
        <v>129</v>
      </c>
      <c r="D1425" t="s">
        <v>608</v>
      </c>
      <c r="E1425">
        <v>2</v>
      </c>
      <c r="F1425">
        <v>0</v>
      </c>
      <c r="G1425">
        <v>0</v>
      </c>
      <c r="H1425">
        <v>0</v>
      </c>
      <c r="I1425">
        <v>0</v>
      </c>
      <c r="J1425">
        <v>0</v>
      </c>
      <c r="K1425">
        <v>0</v>
      </c>
      <c r="L1425">
        <v>0</v>
      </c>
      <c r="M1425">
        <v>0</v>
      </c>
      <c r="N1425">
        <v>0</v>
      </c>
      <c r="O1425">
        <v>0</v>
      </c>
      <c r="P1425">
        <v>0</v>
      </c>
      <c r="Q1425" s="36">
        <v>0</v>
      </c>
      <c r="R1425" s="36">
        <v>0</v>
      </c>
      <c r="S1425" s="36">
        <v>0</v>
      </c>
      <c r="T1425" s="36">
        <v>0</v>
      </c>
      <c r="U1425" s="36">
        <v>0</v>
      </c>
    </row>
    <row r="1426" spans="1:21" x14ac:dyDescent="0.2">
      <c r="A1426" s="89">
        <f>VLOOKUP(C1426,TabellenSRG!$B$4:$C$2729,2,FALSE)</f>
        <v>126</v>
      </c>
      <c r="B1426" t="str">
        <f t="shared" si="23"/>
        <v>126d</v>
      </c>
      <c r="C1426" t="s">
        <v>129</v>
      </c>
      <c r="D1426" t="s">
        <v>609</v>
      </c>
      <c r="E1426">
        <v>3</v>
      </c>
      <c r="F1426">
        <v>0</v>
      </c>
      <c r="G1426">
        <v>0</v>
      </c>
      <c r="H1426">
        <v>0</v>
      </c>
      <c r="I1426">
        <v>0</v>
      </c>
      <c r="J1426">
        <v>0</v>
      </c>
      <c r="K1426">
        <v>0</v>
      </c>
      <c r="L1426">
        <v>0</v>
      </c>
      <c r="M1426">
        <v>0</v>
      </c>
      <c r="N1426">
        <v>0</v>
      </c>
      <c r="O1426">
        <v>0</v>
      </c>
      <c r="P1426">
        <v>0</v>
      </c>
      <c r="Q1426" s="36">
        <v>0</v>
      </c>
      <c r="R1426" s="36">
        <v>0</v>
      </c>
      <c r="S1426" s="36">
        <v>0</v>
      </c>
      <c r="T1426" s="36">
        <v>0</v>
      </c>
      <c r="U1426" s="36">
        <v>0</v>
      </c>
    </row>
    <row r="1427" spans="1:21" x14ac:dyDescent="0.2">
      <c r="A1427" s="89">
        <f>VLOOKUP(C1427,TabellenSRG!$B$4:$C$2729,2,FALSE)</f>
        <v>126</v>
      </c>
      <c r="B1427" t="str">
        <f t="shared" si="23"/>
        <v>126e</v>
      </c>
      <c r="C1427" t="s">
        <v>129</v>
      </c>
      <c r="D1427" t="s">
        <v>610</v>
      </c>
      <c r="E1427">
        <v>4</v>
      </c>
      <c r="F1427">
        <v>0</v>
      </c>
      <c r="G1427">
        <v>0</v>
      </c>
      <c r="H1427">
        <v>0</v>
      </c>
      <c r="I1427">
        <v>0</v>
      </c>
      <c r="J1427">
        <v>0</v>
      </c>
      <c r="K1427">
        <v>0</v>
      </c>
      <c r="L1427">
        <v>0</v>
      </c>
      <c r="M1427">
        <v>0</v>
      </c>
      <c r="N1427">
        <v>0</v>
      </c>
      <c r="O1427">
        <v>0</v>
      </c>
      <c r="P1427">
        <v>0</v>
      </c>
      <c r="Q1427" s="36">
        <v>0</v>
      </c>
      <c r="R1427" s="36">
        <v>0</v>
      </c>
      <c r="S1427" s="36">
        <v>0</v>
      </c>
      <c r="T1427" s="36">
        <v>20</v>
      </c>
      <c r="U1427" s="36">
        <v>60</v>
      </c>
    </row>
    <row r="1428" spans="1:21" x14ac:dyDescent="0.2">
      <c r="A1428" s="89">
        <f>VLOOKUP(C1428,TabellenSRG!$B$4:$C$2729,2,FALSE)</f>
        <v>126</v>
      </c>
      <c r="B1428" t="str">
        <f t="shared" si="23"/>
        <v>126f</v>
      </c>
      <c r="C1428" t="s">
        <v>129</v>
      </c>
      <c r="D1428" t="s">
        <v>612</v>
      </c>
      <c r="E1428">
        <v>5</v>
      </c>
      <c r="F1428">
        <v>0</v>
      </c>
      <c r="G1428">
        <v>0</v>
      </c>
      <c r="H1428">
        <v>0</v>
      </c>
      <c r="I1428">
        <v>0</v>
      </c>
      <c r="J1428">
        <v>0</v>
      </c>
      <c r="K1428">
        <v>0</v>
      </c>
      <c r="L1428">
        <v>0</v>
      </c>
      <c r="M1428">
        <v>0</v>
      </c>
      <c r="N1428">
        <v>0</v>
      </c>
      <c r="O1428">
        <v>0</v>
      </c>
      <c r="P1428">
        <v>0</v>
      </c>
      <c r="Q1428" s="36">
        <v>0</v>
      </c>
      <c r="R1428" s="36">
        <v>0</v>
      </c>
      <c r="S1428" s="36">
        <v>0</v>
      </c>
      <c r="T1428" s="36">
        <v>0</v>
      </c>
      <c r="U1428" s="36">
        <v>0</v>
      </c>
    </row>
    <row r="1429" spans="1:21" x14ac:dyDescent="0.2">
      <c r="A1429" s="89">
        <f>VLOOKUP(C1429,TabellenSRG!$B$4:$C$2729,2,FALSE)</f>
        <v>126</v>
      </c>
      <c r="B1429" t="str">
        <f t="shared" si="23"/>
        <v>126g</v>
      </c>
      <c r="C1429" t="s">
        <v>129</v>
      </c>
      <c r="D1429" t="s">
        <v>613</v>
      </c>
      <c r="E1429">
        <v>6</v>
      </c>
      <c r="F1429">
        <v>0</v>
      </c>
      <c r="G1429">
        <v>0</v>
      </c>
      <c r="H1429">
        <v>0</v>
      </c>
      <c r="I1429">
        <v>0</v>
      </c>
      <c r="J1429">
        <v>0</v>
      </c>
      <c r="K1429">
        <v>0</v>
      </c>
      <c r="L1429">
        <v>0</v>
      </c>
      <c r="M1429">
        <v>0</v>
      </c>
      <c r="N1429">
        <v>0</v>
      </c>
      <c r="O1429">
        <v>0</v>
      </c>
      <c r="P1429">
        <v>0</v>
      </c>
      <c r="Q1429" s="36">
        <v>0</v>
      </c>
      <c r="R1429" s="36">
        <v>0</v>
      </c>
      <c r="S1429" s="36">
        <v>0</v>
      </c>
      <c r="T1429" s="36">
        <v>0</v>
      </c>
      <c r="U1429" s="36">
        <v>10</v>
      </c>
    </row>
    <row r="1430" spans="1:21" x14ac:dyDescent="0.2">
      <c r="A1430" s="89">
        <f>VLOOKUP(C1430,TabellenSRG!$B$4:$C$2729,2,FALSE)</f>
        <v>126</v>
      </c>
      <c r="B1430" t="str">
        <f t="shared" si="23"/>
        <v>126h</v>
      </c>
      <c r="C1430" t="s">
        <v>129</v>
      </c>
      <c r="D1430" t="s">
        <v>614</v>
      </c>
      <c r="E1430">
        <v>7</v>
      </c>
      <c r="F1430">
        <v>0</v>
      </c>
      <c r="G1430">
        <v>0</v>
      </c>
      <c r="H1430">
        <v>0</v>
      </c>
      <c r="I1430">
        <v>0</v>
      </c>
      <c r="J1430">
        <v>0</v>
      </c>
      <c r="K1430">
        <v>0</v>
      </c>
      <c r="L1430">
        <v>0</v>
      </c>
      <c r="M1430">
        <v>0</v>
      </c>
      <c r="N1430">
        <v>0</v>
      </c>
      <c r="O1430">
        <v>0</v>
      </c>
      <c r="P1430">
        <v>0</v>
      </c>
      <c r="Q1430" s="36">
        <v>0</v>
      </c>
      <c r="R1430" s="36">
        <v>0</v>
      </c>
      <c r="S1430" s="36">
        <v>0</v>
      </c>
      <c r="T1430" s="36">
        <v>0</v>
      </c>
      <c r="U1430" s="36">
        <v>0</v>
      </c>
    </row>
    <row r="1431" spans="1:21" x14ac:dyDescent="0.2">
      <c r="A1431" s="89">
        <f>VLOOKUP(C1431,TabellenSRG!$B$4:$C$2729,2,FALSE)</f>
        <v>126</v>
      </c>
      <c r="B1431" t="str">
        <f t="shared" si="23"/>
        <v>126i</v>
      </c>
      <c r="C1431" t="s">
        <v>129</v>
      </c>
      <c r="D1431" t="s">
        <v>615</v>
      </c>
      <c r="E1431">
        <v>8</v>
      </c>
      <c r="F1431">
        <v>0</v>
      </c>
      <c r="G1431">
        <v>0</v>
      </c>
      <c r="H1431">
        <v>0</v>
      </c>
      <c r="I1431">
        <v>0</v>
      </c>
      <c r="J1431">
        <v>0</v>
      </c>
      <c r="K1431">
        <v>0</v>
      </c>
      <c r="L1431">
        <v>0</v>
      </c>
      <c r="M1431">
        <v>0</v>
      </c>
      <c r="N1431">
        <v>0</v>
      </c>
      <c r="O1431">
        <v>0</v>
      </c>
      <c r="P1431">
        <v>0</v>
      </c>
      <c r="Q1431" s="36">
        <v>0</v>
      </c>
      <c r="R1431" s="36">
        <v>0</v>
      </c>
      <c r="S1431" s="36">
        <v>0</v>
      </c>
      <c r="T1431" s="36">
        <v>0</v>
      </c>
      <c r="U1431" s="36">
        <v>0</v>
      </c>
    </row>
    <row r="1432" spans="1:21" x14ac:dyDescent="0.2">
      <c r="A1432" s="89">
        <f>VLOOKUP(C1432,TabellenSRG!$B$4:$C$2729,2,FALSE)</f>
        <v>126</v>
      </c>
      <c r="B1432" t="str">
        <f t="shared" si="23"/>
        <v>126j</v>
      </c>
      <c r="C1432" t="s">
        <v>129</v>
      </c>
      <c r="D1432" t="s">
        <v>616</v>
      </c>
      <c r="E1432">
        <v>9</v>
      </c>
      <c r="F1432">
        <v>900</v>
      </c>
      <c r="G1432">
        <v>920</v>
      </c>
      <c r="H1432">
        <v>690</v>
      </c>
      <c r="I1432">
        <v>710</v>
      </c>
      <c r="J1432">
        <v>760</v>
      </c>
      <c r="K1432">
        <v>780</v>
      </c>
      <c r="L1432">
        <v>830</v>
      </c>
      <c r="M1432">
        <v>900</v>
      </c>
      <c r="N1432">
        <v>1010</v>
      </c>
      <c r="O1432">
        <v>710</v>
      </c>
      <c r="P1432">
        <v>710</v>
      </c>
      <c r="Q1432" s="36">
        <v>660</v>
      </c>
      <c r="R1432" s="36">
        <v>700</v>
      </c>
      <c r="S1432" s="36">
        <v>730</v>
      </c>
      <c r="T1432" s="36">
        <v>800</v>
      </c>
      <c r="U1432" s="36">
        <v>740</v>
      </c>
    </row>
    <row r="1433" spans="1:21" x14ac:dyDescent="0.2">
      <c r="A1433" s="89">
        <f>VLOOKUP(C1433,TabellenSRG!$B$4:$C$2729,2,FALSE)</f>
        <v>126</v>
      </c>
      <c r="B1433" t="str">
        <f t="shared" si="23"/>
        <v>126k</v>
      </c>
      <c r="C1433" t="s">
        <v>129</v>
      </c>
      <c r="D1433" t="s">
        <v>611</v>
      </c>
      <c r="E1433">
        <v>10</v>
      </c>
      <c r="F1433" t="e">
        <v>#N/A</v>
      </c>
      <c r="G1433" t="e">
        <v>#N/A</v>
      </c>
      <c r="H1433" t="e">
        <v>#N/A</v>
      </c>
      <c r="I1433" t="e">
        <v>#N/A</v>
      </c>
      <c r="J1433" t="e">
        <v>#N/A</v>
      </c>
      <c r="K1433" t="e">
        <v>#N/A</v>
      </c>
      <c r="L1433" t="e">
        <v>#N/A</v>
      </c>
      <c r="M1433" t="e">
        <v>#N/A</v>
      </c>
      <c r="N1433">
        <v>0</v>
      </c>
      <c r="O1433">
        <v>0</v>
      </c>
      <c r="P1433">
        <v>0</v>
      </c>
      <c r="Q1433" s="36">
        <v>0</v>
      </c>
      <c r="R1433" s="36">
        <v>0</v>
      </c>
      <c r="S1433" s="36">
        <v>0</v>
      </c>
      <c r="T1433" s="36">
        <v>0</v>
      </c>
      <c r="U1433" s="36">
        <v>0</v>
      </c>
    </row>
    <row r="1434" spans="1:21" x14ac:dyDescent="0.2">
      <c r="A1434" s="89">
        <f>VLOOKUP(C1434,TabellenSRG!$B$4:$C$2729,2,FALSE)</f>
        <v>127</v>
      </c>
      <c r="B1434" t="str">
        <f t="shared" si="23"/>
        <v>127a</v>
      </c>
      <c r="C1434" t="s">
        <v>130</v>
      </c>
      <c r="D1434" t="s">
        <v>606</v>
      </c>
      <c r="E1434">
        <v>0</v>
      </c>
      <c r="F1434">
        <v>370</v>
      </c>
      <c r="G1434">
        <v>370</v>
      </c>
      <c r="H1434">
        <v>380</v>
      </c>
      <c r="I1434">
        <v>390</v>
      </c>
      <c r="J1434">
        <v>350</v>
      </c>
      <c r="K1434">
        <v>330</v>
      </c>
      <c r="L1434">
        <v>320</v>
      </c>
      <c r="M1434">
        <v>110</v>
      </c>
      <c r="N1434">
        <v>120</v>
      </c>
      <c r="O1434">
        <v>130</v>
      </c>
      <c r="P1434">
        <v>140</v>
      </c>
      <c r="Q1434" s="36">
        <v>160</v>
      </c>
      <c r="R1434" s="36">
        <v>210</v>
      </c>
      <c r="S1434" s="36">
        <v>230</v>
      </c>
      <c r="T1434" s="36">
        <v>250</v>
      </c>
      <c r="U1434" s="36">
        <v>270</v>
      </c>
    </row>
    <row r="1435" spans="1:21" x14ac:dyDescent="0.2">
      <c r="A1435" s="89">
        <f>VLOOKUP(C1435,TabellenSRG!$B$4:$C$2729,2,FALSE)</f>
        <v>127</v>
      </c>
      <c r="B1435" t="str">
        <f t="shared" si="23"/>
        <v>127b</v>
      </c>
      <c r="C1435" t="s">
        <v>130</v>
      </c>
      <c r="D1435" t="s">
        <v>607</v>
      </c>
      <c r="E1435">
        <v>1</v>
      </c>
      <c r="F1435">
        <v>10</v>
      </c>
      <c r="G1435">
        <v>10</v>
      </c>
      <c r="H1435">
        <v>10</v>
      </c>
      <c r="I1435">
        <v>10</v>
      </c>
      <c r="J1435">
        <v>0</v>
      </c>
      <c r="K1435">
        <v>0</v>
      </c>
      <c r="L1435">
        <v>0</v>
      </c>
      <c r="M1435">
        <v>0</v>
      </c>
      <c r="N1435">
        <v>0</v>
      </c>
      <c r="O1435">
        <v>0</v>
      </c>
      <c r="P1435">
        <v>0</v>
      </c>
      <c r="Q1435" s="36">
        <v>0</v>
      </c>
      <c r="R1435" s="36">
        <v>0</v>
      </c>
      <c r="S1435" s="36">
        <v>0</v>
      </c>
      <c r="T1435" s="36">
        <v>0</v>
      </c>
      <c r="U1435" s="36">
        <v>0</v>
      </c>
    </row>
    <row r="1436" spans="1:21" x14ac:dyDescent="0.2">
      <c r="A1436" s="89">
        <f>VLOOKUP(C1436,TabellenSRG!$B$4:$C$2729,2,FALSE)</f>
        <v>127</v>
      </c>
      <c r="B1436" t="str">
        <f t="shared" si="23"/>
        <v>127c</v>
      </c>
      <c r="C1436" t="s">
        <v>130</v>
      </c>
      <c r="D1436" t="s">
        <v>608</v>
      </c>
      <c r="E1436">
        <v>2</v>
      </c>
      <c r="F1436">
        <v>0</v>
      </c>
      <c r="G1436">
        <v>0</v>
      </c>
      <c r="H1436">
        <v>0</v>
      </c>
      <c r="I1436">
        <v>0</v>
      </c>
      <c r="J1436">
        <v>0</v>
      </c>
      <c r="K1436">
        <v>0</v>
      </c>
      <c r="L1436">
        <v>0</v>
      </c>
      <c r="M1436">
        <v>0</v>
      </c>
      <c r="N1436">
        <v>0</v>
      </c>
      <c r="O1436">
        <v>0</v>
      </c>
      <c r="P1436">
        <v>0</v>
      </c>
      <c r="Q1436" s="36">
        <v>0</v>
      </c>
      <c r="R1436" s="36">
        <v>0</v>
      </c>
      <c r="S1436" s="36">
        <v>0</v>
      </c>
      <c r="T1436" s="36">
        <v>0</v>
      </c>
      <c r="U1436" s="36">
        <v>0</v>
      </c>
    </row>
    <row r="1437" spans="1:21" x14ac:dyDescent="0.2">
      <c r="A1437" s="89">
        <f>VLOOKUP(C1437,TabellenSRG!$B$4:$C$2729,2,FALSE)</f>
        <v>127</v>
      </c>
      <c r="B1437" t="str">
        <f t="shared" si="23"/>
        <v>127d</v>
      </c>
      <c r="C1437" t="s">
        <v>130</v>
      </c>
      <c r="D1437" t="s">
        <v>609</v>
      </c>
      <c r="E1437">
        <v>3</v>
      </c>
      <c r="F1437">
        <v>0</v>
      </c>
      <c r="G1437">
        <v>0</v>
      </c>
      <c r="H1437">
        <v>0</v>
      </c>
      <c r="I1437">
        <v>0</v>
      </c>
      <c r="J1437">
        <v>0</v>
      </c>
      <c r="K1437">
        <v>0</v>
      </c>
      <c r="L1437">
        <v>0</v>
      </c>
      <c r="M1437">
        <v>0</v>
      </c>
      <c r="N1437">
        <v>0</v>
      </c>
      <c r="O1437">
        <v>10</v>
      </c>
      <c r="P1437">
        <v>0</v>
      </c>
      <c r="Q1437" s="36">
        <v>10</v>
      </c>
      <c r="R1437" s="36">
        <v>0</v>
      </c>
      <c r="S1437" s="36">
        <v>0</v>
      </c>
      <c r="T1437" s="36">
        <v>0</v>
      </c>
      <c r="U1437" s="36">
        <v>0</v>
      </c>
    </row>
    <row r="1438" spans="1:21" x14ac:dyDescent="0.2">
      <c r="A1438" s="89">
        <f>VLOOKUP(C1438,TabellenSRG!$B$4:$C$2729,2,FALSE)</f>
        <v>127</v>
      </c>
      <c r="B1438" t="str">
        <f t="shared" si="23"/>
        <v>127e</v>
      </c>
      <c r="C1438" t="s">
        <v>130</v>
      </c>
      <c r="D1438" t="s">
        <v>610</v>
      </c>
      <c r="E1438">
        <v>4</v>
      </c>
      <c r="F1438">
        <v>0</v>
      </c>
      <c r="G1438">
        <v>0</v>
      </c>
      <c r="H1438">
        <v>0</v>
      </c>
      <c r="I1438">
        <v>0</v>
      </c>
      <c r="J1438">
        <v>0</v>
      </c>
      <c r="K1438">
        <v>0</v>
      </c>
      <c r="L1438">
        <v>0</v>
      </c>
      <c r="M1438">
        <v>0</v>
      </c>
      <c r="N1438">
        <v>0</v>
      </c>
      <c r="O1438">
        <v>0</v>
      </c>
      <c r="P1438">
        <v>10</v>
      </c>
      <c r="Q1438" s="36">
        <v>10</v>
      </c>
      <c r="R1438" s="36">
        <v>10</v>
      </c>
      <c r="S1438" s="36">
        <v>10</v>
      </c>
      <c r="T1438" s="36">
        <v>10</v>
      </c>
      <c r="U1438" s="36">
        <v>10</v>
      </c>
    </row>
    <row r="1439" spans="1:21" x14ac:dyDescent="0.2">
      <c r="A1439" s="89">
        <f>VLOOKUP(C1439,TabellenSRG!$B$4:$C$2729,2,FALSE)</f>
        <v>127</v>
      </c>
      <c r="B1439" t="str">
        <f t="shared" si="23"/>
        <v>127f</v>
      </c>
      <c r="C1439" t="s">
        <v>130</v>
      </c>
      <c r="D1439" t="s">
        <v>612</v>
      </c>
      <c r="E1439">
        <v>5</v>
      </c>
      <c r="F1439">
        <v>0</v>
      </c>
      <c r="G1439">
        <v>0</v>
      </c>
      <c r="H1439">
        <v>0</v>
      </c>
      <c r="I1439">
        <v>0</v>
      </c>
      <c r="J1439">
        <v>0</v>
      </c>
      <c r="K1439">
        <v>0</v>
      </c>
      <c r="L1439">
        <v>0</v>
      </c>
      <c r="M1439">
        <v>0</v>
      </c>
      <c r="N1439">
        <v>0</v>
      </c>
      <c r="O1439">
        <v>0</v>
      </c>
      <c r="P1439">
        <v>0</v>
      </c>
      <c r="Q1439" s="36">
        <v>0</v>
      </c>
      <c r="R1439" s="36">
        <v>0</v>
      </c>
      <c r="S1439" s="36">
        <v>0</v>
      </c>
      <c r="T1439" s="36">
        <v>10</v>
      </c>
      <c r="U1439" s="36">
        <v>10</v>
      </c>
    </row>
    <row r="1440" spans="1:21" x14ac:dyDescent="0.2">
      <c r="A1440" s="89">
        <f>VLOOKUP(C1440,TabellenSRG!$B$4:$C$2729,2,FALSE)</f>
        <v>127</v>
      </c>
      <c r="B1440" t="str">
        <f t="shared" si="23"/>
        <v>127g</v>
      </c>
      <c r="C1440" t="s">
        <v>130</v>
      </c>
      <c r="D1440" t="s">
        <v>613</v>
      </c>
      <c r="E1440">
        <v>6</v>
      </c>
      <c r="F1440">
        <v>0</v>
      </c>
      <c r="G1440">
        <v>0</v>
      </c>
      <c r="H1440">
        <v>0</v>
      </c>
      <c r="I1440">
        <v>0</v>
      </c>
      <c r="J1440">
        <v>0</v>
      </c>
      <c r="K1440">
        <v>0</v>
      </c>
      <c r="L1440">
        <v>0</v>
      </c>
      <c r="M1440">
        <v>0</v>
      </c>
      <c r="N1440">
        <v>0</v>
      </c>
      <c r="O1440">
        <v>0</v>
      </c>
      <c r="P1440">
        <v>0</v>
      </c>
      <c r="Q1440" s="36">
        <v>0</v>
      </c>
      <c r="R1440" s="36">
        <v>0</v>
      </c>
      <c r="S1440" s="36">
        <v>0</v>
      </c>
      <c r="T1440" s="36">
        <v>0</v>
      </c>
      <c r="U1440" s="36">
        <v>0</v>
      </c>
    </row>
    <row r="1441" spans="1:21" x14ac:dyDescent="0.2">
      <c r="A1441" s="89">
        <f>VLOOKUP(C1441,TabellenSRG!$B$4:$C$2729,2,FALSE)</f>
        <v>127</v>
      </c>
      <c r="B1441" t="str">
        <f t="shared" si="23"/>
        <v>127h</v>
      </c>
      <c r="C1441" t="s">
        <v>130</v>
      </c>
      <c r="D1441" t="s">
        <v>614</v>
      </c>
      <c r="E1441">
        <v>7</v>
      </c>
      <c r="F1441">
        <v>0</v>
      </c>
      <c r="G1441">
        <v>0</v>
      </c>
      <c r="H1441">
        <v>0</v>
      </c>
      <c r="I1441">
        <v>0</v>
      </c>
      <c r="J1441">
        <v>0</v>
      </c>
      <c r="K1441">
        <v>0</v>
      </c>
      <c r="L1441">
        <v>0</v>
      </c>
      <c r="M1441">
        <v>0</v>
      </c>
      <c r="N1441">
        <v>0</v>
      </c>
      <c r="O1441">
        <v>0</v>
      </c>
      <c r="P1441">
        <v>0</v>
      </c>
      <c r="Q1441" s="36">
        <v>0</v>
      </c>
      <c r="R1441" s="36">
        <v>0</v>
      </c>
      <c r="S1441" s="36">
        <v>0</v>
      </c>
      <c r="T1441" s="36">
        <v>0</v>
      </c>
      <c r="U1441" s="36">
        <v>0</v>
      </c>
    </row>
    <row r="1442" spans="1:21" x14ac:dyDescent="0.2">
      <c r="A1442" s="89">
        <f>VLOOKUP(C1442,TabellenSRG!$B$4:$C$2729,2,FALSE)</f>
        <v>127</v>
      </c>
      <c r="B1442" t="str">
        <f t="shared" si="23"/>
        <v>127i</v>
      </c>
      <c r="C1442" t="s">
        <v>130</v>
      </c>
      <c r="D1442" t="s">
        <v>615</v>
      </c>
      <c r="E1442">
        <v>8</v>
      </c>
      <c r="F1442">
        <v>0</v>
      </c>
      <c r="G1442">
        <v>0</v>
      </c>
      <c r="H1442">
        <v>0</v>
      </c>
      <c r="I1442">
        <v>0</v>
      </c>
      <c r="J1442">
        <v>0</v>
      </c>
      <c r="K1442">
        <v>0</v>
      </c>
      <c r="L1442">
        <v>0</v>
      </c>
      <c r="M1442">
        <v>0</v>
      </c>
      <c r="N1442">
        <v>0</v>
      </c>
      <c r="O1442">
        <v>0</v>
      </c>
      <c r="P1442">
        <v>0</v>
      </c>
      <c r="Q1442" s="36">
        <v>0</v>
      </c>
      <c r="R1442" s="36">
        <v>0</v>
      </c>
      <c r="S1442" s="36">
        <v>0</v>
      </c>
      <c r="T1442" s="36">
        <v>0</v>
      </c>
      <c r="U1442" s="36">
        <v>0</v>
      </c>
    </row>
    <row r="1443" spans="1:21" x14ac:dyDescent="0.2">
      <c r="A1443" s="89">
        <f>VLOOKUP(C1443,TabellenSRG!$B$4:$C$2729,2,FALSE)</f>
        <v>127</v>
      </c>
      <c r="B1443" t="str">
        <f t="shared" si="23"/>
        <v>127j</v>
      </c>
      <c r="C1443" t="s">
        <v>130</v>
      </c>
      <c r="D1443" t="s">
        <v>616</v>
      </c>
      <c r="E1443">
        <v>9</v>
      </c>
      <c r="F1443">
        <v>360</v>
      </c>
      <c r="G1443">
        <v>360</v>
      </c>
      <c r="H1443">
        <v>370</v>
      </c>
      <c r="I1443">
        <v>380</v>
      </c>
      <c r="J1443">
        <v>350</v>
      </c>
      <c r="K1443">
        <v>330</v>
      </c>
      <c r="L1443">
        <v>310</v>
      </c>
      <c r="M1443">
        <v>100</v>
      </c>
      <c r="N1443">
        <v>110</v>
      </c>
      <c r="O1443">
        <v>120</v>
      </c>
      <c r="P1443">
        <v>130</v>
      </c>
      <c r="Q1443" s="36">
        <v>140</v>
      </c>
      <c r="R1443" s="36">
        <v>180</v>
      </c>
      <c r="S1443" s="36">
        <v>210</v>
      </c>
      <c r="T1443" s="36">
        <v>230</v>
      </c>
      <c r="U1443" s="36">
        <v>240</v>
      </c>
    </row>
    <row r="1444" spans="1:21" x14ac:dyDescent="0.2">
      <c r="A1444" s="89">
        <f>VLOOKUP(C1444,TabellenSRG!$B$4:$C$2729,2,FALSE)</f>
        <v>127</v>
      </c>
      <c r="B1444" t="str">
        <f t="shared" si="23"/>
        <v>127k</v>
      </c>
      <c r="C1444" t="s">
        <v>130</v>
      </c>
      <c r="D1444" t="s">
        <v>611</v>
      </c>
      <c r="E1444">
        <v>10</v>
      </c>
      <c r="F1444" t="e">
        <v>#N/A</v>
      </c>
      <c r="G1444" t="e">
        <v>#N/A</v>
      </c>
      <c r="H1444" t="e">
        <v>#N/A</v>
      </c>
      <c r="I1444" t="e">
        <v>#N/A</v>
      </c>
      <c r="J1444" t="e">
        <v>#N/A</v>
      </c>
      <c r="K1444" t="e">
        <v>#N/A</v>
      </c>
      <c r="L1444" t="e">
        <v>#N/A</v>
      </c>
      <c r="M1444" t="e">
        <v>#N/A</v>
      </c>
      <c r="N1444">
        <v>0</v>
      </c>
      <c r="O1444">
        <v>0</v>
      </c>
      <c r="P1444">
        <v>0</v>
      </c>
      <c r="Q1444" s="36">
        <v>10</v>
      </c>
      <c r="R1444" s="36">
        <v>0</v>
      </c>
      <c r="S1444" s="36">
        <v>0</v>
      </c>
      <c r="T1444" s="36">
        <v>0</v>
      </c>
      <c r="U1444" s="36">
        <v>10</v>
      </c>
    </row>
    <row r="1445" spans="1:21" x14ac:dyDescent="0.2">
      <c r="A1445" s="89">
        <f>VLOOKUP(C1445,TabellenSRG!$B$4:$C$2729,2,FALSE)</f>
        <v>128</v>
      </c>
      <c r="B1445" t="str">
        <f t="shared" si="23"/>
        <v>128a</v>
      </c>
      <c r="C1445" t="s">
        <v>131</v>
      </c>
      <c r="D1445" t="s">
        <v>606</v>
      </c>
      <c r="E1445">
        <v>0</v>
      </c>
      <c r="F1445">
        <v>970</v>
      </c>
      <c r="G1445">
        <v>930</v>
      </c>
      <c r="H1445">
        <v>880</v>
      </c>
      <c r="I1445">
        <v>850</v>
      </c>
      <c r="J1445">
        <v>880</v>
      </c>
      <c r="K1445">
        <v>910</v>
      </c>
      <c r="L1445">
        <v>890</v>
      </c>
      <c r="M1445">
        <v>950</v>
      </c>
      <c r="N1445">
        <v>960</v>
      </c>
      <c r="O1445">
        <v>1010</v>
      </c>
      <c r="P1445">
        <v>960</v>
      </c>
      <c r="Q1445" s="36">
        <v>1030</v>
      </c>
      <c r="R1445" s="36">
        <v>1020</v>
      </c>
      <c r="S1445" s="36">
        <v>1020</v>
      </c>
      <c r="T1445" s="36">
        <v>1040</v>
      </c>
      <c r="U1445" s="36">
        <v>1060</v>
      </c>
    </row>
    <row r="1446" spans="1:21" x14ac:dyDescent="0.2">
      <c r="A1446" s="89">
        <f>VLOOKUP(C1446,TabellenSRG!$B$4:$C$2729,2,FALSE)</f>
        <v>128</v>
      </c>
      <c r="B1446" t="str">
        <f t="shared" si="23"/>
        <v>128b</v>
      </c>
      <c r="C1446" t="s">
        <v>131</v>
      </c>
      <c r="D1446" t="s">
        <v>607</v>
      </c>
      <c r="E1446">
        <v>1</v>
      </c>
      <c r="F1446">
        <v>0</v>
      </c>
      <c r="G1446">
        <v>0</v>
      </c>
      <c r="H1446">
        <v>0</v>
      </c>
      <c r="I1446">
        <v>0</v>
      </c>
      <c r="J1446">
        <v>0</v>
      </c>
      <c r="K1446">
        <v>0</v>
      </c>
      <c r="L1446">
        <v>10</v>
      </c>
      <c r="M1446">
        <v>10</v>
      </c>
      <c r="N1446">
        <v>10</v>
      </c>
      <c r="O1446">
        <v>10</v>
      </c>
      <c r="P1446">
        <v>10</v>
      </c>
      <c r="Q1446" s="36">
        <v>10</v>
      </c>
      <c r="R1446" s="36">
        <v>0</v>
      </c>
      <c r="S1446" s="36">
        <v>0</v>
      </c>
      <c r="T1446" s="36">
        <v>0</v>
      </c>
      <c r="U1446" s="36">
        <v>10</v>
      </c>
    </row>
    <row r="1447" spans="1:21" x14ac:dyDescent="0.2">
      <c r="A1447" s="89">
        <f>VLOOKUP(C1447,TabellenSRG!$B$4:$C$2729,2,FALSE)</f>
        <v>128</v>
      </c>
      <c r="B1447" t="str">
        <f t="shared" si="23"/>
        <v>128c</v>
      </c>
      <c r="C1447" t="s">
        <v>131</v>
      </c>
      <c r="D1447" t="s">
        <v>608</v>
      </c>
      <c r="E1447">
        <v>2</v>
      </c>
      <c r="F1447">
        <v>10</v>
      </c>
      <c r="G1447">
        <v>0</v>
      </c>
      <c r="H1447">
        <v>0</v>
      </c>
      <c r="I1447">
        <v>0</v>
      </c>
      <c r="J1447">
        <v>0</v>
      </c>
      <c r="K1447">
        <v>0</v>
      </c>
      <c r="L1447">
        <v>0</v>
      </c>
      <c r="M1447">
        <v>0</v>
      </c>
      <c r="N1447">
        <v>0</v>
      </c>
      <c r="O1447">
        <v>0</v>
      </c>
      <c r="P1447">
        <v>0</v>
      </c>
      <c r="Q1447" s="36">
        <v>0</v>
      </c>
      <c r="R1447" s="36">
        <v>0</v>
      </c>
      <c r="S1447" s="36">
        <v>0</v>
      </c>
      <c r="T1447" s="36">
        <v>0</v>
      </c>
      <c r="U1447" s="36">
        <v>0</v>
      </c>
    </row>
    <row r="1448" spans="1:21" x14ac:dyDescent="0.2">
      <c r="A1448" s="89">
        <f>VLOOKUP(C1448,TabellenSRG!$B$4:$C$2729,2,FALSE)</f>
        <v>128</v>
      </c>
      <c r="B1448" t="str">
        <f t="shared" si="23"/>
        <v>128d</v>
      </c>
      <c r="C1448" t="s">
        <v>131</v>
      </c>
      <c r="D1448" t="s">
        <v>609</v>
      </c>
      <c r="E1448">
        <v>3</v>
      </c>
      <c r="F1448">
        <v>0</v>
      </c>
      <c r="G1448">
        <v>0</v>
      </c>
      <c r="H1448">
        <v>0</v>
      </c>
      <c r="I1448">
        <v>0</v>
      </c>
      <c r="J1448">
        <v>0</v>
      </c>
      <c r="K1448">
        <v>0</v>
      </c>
      <c r="L1448">
        <v>0</v>
      </c>
      <c r="M1448">
        <v>0</v>
      </c>
      <c r="N1448">
        <v>0</v>
      </c>
      <c r="O1448">
        <v>0</v>
      </c>
      <c r="P1448">
        <v>0</v>
      </c>
      <c r="Q1448" s="36">
        <v>0</v>
      </c>
      <c r="R1448" s="36">
        <v>0</v>
      </c>
      <c r="S1448" s="36">
        <v>0</v>
      </c>
      <c r="T1448" s="36">
        <v>0</v>
      </c>
      <c r="U1448" s="36">
        <v>0</v>
      </c>
    </row>
    <row r="1449" spans="1:21" x14ac:dyDescent="0.2">
      <c r="A1449" s="89">
        <f>VLOOKUP(C1449,TabellenSRG!$B$4:$C$2729,2,FALSE)</f>
        <v>128</v>
      </c>
      <c r="B1449" t="str">
        <f t="shared" si="23"/>
        <v>128e</v>
      </c>
      <c r="C1449" t="s">
        <v>131</v>
      </c>
      <c r="D1449" t="s">
        <v>610</v>
      </c>
      <c r="E1449">
        <v>4</v>
      </c>
      <c r="F1449">
        <v>0</v>
      </c>
      <c r="G1449">
        <v>0</v>
      </c>
      <c r="H1449">
        <v>0</v>
      </c>
      <c r="I1449">
        <v>0</v>
      </c>
      <c r="J1449">
        <v>0</v>
      </c>
      <c r="K1449">
        <v>10</v>
      </c>
      <c r="L1449">
        <v>10</v>
      </c>
      <c r="M1449">
        <v>20</v>
      </c>
      <c r="N1449">
        <v>30</v>
      </c>
      <c r="O1449">
        <v>20</v>
      </c>
      <c r="P1449">
        <v>20</v>
      </c>
      <c r="Q1449" s="36">
        <v>50</v>
      </c>
      <c r="R1449" s="36">
        <v>40</v>
      </c>
      <c r="S1449" s="36">
        <v>40</v>
      </c>
      <c r="T1449" s="36">
        <v>50</v>
      </c>
      <c r="U1449" s="36">
        <v>60</v>
      </c>
    </row>
    <row r="1450" spans="1:21" x14ac:dyDescent="0.2">
      <c r="A1450" s="89">
        <f>VLOOKUP(C1450,TabellenSRG!$B$4:$C$2729,2,FALSE)</f>
        <v>128</v>
      </c>
      <c r="B1450" t="str">
        <f t="shared" si="23"/>
        <v>128f</v>
      </c>
      <c r="C1450" t="s">
        <v>131</v>
      </c>
      <c r="D1450" t="s">
        <v>612</v>
      </c>
      <c r="E1450">
        <v>5</v>
      </c>
      <c r="F1450">
        <v>0</v>
      </c>
      <c r="G1450">
        <v>0</v>
      </c>
      <c r="H1450">
        <v>0</v>
      </c>
      <c r="I1450">
        <v>0</v>
      </c>
      <c r="J1450">
        <v>0</v>
      </c>
      <c r="K1450">
        <v>0</v>
      </c>
      <c r="L1450">
        <v>0</v>
      </c>
      <c r="M1450">
        <v>0</v>
      </c>
      <c r="N1450">
        <v>0</v>
      </c>
      <c r="O1450">
        <v>0</v>
      </c>
      <c r="P1450">
        <v>0</v>
      </c>
      <c r="Q1450" s="36">
        <v>0</v>
      </c>
      <c r="R1450" s="36">
        <v>0</v>
      </c>
      <c r="S1450" s="36">
        <v>0</v>
      </c>
      <c r="T1450" s="36">
        <v>0</v>
      </c>
      <c r="U1450" s="36">
        <v>0</v>
      </c>
    </row>
    <row r="1451" spans="1:21" x14ac:dyDescent="0.2">
      <c r="A1451" s="89">
        <f>VLOOKUP(C1451,TabellenSRG!$B$4:$C$2729,2,FALSE)</f>
        <v>128</v>
      </c>
      <c r="B1451" t="str">
        <f t="shared" si="23"/>
        <v>128g</v>
      </c>
      <c r="C1451" t="s">
        <v>131</v>
      </c>
      <c r="D1451" t="s">
        <v>613</v>
      </c>
      <c r="E1451">
        <v>6</v>
      </c>
      <c r="F1451">
        <v>0</v>
      </c>
      <c r="G1451">
        <v>0</v>
      </c>
      <c r="H1451">
        <v>0</v>
      </c>
      <c r="I1451">
        <v>0</v>
      </c>
      <c r="J1451">
        <v>0</v>
      </c>
      <c r="K1451">
        <v>0</v>
      </c>
      <c r="L1451">
        <v>0</v>
      </c>
      <c r="M1451">
        <v>10</v>
      </c>
      <c r="N1451">
        <v>0</v>
      </c>
      <c r="O1451">
        <v>0</v>
      </c>
      <c r="P1451">
        <v>0</v>
      </c>
      <c r="Q1451" s="36">
        <v>0</v>
      </c>
      <c r="R1451" s="36">
        <v>0</v>
      </c>
      <c r="S1451" s="36">
        <v>0</v>
      </c>
      <c r="T1451" s="36">
        <v>0</v>
      </c>
      <c r="U1451" s="36">
        <v>0</v>
      </c>
    </row>
    <row r="1452" spans="1:21" x14ac:dyDescent="0.2">
      <c r="A1452" s="89">
        <f>VLOOKUP(C1452,TabellenSRG!$B$4:$C$2729,2,FALSE)</f>
        <v>128</v>
      </c>
      <c r="B1452" t="str">
        <f t="shared" si="23"/>
        <v>128h</v>
      </c>
      <c r="C1452" t="s">
        <v>131</v>
      </c>
      <c r="D1452" t="s">
        <v>614</v>
      </c>
      <c r="E1452">
        <v>7</v>
      </c>
      <c r="F1452">
        <v>0</v>
      </c>
      <c r="G1452">
        <v>0</v>
      </c>
      <c r="H1452">
        <v>0</v>
      </c>
      <c r="I1452">
        <v>0</v>
      </c>
      <c r="J1452">
        <v>0</v>
      </c>
      <c r="K1452">
        <v>0</v>
      </c>
      <c r="L1452">
        <v>0</v>
      </c>
      <c r="M1452">
        <v>0</v>
      </c>
      <c r="N1452">
        <v>0</v>
      </c>
      <c r="O1452">
        <v>0</v>
      </c>
      <c r="P1452">
        <v>0</v>
      </c>
      <c r="Q1452" s="36">
        <v>0</v>
      </c>
      <c r="R1452" s="36">
        <v>0</v>
      </c>
      <c r="S1452" s="36">
        <v>0</v>
      </c>
      <c r="T1452" s="36">
        <v>0</v>
      </c>
      <c r="U1452" s="36">
        <v>0</v>
      </c>
    </row>
    <row r="1453" spans="1:21" x14ac:dyDescent="0.2">
      <c r="A1453" s="89">
        <f>VLOOKUP(C1453,TabellenSRG!$B$4:$C$2729,2,FALSE)</f>
        <v>128</v>
      </c>
      <c r="B1453" t="str">
        <f t="shared" si="23"/>
        <v>128i</v>
      </c>
      <c r="C1453" t="s">
        <v>131</v>
      </c>
      <c r="D1453" t="s">
        <v>615</v>
      </c>
      <c r="E1453">
        <v>8</v>
      </c>
      <c r="F1453">
        <v>0</v>
      </c>
      <c r="G1453">
        <v>0</v>
      </c>
      <c r="H1453">
        <v>0</v>
      </c>
      <c r="I1453">
        <v>0</v>
      </c>
      <c r="J1453">
        <v>0</v>
      </c>
      <c r="K1453">
        <v>0</v>
      </c>
      <c r="L1453">
        <v>0</v>
      </c>
      <c r="M1453">
        <v>0</v>
      </c>
      <c r="N1453">
        <v>0</v>
      </c>
      <c r="O1453">
        <v>0</v>
      </c>
      <c r="P1453">
        <v>0</v>
      </c>
      <c r="Q1453" s="36">
        <v>0</v>
      </c>
      <c r="R1453" s="36">
        <v>0</v>
      </c>
      <c r="S1453" s="36">
        <v>0</v>
      </c>
      <c r="T1453" s="36">
        <v>0</v>
      </c>
      <c r="U1453" s="36">
        <v>0</v>
      </c>
    </row>
    <row r="1454" spans="1:21" x14ac:dyDescent="0.2">
      <c r="A1454" s="89">
        <f>VLOOKUP(C1454,TabellenSRG!$B$4:$C$2729,2,FALSE)</f>
        <v>128</v>
      </c>
      <c r="B1454" t="str">
        <f t="shared" si="23"/>
        <v>128j</v>
      </c>
      <c r="C1454" t="s">
        <v>131</v>
      </c>
      <c r="D1454" t="s">
        <v>616</v>
      </c>
      <c r="E1454">
        <v>9</v>
      </c>
      <c r="F1454">
        <v>970</v>
      </c>
      <c r="G1454">
        <v>930</v>
      </c>
      <c r="H1454">
        <v>870</v>
      </c>
      <c r="I1454">
        <v>850</v>
      </c>
      <c r="J1454">
        <v>870</v>
      </c>
      <c r="K1454">
        <v>890</v>
      </c>
      <c r="L1454">
        <v>870</v>
      </c>
      <c r="M1454">
        <v>920</v>
      </c>
      <c r="N1454">
        <v>920</v>
      </c>
      <c r="O1454">
        <v>970</v>
      </c>
      <c r="P1454">
        <v>910</v>
      </c>
      <c r="Q1454" s="36">
        <v>970</v>
      </c>
      <c r="R1454" s="36">
        <v>970</v>
      </c>
      <c r="S1454" s="36">
        <v>950</v>
      </c>
      <c r="T1454" s="36">
        <v>960</v>
      </c>
      <c r="U1454" s="36">
        <v>980</v>
      </c>
    </row>
    <row r="1455" spans="1:21" x14ac:dyDescent="0.2">
      <c r="A1455" s="89">
        <f>VLOOKUP(C1455,TabellenSRG!$B$4:$C$2729,2,FALSE)</f>
        <v>128</v>
      </c>
      <c r="B1455" t="str">
        <f t="shared" si="23"/>
        <v>128k</v>
      </c>
      <c r="C1455" t="s">
        <v>131</v>
      </c>
      <c r="D1455" t="s">
        <v>611</v>
      </c>
      <c r="E1455">
        <v>10</v>
      </c>
      <c r="F1455" t="e">
        <v>#N/A</v>
      </c>
      <c r="G1455" t="e">
        <v>#N/A</v>
      </c>
      <c r="H1455" t="e">
        <v>#N/A</v>
      </c>
      <c r="I1455" t="e">
        <v>#N/A</v>
      </c>
      <c r="J1455" t="e">
        <v>#N/A</v>
      </c>
      <c r="K1455" t="e">
        <v>#N/A</v>
      </c>
      <c r="L1455" t="e">
        <v>#N/A</v>
      </c>
      <c r="M1455" t="e">
        <v>#N/A</v>
      </c>
      <c r="N1455">
        <v>0</v>
      </c>
      <c r="O1455">
        <v>10</v>
      </c>
      <c r="P1455">
        <v>20</v>
      </c>
      <c r="Q1455" s="36">
        <v>0</v>
      </c>
      <c r="R1455" s="36">
        <v>10</v>
      </c>
      <c r="S1455" s="36">
        <v>20</v>
      </c>
      <c r="T1455" s="36">
        <v>30</v>
      </c>
      <c r="U1455" s="36">
        <v>20</v>
      </c>
    </row>
    <row r="1456" spans="1:21" x14ac:dyDescent="0.2">
      <c r="A1456" s="89">
        <f>VLOOKUP(C1456,TabellenSRG!$B$4:$C$2729,2,FALSE)</f>
        <v>129</v>
      </c>
      <c r="B1456" t="str">
        <f t="shared" si="23"/>
        <v>129a</v>
      </c>
      <c r="C1456" t="s">
        <v>132</v>
      </c>
      <c r="D1456" t="s">
        <v>606</v>
      </c>
      <c r="E1456">
        <v>0</v>
      </c>
      <c r="F1456">
        <v>560</v>
      </c>
      <c r="G1456">
        <v>470</v>
      </c>
      <c r="H1456">
        <v>360</v>
      </c>
      <c r="I1456">
        <v>370</v>
      </c>
      <c r="J1456">
        <v>410</v>
      </c>
      <c r="K1456">
        <v>480</v>
      </c>
      <c r="L1456">
        <v>370</v>
      </c>
      <c r="M1456">
        <v>380</v>
      </c>
      <c r="N1456">
        <v>410</v>
      </c>
      <c r="O1456">
        <v>450</v>
      </c>
      <c r="P1456">
        <v>390</v>
      </c>
      <c r="Q1456" s="36">
        <v>430</v>
      </c>
      <c r="R1456" s="36">
        <v>460</v>
      </c>
      <c r="S1456" s="36">
        <v>480</v>
      </c>
      <c r="T1456" s="36">
        <v>500</v>
      </c>
      <c r="U1456" s="36">
        <v>540</v>
      </c>
    </row>
    <row r="1457" spans="1:21" x14ac:dyDescent="0.2">
      <c r="A1457" s="89">
        <f>VLOOKUP(C1457,TabellenSRG!$B$4:$C$2729,2,FALSE)</f>
        <v>129</v>
      </c>
      <c r="B1457" t="str">
        <f t="shared" si="23"/>
        <v>129b</v>
      </c>
      <c r="C1457" t="s">
        <v>132</v>
      </c>
      <c r="D1457" t="s">
        <v>607</v>
      </c>
      <c r="E1457">
        <v>1</v>
      </c>
      <c r="F1457">
        <v>0</v>
      </c>
      <c r="G1457">
        <v>0</v>
      </c>
      <c r="H1457">
        <v>0</v>
      </c>
      <c r="I1457">
        <v>0</v>
      </c>
      <c r="J1457">
        <v>0</v>
      </c>
      <c r="K1457">
        <v>0</v>
      </c>
      <c r="L1457">
        <v>0</v>
      </c>
      <c r="M1457">
        <v>0</v>
      </c>
      <c r="N1457">
        <v>0</v>
      </c>
      <c r="O1457">
        <v>0</v>
      </c>
      <c r="P1457">
        <v>0</v>
      </c>
      <c r="Q1457" s="36">
        <v>0</v>
      </c>
      <c r="R1457" s="36">
        <v>0</v>
      </c>
      <c r="S1457" s="36">
        <v>0</v>
      </c>
      <c r="T1457" s="36">
        <v>0</v>
      </c>
      <c r="U1457" s="36">
        <v>0</v>
      </c>
    </row>
    <row r="1458" spans="1:21" x14ac:dyDescent="0.2">
      <c r="A1458" s="89">
        <f>VLOOKUP(C1458,TabellenSRG!$B$4:$C$2729,2,FALSE)</f>
        <v>129</v>
      </c>
      <c r="B1458" t="str">
        <f t="shared" si="23"/>
        <v>129c</v>
      </c>
      <c r="C1458" t="s">
        <v>132</v>
      </c>
      <c r="D1458" t="s">
        <v>608</v>
      </c>
      <c r="E1458">
        <v>2</v>
      </c>
      <c r="F1458">
        <v>0</v>
      </c>
      <c r="G1458">
        <v>0</v>
      </c>
      <c r="H1458">
        <v>0</v>
      </c>
      <c r="I1458">
        <v>0</v>
      </c>
      <c r="J1458">
        <v>0</v>
      </c>
      <c r="K1458">
        <v>0</v>
      </c>
      <c r="L1458">
        <v>0</v>
      </c>
      <c r="M1458">
        <v>0</v>
      </c>
      <c r="N1458">
        <v>0</v>
      </c>
      <c r="O1458">
        <v>0</v>
      </c>
      <c r="P1458">
        <v>0</v>
      </c>
      <c r="Q1458" s="36">
        <v>0</v>
      </c>
      <c r="R1458" s="36">
        <v>0</v>
      </c>
      <c r="S1458" s="36">
        <v>0</v>
      </c>
      <c r="T1458" s="36">
        <v>0</v>
      </c>
      <c r="U1458" s="36">
        <v>0</v>
      </c>
    </row>
    <row r="1459" spans="1:21" x14ac:dyDescent="0.2">
      <c r="A1459" s="89">
        <f>VLOOKUP(C1459,TabellenSRG!$B$4:$C$2729,2,FALSE)</f>
        <v>129</v>
      </c>
      <c r="B1459" t="str">
        <f t="shared" si="23"/>
        <v>129d</v>
      </c>
      <c r="C1459" t="s">
        <v>132</v>
      </c>
      <c r="D1459" t="s">
        <v>609</v>
      </c>
      <c r="E1459">
        <v>3</v>
      </c>
      <c r="F1459">
        <v>10</v>
      </c>
      <c r="G1459">
        <v>10</v>
      </c>
      <c r="H1459">
        <v>0</v>
      </c>
      <c r="I1459">
        <v>0</v>
      </c>
      <c r="J1459">
        <v>0</v>
      </c>
      <c r="K1459">
        <v>0</v>
      </c>
      <c r="L1459">
        <v>0</v>
      </c>
      <c r="M1459">
        <v>0</v>
      </c>
      <c r="N1459">
        <v>0</v>
      </c>
      <c r="O1459">
        <v>0</v>
      </c>
      <c r="P1459">
        <v>0</v>
      </c>
      <c r="Q1459" s="36">
        <v>0</v>
      </c>
      <c r="R1459" s="36">
        <v>0</v>
      </c>
      <c r="S1459" s="36">
        <v>0</v>
      </c>
      <c r="T1459" s="36">
        <v>0</v>
      </c>
      <c r="U1459" s="36">
        <v>0</v>
      </c>
    </row>
    <row r="1460" spans="1:21" x14ac:dyDescent="0.2">
      <c r="A1460" s="89">
        <f>VLOOKUP(C1460,TabellenSRG!$B$4:$C$2729,2,FALSE)</f>
        <v>129</v>
      </c>
      <c r="B1460" t="str">
        <f t="shared" si="23"/>
        <v>129e</v>
      </c>
      <c r="C1460" t="s">
        <v>132</v>
      </c>
      <c r="D1460" t="s">
        <v>610</v>
      </c>
      <c r="E1460">
        <v>4</v>
      </c>
      <c r="F1460">
        <v>0</v>
      </c>
      <c r="G1460">
        <v>0</v>
      </c>
      <c r="H1460">
        <v>0</v>
      </c>
      <c r="I1460">
        <v>0</v>
      </c>
      <c r="J1460">
        <v>0</v>
      </c>
      <c r="K1460">
        <v>10</v>
      </c>
      <c r="L1460">
        <v>10</v>
      </c>
      <c r="M1460">
        <v>10</v>
      </c>
      <c r="N1460">
        <v>10</v>
      </c>
      <c r="O1460">
        <v>20</v>
      </c>
      <c r="P1460">
        <v>20</v>
      </c>
      <c r="Q1460" s="36">
        <v>30</v>
      </c>
      <c r="R1460" s="36">
        <v>30</v>
      </c>
      <c r="S1460" s="36">
        <v>30</v>
      </c>
      <c r="T1460" s="36">
        <v>40</v>
      </c>
      <c r="U1460" s="36">
        <v>40</v>
      </c>
    </row>
    <row r="1461" spans="1:21" x14ac:dyDescent="0.2">
      <c r="A1461" s="89">
        <f>VLOOKUP(C1461,TabellenSRG!$B$4:$C$2729,2,FALSE)</f>
        <v>129</v>
      </c>
      <c r="B1461" t="str">
        <f t="shared" si="23"/>
        <v>129f</v>
      </c>
      <c r="C1461" t="s">
        <v>132</v>
      </c>
      <c r="D1461" t="s">
        <v>612</v>
      </c>
      <c r="E1461">
        <v>5</v>
      </c>
      <c r="F1461">
        <v>0</v>
      </c>
      <c r="G1461">
        <v>0</v>
      </c>
      <c r="H1461">
        <v>0</v>
      </c>
      <c r="I1461">
        <v>0</v>
      </c>
      <c r="J1461">
        <v>0</v>
      </c>
      <c r="K1461">
        <v>0</v>
      </c>
      <c r="L1461">
        <v>0</v>
      </c>
      <c r="M1461">
        <v>0</v>
      </c>
      <c r="N1461">
        <v>0</v>
      </c>
      <c r="O1461">
        <v>0</v>
      </c>
      <c r="P1461">
        <v>0</v>
      </c>
      <c r="Q1461" s="36">
        <v>0</v>
      </c>
      <c r="R1461" s="36">
        <v>0</v>
      </c>
      <c r="S1461" s="36">
        <v>0</v>
      </c>
      <c r="T1461" s="36">
        <v>0</v>
      </c>
      <c r="U1461" s="36">
        <v>0</v>
      </c>
    </row>
    <row r="1462" spans="1:21" x14ac:dyDescent="0.2">
      <c r="A1462" s="89">
        <f>VLOOKUP(C1462,TabellenSRG!$B$4:$C$2729,2,FALSE)</f>
        <v>129</v>
      </c>
      <c r="B1462" t="str">
        <f t="shared" si="23"/>
        <v>129g</v>
      </c>
      <c r="C1462" t="s">
        <v>132</v>
      </c>
      <c r="D1462" t="s">
        <v>613</v>
      </c>
      <c r="E1462">
        <v>6</v>
      </c>
      <c r="F1462">
        <v>0</v>
      </c>
      <c r="G1462">
        <v>0</v>
      </c>
      <c r="H1462">
        <v>0</v>
      </c>
      <c r="I1462">
        <v>0</v>
      </c>
      <c r="J1462">
        <v>0</v>
      </c>
      <c r="K1462">
        <v>0</v>
      </c>
      <c r="L1462">
        <v>0</v>
      </c>
      <c r="M1462">
        <v>0</v>
      </c>
      <c r="N1462">
        <v>0</v>
      </c>
      <c r="O1462">
        <v>0</v>
      </c>
      <c r="P1462">
        <v>0</v>
      </c>
      <c r="Q1462" s="36">
        <v>0</v>
      </c>
      <c r="R1462" s="36">
        <v>0</v>
      </c>
      <c r="S1462" s="36">
        <v>0</v>
      </c>
      <c r="T1462" s="36">
        <v>0</v>
      </c>
      <c r="U1462" s="36">
        <v>0</v>
      </c>
    </row>
    <row r="1463" spans="1:21" x14ac:dyDescent="0.2">
      <c r="A1463" s="89">
        <f>VLOOKUP(C1463,TabellenSRG!$B$4:$C$2729,2,FALSE)</f>
        <v>129</v>
      </c>
      <c r="B1463" t="str">
        <f t="shared" si="23"/>
        <v>129h</v>
      </c>
      <c r="C1463" t="s">
        <v>132</v>
      </c>
      <c r="D1463" t="s">
        <v>614</v>
      </c>
      <c r="E1463">
        <v>7</v>
      </c>
      <c r="F1463">
        <v>0</v>
      </c>
      <c r="G1463">
        <v>0</v>
      </c>
      <c r="H1463">
        <v>0</v>
      </c>
      <c r="I1463">
        <v>0</v>
      </c>
      <c r="J1463">
        <v>0</v>
      </c>
      <c r="K1463">
        <v>0</v>
      </c>
      <c r="L1463">
        <v>0</v>
      </c>
      <c r="M1463">
        <v>0</v>
      </c>
      <c r="N1463">
        <v>0</v>
      </c>
      <c r="O1463">
        <v>0</v>
      </c>
      <c r="P1463">
        <v>0</v>
      </c>
      <c r="Q1463" s="36">
        <v>0</v>
      </c>
      <c r="R1463" s="36">
        <v>0</v>
      </c>
      <c r="S1463" s="36">
        <v>0</v>
      </c>
      <c r="T1463" s="36">
        <v>0</v>
      </c>
      <c r="U1463" s="36">
        <v>0</v>
      </c>
    </row>
    <row r="1464" spans="1:21" x14ac:dyDescent="0.2">
      <c r="A1464" s="89">
        <f>VLOOKUP(C1464,TabellenSRG!$B$4:$C$2729,2,FALSE)</f>
        <v>129</v>
      </c>
      <c r="B1464" t="str">
        <f t="shared" si="23"/>
        <v>129i</v>
      </c>
      <c r="C1464" t="s">
        <v>132</v>
      </c>
      <c r="D1464" t="s">
        <v>615</v>
      </c>
      <c r="E1464">
        <v>8</v>
      </c>
      <c r="F1464">
        <v>0</v>
      </c>
      <c r="G1464">
        <v>0</v>
      </c>
      <c r="H1464">
        <v>0</v>
      </c>
      <c r="I1464">
        <v>0</v>
      </c>
      <c r="J1464">
        <v>0</v>
      </c>
      <c r="K1464">
        <v>0</v>
      </c>
      <c r="L1464">
        <v>0</v>
      </c>
      <c r="M1464">
        <v>0</v>
      </c>
      <c r="N1464">
        <v>0</v>
      </c>
      <c r="O1464">
        <v>0</v>
      </c>
      <c r="P1464">
        <v>0</v>
      </c>
      <c r="Q1464" s="36">
        <v>0</v>
      </c>
      <c r="R1464" s="36">
        <v>0</v>
      </c>
      <c r="S1464" s="36">
        <v>0</v>
      </c>
      <c r="T1464" s="36">
        <v>0</v>
      </c>
      <c r="U1464" s="36">
        <v>0</v>
      </c>
    </row>
    <row r="1465" spans="1:21" x14ac:dyDescent="0.2">
      <c r="A1465" s="89">
        <f>VLOOKUP(C1465,TabellenSRG!$B$4:$C$2729,2,FALSE)</f>
        <v>129</v>
      </c>
      <c r="B1465" t="str">
        <f t="shared" si="23"/>
        <v>129j</v>
      </c>
      <c r="C1465" t="s">
        <v>132</v>
      </c>
      <c r="D1465" t="s">
        <v>616</v>
      </c>
      <c r="E1465">
        <v>9</v>
      </c>
      <c r="F1465">
        <v>550</v>
      </c>
      <c r="G1465">
        <v>460</v>
      </c>
      <c r="H1465">
        <v>360</v>
      </c>
      <c r="I1465">
        <v>370</v>
      </c>
      <c r="J1465">
        <v>400</v>
      </c>
      <c r="K1465">
        <v>470</v>
      </c>
      <c r="L1465">
        <v>360</v>
      </c>
      <c r="M1465">
        <v>360</v>
      </c>
      <c r="N1465">
        <v>400</v>
      </c>
      <c r="O1465">
        <v>420</v>
      </c>
      <c r="P1465">
        <v>360</v>
      </c>
      <c r="Q1465" s="36">
        <v>390</v>
      </c>
      <c r="R1465" s="36">
        <v>420</v>
      </c>
      <c r="S1465" s="36">
        <v>440</v>
      </c>
      <c r="T1465" s="36">
        <v>450</v>
      </c>
      <c r="U1465" s="36">
        <v>480</v>
      </c>
    </row>
    <row r="1466" spans="1:21" x14ac:dyDescent="0.2">
      <c r="A1466" s="89">
        <f>VLOOKUP(C1466,TabellenSRG!$B$4:$C$2729,2,FALSE)</f>
        <v>129</v>
      </c>
      <c r="B1466" t="str">
        <f t="shared" si="23"/>
        <v>129k</v>
      </c>
      <c r="C1466" t="s">
        <v>132</v>
      </c>
      <c r="D1466" t="s">
        <v>611</v>
      </c>
      <c r="E1466">
        <v>10</v>
      </c>
      <c r="F1466" t="e">
        <v>#N/A</v>
      </c>
      <c r="G1466" t="e">
        <v>#N/A</v>
      </c>
      <c r="H1466" t="e">
        <v>#N/A</v>
      </c>
      <c r="I1466" t="e">
        <v>#N/A</v>
      </c>
      <c r="J1466" t="e">
        <v>#N/A</v>
      </c>
      <c r="K1466" t="e">
        <v>#N/A</v>
      </c>
      <c r="L1466" t="e">
        <v>#N/A</v>
      </c>
      <c r="M1466" t="e">
        <v>#N/A</v>
      </c>
      <c r="N1466">
        <v>0</v>
      </c>
      <c r="O1466">
        <v>10</v>
      </c>
      <c r="P1466">
        <v>10</v>
      </c>
      <c r="Q1466" s="36">
        <v>0</v>
      </c>
      <c r="R1466" s="36">
        <v>10</v>
      </c>
      <c r="S1466" s="36">
        <v>10</v>
      </c>
      <c r="T1466" s="36">
        <v>10</v>
      </c>
      <c r="U1466" s="36">
        <v>20</v>
      </c>
    </row>
    <row r="1467" spans="1:21" x14ac:dyDescent="0.2">
      <c r="A1467" s="89">
        <f>VLOOKUP(C1467,TabellenSRG!$B$4:$C$2729,2,FALSE)</f>
        <v>130</v>
      </c>
      <c r="B1467" t="str">
        <f t="shared" si="23"/>
        <v>130a</v>
      </c>
      <c r="C1467" t="s">
        <v>133</v>
      </c>
      <c r="D1467" t="s">
        <v>606</v>
      </c>
      <c r="E1467">
        <v>0</v>
      </c>
      <c r="F1467">
        <v>120</v>
      </c>
      <c r="G1467">
        <v>140</v>
      </c>
      <c r="H1467">
        <v>150</v>
      </c>
      <c r="I1467">
        <v>150</v>
      </c>
      <c r="J1467">
        <v>160</v>
      </c>
      <c r="K1467">
        <v>160</v>
      </c>
      <c r="L1467">
        <v>170</v>
      </c>
      <c r="M1467">
        <v>170</v>
      </c>
      <c r="N1467">
        <v>170</v>
      </c>
      <c r="O1467">
        <v>170</v>
      </c>
      <c r="P1467">
        <v>120</v>
      </c>
      <c r="Q1467" s="36">
        <v>110</v>
      </c>
      <c r="R1467" s="36">
        <v>20</v>
      </c>
      <c r="S1467" s="36">
        <v>30</v>
      </c>
      <c r="T1467" s="36">
        <v>30</v>
      </c>
      <c r="U1467" s="36">
        <v>40</v>
      </c>
    </row>
    <row r="1468" spans="1:21" x14ac:dyDescent="0.2">
      <c r="A1468" s="89">
        <f>VLOOKUP(C1468,TabellenSRG!$B$4:$C$2729,2,FALSE)</f>
        <v>130</v>
      </c>
      <c r="B1468" t="str">
        <f t="shared" si="23"/>
        <v>130b</v>
      </c>
      <c r="C1468" t="s">
        <v>133</v>
      </c>
      <c r="D1468" t="s">
        <v>607</v>
      </c>
      <c r="E1468">
        <v>1</v>
      </c>
      <c r="F1468">
        <v>0</v>
      </c>
      <c r="G1468">
        <v>0</v>
      </c>
      <c r="H1468">
        <v>0</v>
      </c>
      <c r="I1468">
        <v>0</v>
      </c>
      <c r="J1468">
        <v>0</v>
      </c>
      <c r="K1468">
        <v>0</v>
      </c>
      <c r="L1468">
        <v>0</v>
      </c>
      <c r="M1468">
        <v>0</v>
      </c>
      <c r="N1468">
        <v>0</v>
      </c>
      <c r="O1468">
        <v>0</v>
      </c>
      <c r="P1468">
        <v>0</v>
      </c>
      <c r="Q1468" s="36">
        <v>0</v>
      </c>
      <c r="R1468" s="36">
        <v>0</v>
      </c>
      <c r="S1468" s="36">
        <v>0</v>
      </c>
      <c r="T1468" s="36">
        <v>0</v>
      </c>
      <c r="U1468" s="36">
        <v>0</v>
      </c>
    </row>
    <row r="1469" spans="1:21" x14ac:dyDescent="0.2">
      <c r="A1469" s="89">
        <f>VLOOKUP(C1469,TabellenSRG!$B$4:$C$2729,2,FALSE)</f>
        <v>130</v>
      </c>
      <c r="B1469" t="str">
        <f t="shared" si="23"/>
        <v>130c</v>
      </c>
      <c r="C1469" t="s">
        <v>133</v>
      </c>
      <c r="D1469" t="s">
        <v>608</v>
      </c>
      <c r="E1469">
        <v>2</v>
      </c>
      <c r="F1469">
        <v>0</v>
      </c>
      <c r="G1469">
        <v>0</v>
      </c>
      <c r="H1469">
        <v>0</v>
      </c>
      <c r="I1469">
        <v>0</v>
      </c>
      <c r="J1469">
        <v>0</v>
      </c>
      <c r="K1469">
        <v>0</v>
      </c>
      <c r="L1469">
        <v>0</v>
      </c>
      <c r="M1469">
        <v>0</v>
      </c>
      <c r="N1469">
        <v>0</v>
      </c>
      <c r="O1469">
        <v>0</v>
      </c>
      <c r="P1469">
        <v>0</v>
      </c>
      <c r="Q1469" s="36">
        <v>0</v>
      </c>
      <c r="R1469" s="36">
        <v>0</v>
      </c>
      <c r="S1469" s="36">
        <v>0</v>
      </c>
      <c r="T1469" s="36">
        <v>0</v>
      </c>
      <c r="U1469" s="36">
        <v>0</v>
      </c>
    </row>
    <row r="1470" spans="1:21" x14ac:dyDescent="0.2">
      <c r="A1470" s="89">
        <f>VLOOKUP(C1470,TabellenSRG!$B$4:$C$2729,2,FALSE)</f>
        <v>130</v>
      </c>
      <c r="B1470" t="str">
        <f t="shared" si="23"/>
        <v>130d</v>
      </c>
      <c r="C1470" t="s">
        <v>133</v>
      </c>
      <c r="D1470" t="s">
        <v>609</v>
      </c>
      <c r="E1470">
        <v>3</v>
      </c>
      <c r="F1470">
        <v>0</v>
      </c>
      <c r="G1470">
        <v>0</v>
      </c>
      <c r="H1470">
        <v>0</v>
      </c>
      <c r="I1470">
        <v>0</v>
      </c>
      <c r="J1470">
        <v>0</v>
      </c>
      <c r="K1470">
        <v>0</v>
      </c>
      <c r="L1470">
        <v>0</v>
      </c>
      <c r="M1470">
        <v>0</v>
      </c>
      <c r="N1470">
        <v>0</v>
      </c>
      <c r="O1470">
        <v>0</v>
      </c>
      <c r="P1470">
        <v>0</v>
      </c>
      <c r="Q1470" s="36">
        <v>0</v>
      </c>
      <c r="R1470" s="36">
        <v>0</v>
      </c>
      <c r="S1470" s="36">
        <v>0</v>
      </c>
      <c r="T1470" s="36">
        <v>0</v>
      </c>
      <c r="U1470" s="36">
        <v>0</v>
      </c>
    </row>
    <row r="1471" spans="1:21" x14ac:dyDescent="0.2">
      <c r="A1471" s="89">
        <f>VLOOKUP(C1471,TabellenSRG!$B$4:$C$2729,2,FALSE)</f>
        <v>130</v>
      </c>
      <c r="B1471" t="str">
        <f t="shared" si="23"/>
        <v>130e</v>
      </c>
      <c r="C1471" t="s">
        <v>133</v>
      </c>
      <c r="D1471" t="s">
        <v>610</v>
      </c>
      <c r="E1471">
        <v>4</v>
      </c>
      <c r="F1471">
        <v>0</v>
      </c>
      <c r="G1471">
        <v>0</v>
      </c>
      <c r="H1471">
        <v>0</v>
      </c>
      <c r="I1471">
        <v>0</v>
      </c>
      <c r="J1471">
        <v>0</v>
      </c>
      <c r="K1471">
        <v>0</v>
      </c>
      <c r="L1471">
        <v>0</v>
      </c>
      <c r="M1471">
        <v>0</v>
      </c>
      <c r="N1471">
        <v>0</v>
      </c>
      <c r="O1471">
        <v>0</v>
      </c>
      <c r="P1471">
        <v>0</v>
      </c>
      <c r="Q1471" s="36">
        <v>0</v>
      </c>
      <c r="R1471" s="36">
        <v>10</v>
      </c>
      <c r="S1471" s="36">
        <v>10</v>
      </c>
      <c r="T1471" s="36">
        <v>10</v>
      </c>
      <c r="U1471" s="36">
        <v>10</v>
      </c>
    </row>
    <row r="1472" spans="1:21" x14ac:dyDescent="0.2">
      <c r="A1472" s="89">
        <f>VLOOKUP(C1472,TabellenSRG!$B$4:$C$2729,2,FALSE)</f>
        <v>130</v>
      </c>
      <c r="B1472" t="str">
        <f t="shared" si="23"/>
        <v>130f</v>
      </c>
      <c r="C1472" t="s">
        <v>133</v>
      </c>
      <c r="D1472" t="s">
        <v>612</v>
      </c>
      <c r="E1472">
        <v>5</v>
      </c>
      <c r="F1472">
        <v>0</v>
      </c>
      <c r="G1472">
        <v>0</v>
      </c>
      <c r="H1472">
        <v>0</v>
      </c>
      <c r="I1472">
        <v>0</v>
      </c>
      <c r="J1472">
        <v>0</v>
      </c>
      <c r="K1472">
        <v>0</v>
      </c>
      <c r="L1472">
        <v>0</v>
      </c>
      <c r="M1472">
        <v>0</v>
      </c>
      <c r="N1472">
        <v>0</v>
      </c>
      <c r="O1472">
        <v>0</v>
      </c>
      <c r="P1472">
        <v>0</v>
      </c>
      <c r="Q1472" s="36">
        <v>0</v>
      </c>
      <c r="R1472" s="36">
        <v>0</v>
      </c>
      <c r="S1472" s="36">
        <v>0</v>
      </c>
      <c r="T1472" s="36">
        <v>0</v>
      </c>
      <c r="U1472" s="36">
        <v>0</v>
      </c>
    </row>
    <row r="1473" spans="1:21" x14ac:dyDescent="0.2">
      <c r="A1473" s="89">
        <f>VLOOKUP(C1473,TabellenSRG!$B$4:$C$2729,2,FALSE)</f>
        <v>130</v>
      </c>
      <c r="B1473" t="str">
        <f t="shared" si="23"/>
        <v>130g</v>
      </c>
      <c r="C1473" t="s">
        <v>133</v>
      </c>
      <c r="D1473" t="s">
        <v>613</v>
      </c>
      <c r="E1473">
        <v>6</v>
      </c>
      <c r="F1473">
        <v>0</v>
      </c>
      <c r="G1473">
        <v>0</v>
      </c>
      <c r="H1473">
        <v>0</v>
      </c>
      <c r="I1473">
        <v>0</v>
      </c>
      <c r="J1473">
        <v>0</v>
      </c>
      <c r="K1473">
        <v>0</v>
      </c>
      <c r="L1473">
        <v>0</v>
      </c>
      <c r="M1473">
        <v>0</v>
      </c>
      <c r="N1473">
        <v>0</v>
      </c>
      <c r="O1473">
        <v>0</v>
      </c>
      <c r="P1473">
        <v>0</v>
      </c>
      <c r="Q1473" s="36">
        <v>0</v>
      </c>
      <c r="R1473" s="36">
        <v>0</v>
      </c>
      <c r="S1473" s="36">
        <v>0</v>
      </c>
      <c r="T1473" s="36">
        <v>0</v>
      </c>
      <c r="U1473" s="36">
        <v>0</v>
      </c>
    </row>
    <row r="1474" spans="1:21" x14ac:dyDescent="0.2">
      <c r="A1474" s="89">
        <f>VLOOKUP(C1474,TabellenSRG!$B$4:$C$2729,2,FALSE)</f>
        <v>130</v>
      </c>
      <c r="B1474" t="str">
        <f t="shared" si="23"/>
        <v>130h</v>
      </c>
      <c r="C1474" t="s">
        <v>133</v>
      </c>
      <c r="D1474" t="s">
        <v>614</v>
      </c>
      <c r="E1474">
        <v>7</v>
      </c>
      <c r="F1474">
        <v>0</v>
      </c>
      <c r="G1474">
        <v>0</v>
      </c>
      <c r="H1474">
        <v>0</v>
      </c>
      <c r="I1474">
        <v>0</v>
      </c>
      <c r="J1474">
        <v>0</v>
      </c>
      <c r="K1474">
        <v>0</v>
      </c>
      <c r="L1474">
        <v>0</v>
      </c>
      <c r="M1474">
        <v>0</v>
      </c>
      <c r="N1474">
        <v>0</v>
      </c>
      <c r="O1474">
        <v>0</v>
      </c>
      <c r="P1474">
        <v>0</v>
      </c>
      <c r="Q1474" s="36">
        <v>0</v>
      </c>
      <c r="R1474" s="36">
        <v>0</v>
      </c>
      <c r="S1474" s="36">
        <v>0</v>
      </c>
      <c r="T1474" s="36">
        <v>0</v>
      </c>
      <c r="U1474" s="36">
        <v>0</v>
      </c>
    </row>
    <row r="1475" spans="1:21" x14ac:dyDescent="0.2">
      <c r="A1475" s="89">
        <f>VLOOKUP(C1475,TabellenSRG!$B$4:$C$2729,2,FALSE)</f>
        <v>130</v>
      </c>
      <c r="B1475" t="str">
        <f t="shared" si="23"/>
        <v>130i</v>
      </c>
      <c r="C1475" t="s">
        <v>133</v>
      </c>
      <c r="D1475" t="s">
        <v>615</v>
      </c>
      <c r="E1475">
        <v>8</v>
      </c>
      <c r="F1475">
        <v>0</v>
      </c>
      <c r="G1475">
        <v>0</v>
      </c>
      <c r="H1475">
        <v>0</v>
      </c>
      <c r="I1475">
        <v>0</v>
      </c>
      <c r="J1475">
        <v>0</v>
      </c>
      <c r="K1475">
        <v>0</v>
      </c>
      <c r="L1475">
        <v>0</v>
      </c>
      <c r="M1475">
        <v>0</v>
      </c>
      <c r="N1475">
        <v>0</v>
      </c>
      <c r="O1475">
        <v>0</v>
      </c>
      <c r="P1475">
        <v>0</v>
      </c>
      <c r="Q1475" s="36">
        <v>0</v>
      </c>
      <c r="R1475" s="36">
        <v>0</v>
      </c>
      <c r="S1475" s="36">
        <v>0</v>
      </c>
      <c r="T1475" s="36">
        <v>0</v>
      </c>
      <c r="U1475" s="36">
        <v>0</v>
      </c>
    </row>
    <row r="1476" spans="1:21" x14ac:dyDescent="0.2">
      <c r="A1476" s="89">
        <f>VLOOKUP(C1476,TabellenSRG!$B$4:$C$2729,2,FALSE)</f>
        <v>130</v>
      </c>
      <c r="B1476" t="str">
        <f t="shared" si="23"/>
        <v>130j</v>
      </c>
      <c r="C1476" t="s">
        <v>133</v>
      </c>
      <c r="D1476" t="s">
        <v>616</v>
      </c>
      <c r="E1476">
        <v>9</v>
      </c>
      <c r="F1476">
        <v>120</v>
      </c>
      <c r="G1476">
        <v>140</v>
      </c>
      <c r="H1476">
        <v>150</v>
      </c>
      <c r="I1476">
        <v>150</v>
      </c>
      <c r="J1476">
        <v>150</v>
      </c>
      <c r="K1476">
        <v>160</v>
      </c>
      <c r="L1476">
        <v>170</v>
      </c>
      <c r="M1476">
        <v>170</v>
      </c>
      <c r="N1476">
        <v>170</v>
      </c>
      <c r="O1476">
        <v>170</v>
      </c>
      <c r="P1476">
        <v>120</v>
      </c>
      <c r="Q1476" s="36">
        <v>110</v>
      </c>
      <c r="R1476" s="36">
        <v>10</v>
      </c>
      <c r="S1476" s="36">
        <v>10</v>
      </c>
      <c r="T1476" s="36">
        <v>10</v>
      </c>
      <c r="U1476" s="36">
        <v>20</v>
      </c>
    </row>
    <row r="1477" spans="1:21" x14ac:dyDescent="0.2">
      <c r="A1477" s="89">
        <f>VLOOKUP(C1477,TabellenSRG!$B$4:$C$2729,2,FALSE)</f>
        <v>130</v>
      </c>
      <c r="B1477" t="str">
        <f t="shared" ref="B1477:B1540" si="24">CONCATENATE(A1477,D1477)</f>
        <v>130k</v>
      </c>
      <c r="C1477" t="s">
        <v>133</v>
      </c>
      <c r="D1477" t="s">
        <v>611</v>
      </c>
      <c r="E1477">
        <v>10</v>
      </c>
      <c r="F1477" t="e">
        <v>#N/A</v>
      </c>
      <c r="G1477" t="e">
        <v>#N/A</v>
      </c>
      <c r="H1477" t="e">
        <v>#N/A</v>
      </c>
      <c r="I1477" t="e">
        <v>#N/A</v>
      </c>
      <c r="J1477" t="e">
        <v>#N/A</v>
      </c>
      <c r="K1477" t="e">
        <v>#N/A</v>
      </c>
      <c r="L1477" t="e">
        <v>#N/A</v>
      </c>
      <c r="M1477" t="e">
        <v>#N/A</v>
      </c>
      <c r="N1477">
        <v>0</v>
      </c>
      <c r="O1477">
        <v>0</v>
      </c>
      <c r="P1477">
        <v>0</v>
      </c>
      <c r="Q1477" s="36">
        <v>0</v>
      </c>
      <c r="R1477" s="36">
        <v>0</v>
      </c>
      <c r="S1477" s="36">
        <v>10</v>
      </c>
      <c r="T1477" s="36">
        <v>10</v>
      </c>
      <c r="U1477" s="36">
        <v>10</v>
      </c>
    </row>
    <row r="1478" spans="1:21" x14ac:dyDescent="0.2">
      <c r="A1478" s="89">
        <f>VLOOKUP(C1478,TabellenSRG!$B$4:$C$2729,2,FALSE)</f>
        <v>131</v>
      </c>
      <c r="B1478" t="str">
        <f t="shared" si="24"/>
        <v>131a</v>
      </c>
      <c r="C1478" t="s">
        <v>134</v>
      </c>
      <c r="D1478" t="s">
        <v>606</v>
      </c>
      <c r="E1478">
        <v>0</v>
      </c>
      <c r="F1478">
        <v>210</v>
      </c>
      <c r="G1478">
        <v>220</v>
      </c>
      <c r="H1478">
        <v>280</v>
      </c>
      <c r="I1478">
        <v>290</v>
      </c>
      <c r="J1478">
        <v>310</v>
      </c>
      <c r="K1478">
        <v>340</v>
      </c>
      <c r="L1478">
        <v>340</v>
      </c>
      <c r="M1478">
        <v>340</v>
      </c>
      <c r="N1478">
        <v>310</v>
      </c>
      <c r="O1478">
        <v>300</v>
      </c>
      <c r="P1478">
        <v>270</v>
      </c>
      <c r="Q1478" s="36">
        <v>270</v>
      </c>
      <c r="R1478" s="36">
        <v>270</v>
      </c>
      <c r="S1478" s="36">
        <v>250</v>
      </c>
      <c r="T1478" s="36">
        <v>260</v>
      </c>
      <c r="U1478" s="36">
        <v>250</v>
      </c>
    </row>
    <row r="1479" spans="1:21" x14ac:dyDescent="0.2">
      <c r="A1479" s="89">
        <f>VLOOKUP(C1479,TabellenSRG!$B$4:$C$2729,2,FALSE)</f>
        <v>131</v>
      </c>
      <c r="B1479" t="str">
        <f t="shared" si="24"/>
        <v>131b</v>
      </c>
      <c r="C1479" t="s">
        <v>134</v>
      </c>
      <c r="D1479" t="s">
        <v>607</v>
      </c>
      <c r="E1479">
        <v>1</v>
      </c>
      <c r="F1479">
        <v>0</v>
      </c>
      <c r="G1479">
        <v>0</v>
      </c>
      <c r="H1479">
        <v>0</v>
      </c>
      <c r="I1479">
        <v>0</v>
      </c>
      <c r="J1479">
        <v>0</v>
      </c>
      <c r="K1479">
        <v>0</v>
      </c>
      <c r="L1479">
        <v>0</v>
      </c>
      <c r="M1479">
        <v>0</v>
      </c>
      <c r="N1479">
        <v>0</v>
      </c>
      <c r="O1479">
        <v>0</v>
      </c>
      <c r="P1479">
        <v>0</v>
      </c>
      <c r="Q1479" s="36">
        <v>0</v>
      </c>
      <c r="R1479" s="36">
        <v>0</v>
      </c>
      <c r="S1479" s="36">
        <v>0</v>
      </c>
      <c r="T1479" s="36">
        <v>0</v>
      </c>
      <c r="U1479" s="36">
        <v>0</v>
      </c>
    </row>
    <row r="1480" spans="1:21" x14ac:dyDescent="0.2">
      <c r="A1480" s="89">
        <f>VLOOKUP(C1480,TabellenSRG!$B$4:$C$2729,2,FALSE)</f>
        <v>131</v>
      </c>
      <c r="B1480" t="str">
        <f t="shared" si="24"/>
        <v>131c</v>
      </c>
      <c r="C1480" t="s">
        <v>134</v>
      </c>
      <c r="D1480" t="s">
        <v>608</v>
      </c>
      <c r="E1480">
        <v>2</v>
      </c>
      <c r="F1480">
        <v>0</v>
      </c>
      <c r="G1480">
        <v>0</v>
      </c>
      <c r="H1480">
        <v>0</v>
      </c>
      <c r="I1480">
        <v>0</v>
      </c>
      <c r="J1480">
        <v>0</v>
      </c>
      <c r="K1480">
        <v>0</v>
      </c>
      <c r="L1480">
        <v>0</v>
      </c>
      <c r="M1480">
        <v>0</v>
      </c>
      <c r="N1480">
        <v>0</v>
      </c>
      <c r="O1480">
        <v>0</v>
      </c>
      <c r="P1480">
        <v>0</v>
      </c>
      <c r="Q1480" s="36">
        <v>0</v>
      </c>
      <c r="R1480" s="36">
        <v>0</v>
      </c>
      <c r="S1480" s="36">
        <v>0</v>
      </c>
      <c r="T1480" s="36">
        <v>0</v>
      </c>
      <c r="U1480" s="36">
        <v>0</v>
      </c>
    </row>
    <row r="1481" spans="1:21" x14ac:dyDescent="0.2">
      <c r="A1481" s="89">
        <f>VLOOKUP(C1481,TabellenSRG!$B$4:$C$2729,2,FALSE)</f>
        <v>131</v>
      </c>
      <c r="B1481" t="str">
        <f t="shared" si="24"/>
        <v>131d</v>
      </c>
      <c r="C1481" t="s">
        <v>134</v>
      </c>
      <c r="D1481" t="s">
        <v>609</v>
      </c>
      <c r="E1481">
        <v>3</v>
      </c>
      <c r="F1481">
        <v>0</v>
      </c>
      <c r="G1481">
        <v>0</v>
      </c>
      <c r="H1481">
        <v>0</v>
      </c>
      <c r="I1481">
        <v>0</v>
      </c>
      <c r="J1481">
        <v>0</v>
      </c>
      <c r="K1481">
        <v>0</v>
      </c>
      <c r="L1481">
        <v>0</v>
      </c>
      <c r="M1481">
        <v>0</v>
      </c>
      <c r="N1481">
        <v>0</v>
      </c>
      <c r="O1481">
        <v>0</v>
      </c>
      <c r="P1481">
        <v>0</v>
      </c>
      <c r="Q1481" s="36">
        <v>0</v>
      </c>
      <c r="R1481" s="36">
        <v>0</v>
      </c>
      <c r="S1481" s="36">
        <v>0</v>
      </c>
      <c r="T1481" s="36">
        <v>0</v>
      </c>
      <c r="U1481" s="36">
        <v>0</v>
      </c>
    </row>
    <row r="1482" spans="1:21" x14ac:dyDescent="0.2">
      <c r="A1482" s="89">
        <f>VLOOKUP(C1482,TabellenSRG!$B$4:$C$2729,2,FALSE)</f>
        <v>131</v>
      </c>
      <c r="B1482" t="str">
        <f t="shared" si="24"/>
        <v>131e</v>
      </c>
      <c r="C1482" t="s">
        <v>134</v>
      </c>
      <c r="D1482" t="s">
        <v>610</v>
      </c>
      <c r="E1482">
        <v>4</v>
      </c>
      <c r="F1482">
        <v>0</v>
      </c>
      <c r="G1482">
        <v>0</v>
      </c>
      <c r="H1482">
        <v>0</v>
      </c>
      <c r="I1482">
        <v>0</v>
      </c>
      <c r="J1482">
        <v>0</v>
      </c>
      <c r="K1482">
        <v>0</v>
      </c>
      <c r="L1482">
        <v>0</v>
      </c>
      <c r="M1482">
        <v>0</v>
      </c>
      <c r="N1482">
        <v>0</v>
      </c>
      <c r="O1482">
        <v>0</v>
      </c>
      <c r="P1482">
        <v>0</v>
      </c>
      <c r="Q1482" s="36">
        <v>0</v>
      </c>
      <c r="R1482" s="36">
        <v>10</v>
      </c>
      <c r="S1482" s="36">
        <v>0</v>
      </c>
      <c r="T1482" s="36">
        <v>10</v>
      </c>
      <c r="U1482" s="36">
        <v>0</v>
      </c>
    </row>
    <row r="1483" spans="1:21" x14ac:dyDescent="0.2">
      <c r="A1483" s="89">
        <f>VLOOKUP(C1483,TabellenSRG!$B$4:$C$2729,2,FALSE)</f>
        <v>131</v>
      </c>
      <c r="B1483" t="str">
        <f t="shared" si="24"/>
        <v>131f</v>
      </c>
      <c r="C1483" t="s">
        <v>134</v>
      </c>
      <c r="D1483" t="s">
        <v>612</v>
      </c>
      <c r="E1483">
        <v>5</v>
      </c>
      <c r="F1483">
        <v>0</v>
      </c>
      <c r="G1483">
        <v>0</v>
      </c>
      <c r="H1483">
        <v>0</v>
      </c>
      <c r="I1483">
        <v>0</v>
      </c>
      <c r="J1483">
        <v>0</v>
      </c>
      <c r="K1483">
        <v>0</v>
      </c>
      <c r="L1483">
        <v>0</v>
      </c>
      <c r="M1483">
        <v>0</v>
      </c>
      <c r="N1483">
        <v>0</v>
      </c>
      <c r="O1483">
        <v>0</v>
      </c>
      <c r="P1483">
        <v>0</v>
      </c>
      <c r="Q1483" s="36">
        <v>0</v>
      </c>
      <c r="R1483" s="36">
        <v>0</v>
      </c>
      <c r="S1483" s="36">
        <v>0</v>
      </c>
      <c r="T1483" s="36">
        <v>0</v>
      </c>
      <c r="U1483" s="36">
        <v>0</v>
      </c>
    </row>
    <row r="1484" spans="1:21" x14ac:dyDescent="0.2">
      <c r="A1484" s="89">
        <f>VLOOKUP(C1484,TabellenSRG!$B$4:$C$2729,2,FALSE)</f>
        <v>131</v>
      </c>
      <c r="B1484" t="str">
        <f t="shared" si="24"/>
        <v>131g</v>
      </c>
      <c r="C1484" t="s">
        <v>134</v>
      </c>
      <c r="D1484" t="s">
        <v>613</v>
      </c>
      <c r="E1484">
        <v>6</v>
      </c>
      <c r="F1484">
        <v>0</v>
      </c>
      <c r="G1484">
        <v>0</v>
      </c>
      <c r="H1484">
        <v>0</v>
      </c>
      <c r="I1484">
        <v>0</v>
      </c>
      <c r="J1484">
        <v>0</v>
      </c>
      <c r="K1484">
        <v>0</v>
      </c>
      <c r="L1484">
        <v>0</v>
      </c>
      <c r="M1484">
        <v>0</v>
      </c>
      <c r="N1484">
        <v>0</v>
      </c>
      <c r="O1484">
        <v>0</v>
      </c>
      <c r="P1484">
        <v>0</v>
      </c>
      <c r="Q1484" s="36">
        <v>0</v>
      </c>
      <c r="R1484" s="36">
        <v>0</v>
      </c>
      <c r="S1484" s="36">
        <v>0</v>
      </c>
      <c r="T1484" s="36">
        <v>0</v>
      </c>
      <c r="U1484" s="36">
        <v>0</v>
      </c>
    </row>
    <row r="1485" spans="1:21" x14ac:dyDescent="0.2">
      <c r="A1485" s="89">
        <f>VLOOKUP(C1485,TabellenSRG!$B$4:$C$2729,2,FALSE)</f>
        <v>131</v>
      </c>
      <c r="B1485" t="str">
        <f t="shared" si="24"/>
        <v>131h</v>
      </c>
      <c r="C1485" t="s">
        <v>134</v>
      </c>
      <c r="D1485" t="s">
        <v>614</v>
      </c>
      <c r="E1485">
        <v>7</v>
      </c>
      <c r="F1485">
        <v>0</v>
      </c>
      <c r="G1485">
        <v>0</v>
      </c>
      <c r="H1485">
        <v>0</v>
      </c>
      <c r="I1485">
        <v>0</v>
      </c>
      <c r="J1485">
        <v>0</v>
      </c>
      <c r="K1485">
        <v>0</v>
      </c>
      <c r="L1485">
        <v>0</v>
      </c>
      <c r="M1485">
        <v>0</v>
      </c>
      <c r="N1485">
        <v>0</v>
      </c>
      <c r="O1485">
        <v>0</v>
      </c>
      <c r="P1485">
        <v>0</v>
      </c>
      <c r="Q1485" s="36">
        <v>0</v>
      </c>
      <c r="R1485" s="36">
        <v>0</v>
      </c>
      <c r="S1485" s="36">
        <v>0</v>
      </c>
      <c r="T1485" s="36">
        <v>0</v>
      </c>
      <c r="U1485" s="36">
        <v>0</v>
      </c>
    </row>
    <row r="1486" spans="1:21" x14ac:dyDescent="0.2">
      <c r="A1486" s="89">
        <f>VLOOKUP(C1486,TabellenSRG!$B$4:$C$2729,2,FALSE)</f>
        <v>131</v>
      </c>
      <c r="B1486" t="str">
        <f t="shared" si="24"/>
        <v>131i</v>
      </c>
      <c r="C1486" t="s">
        <v>134</v>
      </c>
      <c r="D1486" t="s">
        <v>615</v>
      </c>
      <c r="E1486">
        <v>8</v>
      </c>
      <c r="F1486">
        <v>0</v>
      </c>
      <c r="G1486">
        <v>0</v>
      </c>
      <c r="H1486">
        <v>0</v>
      </c>
      <c r="I1486">
        <v>0</v>
      </c>
      <c r="J1486">
        <v>0</v>
      </c>
      <c r="K1486">
        <v>0</v>
      </c>
      <c r="L1486">
        <v>0</v>
      </c>
      <c r="M1486">
        <v>0</v>
      </c>
      <c r="N1486">
        <v>0</v>
      </c>
      <c r="O1486">
        <v>0</v>
      </c>
      <c r="P1486">
        <v>0</v>
      </c>
      <c r="Q1486" s="36">
        <v>0</v>
      </c>
      <c r="R1486" s="36">
        <v>0</v>
      </c>
      <c r="S1486" s="36">
        <v>0</v>
      </c>
      <c r="T1486" s="36">
        <v>0</v>
      </c>
      <c r="U1486" s="36">
        <v>0</v>
      </c>
    </row>
    <row r="1487" spans="1:21" x14ac:dyDescent="0.2">
      <c r="A1487" s="89">
        <f>VLOOKUP(C1487,TabellenSRG!$B$4:$C$2729,2,FALSE)</f>
        <v>131</v>
      </c>
      <c r="B1487" t="str">
        <f t="shared" si="24"/>
        <v>131j</v>
      </c>
      <c r="C1487" t="s">
        <v>134</v>
      </c>
      <c r="D1487" t="s">
        <v>616</v>
      </c>
      <c r="E1487">
        <v>9</v>
      </c>
      <c r="F1487">
        <v>210</v>
      </c>
      <c r="G1487">
        <v>220</v>
      </c>
      <c r="H1487">
        <v>280</v>
      </c>
      <c r="I1487">
        <v>290</v>
      </c>
      <c r="J1487">
        <v>310</v>
      </c>
      <c r="K1487">
        <v>340</v>
      </c>
      <c r="L1487">
        <v>340</v>
      </c>
      <c r="M1487">
        <v>340</v>
      </c>
      <c r="N1487">
        <v>310</v>
      </c>
      <c r="O1487">
        <v>300</v>
      </c>
      <c r="P1487">
        <v>270</v>
      </c>
      <c r="Q1487" s="36">
        <v>260</v>
      </c>
      <c r="R1487" s="36">
        <v>260</v>
      </c>
      <c r="S1487" s="36">
        <v>250</v>
      </c>
      <c r="T1487" s="36">
        <v>250</v>
      </c>
      <c r="U1487" s="36">
        <v>250</v>
      </c>
    </row>
    <row r="1488" spans="1:21" x14ac:dyDescent="0.2">
      <c r="A1488" s="89">
        <f>VLOOKUP(C1488,TabellenSRG!$B$4:$C$2729,2,FALSE)</f>
        <v>131</v>
      </c>
      <c r="B1488" t="str">
        <f t="shared" si="24"/>
        <v>131k</v>
      </c>
      <c r="C1488" t="s">
        <v>134</v>
      </c>
      <c r="D1488" t="s">
        <v>611</v>
      </c>
      <c r="E1488">
        <v>10</v>
      </c>
      <c r="F1488" t="e">
        <v>#N/A</v>
      </c>
      <c r="G1488" t="e">
        <v>#N/A</v>
      </c>
      <c r="H1488" t="e">
        <v>#N/A</v>
      </c>
      <c r="I1488" t="e">
        <v>#N/A</v>
      </c>
      <c r="J1488" t="e">
        <v>#N/A</v>
      </c>
      <c r="K1488" t="e">
        <v>#N/A</v>
      </c>
      <c r="L1488" t="e">
        <v>#N/A</v>
      </c>
      <c r="M1488" t="e">
        <v>#N/A</v>
      </c>
      <c r="N1488">
        <v>0</v>
      </c>
      <c r="O1488">
        <v>0</v>
      </c>
      <c r="P1488">
        <v>0</v>
      </c>
      <c r="Q1488" s="36">
        <v>0</v>
      </c>
      <c r="R1488" s="36">
        <v>0</v>
      </c>
      <c r="S1488" s="36">
        <v>0</v>
      </c>
      <c r="T1488" s="36">
        <v>0</v>
      </c>
      <c r="U1488" s="36">
        <v>0</v>
      </c>
    </row>
    <row r="1489" spans="1:21" x14ac:dyDescent="0.2">
      <c r="A1489" s="89">
        <f>VLOOKUP(C1489,TabellenSRG!$B$4:$C$2729,2,FALSE)</f>
        <v>132</v>
      </c>
      <c r="B1489" t="str">
        <f t="shared" si="24"/>
        <v>132a</v>
      </c>
      <c r="C1489" t="s">
        <v>135</v>
      </c>
      <c r="D1489" t="s">
        <v>606</v>
      </c>
      <c r="E1489">
        <v>0</v>
      </c>
      <c r="F1489">
        <v>450</v>
      </c>
      <c r="G1489">
        <v>430</v>
      </c>
      <c r="H1489">
        <v>410</v>
      </c>
      <c r="I1489">
        <v>430</v>
      </c>
      <c r="J1489">
        <v>460</v>
      </c>
      <c r="K1489">
        <v>380</v>
      </c>
      <c r="L1489">
        <v>360</v>
      </c>
      <c r="M1489">
        <v>360</v>
      </c>
      <c r="N1489">
        <v>370</v>
      </c>
      <c r="O1489">
        <v>370</v>
      </c>
      <c r="P1489">
        <v>360</v>
      </c>
      <c r="Q1489" s="36">
        <v>340</v>
      </c>
      <c r="R1489" s="36">
        <v>350</v>
      </c>
      <c r="S1489" s="36">
        <v>360</v>
      </c>
      <c r="T1489" s="36">
        <v>360</v>
      </c>
      <c r="U1489" s="36">
        <v>360</v>
      </c>
    </row>
    <row r="1490" spans="1:21" x14ac:dyDescent="0.2">
      <c r="A1490" s="89">
        <f>VLOOKUP(C1490,TabellenSRG!$B$4:$C$2729,2,FALSE)</f>
        <v>132</v>
      </c>
      <c r="B1490" t="str">
        <f t="shared" si="24"/>
        <v>132b</v>
      </c>
      <c r="C1490" t="s">
        <v>135</v>
      </c>
      <c r="D1490" t="s">
        <v>607</v>
      </c>
      <c r="E1490">
        <v>1</v>
      </c>
      <c r="F1490">
        <v>10</v>
      </c>
      <c r="G1490">
        <v>10</v>
      </c>
      <c r="H1490">
        <v>10</v>
      </c>
      <c r="I1490">
        <v>10</v>
      </c>
      <c r="J1490">
        <v>10</v>
      </c>
      <c r="K1490">
        <v>10</v>
      </c>
      <c r="L1490">
        <v>10</v>
      </c>
      <c r="M1490">
        <v>10</v>
      </c>
      <c r="N1490">
        <v>10</v>
      </c>
      <c r="O1490">
        <v>10</v>
      </c>
      <c r="P1490">
        <v>10</v>
      </c>
      <c r="Q1490" s="36">
        <v>10</v>
      </c>
      <c r="R1490" s="36">
        <v>10</v>
      </c>
      <c r="S1490" s="36">
        <v>10</v>
      </c>
      <c r="T1490" s="36">
        <v>10</v>
      </c>
      <c r="U1490" s="36">
        <v>10</v>
      </c>
    </row>
    <row r="1491" spans="1:21" x14ac:dyDescent="0.2">
      <c r="A1491" s="89">
        <f>VLOOKUP(C1491,TabellenSRG!$B$4:$C$2729,2,FALSE)</f>
        <v>132</v>
      </c>
      <c r="B1491" t="str">
        <f t="shared" si="24"/>
        <v>132c</v>
      </c>
      <c r="C1491" t="s">
        <v>135</v>
      </c>
      <c r="D1491" t="s">
        <v>608</v>
      </c>
      <c r="E1491">
        <v>2</v>
      </c>
      <c r="F1491">
        <v>0</v>
      </c>
      <c r="G1491">
        <v>0</v>
      </c>
      <c r="H1491">
        <v>0</v>
      </c>
      <c r="I1491">
        <v>0</v>
      </c>
      <c r="J1491">
        <v>0</v>
      </c>
      <c r="K1491">
        <v>0</v>
      </c>
      <c r="L1491">
        <v>0</v>
      </c>
      <c r="M1491">
        <v>0</v>
      </c>
      <c r="N1491">
        <v>0</v>
      </c>
      <c r="O1491">
        <v>0</v>
      </c>
      <c r="P1491">
        <v>0</v>
      </c>
      <c r="Q1491" s="36">
        <v>0</v>
      </c>
      <c r="R1491" s="36">
        <v>0</v>
      </c>
      <c r="S1491" s="36">
        <v>0</v>
      </c>
      <c r="T1491" s="36">
        <v>0</v>
      </c>
      <c r="U1491" s="36">
        <v>0</v>
      </c>
    </row>
    <row r="1492" spans="1:21" x14ac:dyDescent="0.2">
      <c r="A1492" s="89">
        <f>VLOOKUP(C1492,TabellenSRG!$B$4:$C$2729,2,FALSE)</f>
        <v>132</v>
      </c>
      <c r="B1492" t="str">
        <f t="shared" si="24"/>
        <v>132d</v>
      </c>
      <c r="C1492" t="s">
        <v>135</v>
      </c>
      <c r="D1492" t="s">
        <v>609</v>
      </c>
      <c r="E1492">
        <v>3</v>
      </c>
      <c r="F1492">
        <v>10</v>
      </c>
      <c r="G1492">
        <v>10</v>
      </c>
      <c r="H1492">
        <v>10</v>
      </c>
      <c r="I1492">
        <v>10</v>
      </c>
      <c r="J1492">
        <v>10</v>
      </c>
      <c r="K1492">
        <v>10</v>
      </c>
      <c r="L1492">
        <v>10</v>
      </c>
      <c r="M1492">
        <v>10</v>
      </c>
      <c r="N1492">
        <v>10</v>
      </c>
      <c r="O1492">
        <v>10</v>
      </c>
      <c r="P1492">
        <v>10</v>
      </c>
      <c r="Q1492" s="36">
        <v>10</v>
      </c>
      <c r="R1492" s="36">
        <v>10</v>
      </c>
      <c r="S1492" s="36">
        <v>10</v>
      </c>
      <c r="T1492" s="36">
        <v>10</v>
      </c>
      <c r="U1492" s="36">
        <v>0</v>
      </c>
    </row>
    <row r="1493" spans="1:21" x14ac:dyDescent="0.2">
      <c r="A1493" s="89">
        <f>VLOOKUP(C1493,TabellenSRG!$B$4:$C$2729,2,FALSE)</f>
        <v>132</v>
      </c>
      <c r="B1493" t="str">
        <f t="shared" si="24"/>
        <v>132e</v>
      </c>
      <c r="C1493" t="s">
        <v>135</v>
      </c>
      <c r="D1493" t="s">
        <v>610</v>
      </c>
      <c r="E1493">
        <v>4</v>
      </c>
      <c r="F1493">
        <v>0</v>
      </c>
      <c r="G1493">
        <v>0</v>
      </c>
      <c r="H1493">
        <v>0</v>
      </c>
      <c r="I1493">
        <v>0</v>
      </c>
      <c r="J1493">
        <v>0</v>
      </c>
      <c r="K1493">
        <v>0</v>
      </c>
      <c r="L1493">
        <v>0</v>
      </c>
      <c r="M1493">
        <v>10</v>
      </c>
      <c r="N1493">
        <v>10</v>
      </c>
      <c r="O1493">
        <v>10</v>
      </c>
      <c r="P1493">
        <v>10</v>
      </c>
      <c r="Q1493" s="36">
        <v>10</v>
      </c>
      <c r="R1493" s="36">
        <v>10</v>
      </c>
      <c r="S1493" s="36">
        <v>10</v>
      </c>
      <c r="T1493" s="36">
        <v>20</v>
      </c>
      <c r="U1493" s="36">
        <v>20</v>
      </c>
    </row>
    <row r="1494" spans="1:21" x14ac:dyDescent="0.2">
      <c r="A1494" s="89">
        <f>VLOOKUP(C1494,TabellenSRG!$B$4:$C$2729,2,FALSE)</f>
        <v>132</v>
      </c>
      <c r="B1494" t="str">
        <f t="shared" si="24"/>
        <v>132f</v>
      </c>
      <c r="C1494" t="s">
        <v>135</v>
      </c>
      <c r="D1494" t="s">
        <v>612</v>
      </c>
      <c r="E1494">
        <v>5</v>
      </c>
      <c r="F1494">
        <v>0</v>
      </c>
      <c r="G1494">
        <v>0</v>
      </c>
      <c r="H1494">
        <v>0</v>
      </c>
      <c r="I1494">
        <v>0</v>
      </c>
      <c r="J1494">
        <v>0</v>
      </c>
      <c r="K1494">
        <v>0</v>
      </c>
      <c r="L1494">
        <v>0</v>
      </c>
      <c r="M1494">
        <v>0</v>
      </c>
      <c r="N1494">
        <v>0</v>
      </c>
      <c r="O1494">
        <v>0</v>
      </c>
      <c r="P1494">
        <v>0</v>
      </c>
      <c r="Q1494" s="36">
        <v>0</v>
      </c>
      <c r="R1494" s="36">
        <v>0</v>
      </c>
      <c r="S1494" s="36">
        <v>0</v>
      </c>
      <c r="T1494" s="36">
        <v>0</v>
      </c>
      <c r="U1494" s="36">
        <v>0</v>
      </c>
    </row>
    <row r="1495" spans="1:21" x14ac:dyDescent="0.2">
      <c r="A1495" s="89">
        <f>VLOOKUP(C1495,TabellenSRG!$B$4:$C$2729,2,FALSE)</f>
        <v>132</v>
      </c>
      <c r="B1495" t="str">
        <f t="shared" si="24"/>
        <v>132g</v>
      </c>
      <c r="C1495" t="s">
        <v>135</v>
      </c>
      <c r="D1495" t="s">
        <v>613</v>
      </c>
      <c r="E1495">
        <v>6</v>
      </c>
      <c r="F1495">
        <v>0</v>
      </c>
      <c r="G1495">
        <v>0</v>
      </c>
      <c r="H1495">
        <v>0</v>
      </c>
      <c r="I1495">
        <v>0</v>
      </c>
      <c r="J1495">
        <v>0</v>
      </c>
      <c r="K1495">
        <v>0</v>
      </c>
      <c r="L1495">
        <v>0</v>
      </c>
      <c r="M1495">
        <v>0</v>
      </c>
      <c r="N1495">
        <v>0</v>
      </c>
      <c r="O1495">
        <v>0</v>
      </c>
      <c r="P1495">
        <v>0</v>
      </c>
      <c r="Q1495" s="36">
        <v>0</v>
      </c>
      <c r="R1495" s="36">
        <v>0</v>
      </c>
      <c r="S1495" s="36">
        <v>0</v>
      </c>
      <c r="T1495" s="36">
        <v>0</v>
      </c>
      <c r="U1495" s="36">
        <v>0</v>
      </c>
    </row>
    <row r="1496" spans="1:21" x14ac:dyDescent="0.2">
      <c r="A1496" s="89">
        <f>VLOOKUP(C1496,TabellenSRG!$B$4:$C$2729,2,FALSE)</f>
        <v>132</v>
      </c>
      <c r="B1496" t="str">
        <f t="shared" si="24"/>
        <v>132h</v>
      </c>
      <c r="C1496" t="s">
        <v>135</v>
      </c>
      <c r="D1496" t="s">
        <v>614</v>
      </c>
      <c r="E1496">
        <v>7</v>
      </c>
      <c r="F1496">
        <v>0</v>
      </c>
      <c r="G1496">
        <v>0</v>
      </c>
      <c r="H1496">
        <v>0</v>
      </c>
      <c r="I1496">
        <v>0</v>
      </c>
      <c r="J1496">
        <v>0</v>
      </c>
      <c r="K1496">
        <v>0</v>
      </c>
      <c r="L1496">
        <v>0</v>
      </c>
      <c r="M1496">
        <v>0</v>
      </c>
      <c r="N1496">
        <v>0</v>
      </c>
      <c r="O1496">
        <v>0</v>
      </c>
      <c r="P1496">
        <v>0</v>
      </c>
      <c r="Q1496" s="36">
        <v>0</v>
      </c>
      <c r="R1496" s="36">
        <v>0</v>
      </c>
      <c r="S1496" s="36">
        <v>0</v>
      </c>
      <c r="T1496" s="36">
        <v>0</v>
      </c>
      <c r="U1496" s="36">
        <v>0</v>
      </c>
    </row>
    <row r="1497" spans="1:21" x14ac:dyDescent="0.2">
      <c r="A1497" s="89">
        <f>VLOOKUP(C1497,TabellenSRG!$B$4:$C$2729,2,FALSE)</f>
        <v>132</v>
      </c>
      <c r="B1497" t="str">
        <f t="shared" si="24"/>
        <v>132i</v>
      </c>
      <c r="C1497" t="s">
        <v>135</v>
      </c>
      <c r="D1497" t="s">
        <v>615</v>
      </c>
      <c r="E1497">
        <v>8</v>
      </c>
      <c r="F1497">
        <v>0</v>
      </c>
      <c r="G1497">
        <v>0</v>
      </c>
      <c r="H1497">
        <v>0</v>
      </c>
      <c r="I1497">
        <v>0</v>
      </c>
      <c r="J1497">
        <v>0</v>
      </c>
      <c r="K1497">
        <v>0</v>
      </c>
      <c r="L1497">
        <v>0</v>
      </c>
      <c r="M1497">
        <v>0</v>
      </c>
      <c r="N1497">
        <v>0</v>
      </c>
      <c r="O1497">
        <v>0</v>
      </c>
      <c r="P1497">
        <v>0</v>
      </c>
      <c r="Q1497" s="36">
        <v>0</v>
      </c>
      <c r="R1497" s="36">
        <v>0</v>
      </c>
      <c r="S1497" s="36">
        <v>0</v>
      </c>
      <c r="T1497" s="36">
        <v>0</v>
      </c>
      <c r="U1497" s="36">
        <v>0</v>
      </c>
    </row>
    <row r="1498" spans="1:21" x14ac:dyDescent="0.2">
      <c r="A1498" s="89">
        <f>VLOOKUP(C1498,TabellenSRG!$B$4:$C$2729,2,FALSE)</f>
        <v>132</v>
      </c>
      <c r="B1498" t="str">
        <f t="shared" si="24"/>
        <v>132j</v>
      </c>
      <c r="C1498" t="s">
        <v>135</v>
      </c>
      <c r="D1498" t="s">
        <v>616</v>
      </c>
      <c r="E1498">
        <v>9</v>
      </c>
      <c r="F1498">
        <v>430</v>
      </c>
      <c r="G1498">
        <v>410</v>
      </c>
      <c r="H1498">
        <v>390</v>
      </c>
      <c r="I1498">
        <v>410</v>
      </c>
      <c r="J1498">
        <v>450</v>
      </c>
      <c r="K1498">
        <v>360</v>
      </c>
      <c r="L1498">
        <v>340</v>
      </c>
      <c r="M1498">
        <v>340</v>
      </c>
      <c r="N1498">
        <v>350</v>
      </c>
      <c r="O1498">
        <v>350</v>
      </c>
      <c r="P1498">
        <v>330</v>
      </c>
      <c r="Q1498" s="36">
        <v>310</v>
      </c>
      <c r="R1498" s="36">
        <v>320</v>
      </c>
      <c r="S1498" s="36">
        <v>330</v>
      </c>
      <c r="T1498" s="36">
        <v>330</v>
      </c>
      <c r="U1498" s="36">
        <v>330</v>
      </c>
    </row>
    <row r="1499" spans="1:21" x14ac:dyDescent="0.2">
      <c r="A1499" s="89">
        <f>VLOOKUP(C1499,TabellenSRG!$B$4:$C$2729,2,FALSE)</f>
        <v>132</v>
      </c>
      <c r="B1499" t="str">
        <f t="shared" si="24"/>
        <v>132k</v>
      </c>
      <c r="C1499" t="s">
        <v>135</v>
      </c>
      <c r="D1499" t="s">
        <v>611</v>
      </c>
      <c r="E1499">
        <v>10</v>
      </c>
      <c r="F1499" t="e">
        <v>#N/A</v>
      </c>
      <c r="G1499" t="e">
        <v>#N/A</v>
      </c>
      <c r="H1499" t="e">
        <v>#N/A</v>
      </c>
      <c r="I1499" t="e">
        <v>#N/A</v>
      </c>
      <c r="J1499" t="e">
        <v>#N/A</v>
      </c>
      <c r="K1499" t="e">
        <v>#N/A</v>
      </c>
      <c r="L1499" t="e">
        <v>#N/A</v>
      </c>
      <c r="M1499" t="e">
        <v>#N/A</v>
      </c>
      <c r="N1499">
        <v>0</v>
      </c>
      <c r="O1499">
        <v>0</v>
      </c>
      <c r="P1499">
        <v>0</v>
      </c>
      <c r="Q1499" s="36">
        <v>0</v>
      </c>
      <c r="R1499" s="36">
        <v>0</v>
      </c>
      <c r="S1499" s="36">
        <v>0</v>
      </c>
      <c r="T1499" s="36">
        <v>0</v>
      </c>
      <c r="U1499" s="36">
        <v>0</v>
      </c>
    </row>
    <row r="1500" spans="1:21" x14ac:dyDescent="0.2">
      <c r="A1500" s="89">
        <f>VLOOKUP(C1500,TabellenSRG!$B$4:$C$2729,2,FALSE)</f>
        <v>133</v>
      </c>
      <c r="B1500" t="str">
        <f t="shared" si="24"/>
        <v>133a</v>
      </c>
      <c r="C1500" t="s">
        <v>136</v>
      </c>
      <c r="D1500" t="s">
        <v>606</v>
      </c>
      <c r="E1500">
        <v>0</v>
      </c>
      <c r="F1500">
        <v>110</v>
      </c>
      <c r="G1500">
        <v>110</v>
      </c>
      <c r="H1500">
        <v>130</v>
      </c>
      <c r="I1500">
        <v>160</v>
      </c>
      <c r="J1500">
        <v>220</v>
      </c>
      <c r="K1500">
        <v>210</v>
      </c>
      <c r="L1500">
        <v>220</v>
      </c>
      <c r="M1500">
        <v>220</v>
      </c>
      <c r="N1500">
        <v>220</v>
      </c>
      <c r="O1500">
        <v>270</v>
      </c>
      <c r="P1500">
        <v>290</v>
      </c>
      <c r="Q1500" s="36">
        <v>280</v>
      </c>
      <c r="R1500" s="36">
        <v>290</v>
      </c>
      <c r="S1500" s="36">
        <v>310</v>
      </c>
      <c r="T1500" s="36">
        <v>300</v>
      </c>
      <c r="U1500" s="36">
        <v>300</v>
      </c>
    </row>
    <row r="1501" spans="1:21" x14ac:dyDescent="0.2">
      <c r="A1501" s="89">
        <f>VLOOKUP(C1501,TabellenSRG!$B$4:$C$2729,2,FALSE)</f>
        <v>133</v>
      </c>
      <c r="B1501" t="str">
        <f t="shared" si="24"/>
        <v>133b</v>
      </c>
      <c r="C1501" t="s">
        <v>136</v>
      </c>
      <c r="D1501" t="s">
        <v>607</v>
      </c>
      <c r="E1501">
        <v>1</v>
      </c>
      <c r="F1501">
        <v>0</v>
      </c>
      <c r="G1501">
        <v>0</v>
      </c>
      <c r="H1501">
        <v>0</v>
      </c>
      <c r="I1501">
        <v>0</v>
      </c>
      <c r="J1501">
        <v>0</v>
      </c>
      <c r="K1501">
        <v>0</v>
      </c>
      <c r="L1501">
        <v>0</v>
      </c>
      <c r="M1501">
        <v>0</v>
      </c>
      <c r="N1501">
        <v>0</v>
      </c>
      <c r="O1501">
        <v>0</v>
      </c>
      <c r="P1501">
        <v>0</v>
      </c>
      <c r="Q1501" s="36">
        <v>0</v>
      </c>
      <c r="R1501" s="36">
        <v>0</v>
      </c>
      <c r="S1501" s="36">
        <v>0</v>
      </c>
      <c r="T1501" s="36">
        <v>0</v>
      </c>
      <c r="U1501" s="36">
        <v>0</v>
      </c>
    </row>
    <row r="1502" spans="1:21" x14ac:dyDescent="0.2">
      <c r="A1502" s="89">
        <f>VLOOKUP(C1502,TabellenSRG!$B$4:$C$2729,2,FALSE)</f>
        <v>133</v>
      </c>
      <c r="B1502" t="str">
        <f t="shared" si="24"/>
        <v>133c</v>
      </c>
      <c r="C1502" t="s">
        <v>136</v>
      </c>
      <c r="D1502" t="s">
        <v>608</v>
      </c>
      <c r="E1502">
        <v>2</v>
      </c>
      <c r="F1502">
        <v>0</v>
      </c>
      <c r="G1502">
        <v>0</v>
      </c>
      <c r="H1502">
        <v>0</v>
      </c>
      <c r="I1502">
        <v>0</v>
      </c>
      <c r="J1502">
        <v>0</v>
      </c>
      <c r="K1502">
        <v>0</v>
      </c>
      <c r="L1502">
        <v>0</v>
      </c>
      <c r="M1502">
        <v>0</v>
      </c>
      <c r="N1502">
        <v>0</v>
      </c>
      <c r="O1502">
        <v>0</v>
      </c>
      <c r="P1502">
        <v>0</v>
      </c>
      <c r="Q1502" s="36">
        <v>0</v>
      </c>
      <c r="R1502" s="36">
        <v>0</v>
      </c>
      <c r="S1502" s="36">
        <v>0</v>
      </c>
      <c r="T1502" s="36">
        <v>0</v>
      </c>
      <c r="U1502" s="36">
        <v>0</v>
      </c>
    </row>
    <row r="1503" spans="1:21" x14ac:dyDescent="0.2">
      <c r="A1503" s="89">
        <f>VLOOKUP(C1503,TabellenSRG!$B$4:$C$2729,2,FALSE)</f>
        <v>133</v>
      </c>
      <c r="B1503" t="str">
        <f t="shared" si="24"/>
        <v>133d</v>
      </c>
      <c r="C1503" t="s">
        <v>136</v>
      </c>
      <c r="D1503" t="s">
        <v>609</v>
      </c>
      <c r="E1503">
        <v>3</v>
      </c>
      <c r="F1503">
        <v>0</v>
      </c>
      <c r="G1503">
        <v>0</v>
      </c>
      <c r="H1503">
        <v>0</v>
      </c>
      <c r="I1503">
        <v>0</v>
      </c>
      <c r="J1503">
        <v>0</v>
      </c>
      <c r="K1503">
        <v>0</v>
      </c>
      <c r="L1503">
        <v>0</v>
      </c>
      <c r="M1503">
        <v>0</v>
      </c>
      <c r="N1503">
        <v>0</v>
      </c>
      <c r="O1503">
        <v>0</v>
      </c>
      <c r="P1503">
        <v>0</v>
      </c>
      <c r="Q1503" s="36">
        <v>0</v>
      </c>
      <c r="R1503" s="36">
        <v>0</v>
      </c>
      <c r="S1503" s="36">
        <v>0</v>
      </c>
      <c r="T1503" s="36">
        <v>0</v>
      </c>
      <c r="U1503" s="36">
        <v>0</v>
      </c>
    </row>
    <row r="1504" spans="1:21" x14ac:dyDescent="0.2">
      <c r="A1504" s="89">
        <f>VLOOKUP(C1504,TabellenSRG!$B$4:$C$2729,2,FALSE)</f>
        <v>133</v>
      </c>
      <c r="B1504" t="str">
        <f t="shared" si="24"/>
        <v>133e</v>
      </c>
      <c r="C1504" t="s">
        <v>136</v>
      </c>
      <c r="D1504" t="s">
        <v>610</v>
      </c>
      <c r="E1504">
        <v>4</v>
      </c>
      <c r="F1504">
        <v>0</v>
      </c>
      <c r="G1504">
        <v>0</v>
      </c>
      <c r="H1504">
        <v>0</v>
      </c>
      <c r="I1504">
        <v>10</v>
      </c>
      <c r="J1504">
        <v>0</v>
      </c>
      <c r="K1504">
        <v>0</v>
      </c>
      <c r="L1504">
        <v>0</v>
      </c>
      <c r="M1504">
        <v>0</v>
      </c>
      <c r="N1504">
        <v>0</v>
      </c>
      <c r="O1504">
        <v>0</v>
      </c>
      <c r="P1504">
        <v>0</v>
      </c>
      <c r="Q1504" s="36">
        <v>0</v>
      </c>
      <c r="R1504" s="36">
        <v>0</v>
      </c>
      <c r="S1504" s="36">
        <v>10</v>
      </c>
      <c r="T1504" s="36">
        <v>10</v>
      </c>
      <c r="U1504" s="36">
        <v>10</v>
      </c>
    </row>
    <row r="1505" spans="1:21" x14ac:dyDescent="0.2">
      <c r="A1505" s="89">
        <f>VLOOKUP(C1505,TabellenSRG!$B$4:$C$2729,2,FALSE)</f>
        <v>133</v>
      </c>
      <c r="B1505" t="str">
        <f t="shared" si="24"/>
        <v>133f</v>
      </c>
      <c r="C1505" t="s">
        <v>136</v>
      </c>
      <c r="D1505" t="s">
        <v>612</v>
      </c>
      <c r="E1505">
        <v>5</v>
      </c>
      <c r="F1505">
        <v>0</v>
      </c>
      <c r="G1505">
        <v>0</v>
      </c>
      <c r="H1505">
        <v>0</v>
      </c>
      <c r="I1505">
        <v>0</v>
      </c>
      <c r="J1505">
        <v>0</v>
      </c>
      <c r="K1505">
        <v>0</v>
      </c>
      <c r="L1505">
        <v>0</v>
      </c>
      <c r="M1505">
        <v>0</v>
      </c>
      <c r="N1505">
        <v>0</v>
      </c>
      <c r="O1505">
        <v>0</v>
      </c>
      <c r="P1505">
        <v>0</v>
      </c>
      <c r="Q1505" s="36">
        <v>0</v>
      </c>
      <c r="R1505" s="36">
        <v>0</v>
      </c>
      <c r="S1505" s="36">
        <v>0</v>
      </c>
      <c r="T1505" s="36">
        <v>0</v>
      </c>
      <c r="U1505" s="36">
        <v>0</v>
      </c>
    </row>
    <row r="1506" spans="1:21" x14ac:dyDescent="0.2">
      <c r="A1506" s="89">
        <f>VLOOKUP(C1506,TabellenSRG!$B$4:$C$2729,2,FALSE)</f>
        <v>133</v>
      </c>
      <c r="B1506" t="str">
        <f t="shared" si="24"/>
        <v>133g</v>
      </c>
      <c r="C1506" t="s">
        <v>136</v>
      </c>
      <c r="D1506" t="s">
        <v>613</v>
      </c>
      <c r="E1506">
        <v>6</v>
      </c>
      <c r="F1506">
        <v>0</v>
      </c>
      <c r="G1506">
        <v>0</v>
      </c>
      <c r="H1506">
        <v>0</v>
      </c>
      <c r="I1506">
        <v>0</v>
      </c>
      <c r="J1506">
        <v>0</v>
      </c>
      <c r="K1506">
        <v>0</v>
      </c>
      <c r="L1506">
        <v>0</v>
      </c>
      <c r="M1506">
        <v>0</v>
      </c>
      <c r="N1506">
        <v>0</v>
      </c>
      <c r="O1506">
        <v>0</v>
      </c>
      <c r="P1506">
        <v>0</v>
      </c>
      <c r="Q1506" s="36">
        <v>0</v>
      </c>
      <c r="R1506" s="36">
        <v>0</v>
      </c>
      <c r="S1506" s="36">
        <v>0</v>
      </c>
      <c r="T1506" s="36">
        <v>0</v>
      </c>
      <c r="U1506" s="36">
        <v>0</v>
      </c>
    </row>
    <row r="1507" spans="1:21" x14ac:dyDescent="0.2">
      <c r="A1507" s="89">
        <f>VLOOKUP(C1507,TabellenSRG!$B$4:$C$2729,2,FALSE)</f>
        <v>133</v>
      </c>
      <c r="B1507" t="str">
        <f t="shared" si="24"/>
        <v>133h</v>
      </c>
      <c r="C1507" t="s">
        <v>136</v>
      </c>
      <c r="D1507" t="s">
        <v>614</v>
      </c>
      <c r="E1507">
        <v>7</v>
      </c>
      <c r="F1507">
        <v>0</v>
      </c>
      <c r="G1507">
        <v>0</v>
      </c>
      <c r="H1507">
        <v>0</v>
      </c>
      <c r="I1507">
        <v>0</v>
      </c>
      <c r="J1507">
        <v>0</v>
      </c>
      <c r="K1507">
        <v>0</v>
      </c>
      <c r="L1507">
        <v>0</v>
      </c>
      <c r="M1507">
        <v>0</v>
      </c>
      <c r="N1507">
        <v>0</v>
      </c>
      <c r="O1507">
        <v>0</v>
      </c>
      <c r="P1507">
        <v>0</v>
      </c>
      <c r="Q1507" s="36">
        <v>0</v>
      </c>
      <c r="R1507" s="36">
        <v>0</v>
      </c>
      <c r="S1507" s="36">
        <v>0</v>
      </c>
      <c r="T1507" s="36">
        <v>0</v>
      </c>
      <c r="U1507" s="36">
        <v>0</v>
      </c>
    </row>
    <row r="1508" spans="1:21" x14ac:dyDescent="0.2">
      <c r="A1508" s="89">
        <f>VLOOKUP(C1508,TabellenSRG!$B$4:$C$2729,2,FALSE)</f>
        <v>133</v>
      </c>
      <c r="B1508" t="str">
        <f t="shared" si="24"/>
        <v>133i</v>
      </c>
      <c r="C1508" t="s">
        <v>136</v>
      </c>
      <c r="D1508" t="s">
        <v>615</v>
      </c>
      <c r="E1508">
        <v>8</v>
      </c>
      <c r="F1508">
        <v>0</v>
      </c>
      <c r="G1508">
        <v>0</v>
      </c>
      <c r="H1508">
        <v>0</v>
      </c>
      <c r="I1508">
        <v>0</v>
      </c>
      <c r="J1508">
        <v>0</v>
      </c>
      <c r="K1508">
        <v>0</v>
      </c>
      <c r="L1508">
        <v>0</v>
      </c>
      <c r="M1508">
        <v>0</v>
      </c>
      <c r="N1508">
        <v>0</v>
      </c>
      <c r="O1508">
        <v>0</v>
      </c>
      <c r="P1508">
        <v>0</v>
      </c>
      <c r="Q1508" s="36">
        <v>0</v>
      </c>
      <c r="R1508" s="36">
        <v>0</v>
      </c>
      <c r="S1508" s="36">
        <v>0</v>
      </c>
      <c r="T1508" s="36">
        <v>0</v>
      </c>
      <c r="U1508" s="36">
        <v>0</v>
      </c>
    </row>
    <row r="1509" spans="1:21" x14ac:dyDescent="0.2">
      <c r="A1509" s="89">
        <f>VLOOKUP(C1509,TabellenSRG!$B$4:$C$2729,2,FALSE)</f>
        <v>133</v>
      </c>
      <c r="B1509" t="str">
        <f t="shared" si="24"/>
        <v>133j</v>
      </c>
      <c r="C1509" t="s">
        <v>136</v>
      </c>
      <c r="D1509" t="s">
        <v>616</v>
      </c>
      <c r="E1509">
        <v>9</v>
      </c>
      <c r="F1509">
        <v>110</v>
      </c>
      <c r="G1509">
        <v>110</v>
      </c>
      <c r="H1509">
        <v>120</v>
      </c>
      <c r="I1509">
        <v>150</v>
      </c>
      <c r="J1509">
        <v>220</v>
      </c>
      <c r="K1509">
        <v>210</v>
      </c>
      <c r="L1509">
        <v>220</v>
      </c>
      <c r="M1509">
        <v>220</v>
      </c>
      <c r="N1509">
        <v>220</v>
      </c>
      <c r="O1509">
        <v>260</v>
      </c>
      <c r="P1509">
        <v>290</v>
      </c>
      <c r="Q1509" s="36">
        <v>280</v>
      </c>
      <c r="R1509" s="36">
        <v>290</v>
      </c>
      <c r="S1509" s="36">
        <v>300</v>
      </c>
      <c r="T1509" s="36">
        <v>280</v>
      </c>
      <c r="U1509" s="36">
        <v>280</v>
      </c>
    </row>
    <row r="1510" spans="1:21" x14ac:dyDescent="0.2">
      <c r="A1510" s="89">
        <f>VLOOKUP(C1510,TabellenSRG!$B$4:$C$2729,2,FALSE)</f>
        <v>133</v>
      </c>
      <c r="B1510" t="str">
        <f t="shared" si="24"/>
        <v>133k</v>
      </c>
      <c r="C1510" t="s">
        <v>136</v>
      </c>
      <c r="D1510" t="s">
        <v>611</v>
      </c>
      <c r="E1510">
        <v>10</v>
      </c>
      <c r="F1510" t="e">
        <v>#N/A</v>
      </c>
      <c r="G1510" t="e">
        <v>#N/A</v>
      </c>
      <c r="H1510" t="e">
        <v>#N/A</v>
      </c>
      <c r="I1510" t="e">
        <v>#N/A</v>
      </c>
      <c r="J1510" t="e">
        <v>#N/A</v>
      </c>
      <c r="K1510" t="e">
        <v>#N/A</v>
      </c>
      <c r="L1510" t="e">
        <v>#N/A</v>
      </c>
      <c r="M1510" t="e">
        <v>#N/A</v>
      </c>
      <c r="N1510">
        <v>0</v>
      </c>
      <c r="O1510">
        <v>0</v>
      </c>
      <c r="P1510">
        <v>0</v>
      </c>
      <c r="Q1510" s="36">
        <v>0</v>
      </c>
      <c r="R1510" s="36">
        <v>0</v>
      </c>
      <c r="S1510" s="36">
        <v>0</v>
      </c>
      <c r="T1510" s="36">
        <v>0</v>
      </c>
      <c r="U1510" s="36">
        <v>0</v>
      </c>
    </row>
    <row r="1511" spans="1:21" x14ac:dyDescent="0.2">
      <c r="A1511" s="89">
        <f>VLOOKUP(C1511,TabellenSRG!$B$4:$C$2729,2,FALSE)</f>
        <v>134</v>
      </c>
      <c r="B1511" t="str">
        <f t="shared" si="24"/>
        <v>134a</v>
      </c>
      <c r="C1511" t="s">
        <v>137</v>
      </c>
      <c r="D1511" t="s">
        <v>606</v>
      </c>
      <c r="E1511">
        <v>0</v>
      </c>
      <c r="F1511">
        <v>280</v>
      </c>
      <c r="G1511">
        <v>140</v>
      </c>
      <c r="H1511">
        <v>140</v>
      </c>
      <c r="I1511">
        <v>140</v>
      </c>
      <c r="J1511">
        <v>170</v>
      </c>
      <c r="K1511">
        <v>150</v>
      </c>
      <c r="L1511">
        <v>160</v>
      </c>
      <c r="M1511">
        <v>620</v>
      </c>
      <c r="N1511">
        <v>670</v>
      </c>
      <c r="O1511">
        <v>640</v>
      </c>
      <c r="P1511">
        <v>620</v>
      </c>
      <c r="Q1511" s="36">
        <v>590</v>
      </c>
      <c r="R1511" s="36">
        <v>570</v>
      </c>
      <c r="S1511" s="36">
        <v>580</v>
      </c>
      <c r="T1511" s="36">
        <v>580</v>
      </c>
      <c r="U1511" s="36">
        <v>550</v>
      </c>
    </row>
    <row r="1512" spans="1:21" x14ac:dyDescent="0.2">
      <c r="A1512" s="89">
        <f>VLOOKUP(C1512,TabellenSRG!$B$4:$C$2729,2,FALSE)</f>
        <v>134</v>
      </c>
      <c r="B1512" t="str">
        <f t="shared" si="24"/>
        <v>134b</v>
      </c>
      <c r="C1512" t="s">
        <v>137</v>
      </c>
      <c r="D1512" t="s">
        <v>607</v>
      </c>
      <c r="E1512">
        <v>1</v>
      </c>
      <c r="F1512">
        <v>0</v>
      </c>
      <c r="G1512">
        <v>0</v>
      </c>
      <c r="H1512">
        <v>0</v>
      </c>
      <c r="I1512">
        <v>0</v>
      </c>
      <c r="J1512">
        <v>0</v>
      </c>
      <c r="K1512">
        <v>0</v>
      </c>
      <c r="L1512">
        <v>0</v>
      </c>
      <c r="M1512">
        <v>0</v>
      </c>
      <c r="N1512">
        <v>0</v>
      </c>
      <c r="O1512">
        <v>0</v>
      </c>
      <c r="P1512">
        <v>0</v>
      </c>
      <c r="Q1512" s="36">
        <v>0</v>
      </c>
      <c r="R1512" s="36">
        <v>0</v>
      </c>
      <c r="S1512" s="36">
        <v>0</v>
      </c>
      <c r="T1512" s="36">
        <v>0</v>
      </c>
      <c r="U1512" s="36">
        <v>0</v>
      </c>
    </row>
    <row r="1513" spans="1:21" x14ac:dyDescent="0.2">
      <c r="A1513" s="89">
        <f>VLOOKUP(C1513,TabellenSRG!$B$4:$C$2729,2,FALSE)</f>
        <v>134</v>
      </c>
      <c r="B1513" t="str">
        <f t="shared" si="24"/>
        <v>134c</v>
      </c>
      <c r="C1513" t="s">
        <v>137</v>
      </c>
      <c r="D1513" t="s">
        <v>608</v>
      </c>
      <c r="E1513">
        <v>2</v>
      </c>
      <c r="F1513">
        <v>0</v>
      </c>
      <c r="G1513">
        <v>0</v>
      </c>
      <c r="H1513">
        <v>0</v>
      </c>
      <c r="I1513">
        <v>0</v>
      </c>
      <c r="J1513">
        <v>0</v>
      </c>
      <c r="K1513">
        <v>0</v>
      </c>
      <c r="L1513">
        <v>0</v>
      </c>
      <c r="M1513">
        <v>0</v>
      </c>
      <c r="N1513">
        <v>0</v>
      </c>
      <c r="O1513">
        <v>0</v>
      </c>
      <c r="P1513">
        <v>0</v>
      </c>
      <c r="Q1513" s="36">
        <v>0</v>
      </c>
      <c r="R1513" s="36">
        <v>0</v>
      </c>
      <c r="S1513" s="36">
        <v>0</v>
      </c>
      <c r="T1513" s="36">
        <v>0</v>
      </c>
      <c r="U1513" s="36">
        <v>0</v>
      </c>
    </row>
    <row r="1514" spans="1:21" x14ac:dyDescent="0.2">
      <c r="A1514" s="89">
        <f>VLOOKUP(C1514,TabellenSRG!$B$4:$C$2729,2,FALSE)</f>
        <v>134</v>
      </c>
      <c r="B1514" t="str">
        <f t="shared" si="24"/>
        <v>134d</v>
      </c>
      <c r="C1514" t="s">
        <v>137</v>
      </c>
      <c r="D1514" t="s">
        <v>609</v>
      </c>
      <c r="E1514">
        <v>3</v>
      </c>
      <c r="F1514">
        <v>0</v>
      </c>
      <c r="G1514">
        <v>0</v>
      </c>
      <c r="H1514">
        <v>0</v>
      </c>
      <c r="I1514">
        <v>0</v>
      </c>
      <c r="J1514">
        <v>0</v>
      </c>
      <c r="K1514">
        <v>0</v>
      </c>
      <c r="L1514">
        <v>0</v>
      </c>
      <c r="M1514">
        <v>0</v>
      </c>
      <c r="N1514">
        <v>0</v>
      </c>
      <c r="O1514">
        <v>0</v>
      </c>
      <c r="P1514">
        <v>0</v>
      </c>
      <c r="Q1514" s="36">
        <v>0</v>
      </c>
      <c r="R1514" s="36">
        <v>0</v>
      </c>
      <c r="S1514" s="36">
        <v>0</v>
      </c>
      <c r="T1514" s="36">
        <v>0</v>
      </c>
      <c r="U1514" s="36">
        <v>0</v>
      </c>
    </row>
    <row r="1515" spans="1:21" x14ac:dyDescent="0.2">
      <c r="A1515" s="89">
        <f>VLOOKUP(C1515,TabellenSRG!$B$4:$C$2729,2,FALSE)</f>
        <v>134</v>
      </c>
      <c r="B1515" t="str">
        <f t="shared" si="24"/>
        <v>134e</v>
      </c>
      <c r="C1515" t="s">
        <v>137</v>
      </c>
      <c r="D1515" t="s">
        <v>610</v>
      </c>
      <c r="E1515">
        <v>4</v>
      </c>
      <c r="F1515">
        <v>0</v>
      </c>
      <c r="G1515">
        <v>0</v>
      </c>
      <c r="H1515">
        <v>0</v>
      </c>
      <c r="I1515">
        <v>0</v>
      </c>
      <c r="J1515">
        <v>0</v>
      </c>
      <c r="K1515">
        <v>0</v>
      </c>
      <c r="L1515">
        <v>0</v>
      </c>
      <c r="M1515">
        <v>10</v>
      </c>
      <c r="N1515">
        <v>0</v>
      </c>
      <c r="O1515">
        <v>10</v>
      </c>
      <c r="P1515">
        <v>10</v>
      </c>
      <c r="Q1515" s="36">
        <v>10</v>
      </c>
      <c r="R1515" s="36">
        <v>10</v>
      </c>
      <c r="S1515" s="36">
        <v>10</v>
      </c>
      <c r="T1515" s="36">
        <v>10</v>
      </c>
      <c r="U1515" s="36">
        <v>10</v>
      </c>
    </row>
    <row r="1516" spans="1:21" x14ac:dyDescent="0.2">
      <c r="A1516" s="89">
        <f>VLOOKUP(C1516,TabellenSRG!$B$4:$C$2729,2,FALSE)</f>
        <v>134</v>
      </c>
      <c r="B1516" t="str">
        <f t="shared" si="24"/>
        <v>134f</v>
      </c>
      <c r="C1516" t="s">
        <v>137</v>
      </c>
      <c r="D1516" t="s">
        <v>612</v>
      </c>
      <c r="E1516">
        <v>5</v>
      </c>
      <c r="F1516">
        <v>0</v>
      </c>
      <c r="G1516">
        <v>0</v>
      </c>
      <c r="H1516">
        <v>0</v>
      </c>
      <c r="I1516">
        <v>0</v>
      </c>
      <c r="J1516">
        <v>0</v>
      </c>
      <c r="K1516">
        <v>0</v>
      </c>
      <c r="L1516">
        <v>0</v>
      </c>
      <c r="M1516">
        <v>0</v>
      </c>
      <c r="N1516">
        <v>0</v>
      </c>
      <c r="O1516">
        <v>0</v>
      </c>
      <c r="P1516">
        <v>0</v>
      </c>
      <c r="Q1516" s="36">
        <v>0</v>
      </c>
      <c r="R1516" s="36">
        <v>0</v>
      </c>
      <c r="S1516" s="36">
        <v>0</v>
      </c>
      <c r="T1516" s="36">
        <v>0</v>
      </c>
      <c r="U1516" s="36">
        <v>0</v>
      </c>
    </row>
    <row r="1517" spans="1:21" x14ac:dyDescent="0.2">
      <c r="A1517" s="89">
        <f>VLOOKUP(C1517,TabellenSRG!$B$4:$C$2729,2,FALSE)</f>
        <v>134</v>
      </c>
      <c r="B1517" t="str">
        <f t="shared" si="24"/>
        <v>134g</v>
      </c>
      <c r="C1517" t="s">
        <v>137</v>
      </c>
      <c r="D1517" t="s">
        <v>613</v>
      </c>
      <c r="E1517">
        <v>6</v>
      </c>
      <c r="F1517">
        <v>0</v>
      </c>
      <c r="G1517">
        <v>0</v>
      </c>
      <c r="H1517">
        <v>0</v>
      </c>
      <c r="I1517">
        <v>0</v>
      </c>
      <c r="J1517">
        <v>0</v>
      </c>
      <c r="K1517">
        <v>0</v>
      </c>
      <c r="L1517">
        <v>0</v>
      </c>
      <c r="M1517">
        <v>0</v>
      </c>
      <c r="N1517">
        <v>0</v>
      </c>
      <c r="O1517">
        <v>0</v>
      </c>
      <c r="P1517">
        <v>0</v>
      </c>
      <c r="Q1517" s="36">
        <v>0</v>
      </c>
      <c r="R1517" s="36">
        <v>0</v>
      </c>
      <c r="S1517" s="36">
        <v>0</v>
      </c>
      <c r="T1517" s="36">
        <v>0</v>
      </c>
      <c r="U1517" s="36">
        <v>0</v>
      </c>
    </row>
    <row r="1518" spans="1:21" x14ac:dyDescent="0.2">
      <c r="A1518" s="89">
        <f>VLOOKUP(C1518,TabellenSRG!$B$4:$C$2729,2,FALSE)</f>
        <v>134</v>
      </c>
      <c r="B1518" t="str">
        <f t="shared" si="24"/>
        <v>134h</v>
      </c>
      <c r="C1518" t="s">
        <v>137</v>
      </c>
      <c r="D1518" t="s">
        <v>614</v>
      </c>
      <c r="E1518">
        <v>7</v>
      </c>
      <c r="F1518">
        <v>0</v>
      </c>
      <c r="G1518">
        <v>0</v>
      </c>
      <c r="H1518">
        <v>0</v>
      </c>
      <c r="I1518">
        <v>0</v>
      </c>
      <c r="J1518">
        <v>0</v>
      </c>
      <c r="K1518">
        <v>0</v>
      </c>
      <c r="L1518">
        <v>0</v>
      </c>
      <c r="M1518">
        <v>0</v>
      </c>
      <c r="N1518">
        <v>0</v>
      </c>
      <c r="O1518">
        <v>0</v>
      </c>
      <c r="P1518">
        <v>0</v>
      </c>
      <c r="Q1518" s="36">
        <v>0</v>
      </c>
      <c r="R1518" s="36">
        <v>0</v>
      </c>
      <c r="S1518" s="36">
        <v>0</v>
      </c>
      <c r="T1518" s="36">
        <v>0</v>
      </c>
      <c r="U1518" s="36">
        <v>0</v>
      </c>
    </row>
    <row r="1519" spans="1:21" x14ac:dyDescent="0.2">
      <c r="A1519" s="89">
        <f>VLOOKUP(C1519,TabellenSRG!$B$4:$C$2729,2,FALSE)</f>
        <v>134</v>
      </c>
      <c r="B1519" t="str">
        <f t="shared" si="24"/>
        <v>134i</v>
      </c>
      <c r="C1519" t="s">
        <v>137</v>
      </c>
      <c r="D1519" t="s">
        <v>615</v>
      </c>
      <c r="E1519">
        <v>8</v>
      </c>
      <c r="F1519">
        <v>0</v>
      </c>
      <c r="G1519">
        <v>0</v>
      </c>
      <c r="H1519">
        <v>0</v>
      </c>
      <c r="I1519">
        <v>0</v>
      </c>
      <c r="J1519">
        <v>0</v>
      </c>
      <c r="K1519">
        <v>0</v>
      </c>
      <c r="L1519">
        <v>0</v>
      </c>
      <c r="M1519">
        <v>0</v>
      </c>
      <c r="N1519">
        <v>0</v>
      </c>
      <c r="O1519">
        <v>0</v>
      </c>
      <c r="P1519">
        <v>0</v>
      </c>
      <c r="Q1519" s="36">
        <v>0</v>
      </c>
      <c r="R1519" s="36">
        <v>0</v>
      </c>
      <c r="S1519" s="36">
        <v>0</v>
      </c>
      <c r="T1519" s="36">
        <v>0</v>
      </c>
      <c r="U1519" s="36">
        <v>0</v>
      </c>
    </row>
    <row r="1520" spans="1:21" x14ac:dyDescent="0.2">
      <c r="A1520" s="89">
        <f>VLOOKUP(C1520,TabellenSRG!$B$4:$C$2729,2,FALSE)</f>
        <v>134</v>
      </c>
      <c r="B1520" t="str">
        <f t="shared" si="24"/>
        <v>134j</v>
      </c>
      <c r="C1520" t="s">
        <v>137</v>
      </c>
      <c r="D1520" t="s">
        <v>616</v>
      </c>
      <c r="E1520">
        <v>9</v>
      </c>
      <c r="F1520">
        <v>280</v>
      </c>
      <c r="G1520">
        <v>140</v>
      </c>
      <c r="H1520">
        <v>140</v>
      </c>
      <c r="I1520">
        <v>140</v>
      </c>
      <c r="J1520">
        <v>170</v>
      </c>
      <c r="K1520">
        <v>150</v>
      </c>
      <c r="L1520">
        <v>160</v>
      </c>
      <c r="M1520">
        <v>620</v>
      </c>
      <c r="N1520">
        <v>670</v>
      </c>
      <c r="O1520">
        <v>640</v>
      </c>
      <c r="P1520">
        <v>620</v>
      </c>
      <c r="Q1520" s="36">
        <v>580</v>
      </c>
      <c r="R1520" s="36">
        <v>560</v>
      </c>
      <c r="S1520" s="36">
        <v>570</v>
      </c>
      <c r="T1520" s="36">
        <v>570</v>
      </c>
      <c r="U1520" s="36">
        <v>540</v>
      </c>
    </row>
    <row r="1521" spans="1:21" x14ac:dyDescent="0.2">
      <c r="A1521" s="89">
        <f>VLOOKUP(C1521,TabellenSRG!$B$4:$C$2729,2,FALSE)</f>
        <v>134</v>
      </c>
      <c r="B1521" t="str">
        <f t="shared" si="24"/>
        <v>134k</v>
      </c>
      <c r="C1521" t="s">
        <v>137</v>
      </c>
      <c r="D1521" t="s">
        <v>611</v>
      </c>
      <c r="E1521">
        <v>10</v>
      </c>
      <c r="F1521" t="e">
        <v>#N/A</v>
      </c>
      <c r="G1521" t="e">
        <v>#N/A</v>
      </c>
      <c r="H1521" t="e">
        <v>#N/A</v>
      </c>
      <c r="I1521" t="e">
        <v>#N/A</v>
      </c>
      <c r="J1521" t="e">
        <v>#N/A</v>
      </c>
      <c r="K1521" t="e">
        <v>#N/A</v>
      </c>
      <c r="L1521" t="e">
        <v>#N/A</v>
      </c>
      <c r="M1521" t="e">
        <v>#N/A</v>
      </c>
      <c r="N1521">
        <v>0</v>
      </c>
      <c r="O1521">
        <v>0</v>
      </c>
      <c r="P1521">
        <v>0</v>
      </c>
      <c r="Q1521" s="36">
        <v>0</v>
      </c>
      <c r="R1521" s="36">
        <v>0</v>
      </c>
      <c r="S1521" s="36">
        <v>0</v>
      </c>
      <c r="T1521" s="36">
        <v>0</v>
      </c>
      <c r="U1521" s="36">
        <v>10</v>
      </c>
    </row>
    <row r="1522" spans="1:21" x14ac:dyDescent="0.2">
      <c r="A1522" s="89">
        <f>VLOOKUP(C1522,TabellenSRG!$B$4:$C$2729,2,FALSE)</f>
        <v>135</v>
      </c>
      <c r="B1522" t="str">
        <f t="shared" si="24"/>
        <v>135a</v>
      </c>
      <c r="C1522" t="s">
        <v>138</v>
      </c>
      <c r="D1522" t="s">
        <v>606</v>
      </c>
      <c r="E1522">
        <v>0</v>
      </c>
      <c r="F1522">
        <v>310</v>
      </c>
      <c r="G1522">
        <v>320</v>
      </c>
      <c r="H1522">
        <v>330</v>
      </c>
      <c r="I1522">
        <v>350</v>
      </c>
      <c r="J1522">
        <v>330</v>
      </c>
      <c r="K1522">
        <v>330</v>
      </c>
      <c r="L1522">
        <v>370</v>
      </c>
      <c r="M1522">
        <v>380</v>
      </c>
      <c r="N1522">
        <v>410</v>
      </c>
      <c r="O1522">
        <v>390</v>
      </c>
      <c r="P1522">
        <v>370</v>
      </c>
      <c r="Q1522" s="36">
        <v>370</v>
      </c>
      <c r="R1522" s="36">
        <v>380</v>
      </c>
      <c r="S1522" s="36">
        <v>390</v>
      </c>
      <c r="T1522" s="36">
        <v>380</v>
      </c>
      <c r="U1522" s="36">
        <v>360</v>
      </c>
    </row>
    <row r="1523" spans="1:21" x14ac:dyDescent="0.2">
      <c r="A1523" s="89">
        <f>VLOOKUP(C1523,TabellenSRG!$B$4:$C$2729,2,FALSE)</f>
        <v>135</v>
      </c>
      <c r="B1523" t="str">
        <f t="shared" si="24"/>
        <v>135b</v>
      </c>
      <c r="C1523" t="s">
        <v>138</v>
      </c>
      <c r="D1523" t="s">
        <v>607</v>
      </c>
      <c r="E1523">
        <v>1</v>
      </c>
      <c r="F1523">
        <v>0</v>
      </c>
      <c r="G1523">
        <v>0</v>
      </c>
      <c r="H1523">
        <v>0</v>
      </c>
      <c r="I1523">
        <v>0</v>
      </c>
      <c r="J1523">
        <v>0</v>
      </c>
      <c r="K1523">
        <v>0</v>
      </c>
      <c r="L1523">
        <v>0</v>
      </c>
      <c r="M1523">
        <v>0</v>
      </c>
      <c r="N1523">
        <v>0</v>
      </c>
      <c r="O1523">
        <v>0</v>
      </c>
      <c r="P1523">
        <v>0</v>
      </c>
      <c r="Q1523" s="36">
        <v>0</v>
      </c>
      <c r="R1523" s="36">
        <v>0</v>
      </c>
      <c r="S1523" s="36">
        <v>0</v>
      </c>
      <c r="T1523" s="36">
        <v>0</v>
      </c>
      <c r="U1523" s="36">
        <v>0</v>
      </c>
    </row>
    <row r="1524" spans="1:21" x14ac:dyDescent="0.2">
      <c r="A1524" s="89">
        <f>VLOOKUP(C1524,TabellenSRG!$B$4:$C$2729,2,FALSE)</f>
        <v>135</v>
      </c>
      <c r="B1524" t="str">
        <f t="shared" si="24"/>
        <v>135c</v>
      </c>
      <c r="C1524" t="s">
        <v>138</v>
      </c>
      <c r="D1524" t="s">
        <v>608</v>
      </c>
      <c r="E1524">
        <v>2</v>
      </c>
      <c r="F1524">
        <v>0</v>
      </c>
      <c r="G1524">
        <v>0</v>
      </c>
      <c r="H1524">
        <v>0</v>
      </c>
      <c r="I1524">
        <v>0</v>
      </c>
      <c r="J1524">
        <v>0</v>
      </c>
      <c r="K1524">
        <v>0</v>
      </c>
      <c r="L1524">
        <v>0</v>
      </c>
      <c r="M1524">
        <v>0</v>
      </c>
      <c r="N1524">
        <v>0</v>
      </c>
      <c r="O1524">
        <v>0</v>
      </c>
      <c r="P1524">
        <v>0</v>
      </c>
      <c r="Q1524" s="36">
        <v>0</v>
      </c>
      <c r="R1524" s="36">
        <v>0</v>
      </c>
      <c r="S1524" s="36">
        <v>0</v>
      </c>
      <c r="T1524" s="36">
        <v>0</v>
      </c>
      <c r="U1524" s="36">
        <v>0</v>
      </c>
    </row>
    <row r="1525" spans="1:21" x14ac:dyDescent="0.2">
      <c r="A1525" s="89">
        <f>VLOOKUP(C1525,TabellenSRG!$B$4:$C$2729,2,FALSE)</f>
        <v>135</v>
      </c>
      <c r="B1525" t="str">
        <f t="shared" si="24"/>
        <v>135d</v>
      </c>
      <c r="C1525" t="s">
        <v>138</v>
      </c>
      <c r="D1525" t="s">
        <v>609</v>
      </c>
      <c r="E1525">
        <v>3</v>
      </c>
      <c r="F1525">
        <v>0</v>
      </c>
      <c r="G1525">
        <v>0</v>
      </c>
      <c r="H1525">
        <v>0</v>
      </c>
      <c r="I1525">
        <v>0</v>
      </c>
      <c r="J1525">
        <v>0</v>
      </c>
      <c r="K1525">
        <v>0</v>
      </c>
      <c r="L1525">
        <v>0</v>
      </c>
      <c r="M1525">
        <v>0</v>
      </c>
      <c r="N1525">
        <v>0</v>
      </c>
      <c r="O1525">
        <v>0</v>
      </c>
      <c r="P1525">
        <v>0</v>
      </c>
      <c r="Q1525" s="36">
        <v>0</v>
      </c>
      <c r="R1525" s="36">
        <v>0</v>
      </c>
      <c r="S1525" s="36">
        <v>0</v>
      </c>
      <c r="T1525" s="36">
        <v>0</v>
      </c>
      <c r="U1525" s="36">
        <v>0</v>
      </c>
    </row>
    <row r="1526" spans="1:21" x14ac:dyDescent="0.2">
      <c r="A1526" s="89">
        <f>VLOOKUP(C1526,TabellenSRG!$B$4:$C$2729,2,FALSE)</f>
        <v>135</v>
      </c>
      <c r="B1526" t="str">
        <f t="shared" si="24"/>
        <v>135e</v>
      </c>
      <c r="C1526" t="s">
        <v>138</v>
      </c>
      <c r="D1526" t="s">
        <v>610</v>
      </c>
      <c r="E1526">
        <v>4</v>
      </c>
      <c r="F1526">
        <v>0</v>
      </c>
      <c r="G1526">
        <v>0</v>
      </c>
      <c r="H1526">
        <v>0</v>
      </c>
      <c r="I1526">
        <v>0</v>
      </c>
      <c r="J1526">
        <v>0</v>
      </c>
      <c r="K1526">
        <v>0</v>
      </c>
      <c r="L1526">
        <v>0</v>
      </c>
      <c r="M1526">
        <v>0</v>
      </c>
      <c r="N1526">
        <v>0</v>
      </c>
      <c r="O1526">
        <v>0</v>
      </c>
      <c r="P1526">
        <v>0</v>
      </c>
      <c r="Q1526" s="36">
        <v>0</v>
      </c>
      <c r="R1526" s="36">
        <v>0</v>
      </c>
      <c r="S1526" s="36">
        <v>0</v>
      </c>
      <c r="T1526" s="36">
        <v>0</v>
      </c>
      <c r="U1526" s="36">
        <v>10</v>
      </c>
    </row>
    <row r="1527" spans="1:21" x14ac:dyDescent="0.2">
      <c r="A1527" s="89">
        <f>VLOOKUP(C1527,TabellenSRG!$B$4:$C$2729,2,FALSE)</f>
        <v>135</v>
      </c>
      <c r="B1527" t="str">
        <f t="shared" si="24"/>
        <v>135f</v>
      </c>
      <c r="C1527" t="s">
        <v>138</v>
      </c>
      <c r="D1527" t="s">
        <v>612</v>
      </c>
      <c r="E1527">
        <v>5</v>
      </c>
      <c r="F1527">
        <v>0</v>
      </c>
      <c r="G1527">
        <v>0</v>
      </c>
      <c r="H1527">
        <v>0</v>
      </c>
      <c r="I1527">
        <v>0</v>
      </c>
      <c r="J1527">
        <v>0</v>
      </c>
      <c r="K1527">
        <v>0</v>
      </c>
      <c r="L1527">
        <v>0</v>
      </c>
      <c r="M1527">
        <v>0</v>
      </c>
      <c r="N1527">
        <v>0</v>
      </c>
      <c r="O1527">
        <v>0</v>
      </c>
      <c r="P1527">
        <v>0</v>
      </c>
      <c r="Q1527" s="36">
        <v>0</v>
      </c>
      <c r="R1527" s="36">
        <v>0</v>
      </c>
      <c r="S1527" s="36">
        <v>0</v>
      </c>
      <c r="T1527" s="36">
        <v>0</v>
      </c>
      <c r="U1527" s="36">
        <v>0</v>
      </c>
    </row>
    <row r="1528" spans="1:21" x14ac:dyDescent="0.2">
      <c r="A1528" s="89">
        <f>VLOOKUP(C1528,TabellenSRG!$B$4:$C$2729,2,FALSE)</f>
        <v>135</v>
      </c>
      <c r="B1528" t="str">
        <f t="shared" si="24"/>
        <v>135g</v>
      </c>
      <c r="C1528" t="s">
        <v>138</v>
      </c>
      <c r="D1528" t="s">
        <v>613</v>
      </c>
      <c r="E1528">
        <v>6</v>
      </c>
      <c r="F1528">
        <v>0</v>
      </c>
      <c r="G1528">
        <v>0</v>
      </c>
      <c r="H1528">
        <v>0</v>
      </c>
      <c r="I1528">
        <v>0</v>
      </c>
      <c r="J1528">
        <v>0</v>
      </c>
      <c r="K1528">
        <v>0</v>
      </c>
      <c r="L1528">
        <v>0</v>
      </c>
      <c r="M1528">
        <v>0</v>
      </c>
      <c r="N1528">
        <v>0</v>
      </c>
      <c r="O1528">
        <v>0</v>
      </c>
      <c r="P1528">
        <v>0</v>
      </c>
      <c r="Q1528" s="36">
        <v>0</v>
      </c>
      <c r="R1528" s="36">
        <v>0</v>
      </c>
      <c r="S1528" s="36">
        <v>0</v>
      </c>
      <c r="T1528" s="36">
        <v>0</v>
      </c>
      <c r="U1528" s="36">
        <v>0</v>
      </c>
    </row>
    <row r="1529" spans="1:21" x14ac:dyDescent="0.2">
      <c r="A1529" s="89">
        <f>VLOOKUP(C1529,TabellenSRG!$B$4:$C$2729,2,FALSE)</f>
        <v>135</v>
      </c>
      <c r="B1529" t="str">
        <f t="shared" si="24"/>
        <v>135h</v>
      </c>
      <c r="C1529" t="s">
        <v>138</v>
      </c>
      <c r="D1529" t="s">
        <v>614</v>
      </c>
      <c r="E1529">
        <v>7</v>
      </c>
      <c r="F1529">
        <v>0</v>
      </c>
      <c r="G1529">
        <v>0</v>
      </c>
      <c r="H1529">
        <v>0</v>
      </c>
      <c r="I1529">
        <v>0</v>
      </c>
      <c r="J1529">
        <v>0</v>
      </c>
      <c r="K1529">
        <v>0</v>
      </c>
      <c r="L1529">
        <v>0</v>
      </c>
      <c r="M1529">
        <v>0</v>
      </c>
      <c r="N1529">
        <v>0</v>
      </c>
      <c r="O1529">
        <v>0</v>
      </c>
      <c r="P1529">
        <v>0</v>
      </c>
      <c r="Q1529" s="36">
        <v>0</v>
      </c>
      <c r="R1529" s="36">
        <v>0</v>
      </c>
      <c r="S1529" s="36">
        <v>0</v>
      </c>
      <c r="T1529" s="36">
        <v>0</v>
      </c>
      <c r="U1529" s="36">
        <v>0</v>
      </c>
    </row>
    <row r="1530" spans="1:21" x14ac:dyDescent="0.2">
      <c r="A1530" s="89">
        <f>VLOOKUP(C1530,TabellenSRG!$B$4:$C$2729,2,FALSE)</f>
        <v>135</v>
      </c>
      <c r="B1530" t="str">
        <f t="shared" si="24"/>
        <v>135i</v>
      </c>
      <c r="C1530" t="s">
        <v>138</v>
      </c>
      <c r="D1530" t="s">
        <v>615</v>
      </c>
      <c r="E1530">
        <v>8</v>
      </c>
      <c r="F1530">
        <v>0</v>
      </c>
      <c r="G1530">
        <v>0</v>
      </c>
      <c r="H1530">
        <v>0</v>
      </c>
      <c r="I1530">
        <v>0</v>
      </c>
      <c r="J1530">
        <v>0</v>
      </c>
      <c r="K1530">
        <v>0</v>
      </c>
      <c r="L1530">
        <v>0</v>
      </c>
      <c r="M1530">
        <v>0</v>
      </c>
      <c r="N1530">
        <v>0</v>
      </c>
      <c r="O1530">
        <v>0</v>
      </c>
      <c r="P1530">
        <v>0</v>
      </c>
      <c r="Q1530" s="36">
        <v>0</v>
      </c>
      <c r="R1530" s="36">
        <v>0</v>
      </c>
      <c r="S1530" s="36">
        <v>0</v>
      </c>
      <c r="T1530" s="36">
        <v>0</v>
      </c>
      <c r="U1530" s="36">
        <v>0</v>
      </c>
    </row>
    <row r="1531" spans="1:21" x14ac:dyDescent="0.2">
      <c r="A1531" s="89">
        <f>VLOOKUP(C1531,TabellenSRG!$B$4:$C$2729,2,FALSE)</f>
        <v>135</v>
      </c>
      <c r="B1531" t="str">
        <f t="shared" si="24"/>
        <v>135j</v>
      </c>
      <c r="C1531" t="s">
        <v>138</v>
      </c>
      <c r="D1531" t="s">
        <v>616</v>
      </c>
      <c r="E1531">
        <v>9</v>
      </c>
      <c r="F1531">
        <v>310</v>
      </c>
      <c r="G1531">
        <v>320</v>
      </c>
      <c r="H1531">
        <v>330</v>
      </c>
      <c r="I1531">
        <v>350</v>
      </c>
      <c r="J1531">
        <v>330</v>
      </c>
      <c r="K1531">
        <v>330</v>
      </c>
      <c r="L1531">
        <v>360</v>
      </c>
      <c r="M1531">
        <v>380</v>
      </c>
      <c r="N1531">
        <v>400</v>
      </c>
      <c r="O1531">
        <v>390</v>
      </c>
      <c r="P1531">
        <v>370</v>
      </c>
      <c r="Q1531" s="36">
        <v>360</v>
      </c>
      <c r="R1531" s="36">
        <v>380</v>
      </c>
      <c r="S1531" s="36">
        <v>380</v>
      </c>
      <c r="T1531" s="36">
        <v>370</v>
      </c>
      <c r="U1531" s="36">
        <v>340</v>
      </c>
    </row>
    <row r="1532" spans="1:21" x14ac:dyDescent="0.2">
      <c r="A1532" s="89">
        <f>VLOOKUP(C1532,TabellenSRG!$B$4:$C$2729,2,FALSE)</f>
        <v>135</v>
      </c>
      <c r="B1532" t="str">
        <f t="shared" si="24"/>
        <v>135k</v>
      </c>
      <c r="C1532" t="s">
        <v>138</v>
      </c>
      <c r="D1532" t="s">
        <v>611</v>
      </c>
      <c r="E1532">
        <v>10</v>
      </c>
      <c r="F1532" t="e">
        <v>#N/A</v>
      </c>
      <c r="G1532" t="e">
        <v>#N/A</v>
      </c>
      <c r="H1532" t="e">
        <v>#N/A</v>
      </c>
      <c r="I1532" t="e">
        <v>#N/A</v>
      </c>
      <c r="J1532" t="e">
        <v>#N/A</v>
      </c>
      <c r="K1532" t="e">
        <v>#N/A</v>
      </c>
      <c r="L1532" t="e">
        <v>#N/A</v>
      </c>
      <c r="M1532" t="e">
        <v>#N/A</v>
      </c>
      <c r="N1532">
        <v>0</v>
      </c>
      <c r="O1532">
        <v>0</v>
      </c>
      <c r="P1532">
        <v>0</v>
      </c>
      <c r="Q1532" s="36">
        <v>0</v>
      </c>
      <c r="R1532" s="36">
        <v>0</v>
      </c>
      <c r="S1532" s="36">
        <v>0</v>
      </c>
      <c r="T1532" s="36">
        <v>10</v>
      </c>
      <c r="U1532" s="36">
        <v>0</v>
      </c>
    </row>
    <row r="1533" spans="1:21" x14ac:dyDescent="0.2">
      <c r="A1533" s="89">
        <f>VLOOKUP(C1533,TabellenSRG!$B$4:$C$2729,2,FALSE)</f>
        <v>136</v>
      </c>
      <c r="B1533" t="str">
        <f t="shared" si="24"/>
        <v>136a</v>
      </c>
      <c r="C1533" t="s">
        <v>139</v>
      </c>
      <c r="D1533" t="s">
        <v>606</v>
      </c>
      <c r="E1533">
        <v>0</v>
      </c>
      <c r="F1533">
        <v>70</v>
      </c>
      <c r="G1533">
        <v>80</v>
      </c>
      <c r="H1533">
        <v>80</v>
      </c>
      <c r="I1533">
        <v>90</v>
      </c>
      <c r="J1533">
        <v>100</v>
      </c>
      <c r="K1533">
        <v>120</v>
      </c>
      <c r="L1533">
        <v>130</v>
      </c>
      <c r="M1533">
        <v>220</v>
      </c>
      <c r="N1533">
        <v>240</v>
      </c>
      <c r="O1533">
        <v>300</v>
      </c>
      <c r="P1533">
        <v>310</v>
      </c>
      <c r="Q1533" s="36">
        <v>350</v>
      </c>
      <c r="R1533" s="36">
        <v>350</v>
      </c>
      <c r="S1533" s="36">
        <v>350</v>
      </c>
      <c r="T1533" s="36">
        <v>330</v>
      </c>
      <c r="U1533" s="36">
        <v>330</v>
      </c>
    </row>
    <row r="1534" spans="1:21" x14ac:dyDescent="0.2">
      <c r="A1534" s="89">
        <f>VLOOKUP(C1534,TabellenSRG!$B$4:$C$2729,2,FALSE)</f>
        <v>136</v>
      </c>
      <c r="B1534" t="str">
        <f t="shared" si="24"/>
        <v>136b</v>
      </c>
      <c r="C1534" t="s">
        <v>139</v>
      </c>
      <c r="D1534" t="s">
        <v>607</v>
      </c>
      <c r="E1534">
        <v>1</v>
      </c>
      <c r="F1534">
        <v>0</v>
      </c>
      <c r="G1534">
        <v>0</v>
      </c>
      <c r="H1534">
        <v>0</v>
      </c>
      <c r="I1534">
        <v>0</v>
      </c>
      <c r="J1534">
        <v>0</v>
      </c>
      <c r="K1534">
        <v>0</v>
      </c>
      <c r="L1534">
        <v>0</v>
      </c>
      <c r="M1534">
        <v>0</v>
      </c>
      <c r="N1534">
        <v>0</v>
      </c>
      <c r="O1534">
        <v>0</v>
      </c>
      <c r="P1534">
        <v>0</v>
      </c>
      <c r="Q1534" s="36">
        <v>0</v>
      </c>
      <c r="R1534" s="36">
        <v>0</v>
      </c>
      <c r="S1534" s="36">
        <v>0</v>
      </c>
      <c r="T1534" s="36">
        <v>0</v>
      </c>
      <c r="U1534" s="36">
        <v>0</v>
      </c>
    </row>
    <row r="1535" spans="1:21" x14ac:dyDescent="0.2">
      <c r="A1535" s="89">
        <f>VLOOKUP(C1535,TabellenSRG!$B$4:$C$2729,2,FALSE)</f>
        <v>136</v>
      </c>
      <c r="B1535" t="str">
        <f t="shared" si="24"/>
        <v>136c</v>
      </c>
      <c r="C1535" t="s">
        <v>139</v>
      </c>
      <c r="D1535" t="s">
        <v>608</v>
      </c>
      <c r="E1535">
        <v>2</v>
      </c>
      <c r="F1535">
        <v>0</v>
      </c>
      <c r="G1535">
        <v>0</v>
      </c>
      <c r="H1535">
        <v>0</v>
      </c>
      <c r="I1535">
        <v>0</v>
      </c>
      <c r="J1535">
        <v>0</v>
      </c>
      <c r="K1535">
        <v>0</v>
      </c>
      <c r="L1535">
        <v>0</v>
      </c>
      <c r="M1535">
        <v>0</v>
      </c>
      <c r="N1535">
        <v>0</v>
      </c>
      <c r="O1535">
        <v>0</v>
      </c>
      <c r="P1535">
        <v>0</v>
      </c>
      <c r="Q1535" s="36">
        <v>0</v>
      </c>
      <c r="R1535" s="36">
        <v>0</v>
      </c>
      <c r="S1535" s="36">
        <v>0</v>
      </c>
      <c r="T1535" s="36">
        <v>0</v>
      </c>
      <c r="U1535" s="36">
        <v>0</v>
      </c>
    </row>
    <row r="1536" spans="1:21" x14ac:dyDescent="0.2">
      <c r="A1536" s="89">
        <f>VLOOKUP(C1536,TabellenSRG!$B$4:$C$2729,2,FALSE)</f>
        <v>136</v>
      </c>
      <c r="B1536" t="str">
        <f t="shared" si="24"/>
        <v>136d</v>
      </c>
      <c r="C1536" t="s">
        <v>139</v>
      </c>
      <c r="D1536" t="s">
        <v>609</v>
      </c>
      <c r="E1536">
        <v>3</v>
      </c>
      <c r="F1536">
        <v>10</v>
      </c>
      <c r="G1536">
        <v>10</v>
      </c>
      <c r="H1536">
        <v>10</v>
      </c>
      <c r="I1536">
        <v>10</v>
      </c>
      <c r="J1536">
        <v>10</v>
      </c>
      <c r="K1536">
        <v>10</v>
      </c>
      <c r="L1536">
        <v>10</v>
      </c>
      <c r="M1536">
        <v>0</v>
      </c>
      <c r="N1536">
        <v>0</v>
      </c>
      <c r="O1536">
        <v>0</v>
      </c>
      <c r="P1536">
        <v>0</v>
      </c>
      <c r="Q1536" s="36">
        <v>0</v>
      </c>
      <c r="R1536" s="36">
        <v>0</v>
      </c>
      <c r="S1536" s="36">
        <v>0</v>
      </c>
      <c r="T1536" s="36">
        <v>0</v>
      </c>
      <c r="U1536" s="36">
        <v>0</v>
      </c>
    </row>
    <row r="1537" spans="1:21" x14ac:dyDescent="0.2">
      <c r="A1537" s="89">
        <f>VLOOKUP(C1537,TabellenSRG!$B$4:$C$2729,2,FALSE)</f>
        <v>136</v>
      </c>
      <c r="B1537" t="str">
        <f t="shared" si="24"/>
        <v>136e</v>
      </c>
      <c r="C1537" t="s">
        <v>139</v>
      </c>
      <c r="D1537" t="s">
        <v>610</v>
      </c>
      <c r="E1537">
        <v>4</v>
      </c>
      <c r="F1537">
        <v>0</v>
      </c>
      <c r="G1537">
        <v>0</v>
      </c>
      <c r="H1537">
        <v>0</v>
      </c>
      <c r="I1537">
        <v>0</v>
      </c>
      <c r="J1537">
        <v>0</v>
      </c>
      <c r="K1537">
        <v>0</v>
      </c>
      <c r="L1537">
        <v>10</v>
      </c>
      <c r="M1537">
        <v>10</v>
      </c>
      <c r="N1537">
        <v>10</v>
      </c>
      <c r="O1537">
        <v>20</v>
      </c>
      <c r="P1537">
        <v>20</v>
      </c>
      <c r="Q1537" s="36">
        <v>20</v>
      </c>
      <c r="R1537" s="36">
        <v>20</v>
      </c>
      <c r="S1537" s="36">
        <v>20</v>
      </c>
      <c r="T1537" s="36">
        <v>20</v>
      </c>
      <c r="U1537" s="36">
        <v>30</v>
      </c>
    </row>
    <row r="1538" spans="1:21" x14ac:dyDescent="0.2">
      <c r="A1538" s="89">
        <f>VLOOKUP(C1538,TabellenSRG!$B$4:$C$2729,2,FALSE)</f>
        <v>136</v>
      </c>
      <c r="B1538" t="str">
        <f t="shared" si="24"/>
        <v>136f</v>
      </c>
      <c r="C1538" t="s">
        <v>139</v>
      </c>
      <c r="D1538" t="s">
        <v>612</v>
      </c>
      <c r="E1538">
        <v>5</v>
      </c>
      <c r="F1538">
        <v>0</v>
      </c>
      <c r="G1538">
        <v>0</v>
      </c>
      <c r="H1538">
        <v>0</v>
      </c>
      <c r="I1538">
        <v>0</v>
      </c>
      <c r="J1538">
        <v>0</v>
      </c>
      <c r="K1538">
        <v>0</v>
      </c>
      <c r="L1538">
        <v>0</v>
      </c>
      <c r="M1538">
        <v>0</v>
      </c>
      <c r="N1538">
        <v>0</v>
      </c>
      <c r="O1538">
        <v>0</v>
      </c>
      <c r="P1538">
        <v>0</v>
      </c>
      <c r="Q1538" s="36">
        <v>0</v>
      </c>
      <c r="R1538" s="36">
        <v>0</v>
      </c>
      <c r="S1538" s="36">
        <v>0</v>
      </c>
      <c r="T1538" s="36">
        <v>0</v>
      </c>
      <c r="U1538" s="36">
        <v>0</v>
      </c>
    </row>
    <row r="1539" spans="1:21" x14ac:dyDescent="0.2">
      <c r="A1539" s="89">
        <f>VLOOKUP(C1539,TabellenSRG!$B$4:$C$2729,2,FALSE)</f>
        <v>136</v>
      </c>
      <c r="B1539" t="str">
        <f t="shared" si="24"/>
        <v>136g</v>
      </c>
      <c r="C1539" t="s">
        <v>139</v>
      </c>
      <c r="D1539" t="s">
        <v>613</v>
      </c>
      <c r="E1539">
        <v>6</v>
      </c>
      <c r="F1539">
        <v>0</v>
      </c>
      <c r="G1539">
        <v>0</v>
      </c>
      <c r="H1539">
        <v>0</v>
      </c>
      <c r="I1539">
        <v>0</v>
      </c>
      <c r="J1539">
        <v>0</v>
      </c>
      <c r="K1539">
        <v>0</v>
      </c>
      <c r="L1539">
        <v>0</v>
      </c>
      <c r="M1539">
        <v>0</v>
      </c>
      <c r="N1539">
        <v>0</v>
      </c>
      <c r="O1539">
        <v>0</v>
      </c>
      <c r="P1539">
        <v>0</v>
      </c>
      <c r="Q1539" s="36">
        <v>0</v>
      </c>
      <c r="R1539" s="36">
        <v>0</v>
      </c>
      <c r="S1539" s="36">
        <v>0</v>
      </c>
      <c r="T1539" s="36">
        <v>0</v>
      </c>
      <c r="U1539" s="36">
        <v>0</v>
      </c>
    </row>
    <row r="1540" spans="1:21" x14ac:dyDescent="0.2">
      <c r="A1540" s="89">
        <f>VLOOKUP(C1540,TabellenSRG!$B$4:$C$2729,2,FALSE)</f>
        <v>136</v>
      </c>
      <c r="B1540" t="str">
        <f t="shared" si="24"/>
        <v>136h</v>
      </c>
      <c r="C1540" t="s">
        <v>139</v>
      </c>
      <c r="D1540" t="s">
        <v>614</v>
      </c>
      <c r="E1540">
        <v>7</v>
      </c>
      <c r="F1540">
        <v>0</v>
      </c>
      <c r="G1540">
        <v>0</v>
      </c>
      <c r="H1540">
        <v>0</v>
      </c>
      <c r="I1540">
        <v>0</v>
      </c>
      <c r="J1540">
        <v>0</v>
      </c>
      <c r="K1540">
        <v>0</v>
      </c>
      <c r="L1540">
        <v>0</v>
      </c>
      <c r="M1540">
        <v>0</v>
      </c>
      <c r="N1540">
        <v>0</v>
      </c>
      <c r="O1540">
        <v>0</v>
      </c>
      <c r="P1540">
        <v>0</v>
      </c>
      <c r="Q1540" s="36">
        <v>0</v>
      </c>
      <c r="R1540" s="36">
        <v>0</v>
      </c>
      <c r="S1540" s="36">
        <v>0</v>
      </c>
      <c r="T1540" s="36">
        <v>0</v>
      </c>
      <c r="U1540" s="36">
        <v>0</v>
      </c>
    </row>
    <row r="1541" spans="1:21" x14ac:dyDescent="0.2">
      <c r="A1541" s="89">
        <f>VLOOKUP(C1541,TabellenSRG!$B$4:$C$2729,2,FALSE)</f>
        <v>136</v>
      </c>
      <c r="B1541" t="str">
        <f t="shared" ref="B1541:B1604" si="25">CONCATENATE(A1541,D1541)</f>
        <v>136i</v>
      </c>
      <c r="C1541" t="s">
        <v>139</v>
      </c>
      <c r="D1541" t="s">
        <v>615</v>
      </c>
      <c r="E1541">
        <v>8</v>
      </c>
      <c r="F1541">
        <v>0</v>
      </c>
      <c r="G1541">
        <v>0</v>
      </c>
      <c r="H1541">
        <v>0</v>
      </c>
      <c r="I1541">
        <v>0</v>
      </c>
      <c r="J1541">
        <v>0</v>
      </c>
      <c r="K1541">
        <v>0</v>
      </c>
      <c r="L1541">
        <v>0</v>
      </c>
      <c r="M1541">
        <v>0</v>
      </c>
      <c r="N1541">
        <v>0</v>
      </c>
      <c r="O1541">
        <v>0</v>
      </c>
      <c r="P1541">
        <v>0</v>
      </c>
      <c r="Q1541" s="36">
        <v>0</v>
      </c>
      <c r="R1541" s="36">
        <v>0</v>
      </c>
      <c r="S1541" s="36">
        <v>0</v>
      </c>
      <c r="T1541" s="36">
        <v>0</v>
      </c>
      <c r="U1541" s="36">
        <v>0</v>
      </c>
    </row>
    <row r="1542" spans="1:21" x14ac:dyDescent="0.2">
      <c r="A1542" s="89">
        <f>VLOOKUP(C1542,TabellenSRG!$B$4:$C$2729,2,FALSE)</f>
        <v>136</v>
      </c>
      <c r="B1542" t="str">
        <f t="shared" si="25"/>
        <v>136j</v>
      </c>
      <c r="C1542" t="s">
        <v>139</v>
      </c>
      <c r="D1542" t="s">
        <v>616</v>
      </c>
      <c r="E1542">
        <v>9</v>
      </c>
      <c r="F1542">
        <v>60</v>
      </c>
      <c r="G1542">
        <v>70</v>
      </c>
      <c r="H1542">
        <v>70</v>
      </c>
      <c r="I1542">
        <v>80</v>
      </c>
      <c r="J1542">
        <v>90</v>
      </c>
      <c r="K1542">
        <v>110</v>
      </c>
      <c r="L1542">
        <v>120</v>
      </c>
      <c r="M1542">
        <v>210</v>
      </c>
      <c r="N1542">
        <v>230</v>
      </c>
      <c r="O1542">
        <v>280</v>
      </c>
      <c r="P1542">
        <v>290</v>
      </c>
      <c r="Q1542" s="36">
        <v>330</v>
      </c>
      <c r="R1542" s="36">
        <v>330</v>
      </c>
      <c r="S1542" s="36">
        <v>320</v>
      </c>
      <c r="T1542" s="36">
        <v>300</v>
      </c>
      <c r="U1542" s="36">
        <v>300</v>
      </c>
    </row>
    <row r="1543" spans="1:21" x14ac:dyDescent="0.2">
      <c r="A1543" s="89">
        <f>VLOOKUP(C1543,TabellenSRG!$B$4:$C$2729,2,FALSE)</f>
        <v>136</v>
      </c>
      <c r="B1543" t="str">
        <f t="shared" si="25"/>
        <v>136k</v>
      </c>
      <c r="C1543" t="s">
        <v>139</v>
      </c>
      <c r="D1543" t="s">
        <v>611</v>
      </c>
      <c r="E1543">
        <v>10</v>
      </c>
      <c r="F1543" t="e">
        <v>#N/A</v>
      </c>
      <c r="G1543" t="e">
        <v>#N/A</v>
      </c>
      <c r="H1543" t="e">
        <v>#N/A</v>
      </c>
      <c r="I1543" t="e">
        <v>#N/A</v>
      </c>
      <c r="J1543" t="e">
        <v>#N/A</v>
      </c>
      <c r="K1543" t="e">
        <v>#N/A</v>
      </c>
      <c r="L1543" t="e">
        <v>#N/A</v>
      </c>
      <c r="M1543" t="e">
        <v>#N/A</v>
      </c>
      <c r="N1543">
        <v>0</v>
      </c>
      <c r="O1543">
        <v>0</v>
      </c>
      <c r="P1543">
        <v>0</v>
      </c>
      <c r="Q1543" s="36">
        <v>0</v>
      </c>
      <c r="R1543" s="36">
        <v>0</v>
      </c>
      <c r="S1543" s="36">
        <v>0</v>
      </c>
      <c r="T1543" s="36">
        <v>0</v>
      </c>
      <c r="U1543" s="36">
        <v>0</v>
      </c>
    </row>
    <row r="1544" spans="1:21" x14ac:dyDescent="0.2">
      <c r="A1544" s="89">
        <f>VLOOKUP(C1544,TabellenSRG!$B$4:$C$2729,2,FALSE)</f>
        <v>137</v>
      </c>
      <c r="B1544" t="str">
        <f t="shared" si="25"/>
        <v>137a</v>
      </c>
      <c r="C1544" t="s">
        <v>140</v>
      </c>
      <c r="D1544" t="s">
        <v>606</v>
      </c>
      <c r="E1544">
        <v>0</v>
      </c>
      <c r="F1544">
        <v>170</v>
      </c>
      <c r="G1544">
        <v>240</v>
      </c>
      <c r="H1544">
        <v>270</v>
      </c>
      <c r="I1544">
        <v>290</v>
      </c>
      <c r="J1544">
        <v>310</v>
      </c>
      <c r="K1544">
        <v>330</v>
      </c>
      <c r="L1544">
        <v>320</v>
      </c>
      <c r="M1544">
        <v>340</v>
      </c>
      <c r="N1544">
        <v>360</v>
      </c>
      <c r="O1544">
        <v>370</v>
      </c>
      <c r="P1544">
        <v>390</v>
      </c>
      <c r="Q1544" s="36">
        <v>440</v>
      </c>
      <c r="R1544" s="36">
        <v>460</v>
      </c>
      <c r="S1544" s="36">
        <v>500</v>
      </c>
      <c r="T1544" s="36">
        <v>510</v>
      </c>
      <c r="U1544" s="36">
        <v>530</v>
      </c>
    </row>
    <row r="1545" spans="1:21" x14ac:dyDescent="0.2">
      <c r="A1545" s="89">
        <f>VLOOKUP(C1545,TabellenSRG!$B$4:$C$2729,2,FALSE)</f>
        <v>137</v>
      </c>
      <c r="B1545" t="str">
        <f t="shared" si="25"/>
        <v>137b</v>
      </c>
      <c r="C1545" t="s">
        <v>140</v>
      </c>
      <c r="D1545" t="s">
        <v>607</v>
      </c>
      <c r="E1545">
        <v>1</v>
      </c>
      <c r="F1545">
        <v>0</v>
      </c>
      <c r="G1545">
        <v>0</v>
      </c>
      <c r="H1545">
        <v>0</v>
      </c>
      <c r="I1545">
        <v>0</v>
      </c>
      <c r="J1545">
        <v>0</v>
      </c>
      <c r="K1545">
        <v>0</v>
      </c>
      <c r="L1545">
        <v>0</v>
      </c>
      <c r="M1545">
        <v>0</v>
      </c>
      <c r="N1545">
        <v>0</v>
      </c>
      <c r="O1545">
        <v>0</v>
      </c>
      <c r="P1545">
        <v>0</v>
      </c>
      <c r="Q1545" s="36">
        <v>0</v>
      </c>
      <c r="R1545" s="36">
        <v>0</v>
      </c>
      <c r="S1545" s="36">
        <v>0</v>
      </c>
      <c r="T1545" s="36">
        <v>0</v>
      </c>
      <c r="U1545" s="36">
        <v>0</v>
      </c>
    </row>
    <row r="1546" spans="1:21" x14ac:dyDescent="0.2">
      <c r="A1546" s="89">
        <f>VLOOKUP(C1546,TabellenSRG!$B$4:$C$2729,2,FALSE)</f>
        <v>137</v>
      </c>
      <c r="B1546" t="str">
        <f t="shared" si="25"/>
        <v>137c</v>
      </c>
      <c r="C1546" t="s">
        <v>140</v>
      </c>
      <c r="D1546" t="s">
        <v>608</v>
      </c>
      <c r="E1546">
        <v>2</v>
      </c>
      <c r="F1546">
        <v>0</v>
      </c>
      <c r="G1546">
        <v>0</v>
      </c>
      <c r="H1546">
        <v>0</v>
      </c>
      <c r="I1546">
        <v>0</v>
      </c>
      <c r="J1546">
        <v>0</v>
      </c>
      <c r="K1546">
        <v>0</v>
      </c>
      <c r="L1546">
        <v>0</v>
      </c>
      <c r="M1546">
        <v>0</v>
      </c>
      <c r="N1546">
        <v>0</v>
      </c>
      <c r="O1546">
        <v>0</v>
      </c>
      <c r="P1546">
        <v>0</v>
      </c>
      <c r="Q1546" s="36">
        <v>0</v>
      </c>
      <c r="R1546" s="36">
        <v>0</v>
      </c>
      <c r="S1546" s="36">
        <v>0</v>
      </c>
      <c r="T1546" s="36">
        <v>0</v>
      </c>
      <c r="U1546" s="36">
        <v>0</v>
      </c>
    </row>
    <row r="1547" spans="1:21" x14ac:dyDescent="0.2">
      <c r="A1547" s="89">
        <f>VLOOKUP(C1547,TabellenSRG!$B$4:$C$2729,2,FALSE)</f>
        <v>137</v>
      </c>
      <c r="B1547" t="str">
        <f t="shared" si="25"/>
        <v>137d</v>
      </c>
      <c r="C1547" t="s">
        <v>140</v>
      </c>
      <c r="D1547" t="s">
        <v>609</v>
      </c>
      <c r="E1547">
        <v>3</v>
      </c>
      <c r="F1547">
        <v>0</v>
      </c>
      <c r="G1547">
        <v>0</v>
      </c>
      <c r="H1547">
        <v>0</v>
      </c>
      <c r="I1547">
        <v>0</v>
      </c>
      <c r="J1547">
        <v>0</v>
      </c>
      <c r="K1547">
        <v>0</v>
      </c>
      <c r="L1547">
        <v>0</v>
      </c>
      <c r="M1547">
        <v>0</v>
      </c>
      <c r="N1547">
        <v>0</v>
      </c>
      <c r="O1547">
        <v>0</v>
      </c>
      <c r="P1547">
        <v>0</v>
      </c>
      <c r="Q1547" s="36">
        <v>0</v>
      </c>
      <c r="R1547" s="36">
        <v>0</v>
      </c>
      <c r="S1547" s="36">
        <v>0</v>
      </c>
      <c r="T1547" s="36">
        <v>0</v>
      </c>
      <c r="U1547" s="36">
        <v>0</v>
      </c>
    </row>
    <row r="1548" spans="1:21" x14ac:dyDescent="0.2">
      <c r="A1548" s="89">
        <f>VLOOKUP(C1548,TabellenSRG!$B$4:$C$2729,2,FALSE)</f>
        <v>137</v>
      </c>
      <c r="B1548" t="str">
        <f t="shared" si="25"/>
        <v>137e</v>
      </c>
      <c r="C1548" t="s">
        <v>140</v>
      </c>
      <c r="D1548" t="s">
        <v>610</v>
      </c>
      <c r="E1548">
        <v>4</v>
      </c>
      <c r="F1548">
        <v>0</v>
      </c>
      <c r="G1548">
        <v>0</v>
      </c>
      <c r="H1548">
        <v>0</v>
      </c>
      <c r="I1548">
        <v>10</v>
      </c>
      <c r="J1548">
        <v>10</v>
      </c>
      <c r="K1548">
        <v>10</v>
      </c>
      <c r="L1548">
        <v>10</v>
      </c>
      <c r="M1548">
        <v>20</v>
      </c>
      <c r="N1548">
        <v>20</v>
      </c>
      <c r="O1548">
        <v>30</v>
      </c>
      <c r="P1548">
        <v>30</v>
      </c>
      <c r="Q1548" s="36">
        <v>40</v>
      </c>
      <c r="R1548" s="36">
        <v>40</v>
      </c>
      <c r="S1548" s="36">
        <v>60</v>
      </c>
      <c r="T1548" s="36">
        <v>60</v>
      </c>
      <c r="U1548" s="36">
        <v>60</v>
      </c>
    </row>
    <row r="1549" spans="1:21" x14ac:dyDescent="0.2">
      <c r="A1549" s="89">
        <f>VLOOKUP(C1549,TabellenSRG!$B$4:$C$2729,2,FALSE)</f>
        <v>137</v>
      </c>
      <c r="B1549" t="str">
        <f t="shared" si="25"/>
        <v>137f</v>
      </c>
      <c r="C1549" t="s">
        <v>140</v>
      </c>
      <c r="D1549" t="s">
        <v>612</v>
      </c>
      <c r="E1549">
        <v>5</v>
      </c>
      <c r="F1549">
        <v>0</v>
      </c>
      <c r="G1549">
        <v>0</v>
      </c>
      <c r="H1549">
        <v>0</v>
      </c>
      <c r="I1549">
        <v>0</v>
      </c>
      <c r="J1549">
        <v>0</v>
      </c>
      <c r="K1549">
        <v>0</v>
      </c>
      <c r="L1549">
        <v>0</v>
      </c>
      <c r="M1549">
        <v>0</v>
      </c>
      <c r="N1549">
        <v>0</v>
      </c>
      <c r="O1549">
        <v>0</v>
      </c>
      <c r="P1549">
        <v>0</v>
      </c>
      <c r="Q1549" s="36">
        <v>0</v>
      </c>
      <c r="R1549" s="36">
        <v>0</v>
      </c>
      <c r="S1549" s="36">
        <v>0</v>
      </c>
      <c r="T1549" s="36">
        <v>0</v>
      </c>
      <c r="U1549" s="36">
        <v>0</v>
      </c>
    </row>
    <row r="1550" spans="1:21" x14ac:dyDescent="0.2">
      <c r="A1550" s="89">
        <f>VLOOKUP(C1550,TabellenSRG!$B$4:$C$2729,2,FALSE)</f>
        <v>137</v>
      </c>
      <c r="B1550" t="str">
        <f t="shared" si="25"/>
        <v>137g</v>
      </c>
      <c r="C1550" t="s">
        <v>140</v>
      </c>
      <c r="D1550" t="s">
        <v>613</v>
      </c>
      <c r="E1550">
        <v>6</v>
      </c>
      <c r="F1550">
        <v>0</v>
      </c>
      <c r="G1550">
        <v>0</v>
      </c>
      <c r="H1550">
        <v>0</v>
      </c>
      <c r="I1550">
        <v>0</v>
      </c>
      <c r="J1550">
        <v>0</v>
      </c>
      <c r="K1550">
        <v>0</v>
      </c>
      <c r="L1550">
        <v>0</v>
      </c>
      <c r="M1550">
        <v>0</v>
      </c>
      <c r="N1550">
        <v>0</v>
      </c>
      <c r="O1550">
        <v>0</v>
      </c>
      <c r="P1550">
        <v>0</v>
      </c>
      <c r="Q1550" s="36">
        <v>0</v>
      </c>
      <c r="R1550" s="36">
        <v>0</v>
      </c>
      <c r="S1550" s="36">
        <v>0</v>
      </c>
      <c r="T1550" s="36">
        <v>0</v>
      </c>
      <c r="U1550" s="36">
        <v>0</v>
      </c>
    </row>
    <row r="1551" spans="1:21" x14ac:dyDescent="0.2">
      <c r="A1551" s="89">
        <f>VLOOKUP(C1551,TabellenSRG!$B$4:$C$2729,2,FALSE)</f>
        <v>137</v>
      </c>
      <c r="B1551" t="str">
        <f t="shared" si="25"/>
        <v>137h</v>
      </c>
      <c r="C1551" t="s">
        <v>140</v>
      </c>
      <c r="D1551" t="s">
        <v>614</v>
      </c>
      <c r="E1551">
        <v>7</v>
      </c>
      <c r="F1551">
        <v>0</v>
      </c>
      <c r="G1551">
        <v>0</v>
      </c>
      <c r="H1551">
        <v>0</v>
      </c>
      <c r="I1551">
        <v>0</v>
      </c>
      <c r="J1551">
        <v>0</v>
      </c>
      <c r="K1551">
        <v>0</v>
      </c>
      <c r="L1551">
        <v>0</v>
      </c>
      <c r="M1551">
        <v>0</v>
      </c>
      <c r="N1551">
        <v>0</v>
      </c>
      <c r="O1551">
        <v>0</v>
      </c>
      <c r="P1551">
        <v>0</v>
      </c>
      <c r="Q1551" s="36">
        <v>0</v>
      </c>
      <c r="R1551" s="36">
        <v>0</v>
      </c>
      <c r="S1551" s="36">
        <v>0</v>
      </c>
      <c r="T1551" s="36">
        <v>0</v>
      </c>
      <c r="U1551" s="36">
        <v>0</v>
      </c>
    </row>
    <row r="1552" spans="1:21" x14ac:dyDescent="0.2">
      <c r="A1552" s="89">
        <f>VLOOKUP(C1552,TabellenSRG!$B$4:$C$2729,2,FALSE)</f>
        <v>137</v>
      </c>
      <c r="B1552" t="str">
        <f t="shared" si="25"/>
        <v>137i</v>
      </c>
      <c r="C1552" t="s">
        <v>140</v>
      </c>
      <c r="D1552" t="s">
        <v>615</v>
      </c>
      <c r="E1552">
        <v>8</v>
      </c>
      <c r="F1552">
        <v>0</v>
      </c>
      <c r="G1552">
        <v>0</v>
      </c>
      <c r="H1552">
        <v>0</v>
      </c>
      <c r="I1552">
        <v>0</v>
      </c>
      <c r="J1552">
        <v>0</v>
      </c>
      <c r="K1552">
        <v>0</v>
      </c>
      <c r="L1552">
        <v>0</v>
      </c>
      <c r="M1552">
        <v>0</v>
      </c>
      <c r="N1552">
        <v>0</v>
      </c>
      <c r="O1552">
        <v>0</v>
      </c>
      <c r="P1552">
        <v>0</v>
      </c>
      <c r="Q1552" s="36">
        <v>0</v>
      </c>
      <c r="R1552" s="36">
        <v>0</v>
      </c>
      <c r="S1552" s="36">
        <v>0</v>
      </c>
      <c r="T1552" s="36">
        <v>0</v>
      </c>
      <c r="U1552" s="36">
        <v>0</v>
      </c>
    </row>
    <row r="1553" spans="1:21" x14ac:dyDescent="0.2">
      <c r="A1553" s="89">
        <f>VLOOKUP(C1553,TabellenSRG!$B$4:$C$2729,2,FALSE)</f>
        <v>137</v>
      </c>
      <c r="B1553" t="str">
        <f t="shared" si="25"/>
        <v>137j</v>
      </c>
      <c r="C1553" t="s">
        <v>140</v>
      </c>
      <c r="D1553" t="s">
        <v>616</v>
      </c>
      <c r="E1553">
        <v>9</v>
      </c>
      <c r="F1553">
        <v>170</v>
      </c>
      <c r="G1553">
        <v>240</v>
      </c>
      <c r="H1553">
        <v>260</v>
      </c>
      <c r="I1553">
        <v>280</v>
      </c>
      <c r="J1553">
        <v>310</v>
      </c>
      <c r="K1553">
        <v>310</v>
      </c>
      <c r="L1553">
        <v>300</v>
      </c>
      <c r="M1553">
        <v>320</v>
      </c>
      <c r="N1553">
        <v>330</v>
      </c>
      <c r="O1553">
        <v>340</v>
      </c>
      <c r="P1553">
        <v>360</v>
      </c>
      <c r="Q1553" s="36">
        <v>400</v>
      </c>
      <c r="R1553" s="36">
        <v>410</v>
      </c>
      <c r="S1553" s="36">
        <v>430</v>
      </c>
      <c r="T1553" s="36">
        <v>440</v>
      </c>
      <c r="U1553" s="36">
        <v>460</v>
      </c>
    </row>
    <row r="1554" spans="1:21" x14ac:dyDescent="0.2">
      <c r="A1554" s="89">
        <f>VLOOKUP(C1554,TabellenSRG!$B$4:$C$2729,2,FALSE)</f>
        <v>137</v>
      </c>
      <c r="B1554" t="str">
        <f t="shared" si="25"/>
        <v>137k</v>
      </c>
      <c r="C1554" t="s">
        <v>140</v>
      </c>
      <c r="D1554" t="s">
        <v>611</v>
      </c>
      <c r="E1554">
        <v>10</v>
      </c>
      <c r="F1554" t="e">
        <v>#N/A</v>
      </c>
      <c r="G1554" t="e">
        <v>#N/A</v>
      </c>
      <c r="H1554" t="e">
        <v>#N/A</v>
      </c>
      <c r="I1554" t="e">
        <v>#N/A</v>
      </c>
      <c r="J1554" t="e">
        <v>#N/A</v>
      </c>
      <c r="K1554" t="e">
        <v>#N/A</v>
      </c>
      <c r="L1554" t="e">
        <v>#N/A</v>
      </c>
      <c r="M1554" t="e">
        <v>#N/A</v>
      </c>
      <c r="N1554">
        <v>0</v>
      </c>
      <c r="O1554">
        <v>0</v>
      </c>
      <c r="P1554">
        <v>0</v>
      </c>
      <c r="Q1554" s="36">
        <v>0</v>
      </c>
      <c r="R1554" s="36">
        <v>0</v>
      </c>
      <c r="S1554" s="36">
        <v>10</v>
      </c>
      <c r="T1554" s="36">
        <v>10</v>
      </c>
      <c r="U1554" s="36">
        <v>10</v>
      </c>
    </row>
    <row r="1555" spans="1:21" x14ac:dyDescent="0.2">
      <c r="A1555" s="89">
        <f>VLOOKUP(C1555,TabellenSRG!$B$4:$C$2729,2,FALSE)</f>
        <v>138</v>
      </c>
      <c r="B1555" t="str">
        <f t="shared" si="25"/>
        <v>138a</v>
      </c>
      <c r="C1555" t="s">
        <v>141</v>
      </c>
      <c r="D1555" t="s">
        <v>606</v>
      </c>
      <c r="E1555">
        <v>0</v>
      </c>
      <c r="F1555">
        <v>470</v>
      </c>
      <c r="G1555">
        <v>480</v>
      </c>
      <c r="H1555">
        <v>490</v>
      </c>
      <c r="I1555">
        <v>470</v>
      </c>
      <c r="J1555">
        <v>490</v>
      </c>
      <c r="K1555">
        <v>350</v>
      </c>
      <c r="L1555">
        <v>330</v>
      </c>
      <c r="M1555">
        <v>350</v>
      </c>
      <c r="N1555">
        <v>370</v>
      </c>
      <c r="O1555">
        <v>390</v>
      </c>
      <c r="P1555">
        <v>460</v>
      </c>
      <c r="Q1555" s="36">
        <v>510</v>
      </c>
      <c r="R1555" s="36">
        <v>630</v>
      </c>
      <c r="S1555" s="36">
        <v>680</v>
      </c>
      <c r="T1555" s="36">
        <v>730</v>
      </c>
      <c r="U1555" s="36">
        <v>480</v>
      </c>
    </row>
    <row r="1556" spans="1:21" x14ac:dyDescent="0.2">
      <c r="A1556" s="89">
        <f>VLOOKUP(C1556,TabellenSRG!$B$4:$C$2729,2,FALSE)</f>
        <v>138</v>
      </c>
      <c r="B1556" t="str">
        <f t="shared" si="25"/>
        <v>138b</v>
      </c>
      <c r="C1556" t="s">
        <v>141</v>
      </c>
      <c r="D1556" t="s">
        <v>607</v>
      </c>
      <c r="E1556">
        <v>1</v>
      </c>
      <c r="F1556">
        <v>0</v>
      </c>
      <c r="G1556">
        <v>0</v>
      </c>
      <c r="H1556">
        <v>0</v>
      </c>
      <c r="I1556">
        <v>0</v>
      </c>
      <c r="J1556">
        <v>0</v>
      </c>
      <c r="K1556">
        <v>0</v>
      </c>
      <c r="L1556">
        <v>0</v>
      </c>
      <c r="M1556">
        <v>0</v>
      </c>
      <c r="N1556">
        <v>0</v>
      </c>
      <c r="O1556">
        <v>0</v>
      </c>
      <c r="P1556">
        <v>0</v>
      </c>
      <c r="Q1556" s="36">
        <v>0</v>
      </c>
      <c r="R1556" s="36">
        <v>0</v>
      </c>
      <c r="S1556" s="36">
        <v>0</v>
      </c>
      <c r="T1556" s="36">
        <v>0</v>
      </c>
      <c r="U1556" s="36">
        <v>0</v>
      </c>
    </row>
    <row r="1557" spans="1:21" x14ac:dyDescent="0.2">
      <c r="A1557" s="89">
        <f>VLOOKUP(C1557,TabellenSRG!$B$4:$C$2729,2,FALSE)</f>
        <v>138</v>
      </c>
      <c r="B1557" t="str">
        <f t="shared" si="25"/>
        <v>138c</v>
      </c>
      <c r="C1557" t="s">
        <v>141</v>
      </c>
      <c r="D1557" t="s">
        <v>608</v>
      </c>
      <c r="E1557">
        <v>2</v>
      </c>
      <c r="F1557">
        <v>0</v>
      </c>
      <c r="G1557">
        <v>0</v>
      </c>
      <c r="H1557">
        <v>0</v>
      </c>
      <c r="I1557">
        <v>0</v>
      </c>
      <c r="J1557">
        <v>0</v>
      </c>
      <c r="K1557">
        <v>0</v>
      </c>
      <c r="L1557">
        <v>0</v>
      </c>
      <c r="M1557">
        <v>0</v>
      </c>
      <c r="N1557">
        <v>0</v>
      </c>
      <c r="O1557">
        <v>0</v>
      </c>
      <c r="P1557">
        <v>0</v>
      </c>
      <c r="Q1557" s="36">
        <v>0</v>
      </c>
      <c r="R1557" s="36">
        <v>0</v>
      </c>
      <c r="S1557" s="36">
        <v>0</v>
      </c>
      <c r="T1557" s="36">
        <v>0</v>
      </c>
      <c r="U1557" s="36">
        <v>0</v>
      </c>
    </row>
    <row r="1558" spans="1:21" x14ac:dyDescent="0.2">
      <c r="A1558" s="89">
        <f>VLOOKUP(C1558,TabellenSRG!$B$4:$C$2729,2,FALSE)</f>
        <v>138</v>
      </c>
      <c r="B1558" t="str">
        <f t="shared" si="25"/>
        <v>138d</v>
      </c>
      <c r="C1558" t="s">
        <v>141</v>
      </c>
      <c r="D1558" t="s">
        <v>609</v>
      </c>
      <c r="E1558">
        <v>3</v>
      </c>
      <c r="F1558">
        <v>0</v>
      </c>
      <c r="G1558">
        <v>0</v>
      </c>
      <c r="H1558">
        <v>0</v>
      </c>
      <c r="I1558">
        <v>0</v>
      </c>
      <c r="J1558">
        <v>0</v>
      </c>
      <c r="K1558">
        <v>0</v>
      </c>
      <c r="L1558">
        <v>0</v>
      </c>
      <c r="M1558">
        <v>0</v>
      </c>
      <c r="N1558">
        <v>0</v>
      </c>
      <c r="O1558">
        <v>0</v>
      </c>
      <c r="P1558">
        <v>0</v>
      </c>
      <c r="Q1558" s="36">
        <v>0</v>
      </c>
      <c r="R1558" s="36">
        <v>0</v>
      </c>
      <c r="S1558" s="36">
        <v>0</v>
      </c>
      <c r="T1558" s="36">
        <v>0</v>
      </c>
      <c r="U1558" s="36">
        <v>0</v>
      </c>
    </row>
    <row r="1559" spans="1:21" x14ac:dyDescent="0.2">
      <c r="A1559" s="89">
        <f>VLOOKUP(C1559,TabellenSRG!$B$4:$C$2729,2,FALSE)</f>
        <v>138</v>
      </c>
      <c r="B1559" t="str">
        <f t="shared" si="25"/>
        <v>138e</v>
      </c>
      <c r="C1559" t="s">
        <v>141</v>
      </c>
      <c r="D1559" t="s">
        <v>610</v>
      </c>
      <c r="E1559">
        <v>4</v>
      </c>
      <c r="F1559">
        <v>0</v>
      </c>
      <c r="G1559">
        <v>0</v>
      </c>
      <c r="H1559">
        <v>0</v>
      </c>
      <c r="I1559">
        <v>0</v>
      </c>
      <c r="J1559">
        <v>0</v>
      </c>
      <c r="K1559">
        <v>0</v>
      </c>
      <c r="L1559">
        <v>30</v>
      </c>
      <c r="M1559">
        <v>40</v>
      </c>
      <c r="N1559">
        <v>40</v>
      </c>
      <c r="O1559">
        <v>40</v>
      </c>
      <c r="P1559">
        <v>80</v>
      </c>
      <c r="Q1559" s="36">
        <v>100</v>
      </c>
      <c r="R1559" s="36">
        <v>60</v>
      </c>
      <c r="S1559" s="36">
        <v>60</v>
      </c>
      <c r="T1559" s="36">
        <v>80</v>
      </c>
      <c r="U1559" s="36">
        <v>80</v>
      </c>
    </row>
    <row r="1560" spans="1:21" x14ac:dyDescent="0.2">
      <c r="A1560" s="89">
        <f>VLOOKUP(C1560,TabellenSRG!$B$4:$C$2729,2,FALSE)</f>
        <v>138</v>
      </c>
      <c r="B1560" t="str">
        <f t="shared" si="25"/>
        <v>138f</v>
      </c>
      <c r="C1560" t="s">
        <v>141</v>
      </c>
      <c r="D1560" t="s">
        <v>612</v>
      </c>
      <c r="E1560">
        <v>5</v>
      </c>
      <c r="F1560">
        <v>0</v>
      </c>
      <c r="G1560">
        <v>0</v>
      </c>
      <c r="H1560">
        <v>0</v>
      </c>
      <c r="I1560">
        <v>0</v>
      </c>
      <c r="J1560">
        <v>0</v>
      </c>
      <c r="K1560">
        <v>0</v>
      </c>
      <c r="L1560">
        <v>0</v>
      </c>
      <c r="M1560">
        <v>0</v>
      </c>
      <c r="N1560">
        <v>0</v>
      </c>
      <c r="O1560">
        <v>0</v>
      </c>
      <c r="P1560">
        <v>0</v>
      </c>
      <c r="Q1560" s="36">
        <v>10</v>
      </c>
      <c r="R1560" s="36">
        <v>10</v>
      </c>
      <c r="S1560" s="36">
        <v>10</v>
      </c>
      <c r="T1560" s="36">
        <v>10</v>
      </c>
      <c r="U1560" s="36">
        <v>10</v>
      </c>
    </row>
    <row r="1561" spans="1:21" x14ac:dyDescent="0.2">
      <c r="A1561" s="89">
        <f>VLOOKUP(C1561,TabellenSRG!$B$4:$C$2729,2,FALSE)</f>
        <v>138</v>
      </c>
      <c r="B1561" t="str">
        <f t="shared" si="25"/>
        <v>138g</v>
      </c>
      <c r="C1561" t="s">
        <v>141</v>
      </c>
      <c r="D1561" t="s">
        <v>613</v>
      </c>
      <c r="E1561">
        <v>6</v>
      </c>
      <c r="F1561">
        <v>0</v>
      </c>
      <c r="G1561">
        <v>0</v>
      </c>
      <c r="H1561">
        <v>0</v>
      </c>
      <c r="I1561">
        <v>0</v>
      </c>
      <c r="J1561">
        <v>0</v>
      </c>
      <c r="K1561">
        <v>0</v>
      </c>
      <c r="L1561">
        <v>0</v>
      </c>
      <c r="M1561">
        <v>0</v>
      </c>
      <c r="N1561">
        <v>0</v>
      </c>
      <c r="O1561">
        <v>0</v>
      </c>
      <c r="P1561">
        <v>0</v>
      </c>
      <c r="Q1561" s="36">
        <v>0</v>
      </c>
      <c r="R1561" s="36">
        <v>0</v>
      </c>
      <c r="S1561" s="36">
        <v>0</v>
      </c>
      <c r="T1561" s="36">
        <v>0</v>
      </c>
      <c r="U1561" s="36">
        <v>0</v>
      </c>
    </row>
    <row r="1562" spans="1:21" x14ac:dyDescent="0.2">
      <c r="A1562" s="89">
        <f>VLOOKUP(C1562,TabellenSRG!$B$4:$C$2729,2,FALSE)</f>
        <v>138</v>
      </c>
      <c r="B1562" t="str">
        <f t="shared" si="25"/>
        <v>138h</v>
      </c>
      <c r="C1562" t="s">
        <v>141</v>
      </c>
      <c r="D1562" t="s">
        <v>614</v>
      </c>
      <c r="E1562">
        <v>7</v>
      </c>
      <c r="F1562">
        <v>0</v>
      </c>
      <c r="G1562">
        <v>0</v>
      </c>
      <c r="H1562">
        <v>0</v>
      </c>
      <c r="I1562">
        <v>0</v>
      </c>
      <c r="J1562">
        <v>0</v>
      </c>
      <c r="K1562">
        <v>0</v>
      </c>
      <c r="L1562">
        <v>0</v>
      </c>
      <c r="M1562">
        <v>0</v>
      </c>
      <c r="N1562">
        <v>0</v>
      </c>
      <c r="O1562">
        <v>0</v>
      </c>
      <c r="P1562">
        <v>0</v>
      </c>
      <c r="Q1562" s="36">
        <v>0</v>
      </c>
      <c r="R1562" s="36">
        <v>0</v>
      </c>
      <c r="S1562" s="36">
        <v>0</v>
      </c>
      <c r="T1562" s="36">
        <v>0</v>
      </c>
      <c r="U1562" s="36">
        <v>0</v>
      </c>
    </row>
    <row r="1563" spans="1:21" x14ac:dyDescent="0.2">
      <c r="A1563" s="89">
        <f>VLOOKUP(C1563,TabellenSRG!$B$4:$C$2729,2,FALSE)</f>
        <v>138</v>
      </c>
      <c r="B1563" t="str">
        <f t="shared" si="25"/>
        <v>138i</v>
      </c>
      <c r="C1563" t="s">
        <v>141</v>
      </c>
      <c r="D1563" t="s">
        <v>615</v>
      </c>
      <c r="E1563">
        <v>8</v>
      </c>
      <c r="F1563">
        <v>0</v>
      </c>
      <c r="G1563">
        <v>0</v>
      </c>
      <c r="H1563">
        <v>0</v>
      </c>
      <c r="I1563">
        <v>0</v>
      </c>
      <c r="J1563">
        <v>0</v>
      </c>
      <c r="K1563">
        <v>0</v>
      </c>
      <c r="L1563">
        <v>0</v>
      </c>
      <c r="M1563">
        <v>0</v>
      </c>
      <c r="N1563">
        <v>0</v>
      </c>
      <c r="O1563">
        <v>0</v>
      </c>
      <c r="P1563">
        <v>0</v>
      </c>
      <c r="Q1563" s="36">
        <v>0</v>
      </c>
      <c r="R1563" s="36">
        <v>0</v>
      </c>
      <c r="S1563" s="36">
        <v>0</v>
      </c>
      <c r="T1563" s="36">
        <v>0</v>
      </c>
      <c r="U1563" s="36">
        <v>0</v>
      </c>
    </row>
    <row r="1564" spans="1:21" x14ac:dyDescent="0.2">
      <c r="A1564" s="89">
        <f>VLOOKUP(C1564,TabellenSRG!$B$4:$C$2729,2,FALSE)</f>
        <v>138</v>
      </c>
      <c r="B1564" t="str">
        <f t="shared" si="25"/>
        <v>138j</v>
      </c>
      <c r="C1564" t="s">
        <v>141</v>
      </c>
      <c r="D1564" t="s">
        <v>616</v>
      </c>
      <c r="E1564">
        <v>9</v>
      </c>
      <c r="F1564">
        <v>470</v>
      </c>
      <c r="G1564">
        <v>480</v>
      </c>
      <c r="H1564">
        <v>490</v>
      </c>
      <c r="I1564">
        <v>470</v>
      </c>
      <c r="J1564">
        <v>490</v>
      </c>
      <c r="K1564">
        <v>350</v>
      </c>
      <c r="L1564">
        <v>290</v>
      </c>
      <c r="M1564">
        <v>300</v>
      </c>
      <c r="N1564">
        <v>330</v>
      </c>
      <c r="O1564">
        <v>340</v>
      </c>
      <c r="P1564">
        <v>350</v>
      </c>
      <c r="Q1564" s="36">
        <v>380</v>
      </c>
      <c r="R1564" s="36">
        <v>560</v>
      </c>
      <c r="S1564" s="36">
        <v>590</v>
      </c>
      <c r="T1564" s="36">
        <v>620</v>
      </c>
      <c r="U1564" s="36">
        <v>370</v>
      </c>
    </row>
    <row r="1565" spans="1:21" x14ac:dyDescent="0.2">
      <c r="A1565" s="89">
        <f>VLOOKUP(C1565,TabellenSRG!$B$4:$C$2729,2,FALSE)</f>
        <v>138</v>
      </c>
      <c r="B1565" t="str">
        <f t="shared" si="25"/>
        <v>138k</v>
      </c>
      <c r="C1565" t="s">
        <v>141</v>
      </c>
      <c r="D1565" t="s">
        <v>611</v>
      </c>
      <c r="E1565">
        <v>10</v>
      </c>
      <c r="F1565" t="e">
        <v>#N/A</v>
      </c>
      <c r="G1565" t="e">
        <v>#N/A</v>
      </c>
      <c r="H1565" t="e">
        <v>#N/A</v>
      </c>
      <c r="I1565" t="e">
        <v>#N/A</v>
      </c>
      <c r="J1565" t="e">
        <v>#N/A</v>
      </c>
      <c r="K1565" t="e">
        <v>#N/A</v>
      </c>
      <c r="L1565" t="e">
        <v>#N/A</v>
      </c>
      <c r="M1565" t="e">
        <v>#N/A</v>
      </c>
      <c r="N1565">
        <v>10</v>
      </c>
      <c r="O1565">
        <v>10</v>
      </c>
      <c r="P1565">
        <v>20</v>
      </c>
      <c r="Q1565" s="36">
        <v>20</v>
      </c>
      <c r="R1565" s="36">
        <v>10</v>
      </c>
      <c r="S1565" s="36">
        <v>10</v>
      </c>
      <c r="T1565" s="36">
        <v>20</v>
      </c>
      <c r="U1565" s="36">
        <v>20</v>
      </c>
    </row>
    <row r="1566" spans="1:21" x14ac:dyDescent="0.2">
      <c r="A1566" s="89">
        <f>VLOOKUP(C1566,TabellenSRG!$B$4:$C$2729,2,FALSE)</f>
        <v>139</v>
      </c>
      <c r="B1566" t="str">
        <f t="shared" si="25"/>
        <v>139a</v>
      </c>
      <c r="C1566" t="s">
        <v>142</v>
      </c>
      <c r="D1566" t="s">
        <v>606</v>
      </c>
      <c r="E1566">
        <v>0</v>
      </c>
      <c r="F1566">
        <v>2970</v>
      </c>
      <c r="G1566">
        <v>3040</v>
      </c>
      <c r="H1566">
        <v>3050</v>
      </c>
      <c r="I1566">
        <v>3080</v>
      </c>
      <c r="J1566">
        <v>3300</v>
      </c>
      <c r="K1566">
        <v>3460</v>
      </c>
      <c r="L1566">
        <v>3420</v>
      </c>
      <c r="M1566">
        <v>3450</v>
      </c>
      <c r="N1566">
        <v>3540</v>
      </c>
      <c r="O1566">
        <v>3670</v>
      </c>
      <c r="P1566">
        <v>3590</v>
      </c>
      <c r="Q1566" s="36">
        <v>4120</v>
      </c>
      <c r="R1566" s="36">
        <v>4240</v>
      </c>
      <c r="S1566" s="36">
        <v>4170</v>
      </c>
      <c r="T1566" s="36">
        <v>4210</v>
      </c>
      <c r="U1566" s="36">
        <v>4140</v>
      </c>
    </row>
    <row r="1567" spans="1:21" x14ac:dyDescent="0.2">
      <c r="A1567" s="89">
        <f>VLOOKUP(C1567,TabellenSRG!$B$4:$C$2729,2,FALSE)</f>
        <v>139</v>
      </c>
      <c r="B1567" t="str">
        <f t="shared" si="25"/>
        <v>139b</v>
      </c>
      <c r="C1567" t="s">
        <v>142</v>
      </c>
      <c r="D1567" t="s">
        <v>607</v>
      </c>
      <c r="E1567">
        <v>1</v>
      </c>
      <c r="F1567">
        <v>0</v>
      </c>
      <c r="G1567">
        <v>0</v>
      </c>
      <c r="H1567">
        <v>0</v>
      </c>
      <c r="I1567">
        <v>0</v>
      </c>
      <c r="J1567">
        <v>0</v>
      </c>
      <c r="K1567">
        <v>0</v>
      </c>
      <c r="L1567">
        <v>0</v>
      </c>
      <c r="M1567">
        <v>0</v>
      </c>
      <c r="N1567">
        <v>0</v>
      </c>
      <c r="O1567">
        <v>0</v>
      </c>
      <c r="P1567">
        <v>0</v>
      </c>
      <c r="Q1567" s="36">
        <v>0</v>
      </c>
      <c r="R1567" s="36">
        <v>0</v>
      </c>
      <c r="S1567" s="36">
        <v>0</v>
      </c>
      <c r="T1567" s="36">
        <v>0</v>
      </c>
      <c r="U1567" s="36">
        <v>0</v>
      </c>
    </row>
    <row r="1568" spans="1:21" x14ac:dyDescent="0.2">
      <c r="A1568" s="89">
        <f>VLOOKUP(C1568,TabellenSRG!$B$4:$C$2729,2,FALSE)</f>
        <v>139</v>
      </c>
      <c r="B1568" t="str">
        <f t="shared" si="25"/>
        <v>139c</v>
      </c>
      <c r="C1568" t="s">
        <v>142</v>
      </c>
      <c r="D1568" t="s">
        <v>608</v>
      </c>
      <c r="E1568">
        <v>2</v>
      </c>
      <c r="F1568">
        <v>20</v>
      </c>
      <c r="G1568">
        <v>20</v>
      </c>
      <c r="H1568">
        <v>20</v>
      </c>
      <c r="I1568">
        <v>20</v>
      </c>
      <c r="J1568">
        <v>20</v>
      </c>
      <c r="K1568">
        <v>20</v>
      </c>
      <c r="L1568">
        <v>20</v>
      </c>
      <c r="M1568">
        <v>20</v>
      </c>
      <c r="N1568">
        <v>10</v>
      </c>
      <c r="O1568">
        <v>10</v>
      </c>
      <c r="P1568">
        <v>10</v>
      </c>
      <c r="Q1568" s="36">
        <v>10</v>
      </c>
      <c r="R1568" s="36">
        <v>10</v>
      </c>
      <c r="S1568" s="36">
        <v>10</v>
      </c>
      <c r="T1568" s="36">
        <v>10</v>
      </c>
      <c r="U1568" s="36">
        <v>10</v>
      </c>
    </row>
    <row r="1569" spans="1:21" x14ac:dyDescent="0.2">
      <c r="A1569" s="89">
        <f>VLOOKUP(C1569,TabellenSRG!$B$4:$C$2729,2,FALSE)</f>
        <v>139</v>
      </c>
      <c r="B1569" t="str">
        <f t="shared" si="25"/>
        <v>139d</v>
      </c>
      <c r="C1569" t="s">
        <v>142</v>
      </c>
      <c r="D1569" t="s">
        <v>609</v>
      </c>
      <c r="E1569">
        <v>3</v>
      </c>
      <c r="F1569">
        <v>510</v>
      </c>
      <c r="G1569">
        <v>500</v>
      </c>
      <c r="H1569">
        <v>530</v>
      </c>
      <c r="I1569">
        <v>530</v>
      </c>
      <c r="J1569">
        <v>520</v>
      </c>
      <c r="K1569">
        <v>490</v>
      </c>
      <c r="L1569">
        <v>480</v>
      </c>
      <c r="M1569">
        <v>490</v>
      </c>
      <c r="N1569">
        <v>500</v>
      </c>
      <c r="O1569">
        <v>510</v>
      </c>
      <c r="P1569">
        <v>530</v>
      </c>
      <c r="Q1569" s="36">
        <v>530</v>
      </c>
      <c r="R1569" s="36">
        <v>520</v>
      </c>
      <c r="S1569" s="36">
        <v>500</v>
      </c>
      <c r="T1569" s="36">
        <v>560</v>
      </c>
      <c r="U1569" s="36">
        <v>580</v>
      </c>
    </row>
    <row r="1570" spans="1:21" x14ac:dyDescent="0.2">
      <c r="A1570" s="89">
        <f>VLOOKUP(C1570,TabellenSRG!$B$4:$C$2729,2,FALSE)</f>
        <v>139</v>
      </c>
      <c r="B1570" t="str">
        <f t="shared" si="25"/>
        <v>139e</v>
      </c>
      <c r="C1570" t="s">
        <v>142</v>
      </c>
      <c r="D1570" t="s">
        <v>610</v>
      </c>
      <c r="E1570">
        <v>4</v>
      </c>
      <c r="F1570">
        <v>0</v>
      </c>
      <c r="G1570">
        <v>30</v>
      </c>
      <c r="H1570">
        <v>40</v>
      </c>
      <c r="I1570">
        <v>40</v>
      </c>
      <c r="J1570">
        <v>50</v>
      </c>
      <c r="K1570">
        <v>70</v>
      </c>
      <c r="L1570">
        <v>80</v>
      </c>
      <c r="M1570">
        <v>70</v>
      </c>
      <c r="N1570">
        <v>50</v>
      </c>
      <c r="O1570">
        <v>40</v>
      </c>
      <c r="P1570">
        <v>70</v>
      </c>
      <c r="Q1570" s="36">
        <v>40</v>
      </c>
      <c r="R1570" s="36">
        <v>40</v>
      </c>
      <c r="S1570" s="36">
        <v>60</v>
      </c>
      <c r="T1570" s="36">
        <v>50</v>
      </c>
      <c r="U1570" s="36">
        <v>60</v>
      </c>
    </row>
    <row r="1571" spans="1:21" x14ac:dyDescent="0.2">
      <c r="A1571" s="89">
        <f>VLOOKUP(C1571,TabellenSRG!$B$4:$C$2729,2,FALSE)</f>
        <v>139</v>
      </c>
      <c r="B1571" t="str">
        <f t="shared" si="25"/>
        <v>139f</v>
      </c>
      <c r="C1571" t="s">
        <v>142</v>
      </c>
      <c r="D1571" t="s">
        <v>612</v>
      </c>
      <c r="E1571">
        <v>5</v>
      </c>
      <c r="F1571">
        <v>0</v>
      </c>
      <c r="G1571">
        <v>0</v>
      </c>
      <c r="H1571">
        <v>0</v>
      </c>
      <c r="I1571">
        <v>0</v>
      </c>
      <c r="J1571">
        <v>0</v>
      </c>
      <c r="K1571">
        <v>0</v>
      </c>
      <c r="L1571">
        <v>0</v>
      </c>
      <c r="M1571">
        <v>0</v>
      </c>
      <c r="N1571">
        <v>0</v>
      </c>
      <c r="O1571">
        <v>0</v>
      </c>
      <c r="P1571">
        <v>0</v>
      </c>
      <c r="Q1571" s="36">
        <v>0</v>
      </c>
      <c r="R1571" s="36">
        <v>0</v>
      </c>
      <c r="S1571" s="36">
        <v>0</v>
      </c>
      <c r="T1571" s="36">
        <v>0</v>
      </c>
      <c r="U1571" s="36">
        <v>0</v>
      </c>
    </row>
    <row r="1572" spans="1:21" x14ac:dyDescent="0.2">
      <c r="A1572" s="89">
        <f>VLOOKUP(C1572,TabellenSRG!$B$4:$C$2729,2,FALSE)</f>
        <v>139</v>
      </c>
      <c r="B1572" t="str">
        <f t="shared" si="25"/>
        <v>139g</v>
      </c>
      <c r="C1572" t="s">
        <v>142</v>
      </c>
      <c r="D1572" t="s">
        <v>613</v>
      </c>
      <c r="E1572">
        <v>6</v>
      </c>
      <c r="F1572">
        <v>0</v>
      </c>
      <c r="G1572">
        <v>0</v>
      </c>
      <c r="H1572">
        <v>0</v>
      </c>
      <c r="I1572">
        <v>0</v>
      </c>
      <c r="J1572">
        <v>0</v>
      </c>
      <c r="K1572">
        <v>0</v>
      </c>
      <c r="L1572">
        <v>0</v>
      </c>
      <c r="M1572">
        <v>0</v>
      </c>
      <c r="N1572">
        <v>0</v>
      </c>
      <c r="O1572">
        <v>0</v>
      </c>
      <c r="P1572">
        <v>0</v>
      </c>
      <c r="Q1572" s="36">
        <v>0</v>
      </c>
      <c r="R1572" s="36">
        <v>0</v>
      </c>
      <c r="S1572" s="36">
        <v>0</v>
      </c>
      <c r="T1572" s="36">
        <v>0</v>
      </c>
      <c r="U1572" s="36">
        <v>0</v>
      </c>
    </row>
    <row r="1573" spans="1:21" x14ac:dyDescent="0.2">
      <c r="A1573" s="89">
        <f>VLOOKUP(C1573,TabellenSRG!$B$4:$C$2729,2,FALSE)</f>
        <v>139</v>
      </c>
      <c r="B1573" t="str">
        <f t="shared" si="25"/>
        <v>139h</v>
      </c>
      <c r="C1573" t="s">
        <v>142</v>
      </c>
      <c r="D1573" t="s">
        <v>614</v>
      </c>
      <c r="E1573">
        <v>7</v>
      </c>
      <c r="F1573">
        <v>0</v>
      </c>
      <c r="G1573">
        <v>0</v>
      </c>
      <c r="H1573">
        <v>0</v>
      </c>
      <c r="I1573">
        <v>0</v>
      </c>
      <c r="J1573">
        <v>0</v>
      </c>
      <c r="K1573">
        <v>0</v>
      </c>
      <c r="L1573">
        <v>0</v>
      </c>
      <c r="M1573">
        <v>0</v>
      </c>
      <c r="N1573">
        <v>0</v>
      </c>
      <c r="O1573">
        <v>0</v>
      </c>
      <c r="P1573">
        <v>0</v>
      </c>
      <c r="Q1573" s="36">
        <v>0</v>
      </c>
      <c r="R1573" s="36">
        <v>0</v>
      </c>
      <c r="S1573" s="36">
        <v>0</v>
      </c>
      <c r="T1573" s="36">
        <v>0</v>
      </c>
      <c r="U1573" s="36">
        <v>0</v>
      </c>
    </row>
    <row r="1574" spans="1:21" x14ac:dyDescent="0.2">
      <c r="A1574" s="89">
        <f>VLOOKUP(C1574,TabellenSRG!$B$4:$C$2729,2,FALSE)</f>
        <v>139</v>
      </c>
      <c r="B1574" t="str">
        <f t="shared" si="25"/>
        <v>139i</v>
      </c>
      <c r="C1574" t="s">
        <v>142</v>
      </c>
      <c r="D1574" t="s">
        <v>615</v>
      </c>
      <c r="E1574">
        <v>8</v>
      </c>
      <c r="F1574">
        <v>0</v>
      </c>
      <c r="G1574">
        <v>0</v>
      </c>
      <c r="H1574">
        <v>0</v>
      </c>
      <c r="I1574">
        <v>0</v>
      </c>
      <c r="J1574">
        <v>0</v>
      </c>
      <c r="K1574">
        <v>0</v>
      </c>
      <c r="L1574">
        <v>0</v>
      </c>
      <c r="M1574">
        <v>0</v>
      </c>
      <c r="N1574">
        <v>0</v>
      </c>
      <c r="O1574">
        <v>0</v>
      </c>
      <c r="P1574">
        <v>0</v>
      </c>
      <c r="Q1574" s="36">
        <v>0</v>
      </c>
      <c r="R1574" s="36">
        <v>0</v>
      </c>
      <c r="S1574" s="36">
        <v>0</v>
      </c>
      <c r="T1574" s="36">
        <v>0</v>
      </c>
      <c r="U1574" s="36">
        <v>0</v>
      </c>
    </row>
    <row r="1575" spans="1:21" x14ac:dyDescent="0.2">
      <c r="A1575" s="89">
        <f>VLOOKUP(C1575,TabellenSRG!$B$4:$C$2729,2,FALSE)</f>
        <v>139</v>
      </c>
      <c r="B1575" t="str">
        <f t="shared" si="25"/>
        <v>139j</v>
      </c>
      <c r="C1575" t="s">
        <v>142</v>
      </c>
      <c r="D1575" t="s">
        <v>616</v>
      </c>
      <c r="E1575">
        <v>9</v>
      </c>
      <c r="F1575">
        <v>2440</v>
      </c>
      <c r="G1575">
        <v>2480</v>
      </c>
      <c r="H1575">
        <v>2460</v>
      </c>
      <c r="I1575">
        <v>2490</v>
      </c>
      <c r="J1575">
        <v>2710</v>
      </c>
      <c r="K1575">
        <v>2880</v>
      </c>
      <c r="L1575">
        <v>2840</v>
      </c>
      <c r="M1575">
        <v>2880</v>
      </c>
      <c r="N1575">
        <v>2980</v>
      </c>
      <c r="O1575">
        <v>3100</v>
      </c>
      <c r="P1575">
        <v>2980</v>
      </c>
      <c r="Q1575" s="36">
        <v>3520</v>
      </c>
      <c r="R1575" s="36">
        <v>3650</v>
      </c>
      <c r="S1575" s="36">
        <v>3580</v>
      </c>
      <c r="T1575" s="36">
        <v>3580</v>
      </c>
      <c r="U1575" s="36">
        <v>3470</v>
      </c>
    </row>
    <row r="1576" spans="1:21" x14ac:dyDescent="0.2">
      <c r="A1576" s="89">
        <f>VLOOKUP(C1576,TabellenSRG!$B$4:$C$2729,2,FALSE)</f>
        <v>139</v>
      </c>
      <c r="B1576" t="str">
        <f t="shared" si="25"/>
        <v>139k</v>
      </c>
      <c r="C1576" t="s">
        <v>142</v>
      </c>
      <c r="D1576" t="s">
        <v>611</v>
      </c>
      <c r="E1576">
        <v>10</v>
      </c>
      <c r="F1576" t="e">
        <v>#N/A</v>
      </c>
      <c r="G1576" t="e">
        <v>#N/A</v>
      </c>
      <c r="H1576" t="e">
        <v>#N/A</v>
      </c>
      <c r="I1576" t="e">
        <v>#N/A</v>
      </c>
      <c r="J1576" t="e">
        <v>#N/A</v>
      </c>
      <c r="K1576" t="e">
        <v>#N/A</v>
      </c>
      <c r="L1576" t="e">
        <v>#N/A</v>
      </c>
      <c r="M1576" t="e">
        <v>#N/A</v>
      </c>
      <c r="N1576">
        <v>0</v>
      </c>
      <c r="O1576">
        <v>10</v>
      </c>
      <c r="P1576">
        <v>10</v>
      </c>
      <c r="Q1576" s="36">
        <v>20</v>
      </c>
      <c r="R1576" s="36">
        <v>10</v>
      </c>
      <c r="S1576" s="36">
        <v>20</v>
      </c>
      <c r="T1576" s="36">
        <v>20</v>
      </c>
      <c r="U1576" s="36">
        <v>30</v>
      </c>
    </row>
    <row r="1577" spans="1:21" x14ac:dyDescent="0.2">
      <c r="A1577" s="89">
        <f>VLOOKUP(C1577,TabellenSRG!$B$4:$C$2729,2,FALSE)</f>
        <v>140</v>
      </c>
      <c r="B1577" t="str">
        <f t="shared" si="25"/>
        <v>140a</v>
      </c>
      <c r="C1577" t="s">
        <v>143</v>
      </c>
      <c r="D1577" t="s">
        <v>606</v>
      </c>
      <c r="E1577">
        <v>0</v>
      </c>
      <c r="F1577">
        <v>40</v>
      </c>
      <c r="G1577">
        <v>20</v>
      </c>
      <c r="H1577">
        <v>30</v>
      </c>
      <c r="I1577">
        <v>30</v>
      </c>
      <c r="J1577">
        <v>30</v>
      </c>
      <c r="K1577">
        <v>30</v>
      </c>
      <c r="L1577">
        <v>40</v>
      </c>
      <c r="M1577">
        <v>50</v>
      </c>
      <c r="N1577">
        <v>50</v>
      </c>
      <c r="O1577">
        <v>50</v>
      </c>
      <c r="P1577">
        <v>50</v>
      </c>
      <c r="Q1577" s="36">
        <v>40</v>
      </c>
      <c r="R1577" s="36">
        <v>60</v>
      </c>
      <c r="S1577" s="36">
        <v>60</v>
      </c>
      <c r="T1577" s="36">
        <v>70</v>
      </c>
      <c r="U1577" s="36">
        <v>70</v>
      </c>
    </row>
    <row r="1578" spans="1:21" x14ac:dyDescent="0.2">
      <c r="A1578" s="89">
        <f>VLOOKUP(C1578,TabellenSRG!$B$4:$C$2729,2,FALSE)</f>
        <v>140</v>
      </c>
      <c r="B1578" t="str">
        <f t="shared" si="25"/>
        <v>140b</v>
      </c>
      <c r="C1578" t="s">
        <v>143</v>
      </c>
      <c r="D1578" t="s">
        <v>607</v>
      </c>
      <c r="E1578">
        <v>1</v>
      </c>
      <c r="F1578">
        <v>0</v>
      </c>
      <c r="G1578">
        <v>0</v>
      </c>
      <c r="H1578">
        <v>0</v>
      </c>
      <c r="I1578">
        <v>0</v>
      </c>
      <c r="J1578">
        <v>0</v>
      </c>
      <c r="K1578">
        <v>0</v>
      </c>
      <c r="L1578">
        <v>0</v>
      </c>
      <c r="M1578">
        <v>0</v>
      </c>
      <c r="N1578">
        <v>0</v>
      </c>
      <c r="O1578">
        <v>0</v>
      </c>
      <c r="P1578">
        <v>0</v>
      </c>
      <c r="Q1578" s="36">
        <v>0</v>
      </c>
      <c r="R1578" s="36">
        <v>0</v>
      </c>
      <c r="S1578" s="36">
        <v>0</v>
      </c>
      <c r="T1578" s="36">
        <v>0</v>
      </c>
      <c r="U1578" s="36">
        <v>0</v>
      </c>
    </row>
    <row r="1579" spans="1:21" x14ac:dyDescent="0.2">
      <c r="A1579" s="89">
        <f>VLOOKUP(C1579,TabellenSRG!$B$4:$C$2729,2,FALSE)</f>
        <v>140</v>
      </c>
      <c r="B1579" t="str">
        <f t="shared" si="25"/>
        <v>140c</v>
      </c>
      <c r="C1579" t="s">
        <v>143</v>
      </c>
      <c r="D1579" t="s">
        <v>608</v>
      </c>
      <c r="E1579">
        <v>2</v>
      </c>
      <c r="F1579">
        <v>0</v>
      </c>
      <c r="G1579">
        <v>0</v>
      </c>
      <c r="H1579">
        <v>0</v>
      </c>
      <c r="I1579">
        <v>0</v>
      </c>
      <c r="J1579">
        <v>0</v>
      </c>
      <c r="K1579">
        <v>0</v>
      </c>
      <c r="L1579">
        <v>0</v>
      </c>
      <c r="M1579">
        <v>0</v>
      </c>
      <c r="N1579">
        <v>0</v>
      </c>
      <c r="O1579">
        <v>0</v>
      </c>
      <c r="P1579">
        <v>0</v>
      </c>
      <c r="Q1579" s="36">
        <v>0</v>
      </c>
      <c r="R1579" s="36">
        <v>0</v>
      </c>
      <c r="S1579" s="36">
        <v>0</v>
      </c>
      <c r="T1579" s="36">
        <v>0</v>
      </c>
      <c r="U1579" s="36">
        <v>0</v>
      </c>
    </row>
    <row r="1580" spans="1:21" x14ac:dyDescent="0.2">
      <c r="A1580" s="89">
        <f>VLOOKUP(C1580,TabellenSRG!$B$4:$C$2729,2,FALSE)</f>
        <v>140</v>
      </c>
      <c r="B1580" t="str">
        <f t="shared" si="25"/>
        <v>140d</v>
      </c>
      <c r="C1580" t="s">
        <v>143</v>
      </c>
      <c r="D1580" t="s">
        <v>609</v>
      </c>
      <c r="E1580">
        <v>3</v>
      </c>
      <c r="F1580">
        <v>0</v>
      </c>
      <c r="G1580">
        <v>0</v>
      </c>
      <c r="H1580">
        <v>0</v>
      </c>
      <c r="I1580">
        <v>0</v>
      </c>
      <c r="J1580">
        <v>0</v>
      </c>
      <c r="K1580">
        <v>0</v>
      </c>
      <c r="L1580">
        <v>0</v>
      </c>
      <c r="M1580">
        <v>0</v>
      </c>
      <c r="N1580">
        <v>0</v>
      </c>
      <c r="O1580">
        <v>0</v>
      </c>
      <c r="P1580">
        <v>0</v>
      </c>
      <c r="Q1580" s="36">
        <v>0</v>
      </c>
      <c r="R1580" s="36">
        <v>0</v>
      </c>
      <c r="S1580" s="36">
        <v>0</v>
      </c>
      <c r="T1580" s="36">
        <v>0</v>
      </c>
      <c r="U1580" s="36">
        <v>0</v>
      </c>
    </row>
    <row r="1581" spans="1:21" x14ac:dyDescent="0.2">
      <c r="A1581" s="89">
        <f>VLOOKUP(C1581,TabellenSRG!$B$4:$C$2729,2,FALSE)</f>
        <v>140</v>
      </c>
      <c r="B1581" t="str">
        <f t="shared" si="25"/>
        <v>140e</v>
      </c>
      <c r="C1581" t="s">
        <v>143</v>
      </c>
      <c r="D1581" t="s">
        <v>610</v>
      </c>
      <c r="E1581">
        <v>4</v>
      </c>
      <c r="F1581">
        <v>0</v>
      </c>
      <c r="G1581">
        <v>0</v>
      </c>
      <c r="H1581">
        <v>0</v>
      </c>
      <c r="I1581">
        <v>0</v>
      </c>
      <c r="J1581">
        <v>0</v>
      </c>
      <c r="K1581">
        <v>0</v>
      </c>
      <c r="L1581">
        <v>0</v>
      </c>
      <c r="M1581">
        <v>10</v>
      </c>
      <c r="N1581">
        <v>10</v>
      </c>
      <c r="O1581">
        <v>0</v>
      </c>
      <c r="P1581">
        <v>10</v>
      </c>
      <c r="Q1581" s="36">
        <v>10</v>
      </c>
      <c r="R1581" s="36">
        <v>10</v>
      </c>
      <c r="S1581" s="36">
        <v>10</v>
      </c>
      <c r="T1581" s="36">
        <v>10</v>
      </c>
      <c r="U1581" s="36">
        <v>10</v>
      </c>
    </row>
    <row r="1582" spans="1:21" x14ac:dyDescent="0.2">
      <c r="A1582" s="89">
        <f>VLOOKUP(C1582,TabellenSRG!$B$4:$C$2729,2,FALSE)</f>
        <v>140</v>
      </c>
      <c r="B1582" t="str">
        <f t="shared" si="25"/>
        <v>140f</v>
      </c>
      <c r="C1582" t="s">
        <v>143</v>
      </c>
      <c r="D1582" t="s">
        <v>612</v>
      </c>
      <c r="E1582">
        <v>5</v>
      </c>
      <c r="F1582">
        <v>0</v>
      </c>
      <c r="G1582">
        <v>0</v>
      </c>
      <c r="H1582">
        <v>0</v>
      </c>
      <c r="I1582">
        <v>0</v>
      </c>
      <c r="J1582">
        <v>0</v>
      </c>
      <c r="K1582">
        <v>0</v>
      </c>
      <c r="L1582">
        <v>0</v>
      </c>
      <c r="M1582">
        <v>0</v>
      </c>
      <c r="N1582">
        <v>0</v>
      </c>
      <c r="O1582">
        <v>0</v>
      </c>
      <c r="P1582">
        <v>0</v>
      </c>
      <c r="Q1582" s="36">
        <v>0</v>
      </c>
      <c r="R1582" s="36">
        <v>0</v>
      </c>
      <c r="S1582" s="36">
        <v>0</v>
      </c>
      <c r="T1582" s="36">
        <v>0</v>
      </c>
      <c r="U1582" s="36">
        <v>0</v>
      </c>
    </row>
    <row r="1583" spans="1:21" x14ac:dyDescent="0.2">
      <c r="A1583" s="89">
        <f>VLOOKUP(C1583,TabellenSRG!$B$4:$C$2729,2,FALSE)</f>
        <v>140</v>
      </c>
      <c r="B1583" t="str">
        <f t="shared" si="25"/>
        <v>140g</v>
      </c>
      <c r="C1583" t="s">
        <v>143</v>
      </c>
      <c r="D1583" t="s">
        <v>613</v>
      </c>
      <c r="E1583">
        <v>6</v>
      </c>
      <c r="F1583">
        <v>0</v>
      </c>
      <c r="G1583">
        <v>0</v>
      </c>
      <c r="H1583">
        <v>0</v>
      </c>
      <c r="I1583">
        <v>0</v>
      </c>
      <c r="J1583">
        <v>0</v>
      </c>
      <c r="K1583">
        <v>0</v>
      </c>
      <c r="L1583">
        <v>0</v>
      </c>
      <c r="M1583">
        <v>0</v>
      </c>
      <c r="N1583">
        <v>0</v>
      </c>
      <c r="O1583">
        <v>0</v>
      </c>
      <c r="P1583">
        <v>0</v>
      </c>
      <c r="Q1583" s="36">
        <v>0</v>
      </c>
      <c r="R1583" s="36">
        <v>0</v>
      </c>
      <c r="S1583" s="36">
        <v>0</v>
      </c>
      <c r="T1583" s="36">
        <v>0</v>
      </c>
      <c r="U1583" s="36">
        <v>0</v>
      </c>
    </row>
    <row r="1584" spans="1:21" x14ac:dyDescent="0.2">
      <c r="A1584" s="89">
        <f>VLOOKUP(C1584,TabellenSRG!$B$4:$C$2729,2,FALSE)</f>
        <v>140</v>
      </c>
      <c r="B1584" t="str">
        <f t="shared" si="25"/>
        <v>140h</v>
      </c>
      <c r="C1584" t="s">
        <v>143</v>
      </c>
      <c r="D1584" t="s">
        <v>614</v>
      </c>
      <c r="E1584">
        <v>7</v>
      </c>
      <c r="F1584">
        <v>0</v>
      </c>
      <c r="G1584">
        <v>0</v>
      </c>
      <c r="H1584">
        <v>0</v>
      </c>
      <c r="I1584">
        <v>0</v>
      </c>
      <c r="J1584">
        <v>0</v>
      </c>
      <c r="K1584">
        <v>0</v>
      </c>
      <c r="L1584">
        <v>0</v>
      </c>
      <c r="M1584">
        <v>0</v>
      </c>
      <c r="N1584">
        <v>0</v>
      </c>
      <c r="O1584">
        <v>0</v>
      </c>
      <c r="P1584">
        <v>0</v>
      </c>
      <c r="Q1584" s="36">
        <v>0</v>
      </c>
      <c r="R1584" s="36">
        <v>0</v>
      </c>
      <c r="S1584" s="36">
        <v>0</v>
      </c>
      <c r="T1584" s="36">
        <v>0</v>
      </c>
      <c r="U1584" s="36">
        <v>0</v>
      </c>
    </row>
    <row r="1585" spans="1:21" x14ac:dyDescent="0.2">
      <c r="A1585" s="89">
        <f>VLOOKUP(C1585,TabellenSRG!$B$4:$C$2729,2,FALSE)</f>
        <v>140</v>
      </c>
      <c r="B1585" t="str">
        <f t="shared" si="25"/>
        <v>140i</v>
      </c>
      <c r="C1585" t="s">
        <v>143</v>
      </c>
      <c r="D1585" t="s">
        <v>615</v>
      </c>
      <c r="E1585">
        <v>8</v>
      </c>
      <c r="F1585">
        <v>0</v>
      </c>
      <c r="G1585">
        <v>0</v>
      </c>
      <c r="H1585">
        <v>0</v>
      </c>
      <c r="I1585">
        <v>0</v>
      </c>
      <c r="J1585">
        <v>0</v>
      </c>
      <c r="K1585">
        <v>0</v>
      </c>
      <c r="L1585">
        <v>0</v>
      </c>
      <c r="M1585">
        <v>0</v>
      </c>
      <c r="N1585">
        <v>0</v>
      </c>
      <c r="O1585">
        <v>0</v>
      </c>
      <c r="P1585">
        <v>0</v>
      </c>
      <c r="Q1585" s="36">
        <v>0</v>
      </c>
      <c r="R1585" s="36">
        <v>0</v>
      </c>
      <c r="S1585" s="36">
        <v>0</v>
      </c>
      <c r="T1585" s="36">
        <v>0</v>
      </c>
      <c r="U1585" s="36">
        <v>0</v>
      </c>
    </row>
    <row r="1586" spans="1:21" x14ac:dyDescent="0.2">
      <c r="A1586" s="89">
        <f>VLOOKUP(C1586,TabellenSRG!$B$4:$C$2729,2,FALSE)</f>
        <v>140</v>
      </c>
      <c r="B1586" t="str">
        <f t="shared" si="25"/>
        <v>140j</v>
      </c>
      <c r="C1586" t="s">
        <v>143</v>
      </c>
      <c r="D1586" t="s">
        <v>616</v>
      </c>
      <c r="E1586">
        <v>9</v>
      </c>
      <c r="F1586">
        <v>40</v>
      </c>
      <c r="G1586">
        <v>20</v>
      </c>
      <c r="H1586">
        <v>30</v>
      </c>
      <c r="I1586">
        <v>30</v>
      </c>
      <c r="J1586">
        <v>30</v>
      </c>
      <c r="K1586">
        <v>30</v>
      </c>
      <c r="L1586">
        <v>30</v>
      </c>
      <c r="M1586">
        <v>40</v>
      </c>
      <c r="N1586">
        <v>40</v>
      </c>
      <c r="O1586">
        <v>40</v>
      </c>
      <c r="P1586">
        <v>40</v>
      </c>
      <c r="Q1586" s="36">
        <v>30</v>
      </c>
      <c r="R1586" s="36">
        <v>50</v>
      </c>
      <c r="S1586" s="36">
        <v>50</v>
      </c>
      <c r="T1586" s="36">
        <v>50</v>
      </c>
      <c r="U1586" s="36">
        <v>60</v>
      </c>
    </row>
    <row r="1587" spans="1:21" x14ac:dyDescent="0.2">
      <c r="A1587" s="89">
        <f>VLOOKUP(C1587,TabellenSRG!$B$4:$C$2729,2,FALSE)</f>
        <v>140</v>
      </c>
      <c r="B1587" t="str">
        <f t="shared" si="25"/>
        <v>140k</v>
      </c>
      <c r="C1587" t="s">
        <v>143</v>
      </c>
      <c r="D1587" t="s">
        <v>611</v>
      </c>
      <c r="E1587">
        <v>10</v>
      </c>
      <c r="F1587" t="e">
        <v>#N/A</v>
      </c>
      <c r="G1587" t="e">
        <v>#N/A</v>
      </c>
      <c r="H1587" t="e">
        <v>#N/A</v>
      </c>
      <c r="I1587" t="e">
        <v>#N/A</v>
      </c>
      <c r="J1587" t="e">
        <v>#N/A</v>
      </c>
      <c r="K1587" t="e">
        <v>#N/A</v>
      </c>
      <c r="L1587" t="e">
        <v>#N/A</v>
      </c>
      <c r="M1587" t="e">
        <v>#N/A</v>
      </c>
      <c r="N1587">
        <v>0</v>
      </c>
      <c r="O1587">
        <v>0</v>
      </c>
      <c r="P1587">
        <v>0</v>
      </c>
      <c r="Q1587" s="36">
        <v>0</v>
      </c>
      <c r="R1587" s="36">
        <v>0</v>
      </c>
      <c r="S1587" s="36">
        <v>0</v>
      </c>
      <c r="T1587" s="36">
        <v>0</v>
      </c>
      <c r="U1587" s="36">
        <v>0</v>
      </c>
    </row>
    <row r="1588" spans="1:21" x14ac:dyDescent="0.2">
      <c r="A1588" s="89">
        <f>VLOOKUP(C1588,TabellenSRG!$B$4:$C$2729,2,FALSE)</f>
        <v>141</v>
      </c>
      <c r="B1588" t="str">
        <f t="shared" si="25"/>
        <v>141a</v>
      </c>
      <c r="C1588" t="s">
        <v>144</v>
      </c>
      <c r="D1588" t="s">
        <v>606</v>
      </c>
      <c r="E1588">
        <v>0</v>
      </c>
      <c r="F1588">
        <v>200</v>
      </c>
      <c r="G1588">
        <v>200</v>
      </c>
      <c r="H1588">
        <v>200</v>
      </c>
      <c r="I1588">
        <v>200</v>
      </c>
      <c r="J1588">
        <v>200</v>
      </c>
      <c r="K1588">
        <v>200</v>
      </c>
      <c r="L1588">
        <v>210</v>
      </c>
      <c r="M1588">
        <v>230</v>
      </c>
      <c r="N1588">
        <v>230</v>
      </c>
      <c r="O1588">
        <v>220</v>
      </c>
      <c r="P1588">
        <v>220</v>
      </c>
      <c r="Q1588" s="36">
        <v>210</v>
      </c>
      <c r="R1588" s="36">
        <v>210</v>
      </c>
      <c r="S1588" s="36">
        <v>220</v>
      </c>
      <c r="T1588" s="36">
        <v>240</v>
      </c>
      <c r="U1588" s="36">
        <v>240</v>
      </c>
    </row>
    <row r="1589" spans="1:21" x14ac:dyDescent="0.2">
      <c r="A1589" s="89">
        <f>VLOOKUP(C1589,TabellenSRG!$B$4:$C$2729,2,FALSE)</f>
        <v>141</v>
      </c>
      <c r="B1589" t="str">
        <f t="shared" si="25"/>
        <v>141b</v>
      </c>
      <c r="C1589" t="s">
        <v>144</v>
      </c>
      <c r="D1589" t="s">
        <v>607</v>
      </c>
      <c r="E1589">
        <v>1</v>
      </c>
      <c r="F1589">
        <v>0</v>
      </c>
      <c r="G1589">
        <v>0</v>
      </c>
      <c r="H1589">
        <v>0</v>
      </c>
      <c r="I1589">
        <v>0</v>
      </c>
      <c r="J1589">
        <v>0</v>
      </c>
      <c r="K1589">
        <v>0</v>
      </c>
      <c r="L1589">
        <v>0</v>
      </c>
      <c r="M1589">
        <v>0</v>
      </c>
      <c r="N1589">
        <v>0</v>
      </c>
      <c r="O1589">
        <v>0</v>
      </c>
      <c r="P1589">
        <v>0</v>
      </c>
      <c r="Q1589" s="36">
        <v>0</v>
      </c>
      <c r="R1589" s="36">
        <v>0</v>
      </c>
      <c r="S1589" s="36">
        <v>0</v>
      </c>
      <c r="T1589" s="36">
        <v>0</v>
      </c>
      <c r="U1589" s="36">
        <v>0</v>
      </c>
    </row>
    <row r="1590" spans="1:21" x14ac:dyDescent="0.2">
      <c r="A1590" s="89">
        <f>VLOOKUP(C1590,TabellenSRG!$B$4:$C$2729,2,FALSE)</f>
        <v>141</v>
      </c>
      <c r="B1590" t="str">
        <f t="shared" si="25"/>
        <v>141c</v>
      </c>
      <c r="C1590" t="s">
        <v>144</v>
      </c>
      <c r="D1590" t="s">
        <v>608</v>
      </c>
      <c r="E1590">
        <v>2</v>
      </c>
      <c r="F1590">
        <v>0</v>
      </c>
      <c r="G1590">
        <v>0</v>
      </c>
      <c r="H1590">
        <v>0</v>
      </c>
      <c r="I1590">
        <v>0</v>
      </c>
      <c r="J1590">
        <v>0</v>
      </c>
      <c r="K1590">
        <v>0</v>
      </c>
      <c r="L1590">
        <v>0</v>
      </c>
      <c r="M1590">
        <v>0</v>
      </c>
      <c r="N1590">
        <v>0</v>
      </c>
      <c r="O1590">
        <v>0</v>
      </c>
      <c r="P1590">
        <v>0</v>
      </c>
      <c r="Q1590" s="36">
        <v>0</v>
      </c>
      <c r="R1590" s="36">
        <v>0</v>
      </c>
      <c r="S1590" s="36">
        <v>0</v>
      </c>
      <c r="T1590" s="36">
        <v>0</v>
      </c>
      <c r="U1590" s="36">
        <v>0</v>
      </c>
    </row>
    <row r="1591" spans="1:21" x14ac:dyDescent="0.2">
      <c r="A1591" s="89">
        <f>VLOOKUP(C1591,TabellenSRG!$B$4:$C$2729,2,FALSE)</f>
        <v>141</v>
      </c>
      <c r="B1591" t="str">
        <f t="shared" si="25"/>
        <v>141d</v>
      </c>
      <c r="C1591" t="s">
        <v>144</v>
      </c>
      <c r="D1591" t="s">
        <v>609</v>
      </c>
      <c r="E1591">
        <v>3</v>
      </c>
      <c r="F1591">
        <v>0</v>
      </c>
      <c r="G1591">
        <v>0</v>
      </c>
      <c r="H1591">
        <v>0</v>
      </c>
      <c r="I1591">
        <v>0</v>
      </c>
      <c r="J1591">
        <v>0</v>
      </c>
      <c r="K1591">
        <v>0</v>
      </c>
      <c r="L1591">
        <v>0</v>
      </c>
      <c r="M1591">
        <v>0</v>
      </c>
      <c r="N1591">
        <v>0</v>
      </c>
      <c r="O1591">
        <v>0</v>
      </c>
      <c r="P1591">
        <v>0</v>
      </c>
      <c r="Q1591" s="36">
        <v>0</v>
      </c>
      <c r="R1591" s="36">
        <v>0</v>
      </c>
      <c r="S1591" s="36">
        <v>0</v>
      </c>
      <c r="T1591" s="36">
        <v>0</v>
      </c>
      <c r="U1591" s="36">
        <v>0</v>
      </c>
    </row>
    <row r="1592" spans="1:21" x14ac:dyDescent="0.2">
      <c r="A1592" s="89">
        <f>VLOOKUP(C1592,TabellenSRG!$B$4:$C$2729,2,FALSE)</f>
        <v>141</v>
      </c>
      <c r="B1592" t="str">
        <f t="shared" si="25"/>
        <v>141e</v>
      </c>
      <c r="C1592" t="s">
        <v>144</v>
      </c>
      <c r="D1592" t="s">
        <v>610</v>
      </c>
      <c r="E1592">
        <v>4</v>
      </c>
      <c r="F1592">
        <v>0</v>
      </c>
      <c r="G1592">
        <v>0</v>
      </c>
      <c r="H1592">
        <v>0</v>
      </c>
      <c r="I1592">
        <v>0</v>
      </c>
      <c r="J1592">
        <v>0</v>
      </c>
      <c r="K1592">
        <v>10</v>
      </c>
      <c r="L1592">
        <v>10</v>
      </c>
      <c r="M1592">
        <v>10</v>
      </c>
      <c r="N1592">
        <v>10</v>
      </c>
      <c r="O1592">
        <v>10</v>
      </c>
      <c r="P1592">
        <v>10</v>
      </c>
      <c r="Q1592" s="36">
        <v>10</v>
      </c>
      <c r="R1592" s="36">
        <v>10</v>
      </c>
      <c r="S1592" s="36">
        <v>10</v>
      </c>
      <c r="T1592" s="36">
        <v>10</v>
      </c>
      <c r="U1592" s="36">
        <v>10</v>
      </c>
    </row>
    <row r="1593" spans="1:21" x14ac:dyDescent="0.2">
      <c r="A1593" s="89">
        <f>VLOOKUP(C1593,TabellenSRG!$B$4:$C$2729,2,FALSE)</f>
        <v>141</v>
      </c>
      <c r="B1593" t="str">
        <f t="shared" si="25"/>
        <v>141f</v>
      </c>
      <c r="C1593" t="s">
        <v>144</v>
      </c>
      <c r="D1593" t="s">
        <v>612</v>
      </c>
      <c r="E1593">
        <v>5</v>
      </c>
      <c r="F1593">
        <v>0</v>
      </c>
      <c r="G1593">
        <v>0</v>
      </c>
      <c r="H1593">
        <v>0</v>
      </c>
      <c r="I1593">
        <v>0</v>
      </c>
      <c r="J1593">
        <v>0</v>
      </c>
      <c r="K1593">
        <v>0</v>
      </c>
      <c r="L1593">
        <v>0</v>
      </c>
      <c r="M1593">
        <v>0</v>
      </c>
      <c r="N1593">
        <v>0</v>
      </c>
      <c r="O1593">
        <v>0</v>
      </c>
      <c r="P1593">
        <v>0</v>
      </c>
      <c r="Q1593" s="36">
        <v>0</v>
      </c>
      <c r="R1593" s="36">
        <v>0</v>
      </c>
      <c r="S1593" s="36">
        <v>0</v>
      </c>
      <c r="T1593" s="36">
        <v>0</v>
      </c>
      <c r="U1593" s="36">
        <v>0</v>
      </c>
    </row>
    <row r="1594" spans="1:21" x14ac:dyDescent="0.2">
      <c r="A1594" s="89">
        <f>VLOOKUP(C1594,TabellenSRG!$B$4:$C$2729,2,FALSE)</f>
        <v>141</v>
      </c>
      <c r="B1594" t="str">
        <f t="shared" si="25"/>
        <v>141g</v>
      </c>
      <c r="C1594" t="s">
        <v>144</v>
      </c>
      <c r="D1594" t="s">
        <v>613</v>
      </c>
      <c r="E1594">
        <v>6</v>
      </c>
      <c r="F1594">
        <v>0</v>
      </c>
      <c r="G1594">
        <v>0</v>
      </c>
      <c r="H1594">
        <v>0</v>
      </c>
      <c r="I1594">
        <v>0</v>
      </c>
      <c r="J1594">
        <v>0</v>
      </c>
      <c r="K1594">
        <v>0</v>
      </c>
      <c r="L1594">
        <v>0</v>
      </c>
      <c r="M1594">
        <v>0</v>
      </c>
      <c r="N1594">
        <v>0</v>
      </c>
      <c r="O1594">
        <v>0</v>
      </c>
      <c r="P1594">
        <v>0</v>
      </c>
      <c r="Q1594" s="36">
        <v>0</v>
      </c>
      <c r="R1594" s="36">
        <v>0</v>
      </c>
      <c r="S1594" s="36">
        <v>0</v>
      </c>
      <c r="T1594" s="36">
        <v>0</v>
      </c>
      <c r="U1594" s="36">
        <v>0</v>
      </c>
    </row>
    <row r="1595" spans="1:21" x14ac:dyDescent="0.2">
      <c r="A1595" s="89">
        <f>VLOOKUP(C1595,TabellenSRG!$B$4:$C$2729,2,FALSE)</f>
        <v>141</v>
      </c>
      <c r="B1595" t="str">
        <f t="shared" si="25"/>
        <v>141h</v>
      </c>
      <c r="C1595" t="s">
        <v>144</v>
      </c>
      <c r="D1595" t="s">
        <v>614</v>
      </c>
      <c r="E1595">
        <v>7</v>
      </c>
      <c r="F1595">
        <v>0</v>
      </c>
      <c r="G1595">
        <v>0</v>
      </c>
      <c r="H1595">
        <v>0</v>
      </c>
      <c r="I1595">
        <v>0</v>
      </c>
      <c r="J1595">
        <v>0</v>
      </c>
      <c r="K1595">
        <v>0</v>
      </c>
      <c r="L1595">
        <v>0</v>
      </c>
      <c r="M1595">
        <v>0</v>
      </c>
      <c r="N1595">
        <v>0</v>
      </c>
      <c r="O1595">
        <v>0</v>
      </c>
      <c r="P1595">
        <v>0</v>
      </c>
      <c r="Q1595" s="36">
        <v>0</v>
      </c>
      <c r="R1595" s="36">
        <v>0</v>
      </c>
      <c r="S1595" s="36">
        <v>0</v>
      </c>
      <c r="T1595" s="36">
        <v>0</v>
      </c>
      <c r="U1595" s="36">
        <v>0</v>
      </c>
    </row>
    <row r="1596" spans="1:21" x14ac:dyDescent="0.2">
      <c r="A1596" s="89">
        <f>VLOOKUP(C1596,TabellenSRG!$B$4:$C$2729,2,FALSE)</f>
        <v>141</v>
      </c>
      <c r="B1596" t="str">
        <f t="shared" si="25"/>
        <v>141i</v>
      </c>
      <c r="C1596" t="s">
        <v>144</v>
      </c>
      <c r="D1596" t="s">
        <v>615</v>
      </c>
      <c r="E1596">
        <v>8</v>
      </c>
      <c r="F1596">
        <v>0</v>
      </c>
      <c r="G1596">
        <v>0</v>
      </c>
      <c r="H1596">
        <v>0</v>
      </c>
      <c r="I1596">
        <v>0</v>
      </c>
      <c r="J1596">
        <v>0</v>
      </c>
      <c r="K1596">
        <v>0</v>
      </c>
      <c r="L1596">
        <v>0</v>
      </c>
      <c r="M1596">
        <v>0</v>
      </c>
      <c r="N1596">
        <v>0</v>
      </c>
      <c r="O1596">
        <v>0</v>
      </c>
      <c r="P1596">
        <v>0</v>
      </c>
      <c r="Q1596" s="36">
        <v>0</v>
      </c>
      <c r="R1596" s="36">
        <v>0</v>
      </c>
      <c r="S1596" s="36">
        <v>0</v>
      </c>
      <c r="T1596" s="36">
        <v>0</v>
      </c>
      <c r="U1596" s="36">
        <v>0</v>
      </c>
    </row>
    <row r="1597" spans="1:21" x14ac:dyDescent="0.2">
      <c r="A1597" s="89">
        <f>VLOOKUP(C1597,TabellenSRG!$B$4:$C$2729,2,FALSE)</f>
        <v>141</v>
      </c>
      <c r="B1597" t="str">
        <f t="shared" si="25"/>
        <v>141j</v>
      </c>
      <c r="C1597" t="s">
        <v>144</v>
      </c>
      <c r="D1597" t="s">
        <v>616</v>
      </c>
      <c r="E1597">
        <v>9</v>
      </c>
      <c r="F1597">
        <v>200</v>
      </c>
      <c r="G1597">
        <v>200</v>
      </c>
      <c r="H1597">
        <v>200</v>
      </c>
      <c r="I1597">
        <v>200</v>
      </c>
      <c r="J1597">
        <v>190</v>
      </c>
      <c r="K1597">
        <v>190</v>
      </c>
      <c r="L1597">
        <v>200</v>
      </c>
      <c r="M1597">
        <v>220</v>
      </c>
      <c r="N1597">
        <v>220</v>
      </c>
      <c r="O1597">
        <v>220</v>
      </c>
      <c r="P1597">
        <v>210</v>
      </c>
      <c r="Q1597" s="36">
        <v>210</v>
      </c>
      <c r="R1597" s="36">
        <v>200</v>
      </c>
      <c r="S1597" s="36">
        <v>210</v>
      </c>
      <c r="T1597" s="36">
        <v>230</v>
      </c>
      <c r="U1597" s="36">
        <v>230</v>
      </c>
    </row>
    <row r="1598" spans="1:21" x14ac:dyDescent="0.2">
      <c r="A1598" s="89">
        <f>VLOOKUP(C1598,TabellenSRG!$B$4:$C$2729,2,FALSE)</f>
        <v>141</v>
      </c>
      <c r="B1598" t="str">
        <f t="shared" si="25"/>
        <v>141k</v>
      </c>
      <c r="C1598" t="s">
        <v>144</v>
      </c>
      <c r="D1598" t="s">
        <v>611</v>
      </c>
      <c r="E1598">
        <v>10</v>
      </c>
      <c r="F1598" t="e">
        <v>#N/A</v>
      </c>
      <c r="G1598" t="e">
        <v>#N/A</v>
      </c>
      <c r="H1598" t="e">
        <v>#N/A</v>
      </c>
      <c r="I1598" t="e">
        <v>#N/A</v>
      </c>
      <c r="J1598" t="e">
        <v>#N/A</v>
      </c>
      <c r="K1598" t="e">
        <v>#N/A</v>
      </c>
      <c r="L1598" t="e">
        <v>#N/A</v>
      </c>
      <c r="M1598" t="e">
        <v>#N/A</v>
      </c>
      <c r="N1598">
        <v>0</v>
      </c>
      <c r="O1598">
        <v>0</v>
      </c>
      <c r="P1598">
        <v>0</v>
      </c>
      <c r="Q1598" s="36">
        <v>0</v>
      </c>
      <c r="R1598" s="36">
        <v>0</v>
      </c>
      <c r="S1598" s="36">
        <v>0</v>
      </c>
      <c r="T1598" s="36">
        <v>0</v>
      </c>
      <c r="U1598" s="36">
        <v>0</v>
      </c>
    </row>
    <row r="1599" spans="1:21" x14ac:dyDescent="0.2">
      <c r="A1599" s="89">
        <f>VLOOKUP(C1599,TabellenSRG!$B$4:$C$2729,2,FALSE)</f>
        <v>143</v>
      </c>
      <c r="B1599" t="str">
        <f t="shared" si="25"/>
        <v>143a</v>
      </c>
      <c r="C1599" t="s">
        <v>146</v>
      </c>
      <c r="D1599" t="s">
        <v>606</v>
      </c>
      <c r="E1599">
        <v>0</v>
      </c>
      <c r="F1599">
        <v>430</v>
      </c>
      <c r="G1599">
        <v>460</v>
      </c>
      <c r="H1599">
        <v>490</v>
      </c>
      <c r="I1599">
        <v>530</v>
      </c>
      <c r="J1599">
        <v>560</v>
      </c>
      <c r="K1599">
        <v>590</v>
      </c>
      <c r="L1599">
        <v>630</v>
      </c>
      <c r="M1599">
        <v>660</v>
      </c>
      <c r="N1599">
        <v>650</v>
      </c>
      <c r="O1599">
        <v>640</v>
      </c>
      <c r="P1599">
        <v>640</v>
      </c>
      <c r="Q1599" s="36">
        <v>650</v>
      </c>
      <c r="R1599" s="36">
        <v>660</v>
      </c>
      <c r="S1599" s="36">
        <v>670</v>
      </c>
      <c r="T1599" s="36">
        <v>660</v>
      </c>
      <c r="U1599" s="36">
        <v>650</v>
      </c>
    </row>
    <row r="1600" spans="1:21" x14ac:dyDescent="0.2">
      <c r="A1600" s="89">
        <f>VLOOKUP(C1600,TabellenSRG!$B$4:$C$2729,2,FALSE)</f>
        <v>143</v>
      </c>
      <c r="B1600" t="str">
        <f t="shared" si="25"/>
        <v>143b</v>
      </c>
      <c r="C1600" t="s">
        <v>146</v>
      </c>
      <c r="D1600" t="s">
        <v>607</v>
      </c>
      <c r="E1600">
        <v>1</v>
      </c>
      <c r="F1600">
        <v>10</v>
      </c>
      <c r="G1600">
        <v>10</v>
      </c>
      <c r="H1600">
        <v>10</v>
      </c>
      <c r="I1600">
        <v>10</v>
      </c>
      <c r="J1600">
        <v>10</v>
      </c>
      <c r="K1600">
        <v>10</v>
      </c>
      <c r="L1600">
        <v>10</v>
      </c>
      <c r="M1600">
        <v>0</v>
      </c>
      <c r="N1600">
        <v>0</v>
      </c>
      <c r="O1600">
        <v>0</v>
      </c>
      <c r="P1600">
        <v>0</v>
      </c>
      <c r="Q1600" s="36">
        <v>0</v>
      </c>
      <c r="R1600" s="36">
        <v>0</v>
      </c>
      <c r="S1600" s="36">
        <v>0</v>
      </c>
      <c r="T1600" s="36">
        <v>0</v>
      </c>
      <c r="U1600" s="36">
        <v>0</v>
      </c>
    </row>
    <row r="1601" spans="1:21" x14ac:dyDescent="0.2">
      <c r="A1601" s="89">
        <f>VLOOKUP(C1601,TabellenSRG!$B$4:$C$2729,2,FALSE)</f>
        <v>143</v>
      </c>
      <c r="B1601" t="str">
        <f t="shared" si="25"/>
        <v>143c</v>
      </c>
      <c r="C1601" t="s">
        <v>146</v>
      </c>
      <c r="D1601" t="s">
        <v>608</v>
      </c>
      <c r="E1601">
        <v>2</v>
      </c>
      <c r="F1601">
        <v>0</v>
      </c>
      <c r="G1601">
        <v>0</v>
      </c>
      <c r="H1601">
        <v>0</v>
      </c>
      <c r="I1601">
        <v>0</v>
      </c>
      <c r="J1601">
        <v>0</v>
      </c>
      <c r="K1601">
        <v>0</v>
      </c>
      <c r="L1601">
        <v>0</v>
      </c>
      <c r="M1601">
        <v>0</v>
      </c>
      <c r="N1601">
        <v>0</v>
      </c>
      <c r="O1601">
        <v>0</v>
      </c>
      <c r="P1601">
        <v>0</v>
      </c>
      <c r="Q1601" s="36">
        <v>0</v>
      </c>
      <c r="R1601" s="36">
        <v>0</v>
      </c>
      <c r="S1601" s="36">
        <v>0</v>
      </c>
      <c r="T1601" s="36">
        <v>0</v>
      </c>
      <c r="U1601" s="36">
        <v>0</v>
      </c>
    </row>
    <row r="1602" spans="1:21" x14ac:dyDescent="0.2">
      <c r="A1602" s="89">
        <f>VLOOKUP(C1602,TabellenSRG!$B$4:$C$2729,2,FALSE)</f>
        <v>143</v>
      </c>
      <c r="B1602" t="str">
        <f t="shared" si="25"/>
        <v>143d</v>
      </c>
      <c r="C1602" t="s">
        <v>146</v>
      </c>
      <c r="D1602" t="s">
        <v>609</v>
      </c>
      <c r="E1602">
        <v>3</v>
      </c>
      <c r="F1602">
        <v>0</v>
      </c>
      <c r="G1602">
        <v>0</v>
      </c>
      <c r="H1602">
        <v>0</v>
      </c>
      <c r="I1602">
        <v>0</v>
      </c>
      <c r="J1602">
        <v>0</v>
      </c>
      <c r="K1602">
        <v>0</v>
      </c>
      <c r="L1602">
        <v>0</v>
      </c>
      <c r="M1602">
        <v>0</v>
      </c>
      <c r="N1602">
        <v>0</v>
      </c>
      <c r="O1602">
        <v>0</v>
      </c>
      <c r="P1602">
        <v>0</v>
      </c>
      <c r="Q1602" s="36">
        <v>0</v>
      </c>
      <c r="R1602" s="36">
        <v>0</v>
      </c>
      <c r="S1602" s="36">
        <v>0</v>
      </c>
      <c r="T1602" s="36">
        <v>0</v>
      </c>
      <c r="U1602" s="36">
        <v>0</v>
      </c>
    </row>
    <row r="1603" spans="1:21" x14ac:dyDescent="0.2">
      <c r="A1603" s="89">
        <f>VLOOKUP(C1603,TabellenSRG!$B$4:$C$2729,2,FALSE)</f>
        <v>143</v>
      </c>
      <c r="B1603" t="str">
        <f t="shared" si="25"/>
        <v>143e</v>
      </c>
      <c r="C1603" t="s">
        <v>146</v>
      </c>
      <c r="D1603" t="s">
        <v>610</v>
      </c>
      <c r="E1603">
        <v>4</v>
      </c>
      <c r="F1603">
        <v>0</v>
      </c>
      <c r="G1603">
        <v>0</v>
      </c>
      <c r="H1603">
        <v>0</v>
      </c>
      <c r="I1603">
        <v>0</v>
      </c>
      <c r="J1603">
        <v>0</v>
      </c>
      <c r="K1603">
        <v>0</v>
      </c>
      <c r="L1603">
        <v>0</v>
      </c>
      <c r="M1603">
        <v>10</v>
      </c>
      <c r="N1603">
        <v>10</v>
      </c>
      <c r="O1603">
        <v>10</v>
      </c>
      <c r="P1603">
        <v>20</v>
      </c>
      <c r="Q1603" s="36">
        <v>20</v>
      </c>
      <c r="R1603" s="36">
        <v>30</v>
      </c>
      <c r="S1603" s="36">
        <v>30</v>
      </c>
      <c r="T1603" s="36">
        <v>20</v>
      </c>
      <c r="U1603" s="36">
        <v>30</v>
      </c>
    </row>
    <row r="1604" spans="1:21" x14ac:dyDescent="0.2">
      <c r="A1604" s="89">
        <f>VLOOKUP(C1604,TabellenSRG!$B$4:$C$2729,2,FALSE)</f>
        <v>143</v>
      </c>
      <c r="B1604" t="str">
        <f t="shared" si="25"/>
        <v>143f</v>
      </c>
      <c r="C1604" t="s">
        <v>146</v>
      </c>
      <c r="D1604" t="s">
        <v>612</v>
      </c>
      <c r="E1604">
        <v>5</v>
      </c>
      <c r="F1604">
        <v>0</v>
      </c>
      <c r="G1604">
        <v>0</v>
      </c>
      <c r="H1604">
        <v>0</v>
      </c>
      <c r="I1604">
        <v>0</v>
      </c>
      <c r="J1604">
        <v>0</v>
      </c>
      <c r="K1604">
        <v>0</v>
      </c>
      <c r="L1604">
        <v>0</v>
      </c>
      <c r="M1604">
        <v>0</v>
      </c>
      <c r="N1604">
        <v>0</v>
      </c>
      <c r="O1604">
        <v>0</v>
      </c>
      <c r="P1604">
        <v>0</v>
      </c>
      <c r="Q1604" s="36">
        <v>0</v>
      </c>
      <c r="R1604" s="36">
        <v>0</v>
      </c>
      <c r="S1604" s="36">
        <v>0</v>
      </c>
      <c r="T1604" s="36">
        <v>0</v>
      </c>
      <c r="U1604" s="36">
        <v>0</v>
      </c>
    </row>
    <row r="1605" spans="1:21" x14ac:dyDescent="0.2">
      <c r="A1605" s="89">
        <f>VLOOKUP(C1605,TabellenSRG!$B$4:$C$2729,2,FALSE)</f>
        <v>143</v>
      </c>
      <c r="B1605" t="str">
        <f t="shared" ref="B1605:B1668" si="26">CONCATENATE(A1605,D1605)</f>
        <v>143g</v>
      </c>
      <c r="C1605" t="s">
        <v>146</v>
      </c>
      <c r="D1605" t="s">
        <v>613</v>
      </c>
      <c r="E1605">
        <v>6</v>
      </c>
      <c r="F1605">
        <v>0</v>
      </c>
      <c r="G1605">
        <v>0</v>
      </c>
      <c r="H1605">
        <v>0</v>
      </c>
      <c r="I1605">
        <v>0</v>
      </c>
      <c r="J1605">
        <v>0</v>
      </c>
      <c r="K1605">
        <v>0</v>
      </c>
      <c r="L1605">
        <v>0</v>
      </c>
      <c r="M1605">
        <v>0</v>
      </c>
      <c r="N1605">
        <v>0</v>
      </c>
      <c r="O1605">
        <v>0</v>
      </c>
      <c r="P1605">
        <v>0</v>
      </c>
      <c r="Q1605" s="36">
        <v>0</v>
      </c>
      <c r="R1605" s="36">
        <v>0</v>
      </c>
      <c r="S1605" s="36">
        <v>0</v>
      </c>
      <c r="T1605" s="36">
        <v>0</v>
      </c>
      <c r="U1605" s="36">
        <v>0</v>
      </c>
    </row>
    <row r="1606" spans="1:21" x14ac:dyDescent="0.2">
      <c r="A1606" s="89">
        <f>VLOOKUP(C1606,TabellenSRG!$B$4:$C$2729,2,FALSE)</f>
        <v>143</v>
      </c>
      <c r="B1606" t="str">
        <f t="shared" si="26"/>
        <v>143h</v>
      </c>
      <c r="C1606" t="s">
        <v>146</v>
      </c>
      <c r="D1606" t="s">
        <v>614</v>
      </c>
      <c r="E1606">
        <v>7</v>
      </c>
      <c r="F1606">
        <v>0</v>
      </c>
      <c r="G1606">
        <v>0</v>
      </c>
      <c r="H1606">
        <v>0</v>
      </c>
      <c r="I1606">
        <v>0</v>
      </c>
      <c r="J1606">
        <v>0</v>
      </c>
      <c r="K1606">
        <v>0</v>
      </c>
      <c r="L1606">
        <v>0</v>
      </c>
      <c r="M1606">
        <v>0</v>
      </c>
      <c r="N1606">
        <v>0</v>
      </c>
      <c r="O1606">
        <v>0</v>
      </c>
      <c r="P1606">
        <v>0</v>
      </c>
      <c r="Q1606" s="36">
        <v>0</v>
      </c>
      <c r="R1606" s="36">
        <v>0</v>
      </c>
      <c r="S1606" s="36">
        <v>0</v>
      </c>
      <c r="T1606" s="36">
        <v>0</v>
      </c>
      <c r="U1606" s="36">
        <v>0</v>
      </c>
    </row>
    <row r="1607" spans="1:21" x14ac:dyDescent="0.2">
      <c r="A1607" s="89">
        <f>VLOOKUP(C1607,TabellenSRG!$B$4:$C$2729,2,FALSE)</f>
        <v>143</v>
      </c>
      <c r="B1607" t="str">
        <f t="shared" si="26"/>
        <v>143i</v>
      </c>
      <c r="C1607" t="s">
        <v>146</v>
      </c>
      <c r="D1607" t="s">
        <v>615</v>
      </c>
      <c r="E1607">
        <v>8</v>
      </c>
      <c r="F1607">
        <v>0</v>
      </c>
      <c r="G1607">
        <v>0</v>
      </c>
      <c r="H1607">
        <v>0</v>
      </c>
      <c r="I1607">
        <v>0</v>
      </c>
      <c r="J1607">
        <v>0</v>
      </c>
      <c r="K1607">
        <v>0</v>
      </c>
      <c r="L1607">
        <v>0</v>
      </c>
      <c r="M1607">
        <v>0</v>
      </c>
      <c r="N1607">
        <v>0</v>
      </c>
      <c r="O1607">
        <v>0</v>
      </c>
      <c r="P1607">
        <v>0</v>
      </c>
      <c r="Q1607" s="36">
        <v>0</v>
      </c>
      <c r="R1607" s="36">
        <v>0</v>
      </c>
      <c r="S1607" s="36">
        <v>0</v>
      </c>
      <c r="T1607" s="36">
        <v>0</v>
      </c>
      <c r="U1607" s="36">
        <v>0</v>
      </c>
    </row>
    <row r="1608" spans="1:21" x14ac:dyDescent="0.2">
      <c r="A1608" s="89">
        <f>VLOOKUP(C1608,TabellenSRG!$B$4:$C$2729,2,FALSE)</f>
        <v>143</v>
      </c>
      <c r="B1608" t="str">
        <f t="shared" si="26"/>
        <v>143j</v>
      </c>
      <c r="C1608" t="s">
        <v>146</v>
      </c>
      <c r="D1608" t="s">
        <v>616</v>
      </c>
      <c r="E1608">
        <v>9</v>
      </c>
      <c r="F1608">
        <v>420</v>
      </c>
      <c r="G1608">
        <v>440</v>
      </c>
      <c r="H1608">
        <v>470</v>
      </c>
      <c r="I1608">
        <v>520</v>
      </c>
      <c r="J1608">
        <v>550</v>
      </c>
      <c r="K1608">
        <v>580</v>
      </c>
      <c r="L1608">
        <v>620</v>
      </c>
      <c r="M1608">
        <v>640</v>
      </c>
      <c r="N1608">
        <v>640</v>
      </c>
      <c r="O1608">
        <v>620</v>
      </c>
      <c r="P1608">
        <v>620</v>
      </c>
      <c r="Q1608" s="36">
        <v>620</v>
      </c>
      <c r="R1608" s="36">
        <v>630</v>
      </c>
      <c r="S1608" s="36">
        <v>630</v>
      </c>
      <c r="T1608" s="36">
        <v>620</v>
      </c>
      <c r="U1608" s="36">
        <v>610</v>
      </c>
    </row>
    <row r="1609" spans="1:21" x14ac:dyDescent="0.2">
      <c r="A1609" s="89">
        <f>VLOOKUP(C1609,TabellenSRG!$B$4:$C$2729,2,FALSE)</f>
        <v>143</v>
      </c>
      <c r="B1609" t="str">
        <f t="shared" si="26"/>
        <v>143k</v>
      </c>
      <c r="C1609" t="s">
        <v>146</v>
      </c>
      <c r="D1609" t="s">
        <v>611</v>
      </c>
      <c r="E1609">
        <v>10</v>
      </c>
      <c r="F1609" t="e">
        <v>#N/A</v>
      </c>
      <c r="G1609" t="e">
        <v>#N/A</v>
      </c>
      <c r="H1609" t="e">
        <v>#N/A</v>
      </c>
      <c r="I1609" t="e">
        <v>#N/A</v>
      </c>
      <c r="J1609" t="e">
        <v>#N/A</v>
      </c>
      <c r="K1609" t="e">
        <v>#N/A</v>
      </c>
      <c r="L1609" t="e">
        <v>#N/A</v>
      </c>
      <c r="M1609" t="e">
        <v>#N/A</v>
      </c>
      <c r="N1609">
        <v>0</v>
      </c>
      <c r="O1609">
        <v>0</v>
      </c>
      <c r="P1609">
        <v>0</v>
      </c>
      <c r="Q1609" s="36">
        <v>10</v>
      </c>
      <c r="R1609" s="36">
        <v>10</v>
      </c>
      <c r="S1609" s="36">
        <v>10</v>
      </c>
      <c r="T1609" s="36">
        <v>10</v>
      </c>
      <c r="U1609" s="36">
        <v>10</v>
      </c>
    </row>
    <row r="1610" spans="1:21" x14ac:dyDescent="0.2">
      <c r="A1610" s="89">
        <f>VLOOKUP(C1610,TabellenSRG!$B$4:$C$2729,2,FALSE)</f>
        <v>144</v>
      </c>
      <c r="B1610" t="str">
        <f t="shared" si="26"/>
        <v>144a</v>
      </c>
      <c r="C1610" t="s">
        <v>147</v>
      </c>
      <c r="D1610" t="s">
        <v>606</v>
      </c>
      <c r="E1610">
        <v>0</v>
      </c>
      <c r="F1610">
        <v>830</v>
      </c>
      <c r="G1610">
        <v>860</v>
      </c>
      <c r="H1610">
        <v>870</v>
      </c>
      <c r="I1610">
        <v>860</v>
      </c>
      <c r="J1610">
        <v>910</v>
      </c>
      <c r="K1610">
        <v>950</v>
      </c>
      <c r="L1610">
        <v>980</v>
      </c>
      <c r="M1610">
        <v>990</v>
      </c>
      <c r="N1610">
        <v>1030</v>
      </c>
      <c r="O1610">
        <v>1030</v>
      </c>
      <c r="P1610">
        <v>1050</v>
      </c>
      <c r="Q1610" s="36">
        <v>1060</v>
      </c>
      <c r="R1610" s="36">
        <v>1080</v>
      </c>
      <c r="S1610" s="36">
        <v>1110</v>
      </c>
      <c r="T1610" s="36">
        <v>670</v>
      </c>
      <c r="U1610" s="36">
        <v>600</v>
      </c>
    </row>
    <row r="1611" spans="1:21" x14ac:dyDescent="0.2">
      <c r="A1611" s="89">
        <f>VLOOKUP(C1611,TabellenSRG!$B$4:$C$2729,2,FALSE)</f>
        <v>144</v>
      </c>
      <c r="B1611" t="str">
        <f t="shared" si="26"/>
        <v>144b</v>
      </c>
      <c r="C1611" t="s">
        <v>147</v>
      </c>
      <c r="D1611" t="s">
        <v>607</v>
      </c>
      <c r="E1611">
        <v>1</v>
      </c>
      <c r="F1611">
        <v>0</v>
      </c>
      <c r="G1611">
        <v>0</v>
      </c>
      <c r="H1611">
        <v>0</v>
      </c>
      <c r="I1611">
        <v>0</v>
      </c>
      <c r="J1611">
        <v>0</v>
      </c>
      <c r="K1611">
        <v>0</v>
      </c>
      <c r="L1611">
        <v>0</v>
      </c>
      <c r="M1611">
        <v>0</v>
      </c>
      <c r="N1611">
        <v>0</v>
      </c>
      <c r="O1611">
        <v>0</v>
      </c>
      <c r="P1611">
        <v>0</v>
      </c>
      <c r="Q1611" s="36">
        <v>0</v>
      </c>
      <c r="R1611" s="36">
        <v>0</v>
      </c>
      <c r="S1611" s="36">
        <v>0</v>
      </c>
      <c r="T1611" s="36">
        <v>0</v>
      </c>
      <c r="U1611" s="36">
        <v>0</v>
      </c>
    </row>
    <row r="1612" spans="1:21" x14ac:dyDescent="0.2">
      <c r="A1612" s="89">
        <f>VLOOKUP(C1612,TabellenSRG!$B$4:$C$2729,2,FALSE)</f>
        <v>144</v>
      </c>
      <c r="B1612" t="str">
        <f t="shared" si="26"/>
        <v>144c</v>
      </c>
      <c r="C1612" t="s">
        <v>147</v>
      </c>
      <c r="D1612" t="s">
        <v>608</v>
      </c>
      <c r="E1612">
        <v>2</v>
      </c>
      <c r="F1612">
        <v>0</v>
      </c>
      <c r="G1612">
        <v>0</v>
      </c>
      <c r="H1612">
        <v>0</v>
      </c>
      <c r="I1612">
        <v>0</v>
      </c>
      <c r="J1612">
        <v>0</v>
      </c>
      <c r="K1612">
        <v>0</v>
      </c>
      <c r="L1612">
        <v>0</v>
      </c>
      <c r="M1612">
        <v>0</v>
      </c>
      <c r="N1612">
        <v>0</v>
      </c>
      <c r="O1612">
        <v>0</v>
      </c>
      <c r="P1612">
        <v>0</v>
      </c>
      <c r="Q1612" s="36">
        <v>0</v>
      </c>
      <c r="R1612" s="36">
        <v>0</v>
      </c>
      <c r="S1612" s="36">
        <v>0</v>
      </c>
      <c r="T1612" s="36">
        <v>0</v>
      </c>
      <c r="U1612" s="36">
        <v>0</v>
      </c>
    </row>
    <row r="1613" spans="1:21" x14ac:dyDescent="0.2">
      <c r="A1613" s="89">
        <f>VLOOKUP(C1613,TabellenSRG!$B$4:$C$2729,2,FALSE)</f>
        <v>144</v>
      </c>
      <c r="B1613" t="str">
        <f t="shared" si="26"/>
        <v>144d</v>
      </c>
      <c r="C1613" t="s">
        <v>147</v>
      </c>
      <c r="D1613" t="s">
        <v>609</v>
      </c>
      <c r="E1613">
        <v>3</v>
      </c>
      <c r="F1613">
        <v>0</v>
      </c>
      <c r="G1613">
        <v>0</v>
      </c>
      <c r="H1613">
        <v>0</v>
      </c>
      <c r="I1613">
        <v>0</v>
      </c>
      <c r="J1613">
        <v>0</v>
      </c>
      <c r="K1613">
        <v>0</v>
      </c>
      <c r="L1613">
        <v>0</v>
      </c>
      <c r="M1613">
        <v>0</v>
      </c>
      <c r="N1613">
        <v>0</v>
      </c>
      <c r="O1613">
        <v>0</v>
      </c>
      <c r="P1613">
        <v>0</v>
      </c>
      <c r="Q1613" s="36">
        <v>0</v>
      </c>
      <c r="R1613" s="36">
        <v>0</v>
      </c>
      <c r="S1613" s="36">
        <v>0</v>
      </c>
      <c r="T1613" s="36">
        <v>0</v>
      </c>
      <c r="U1613" s="36">
        <v>0</v>
      </c>
    </row>
    <row r="1614" spans="1:21" x14ac:dyDescent="0.2">
      <c r="A1614" s="89">
        <f>VLOOKUP(C1614,TabellenSRG!$B$4:$C$2729,2,FALSE)</f>
        <v>144</v>
      </c>
      <c r="B1614" t="str">
        <f t="shared" si="26"/>
        <v>144e</v>
      </c>
      <c r="C1614" t="s">
        <v>147</v>
      </c>
      <c r="D1614" t="s">
        <v>610</v>
      </c>
      <c r="E1614">
        <v>4</v>
      </c>
      <c r="F1614">
        <v>0</v>
      </c>
      <c r="G1614">
        <v>0</v>
      </c>
      <c r="H1614">
        <v>0</v>
      </c>
      <c r="I1614">
        <v>0</v>
      </c>
      <c r="J1614">
        <v>0</v>
      </c>
      <c r="K1614">
        <v>0</v>
      </c>
      <c r="L1614">
        <v>0</v>
      </c>
      <c r="M1614">
        <v>0</v>
      </c>
      <c r="N1614">
        <v>10</v>
      </c>
      <c r="O1614">
        <v>10</v>
      </c>
      <c r="P1614">
        <v>10</v>
      </c>
      <c r="Q1614" s="36">
        <v>10</v>
      </c>
      <c r="R1614" s="36">
        <v>10</v>
      </c>
      <c r="S1614" s="36">
        <v>10</v>
      </c>
      <c r="T1614" s="36">
        <v>10</v>
      </c>
      <c r="U1614" s="36">
        <v>20</v>
      </c>
    </row>
    <row r="1615" spans="1:21" x14ac:dyDescent="0.2">
      <c r="A1615" s="89">
        <f>VLOOKUP(C1615,TabellenSRG!$B$4:$C$2729,2,FALSE)</f>
        <v>144</v>
      </c>
      <c r="B1615" t="str">
        <f t="shared" si="26"/>
        <v>144f</v>
      </c>
      <c r="C1615" t="s">
        <v>147</v>
      </c>
      <c r="D1615" t="s">
        <v>612</v>
      </c>
      <c r="E1615">
        <v>5</v>
      </c>
      <c r="F1615">
        <v>0</v>
      </c>
      <c r="G1615">
        <v>0</v>
      </c>
      <c r="H1615">
        <v>0</v>
      </c>
      <c r="I1615">
        <v>0</v>
      </c>
      <c r="J1615">
        <v>0</v>
      </c>
      <c r="K1615">
        <v>0</v>
      </c>
      <c r="L1615">
        <v>0</v>
      </c>
      <c r="M1615">
        <v>0</v>
      </c>
      <c r="N1615">
        <v>0</v>
      </c>
      <c r="O1615">
        <v>0</v>
      </c>
      <c r="P1615">
        <v>0</v>
      </c>
      <c r="Q1615" s="36">
        <v>0</v>
      </c>
      <c r="R1615" s="36">
        <v>0</v>
      </c>
      <c r="S1615" s="36">
        <v>0</v>
      </c>
      <c r="T1615" s="36">
        <v>0</v>
      </c>
      <c r="U1615" s="36">
        <v>0</v>
      </c>
    </row>
    <row r="1616" spans="1:21" x14ac:dyDescent="0.2">
      <c r="A1616" s="89">
        <f>VLOOKUP(C1616,TabellenSRG!$B$4:$C$2729,2,FALSE)</f>
        <v>144</v>
      </c>
      <c r="B1616" t="str">
        <f t="shared" si="26"/>
        <v>144g</v>
      </c>
      <c r="C1616" t="s">
        <v>147</v>
      </c>
      <c r="D1616" t="s">
        <v>613</v>
      </c>
      <c r="E1616">
        <v>6</v>
      </c>
      <c r="F1616">
        <v>0</v>
      </c>
      <c r="G1616">
        <v>0</v>
      </c>
      <c r="H1616">
        <v>0</v>
      </c>
      <c r="I1616">
        <v>0</v>
      </c>
      <c r="J1616">
        <v>0</v>
      </c>
      <c r="K1616">
        <v>0</v>
      </c>
      <c r="L1616">
        <v>0</v>
      </c>
      <c r="M1616">
        <v>0</v>
      </c>
      <c r="N1616">
        <v>0</v>
      </c>
      <c r="O1616">
        <v>0</v>
      </c>
      <c r="P1616">
        <v>0</v>
      </c>
      <c r="Q1616" s="36">
        <v>0</v>
      </c>
      <c r="R1616" s="36">
        <v>0</v>
      </c>
      <c r="S1616" s="36">
        <v>0</v>
      </c>
      <c r="T1616" s="36">
        <v>0</v>
      </c>
      <c r="U1616" s="36">
        <v>0</v>
      </c>
    </row>
    <row r="1617" spans="1:21" x14ac:dyDescent="0.2">
      <c r="A1617" s="89">
        <f>VLOOKUP(C1617,TabellenSRG!$B$4:$C$2729,2,FALSE)</f>
        <v>144</v>
      </c>
      <c r="B1617" t="str">
        <f t="shared" si="26"/>
        <v>144h</v>
      </c>
      <c r="C1617" t="s">
        <v>147</v>
      </c>
      <c r="D1617" t="s">
        <v>614</v>
      </c>
      <c r="E1617">
        <v>7</v>
      </c>
      <c r="F1617">
        <v>0</v>
      </c>
      <c r="G1617">
        <v>0</v>
      </c>
      <c r="H1617">
        <v>0</v>
      </c>
      <c r="I1617">
        <v>0</v>
      </c>
      <c r="J1617">
        <v>0</v>
      </c>
      <c r="K1617">
        <v>0</v>
      </c>
      <c r="L1617">
        <v>0</v>
      </c>
      <c r="M1617">
        <v>0</v>
      </c>
      <c r="N1617">
        <v>0</v>
      </c>
      <c r="O1617">
        <v>0</v>
      </c>
      <c r="P1617">
        <v>0</v>
      </c>
      <c r="Q1617" s="36">
        <v>0</v>
      </c>
      <c r="R1617" s="36">
        <v>0</v>
      </c>
      <c r="S1617" s="36">
        <v>0</v>
      </c>
      <c r="T1617" s="36">
        <v>0</v>
      </c>
      <c r="U1617" s="36">
        <v>0</v>
      </c>
    </row>
    <row r="1618" spans="1:21" x14ac:dyDescent="0.2">
      <c r="A1618" s="89">
        <f>VLOOKUP(C1618,TabellenSRG!$B$4:$C$2729,2,FALSE)</f>
        <v>144</v>
      </c>
      <c r="B1618" t="str">
        <f t="shared" si="26"/>
        <v>144i</v>
      </c>
      <c r="C1618" t="s">
        <v>147</v>
      </c>
      <c r="D1618" t="s">
        <v>615</v>
      </c>
      <c r="E1618">
        <v>8</v>
      </c>
      <c r="F1618">
        <v>0</v>
      </c>
      <c r="G1618">
        <v>0</v>
      </c>
      <c r="H1618">
        <v>0</v>
      </c>
      <c r="I1618">
        <v>0</v>
      </c>
      <c r="J1618">
        <v>0</v>
      </c>
      <c r="K1618">
        <v>0</v>
      </c>
      <c r="L1618">
        <v>0</v>
      </c>
      <c r="M1618">
        <v>0</v>
      </c>
      <c r="N1618">
        <v>0</v>
      </c>
      <c r="O1618">
        <v>0</v>
      </c>
      <c r="P1618">
        <v>0</v>
      </c>
      <c r="Q1618" s="36">
        <v>0</v>
      </c>
      <c r="R1618" s="36">
        <v>0</v>
      </c>
      <c r="S1618" s="36">
        <v>0</v>
      </c>
      <c r="T1618" s="36">
        <v>0</v>
      </c>
      <c r="U1618" s="36">
        <v>0</v>
      </c>
    </row>
    <row r="1619" spans="1:21" x14ac:dyDescent="0.2">
      <c r="A1619" s="89">
        <f>VLOOKUP(C1619,TabellenSRG!$B$4:$C$2729,2,FALSE)</f>
        <v>144</v>
      </c>
      <c r="B1619" t="str">
        <f t="shared" si="26"/>
        <v>144j</v>
      </c>
      <c r="C1619" t="s">
        <v>147</v>
      </c>
      <c r="D1619" t="s">
        <v>616</v>
      </c>
      <c r="E1619">
        <v>9</v>
      </c>
      <c r="F1619">
        <v>830</v>
      </c>
      <c r="G1619">
        <v>860</v>
      </c>
      <c r="H1619">
        <v>870</v>
      </c>
      <c r="I1619">
        <v>860</v>
      </c>
      <c r="J1619">
        <v>910</v>
      </c>
      <c r="K1619">
        <v>950</v>
      </c>
      <c r="L1619">
        <v>980</v>
      </c>
      <c r="M1619">
        <v>990</v>
      </c>
      <c r="N1619">
        <v>1020</v>
      </c>
      <c r="O1619">
        <v>1030</v>
      </c>
      <c r="P1619">
        <v>1050</v>
      </c>
      <c r="Q1619" s="36">
        <v>1050</v>
      </c>
      <c r="R1619" s="36">
        <v>1070</v>
      </c>
      <c r="S1619" s="36">
        <v>1100</v>
      </c>
      <c r="T1619" s="36">
        <v>650</v>
      </c>
      <c r="U1619" s="36">
        <v>570</v>
      </c>
    </row>
    <row r="1620" spans="1:21" x14ac:dyDescent="0.2">
      <c r="A1620" s="89">
        <f>VLOOKUP(C1620,TabellenSRG!$B$4:$C$2729,2,FALSE)</f>
        <v>144</v>
      </c>
      <c r="B1620" t="str">
        <f t="shared" si="26"/>
        <v>144k</v>
      </c>
      <c r="C1620" t="s">
        <v>147</v>
      </c>
      <c r="D1620" t="s">
        <v>611</v>
      </c>
      <c r="E1620">
        <v>10</v>
      </c>
      <c r="F1620" t="e">
        <v>#N/A</v>
      </c>
      <c r="G1620" t="e">
        <v>#N/A</v>
      </c>
      <c r="H1620" t="e">
        <v>#N/A</v>
      </c>
      <c r="I1620" t="e">
        <v>#N/A</v>
      </c>
      <c r="J1620" t="e">
        <v>#N/A</v>
      </c>
      <c r="K1620" t="e">
        <v>#N/A</v>
      </c>
      <c r="L1620" t="e">
        <v>#N/A</v>
      </c>
      <c r="M1620" t="e">
        <v>#N/A</v>
      </c>
      <c r="N1620">
        <v>0</v>
      </c>
      <c r="O1620">
        <v>0</v>
      </c>
      <c r="P1620">
        <v>0</v>
      </c>
      <c r="Q1620" s="36">
        <v>0</v>
      </c>
      <c r="R1620" s="36">
        <v>0</v>
      </c>
      <c r="S1620" s="36">
        <v>0</v>
      </c>
      <c r="T1620" s="36">
        <v>10</v>
      </c>
      <c r="U1620" s="36">
        <v>10</v>
      </c>
    </row>
    <row r="1621" spans="1:21" x14ac:dyDescent="0.2">
      <c r="A1621" s="89">
        <f>VLOOKUP(C1621,TabellenSRG!$B$4:$C$2729,2,FALSE)</f>
        <v>145</v>
      </c>
      <c r="B1621" t="str">
        <f t="shared" si="26"/>
        <v>145a</v>
      </c>
      <c r="C1621" t="s">
        <v>148</v>
      </c>
      <c r="D1621" t="s">
        <v>606</v>
      </c>
      <c r="E1621">
        <v>0</v>
      </c>
      <c r="F1621">
        <v>680</v>
      </c>
      <c r="G1621">
        <v>660</v>
      </c>
      <c r="H1621">
        <v>550</v>
      </c>
      <c r="I1621">
        <v>820</v>
      </c>
      <c r="J1621">
        <v>840</v>
      </c>
      <c r="K1621">
        <v>770</v>
      </c>
      <c r="L1621">
        <v>560</v>
      </c>
      <c r="M1621">
        <v>410</v>
      </c>
      <c r="N1621">
        <v>320</v>
      </c>
      <c r="O1621">
        <v>410</v>
      </c>
      <c r="P1621">
        <v>420</v>
      </c>
      <c r="Q1621" s="36">
        <v>460</v>
      </c>
      <c r="R1621" s="36">
        <v>530</v>
      </c>
      <c r="S1621" s="36">
        <v>560</v>
      </c>
      <c r="T1621" s="36">
        <v>610</v>
      </c>
      <c r="U1621" s="36">
        <v>640</v>
      </c>
    </row>
    <row r="1622" spans="1:21" x14ac:dyDescent="0.2">
      <c r="A1622" s="89">
        <f>VLOOKUP(C1622,TabellenSRG!$B$4:$C$2729,2,FALSE)</f>
        <v>145</v>
      </c>
      <c r="B1622" t="str">
        <f t="shared" si="26"/>
        <v>145b</v>
      </c>
      <c r="C1622" t="s">
        <v>148</v>
      </c>
      <c r="D1622" t="s">
        <v>607</v>
      </c>
      <c r="E1622">
        <v>1</v>
      </c>
      <c r="F1622">
        <v>0</v>
      </c>
      <c r="G1622">
        <v>0</v>
      </c>
      <c r="H1622">
        <v>0</v>
      </c>
      <c r="I1622">
        <v>0</v>
      </c>
      <c r="J1622">
        <v>0</v>
      </c>
      <c r="K1622">
        <v>0</v>
      </c>
      <c r="L1622">
        <v>0</v>
      </c>
      <c r="M1622">
        <v>0</v>
      </c>
      <c r="N1622">
        <v>0</v>
      </c>
      <c r="O1622">
        <v>0</v>
      </c>
      <c r="P1622">
        <v>0</v>
      </c>
      <c r="Q1622" s="36">
        <v>0</v>
      </c>
      <c r="R1622" s="36">
        <v>0</v>
      </c>
      <c r="S1622" s="36">
        <v>0</v>
      </c>
      <c r="T1622" s="36">
        <v>0</v>
      </c>
      <c r="U1622" s="36">
        <v>0</v>
      </c>
    </row>
    <row r="1623" spans="1:21" x14ac:dyDescent="0.2">
      <c r="A1623" s="89">
        <f>VLOOKUP(C1623,TabellenSRG!$B$4:$C$2729,2,FALSE)</f>
        <v>145</v>
      </c>
      <c r="B1623" t="str">
        <f t="shared" si="26"/>
        <v>145c</v>
      </c>
      <c r="C1623" t="s">
        <v>148</v>
      </c>
      <c r="D1623" t="s">
        <v>608</v>
      </c>
      <c r="E1623">
        <v>2</v>
      </c>
      <c r="F1623">
        <v>0</v>
      </c>
      <c r="G1623">
        <v>0</v>
      </c>
      <c r="H1623">
        <v>0</v>
      </c>
      <c r="I1623">
        <v>0</v>
      </c>
      <c r="J1623">
        <v>0</v>
      </c>
      <c r="K1623">
        <v>0</v>
      </c>
      <c r="L1623">
        <v>0</v>
      </c>
      <c r="M1623">
        <v>0</v>
      </c>
      <c r="N1623">
        <v>0</v>
      </c>
      <c r="O1623">
        <v>0</v>
      </c>
      <c r="P1623">
        <v>0</v>
      </c>
      <c r="Q1623" s="36">
        <v>0</v>
      </c>
      <c r="R1623" s="36">
        <v>0</v>
      </c>
      <c r="S1623" s="36">
        <v>0</v>
      </c>
      <c r="T1623" s="36">
        <v>0</v>
      </c>
      <c r="U1623" s="36">
        <v>0</v>
      </c>
    </row>
    <row r="1624" spans="1:21" x14ac:dyDescent="0.2">
      <c r="A1624" s="89">
        <f>VLOOKUP(C1624,TabellenSRG!$B$4:$C$2729,2,FALSE)</f>
        <v>145</v>
      </c>
      <c r="B1624" t="str">
        <f t="shared" si="26"/>
        <v>145d</v>
      </c>
      <c r="C1624" t="s">
        <v>148</v>
      </c>
      <c r="D1624" t="s">
        <v>609</v>
      </c>
      <c r="E1624">
        <v>3</v>
      </c>
      <c r="F1624">
        <v>0</v>
      </c>
      <c r="G1624">
        <v>0</v>
      </c>
      <c r="H1624">
        <v>0</v>
      </c>
      <c r="I1624">
        <v>0</v>
      </c>
      <c r="J1624">
        <v>0</v>
      </c>
      <c r="K1624">
        <v>0</v>
      </c>
      <c r="L1624">
        <v>0</v>
      </c>
      <c r="M1624">
        <v>0</v>
      </c>
      <c r="N1624">
        <v>0</v>
      </c>
      <c r="O1624">
        <v>0</v>
      </c>
      <c r="P1624">
        <v>0</v>
      </c>
      <c r="Q1624" s="36">
        <v>0</v>
      </c>
      <c r="R1624" s="36">
        <v>0</v>
      </c>
      <c r="S1624" s="36">
        <v>0</v>
      </c>
      <c r="T1624" s="36">
        <v>0</v>
      </c>
      <c r="U1624" s="36">
        <v>0</v>
      </c>
    </row>
    <row r="1625" spans="1:21" x14ac:dyDescent="0.2">
      <c r="A1625" s="89">
        <f>VLOOKUP(C1625,TabellenSRG!$B$4:$C$2729,2,FALSE)</f>
        <v>145</v>
      </c>
      <c r="B1625" t="str">
        <f t="shared" si="26"/>
        <v>145e</v>
      </c>
      <c r="C1625" t="s">
        <v>148</v>
      </c>
      <c r="D1625" t="s">
        <v>610</v>
      </c>
      <c r="E1625">
        <v>4</v>
      </c>
      <c r="F1625">
        <v>0</v>
      </c>
      <c r="G1625">
        <v>20</v>
      </c>
      <c r="H1625">
        <v>20</v>
      </c>
      <c r="I1625">
        <v>30</v>
      </c>
      <c r="J1625">
        <v>40</v>
      </c>
      <c r="K1625">
        <v>60</v>
      </c>
      <c r="L1625">
        <v>70</v>
      </c>
      <c r="M1625">
        <v>80</v>
      </c>
      <c r="N1625">
        <v>80</v>
      </c>
      <c r="O1625">
        <v>100</v>
      </c>
      <c r="P1625">
        <v>90</v>
      </c>
      <c r="Q1625" s="36">
        <v>130</v>
      </c>
      <c r="R1625" s="36">
        <v>150</v>
      </c>
      <c r="S1625" s="36">
        <v>170</v>
      </c>
      <c r="T1625" s="36">
        <v>220</v>
      </c>
      <c r="U1625" s="36">
        <v>230</v>
      </c>
    </row>
    <row r="1626" spans="1:21" x14ac:dyDescent="0.2">
      <c r="A1626" s="89">
        <f>VLOOKUP(C1626,TabellenSRG!$B$4:$C$2729,2,FALSE)</f>
        <v>145</v>
      </c>
      <c r="B1626" t="str">
        <f t="shared" si="26"/>
        <v>145f</v>
      </c>
      <c r="C1626" t="s">
        <v>148</v>
      </c>
      <c r="D1626" t="s">
        <v>612</v>
      </c>
      <c r="E1626">
        <v>5</v>
      </c>
      <c r="F1626">
        <v>0</v>
      </c>
      <c r="G1626">
        <v>0</v>
      </c>
      <c r="H1626">
        <v>0</v>
      </c>
      <c r="I1626">
        <v>0</v>
      </c>
      <c r="J1626">
        <v>0</v>
      </c>
      <c r="K1626">
        <v>0</v>
      </c>
      <c r="L1626">
        <v>0</v>
      </c>
      <c r="M1626">
        <v>0</v>
      </c>
      <c r="N1626">
        <v>0</v>
      </c>
      <c r="O1626">
        <v>0</v>
      </c>
      <c r="P1626">
        <v>0</v>
      </c>
      <c r="Q1626" s="36">
        <v>0</v>
      </c>
      <c r="R1626" s="36">
        <v>0</v>
      </c>
      <c r="S1626" s="36">
        <v>0</v>
      </c>
      <c r="T1626" s="36">
        <v>10</v>
      </c>
      <c r="U1626" s="36">
        <v>20</v>
      </c>
    </row>
    <row r="1627" spans="1:21" x14ac:dyDescent="0.2">
      <c r="A1627" s="89">
        <f>VLOOKUP(C1627,TabellenSRG!$B$4:$C$2729,2,FALSE)</f>
        <v>145</v>
      </c>
      <c r="B1627" t="str">
        <f t="shared" si="26"/>
        <v>145g</v>
      </c>
      <c r="C1627" t="s">
        <v>148</v>
      </c>
      <c r="D1627" t="s">
        <v>613</v>
      </c>
      <c r="E1627">
        <v>6</v>
      </c>
      <c r="F1627">
        <v>0</v>
      </c>
      <c r="G1627">
        <v>0</v>
      </c>
      <c r="H1627">
        <v>0</v>
      </c>
      <c r="I1627">
        <v>0</v>
      </c>
      <c r="J1627">
        <v>0</v>
      </c>
      <c r="K1627">
        <v>0</v>
      </c>
      <c r="L1627">
        <v>0</v>
      </c>
      <c r="M1627">
        <v>0</v>
      </c>
      <c r="N1627">
        <v>0</v>
      </c>
      <c r="O1627">
        <v>0</v>
      </c>
      <c r="P1627">
        <v>0</v>
      </c>
      <c r="Q1627" s="36">
        <v>0</v>
      </c>
      <c r="R1627" s="36">
        <v>0</v>
      </c>
      <c r="S1627" s="36">
        <v>0</v>
      </c>
      <c r="T1627" s="36">
        <v>0</v>
      </c>
      <c r="U1627" s="36">
        <v>0</v>
      </c>
    </row>
    <row r="1628" spans="1:21" x14ac:dyDescent="0.2">
      <c r="A1628" s="89">
        <f>VLOOKUP(C1628,TabellenSRG!$B$4:$C$2729,2,FALSE)</f>
        <v>145</v>
      </c>
      <c r="B1628" t="str">
        <f t="shared" si="26"/>
        <v>145h</v>
      </c>
      <c r="C1628" t="s">
        <v>148</v>
      </c>
      <c r="D1628" t="s">
        <v>614</v>
      </c>
      <c r="E1628">
        <v>7</v>
      </c>
      <c r="F1628">
        <v>0</v>
      </c>
      <c r="G1628">
        <v>0</v>
      </c>
      <c r="H1628">
        <v>0</v>
      </c>
      <c r="I1628">
        <v>0</v>
      </c>
      <c r="J1628">
        <v>0</v>
      </c>
      <c r="K1628">
        <v>0</v>
      </c>
      <c r="L1628">
        <v>0</v>
      </c>
      <c r="M1628">
        <v>0</v>
      </c>
      <c r="N1628">
        <v>0</v>
      </c>
      <c r="O1628">
        <v>0</v>
      </c>
      <c r="P1628">
        <v>0</v>
      </c>
      <c r="Q1628" s="36">
        <v>0</v>
      </c>
      <c r="R1628" s="36">
        <v>0</v>
      </c>
      <c r="S1628" s="36">
        <v>0</v>
      </c>
      <c r="T1628" s="36">
        <v>0</v>
      </c>
      <c r="U1628" s="36">
        <v>0</v>
      </c>
    </row>
    <row r="1629" spans="1:21" x14ac:dyDescent="0.2">
      <c r="A1629" s="89">
        <f>VLOOKUP(C1629,TabellenSRG!$B$4:$C$2729,2,FALSE)</f>
        <v>145</v>
      </c>
      <c r="B1629" t="str">
        <f t="shared" si="26"/>
        <v>145i</v>
      </c>
      <c r="C1629" t="s">
        <v>148</v>
      </c>
      <c r="D1629" t="s">
        <v>615</v>
      </c>
      <c r="E1629">
        <v>8</v>
      </c>
      <c r="F1629">
        <v>0</v>
      </c>
      <c r="G1629">
        <v>0</v>
      </c>
      <c r="H1629">
        <v>0</v>
      </c>
      <c r="I1629">
        <v>0</v>
      </c>
      <c r="J1629">
        <v>0</v>
      </c>
      <c r="K1629">
        <v>0</v>
      </c>
      <c r="L1629">
        <v>0</v>
      </c>
      <c r="M1629">
        <v>0</v>
      </c>
      <c r="N1629">
        <v>0</v>
      </c>
      <c r="O1629">
        <v>0</v>
      </c>
      <c r="P1629">
        <v>0</v>
      </c>
      <c r="Q1629" s="36">
        <v>0</v>
      </c>
      <c r="R1629" s="36">
        <v>0</v>
      </c>
      <c r="S1629" s="36">
        <v>0</v>
      </c>
      <c r="T1629" s="36">
        <v>0</v>
      </c>
      <c r="U1629" s="36">
        <v>0</v>
      </c>
    </row>
    <row r="1630" spans="1:21" x14ac:dyDescent="0.2">
      <c r="A1630" s="89">
        <f>VLOOKUP(C1630,TabellenSRG!$B$4:$C$2729,2,FALSE)</f>
        <v>145</v>
      </c>
      <c r="B1630" t="str">
        <f t="shared" si="26"/>
        <v>145j</v>
      </c>
      <c r="C1630" t="s">
        <v>148</v>
      </c>
      <c r="D1630" t="s">
        <v>616</v>
      </c>
      <c r="E1630">
        <v>9</v>
      </c>
      <c r="F1630">
        <v>670</v>
      </c>
      <c r="G1630">
        <v>640</v>
      </c>
      <c r="H1630">
        <v>530</v>
      </c>
      <c r="I1630">
        <v>780</v>
      </c>
      <c r="J1630">
        <v>790</v>
      </c>
      <c r="K1630">
        <v>700</v>
      </c>
      <c r="L1630">
        <v>480</v>
      </c>
      <c r="M1630">
        <v>330</v>
      </c>
      <c r="N1630">
        <v>240</v>
      </c>
      <c r="O1630">
        <v>320</v>
      </c>
      <c r="P1630">
        <v>330</v>
      </c>
      <c r="Q1630" s="36">
        <v>330</v>
      </c>
      <c r="R1630" s="36">
        <v>380</v>
      </c>
      <c r="S1630" s="36">
        <v>390</v>
      </c>
      <c r="T1630" s="36">
        <v>380</v>
      </c>
      <c r="U1630" s="36">
        <v>380</v>
      </c>
    </row>
    <row r="1631" spans="1:21" x14ac:dyDescent="0.2">
      <c r="A1631" s="89">
        <f>VLOOKUP(C1631,TabellenSRG!$B$4:$C$2729,2,FALSE)</f>
        <v>145</v>
      </c>
      <c r="B1631" t="str">
        <f t="shared" si="26"/>
        <v>145k</v>
      </c>
      <c r="C1631" t="s">
        <v>148</v>
      </c>
      <c r="D1631" t="s">
        <v>611</v>
      </c>
      <c r="E1631">
        <v>10</v>
      </c>
      <c r="F1631" t="e">
        <v>#N/A</v>
      </c>
      <c r="G1631" t="e">
        <v>#N/A</v>
      </c>
      <c r="H1631" t="e">
        <v>#N/A</v>
      </c>
      <c r="I1631" t="e">
        <v>#N/A</v>
      </c>
      <c r="J1631" t="e">
        <v>#N/A</v>
      </c>
      <c r="K1631" t="e">
        <v>#N/A</v>
      </c>
      <c r="L1631" t="e">
        <v>#N/A</v>
      </c>
      <c r="M1631" t="e">
        <v>#N/A</v>
      </c>
      <c r="N1631">
        <v>0</v>
      </c>
      <c r="O1631">
        <v>0</v>
      </c>
      <c r="P1631">
        <v>0</v>
      </c>
      <c r="Q1631" s="36">
        <v>0</v>
      </c>
      <c r="R1631" s="36">
        <v>0</v>
      </c>
      <c r="S1631" s="36">
        <v>0</v>
      </c>
      <c r="T1631" s="36">
        <v>0</v>
      </c>
      <c r="U1631" s="36">
        <v>10</v>
      </c>
    </row>
    <row r="1632" spans="1:21" x14ac:dyDescent="0.2">
      <c r="A1632" s="89">
        <f>VLOOKUP(C1632,TabellenSRG!$B$4:$C$2729,2,FALSE)</f>
        <v>146</v>
      </c>
      <c r="B1632" t="str">
        <f t="shared" si="26"/>
        <v>146a</v>
      </c>
      <c r="C1632" t="s">
        <v>149</v>
      </c>
      <c r="D1632" t="s">
        <v>606</v>
      </c>
      <c r="E1632">
        <v>0</v>
      </c>
      <c r="F1632">
        <v>40</v>
      </c>
      <c r="G1632">
        <v>50</v>
      </c>
      <c r="H1632">
        <v>50</v>
      </c>
      <c r="I1632">
        <v>50</v>
      </c>
      <c r="J1632">
        <v>50</v>
      </c>
      <c r="K1632">
        <v>40</v>
      </c>
      <c r="L1632">
        <v>70</v>
      </c>
      <c r="M1632">
        <v>70</v>
      </c>
      <c r="N1632">
        <v>90</v>
      </c>
      <c r="O1632">
        <v>130</v>
      </c>
      <c r="P1632">
        <v>170</v>
      </c>
      <c r="Q1632" s="36">
        <v>190</v>
      </c>
      <c r="R1632" s="36">
        <v>190</v>
      </c>
      <c r="S1632" s="36">
        <v>140</v>
      </c>
      <c r="T1632" s="36">
        <v>140</v>
      </c>
      <c r="U1632" s="36">
        <v>150</v>
      </c>
    </row>
    <row r="1633" spans="1:21" x14ac:dyDescent="0.2">
      <c r="A1633" s="89">
        <f>VLOOKUP(C1633,TabellenSRG!$B$4:$C$2729,2,FALSE)</f>
        <v>146</v>
      </c>
      <c r="B1633" t="str">
        <f t="shared" si="26"/>
        <v>146b</v>
      </c>
      <c r="C1633" t="s">
        <v>149</v>
      </c>
      <c r="D1633" t="s">
        <v>607</v>
      </c>
      <c r="E1633">
        <v>1</v>
      </c>
      <c r="F1633">
        <v>0</v>
      </c>
      <c r="G1633">
        <v>0</v>
      </c>
      <c r="H1633">
        <v>0</v>
      </c>
      <c r="I1633">
        <v>0</v>
      </c>
      <c r="J1633">
        <v>0</v>
      </c>
      <c r="K1633">
        <v>0</v>
      </c>
      <c r="L1633">
        <v>0</v>
      </c>
      <c r="M1633">
        <v>0</v>
      </c>
      <c r="N1633">
        <v>0</v>
      </c>
      <c r="O1633">
        <v>0</v>
      </c>
      <c r="P1633">
        <v>0</v>
      </c>
      <c r="Q1633" s="36">
        <v>0</v>
      </c>
      <c r="R1633" s="36">
        <v>0</v>
      </c>
      <c r="S1633" s="36">
        <v>0</v>
      </c>
      <c r="T1633" s="36">
        <v>0</v>
      </c>
      <c r="U1633" s="36">
        <v>0</v>
      </c>
    </row>
    <row r="1634" spans="1:21" x14ac:dyDescent="0.2">
      <c r="A1634" s="89">
        <f>VLOOKUP(C1634,TabellenSRG!$B$4:$C$2729,2,FALSE)</f>
        <v>146</v>
      </c>
      <c r="B1634" t="str">
        <f t="shared" si="26"/>
        <v>146c</v>
      </c>
      <c r="C1634" t="s">
        <v>149</v>
      </c>
      <c r="D1634" t="s">
        <v>608</v>
      </c>
      <c r="E1634">
        <v>2</v>
      </c>
      <c r="F1634">
        <v>0</v>
      </c>
      <c r="G1634">
        <v>0</v>
      </c>
      <c r="H1634">
        <v>0</v>
      </c>
      <c r="I1634">
        <v>0</v>
      </c>
      <c r="J1634">
        <v>0</v>
      </c>
      <c r="K1634">
        <v>0</v>
      </c>
      <c r="L1634">
        <v>0</v>
      </c>
      <c r="M1634">
        <v>0</v>
      </c>
      <c r="N1634">
        <v>0</v>
      </c>
      <c r="O1634">
        <v>0</v>
      </c>
      <c r="P1634">
        <v>0</v>
      </c>
      <c r="Q1634" s="36">
        <v>0</v>
      </c>
      <c r="R1634" s="36">
        <v>0</v>
      </c>
      <c r="S1634" s="36">
        <v>0</v>
      </c>
      <c r="T1634" s="36">
        <v>0</v>
      </c>
      <c r="U1634" s="36">
        <v>0</v>
      </c>
    </row>
    <row r="1635" spans="1:21" x14ac:dyDescent="0.2">
      <c r="A1635" s="89">
        <f>VLOOKUP(C1635,TabellenSRG!$B$4:$C$2729,2,FALSE)</f>
        <v>146</v>
      </c>
      <c r="B1635" t="str">
        <f t="shared" si="26"/>
        <v>146d</v>
      </c>
      <c r="C1635" t="s">
        <v>149</v>
      </c>
      <c r="D1635" t="s">
        <v>609</v>
      </c>
      <c r="E1635">
        <v>3</v>
      </c>
      <c r="F1635">
        <v>0</v>
      </c>
      <c r="G1635">
        <v>10</v>
      </c>
      <c r="H1635">
        <v>10</v>
      </c>
      <c r="I1635">
        <v>10</v>
      </c>
      <c r="J1635">
        <v>10</v>
      </c>
      <c r="K1635">
        <v>10</v>
      </c>
      <c r="L1635">
        <v>30</v>
      </c>
      <c r="M1635">
        <v>30</v>
      </c>
      <c r="N1635">
        <v>30</v>
      </c>
      <c r="O1635">
        <v>30</v>
      </c>
      <c r="P1635">
        <v>30</v>
      </c>
      <c r="Q1635" s="36">
        <v>40</v>
      </c>
      <c r="R1635" s="36">
        <v>30</v>
      </c>
      <c r="S1635" s="36">
        <v>40</v>
      </c>
      <c r="T1635" s="36">
        <v>40</v>
      </c>
      <c r="U1635" s="36">
        <v>40</v>
      </c>
    </row>
    <row r="1636" spans="1:21" x14ac:dyDescent="0.2">
      <c r="A1636" s="89">
        <f>VLOOKUP(C1636,TabellenSRG!$B$4:$C$2729,2,FALSE)</f>
        <v>146</v>
      </c>
      <c r="B1636" t="str">
        <f t="shared" si="26"/>
        <v>146e</v>
      </c>
      <c r="C1636" t="s">
        <v>149</v>
      </c>
      <c r="D1636" t="s">
        <v>610</v>
      </c>
      <c r="E1636">
        <v>4</v>
      </c>
      <c r="F1636">
        <v>10</v>
      </c>
      <c r="G1636">
        <v>10</v>
      </c>
      <c r="H1636">
        <v>10</v>
      </c>
      <c r="I1636">
        <v>10</v>
      </c>
      <c r="J1636">
        <v>10</v>
      </c>
      <c r="K1636">
        <v>10</v>
      </c>
      <c r="L1636">
        <v>10</v>
      </c>
      <c r="M1636">
        <v>10</v>
      </c>
      <c r="N1636">
        <v>10</v>
      </c>
      <c r="O1636">
        <v>10</v>
      </c>
      <c r="P1636">
        <v>20</v>
      </c>
      <c r="Q1636" s="36">
        <v>20</v>
      </c>
      <c r="R1636" s="36">
        <v>20</v>
      </c>
      <c r="S1636" s="36">
        <v>20</v>
      </c>
      <c r="T1636" s="36">
        <v>20</v>
      </c>
      <c r="U1636" s="36">
        <v>20</v>
      </c>
    </row>
    <row r="1637" spans="1:21" x14ac:dyDescent="0.2">
      <c r="A1637" s="89">
        <f>VLOOKUP(C1637,TabellenSRG!$B$4:$C$2729,2,FALSE)</f>
        <v>146</v>
      </c>
      <c r="B1637" t="str">
        <f t="shared" si="26"/>
        <v>146f</v>
      </c>
      <c r="C1637" t="s">
        <v>149</v>
      </c>
      <c r="D1637" t="s">
        <v>612</v>
      </c>
      <c r="E1637">
        <v>5</v>
      </c>
      <c r="F1637">
        <v>0</v>
      </c>
      <c r="G1637">
        <v>0</v>
      </c>
      <c r="H1637">
        <v>0</v>
      </c>
      <c r="I1637">
        <v>0</v>
      </c>
      <c r="J1637">
        <v>0</v>
      </c>
      <c r="K1637">
        <v>0</v>
      </c>
      <c r="L1637">
        <v>0</v>
      </c>
      <c r="M1637">
        <v>0</v>
      </c>
      <c r="N1637">
        <v>0</v>
      </c>
      <c r="O1637">
        <v>0</v>
      </c>
      <c r="P1637">
        <v>0</v>
      </c>
      <c r="Q1637" s="36">
        <v>0</v>
      </c>
      <c r="R1637" s="36">
        <v>0</v>
      </c>
      <c r="S1637" s="36">
        <v>0</v>
      </c>
      <c r="T1637" s="36">
        <v>0</v>
      </c>
      <c r="U1637" s="36">
        <v>0</v>
      </c>
    </row>
    <row r="1638" spans="1:21" x14ac:dyDescent="0.2">
      <c r="A1638" s="89">
        <f>VLOOKUP(C1638,TabellenSRG!$B$4:$C$2729,2,FALSE)</f>
        <v>146</v>
      </c>
      <c r="B1638" t="str">
        <f t="shared" si="26"/>
        <v>146g</v>
      </c>
      <c r="C1638" t="s">
        <v>149</v>
      </c>
      <c r="D1638" t="s">
        <v>613</v>
      </c>
      <c r="E1638">
        <v>6</v>
      </c>
      <c r="F1638">
        <v>0</v>
      </c>
      <c r="G1638">
        <v>0</v>
      </c>
      <c r="H1638">
        <v>0</v>
      </c>
      <c r="I1638">
        <v>0</v>
      </c>
      <c r="J1638">
        <v>0</v>
      </c>
      <c r="K1638">
        <v>0</v>
      </c>
      <c r="L1638">
        <v>0</v>
      </c>
      <c r="M1638">
        <v>0</v>
      </c>
      <c r="N1638">
        <v>0</v>
      </c>
      <c r="O1638">
        <v>0</v>
      </c>
      <c r="P1638">
        <v>0</v>
      </c>
      <c r="Q1638" s="36">
        <v>0</v>
      </c>
      <c r="R1638" s="36">
        <v>0</v>
      </c>
      <c r="S1638" s="36">
        <v>0</v>
      </c>
      <c r="T1638" s="36">
        <v>0</v>
      </c>
      <c r="U1638" s="36">
        <v>0</v>
      </c>
    </row>
    <row r="1639" spans="1:21" x14ac:dyDescent="0.2">
      <c r="A1639" s="89">
        <f>VLOOKUP(C1639,TabellenSRG!$B$4:$C$2729,2,FALSE)</f>
        <v>146</v>
      </c>
      <c r="B1639" t="str">
        <f t="shared" si="26"/>
        <v>146h</v>
      </c>
      <c r="C1639" t="s">
        <v>149</v>
      </c>
      <c r="D1639" t="s">
        <v>614</v>
      </c>
      <c r="E1639">
        <v>7</v>
      </c>
      <c r="F1639">
        <v>0</v>
      </c>
      <c r="G1639">
        <v>0</v>
      </c>
      <c r="H1639">
        <v>0</v>
      </c>
      <c r="I1639">
        <v>0</v>
      </c>
      <c r="J1639">
        <v>0</v>
      </c>
      <c r="K1639">
        <v>0</v>
      </c>
      <c r="L1639">
        <v>0</v>
      </c>
      <c r="M1639">
        <v>0</v>
      </c>
      <c r="N1639">
        <v>0</v>
      </c>
      <c r="O1639">
        <v>0</v>
      </c>
      <c r="P1639">
        <v>0</v>
      </c>
      <c r="Q1639" s="36">
        <v>0</v>
      </c>
      <c r="R1639" s="36">
        <v>0</v>
      </c>
      <c r="S1639" s="36">
        <v>0</v>
      </c>
      <c r="T1639" s="36">
        <v>0</v>
      </c>
      <c r="U1639" s="36">
        <v>0</v>
      </c>
    </row>
    <row r="1640" spans="1:21" x14ac:dyDescent="0.2">
      <c r="A1640" s="89">
        <f>VLOOKUP(C1640,TabellenSRG!$B$4:$C$2729,2,FALSE)</f>
        <v>146</v>
      </c>
      <c r="B1640" t="str">
        <f t="shared" si="26"/>
        <v>146i</v>
      </c>
      <c r="C1640" t="s">
        <v>149</v>
      </c>
      <c r="D1640" t="s">
        <v>615</v>
      </c>
      <c r="E1640">
        <v>8</v>
      </c>
      <c r="F1640">
        <v>0</v>
      </c>
      <c r="G1640">
        <v>0</v>
      </c>
      <c r="H1640">
        <v>0</v>
      </c>
      <c r="I1640">
        <v>0</v>
      </c>
      <c r="J1640">
        <v>0</v>
      </c>
      <c r="K1640">
        <v>0</v>
      </c>
      <c r="L1640">
        <v>0</v>
      </c>
      <c r="M1640">
        <v>0</v>
      </c>
      <c r="N1640">
        <v>0</v>
      </c>
      <c r="O1640">
        <v>0</v>
      </c>
      <c r="P1640">
        <v>0</v>
      </c>
      <c r="Q1640" s="36">
        <v>0</v>
      </c>
      <c r="R1640" s="36">
        <v>0</v>
      </c>
      <c r="S1640" s="36">
        <v>0</v>
      </c>
      <c r="T1640" s="36">
        <v>0</v>
      </c>
      <c r="U1640" s="36">
        <v>0</v>
      </c>
    </row>
    <row r="1641" spans="1:21" x14ac:dyDescent="0.2">
      <c r="A1641" s="89">
        <f>VLOOKUP(C1641,TabellenSRG!$B$4:$C$2729,2,FALSE)</f>
        <v>146</v>
      </c>
      <c r="B1641" t="str">
        <f t="shared" si="26"/>
        <v>146j</v>
      </c>
      <c r="C1641" t="s">
        <v>149</v>
      </c>
      <c r="D1641" t="s">
        <v>616</v>
      </c>
      <c r="E1641">
        <v>9</v>
      </c>
      <c r="F1641">
        <v>30</v>
      </c>
      <c r="G1641">
        <v>30</v>
      </c>
      <c r="H1641">
        <v>30</v>
      </c>
      <c r="I1641">
        <v>40</v>
      </c>
      <c r="J1641">
        <v>40</v>
      </c>
      <c r="K1641">
        <v>20</v>
      </c>
      <c r="L1641">
        <v>30</v>
      </c>
      <c r="M1641">
        <v>40</v>
      </c>
      <c r="N1641">
        <v>50</v>
      </c>
      <c r="O1641">
        <v>80</v>
      </c>
      <c r="P1641">
        <v>130</v>
      </c>
      <c r="Q1641" s="36">
        <v>130</v>
      </c>
      <c r="R1641" s="36">
        <v>130</v>
      </c>
      <c r="S1641" s="36">
        <v>70</v>
      </c>
      <c r="T1641" s="36">
        <v>70</v>
      </c>
      <c r="U1641" s="36">
        <v>90</v>
      </c>
    </row>
    <row r="1642" spans="1:21" x14ac:dyDescent="0.2">
      <c r="A1642" s="89">
        <f>VLOOKUP(C1642,TabellenSRG!$B$4:$C$2729,2,FALSE)</f>
        <v>146</v>
      </c>
      <c r="B1642" t="str">
        <f t="shared" si="26"/>
        <v>146k</v>
      </c>
      <c r="C1642" t="s">
        <v>149</v>
      </c>
      <c r="D1642" t="s">
        <v>611</v>
      </c>
      <c r="E1642">
        <v>10</v>
      </c>
      <c r="F1642" t="e">
        <v>#N/A</v>
      </c>
      <c r="G1642" t="e">
        <v>#N/A</v>
      </c>
      <c r="H1642" t="e">
        <v>#N/A</v>
      </c>
      <c r="I1642" t="e">
        <v>#N/A</v>
      </c>
      <c r="J1642" t="e">
        <v>#N/A</v>
      </c>
      <c r="K1642" t="e">
        <v>#N/A</v>
      </c>
      <c r="L1642" t="e">
        <v>#N/A</v>
      </c>
      <c r="M1642" t="e">
        <v>#N/A</v>
      </c>
      <c r="N1642">
        <v>0</v>
      </c>
      <c r="O1642">
        <v>10</v>
      </c>
      <c r="P1642">
        <v>0</v>
      </c>
      <c r="Q1642" s="36">
        <v>10</v>
      </c>
      <c r="R1642" s="36">
        <v>10</v>
      </c>
      <c r="S1642" s="36">
        <v>10</v>
      </c>
      <c r="T1642" s="36">
        <v>10</v>
      </c>
      <c r="U1642" s="36">
        <v>0</v>
      </c>
    </row>
    <row r="1643" spans="1:21" x14ac:dyDescent="0.2">
      <c r="A1643" s="89">
        <f>VLOOKUP(C1643,TabellenSRG!$B$4:$C$2729,2,FALSE)</f>
        <v>147</v>
      </c>
      <c r="B1643" t="str">
        <f t="shared" si="26"/>
        <v>147a</v>
      </c>
      <c r="C1643" t="s">
        <v>558</v>
      </c>
      <c r="D1643" t="s">
        <v>606</v>
      </c>
      <c r="E1643">
        <v>0</v>
      </c>
      <c r="F1643">
        <v>870</v>
      </c>
      <c r="G1643">
        <v>870</v>
      </c>
      <c r="H1643">
        <v>870</v>
      </c>
      <c r="I1643">
        <v>840</v>
      </c>
      <c r="J1643">
        <v>820</v>
      </c>
      <c r="K1643">
        <v>810</v>
      </c>
      <c r="L1643">
        <v>790</v>
      </c>
      <c r="M1643">
        <v>810</v>
      </c>
      <c r="N1643">
        <v>1010</v>
      </c>
      <c r="O1643">
        <v>1020</v>
      </c>
      <c r="P1643">
        <v>1160</v>
      </c>
      <c r="Q1643" s="36">
        <v>1160</v>
      </c>
      <c r="R1643" s="36">
        <v>1270</v>
      </c>
      <c r="S1643" s="36">
        <v>1650</v>
      </c>
      <c r="T1643" s="36">
        <v>1910</v>
      </c>
      <c r="U1643" s="36">
        <v>2010</v>
      </c>
    </row>
    <row r="1644" spans="1:21" x14ac:dyDescent="0.2">
      <c r="A1644" s="89">
        <f>VLOOKUP(C1644,TabellenSRG!$B$4:$C$2729,2,FALSE)</f>
        <v>147</v>
      </c>
      <c r="B1644" t="str">
        <f t="shared" si="26"/>
        <v>147b</v>
      </c>
      <c r="C1644" t="s">
        <v>558</v>
      </c>
      <c r="D1644" t="s">
        <v>607</v>
      </c>
      <c r="E1644">
        <v>1</v>
      </c>
      <c r="F1644">
        <v>10</v>
      </c>
      <c r="G1644">
        <v>10</v>
      </c>
      <c r="H1644">
        <v>10</v>
      </c>
      <c r="I1644">
        <v>10</v>
      </c>
      <c r="J1644">
        <v>10</v>
      </c>
      <c r="K1644">
        <v>10</v>
      </c>
      <c r="L1644">
        <v>10</v>
      </c>
      <c r="M1644">
        <v>10</v>
      </c>
      <c r="N1644">
        <v>10</v>
      </c>
      <c r="O1644">
        <v>0</v>
      </c>
      <c r="P1644">
        <v>0</v>
      </c>
      <c r="Q1644" s="36">
        <v>0</v>
      </c>
      <c r="R1644" s="36">
        <v>0</v>
      </c>
      <c r="S1644" s="36">
        <v>0</v>
      </c>
      <c r="T1644" s="36">
        <v>0</v>
      </c>
      <c r="U1644" s="36">
        <v>0</v>
      </c>
    </row>
    <row r="1645" spans="1:21" x14ac:dyDescent="0.2">
      <c r="A1645" s="89">
        <f>VLOOKUP(C1645,TabellenSRG!$B$4:$C$2729,2,FALSE)</f>
        <v>147</v>
      </c>
      <c r="B1645" t="str">
        <f t="shared" si="26"/>
        <v>147c</v>
      </c>
      <c r="C1645" t="s">
        <v>558</v>
      </c>
      <c r="D1645" t="s">
        <v>608</v>
      </c>
      <c r="E1645">
        <v>2</v>
      </c>
      <c r="F1645">
        <v>10</v>
      </c>
      <c r="G1645">
        <v>10</v>
      </c>
      <c r="H1645">
        <v>10</v>
      </c>
      <c r="I1645">
        <v>10</v>
      </c>
      <c r="J1645">
        <v>10</v>
      </c>
      <c r="K1645">
        <v>10</v>
      </c>
      <c r="L1645">
        <v>10</v>
      </c>
      <c r="M1645">
        <v>10</v>
      </c>
      <c r="N1645">
        <v>10</v>
      </c>
      <c r="O1645">
        <v>10</v>
      </c>
      <c r="P1645">
        <v>10</v>
      </c>
      <c r="Q1645" s="36">
        <v>10</v>
      </c>
      <c r="R1645" s="36">
        <v>10</v>
      </c>
      <c r="S1645" s="36">
        <v>10</v>
      </c>
      <c r="T1645" s="36">
        <v>10</v>
      </c>
      <c r="U1645" s="36">
        <v>10</v>
      </c>
    </row>
    <row r="1646" spans="1:21" x14ac:dyDescent="0.2">
      <c r="A1646" s="89">
        <f>VLOOKUP(C1646,TabellenSRG!$B$4:$C$2729,2,FALSE)</f>
        <v>147</v>
      </c>
      <c r="B1646" t="str">
        <f t="shared" si="26"/>
        <v>147d</v>
      </c>
      <c r="C1646" t="s">
        <v>558</v>
      </c>
      <c r="D1646" t="s">
        <v>609</v>
      </c>
      <c r="E1646">
        <v>3</v>
      </c>
      <c r="F1646">
        <v>70</v>
      </c>
      <c r="G1646">
        <v>60</v>
      </c>
      <c r="H1646">
        <v>40</v>
      </c>
      <c r="I1646">
        <v>40</v>
      </c>
      <c r="J1646">
        <v>50</v>
      </c>
      <c r="K1646">
        <v>40</v>
      </c>
      <c r="L1646">
        <v>50</v>
      </c>
      <c r="M1646">
        <v>40</v>
      </c>
      <c r="N1646">
        <v>40</v>
      </c>
      <c r="O1646">
        <v>50</v>
      </c>
      <c r="P1646">
        <v>50</v>
      </c>
      <c r="Q1646" s="36">
        <v>40</v>
      </c>
      <c r="R1646" s="36">
        <v>40</v>
      </c>
      <c r="S1646" s="36">
        <v>40</v>
      </c>
      <c r="T1646" s="36">
        <v>50</v>
      </c>
      <c r="U1646" s="36">
        <v>30</v>
      </c>
    </row>
    <row r="1647" spans="1:21" x14ac:dyDescent="0.2">
      <c r="A1647" s="89">
        <f>VLOOKUP(C1647,TabellenSRG!$B$4:$C$2729,2,FALSE)</f>
        <v>147</v>
      </c>
      <c r="B1647" t="str">
        <f t="shared" si="26"/>
        <v>147e</v>
      </c>
      <c r="C1647" t="s">
        <v>558</v>
      </c>
      <c r="D1647" t="s">
        <v>610</v>
      </c>
      <c r="E1647">
        <v>4</v>
      </c>
      <c r="F1647">
        <v>0</v>
      </c>
      <c r="G1647">
        <v>0</v>
      </c>
      <c r="H1647">
        <v>0</v>
      </c>
      <c r="I1647">
        <v>10</v>
      </c>
      <c r="J1647">
        <v>10</v>
      </c>
      <c r="K1647">
        <v>10</v>
      </c>
      <c r="L1647">
        <v>0</v>
      </c>
      <c r="M1647">
        <v>30</v>
      </c>
      <c r="N1647">
        <v>40</v>
      </c>
      <c r="O1647">
        <v>60</v>
      </c>
      <c r="P1647">
        <v>80</v>
      </c>
      <c r="Q1647" s="36">
        <v>80</v>
      </c>
      <c r="R1647" s="36">
        <v>90</v>
      </c>
      <c r="S1647" s="36">
        <v>100</v>
      </c>
      <c r="T1647" s="36">
        <v>110</v>
      </c>
      <c r="U1647" s="36">
        <v>110</v>
      </c>
    </row>
    <row r="1648" spans="1:21" x14ac:dyDescent="0.2">
      <c r="A1648" s="89">
        <f>VLOOKUP(C1648,TabellenSRG!$B$4:$C$2729,2,FALSE)</f>
        <v>147</v>
      </c>
      <c r="B1648" t="str">
        <f t="shared" si="26"/>
        <v>147f</v>
      </c>
      <c r="C1648" t="s">
        <v>558</v>
      </c>
      <c r="D1648" t="s">
        <v>612</v>
      </c>
      <c r="E1648">
        <v>5</v>
      </c>
      <c r="F1648">
        <v>0</v>
      </c>
      <c r="G1648">
        <v>0</v>
      </c>
      <c r="H1648">
        <v>0</v>
      </c>
      <c r="I1648">
        <v>0</v>
      </c>
      <c r="J1648">
        <v>0</v>
      </c>
      <c r="K1648">
        <v>0</v>
      </c>
      <c r="L1648">
        <v>0</v>
      </c>
      <c r="M1648">
        <v>0</v>
      </c>
      <c r="N1648">
        <v>0</v>
      </c>
      <c r="O1648">
        <v>0</v>
      </c>
      <c r="P1648">
        <v>0</v>
      </c>
      <c r="Q1648" s="36">
        <v>10</v>
      </c>
      <c r="R1648" s="36">
        <v>10</v>
      </c>
      <c r="S1648" s="36">
        <v>10</v>
      </c>
      <c r="T1648" s="36">
        <v>20</v>
      </c>
      <c r="U1648" s="36">
        <v>20</v>
      </c>
    </row>
    <row r="1649" spans="1:21" x14ac:dyDescent="0.2">
      <c r="A1649" s="89">
        <f>VLOOKUP(C1649,TabellenSRG!$B$4:$C$2729,2,FALSE)</f>
        <v>147</v>
      </c>
      <c r="B1649" t="str">
        <f t="shared" si="26"/>
        <v>147g</v>
      </c>
      <c r="C1649" t="s">
        <v>558</v>
      </c>
      <c r="D1649" t="s">
        <v>613</v>
      </c>
      <c r="E1649">
        <v>6</v>
      </c>
      <c r="F1649">
        <v>0</v>
      </c>
      <c r="G1649">
        <v>0</v>
      </c>
      <c r="H1649">
        <v>40</v>
      </c>
      <c r="I1649">
        <v>0</v>
      </c>
      <c r="J1649">
        <v>0</v>
      </c>
      <c r="K1649">
        <v>0</v>
      </c>
      <c r="L1649">
        <v>0</v>
      </c>
      <c r="M1649">
        <v>10</v>
      </c>
      <c r="N1649">
        <v>10</v>
      </c>
      <c r="O1649">
        <v>20</v>
      </c>
      <c r="P1649">
        <v>30</v>
      </c>
      <c r="Q1649" s="36">
        <v>30</v>
      </c>
      <c r="R1649" s="36">
        <v>40</v>
      </c>
      <c r="S1649" s="36">
        <v>40</v>
      </c>
      <c r="T1649" s="36">
        <v>50</v>
      </c>
      <c r="U1649" s="36">
        <v>50</v>
      </c>
    </row>
    <row r="1650" spans="1:21" x14ac:dyDescent="0.2">
      <c r="A1650" s="89">
        <f>VLOOKUP(C1650,TabellenSRG!$B$4:$C$2729,2,FALSE)</f>
        <v>147</v>
      </c>
      <c r="B1650" t="str">
        <f t="shared" si="26"/>
        <v>147h</v>
      </c>
      <c r="C1650" t="s">
        <v>558</v>
      </c>
      <c r="D1650" t="s">
        <v>614</v>
      </c>
      <c r="E1650">
        <v>7</v>
      </c>
      <c r="F1650">
        <v>0</v>
      </c>
      <c r="G1650">
        <v>0</v>
      </c>
      <c r="H1650">
        <v>0</v>
      </c>
      <c r="I1650">
        <v>0</v>
      </c>
      <c r="J1650">
        <v>0</v>
      </c>
      <c r="K1650">
        <v>0</v>
      </c>
      <c r="L1650">
        <v>0</v>
      </c>
      <c r="M1650">
        <v>0</v>
      </c>
      <c r="N1650">
        <v>0</v>
      </c>
      <c r="O1650">
        <v>0</v>
      </c>
      <c r="P1650">
        <v>0</v>
      </c>
      <c r="Q1650" s="36">
        <v>0</v>
      </c>
      <c r="R1650" s="36">
        <v>0</v>
      </c>
      <c r="S1650" s="36">
        <v>0</v>
      </c>
      <c r="T1650" s="36">
        <v>0</v>
      </c>
      <c r="U1650" s="36">
        <v>0</v>
      </c>
    </row>
    <row r="1651" spans="1:21" x14ac:dyDescent="0.2">
      <c r="A1651" s="89">
        <f>VLOOKUP(C1651,TabellenSRG!$B$4:$C$2729,2,FALSE)</f>
        <v>147</v>
      </c>
      <c r="B1651" t="str">
        <f t="shared" si="26"/>
        <v>147i</v>
      </c>
      <c r="C1651" t="s">
        <v>558</v>
      </c>
      <c r="D1651" t="s">
        <v>615</v>
      </c>
      <c r="E1651">
        <v>8</v>
      </c>
      <c r="F1651">
        <v>0</v>
      </c>
      <c r="G1651">
        <v>0</v>
      </c>
      <c r="H1651">
        <v>0</v>
      </c>
      <c r="I1651">
        <v>0</v>
      </c>
      <c r="J1651">
        <v>0</v>
      </c>
      <c r="K1651">
        <v>0</v>
      </c>
      <c r="L1651">
        <v>0</v>
      </c>
      <c r="M1651">
        <v>0</v>
      </c>
      <c r="N1651">
        <v>0</v>
      </c>
      <c r="O1651">
        <v>0</v>
      </c>
      <c r="P1651">
        <v>0</v>
      </c>
      <c r="Q1651" s="36">
        <v>0</v>
      </c>
      <c r="R1651" s="36">
        <v>10</v>
      </c>
      <c r="S1651" s="36">
        <v>10</v>
      </c>
      <c r="T1651" s="36">
        <v>10</v>
      </c>
      <c r="U1651" s="36">
        <v>10</v>
      </c>
    </row>
    <row r="1652" spans="1:21" x14ac:dyDescent="0.2">
      <c r="A1652" s="89">
        <f>VLOOKUP(C1652,TabellenSRG!$B$4:$C$2729,2,FALSE)</f>
        <v>147</v>
      </c>
      <c r="B1652" t="str">
        <f t="shared" si="26"/>
        <v>147j</v>
      </c>
      <c r="C1652" t="s">
        <v>558</v>
      </c>
      <c r="D1652" t="s">
        <v>616</v>
      </c>
      <c r="E1652">
        <v>9</v>
      </c>
      <c r="F1652">
        <v>780</v>
      </c>
      <c r="G1652">
        <v>800</v>
      </c>
      <c r="H1652">
        <v>760</v>
      </c>
      <c r="I1652">
        <v>770</v>
      </c>
      <c r="J1652">
        <v>750</v>
      </c>
      <c r="K1652">
        <v>750</v>
      </c>
      <c r="L1652">
        <v>720</v>
      </c>
      <c r="M1652">
        <v>710</v>
      </c>
      <c r="N1652">
        <v>900</v>
      </c>
      <c r="O1652">
        <v>880</v>
      </c>
      <c r="P1652">
        <v>1000</v>
      </c>
      <c r="Q1652" s="36">
        <v>980</v>
      </c>
      <c r="R1652" s="36">
        <v>1080</v>
      </c>
      <c r="S1652" s="36">
        <v>1440</v>
      </c>
      <c r="T1652" s="36">
        <v>1670</v>
      </c>
      <c r="U1652" s="36">
        <v>1770</v>
      </c>
    </row>
    <row r="1653" spans="1:21" x14ac:dyDescent="0.2">
      <c r="A1653" s="89">
        <f>VLOOKUP(C1653,TabellenSRG!$B$4:$C$2729,2,FALSE)</f>
        <v>147</v>
      </c>
      <c r="B1653" t="str">
        <f t="shared" si="26"/>
        <v>147k</v>
      </c>
      <c r="C1653" t="s">
        <v>558</v>
      </c>
      <c r="D1653" t="s">
        <v>611</v>
      </c>
      <c r="E1653">
        <v>10</v>
      </c>
      <c r="F1653" t="e">
        <v>#N/A</v>
      </c>
      <c r="G1653" t="e">
        <v>#N/A</v>
      </c>
      <c r="H1653" t="e">
        <v>#N/A</v>
      </c>
      <c r="I1653" t="e">
        <v>#N/A</v>
      </c>
      <c r="J1653" t="e">
        <v>#N/A</v>
      </c>
      <c r="K1653" t="e">
        <v>#N/A</v>
      </c>
      <c r="L1653" t="e">
        <v>#N/A</v>
      </c>
      <c r="M1653" t="e">
        <v>#N/A</v>
      </c>
      <c r="N1653">
        <v>0</v>
      </c>
      <c r="O1653">
        <v>0</v>
      </c>
      <c r="P1653">
        <v>0</v>
      </c>
      <c r="Q1653" s="36">
        <v>0</v>
      </c>
      <c r="R1653" s="36">
        <v>0</v>
      </c>
      <c r="S1653" s="36">
        <v>0</v>
      </c>
      <c r="T1653" s="36">
        <v>10</v>
      </c>
      <c r="U1653" s="36">
        <v>10</v>
      </c>
    </row>
    <row r="1654" spans="1:21" x14ac:dyDescent="0.2">
      <c r="A1654" s="89" t="e">
        <f>VLOOKUP(C1654,TabellenSRG!$B$4:$C$2729,2,FALSE)</f>
        <v>#N/A</v>
      </c>
      <c r="B1654" t="e">
        <f t="shared" si="26"/>
        <v>#N/A</v>
      </c>
      <c r="C1654" t="s">
        <v>42</v>
      </c>
      <c r="D1654" t="s">
        <v>606</v>
      </c>
      <c r="E1654">
        <v>0</v>
      </c>
      <c r="F1654">
        <v>230</v>
      </c>
      <c r="G1654">
        <v>210</v>
      </c>
      <c r="H1654">
        <v>170</v>
      </c>
      <c r="I1654">
        <v>190</v>
      </c>
      <c r="J1654">
        <v>190</v>
      </c>
      <c r="K1654">
        <v>180</v>
      </c>
      <c r="L1654">
        <v>180</v>
      </c>
      <c r="M1654">
        <v>180</v>
      </c>
      <c r="N1654">
        <v>210</v>
      </c>
      <c r="O1654">
        <v>220</v>
      </c>
      <c r="P1654">
        <v>200</v>
      </c>
      <c r="Q1654" s="36">
        <v>200</v>
      </c>
      <c r="R1654" s="36" t="e">
        <v>#N/A</v>
      </c>
      <c r="S1654" s="36" t="e">
        <v>#N/A</v>
      </c>
      <c r="T1654" s="36" t="e">
        <v>#N/A</v>
      </c>
      <c r="U1654" s="36" t="e">
        <v>#N/A</v>
      </c>
    </row>
    <row r="1655" spans="1:21" x14ac:dyDescent="0.2">
      <c r="A1655" s="89" t="e">
        <f>VLOOKUP(C1655,TabellenSRG!$B$4:$C$2729,2,FALSE)</f>
        <v>#N/A</v>
      </c>
      <c r="B1655" t="e">
        <f t="shared" si="26"/>
        <v>#N/A</v>
      </c>
      <c r="C1655" t="s">
        <v>42</v>
      </c>
      <c r="D1655" t="s">
        <v>607</v>
      </c>
      <c r="E1655">
        <v>1</v>
      </c>
      <c r="F1655">
        <v>0</v>
      </c>
      <c r="G1655">
        <v>0</v>
      </c>
      <c r="H1655">
        <v>0</v>
      </c>
      <c r="I1655">
        <v>0</v>
      </c>
      <c r="J1655">
        <v>0</v>
      </c>
      <c r="K1655">
        <v>0</v>
      </c>
      <c r="L1655">
        <v>0</v>
      </c>
      <c r="M1655">
        <v>0</v>
      </c>
      <c r="N1655">
        <v>0</v>
      </c>
      <c r="O1655">
        <v>0</v>
      </c>
      <c r="P1655">
        <v>0</v>
      </c>
      <c r="Q1655" s="36">
        <v>0</v>
      </c>
      <c r="R1655" s="36" t="e">
        <v>#N/A</v>
      </c>
      <c r="S1655" s="36" t="e">
        <v>#N/A</v>
      </c>
      <c r="T1655" s="36" t="e">
        <v>#N/A</v>
      </c>
      <c r="U1655" s="36" t="e">
        <v>#N/A</v>
      </c>
    </row>
    <row r="1656" spans="1:21" x14ac:dyDescent="0.2">
      <c r="A1656" s="89" t="e">
        <f>VLOOKUP(C1656,TabellenSRG!$B$4:$C$2729,2,FALSE)</f>
        <v>#N/A</v>
      </c>
      <c r="B1656" t="e">
        <f t="shared" si="26"/>
        <v>#N/A</v>
      </c>
      <c r="C1656" t="s">
        <v>42</v>
      </c>
      <c r="D1656" t="s">
        <v>608</v>
      </c>
      <c r="E1656">
        <v>2</v>
      </c>
      <c r="F1656">
        <v>0</v>
      </c>
      <c r="G1656">
        <v>0</v>
      </c>
      <c r="H1656">
        <v>0</v>
      </c>
      <c r="I1656">
        <v>0</v>
      </c>
      <c r="J1656">
        <v>0</v>
      </c>
      <c r="K1656">
        <v>0</v>
      </c>
      <c r="L1656">
        <v>0</v>
      </c>
      <c r="M1656">
        <v>0</v>
      </c>
      <c r="N1656">
        <v>0</v>
      </c>
      <c r="O1656">
        <v>0</v>
      </c>
      <c r="P1656">
        <v>0</v>
      </c>
      <c r="Q1656" s="36">
        <v>0</v>
      </c>
      <c r="R1656" s="36" t="e">
        <v>#N/A</v>
      </c>
      <c r="S1656" s="36" t="e">
        <v>#N/A</v>
      </c>
      <c r="T1656" s="36" t="e">
        <v>#N/A</v>
      </c>
      <c r="U1656" s="36" t="e">
        <v>#N/A</v>
      </c>
    </row>
    <row r="1657" spans="1:21" x14ac:dyDescent="0.2">
      <c r="A1657" s="89" t="e">
        <f>VLOOKUP(C1657,TabellenSRG!$B$4:$C$2729,2,FALSE)</f>
        <v>#N/A</v>
      </c>
      <c r="B1657" t="e">
        <f t="shared" si="26"/>
        <v>#N/A</v>
      </c>
      <c r="C1657" t="s">
        <v>42</v>
      </c>
      <c r="D1657" t="s">
        <v>609</v>
      </c>
      <c r="E1657">
        <v>3</v>
      </c>
      <c r="F1657">
        <v>0</v>
      </c>
      <c r="G1657">
        <v>0</v>
      </c>
      <c r="H1657">
        <v>0</v>
      </c>
      <c r="I1657">
        <v>0</v>
      </c>
      <c r="J1657">
        <v>10</v>
      </c>
      <c r="K1657">
        <v>10</v>
      </c>
      <c r="L1657">
        <v>10</v>
      </c>
      <c r="M1657">
        <v>0</v>
      </c>
      <c r="N1657">
        <v>0</v>
      </c>
      <c r="O1657">
        <v>10</v>
      </c>
      <c r="P1657">
        <v>10</v>
      </c>
      <c r="Q1657" s="36">
        <v>10</v>
      </c>
      <c r="R1657" s="36" t="e">
        <v>#N/A</v>
      </c>
      <c r="S1657" s="36" t="e">
        <v>#N/A</v>
      </c>
      <c r="T1657" s="36" t="e">
        <v>#N/A</v>
      </c>
      <c r="U1657" s="36" t="e">
        <v>#N/A</v>
      </c>
    </row>
    <row r="1658" spans="1:21" x14ac:dyDescent="0.2">
      <c r="A1658" s="89" t="e">
        <f>VLOOKUP(C1658,TabellenSRG!$B$4:$C$2729,2,FALSE)</f>
        <v>#N/A</v>
      </c>
      <c r="B1658" t="e">
        <f t="shared" si="26"/>
        <v>#N/A</v>
      </c>
      <c r="C1658" t="s">
        <v>42</v>
      </c>
      <c r="D1658" t="s">
        <v>610</v>
      </c>
      <c r="E1658">
        <v>4</v>
      </c>
      <c r="F1658">
        <v>0</v>
      </c>
      <c r="G1658">
        <v>0</v>
      </c>
      <c r="H1658">
        <v>0</v>
      </c>
      <c r="I1658">
        <v>0</v>
      </c>
      <c r="J1658">
        <v>0</v>
      </c>
      <c r="K1658">
        <v>0</v>
      </c>
      <c r="L1658">
        <v>0</v>
      </c>
      <c r="M1658">
        <v>0</v>
      </c>
      <c r="N1658">
        <v>0</v>
      </c>
      <c r="O1658">
        <v>0</v>
      </c>
      <c r="P1658">
        <v>0</v>
      </c>
      <c r="Q1658" s="36">
        <v>0</v>
      </c>
      <c r="R1658" s="36" t="e">
        <v>#N/A</v>
      </c>
      <c r="S1658" s="36" t="e">
        <v>#N/A</v>
      </c>
      <c r="T1658" s="36" t="e">
        <v>#N/A</v>
      </c>
      <c r="U1658" s="36" t="e">
        <v>#N/A</v>
      </c>
    </row>
    <row r="1659" spans="1:21" x14ac:dyDescent="0.2">
      <c r="A1659" s="89" t="e">
        <f>VLOOKUP(C1659,TabellenSRG!$B$4:$C$2729,2,FALSE)</f>
        <v>#N/A</v>
      </c>
      <c r="B1659" t="e">
        <f t="shared" si="26"/>
        <v>#N/A</v>
      </c>
      <c r="C1659" t="s">
        <v>42</v>
      </c>
      <c r="D1659" t="s">
        <v>612</v>
      </c>
      <c r="E1659">
        <v>5</v>
      </c>
      <c r="F1659">
        <v>0</v>
      </c>
      <c r="G1659">
        <v>0</v>
      </c>
      <c r="H1659">
        <v>0</v>
      </c>
      <c r="I1659">
        <v>0</v>
      </c>
      <c r="J1659">
        <v>0</v>
      </c>
      <c r="K1659">
        <v>0</v>
      </c>
      <c r="L1659">
        <v>0</v>
      </c>
      <c r="M1659">
        <v>0</v>
      </c>
      <c r="N1659">
        <v>0</v>
      </c>
      <c r="O1659">
        <v>0</v>
      </c>
      <c r="P1659">
        <v>0</v>
      </c>
      <c r="Q1659" s="36">
        <v>0</v>
      </c>
      <c r="R1659" s="36" t="e">
        <v>#N/A</v>
      </c>
      <c r="S1659" s="36" t="e">
        <v>#N/A</v>
      </c>
      <c r="T1659" s="36" t="e">
        <v>#N/A</v>
      </c>
      <c r="U1659" s="36" t="e">
        <v>#N/A</v>
      </c>
    </row>
    <row r="1660" spans="1:21" x14ac:dyDescent="0.2">
      <c r="A1660" s="89" t="e">
        <f>VLOOKUP(C1660,TabellenSRG!$B$4:$C$2729,2,FALSE)</f>
        <v>#N/A</v>
      </c>
      <c r="B1660" t="e">
        <f t="shared" si="26"/>
        <v>#N/A</v>
      </c>
      <c r="C1660" t="s">
        <v>42</v>
      </c>
      <c r="D1660" t="s">
        <v>613</v>
      </c>
      <c r="E1660">
        <v>6</v>
      </c>
      <c r="F1660">
        <v>0</v>
      </c>
      <c r="G1660">
        <v>0</v>
      </c>
      <c r="H1660">
        <v>0</v>
      </c>
      <c r="I1660">
        <v>0</v>
      </c>
      <c r="J1660">
        <v>0</v>
      </c>
      <c r="K1660">
        <v>0</v>
      </c>
      <c r="L1660">
        <v>0</v>
      </c>
      <c r="M1660">
        <v>0</v>
      </c>
      <c r="N1660">
        <v>0</v>
      </c>
      <c r="O1660">
        <v>0</v>
      </c>
      <c r="P1660">
        <v>0</v>
      </c>
      <c r="Q1660" s="36">
        <v>0</v>
      </c>
      <c r="R1660" s="36" t="e">
        <v>#N/A</v>
      </c>
      <c r="S1660" s="36" t="e">
        <v>#N/A</v>
      </c>
      <c r="T1660" s="36" t="e">
        <v>#N/A</v>
      </c>
      <c r="U1660" s="36" t="e">
        <v>#N/A</v>
      </c>
    </row>
    <row r="1661" spans="1:21" x14ac:dyDescent="0.2">
      <c r="A1661" s="89" t="e">
        <f>VLOOKUP(C1661,TabellenSRG!$B$4:$C$2729,2,FALSE)</f>
        <v>#N/A</v>
      </c>
      <c r="B1661" t="e">
        <f t="shared" si="26"/>
        <v>#N/A</v>
      </c>
      <c r="C1661" t="s">
        <v>42</v>
      </c>
      <c r="D1661" t="s">
        <v>614</v>
      </c>
      <c r="E1661">
        <v>7</v>
      </c>
      <c r="F1661">
        <v>0</v>
      </c>
      <c r="G1661">
        <v>0</v>
      </c>
      <c r="H1661">
        <v>0</v>
      </c>
      <c r="I1661">
        <v>0</v>
      </c>
      <c r="J1661">
        <v>0</v>
      </c>
      <c r="K1661">
        <v>0</v>
      </c>
      <c r="L1661">
        <v>0</v>
      </c>
      <c r="M1661">
        <v>0</v>
      </c>
      <c r="N1661">
        <v>0</v>
      </c>
      <c r="O1661">
        <v>0</v>
      </c>
      <c r="P1661">
        <v>0</v>
      </c>
      <c r="Q1661" s="36">
        <v>0</v>
      </c>
      <c r="R1661" s="36" t="e">
        <v>#N/A</v>
      </c>
      <c r="S1661" s="36" t="e">
        <v>#N/A</v>
      </c>
      <c r="T1661" s="36" t="e">
        <v>#N/A</v>
      </c>
      <c r="U1661" s="36" t="e">
        <v>#N/A</v>
      </c>
    </row>
    <row r="1662" spans="1:21" x14ac:dyDescent="0.2">
      <c r="A1662" s="89" t="e">
        <f>VLOOKUP(C1662,TabellenSRG!$B$4:$C$2729,2,FALSE)</f>
        <v>#N/A</v>
      </c>
      <c r="B1662" t="e">
        <f t="shared" si="26"/>
        <v>#N/A</v>
      </c>
      <c r="C1662" t="s">
        <v>42</v>
      </c>
      <c r="D1662" t="s">
        <v>615</v>
      </c>
      <c r="E1662">
        <v>8</v>
      </c>
      <c r="F1662">
        <v>0</v>
      </c>
      <c r="G1662">
        <v>0</v>
      </c>
      <c r="H1662">
        <v>0</v>
      </c>
      <c r="I1662">
        <v>0</v>
      </c>
      <c r="J1662">
        <v>0</v>
      </c>
      <c r="K1662">
        <v>0</v>
      </c>
      <c r="L1662">
        <v>0</v>
      </c>
      <c r="M1662">
        <v>0</v>
      </c>
      <c r="N1662">
        <v>0</v>
      </c>
      <c r="O1662">
        <v>0</v>
      </c>
      <c r="P1662">
        <v>0</v>
      </c>
      <c r="Q1662" s="36">
        <v>0</v>
      </c>
      <c r="R1662" s="36" t="e">
        <v>#N/A</v>
      </c>
      <c r="S1662" s="36" t="e">
        <v>#N/A</v>
      </c>
      <c r="T1662" s="36" t="e">
        <v>#N/A</v>
      </c>
      <c r="U1662" s="36" t="e">
        <v>#N/A</v>
      </c>
    </row>
    <row r="1663" spans="1:21" x14ac:dyDescent="0.2">
      <c r="A1663" s="89" t="e">
        <f>VLOOKUP(C1663,TabellenSRG!$B$4:$C$2729,2,FALSE)</f>
        <v>#N/A</v>
      </c>
      <c r="B1663" t="e">
        <f t="shared" si="26"/>
        <v>#N/A</v>
      </c>
      <c r="C1663" t="s">
        <v>42</v>
      </c>
      <c r="D1663" t="s">
        <v>616</v>
      </c>
      <c r="E1663">
        <v>9</v>
      </c>
      <c r="F1663">
        <v>230</v>
      </c>
      <c r="G1663">
        <v>210</v>
      </c>
      <c r="H1663">
        <v>160</v>
      </c>
      <c r="I1663">
        <v>180</v>
      </c>
      <c r="J1663">
        <v>180</v>
      </c>
      <c r="K1663">
        <v>160</v>
      </c>
      <c r="L1663">
        <v>170</v>
      </c>
      <c r="M1663">
        <v>170</v>
      </c>
      <c r="N1663">
        <v>200</v>
      </c>
      <c r="O1663">
        <v>210</v>
      </c>
      <c r="P1663">
        <v>190</v>
      </c>
      <c r="Q1663" s="36">
        <v>190</v>
      </c>
      <c r="R1663" s="36" t="e">
        <v>#N/A</v>
      </c>
      <c r="S1663" s="36" t="e">
        <v>#N/A</v>
      </c>
      <c r="T1663" s="36" t="e">
        <v>#N/A</v>
      </c>
      <c r="U1663" s="36" t="e">
        <v>#N/A</v>
      </c>
    </row>
    <row r="1664" spans="1:21" x14ac:dyDescent="0.2">
      <c r="A1664" s="89" t="e">
        <f>VLOOKUP(C1664,TabellenSRG!$B$4:$C$2729,2,FALSE)</f>
        <v>#N/A</v>
      </c>
      <c r="B1664" t="e">
        <f t="shared" si="26"/>
        <v>#N/A</v>
      </c>
      <c r="C1664" t="s">
        <v>42</v>
      </c>
      <c r="D1664" t="s">
        <v>611</v>
      </c>
      <c r="E1664">
        <v>10</v>
      </c>
      <c r="F1664" t="e">
        <v>#N/A</v>
      </c>
      <c r="G1664" t="e">
        <v>#N/A</v>
      </c>
      <c r="H1664" t="e">
        <v>#N/A</v>
      </c>
      <c r="I1664" t="e">
        <v>#N/A</v>
      </c>
      <c r="J1664" t="e">
        <v>#N/A</v>
      </c>
      <c r="K1664" t="e">
        <v>#N/A</v>
      </c>
      <c r="L1664" t="e">
        <v>#N/A</v>
      </c>
      <c r="M1664" t="e">
        <v>#N/A</v>
      </c>
      <c r="N1664">
        <v>0</v>
      </c>
      <c r="O1664">
        <v>0</v>
      </c>
      <c r="P1664">
        <v>0</v>
      </c>
      <c r="Q1664" s="36">
        <v>0</v>
      </c>
      <c r="R1664" s="36" t="e">
        <v>#N/A</v>
      </c>
      <c r="S1664" s="36" t="e">
        <v>#N/A</v>
      </c>
      <c r="T1664" s="36" t="e">
        <v>#N/A</v>
      </c>
      <c r="U1664" s="36" t="e">
        <v>#N/A</v>
      </c>
    </row>
    <row r="1665" spans="1:21" x14ac:dyDescent="0.2">
      <c r="A1665" s="89">
        <f>VLOOKUP(C1665,TabellenSRG!$B$4:$C$2729,2,FALSE)</f>
        <v>149</v>
      </c>
      <c r="B1665" t="str">
        <f t="shared" si="26"/>
        <v>149a</v>
      </c>
      <c r="C1665" t="s">
        <v>152</v>
      </c>
      <c r="D1665" t="s">
        <v>606</v>
      </c>
      <c r="E1665">
        <v>0</v>
      </c>
      <c r="F1665">
        <v>10</v>
      </c>
      <c r="G1665">
        <v>20</v>
      </c>
      <c r="H1665">
        <v>20</v>
      </c>
      <c r="I1665">
        <v>20</v>
      </c>
      <c r="J1665">
        <v>30</v>
      </c>
      <c r="K1665">
        <v>30</v>
      </c>
      <c r="L1665">
        <v>20</v>
      </c>
      <c r="M1665">
        <v>30</v>
      </c>
      <c r="N1665">
        <v>30</v>
      </c>
      <c r="O1665">
        <v>30</v>
      </c>
      <c r="P1665">
        <v>40</v>
      </c>
      <c r="Q1665" s="36">
        <v>40</v>
      </c>
      <c r="R1665" s="36">
        <v>40</v>
      </c>
      <c r="S1665" s="36">
        <v>40</v>
      </c>
      <c r="T1665" s="36">
        <v>50</v>
      </c>
      <c r="U1665" s="36">
        <v>40</v>
      </c>
    </row>
    <row r="1666" spans="1:21" x14ac:dyDescent="0.2">
      <c r="A1666" s="89">
        <f>VLOOKUP(C1666,TabellenSRG!$B$4:$C$2729,2,FALSE)</f>
        <v>149</v>
      </c>
      <c r="B1666" t="str">
        <f t="shared" si="26"/>
        <v>149b</v>
      </c>
      <c r="C1666" t="s">
        <v>152</v>
      </c>
      <c r="D1666" t="s">
        <v>607</v>
      </c>
      <c r="E1666">
        <v>1</v>
      </c>
      <c r="F1666">
        <v>0</v>
      </c>
      <c r="G1666">
        <v>0</v>
      </c>
      <c r="H1666">
        <v>0</v>
      </c>
      <c r="I1666">
        <v>0</v>
      </c>
      <c r="J1666">
        <v>0</v>
      </c>
      <c r="K1666">
        <v>10</v>
      </c>
      <c r="L1666">
        <v>0</v>
      </c>
      <c r="M1666">
        <v>0</v>
      </c>
      <c r="N1666">
        <v>0</v>
      </c>
      <c r="O1666">
        <v>10</v>
      </c>
      <c r="P1666">
        <v>10</v>
      </c>
      <c r="Q1666" s="36">
        <v>10</v>
      </c>
      <c r="R1666" s="36">
        <v>10</v>
      </c>
      <c r="S1666" s="36">
        <v>20</v>
      </c>
      <c r="T1666" s="36">
        <v>10</v>
      </c>
      <c r="U1666" s="36">
        <v>10</v>
      </c>
    </row>
    <row r="1667" spans="1:21" x14ac:dyDescent="0.2">
      <c r="A1667" s="89">
        <f>VLOOKUP(C1667,TabellenSRG!$B$4:$C$2729,2,FALSE)</f>
        <v>149</v>
      </c>
      <c r="B1667" t="str">
        <f t="shared" si="26"/>
        <v>149c</v>
      </c>
      <c r="C1667" t="s">
        <v>152</v>
      </c>
      <c r="D1667" t="s">
        <v>608</v>
      </c>
      <c r="E1667">
        <v>2</v>
      </c>
      <c r="F1667">
        <v>0</v>
      </c>
      <c r="G1667">
        <v>0</v>
      </c>
      <c r="H1667">
        <v>0</v>
      </c>
      <c r="I1667">
        <v>0</v>
      </c>
      <c r="J1667">
        <v>0</v>
      </c>
      <c r="K1667">
        <v>0</v>
      </c>
      <c r="L1667">
        <v>0</v>
      </c>
      <c r="M1667">
        <v>0</v>
      </c>
      <c r="N1667">
        <v>0</v>
      </c>
      <c r="O1667">
        <v>0</v>
      </c>
      <c r="P1667">
        <v>0</v>
      </c>
      <c r="Q1667" s="36">
        <v>0</v>
      </c>
      <c r="R1667" s="36">
        <v>0</v>
      </c>
      <c r="S1667" s="36">
        <v>0</v>
      </c>
      <c r="T1667" s="36">
        <v>0</v>
      </c>
      <c r="U1667" s="36">
        <v>0</v>
      </c>
    </row>
    <row r="1668" spans="1:21" x14ac:dyDescent="0.2">
      <c r="A1668" s="89">
        <f>VLOOKUP(C1668,TabellenSRG!$B$4:$C$2729,2,FALSE)</f>
        <v>149</v>
      </c>
      <c r="B1668" t="str">
        <f t="shared" si="26"/>
        <v>149d</v>
      </c>
      <c r="C1668" t="s">
        <v>152</v>
      </c>
      <c r="D1668" t="s">
        <v>609</v>
      </c>
      <c r="E1668">
        <v>3</v>
      </c>
      <c r="F1668">
        <v>0</v>
      </c>
      <c r="G1668">
        <v>0</v>
      </c>
      <c r="H1668">
        <v>0</v>
      </c>
      <c r="I1668">
        <v>10</v>
      </c>
      <c r="J1668">
        <v>10</v>
      </c>
      <c r="K1668">
        <v>10</v>
      </c>
      <c r="L1668">
        <v>10</v>
      </c>
      <c r="M1668">
        <v>20</v>
      </c>
      <c r="N1668">
        <v>20</v>
      </c>
      <c r="O1668">
        <v>10</v>
      </c>
      <c r="P1668">
        <v>10</v>
      </c>
      <c r="Q1668" s="36">
        <v>10</v>
      </c>
      <c r="R1668" s="36">
        <v>10</v>
      </c>
      <c r="S1668" s="36">
        <v>10</v>
      </c>
      <c r="T1668" s="36">
        <v>10</v>
      </c>
      <c r="U1668" s="36">
        <v>10</v>
      </c>
    </row>
    <row r="1669" spans="1:21" x14ac:dyDescent="0.2">
      <c r="A1669" s="89">
        <f>VLOOKUP(C1669,TabellenSRG!$B$4:$C$2729,2,FALSE)</f>
        <v>149</v>
      </c>
      <c r="B1669" t="str">
        <f t="shared" ref="B1669:B1732" si="27">CONCATENATE(A1669,D1669)</f>
        <v>149e</v>
      </c>
      <c r="C1669" t="s">
        <v>152</v>
      </c>
      <c r="D1669" t="s">
        <v>610</v>
      </c>
      <c r="E1669">
        <v>4</v>
      </c>
      <c r="F1669">
        <v>0</v>
      </c>
      <c r="G1669">
        <v>0</v>
      </c>
      <c r="H1669">
        <v>0</v>
      </c>
      <c r="I1669">
        <v>0</v>
      </c>
      <c r="J1669">
        <v>0</v>
      </c>
      <c r="K1669">
        <v>0</v>
      </c>
      <c r="L1669">
        <v>0</v>
      </c>
      <c r="M1669">
        <v>0</v>
      </c>
      <c r="N1669">
        <v>0</v>
      </c>
      <c r="O1669">
        <v>0</v>
      </c>
      <c r="P1669">
        <v>0</v>
      </c>
      <c r="Q1669" s="36">
        <v>10</v>
      </c>
      <c r="R1669" s="36">
        <v>0</v>
      </c>
      <c r="S1669" s="36">
        <v>0</v>
      </c>
      <c r="T1669" s="36">
        <v>10</v>
      </c>
      <c r="U1669" s="36">
        <v>10</v>
      </c>
    </row>
    <row r="1670" spans="1:21" x14ac:dyDescent="0.2">
      <c r="A1670" s="89">
        <f>VLOOKUP(C1670,TabellenSRG!$B$4:$C$2729,2,FALSE)</f>
        <v>149</v>
      </c>
      <c r="B1670" t="str">
        <f t="shared" si="27"/>
        <v>149f</v>
      </c>
      <c r="C1670" t="s">
        <v>152</v>
      </c>
      <c r="D1670" t="s">
        <v>612</v>
      </c>
      <c r="E1670">
        <v>5</v>
      </c>
      <c r="F1670">
        <v>0</v>
      </c>
      <c r="G1670">
        <v>0</v>
      </c>
      <c r="H1670">
        <v>0</v>
      </c>
      <c r="I1670">
        <v>0</v>
      </c>
      <c r="J1670">
        <v>0</v>
      </c>
      <c r="K1670">
        <v>0</v>
      </c>
      <c r="L1670">
        <v>0</v>
      </c>
      <c r="M1670">
        <v>0</v>
      </c>
      <c r="N1670">
        <v>0</v>
      </c>
      <c r="O1670">
        <v>0</v>
      </c>
      <c r="P1670">
        <v>0</v>
      </c>
      <c r="Q1670" s="36">
        <v>0</v>
      </c>
      <c r="R1670" s="36">
        <v>0</v>
      </c>
      <c r="S1670" s="36">
        <v>0</v>
      </c>
      <c r="T1670" s="36">
        <v>0</v>
      </c>
      <c r="U1670" s="36">
        <v>0</v>
      </c>
    </row>
    <row r="1671" spans="1:21" x14ac:dyDescent="0.2">
      <c r="A1671" s="89">
        <f>VLOOKUP(C1671,TabellenSRG!$B$4:$C$2729,2,FALSE)</f>
        <v>149</v>
      </c>
      <c r="B1671" t="str">
        <f t="shared" si="27"/>
        <v>149g</v>
      </c>
      <c r="C1671" t="s">
        <v>152</v>
      </c>
      <c r="D1671" t="s">
        <v>613</v>
      </c>
      <c r="E1671">
        <v>6</v>
      </c>
      <c r="F1671">
        <v>0</v>
      </c>
      <c r="G1671">
        <v>0</v>
      </c>
      <c r="H1671">
        <v>0</v>
      </c>
      <c r="I1671">
        <v>0</v>
      </c>
      <c r="J1671">
        <v>0</v>
      </c>
      <c r="K1671">
        <v>0</v>
      </c>
      <c r="L1671">
        <v>0</v>
      </c>
      <c r="M1671">
        <v>0</v>
      </c>
      <c r="N1671">
        <v>0</v>
      </c>
      <c r="O1671">
        <v>0</v>
      </c>
      <c r="P1671">
        <v>0</v>
      </c>
      <c r="Q1671" s="36">
        <v>0</v>
      </c>
      <c r="R1671" s="36">
        <v>0</v>
      </c>
      <c r="S1671" s="36">
        <v>0</v>
      </c>
      <c r="T1671" s="36">
        <v>0</v>
      </c>
      <c r="U1671" s="36">
        <v>0</v>
      </c>
    </row>
    <row r="1672" spans="1:21" x14ac:dyDescent="0.2">
      <c r="A1672" s="89">
        <f>VLOOKUP(C1672,TabellenSRG!$B$4:$C$2729,2,FALSE)</f>
        <v>149</v>
      </c>
      <c r="B1672" t="str">
        <f t="shared" si="27"/>
        <v>149h</v>
      </c>
      <c r="C1672" t="s">
        <v>152</v>
      </c>
      <c r="D1672" t="s">
        <v>614</v>
      </c>
      <c r="E1672">
        <v>7</v>
      </c>
      <c r="F1672">
        <v>0</v>
      </c>
      <c r="G1672">
        <v>0</v>
      </c>
      <c r="H1672">
        <v>0</v>
      </c>
      <c r="I1672">
        <v>0</v>
      </c>
      <c r="J1672">
        <v>0</v>
      </c>
      <c r="K1672">
        <v>0</v>
      </c>
      <c r="L1672">
        <v>0</v>
      </c>
      <c r="M1672">
        <v>0</v>
      </c>
      <c r="N1672">
        <v>0</v>
      </c>
      <c r="O1672">
        <v>0</v>
      </c>
      <c r="P1672">
        <v>0</v>
      </c>
      <c r="Q1672" s="36">
        <v>0</v>
      </c>
      <c r="R1672" s="36">
        <v>0</v>
      </c>
      <c r="S1672" s="36">
        <v>0</v>
      </c>
      <c r="T1672" s="36">
        <v>0</v>
      </c>
      <c r="U1672" s="36">
        <v>0</v>
      </c>
    </row>
    <row r="1673" spans="1:21" x14ac:dyDescent="0.2">
      <c r="A1673" s="89">
        <f>VLOOKUP(C1673,TabellenSRG!$B$4:$C$2729,2,FALSE)</f>
        <v>149</v>
      </c>
      <c r="B1673" t="str">
        <f t="shared" si="27"/>
        <v>149i</v>
      </c>
      <c r="C1673" t="s">
        <v>152</v>
      </c>
      <c r="D1673" t="s">
        <v>615</v>
      </c>
      <c r="E1673">
        <v>8</v>
      </c>
      <c r="F1673">
        <v>0</v>
      </c>
      <c r="G1673">
        <v>0</v>
      </c>
      <c r="H1673">
        <v>0</v>
      </c>
      <c r="I1673">
        <v>0</v>
      </c>
      <c r="J1673">
        <v>0</v>
      </c>
      <c r="K1673">
        <v>0</v>
      </c>
      <c r="L1673">
        <v>0</v>
      </c>
      <c r="M1673">
        <v>0</v>
      </c>
      <c r="N1673">
        <v>0</v>
      </c>
      <c r="O1673">
        <v>0</v>
      </c>
      <c r="P1673">
        <v>0</v>
      </c>
      <c r="Q1673" s="36">
        <v>0</v>
      </c>
      <c r="R1673" s="36">
        <v>0</v>
      </c>
      <c r="S1673" s="36">
        <v>0</v>
      </c>
      <c r="T1673" s="36">
        <v>0</v>
      </c>
      <c r="U1673" s="36">
        <v>0</v>
      </c>
    </row>
    <row r="1674" spans="1:21" x14ac:dyDescent="0.2">
      <c r="A1674" s="89">
        <f>VLOOKUP(C1674,TabellenSRG!$B$4:$C$2729,2,FALSE)</f>
        <v>149</v>
      </c>
      <c r="B1674" t="str">
        <f t="shared" si="27"/>
        <v>149j</v>
      </c>
      <c r="C1674" t="s">
        <v>152</v>
      </c>
      <c r="D1674" t="s">
        <v>616</v>
      </c>
      <c r="E1674">
        <v>9</v>
      </c>
      <c r="F1674">
        <v>10</v>
      </c>
      <c r="G1674">
        <v>10</v>
      </c>
      <c r="H1674">
        <v>10</v>
      </c>
      <c r="I1674">
        <v>20</v>
      </c>
      <c r="J1674">
        <v>10</v>
      </c>
      <c r="K1674">
        <v>10</v>
      </c>
      <c r="L1674">
        <v>10</v>
      </c>
      <c r="M1674">
        <v>0</v>
      </c>
      <c r="N1674">
        <v>10</v>
      </c>
      <c r="O1674">
        <v>10</v>
      </c>
      <c r="P1674">
        <v>10</v>
      </c>
      <c r="Q1674" s="36">
        <v>10</v>
      </c>
      <c r="R1674" s="36">
        <v>10</v>
      </c>
      <c r="S1674" s="36">
        <v>20</v>
      </c>
      <c r="T1674" s="36">
        <v>20</v>
      </c>
      <c r="U1674" s="36">
        <v>10</v>
      </c>
    </row>
    <row r="1675" spans="1:21" x14ac:dyDescent="0.2">
      <c r="A1675" s="89">
        <f>VLOOKUP(C1675,TabellenSRG!$B$4:$C$2729,2,FALSE)</f>
        <v>149</v>
      </c>
      <c r="B1675" t="str">
        <f t="shared" si="27"/>
        <v>149k</v>
      </c>
      <c r="C1675" t="s">
        <v>152</v>
      </c>
      <c r="D1675" t="s">
        <v>611</v>
      </c>
      <c r="E1675">
        <v>10</v>
      </c>
      <c r="F1675" t="e">
        <v>#N/A</v>
      </c>
      <c r="G1675" t="e">
        <v>#N/A</v>
      </c>
      <c r="H1675" t="e">
        <v>#N/A</v>
      </c>
      <c r="I1675" t="e">
        <v>#N/A</v>
      </c>
      <c r="J1675" t="e">
        <v>#N/A</v>
      </c>
      <c r="K1675" t="e">
        <v>#N/A</v>
      </c>
      <c r="L1675" t="e">
        <v>#N/A</v>
      </c>
      <c r="M1675" t="e">
        <v>#N/A</v>
      </c>
      <c r="N1675">
        <v>0</v>
      </c>
      <c r="O1675">
        <v>0</v>
      </c>
      <c r="P1675">
        <v>0</v>
      </c>
      <c r="Q1675" s="36">
        <v>0</v>
      </c>
      <c r="R1675" s="36">
        <v>0</v>
      </c>
      <c r="S1675" s="36">
        <v>0</v>
      </c>
      <c r="T1675" s="36">
        <v>0</v>
      </c>
      <c r="U1675" s="36">
        <v>10</v>
      </c>
    </row>
    <row r="1676" spans="1:21" x14ac:dyDescent="0.2">
      <c r="A1676" s="89">
        <f>VLOOKUP(C1676,TabellenSRG!$B$4:$C$2729,2,FALSE)</f>
        <v>150</v>
      </c>
      <c r="B1676" t="str">
        <f t="shared" si="27"/>
        <v>150a</v>
      </c>
      <c r="C1676" t="s">
        <v>153</v>
      </c>
      <c r="D1676" t="s">
        <v>606</v>
      </c>
      <c r="E1676">
        <v>0</v>
      </c>
      <c r="F1676">
        <v>190</v>
      </c>
      <c r="G1676">
        <v>150</v>
      </c>
      <c r="H1676">
        <v>160</v>
      </c>
      <c r="I1676">
        <v>170</v>
      </c>
      <c r="J1676">
        <v>170</v>
      </c>
      <c r="K1676">
        <v>170</v>
      </c>
      <c r="L1676">
        <v>180</v>
      </c>
      <c r="M1676">
        <v>180</v>
      </c>
      <c r="N1676">
        <v>210</v>
      </c>
      <c r="O1676">
        <v>240</v>
      </c>
      <c r="P1676">
        <v>240</v>
      </c>
      <c r="Q1676" s="36">
        <v>260</v>
      </c>
      <c r="R1676" s="36">
        <v>290</v>
      </c>
      <c r="S1676" s="36">
        <v>330</v>
      </c>
      <c r="T1676" s="36">
        <v>330</v>
      </c>
      <c r="U1676" s="36">
        <v>350</v>
      </c>
    </row>
    <row r="1677" spans="1:21" x14ac:dyDescent="0.2">
      <c r="A1677" s="89">
        <f>VLOOKUP(C1677,TabellenSRG!$B$4:$C$2729,2,FALSE)</f>
        <v>150</v>
      </c>
      <c r="B1677" t="str">
        <f t="shared" si="27"/>
        <v>150b</v>
      </c>
      <c r="C1677" t="s">
        <v>153</v>
      </c>
      <c r="D1677" t="s">
        <v>607</v>
      </c>
      <c r="E1677">
        <v>1</v>
      </c>
      <c r="F1677">
        <v>10</v>
      </c>
      <c r="G1677">
        <v>10</v>
      </c>
      <c r="H1677">
        <v>10</v>
      </c>
      <c r="I1677">
        <v>10</v>
      </c>
      <c r="J1677">
        <v>10</v>
      </c>
      <c r="K1677">
        <v>10</v>
      </c>
      <c r="L1677">
        <v>10</v>
      </c>
      <c r="M1677">
        <v>10</v>
      </c>
      <c r="N1677">
        <v>10</v>
      </c>
      <c r="O1677">
        <v>10</v>
      </c>
      <c r="P1677">
        <v>10</v>
      </c>
      <c r="Q1677" s="36">
        <v>20</v>
      </c>
      <c r="R1677" s="36">
        <v>20</v>
      </c>
      <c r="S1677" s="36">
        <v>20</v>
      </c>
      <c r="T1677" s="36">
        <v>20</v>
      </c>
      <c r="U1677" s="36">
        <v>20</v>
      </c>
    </row>
    <row r="1678" spans="1:21" x14ac:dyDescent="0.2">
      <c r="A1678" s="89">
        <f>VLOOKUP(C1678,TabellenSRG!$B$4:$C$2729,2,FALSE)</f>
        <v>150</v>
      </c>
      <c r="B1678" t="str">
        <f t="shared" si="27"/>
        <v>150c</v>
      </c>
      <c r="C1678" t="s">
        <v>153</v>
      </c>
      <c r="D1678" t="s">
        <v>608</v>
      </c>
      <c r="E1678">
        <v>2</v>
      </c>
      <c r="F1678">
        <v>0</v>
      </c>
      <c r="G1678">
        <v>0</v>
      </c>
      <c r="H1678">
        <v>0</v>
      </c>
      <c r="I1678">
        <v>0</v>
      </c>
      <c r="J1678">
        <v>0</v>
      </c>
      <c r="K1678">
        <v>0</v>
      </c>
      <c r="L1678">
        <v>0</v>
      </c>
      <c r="M1678">
        <v>0</v>
      </c>
      <c r="N1678">
        <v>0</v>
      </c>
      <c r="O1678">
        <v>0</v>
      </c>
      <c r="P1678">
        <v>0</v>
      </c>
      <c r="Q1678" s="36">
        <v>0</v>
      </c>
      <c r="R1678" s="36">
        <v>0</v>
      </c>
      <c r="S1678" s="36">
        <v>0</v>
      </c>
      <c r="T1678" s="36">
        <v>0</v>
      </c>
      <c r="U1678" s="36">
        <v>0</v>
      </c>
    </row>
    <row r="1679" spans="1:21" x14ac:dyDescent="0.2">
      <c r="A1679" s="89">
        <f>VLOOKUP(C1679,TabellenSRG!$B$4:$C$2729,2,FALSE)</f>
        <v>150</v>
      </c>
      <c r="B1679" t="str">
        <f t="shared" si="27"/>
        <v>150d</v>
      </c>
      <c r="C1679" t="s">
        <v>153</v>
      </c>
      <c r="D1679" t="s">
        <v>609</v>
      </c>
      <c r="E1679">
        <v>3</v>
      </c>
      <c r="F1679">
        <v>0</v>
      </c>
      <c r="G1679">
        <v>0</v>
      </c>
      <c r="H1679">
        <v>0</v>
      </c>
      <c r="I1679">
        <v>0</v>
      </c>
      <c r="J1679">
        <v>0</v>
      </c>
      <c r="K1679">
        <v>0</v>
      </c>
      <c r="L1679">
        <v>0</v>
      </c>
      <c r="M1679">
        <v>0</v>
      </c>
      <c r="N1679">
        <v>0</v>
      </c>
      <c r="O1679">
        <v>0</v>
      </c>
      <c r="P1679">
        <v>0</v>
      </c>
      <c r="Q1679" s="36">
        <v>0</v>
      </c>
      <c r="R1679" s="36">
        <v>0</v>
      </c>
      <c r="S1679" s="36">
        <v>0</v>
      </c>
      <c r="T1679" s="36">
        <v>0</v>
      </c>
      <c r="U1679" s="36">
        <v>0</v>
      </c>
    </row>
    <row r="1680" spans="1:21" x14ac:dyDescent="0.2">
      <c r="A1680" s="89">
        <f>VLOOKUP(C1680,TabellenSRG!$B$4:$C$2729,2,FALSE)</f>
        <v>150</v>
      </c>
      <c r="B1680" t="str">
        <f t="shared" si="27"/>
        <v>150e</v>
      </c>
      <c r="C1680" t="s">
        <v>153</v>
      </c>
      <c r="D1680" t="s">
        <v>610</v>
      </c>
      <c r="E1680">
        <v>4</v>
      </c>
      <c r="F1680">
        <v>0</v>
      </c>
      <c r="G1680">
        <v>0</v>
      </c>
      <c r="H1680">
        <v>0</v>
      </c>
      <c r="I1680">
        <v>0</v>
      </c>
      <c r="J1680">
        <v>0</v>
      </c>
      <c r="K1680">
        <v>0</v>
      </c>
      <c r="L1680">
        <v>10</v>
      </c>
      <c r="M1680">
        <v>10</v>
      </c>
      <c r="N1680">
        <v>10</v>
      </c>
      <c r="O1680">
        <v>10</v>
      </c>
      <c r="P1680">
        <v>20</v>
      </c>
      <c r="Q1680" s="36">
        <v>20</v>
      </c>
      <c r="R1680" s="36">
        <v>30</v>
      </c>
      <c r="S1680" s="36">
        <v>40</v>
      </c>
      <c r="T1680" s="36">
        <v>30</v>
      </c>
      <c r="U1680" s="36">
        <v>40</v>
      </c>
    </row>
    <row r="1681" spans="1:21" x14ac:dyDescent="0.2">
      <c r="A1681" s="89">
        <f>VLOOKUP(C1681,TabellenSRG!$B$4:$C$2729,2,FALSE)</f>
        <v>150</v>
      </c>
      <c r="B1681" t="str">
        <f t="shared" si="27"/>
        <v>150f</v>
      </c>
      <c r="C1681" t="s">
        <v>153</v>
      </c>
      <c r="D1681" t="s">
        <v>612</v>
      </c>
      <c r="E1681">
        <v>5</v>
      </c>
      <c r="F1681">
        <v>0</v>
      </c>
      <c r="G1681">
        <v>0</v>
      </c>
      <c r="H1681">
        <v>0</v>
      </c>
      <c r="I1681">
        <v>0</v>
      </c>
      <c r="J1681">
        <v>0</v>
      </c>
      <c r="K1681">
        <v>0</v>
      </c>
      <c r="L1681">
        <v>0</v>
      </c>
      <c r="M1681">
        <v>0</v>
      </c>
      <c r="N1681">
        <v>0</v>
      </c>
      <c r="O1681">
        <v>0</v>
      </c>
      <c r="P1681">
        <v>0</v>
      </c>
      <c r="Q1681" s="36">
        <v>0</v>
      </c>
      <c r="R1681" s="36">
        <v>0</v>
      </c>
      <c r="S1681" s="36">
        <v>0</v>
      </c>
      <c r="T1681" s="36">
        <v>0</v>
      </c>
      <c r="U1681" s="36">
        <v>0</v>
      </c>
    </row>
    <row r="1682" spans="1:21" x14ac:dyDescent="0.2">
      <c r="A1682" s="89">
        <f>VLOOKUP(C1682,TabellenSRG!$B$4:$C$2729,2,FALSE)</f>
        <v>150</v>
      </c>
      <c r="B1682" t="str">
        <f t="shared" si="27"/>
        <v>150g</v>
      </c>
      <c r="C1682" t="s">
        <v>153</v>
      </c>
      <c r="D1682" t="s">
        <v>613</v>
      </c>
      <c r="E1682">
        <v>6</v>
      </c>
      <c r="F1682">
        <v>10</v>
      </c>
      <c r="G1682">
        <v>0</v>
      </c>
      <c r="H1682">
        <v>0</v>
      </c>
      <c r="I1682">
        <v>0</v>
      </c>
      <c r="J1682">
        <v>0</v>
      </c>
      <c r="K1682">
        <v>0</v>
      </c>
      <c r="L1682">
        <v>0</v>
      </c>
      <c r="M1682">
        <v>0</v>
      </c>
      <c r="N1682">
        <v>0</v>
      </c>
      <c r="O1682">
        <v>0</v>
      </c>
      <c r="P1682">
        <v>0</v>
      </c>
      <c r="Q1682" s="36">
        <v>0</v>
      </c>
      <c r="R1682" s="36">
        <v>0</v>
      </c>
      <c r="S1682" s="36">
        <v>0</v>
      </c>
      <c r="T1682" s="36">
        <v>0</v>
      </c>
      <c r="U1682" s="36">
        <v>0</v>
      </c>
    </row>
    <row r="1683" spans="1:21" x14ac:dyDescent="0.2">
      <c r="A1683" s="89">
        <f>VLOOKUP(C1683,TabellenSRG!$B$4:$C$2729,2,FALSE)</f>
        <v>150</v>
      </c>
      <c r="B1683" t="str">
        <f t="shared" si="27"/>
        <v>150h</v>
      </c>
      <c r="C1683" t="s">
        <v>153</v>
      </c>
      <c r="D1683" t="s">
        <v>614</v>
      </c>
      <c r="E1683">
        <v>7</v>
      </c>
      <c r="F1683">
        <v>0</v>
      </c>
      <c r="G1683">
        <v>0</v>
      </c>
      <c r="H1683">
        <v>0</v>
      </c>
      <c r="I1683">
        <v>0</v>
      </c>
      <c r="J1683">
        <v>0</v>
      </c>
      <c r="K1683">
        <v>0</v>
      </c>
      <c r="L1683">
        <v>0</v>
      </c>
      <c r="M1683">
        <v>0</v>
      </c>
      <c r="N1683">
        <v>0</v>
      </c>
      <c r="O1683">
        <v>0</v>
      </c>
      <c r="P1683">
        <v>0</v>
      </c>
      <c r="Q1683" s="36">
        <v>0</v>
      </c>
      <c r="R1683" s="36">
        <v>0</v>
      </c>
      <c r="S1683" s="36">
        <v>0</v>
      </c>
      <c r="T1683" s="36">
        <v>0</v>
      </c>
      <c r="U1683" s="36">
        <v>0</v>
      </c>
    </row>
    <row r="1684" spans="1:21" x14ac:dyDescent="0.2">
      <c r="A1684" s="89">
        <f>VLOOKUP(C1684,TabellenSRG!$B$4:$C$2729,2,FALSE)</f>
        <v>150</v>
      </c>
      <c r="B1684" t="str">
        <f t="shared" si="27"/>
        <v>150i</v>
      </c>
      <c r="C1684" t="s">
        <v>153</v>
      </c>
      <c r="D1684" t="s">
        <v>615</v>
      </c>
      <c r="E1684">
        <v>8</v>
      </c>
      <c r="F1684">
        <v>0</v>
      </c>
      <c r="G1684">
        <v>0</v>
      </c>
      <c r="H1684">
        <v>0</v>
      </c>
      <c r="I1684">
        <v>0</v>
      </c>
      <c r="J1684">
        <v>0</v>
      </c>
      <c r="K1684">
        <v>0</v>
      </c>
      <c r="L1684">
        <v>0</v>
      </c>
      <c r="M1684">
        <v>0</v>
      </c>
      <c r="N1684">
        <v>0</v>
      </c>
      <c r="O1684">
        <v>0</v>
      </c>
      <c r="P1684">
        <v>0</v>
      </c>
      <c r="Q1684" s="36">
        <v>0</v>
      </c>
      <c r="R1684" s="36">
        <v>0</v>
      </c>
      <c r="S1684" s="36">
        <v>0</v>
      </c>
      <c r="T1684" s="36">
        <v>0</v>
      </c>
      <c r="U1684" s="36">
        <v>0</v>
      </c>
    </row>
    <row r="1685" spans="1:21" x14ac:dyDescent="0.2">
      <c r="A1685" s="89">
        <f>VLOOKUP(C1685,TabellenSRG!$B$4:$C$2729,2,FALSE)</f>
        <v>150</v>
      </c>
      <c r="B1685" t="str">
        <f t="shared" si="27"/>
        <v>150j</v>
      </c>
      <c r="C1685" t="s">
        <v>153</v>
      </c>
      <c r="D1685" t="s">
        <v>616</v>
      </c>
      <c r="E1685">
        <v>9</v>
      </c>
      <c r="F1685">
        <v>170</v>
      </c>
      <c r="G1685">
        <v>140</v>
      </c>
      <c r="H1685">
        <v>140</v>
      </c>
      <c r="I1685">
        <v>160</v>
      </c>
      <c r="J1685">
        <v>150</v>
      </c>
      <c r="K1685">
        <v>150</v>
      </c>
      <c r="L1685">
        <v>160</v>
      </c>
      <c r="M1685">
        <v>160</v>
      </c>
      <c r="N1685">
        <v>180</v>
      </c>
      <c r="O1685">
        <v>200</v>
      </c>
      <c r="P1685">
        <v>200</v>
      </c>
      <c r="Q1685" s="36">
        <v>220</v>
      </c>
      <c r="R1685" s="36">
        <v>230</v>
      </c>
      <c r="S1685" s="36">
        <v>250</v>
      </c>
      <c r="T1685" s="36">
        <v>250</v>
      </c>
      <c r="U1685" s="36">
        <v>270</v>
      </c>
    </row>
    <row r="1686" spans="1:21" x14ac:dyDescent="0.2">
      <c r="A1686" s="89">
        <f>VLOOKUP(C1686,TabellenSRG!$B$4:$C$2729,2,FALSE)</f>
        <v>150</v>
      </c>
      <c r="B1686" t="str">
        <f t="shared" si="27"/>
        <v>150k</v>
      </c>
      <c r="C1686" t="s">
        <v>153</v>
      </c>
      <c r="D1686" t="s">
        <v>611</v>
      </c>
      <c r="E1686">
        <v>10</v>
      </c>
      <c r="F1686" t="e">
        <v>#N/A</v>
      </c>
      <c r="G1686" t="e">
        <v>#N/A</v>
      </c>
      <c r="H1686" t="e">
        <v>#N/A</v>
      </c>
      <c r="I1686" t="e">
        <v>#N/A</v>
      </c>
      <c r="J1686" t="e">
        <v>#N/A</v>
      </c>
      <c r="K1686" t="e">
        <v>#N/A</v>
      </c>
      <c r="L1686" t="e">
        <v>#N/A</v>
      </c>
      <c r="M1686" t="e">
        <v>#N/A</v>
      </c>
      <c r="N1686">
        <v>0</v>
      </c>
      <c r="O1686">
        <v>0</v>
      </c>
      <c r="P1686">
        <v>10</v>
      </c>
      <c r="Q1686" s="36">
        <v>0</v>
      </c>
      <c r="R1686" s="36">
        <v>10</v>
      </c>
      <c r="S1686" s="36">
        <v>10</v>
      </c>
      <c r="T1686" s="36">
        <v>20</v>
      </c>
      <c r="U1686" s="36">
        <v>20</v>
      </c>
    </row>
    <row r="1687" spans="1:21" x14ac:dyDescent="0.2">
      <c r="A1687" s="89">
        <f>VLOOKUP(C1687,TabellenSRG!$B$4:$C$2729,2,FALSE)</f>
        <v>151</v>
      </c>
      <c r="B1687" t="str">
        <f t="shared" si="27"/>
        <v>151a</v>
      </c>
      <c r="C1687" t="s">
        <v>154</v>
      </c>
      <c r="D1687" t="s">
        <v>606</v>
      </c>
      <c r="E1687">
        <v>0</v>
      </c>
      <c r="F1687">
        <v>100</v>
      </c>
      <c r="G1687">
        <v>110</v>
      </c>
      <c r="H1687">
        <v>120</v>
      </c>
      <c r="I1687">
        <v>90</v>
      </c>
      <c r="J1687">
        <v>50</v>
      </c>
      <c r="K1687">
        <v>40</v>
      </c>
      <c r="L1687">
        <v>40</v>
      </c>
      <c r="M1687">
        <v>40</v>
      </c>
      <c r="N1687">
        <v>40</v>
      </c>
      <c r="O1687">
        <v>70</v>
      </c>
      <c r="P1687">
        <v>80</v>
      </c>
      <c r="Q1687" s="36">
        <v>60</v>
      </c>
      <c r="R1687" s="36">
        <v>70</v>
      </c>
      <c r="S1687" s="36">
        <v>70</v>
      </c>
      <c r="T1687" s="36">
        <v>90</v>
      </c>
      <c r="U1687" s="36">
        <v>120</v>
      </c>
    </row>
    <row r="1688" spans="1:21" x14ac:dyDescent="0.2">
      <c r="A1688" s="89">
        <f>VLOOKUP(C1688,TabellenSRG!$B$4:$C$2729,2,FALSE)</f>
        <v>151</v>
      </c>
      <c r="B1688" t="str">
        <f t="shared" si="27"/>
        <v>151b</v>
      </c>
      <c r="C1688" t="s">
        <v>154</v>
      </c>
      <c r="D1688" t="s">
        <v>607</v>
      </c>
      <c r="E1688">
        <v>1</v>
      </c>
      <c r="F1688">
        <v>0</v>
      </c>
      <c r="G1688">
        <v>0</v>
      </c>
      <c r="H1688">
        <v>0</v>
      </c>
      <c r="I1688">
        <v>0</v>
      </c>
      <c r="J1688">
        <v>0</v>
      </c>
      <c r="K1688">
        <v>0</v>
      </c>
      <c r="L1688">
        <v>0</v>
      </c>
      <c r="M1688">
        <v>0</v>
      </c>
      <c r="N1688">
        <v>0</v>
      </c>
      <c r="O1688">
        <v>0</v>
      </c>
      <c r="P1688">
        <v>0</v>
      </c>
      <c r="Q1688" s="36">
        <v>0</v>
      </c>
      <c r="R1688" s="36">
        <v>0</v>
      </c>
      <c r="S1688" s="36">
        <v>0</v>
      </c>
      <c r="T1688" s="36">
        <v>0</v>
      </c>
      <c r="U1688" s="36">
        <v>0</v>
      </c>
    </row>
    <row r="1689" spans="1:21" x14ac:dyDescent="0.2">
      <c r="A1689" s="89">
        <f>VLOOKUP(C1689,TabellenSRG!$B$4:$C$2729,2,FALSE)</f>
        <v>151</v>
      </c>
      <c r="B1689" t="str">
        <f t="shared" si="27"/>
        <v>151c</v>
      </c>
      <c r="C1689" t="s">
        <v>154</v>
      </c>
      <c r="D1689" t="s">
        <v>608</v>
      </c>
      <c r="E1689">
        <v>2</v>
      </c>
      <c r="F1689">
        <v>0</v>
      </c>
      <c r="G1689">
        <v>0</v>
      </c>
      <c r="H1689">
        <v>0</v>
      </c>
      <c r="I1689">
        <v>0</v>
      </c>
      <c r="J1689">
        <v>0</v>
      </c>
      <c r="K1689">
        <v>0</v>
      </c>
      <c r="L1689">
        <v>0</v>
      </c>
      <c r="M1689">
        <v>0</v>
      </c>
      <c r="N1689">
        <v>0</v>
      </c>
      <c r="O1689">
        <v>0</v>
      </c>
      <c r="P1689">
        <v>0</v>
      </c>
      <c r="Q1689" s="36">
        <v>0</v>
      </c>
      <c r="R1689" s="36">
        <v>0</v>
      </c>
      <c r="S1689" s="36">
        <v>0</v>
      </c>
      <c r="T1689" s="36">
        <v>0</v>
      </c>
      <c r="U1689" s="36">
        <v>0</v>
      </c>
    </row>
    <row r="1690" spans="1:21" x14ac:dyDescent="0.2">
      <c r="A1690" s="89">
        <f>VLOOKUP(C1690,TabellenSRG!$B$4:$C$2729,2,FALSE)</f>
        <v>151</v>
      </c>
      <c r="B1690" t="str">
        <f t="shared" si="27"/>
        <v>151d</v>
      </c>
      <c r="C1690" t="s">
        <v>154</v>
      </c>
      <c r="D1690" t="s">
        <v>609</v>
      </c>
      <c r="E1690">
        <v>3</v>
      </c>
      <c r="F1690">
        <v>0</v>
      </c>
      <c r="G1690">
        <v>0</v>
      </c>
      <c r="H1690">
        <v>0</v>
      </c>
      <c r="I1690">
        <v>0</v>
      </c>
      <c r="J1690">
        <v>0</v>
      </c>
      <c r="K1690">
        <v>0</v>
      </c>
      <c r="L1690">
        <v>0</v>
      </c>
      <c r="M1690">
        <v>0</v>
      </c>
      <c r="N1690">
        <v>0</v>
      </c>
      <c r="O1690">
        <v>0</v>
      </c>
      <c r="P1690">
        <v>0</v>
      </c>
      <c r="Q1690" s="36">
        <v>0</v>
      </c>
      <c r="R1690" s="36">
        <v>0</v>
      </c>
      <c r="S1690" s="36">
        <v>0</v>
      </c>
      <c r="T1690" s="36">
        <v>0</v>
      </c>
      <c r="U1690" s="36">
        <v>0</v>
      </c>
    </row>
    <row r="1691" spans="1:21" x14ac:dyDescent="0.2">
      <c r="A1691" s="89">
        <f>VLOOKUP(C1691,TabellenSRG!$B$4:$C$2729,2,FALSE)</f>
        <v>151</v>
      </c>
      <c r="B1691" t="str">
        <f t="shared" si="27"/>
        <v>151e</v>
      </c>
      <c r="C1691" t="s">
        <v>154</v>
      </c>
      <c r="D1691" t="s">
        <v>610</v>
      </c>
      <c r="E1691">
        <v>4</v>
      </c>
      <c r="F1691">
        <v>0</v>
      </c>
      <c r="G1691">
        <v>0</v>
      </c>
      <c r="H1691">
        <v>0</v>
      </c>
      <c r="I1691">
        <v>0</v>
      </c>
      <c r="J1691">
        <v>0</v>
      </c>
      <c r="K1691">
        <v>0</v>
      </c>
      <c r="L1691">
        <v>0</v>
      </c>
      <c r="M1691">
        <v>0</v>
      </c>
      <c r="N1691">
        <v>0</v>
      </c>
      <c r="O1691">
        <v>0</v>
      </c>
      <c r="P1691">
        <v>10</v>
      </c>
      <c r="Q1691" s="36">
        <v>10</v>
      </c>
      <c r="R1691" s="36">
        <v>10</v>
      </c>
      <c r="S1691" s="36">
        <v>10</v>
      </c>
      <c r="T1691" s="36">
        <v>10</v>
      </c>
      <c r="U1691" s="36">
        <v>10</v>
      </c>
    </row>
    <row r="1692" spans="1:21" x14ac:dyDescent="0.2">
      <c r="A1692" s="89">
        <f>VLOOKUP(C1692,TabellenSRG!$B$4:$C$2729,2,FALSE)</f>
        <v>151</v>
      </c>
      <c r="B1692" t="str">
        <f t="shared" si="27"/>
        <v>151f</v>
      </c>
      <c r="C1692" t="s">
        <v>154</v>
      </c>
      <c r="D1692" t="s">
        <v>612</v>
      </c>
      <c r="E1692">
        <v>5</v>
      </c>
      <c r="F1692">
        <v>0</v>
      </c>
      <c r="G1692">
        <v>0</v>
      </c>
      <c r="H1692">
        <v>0</v>
      </c>
      <c r="I1692">
        <v>0</v>
      </c>
      <c r="J1692">
        <v>0</v>
      </c>
      <c r="K1692">
        <v>0</v>
      </c>
      <c r="L1692">
        <v>0</v>
      </c>
      <c r="M1692">
        <v>0</v>
      </c>
      <c r="N1692">
        <v>0</v>
      </c>
      <c r="O1692">
        <v>0</v>
      </c>
      <c r="P1692">
        <v>0</v>
      </c>
      <c r="Q1692" s="36">
        <v>0</v>
      </c>
      <c r="R1692" s="36">
        <v>0</v>
      </c>
      <c r="S1692" s="36">
        <v>0</v>
      </c>
      <c r="T1692" s="36">
        <v>0</v>
      </c>
      <c r="U1692" s="36">
        <v>0</v>
      </c>
    </row>
    <row r="1693" spans="1:21" x14ac:dyDescent="0.2">
      <c r="A1693" s="89">
        <f>VLOOKUP(C1693,TabellenSRG!$B$4:$C$2729,2,FALSE)</f>
        <v>151</v>
      </c>
      <c r="B1693" t="str">
        <f t="shared" si="27"/>
        <v>151g</v>
      </c>
      <c r="C1693" t="s">
        <v>154</v>
      </c>
      <c r="D1693" t="s">
        <v>613</v>
      </c>
      <c r="E1693">
        <v>6</v>
      </c>
      <c r="F1693">
        <v>0</v>
      </c>
      <c r="G1693">
        <v>0</v>
      </c>
      <c r="H1693">
        <v>0</v>
      </c>
      <c r="I1693">
        <v>0</v>
      </c>
      <c r="J1693">
        <v>0</v>
      </c>
      <c r="K1693">
        <v>0</v>
      </c>
      <c r="L1693">
        <v>0</v>
      </c>
      <c r="M1693">
        <v>0</v>
      </c>
      <c r="N1693">
        <v>0</v>
      </c>
      <c r="O1693">
        <v>0</v>
      </c>
      <c r="P1693">
        <v>0</v>
      </c>
      <c r="Q1693" s="36">
        <v>0</v>
      </c>
      <c r="R1693" s="36">
        <v>0</v>
      </c>
      <c r="S1693" s="36">
        <v>0</v>
      </c>
      <c r="T1693" s="36">
        <v>0</v>
      </c>
      <c r="U1693" s="36">
        <v>0</v>
      </c>
    </row>
    <row r="1694" spans="1:21" x14ac:dyDescent="0.2">
      <c r="A1694" s="89">
        <f>VLOOKUP(C1694,TabellenSRG!$B$4:$C$2729,2,FALSE)</f>
        <v>151</v>
      </c>
      <c r="B1694" t="str">
        <f t="shared" si="27"/>
        <v>151h</v>
      </c>
      <c r="C1694" t="s">
        <v>154</v>
      </c>
      <c r="D1694" t="s">
        <v>614</v>
      </c>
      <c r="E1694">
        <v>7</v>
      </c>
      <c r="F1694">
        <v>0</v>
      </c>
      <c r="G1694">
        <v>0</v>
      </c>
      <c r="H1694">
        <v>0</v>
      </c>
      <c r="I1694">
        <v>0</v>
      </c>
      <c r="J1694">
        <v>0</v>
      </c>
      <c r="K1694">
        <v>0</v>
      </c>
      <c r="L1694">
        <v>0</v>
      </c>
      <c r="M1694">
        <v>0</v>
      </c>
      <c r="N1694">
        <v>0</v>
      </c>
      <c r="O1694">
        <v>0</v>
      </c>
      <c r="P1694">
        <v>0</v>
      </c>
      <c r="Q1694" s="36">
        <v>0</v>
      </c>
      <c r="R1694" s="36">
        <v>0</v>
      </c>
      <c r="S1694" s="36">
        <v>0</v>
      </c>
      <c r="T1694" s="36">
        <v>0</v>
      </c>
      <c r="U1694" s="36">
        <v>0</v>
      </c>
    </row>
    <row r="1695" spans="1:21" x14ac:dyDescent="0.2">
      <c r="A1695" s="89">
        <f>VLOOKUP(C1695,TabellenSRG!$B$4:$C$2729,2,FALSE)</f>
        <v>151</v>
      </c>
      <c r="B1695" t="str">
        <f t="shared" si="27"/>
        <v>151i</v>
      </c>
      <c r="C1695" t="s">
        <v>154</v>
      </c>
      <c r="D1695" t="s">
        <v>615</v>
      </c>
      <c r="E1695">
        <v>8</v>
      </c>
      <c r="F1695">
        <v>0</v>
      </c>
      <c r="G1695">
        <v>0</v>
      </c>
      <c r="H1695">
        <v>0</v>
      </c>
      <c r="I1695">
        <v>0</v>
      </c>
      <c r="J1695">
        <v>0</v>
      </c>
      <c r="K1695">
        <v>0</v>
      </c>
      <c r="L1695">
        <v>0</v>
      </c>
      <c r="M1695">
        <v>0</v>
      </c>
      <c r="N1695">
        <v>0</v>
      </c>
      <c r="O1695">
        <v>0</v>
      </c>
      <c r="P1695">
        <v>0</v>
      </c>
      <c r="Q1695" s="36">
        <v>0</v>
      </c>
      <c r="R1695" s="36">
        <v>0</v>
      </c>
      <c r="S1695" s="36">
        <v>0</v>
      </c>
      <c r="T1695" s="36">
        <v>0</v>
      </c>
      <c r="U1695" s="36">
        <v>0</v>
      </c>
    </row>
    <row r="1696" spans="1:21" x14ac:dyDescent="0.2">
      <c r="A1696" s="89">
        <f>VLOOKUP(C1696,TabellenSRG!$B$4:$C$2729,2,FALSE)</f>
        <v>151</v>
      </c>
      <c r="B1696" t="str">
        <f t="shared" si="27"/>
        <v>151j</v>
      </c>
      <c r="C1696" t="s">
        <v>154</v>
      </c>
      <c r="D1696" t="s">
        <v>616</v>
      </c>
      <c r="E1696">
        <v>9</v>
      </c>
      <c r="F1696">
        <v>100</v>
      </c>
      <c r="G1696">
        <v>110</v>
      </c>
      <c r="H1696">
        <v>120</v>
      </c>
      <c r="I1696">
        <v>90</v>
      </c>
      <c r="J1696">
        <v>50</v>
      </c>
      <c r="K1696">
        <v>40</v>
      </c>
      <c r="L1696">
        <v>40</v>
      </c>
      <c r="M1696">
        <v>40</v>
      </c>
      <c r="N1696">
        <v>40</v>
      </c>
      <c r="O1696">
        <v>70</v>
      </c>
      <c r="P1696">
        <v>70</v>
      </c>
      <c r="Q1696" s="36">
        <v>50</v>
      </c>
      <c r="R1696" s="36">
        <v>60</v>
      </c>
      <c r="S1696" s="36">
        <v>60</v>
      </c>
      <c r="T1696" s="36">
        <v>80</v>
      </c>
      <c r="U1696" s="36">
        <v>110</v>
      </c>
    </row>
    <row r="1697" spans="1:21" x14ac:dyDescent="0.2">
      <c r="A1697" s="89">
        <f>VLOOKUP(C1697,TabellenSRG!$B$4:$C$2729,2,FALSE)</f>
        <v>151</v>
      </c>
      <c r="B1697" t="str">
        <f t="shared" si="27"/>
        <v>151k</v>
      </c>
      <c r="C1697" t="s">
        <v>154</v>
      </c>
      <c r="D1697" t="s">
        <v>611</v>
      </c>
      <c r="E1697">
        <v>10</v>
      </c>
      <c r="F1697" t="e">
        <v>#N/A</v>
      </c>
      <c r="G1697" t="e">
        <v>#N/A</v>
      </c>
      <c r="H1697" t="e">
        <v>#N/A</v>
      </c>
      <c r="I1697" t="e">
        <v>#N/A</v>
      </c>
      <c r="J1697" t="e">
        <v>#N/A</v>
      </c>
      <c r="K1697" t="e">
        <v>#N/A</v>
      </c>
      <c r="L1697" t="e">
        <v>#N/A</v>
      </c>
      <c r="M1697" t="e">
        <v>#N/A</v>
      </c>
      <c r="N1697">
        <v>0</v>
      </c>
      <c r="O1697">
        <v>0</v>
      </c>
      <c r="P1697">
        <v>0</v>
      </c>
      <c r="Q1697" s="36">
        <v>0</v>
      </c>
      <c r="R1697" s="36">
        <v>0</v>
      </c>
      <c r="S1697" s="36">
        <v>0</v>
      </c>
      <c r="T1697" s="36">
        <v>0</v>
      </c>
      <c r="U1697" s="36">
        <v>0</v>
      </c>
    </row>
    <row r="1698" spans="1:21" x14ac:dyDescent="0.2">
      <c r="A1698" s="89">
        <f>VLOOKUP(C1698,TabellenSRG!$B$4:$C$2729,2,FALSE)</f>
        <v>152</v>
      </c>
      <c r="B1698" t="str">
        <f t="shared" si="27"/>
        <v>152a</v>
      </c>
      <c r="C1698" t="s">
        <v>155</v>
      </c>
      <c r="D1698" t="s">
        <v>606</v>
      </c>
      <c r="E1698">
        <v>0</v>
      </c>
      <c r="F1698">
        <v>10</v>
      </c>
      <c r="G1698">
        <v>10</v>
      </c>
      <c r="H1698">
        <v>10</v>
      </c>
      <c r="I1698">
        <v>10</v>
      </c>
      <c r="J1698">
        <v>10</v>
      </c>
      <c r="K1698">
        <v>10</v>
      </c>
      <c r="L1698">
        <v>10</v>
      </c>
      <c r="M1698">
        <v>20</v>
      </c>
      <c r="N1698">
        <v>10</v>
      </c>
      <c r="O1698">
        <v>10</v>
      </c>
      <c r="P1698">
        <v>10</v>
      </c>
      <c r="Q1698" s="36">
        <v>20</v>
      </c>
      <c r="R1698" s="36">
        <v>30</v>
      </c>
      <c r="S1698" s="36">
        <v>40</v>
      </c>
      <c r="T1698" s="36">
        <v>40</v>
      </c>
      <c r="U1698" s="36">
        <v>40</v>
      </c>
    </row>
    <row r="1699" spans="1:21" x14ac:dyDescent="0.2">
      <c r="A1699" s="89">
        <f>VLOOKUP(C1699,TabellenSRG!$B$4:$C$2729,2,FALSE)</f>
        <v>152</v>
      </c>
      <c r="B1699" t="str">
        <f t="shared" si="27"/>
        <v>152b</v>
      </c>
      <c r="C1699" t="s">
        <v>155</v>
      </c>
      <c r="D1699" t="s">
        <v>607</v>
      </c>
      <c r="E1699">
        <v>1</v>
      </c>
      <c r="F1699">
        <v>0</v>
      </c>
      <c r="G1699">
        <v>0</v>
      </c>
      <c r="H1699">
        <v>0</v>
      </c>
      <c r="I1699">
        <v>0</v>
      </c>
      <c r="J1699">
        <v>0</v>
      </c>
      <c r="K1699">
        <v>0</v>
      </c>
      <c r="L1699">
        <v>0</v>
      </c>
      <c r="M1699">
        <v>0</v>
      </c>
      <c r="N1699">
        <v>0</v>
      </c>
      <c r="O1699">
        <v>0</v>
      </c>
      <c r="P1699">
        <v>0</v>
      </c>
      <c r="Q1699" s="36">
        <v>0</v>
      </c>
      <c r="R1699" s="36">
        <v>0</v>
      </c>
      <c r="S1699" s="36">
        <v>0</v>
      </c>
      <c r="T1699" s="36">
        <v>0</v>
      </c>
      <c r="U1699" s="36">
        <v>0</v>
      </c>
    </row>
    <row r="1700" spans="1:21" x14ac:dyDescent="0.2">
      <c r="A1700" s="89">
        <f>VLOOKUP(C1700,TabellenSRG!$B$4:$C$2729,2,FALSE)</f>
        <v>152</v>
      </c>
      <c r="B1700" t="str">
        <f t="shared" si="27"/>
        <v>152c</v>
      </c>
      <c r="C1700" t="s">
        <v>155</v>
      </c>
      <c r="D1700" t="s">
        <v>608</v>
      </c>
      <c r="E1700">
        <v>2</v>
      </c>
      <c r="F1700">
        <v>0</v>
      </c>
      <c r="G1700">
        <v>0</v>
      </c>
      <c r="H1700">
        <v>0</v>
      </c>
      <c r="I1700">
        <v>0</v>
      </c>
      <c r="J1700">
        <v>0</v>
      </c>
      <c r="K1700">
        <v>0</v>
      </c>
      <c r="L1700">
        <v>0</v>
      </c>
      <c r="M1700">
        <v>0</v>
      </c>
      <c r="N1700">
        <v>0</v>
      </c>
      <c r="O1700">
        <v>0</v>
      </c>
      <c r="P1700">
        <v>0</v>
      </c>
      <c r="Q1700" s="36">
        <v>0</v>
      </c>
      <c r="R1700" s="36">
        <v>0</v>
      </c>
      <c r="S1700" s="36">
        <v>0</v>
      </c>
      <c r="T1700" s="36">
        <v>0</v>
      </c>
      <c r="U1700" s="36">
        <v>0</v>
      </c>
    </row>
    <row r="1701" spans="1:21" x14ac:dyDescent="0.2">
      <c r="A1701" s="89">
        <f>VLOOKUP(C1701,TabellenSRG!$B$4:$C$2729,2,FALSE)</f>
        <v>152</v>
      </c>
      <c r="B1701" t="str">
        <f t="shared" si="27"/>
        <v>152d</v>
      </c>
      <c r="C1701" t="s">
        <v>155</v>
      </c>
      <c r="D1701" t="s">
        <v>609</v>
      </c>
      <c r="E1701">
        <v>3</v>
      </c>
      <c r="F1701">
        <v>0</v>
      </c>
      <c r="G1701">
        <v>0</v>
      </c>
      <c r="H1701">
        <v>0</v>
      </c>
      <c r="I1701">
        <v>0</v>
      </c>
      <c r="J1701">
        <v>0</v>
      </c>
      <c r="K1701">
        <v>0</v>
      </c>
      <c r="L1701">
        <v>0</v>
      </c>
      <c r="M1701">
        <v>0</v>
      </c>
      <c r="N1701">
        <v>0</v>
      </c>
      <c r="O1701">
        <v>0</v>
      </c>
      <c r="P1701">
        <v>0</v>
      </c>
      <c r="Q1701" s="36">
        <v>0</v>
      </c>
      <c r="R1701" s="36">
        <v>0</v>
      </c>
      <c r="S1701" s="36">
        <v>0</v>
      </c>
      <c r="T1701" s="36">
        <v>0</v>
      </c>
      <c r="U1701" s="36">
        <v>0</v>
      </c>
    </row>
    <row r="1702" spans="1:21" x14ac:dyDescent="0.2">
      <c r="A1702" s="89">
        <f>VLOOKUP(C1702,TabellenSRG!$B$4:$C$2729,2,FALSE)</f>
        <v>152</v>
      </c>
      <c r="B1702" t="str">
        <f t="shared" si="27"/>
        <v>152e</v>
      </c>
      <c r="C1702" t="s">
        <v>155</v>
      </c>
      <c r="D1702" t="s">
        <v>610</v>
      </c>
      <c r="E1702">
        <v>4</v>
      </c>
      <c r="F1702">
        <v>0</v>
      </c>
      <c r="G1702">
        <v>0</v>
      </c>
      <c r="H1702">
        <v>0</v>
      </c>
      <c r="I1702">
        <v>0</v>
      </c>
      <c r="J1702">
        <v>0</v>
      </c>
      <c r="K1702">
        <v>0</v>
      </c>
      <c r="L1702">
        <v>0</v>
      </c>
      <c r="M1702">
        <v>0</v>
      </c>
      <c r="N1702">
        <v>0</v>
      </c>
      <c r="O1702">
        <v>0</v>
      </c>
      <c r="P1702">
        <v>0</v>
      </c>
      <c r="Q1702" s="36">
        <v>0</v>
      </c>
      <c r="R1702" s="36">
        <v>10</v>
      </c>
      <c r="S1702" s="36">
        <v>10</v>
      </c>
      <c r="T1702" s="36">
        <v>10</v>
      </c>
      <c r="U1702" s="36">
        <v>10</v>
      </c>
    </row>
    <row r="1703" spans="1:21" x14ac:dyDescent="0.2">
      <c r="A1703" s="89">
        <f>VLOOKUP(C1703,TabellenSRG!$B$4:$C$2729,2,FALSE)</f>
        <v>152</v>
      </c>
      <c r="B1703" t="str">
        <f t="shared" si="27"/>
        <v>152f</v>
      </c>
      <c r="C1703" t="s">
        <v>155</v>
      </c>
      <c r="D1703" t="s">
        <v>612</v>
      </c>
      <c r="E1703">
        <v>5</v>
      </c>
      <c r="F1703">
        <v>0</v>
      </c>
      <c r="G1703">
        <v>0</v>
      </c>
      <c r="H1703">
        <v>0</v>
      </c>
      <c r="I1703">
        <v>0</v>
      </c>
      <c r="J1703">
        <v>0</v>
      </c>
      <c r="K1703">
        <v>0</v>
      </c>
      <c r="L1703">
        <v>0</v>
      </c>
      <c r="M1703">
        <v>0</v>
      </c>
      <c r="N1703">
        <v>0</v>
      </c>
      <c r="O1703">
        <v>0</v>
      </c>
      <c r="P1703">
        <v>0</v>
      </c>
      <c r="Q1703" s="36">
        <v>0</v>
      </c>
      <c r="R1703" s="36">
        <v>0</v>
      </c>
      <c r="S1703" s="36">
        <v>0</v>
      </c>
      <c r="T1703" s="36">
        <v>0</v>
      </c>
      <c r="U1703" s="36">
        <v>0</v>
      </c>
    </row>
    <row r="1704" spans="1:21" x14ac:dyDescent="0.2">
      <c r="A1704" s="89">
        <f>VLOOKUP(C1704,TabellenSRG!$B$4:$C$2729,2,FALSE)</f>
        <v>152</v>
      </c>
      <c r="B1704" t="str">
        <f t="shared" si="27"/>
        <v>152g</v>
      </c>
      <c r="C1704" t="s">
        <v>155</v>
      </c>
      <c r="D1704" t="s">
        <v>613</v>
      </c>
      <c r="E1704">
        <v>6</v>
      </c>
      <c r="F1704">
        <v>0</v>
      </c>
      <c r="G1704">
        <v>0</v>
      </c>
      <c r="H1704">
        <v>0</v>
      </c>
      <c r="I1704">
        <v>0</v>
      </c>
      <c r="J1704">
        <v>0</v>
      </c>
      <c r="K1704">
        <v>0</v>
      </c>
      <c r="L1704">
        <v>0</v>
      </c>
      <c r="M1704">
        <v>0</v>
      </c>
      <c r="N1704">
        <v>0</v>
      </c>
      <c r="O1704">
        <v>0</v>
      </c>
      <c r="P1704">
        <v>0</v>
      </c>
      <c r="Q1704" s="36">
        <v>0</v>
      </c>
      <c r="R1704" s="36">
        <v>0</v>
      </c>
      <c r="S1704" s="36">
        <v>0</v>
      </c>
      <c r="T1704" s="36">
        <v>0</v>
      </c>
      <c r="U1704" s="36">
        <v>0</v>
      </c>
    </row>
    <row r="1705" spans="1:21" x14ac:dyDescent="0.2">
      <c r="A1705" s="89">
        <f>VLOOKUP(C1705,TabellenSRG!$B$4:$C$2729,2,FALSE)</f>
        <v>152</v>
      </c>
      <c r="B1705" t="str">
        <f t="shared" si="27"/>
        <v>152h</v>
      </c>
      <c r="C1705" t="s">
        <v>155</v>
      </c>
      <c r="D1705" t="s">
        <v>614</v>
      </c>
      <c r="E1705">
        <v>7</v>
      </c>
      <c r="F1705">
        <v>0</v>
      </c>
      <c r="G1705">
        <v>0</v>
      </c>
      <c r="H1705">
        <v>0</v>
      </c>
      <c r="I1705">
        <v>0</v>
      </c>
      <c r="J1705">
        <v>0</v>
      </c>
      <c r="K1705">
        <v>0</v>
      </c>
      <c r="L1705">
        <v>0</v>
      </c>
      <c r="M1705">
        <v>0</v>
      </c>
      <c r="N1705">
        <v>0</v>
      </c>
      <c r="O1705">
        <v>0</v>
      </c>
      <c r="P1705">
        <v>0</v>
      </c>
      <c r="Q1705" s="36">
        <v>0</v>
      </c>
      <c r="R1705" s="36">
        <v>0</v>
      </c>
      <c r="S1705" s="36">
        <v>0</v>
      </c>
      <c r="T1705" s="36">
        <v>0</v>
      </c>
      <c r="U1705" s="36">
        <v>0</v>
      </c>
    </row>
    <row r="1706" spans="1:21" x14ac:dyDescent="0.2">
      <c r="A1706" s="89">
        <f>VLOOKUP(C1706,TabellenSRG!$B$4:$C$2729,2,FALSE)</f>
        <v>152</v>
      </c>
      <c r="B1706" t="str">
        <f t="shared" si="27"/>
        <v>152i</v>
      </c>
      <c r="C1706" t="s">
        <v>155</v>
      </c>
      <c r="D1706" t="s">
        <v>615</v>
      </c>
      <c r="E1706">
        <v>8</v>
      </c>
      <c r="F1706">
        <v>0</v>
      </c>
      <c r="G1706">
        <v>0</v>
      </c>
      <c r="H1706">
        <v>0</v>
      </c>
      <c r="I1706">
        <v>0</v>
      </c>
      <c r="J1706">
        <v>0</v>
      </c>
      <c r="K1706">
        <v>0</v>
      </c>
      <c r="L1706">
        <v>0</v>
      </c>
      <c r="M1706">
        <v>0</v>
      </c>
      <c r="N1706">
        <v>0</v>
      </c>
      <c r="O1706">
        <v>0</v>
      </c>
      <c r="P1706">
        <v>0</v>
      </c>
      <c r="Q1706" s="36">
        <v>0</v>
      </c>
      <c r="R1706" s="36">
        <v>0</v>
      </c>
      <c r="S1706" s="36">
        <v>0</v>
      </c>
      <c r="T1706" s="36">
        <v>0</v>
      </c>
      <c r="U1706" s="36">
        <v>0</v>
      </c>
    </row>
    <row r="1707" spans="1:21" x14ac:dyDescent="0.2">
      <c r="A1707" s="89">
        <f>VLOOKUP(C1707,TabellenSRG!$B$4:$C$2729,2,FALSE)</f>
        <v>152</v>
      </c>
      <c r="B1707" t="str">
        <f t="shared" si="27"/>
        <v>152j</v>
      </c>
      <c r="C1707" t="s">
        <v>155</v>
      </c>
      <c r="D1707" t="s">
        <v>616</v>
      </c>
      <c r="E1707">
        <v>9</v>
      </c>
      <c r="F1707">
        <v>10</v>
      </c>
      <c r="G1707">
        <v>10</v>
      </c>
      <c r="H1707">
        <v>10</v>
      </c>
      <c r="I1707">
        <v>10</v>
      </c>
      <c r="J1707">
        <v>10</v>
      </c>
      <c r="K1707">
        <v>10</v>
      </c>
      <c r="L1707">
        <v>10</v>
      </c>
      <c r="M1707">
        <v>10</v>
      </c>
      <c r="N1707">
        <v>10</v>
      </c>
      <c r="O1707">
        <v>10</v>
      </c>
      <c r="P1707">
        <v>10</v>
      </c>
      <c r="Q1707" s="36">
        <v>20</v>
      </c>
      <c r="R1707" s="36">
        <v>20</v>
      </c>
      <c r="S1707" s="36">
        <v>30</v>
      </c>
      <c r="T1707" s="36">
        <v>30</v>
      </c>
      <c r="U1707" s="36">
        <v>30</v>
      </c>
    </row>
    <row r="1708" spans="1:21" x14ac:dyDescent="0.2">
      <c r="A1708" s="89">
        <f>VLOOKUP(C1708,TabellenSRG!$B$4:$C$2729,2,FALSE)</f>
        <v>152</v>
      </c>
      <c r="B1708" t="str">
        <f t="shared" si="27"/>
        <v>152k</v>
      </c>
      <c r="C1708" t="s">
        <v>155</v>
      </c>
      <c r="D1708" t="s">
        <v>611</v>
      </c>
      <c r="E1708">
        <v>10</v>
      </c>
      <c r="F1708" t="e">
        <v>#N/A</v>
      </c>
      <c r="G1708" t="e">
        <v>#N/A</v>
      </c>
      <c r="H1708" t="e">
        <v>#N/A</v>
      </c>
      <c r="I1708" t="e">
        <v>#N/A</v>
      </c>
      <c r="J1708" t="e">
        <v>#N/A</v>
      </c>
      <c r="K1708" t="e">
        <v>#N/A</v>
      </c>
      <c r="L1708" t="e">
        <v>#N/A</v>
      </c>
      <c r="M1708" t="e">
        <v>#N/A</v>
      </c>
      <c r="N1708">
        <v>0</v>
      </c>
      <c r="O1708">
        <v>0</v>
      </c>
      <c r="P1708">
        <v>0</v>
      </c>
      <c r="Q1708" s="36">
        <v>0</v>
      </c>
      <c r="R1708" s="36">
        <v>0</v>
      </c>
      <c r="S1708" s="36">
        <v>0</v>
      </c>
      <c r="T1708" s="36">
        <v>0</v>
      </c>
      <c r="U1708" s="36">
        <v>0</v>
      </c>
    </row>
    <row r="1709" spans="1:21" x14ac:dyDescent="0.2">
      <c r="A1709" s="89">
        <f>VLOOKUP(C1709,TabellenSRG!$B$4:$C$2729,2,FALSE)</f>
        <v>153</v>
      </c>
      <c r="B1709" t="str">
        <f t="shared" si="27"/>
        <v>153a</v>
      </c>
      <c r="C1709" t="s">
        <v>156</v>
      </c>
      <c r="D1709" t="s">
        <v>606</v>
      </c>
      <c r="E1709">
        <v>0</v>
      </c>
      <c r="F1709">
        <v>1200</v>
      </c>
      <c r="G1709">
        <v>1200</v>
      </c>
      <c r="H1709">
        <v>1190</v>
      </c>
      <c r="I1709">
        <v>1280</v>
      </c>
      <c r="J1709">
        <v>1260</v>
      </c>
      <c r="K1709">
        <v>1130</v>
      </c>
      <c r="L1709">
        <v>1250</v>
      </c>
      <c r="M1709">
        <v>1350</v>
      </c>
      <c r="N1709">
        <v>1510</v>
      </c>
      <c r="O1709">
        <v>1600</v>
      </c>
      <c r="P1709">
        <v>1660</v>
      </c>
      <c r="Q1709" s="36">
        <v>1730</v>
      </c>
      <c r="R1709" s="36">
        <v>1780</v>
      </c>
      <c r="S1709" s="36">
        <v>1820</v>
      </c>
      <c r="T1709" s="36">
        <v>1870</v>
      </c>
      <c r="U1709" s="36">
        <v>1860</v>
      </c>
    </row>
    <row r="1710" spans="1:21" x14ac:dyDescent="0.2">
      <c r="A1710" s="89">
        <f>VLOOKUP(C1710,TabellenSRG!$B$4:$C$2729,2,FALSE)</f>
        <v>153</v>
      </c>
      <c r="B1710" t="str">
        <f t="shared" si="27"/>
        <v>153b</v>
      </c>
      <c r="C1710" t="s">
        <v>156</v>
      </c>
      <c r="D1710" t="s">
        <v>607</v>
      </c>
      <c r="E1710">
        <v>1</v>
      </c>
      <c r="F1710">
        <v>0</v>
      </c>
      <c r="G1710">
        <v>0</v>
      </c>
      <c r="H1710">
        <v>0</v>
      </c>
      <c r="I1710">
        <v>0</v>
      </c>
      <c r="J1710">
        <v>0</v>
      </c>
      <c r="K1710">
        <v>0</v>
      </c>
      <c r="L1710">
        <v>0</v>
      </c>
      <c r="M1710">
        <v>0</v>
      </c>
      <c r="N1710">
        <v>0</v>
      </c>
      <c r="O1710">
        <v>0</v>
      </c>
      <c r="P1710">
        <v>0</v>
      </c>
      <c r="Q1710" s="36">
        <v>0</v>
      </c>
      <c r="R1710" s="36">
        <v>0</v>
      </c>
      <c r="S1710" s="36">
        <v>0</v>
      </c>
      <c r="T1710" s="36">
        <v>0</v>
      </c>
      <c r="U1710" s="36">
        <v>0</v>
      </c>
    </row>
    <row r="1711" spans="1:21" x14ac:dyDescent="0.2">
      <c r="A1711" s="89">
        <f>VLOOKUP(C1711,TabellenSRG!$B$4:$C$2729,2,FALSE)</f>
        <v>153</v>
      </c>
      <c r="B1711" t="str">
        <f t="shared" si="27"/>
        <v>153c</v>
      </c>
      <c r="C1711" t="s">
        <v>156</v>
      </c>
      <c r="D1711" t="s">
        <v>608</v>
      </c>
      <c r="E1711">
        <v>2</v>
      </c>
      <c r="F1711">
        <v>0</v>
      </c>
      <c r="G1711">
        <v>0</v>
      </c>
      <c r="H1711">
        <v>0</v>
      </c>
      <c r="I1711">
        <v>0</v>
      </c>
      <c r="J1711">
        <v>0</v>
      </c>
      <c r="K1711">
        <v>0</v>
      </c>
      <c r="L1711">
        <v>0</v>
      </c>
      <c r="M1711">
        <v>0</v>
      </c>
      <c r="N1711">
        <v>0</v>
      </c>
      <c r="O1711">
        <v>0</v>
      </c>
      <c r="P1711">
        <v>0</v>
      </c>
      <c r="Q1711" s="36">
        <v>0</v>
      </c>
      <c r="R1711" s="36">
        <v>0</v>
      </c>
      <c r="S1711" s="36">
        <v>0</v>
      </c>
      <c r="T1711" s="36">
        <v>0</v>
      </c>
      <c r="U1711" s="36">
        <v>0</v>
      </c>
    </row>
    <row r="1712" spans="1:21" x14ac:dyDescent="0.2">
      <c r="A1712" s="89">
        <f>VLOOKUP(C1712,TabellenSRG!$B$4:$C$2729,2,FALSE)</f>
        <v>153</v>
      </c>
      <c r="B1712" t="str">
        <f t="shared" si="27"/>
        <v>153d</v>
      </c>
      <c r="C1712" t="s">
        <v>156</v>
      </c>
      <c r="D1712" t="s">
        <v>609</v>
      </c>
      <c r="E1712">
        <v>3</v>
      </c>
      <c r="F1712">
        <v>0</v>
      </c>
      <c r="G1712">
        <v>0</v>
      </c>
      <c r="H1712">
        <v>0</v>
      </c>
      <c r="I1712">
        <v>0</v>
      </c>
      <c r="J1712">
        <v>0</v>
      </c>
      <c r="K1712">
        <v>0</v>
      </c>
      <c r="L1712">
        <v>0</v>
      </c>
      <c r="M1712">
        <v>0</v>
      </c>
      <c r="N1712">
        <v>0</v>
      </c>
      <c r="O1712">
        <v>0</v>
      </c>
      <c r="P1712">
        <v>0</v>
      </c>
      <c r="Q1712" s="36">
        <v>0</v>
      </c>
      <c r="R1712" s="36">
        <v>0</v>
      </c>
      <c r="S1712" s="36">
        <v>0</v>
      </c>
      <c r="T1712" s="36">
        <v>0</v>
      </c>
      <c r="U1712" s="36">
        <v>0</v>
      </c>
    </row>
    <row r="1713" spans="1:21" x14ac:dyDescent="0.2">
      <c r="A1713" s="89">
        <f>VLOOKUP(C1713,TabellenSRG!$B$4:$C$2729,2,FALSE)</f>
        <v>153</v>
      </c>
      <c r="B1713" t="str">
        <f t="shared" si="27"/>
        <v>153e</v>
      </c>
      <c r="C1713" t="s">
        <v>156</v>
      </c>
      <c r="D1713" t="s">
        <v>610</v>
      </c>
      <c r="E1713">
        <v>4</v>
      </c>
      <c r="F1713">
        <v>0</v>
      </c>
      <c r="G1713">
        <v>0</v>
      </c>
      <c r="H1713">
        <v>0</v>
      </c>
      <c r="I1713">
        <v>0</v>
      </c>
      <c r="J1713">
        <v>10</v>
      </c>
      <c r="K1713">
        <v>10</v>
      </c>
      <c r="L1713">
        <v>30</v>
      </c>
      <c r="M1713">
        <v>30</v>
      </c>
      <c r="N1713">
        <v>20</v>
      </c>
      <c r="O1713">
        <v>30</v>
      </c>
      <c r="P1713">
        <v>30</v>
      </c>
      <c r="Q1713" s="36">
        <v>30</v>
      </c>
      <c r="R1713" s="36">
        <v>20</v>
      </c>
      <c r="S1713" s="36">
        <v>30</v>
      </c>
      <c r="T1713" s="36">
        <v>40</v>
      </c>
      <c r="U1713" s="36">
        <v>50</v>
      </c>
    </row>
    <row r="1714" spans="1:21" x14ac:dyDescent="0.2">
      <c r="A1714" s="89">
        <f>VLOOKUP(C1714,TabellenSRG!$B$4:$C$2729,2,FALSE)</f>
        <v>153</v>
      </c>
      <c r="B1714" t="str">
        <f t="shared" si="27"/>
        <v>153f</v>
      </c>
      <c r="C1714" t="s">
        <v>156</v>
      </c>
      <c r="D1714" t="s">
        <v>612</v>
      </c>
      <c r="E1714">
        <v>5</v>
      </c>
      <c r="F1714">
        <v>0</v>
      </c>
      <c r="G1714">
        <v>0</v>
      </c>
      <c r="H1714">
        <v>0</v>
      </c>
      <c r="I1714">
        <v>0</v>
      </c>
      <c r="J1714">
        <v>0</v>
      </c>
      <c r="K1714">
        <v>0</v>
      </c>
      <c r="L1714">
        <v>0</v>
      </c>
      <c r="M1714">
        <v>0</v>
      </c>
      <c r="N1714">
        <v>0</v>
      </c>
      <c r="O1714">
        <v>0</v>
      </c>
      <c r="P1714">
        <v>0</v>
      </c>
      <c r="Q1714" s="36">
        <v>0</v>
      </c>
      <c r="R1714" s="36">
        <v>0</v>
      </c>
      <c r="S1714" s="36">
        <v>0</v>
      </c>
      <c r="T1714" s="36">
        <v>0</v>
      </c>
      <c r="U1714" s="36">
        <v>10</v>
      </c>
    </row>
    <row r="1715" spans="1:21" x14ac:dyDescent="0.2">
      <c r="A1715" s="89">
        <f>VLOOKUP(C1715,TabellenSRG!$B$4:$C$2729,2,FALSE)</f>
        <v>153</v>
      </c>
      <c r="B1715" t="str">
        <f t="shared" si="27"/>
        <v>153g</v>
      </c>
      <c r="C1715" t="s">
        <v>156</v>
      </c>
      <c r="D1715" t="s">
        <v>613</v>
      </c>
      <c r="E1715">
        <v>6</v>
      </c>
      <c r="F1715">
        <v>0</v>
      </c>
      <c r="G1715">
        <v>0</v>
      </c>
      <c r="H1715">
        <v>0</v>
      </c>
      <c r="I1715">
        <v>0</v>
      </c>
      <c r="J1715">
        <v>0</v>
      </c>
      <c r="K1715">
        <v>0</v>
      </c>
      <c r="L1715">
        <v>0</v>
      </c>
      <c r="M1715">
        <v>0</v>
      </c>
      <c r="N1715">
        <v>0</v>
      </c>
      <c r="O1715">
        <v>0</v>
      </c>
      <c r="P1715">
        <v>0</v>
      </c>
      <c r="Q1715" s="36">
        <v>0</v>
      </c>
      <c r="R1715" s="36">
        <v>0</v>
      </c>
      <c r="S1715" s="36">
        <v>0</v>
      </c>
      <c r="T1715" s="36">
        <v>0</v>
      </c>
      <c r="U1715" s="36">
        <v>0</v>
      </c>
    </row>
    <row r="1716" spans="1:21" x14ac:dyDescent="0.2">
      <c r="A1716" s="89">
        <f>VLOOKUP(C1716,TabellenSRG!$B$4:$C$2729,2,FALSE)</f>
        <v>153</v>
      </c>
      <c r="B1716" t="str">
        <f t="shared" si="27"/>
        <v>153h</v>
      </c>
      <c r="C1716" t="s">
        <v>156</v>
      </c>
      <c r="D1716" t="s">
        <v>614</v>
      </c>
      <c r="E1716">
        <v>7</v>
      </c>
      <c r="F1716">
        <v>0</v>
      </c>
      <c r="G1716">
        <v>0</v>
      </c>
      <c r="H1716">
        <v>0</v>
      </c>
      <c r="I1716">
        <v>0</v>
      </c>
      <c r="J1716">
        <v>0</v>
      </c>
      <c r="K1716">
        <v>0</v>
      </c>
      <c r="L1716">
        <v>0</v>
      </c>
      <c r="M1716">
        <v>0</v>
      </c>
      <c r="N1716">
        <v>0</v>
      </c>
      <c r="O1716">
        <v>0</v>
      </c>
      <c r="P1716">
        <v>0</v>
      </c>
      <c r="Q1716" s="36">
        <v>0</v>
      </c>
      <c r="R1716" s="36">
        <v>0</v>
      </c>
      <c r="S1716" s="36">
        <v>0</v>
      </c>
      <c r="T1716" s="36">
        <v>0</v>
      </c>
      <c r="U1716" s="36">
        <v>0</v>
      </c>
    </row>
    <row r="1717" spans="1:21" x14ac:dyDescent="0.2">
      <c r="A1717" s="89">
        <f>VLOOKUP(C1717,TabellenSRG!$B$4:$C$2729,2,FALSE)</f>
        <v>153</v>
      </c>
      <c r="B1717" t="str">
        <f t="shared" si="27"/>
        <v>153i</v>
      </c>
      <c r="C1717" t="s">
        <v>156</v>
      </c>
      <c r="D1717" t="s">
        <v>615</v>
      </c>
      <c r="E1717">
        <v>8</v>
      </c>
      <c r="F1717">
        <v>0</v>
      </c>
      <c r="G1717">
        <v>0</v>
      </c>
      <c r="H1717">
        <v>0</v>
      </c>
      <c r="I1717">
        <v>0</v>
      </c>
      <c r="J1717">
        <v>0</v>
      </c>
      <c r="K1717">
        <v>0</v>
      </c>
      <c r="L1717">
        <v>0</v>
      </c>
      <c r="M1717">
        <v>0</v>
      </c>
      <c r="N1717">
        <v>0</v>
      </c>
      <c r="O1717">
        <v>0</v>
      </c>
      <c r="P1717">
        <v>0</v>
      </c>
      <c r="Q1717" s="36">
        <v>0</v>
      </c>
      <c r="R1717" s="36">
        <v>0</v>
      </c>
      <c r="S1717" s="36">
        <v>0</v>
      </c>
      <c r="T1717" s="36">
        <v>0</v>
      </c>
      <c r="U1717" s="36">
        <v>0</v>
      </c>
    </row>
    <row r="1718" spans="1:21" x14ac:dyDescent="0.2">
      <c r="A1718" s="89">
        <f>VLOOKUP(C1718,TabellenSRG!$B$4:$C$2729,2,FALSE)</f>
        <v>153</v>
      </c>
      <c r="B1718" t="str">
        <f t="shared" si="27"/>
        <v>153j</v>
      </c>
      <c r="C1718" t="s">
        <v>156</v>
      </c>
      <c r="D1718" t="s">
        <v>616</v>
      </c>
      <c r="E1718">
        <v>9</v>
      </c>
      <c r="F1718">
        <v>1200</v>
      </c>
      <c r="G1718">
        <v>1200</v>
      </c>
      <c r="H1718">
        <v>1190</v>
      </c>
      <c r="I1718">
        <v>1270</v>
      </c>
      <c r="J1718">
        <v>1250</v>
      </c>
      <c r="K1718">
        <v>1130</v>
      </c>
      <c r="L1718">
        <v>1230</v>
      </c>
      <c r="M1718">
        <v>1320</v>
      </c>
      <c r="N1718">
        <v>1490</v>
      </c>
      <c r="O1718">
        <v>1570</v>
      </c>
      <c r="P1718">
        <v>1630</v>
      </c>
      <c r="Q1718" s="36">
        <v>1690</v>
      </c>
      <c r="R1718" s="36">
        <v>1760</v>
      </c>
      <c r="S1718" s="36">
        <v>1790</v>
      </c>
      <c r="T1718" s="36">
        <v>1840</v>
      </c>
      <c r="U1718" s="36">
        <v>1790</v>
      </c>
    </row>
    <row r="1719" spans="1:21" x14ac:dyDescent="0.2">
      <c r="A1719" s="89">
        <f>VLOOKUP(C1719,TabellenSRG!$B$4:$C$2729,2,FALSE)</f>
        <v>153</v>
      </c>
      <c r="B1719" t="str">
        <f t="shared" si="27"/>
        <v>153k</v>
      </c>
      <c r="C1719" t="s">
        <v>156</v>
      </c>
      <c r="D1719" t="s">
        <v>611</v>
      </c>
      <c r="E1719">
        <v>10</v>
      </c>
      <c r="F1719" t="e">
        <v>#N/A</v>
      </c>
      <c r="G1719" t="e">
        <v>#N/A</v>
      </c>
      <c r="H1719" t="e">
        <v>#N/A</v>
      </c>
      <c r="I1719" t="e">
        <v>#N/A</v>
      </c>
      <c r="J1719" t="e">
        <v>#N/A</v>
      </c>
      <c r="K1719" t="e">
        <v>#N/A</v>
      </c>
      <c r="L1719" t="e">
        <v>#N/A</v>
      </c>
      <c r="M1719" t="e">
        <v>#N/A</v>
      </c>
      <c r="N1719">
        <v>0</v>
      </c>
      <c r="O1719">
        <v>0</v>
      </c>
      <c r="P1719">
        <v>0</v>
      </c>
      <c r="Q1719" s="36">
        <v>0</v>
      </c>
      <c r="R1719" s="36">
        <v>0</v>
      </c>
      <c r="S1719" s="36">
        <v>0</v>
      </c>
      <c r="T1719" s="36">
        <v>0</v>
      </c>
      <c r="U1719" s="36">
        <v>10</v>
      </c>
    </row>
    <row r="1720" spans="1:21" x14ac:dyDescent="0.2">
      <c r="A1720" s="89">
        <f>VLOOKUP(C1720,TabellenSRG!$B$4:$C$2729,2,FALSE)</f>
        <v>154</v>
      </c>
      <c r="B1720" t="str">
        <f t="shared" si="27"/>
        <v>154a</v>
      </c>
      <c r="C1720" t="s">
        <v>157</v>
      </c>
      <c r="D1720" t="s">
        <v>606</v>
      </c>
      <c r="E1720">
        <v>0</v>
      </c>
      <c r="F1720">
        <v>470</v>
      </c>
      <c r="G1720">
        <v>510</v>
      </c>
      <c r="H1720">
        <v>520</v>
      </c>
      <c r="I1720">
        <v>600</v>
      </c>
      <c r="J1720">
        <v>610</v>
      </c>
      <c r="K1720">
        <v>630</v>
      </c>
      <c r="L1720">
        <v>640</v>
      </c>
      <c r="M1720">
        <v>660</v>
      </c>
      <c r="N1720">
        <v>690</v>
      </c>
      <c r="O1720">
        <v>680</v>
      </c>
      <c r="P1720">
        <v>650</v>
      </c>
      <c r="Q1720" s="36">
        <v>700</v>
      </c>
      <c r="R1720" s="36">
        <v>690</v>
      </c>
      <c r="S1720" s="36">
        <v>700</v>
      </c>
      <c r="T1720" s="36">
        <v>680</v>
      </c>
      <c r="U1720" s="36">
        <v>730</v>
      </c>
    </row>
    <row r="1721" spans="1:21" x14ac:dyDescent="0.2">
      <c r="A1721" s="89">
        <f>VLOOKUP(C1721,TabellenSRG!$B$4:$C$2729,2,FALSE)</f>
        <v>154</v>
      </c>
      <c r="B1721" t="str">
        <f t="shared" si="27"/>
        <v>154b</v>
      </c>
      <c r="C1721" t="s">
        <v>157</v>
      </c>
      <c r="D1721" t="s">
        <v>607</v>
      </c>
      <c r="E1721">
        <v>1</v>
      </c>
      <c r="F1721">
        <v>10</v>
      </c>
      <c r="G1721">
        <v>10</v>
      </c>
      <c r="H1721">
        <v>10</v>
      </c>
      <c r="I1721">
        <v>10</v>
      </c>
      <c r="J1721">
        <v>10</v>
      </c>
      <c r="K1721">
        <v>10</v>
      </c>
      <c r="L1721">
        <v>10</v>
      </c>
      <c r="M1721">
        <v>10</v>
      </c>
      <c r="N1721">
        <v>10</v>
      </c>
      <c r="O1721">
        <v>10</v>
      </c>
      <c r="P1721">
        <v>10</v>
      </c>
      <c r="Q1721" s="36">
        <v>10</v>
      </c>
      <c r="R1721" s="36">
        <v>10</v>
      </c>
      <c r="S1721" s="36">
        <v>10</v>
      </c>
      <c r="T1721" s="36">
        <v>10</v>
      </c>
      <c r="U1721" s="36">
        <v>10</v>
      </c>
    </row>
    <row r="1722" spans="1:21" x14ac:dyDescent="0.2">
      <c r="A1722" s="89">
        <f>VLOOKUP(C1722,TabellenSRG!$B$4:$C$2729,2,FALSE)</f>
        <v>154</v>
      </c>
      <c r="B1722" t="str">
        <f t="shared" si="27"/>
        <v>154c</v>
      </c>
      <c r="C1722" t="s">
        <v>157</v>
      </c>
      <c r="D1722" t="s">
        <v>608</v>
      </c>
      <c r="E1722">
        <v>2</v>
      </c>
      <c r="F1722">
        <v>0</v>
      </c>
      <c r="G1722">
        <v>0</v>
      </c>
      <c r="H1722">
        <v>0</v>
      </c>
      <c r="I1722">
        <v>0</v>
      </c>
      <c r="J1722">
        <v>0</v>
      </c>
      <c r="K1722">
        <v>0</v>
      </c>
      <c r="L1722">
        <v>0</v>
      </c>
      <c r="M1722">
        <v>0</v>
      </c>
      <c r="N1722">
        <v>0</v>
      </c>
      <c r="O1722">
        <v>0</v>
      </c>
      <c r="P1722">
        <v>0</v>
      </c>
      <c r="Q1722" s="36">
        <v>0</v>
      </c>
      <c r="R1722" s="36">
        <v>0</v>
      </c>
      <c r="S1722" s="36">
        <v>0</v>
      </c>
      <c r="T1722" s="36">
        <v>0</v>
      </c>
      <c r="U1722" s="36">
        <v>0</v>
      </c>
    </row>
    <row r="1723" spans="1:21" x14ac:dyDescent="0.2">
      <c r="A1723" s="89">
        <f>VLOOKUP(C1723,TabellenSRG!$B$4:$C$2729,2,FALSE)</f>
        <v>154</v>
      </c>
      <c r="B1723" t="str">
        <f t="shared" si="27"/>
        <v>154d</v>
      </c>
      <c r="C1723" t="s">
        <v>157</v>
      </c>
      <c r="D1723" t="s">
        <v>609</v>
      </c>
      <c r="E1723">
        <v>3</v>
      </c>
      <c r="F1723">
        <v>0</v>
      </c>
      <c r="G1723">
        <v>0</v>
      </c>
      <c r="H1723">
        <v>0</v>
      </c>
      <c r="I1723">
        <v>20</v>
      </c>
      <c r="J1723">
        <v>20</v>
      </c>
      <c r="K1723">
        <v>30</v>
      </c>
      <c r="L1723">
        <v>30</v>
      </c>
      <c r="M1723">
        <v>40</v>
      </c>
      <c r="N1723">
        <v>40</v>
      </c>
      <c r="O1723">
        <v>40</v>
      </c>
      <c r="P1723">
        <v>40</v>
      </c>
      <c r="Q1723" s="36">
        <v>30</v>
      </c>
      <c r="R1723" s="36">
        <v>40</v>
      </c>
      <c r="S1723" s="36">
        <v>40</v>
      </c>
      <c r="T1723" s="36">
        <v>40</v>
      </c>
      <c r="U1723" s="36">
        <v>40</v>
      </c>
    </row>
    <row r="1724" spans="1:21" x14ac:dyDescent="0.2">
      <c r="A1724" s="89">
        <f>VLOOKUP(C1724,TabellenSRG!$B$4:$C$2729,2,FALSE)</f>
        <v>154</v>
      </c>
      <c r="B1724" t="str">
        <f t="shared" si="27"/>
        <v>154e</v>
      </c>
      <c r="C1724" t="s">
        <v>157</v>
      </c>
      <c r="D1724" t="s">
        <v>610</v>
      </c>
      <c r="E1724">
        <v>4</v>
      </c>
      <c r="F1724">
        <v>0</v>
      </c>
      <c r="G1724">
        <v>0</v>
      </c>
      <c r="H1724">
        <v>0</v>
      </c>
      <c r="I1724">
        <v>0</v>
      </c>
      <c r="J1724">
        <v>0</v>
      </c>
      <c r="K1724">
        <v>0</v>
      </c>
      <c r="L1724">
        <v>10</v>
      </c>
      <c r="M1724">
        <v>10</v>
      </c>
      <c r="N1724">
        <v>10</v>
      </c>
      <c r="O1724">
        <v>10</v>
      </c>
      <c r="P1724">
        <v>20</v>
      </c>
      <c r="Q1724" s="36">
        <v>20</v>
      </c>
      <c r="R1724" s="36">
        <v>20</v>
      </c>
      <c r="S1724" s="36">
        <v>30</v>
      </c>
      <c r="T1724" s="36">
        <v>30</v>
      </c>
      <c r="U1724" s="36">
        <v>30</v>
      </c>
    </row>
    <row r="1725" spans="1:21" x14ac:dyDescent="0.2">
      <c r="A1725" s="89">
        <f>VLOOKUP(C1725,TabellenSRG!$B$4:$C$2729,2,FALSE)</f>
        <v>154</v>
      </c>
      <c r="B1725" t="str">
        <f t="shared" si="27"/>
        <v>154f</v>
      </c>
      <c r="C1725" t="s">
        <v>157</v>
      </c>
      <c r="D1725" t="s">
        <v>612</v>
      </c>
      <c r="E1725">
        <v>5</v>
      </c>
      <c r="F1725">
        <v>0</v>
      </c>
      <c r="G1725">
        <v>0</v>
      </c>
      <c r="H1725">
        <v>0</v>
      </c>
      <c r="I1725">
        <v>0</v>
      </c>
      <c r="J1725">
        <v>0</v>
      </c>
      <c r="K1725">
        <v>0</v>
      </c>
      <c r="L1725">
        <v>0</v>
      </c>
      <c r="M1725">
        <v>0</v>
      </c>
      <c r="N1725">
        <v>0</v>
      </c>
      <c r="O1725">
        <v>0</v>
      </c>
      <c r="P1725">
        <v>0</v>
      </c>
      <c r="Q1725" s="36">
        <v>0</v>
      </c>
      <c r="R1725" s="36">
        <v>0</v>
      </c>
      <c r="S1725" s="36">
        <v>0</v>
      </c>
      <c r="T1725" s="36">
        <v>0</v>
      </c>
      <c r="U1725" s="36">
        <v>0</v>
      </c>
    </row>
    <row r="1726" spans="1:21" x14ac:dyDescent="0.2">
      <c r="A1726" s="89">
        <f>VLOOKUP(C1726,TabellenSRG!$B$4:$C$2729,2,FALSE)</f>
        <v>154</v>
      </c>
      <c r="B1726" t="str">
        <f t="shared" si="27"/>
        <v>154g</v>
      </c>
      <c r="C1726" t="s">
        <v>157</v>
      </c>
      <c r="D1726" t="s">
        <v>613</v>
      </c>
      <c r="E1726">
        <v>6</v>
      </c>
      <c r="F1726">
        <v>0</v>
      </c>
      <c r="G1726">
        <v>0</v>
      </c>
      <c r="H1726">
        <v>0</v>
      </c>
      <c r="I1726">
        <v>0</v>
      </c>
      <c r="J1726">
        <v>0</v>
      </c>
      <c r="K1726">
        <v>0</v>
      </c>
      <c r="L1726">
        <v>0</v>
      </c>
      <c r="M1726">
        <v>0</v>
      </c>
      <c r="N1726">
        <v>0</v>
      </c>
      <c r="O1726">
        <v>0</v>
      </c>
      <c r="P1726">
        <v>0</v>
      </c>
      <c r="Q1726" s="36">
        <v>0</v>
      </c>
      <c r="R1726" s="36">
        <v>0</v>
      </c>
      <c r="S1726" s="36">
        <v>0</v>
      </c>
      <c r="T1726" s="36">
        <v>0</v>
      </c>
      <c r="U1726" s="36">
        <v>10</v>
      </c>
    </row>
    <row r="1727" spans="1:21" x14ac:dyDescent="0.2">
      <c r="A1727" s="89">
        <f>VLOOKUP(C1727,TabellenSRG!$B$4:$C$2729,2,FALSE)</f>
        <v>154</v>
      </c>
      <c r="B1727" t="str">
        <f t="shared" si="27"/>
        <v>154h</v>
      </c>
      <c r="C1727" t="s">
        <v>157</v>
      </c>
      <c r="D1727" t="s">
        <v>614</v>
      </c>
      <c r="E1727">
        <v>7</v>
      </c>
      <c r="F1727">
        <v>0</v>
      </c>
      <c r="G1727">
        <v>0</v>
      </c>
      <c r="H1727">
        <v>0</v>
      </c>
      <c r="I1727">
        <v>10</v>
      </c>
      <c r="J1727">
        <v>0</v>
      </c>
      <c r="K1727">
        <v>0</v>
      </c>
      <c r="L1727">
        <v>0</v>
      </c>
      <c r="M1727">
        <v>0</v>
      </c>
      <c r="N1727">
        <v>0</v>
      </c>
      <c r="O1727">
        <v>0</v>
      </c>
      <c r="P1727">
        <v>0</v>
      </c>
      <c r="Q1727" s="36">
        <v>0</v>
      </c>
      <c r="R1727" s="36">
        <v>0</v>
      </c>
      <c r="S1727" s="36">
        <v>0</v>
      </c>
      <c r="T1727" s="36">
        <v>0</v>
      </c>
      <c r="U1727" s="36">
        <v>0</v>
      </c>
    </row>
    <row r="1728" spans="1:21" x14ac:dyDescent="0.2">
      <c r="A1728" s="89">
        <f>VLOOKUP(C1728,TabellenSRG!$B$4:$C$2729,2,FALSE)</f>
        <v>154</v>
      </c>
      <c r="B1728" t="str">
        <f t="shared" si="27"/>
        <v>154i</v>
      </c>
      <c r="C1728" t="s">
        <v>157</v>
      </c>
      <c r="D1728" t="s">
        <v>615</v>
      </c>
      <c r="E1728">
        <v>8</v>
      </c>
      <c r="F1728">
        <v>0</v>
      </c>
      <c r="G1728">
        <v>0</v>
      </c>
      <c r="H1728">
        <v>0</v>
      </c>
      <c r="I1728">
        <v>0</v>
      </c>
      <c r="J1728">
        <v>0</v>
      </c>
      <c r="K1728">
        <v>0</v>
      </c>
      <c r="L1728">
        <v>0</v>
      </c>
      <c r="M1728">
        <v>0</v>
      </c>
      <c r="N1728">
        <v>0</v>
      </c>
      <c r="O1728">
        <v>0</v>
      </c>
      <c r="P1728">
        <v>0</v>
      </c>
      <c r="Q1728" s="36">
        <v>0</v>
      </c>
      <c r="R1728" s="36">
        <v>0</v>
      </c>
      <c r="S1728" s="36">
        <v>0</v>
      </c>
      <c r="T1728" s="36">
        <v>0</v>
      </c>
      <c r="U1728" s="36">
        <v>0</v>
      </c>
    </row>
    <row r="1729" spans="1:21" x14ac:dyDescent="0.2">
      <c r="A1729" s="89">
        <f>VLOOKUP(C1729,TabellenSRG!$B$4:$C$2729,2,FALSE)</f>
        <v>154</v>
      </c>
      <c r="B1729" t="str">
        <f t="shared" si="27"/>
        <v>154j</v>
      </c>
      <c r="C1729" t="s">
        <v>157</v>
      </c>
      <c r="D1729" t="s">
        <v>616</v>
      </c>
      <c r="E1729">
        <v>9</v>
      </c>
      <c r="F1729">
        <v>460</v>
      </c>
      <c r="G1729">
        <v>500</v>
      </c>
      <c r="H1729">
        <v>500</v>
      </c>
      <c r="I1729">
        <v>560</v>
      </c>
      <c r="J1729">
        <v>570</v>
      </c>
      <c r="K1729">
        <v>590</v>
      </c>
      <c r="L1729">
        <v>590</v>
      </c>
      <c r="M1729">
        <v>610</v>
      </c>
      <c r="N1729">
        <v>630</v>
      </c>
      <c r="O1729">
        <v>620</v>
      </c>
      <c r="P1729">
        <v>590</v>
      </c>
      <c r="Q1729" s="36">
        <v>630</v>
      </c>
      <c r="R1729" s="36">
        <v>620</v>
      </c>
      <c r="S1729" s="36">
        <v>620</v>
      </c>
      <c r="T1729" s="36">
        <v>600</v>
      </c>
      <c r="U1729" s="36">
        <v>640</v>
      </c>
    </row>
    <row r="1730" spans="1:21" x14ac:dyDescent="0.2">
      <c r="A1730" s="89">
        <f>VLOOKUP(C1730,TabellenSRG!$B$4:$C$2729,2,FALSE)</f>
        <v>154</v>
      </c>
      <c r="B1730" t="str">
        <f t="shared" si="27"/>
        <v>154k</v>
      </c>
      <c r="C1730" t="s">
        <v>157</v>
      </c>
      <c r="D1730" t="s">
        <v>611</v>
      </c>
      <c r="E1730">
        <v>10</v>
      </c>
      <c r="F1730" t="e">
        <v>#N/A</v>
      </c>
      <c r="G1730" t="e">
        <v>#N/A</v>
      </c>
      <c r="H1730" t="e">
        <v>#N/A</v>
      </c>
      <c r="I1730" t="e">
        <v>#N/A</v>
      </c>
      <c r="J1730" t="e">
        <v>#N/A</v>
      </c>
      <c r="K1730" t="e">
        <v>#N/A</v>
      </c>
      <c r="L1730" t="e">
        <v>#N/A</v>
      </c>
      <c r="M1730" t="e">
        <v>#N/A</v>
      </c>
      <c r="N1730">
        <v>0</v>
      </c>
      <c r="O1730">
        <v>0</v>
      </c>
      <c r="P1730">
        <v>0</v>
      </c>
      <c r="Q1730" s="36">
        <v>0</v>
      </c>
      <c r="R1730" s="36">
        <v>0</v>
      </c>
      <c r="S1730" s="36">
        <v>0</v>
      </c>
      <c r="T1730" s="36">
        <v>0</v>
      </c>
      <c r="U1730" s="36">
        <v>0</v>
      </c>
    </row>
    <row r="1731" spans="1:21" x14ac:dyDescent="0.2">
      <c r="A1731" s="89">
        <f>VLOOKUP(C1731,TabellenSRG!$B$4:$C$2729,2,FALSE)</f>
        <v>155</v>
      </c>
      <c r="B1731" t="str">
        <f t="shared" si="27"/>
        <v>155a</v>
      </c>
      <c r="C1731" t="s">
        <v>158</v>
      </c>
      <c r="D1731" t="s">
        <v>606</v>
      </c>
      <c r="E1731">
        <v>0</v>
      </c>
      <c r="F1731">
        <v>230</v>
      </c>
      <c r="G1731">
        <v>250</v>
      </c>
      <c r="H1731">
        <v>210</v>
      </c>
      <c r="I1731">
        <v>210</v>
      </c>
      <c r="J1731">
        <v>220</v>
      </c>
      <c r="K1731">
        <v>220</v>
      </c>
      <c r="L1731">
        <v>190</v>
      </c>
      <c r="M1731">
        <v>200</v>
      </c>
      <c r="N1731">
        <v>230</v>
      </c>
      <c r="O1731">
        <v>290</v>
      </c>
      <c r="P1731">
        <v>430</v>
      </c>
      <c r="Q1731" s="36">
        <v>450</v>
      </c>
      <c r="R1731" s="36">
        <v>490</v>
      </c>
      <c r="S1731" s="36">
        <v>470</v>
      </c>
      <c r="T1731" s="36">
        <v>450</v>
      </c>
      <c r="U1731" s="36">
        <v>470</v>
      </c>
    </row>
    <row r="1732" spans="1:21" x14ac:dyDescent="0.2">
      <c r="A1732" s="89">
        <f>VLOOKUP(C1732,TabellenSRG!$B$4:$C$2729,2,FALSE)</f>
        <v>155</v>
      </c>
      <c r="B1732" t="str">
        <f t="shared" si="27"/>
        <v>155b</v>
      </c>
      <c r="C1732" t="s">
        <v>158</v>
      </c>
      <c r="D1732" t="s">
        <v>607</v>
      </c>
      <c r="E1732">
        <v>1</v>
      </c>
      <c r="F1732">
        <v>0</v>
      </c>
      <c r="G1732">
        <v>0</v>
      </c>
      <c r="H1732">
        <v>0</v>
      </c>
      <c r="I1732">
        <v>0</v>
      </c>
      <c r="J1732">
        <v>0</v>
      </c>
      <c r="K1732">
        <v>0</v>
      </c>
      <c r="L1732">
        <v>0</v>
      </c>
      <c r="M1732">
        <v>0</v>
      </c>
      <c r="N1732">
        <v>0</v>
      </c>
      <c r="O1732">
        <v>0</v>
      </c>
      <c r="P1732">
        <v>0</v>
      </c>
      <c r="Q1732" s="36">
        <v>0</v>
      </c>
      <c r="R1732" s="36">
        <v>0</v>
      </c>
      <c r="S1732" s="36">
        <v>0</v>
      </c>
      <c r="T1732" s="36">
        <v>0</v>
      </c>
      <c r="U1732" s="36">
        <v>0</v>
      </c>
    </row>
    <row r="1733" spans="1:21" x14ac:dyDescent="0.2">
      <c r="A1733" s="89">
        <f>VLOOKUP(C1733,TabellenSRG!$B$4:$C$2729,2,FALSE)</f>
        <v>155</v>
      </c>
      <c r="B1733" t="str">
        <f t="shared" ref="B1733:B1796" si="28">CONCATENATE(A1733,D1733)</f>
        <v>155c</v>
      </c>
      <c r="C1733" t="s">
        <v>158</v>
      </c>
      <c r="D1733" t="s">
        <v>608</v>
      </c>
      <c r="E1733">
        <v>2</v>
      </c>
      <c r="F1733">
        <v>0</v>
      </c>
      <c r="G1733">
        <v>0</v>
      </c>
      <c r="H1733">
        <v>0</v>
      </c>
      <c r="I1733">
        <v>0</v>
      </c>
      <c r="J1733">
        <v>0</v>
      </c>
      <c r="K1733">
        <v>0</v>
      </c>
      <c r="L1733">
        <v>0</v>
      </c>
      <c r="M1733">
        <v>0</v>
      </c>
      <c r="N1733">
        <v>0</v>
      </c>
      <c r="O1733">
        <v>0</v>
      </c>
      <c r="P1733">
        <v>0</v>
      </c>
      <c r="Q1733" s="36">
        <v>0</v>
      </c>
      <c r="R1733" s="36">
        <v>0</v>
      </c>
      <c r="S1733" s="36">
        <v>0</v>
      </c>
      <c r="T1733" s="36">
        <v>0</v>
      </c>
      <c r="U1733" s="36">
        <v>0</v>
      </c>
    </row>
    <row r="1734" spans="1:21" x14ac:dyDescent="0.2">
      <c r="A1734" s="89">
        <f>VLOOKUP(C1734,TabellenSRG!$B$4:$C$2729,2,FALSE)</f>
        <v>155</v>
      </c>
      <c r="B1734" t="str">
        <f t="shared" si="28"/>
        <v>155d</v>
      </c>
      <c r="C1734" t="s">
        <v>158</v>
      </c>
      <c r="D1734" t="s">
        <v>609</v>
      </c>
      <c r="E1734">
        <v>3</v>
      </c>
      <c r="F1734">
        <v>30</v>
      </c>
      <c r="G1734">
        <v>50</v>
      </c>
      <c r="H1734">
        <v>50</v>
      </c>
      <c r="I1734">
        <v>50</v>
      </c>
      <c r="J1734">
        <v>60</v>
      </c>
      <c r="K1734">
        <v>50</v>
      </c>
      <c r="L1734">
        <v>40</v>
      </c>
      <c r="M1734">
        <v>40</v>
      </c>
      <c r="N1734">
        <v>50</v>
      </c>
      <c r="O1734">
        <v>50</v>
      </c>
      <c r="P1734">
        <v>50</v>
      </c>
      <c r="Q1734" s="36">
        <v>50</v>
      </c>
      <c r="R1734" s="36">
        <v>60</v>
      </c>
      <c r="S1734" s="36">
        <v>40</v>
      </c>
      <c r="T1734" s="36">
        <v>20</v>
      </c>
      <c r="U1734" s="36">
        <v>20</v>
      </c>
    </row>
    <row r="1735" spans="1:21" x14ac:dyDescent="0.2">
      <c r="A1735" s="89">
        <f>VLOOKUP(C1735,TabellenSRG!$B$4:$C$2729,2,FALSE)</f>
        <v>155</v>
      </c>
      <c r="B1735" t="str">
        <f t="shared" si="28"/>
        <v>155e</v>
      </c>
      <c r="C1735" t="s">
        <v>158</v>
      </c>
      <c r="D1735" t="s">
        <v>610</v>
      </c>
      <c r="E1735">
        <v>4</v>
      </c>
      <c r="F1735">
        <v>0</v>
      </c>
      <c r="G1735">
        <v>0</v>
      </c>
      <c r="H1735">
        <v>0</v>
      </c>
      <c r="I1735">
        <v>0</v>
      </c>
      <c r="J1735">
        <v>0</v>
      </c>
      <c r="K1735">
        <v>0</v>
      </c>
      <c r="L1735">
        <v>0</v>
      </c>
      <c r="M1735">
        <v>0</v>
      </c>
      <c r="N1735">
        <v>0</v>
      </c>
      <c r="O1735">
        <v>10</v>
      </c>
      <c r="P1735">
        <v>10</v>
      </c>
      <c r="Q1735" s="36">
        <v>10</v>
      </c>
      <c r="R1735" s="36">
        <v>20</v>
      </c>
      <c r="S1735" s="36">
        <v>20</v>
      </c>
      <c r="T1735" s="36">
        <v>20</v>
      </c>
      <c r="U1735" s="36">
        <v>30</v>
      </c>
    </row>
    <row r="1736" spans="1:21" x14ac:dyDescent="0.2">
      <c r="A1736" s="89">
        <f>VLOOKUP(C1736,TabellenSRG!$B$4:$C$2729,2,FALSE)</f>
        <v>155</v>
      </c>
      <c r="B1736" t="str">
        <f t="shared" si="28"/>
        <v>155f</v>
      </c>
      <c r="C1736" t="s">
        <v>158</v>
      </c>
      <c r="D1736" t="s">
        <v>612</v>
      </c>
      <c r="E1736">
        <v>5</v>
      </c>
      <c r="F1736">
        <v>0</v>
      </c>
      <c r="G1736">
        <v>0</v>
      </c>
      <c r="H1736">
        <v>0</v>
      </c>
      <c r="I1736">
        <v>0</v>
      </c>
      <c r="J1736">
        <v>0</v>
      </c>
      <c r="K1736">
        <v>0</v>
      </c>
      <c r="L1736">
        <v>0</v>
      </c>
      <c r="M1736">
        <v>0</v>
      </c>
      <c r="N1736">
        <v>0</v>
      </c>
      <c r="O1736">
        <v>0</v>
      </c>
      <c r="P1736">
        <v>0</v>
      </c>
      <c r="Q1736" s="36">
        <v>0</v>
      </c>
      <c r="R1736" s="36">
        <v>10</v>
      </c>
      <c r="S1736" s="36">
        <v>10</v>
      </c>
      <c r="T1736" s="36">
        <v>10</v>
      </c>
      <c r="U1736" s="36">
        <v>10</v>
      </c>
    </row>
    <row r="1737" spans="1:21" x14ac:dyDescent="0.2">
      <c r="A1737" s="89">
        <f>VLOOKUP(C1737,TabellenSRG!$B$4:$C$2729,2,FALSE)</f>
        <v>155</v>
      </c>
      <c r="B1737" t="str">
        <f t="shared" si="28"/>
        <v>155g</v>
      </c>
      <c r="C1737" t="s">
        <v>158</v>
      </c>
      <c r="D1737" t="s">
        <v>613</v>
      </c>
      <c r="E1737">
        <v>6</v>
      </c>
      <c r="F1737">
        <v>0</v>
      </c>
      <c r="G1737">
        <v>0</v>
      </c>
      <c r="H1737">
        <v>0</v>
      </c>
      <c r="I1737">
        <v>0</v>
      </c>
      <c r="J1737">
        <v>0</v>
      </c>
      <c r="K1737">
        <v>0</v>
      </c>
      <c r="L1737">
        <v>0</v>
      </c>
      <c r="M1737">
        <v>0</v>
      </c>
      <c r="N1737">
        <v>0</v>
      </c>
      <c r="O1737">
        <v>0</v>
      </c>
      <c r="P1737">
        <v>0</v>
      </c>
      <c r="Q1737" s="36">
        <v>0</v>
      </c>
      <c r="R1737" s="36">
        <v>10</v>
      </c>
      <c r="S1737" s="36">
        <v>10</v>
      </c>
      <c r="T1737" s="36">
        <v>10</v>
      </c>
      <c r="U1737" s="36">
        <v>10</v>
      </c>
    </row>
    <row r="1738" spans="1:21" x14ac:dyDescent="0.2">
      <c r="A1738" s="89">
        <f>VLOOKUP(C1738,TabellenSRG!$B$4:$C$2729,2,FALSE)</f>
        <v>155</v>
      </c>
      <c r="B1738" t="str">
        <f t="shared" si="28"/>
        <v>155h</v>
      </c>
      <c r="C1738" t="s">
        <v>158</v>
      </c>
      <c r="D1738" t="s">
        <v>614</v>
      </c>
      <c r="E1738">
        <v>7</v>
      </c>
      <c r="F1738">
        <v>0</v>
      </c>
      <c r="G1738">
        <v>0</v>
      </c>
      <c r="H1738">
        <v>0</v>
      </c>
      <c r="I1738">
        <v>0</v>
      </c>
      <c r="J1738">
        <v>0</v>
      </c>
      <c r="K1738">
        <v>0</v>
      </c>
      <c r="L1738">
        <v>0</v>
      </c>
      <c r="M1738">
        <v>0</v>
      </c>
      <c r="N1738">
        <v>0</v>
      </c>
      <c r="O1738">
        <v>0</v>
      </c>
      <c r="P1738">
        <v>0</v>
      </c>
      <c r="Q1738" s="36">
        <v>0</v>
      </c>
      <c r="R1738" s="36">
        <v>0</v>
      </c>
      <c r="S1738" s="36">
        <v>0</v>
      </c>
      <c r="T1738" s="36">
        <v>0</v>
      </c>
      <c r="U1738" s="36">
        <v>0</v>
      </c>
    </row>
    <row r="1739" spans="1:21" x14ac:dyDescent="0.2">
      <c r="A1739" s="89">
        <f>VLOOKUP(C1739,TabellenSRG!$B$4:$C$2729,2,FALSE)</f>
        <v>155</v>
      </c>
      <c r="B1739" t="str">
        <f t="shared" si="28"/>
        <v>155i</v>
      </c>
      <c r="C1739" t="s">
        <v>158</v>
      </c>
      <c r="D1739" t="s">
        <v>615</v>
      </c>
      <c r="E1739">
        <v>8</v>
      </c>
      <c r="F1739">
        <v>0</v>
      </c>
      <c r="G1739">
        <v>0</v>
      </c>
      <c r="H1739">
        <v>0</v>
      </c>
      <c r="I1739">
        <v>0</v>
      </c>
      <c r="J1739">
        <v>0</v>
      </c>
      <c r="K1739">
        <v>0</v>
      </c>
      <c r="L1739">
        <v>0</v>
      </c>
      <c r="M1739">
        <v>0</v>
      </c>
      <c r="N1739">
        <v>0</v>
      </c>
      <c r="O1739">
        <v>0</v>
      </c>
      <c r="P1739">
        <v>0</v>
      </c>
      <c r="Q1739" s="36">
        <v>0</v>
      </c>
      <c r="R1739" s="36">
        <v>0</v>
      </c>
      <c r="S1739" s="36">
        <v>0</v>
      </c>
      <c r="T1739" s="36">
        <v>0</v>
      </c>
      <c r="U1739" s="36">
        <v>0</v>
      </c>
    </row>
    <row r="1740" spans="1:21" x14ac:dyDescent="0.2">
      <c r="A1740" s="89">
        <f>VLOOKUP(C1740,TabellenSRG!$B$4:$C$2729,2,FALSE)</f>
        <v>155</v>
      </c>
      <c r="B1740" t="str">
        <f t="shared" si="28"/>
        <v>155j</v>
      </c>
      <c r="C1740" t="s">
        <v>158</v>
      </c>
      <c r="D1740" t="s">
        <v>616</v>
      </c>
      <c r="E1740">
        <v>9</v>
      </c>
      <c r="F1740">
        <v>190</v>
      </c>
      <c r="G1740">
        <v>200</v>
      </c>
      <c r="H1740">
        <v>150</v>
      </c>
      <c r="I1740">
        <v>160</v>
      </c>
      <c r="J1740">
        <v>160</v>
      </c>
      <c r="K1740">
        <v>160</v>
      </c>
      <c r="L1740">
        <v>140</v>
      </c>
      <c r="M1740">
        <v>160</v>
      </c>
      <c r="N1740">
        <v>170</v>
      </c>
      <c r="O1740">
        <v>230</v>
      </c>
      <c r="P1740">
        <v>360</v>
      </c>
      <c r="Q1740" s="36">
        <v>380</v>
      </c>
      <c r="R1740" s="36">
        <v>400</v>
      </c>
      <c r="S1740" s="36">
        <v>380</v>
      </c>
      <c r="T1740" s="36">
        <v>380</v>
      </c>
      <c r="U1740" s="36">
        <v>410</v>
      </c>
    </row>
    <row r="1741" spans="1:21" x14ac:dyDescent="0.2">
      <c r="A1741" s="89">
        <f>VLOOKUP(C1741,TabellenSRG!$B$4:$C$2729,2,FALSE)</f>
        <v>155</v>
      </c>
      <c r="B1741" t="str">
        <f t="shared" si="28"/>
        <v>155k</v>
      </c>
      <c r="C1741" t="s">
        <v>158</v>
      </c>
      <c r="D1741" t="s">
        <v>611</v>
      </c>
      <c r="E1741">
        <v>10</v>
      </c>
      <c r="F1741" t="e">
        <v>#N/A</v>
      </c>
      <c r="G1741" t="e">
        <v>#N/A</v>
      </c>
      <c r="H1741" t="e">
        <v>#N/A</v>
      </c>
      <c r="I1741" t="e">
        <v>#N/A</v>
      </c>
      <c r="J1741" t="e">
        <v>#N/A</v>
      </c>
      <c r="K1741" t="e">
        <v>#N/A</v>
      </c>
      <c r="L1741" t="e">
        <v>#N/A</v>
      </c>
      <c r="M1741" t="e">
        <v>#N/A</v>
      </c>
      <c r="N1741">
        <v>0</v>
      </c>
      <c r="O1741">
        <v>0</v>
      </c>
      <c r="P1741">
        <v>10</v>
      </c>
      <c r="Q1741" s="36">
        <v>10</v>
      </c>
      <c r="R1741" s="36">
        <v>0</v>
      </c>
      <c r="S1741" s="36">
        <v>10</v>
      </c>
      <c r="T1741" s="36">
        <v>10</v>
      </c>
      <c r="U1741" s="36">
        <v>0</v>
      </c>
    </row>
    <row r="1742" spans="1:21" x14ac:dyDescent="0.2">
      <c r="A1742" s="89">
        <f>VLOOKUP(C1742,TabellenSRG!$B$4:$C$2729,2,FALSE)</f>
        <v>156</v>
      </c>
      <c r="B1742" t="str">
        <f t="shared" si="28"/>
        <v>156a</v>
      </c>
      <c r="C1742" t="s">
        <v>159</v>
      </c>
      <c r="D1742" t="s">
        <v>606</v>
      </c>
      <c r="E1742">
        <v>0</v>
      </c>
      <c r="F1742">
        <v>1940</v>
      </c>
      <c r="G1742">
        <v>1990</v>
      </c>
      <c r="H1742">
        <v>1940</v>
      </c>
      <c r="I1742">
        <v>1880</v>
      </c>
      <c r="J1742">
        <v>1980</v>
      </c>
      <c r="K1742">
        <v>1990</v>
      </c>
      <c r="L1742">
        <v>2020</v>
      </c>
      <c r="M1742">
        <v>2000</v>
      </c>
      <c r="N1742">
        <v>2140</v>
      </c>
      <c r="O1742">
        <v>2130</v>
      </c>
      <c r="P1742">
        <v>2090</v>
      </c>
      <c r="Q1742" s="36">
        <v>2110</v>
      </c>
      <c r="R1742" s="36">
        <v>2130</v>
      </c>
      <c r="S1742" s="36">
        <v>1810</v>
      </c>
      <c r="T1742" s="36">
        <v>1840</v>
      </c>
      <c r="U1742" s="36">
        <v>1830</v>
      </c>
    </row>
    <row r="1743" spans="1:21" x14ac:dyDescent="0.2">
      <c r="A1743" s="89">
        <f>VLOOKUP(C1743,TabellenSRG!$B$4:$C$2729,2,FALSE)</f>
        <v>156</v>
      </c>
      <c r="B1743" t="str">
        <f t="shared" si="28"/>
        <v>156b</v>
      </c>
      <c r="C1743" t="s">
        <v>159</v>
      </c>
      <c r="D1743" t="s">
        <v>607</v>
      </c>
      <c r="E1743">
        <v>1</v>
      </c>
      <c r="F1743">
        <v>0</v>
      </c>
      <c r="G1743">
        <v>0</v>
      </c>
      <c r="H1743">
        <v>0</v>
      </c>
      <c r="I1743">
        <v>0</v>
      </c>
      <c r="J1743">
        <v>0</v>
      </c>
      <c r="K1743">
        <v>0</v>
      </c>
      <c r="L1743">
        <v>0</v>
      </c>
      <c r="M1743">
        <v>0</v>
      </c>
      <c r="N1743">
        <v>0</v>
      </c>
      <c r="O1743">
        <v>0</v>
      </c>
      <c r="P1743">
        <v>0</v>
      </c>
      <c r="Q1743" s="36">
        <v>0</v>
      </c>
      <c r="R1743" s="36">
        <v>0</v>
      </c>
      <c r="S1743" s="36">
        <v>0</v>
      </c>
      <c r="T1743" s="36">
        <v>0</v>
      </c>
      <c r="U1743" s="36">
        <v>0</v>
      </c>
    </row>
    <row r="1744" spans="1:21" x14ac:dyDescent="0.2">
      <c r="A1744" s="89">
        <f>VLOOKUP(C1744,TabellenSRG!$B$4:$C$2729,2,FALSE)</f>
        <v>156</v>
      </c>
      <c r="B1744" t="str">
        <f t="shared" si="28"/>
        <v>156c</v>
      </c>
      <c r="C1744" t="s">
        <v>159</v>
      </c>
      <c r="D1744" t="s">
        <v>608</v>
      </c>
      <c r="E1744">
        <v>2</v>
      </c>
      <c r="F1744">
        <v>0</v>
      </c>
      <c r="G1744">
        <v>0</v>
      </c>
      <c r="H1744">
        <v>0</v>
      </c>
      <c r="I1744">
        <v>0</v>
      </c>
      <c r="J1744">
        <v>0</v>
      </c>
      <c r="K1744">
        <v>0</v>
      </c>
      <c r="L1744">
        <v>0</v>
      </c>
      <c r="M1744">
        <v>0</v>
      </c>
      <c r="N1744">
        <v>0</v>
      </c>
      <c r="O1744">
        <v>0</v>
      </c>
      <c r="P1744">
        <v>0</v>
      </c>
      <c r="Q1744" s="36">
        <v>0</v>
      </c>
      <c r="R1744" s="36">
        <v>0</v>
      </c>
      <c r="S1744" s="36">
        <v>0</v>
      </c>
      <c r="T1744" s="36">
        <v>0</v>
      </c>
      <c r="U1744" s="36">
        <v>0</v>
      </c>
    </row>
    <row r="1745" spans="1:21" x14ac:dyDescent="0.2">
      <c r="A1745" s="89">
        <f>VLOOKUP(C1745,TabellenSRG!$B$4:$C$2729,2,FALSE)</f>
        <v>156</v>
      </c>
      <c r="B1745" t="str">
        <f t="shared" si="28"/>
        <v>156d</v>
      </c>
      <c r="C1745" t="s">
        <v>159</v>
      </c>
      <c r="D1745" t="s">
        <v>609</v>
      </c>
      <c r="E1745">
        <v>3</v>
      </c>
      <c r="F1745">
        <v>0</v>
      </c>
      <c r="G1745">
        <v>0</v>
      </c>
      <c r="H1745">
        <v>10</v>
      </c>
      <c r="I1745">
        <v>0</v>
      </c>
      <c r="J1745">
        <v>0</v>
      </c>
      <c r="K1745">
        <v>0</v>
      </c>
      <c r="L1745">
        <v>0</v>
      </c>
      <c r="M1745">
        <v>0</v>
      </c>
      <c r="N1745">
        <v>0</v>
      </c>
      <c r="O1745">
        <v>0</v>
      </c>
      <c r="P1745">
        <v>0</v>
      </c>
      <c r="Q1745" s="36">
        <v>0</v>
      </c>
      <c r="R1745" s="36">
        <v>0</v>
      </c>
      <c r="S1745" s="36">
        <v>0</v>
      </c>
      <c r="T1745" s="36">
        <v>0</v>
      </c>
      <c r="U1745" s="36">
        <v>0</v>
      </c>
    </row>
    <row r="1746" spans="1:21" x14ac:dyDescent="0.2">
      <c r="A1746" s="89">
        <f>VLOOKUP(C1746,TabellenSRG!$B$4:$C$2729,2,FALSE)</f>
        <v>156</v>
      </c>
      <c r="B1746" t="str">
        <f t="shared" si="28"/>
        <v>156e</v>
      </c>
      <c r="C1746" t="s">
        <v>159</v>
      </c>
      <c r="D1746" t="s">
        <v>610</v>
      </c>
      <c r="E1746">
        <v>4</v>
      </c>
      <c r="F1746">
        <v>0</v>
      </c>
      <c r="G1746">
        <v>0</v>
      </c>
      <c r="H1746">
        <v>0</v>
      </c>
      <c r="I1746">
        <v>0</v>
      </c>
      <c r="J1746">
        <v>10</v>
      </c>
      <c r="K1746">
        <v>10</v>
      </c>
      <c r="L1746">
        <v>20</v>
      </c>
      <c r="M1746">
        <v>30</v>
      </c>
      <c r="N1746">
        <v>30</v>
      </c>
      <c r="O1746">
        <v>30</v>
      </c>
      <c r="P1746">
        <v>50</v>
      </c>
      <c r="Q1746" s="36">
        <v>50</v>
      </c>
      <c r="R1746" s="36">
        <v>60</v>
      </c>
      <c r="S1746" s="36">
        <v>60</v>
      </c>
      <c r="T1746" s="36">
        <v>60</v>
      </c>
      <c r="U1746" s="36">
        <v>70</v>
      </c>
    </row>
    <row r="1747" spans="1:21" x14ac:dyDescent="0.2">
      <c r="A1747" s="89">
        <f>VLOOKUP(C1747,TabellenSRG!$B$4:$C$2729,2,FALSE)</f>
        <v>156</v>
      </c>
      <c r="B1747" t="str">
        <f t="shared" si="28"/>
        <v>156f</v>
      </c>
      <c r="C1747" t="s">
        <v>159</v>
      </c>
      <c r="D1747" t="s">
        <v>612</v>
      </c>
      <c r="E1747">
        <v>5</v>
      </c>
      <c r="F1747">
        <v>0</v>
      </c>
      <c r="G1747">
        <v>0</v>
      </c>
      <c r="H1747">
        <v>0</v>
      </c>
      <c r="I1747">
        <v>0</v>
      </c>
      <c r="J1747">
        <v>0</v>
      </c>
      <c r="K1747">
        <v>0</v>
      </c>
      <c r="L1747">
        <v>0</v>
      </c>
      <c r="M1747">
        <v>0</v>
      </c>
      <c r="N1747">
        <v>0</v>
      </c>
      <c r="O1747">
        <v>0</v>
      </c>
      <c r="P1747">
        <v>0</v>
      </c>
      <c r="Q1747" s="36">
        <v>0</v>
      </c>
      <c r="R1747" s="36">
        <v>10</v>
      </c>
      <c r="S1747" s="36">
        <v>10</v>
      </c>
      <c r="T1747" s="36">
        <v>10</v>
      </c>
      <c r="U1747" s="36">
        <v>10</v>
      </c>
    </row>
    <row r="1748" spans="1:21" x14ac:dyDescent="0.2">
      <c r="A1748" s="89">
        <f>VLOOKUP(C1748,TabellenSRG!$B$4:$C$2729,2,FALSE)</f>
        <v>156</v>
      </c>
      <c r="B1748" t="str">
        <f t="shared" si="28"/>
        <v>156g</v>
      </c>
      <c r="C1748" t="s">
        <v>159</v>
      </c>
      <c r="D1748" t="s">
        <v>613</v>
      </c>
      <c r="E1748">
        <v>6</v>
      </c>
      <c r="F1748">
        <v>0</v>
      </c>
      <c r="G1748">
        <v>0</v>
      </c>
      <c r="H1748">
        <v>0</v>
      </c>
      <c r="I1748">
        <v>0</v>
      </c>
      <c r="J1748">
        <v>0</v>
      </c>
      <c r="K1748">
        <v>10</v>
      </c>
      <c r="L1748">
        <v>10</v>
      </c>
      <c r="M1748">
        <v>20</v>
      </c>
      <c r="N1748">
        <v>20</v>
      </c>
      <c r="O1748">
        <v>20</v>
      </c>
      <c r="P1748">
        <v>20</v>
      </c>
      <c r="Q1748" s="36">
        <v>20</v>
      </c>
      <c r="R1748" s="36">
        <v>20</v>
      </c>
      <c r="S1748" s="36">
        <v>60</v>
      </c>
      <c r="T1748" s="36">
        <v>60</v>
      </c>
      <c r="U1748" s="36">
        <v>60</v>
      </c>
    </row>
    <row r="1749" spans="1:21" x14ac:dyDescent="0.2">
      <c r="A1749" s="89">
        <f>VLOOKUP(C1749,TabellenSRG!$B$4:$C$2729,2,FALSE)</f>
        <v>156</v>
      </c>
      <c r="B1749" t="str">
        <f t="shared" si="28"/>
        <v>156h</v>
      </c>
      <c r="C1749" t="s">
        <v>159</v>
      </c>
      <c r="D1749" t="s">
        <v>614</v>
      </c>
      <c r="E1749">
        <v>7</v>
      </c>
      <c r="F1749">
        <v>0</v>
      </c>
      <c r="G1749">
        <v>0</v>
      </c>
      <c r="H1749">
        <v>0</v>
      </c>
      <c r="I1749">
        <v>0</v>
      </c>
      <c r="J1749">
        <v>0</v>
      </c>
      <c r="K1749">
        <v>0</v>
      </c>
      <c r="L1749">
        <v>0</v>
      </c>
      <c r="M1749">
        <v>0</v>
      </c>
      <c r="N1749">
        <v>0</v>
      </c>
      <c r="O1749">
        <v>0</v>
      </c>
      <c r="P1749">
        <v>0</v>
      </c>
      <c r="Q1749" s="36">
        <v>0</v>
      </c>
      <c r="R1749" s="36">
        <v>0</v>
      </c>
      <c r="S1749" s="36">
        <v>0</v>
      </c>
      <c r="T1749" s="36">
        <v>0</v>
      </c>
      <c r="U1749" s="36">
        <v>0</v>
      </c>
    </row>
    <row r="1750" spans="1:21" x14ac:dyDescent="0.2">
      <c r="A1750" s="89">
        <f>VLOOKUP(C1750,TabellenSRG!$B$4:$C$2729,2,FALSE)</f>
        <v>156</v>
      </c>
      <c r="B1750" t="str">
        <f t="shared" si="28"/>
        <v>156i</v>
      </c>
      <c r="C1750" t="s">
        <v>159</v>
      </c>
      <c r="D1750" t="s">
        <v>615</v>
      </c>
      <c r="E1750">
        <v>8</v>
      </c>
      <c r="F1750">
        <v>0</v>
      </c>
      <c r="G1750">
        <v>0</v>
      </c>
      <c r="H1750">
        <v>0</v>
      </c>
      <c r="I1750">
        <v>0</v>
      </c>
      <c r="J1750">
        <v>0</v>
      </c>
      <c r="K1750">
        <v>0</v>
      </c>
      <c r="L1750">
        <v>0</v>
      </c>
      <c r="M1750">
        <v>0</v>
      </c>
      <c r="N1750">
        <v>0</v>
      </c>
      <c r="O1750">
        <v>0</v>
      </c>
      <c r="P1750">
        <v>0</v>
      </c>
      <c r="Q1750" s="36">
        <v>0</v>
      </c>
      <c r="R1750" s="36">
        <v>0</v>
      </c>
      <c r="S1750" s="36">
        <v>10</v>
      </c>
      <c r="T1750" s="36">
        <v>10</v>
      </c>
      <c r="U1750" s="36">
        <v>10</v>
      </c>
    </row>
    <row r="1751" spans="1:21" x14ac:dyDescent="0.2">
      <c r="A1751" s="89">
        <f>VLOOKUP(C1751,TabellenSRG!$B$4:$C$2729,2,FALSE)</f>
        <v>156</v>
      </c>
      <c r="B1751" t="str">
        <f t="shared" si="28"/>
        <v>156j</v>
      </c>
      <c r="C1751" t="s">
        <v>159</v>
      </c>
      <c r="D1751" t="s">
        <v>616</v>
      </c>
      <c r="E1751">
        <v>9</v>
      </c>
      <c r="F1751">
        <v>1940</v>
      </c>
      <c r="G1751">
        <v>1980</v>
      </c>
      <c r="H1751">
        <v>1940</v>
      </c>
      <c r="I1751">
        <v>1870</v>
      </c>
      <c r="J1751">
        <v>1970</v>
      </c>
      <c r="K1751">
        <v>1980</v>
      </c>
      <c r="L1751">
        <v>1990</v>
      </c>
      <c r="M1751">
        <v>1960</v>
      </c>
      <c r="N1751">
        <v>2090</v>
      </c>
      <c r="O1751">
        <v>2070</v>
      </c>
      <c r="P1751">
        <v>2020</v>
      </c>
      <c r="Q1751" s="36">
        <v>2040</v>
      </c>
      <c r="R1751" s="36">
        <v>2050</v>
      </c>
      <c r="S1751" s="36">
        <v>1680</v>
      </c>
      <c r="T1751" s="36">
        <v>1710</v>
      </c>
      <c r="U1751" s="36">
        <v>1680</v>
      </c>
    </row>
    <row r="1752" spans="1:21" x14ac:dyDescent="0.2">
      <c r="A1752" s="89">
        <f>VLOOKUP(C1752,TabellenSRG!$B$4:$C$2729,2,FALSE)</f>
        <v>156</v>
      </c>
      <c r="B1752" t="str">
        <f t="shared" si="28"/>
        <v>156k</v>
      </c>
      <c r="C1752" t="s">
        <v>159</v>
      </c>
      <c r="D1752" t="s">
        <v>611</v>
      </c>
      <c r="E1752">
        <v>10</v>
      </c>
      <c r="F1752" t="e">
        <v>#N/A</v>
      </c>
      <c r="G1752" t="e">
        <v>#N/A</v>
      </c>
      <c r="H1752" t="e">
        <v>#N/A</v>
      </c>
      <c r="I1752" t="e">
        <v>#N/A</v>
      </c>
      <c r="J1752" t="e">
        <v>#N/A</v>
      </c>
      <c r="K1752" t="e">
        <v>#N/A</v>
      </c>
      <c r="L1752" t="e">
        <v>#N/A</v>
      </c>
      <c r="M1752" t="e">
        <v>#N/A</v>
      </c>
      <c r="N1752">
        <v>0</v>
      </c>
      <c r="O1752">
        <v>0</v>
      </c>
      <c r="P1752">
        <v>0</v>
      </c>
      <c r="Q1752" s="36">
        <v>0</v>
      </c>
      <c r="R1752" s="36">
        <v>0</v>
      </c>
      <c r="S1752" s="36">
        <v>0</v>
      </c>
      <c r="T1752" s="36">
        <v>0</v>
      </c>
      <c r="U1752" s="36">
        <v>0</v>
      </c>
    </row>
    <row r="1753" spans="1:21" x14ac:dyDescent="0.2">
      <c r="A1753" s="89" t="e">
        <f>VLOOKUP(C1753,TabellenSRG!$B$4:$C$2729,2,FALSE)</f>
        <v>#N/A</v>
      </c>
      <c r="B1753" t="e">
        <f t="shared" si="28"/>
        <v>#N/A</v>
      </c>
      <c r="C1753" t="s">
        <v>160</v>
      </c>
      <c r="D1753" t="s">
        <v>606</v>
      </c>
      <c r="E1753">
        <v>0</v>
      </c>
      <c r="F1753">
        <v>2200</v>
      </c>
      <c r="G1753">
        <v>2190</v>
      </c>
      <c r="H1753">
        <v>2350</v>
      </c>
      <c r="I1753">
        <v>1530</v>
      </c>
      <c r="J1753">
        <v>1510</v>
      </c>
      <c r="K1753">
        <v>1620</v>
      </c>
      <c r="L1753">
        <v>1620</v>
      </c>
      <c r="M1753">
        <v>1730</v>
      </c>
      <c r="N1753">
        <v>1820</v>
      </c>
      <c r="O1753">
        <v>1920</v>
      </c>
      <c r="P1753">
        <v>1920</v>
      </c>
      <c r="Q1753" s="36">
        <v>1960</v>
      </c>
      <c r="R1753" s="36" t="e">
        <v>#N/A</v>
      </c>
      <c r="S1753" s="36" t="e">
        <v>#N/A</v>
      </c>
      <c r="T1753" s="36" t="e">
        <v>#N/A</v>
      </c>
      <c r="U1753" s="36" t="e">
        <v>#N/A</v>
      </c>
    </row>
    <row r="1754" spans="1:21" x14ac:dyDescent="0.2">
      <c r="A1754" s="89" t="e">
        <f>VLOOKUP(C1754,TabellenSRG!$B$4:$C$2729,2,FALSE)</f>
        <v>#N/A</v>
      </c>
      <c r="B1754" t="e">
        <f t="shared" si="28"/>
        <v>#N/A</v>
      </c>
      <c r="C1754" t="s">
        <v>160</v>
      </c>
      <c r="D1754" t="s">
        <v>607</v>
      </c>
      <c r="E1754">
        <v>1</v>
      </c>
      <c r="F1754">
        <v>10</v>
      </c>
      <c r="G1754">
        <v>10</v>
      </c>
      <c r="H1754">
        <v>10</v>
      </c>
      <c r="I1754">
        <v>0</v>
      </c>
      <c r="J1754">
        <v>0</v>
      </c>
      <c r="K1754">
        <v>0</v>
      </c>
      <c r="L1754">
        <v>0</v>
      </c>
      <c r="M1754">
        <v>0</v>
      </c>
      <c r="N1754">
        <v>0</v>
      </c>
      <c r="O1754">
        <v>0</v>
      </c>
      <c r="P1754">
        <v>0</v>
      </c>
      <c r="Q1754" s="36">
        <v>0</v>
      </c>
      <c r="R1754" s="36" t="e">
        <v>#N/A</v>
      </c>
      <c r="S1754" s="36" t="e">
        <v>#N/A</v>
      </c>
      <c r="T1754" s="36" t="e">
        <v>#N/A</v>
      </c>
      <c r="U1754" s="36" t="e">
        <v>#N/A</v>
      </c>
    </row>
    <row r="1755" spans="1:21" x14ac:dyDescent="0.2">
      <c r="A1755" s="89" t="e">
        <f>VLOOKUP(C1755,TabellenSRG!$B$4:$C$2729,2,FALSE)</f>
        <v>#N/A</v>
      </c>
      <c r="B1755" t="e">
        <f t="shared" si="28"/>
        <v>#N/A</v>
      </c>
      <c r="C1755" t="s">
        <v>160</v>
      </c>
      <c r="D1755" t="s">
        <v>608</v>
      </c>
      <c r="E1755">
        <v>2</v>
      </c>
      <c r="F1755">
        <v>40</v>
      </c>
      <c r="G1755">
        <v>40</v>
      </c>
      <c r="H1755">
        <v>40</v>
      </c>
      <c r="I1755">
        <v>0</v>
      </c>
      <c r="J1755">
        <v>0</v>
      </c>
      <c r="K1755">
        <v>0</v>
      </c>
      <c r="L1755">
        <v>0</v>
      </c>
      <c r="M1755">
        <v>0</v>
      </c>
      <c r="N1755">
        <v>0</v>
      </c>
      <c r="O1755">
        <v>0</v>
      </c>
      <c r="P1755">
        <v>0</v>
      </c>
      <c r="Q1755" s="36">
        <v>0</v>
      </c>
      <c r="R1755" s="36" t="e">
        <v>#N/A</v>
      </c>
      <c r="S1755" s="36" t="e">
        <v>#N/A</v>
      </c>
      <c r="T1755" s="36" t="e">
        <v>#N/A</v>
      </c>
      <c r="U1755" s="36" t="e">
        <v>#N/A</v>
      </c>
    </row>
    <row r="1756" spans="1:21" x14ac:dyDescent="0.2">
      <c r="A1756" s="89" t="e">
        <f>VLOOKUP(C1756,TabellenSRG!$B$4:$C$2729,2,FALSE)</f>
        <v>#N/A</v>
      </c>
      <c r="B1756" t="e">
        <f t="shared" si="28"/>
        <v>#N/A</v>
      </c>
      <c r="C1756" t="s">
        <v>160</v>
      </c>
      <c r="D1756" t="s">
        <v>609</v>
      </c>
      <c r="E1756">
        <v>3</v>
      </c>
      <c r="F1756">
        <v>20</v>
      </c>
      <c r="G1756">
        <v>20</v>
      </c>
      <c r="H1756">
        <v>20</v>
      </c>
      <c r="I1756">
        <v>10</v>
      </c>
      <c r="J1756">
        <v>10</v>
      </c>
      <c r="K1756">
        <v>10</v>
      </c>
      <c r="L1756">
        <v>10</v>
      </c>
      <c r="M1756">
        <v>0</v>
      </c>
      <c r="N1756">
        <v>0</v>
      </c>
      <c r="O1756">
        <v>0</v>
      </c>
      <c r="P1756">
        <v>0</v>
      </c>
      <c r="Q1756" s="36">
        <v>0</v>
      </c>
      <c r="R1756" s="36" t="e">
        <v>#N/A</v>
      </c>
      <c r="S1756" s="36" t="e">
        <v>#N/A</v>
      </c>
      <c r="T1756" s="36" t="e">
        <v>#N/A</v>
      </c>
      <c r="U1756" s="36" t="e">
        <v>#N/A</v>
      </c>
    </row>
    <row r="1757" spans="1:21" x14ac:dyDescent="0.2">
      <c r="A1757" s="89" t="e">
        <f>VLOOKUP(C1757,TabellenSRG!$B$4:$C$2729,2,FALSE)</f>
        <v>#N/A</v>
      </c>
      <c r="B1757" t="e">
        <f t="shared" si="28"/>
        <v>#N/A</v>
      </c>
      <c r="C1757" t="s">
        <v>160</v>
      </c>
      <c r="D1757" t="s">
        <v>610</v>
      </c>
      <c r="E1757">
        <v>4</v>
      </c>
      <c r="F1757">
        <v>0</v>
      </c>
      <c r="G1757">
        <v>0</v>
      </c>
      <c r="H1757">
        <v>0</v>
      </c>
      <c r="I1757">
        <v>0</v>
      </c>
      <c r="J1757">
        <v>0</v>
      </c>
      <c r="K1757">
        <v>0</v>
      </c>
      <c r="L1757">
        <v>10</v>
      </c>
      <c r="M1757">
        <v>10</v>
      </c>
      <c r="N1757">
        <v>10</v>
      </c>
      <c r="O1757">
        <v>10</v>
      </c>
      <c r="P1757">
        <v>20</v>
      </c>
      <c r="Q1757" s="36">
        <v>20</v>
      </c>
      <c r="R1757" s="36" t="e">
        <v>#N/A</v>
      </c>
      <c r="S1757" s="36" t="e">
        <v>#N/A</v>
      </c>
      <c r="T1757" s="36" t="e">
        <v>#N/A</v>
      </c>
      <c r="U1757" s="36" t="e">
        <v>#N/A</v>
      </c>
    </row>
    <row r="1758" spans="1:21" x14ac:dyDescent="0.2">
      <c r="A1758" s="89" t="e">
        <f>VLOOKUP(C1758,TabellenSRG!$B$4:$C$2729,2,FALSE)</f>
        <v>#N/A</v>
      </c>
      <c r="B1758" t="e">
        <f t="shared" si="28"/>
        <v>#N/A</v>
      </c>
      <c r="C1758" t="s">
        <v>160</v>
      </c>
      <c r="D1758" t="s">
        <v>612</v>
      </c>
      <c r="E1758">
        <v>5</v>
      </c>
      <c r="F1758">
        <v>0</v>
      </c>
      <c r="G1758">
        <v>0</v>
      </c>
      <c r="H1758">
        <v>0</v>
      </c>
      <c r="I1758">
        <v>0</v>
      </c>
      <c r="J1758">
        <v>0</v>
      </c>
      <c r="K1758">
        <v>0</v>
      </c>
      <c r="L1758">
        <v>0</v>
      </c>
      <c r="M1758">
        <v>0</v>
      </c>
      <c r="N1758">
        <v>0</v>
      </c>
      <c r="O1758">
        <v>0</v>
      </c>
      <c r="P1758">
        <v>0</v>
      </c>
      <c r="Q1758" s="36">
        <v>10</v>
      </c>
      <c r="R1758" s="36" t="e">
        <v>#N/A</v>
      </c>
      <c r="S1758" s="36" t="e">
        <v>#N/A</v>
      </c>
      <c r="T1758" s="36" t="e">
        <v>#N/A</v>
      </c>
      <c r="U1758" s="36" t="e">
        <v>#N/A</v>
      </c>
    </row>
    <row r="1759" spans="1:21" x14ac:dyDescent="0.2">
      <c r="A1759" s="89" t="e">
        <f>VLOOKUP(C1759,TabellenSRG!$B$4:$C$2729,2,FALSE)</f>
        <v>#N/A</v>
      </c>
      <c r="B1759" t="e">
        <f t="shared" si="28"/>
        <v>#N/A</v>
      </c>
      <c r="C1759" t="s">
        <v>160</v>
      </c>
      <c r="D1759" t="s">
        <v>613</v>
      </c>
      <c r="E1759">
        <v>6</v>
      </c>
      <c r="F1759">
        <v>0</v>
      </c>
      <c r="G1759">
        <v>0</v>
      </c>
      <c r="H1759">
        <v>0</v>
      </c>
      <c r="I1759">
        <v>0</v>
      </c>
      <c r="J1759">
        <v>0</v>
      </c>
      <c r="K1759">
        <v>0</v>
      </c>
      <c r="L1759">
        <v>0</v>
      </c>
      <c r="M1759">
        <v>0</v>
      </c>
      <c r="N1759">
        <v>0</v>
      </c>
      <c r="O1759">
        <v>10</v>
      </c>
      <c r="P1759">
        <v>10</v>
      </c>
      <c r="Q1759" s="36">
        <v>20</v>
      </c>
      <c r="R1759" s="36" t="e">
        <v>#N/A</v>
      </c>
      <c r="S1759" s="36" t="e">
        <v>#N/A</v>
      </c>
      <c r="T1759" s="36" t="e">
        <v>#N/A</v>
      </c>
      <c r="U1759" s="36" t="e">
        <v>#N/A</v>
      </c>
    </row>
    <row r="1760" spans="1:21" x14ac:dyDescent="0.2">
      <c r="A1760" s="89" t="e">
        <f>VLOOKUP(C1760,TabellenSRG!$B$4:$C$2729,2,FALSE)</f>
        <v>#N/A</v>
      </c>
      <c r="B1760" t="e">
        <f t="shared" si="28"/>
        <v>#N/A</v>
      </c>
      <c r="C1760" t="s">
        <v>160</v>
      </c>
      <c r="D1760" t="s">
        <v>614</v>
      </c>
      <c r="E1760">
        <v>7</v>
      </c>
      <c r="F1760">
        <v>0</v>
      </c>
      <c r="G1760">
        <v>0</v>
      </c>
      <c r="H1760">
        <v>0</v>
      </c>
      <c r="I1760">
        <v>0</v>
      </c>
      <c r="J1760">
        <v>0</v>
      </c>
      <c r="K1760">
        <v>0</v>
      </c>
      <c r="L1760">
        <v>0</v>
      </c>
      <c r="M1760">
        <v>0</v>
      </c>
      <c r="N1760">
        <v>0</v>
      </c>
      <c r="O1760">
        <v>0</v>
      </c>
      <c r="P1760">
        <v>0</v>
      </c>
      <c r="Q1760" s="36">
        <v>0</v>
      </c>
      <c r="R1760" s="36" t="e">
        <v>#N/A</v>
      </c>
      <c r="S1760" s="36" t="e">
        <v>#N/A</v>
      </c>
      <c r="T1760" s="36" t="e">
        <v>#N/A</v>
      </c>
      <c r="U1760" s="36" t="e">
        <v>#N/A</v>
      </c>
    </row>
    <row r="1761" spans="1:21" x14ac:dyDescent="0.2">
      <c r="A1761" s="89" t="e">
        <f>VLOOKUP(C1761,TabellenSRG!$B$4:$C$2729,2,FALSE)</f>
        <v>#N/A</v>
      </c>
      <c r="B1761" t="e">
        <f t="shared" si="28"/>
        <v>#N/A</v>
      </c>
      <c r="C1761" t="s">
        <v>160</v>
      </c>
      <c r="D1761" t="s">
        <v>615</v>
      </c>
      <c r="E1761">
        <v>8</v>
      </c>
      <c r="F1761">
        <v>0</v>
      </c>
      <c r="G1761">
        <v>0</v>
      </c>
      <c r="H1761">
        <v>0</v>
      </c>
      <c r="I1761">
        <v>0</v>
      </c>
      <c r="J1761">
        <v>0</v>
      </c>
      <c r="K1761">
        <v>0</v>
      </c>
      <c r="L1761">
        <v>0</v>
      </c>
      <c r="M1761">
        <v>0</v>
      </c>
      <c r="N1761">
        <v>0</v>
      </c>
      <c r="O1761">
        <v>0</v>
      </c>
      <c r="P1761">
        <v>0</v>
      </c>
      <c r="Q1761" s="36">
        <v>0</v>
      </c>
      <c r="R1761" s="36" t="e">
        <v>#N/A</v>
      </c>
      <c r="S1761" s="36" t="e">
        <v>#N/A</v>
      </c>
      <c r="T1761" s="36" t="e">
        <v>#N/A</v>
      </c>
      <c r="U1761" s="36" t="e">
        <v>#N/A</v>
      </c>
    </row>
    <row r="1762" spans="1:21" x14ac:dyDescent="0.2">
      <c r="A1762" s="89" t="e">
        <f>VLOOKUP(C1762,TabellenSRG!$B$4:$C$2729,2,FALSE)</f>
        <v>#N/A</v>
      </c>
      <c r="B1762" t="e">
        <f t="shared" si="28"/>
        <v>#N/A</v>
      </c>
      <c r="C1762" t="s">
        <v>160</v>
      </c>
      <c r="D1762" t="s">
        <v>616</v>
      </c>
      <c r="E1762">
        <v>9</v>
      </c>
      <c r="F1762">
        <v>2130</v>
      </c>
      <c r="G1762">
        <v>2130</v>
      </c>
      <c r="H1762">
        <v>2280</v>
      </c>
      <c r="I1762">
        <v>1530</v>
      </c>
      <c r="J1762">
        <v>1500</v>
      </c>
      <c r="K1762">
        <v>1610</v>
      </c>
      <c r="L1762">
        <v>1610</v>
      </c>
      <c r="M1762">
        <v>1710</v>
      </c>
      <c r="N1762">
        <v>1800</v>
      </c>
      <c r="O1762">
        <v>1900</v>
      </c>
      <c r="P1762">
        <v>1890</v>
      </c>
      <c r="Q1762" s="36">
        <v>1910</v>
      </c>
      <c r="R1762" s="36" t="e">
        <v>#N/A</v>
      </c>
      <c r="S1762" s="36" t="e">
        <v>#N/A</v>
      </c>
      <c r="T1762" s="36" t="e">
        <v>#N/A</v>
      </c>
      <c r="U1762" s="36" t="e">
        <v>#N/A</v>
      </c>
    </row>
    <row r="1763" spans="1:21" x14ac:dyDescent="0.2">
      <c r="A1763" s="89" t="e">
        <f>VLOOKUP(C1763,TabellenSRG!$B$4:$C$2729,2,FALSE)</f>
        <v>#N/A</v>
      </c>
      <c r="B1763" t="e">
        <f t="shared" si="28"/>
        <v>#N/A</v>
      </c>
      <c r="C1763" t="s">
        <v>160</v>
      </c>
      <c r="D1763" t="s">
        <v>611</v>
      </c>
      <c r="E1763">
        <v>10</v>
      </c>
      <c r="F1763" t="e">
        <v>#N/A</v>
      </c>
      <c r="G1763" t="e">
        <v>#N/A</v>
      </c>
      <c r="H1763" t="e">
        <v>#N/A</v>
      </c>
      <c r="I1763" t="e">
        <v>#N/A</v>
      </c>
      <c r="J1763" t="e">
        <v>#N/A</v>
      </c>
      <c r="K1763" t="e">
        <v>#N/A</v>
      </c>
      <c r="L1763" t="e">
        <v>#N/A</v>
      </c>
      <c r="M1763" t="e">
        <v>#N/A</v>
      </c>
      <c r="N1763">
        <v>0</v>
      </c>
      <c r="O1763">
        <v>0</v>
      </c>
      <c r="P1763">
        <v>0</v>
      </c>
      <c r="Q1763" s="36">
        <v>0</v>
      </c>
      <c r="R1763" s="36" t="e">
        <v>#N/A</v>
      </c>
      <c r="S1763" s="36" t="e">
        <v>#N/A</v>
      </c>
      <c r="T1763" s="36" t="e">
        <v>#N/A</v>
      </c>
      <c r="U1763" s="36" t="e">
        <v>#N/A</v>
      </c>
    </row>
    <row r="1764" spans="1:21" x14ac:dyDescent="0.2">
      <c r="A1764" s="89">
        <f>VLOOKUP(C1764,TabellenSRG!$B$4:$C$2729,2,FALSE)</f>
        <v>157</v>
      </c>
      <c r="B1764" t="str">
        <f t="shared" si="28"/>
        <v>157a</v>
      </c>
      <c r="C1764" t="s">
        <v>161</v>
      </c>
      <c r="D1764" t="s">
        <v>606</v>
      </c>
      <c r="E1764">
        <v>0</v>
      </c>
      <c r="F1764">
        <v>210</v>
      </c>
      <c r="G1764">
        <v>480</v>
      </c>
      <c r="H1764">
        <v>670</v>
      </c>
      <c r="I1764">
        <v>1100</v>
      </c>
      <c r="J1764">
        <v>1310</v>
      </c>
      <c r="K1764">
        <v>1400</v>
      </c>
      <c r="L1764">
        <v>1560</v>
      </c>
      <c r="M1764">
        <v>1790</v>
      </c>
      <c r="N1764">
        <v>2000</v>
      </c>
      <c r="O1764">
        <v>2000</v>
      </c>
      <c r="P1764">
        <v>1870</v>
      </c>
      <c r="Q1764" s="36">
        <v>1650</v>
      </c>
      <c r="R1764" s="36">
        <v>1800</v>
      </c>
      <c r="S1764" s="36">
        <v>1890</v>
      </c>
      <c r="T1764" s="36">
        <v>1900</v>
      </c>
      <c r="U1764" s="36">
        <v>1640</v>
      </c>
    </row>
    <row r="1765" spans="1:21" x14ac:dyDescent="0.2">
      <c r="A1765" s="89">
        <f>VLOOKUP(C1765,TabellenSRG!$B$4:$C$2729,2,FALSE)</f>
        <v>157</v>
      </c>
      <c r="B1765" t="str">
        <f t="shared" si="28"/>
        <v>157b</v>
      </c>
      <c r="C1765" t="s">
        <v>161</v>
      </c>
      <c r="D1765" t="s">
        <v>607</v>
      </c>
      <c r="E1765">
        <v>1</v>
      </c>
      <c r="F1765">
        <v>0</v>
      </c>
      <c r="G1765">
        <v>0</v>
      </c>
      <c r="H1765">
        <v>0</v>
      </c>
      <c r="I1765">
        <v>0</v>
      </c>
      <c r="J1765">
        <v>0</v>
      </c>
      <c r="K1765">
        <v>0</v>
      </c>
      <c r="L1765">
        <v>10</v>
      </c>
      <c r="M1765">
        <v>10</v>
      </c>
      <c r="N1765">
        <v>0</v>
      </c>
      <c r="O1765">
        <v>0</v>
      </c>
      <c r="P1765">
        <v>0</v>
      </c>
      <c r="Q1765" s="36">
        <v>0</v>
      </c>
      <c r="R1765" s="36">
        <v>0</v>
      </c>
      <c r="S1765" s="36">
        <v>0</v>
      </c>
      <c r="T1765" s="36">
        <v>0</v>
      </c>
      <c r="U1765" s="36">
        <v>0</v>
      </c>
    </row>
    <row r="1766" spans="1:21" x14ac:dyDescent="0.2">
      <c r="A1766" s="89">
        <f>VLOOKUP(C1766,TabellenSRG!$B$4:$C$2729,2,FALSE)</f>
        <v>157</v>
      </c>
      <c r="B1766" t="str">
        <f t="shared" si="28"/>
        <v>157c</v>
      </c>
      <c r="C1766" t="s">
        <v>161</v>
      </c>
      <c r="D1766" t="s">
        <v>608</v>
      </c>
      <c r="E1766">
        <v>2</v>
      </c>
      <c r="F1766">
        <v>0</v>
      </c>
      <c r="G1766">
        <v>0</v>
      </c>
      <c r="H1766">
        <v>0</v>
      </c>
      <c r="I1766">
        <v>0</v>
      </c>
      <c r="J1766">
        <v>10</v>
      </c>
      <c r="K1766">
        <v>10</v>
      </c>
      <c r="L1766">
        <v>10</v>
      </c>
      <c r="M1766">
        <v>0</v>
      </c>
      <c r="N1766">
        <v>0</v>
      </c>
      <c r="O1766">
        <v>0</v>
      </c>
      <c r="P1766">
        <v>0</v>
      </c>
      <c r="Q1766" s="36">
        <v>0</v>
      </c>
      <c r="R1766" s="36">
        <v>0</v>
      </c>
      <c r="S1766" s="36">
        <v>0</v>
      </c>
      <c r="T1766" s="36">
        <v>0</v>
      </c>
      <c r="U1766" s="36">
        <v>0</v>
      </c>
    </row>
    <row r="1767" spans="1:21" x14ac:dyDescent="0.2">
      <c r="A1767" s="89">
        <f>VLOOKUP(C1767,TabellenSRG!$B$4:$C$2729,2,FALSE)</f>
        <v>157</v>
      </c>
      <c r="B1767" t="str">
        <f t="shared" si="28"/>
        <v>157d</v>
      </c>
      <c r="C1767" t="s">
        <v>161</v>
      </c>
      <c r="D1767" t="s">
        <v>609</v>
      </c>
      <c r="E1767">
        <v>3</v>
      </c>
      <c r="F1767">
        <v>60</v>
      </c>
      <c r="G1767">
        <v>60</v>
      </c>
      <c r="H1767">
        <v>80</v>
      </c>
      <c r="I1767">
        <v>100</v>
      </c>
      <c r="J1767">
        <v>110</v>
      </c>
      <c r="K1767">
        <v>80</v>
      </c>
      <c r="L1767">
        <v>70</v>
      </c>
      <c r="M1767">
        <v>80</v>
      </c>
      <c r="N1767">
        <v>90</v>
      </c>
      <c r="O1767">
        <v>0</v>
      </c>
      <c r="P1767">
        <v>0</v>
      </c>
      <c r="Q1767" s="36">
        <v>0</v>
      </c>
      <c r="R1767" s="36">
        <v>0</v>
      </c>
      <c r="S1767" s="36">
        <v>0</v>
      </c>
      <c r="T1767" s="36">
        <v>0</v>
      </c>
      <c r="U1767" s="36">
        <v>0</v>
      </c>
    </row>
    <row r="1768" spans="1:21" x14ac:dyDescent="0.2">
      <c r="A1768" s="89">
        <f>VLOOKUP(C1768,TabellenSRG!$B$4:$C$2729,2,FALSE)</f>
        <v>157</v>
      </c>
      <c r="B1768" t="str">
        <f t="shared" si="28"/>
        <v>157e</v>
      </c>
      <c r="C1768" t="s">
        <v>161</v>
      </c>
      <c r="D1768" t="s">
        <v>610</v>
      </c>
      <c r="E1768">
        <v>4</v>
      </c>
      <c r="F1768">
        <v>0</v>
      </c>
      <c r="G1768">
        <v>0</v>
      </c>
      <c r="H1768">
        <v>0</v>
      </c>
      <c r="I1768">
        <v>0</v>
      </c>
      <c r="J1768">
        <v>0</v>
      </c>
      <c r="K1768">
        <v>0</v>
      </c>
      <c r="L1768">
        <v>0</v>
      </c>
      <c r="M1768">
        <v>0</v>
      </c>
      <c r="N1768">
        <v>10</v>
      </c>
      <c r="O1768">
        <v>10</v>
      </c>
      <c r="P1768">
        <v>20</v>
      </c>
      <c r="Q1768" s="36">
        <v>30</v>
      </c>
      <c r="R1768" s="36">
        <v>40</v>
      </c>
      <c r="S1768" s="36">
        <v>40</v>
      </c>
      <c r="T1768" s="36">
        <v>60</v>
      </c>
      <c r="U1768" s="36">
        <v>60</v>
      </c>
    </row>
    <row r="1769" spans="1:21" x14ac:dyDescent="0.2">
      <c r="A1769" s="89">
        <f>VLOOKUP(C1769,TabellenSRG!$B$4:$C$2729,2,FALSE)</f>
        <v>157</v>
      </c>
      <c r="B1769" t="str">
        <f t="shared" si="28"/>
        <v>157f</v>
      </c>
      <c r="C1769" t="s">
        <v>161</v>
      </c>
      <c r="D1769" t="s">
        <v>612</v>
      </c>
      <c r="E1769">
        <v>5</v>
      </c>
      <c r="F1769">
        <v>0</v>
      </c>
      <c r="G1769">
        <v>0</v>
      </c>
      <c r="H1769">
        <v>0</v>
      </c>
      <c r="I1769">
        <v>0</v>
      </c>
      <c r="J1769">
        <v>0</v>
      </c>
      <c r="K1769">
        <v>0</v>
      </c>
      <c r="L1769">
        <v>0</v>
      </c>
      <c r="M1769">
        <v>0</v>
      </c>
      <c r="N1769">
        <v>0</v>
      </c>
      <c r="O1769">
        <v>0</v>
      </c>
      <c r="P1769">
        <v>0</v>
      </c>
      <c r="Q1769" s="36">
        <v>10</v>
      </c>
      <c r="R1769" s="36">
        <v>10</v>
      </c>
      <c r="S1769" s="36">
        <v>10</v>
      </c>
      <c r="T1769" s="36">
        <v>10</v>
      </c>
      <c r="U1769" s="36">
        <v>20</v>
      </c>
    </row>
    <row r="1770" spans="1:21" x14ac:dyDescent="0.2">
      <c r="A1770" s="89">
        <f>VLOOKUP(C1770,TabellenSRG!$B$4:$C$2729,2,FALSE)</f>
        <v>157</v>
      </c>
      <c r="B1770" t="str">
        <f t="shared" si="28"/>
        <v>157g</v>
      </c>
      <c r="C1770" t="s">
        <v>161</v>
      </c>
      <c r="D1770" t="s">
        <v>613</v>
      </c>
      <c r="E1770">
        <v>6</v>
      </c>
      <c r="F1770">
        <v>0</v>
      </c>
      <c r="G1770">
        <v>0</v>
      </c>
      <c r="H1770">
        <v>0</v>
      </c>
      <c r="I1770">
        <v>0</v>
      </c>
      <c r="J1770">
        <v>0</v>
      </c>
      <c r="K1770">
        <v>0</v>
      </c>
      <c r="L1770">
        <v>0</v>
      </c>
      <c r="M1770">
        <v>0</v>
      </c>
      <c r="N1770">
        <v>0</v>
      </c>
      <c r="O1770">
        <v>0</v>
      </c>
      <c r="P1770">
        <v>0</v>
      </c>
      <c r="Q1770" s="36">
        <v>0</v>
      </c>
      <c r="R1770" s="36">
        <v>0</v>
      </c>
      <c r="S1770" s="36">
        <v>0</v>
      </c>
      <c r="T1770" s="36">
        <v>0</v>
      </c>
      <c r="U1770" s="36">
        <v>0</v>
      </c>
    </row>
    <row r="1771" spans="1:21" x14ac:dyDescent="0.2">
      <c r="A1771" s="89">
        <f>VLOOKUP(C1771,TabellenSRG!$B$4:$C$2729,2,FALSE)</f>
        <v>157</v>
      </c>
      <c r="B1771" t="str">
        <f t="shared" si="28"/>
        <v>157h</v>
      </c>
      <c r="C1771" t="s">
        <v>161</v>
      </c>
      <c r="D1771" t="s">
        <v>614</v>
      </c>
      <c r="E1771">
        <v>7</v>
      </c>
      <c r="F1771">
        <v>0</v>
      </c>
      <c r="G1771">
        <v>0</v>
      </c>
      <c r="H1771">
        <v>0</v>
      </c>
      <c r="I1771">
        <v>0</v>
      </c>
      <c r="J1771">
        <v>0</v>
      </c>
      <c r="K1771">
        <v>0</v>
      </c>
      <c r="L1771">
        <v>0</v>
      </c>
      <c r="M1771">
        <v>0</v>
      </c>
      <c r="N1771">
        <v>0</v>
      </c>
      <c r="O1771">
        <v>0</v>
      </c>
      <c r="P1771">
        <v>0</v>
      </c>
      <c r="Q1771" s="36">
        <v>0</v>
      </c>
      <c r="R1771" s="36">
        <v>0</v>
      </c>
      <c r="S1771" s="36">
        <v>0</v>
      </c>
      <c r="T1771" s="36">
        <v>0</v>
      </c>
      <c r="U1771" s="36">
        <v>40</v>
      </c>
    </row>
    <row r="1772" spans="1:21" x14ac:dyDescent="0.2">
      <c r="A1772" s="89">
        <f>VLOOKUP(C1772,TabellenSRG!$B$4:$C$2729,2,FALSE)</f>
        <v>157</v>
      </c>
      <c r="B1772" t="str">
        <f t="shared" si="28"/>
        <v>157i</v>
      </c>
      <c r="C1772" t="s">
        <v>161</v>
      </c>
      <c r="D1772" t="s">
        <v>615</v>
      </c>
      <c r="E1772">
        <v>8</v>
      </c>
      <c r="F1772">
        <v>0</v>
      </c>
      <c r="G1772">
        <v>0</v>
      </c>
      <c r="H1772">
        <v>0</v>
      </c>
      <c r="I1772">
        <v>0</v>
      </c>
      <c r="J1772">
        <v>0</v>
      </c>
      <c r="K1772">
        <v>0</v>
      </c>
      <c r="L1772">
        <v>0</v>
      </c>
      <c r="M1772">
        <v>0</v>
      </c>
      <c r="N1772">
        <v>0</v>
      </c>
      <c r="O1772">
        <v>0</v>
      </c>
      <c r="P1772">
        <v>0</v>
      </c>
      <c r="Q1772" s="36">
        <v>0</v>
      </c>
      <c r="R1772" s="36">
        <v>0</v>
      </c>
      <c r="S1772" s="36">
        <v>0</v>
      </c>
      <c r="T1772" s="36">
        <v>0</v>
      </c>
      <c r="U1772" s="36">
        <v>10</v>
      </c>
    </row>
    <row r="1773" spans="1:21" x14ac:dyDescent="0.2">
      <c r="A1773" s="89">
        <f>VLOOKUP(C1773,TabellenSRG!$B$4:$C$2729,2,FALSE)</f>
        <v>157</v>
      </c>
      <c r="B1773" t="str">
        <f t="shared" si="28"/>
        <v>157j</v>
      </c>
      <c r="C1773" t="s">
        <v>161</v>
      </c>
      <c r="D1773" t="s">
        <v>616</v>
      </c>
      <c r="E1773">
        <v>9</v>
      </c>
      <c r="F1773">
        <v>140</v>
      </c>
      <c r="G1773">
        <v>420</v>
      </c>
      <c r="H1773">
        <v>590</v>
      </c>
      <c r="I1773">
        <v>990</v>
      </c>
      <c r="J1773">
        <v>1190</v>
      </c>
      <c r="K1773">
        <v>1310</v>
      </c>
      <c r="L1773">
        <v>1470</v>
      </c>
      <c r="M1773">
        <v>1690</v>
      </c>
      <c r="N1773">
        <v>1900</v>
      </c>
      <c r="O1773">
        <v>1980</v>
      </c>
      <c r="P1773">
        <v>1840</v>
      </c>
      <c r="Q1773" s="36">
        <v>1590</v>
      </c>
      <c r="R1773" s="36">
        <v>1720</v>
      </c>
      <c r="S1773" s="36">
        <v>1810</v>
      </c>
      <c r="T1773" s="36">
        <v>1780</v>
      </c>
      <c r="U1773" s="36">
        <v>1460</v>
      </c>
    </row>
    <row r="1774" spans="1:21" x14ac:dyDescent="0.2">
      <c r="A1774" s="89">
        <f>VLOOKUP(C1774,TabellenSRG!$B$4:$C$2729,2,FALSE)</f>
        <v>157</v>
      </c>
      <c r="B1774" t="str">
        <f t="shared" si="28"/>
        <v>157k</v>
      </c>
      <c r="C1774" t="s">
        <v>161</v>
      </c>
      <c r="D1774" t="s">
        <v>611</v>
      </c>
      <c r="E1774">
        <v>10</v>
      </c>
      <c r="F1774" t="e">
        <v>#N/A</v>
      </c>
      <c r="G1774" t="e">
        <v>#N/A</v>
      </c>
      <c r="H1774" t="e">
        <v>#N/A</v>
      </c>
      <c r="I1774" t="e">
        <v>#N/A</v>
      </c>
      <c r="J1774" t="e">
        <v>#N/A</v>
      </c>
      <c r="K1774" t="e">
        <v>#N/A</v>
      </c>
      <c r="L1774" t="e">
        <v>#N/A</v>
      </c>
      <c r="M1774" t="e">
        <v>#N/A</v>
      </c>
      <c r="N1774">
        <v>0</v>
      </c>
      <c r="O1774">
        <v>10</v>
      </c>
      <c r="P1774">
        <v>10</v>
      </c>
      <c r="Q1774" s="36">
        <v>20</v>
      </c>
      <c r="R1774" s="36">
        <v>20</v>
      </c>
      <c r="S1774" s="36">
        <v>30</v>
      </c>
      <c r="T1774" s="36">
        <v>40</v>
      </c>
      <c r="U1774" s="36">
        <v>40</v>
      </c>
    </row>
    <row r="1775" spans="1:21" x14ac:dyDescent="0.2">
      <c r="A1775" s="89">
        <f>VLOOKUP(C1775,TabellenSRG!$B$4:$C$2729,2,FALSE)</f>
        <v>158</v>
      </c>
      <c r="B1775" t="str">
        <f t="shared" si="28"/>
        <v>158a</v>
      </c>
      <c r="C1775" t="s">
        <v>162</v>
      </c>
      <c r="D1775" t="s">
        <v>606</v>
      </c>
      <c r="E1775">
        <v>0</v>
      </c>
      <c r="F1775">
        <v>350</v>
      </c>
      <c r="G1775">
        <v>360</v>
      </c>
      <c r="H1775">
        <v>310</v>
      </c>
      <c r="I1775">
        <v>290</v>
      </c>
      <c r="J1775">
        <v>310</v>
      </c>
      <c r="K1775">
        <v>340</v>
      </c>
      <c r="L1775">
        <v>350</v>
      </c>
      <c r="M1775">
        <v>350</v>
      </c>
      <c r="N1775">
        <v>360</v>
      </c>
      <c r="O1775">
        <v>350</v>
      </c>
      <c r="P1775">
        <v>350</v>
      </c>
      <c r="Q1775" s="36">
        <v>330</v>
      </c>
      <c r="R1775" s="36">
        <v>320</v>
      </c>
      <c r="S1775" s="36">
        <v>330</v>
      </c>
      <c r="T1775" s="36">
        <v>340</v>
      </c>
      <c r="U1775" s="36">
        <v>330</v>
      </c>
    </row>
    <row r="1776" spans="1:21" x14ac:dyDescent="0.2">
      <c r="A1776" s="89">
        <f>VLOOKUP(C1776,TabellenSRG!$B$4:$C$2729,2,FALSE)</f>
        <v>158</v>
      </c>
      <c r="B1776" t="str">
        <f t="shared" si="28"/>
        <v>158b</v>
      </c>
      <c r="C1776" t="s">
        <v>162</v>
      </c>
      <c r="D1776" t="s">
        <v>607</v>
      </c>
      <c r="E1776">
        <v>1</v>
      </c>
      <c r="F1776">
        <v>10</v>
      </c>
      <c r="G1776">
        <v>10</v>
      </c>
      <c r="H1776">
        <v>0</v>
      </c>
      <c r="I1776">
        <v>0</v>
      </c>
      <c r="J1776">
        <v>10</v>
      </c>
      <c r="K1776">
        <v>10</v>
      </c>
      <c r="L1776">
        <v>10</v>
      </c>
      <c r="M1776">
        <v>10</v>
      </c>
      <c r="N1776">
        <v>10</v>
      </c>
      <c r="O1776">
        <v>10</v>
      </c>
      <c r="P1776">
        <v>10</v>
      </c>
      <c r="Q1776" s="36">
        <v>10</v>
      </c>
      <c r="R1776" s="36">
        <v>10</v>
      </c>
      <c r="S1776" s="36">
        <v>10</v>
      </c>
      <c r="T1776" s="36">
        <v>10</v>
      </c>
      <c r="U1776" s="36">
        <v>10</v>
      </c>
    </row>
    <row r="1777" spans="1:21" x14ac:dyDescent="0.2">
      <c r="A1777" s="89">
        <f>VLOOKUP(C1777,TabellenSRG!$B$4:$C$2729,2,FALSE)</f>
        <v>158</v>
      </c>
      <c r="B1777" t="str">
        <f t="shared" si="28"/>
        <v>158c</v>
      </c>
      <c r="C1777" t="s">
        <v>162</v>
      </c>
      <c r="D1777" t="s">
        <v>608</v>
      </c>
      <c r="E1777">
        <v>2</v>
      </c>
      <c r="F1777">
        <v>0</v>
      </c>
      <c r="G1777">
        <v>0</v>
      </c>
      <c r="H1777">
        <v>0</v>
      </c>
      <c r="I1777">
        <v>0</v>
      </c>
      <c r="J1777">
        <v>0</v>
      </c>
      <c r="K1777">
        <v>0</v>
      </c>
      <c r="L1777">
        <v>0</v>
      </c>
      <c r="M1777">
        <v>0</v>
      </c>
      <c r="N1777">
        <v>0</v>
      </c>
      <c r="O1777">
        <v>0</v>
      </c>
      <c r="P1777">
        <v>0</v>
      </c>
      <c r="Q1777" s="36">
        <v>0</v>
      </c>
      <c r="R1777" s="36">
        <v>0</v>
      </c>
      <c r="S1777" s="36">
        <v>0</v>
      </c>
      <c r="T1777" s="36">
        <v>0</v>
      </c>
      <c r="U1777" s="36">
        <v>0</v>
      </c>
    </row>
    <row r="1778" spans="1:21" x14ac:dyDescent="0.2">
      <c r="A1778" s="89">
        <f>VLOOKUP(C1778,TabellenSRG!$B$4:$C$2729,2,FALSE)</f>
        <v>158</v>
      </c>
      <c r="B1778" t="str">
        <f t="shared" si="28"/>
        <v>158d</v>
      </c>
      <c r="C1778" t="s">
        <v>162</v>
      </c>
      <c r="D1778" t="s">
        <v>609</v>
      </c>
      <c r="E1778">
        <v>3</v>
      </c>
      <c r="F1778">
        <v>120</v>
      </c>
      <c r="G1778">
        <v>120</v>
      </c>
      <c r="H1778">
        <v>110</v>
      </c>
      <c r="I1778">
        <v>100</v>
      </c>
      <c r="J1778">
        <v>110</v>
      </c>
      <c r="K1778">
        <v>120</v>
      </c>
      <c r="L1778">
        <v>120</v>
      </c>
      <c r="M1778">
        <v>120</v>
      </c>
      <c r="N1778">
        <v>120</v>
      </c>
      <c r="O1778">
        <v>120</v>
      </c>
      <c r="P1778">
        <v>120</v>
      </c>
      <c r="Q1778" s="36">
        <v>120</v>
      </c>
      <c r="R1778" s="36">
        <v>110</v>
      </c>
      <c r="S1778" s="36">
        <v>110</v>
      </c>
      <c r="T1778" s="36">
        <v>110</v>
      </c>
      <c r="U1778" s="36">
        <v>100</v>
      </c>
    </row>
    <row r="1779" spans="1:21" x14ac:dyDescent="0.2">
      <c r="A1779" s="89">
        <f>VLOOKUP(C1779,TabellenSRG!$B$4:$C$2729,2,FALSE)</f>
        <v>158</v>
      </c>
      <c r="B1779" t="str">
        <f t="shared" si="28"/>
        <v>158e</v>
      </c>
      <c r="C1779" t="s">
        <v>162</v>
      </c>
      <c r="D1779" t="s">
        <v>610</v>
      </c>
      <c r="E1779">
        <v>4</v>
      </c>
      <c r="F1779">
        <v>0</v>
      </c>
      <c r="G1779">
        <v>0</v>
      </c>
      <c r="H1779">
        <v>0</v>
      </c>
      <c r="I1779">
        <v>0</v>
      </c>
      <c r="J1779">
        <v>0</v>
      </c>
      <c r="K1779">
        <v>0</v>
      </c>
      <c r="L1779">
        <v>0</v>
      </c>
      <c r="M1779">
        <v>10</v>
      </c>
      <c r="N1779">
        <v>10</v>
      </c>
      <c r="O1779">
        <v>20</v>
      </c>
      <c r="P1779">
        <v>20</v>
      </c>
      <c r="Q1779" s="36">
        <v>20</v>
      </c>
      <c r="R1779" s="36">
        <v>20</v>
      </c>
      <c r="S1779" s="36">
        <v>30</v>
      </c>
      <c r="T1779" s="36">
        <v>40</v>
      </c>
      <c r="U1779" s="36">
        <v>40</v>
      </c>
    </row>
    <row r="1780" spans="1:21" x14ac:dyDescent="0.2">
      <c r="A1780" s="89">
        <f>VLOOKUP(C1780,TabellenSRG!$B$4:$C$2729,2,FALSE)</f>
        <v>158</v>
      </c>
      <c r="B1780" t="str">
        <f t="shared" si="28"/>
        <v>158f</v>
      </c>
      <c r="C1780" t="s">
        <v>162</v>
      </c>
      <c r="D1780" t="s">
        <v>612</v>
      </c>
      <c r="E1780">
        <v>5</v>
      </c>
      <c r="F1780">
        <v>0</v>
      </c>
      <c r="G1780">
        <v>0</v>
      </c>
      <c r="H1780">
        <v>0</v>
      </c>
      <c r="I1780">
        <v>0</v>
      </c>
      <c r="J1780">
        <v>0</v>
      </c>
      <c r="K1780">
        <v>0</v>
      </c>
      <c r="L1780">
        <v>0</v>
      </c>
      <c r="M1780">
        <v>0</v>
      </c>
      <c r="N1780">
        <v>0</v>
      </c>
      <c r="O1780">
        <v>0</v>
      </c>
      <c r="P1780">
        <v>0</v>
      </c>
      <c r="Q1780" s="36">
        <v>0</v>
      </c>
      <c r="R1780" s="36">
        <v>0</v>
      </c>
      <c r="S1780" s="36">
        <v>0</v>
      </c>
      <c r="T1780" s="36">
        <v>0</v>
      </c>
      <c r="U1780" s="36">
        <v>0</v>
      </c>
    </row>
    <row r="1781" spans="1:21" x14ac:dyDescent="0.2">
      <c r="A1781" s="89">
        <f>VLOOKUP(C1781,TabellenSRG!$B$4:$C$2729,2,FALSE)</f>
        <v>158</v>
      </c>
      <c r="B1781" t="str">
        <f t="shared" si="28"/>
        <v>158g</v>
      </c>
      <c r="C1781" t="s">
        <v>162</v>
      </c>
      <c r="D1781" t="s">
        <v>613</v>
      </c>
      <c r="E1781">
        <v>6</v>
      </c>
      <c r="F1781">
        <v>0</v>
      </c>
      <c r="G1781">
        <v>0</v>
      </c>
      <c r="H1781">
        <v>0</v>
      </c>
      <c r="I1781">
        <v>0</v>
      </c>
      <c r="J1781">
        <v>0</v>
      </c>
      <c r="K1781">
        <v>0</v>
      </c>
      <c r="L1781">
        <v>0</v>
      </c>
      <c r="M1781">
        <v>0</v>
      </c>
      <c r="N1781">
        <v>0</v>
      </c>
      <c r="O1781">
        <v>0</v>
      </c>
      <c r="P1781">
        <v>0</v>
      </c>
      <c r="Q1781" s="36">
        <v>0</v>
      </c>
      <c r="R1781" s="36">
        <v>0</v>
      </c>
      <c r="S1781" s="36">
        <v>0</v>
      </c>
      <c r="T1781" s="36">
        <v>0</v>
      </c>
      <c r="U1781" s="36">
        <v>0</v>
      </c>
    </row>
    <row r="1782" spans="1:21" x14ac:dyDescent="0.2">
      <c r="A1782" s="89">
        <f>VLOOKUP(C1782,TabellenSRG!$B$4:$C$2729,2,FALSE)</f>
        <v>158</v>
      </c>
      <c r="B1782" t="str">
        <f t="shared" si="28"/>
        <v>158h</v>
      </c>
      <c r="C1782" t="s">
        <v>162</v>
      </c>
      <c r="D1782" t="s">
        <v>614</v>
      </c>
      <c r="E1782">
        <v>7</v>
      </c>
      <c r="F1782">
        <v>0</v>
      </c>
      <c r="G1782">
        <v>0</v>
      </c>
      <c r="H1782">
        <v>0</v>
      </c>
      <c r="I1782">
        <v>0</v>
      </c>
      <c r="J1782">
        <v>0</v>
      </c>
      <c r="K1782">
        <v>0</v>
      </c>
      <c r="L1782">
        <v>0</v>
      </c>
      <c r="M1782">
        <v>0</v>
      </c>
      <c r="N1782">
        <v>0</v>
      </c>
      <c r="O1782">
        <v>0</v>
      </c>
      <c r="P1782">
        <v>0</v>
      </c>
      <c r="Q1782" s="36">
        <v>0</v>
      </c>
      <c r="R1782" s="36">
        <v>0</v>
      </c>
      <c r="S1782" s="36">
        <v>0</v>
      </c>
      <c r="T1782" s="36">
        <v>0</v>
      </c>
      <c r="U1782" s="36">
        <v>0</v>
      </c>
    </row>
    <row r="1783" spans="1:21" x14ac:dyDescent="0.2">
      <c r="A1783" s="89">
        <f>VLOOKUP(C1783,TabellenSRG!$B$4:$C$2729,2,FALSE)</f>
        <v>158</v>
      </c>
      <c r="B1783" t="str">
        <f t="shared" si="28"/>
        <v>158i</v>
      </c>
      <c r="C1783" t="s">
        <v>162</v>
      </c>
      <c r="D1783" t="s">
        <v>615</v>
      </c>
      <c r="E1783">
        <v>8</v>
      </c>
      <c r="F1783">
        <v>0</v>
      </c>
      <c r="G1783">
        <v>0</v>
      </c>
      <c r="H1783">
        <v>0</v>
      </c>
      <c r="I1783">
        <v>0</v>
      </c>
      <c r="J1783">
        <v>0</v>
      </c>
      <c r="K1783">
        <v>0</v>
      </c>
      <c r="L1783">
        <v>0</v>
      </c>
      <c r="M1783">
        <v>0</v>
      </c>
      <c r="N1783">
        <v>0</v>
      </c>
      <c r="O1783">
        <v>0</v>
      </c>
      <c r="P1783">
        <v>0</v>
      </c>
      <c r="Q1783" s="36">
        <v>0</v>
      </c>
      <c r="R1783" s="36">
        <v>0</v>
      </c>
      <c r="S1783" s="36">
        <v>0</v>
      </c>
      <c r="T1783" s="36">
        <v>0</v>
      </c>
      <c r="U1783" s="36">
        <v>0</v>
      </c>
    </row>
    <row r="1784" spans="1:21" x14ac:dyDescent="0.2">
      <c r="A1784" s="89">
        <f>VLOOKUP(C1784,TabellenSRG!$B$4:$C$2729,2,FALSE)</f>
        <v>158</v>
      </c>
      <c r="B1784" t="str">
        <f t="shared" si="28"/>
        <v>158j</v>
      </c>
      <c r="C1784" t="s">
        <v>162</v>
      </c>
      <c r="D1784" t="s">
        <v>616</v>
      </c>
      <c r="E1784">
        <v>9</v>
      </c>
      <c r="F1784">
        <v>230</v>
      </c>
      <c r="G1784">
        <v>230</v>
      </c>
      <c r="H1784">
        <v>200</v>
      </c>
      <c r="I1784">
        <v>180</v>
      </c>
      <c r="J1784">
        <v>190</v>
      </c>
      <c r="K1784">
        <v>210</v>
      </c>
      <c r="L1784">
        <v>220</v>
      </c>
      <c r="M1784">
        <v>210</v>
      </c>
      <c r="N1784">
        <v>220</v>
      </c>
      <c r="O1784">
        <v>210</v>
      </c>
      <c r="P1784">
        <v>210</v>
      </c>
      <c r="Q1784" s="36">
        <v>180</v>
      </c>
      <c r="R1784" s="36">
        <v>180</v>
      </c>
      <c r="S1784" s="36">
        <v>180</v>
      </c>
      <c r="T1784" s="36">
        <v>180</v>
      </c>
      <c r="U1784" s="36">
        <v>180</v>
      </c>
    </row>
    <row r="1785" spans="1:21" x14ac:dyDescent="0.2">
      <c r="A1785" s="89">
        <f>VLOOKUP(C1785,TabellenSRG!$B$4:$C$2729,2,FALSE)</f>
        <v>158</v>
      </c>
      <c r="B1785" t="str">
        <f t="shared" si="28"/>
        <v>158k</v>
      </c>
      <c r="C1785" t="s">
        <v>162</v>
      </c>
      <c r="D1785" t="s">
        <v>611</v>
      </c>
      <c r="E1785">
        <v>10</v>
      </c>
      <c r="F1785" t="e">
        <v>#N/A</v>
      </c>
      <c r="G1785" t="e">
        <v>#N/A</v>
      </c>
      <c r="H1785" t="e">
        <v>#N/A</v>
      </c>
      <c r="I1785" t="e">
        <v>#N/A</v>
      </c>
      <c r="J1785" t="e">
        <v>#N/A</v>
      </c>
      <c r="K1785" t="e">
        <v>#N/A</v>
      </c>
      <c r="L1785" t="e">
        <v>#N/A</v>
      </c>
      <c r="M1785" t="e">
        <v>#N/A</v>
      </c>
      <c r="N1785">
        <v>0</v>
      </c>
      <c r="O1785">
        <v>0</v>
      </c>
      <c r="P1785">
        <v>0</v>
      </c>
      <c r="Q1785" s="36">
        <v>0</v>
      </c>
      <c r="R1785" s="36">
        <v>0</v>
      </c>
      <c r="S1785" s="36">
        <v>0</v>
      </c>
      <c r="T1785" s="36">
        <v>0</v>
      </c>
      <c r="U1785" s="36">
        <v>0</v>
      </c>
    </row>
    <row r="1786" spans="1:21" x14ac:dyDescent="0.2">
      <c r="A1786" s="89">
        <f>VLOOKUP(C1786,TabellenSRG!$B$4:$C$2729,2,FALSE)</f>
        <v>159</v>
      </c>
      <c r="B1786" t="str">
        <f t="shared" si="28"/>
        <v>159a</v>
      </c>
      <c r="C1786" t="s">
        <v>163</v>
      </c>
      <c r="D1786" t="s">
        <v>606</v>
      </c>
      <c r="E1786">
        <v>0</v>
      </c>
      <c r="F1786">
        <v>260</v>
      </c>
      <c r="G1786">
        <v>280</v>
      </c>
      <c r="H1786">
        <v>290</v>
      </c>
      <c r="I1786">
        <v>330</v>
      </c>
      <c r="J1786">
        <v>430</v>
      </c>
      <c r="K1786">
        <v>460</v>
      </c>
      <c r="L1786">
        <v>470</v>
      </c>
      <c r="M1786">
        <v>540</v>
      </c>
      <c r="N1786">
        <v>600</v>
      </c>
      <c r="O1786">
        <v>680</v>
      </c>
      <c r="P1786">
        <v>690</v>
      </c>
      <c r="Q1786" s="36">
        <v>760</v>
      </c>
      <c r="R1786" s="36">
        <v>800</v>
      </c>
      <c r="S1786" s="36">
        <v>680</v>
      </c>
      <c r="T1786" s="36">
        <v>640</v>
      </c>
      <c r="U1786" s="36">
        <v>650</v>
      </c>
    </row>
    <row r="1787" spans="1:21" x14ac:dyDescent="0.2">
      <c r="A1787" s="89">
        <f>VLOOKUP(C1787,TabellenSRG!$B$4:$C$2729,2,FALSE)</f>
        <v>159</v>
      </c>
      <c r="B1787" t="str">
        <f t="shared" si="28"/>
        <v>159b</v>
      </c>
      <c r="C1787" t="s">
        <v>163</v>
      </c>
      <c r="D1787" t="s">
        <v>607</v>
      </c>
      <c r="E1787">
        <v>1</v>
      </c>
      <c r="F1787">
        <v>0</v>
      </c>
      <c r="G1787">
        <v>0</v>
      </c>
      <c r="H1787">
        <v>0</v>
      </c>
      <c r="I1787">
        <v>0</v>
      </c>
      <c r="J1787">
        <v>0</v>
      </c>
      <c r="K1787">
        <v>0</v>
      </c>
      <c r="L1787">
        <v>0</v>
      </c>
      <c r="M1787">
        <v>0</v>
      </c>
      <c r="N1787">
        <v>0</v>
      </c>
      <c r="O1787">
        <v>0</v>
      </c>
      <c r="P1787">
        <v>0</v>
      </c>
      <c r="Q1787" s="36">
        <v>0</v>
      </c>
      <c r="R1787" s="36">
        <v>0</v>
      </c>
      <c r="S1787" s="36">
        <v>0</v>
      </c>
      <c r="T1787" s="36">
        <v>0</v>
      </c>
      <c r="U1787" s="36">
        <v>0</v>
      </c>
    </row>
    <row r="1788" spans="1:21" x14ac:dyDescent="0.2">
      <c r="A1788" s="89">
        <f>VLOOKUP(C1788,TabellenSRG!$B$4:$C$2729,2,FALSE)</f>
        <v>159</v>
      </c>
      <c r="B1788" t="str">
        <f t="shared" si="28"/>
        <v>159c</v>
      </c>
      <c r="C1788" t="s">
        <v>163</v>
      </c>
      <c r="D1788" t="s">
        <v>608</v>
      </c>
      <c r="E1788">
        <v>2</v>
      </c>
      <c r="F1788">
        <v>0</v>
      </c>
      <c r="G1788">
        <v>0</v>
      </c>
      <c r="H1788">
        <v>0</v>
      </c>
      <c r="I1788">
        <v>0</v>
      </c>
      <c r="J1788">
        <v>0</v>
      </c>
      <c r="K1788">
        <v>0</v>
      </c>
      <c r="L1788">
        <v>0</v>
      </c>
      <c r="M1788">
        <v>0</v>
      </c>
      <c r="N1788">
        <v>0</v>
      </c>
      <c r="O1788">
        <v>0</v>
      </c>
      <c r="P1788">
        <v>0</v>
      </c>
      <c r="Q1788" s="36">
        <v>0</v>
      </c>
      <c r="R1788" s="36">
        <v>0</v>
      </c>
      <c r="S1788" s="36">
        <v>0</v>
      </c>
      <c r="T1788" s="36">
        <v>0</v>
      </c>
      <c r="U1788" s="36">
        <v>0</v>
      </c>
    </row>
    <row r="1789" spans="1:21" x14ac:dyDescent="0.2">
      <c r="A1789" s="89">
        <f>VLOOKUP(C1789,TabellenSRG!$B$4:$C$2729,2,FALSE)</f>
        <v>159</v>
      </c>
      <c r="B1789" t="str">
        <f t="shared" si="28"/>
        <v>159d</v>
      </c>
      <c r="C1789" t="s">
        <v>163</v>
      </c>
      <c r="D1789" t="s">
        <v>609</v>
      </c>
      <c r="E1789">
        <v>3</v>
      </c>
      <c r="F1789">
        <v>0</v>
      </c>
      <c r="G1789">
        <v>0</v>
      </c>
      <c r="H1789">
        <v>0</v>
      </c>
      <c r="I1789">
        <v>0</v>
      </c>
      <c r="J1789">
        <v>0</v>
      </c>
      <c r="K1789">
        <v>0</v>
      </c>
      <c r="L1789">
        <v>0</v>
      </c>
      <c r="M1789">
        <v>0</v>
      </c>
      <c r="N1789">
        <v>0</v>
      </c>
      <c r="O1789">
        <v>0</v>
      </c>
      <c r="P1789">
        <v>0</v>
      </c>
      <c r="Q1789" s="36">
        <v>0</v>
      </c>
      <c r="R1789" s="36">
        <v>0</v>
      </c>
      <c r="S1789" s="36">
        <v>0</v>
      </c>
      <c r="T1789" s="36">
        <v>0</v>
      </c>
      <c r="U1789" s="36">
        <v>0</v>
      </c>
    </row>
    <row r="1790" spans="1:21" x14ac:dyDescent="0.2">
      <c r="A1790" s="89">
        <f>VLOOKUP(C1790,TabellenSRG!$B$4:$C$2729,2,FALSE)</f>
        <v>159</v>
      </c>
      <c r="B1790" t="str">
        <f t="shared" si="28"/>
        <v>159e</v>
      </c>
      <c r="C1790" t="s">
        <v>163</v>
      </c>
      <c r="D1790" t="s">
        <v>610</v>
      </c>
      <c r="E1790">
        <v>4</v>
      </c>
      <c r="F1790">
        <v>0</v>
      </c>
      <c r="G1790">
        <v>0</v>
      </c>
      <c r="H1790">
        <v>0</v>
      </c>
      <c r="I1790">
        <v>0</v>
      </c>
      <c r="J1790">
        <v>0</v>
      </c>
      <c r="K1790">
        <v>0</v>
      </c>
      <c r="L1790">
        <v>0</v>
      </c>
      <c r="M1790">
        <v>10</v>
      </c>
      <c r="N1790">
        <v>10</v>
      </c>
      <c r="O1790">
        <v>10</v>
      </c>
      <c r="P1790">
        <v>10</v>
      </c>
      <c r="Q1790" s="36">
        <v>10</v>
      </c>
      <c r="R1790" s="36">
        <v>20</v>
      </c>
      <c r="S1790" s="36">
        <v>20</v>
      </c>
      <c r="T1790" s="36">
        <v>10</v>
      </c>
      <c r="U1790" s="36">
        <v>20</v>
      </c>
    </row>
    <row r="1791" spans="1:21" x14ac:dyDescent="0.2">
      <c r="A1791" s="89">
        <f>VLOOKUP(C1791,TabellenSRG!$B$4:$C$2729,2,FALSE)</f>
        <v>159</v>
      </c>
      <c r="B1791" t="str">
        <f t="shared" si="28"/>
        <v>159f</v>
      </c>
      <c r="C1791" t="s">
        <v>163</v>
      </c>
      <c r="D1791" t="s">
        <v>612</v>
      </c>
      <c r="E1791">
        <v>5</v>
      </c>
      <c r="F1791">
        <v>0</v>
      </c>
      <c r="G1791">
        <v>0</v>
      </c>
      <c r="H1791">
        <v>0</v>
      </c>
      <c r="I1791">
        <v>0</v>
      </c>
      <c r="J1791">
        <v>0</v>
      </c>
      <c r="K1791">
        <v>0</v>
      </c>
      <c r="L1791">
        <v>0</v>
      </c>
      <c r="M1791">
        <v>0</v>
      </c>
      <c r="N1791">
        <v>0</v>
      </c>
      <c r="O1791">
        <v>0</v>
      </c>
      <c r="P1791">
        <v>0</v>
      </c>
      <c r="Q1791" s="36">
        <v>0</v>
      </c>
      <c r="R1791" s="36">
        <v>0</v>
      </c>
      <c r="S1791" s="36">
        <v>0</v>
      </c>
      <c r="T1791" s="36">
        <v>0</v>
      </c>
      <c r="U1791" s="36">
        <v>0</v>
      </c>
    </row>
    <row r="1792" spans="1:21" x14ac:dyDescent="0.2">
      <c r="A1792" s="89">
        <f>VLOOKUP(C1792,TabellenSRG!$B$4:$C$2729,2,FALSE)</f>
        <v>159</v>
      </c>
      <c r="B1792" t="str">
        <f t="shared" si="28"/>
        <v>159g</v>
      </c>
      <c r="C1792" t="s">
        <v>163</v>
      </c>
      <c r="D1792" t="s">
        <v>613</v>
      </c>
      <c r="E1792">
        <v>6</v>
      </c>
      <c r="F1792">
        <v>0</v>
      </c>
      <c r="G1792">
        <v>0</v>
      </c>
      <c r="H1792">
        <v>0</v>
      </c>
      <c r="I1792">
        <v>0</v>
      </c>
      <c r="J1792">
        <v>0</v>
      </c>
      <c r="K1792">
        <v>0</v>
      </c>
      <c r="L1792">
        <v>0</v>
      </c>
      <c r="M1792">
        <v>0</v>
      </c>
      <c r="N1792">
        <v>0</v>
      </c>
      <c r="O1792">
        <v>10</v>
      </c>
      <c r="P1792">
        <v>10</v>
      </c>
      <c r="Q1792" s="36">
        <v>10</v>
      </c>
      <c r="R1792" s="36">
        <v>20</v>
      </c>
      <c r="S1792" s="36">
        <v>20</v>
      </c>
      <c r="T1792" s="36">
        <v>10</v>
      </c>
      <c r="U1792" s="36">
        <v>20</v>
      </c>
    </row>
    <row r="1793" spans="1:21" x14ac:dyDescent="0.2">
      <c r="A1793" s="89">
        <f>VLOOKUP(C1793,TabellenSRG!$B$4:$C$2729,2,FALSE)</f>
        <v>159</v>
      </c>
      <c r="B1793" t="str">
        <f t="shared" si="28"/>
        <v>159h</v>
      </c>
      <c r="C1793" t="s">
        <v>163</v>
      </c>
      <c r="D1793" t="s">
        <v>614</v>
      </c>
      <c r="E1793">
        <v>7</v>
      </c>
      <c r="F1793">
        <v>0</v>
      </c>
      <c r="G1793">
        <v>0</v>
      </c>
      <c r="H1793">
        <v>0</v>
      </c>
      <c r="I1793">
        <v>0</v>
      </c>
      <c r="J1793">
        <v>0</v>
      </c>
      <c r="K1793">
        <v>0</v>
      </c>
      <c r="L1793">
        <v>0</v>
      </c>
      <c r="M1793">
        <v>0</v>
      </c>
      <c r="N1793">
        <v>0</v>
      </c>
      <c r="O1793">
        <v>0</v>
      </c>
      <c r="P1793">
        <v>0</v>
      </c>
      <c r="Q1793" s="36">
        <v>0</v>
      </c>
      <c r="R1793" s="36">
        <v>0</v>
      </c>
      <c r="S1793" s="36">
        <v>0</v>
      </c>
      <c r="T1793" s="36">
        <v>0</v>
      </c>
      <c r="U1793" s="36">
        <v>0</v>
      </c>
    </row>
    <row r="1794" spans="1:21" x14ac:dyDescent="0.2">
      <c r="A1794" s="89">
        <f>VLOOKUP(C1794,TabellenSRG!$B$4:$C$2729,2,FALSE)</f>
        <v>159</v>
      </c>
      <c r="B1794" t="str">
        <f t="shared" si="28"/>
        <v>159i</v>
      </c>
      <c r="C1794" t="s">
        <v>163</v>
      </c>
      <c r="D1794" t="s">
        <v>615</v>
      </c>
      <c r="E1794">
        <v>8</v>
      </c>
      <c r="F1794">
        <v>0</v>
      </c>
      <c r="G1794">
        <v>0</v>
      </c>
      <c r="H1794">
        <v>0</v>
      </c>
      <c r="I1794">
        <v>0</v>
      </c>
      <c r="J1794">
        <v>0</v>
      </c>
      <c r="K1794">
        <v>0</v>
      </c>
      <c r="L1794">
        <v>0</v>
      </c>
      <c r="M1794">
        <v>0</v>
      </c>
      <c r="N1794">
        <v>0</v>
      </c>
      <c r="O1794">
        <v>0</v>
      </c>
      <c r="P1794">
        <v>0</v>
      </c>
      <c r="Q1794" s="36">
        <v>0</v>
      </c>
      <c r="R1794" s="36">
        <v>0</v>
      </c>
      <c r="S1794" s="36">
        <v>0</v>
      </c>
      <c r="T1794" s="36">
        <v>0</v>
      </c>
      <c r="U1794" s="36">
        <v>0</v>
      </c>
    </row>
    <row r="1795" spans="1:21" x14ac:dyDescent="0.2">
      <c r="A1795" s="89">
        <f>VLOOKUP(C1795,TabellenSRG!$B$4:$C$2729,2,FALSE)</f>
        <v>159</v>
      </c>
      <c r="B1795" t="str">
        <f t="shared" si="28"/>
        <v>159j</v>
      </c>
      <c r="C1795" t="s">
        <v>163</v>
      </c>
      <c r="D1795" t="s">
        <v>616</v>
      </c>
      <c r="E1795">
        <v>9</v>
      </c>
      <c r="F1795">
        <v>250</v>
      </c>
      <c r="G1795">
        <v>270</v>
      </c>
      <c r="H1795">
        <v>280</v>
      </c>
      <c r="I1795">
        <v>330</v>
      </c>
      <c r="J1795">
        <v>430</v>
      </c>
      <c r="K1795">
        <v>450</v>
      </c>
      <c r="L1795">
        <v>460</v>
      </c>
      <c r="M1795">
        <v>530</v>
      </c>
      <c r="N1795">
        <v>590</v>
      </c>
      <c r="O1795">
        <v>660</v>
      </c>
      <c r="P1795">
        <v>670</v>
      </c>
      <c r="Q1795" s="36">
        <v>730</v>
      </c>
      <c r="R1795" s="36">
        <v>760</v>
      </c>
      <c r="S1795" s="36">
        <v>640</v>
      </c>
      <c r="T1795" s="36">
        <v>610</v>
      </c>
      <c r="U1795" s="36">
        <v>620</v>
      </c>
    </row>
    <row r="1796" spans="1:21" x14ac:dyDescent="0.2">
      <c r="A1796" s="89">
        <f>VLOOKUP(C1796,TabellenSRG!$B$4:$C$2729,2,FALSE)</f>
        <v>159</v>
      </c>
      <c r="B1796" t="str">
        <f t="shared" si="28"/>
        <v>159k</v>
      </c>
      <c r="C1796" t="s">
        <v>163</v>
      </c>
      <c r="D1796" t="s">
        <v>611</v>
      </c>
      <c r="E1796">
        <v>10</v>
      </c>
      <c r="F1796" t="e">
        <v>#N/A</v>
      </c>
      <c r="G1796" t="e">
        <v>#N/A</v>
      </c>
      <c r="H1796" t="e">
        <v>#N/A</v>
      </c>
      <c r="I1796" t="e">
        <v>#N/A</v>
      </c>
      <c r="J1796" t="e">
        <v>#N/A</v>
      </c>
      <c r="K1796" t="e">
        <v>#N/A</v>
      </c>
      <c r="L1796" t="e">
        <v>#N/A</v>
      </c>
      <c r="M1796" t="e">
        <v>#N/A</v>
      </c>
      <c r="N1796">
        <v>0</v>
      </c>
      <c r="O1796">
        <v>0</v>
      </c>
      <c r="P1796">
        <v>0</v>
      </c>
      <c r="Q1796" s="36">
        <v>0</v>
      </c>
      <c r="R1796" s="36">
        <v>0</v>
      </c>
      <c r="S1796" s="36">
        <v>0</v>
      </c>
      <c r="T1796" s="36">
        <v>0</v>
      </c>
      <c r="U1796" s="36">
        <v>0</v>
      </c>
    </row>
    <row r="1797" spans="1:21" x14ac:dyDescent="0.2">
      <c r="A1797" s="89">
        <f>VLOOKUP(C1797,TabellenSRG!$B$4:$C$2729,2,FALSE)</f>
        <v>160</v>
      </c>
      <c r="B1797" t="str">
        <f t="shared" ref="B1797:B1860" si="29">CONCATENATE(A1797,D1797)</f>
        <v>160a</v>
      </c>
      <c r="C1797" t="s">
        <v>164</v>
      </c>
      <c r="D1797" t="s">
        <v>606</v>
      </c>
      <c r="E1797">
        <v>0</v>
      </c>
      <c r="F1797">
        <v>350</v>
      </c>
      <c r="G1797">
        <v>360</v>
      </c>
      <c r="H1797">
        <v>380</v>
      </c>
      <c r="I1797">
        <v>450</v>
      </c>
      <c r="J1797">
        <v>460</v>
      </c>
      <c r="K1797">
        <v>480</v>
      </c>
      <c r="L1797">
        <v>480</v>
      </c>
      <c r="M1797">
        <v>630</v>
      </c>
      <c r="N1797">
        <v>690</v>
      </c>
      <c r="O1797">
        <v>670</v>
      </c>
      <c r="P1797">
        <v>650</v>
      </c>
      <c r="Q1797" s="36">
        <v>660</v>
      </c>
      <c r="R1797" s="36">
        <v>700</v>
      </c>
      <c r="S1797" s="36">
        <v>1010</v>
      </c>
      <c r="T1797" s="36">
        <v>990</v>
      </c>
      <c r="U1797" s="36">
        <v>950</v>
      </c>
    </row>
    <row r="1798" spans="1:21" x14ac:dyDescent="0.2">
      <c r="A1798" s="89">
        <f>VLOOKUP(C1798,TabellenSRG!$B$4:$C$2729,2,FALSE)</f>
        <v>160</v>
      </c>
      <c r="B1798" t="str">
        <f t="shared" si="29"/>
        <v>160b</v>
      </c>
      <c r="C1798" t="s">
        <v>164</v>
      </c>
      <c r="D1798" t="s">
        <v>607</v>
      </c>
      <c r="E1798">
        <v>1</v>
      </c>
      <c r="F1798">
        <v>0</v>
      </c>
      <c r="G1798">
        <v>0</v>
      </c>
      <c r="H1798">
        <v>0</v>
      </c>
      <c r="I1798">
        <v>0</v>
      </c>
      <c r="J1798">
        <v>10</v>
      </c>
      <c r="K1798">
        <v>10</v>
      </c>
      <c r="L1798">
        <v>10</v>
      </c>
      <c r="M1798">
        <v>10</v>
      </c>
      <c r="N1798">
        <v>10</v>
      </c>
      <c r="O1798">
        <v>0</v>
      </c>
      <c r="P1798">
        <v>10</v>
      </c>
      <c r="Q1798" s="36">
        <v>0</v>
      </c>
      <c r="R1798" s="36">
        <v>0</v>
      </c>
      <c r="S1798" s="36">
        <v>0</v>
      </c>
      <c r="T1798" s="36">
        <v>0</v>
      </c>
      <c r="U1798" s="36">
        <v>0</v>
      </c>
    </row>
    <row r="1799" spans="1:21" x14ac:dyDescent="0.2">
      <c r="A1799" s="89">
        <f>VLOOKUP(C1799,TabellenSRG!$B$4:$C$2729,2,FALSE)</f>
        <v>160</v>
      </c>
      <c r="B1799" t="str">
        <f t="shared" si="29"/>
        <v>160c</v>
      </c>
      <c r="C1799" t="s">
        <v>164</v>
      </c>
      <c r="D1799" t="s">
        <v>608</v>
      </c>
      <c r="E1799">
        <v>2</v>
      </c>
      <c r="F1799">
        <v>0</v>
      </c>
      <c r="G1799">
        <v>0</v>
      </c>
      <c r="H1799">
        <v>0</v>
      </c>
      <c r="I1799">
        <v>0</v>
      </c>
      <c r="J1799">
        <v>0</v>
      </c>
      <c r="K1799">
        <v>0</v>
      </c>
      <c r="L1799">
        <v>0</v>
      </c>
      <c r="M1799">
        <v>0</v>
      </c>
      <c r="N1799">
        <v>0</v>
      </c>
      <c r="O1799">
        <v>0</v>
      </c>
      <c r="P1799">
        <v>0</v>
      </c>
      <c r="Q1799" s="36">
        <v>0</v>
      </c>
      <c r="R1799" s="36">
        <v>0</v>
      </c>
      <c r="S1799" s="36">
        <v>0</v>
      </c>
      <c r="T1799" s="36">
        <v>0</v>
      </c>
      <c r="U1799" s="36">
        <v>0</v>
      </c>
    </row>
    <row r="1800" spans="1:21" x14ac:dyDescent="0.2">
      <c r="A1800" s="89">
        <f>VLOOKUP(C1800,TabellenSRG!$B$4:$C$2729,2,FALSE)</f>
        <v>160</v>
      </c>
      <c r="B1800" t="str">
        <f t="shared" si="29"/>
        <v>160d</v>
      </c>
      <c r="C1800" t="s">
        <v>164</v>
      </c>
      <c r="D1800" t="s">
        <v>609</v>
      </c>
      <c r="E1800">
        <v>3</v>
      </c>
      <c r="F1800">
        <v>50</v>
      </c>
      <c r="G1800">
        <v>60</v>
      </c>
      <c r="H1800">
        <v>60</v>
      </c>
      <c r="I1800">
        <v>90</v>
      </c>
      <c r="J1800">
        <v>100</v>
      </c>
      <c r="K1800">
        <v>110</v>
      </c>
      <c r="L1800">
        <v>110</v>
      </c>
      <c r="M1800">
        <v>130</v>
      </c>
      <c r="N1800">
        <v>150</v>
      </c>
      <c r="O1800">
        <v>150</v>
      </c>
      <c r="P1800">
        <v>150</v>
      </c>
      <c r="Q1800" s="36">
        <v>150</v>
      </c>
      <c r="R1800" s="36">
        <v>160</v>
      </c>
      <c r="S1800" s="36">
        <v>130</v>
      </c>
      <c r="T1800" s="36">
        <v>120</v>
      </c>
      <c r="U1800" s="36">
        <v>120</v>
      </c>
    </row>
    <row r="1801" spans="1:21" x14ac:dyDescent="0.2">
      <c r="A1801" s="89">
        <f>VLOOKUP(C1801,TabellenSRG!$B$4:$C$2729,2,FALSE)</f>
        <v>160</v>
      </c>
      <c r="B1801" t="str">
        <f t="shared" si="29"/>
        <v>160e</v>
      </c>
      <c r="C1801" t="s">
        <v>164</v>
      </c>
      <c r="D1801" t="s">
        <v>610</v>
      </c>
      <c r="E1801">
        <v>4</v>
      </c>
      <c r="F1801">
        <v>0</v>
      </c>
      <c r="G1801">
        <v>0</v>
      </c>
      <c r="H1801">
        <v>0</v>
      </c>
      <c r="I1801">
        <v>0</v>
      </c>
      <c r="J1801">
        <v>0</v>
      </c>
      <c r="K1801">
        <v>0</v>
      </c>
      <c r="L1801">
        <v>0</v>
      </c>
      <c r="M1801">
        <v>10</v>
      </c>
      <c r="N1801">
        <v>10</v>
      </c>
      <c r="O1801">
        <v>20</v>
      </c>
      <c r="P1801">
        <v>20</v>
      </c>
      <c r="Q1801" s="36">
        <v>20</v>
      </c>
      <c r="R1801" s="36">
        <v>30</v>
      </c>
      <c r="S1801" s="36">
        <v>30</v>
      </c>
      <c r="T1801" s="36">
        <v>30</v>
      </c>
      <c r="U1801" s="36">
        <v>30</v>
      </c>
    </row>
    <row r="1802" spans="1:21" x14ac:dyDescent="0.2">
      <c r="A1802" s="89">
        <f>VLOOKUP(C1802,TabellenSRG!$B$4:$C$2729,2,FALSE)</f>
        <v>160</v>
      </c>
      <c r="B1802" t="str">
        <f t="shared" si="29"/>
        <v>160f</v>
      </c>
      <c r="C1802" t="s">
        <v>164</v>
      </c>
      <c r="D1802" t="s">
        <v>612</v>
      </c>
      <c r="E1802">
        <v>5</v>
      </c>
      <c r="F1802">
        <v>0</v>
      </c>
      <c r="G1802">
        <v>0</v>
      </c>
      <c r="H1802">
        <v>0</v>
      </c>
      <c r="I1802">
        <v>0</v>
      </c>
      <c r="J1802">
        <v>0</v>
      </c>
      <c r="K1802">
        <v>0</v>
      </c>
      <c r="L1802">
        <v>0</v>
      </c>
      <c r="M1802">
        <v>0</v>
      </c>
      <c r="N1802">
        <v>0</v>
      </c>
      <c r="O1802">
        <v>0</v>
      </c>
      <c r="P1802">
        <v>0</v>
      </c>
      <c r="Q1802" s="36">
        <v>0</v>
      </c>
      <c r="R1802" s="36">
        <v>0</v>
      </c>
      <c r="S1802" s="36">
        <v>0</v>
      </c>
      <c r="T1802" s="36">
        <v>0</v>
      </c>
      <c r="U1802" s="36">
        <v>0</v>
      </c>
    </row>
    <row r="1803" spans="1:21" x14ac:dyDescent="0.2">
      <c r="A1803" s="89">
        <f>VLOOKUP(C1803,TabellenSRG!$B$4:$C$2729,2,FALSE)</f>
        <v>160</v>
      </c>
      <c r="B1803" t="str">
        <f t="shared" si="29"/>
        <v>160g</v>
      </c>
      <c r="C1803" t="s">
        <v>164</v>
      </c>
      <c r="D1803" t="s">
        <v>613</v>
      </c>
      <c r="E1803">
        <v>6</v>
      </c>
      <c r="F1803">
        <v>0</v>
      </c>
      <c r="G1803">
        <v>0</v>
      </c>
      <c r="H1803">
        <v>0</v>
      </c>
      <c r="I1803">
        <v>0</v>
      </c>
      <c r="J1803">
        <v>0</v>
      </c>
      <c r="K1803">
        <v>0</v>
      </c>
      <c r="L1803">
        <v>0</v>
      </c>
      <c r="M1803">
        <v>0</v>
      </c>
      <c r="N1803">
        <v>0</v>
      </c>
      <c r="O1803">
        <v>0</v>
      </c>
      <c r="P1803">
        <v>0</v>
      </c>
      <c r="Q1803" s="36">
        <v>0</v>
      </c>
      <c r="R1803" s="36">
        <v>0</v>
      </c>
      <c r="S1803" s="36">
        <v>0</v>
      </c>
      <c r="T1803" s="36">
        <v>0</v>
      </c>
      <c r="U1803" s="36">
        <v>0</v>
      </c>
    </row>
    <row r="1804" spans="1:21" x14ac:dyDescent="0.2">
      <c r="A1804" s="89">
        <f>VLOOKUP(C1804,TabellenSRG!$B$4:$C$2729,2,FALSE)</f>
        <v>160</v>
      </c>
      <c r="B1804" t="str">
        <f t="shared" si="29"/>
        <v>160h</v>
      </c>
      <c r="C1804" t="s">
        <v>164</v>
      </c>
      <c r="D1804" t="s">
        <v>614</v>
      </c>
      <c r="E1804">
        <v>7</v>
      </c>
      <c r="F1804">
        <v>0</v>
      </c>
      <c r="G1804">
        <v>0</v>
      </c>
      <c r="H1804">
        <v>0</v>
      </c>
      <c r="I1804">
        <v>0</v>
      </c>
      <c r="J1804">
        <v>0</v>
      </c>
      <c r="K1804">
        <v>0</v>
      </c>
      <c r="L1804">
        <v>0</v>
      </c>
      <c r="M1804">
        <v>0</v>
      </c>
      <c r="N1804">
        <v>0</v>
      </c>
      <c r="O1804">
        <v>0</v>
      </c>
      <c r="P1804">
        <v>0</v>
      </c>
      <c r="Q1804" s="36">
        <v>0</v>
      </c>
      <c r="R1804" s="36">
        <v>0</v>
      </c>
      <c r="S1804" s="36">
        <v>0</v>
      </c>
      <c r="T1804" s="36">
        <v>0</v>
      </c>
      <c r="U1804" s="36">
        <v>0</v>
      </c>
    </row>
    <row r="1805" spans="1:21" x14ac:dyDescent="0.2">
      <c r="A1805" s="89">
        <f>VLOOKUP(C1805,TabellenSRG!$B$4:$C$2729,2,FALSE)</f>
        <v>160</v>
      </c>
      <c r="B1805" t="str">
        <f t="shared" si="29"/>
        <v>160i</v>
      </c>
      <c r="C1805" t="s">
        <v>164</v>
      </c>
      <c r="D1805" t="s">
        <v>615</v>
      </c>
      <c r="E1805">
        <v>8</v>
      </c>
      <c r="F1805">
        <v>0</v>
      </c>
      <c r="G1805">
        <v>0</v>
      </c>
      <c r="H1805">
        <v>0</v>
      </c>
      <c r="I1805">
        <v>0</v>
      </c>
      <c r="J1805">
        <v>0</v>
      </c>
      <c r="K1805">
        <v>0</v>
      </c>
      <c r="L1805">
        <v>0</v>
      </c>
      <c r="M1805">
        <v>0</v>
      </c>
      <c r="N1805">
        <v>0</v>
      </c>
      <c r="O1805">
        <v>0</v>
      </c>
      <c r="P1805">
        <v>0</v>
      </c>
      <c r="Q1805" s="36">
        <v>0</v>
      </c>
      <c r="R1805" s="36">
        <v>0</v>
      </c>
      <c r="S1805" s="36">
        <v>0</v>
      </c>
      <c r="T1805" s="36">
        <v>0</v>
      </c>
      <c r="U1805" s="36">
        <v>0</v>
      </c>
    </row>
    <row r="1806" spans="1:21" x14ac:dyDescent="0.2">
      <c r="A1806" s="89">
        <f>VLOOKUP(C1806,TabellenSRG!$B$4:$C$2729,2,FALSE)</f>
        <v>160</v>
      </c>
      <c r="B1806" t="str">
        <f t="shared" si="29"/>
        <v>160j</v>
      </c>
      <c r="C1806" t="s">
        <v>164</v>
      </c>
      <c r="D1806" t="s">
        <v>616</v>
      </c>
      <c r="E1806">
        <v>9</v>
      </c>
      <c r="F1806">
        <v>290</v>
      </c>
      <c r="G1806">
        <v>310</v>
      </c>
      <c r="H1806">
        <v>320</v>
      </c>
      <c r="I1806">
        <v>360</v>
      </c>
      <c r="J1806">
        <v>350</v>
      </c>
      <c r="K1806">
        <v>360</v>
      </c>
      <c r="L1806">
        <v>370</v>
      </c>
      <c r="M1806">
        <v>490</v>
      </c>
      <c r="N1806">
        <v>530</v>
      </c>
      <c r="O1806">
        <v>500</v>
      </c>
      <c r="P1806">
        <v>470</v>
      </c>
      <c r="Q1806" s="36">
        <v>490</v>
      </c>
      <c r="R1806" s="36">
        <v>520</v>
      </c>
      <c r="S1806" s="36">
        <v>860</v>
      </c>
      <c r="T1806" s="36">
        <v>830</v>
      </c>
      <c r="U1806" s="36">
        <v>800</v>
      </c>
    </row>
    <row r="1807" spans="1:21" x14ac:dyDescent="0.2">
      <c r="A1807" s="89">
        <f>VLOOKUP(C1807,TabellenSRG!$B$4:$C$2729,2,FALSE)</f>
        <v>160</v>
      </c>
      <c r="B1807" t="str">
        <f t="shared" si="29"/>
        <v>160k</v>
      </c>
      <c r="C1807" t="s">
        <v>164</v>
      </c>
      <c r="D1807" t="s">
        <v>611</v>
      </c>
      <c r="E1807">
        <v>10</v>
      </c>
      <c r="F1807" t="e">
        <v>#N/A</v>
      </c>
      <c r="G1807" t="e">
        <v>#N/A</v>
      </c>
      <c r="H1807" t="e">
        <v>#N/A</v>
      </c>
      <c r="I1807" t="e">
        <v>#N/A</v>
      </c>
      <c r="J1807" t="e">
        <v>#N/A</v>
      </c>
      <c r="K1807" t="e">
        <v>#N/A</v>
      </c>
      <c r="L1807" t="e">
        <v>#N/A</v>
      </c>
      <c r="M1807" t="e">
        <v>#N/A</v>
      </c>
      <c r="N1807">
        <v>0</v>
      </c>
      <c r="O1807">
        <v>0</v>
      </c>
      <c r="P1807">
        <v>0</v>
      </c>
      <c r="Q1807" s="36">
        <v>0</v>
      </c>
      <c r="R1807" s="36">
        <v>0</v>
      </c>
      <c r="S1807" s="36">
        <v>0</v>
      </c>
      <c r="T1807" s="36">
        <v>0</v>
      </c>
      <c r="U1807" s="36">
        <v>0</v>
      </c>
    </row>
    <row r="1808" spans="1:21" x14ac:dyDescent="0.2">
      <c r="A1808" s="89">
        <f>VLOOKUP(C1808,TabellenSRG!$B$4:$C$2729,2,FALSE)</f>
        <v>161</v>
      </c>
      <c r="B1808" t="str">
        <f t="shared" si="29"/>
        <v>161a</v>
      </c>
      <c r="C1808" t="s">
        <v>165</v>
      </c>
      <c r="D1808" t="s">
        <v>606</v>
      </c>
      <c r="E1808">
        <v>0</v>
      </c>
      <c r="F1808">
        <v>560</v>
      </c>
      <c r="G1808">
        <v>480</v>
      </c>
      <c r="H1808">
        <v>480</v>
      </c>
      <c r="I1808">
        <v>470</v>
      </c>
      <c r="J1808">
        <v>470</v>
      </c>
      <c r="K1808">
        <v>470</v>
      </c>
      <c r="L1808">
        <v>470</v>
      </c>
      <c r="M1808">
        <v>460</v>
      </c>
      <c r="N1808">
        <v>510</v>
      </c>
      <c r="O1808">
        <v>510</v>
      </c>
      <c r="P1808">
        <v>520</v>
      </c>
      <c r="Q1808" s="36">
        <v>510</v>
      </c>
      <c r="R1808" s="36">
        <v>520</v>
      </c>
      <c r="S1808" s="36">
        <v>510</v>
      </c>
      <c r="T1808" s="36">
        <v>480</v>
      </c>
      <c r="U1808" s="36">
        <v>470</v>
      </c>
    </row>
    <row r="1809" spans="1:21" x14ac:dyDescent="0.2">
      <c r="A1809" s="89">
        <f>VLOOKUP(C1809,TabellenSRG!$B$4:$C$2729,2,FALSE)</f>
        <v>161</v>
      </c>
      <c r="B1809" t="str">
        <f t="shared" si="29"/>
        <v>161b</v>
      </c>
      <c r="C1809" t="s">
        <v>165</v>
      </c>
      <c r="D1809" t="s">
        <v>607</v>
      </c>
      <c r="E1809">
        <v>1</v>
      </c>
      <c r="F1809">
        <v>0</v>
      </c>
      <c r="G1809">
        <v>0</v>
      </c>
      <c r="H1809">
        <v>0</v>
      </c>
      <c r="I1809">
        <v>0</v>
      </c>
      <c r="J1809">
        <v>0</v>
      </c>
      <c r="K1809">
        <v>0</v>
      </c>
      <c r="L1809">
        <v>0</v>
      </c>
      <c r="M1809">
        <v>0</v>
      </c>
      <c r="N1809">
        <v>0</v>
      </c>
      <c r="O1809">
        <v>0</v>
      </c>
      <c r="P1809">
        <v>0</v>
      </c>
      <c r="Q1809" s="36">
        <v>0</v>
      </c>
      <c r="R1809" s="36">
        <v>0</v>
      </c>
      <c r="S1809" s="36">
        <v>0</v>
      </c>
      <c r="T1809" s="36">
        <v>0</v>
      </c>
      <c r="U1809" s="36">
        <v>0</v>
      </c>
    </row>
    <row r="1810" spans="1:21" x14ac:dyDescent="0.2">
      <c r="A1810" s="89">
        <f>VLOOKUP(C1810,TabellenSRG!$B$4:$C$2729,2,FALSE)</f>
        <v>161</v>
      </c>
      <c r="B1810" t="str">
        <f t="shared" si="29"/>
        <v>161c</v>
      </c>
      <c r="C1810" t="s">
        <v>165</v>
      </c>
      <c r="D1810" t="s">
        <v>608</v>
      </c>
      <c r="E1810">
        <v>2</v>
      </c>
      <c r="F1810">
        <v>0</v>
      </c>
      <c r="G1810">
        <v>0</v>
      </c>
      <c r="H1810">
        <v>0</v>
      </c>
      <c r="I1810">
        <v>0</v>
      </c>
      <c r="J1810">
        <v>0</v>
      </c>
      <c r="K1810">
        <v>0</v>
      </c>
      <c r="L1810">
        <v>0</v>
      </c>
      <c r="M1810">
        <v>0</v>
      </c>
      <c r="N1810">
        <v>0</v>
      </c>
      <c r="O1810">
        <v>0</v>
      </c>
      <c r="P1810">
        <v>0</v>
      </c>
      <c r="Q1810" s="36">
        <v>0</v>
      </c>
      <c r="R1810" s="36">
        <v>0</v>
      </c>
      <c r="S1810" s="36">
        <v>0</v>
      </c>
      <c r="T1810" s="36">
        <v>0</v>
      </c>
      <c r="U1810" s="36">
        <v>0</v>
      </c>
    </row>
    <row r="1811" spans="1:21" x14ac:dyDescent="0.2">
      <c r="A1811" s="89">
        <f>VLOOKUP(C1811,TabellenSRG!$B$4:$C$2729,2,FALSE)</f>
        <v>161</v>
      </c>
      <c r="B1811" t="str">
        <f t="shared" si="29"/>
        <v>161d</v>
      </c>
      <c r="C1811" t="s">
        <v>165</v>
      </c>
      <c r="D1811" t="s">
        <v>609</v>
      </c>
      <c r="E1811">
        <v>3</v>
      </c>
      <c r="F1811">
        <v>0</v>
      </c>
      <c r="G1811">
        <v>0</v>
      </c>
      <c r="H1811">
        <v>0</v>
      </c>
      <c r="I1811">
        <v>0</v>
      </c>
      <c r="J1811">
        <v>0</v>
      </c>
      <c r="K1811">
        <v>0</v>
      </c>
      <c r="L1811">
        <v>0</v>
      </c>
      <c r="M1811">
        <v>0</v>
      </c>
      <c r="N1811">
        <v>0</v>
      </c>
      <c r="O1811">
        <v>0</v>
      </c>
      <c r="P1811">
        <v>0</v>
      </c>
      <c r="Q1811" s="36">
        <v>0</v>
      </c>
      <c r="R1811" s="36">
        <v>0</v>
      </c>
      <c r="S1811" s="36">
        <v>0</v>
      </c>
      <c r="T1811" s="36">
        <v>0</v>
      </c>
      <c r="U1811" s="36">
        <v>0</v>
      </c>
    </row>
    <row r="1812" spans="1:21" x14ac:dyDescent="0.2">
      <c r="A1812" s="89">
        <f>VLOOKUP(C1812,TabellenSRG!$B$4:$C$2729,2,FALSE)</f>
        <v>161</v>
      </c>
      <c r="B1812" t="str">
        <f t="shared" si="29"/>
        <v>161e</v>
      </c>
      <c r="C1812" t="s">
        <v>165</v>
      </c>
      <c r="D1812" t="s">
        <v>610</v>
      </c>
      <c r="E1812">
        <v>4</v>
      </c>
      <c r="F1812">
        <v>0</v>
      </c>
      <c r="G1812">
        <v>0</v>
      </c>
      <c r="H1812">
        <v>0</v>
      </c>
      <c r="I1812">
        <v>0</v>
      </c>
      <c r="J1812">
        <v>0</v>
      </c>
      <c r="K1812">
        <v>0</v>
      </c>
      <c r="L1812">
        <v>0</v>
      </c>
      <c r="M1812">
        <v>10</v>
      </c>
      <c r="N1812">
        <v>10</v>
      </c>
      <c r="O1812">
        <v>10</v>
      </c>
      <c r="P1812">
        <v>10</v>
      </c>
      <c r="Q1812" s="36">
        <v>10</v>
      </c>
      <c r="R1812" s="36">
        <v>10</v>
      </c>
      <c r="S1812" s="36">
        <v>10</v>
      </c>
      <c r="T1812" s="36">
        <v>10</v>
      </c>
      <c r="U1812" s="36">
        <v>10</v>
      </c>
    </row>
    <row r="1813" spans="1:21" x14ac:dyDescent="0.2">
      <c r="A1813" s="89">
        <f>VLOOKUP(C1813,TabellenSRG!$B$4:$C$2729,2,FALSE)</f>
        <v>161</v>
      </c>
      <c r="B1813" t="str">
        <f t="shared" si="29"/>
        <v>161f</v>
      </c>
      <c r="C1813" t="s">
        <v>165</v>
      </c>
      <c r="D1813" t="s">
        <v>612</v>
      </c>
      <c r="E1813">
        <v>5</v>
      </c>
      <c r="F1813">
        <v>0</v>
      </c>
      <c r="G1813">
        <v>0</v>
      </c>
      <c r="H1813">
        <v>0</v>
      </c>
      <c r="I1813">
        <v>0</v>
      </c>
      <c r="J1813">
        <v>0</v>
      </c>
      <c r="K1813">
        <v>0</v>
      </c>
      <c r="L1813">
        <v>0</v>
      </c>
      <c r="M1813">
        <v>0</v>
      </c>
      <c r="N1813">
        <v>0</v>
      </c>
      <c r="O1813">
        <v>0</v>
      </c>
      <c r="P1813">
        <v>0</v>
      </c>
      <c r="Q1813" s="36">
        <v>0</v>
      </c>
      <c r="R1813" s="36">
        <v>0</v>
      </c>
      <c r="S1813" s="36">
        <v>0</v>
      </c>
      <c r="T1813" s="36">
        <v>0</v>
      </c>
      <c r="U1813" s="36">
        <v>0</v>
      </c>
    </row>
    <row r="1814" spans="1:21" x14ac:dyDescent="0.2">
      <c r="A1814" s="89">
        <f>VLOOKUP(C1814,TabellenSRG!$B$4:$C$2729,2,FALSE)</f>
        <v>161</v>
      </c>
      <c r="B1814" t="str">
        <f t="shared" si="29"/>
        <v>161g</v>
      </c>
      <c r="C1814" t="s">
        <v>165</v>
      </c>
      <c r="D1814" t="s">
        <v>613</v>
      </c>
      <c r="E1814">
        <v>6</v>
      </c>
      <c r="F1814">
        <v>0</v>
      </c>
      <c r="G1814">
        <v>0</v>
      </c>
      <c r="H1814">
        <v>0</v>
      </c>
      <c r="I1814">
        <v>0</v>
      </c>
      <c r="J1814">
        <v>0</v>
      </c>
      <c r="K1814">
        <v>0</v>
      </c>
      <c r="L1814">
        <v>0</v>
      </c>
      <c r="M1814">
        <v>0</v>
      </c>
      <c r="N1814">
        <v>0</v>
      </c>
      <c r="O1814">
        <v>0</v>
      </c>
      <c r="P1814">
        <v>0</v>
      </c>
      <c r="Q1814" s="36">
        <v>0</v>
      </c>
      <c r="R1814" s="36">
        <v>0</v>
      </c>
      <c r="S1814" s="36">
        <v>0</v>
      </c>
      <c r="T1814" s="36">
        <v>0</v>
      </c>
      <c r="U1814" s="36">
        <v>0</v>
      </c>
    </row>
    <row r="1815" spans="1:21" x14ac:dyDescent="0.2">
      <c r="A1815" s="89">
        <f>VLOOKUP(C1815,TabellenSRG!$B$4:$C$2729,2,FALSE)</f>
        <v>161</v>
      </c>
      <c r="B1815" t="str">
        <f t="shared" si="29"/>
        <v>161h</v>
      </c>
      <c r="C1815" t="s">
        <v>165</v>
      </c>
      <c r="D1815" t="s">
        <v>614</v>
      </c>
      <c r="E1815">
        <v>7</v>
      </c>
      <c r="F1815">
        <v>0</v>
      </c>
      <c r="G1815">
        <v>0</v>
      </c>
      <c r="H1815">
        <v>0</v>
      </c>
      <c r="I1815">
        <v>0</v>
      </c>
      <c r="J1815">
        <v>0</v>
      </c>
      <c r="K1815">
        <v>0</v>
      </c>
      <c r="L1815">
        <v>0</v>
      </c>
      <c r="M1815">
        <v>0</v>
      </c>
      <c r="N1815">
        <v>0</v>
      </c>
      <c r="O1815">
        <v>0</v>
      </c>
      <c r="P1815">
        <v>0</v>
      </c>
      <c r="Q1815" s="36">
        <v>0</v>
      </c>
      <c r="R1815" s="36">
        <v>0</v>
      </c>
      <c r="S1815" s="36">
        <v>0</v>
      </c>
      <c r="T1815" s="36">
        <v>0</v>
      </c>
      <c r="U1815" s="36">
        <v>0</v>
      </c>
    </row>
    <row r="1816" spans="1:21" x14ac:dyDescent="0.2">
      <c r="A1816" s="89">
        <f>VLOOKUP(C1816,TabellenSRG!$B$4:$C$2729,2,FALSE)</f>
        <v>161</v>
      </c>
      <c r="B1816" t="str">
        <f t="shared" si="29"/>
        <v>161i</v>
      </c>
      <c r="C1816" t="s">
        <v>165</v>
      </c>
      <c r="D1816" t="s">
        <v>615</v>
      </c>
      <c r="E1816">
        <v>8</v>
      </c>
      <c r="F1816">
        <v>0</v>
      </c>
      <c r="G1816">
        <v>0</v>
      </c>
      <c r="H1816">
        <v>0</v>
      </c>
      <c r="I1816">
        <v>0</v>
      </c>
      <c r="J1816">
        <v>0</v>
      </c>
      <c r="K1816">
        <v>0</v>
      </c>
      <c r="L1816">
        <v>0</v>
      </c>
      <c r="M1816">
        <v>0</v>
      </c>
      <c r="N1816">
        <v>0</v>
      </c>
      <c r="O1816">
        <v>0</v>
      </c>
      <c r="P1816">
        <v>0</v>
      </c>
      <c r="Q1816" s="36">
        <v>0</v>
      </c>
      <c r="R1816" s="36">
        <v>0</v>
      </c>
      <c r="S1816" s="36">
        <v>0</v>
      </c>
      <c r="T1816" s="36">
        <v>0</v>
      </c>
      <c r="U1816" s="36">
        <v>0</v>
      </c>
    </row>
    <row r="1817" spans="1:21" x14ac:dyDescent="0.2">
      <c r="A1817" s="89">
        <f>VLOOKUP(C1817,TabellenSRG!$B$4:$C$2729,2,FALSE)</f>
        <v>161</v>
      </c>
      <c r="B1817" t="str">
        <f t="shared" si="29"/>
        <v>161j</v>
      </c>
      <c r="C1817" t="s">
        <v>165</v>
      </c>
      <c r="D1817" t="s">
        <v>616</v>
      </c>
      <c r="E1817">
        <v>9</v>
      </c>
      <c r="F1817">
        <v>550</v>
      </c>
      <c r="G1817">
        <v>480</v>
      </c>
      <c r="H1817">
        <v>480</v>
      </c>
      <c r="I1817">
        <v>470</v>
      </c>
      <c r="J1817">
        <v>470</v>
      </c>
      <c r="K1817">
        <v>470</v>
      </c>
      <c r="L1817">
        <v>460</v>
      </c>
      <c r="M1817">
        <v>450</v>
      </c>
      <c r="N1817">
        <v>500</v>
      </c>
      <c r="O1817">
        <v>500</v>
      </c>
      <c r="P1817">
        <v>510</v>
      </c>
      <c r="Q1817" s="36">
        <v>500</v>
      </c>
      <c r="R1817" s="36">
        <v>510</v>
      </c>
      <c r="S1817" s="36">
        <v>500</v>
      </c>
      <c r="T1817" s="36">
        <v>470</v>
      </c>
      <c r="U1817" s="36">
        <v>450</v>
      </c>
    </row>
    <row r="1818" spans="1:21" x14ac:dyDescent="0.2">
      <c r="A1818" s="89">
        <f>VLOOKUP(C1818,TabellenSRG!$B$4:$C$2729,2,FALSE)</f>
        <v>161</v>
      </c>
      <c r="B1818" t="str">
        <f t="shared" si="29"/>
        <v>161k</v>
      </c>
      <c r="C1818" t="s">
        <v>165</v>
      </c>
      <c r="D1818" t="s">
        <v>611</v>
      </c>
      <c r="E1818">
        <v>10</v>
      </c>
      <c r="F1818" t="e">
        <v>#N/A</v>
      </c>
      <c r="G1818" t="e">
        <v>#N/A</v>
      </c>
      <c r="H1818" t="e">
        <v>#N/A</v>
      </c>
      <c r="I1818" t="e">
        <v>#N/A</v>
      </c>
      <c r="J1818" t="e">
        <v>#N/A</v>
      </c>
      <c r="K1818" t="e">
        <v>#N/A</v>
      </c>
      <c r="L1818" t="e">
        <v>#N/A</v>
      </c>
      <c r="M1818" t="e">
        <v>#N/A</v>
      </c>
      <c r="N1818">
        <v>0</v>
      </c>
      <c r="O1818">
        <v>0</v>
      </c>
      <c r="P1818">
        <v>0</v>
      </c>
      <c r="Q1818" s="36">
        <v>0</v>
      </c>
      <c r="R1818" s="36">
        <v>0</v>
      </c>
      <c r="S1818" s="36">
        <v>0</v>
      </c>
      <c r="T1818" s="36">
        <v>0</v>
      </c>
      <c r="U1818" s="36">
        <v>10</v>
      </c>
    </row>
    <row r="1819" spans="1:21" x14ac:dyDescent="0.2">
      <c r="A1819" s="89">
        <f>VLOOKUP(C1819,TabellenSRG!$B$4:$C$2729,2,FALSE)</f>
        <v>162</v>
      </c>
      <c r="B1819" t="str">
        <f t="shared" si="29"/>
        <v>162a</v>
      </c>
      <c r="C1819" t="s">
        <v>166</v>
      </c>
      <c r="D1819" t="s">
        <v>606</v>
      </c>
      <c r="E1819">
        <v>0</v>
      </c>
      <c r="F1819">
        <v>300</v>
      </c>
      <c r="G1819">
        <v>340</v>
      </c>
      <c r="H1819">
        <v>350</v>
      </c>
      <c r="I1819">
        <v>390</v>
      </c>
      <c r="J1819">
        <v>430</v>
      </c>
      <c r="K1819">
        <v>410</v>
      </c>
      <c r="L1819">
        <v>410</v>
      </c>
      <c r="M1819">
        <v>410</v>
      </c>
      <c r="N1819">
        <v>460</v>
      </c>
      <c r="O1819">
        <v>480</v>
      </c>
      <c r="P1819">
        <v>450</v>
      </c>
      <c r="Q1819" s="36">
        <v>480</v>
      </c>
      <c r="R1819" s="36">
        <v>480</v>
      </c>
      <c r="S1819" s="36">
        <v>450</v>
      </c>
      <c r="T1819" s="36">
        <v>400</v>
      </c>
      <c r="U1819" s="36">
        <v>430</v>
      </c>
    </row>
    <row r="1820" spans="1:21" x14ac:dyDescent="0.2">
      <c r="A1820" s="89">
        <f>VLOOKUP(C1820,TabellenSRG!$B$4:$C$2729,2,FALSE)</f>
        <v>162</v>
      </c>
      <c r="B1820" t="str">
        <f t="shared" si="29"/>
        <v>162b</v>
      </c>
      <c r="C1820" t="s">
        <v>166</v>
      </c>
      <c r="D1820" t="s">
        <v>607</v>
      </c>
      <c r="E1820">
        <v>1</v>
      </c>
      <c r="F1820">
        <v>0</v>
      </c>
      <c r="G1820">
        <v>0</v>
      </c>
      <c r="H1820">
        <v>0</v>
      </c>
      <c r="I1820">
        <v>0</v>
      </c>
      <c r="J1820">
        <v>0</v>
      </c>
      <c r="K1820">
        <v>0</v>
      </c>
      <c r="L1820">
        <v>0</v>
      </c>
      <c r="M1820">
        <v>0</v>
      </c>
      <c r="N1820">
        <v>0</v>
      </c>
      <c r="O1820">
        <v>0</v>
      </c>
      <c r="P1820">
        <v>0</v>
      </c>
      <c r="Q1820" s="36">
        <v>0</v>
      </c>
      <c r="R1820" s="36">
        <v>0</v>
      </c>
      <c r="S1820" s="36">
        <v>0</v>
      </c>
      <c r="T1820" s="36">
        <v>0</v>
      </c>
      <c r="U1820" s="36">
        <v>0</v>
      </c>
    </row>
    <row r="1821" spans="1:21" x14ac:dyDescent="0.2">
      <c r="A1821" s="89">
        <f>VLOOKUP(C1821,TabellenSRG!$B$4:$C$2729,2,FALSE)</f>
        <v>162</v>
      </c>
      <c r="B1821" t="str">
        <f t="shared" si="29"/>
        <v>162c</v>
      </c>
      <c r="C1821" t="s">
        <v>166</v>
      </c>
      <c r="D1821" t="s">
        <v>608</v>
      </c>
      <c r="E1821">
        <v>2</v>
      </c>
      <c r="F1821">
        <v>0</v>
      </c>
      <c r="G1821">
        <v>0</v>
      </c>
      <c r="H1821">
        <v>0</v>
      </c>
      <c r="I1821">
        <v>0</v>
      </c>
      <c r="J1821">
        <v>0</v>
      </c>
      <c r="K1821">
        <v>0</v>
      </c>
      <c r="L1821">
        <v>0</v>
      </c>
      <c r="M1821">
        <v>0</v>
      </c>
      <c r="N1821">
        <v>0</v>
      </c>
      <c r="O1821">
        <v>0</v>
      </c>
      <c r="P1821">
        <v>0</v>
      </c>
      <c r="Q1821" s="36">
        <v>0</v>
      </c>
      <c r="R1821" s="36">
        <v>0</v>
      </c>
      <c r="S1821" s="36">
        <v>0</v>
      </c>
      <c r="T1821" s="36">
        <v>0</v>
      </c>
      <c r="U1821" s="36">
        <v>0</v>
      </c>
    </row>
    <row r="1822" spans="1:21" x14ac:dyDescent="0.2">
      <c r="A1822" s="89">
        <f>VLOOKUP(C1822,TabellenSRG!$B$4:$C$2729,2,FALSE)</f>
        <v>162</v>
      </c>
      <c r="B1822" t="str">
        <f t="shared" si="29"/>
        <v>162d</v>
      </c>
      <c r="C1822" t="s">
        <v>166</v>
      </c>
      <c r="D1822" t="s">
        <v>609</v>
      </c>
      <c r="E1822">
        <v>3</v>
      </c>
      <c r="F1822">
        <v>0</v>
      </c>
      <c r="G1822">
        <v>0</v>
      </c>
      <c r="H1822">
        <v>0</v>
      </c>
      <c r="I1822">
        <v>0</v>
      </c>
      <c r="J1822">
        <v>0</v>
      </c>
      <c r="K1822">
        <v>0</v>
      </c>
      <c r="L1822">
        <v>0</v>
      </c>
      <c r="M1822">
        <v>0</v>
      </c>
      <c r="N1822">
        <v>0</v>
      </c>
      <c r="O1822">
        <v>0</v>
      </c>
      <c r="P1822">
        <v>0</v>
      </c>
      <c r="Q1822" s="36">
        <v>0</v>
      </c>
      <c r="R1822" s="36">
        <v>0</v>
      </c>
      <c r="S1822" s="36">
        <v>0</v>
      </c>
      <c r="T1822" s="36">
        <v>0</v>
      </c>
      <c r="U1822" s="36">
        <v>0</v>
      </c>
    </row>
    <row r="1823" spans="1:21" x14ac:dyDescent="0.2">
      <c r="A1823" s="89">
        <f>VLOOKUP(C1823,TabellenSRG!$B$4:$C$2729,2,FALSE)</f>
        <v>162</v>
      </c>
      <c r="B1823" t="str">
        <f t="shared" si="29"/>
        <v>162e</v>
      </c>
      <c r="C1823" t="s">
        <v>166</v>
      </c>
      <c r="D1823" t="s">
        <v>610</v>
      </c>
      <c r="E1823">
        <v>4</v>
      </c>
      <c r="F1823">
        <v>0</v>
      </c>
      <c r="G1823">
        <v>0</v>
      </c>
      <c r="H1823">
        <v>0</v>
      </c>
      <c r="I1823">
        <v>0</v>
      </c>
      <c r="J1823">
        <v>0</v>
      </c>
      <c r="K1823">
        <v>0</v>
      </c>
      <c r="L1823">
        <v>10</v>
      </c>
      <c r="M1823">
        <v>0</v>
      </c>
      <c r="N1823">
        <v>0</v>
      </c>
      <c r="O1823">
        <v>10</v>
      </c>
      <c r="P1823">
        <v>10</v>
      </c>
      <c r="Q1823" s="36">
        <v>10</v>
      </c>
      <c r="R1823" s="36">
        <v>20</v>
      </c>
      <c r="S1823" s="36">
        <v>20</v>
      </c>
      <c r="T1823" s="36">
        <v>20</v>
      </c>
      <c r="U1823" s="36">
        <v>20</v>
      </c>
    </row>
    <row r="1824" spans="1:21" x14ac:dyDescent="0.2">
      <c r="A1824" s="89">
        <f>VLOOKUP(C1824,TabellenSRG!$B$4:$C$2729,2,FALSE)</f>
        <v>162</v>
      </c>
      <c r="B1824" t="str">
        <f t="shared" si="29"/>
        <v>162f</v>
      </c>
      <c r="C1824" t="s">
        <v>166</v>
      </c>
      <c r="D1824" t="s">
        <v>612</v>
      </c>
      <c r="E1824">
        <v>5</v>
      </c>
      <c r="F1824">
        <v>0</v>
      </c>
      <c r="G1824">
        <v>0</v>
      </c>
      <c r="H1824">
        <v>0</v>
      </c>
      <c r="I1824">
        <v>0</v>
      </c>
      <c r="J1824">
        <v>0</v>
      </c>
      <c r="K1824">
        <v>0</v>
      </c>
      <c r="L1824">
        <v>0</v>
      </c>
      <c r="M1824">
        <v>0</v>
      </c>
      <c r="N1824">
        <v>0</v>
      </c>
      <c r="O1824">
        <v>0</v>
      </c>
      <c r="P1824">
        <v>0</v>
      </c>
      <c r="Q1824" s="36">
        <v>0</v>
      </c>
      <c r="R1824" s="36">
        <v>0</v>
      </c>
      <c r="S1824" s="36">
        <v>0</v>
      </c>
      <c r="T1824" s="36">
        <v>0</v>
      </c>
      <c r="U1824" s="36">
        <v>0</v>
      </c>
    </row>
    <row r="1825" spans="1:21" x14ac:dyDescent="0.2">
      <c r="A1825" s="89">
        <f>VLOOKUP(C1825,TabellenSRG!$B$4:$C$2729,2,FALSE)</f>
        <v>162</v>
      </c>
      <c r="B1825" t="str">
        <f t="shared" si="29"/>
        <v>162g</v>
      </c>
      <c r="C1825" t="s">
        <v>166</v>
      </c>
      <c r="D1825" t="s">
        <v>613</v>
      </c>
      <c r="E1825">
        <v>6</v>
      </c>
      <c r="F1825">
        <v>0</v>
      </c>
      <c r="G1825">
        <v>0</v>
      </c>
      <c r="H1825">
        <v>0</v>
      </c>
      <c r="I1825">
        <v>0</v>
      </c>
      <c r="J1825">
        <v>0</v>
      </c>
      <c r="K1825">
        <v>0</v>
      </c>
      <c r="L1825">
        <v>10</v>
      </c>
      <c r="M1825">
        <v>10</v>
      </c>
      <c r="N1825">
        <v>10</v>
      </c>
      <c r="O1825">
        <v>10</v>
      </c>
      <c r="P1825">
        <v>10</v>
      </c>
      <c r="Q1825" s="36">
        <v>20</v>
      </c>
      <c r="R1825" s="36">
        <v>20</v>
      </c>
      <c r="S1825" s="36">
        <v>20</v>
      </c>
      <c r="T1825" s="36">
        <v>20</v>
      </c>
      <c r="U1825" s="36">
        <v>20</v>
      </c>
    </row>
    <row r="1826" spans="1:21" x14ac:dyDescent="0.2">
      <c r="A1826" s="89">
        <f>VLOOKUP(C1826,TabellenSRG!$B$4:$C$2729,2,FALSE)</f>
        <v>162</v>
      </c>
      <c r="B1826" t="str">
        <f t="shared" si="29"/>
        <v>162h</v>
      </c>
      <c r="C1826" t="s">
        <v>166</v>
      </c>
      <c r="D1826" t="s">
        <v>614</v>
      </c>
      <c r="E1826">
        <v>7</v>
      </c>
      <c r="F1826">
        <v>0</v>
      </c>
      <c r="G1826">
        <v>0</v>
      </c>
      <c r="H1826">
        <v>0</v>
      </c>
      <c r="I1826">
        <v>0</v>
      </c>
      <c r="J1826">
        <v>0</v>
      </c>
      <c r="K1826">
        <v>0</v>
      </c>
      <c r="L1826">
        <v>0</v>
      </c>
      <c r="M1826">
        <v>0</v>
      </c>
      <c r="N1826">
        <v>0</v>
      </c>
      <c r="O1826">
        <v>0</v>
      </c>
      <c r="P1826">
        <v>0</v>
      </c>
      <c r="Q1826" s="36">
        <v>0</v>
      </c>
      <c r="R1826" s="36">
        <v>0</v>
      </c>
      <c r="S1826" s="36">
        <v>0</v>
      </c>
      <c r="T1826" s="36">
        <v>0</v>
      </c>
      <c r="U1826" s="36">
        <v>0</v>
      </c>
    </row>
    <row r="1827" spans="1:21" x14ac:dyDescent="0.2">
      <c r="A1827" s="89">
        <f>VLOOKUP(C1827,TabellenSRG!$B$4:$C$2729,2,FALSE)</f>
        <v>162</v>
      </c>
      <c r="B1827" t="str">
        <f t="shared" si="29"/>
        <v>162i</v>
      </c>
      <c r="C1827" t="s">
        <v>166</v>
      </c>
      <c r="D1827" t="s">
        <v>615</v>
      </c>
      <c r="E1827">
        <v>8</v>
      </c>
      <c r="F1827">
        <v>0</v>
      </c>
      <c r="G1827">
        <v>0</v>
      </c>
      <c r="H1827">
        <v>0</v>
      </c>
      <c r="I1827">
        <v>0</v>
      </c>
      <c r="J1827">
        <v>0</v>
      </c>
      <c r="K1827">
        <v>0</v>
      </c>
      <c r="L1827">
        <v>0</v>
      </c>
      <c r="M1827">
        <v>0</v>
      </c>
      <c r="N1827">
        <v>0</v>
      </c>
      <c r="O1827">
        <v>0</v>
      </c>
      <c r="P1827">
        <v>0</v>
      </c>
      <c r="Q1827" s="36">
        <v>0</v>
      </c>
      <c r="R1827" s="36">
        <v>0</v>
      </c>
      <c r="S1827" s="36">
        <v>0</v>
      </c>
      <c r="T1827" s="36">
        <v>0</v>
      </c>
      <c r="U1827" s="36">
        <v>0</v>
      </c>
    </row>
    <row r="1828" spans="1:21" x14ac:dyDescent="0.2">
      <c r="A1828" s="89">
        <f>VLOOKUP(C1828,TabellenSRG!$B$4:$C$2729,2,FALSE)</f>
        <v>162</v>
      </c>
      <c r="B1828" t="str">
        <f t="shared" si="29"/>
        <v>162j</v>
      </c>
      <c r="C1828" t="s">
        <v>166</v>
      </c>
      <c r="D1828" t="s">
        <v>616</v>
      </c>
      <c r="E1828">
        <v>9</v>
      </c>
      <c r="F1828">
        <v>300</v>
      </c>
      <c r="G1828">
        <v>340</v>
      </c>
      <c r="H1828">
        <v>340</v>
      </c>
      <c r="I1828">
        <v>390</v>
      </c>
      <c r="J1828">
        <v>420</v>
      </c>
      <c r="K1828">
        <v>400</v>
      </c>
      <c r="L1828">
        <v>400</v>
      </c>
      <c r="M1828">
        <v>400</v>
      </c>
      <c r="N1828">
        <v>450</v>
      </c>
      <c r="O1828">
        <v>470</v>
      </c>
      <c r="P1828">
        <v>430</v>
      </c>
      <c r="Q1828" s="36">
        <v>460</v>
      </c>
      <c r="R1828" s="36">
        <v>440</v>
      </c>
      <c r="S1828" s="36">
        <v>410</v>
      </c>
      <c r="T1828" s="36">
        <v>370</v>
      </c>
      <c r="U1828" s="36">
        <v>390</v>
      </c>
    </row>
    <row r="1829" spans="1:21" x14ac:dyDescent="0.2">
      <c r="A1829" s="89">
        <f>VLOOKUP(C1829,TabellenSRG!$B$4:$C$2729,2,FALSE)</f>
        <v>162</v>
      </c>
      <c r="B1829" t="str">
        <f t="shared" si="29"/>
        <v>162k</v>
      </c>
      <c r="C1829" t="s">
        <v>166</v>
      </c>
      <c r="D1829" t="s">
        <v>611</v>
      </c>
      <c r="E1829">
        <v>10</v>
      </c>
      <c r="F1829" t="e">
        <v>#N/A</v>
      </c>
      <c r="G1829" t="e">
        <v>#N/A</v>
      </c>
      <c r="H1829" t="e">
        <v>#N/A</v>
      </c>
      <c r="I1829" t="e">
        <v>#N/A</v>
      </c>
      <c r="J1829" t="e">
        <v>#N/A</v>
      </c>
      <c r="K1829" t="e">
        <v>#N/A</v>
      </c>
      <c r="L1829" t="e">
        <v>#N/A</v>
      </c>
      <c r="M1829" t="e">
        <v>#N/A</v>
      </c>
      <c r="N1829">
        <v>0</v>
      </c>
      <c r="O1829">
        <v>0</v>
      </c>
      <c r="P1829">
        <v>0</v>
      </c>
      <c r="Q1829" s="36">
        <v>0</v>
      </c>
      <c r="R1829" s="36">
        <v>0</v>
      </c>
      <c r="S1829" s="36">
        <v>0</v>
      </c>
      <c r="T1829" s="36">
        <v>0</v>
      </c>
      <c r="U1829" s="36">
        <v>0</v>
      </c>
    </row>
    <row r="1830" spans="1:21" x14ac:dyDescent="0.2">
      <c r="A1830" s="89">
        <f>VLOOKUP(C1830,TabellenSRG!$B$4:$C$2729,2,FALSE)</f>
        <v>163</v>
      </c>
      <c r="B1830" t="str">
        <f t="shared" si="29"/>
        <v>163a</v>
      </c>
      <c r="C1830" t="s">
        <v>167</v>
      </c>
      <c r="D1830" t="s">
        <v>606</v>
      </c>
      <c r="E1830">
        <v>0</v>
      </c>
      <c r="F1830">
        <v>80</v>
      </c>
      <c r="G1830">
        <v>80</v>
      </c>
      <c r="H1830">
        <v>80</v>
      </c>
      <c r="I1830">
        <v>70</v>
      </c>
      <c r="J1830">
        <v>50</v>
      </c>
      <c r="K1830">
        <v>40</v>
      </c>
      <c r="L1830">
        <v>50</v>
      </c>
      <c r="M1830">
        <v>90</v>
      </c>
      <c r="N1830">
        <v>100</v>
      </c>
      <c r="O1830">
        <v>140</v>
      </c>
      <c r="P1830">
        <v>110</v>
      </c>
      <c r="Q1830" s="36">
        <v>140</v>
      </c>
      <c r="R1830" s="36">
        <v>150</v>
      </c>
      <c r="S1830" s="36">
        <v>140</v>
      </c>
      <c r="T1830" s="36">
        <v>140</v>
      </c>
      <c r="U1830" s="36">
        <v>120</v>
      </c>
    </row>
    <row r="1831" spans="1:21" x14ac:dyDescent="0.2">
      <c r="A1831" s="89">
        <f>VLOOKUP(C1831,TabellenSRG!$B$4:$C$2729,2,FALSE)</f>
        <v>163</v>
      </c>
      <c r="B1831" t="str">
        <f t="shared" si="29"/>
        <v>163b</v>
      </c>
      <c r="C1831" t="s">
        <v>167</v>
      </c>
      <c r="D1831" t="s">
        <v>607</v>
      </c>
      <c r="E1831">
        <v>1</v>
      </c>
      <c r="F1831">
        <v>0</v>
      </c>
      <c r="G1831">
        <v>0</v>
      </c>
      <c r="H1831">
        <v>0</v>
      </c>
      <c r="I1831">
        <v>0</v>
      </c>
      <c r="J1831">
        <v>0</v>
      </c>
      <c r="K1831">
        <v>0</v>
      </c>
      <c r="L1831">
        <v>0</v>
      </c>
      <c r="M1831">
        <v>0</v>
      </c>
      <c r="N1831">
        <v>0</v>
      </c>
      <c r="O1831">
        <v>0</v>
      </c>
      <c r="P1831">
        <v>0</v>
      </c>
      <c r="Q1831" s="36">
        <v>0</v>
      </c>
      <c r="R1831" s="36">
        <v>0</v>
      </c>
      <c r="S1831" s="36">
        <v>0</v>
      </c>
      <c r="T1831" s="36">
        <v>0</v>
      </c>
      <c r="U1831" s="36">
        <v>0</v>
      </c>
    </row>
    <row r="1832" spans="1:21" x14ac:dyDescent="0.2">
      <c r="A1832" s="89">
        <f>VLOOKUP(C1832,TabellenSRG!$B$4:$C$2729,2,FALSE)</f>
        <v>163</v>
      </c>
      <c r="B1832" t="str">
        <f t="shared" si="29"/>
        <v>163c</v>
      </c>
      <c r="C1832" t="s">
        <v>167</v>
      </c>
      <c r="D1832" t="s">
        <v>608</v>
      </c>
      <c r="E1832">
        <v>2</v>
      </c>
      <c r="F1832">
        <v>0</v>
      </c>
      <c r="G1832">
        <v>0</v>
      </c>
      <c r="H1832">
        <v>0</v>
      </c>
      <c r="I1832">
        <v>0</v>
      </c>
      <c r="J1832">
        <v>0</v>
      </c>
      <c r="K1832">
        <v>0</v>
      </c>
      <c r="L1832">
        <v>0</v>
      </c>
      <c r="M1832">
        <v>0</v>
      </c>
      <c r="N1832">
        <v>0</v>
      </c>
      <c r="O1832">
        <v>0</v>
      </c>
      <c r="P1832">
        <v>0</v>
      </c>
      <c r="Q1832" s="36">
        <v>0</v>
      </c>
      <c r="R1832" s="36">
        <v>0</v>
      </c>
      <c r="S1832" s="36">
        <v>0</v>
      </c>
      <c r="T1832" s="36">
        <v>0</v>
      </c>
      <c r="U1832" s="36">
        <v>0</v>
      </c>
    </row>
    <row r="1833" spans="1:21" x14ac:dyDescent="0.2">
      <c r="A1833" s="89">
        <f>VLOOKUP(C1833,TabellenSRG!$B$4:$C$2729,2,FALSE)</f>
        <v>163</v>
      </c>
      <c r="B1833" t="str">
        <f t="shared" si="29"/>
        <v>163d</v>
      </c>
      <c r="C1833" t="s">
        <v>167</v>
      </c>
      <c r="D1833" t="s">
        <v>609</v>
      </c>
      <c r="E1833">
        <v>3</v>
      </c>
      <c r="F1833">
        <v>0</v>
      </c>
      <c r="G1833">
        <v>0</v>
      </c>
      <c r="H1833">
        <v>0</v>
      </c>
      <c r="I1833">
        <v>0</v>
      </c>
      <c r="J1833">
        <v>0</v>
      </c>
      <c r="K1833">
        <v>0</v>
      </c>
      <c r="L1833">
        <v>0</v>
      </c>
      <c r="M1833">
        <v>0</v>
      </c>
      <c r="N1833">
        <v>0</v>
      </c>
      <c r="O1833">
        <v>0</v>
      </c>
      <c r="P1833">
        <v>0</v>
      </c>
      <c r="Q1833" s="36">
        <v>0</v>
      </c>
      <c r="R1833" s="36">
        <v>0</v>
      </c>
      <c r="S1833" s="36">
        <v>0</v>
      </c>
      <c r="T1833" s="36">
        <v>0</v>
      </c>
      <c r="U1833" s="36">
        <v>0</v>
      </c>
    </row>
    <row r="1834" spans="1:21" x14ac:dyDescent="0.2">
      <c r="A1834" s="89">
        <f>VLOOKUP(C1834,TabellenSRG!$B$4:$C$2729,2,FALSE)</f>
        <v>163</v>
      </c>
      <c r="B1834" t="str">
        <f t="shared" si="29"/>
        <v>163e</v>
      </c>
      <c r="C1834" t="s">
        <v>167</v>
      </c>
      <c r="D1834" t="s">
        <v>610</v>
      </c>
      <c r="E1834">
        <v>4</v>
      </c>
      <c r="F1834">
        <v>0</v>
      </c>
      <c r="G1834">
        <v>0</v>
      </c>
      <c r="H1834">
        <v>0</v>
      </c>
      <c r="I1834">
        <v>0</v>
      </c>
      <c r="J1834">
        <v>0</v>
      </c>
      <c r="K1834">
        <v>0</v>
      </c>
      <c r="L1834">
        <v>0</v>
      </c>
      <c r="M1834">
        <v>0</v>
      </c>
      <c r="N1834">
        <v>10</v>
      </c>
      <c r="O1834">
        <v>10</v>
      </c>
      <c r="P1834">
        <v>10</v>
      </c>
      <c r="Q1834" s="36">
        <v>10</v>
      </c>
      <c r="R1834" s="36">
        <v>10</v>
      </c>
      <c r="S1834" s="36">
        <v>10</v>
      </c>
      <c r="T1834" s="36">
        <v>20</v>
      </c>
      <c r="U1834" s="36">
        <v>10</v>
      </c>
    </row>
    <row r="1835" spans="1:21" x14ac:dyDescent="0.2">
      <c r="A1835" s="89">
        <f>VLOOKUP(C1835,TabellenSRG!$B$4:$C$2729,2,FALSE)</f>
        <v>163</v>
      </c>
      <c r="B1835" t="str">
        <f t="shared" si="29"/>
        <v>163f</v>
      </c>
      <c r="C1835" t="s">
        <v>167</v>
      </c>
      <c r="D1835" t="s">
        <v>612</v>
      </c>
      <c r="E1835">
        <v>5</v>
      </c>
      <c r="F1835">
        <v>0</v>
      </c>
      <c r="G1835">
        <v>0</v>
      </c>
      <c r="H1835">
        <v>0</v>
      </c>
      <c r="I1835">
        <v>0</v>
      </c>
      <c r="J1835">
        <v>0</v>
      </c>
      <c r="K1835">
        <v>0</v>
      </c>
      <c r="L1835">
        <v>0</v>
      </c>
      <c r="M1835">
        <v>0</v>
      </c>
      <c r="N1835">
        <v>0</v>
      </c>
      <c r="O1835">
        <v>0</v>
      </c>
      <c r="P1835">
        <v>0</v>
      </c>
      <c r="Q1835" s="36">
        <v>0</v>
      </c>
      <c r="R1835" s="36">
        <v>0</v>
      </c>
      <c r="S1835" s="36">
        <v>0</v>
      </c>
      <c r="T1835" s="36">
        <v>0</v>
      </c>
      <c r="U1835" s="36">
        <v>0</v>
      </c>
    </row>
    <row r="1836" spans="1:21" x14ac:dyDescent="0.2">
      <c r="A1836" s="89">
        <f>VLOOKUP(C1836,TabellenSRG!$B$4:$C$2729,2,FALSE)</f>
        <v>163</v>
      </c>
      <c r="B1836" t="str">
        <f t="shared" si="29"/>
        <v>163g</v>
      </c>
      <c r="C1836" t="s">
        <v>167</v>
      </c>
      <c r="D1836" t="s">
        <v>613</v>
      </c>
      <c r="E1836">
        <v>6</v>
      </c>
      <c r="F1836">
        <v>0</v>
      </c>
      <c r="G1836">
        <v>0</v>
      </c>
      <c r="H1836">
        <v>0</v>
      </c>
      <c r="I1836">
        <v>0</v>
      </c>
      <c r="J1836">
        <v>0</v>
      </c>
      <c r="K1836">
        <v>0</v>
      </c>
      <c r="L1836">
        <v>0</v>
      </c>
      <c r="M1836">
        <v>0</v>
      </c>
      <c r="N1836">
        <v>0</v>
      </c>
      <c r="O1836">
        <v>0</v>
      </c>
      <c r="P1836">
        <v>0</v>
      </c>
      <c r="Q1836" s="36">
        <v>0</v>
      </c>
      <c r="R1836" s="36">
        <v>0</v>
      </c>
      <c r="S1836" s="36">
        <v>0</v>
      </c>
      <c r="T1836" s="36">
        <v>0</v>
      </c>
      <c r="U1836" s="36">
        <v>0</v>
      </c>
    </row>
    <row r="1837" spans="1:21" x14ac:dyDescent="0.2">
      <c r="A1837" s="89">
        <f>VLOOKUP(C1837,TabellenSRG!$B$4:$C$2729,2,FALSE)</f>
        <v>163</v>
      </c>
      <c r="B1837" t="str">
        <f t="shared" si="29"/>
        <v>163h</v>
      </c>
      <c r="C1837" t="s">
        <v>167</v>
      </c>
      <c r="D1837" t="s">
        <v>614</v>
      </c>
      <c r="E1837">
        <v>7</v>
      </c>
      <c r="F1837">
        <v>0</v>
      </c>
      <c r="G1837">
        <v>0</v>
      </c>
      <c r="H1837">
        <v>0</v>
      </c>
      <c r="I1837">
        <v>0</v>
      </c>
      <c r="J1837">
        <v>0</v>
      </c>
      <c r="K1837">
        <v>0</v>
      </c>
      <c r="L1837">
        <v>0</v>
      </c>
      <c r="M1837">
        <v>0</v>
      </c>
      <c r="N1837">
        <v>0</v>
      </c>
      <c r="O1837">
        <v>0</v>
      </c>
      <c r="P1837">
        <v>0</v>
      </c>
      <c r="Q1837" s="36">
        <v>0</v>
      </c>
      <c r="R1837" s="36">
        <v>0</v>
      </c>
      <c r="S1837" s="36">
        <v>0</v>
      </c>
      <c r="T1837" s="36">
        <v>0</v>
      </c>
      <c r="U1837" s="36">
        <v>0</v>
      </c>
    </row>
    <row r="1838" spans="1:21" x14ac:dyDescent="0.2">
      <c r="A1838" s="89">
        <f>VLOOKUP(C1838,TabellenSRG!$B$4:$C$2729,2,FALSE)</f>
        <v>163</v>
      </c>
      <c r="B1838" t="str">
        <f t="shared" si="29"/>
        <v>163i</v>
      </c>
      <c r="C1838" t="s">
        <v>167</v>
      </c>
      <c r="D1838" t="s">
        <v>615</v>
      </c>
      <c r="E1838">
        <v>8</v>
      </c>
      <c r="F1838">
        <v>0</v>
      </c>
      <c r="G1838">
        <v>0</v>
      </c>
      <c r="H1838">
        <v>0</v>
      </c>
      <c r="I1838">
        <v>0</v>
      </c>
      <c r="J1838">
        <v>0</v>
      </c>
      <c r="K1838">
        <v>0</v>
      </c>
      <c r="L1838">
        <v>0</v>
      </c>
      <c r="M1838">
        <v>0</v>
      </c>
      <c r="N1838">
        <v>0</v>
      </c>
      <c r="O1838">
        <v>0</v>
      </c>
      <c r="P1838">
        <v>0</v>
      </c>
      <c r="Q1838" s="36">
        <v>0</v>
      </c>
      <c r="R1838" s="36">
        <v>0</v>
      </c>
      <c r="S1838" s="36">
        <v>0</v>
      </c>
      <c r="T1838" s="36">
        <v>0</v>
      </c>
      <c r="U1838" s="36">
        <v>0</v>
      </c>
    </row>
    <row r="1839" spans="1:21" x14ac:dyDescent="0.2">
      <c r="A1839" s="89">
        <f>VLOOKUP(C1839,TabellenSRG!$B$4:$C$2729,2,FALSE)</f>
        <v>163</v>
      </c>
      <c r="B1839" t="str">
        <f t="shared" si="29"/>
        <v>163j</v>
      </c>
      <c r="C1839" t="s">
        <v>167</v>
      </c>
      <c r="D1839" t="s">
        <v>616</v>
      </c>
      <c r="E1839">
        <v>9</v>
      </c>
      <c r="F1839">
        <v>80</v>
      </c>
      <c r="G1839">
        <v>80</v>
      </c>
      <c r="H1839">
        <v>80</v>
      </c>
      <c r="I1839">
        <v>60</v>
      </c>
      <c r="J1839">
        <v>50</v>
      </c>
      <c r="K1839">
        <v>40</v>
      </c>
      <c r="L1839">
        <v>50</v>
      </c>
      <c r="M1839">
        <v>90</v>
      </c>
      <c r="N1839">
        <v>90</v>
      </c>
      <c r="O1839">
        <v>130</v>
      </c>
      <c r="P1839">
        <v>100</v>
      </c>
      <c r="Q1839" s="36">
        <v>130</v>
      </c>
      <c r="R1839" s="36">
        <v>140</v>
      </c>
      <c r="S1839" s="36">
        <v>130</v>
      </c>
      <c r="T1839" s="36">
        <v>130</v>
      </c>
      <c r="U1839" s="36">
        <v>110</v>
      </c>
    </row>
    <row r="1840" spans="1:21" x14ac:dyDescent="0.2">
      <c r="A1840" s="89">
        <f>VLOOKUP(C1840,TabellenSRG!$B$4:$C$2729,2,FALSE)</f>
        <v>163</v>
      </c>
      <c r="B1840" t="str">
        <f t="shared" si="29"/>
        <v>163k</v>
      </c>
      <c r="C1840" t="s">
        <v>167</v>
      </c>
      <c r="D1840" t="s">
        <v>611</v>
      </c>
      <c r="E1840">
        <v>10</v>
      </c>
      <c r="F1840" t="e">
        <v>#N/A</v>
      </c>
      <c r="G1840" t="e">
        <v>#N/A</v>
      </c>
      <c r="H1840" t="e">
        <v>#N/A</v>
      </c>
      <c r="I1840" t="e">
        <v>#N/A</v>
      </c>
      <c r="J1840" t="e">
        <v>#N/A</v>
      </c>
      <c r="K1840" t="e">
        <v>#N/A</v>
      </c>
      <c r="L1840" t="e">
        <v>#N/A</v>
      </c>
      <c r="M1840" t="e">
        <v>#N/A</v>
      </c>
      <c r="N1840">
        <v>0</v>
      </c>
      <c r="O1840">
        <v>0</v>
      </c>
      <c r="P1840">
        <v>0</v>
      </c>
      <c r="Q1840" s="36">
        <v>0</v>
      </c>
      <c r="R1840" s="36">
        <v>0</v>
      </c>
      <c r="S1840" s="36">
        <v>0</v>
      </c>
      <c r="T1840" s="36">
        <v>0</v>
      </c>
      <c r="U1840" s="36">
        <v>0</v>
      </c>
    </row>
    <row r="1841" spans="1:21" x14ac:dyDescent="0.2">
      <c r="A1841" s="89">
        <f>VLOOKUP(C1841,TabellenSRG!$B$4:$C$2729,2,FALSE)</f>
        <v>164</v>
      </c>
      <c r="B1841" t="str">
        <f t="shared" si="29"/>
        <v>164a</v>
      </c>
      <c r="C1841" t="s">
        <v>168</v>
      </c>
      <c r="D1841" t="s">
        <v>606</v>
      </c>
      <c r="E1841">
        <v>0</v>
      </c>
      <c r="F1841">
        <v>240</v>
      </c>
      <c r="G1841">
        <v>170</v>
      </c>
      <c r="H1841">
        <v>190</v>
      </c>
      <c r="I1841">
        <v>200</v>
      </c>
      <c r="J1841">
        <v>190</v>
      </c>
      <c r="K1841">
        <v>140</v>
      </c>
      <c r="L1841">
        <v>140</v>
      </c>
      <c r="M1841">
        <v>170</v>
      </c>
      <c r="N1841">
        <v>200</v>
      </c>
      <c r="O1841">
        <v>210</v>
      </c>
      <c r="P1841">
        <v>240</v>
      </c>
      <c r="Q1841" s="36">
        <v>280</v>
      </c>
      <c r="R1841" s="36">
        <v>230</v>
      </c>
      <c r="S1841" s="36">
        <v>290</v>
      </c>
      <c r="T1841" s="36">
        <v>350</v>
      </c>
      <c r="U1841" s="36">
        <v>400</v>
      </c>
    </row>
    <row r="1842" spans="1:21" x14ac:dyDescent="0.2">
      <c r="A1842" s="89">
        <f>VLOOKUP(C1842,TabellenSRG!$B$4:$C$2729,2,FALSE)</f>
        <v>164</v>
      </c>
      <c r="B1842" t="str">
        <f t="shared" si="29"/>
        <v>164b</v>
      </c>
      <c r="C1842" t="s">
        <v>168</v>
      </c>
      <c r="D1842" t="s">
        <v>607</v>
      </c>
      <c r="E1842">
        <v>1</v>
      </c>
      <c r="F1842">
        <v>10</v>
      </c>
      <c r="G1842">
        <v>10</v>
      </c>
      <c r="H1842">
        <v>10</v>
      </c>
      <c r="I1842">
        <v>10</v>
      </c>
      <c r="J1842">
        <v>10</v>
      </c>
      <c r="K1842">
        <v>10</v>
      </c>
      <c r="L1842">
        <v>10</v>
      </c>
      <c r="M1842">
        <v>10</v>
      </c>
      <c r="N1842">
        <v>10</v>
      </c>
      <c r="O1842">
        <v>10</v>
      </c>
      <c r="P1842">
        <v>10</v>
      </c>
      <c r="Q1842" s="36">
        <v>10</v>
      </c>
      <c r="R1842" s="36">
        <v>10</v>
      </c>
      <c r="S1842" s="36">
        <v>10</v>
      </c>
      <c r="T1842" s="36">
        <v>10</v>
      </c>
      <c r="U1842" s="36">
        <v>10</v>
      </c>
    </row>
    <row r="1843" spans="1:21" x14ac:dyDescent="0.2">
      <c r="A1843" s="89">
        <f>VLOOKUP(C1843,TabellenSRG!$B$4:$C$2729,2,FALSE)</f>
        <v>164</v>
      </c>
      <c r="B1843" t="str">
        <f t="shared" si="29"/>
        <v>164c</v>
      </c>
      <c r="C1843" t="s">
        <v>168</v>
      </c>
      <c r="D1843" t="s">
        <v>608</v>
      </c>
      <c r="E1843">
        <v>2</v>
      </c>
      <c r="F1843">
        <v>0</v>
      </c>
      <c r="G1843">
        <v>0</v>
      </c>
      <c r="H1843">
        <v>0</v>
      </c>
      <c r="I1843">
        <v>0</v>
      </c>
      <c r="J1843">
        <v>0</v>
      </c>
      <c r="K1843">
        <v>0</v>
      </c>
      <c r="L1843">
        <v>0</v>
      </c>
      <c r="M1843">
        <v>0</v>
      </c>
      <c r="N1843">
        <v>0</v>
      </c>
      <c r="O1843">
        <v>0</v>
      </c>
      <c r="P1843">
        <v>0</v>
      </c>
      <c r="Q1843" s="36">
        <v>0</v>
      </c>
      <c r="R1843" s="36">
        <v>0</v>
      </c>
      <c r="S1843" s="36">
        <v>0</v>
      </c>
      <c r="T1843" s="36">
        <v>0</v>
      </c>
      <c r="U1843" s="36">
        <v>0</v>
      </c>
    </row>
    <row r="1844" spans="1:21" x14ac:dyDescent="0.2">
      <c r="A1844" s="89">
        <f>VLOOKUP(C1844,TabellenSRG!$B$4:$C$2729,2,FALSE)</f>
        <v>164</v>
      </c>
      <c r="B1844" t="str">
        <f t="shared" si="29"/>
        <v>164d</v>
      </c>
      <c r="C1844" t="s">
        <v>168</v>
      </c>
      <c r="D1844" t="s">
        <v>609</v>
      </c>
      <c r="E1844">
        <v>3</v>
      </c>
      <c r="F1844">
        <v>0</v>
      </c>
      <c r="G1844">
        <v>0</v>
      </c>
      <c r="H1844">
        <v>0</v>
      </c>
      <c r="I1844">
        <v>0</v>
      </c>
      <c r="J1844">
        <v>0</v>
      </c>
      <c r="K1844">
        <v>0</v>
      </c>
      <c r="L1844">
        <v>0</v>
      </c>
      <c r="M1844">
        <v>0</v>
      </c>
      <c r="N1844">
        <v>0</v>
      </c>
      <c r="O1844">
        <v>0</v>
      </c>
      <c r="P1844">
        <v>0</v>
      </c>
      <c r="Q1844" s="36">
        <v>0</v>
      </c>
      <c r="R1844" s="36">
        <v>0</v>
      </c>
      <c r="S1844" s="36">
        <v>0</v>
      </c>
      <c r="T1844" s="36">
        <v>0</v>
      </c>
      <c r="U1844" s="36">
        <v>0</v>
      </c>
    </row>
    <row r="1845" spans="1:21" x14ac:dyDescent="0.2">
      <c r="A1845" s="89">
        <f>VLOOKUP(C1845,TabellenSRG!$B$4:$C$2729,2,FALSE)</f>
        <v>164</v>
      </c>
      <c r="B1845" t="str">
        <f t="shared" si="29"/>
        <v>164e</v>
      </c>
      <c r="C1845" t="s">
        <v>168</v>
      </c>
      <c r="D1845" t="s">
        <v>610</v>
      </c>
      <c r="E1845">
        <v>4</v>
      </c>
      <c r="F1845">
        <v>0</v>
      </c>
      <c r="G1845">
        <v>0</v>
      </c>
      <c r="H1845">
        <v>0</v>
      </c>
      <c r="I1845">
        <v>0</v>
      </c>
      <c r="J1845">
        <v>10</v>
      </c>
      <c r="K1845">
        <v>10</v>
      </c>
      <c r="L1845">
        <v>10</v>
      </c>
      <c r="M1845">
        <v>10</v>
      </c>
      <c r="N1845">
        <v>10</v>
      </c>
      <c r="O1845">
        <v>10</v>
      </c>
      <c r="P1845">
        <v>30</v>
      </c>
      <c r="Q1845" s="36">
        <v>40</v>
      </c>
      <c r="R1845" s="36">
        <v>40</v>
      </c>
      <c r="S1845" s="36">
        <v>50</v>
      </c>
      <c r="T1845" s="36">
        <v>60</v>
      </c>
      <c r="U1845" s="36">
        <v>50</v>
      </c>
    </row>
    <row r="1846" spans="1:21" x14ac:dyDescent="0.2">
      <c r="A1846" s="89">
        <f>VLOOKUP(C1846,TabellenSRG!$B$4:$C$2729,2,FALSE)</f>
        <v>164</v>
      </c>
      <c r="B1846" t="str">
        <f t="shared" si="29"/>
        <v>164f</v>
      </c>
      <c r="C1846" t="s">
        <v>168</v>
      </c>
      <c r="D1846" t="s">
        <v>612</v>
      </c>
      <c r="E1846">
        <v>5</v>
      </c>
      <c r="F1846">
        <v>0</v>
      </c>
      <c r="G1846">
        <v>0</v>
      </c>
      <c r="H1846">
        <v>0</v>
      </c>
      <c r="I1846">
        <v>0</v>
      </c>
      <c r="J1846">
        <v>0</v>
      </c>
      <c r="K1846">
        <v>0</v>
      </c>
      <c r="L1846">
        <v>0</v>
      </c>
      <c r="M1846">
        <v>0</v>
      </c>
      <c r="N1846">
        <v>0</v>
      </c>
      <c r="O1846">
        <v>0</v>
      </c>
      <c r="P1846">
        <v>0</v>
      </c>
      <c r="Q1846" s="36">
        <v>0</v>
      </c>
      <c r="R1846" s="36">
        <v>0</v>
      </c>
      <c r="S1846" s="36">
        <v>0</v>
      </c>
      <c r="T1846" s="36">
        <v>0</v>
      </c>
      <c r="U1846" s="36">
        <v>0</v>
      </c>
    </row>
    <row r="1847" spans="1:21" x14ac:dyDescent="0.2">
      <c r="A1847" s="89">
        <f>VLOOKUP(C1847,TabellenSRG!$B$4:$C$2729,2,FALSE)</f>
        <v>164</v>
      </c>
      <c r="B1847" t="str">
        <f t="shared" si="29"/>
        <v>164g</v>
      </c>
      <c r="C1847" t="s">
        <v>168</v>
      </c>
      <c r="D1847" t="s">
        <v>613</v>
      </c>
      <c r="E1847">
        <v>6</v>
      </c>
      <c r="F1847">
        <v>0</v>
      </c>
      <c r="G1847">
        <v>0</v>
      </c>
      <c r="H1847">
        <v>0</v>
      </c>
      <c r="I1847">
        <v>0</v>
      </c>
      <c r="J1847">
        <v>0</v>
      </c>
      <c r="K1847">
        <v>0</v>
      </c>
      <c r="L1847">
        <v>0</v>
      </c>
      <c r="M1847">
        <v>0</v>
      </c>
      <c r="N1847">
        <v>0</v>
      </c>
      <c r="O1847">
        <v>0</v>
      </c>
      <c r="P1847">
        <v>0</v>
      </c>
      <c r="Q1847" s="36">
        <v>0</v>
      </c>
      <c r="R1847" s="36">
        <v>0</v>
      </c>
      <c r="S1847" s="36">
        <v>20</v>
      </c>
      <c r="T1847" s="36">
        <v>30</v>
      </c>
      <c r="U1847" s="36">
        <v>40</v>
      </c>
    </row>
    <row r="1848" spans="1:21" x14ac:dyDescent="0.2">
      <c r="A1848" s="89">
        <f>VLOOKUP(C1848,TabellenSRG!$B$4:$C$2729,2,FALSE)</f>
        <v>164</v>
      </c>
      <c r="B1848" t="str">
        <f t="shared" si="29"/>
        <v>164h</v>
      </c>
      <c r="C1848" t="s">
        <v>168</v>
      </c>
      <c r="D1848" t="s">
        <v>614</v>
      </c>
      <c r="E1848">
        <v>7</v>
      </c>
      <c r="F1848">
        <v>0</v>
      </c>
      <c r="G1848">
        <v>0</v>
      </c>
      <c r="H1848">
        <v>0</v>
      </c>
      <c r="I1848">
        <v>0</v>
      </c>
      <c r="J1848">
        <v>0</v>
      </c>
      <c r="K1848">
        <v>0</v>
      </c>
      <c r="L1848">
        <v>0</v>
      </c>
      <c r="M1848">
        <v>0</v>
      </c>
      <c r="N1848">
        <v>0</v>
      </c>
      <c r="O1848">
        <v>0</v>
      </c>
      <c r="P1848">
        <v>0</v>
      </c>
      <c r="Q1848" s="36">
        <v>0</v>
      </c>
      <c r="R1848" s="36">
        <v>0</v>
      </c>
      <c r="S1848" s="36">
        <v>0</v>
      </c>
      <c r="T1848" s="36">
        <v>0</v>
      </c>
      <c r="U1848" s="36">
        <v>0</v>
      </c>
    </row>
    <row r="1849" spans="1:21" x14ac:dyDescent="0.2">
      <c r="A1849" s="89">
        <f>VLOOKUP(C1849,TabellenSRG!$B$4:$C$2729,2,FALSE)</f>
        <v>164</v>
      </c>
      <c r="B1849" t="str">
        <f t="shared" si="29"/>
        <v>164i</v>
      </c>
      <c r="C1849" t="s">
        <v>168</v>
      </c>
      <c r="D1849" t="s">
        <v>615</v>
      </c>
      <c r="E1849">
        <v>8</v>
      </c>
      <c r="F1849">
        <v>0</v>
      </c>
      <c r="G1849">
        <v>0</v>
      </c>
      <c r="H1849">
        <v>0</v>
      </c>
      <c r="I1849">
        <v>0</v>
      </c>
      <c r="J1849">
        <v>0</v>
      </c>
      <c r="K1849">
        <v>0</v>
      </c>
      <c r="L1849">
        <v>0</v>
      </c>
      <c r="M1849">
        <v>0</v>
      </c>
      <c r="N1849">
        <v>0</v>
      </c>
      <c r="O1849">
        <v>0</v>
      </c>
      <c r="P1849">
        <v>0</v>
      </c>
      <c r="Q1849" s="36">
        <v>0</v>
      </c>
      <c r="R1849" s="36">
        <v>0</v>
      </c>
      <c r="S1849" s="36">
        <v>0</v>
      </c>
      <c r="T1849" s="36">
        <v>0</v>
      </c>
      <c r="U1849" s="36">
        <v>0</v>
      </c>
    </row>
    <row r="1850" spans="1:21" x14ac:dyDescent="0.2">
      <c r="A1850" s="89">
        <f>VLOOKUP(C1850,TabellenSRG!$B$4:$C$2729,2,FALSE)</f>
        <v>164</v>
      </c>
      <c r="B1850" t="str">
        <f t="shared" si="29"/>
        <v>164j</v>
      </c>
      <c r="C1850" t="s">
        <v>168</v>
      </c>
      <c r="D1850" t="s">
        <v>616</v>
      </c>
      <c r="E1850">
        <v>9</v>
      </c>
      <c r="F1850">
        <v>230</v>
      </c>
      <c r="G1850">
        <v>160</v>
      </c>
      <c r="H1850">
        <v>180</v>
      </c>
      <c r="I1850">
        <v>190</v>
      </c>
      <c r="J1850">
        <v>170</v>
      </c>
      <c r="K1850">
        <v>120</v>
      </c>
      <c r="L1850">
        <v>130</v>
      </c>
      <c r="M1850">
        <v>150</v>
      </c>
      <c r="N1850">
        <v>170</v>
      </c>
      <c r="O1850">
        <v>180</v>
      </c>
      <c r="P1850">
        <v>190</v>
      </c>
      <c r="Q1850" s="36">
        <v>230</v>
      </c>
      <c r="R1850" s="36">
        <v>180</v>
      </c>
      <c r="S1850" s="36">
        <v>210</v>
      </c>
      <c r="T1850" s="36">
        <v>250</v>
      </c>
      <c r="U1850" s="36">
        <v>300</v>
      </c>
    </row>
    <row r="1851" spans="1:21" x14ac:dyDescent="0.2">
      <c r="A1851" s="89">
        <f>VLOOKUP(C1851,TabellenSRG!$B$4:$C$2729,2,FALSE)</f>
        <v>164</v>
      </c>
      <c r="B1851" t="str">
        <f t="shared" si="29"/>
        <v>164k</v>
      </c>
      <c r="C1851" t="s">
        <v>168</v>
      </c>
      <c r="D1851" t="s">
        <v>611</v>
      </c>
      <c r="E1851">
        <v>10</v>
      </c>
      <c r="F1851" t="e">
        <v>#N/A</v>
      </c>
      <c r="G1851" t="e">
        <v>#N/A</v>
      </c>
      <c r="H1851" t="e">
        <v>#N/A</v>
      </c>
      <c r="I1851" t="e">
        <v>#N/A</v>
      </c>
      <c r="J1851" t="e">
        <v>#N/A</v>
      </c>
      <c r="K1851" t="e">
        <v>#N/A</v>
      </c>
      <c r="L1851" t="e">
        <v>#N/A</v>
      </c>
      <c r="M1851" t="e">
        <v>#N/A</v>
      </c>
      <c r="N1851">
        <v>0</v>
      </c>
      <c r="O1851">
        <v>0</v>
      </c>
      <c r="P1851">
        <v>0</v>
      </c>
      <c r="Q1851" s="36">
        <v>0</v>
      </c>
      <c r="R1851" s="36">
        <v>0</v>
      </c>
      <c r="S1851" s="36">
        <v>0</v>
      </c>
      <c r="T1851" s="36">
        <v>0</v>
      </c>
      <c r="U1851" s="36">
        <v>0</v>
      </c>
    </row>
    <row r="1852" spans="1:21" x14ac:dyDescent="0.2">
      <c r="A1852" s="89">
        <f>VLOOKUP(C1852,TabellenSRG!$B$4:$C$2729,2,FALSE)</f>
        <v>165</v>
      </c>
      <c r="B1852" t="str">
        <f t="shared" si="29"/>
        <v>165a</v>
      </c>
      <c r="C1852" t="s">
        <v>169</v>
      </c>
      <c r="D1852" t="s">
        <v>606</v>
      </c>
      <c r="E1852">
        <v>0</v>
      </c>
      <c r="F1852">
        <v>60</v>
      </c>
      <c r="G1852">
        <v>80</v>
      </c>
      <c r="H1852">
        <v>90</v>
      </c>
      <c r="I1852">
        <v>130</v>
      </c>
      <c r="J1852">
        <v>150</v>
      </c>
      <c r="K1852">
        <v>140</v>
      </c>
      <c r="L1852">
        <v>120</v>
      </c>
      <c r="M1852">
        <v>120</v>
      </c>
      <c r="N1852">
        <v>130</v>
      </c>
      <c r="O1852">
        <v>150</v>
      </c>
      <c r="P1852">
        <v>140</v>
      </c>
      <c r="Q1852" s="36">
        <v>120</v>
      </c>
      <c r="R1852" s="36">
        <v>130</v>
      </c>
      <c r="S1852" s="36">
        <v>150</v>
      </c>
      <c r="T1852" s="36">
        <v>170</v>
      </c>
      <c r="U1852" s="36">
        <v>150</v>
      </c>
    </row>
    <row r="1853" spans="1:21" x14ac:dyDescent="0.2">
      <c r="A1853" s="89">
        <f>VLOOKUP(C1853,TabellenSRG!$B$4:$C$2729,2,FALSE)</f>
        <v>165</v>
      </c>
      <c r="B1853" t="str">
        <f t="shared" si="29"/>
        <v>165b</v>
      </c>
      <c r="C1853" t="s">
        <v>169</v>
      </c>
      <c r="D1853" t="s">
        <v>607</v>
      </c>
      <c r="E1853">
        <v>1</v>
      </c>
      <c r="F1853">
        <v>0</v>
      </c>
      <c r="G1853">
        <v>0</v>
      </c>
      <c r="H1853">
        <v>0</v>
      </c>
      <c r="I1853">
        <v>0</v>
      </c>
      <c r="J1853">
        <v>0</v>
      </c>
      <c r="K1853">
        <v>0</v>
      </c>
      <c r="L1853">
        <v>0</v>
      </c>
      <c r="M1853">
        <v>0</v>
      </c>
      <c r="N1853">
        <v>0</v>
      </c>
      <c r="O1853">
        <v>0</v>
      </c>
      <c r="P1853">
        <v>0</v>
      </c>
      <c r="Q1853" s="36">
        <v>0</v>
      </c>
      <c r="R1853" s="36">
        <v>0</v>
      </c>
      <c r="S1853" s="36">
        <v>0</v>
      </c>
      <c r="T1853" s="36">
        <v>0</v>
      </c>
      <c r="U1853" s="36">
        <v>0</v>
      </c>
    </row>
    <row r="1854" spans="1:21" x14ac:dyDescent="0.2">
      <c r="A1854" s="89">
        <f>VLOOKUP(C1854,TabellenSRG!$B$4:$C$2729,2,FALSE)</f>
        <v>165</v>
      </c>
      <c r="B1854" t="str">
        <f t="shared" si="29"/>
        <v>165c</v>
      </c>
      <c r="C1854" t="s">
        <v>169</v>
      </c>
      <c r="D1854" t="s">
        <v>608</v>
      </c>
      <c r="E1854">
        <v>2</v>
      </c>
      <c r="F1854">
        <v>0</v>
      </c>
      <c r="G1854">
        <v>0</v>
      </c>
      <c r="H1854">
        <v>0</v>
      </c>
      <c r="I1854">
        <v>0</v>
      </c>
      <c r="J1854">
        <v>0</v>
      </c>
      <c r="K1854">
        <v>0</v>
      </c>
      <c r="L1854">
        <v>0</v>
      </c>
      <c r="M1854">
        <v>0</v>
      </c>
      <c r="N1854">
        <v>0</v>
      </c>
      <c r="O1854">
        <v>0</v>
      </c>
      <c r="P1854">
        <v>0</v>
      </c>
      <c r="Q1854" s="36">
        <v>0</v>
      </c>
      <c r="R1854" s="36">
        <v>0</v>
      </c>
      <c r="S1854" s="36">
        <v>0</v>
      </c>
      <c r="T1854" s="36">
        <v>0</v>
      </c>
      <c r="U1854" s="36">
        <v>0</v>
      </c>
    </row>
    <row r="1855" spans="1:21" x14ac:dyDescent="0.2">
      <c r="A1855" s="89">
        <f>VLOOKUP(C1855,TabellenSRG!$B$4:$C$2729,2,FALSE)</f>
        <v>165</v>
      </c>
      <c r="B1855" t="str">
        <f t="shared" si="29"/>
        <v>165d</v>
      </c>
      <c r="C1855" t="s">
        <v>169</v>
      </c>
      <c r="D1855" t="s">
        <v>609</v>
      </c>
      <c r="E1855">
        <v>3</v>
      </c>
      <c r="F1855">
        <v>0</v>
      </c>
      <c r="G1855">
        <v>0</v>
      </c>
      <c r="H1855">
        <v>0</v>
      </c>
      <c r="I1855">
        <v>0</v>
      </c>
      <c r="J1855">
        <v>10</v>
      </c>
      <c r="K1855">
        <v>0</v>
      </c>
      <c r="L1855">
        <v>0</v>
      </c>
      <c r="M1855">
        <v>0</v>
      </c>
      <c r="N1855">
        <v>0</v>
      </c>
      <c r="O1855">
        <v>0</v>
      </c>
      <c r="P1855">
        <v>0</v>
      </c>
      <c r="Q1855" s="36">
        <v>0</v>
      </c>
      <c r="R1855" s="36">
        <v>0</v>
      </c>
      <c r="S1855" s="36">
        <v>0</v>
      </c>
      <c r="T1855" s="36">
        <v>0</v>
      </c>
      <c r="U1855" s="36">
        <v>0</v>
      </c>
    </row>
    <row r="1856" spans="1:21" x14ac:dyDescent="0.2">
      <c r="A1856" s="89">
        <f>VLOOKUP(C1856,TabellenSRG!$B$4:$C$2729,2,FALSE)</f>
        <v>165</v>
      </c>
      <c r="B1856" t="str">
        <f t="shared" si="29"/>
        <v>165e</v>
      </c>
      <c r="C1856" t="s">
        <v>169</v>
      </c>
      <c r="D1856" t="s">
        <v>610</v>
      </c>
      <c r="E1856">
        <v>4</v>
      </c>
      <c r="F1856">
        <v>0</v>
      </c>
      <c r="G1856">
        <v>0</v>
      </c>
      <c r="H1856">
        <v>0</v>
      </c>
      <c r="I1856">
        <v>0</v>
      </c>
      <c r="J1856">
        <v>0</v>
      </c>
      <c r="K1856">
        <v>0</v>
      </c>
      <c r="L1856">
        <v>0</v>
      </c>
      <c r="M1856">
        <v>0</v>
      </c>
      <c r="N1856">
        <v>0</v>
      </c>
      <c r="O1856">
        <v>0</v>
      </c>
      <c r="P1856">
        <v>0</v>
      </c>
      <c r="Q1856" s="36">
        <v>0</v>
      </c>
      <c r="R1856" s="36">
        <v>0</v>
      </c>
      <c r="S1856" s="36">
        <v>10</v>
      </c>
      <c r="T1856" s="36">
        <v>10</v>
      </c>
      <c r="U1856" s="36">
        <v>10</v>
      </c>
    </row>
    <row r="1857" spans="1:21" x14ac:dyDescent="0.2">
      <c r="A1857" s="89">
        <f>VLOOKUP(C1857,TabellenSRG!$B$4:$C$2729,2,FALSE)</f>
        <v>165</v>
      </c>
      <c r="B1857" t="str">
        <f t="shared" si="29"/>
        <v>165f</v>
      </c>
      <c r="C1857" t="s">
        <v>169</v>
      </c>
      <c r="D1857" t="s">
        <v>612</v>
      </c>
      <c r="E1857">
        <v>5</v>
      </c>
      <c r="F1857">
        <v>0</v>
      </c>
      <c r="G1857">
        <v>0</v>
      </c>
      <c r="H1857">
        <v>0</v>
      </c>
      <c r="I1857">
        <v>0</v>
      </c>
      <c r="J1857">
        <v>0</v>
      </c>
      <c r="K1857">
        <v>0</v>
      </c>
      <c r="L1857">
        <v>0</v>
      </c>
      <c r="M1857">
        <v>0</v>
      </c>
      <c r="N1857">
        <v>0</v>
      </c>
      <c r="O1857">
        <v>0</v>
      </c>
      <c r="P1857">
        <v>0</v>
      </c>
      <c r="Q1857" s="36">
        <v>0</v>
      </c>
      <c r="R1857" s="36">
        <v>0</v>
      </c>
      <c r="S1857" s="36">
        <v>0</v>
      </c>
      <c r="T1857" s="36">
        <v>0</v>
      </c>
      <c r="U1857" s="36">
        <v>0</v>
      </c>
    </row>
    <row r="1858" spans="1:21" x14ac:dyDescent="0.2">
      <c r="A1858" s="89">
        <f>VLOOKUP(C1858,TabellenSRG!$B$4:$C$2729,2,FALSE)</f>
        <v>165</v>
      </c>
      <c r="B1858" t="str">
        <f t="shared" si="29"/>
        <v>165g</v>
      </c>
      <c r="C1858" t="s">
        <v>169</v>
      </c>
      <c r="D1858" t="s">
        <v>613</v>
      </c>
      <c r="E1858">
        <v>6</v>
      </c>
      <c r="F1858">
        <v>0</v>
      </c>
      <c r="G1858">
        <v>0</v>
      </c>
      <c r="H1858">
        <v>0</v>
      </c>
      <c r="I1858">
        <v>0</v>
      </c>
      <c r="J1858">
        <v>0</v>
      </c>
      <c r="K1858">
        <v>0</v>
      </c>
      <c r="L1858">
        <v>0</v>
      </c>
      <c r="M1858">
        <v>0</v>
      </c>
      <c r="N1858">
        <v>0</v>
      </c>
      <c r="O1858">
        <v>0</v>
      </c>
      <c r="P1858">
        <v>0</v>
      </c>
      <c r="Q1858" s="36">
        <v>0</v>
      </c>
      <c r="R1858" s="36">
        <v>0</v>
      </c>
      <c r="S1858" s="36">
        <v>0</v>
      </c>
      <c r="T1858" s="36">
        <v>0</v>
      </c>
      <c r="U1858" s="36">
        <v>0</v>
      </c>
    </row>
    <row r="1859" spans="1:21" x14ac:dyDescent="0.2">
      <c r="A1859" s="89">
        <f>VLOOKUP(C1859,TabellenSRG!$B$4:$C$2729,2,FALSE)</f>
        <v>165</v>
      </c>
      <c r="B1859" t="str">
        <f t="shared" si="29"/>
        <v>165h</v>
      </c>
      <c r="C1859" t="s">
        <v>169</v>
      </c>
      <c r="D1859" t="s">
        <v>614</v>
      </c>
      <c r="E1859">
        <v>7</v>
      </c>
      <c r="F1859">
        <v>0</v>
      </c>
      <c r="G1859">
        <v>0</v>
      </c>
      <c r="H1859">
        <v>0</v>
      </c>
      <c r="I1859">
        <v>0</v>
      </c>
      <c r="J1859">
        <v>0</v>
      </c>
      <c r="K1859">
        <v>0</v>
      </c>
      <c r="L1859">
        <v>0</v>
      </c>
      <c r="M1859">
        <v>0</v>
      </c>
      <c r="N1859">
        <v>0</v>
      </c>
      <c r="O1859">
        <v>0</v>
      </c>
      <c r="P1859">
        <v>0</v>
      </c>
      <c r="Q1859" s="36">
        <v>0</v>
      </c>
      <c r="R1859" s="36">
        <v>0</v>
      </c>
      <c r="S1859" s="36">
        <v>0</v>
      </c>
      <c r="T1859" s="36">
        <v>0</v>
      </c>
      <c r="U1859" s="36">
        <v>0</v>
      </c>
    </row>
    <row r="1860" spans="1:21" x14ac:dyDescent="0.2">
      <c r="A1860" s="89">
        <f>VLOOKUP(C1860,TabellenSRG!$B$4:$C$2729,2,FALSE)</f>
        <v>165</v>
      </c>
      <c r="B1860" t="str">
        <f t="shared" si="29"/>
        <v>165i</v>
      </c>
      <c r="C1860" t="s">
        <v>169</v>
      </c>
      <c r="D1860" t="s">
        <v>615</v>
      </c>
      <c r="E1860">
        <v>8</v>
      </c>
      <c r="F1860">
        <v>0</v>
      </c>
      <c r="G1860">
        <v>0</v>
      </c>
      <c r="H1860">
        <v>0</v>
      </c>
      <c r="I1860">
        <v>0</v>
      </c>
      <c r="J1860">
        <v>0</v>
      </c>
      <c r="K1860">
        <v>0</v>
      </c>
      <c r="L1860">
        <v>0</v>
      </c>
      <c r="M1860">
        <v>0</v>
      </c>
      <c r="N1860">
        <v>0</v>
      </c>
      <c r="O1860">
        <v>0</v>
      </c>
      <c r="P1860">
        <v>0</v>
      </c>
      <c r="Q1860" s="36">
        <v>0</v>
      </c>
      <c r="R1860" s="36">
        <v>0</v>
      </c>
      <c r="S1860" s="36">
        <v>0</v>
      </c>
      <c r="T1860" s="36">
        <v>0</v>
      </c>
      <c r="U1860" s="36">
        <v>0</v>
      </c>
    </row>
    <row r="1861" spans="1:21" x14ac:dyDescent="0.2">
      <c r="A1861" s="89">
        <f>VLOOKUP(C1861,TabellenSRG!$B$4:$C$2729,2,FALSE)</f>
        <v>165</v>
      </c>
      <c r="B1861" t="str">
        <f t="shared" ref="B1861:B1924" si="30">CONCATENATE(A1861,D1861)</f>
        <v>165j</v>
      </c>
      <c r="C1861" t="s">
        <v>169</v>
      </c>
      <c r="D1861" t="s">
        <v>616</v>
      </c>
      <c r="E1861">
        <v>9</v>
      </c>
      <c r="F1861">
        <v>60</v>
      </c>
      <c r="G1861">
        <v>80</v>
      </c>
      <c r="H1861">
        <v>90</v>
      </c>
      <c r="I1861">
        <v>130</v>
      </c>
      <c r="J1861">
        <v>140</v>
      </c>
      <c r="K1861">
        <v>130</v>
      </c>
      <c r="L1861">
        <v>120</v>
      </c>
      <c r="M1861">
        <v>120</v>
      </c>
      <c r="N1861">
        <v>120</v>
      </c>
      <c r="O1861">
        <v>140</v>
      </c>
      <c r="P1861">
        <v>130</v>
      </c>
      <c r="Q1861" s="36">
        <v>110</v>
      </c>
      <c r="R1861" s="36">
        <v>130</v>
      </c>
      <c r="S1861" s="36">
        <v>140</v>
      </c>
      <c r="T1861" s="36">
        <v>160</v>
      </c>
      <c r="U1861" s="36">
        <v>140</v>
      </c>
    </row>
    <row r="1862" spans="1:21" x14ac:dyDescent="0.2">
      <c r="A1862" s="89">
        <f>VLOOKUP(C1862,TabellenSRG!$B$4:$C$2729,2,FALSE)</f>
        <v>165</v>
      </c>
      <c r="B1862" t="str">
        <f t="shared" si="30"/>
        <v>165k</v>
      </c>
      <c r="C1862" t="s">
        <v>169</v>
      </c>
      <c r="D1862" t="s">
        <v>611</v>
      </c>
      <c r="E1862">
        <v>10</v>
      </c>
      <c r="F1862" t="e">
        <v>#N/A</v>
      </c>
      <c r="G1862" t="e">
        <v>#N/A</v>
      </c>
      <c r="H1862" t="e">
        <v>#N/A</v>
      </c>
      <c r="I1862" t="e">
        <v>#N/A</v>
      </c>
      <c r="J1862" t="e">
        <v>#N/A</v>
      </c>
      <c r="K1862" t="e">
        <v>#N/A</v>
      </c>
      <c r="L1862" t="e">
        <v>#N/A</v>
      </c>
      <c r="M1862" t="e">
        <v>#N/A</v>
      </c>
      <c r="N1862">
        <v>0</v>
      </c>
      <c r="O1862">
        <v>0</v>
      </c>
      <c r="P1862">
        <v>0</v>
      </c>
      <c r="Q1862" s="36">
        <v>0</v>
      </c>
      <c r="R1862" s="36">
        <v>0</v>
      </c>
      <c r="S1862" s="36">
        <v>0</v>
      </c>
      <c r="T1862" s="36">
        <v>0</v>
      </c>
      <c r="U1862" s="36">
        <v>0</v>
      </c>
    </row>
    <row r="1863" spans="1:21" x14ac:dyDescent="0.2">
      <c r="A1863" s="89">
        <f>VLOOKUP(C1863,TabellenSRG!$B$4:$C$2729,2,FALSE)</f>
        <v>166</v>
      </c>
      <c r="B1863" t="str">
        <f t="shared" si="30"/>
        <v>166a</v>
      </c>
      <c r="C1863" t="s">
        <v>170</v>
      </c>
      <c r="D1863" t="s">
        <v>606</v>
      </c>
      <c r="E1863">
        <v>0</v>
      </c>
      <c r="F1863">
        <v>370</v>
      </c>
      <c r="G1863">
        <v>370</v>
      </c>
      <c r="H1863">
        <v>380</v>
      </c>
      <c r="I1863">
        <v>390</v>
      </c>
      <c r="J1863">
        <v>520</v>
      </c>
      <c r="K1863">
        <v>550</v>
      </c>
      <c r="L1863">
        <v>570</v>
      </c>
      <c r="M1863">
        <v>680</v>
      </c>
      <c r="N1863">
        <v>630</v>
      </c>
      <c r="O1863">
        <v>670</v>
      </c>
      <c r="P1863">
        <v>620</v>
      </c>
      <c r="Q1863" s="36">
        <v>640</v>
      </c>
      <c r="R1863" s="36">
        <v>650</v>
      </c>
      <c r="S1863" s="36">
        <v>650</v>
      </c>
      <c r="T1863" s="36">
        <v>660</v>
      </c>
      <c r="U1863" s="36">
        <v>730</v>
      </c>
    </row>
    <row r="1864" spans="1:21" x14ac:dyDescent="0.2">
      <c r="A1864" s="89">
        <f>VLOOKUP(C1864,TabellenSRG!$B$4:$C$2729,2,FALSE)</f>
        <v>166</v>
      </c>
      <c r="B1864" t="str">
        <f t="shared" si="30"/>
        <v>166b</v>
      </c>
      <c r="C1864" t="s">
        <v>170</v>
      </c>
      <c r="D1864" t="s">
        <v>607</v>
      </c>
      <c r="E1864">
        <v>1</v>
      </c>
      <c r="F1864">
        <v>0</v>
      </c>
      <c r="G1864">
        <v>0</v>
      </c>
      <c r="H1864">
        <v>0</v>
      </c>
      <c r="I1864">
        <v>0</v>
      </c>
      <c r="J1864">
        <v>0</v>
      </c>
      <c r="K1864">
        <v>0</v>
      </c>
      <c r="L1864">
        <v>0</v>
      </c>
      <c r="M1864">
        <v>0</v>
      </c>
      <c r="N1864">
        <v>0</v>
      </c>
      <c r="O1864">
        <v>0</v>
      </c>
      <c r="P1864">
        <v>0</v>
      </c>
      <c r="Q1864" s="36">
        <v>0</v>
      </c>
      <c r="R1864" s="36">
        <v>0</v>
      </c>
      <c r="S1864" s="36">
        <v>0</v>
      </c>
      <c r="T1864" s="36">
        <v>0</v>
      </c>
      <c r="U1864" s="36">
        <v>0</v>
      </c>
    </row>
    <row r="1865" spans="1:21" x14ac:dyDescent="0.2">
      <c r="A1865" s="89">
        <f>VLOOKUP(C1865,TabellenSRG!$B$4:$C$2729,2,FALSE)</f>
        <v>166</v>
      </c>
      <c r="B1865" t="str">
        <f t="shared" si="30"/>
        <v>166c</v>
      </c>
      <c r="C1865" t="s">
        <v>170</v>
      </c>
      <c r="D1865" t="s">
        <v>608</v>
      </c>
      <c r="E1865">
        <v>2</v>
      </c>
      <c r="F1865">
        <v>0</v>
      </c>
      <c r="G1865">
        <v>0</v>
      </c>
      <c r="H1865">
        <v>0</v>
      </c>
      <c r="I1865">
        <v>0</v>
      </c>
      <c r="J1865">
        <v>0</v>
      </c>
      <c r="K1865">
        <v>0</v>
      </c>
      <c r="L1865">
        <v>0</v>
      </c>
      <c r="M1865">
        <v>0</v>
      </c>
      <c r="N1865">
        <v>0</v>
      </c>
      <c r="O1865">
        <v>0</v>
      </c>
      <c r="P1865">
        <v>0</v>
      </c>
      <c r="Q1865" s="36">
        <v>0</v>
      </c>
      <c r="R1865" s="36">
        <v>0</v>
      </c>
      <c r="S1865" s="36">
        <v>0</v>
      </c>
      <c r="T1865" s="36">
        <v>0</v>
      </c>
      <c r="U1865" s="36">
        <v>0</v>
      </c>
    </row>
    <row r="1866" spans="1:21" x14ac:dyDescent="0.2">
      <c r="A1866" s="89">
        <f>VLOOKUP(C1866,TabellenSRG!$B$4:$C$2729,2,FALSE)</f>
        <v>166</v>
      </c>
      <c r="B1866" t="str">
        <f t="shared" si="30"/>
        <v>166d</v>
      </c>
      <c r="C1866" t="s">
        <v>170</v>
      </c>
      <c r="D1866" t="s">
        <v>609</v>
      </c>
      <c r="E1866">
        <v>3</v>
      </c>
      <c r="F1866">
        <v>20</v>
      </c>
      <c r="G1866">
        <v>30</v>
      </c>
      <c r="H1866">
        <v>30</v>
      </c>
      <c r="I1866">
        <v>30</v>
      </c>
      <c r="J1866">
        <v>40</v>
      </c>
      <c r="K1866">
        <v>40</v>
      </c>
      <c r="L1866">
        <v>30</v>
      </c>
      <c r="M1866">
        <v>30</v>
      </c>
      <c r="N1866">
        <v>30</v>
      </c>
      <c r="O1866">
        <v>30</v>
      </c>
      <c r="P1866">
        <v>30</v>
      </c>
      <c r="Q1866" s="36">
        <v>30</v>
      </c>
      <c r="R1866" s="36">
        <v>30</v>
      </c>
      <c r="S1866" s="36">
        <v>30</v>
      </c>
      <c r="T1866" s="36">
        <v>30</v>
      </c>
      <c r="U1866" s="36">
        <v>30</v>
      </c>
    </row>
    <row r="1867" spans="1:21" x14ac:dyDescent="0.2">
      <c r="A1867" s="89">
        <f>VLOOKUP(C1867,TabellenSRG!$B$4:$C$2729,2,FALSE)</f>
        <v>166</v>
      </c>
      <c r="B1867" t="str">
        <f t="shared" si="30"/>
        <v>166e</v>
      </c>
      <c r="C1867" t="s">
        <v>170</v>
      </c>
      <c r="D1867" t="s">
        <v>610</v>
      </c>
      <c r="E1867">
        <v>4</v>
      </c>
      <c r="F1867">
        <v>0</v>
      </c>
      <c r="G1867">
        <v>0</v>
      </c>
      <c r="H1867">
        <v>0</v>
      </c>
      <c r="I1867">
        <v>0</v>
      </c>
      <c r="J1867">
        <v>0</v>
      </c>
      <c r="K1867">
        <v>10</v>
      </c>
      <c r="L1867">
        <v>10</v>
      </c>
      <c r="M1867">
        <v>20</v>
      </c>
      <c r="N1867">
        <v>20</v>
      </c>
      <c r="O1867">
        <v>20</v>
      </c>
      <c r="P1867">
        <v>30</v>
      </c>
      <c r="Q1867" s="36">
        <v>30</v>
      </c>
      <c r="R1867" s="36">
        <v>30</v>
      </c>
      <c r="S1867" s="36">
        <v>40</v>
      </c>
      <c r="T1867" s="36">
        <v>40</v>
      </c>
      <c r="U1867" s="36">
        <v>40</v>
      </c>
    </row>
    <row r="1868" spans="1:21" x14ac:dyDescent="0.2">
      <c r="A1868" s="89">
        <f>VLOOKUP(C1868,TabellenSRG!$B$4:$C$2729,2,FALSE)</f>
        <v>166</v>
      </c>
      <c r="B1868" t="str">
        <f t="shared" si="30"/>
        <v>166f</v>
      </c>
      <c r="C1868" t="s">
        <v>170</v>
      </c>
      <c r="D1868" t="s">
        <v>612</v>
      </c>
      <c r="E1868">
        <v>5</v>
      </c>
      <c r="F1868">
        <v>0</v>
      </c>
      <c r="G1868">
        <v>0</v>
      </c>
      <c r="H1868">
        <v>0</v>
      </c>
      <c r="I1868">
        <v>0</v>
      </c>
      <c r="J1868">
        <v>0</v>
      </c>
      <c r="K1868">
        <v>0</v>
      </c>
      <c r="L1868">
        <v>0</v>
      </c>
      <c r="M1868">
        <v>0</v>
      </c>
      <c r="N1868">
        <v>0</v>
      </c>
      <c r="O1868">
        <v>0</v>
      </c>
      <c r="P1868">
        <v>0</v>
      </c>
      <c r="Q1868" s="36">
        <v>0</v>
      </c>
      <c r="R1868" s="36">
        <v>0</v>
      </c>
      <c r="S1868" s="36">
        <v>0</v>
      </c>
      <c r="T1868" s="36">
        <v>0</v>
      </c>
      <c r="U1868" s="36">
        <v>0</v>
      </c>
    </row>
    <row r="1869" spans="1:21" x14ac:dyDescent="0.2">
      <c r="A1869" s="89">
        <f>VLOOKUP(C1869,TabellenSRG!$B$4:$C$2729,2,FALSE)</f>
        <v>166</v>
      </c>
      <c r="B1869" t="str">
        <f t="shared" si="30"/>
        <v>166g</v>
      </c>
      <c r="C1869" t="s">
        <v>170</v>
      </c>
      <c r="D1869" t="s">
        <v>613</v>
      </c>
      <c r="E1869">
        <v>6</v>
      </c>
      <c r="F1869">
        <v>0</v>
      </c>
      <c r="G1869">
        <v>0</v>
      </c>
      <c r="H1869">
        <v>0</v>
      </c>
      <c r="I1869">
        <v>0</v>
      </c>
      <c r="J1869">
        <v>0</v>
      </c>
      <c r="K1869">
        <v>0</v>
      </c>
      <c r="L1869">
        <v>0</v>
      </c>
      <c r="M1869">
        <v>0</v>
      </c>
      <c r="N1869">
        <v>0</v>
      </c>
      <c r="O1869">
        <v>0</v>
      </c>
      <c r="P1869">
        <v>0</v>
      </c>
      <c r="Q1869" s="36">
        <v>0</v>
      </c>
      <c r="R1869" s="36">
        <v>0</v>
      </c>
      <c r="S1869" s="36">
        <v>0</v>
      </c>
      <c r="T1869" s="36">
        <v>0</v>
      </c>
      <c r="U1869" s="36">
        <v>0</v>
      </c>
    </row>
    <row r="1870" spans="1:21" x14ac:dyDescent="0.2">
      <c r="A1870" s="89">
        <f>VLOOKUP(C1870,TabellenSRG!$B$4:$C$2729,2,FALSE)</f>
        <v>166</v>
      </c>
      <c r="B1870" t="str">
        <f t="shared" si="30"/>
        <v>166h</v>
      </c>
      <c r="C1870" t="s">
        <v>170</v>
      </c>
      <c r="D1870" t="s">
        <v>614</v>
      </c>
      <c r="E1870">
        <v>7</v>
      </c>
      <c r="F1870">
        <v>0</v>
      </c>
      <c r="G1870">
        <v>0</v>
      </c>
      <c r="H1870">
        <v>0</v>
      </c>
      <c r="I1870">
        <v>0</v>
      </c>
      <c r="J1870">
        <v>0</v>
      </c>
      <c r="K1870">
        <v>0</v>
      </c>
      <c r="L1870">
        <v>0</v>
      </c>
      <c r="M1870">
        <v>0</v>
      </c>
      <c r="N1870">
        <v>0</v>
      </c>
      <c r="O1870">
        <v>0</v>
      </c>
      <c r="P1870">
        <v>0</v>
      </c>
      <c r="Q1870" s="36">
        <v>0</v>
      </c>
      <c r="R1870" s="36">
        <v>0</v>
      </c>
      <c r="S1870" s="36">
        <v>0</v>
      </c>
      <c r="T1870" s="36">
        <v>0</v>
      </c>
      <c r="U1870" s="36">
        <v>0</v>
      </c>
    </row>
    <row r="1871" spans="1:21" x14ac:dyDescent="0.2">
      <c r="A1871" s="89">
        <f>VLOOKUP(C1871,TabellenSRG!$B$4:$C$2729,2,FALSE)</f>
        <v>166</v>
      </c>
      <c r="B1871" t="str">
        <f t="shared" si="30"/>
        <v>166i</v>
      </c>
      <c r="C1871" t="s">
        <v>170</v>
      </c>
      <c r="D1871" t="s">
        <v>615</v>
      </c>
      <c r="E1871">
        <v>8</v>
      </c>
      <c r="F1871">
        <v>0</v>
      </c>
      <c r="G1871">
        <v>0</v>
      </c>
      <c r="H1871">
        <v>0</v>
      </c>
      <c r="I1871">
        <v>0</v>
      </c>
      <c r="J1871">
        <v>0</v>
      </c>
      <c r="K1871">
        <v>0</v>
      </c>
      <c r="L1871">
        <v>0</v>
      </c>
      <c r="M1871">
        <v>0</v>
      </c>
      <c r="N1871">
        <v>0</v>
      </c>
      <c r="O1871">
        <v>0</v>
      </c>
      <c r="P1871">
        <v>0</v>
      </c>
      <c r="Q1871" s="36">
        <v>0</v>
      </c>
      <c r="R1871" s="36">
        <v>0</v>
      </c>
      <c r="S1871" s="36">
        <v>0</v>
      </c>
      <c r="T1871" s="36">
        <v>0</v>
      </c>
      <c r="U1871" s="36">
        <v>0</v>
      </c>
    </row>
    <row r="1872" spans="1:21" x14ac:dyDescent="0.2">
      <c r="A1872" s="89">
        <f>VLOOKUP(C1872,TabellenSRG!$B$4:$C$2729,2,FALSE)</f>
        <v>166</v>
      </c>
      <c r="B1872" t="str">
        <f t="shared" si="30"/>
        <v>166j</v>
      </c>
      <c r="C1872" t="s">
        <v>170</v>
      </c>
      <c r="D1872" t="s">
        <v>616</v>
      </c>
      <c r="E1872">
        <v>9</v>
      </c>
      <c r="F1872">
        <v>340</v>
      </c>
      <c r="G1872">
        <v>340</v>
      </c>
      <c r="H1872">
        <v>350</v>
      </c>
      <c r="I1872">
        <v>360</v>
      </c>
      <c r="J1872">
        <v>470</v>
      </c>
      <c r="K1872">
        <v>510</v>
      </c>
      <c r="L1872">
        <v>530</v>
      </c>
      <c r="M1872">
        <v>630</v>
      </c>
      <c r="N1872">
        <v>580</v>
      </c>
      <c r="O1872">
        <v>610</v>
      </c>
      <c r="P1872">
        <v>560</v>
      </c>
      <c r="Q1872" s="36">
        <v>580</v>
      </c>
      <c r="R1872" s="36">
        <v>590</v>
      </c>
      <c r="S1872" s="36">
        <v>580</v>
      </c>
      <c r="T1872" s="36">
        <v>590</v>
      </c>
      <c r="U1872" s="36">
        <v>660</v>
      </c>
    </row>
    <row r="1873" spans="1:21" x14ac:dyDescent="0.2">
      <c r="A1873" s="89">
        <f>VLOOKUP(C1873,TabellenSRG!$B$4:$C$2729,2,FALSE)</f>
        <v>166</v>
      </c>
      <c r="B1873" t="str">
        <f t="shared" si="30"/>
        <v>166k</v>
      </c>
      <c r="C1873" t="s">
        <v>170</v>
      </c>
      <c r="D1873" t="s">
        <v>611</v>
      </c>
      <c r="E1873">
        <v>10</v>
      </c>
      <c r="F1873" t="e">
        <v>#N/A</v>
      </c>
      <c r="G1873" t="e">
        <v>#N/A</v>
      </c>
      <c r="H1873" t="e">
        <v>#N/A</v>
      </c>
      <c r="I1873" t="e">
        <v>#N/A</v>
      </c>
      <c r="J1873" t="e">
        <v>#N/A</v>
      </c>
      <c r="K1873" t="e">
        <v>#N/A</v>
      </c>
      <c r="L1873" t="e">
        <v>#N/A</v>
      </c>
      <c r="M1873" t="e">
        <v>#N/A</v>
      </c>
      <c r="N1873">
        <v>0</v>
      </c>
      <c r="O1873">
        <v>0</v>
      </c>
      <c r="P1873">
        <v>0</v>
      </c>
      <c r="Q1873" s="36">
        <v>0</v>
      </c>
      <c r="R1873" s="36">
        <v>0</v>
      </c>
      <c r="S1873" s="36">
        <v>0</v>
      </c>
      <c r="T1873" s="36">
        <v>0</v>
      </c>
      <c r="U1873" s="36">
        <v>0</v>
      </c>
    </row>
    <row r="1874" spans="1:21" x14ac:dyDescent="0.2">
      <c r="A1874" s="89">
        <f>VLOOKUP(C1874,TabellenSRG!$B$4:$C$2729,2,FALSE)</f>
        <v>167</v>
      </c>
      <c r="B1874" t="str">
        <f t="shared" si="30"/>
        <v>167a</v>
      </c>
      <c r="C1874" t="s">
        <v>171</v>
      </c>
      <c r="D1874" t="s">
        <v>606</v>
      </c>
      <c r="E1874">
        <v>0</v>
      </c>
      <c r="F1874">
        <v>470</v>
      </c>
      <c r="G1874">
        <v>520</v>
      </c>
      <c r="H1874">
        <v>450</v>
      </c>
      <c r="I1874">
        <v>500</v>
      </c>
      <c r="J1874">
        <v>510</v>
      </c>
      <c r="K1874">
        <v>580</v>
      </c>
      <c r="L1874">
        <v>550</v>
      </c>
      <c r="M1874">
        <v>620</v>
      </c>
      <c r="N1874">
        <v>640</v>
      </c>
      <c r="O1874">
        <v>640</v>
      </c>
      <c r="P1874">
        <v>590</v>
      </c>
      <c r="Q1874" s="36">
        <v>550</v>
      </c>
      <c r="R1874" s="36">
        <v>560</v>
      </c>
      <c r="S1874" s="36">
        <v>610</v>
      </c>
      <c r="T1874" s="36">
        <v>630</v>
      </c>
      <c r="U1874" s="36">
        <v>700</v>
      </c>
    </row>
    <row r="1875" spans="1:21" x14ac:dyDescent="0.2">
      <c r="A1875" s="89">
        <f>VLOOKUP(C1875,TabellenSRG!$B$4:$C$2729,2,FALSE)</f>
        <v>167</v>
      </c>
      <c r="B1875" t="str">
        <f t="shared" si="30"/>
        <v>167b</v>
      </c>
      <c r="C1875" t="s">
        <v>171</v>
      </c>
      <c r="D1875" t="s">
        <v>607</v>
      </c>
      <c r="E1875">
        <v>1</v>
      </c>
      <c r="F1875">
        <v>20</v>
      </c>
      <c r="G1875">
        <v>20</v>
      </c>
      <c r="H1875">
        <v>10</v>
      </c>
      <c r="I1875">
        <v>10</v>
      </c>
      <c r="J1875">
        <v>10</v>
      </c>
      <c r="K1875">
        <v>10</v>
      </c>
      <c r="L1875">
        <v>10</v>
      </c>
      <c r="M1875">
        <v>10</v>
      </c>
      <c r="N1875">
        <v>10</v>
      </c>
      <c r="O1875">
        <v>10</v>
      </c>
      <c r="P1875">
        <v>0</v>
      </c>
      <c r="Q1875" s="36">
        <v>0</v>
      </c>
      <c r="R1875" s="36">
        <v>0</v>
      </c>
      <c r="S1875" s="36">
        <v>0</v>
      </c>
      <c r="T1875" s="36">
        <v>0</v>
      </c>
      <c r="U1875" s="36">
        <v>0</v>
      </c>
    </row>
    <row r="1876" spans="1:21" x14ac:dyDescent="0.2">
      <c r="A1876" s="89">
        <f>VLOOKUP(C1876,TabellenSRG!$B$4:$C$2729,2,FALSE)</f>
        <v>167</v>
      </c>
      <c r="B1876" t="str">
        <f t="shared" si="30"/>
        <v>167c</v>
      </c>
      <c r="C1876" t="s">
        <v>171</v>
      </c>
      <c r="D1876" t="s">
        <v>608</v>
      </c>
      <c r="E1876">
        <v>2</v>
      </c>
      <c r="F1876">
        <v>20</v>
      </c>
      <c r="G1876">
        <v>20</v>
      </c>
      <c r="H1876">
        <v>20</v>
      </c>
      <c r="I1876">
        <v>20</v>
      </c>
      <c r="J1876">
        <v>20</v>
      </c>
      <c r="K1876">
        <v>40</v>
      </c>
      <c r="L1876">
        <v>40</v>
      </c>
      <c r="M1876">
        <v>40</v>
      </c>
      <c r="N1876">
        <v>40</v>
      </c>
      <c r="O1876">
        <v>40</v>
      </c>
      <c r="P1876">
        <v>40</v>
      </c>
      <c r="Q1876" s="36">
        <v>40</v>
      </c>
      <c r="R1876" s="36">
        <v>40</v>
      </c>
      <c r="S1876" s="36">
        <v>40</v>
      </c>
      <c r="T1876" s="36">
        <v>40</v>
      </c>
      <c r="U1876" s="36">
        <v>40</v>
      </c>
    </row>
    <row r="1877" spans="1:21" x14ac:dyDescent="0.2">
      <c r="A1877" s="89">
        <f>VLOOKUP(C1877,TabellenSRG!$B$4:$C$2729,2,FALSE)</f>
        <v>167</v>
      </c>
      <c r="B1877" t="str">
        <f t="shared" si="30"/>
        <v>167d</v>
      </c>
      <c r="C1877" t="s">
        <v>171</v>
      </c>
      <c r="D1877" t="s">
        <v>609</v>
      </c>
      <c r="E1877">
        <v>3</v>
      </c>
      <c r="F1877">
        <v>0</v>
      </c>
      <c r="G1877">
        <v>0</v>
      </c>
      <c r="H1877">
        <v>0</v>
      </c>
      <c r="I1877">
        <v>0</v>
      </c>
      <c r="J1877">
        <v>0</v>
      </c>
      <c r="K1877">
        <v>0</v>
      </c>
      <c r="L1877">
        <v>0</v>
      </c>
      <c r="M1877">
        <v>0</v>
      </c>
      <c r="N1877">
        <v>0</v>
      </c>
      <c r="O1877">
        <v>0</v>
      </c>
      <c r="P1877">
        <v>0</v>
      </c>
      <c r="Q1877" s="36">
        <v>0</v>
      </c>
      <c r="R1877" s="36">
        <v>0</v>
      </c>
      <c r="S1877" s="36">
        <v>0</v>
      </c>
      <c r="T1877" s="36">
        <v>0</v>
      </c>
      <c r="U1877" s="36">
        <v>120</v>
      </c>
    </row>
    <row r="1878" spans="1:21" x14ac:dyDescent="0.2">
      <c r="A1878" s="89">
        <f>VLOOKUP(C1878,TabellenSRG!$B$4:$C$2729,2,FALSE)</f>
        <v>167</v>
      </c>
      <c r="B1878" t="str">
        <f t="shared" si="30"/>
        <v>167e</v>
      </c>
      <c r="C1878" t="s">
        <v>171</v>
      </c>
      <c r="D1878" t="s">
        <v>610</v>
      </c>
      <c r="E1878">
        <v>4</v>
      </c>
      <c r="F1878">
        <v>0</v>
      </c>
      <c r="G1878">
        <v>0</v>
      </c>
      <c r="H1878">
        <v>10</v>
      </c>
      <c r="I1878">
        <v>10</v>
      </c>
      <c r="J1878">
        <v>10</v>
      </c>
      <c r="K1878">
        <v>20</v>
      </c>
      <c r="L1878">
        <v>30</v>
      </c>
      <c r="M1878">
        <v>30</v>
      </c>
      <c r="N1878">
        <v>40</v>
      </c>
      <c r="O1878">
        <v>30</v>
      </c>
      <c r="P1878">
        <v>30</v>
      </c>
      <c r="Q1878" s="36">
        <v>30</v>
      </c>
      <c r="R1878" s="36">
        <v>30</v>
      </c>
      <c r="S1878" s="36">
        <v>30</v>
      </c>
      <c r="T1878" s="36">
        <v>40</v>
      </c>
      <c r="U1878" s="36">
        <v>50</v>
      </c>
    </row>
    <row r="1879" spans="1:21" x14ac:dyDescent="0.2">
      <c r="A1879" s="89">
        <f>VLOOKUP(C1879,TabellenSRG!$B$4:$C$2729,2,FALSE)</f>
        <v>167</v>
      </c>
      <c r="B1879" t="str">
        <f t="shared" si="30"/>
        <v>167f</v>
      </c>
      <c r="C1879" t="s">
        <v>171</v>
      </c>
      <c r="D1879" t="s">
        <v>612</v>
      </c>
      <c r="E1879">
        <v>5</v>
      </c>
      <c r="F1879">
        <v>0</v>
      </c>
      <c r="G1879">
        <v>0</v>
      </c>
      <c r="H1879">
        <v>0</v>
      </c>
      <c r="I1879">
        <v>0</v>
      </c>
      <c r="J1879">
        <v>0</v>
      </c>
      <c r="K1879">
        <v>20</v>
      </c>
      <c r="L1879">
        <v>20</v>
      </c>
      <c r="M1879">
        <v>20</v>
      </c>
      <c r="N1879">
        <v>20</v>
      </c>
      <c r="O1879">
        <v>0</v>
      </c>
      <c r="P1879">
        <v>0</v>
      </c>
      <c r="Q1879" s="36">
        <v>0</v>
      </c>
      <c r="R1879" s="36">
        <v>0</v>
      </c>
      <c r="S1879" s="36">
        <v>0</v>
      </c>
      <c r="T1879" s="36">
        <v>0</v>
      </c>
      <c r="U1879" s="36">
        <v>10</v>
      </c>
    </row>
    <row r="1880" spans="1:21" x14ac:dyDescent="0.2">
      <c r="A1880" s="89">
        <f>VLOOKUP(C1880,TabellenSRG!$B$4:$C$2729,2,FALSE)</f>
        <v>167</v>
      </c>
      <c r="B1880" t="str">
        <f t="shared" si="30"/>
        <v>167g</v>
      </c>
      <c r="C1880" t="s">
        <v>171</v>
      </c>
      <c r="D1880" t="s">
        <v>613</v>
      </c>
      <c r="E1880">
        <v>6</v>
      </c>
      <c r="F1880">
        <v>0</v>
      </c>
      <c r="G1880">
        <v>0</v>
      </c>
      <c r="H1880">
        <v>0</v>
      </c>
      <c r="I1880">
        <v>0</v>
      </c>
      <c r="J1880">
        <v>0</v>
      </c>
      <c r="K1880">
        <v>0</v>
      </c>
      <c r="L1880">
        <v>0</v>
      </c>
      <c r="M1880">
        <v>0</v>
      </c>
      <c r="N1880">
        <v>0</v>
      </c>
      <c r="O1880">
        <v>0</v>
      </c>
      <c r="P1880">
        <v>0</v>
      </c>
      <c r="Q1880" s="36">
        <v>0</v>
      </c>
      <c r="R1880" s="36">
        <v>0</v>
      </c>
      <c r="S1880" s="36">
        <v>0</v>
      </c>
      <c r="T1880" s="36">
        <v>10</v>
      </c>
      <c r="U1880" s="36">
        <v>10</v>
      </c>
    </row>
    <row r="1881" spans="1:21" x14ac:dyDescent="0.2">
      <c r="A1881" s="89">
        <f>VLOOKUP(C1881,TabellenSRG!$B$4:$C$2729,2,FALSE)</f>
        <v>167</v>
      </c>
      <c r="B1881" t="str">
        <f t="shared" si="30"/>
        <v>167h</v>
      </c>
      <c r="C1881" t="s">
        <v>171</v>
      </c>
      <c r="D1881" t="s">
        <v>614</v>
      </c>
      <c r="E1881">
        <v>7</v>
      </c>
      <c r="F1881">
        <v>0</v>
      </c>
      <c r="G1881">
        <v>0</v>
      </c>
      <c r="H1881">
        <v>0</v>
      </c>
      <c r="I1881">
        <v>0</v>
      </c>
      <c r="J1881">
        <v>0</v>
      </c>
      <c r="K1881">
        <v>0</v>
      </c>
      <c r="L1881">
        <v>0</v>
      </c>
      <c r="M1881">
        <v>0</v>
      </c>
      <c r="N1881">
        <v>0</v>
      </c>
      <c r="O1881">
        <v>0</v>
      </c>
      <c r="P1881">
        <v>0</v>
      </c>
      <c r="Q1881" s="36">
        <v>0</v>
      </c>
      <c r="R1881" s="36">
        <v>0</v>
      </c>
      <c r="S1881" s="36">
        <v>0</v>
      </c>
      <c r="T1881" s="36">
        <v>0</v>
      </c>
      <c r="U1881" s="36">
        <v>0</v>
      </c>
    </row>
    <row r="1882" spans="1:21" x14ac:dyDescent="0.2">
      <c r="A1882" s="89">
        <f>VLOOKUP(C1882,TabellenSRG!$B$4:$C$2729,2,FALSE)</f>
        <v>167</v>
      </c>
      <c r="B1882" t="str">
        <f t="shared" si="30"/>
        <v>167i</v>
      </c>
      <c r="C1882" t="s">
        <v>171</v>
      </c>
      <c r="D1882" t="s">
        <v>615</v>
      </c>
      <c r="E1882">
        <v>8</v>
      </c>
      <c r="F1882">
        <v>0</v>
      </c>
      <c r="G1882">
        <v>0</v>
      </c>
      <c r="H1882">
        <v>0</v>
      </c>
      <c r="I1882">
        <v>0</v>
      </c>
      <c r="J1882">
        <v>0</v>
      </c>
      <c r="K1882">
        <v>0</v>
      </c>
      <c r="L1882">
        <v>0</v>
      </c>
      <c r="M1882">
        <v>0</v>
      </c>
      <c r="N1882">
        <v>0</v>
      </c>
      <c r="O1882">
        <v>0</v>
      </c>
      <c r="P1882">
        <v>0</v>
      </c>
      <c r="Q1882" s="36">
        <v>20</v>
      </c>
      <c r="R1882" s="36">
        <v>20</v>
      </c>
      <c r="S1882" s="36">
        <v>30</v>
      </c>
      <c r="T1882" s="36">
        <v>0</v>
      </c>
      <c r="U1882" s="36">
        <v>0</v>
      </c>
    </row>
    <row r="1883" spans="1:21" x14ac:dyDescent="0.2">
      <c r="A1883" s="89">
        <f>VLOOKUP(C1883,TabellenSRG!$B$4:$C$2729,2,FALSE)</f>
        <v>167</v>
      </c>
      <c r="B1883" t="str">
        <f t="shared" si="30"/>
        <v>167j</v>
      </c>
      <c r="C1883" t="s">
        <v>171</v>
      </c>
      <c r="D1883" t="s">
        <v>616</v>
      </c>
      <c r="E1883">
        <v>9</v>
      </c>
      <c r="F1883">
        <v>430</v>
      </c>
      <c r="G1883">
        <v>480</v>
      </c>
      <c r="H1883">
        <v>420</v>
      </c>
      <c r="I1883">
        <v>460</v>
      </c>
      <c r="J1883">
        <v>480</v>
      </c>
      <c r="K1883">
        <v>490</v>
      </c>
      <c r="L1883">
        <v>460</v>
      </c>
      <c r="M1883">
        <v>520</v>
      </c>
      <c r="N1883">
        <v>540</v>
      </c>
      <c r="O1883">
        <v>560</v>
      </c>
      <c r="P1883">
        <v>520</v>
      </c>
      <c r="Q1883" s="36">
        <v>470</v>
      </c>
      <c r="R1883" s="36">
        <v>480</v>
      </c>
      <c r="S1883" s="36">
        <v>510</v>
      </c>
      <c r="T1883" s="36">
        <v>550</v>
      </c>
      <c r="U1883" s="36">
        <v>480</v>
      </c>
    </row>
    <row r="1884" spans="1:21" x14ac:dyDescent="0.2">
      <c r="A1884" s="89">
        <f>VLOOKUP(C1884,TabellenSRG!$B$4:$C$2729,2,FALSE)</f>
        <v>167</v>
      </c>
      <c r="B1884" t="str">
        <f t="shared" si="30"/>
        <v>167k</v>
      </c>
      <c r="C1884" t="s">
        <v>171</v>
      </c>
      <c r="D1884" t="s">
        <v>611</v>
      </c>
      <c r="E1884">
        <v>10</v>
      </c>
      <c r="F1884" t="e">
        <v>#N/A</v>
      </c>
      <c r="G1884" t="e">
        <v>#N/A</v>
      </c>
      <c r="H1884" t="e">
        <v>#N/A</v>
      </c>
      <c r="I1884" t="e">
        <v>#N/A</v>
      </c>
      <c r="J1884" t="e">
        <v>#N/A</v>
      </c>
      <c r="K1884" t="e">
        <v>#N/A</v>
      </c>
      <c r="L1884" t="e">
        <v>#N/A</v>
      </c>
      <c r="M1884" t="e">
        <v>#N/A</v>
      </c>
      <c r="N1884">
        <v>0</v>
      </c>
      <c r="O1884">
        <v>0</v>
      </c>
      <c r="P1884">
        <v>0</v>
      </c>
      <c r="Q1884" s="36">
        <v>0</v>
      </c>
      <c r="R1884" s="36">
        <v>0</v>
      </c>
      <c r="S1884" s="36">
        <v>0</v>
      </c>
      <c r="T1884" s="36">
        <v>0</v>
      </c>
      <c r="U1884" s="36">
        <v>0</v>
      </c>
    </row>
    <row r="1885" spans="1:21" x14ac:dyDescent="0.2">
      <c r="A1885" s="89">
        <f>VLOOKUP(C1885,TabellenSRG!$B$4:$C$2729,2,FALSE)</f>
        <v>168</v>
      </c>
      <c r="B1885" t="str">
        <f t="shared" si="30"/>
        <v>168a</v>
      </c>
      <c r="C1885" t="s">
        <v>172</v>
      </c>
      <c r="D1885" t="s">
        <v>606</v>
      </c>
      <c r="E1885">
        <v>0</v>
      </c>
      <c r="F1885">
        <v>10</v>
      </c>
      <c r="G1885">
        <v>60</v>
      </c>
      <c r="H1885">
        <v>90</v>
      </c>
      <c r="I1885">
        <v>90</v>
      </c>
      <c r="J1885">
        <v>110</v>
      </c>
      <c r="K1885">
        <v>120</v>
      </c>
      <c r="L1885">
        <v>140</v>
      </c>
      <c r="M1885">
        <v>190</v>
      </c>
      <c r="N1885">
        <v>250</v>
      </c>
      <c r="O1885">
        <v>260</v>
      </c>
      <c r="P1885">
        <v>250</v>
      </c>
      <c r="Q1885" s="36">
        <v>240</v>
      </c>
      <c r="R1885" s="36">
        <v>250</v>
      </c>
      <c r="S1885" s="36">
        <v>280</v>
      </c>
      <c r="T1885" s="36">
        <v>280</v>
      </c>
      <c r="U1885" s="36">
        <v>250</v>
      </c>
    </row>
    <row r="1886" spans="1:21" x14ac:dyDescent="0.2">
      <c r="A1886" s="89">
        <f>VLOOKUP(C1886,TabellenSRG!$B$4:$C$2729,2,FALSE)</f>
        <v>168</v>
      </c>
      <c r="B1886" t="str">
        <f t="shared" si="30"/>
        <v>168b</v>
      </c>
      <c r="C1886" t="s">
        <v>172</v>
      </c>
      <c r="D1886" t="s">
        <v>607</v>
      </c>
      <c r="E1886">
        <v>1</v>
      </c>
      <c r="F1886">
        <v>0</v>
      </c>
      <c r="G1886">
        <v>0</v>
      </c>
      <c r="H1886">
        <v>0</v>
      </c>
      <c r="I1886">
        <v>0</v>
      </c>
      <c r="J1886">
        <v>0</v>
      </c>
      <c r="K1886">
        <v>0</v>
      </c>
      <c r="L1886">
        <v>0</v>
      </c>
      <c r="M1886">
        <v>0</v>
      </c>
      <c r="N1886">
        <v>0</v>
      </c>
      <c r="O1886">
        <v>0</v>
      </c>
      <c r="P1886">
        <v>0</v>
      </c>
      <c r="Q1886" s="36">
        <v>0</v>
      </c>
      <c r="R1886" s="36">
        <v>0</v>
      </c>
      <c r="S1886" s="36">
        <v>0</v>
      </c>
      <c r="T1886" s="36">
        <v>0</v>
      </c>
      <c r="U1886" s="36">
        <v>0</v>
      </c>
    </row>
    <row r="1887" spans="1:21" x14ac:dyDescent="0.2">
      <c r="A1887" s="89">
        <f>VLOOKUP(C1887,TabellenSRG!$B$4:$C$2729,2,FALSE)</f>
        <v>168</v>
      </c>
      <c r="B1887" t="str">
        <f t="shared" si="30"/>
        <v>168c</v>
      </c>
      <c r="C1887" t="s">
        <v>172</v>
      </c>
      <c r="D1887" t="s">
        <v>608</v>
      </c>
      <c r="E1887">
        <v>2</v>
      </c>
      <c r="F1887">
        <v>0</v>
      </c>
      <c r="G1887">
        <v>0</v>
      </c>
      <c r="H1887">
        <v>0</v>
      </c>
      <c r="I1887">
        <v>0</v>
      </c>
      <c r="J1887">
        <v>0</v>
      </c>
      <c r="K1887">
        <v>0</v>
      </c>
      <c r="L1887">
        <v>0</v>
      </c>
      <c r="M1887">
        <v>0</v>
      </c>
      <c r="N1887">
        <v>0</v>
      </c>
      <c r="O1887">
        <v>0</v>
      </c>
      <c r="P1887">
        <v>0</v>
      </c>
      <c r="Q1887" s="36">
        <v>0</v>
      </c>
      <c r="R1887" s="36">
        <v>0</v>
      </c>
      <c r="S1887" s="36">
        <v>0</v>
      </c>
      <c r="T1887" s="36">
        <v>0</v>
      </c>
      <c r="U1887" s="36">
        <v>0</v>
      </c>
    </row>
    <row r="1888" spans="1:21" x14ac:dyDescent="0.2">
      <c r="A1888" s="89">
        <f>VLOOKUP(C1888,TabellenSRG!$B$4:$C$2729,2,FALSE)</f>
        <v>168</v>
      </c>
      <c r="B1888" t="str">
        <f t="shared" si="30"/>
        <v>168d</v>
      </c>
      <c r="C1888" t="s">
        <v>172</v>
      </c>
      <c r="D1888" t="s">
        <v>609</v>
      </c>
      <c r="E1888">
        <v>3</v>
      </c>
      <c r="F1888">
        <v>0</v>
      </c>
      <c r="G1888">
        <v>0</v>
      </c>
      <c r="H1888">
        <v>10</v>
      </c>
      <c r="I1888">
        <v>10</v>
      </c>
      <c r="J1888">
        <v>10</v>
      </c>
      <c r="K1888">
        <v>10</v>
      </c>
      <c r="L1888">
        <v>10</v>
      </c>
      <c r="M1888">
        <v>10</v>
      </c>
      <c r="N1888">
        <v>10</v>
      </c>
      <c r="O1888">
        <v>0</v>
      </c>
      <c r="P1888">
        <v>0</v>
      </c>
      <c r="Q1888" s="36">
        <v>0</v>
      </c>
      <c r="R1888" s="36">
        <v>0</v>
      </c>
      <c r="S1888" s="36">
        <v>0</v>
      </c>
      <c r="T1888" s="36">
        <v>0</v>
      </c>
      <c r="U1888" s="36">
        <v>0</v>
      </c>
    </row>
    <row r="1889" spans="1:21" x14ac:dyDescent="0.2">
      <c r="A1889" s="89">
        <f>VLOOKUP(C1889,TabellenSRG!$B$4:$C$2729,2,FALSE)</f>
        <v>168</v>
      </c>
      <c r="B1889" t="str">
        <f t="shared" si="30"/>
        <v>168e</v>
      </c>
      <c r="C1889" t="s">
        <v>172</v>
      </c>
      <c r="D1889" t="s">
        <v>610</v>
      </c>
      <c r="E1889">
        <v>4</v>
      </c>
      <c r="F1889">
        <v>0</v>
      </c>
      <c r="G1889">
        <v>0</v>
      </c>
      <c r="H1889">
        <v>0</v>
      </c>
      <c r="I1889">
        <v>0</v>
      </c>
      <c r="J1889">
        <v>0</v>
      </c>
      <c r="K1889">
        <v>0</v>
      </c>
      <c r="L1889">
        <v>0</v>
      </c>
      <c r="M1889">
        <v>0</v>
      </c>
      <c r="N1889">
        <v>0</v>
      </c>
      <c r="O1889">
        <v>0</v>
      </c>
      <c r="P1889">
        <v>0</v>
      </c>
      <c r="Q1889" s="36">
        <v>0</v>
      </c>
      <c r="R1889" s="36">
        <v>10</v>
      </c>
      <c r="S1889" s="36">
        <v>10</v>
      </c>
      <c r="T1889" s="36">
        <v>10</v>
      </c>
      <c r="U1889" s="36">
        <v>20</v>
      </c>
    </row>
    <row r="1890" spans="1:21" x14ac:dyDescent="0.2">
      <c r="A1890" s="89">
        <f>VLOOKUP(C1890,TabellenSRG!$B$4:$C$2729,2,FALSE)</f>
        <v>168</v>
      </c>
      <c r="B1890" t="str">
        <f t="shared" si="30"/>
        <v>168f</v>
      </c>
      <c r="C1890" t="s">
        <v>172</v>
      </c>
      <c r="D1890" t="s">
        <v>612</v>
      </c>
      <c r="E1890">
        <v>5</v>
      </c>
      <c r="F1890">
        <v>0</v>
      </c>
      <c r="G1890">
        <v>0</v>
      </c>
      <c r="H1890">
        <v>0</v>
      </c>
      <c r="I1890">
        <v>0</v>
      </c>
      <c r="J1890">
        <v>0</v>
      </c>
      <c r="K1890">
        <v>0</v>
      </c>
      <c r="L1890">
        <v>0</v>
      </c>
      <c r="M1890">
        <v>0</v>
      </c>
      <c r="N1890">
        <v>0</v>
      </c>
      <c r="O1890">
        <v>0</v>
      </c>
      <c r="P1890">
        <v>0</v>
      </c>
      <c r="Q1890" s="36">
        <v>0</v>
      </c>
      <c r="R1890" s="36">
        <v>0</v>
      </c>
      <c r="S1890" s="36">
        <v>0</v>
      </c>
      <c r="T1890" s="36">
        <v>0</v>
      </c>
      <c r="U1890" s="36">
        <v>10</v>
      </c>
    </row>
    <row r="1891" spans="1:21" x14ac:dyDescent="0.2">
      <c r="A1891" s="89">
        <f>VLOOKUP(C1891,TabellenSRG!$B$4:$C$2729,2,FALSE)</f>
        <v>168</v>
      </c>
      <c r="B1891" t="str">
        <f t="shared" si="30"/>
        <v>168g</v>
      </c>
      <c r="C1891" t="s">
        <v>172</v>
      </c>
      <c r="D1891" t="s">
        <v>613</v>
      </c>
      <c r="E1891">
        <v>6</v>
      </c>
      <c r="F1891">
        <v>0</v>
      </c>
      <c r="G1891">
        <v>0</v>
      </c>
      <c r="H1891">
        <v>0</v>
      </c>
      <c r="I1891">
        <v>0</v>
      </c>
      <c r="J1891">
        <v>0</v>
      </c>
      <c r="K1891">
        <v>0</v>
      </c>
      <c r="L1891">
        <v>0</v>
      </c>
      <c r="M1891">
        <v>0</v>
      </c>
      <c r="N1891">
        <v>0</v>
      </c>
      <c r="O1891">
        <v>0</v>
      </c>
      <c r="P1891">
        <v>0</v>
      </c>
      <c r="Q1891" s="36">
        <v>0</v>
      </c>
      <c r="R1891" s="36">
        <v>0</v>
      </c>
      <c r="S1891" s="36">
        <v>0</v>
      </c>
      <c r="T1891" s="36">
        <v>0</v>
      </c>
      <c r="U1891" s="36">
        <v>0</v>
      </c>
    </row>
    <row r="1892" spans="1:21" x14ac:dyDescent="0.2">
      <c r="A1892" s="89">
        <f>VLOOKUP(C1892,TabellenSRG!$B$4:$C$2729,2,FALSE)</f>
        <v>168</v>
      </c>
      <c r="B1892" t="str">
        <f t="shared" si="30"/>
        <v>168h</v>
      </c>
      <c r="C1892" t="s">
        <v>172</v>
      </c>
      <c r="D1892" t="s">
        <v>614</v>
      </c>
      <c r="E1892">
        <v>7</v>
      </c>
      <c r="F1892">
        <v>0</v>
      </c>
      <c r="G1892">
        <v>0</v>
      </c>
      <c r="H1892">
        <v>0</v>
      </c>
      <c r="I1892">
        <v>0</v>
      </c>
      <c r="J1892">
        <v>0</v>
      </c>
      <c r="K1892">
        <v>0</v>
      </c>
      <c r="L1892">
        <v>0</v>
      </c>
      <c r="M1892">
        <v>0</v>
      </c>
      <c r="N1892">
        <v>0</v>
      </c>
      <c r="O1892">
        <v>0</v>
      </c>
      <c r="P1892">
        <v>0</v>
      </c>
      <c r="Q1892" s="36">
        <v>0</v>
      </c>
      <c r="R1892" s="36">
        <v>0</v>
      </c>
      <c r="S1892" s="36">
        <v>0</v>
      </c>
      <c r="T1892" s="36">
        <v>0</v>
      </c>
      <c r="U1892" s="36">
        <v>10</v>
      </c>
    </row>
    <row r="1893" spans="1:21" x14ac:dyDescent="0.2">
      <c r="A1893" s="89">
        <f>VLOOKUP(C1893,TabellenSRG!$B$4:$C$2729,2,FALSE)</f>
        <v>168</v>
      </c>
      <c r="B1893" t="str">
        <f t="shared" si="30"/>
        <v>168i</v>
      </c>
      <c r="C1893" t="s">
        <v>172</v>
      </c>
      <c r="D1893" t="s">
        <v>615</v>
      </c>
      <c r="E1893">
        <v>8</v>
      </c>
      <c r="F1893">
        <v>0</v>
      </c>
      <c r="G1893">
        <v>0</v>
      </c>
      <c r="H1893">
        <v>0</v>
      </c>
      <c r="I1893">
        <v>0</v>
      </c>
      <c r="J1893">
        <v>0</v>
      </c>
      <c r="K1893">
        <v>0</v>
      </c>
      <c r="L1893">
        <v>0</v>
      </c>
      <c r="M1893">
        <v>0</v>
      </c>
      <c r="N1893">
        <v>0</v>
      </c>
      <c r="O1893">
        <v>0</v>
      </c>
      <c r="P1893">
        <v>0</v>
      </c>
      <c r="Q1893" s="36">
        <v>0</v>
      </c>
      <c r="R1893" s="36">
        <v>0</v>
      </c>
      <c r="S1893" s="36">
        <v>0</v>
      </c>
      <c r="T1893" s="36">
        <v>0</v>
      </c>
      <c r="U1893" s="36">
        <v>0</v>
      </c>
    </row>
    <row r="1894" spans="1:21" x14ac:dyDescent="0.2">
      <c r="A1894" s="89">
        <f>VLOOKUP(C1894,TabellenSRG!$B$4:$C$2729,2,FALSE)</f>
        <v>168</v>
      </c>
      <c r="B1894" t="str">
        <f t="shared" si="30"/>
        <v>168j</v>
      </c>
      <c r="C1894" t="s">
        <v>172</v>
      </c>
      <c r="D1894" t="s">
        <v>616</v>
      </c>
      <c r="E1894">
        <v>9</v>
      </c>
      <c r="F1894">
        <v>10</v>
      </c>
      <c r="G1894">
        <v>60</v>
      </c>
      <c r="H1894">
        <v>80</v>
      </c>
      <c r="I1894">
        <v>90</v>
      </c>
      <c r="J1894">
        <v>100</v>
      </c>
      <c r="K1894">
        <v>110</v>
      </c>
      <c r="L1894">
        <v>130</v>
      </c>
      <c r="M1894">
        <v>180</v>
      </c>
      <c r="N1894">
        <v>240</v>
      </c>
      <c r="O1894">
        <v>250</v>
      </c>
      <c r="P1894">
        <v>240</v>
      </c>
      <c r="Q1894" s="36">
        <v>230</v>
      </c>
      <c r="R1894" s="36">
        <v>240</v>
      </c>
      <c r="S1894" s="36">
        <v>270</v>
      </c>
      <c r="T1894" s="36">
        <v>260</v>
      </c>
      <c r="U1894" s="36">
        <v>220</v>
      </c>
    </row>
    <row r="1895" spans="1:21" x14ac:dyDescent="0.2">
      <c r="A1895" s="89">
        <f>VLOOKUP(C1895,TabellenSRG!$B$4:$C$2729,2,FALSE)</f>
        <v>168</v>
      </c>
      <c r="B1895" t="str">
        <f t="shared" si="30"/>
        <v>168k</v>
      </c>
      <c r="C1895" t="s">
        <v>172</v>
      </c>
      <c r="D1895" t="s">
        <v>611</v>
      </c>
      <c r="E1895">
        <v>10</v>
      </c>
      <c r="F1895" t="e">
        <v>#N/A</v>
      </c>
      <c r="G1895" t="e">
        <v>#N/A</v>
      </c>
      <c r="H1895" t="e">
        <v>#N/A</v>
      </c>
      <c r="I1895" t="e">
        <v>#N/A</v>
      </c>
      <c r="J1895" t="e">
        <v>#N/A</v>
      </c>
      <c r="K1895" t="e">
        <v>#N/A</v>
      </c>
      <c r="L1895" t="e">
        <v>#N/A</v>
      </c>
      <c r="M1895" t="e">
        <v>#N/A</v>
      </c>
      <c r="N1895">
        <v>0</v>
      </c>
      <c r="O1895">
        <v>0</v>
      </c>
      <c r="P1895">
        <v>0</v>
      </c>
      <c r="Q1895" s="36">
        <v>0</v>
      </c>
      <c r="R1895" s="36">
        <v>0</v>
      </c>
      <c r="S1895" s="36">
        <v>10</v>
      </c>
      <c r="T1895" s="36">
        <v>10</v>
      </c>
      <c r="U1895" s="36">
        <v>0</v>
      </c>
    </row>
    <row r="1896" spans="1:21" x14ac:dyDescent="0.2">
      <c r="A1896" s="89">
        <f>VLOOKUP(C1896,TabellenSRG!$B$4:$C$2729,2,FALSE)</f>
        <v>169</v>
      </c>
      <c r="B1896" t="str">
        <f t="shared" si="30"/>
        <v>169a</v>
      </c>
      <c r="C1896" t="s">
        <v>173</v>
      </c>
      <c r="D1896" t="s">
        <v>606</v>
      </c>
      <c r="E1896">
        <v>0</v>
      </c>
      <c r="F1896">
        <v>60</v>
      </c>
      <c r="G1896">
        <v>60</v>
      </c>
      <c r="H1896">
        <v>60</v>
      </c>
      <c r="I1896">
        <v>60</v>
      </c>
      <c r="J1896">
        <v>50</v>
      </c>
      <c r="K1896">
        <v>60</v>
      </c>
      <c r="L1896">
        <v>60</v>
      </c>
      <c r="M1896">
        <v>50</v>
      </c>
      <c r="N1896">
        <v>60</v>
      </c>
      <c r="O1896">
        <v>60</v>
      </c>
      <c r="P1896">
        <v>60</v>
      </c>
      <c r="Q1896" s="36">
        <v>50</v>
      </c>
      <c r="R1896" s="36">
        <v>40</v>
      </c>
      <c r="S1896" s="36">
        <v>40</v>
      </c>
      <c r="T1896" s="36">
        <v>50</v>
      </c>
      <c r="U1896" s="36">
        <v>120</v>
      </c>
    </row>
    <row r="1897" spans="1:21" x14ac:dyDescent="0.2">
      <c r="A1897" s="89">
        <f>VLOOKUP(C1897,TabellenSRG!$B$4:$C$2729,2,FALSE)</f>
        <v>169</v>
      </c>
      <c r="B1897" t="str">
        <f t="shared" si="30"/>
        <v>169b</v>
      </c>
      <c r="C1897" t="s">
        <v>173</v>
      </c>
      <c r="D1897" t="s">
        <v>607</v>
      </c>
      <c r="E1897">
        <v>1</v>
      </c>
      <c r="F1897">
        <v>0</v>
      </c>
      <c r="G1897">
        <v>0</v>
      </c>
      <c r="H1897">
        <v>0</v>
      </c>
      <c r="I1897">
        <v>0</v>
      </c>
      <c r="J1897">
        <v>0</v>
      </c>
      <c r="K1897">
        <v>0</v>
      </c>
      <c r="L1897">
        <v>0</v>
      </c>
      <c r="M1897">
        <v>0</v>
      </c>
      <c r="N1897">
        <v>0</v>
      </c>
      <c r="O1897">
        <v>0</v>
      </c>
      <c r="P1897">
        <v>0</v>
      </c>
      <c r="Q1897" s="36">
        <v>0</v>
      </c>
      <c r="R1897" s="36">
        <v>0</v>
      </c>
      <c r="S1897" s="36">
        <v>0</v>
      </c>
      <c r="T1897" s="36">
        <v>0</v>
      </c>
      <c r="U1897" s="36">
        <v>0</v>
      </c>
    </row>
    <row r="1898" spans="1:21" x14ac:dyDescent="0.2">
      <c r="A1898" s="89">
        <f>VLOOKUP(C1898,TabellenSRG!$B$4:$C$2729,2,FALSE)</f>
        <v>169</v>
      </c>
      <c r="B1898" t="str">
        <f t="shared" si="30"/>
        <v>169c</v>
      </c>
      <c r="C1898" t="s">
        <v>173</v>
      </c>
      <c r="D1898" t="s">
        <v>608</v>
      </c>
      <c r="E1898">
        <v>2</v>
      </c>
      <c r="F1898">
        <v>0</v>
      </c>
      <c r="G1898">
        <v>0</v>
      </c>
      <c r="H1898">
        <v>0</v>
      </c>
      <c r="I1898">
        <v>0</v>
      </c>
      <c r="J1898">
        <v>0</v>
      </c>
      <c r="K1898">
        <v>0</v>
      </c>
      <c r="L1898">
        <v>0</v>
      </c>
      <c r="M1898">
        <v>0</v>
      </c>
      <c r="N1898">
        <v>0</v>
      </c>
      <c r="O1898">
        <v>0</v>
      </c>
      <c r="P1898">
        <v>0</v>
      </c>
      <c r="Q1898" s="36">
        <v>0</v>
      </c>
      <c r="R1898" s="36">
        <v>0</v>
      </c>
      <c r="S1898" s="36">
        <v>0</v>
      </c>
      <c r="T1898" s="36">
        <v>0</v>
      </c>
      <c r="U1898" s="36">
        <v>0</v>
      </c>
    </row>
    <row r="1899" spans="1:21" x14ac:dyDescent="0.2">
      <c r="A1899" s="89">
        <f>VLOOKUP(C1899,TabellenSRG!$B$4:$C$2729,2,FALSE)</f>
        <v>169</v>
      </c>
      <c r="B1899" t="str">
        <f t="shared" si="30"/>
        <v>169d</v>
      </c>
      <c r="C1899" t="s">
        <v>173</v>
      </c>
      <c r="D1899" t="s">
        <v>609</v>
      </c>
      <c r="E1899">
        <v>3</v>
      </c>
      <c r="F1899">
        <v>0</v>
      </c>
      <c r="G1899">
        <v>0</v>
      </c>
      <c r="H1899">
        <v>0</v>
      </c>
      <c r="I1899">
        <v>0</v>
      </c>
      <c r="J1899">
        <v>0</v>
      </c>
      <c r="K1899">
        <v>0</v>
      </c>
      <c r="L1899">
        <v>0</v>
      </c>
      <c r="M1899">
        <v>0</v>
      </c>
      <c r="N1899">
        <v>0</v>
      </c>
      <c r="O1899">
        <v>0</v>
      </c>
      <c r="P1899">
        <v>0</v>
      </c>
      <c r="Q1899" s="36">
        <v>0</v>
      </c>
      <c r="R1899" s="36">
        <v>0</v>
      </c>
      <c r="S1899" s="36">
        <v>0</v>
      </c>
      <c r="T1899" s="36">
        <v>0</v>
      </c>
      <c r="U1899" s="36">
        <v>0</v>
      </c>
    </row>
    <row r="1900" spans="1:21" x14ac:dyDescent="0.2">
      <c r="A1900" s="89">
        <f>VLOOKUP(C1900,TabellenSRG!$B$4:$C$2729,2,FALSE)</f>
        <v>169</v>
      </c>
      <c r="B1900" t="str">
        <f t="shared" si="30"/>
        <v>169e</v>
      </c>
      <c r="C1900" t="s">
        <v>173</v>
      </c>
      <c r="D1900" t="s">
        <v>610</v>
      </c>
      <c r="E1900">
        <v>4</v>
      </c>
      <c r="F1900">
        <v>0</v>
      </c>
      <c r="G1900">
        <v>0</v>
      </c>
      <c r="H1900">
        <v>0</v>
      </c>
      <c r="I1900">
        <v>0</v>
      </c>
      <c r="J1900">
        <v>0</v>
      </c>
      <c r="K1900">
        <v>0</v>
      </c>
      <c r="L1900">
        <v>0</v>
      </c>
      <c r="M1900">
        <v>10</v>
      </c>
      <c r="N1900">
        <v>10</v>
      </c>
      <c r="O1900">
        <v>10</v>
      </c>
      <c r="P1900">
        <v>10</v>
      </c>
      <c r="Q1900" s="36">
        <v>10</v>
      </c>
      <c r="R1900" s="36">
        <v>10</v>
      </c>
      <c r="S1900" s="36">
        <v>10</v>
      </c>
      <c r="T1900" s="36">
        <v>10</v>
      </c>
      <c r="U1900" s="36">
        <v>20</v>
      </c>
    </row>
    <row r="1901" spans="1:21" x14ac:dyDescent="0.2">
      <c r="A1901" s="89">
        <f>VLOOKUP(C1901,TabellenSRG!$B$4:$C$2729,2,FALSE)</f>
        <v>169</v>
      </c>
      <c r="B1901" t="str">
        <f t="shared" si="30"/>
        <v>169f</v>
      </c>
      <c r="C1901" t="s">
        <v>173</v>
      </c>
      <c r="D1901" t="s">
        <v>612</v>
      </c>
      <c r="E1901">
        <v>5</v>
      </c>
      <c r="F1901">
        <v>0</v>
      </c>
      <c r="G1901">
        <v>0</v>
      </c>
      <c r="H1901">
        <v>0</v>
      </c>
      <c r="I1901">
        <v>0</v>
      </c>
      <c r="J1901">
        <v>0</v>
      </c>
      <c r="K1901">
        <v>0</v>
      </c>
      <c r="L1901">
        <v>0</v>
      </c>
      <c r="M1901">
        <v>0</v>
      </c>
      <c r="N1901">
        <v>0</v>
      </c>
      <c r="O1901">
        <v>0</v>
      </c>
      <c r="P1901">
        <v>0</v>
      </c>
      <c r="Q1901" s="36">
        <v>0</v>
      </c>
      <c r="R1901" s="36">
        <v>0</v>
      </c>
      <c r="S1901" s="36">
        <v>0</v>
      </c>
      <c r="T1901" s="36">
        <v>0</v>
      </c>
      <c r="U1901" s="36">
        <v>0</v>
      </c>
    </row>
    <row r="1902" spans="1:21" x14ac:dyDescent="0.2">
      <c r="A1902" s="89">
        <f>VLOOKUP(C1902,TabellenSRG!$B$4:$C$2729,2,FALSE)</f>
        <v>169</v>
      </c>
      <c r="B1902" t="str">
        <f t="shared" si="30"/>
        <v>169g</v>
      </c>
      <c r="C1902" t="s">
        <v>173</v>
      </c>
      <c r="D1902" t="s">
        <v>613</v>
      </c>
      <c r="E1902">
        <v>6</v>
      </c>
      <c r="F1902">
        <v>0</v>
      </c>
      <c r="G1902">
        <v>0</v>
      </c>
      <c r="H1902">
        <v>0</v>
      </c>
      <c r="I1902">
        <v>0</v>
      </c>
      <c r="J1902">
        <v>0</v>
      </c>
      <c r="K1902">
        <v>0</v>
      </c>
      <c r="L1902">
        <v>0</v>
      </c>
      <c r="M1902">
        <v>0</v>
      </c>
      <c r="N1902">
        <v>0</v>
      </c>
      <c r="O1902">
        <v>0</v>
      </c>
      <c r="P1902">
        <v>0</v>
      </c>
      <c r="Q1902" s="36">
        <v>0</v>
      </c>
      <c r="R1902" s="36">
        <v>0</v>
      </c>
      <c r="S1902" s="36">
        <v>0</v>
      </c>
      <c r="T1902" s="36">
        <v>0</v>
      </c>
      <c r="U1902" s="36">
        <v>0</v>
      </c>
    </row>
    <row r="1903" spans="1:21" x14ac:dyDescent="0.2">
      <c r="A1903" s="89">
        <f>VLOOKUP(C1903,TabellenSRG!$B$4:$C$2729,2,FALSE)</f>
        <v>169</v>
      </c>
      <c r="B1903" t="str">
        <f t="shared" si="30"/>
        <v>169h</v>
      </c>
      <c r="C1903" t="s">
        <v>173</v>
      </c>
      <c r="D1903" t="s">
        <v>614</v>
      </c>
      <c r="E1903">
        <v>7</v>
      </c>
      <c r="F1903">
        <v>0</v>
      </c>
      <c r="G1903">
        <v>0</v>
      </c>
      <c r="H1903">
        <v>0</v>
      </c>
      <c r="I1903">
        <v>0</v>
      </c>
      <c r="J1903">
        <v>0</v>
      </c>
      <c r="K1903">
        <v>0</v>
      </c>
      <c r="L1903">
        <v>0</v>
      </c>
      <c r="M1903">
        <v>0</v>
      </c>
      <c r="N1903">
        <v>0</v>
      </c>
      <c r="O1903">
        <v>0</v>
      </c>
      <c r="P1903">
        <v>0</v>
      </c>
      <c r="Q1903" s="36">
        <v>0</v>
      </c>
      <c r="R1903" s="36">
        <v>0</v>
      </c>
      <c r="S1903" s="36">
        <v>0</v>
      </c>
      <c r="T1903" s="36">
        <v>0</v>
      </c>
      <c r="U1903" s="36">
        <v>0</v>
      </c>
    </row>
    <row r="1904" spans="1:21" x14ac:dyDescent="0.2">
      <c r="A1904" s="89">
        <f>VLOOKUP(C1904,TabellenSRG!$B$4:$C$2729,2,FALSE)</f>
        <v>169</v>
      </c>
      <c r="B1904" t="str">
        <f t="shared" si="30"/>
        <v>169i</v>
      </c>
      <c r="C1904" t="s">
        <v>173</v>
      </c>
      <c r="D1904" t="s">
        <v>615</v>
      </c>
      <c r="E1904">
        <v>8</v>
      </c>
      <c r="F1904">
        <v>0</v>
      </c>
      <c r="G1904">
        <v>0</v>
      </c>
      <c r="H1904">
        <v>0</v>
      </c>
      <c r="I1904">
        <v>0</v>
      </c>
      <c r="J1904">
        <v>0</v>
      </c>
      <c r="K1904">
        <v>0</v>
      </c>
      <c r="L1904">
        <v>0</v>
      </c>
      <c r="M1904">
        <v>0</v>
      </c>
      <c r="N1904">
        <v>0</v>
      </c>
      <c r="O1904">
        <v>0</v>
      </c>
      <c r="P1904">
        <v>0</v>
      </c>
      <c r="Q1904" s="36">
        <v>0</v>
      </c>
      <c r="R1904" s="36">
        <v>0</v>
      </c>
      <c r="S1904" s="36">
        <v>0</v>
      </c>
      <c r="T1904" s="36">
        <v>0</v>
      </c>
      <c r="U1904" s="36">
        <v>0</v>
      </c>
    </row>
    <row r="1905" spans="1:21" x14ac:dyDescent="0.2">
      <c r="A1905" s="89">
        <f>VLOOKUP(C1905,TabellenSRG!$B$4:$C$2729,2,FALSE)</f>
        <v>169</v>
      </c>
      <c r="B1905" t="str">
        <f t="shared" si="30"/>
        <v>169j</v>
      </c>
      <c r="C1905" t="s">
        <v>173</v>
      </c>
      <c r="D1905" t="s">
        <v>616</v>
      </c>
      <c r="E1905">
        <v>9</v>
      </c>
      <c r="F1905">
        <v>60</v>
      </c>
      <c r="G1905">
        <v>60</v>
      </c>
      <c r="H1905">
        <v>60</v>
      </c>
      <c r="I1905">
        <v>50</v>
      </c>
      <c r="J1905">
        <v>50</v>
      </c>
      <c r="K1905">
        <v>50</v>
      </c>
      <c r="L1905">
        <v>50</v>
      </c>
      <c r="M1905">
        <v>50</v>
      </c>
      <c r="N1905">
        <v>50</v>
      </c>
      <c r="O1905">
        <v>50</v>
      </c>
      <c r="P1905">
        <v>50</v>
      </c>
      <c r="Q1905" s="36">
        <v>40</v>
      </c>
      <c r="R1905" s="36">
        <v>30</v>
      </c>
      <c r="S1905" s="36">
        <v>30</v>
      </c>
      <c r="T1905" s="36">
        <v>20</v>
      </c>
      <c r="U1905" s="36">
        <v>100</v>
      </c>
    </row>
    <row r="1906" spans="1:21" x14ac:dyDescent="0.2">
      <c r="A1906" s="89">
        <f>VLOOKUP(C1906,TabellenSRG!$B$4:$C$2729,2,FALSE)</f>
        <v>169</v>
      </c>
      <c r="B1906" t="str">
        <f t="shared" si="30"/>
        <v>169k</v>
      </c>
      <c r="C1906" t="s">
        <v>173</v>
      </c>
      <c r="D1906" t="s">
        <v>611</v>
      </c>
      <c r="E1906">
        <v>10</v>
      </c>
      <c r="F1906" t="e">
        <v>#N/A</v>
      </c>
      <c r="G1906" t="e">
        <v>#N/A</v>
      </c>
      <c r="H1906" t="e">
        <v>#N/A</v>
      </c>
      <c r="I1906" t="e">
        <v>#N/A</v>
      </c>
      <c r="J1906" t="e">
        <v>#N/A</v>
      </c>
      <c r="K1906" t="e">
        <v>#N/A</v>
      </c>
      <c r="L1906" t="e">
        <v>#N/A</v>
      </c>
      <c r="M1906" t="e">
        <v>#N/A</v>
      </c>
      <c r="N1906">
        <v>0</v>
      </c>
      <c r="O1906">
        <v>0</v>
      </c>
      <c r="P1906">
        <v>0</v>
      </c>
      <c r="Q1906" s="36">
        <v>0</v>
      </c>
      <c r="R1906" s="36">
        <v>0</v>
      </c>
      <c r="S1906" s="36">
        <v>0</v>
      </c>
      <c r="T1906" s="36">
        <v>0</v>
      </c>
      <c r="U1906" s="36">
        <v>0</v>
      </c>
    </row>
    <row r="1907" spans="1:21" x14ac:dyDescent="0.2">
      <c r="A1907" s="89">
        <f>VLOOKUP(C1907,TabellenSRG!$B$4:$C$2729,2,FALSE)</f>
        <v>170</v>
      </c>
      <c r="B1907" t="str">
        <f t="shared" si="30"/>
        <v>170a</v>
      </c>
      <c r="C1907" t="s">
        <v>174</v>
      </c>
      <c r="D1907" t="s">
        <v>606</v>
      </c>
      <c r="E1907">
        <v>0</v>
      </c>
      <c r="F1907">
        <v>70</v>
      </c>
      <c r="G1907">
        <v>80</v>
      </c>
      <c r="H1907">
        <v>80</v>
      </c>
      <c r="I1907">
        <v>90</v>
      </c>
      <c r="J1907">
        <v>100</v>
      </c>
      <c r="K1907">
        <v>110</v>
      </c>
      <c r="L1907">
        <v>110</v>
      </c>
      <c r="M1907">
        <v>120</v>
      </c>
      <c r="N1907">
        <v>110</v>
      </c>
      <c r="O1907">
        <v>110</v>
      </c>
      <c r="P1907">
        <v>110</v>
      </c>
      <c r="Q1907" s="36">
        <v>120</v>
      </c>
      <c r="R1907" s="36">
        <v>100</v>
      </c>
      <c r="S1907" s="36">
        <v>100</v>
      </c>
      <c r="T1907" s="36">
        <v>90</v>
      </c>
      <c r="U1907" s="36">
        <v>90</v>
      </c>
    </row>
    <row r="1908" spans="1:21" x14ac:dyDescent="0.2">
      <c r="A1908" s="89">
        <f>VLOOKUP(C1908,TabellenSRG!$B$4:$C$2729,2,FALSE)</f>
        <v>170</v>
      </c>
      <c r="B1908" t="str">
        <f t="shared" si="30"/>
        <v>170b</v>
      </c>
      <c r="C1908" t="s">
        <v>174</v>
      </c>
      <c r="D1908" t="s">
        <v>607</v>
      </c>
      <c r="E1908">
        <v>1</v>
      </c>
      <c r="F1908">
        <v>0</v>
      </c>
      <c r="G1908">
        <v>0</v>
      </c>
      <c r="H1908">
        <v>0</v>
      </c>
      <c r="I1908">
        <v>0</v>
      </c>
      <c r="J1908">
        <v>0</v>
      </c>
      <c r="K1908">
        <v>0</v>
      </c>
      <c r="L1908">
        <v>0</v>
      </c>
      <c r="M1908">
        <v>0</v>
      </c>
      <c r="N1908">
        <v>0</v>
      </c>
      <c r="O1908">
        <v>0</v>
      </c>
      <c r="P1908">
        <v>0</v>
      </c>
      <c r="Q1908" s="36">
        <v>0</v>
      </c>
      <c r="R1908" s="36">
        <v>0</v>
      </c>
      <c r="S1908" s="36">
        <v>0</v>
      </c>
      <c r="T1908" s="36">
        <v>0</v>
      </c>
      <c r="U1908" s="36">
        <v>0</v>
      </c>
    </row>
    <row r="1909" spans="1:21" x14ac:dyDescent="0.2">
      <c r="A1909" s="89">
        <f>VLOOKUP(C1909,TabellenSRG!$B$4:$C$2729,2,FALSE)</f>
        <v>170</v>
      </c>
      <c r="B1909" t="str">
        <f t="shared" si="30"/>
        <v>170c</v>
      </c>
      <c r="C1909" t="s">
        <v>174</v>
      </c>
      <c r="D1909" t="s">
        <v>608</v>
      </c>
      <c r="E1909">
        <v>2</v>
      </c>
      <c r="F1909">
        <v>0</v>
      </c>
      <c r="G1909">
        <v>0</v>
      </c>
      <c r="H1909">
        <v>0</v>
      </c>
      <c r="I1909">
        <v>0</v>
      </c>
      <c r="J1909">
        <v>0</v>
      </c>
      <c r="K1909">
        <v>0</v>
      </c>
      <c r="L1909">
        <v>0</v>
      </c>
      <c r="M1909">
        <v>0</v>
      </c>
      <c r="N1909">
        <v>0</v>
      </c>
      <c r="O1909">
        <v>0</v>
      </c>
      <c r="P1909">
        <v>0</v>
      </c>
      <c r="Q1909" s="36">
        <v>0</v>
      </c>
      <c r="R1909" s="36">
        <v>0</v>
      </c>
      <c r="S1909" s="36">
        <v>0</v>
      </c>
      <c r="T1909" s="36">
        <v>0</v>
      </c>
      <c r="U1909" s="36">
        <v>0</v>
      </c>
    </row>
    <row r="1910" spans="1:21" x14ac:dyDescent="0.2">
      <c r="A1910" s="89">
        <f>VLOOKUP(C1910,TabellenSRG!$B$4:$C$2729,2,FALSE)</f>
        <v>170</v>
      </c>
      <c r="B1910" t="str">
        <f t="shared" si="30"/>
        <v>170d</v>
      </c>
      <c r="C1910" t="s">
        <v>174</v>
      </c>
      <c r="D1910" t="s">
        <v>609</v>
      </c>
      <c r="E1910">
        <v>3</v>
      </c>
      <c r="F1910">
        <v>0</v>
      </c>
      <c r="G1910">
        <v>0</v>
      </c>
      <c r="H1910">
        <v>0</v>
      </c>
      <c r="I1910">
        <v>0</v>
      </c>
      <c r="J1910">
        <v>0</v>
      </c>
      <c r="K1910">
        <v>0</v>
      </c>
      <c r="L1910">
        <v>0</v>
      </c>
      <c r="M1910">
        <v>0</v>
      </c>
      <c r="N1910">
        <v>0</v>
      </c>
      <c r="O1910">
        <v>0</v>
      </c>
      <c r="P1910">
        <v>0</v>
      </c>
      <c r="Q1910" s="36">
        <v>0</v>
      </c>
      <c r="R1910" s="36">
        <v>0</v>
      </c>
      <c r="S1910" s="36">
        <v>0</v>
      </c>
      <c r="T1910" s="36">
        <v>0</v>
      </c>
      <c r="U1910" s="36">
        <v>0</v>
      </c>
    </row>
    <row r="1911" spans="1:21" x14ac:dyDescent="0.2">
      <c r="A1911" s="89">
        <f>VLOOKUP(C1911,TabellenSRG!$B$4:$C$2729,2,FALSE)</f>
        <v>170</v>
      </c>
      <c r="B1911" t="str">
        <f t="shared" si="30"/>
        <v>170e</v>
      </c>
      <c r="C1911" t="s">
        <v>174</v>
      </c>
      <c r="D1911" t="s">
        <v>610</v>
      </c>
      <c r="E1911">
        <v>4</v>
      </c>
      <c r="F1911">
        <v>0</v>
      </c>
      <c r="G1911">
        <v>0</v>
      </c>
      <c r="H1911">
        <v>0</v>
      </c>
      <c r="I1911">
        <v>0</v>
      </c>
      <c r="J1911">
        <v>0</v>
      </c>
      <c r="K1911">
        <v>0</v>
      </c>
      <c r="L1911">
        <v>0</v>
      </c>
      <c r="M1911">
        <v>0</v>
      </c>
      <c r="N1911">
        <v>0</v>
      </c>
      <c r="O1911">
        <v>0</v>
      </c>
      <c r="P1911">
        <v>0</v>
      </c>
      <c r="Q1911" s="36">
        <v>0</v>
      </c>
      <c r="R1911" s="36">
        <v>10</v>
      </c>
      <c r="S1911" s="36">
        <v>10</v>
      </c>
      <c r="T1911" s="36">
        <v>10</v>
      </c>
      <c r="U1911" s="36">
        <v>10</v>
      </c>
    </row>
    <row r="1912" spans="1:21" x14ac:dyDescent="0.2">
      <c r="A1912" s="89">
        <f>VLOOKUP(C1912,TabellenSRG!$B$4:$C$2729,2,FALSE)</f>
        <v>170</v>
      </c>
      <c r="B1912" t="str">
        <f t="shared" si="30"/>
        <v>170f</v>
      </c>
      <c r="C1912" t="s">
        <v>174</v>
      </c>
      <c r="D1912" t="s">
        <v>612</v>
      </c>
      <c r="E1912">
        <v>5</v>
      </c>
      <c r="F1912">
        <v>0</v>
      </c>
      <c r="G1912">
        <v>0</v>
      </c>
      <c r="H1912">
        <v>0</v>
      </c>
      <c r="I1912">
        <v>0</v>
      </c>
      <c r="J1912">
        <v>0</v>
      </c>
      <c r="K1912">
        <v>0</v>
      </c>
      <c r="L1912">
        <v>0</v>
      </c>
      <c r="M1912">
        <v>0</v>
      </c>
      <c r="N1912">
        <v>0</v>
      </c>
      <c r="O1912">
        <v>0</v>
      </c>
      <c r="P1912">
        <v>0</v>
      </c>
      <c r="Q1912" s="36">
        <v>0</v>
      </c>
      <c r="R1912" s="36">
        <v>0</v>
      </c>
      <c r="S1912" s="36">
        <v>0</v>
      </c>
      <c r="T1912" s="36">
        <v>0</v>
      </c>
      <c r="U1912" s="36">
        <v>0</v>
      </c>
    </row>
    <row r="1913" spans="1:21" x14ac:dyDescent="0.2">
      <c r="A1913" s="89">
        <f>VLOOKUP(C1913,TabellenSRG!$B$4:$C$2729,2,FALSE)</f>
        <v>170</v>
      </c>
      <c r="B1913" t="str">
        <f t="shared" si="30"/>
        <v>170g</v>
      </c>
      <c r="C1913" t="s">
        <v>174</v>
      </c>
      <c r="D1913" t="s">
        <v>613</v>
      </c>
      <c r="E1913">
        <v>6</v>
      </c>
      <c r="F1913">
        <v>0</v>
      </c>
      <c r="G1913">
        <v>0</v>
      </c>
      <c r="H1913">
        <v>0</v>
      </c>
      <c r="I1913">
        <v>0</v>
      </c>
      <c r="J1913">
        <v>0</v>
      </c>
      <c r="K1913">
        <v>0</v>
      </c>
      <c r="L1913">
        <v>0</v>
      </c>
      <c r="M1913">
        <v>0</v>
      </c>
      <c r="N1913">
        <v>0</v>
      </c>
      <c r="O1913">
        <v>0</v>
      </c>
      <c r="P1913">
        <v>0</v>
      </c>
      <c r="Q1913" s="36">
        <v>0</v>
      </c>
      <c r="R1913" s="36">
        <v>0</v>
      </c>
      <c r="S1913" s="36">
        <v>0</v>
      </c>
      <c r="T1913" s="36">
        <v>0</v>
      </c>
      <c r="U1913" s="36">
        <v>0</v>
      </c>
    </row>
    <row r="1914" spans="1:21" x14ac:dyDescent="0.2">
      <c r="A1914" s="89">
        <f>VLOOKUP(C1914,TabellenSRG!$B$4:$C$2729,2,FALSE)</f>
        <v>170</v>
      </c>
      <c r="B1914" t="str">
        <f t="shared" si="30"/>
        <v>170h</v>
      </c>
      <c r="C1914" t="s">
        <v>174</v>
      </c>
      <c r="D1914" t="s">
        <v>614</v>
      </c>
      <c r="E1914">
        <v>7</v>
      </c>
      <c r="F1914">
        <v>0</v>
      </c>
      <c r="G1914">
        <v>0</v>
      </c>
      <c r="H1914">
        <v>0</v>
      </c>
      <c r="I1914">
        <v>0</v>
      </c>
      <c r="J1914">
        <v>0</v>
      </c>
      <c r="K1914">
        <v>0</v>
      </c>
      <c r="L1914">
        <v>0</v>
      </c>
      <c r="M1914">
        <v>0</v>
      </c>
      <c r="N1914">
        <v>0</v>
      </c>
      <c r="O1914">
        <v>0</v>
      </c>
      <c r="P1914">
        <v>0</v>
      </c>
      <c r="Q1914" s="36">
        <v>0</v>
      </c>
      <c r="R1914" s="36">
        <v>0</v>
      </c>
      <c r="S1914" s="36">
        <v>0</v>
      </c>
      <c r="T1914" s="36">
        <v>0</v>
      </c>
      <c r="U1914" s="36">
        <v>0</v>
      </c>
    </row>
    <row r="1915" spans="1:21" x14ac:dyDescent="0.2">
      <c r="A1915" s="89">
        <f>VLOOKUP(C1915,TabellenSRG!$B$4:$C$2729,2,FALSE)</f>
        <v>170</v>
      </c>
      <c r="B1915" t="str">
        <f t="shared" si="30"/>
        <v>170i</v>
      </c>
      <c r="C1915" t="s">
        <v>174</v>
      </c>
      <c r="D1915" t="s">
        <v>615</v>
      </c>
      <c r="E1915">
        <v>8</v>
      </c>
      <c r="F1915">
        <v>0</v>
      </c>
      <c r="G1915">
        <v>0</v>
      </c>
      <c r="H1915">
        <v>0</v>
      </c>
      <c r="I1915">
        <v>0</v>
      </c>
      <c r="J1915">
        <v>0</v>
      </c>
      <c r="K1915">
        <v>0</v>
      </c>
      <c r="L1915">
        <v>0</v>
      </c>
      <c r="M1915">
        <v>0</v>
      </c>
      <c r="N1915">
        <v>0</v>
      </c>
      <c r="O1915">
        <v>0</v>
      </c>
      <c r="P1915">
        <v>0</v>
      </c>
      <c r="Q1915" s="36">
        <v>0</v>
      </c>
      <c r="R1915" s="36">
        <v>0</v>
      </c>
      <c r="S1915" s="36">
        <v>0</v>
      </c>
      <c r="T1915" s="36">
        <v>0</v>
      </c>
      <c r="U1915" s="36">
        <v>0</v>
      </c>
    </row>
    <row r="1916" spans="1:21" x14ac:dyDescent="0.2">
      <c r="A1916" s="89">
        <f>VLOOKUP(C1916,TabellenSRG!$B$4:$C$2729,2,FALSE)</f>
        <v>170</v>
      </c>
      <c r="B1916" t="str">
        <f t="shared" si="30"/>
        <v>170j</v>
      </c>
      <c r="C1916" t="s">
        <v>174</v>
      </c>
      <c r="D1916" t="s">
        <v>616</v>
      </c>
      <c r="E1916">
        <v>9</v>
      </c>
      <c r="F1916">
        <v>70</v>
      </c>
      <c r="G1916">
        <v>80</v>
      </c>
      <c r="H1916">
        <v>70</v>
      </c>
      <c r="I1916">
        <v>90</v>
      </c>
      <c r="J1916">
        <v>100</v>
      </c>
      <c r="K1916">
        <v>100</v>
      </c>
      <c r="L1916">
        <v>100</v>
      </c>
      <c r="M1916">
        <v>110</v>
      </c>
      <c r="N1916">
        <v>100</v>
      </c>
      <c r="O1916">
        <v>100</v>
      </c>
      <c r="P1916">
        <v>110</v>
      </c>
      <c r="Q1916" s="36">
        <v>110</v>
      </c>
      <c r="R1916" s="36">
        <v>100</v>
      </c>
      <c r="S1916" s="36">
        <v>90</v>
      </c>
      <c r="T1916" s="36">
        <v>80</v>
      </c>
      <c r="U1916" s="36">
        <v>80</v>
      </c>
    </row>
    <row r="1917" spans="1:21" x14ac:dyDescent="0.2">
      <c r="A1917" s="89">
        <f>VLOOKUP(C1917,TabellenSRG!$B$4:$C$2729,2,FALSE)</f>
        <v>170</v>
      </c>
      <c r="B1917" t="str">
        <f t="shared" si="30"/>
        <v>170k</v>
      </c>
      <c r="C1917" t="s">
        <v>174</v>
      </c>
      <c r="D1917" t="s">
        <v>611</v>
      </c>
      <c r="E1917">
        <v>10</v>
      </c>
      <c r="F1917" t="e">
        <v>#N/A</v>
      </c>
      <c r="G1917" t="e">
        <v>#N/A</v>
      </c>
      <c r="H1917" t="e">
        <v>#N/A</v>
      </c>
      <c r="I1917" t="e">
        <v>#N/A</v>
      </c>
      <c r="J1917" t="e">
        <v>#N/A</v>
      </c>
      <c r="K1917" t="e">
        <v>#N/A</v>
      </c>
      <c r="L1917" t="e">
        <v>#N/A</v>
      </c>
      <c r="M1917" t="e">
        <v>#N/A</v>
      </c>
      <c r="N1917">
        <v>0</v>
      </c>
      <c r="O1917">
        <v>0</v>
      </c>
      <c r="P1917">
        <v>0</v>
      </c>
      <c r="Q1917" s="36">
        <v>0</v>
      </c>
      <c r="R1917" s="36">
        <v>0</v>
      </c>
      <c r="S1917" s="36">
        <v>0</v>
      </c>
      <c r="T1917" s="36">
        <v>0</v>
      </c>
      <c r="U1917" s="36">
        <v>0</v>
      </c>
    </row>
    <row r="1918" spans="1:21" x14ac:dyDescent="0.2">
      <c r="A1918" s="89">
        <f>VLOOKUP(C1918,TabellenSRG!$B$4:$C$2729,2,FALSE)</f>
        <v>171</v>
      </c>
      <c r="B1918" t="str">
        <f t="shared" si="30"/>
        <v>171a</v>
      </c>
      <c r="C1918" t="s">
        <v>175</v>
      </c>
      <c r="D1918" t="s">
        <v>606</v>
      </c>
      <c r="E1918">
        <v>0</v>
      </c>
      <c r="F1918">
        <v>220</v>
      </c>
      <c r="G1918">
        <v>240</v>
      </c>
      <c r="H1918">
        <v>240</v>
      </c>
      <c r="I1918">
        <v>240</v>
      </c>
      <c r="J1918">
        <v>260</v>
      </c>
      <c r="K1918">
        <v>300</v>
      </c>
      <c r="L1918">
        <v>320</v>
      </c>
      <c r="M1918">
        <v>350</v>
      </c>
      <c r="N1918">
        <v>360</v>
      </c>
      <c r="O1918">
        <v>460</v>
      </c>
      <c r="P1918">
        <v>470</v>
      </c>
      <c r="Q1918" s="36">
        <v>500</v>
      </c>
      <c r="R1918" s="36">
        <v>530</v>
      </c>
      <c r="S1918" s="36">
        <v>450</v>
      </c>
      <c r="T1918" s="36">
        <v>440</v>
      </c>
      <c r="U1918" s="36">
        <v>470</v>
      </c>
    </row>
    <row r="1919" spans="1:21" x14ac:dyDescent="0.2">
      <c r="A1919" s="89">
        <f>VLOOKUP(C1919,TabellenSRG!$B$4:$C$2729,2,FALSE)</f>
        <v>171</v>
      </c>
      <c r="B1919" t="str">
        <f t="shared" si="30"/>
        <v>171b</v>
      </c>
      <c r="C1919" t="s">
        <v>175</v>
      </c>
      <c r="D1919" t="s">
        <v>607</v>
      </c>
      <c r="E1919">
        <v>1</v>
      </c>
      <c r="F1919">
        <v>10</v>
      </c>
      <c r="G1919">
        <v>10</v>
      </c>
      <c r="H1919">
        <v>10</v>
      </c>
      <c r="I1919">
        <v>10</v>
      </c>
      <c r="J1919">
        <v>10</v>
      </c>
      <c r="K1919">
        <v>10</v>
      </c>
      <c r="L1919">
        <v>10</v>
      </c>
      <c r="M1919">
        <v>10</v>
      </c>
      <c r="N1919">
        <v>10</v>
      </c>
      <c r="O1919">
        <v>10</v>
      </c>
      <c r="P1919">
        <v>10</v>
      </c>
      <c r="Q1919" s="36">
        <v>10</v>
      </c>
      <c r="R1919" s="36">
        <v>10</v>
      </c>
      <c r="S1919" s="36">
        <v>10</v>
      </c>
      <c r="T1919" s="36">
        <v>0</v>
      </c>
      <c r="U1919" s="36">
        <v>0</v>
      </c>
    </row>
    <row r="1920" spans="1:21" x14ac:dyDescent="0.2">
      <c r="A1920" s="89">
        <f>VLOOKUP(C1920,TabellenSRG!$B$4:$C$2729,2,FALSE)</f>
        <v>171</v>
      </c>
      <c r="B1920" t="str">
        <f t="shared" si="30"/>
        <v>171c</v>
      </c>
      <c r="C1920" t="s">
        <v>175</v>
      </c>
      <c r="D1920" t="s">
        <v>608</v>
      </c>
      <c r="E1920">
        <v>2</v>
      </c>
      <c r="F1920">
        <v>10</v>
      </c>
      <c r="G1920">
        <v>10</v>
      </c>
      <c r="H1920">
        <v>10</v>
      </c>
      <c r="I1920">
        <v>10</v>
      </c>
      <c r="J1920">
        <v>10</v>
      </c>
      <c r="K1920">
        <v>10</v>
      </c>
      <c r="L1920">
        <v>10</v>
      </c>
      <c r="M1920">
        <v>10</v>
      </c>
      <c r="N1920">
        <v>10</v>
      </c>
      <c r="O1920">
        <v>10</v>
      </c>
      <c r="P1920">
        <v>0</v>
      </c>
      <c r="Q1920" s="36">
        <v>0</v>
      </c>
      <c r="R1920" s="36">
        <v>0</v>
      </c>
      <c r="S1920" s="36">
        <v>0</v>
      </c>
      <c r="T1920" s="36">
        <v>0</v>
      </c>
      <c r="U1920" s="36">
        <v>0</v>
      </c>
    </row>
    <row r="1921" spans="1:21" x14ac:dyDescent="0.2">
      <c r="A1921" s="89">
        <f>VLOOKUP(C1921,TabellenSRG!$B$4:$C$2729,2,FALSE)</f>
        <v>171</v>
      </c>
      <c r="B1921" t="str">
        <f t="shared" si="30"/>
        <v>171d</v>
      </c>
      <c r="C1921" t="s">
        <v>175</v>
      </c>
      <c r="D1921" t="s">
        <v>609</v>
      </c>
      <c r="E1921">
        <v>3</v>
      </c>
      <c r="F1921">
        <v>0</v>
      </c>
      <c r="G1921">
        <v>0</v>
      </c>
      <c r="H1921">
        <v>0</v>
      </c>
      <c r="I1921">
        <v>0</v>
      </c>
      <c r="J1921">
        <v>0</v>
      </c>
      <c r="K1921">
        <v>0</v>
      </c>
      <c r="L1921">
        <v>0</v>
      </c>
      <c r="M1921">
        <v>0</v>
      </c>
      <c r="N1921">
        <v>0</v>
      </c>
      <c r="O1921">
        <v>0</v>
      </c>
      <c r="P1921">
        <v>0</v>
      </c>
      <c r="Q1921" s="36">
        <v>0</v>
      </c>
      <c r="R1921" s="36">
        <v>0</v>
      </c>
      <c r="S1921" s="36">
        <v>0</v>
      </c>
      <c r="T1921" s="36">
        <v>0</v>
      </c>
      <c r="U1921" s="36">
        <v>0</v>
      </c>
    </row>
    <row r="1922" spans="1:21" x14ac:dyDescent="0.2">
      <c r="A1922" s="89">
        <f>VLOOKUP(C1922,TabellenSRG!$B$4:$C$2729,2,FALSE)</f>
        <v>171</v>
      </c>
      <c r="B1922" t="str">
        <f t="shared" si="30"/>
        <v>171e</v>
      </c>
      <c r="C1922" t="s">
        <v>175</v>
      </c>
      <c r="D1922" t="s">
        <v>610</v>
      </c>
      <c r="E1922">
        <v>4</v>
      </c>
      <c r="F1922">
        <v>0</v>
      </c>
      <c r="G1922">
        <v>0</v>
      </c>
      <c r="H1922">
        <v>0</v>
      </c>
      <c r="I1922">
        <v>0</v>
      </c>
      <c r="J1922">
        <v>0</v>
      </c>
      <c r="K1922">
        <v>0</v>
      </c>
      <c r="L1922">
        <v>0</v>
      </c>
      <c r="M1922">
        <v>0</v>
      </c>
      <c r="N1922">
        <v>0</v>
      </c>
      <c r="O1922">
        <v>0</v>
      </c>
      <c r="P1922">
        <v>10</v>
      </c>
      <c r="Q1922" s="36">
        <v>10</v>
      </c>
      <c r="R1922" s="36">
        <v>10</v>
      </c>
      <c r="S1922" s="36">
        <v>10</v>
      </c>
      <c r="T1922" s="36">
        <v>10</v>
      </c>
      <c r="U1922" s="36">
        <v>20</v>
      </c>
    </row>
    <row r="1923" spans="1:21" x14ac:dyDescent="0.2">
      <c r="A1923" s="89">
        <f>VLOOKUP(C1923,TabellenSRG!$B$4:$C$2729,2,FALSE)</f>
        <v>171</v>
      </c>
      <c r="B1923" t="str">
        <f t="shared" si="30"/>
        <v>171f</v>
      </c>
      <c r="C1923" t="s">
        <v>175</v>
      </c>
      <c r="D1923" t="s">
        <v>612</v>
      </c>
      <c r="E1923">
        <v>5</v>
      </c>
      <c r="F1923">
        <v>0</v>
      </c>
      <c r="G1923">
        <v>0</v>
      </c>
      <c r="H1923">
        <v>0</v>
      </c>
      <c r="I1923">
        <v>0</v>
      </c>
      <c r="J1923">
        <v>0</v>
      </c>
      <c r="K1923">
        <v>0</v>
      </c>
      <c r="L1923">
        <v>0</v>
      </c>
      <c r="M1923">
        <v>0</v>
      </c>
      <c r="N1923">
        <v>0</v>
      </c>
      <c r="O1923">
        <v>0</v>
      </c>
      <c r="P1923">
        <v>0</v>
      </c>
      <c r="Q1923" s="36">
        <v>0</v>
      </c>
      <c r="R1923" s="36">
        <v>0</v>
      </c>
      <c r="S1923" s="36">
        <v>0</v>
      </c>
      <c r="T1923" s="36">
        <v>0</v>
      </c>
      <c r="U1923" s="36">
        <v>10</v>
      </c>
    </row>
    <row r="1924" spans="1:21" x14ac:dyDescent="0.2">
      <c r="A1924" s="89">
        <f>VLOOKUP(C1924,TabellenSRG!$B$4:$C$2729,2,FALSE)</f>
        <v>171</v>
      </c>
      <c r="B1924" t="str">
        <f t="shared" si="30"/>
        <v>171g</v>
      </c>
      <c r="C1924" t="s">
        <v>175</v>
      </c>
      <c r="D1924" t="s">
        <v>613</v>
      </c>
      <c r="E1924">
        <v>6</v>
      </c>
      <c r="F1924">
        <v>0</v>
      </c>
      <c r="G1924">
        <v>0</v>
      </c>
      <c r="H1924">
        <v>0</v>
      </c>
      <c r="I1924">
        <v>0</v>
      </c>
      <c r="J1924">
        <v>0</v>
      </c>
      <c r="K1924">
        <v>0</v>
      </c>
      <c r="L1924">
        <v>0</v>
      </c>
      <c r="M1924">
        <v>0</v>
      </c>
      <c r="N1924">
        <v>0</v>
      </c>
      <c r="O1924">
        <v>0</v>
      </c>
      <c r="P1924">
        <v>0</v>
      </c>
      <c r="Q1924" s="36">
        <v>0</v>
      </c>
      <c r="R1924" s="36">
        <v>0</v>
      </c>
      <c r="S1924" s="36">
        <v>10</v>
      </c>
      <c r="T1924" s="36">
        <v>10</v>
      </c>
      <c r="U1924" s="36">
        <v>10</v>
      </c>
    </row>
    <row r="1925" spans="1:21" x14ac:dyDescent="0.2">
      <c r="A1925" s="89">
        <f>VLOOKUP(C1925,TabellenSRG!$B$4:$C$2729,2,FALSE)</f>
        <v>171</v>
      </c>
      <c r="B1925" t="str">
        <f t="shared" ref="B1925:B1988" si="31">CONCATENATE(A1925,D1925)</f>
        <v>171h</v>
      </c>
      <c r="C1925" t="s">
        <v>175</v>
      </c>
      <c r="D1925" t="s">
        <v>614</v>
      </c>
      <c r="E1925">
        <v>7</v>
      </c>
      <c r="F1925">
        <v>0</v>
      </c>
      <c r="G1925">
        <v>0</v>
      </c>
      <c r="H1925">
        <v>0</v>
      </c>
      <c r="I1925">
        <v>0</v>
      </c>
      <c r="J1925">
        <v>0</v>
      </c>
      <c r="K1925">
        <v>0</v>
      </c>
      <c r="L1925">
        <v>0</v>
      </c>
      <c r="M1925">
        <v>0</v>
      </c>
      <c r="N1925">
        <v>0</v>
      </c>
      <c r="O1925">
        <v>0</v>
      </c>
      <c r="P1925">
        <v>0</v>
      </c>
      <c r="Q1925" s="36">
        <v>0</v>
      </c>
      <c r="R1925" s="36">
        <v>0</v>
      </c>
      <c r="S1925" s="36">
        <v>0</v>
      </c>
      <c r="T1925" s="36">
        <v>0</v>
      </c>
      <c r="U1925" s="36">
        <v>0</v>
      </c>
    </row>
    <row r="1926" spans="1:21" x14ac:dyDescent="0.2">
      <c r="A1926" s="89">
        <f>VLOOKUP(C1926,TabellenSRG!$B$4:$C$2729,2,FALSE)</f>
        <v>171</v>
      </c>
      <c r="B1926" t="str">
        <f t="shared" si="31"/>
        <v>171i</v>
      </c>
      <c r="C1926" t="s">
        <v>175</v>
      </c>
      <c r="D1926" t="s">
        <v>615</v>
      </c>
      <c r="E1926">
        <v>8</v>
      </c>
      <c r="F1926">
        <v>0</v>
      </c>
      <c r="G1926">
        <v>0</v>
      </c>
      <c r="H1926">
        <v>0</v>
      </c>
      <c r="I1926">
        <v>0</v>
      </c>
      <c r="J1926">
        <v>0</v>
      </c>
      <c r="K1926">
        <v>0</v>
      </c>
      <c r="L1926">
        <v>0</v>
      </c>
      <c r="M1926">
        <v>0</v>
      </c>
      <c r="N1926">
        <v>10</v>
      </c>
      <c r="O1926">
        <v>10</v>
      </c>
      <c r="P1926">
        <v>10</v>
      </c>
      <c r="Q1926" s="36">
        <v>10</v>
      </c>
      <c r="R1926" s="36">
        <v>20</v>
      </c>
      <c r="S1926" s="36">
        <v>20</v>
      </c>
      <c r="T1926" s="36">
        <v>20</v>
      </c>
      <c r="U1926" s="36">
        <v>20</v>
      </c>
    </row>
    <row r="1927" spans="1:21" x14ac:dyDescent="0.2">
      <c r="A1927" s="89">
        <f>VLOOKUP(C1927,TabellenSRG!$B$4:$C$2729,2,FALSE)</f>
        <v>171</v>
      </c>
      <c r="B1927" t="str">
        <f t="shared" si="31"/>
        <v>171j</v>
      </c>
      <c r="C1927" t="s">
        <v>175</v>
      </c>
      <c r="D1927" t="s">
        <v>616</v>
      </c>
      <c r="E1927">
        <v>9</v>
      </c>
      <c r="F1927">
        <v>210</v>
      </c>
      <c r="G1927">
        <v>220</v>
      </c>
      <c r="H1927">
        <v>220</v>
      </c>
      <c r="I1927">
        <v>230</v>
      </c>
      <c r="J1927">
        <v>240</v>
      </c>
      <c r="K1927">
        <v>290</v>
      </c>
      <c r="L1927">
        <v>300</v>
      </c>
      <c r="M1927">
        <v>330</v>
      </c>
      <c r="N1927">
        <v>330</v>
      </c>
      <c r="O1927">
        <v>430</v>
      </c>
      <c r="P1927">
        <v>440</v>
      </c>
      <c r="Q1927" s="36">
        <v>460</v>
      </c>
      <c r="R1927" s="36">
        <v>480</v>
      </c>
      <c r="S1927" s="36">
        <v>390</v>
      </c>
      <c r="T1927" s="36">
        <v>380</v>
      </c>
      <c r="U1927" s="36">
        <v>410</v>
      </c>
    </row>
    <row r="1928" spans="1:21" x14ac:dyDescent="0.2">
      <c r="A1928" s="89">
        <f>VLOOKUP(C1928,TabellenSRG!$B$4:$C$2729,2,FALSE)</f>
        <v>171</v>
      </c>
      <c r="B1928" t="str">
        <f t="shared" si="31"/>
        <v>171k</v>
      </c>
      <c r="C1928" t="s">
        <v>175</v>
      </c>
      <c r="D1928" t="s">
        <v>611</v>
      </c>
      <c r="E1928">
        <v>10</v>
      </c>
      <c r="F1928" t="e">
        <v>#N/A</v>
      </c>
      <c r="G1928" t="e">
        <v>#N/A</v>
      </c>
      <c r="H1928" t="e">
        <v>#N/A</v>
      </c>
      <c r="I1928" t="e">
        <v>#N/A</v>
      </c>
      <c r="J1928" t="e">
        <v>#N/A</v>
      </c>
      <c r="K1928" t="e">
        <v>#N/A</v>
      </c>
      <c r="L1928" t="e">
        <v>#N/A</v>
      </c>
      <c r="M1928" t="e">
        <v>#N/A</v>
      </c>
      <c r="N1928">
        <v>0</v>
      </c>
      <c r="O1928">
        <v>0</v>
      </c>
      <c r="P1928">
        <v>0</v>
      </c>
      <c r="Q1928" s="36">
        <v>0</v>
      </c>
      <c r="R1928" s="36">
        <v>0</v>
      </c>
      <c r="S1928" s="36">
        <v>0</v>
      </c>
      <c r="T1928" s="36">
        <v>0</v>
      </c>
      <c r="U1928" s="36">
        <v>0</v>
      </c>
    </row>
    <row r="1929" spans="1:21" x14ac:dyDescent="0.2">
      <c r="A1929" s="89">
        <f>VLOOKUP(C1929,TabellenSRG!$B$4:$C$2729,2,FALSE)</f>
        <v>172</v>
      </c>
      <c r="B1929" t="str">
        <f t="shared" si="31"/>
        <v>172a</v>
      </c>
      <c r="C1929" t="s">
        <v>176</v>
      </c>
      <c r="D1929" t="s">
        <v>606</v>
      </c>
      <c r="E1929">
        <v>0</v>
      </c>
      <c r="F1929">
        <v>260</v>
      </c>
      <c r="G1929">
        <v>260</v>
      </c>
      <c r="H1929">
        <v>270</v>
      </c>
      <c r="I1929">
        <v>260</v>
      </c>
      <c r="J1929">
        <v>250</v>
      </c>
      <c r="K1929">
        <v>310</v>
      </c>
      <c r="L1929">
        <v>350</v>
      </c>
      <c r="M1929">
        <v>330</v>
      </c>
      <c r="N1929">
        <v>340</v>
      </c>
      <c r="O1929">
        <v>380</v>
      </c>
      <c r="P1929">
        <v>400</v>
      </c>
      <c r="Q1929" s="36">
        <v>600</v>
      </c>
      <c r="R1929" s="36">
        <v>790</v>
      </c>
      <c r="S1929" s="36">
        <v>910</v>
      </c>
      <c r="T1929" s="36">
        <v>1150</v>
      </c>
      <c r="U1929" s="36">
        <v>1470</v>
      </c>
    </row>
    <row r="1930" spans="1:21" x14ac:dyDescent="0.2">
      <c r="A1930" s="89">
        <f>VLOOKUP(C1930,TabellenSRG!$B$4:$C$2729,2,FALSE)</f>
        <v>172</v>
      </c>
      <c r="B1930" t="str">
        <f t="shared" si="31"/>
        <v>172b</v>
      </c>
      <c r="C1930" t="s">
        <v>176</v>
      </c>
      <c r="D1930" t="s">
        <v>607</v>
      </c>
      <c r="E1930">
        <v>1</v>
      </c>
      <c r="F1930">
        <v>0</v>
      </c>
      <c r="G1930">
        <v>0</v>
      </c>
      <c r="H1930">
        <v>0</v>
      </c>
      <c r="I1930">
        <v>0</v>
      </c>
      <c r="J1930">
        <v>0</v>
      </c>
      <c r="K1930">
        <v>0</v>
      </c>
      <c r="L1930">
        <v>10</v>
      </c>
      <c r="M1930">
        <v>20</v>
      </c>
      <c r="N1930">
        <v>10</v>
      </c>
      <c r="O1930">
        <v>10</v>
      </c>
      <c r="P1930">
        <v>30</v>
      </c>
      <c r="Q1930" s="36">
        <v>30</v>
      </c>
      <c r="R1930" s="36">
        <v>30</v>
      </c>
      <c r="S1930" s="36">
        <v>30</v>
      </c>
      <c r="T1930" s="36">
        <v>40</v>
      </c>
      <c r="U1930" s="36">
        <v>50</v>
      </c>
    </row>
    <row r="1931" spans="1:21" x14ac:dyDescent="0.2">
      <c r="A1931" s="89">
        <f>VLOOKUP(C1931,TabellenSRG!$B$4:$C$2729,2,FALSE)</f>
        <v>172</v>
      </c>
      <c r="B1931" t="str">
        <f t="shared" si="31"/>
        <v>172c</v>
      </c>
      <c r="C1931" t="s">
        <v>176</v>
      </c>
      <c r="D1931" t="s">
        <v>608</v>
      </c>
      <c r="E1931">
        <v>2</v>
      </c>
      <c r="F1931">
        <v>0</v>
      </c>
      <c r="G1931">
        <v>0</v>
      </c>
      <c r="H1931">
        <v>0</v>
      </c>
      <c r="I1931">
        <v>0</v>
      </c>
      <c r="J1931">
        <v>0</v>
      </c>
      <c r="K1931">
        <v>0</v>
      </c>
      <c r="L1931">
        <v>0</v>
      </c>
      <c r="M1931">
        <v>0</v>
      </c>
      <c r="N1931">
        <v>0</v>
      </c>
      <c r="O1931">
        <v>0</v>
      </c>
      <c r="P1931">
        <v>0</v>
      </c>
      <c r="Q1931" s="36">
        <v>0</v>
      </c>
      <c r="R1931" s="36">
        <v>0</v>
      </c>
      <c r="S1931" s="36">
        <v>0</v>
      </c>
      <c r="T1931" s="36">
        <v>0</v>
      </c>
      <c r="U1931" s="36">
        <v>0</v>
      </c>
    </row>
    <row r="1932" spans="1:21" x14ac:dyDescent="0.2">
      <c r="A1932" s="89">
        <f>VLOOKUP(C1932,TabellenSRG!$B$4:$C$2729,2,FALSE)</f>
        <v>172</v>
      </c>
      <c r="B1932" t="str">
        <f t="shared" si="31"/>
        <v>172d</v>
      </c>
      <c r="C1932" t="s">
        <v>176</v>
      </c>
      <c r="D1932" t="s">
        <v>609</v>
      </c>
      <c r="E1932">
        <v>3</v>
      </c>
      <c r="F1932">
        <v>50</v>
      </c>
      <c r="G1932">
        <v>50</v>
      </c>
      <c r="H1932">
        <v>60</v>
      </c>
      <c r="I1932">
        <v>60</v>
      </c>
      <c r="J1932">
        <v>50</v>
      </c>
      <c r="K1932">
        <v>60</v>
      </c>
      <c r="L1932">
        <v>50</v>
      </c>
      <c r="M1932">
        <v>50</v>
      </c>
      <c r="N1932">
        <v>50</v>
      </c>
      <c r="O1932">
        <v>50</v>
      </c>
      <c r="P1932">
        <v>50</v>
      </c>
      <c r="Q1932" s="36">
        <v>50</v>
      </c>
      <c r="R1932" s="36">
        <v>60</v>
      </c>
      <c r="S1932" s="36">
        <v>60</v>
      </c>
      <c r="T1932" s="36">
        <v>70</v>
      </c>
      <c r="U1932" s="36">
        <v>80</v>
      </c>
    </row>
    <row r="1933" spans="1:21" x14ac:dyDescent="0.2">
      <c r="A1933" s="89">
        <f>VLOOKUP(C1933,TabellenSRG!$B$4:$C$2729,2,FALSE)</f>
        <v>172</v>
      </c>
      <c r="B1933" t="str">
        <f t="shared" si="31"/>
        <v>172e</v>
      </c>
      <c r="C1933" t="s">
        <v>176</v>
      </c>
      <c r="D1933" t="s">
        <v>610</v>
      </c>
      <c r="E1933">
        <v>4</v>
      </c>
      <c r="F1933">
        <v>0</v>
      </c>
      <c r="G1933">
        <v>0</v>
      </c>
      <c r="H1933">
        <v>0</v>
      </c>
      <c r="I1933">
        <v>0</v>
      </c>
      <c r="J1933">
        <v>0</v>
      </c>
      <c r="K1933">
        <v>10</v>
      </c>
      <c r="L1933">
        <v>10</v>
      </c>
      <c r="M1933">
        <v>10</v>
      </c>
      <c r="N1933">
        <v>10</v>
      </c>
      <c r="O1933">
        <v>10</v>
      </c>
      <c r="P1933">
        <v>20</v>
      </c>
      <c r="Q1933" s="36">
        <v>30</v>
      </c>
      <c r="R1933" s="36">
        <v>30</v>
      </c>
      <c r="S1933" s="36">
        <v>30</v>
      </c>
      <c r="T1933" s="36">
        <v>60</v>
      </c>
      <c r="U1933" s="36">
        <v>90</v>
      </c>
    </row>
    <row r="1934" spans="1:21" x14ac:dyDescent="0.2">
      <c r="A1934" s="89">
        <f>VLOOKUP(C1934,TabellenSRG!$B$4:$C$2729,2,FALSE)</f>
        <v>172</v>
      </c>
      <c r="B1934" t="str">
        <f t="shared" si="31"/>
        <v>172f</v>
      </c>
      <c r="C1934" t="s">
        <v>176</v>
      </c>
      <c r="D1934" t="s">
        <v>612</v>
      </c>
      <c r="E1934">
        <v>5</v>
      </c>
      <c r="F1934">
        <v>0</v>
      </c>
      <c r="G1934">
        <v>0</v>
      </c>
      <c r="H1934">
        <v>0</v>
      </c>
      <c r="I1934">
        <v>0</v>
      </c>
      <c r="J1934">
        <v>0</v>
      </c>
      <c r="K1934">
        <v>0</v>
      </c>
      <c r="L1934">
        <v>0</v>
      </c>
      <c r="M1934">
        <v>0</v>
      </c>
      <c r="N1934">
        <v>0</v>
      </c>
      <c r="O1934">
        <v>0</v>
      </c>
      <c r="P1934">
        <v>0</v>
      </c>
      <c r="Q1934" s="36">
        <v>0</v>
      </c>
      <c r="R1934" s="36">
        <v>0</v>
      </c>
      <c r="S1934" s="36">
        <v>10</v>
      </c>
      <c r="T1934" s="36">
        <v>10</v>
      </c>
      <c r="U1934" s="36">
        <v>20</v>
      </c>
    </row>
    <row r="1935" spans="1:21" x14ac:dyDescent="0.2">
      <c r="A1935" s="89">
        <f>VLOOKUP(C1935,TabellenSRG!$B$4:$C$2729,2,FALSE)</f>
        <v>172</v>
      </c>
      <c r="B1935" t="str">
        <f t="shared" si="31"/>
        <v>172g</v>
      </c>
      <c r="C1935" t="s">
        <v>176</v>
      </c>
      <c r="D1935" t="s">
        <v>613</v>
      </c>
      <c r="E1935">
        <v>6</v>
      </c>
      <c r="F1935">
        <v>0</v>
      </c>
      <c r="G1935">
        <v>0</v>
      </c>
      <c r="H1935">
        <v>0</v>
      </c>
      <c r="I1935">
        <v>0</v>
      </c>
      <c r="J1935">
        <v>0</v>
      </c>
      <c r="K1935">
        <v>10</v>
      </c>
      <c r="L1935">
        <v>10</v>
      </c>
      <c r="M1935">
        <v>10</v>
      </c>
      <c r="N1935">
        <v>0</v>
      </c>
      <c r="O1935">
        <v>0</v>
      </c>
      <c r="P1935">
        <v>10</v>
      </c>
      <c r="Q1935" s="36">
        <v>10</v>
      </c>
      <c r="R1935" s="36">
        <v>20</v>
      </c>
      <c r="S1935" s="36">
        <v>20</v>
      </c>
      <c r="T1935" s="36">
        <v>30</v>
      </c>
      <c r="U1935" s="36">
        <v>40</v>
      </c>
    </row>
    <row r="1936" spans="1:21" x14ac:dyDescent="0.2">
      <c r="A1936" s="89">
        <f>VLOOKUP(C1936,TabellenSRG!$B$4:$C$2729,2,FALSE)</f>
        <v>172</v>
      </c>
      <c r="B1936" t="str">
        <f t="shared" si="31"/>
        <v>172h</v>
      </c>
      <c r="C1936" t="s">
        <v>176</v>
      </c>
      <c r="D1936" t="s">
        <v>614</v>
      </c>
      <c r="E1936">
        <v>7</v>
      </c>
      <c r="F1936">
        <v>0</v>
      </c>
      <c r="G1936">
        <v>0</v>
      </c>
      <c r="H1936">
        <v>0</v>
      </c>
      <c r="I1936">
        <v>0</v>
      </c>
      <c r="J1936">
        <v>0</v>
      </c>
      <c r="K1936">
        <v>0</v>
      </c>
      <c r="L1936">
        <v>0</v>
      </c>
      <c r="M1936">
        <v>0</v>
      </c>
      <c r="N1936">
        <v>0</v>
      </c>
      <c r="O1936">
        <v>0</v>
      </c>
      <c r="P1936">
        <v>0</v>
      </c>
      <c r="Q1936" s="36">
        <v>0</v>
      </c>
      <c r="R1936" s="36">
        <v>0</v>
      </c>
      <c r="S1936" s="36">
        <v>0</v>
      </c>
      <c r="T1936" s="36">
        <v>10</v>
      </c>
      <c r="U1936" s="36">
        <v>10</v>
      </c>
    </row>
    <row r="1937" spans="1:21" x14ac:dyDescent="0.2">
      <c r="A1937" s="89">
        <f>VLOOKUP(C1937,TabellenSRG!$B$4:$C$2729,2,FALSE)</f>
        <v>172</v>
      </c>
      <c r="B1937" t="str">
        <f t="shared" si="31"/>
        <v>172i</v>
      </c>
      <c r="C1937" t="s">
        <v>176</v>
      </c>
      <c r="D1937" t="s">
        <v>615</v>
      </c>
      <c r="E1937">
        <v>8</v>
      </c>
      <c r="F1937">
        <v>0</v>
      </c>
      <c r="G1937">
        <v>0</v>
      </c>
      <c r="H1937">
        <v>0</v>
      </c>
      <c r="I1937">
        <v>0</v>
      </c>
      <c r="J1937">
        <v>0</v>
      </c>
      <c r="K1937">
        <v>0</v>
      </c>
      <c r="L1937">
        <v>0</v>
      </c>
      <c r="M1937">
        <v>0</v>
      </c>
      <c r="N1937">
        <v>0</v>
      </c>
      <c r="O1937">
        <v>0</v>
      </c>
      <c r="P1937">
        <v>10</v>
      </c>
      <c r="Q1937" s="36">
        <v>10</v>
      </c>
      <c r="R1937" s="36">
        <v>30</v>
      </c>
      <c r="S1937" s="36">
        <v>30</v>
      </c>
      <c r="T1937" s="36">
        <v>40</v>
      </c>
      <c r="U1937" s="36">
        <v>60</v>
      </c>
    </row>
    <row r="1938" spans="1:21" x14ac:dyDescent="0.2">
      <c r="A1938" s="89">
        <f>VLOOKUP(C1938,TabellenSRG!$B$4:$C$2729,2,FALSE)</f>
        <v>172</v>
      </c>
      <c r="B1938" t="str">
        <f t="shared" si="31"/>
        <v>172j</v>
      </c>
      <c r="C1938" t="s">
        <v>176</v>
      </c>
      <c r="D1938" t="s">
        <v>616</v>
      </c>
      <c r="E1938">
        <v>9</v>
      </c>
      <c r="F1938">
        <v>210</v>
      </c>
      <c r="G1938">
        <v>210</v>
      </c>
      <c r="H1938">
        <v>210</v>
      </c>
      <c r="I1938">
        <v>200</v>
      </c>
      <c r="J1938">
        <v>200</v>
      </c>
      <c r="K1938">
        <v>240</v>
      </c>
      <c r="L1938">
        <v>270</v>
      </c>
      <c r="M1938">
        <v>250</v>
      </c>
      <c r="N1938">
        <v>260</v>
      </c>
      <c r="O1938">
        <v>300</v>
      </c>
      <c r="P1938">
        <v>270</v>
      </c>
      <c r="Q1938" s="36">
        <v>480</v>
      </c>
      <c r="R1938" s="36">
        <v>620</v>
      </c>
      <c r="S1938" s="36">
        <v>720</v>
      </c>
      <c r="T1938" s="36">
        <v>900</v>
      </c>
      <c r="U1938" s="36">
        <v>1120</v>
      </c>
    </row>
    <row r="1939" spans="1:21" x14ac:dyDescent="0.2">
      <c r="A1939" s="89">
        <f>VLOOKUP(C1939,TabellenSRG!$B$4:$C$2729,2,FALSE)</f>
        <v>172</v>
      </c>
      <c r="B1939" t="str">
        <f t="shared" si="31"/>
        <v>172k</v>
      </c>
      <c r="C1939" t="s">
        <v>176</v>
      </c>
      <c r="D1939" t="s">
        <v>611</v>
      </c>
      <c r="E1939">
        <v>10</v>
      </c>
      <c r="F1939" t="e">
        <v>#N/A</v>
      </c>
      <c r="G1939" t="e">
        <v>#N/A</v>
      </c>
      <c r="H1939" t="e">
        <v>#N/A</v>
      </c>
      <c r="I1939" t="e">
        <v>#N/A</v>
      </c>
      <c r="J1939" t="e">
        <v>#N/A</v>
      </c>
      <c r="K1939" t="e">
        <v>#N/A</v>
      </c>
      <c r="L1939" t="e">
        <v>#N/A</v>
      </c>
      <c r="M1939" t="e">
        <v>#N/A</v>
      </c>
      <c r="N1939">
        <v>0</v>
      </c>
      <c r="O1939">
        <v>0</v>
      </c>
      <c r="P1939">
        <v>0</v>
      </c>
      <c r="Q1939" s="36">
        <v>0</v>
      </c>
      <c r="R1939" s="36">
        <v>0</v>
      </c>
      <c r="S1939" s="36">
        <v>0</v>
      </c>
      <c r="T1939" s="36">
        <v>0</v>
      </c>
      <c r="U1939" s="36">
        <v>0</v>
      </c>
    </row>
    <row r="1940" spans="1:21" x14ac:dyDescent="0.2">
      <c r="A1940" s="89">
        <f>VLOOKUP(C1940,TabellenSRG!$B$4:$C$2729,2,FALSE)</f>
        <v>173</v>
      </c>
      <c r="B1940" t="str">
        <f t="shared" si="31"/>
        <v>173a</v>
      </c>
      <c r="C1940" t="s">
        <v>177</v>
      </c>
      <c r="D1940" t="s">
        <v>606</v>
      </c>
      <c r="E1940">
        <v>0</v>
      </c>
      <c r="F1940">
        <v>60</v>
      </c>
      <c r="G1940">
        <v>60</v>
      </c>
      <c r="H1940">
        <v>50</v>
      </c>
      <c r="I1940">
        <v>60</v>
      </c>
      <c r="J1940">
        <v>60</v>
      </c>
      <c r="K1940">
        <v>60</v>
      </c>
      <c r="L1940">
        <v>40</v>
      </c>
      <c r="M1940">
        <v>30</v>
      </c>
      <c r="N1940">
        <v>20</v>
      </c>
      <c r="O1940">
        <v>30</v>
      </c>
      <c r="P1940">
        <v>20</v>
      </c>
      <c r="Q1940" s="36">
        <v>30</v>
      </c>
      <c r="R1940" s="36">
        <v>60</v>
      </c>
      <c r="S1940" s="36">
        <v>60</v>
      </c>
      <c r="T1940" s="36">
        <v>70</v>
      </c>
      <c r="U1940" s="36">
        <v>80</v>
      </c>
    </row>
    <row r="1941" spans="1:21" x14ac:dyDescent="0.2">
      <c r="A1941" s="89">
        <f>VLOOKUP(C1941,TabellenSRG!$B$4:$C$2729,2,FALSE)</f>
        <v>173</v>
      </c>
      <c r="B1941" t="str">
        <f t="shared" si="31"/>
        <v>173b</v>
      </c>
      <c r="C1941" t="s">
        <v>177</v>
      </c>
      <c r="D1941" t="s">
        <v>607</v>
      </c>
      <c r="E1941">
        <v>1</v>
      </c>
      <c r="F1941">
        <v>0</v>
      </c>
      <c r="G1941">
        <v>0</v>
      </c>
      <c r="H1941">
        <v>0</v>
      </c>
      <c r="I1941">
        <v>0</v>
      </c>
      <c r="J1941">
        <v>0</v>
      </c>
      <c r="K1941">
        <v>0</v>
      </c>
      <c r="L1941">
        <v>0</v>
      </c>
      <c r="M1941">
        <v>0</v>
      </c>
      <c r="N1941">
        <v>0</v>
      </c>
      <c r="O1941">
        <v>0</v>
      </c>
      <c r="P1941">
        <v>0</v>
      </c>
      <c r="Q1941" s="36">
        <v>0</v>
      </c>
      <c r="R1941" s="36">
        <v>0</v>
      </c>
      <c r="S1941" s="36">
        <v>0</v>
      </c>
      <c r="T1941" s="36">
        <v>0</v>
      </c>
      <c r="U1941" s="36">
        <v>0</v>
      </c>
    </row>
    <row r="1942" spans="1:21" x14ac:dyDescent="0.2">
      <c r="A1942" s="89">
        <f>VLOOKUP(C1942,TabellenSRG!$B$4:$C$2729,2,FALSE)</f>
        <v>173</v>
      </c>
      <c r="B1942" t="str">
        <f t="shared" si="31"/>
        <v>173c</v>
      </c>
      <c r="C1942" t="s">
        <v>177</v>
      </c>
      <c r="D1942" t="s">
        <v>608</v>
      </c>
      <c r="E1942">
        <v>2</v>
      </c>
      <c r="F1942">
        <v>0</v>
      </c>
      <c r="G1942">
        <v>0</v>
      </c>
      <c r="H1942">
        <v>0</v>
      </c>
      <c r="I1942">
        <v>0</v>
      </c>
      <c r="J1942">
        <v>0</v>
      </c>
      <c r="K1942">
        <v>0</v>
      </c>
      <c r="L1942">
        <v>0</v>
      </c>
      <c r="M1942">
        <v>0</v>
      </c>
      <c r="N1942">
        <v>0</v>
      </c>
      <c r="O1942">
        <v>0</v>
      </c>
      <c r="P1942">
        <v>0</v>
      </c>
      <c r="Q1942" s="36">
        <v>0</v>
      </c>
      <c r="R1942" s="36">
        <v>0</v>
      </c>
      <c r="S1942" s="36">
        <v>0</v>
      </c>
      <c r="T1942" s="36">
        <v>0</v>
      </c>
      <c r="U1942" s="36">
        <v>0</v>
      </c>
    </row>
    <row r="1943" spans="1:21" x14ac:dyDescent="0.2">
      <c r="A1943" s="89">
        <f>VLOOKUP(C1943,TabellenSRG!$B$4:$C$2729,2,FALSE)</f>
        <v>173</v>
      </c>
      <c r="B1943" t="str">
        <f t="shared" si="31"/>
        <v>173d</v>
      </c>
      <c r="C1943" t="s">
        <v>177</v>
      </c>
      <c r="D1943" t="s">
        <v>609</v>
      </c>
      <c r="E1943">
        <v>3</v>
      </c>
      <c r="F1943">
        <v>0</v>
      </c>
      <c r="G1943">
        <v>0</v>
      </c>
      <c r="H1943">
        <v>0</v>
      </c>
      <c r="I1943">
        <v>0</v>
      </c>
      <c r="J1943">
        <v>0</v>
      </c>
      <c r="K1943">
        <v>0</v>
      </c>
      <c r="L1943">
        <v>0</v>
      </c>
      <c r="M1943">
        <v>0</v>
      </c>
      <c r="N1943">
        <v>0</v>
      </c>
      <c r="O1943">
        <v>0</v>
      </c>
      <c r="P1943">
        <v>0</v>
      </c>
      <c r="Q1943" s="36">
        <v>0</v>
      </c>
      <c r="R1943" s="36">
        <v>0</v>
      </c>
      <c r="S1943" s="36">
        <v>0</v>
      </c>
      <c r="T1943" s="36">
        <v>0</v>
      </c>
      <c r="U1943" s="36">
        <v>0</v>
      </c>
    </row>
    <row r="1944" spans="1:21" x14ac:dyDescent="0.2">
      <c r="A1944" s="89">
        <f>VLOOKUP(C1944,TabellenSRG!$B$4:$C$2729,2,FALSE)</f>
        <v>173</v>
      </c>
      <c r="B1944" t="str">
        <f t="shared" si="31"/>
        <v>173e</v>
      </c>
      <c r="C1944" t="s">
        <v>177</v>
      </c>
      <c r="D1944" t="s">
        <v>610</v>
      </c>
      <c r="E1944">
        <v>4</v>
      </c>
      <c r="F1944">
        <v>0</v>
      </c>
      <c r="G1944">
        <v>0</v>
      </c>
      <c r="H1944">
        <v>0</v>
      </c>
      <c r="I1944">
        <v>0</v>
      </c>
      <c r="J1944">
        <v>0</v>
      </c>
      <c r="K1944">
        <v>0</v>
      </c>
      <c r="L1944">
        <v>0</v>
      </c>
      <c r="M1944">
        <v>10</v>
      </c>
      <c r="N1944">
        <v>10</v>
      </c>
      <c r="O1944">
        <v>10</v>
      </c>
      <c r="P1944">
        <v>0</v>
      </c>
      <c r="Q1944" s="36">
        <v>10</v>
      </c>
      <c r="R1944" s="36">
        <v>10</v>
      </c>
      <c r="S1944" s="36">
        <v>10</v>
      </c>
      <c r="T1944" s="36">
        <v>10</v>
      </c>
      <c r="U1944" s="36">
        <v>20</v>
      </c>
    </row>
    <row r="1945" spans="1:21" x14ac:dyDescent="0.2">
      <c r="A1945" s="89">
        <f>VLOOKUP(C1945,TabellenSRG!$B$4:$C$2729,2,FALSE)</f>
        <v>173</v>
      </c>
      <c r="B1945" t="str">
        <f t="shared" si="31"/>
        <v>173f</v>
      </c>
      <c r="C1945" t="s">
        <v>177</v>
      </c>
      <c r="D1945" t="s">
        <v>612</v>
      </c>
      <c r="E1945">
        <v>5</v>
      </c>
      <c r="F1945">
        <v>0</v>
      </c>
      <c r="G1945">
        <v>0</v>
      </c>
      <c r="H1945">
        <v>0</v>
      </c>
      <c r="I1945">
        <v>0</v>
      </c>
      <c r="J1945">
        <v>0</v>
      </c>
      <c r="K1945">
        <v>0</v>
      </c>
      <c r="L1945">
        <v>0</v>
      </c>
      <c r="M1945">
        <v>0</v>
      </c>
      <c r="N1945">
        <v>0</v>
      </c>
      <c r="O1945">
        <v>0</v>
      </c>
      <c r="P1945">
        <v>0</v>
      </c>
      <c r="Q1945" s="36">
        <v>0</v>
      </c>
      <c r="R1945" s="36">
        <v>0</v>
      </c>
      <c r="S1945" s="36">
        <v>0</v>
      </c>
      <c r="T1945" s="36">
        <v>0</v>
      </c>
      <c r="U1945" s="36">
        <v>0</v>
      </c>
    </row>
    <row r="1946" spans="1:21" x14ac:dyDescent="0.2">
      <c r="A1946" s="89">
        <f>VLOOKUP(C1946,TabellenSRG!$B$4:$C$2729,2,FALSE)</f>
        <v>173</v>
      </c>
      <c r="B1946" t="str">
        <f t="shared" si="31"/>
        <v>173g</v>
      </c>
      <c r="C1946" t="s">
        <v>177</v>
      </c>
      <c r="D1946" t="s">
        <v>613</v>
      </c>
      <c r="E1946">
        <v>6</v>
      </c>
      <c r="F1946">
        <v>0</v>
      </c>
      <c r="G1946">
        <v>0</v>
      </c>
      <c r="H1946">
        <v>0</v>
      </c>
      <c r="I1946">
        <v>0</v>
      </c>
      <c r="J1946">
        <v>0</v>
      </c>
      <c r="K1946">
        <v>0</v>
      </c>
      <c r="L1946">
        <v>0</v>
      </c>
      <c r="M1946">
        <v>0</v>
      </c>
      <c r="N1946">
        <v>0</v>
      </c>
      <c r="O1946">
        <v>0</v>
      </c>
      <c r="P1946">
        <v>0</v>
      </c>
      <c r="Q1946" s="36">
        <v>0</v>
      </c>
      <c r="R1946" s="36">
        <v>0</v>
      </c>
      <c r="S1946" s="36">
        <v>0</v>
      </c>
      <c r="T1946" s="36">
        <v>0</v>
      </c>
      <c r="U1946" s="36">
        <v>0</v>
      </c>
    </row>
    <row r="1947" spans="1:21" x14ac:dyDescent="0.2">
      <c r="A1947" s="89">
        <f>VLOOKUP(C1947,TabellenSRG!$B$4:$C$2729,2,FALSE)</f>
        <v>173</v>
      </c>
      <c r="B1947" t="str">
        <f t="shared" si="31"/>
        <v>173h</v>
      </c>
      <c r="C1947" t="s">
        <v>177</v>
      </c>
      <c r="D1947" t="s">
        <v>614</v>
      </c>
      <c r="E1947">
        <v>7</v>
      </c>
      <c r="F1947">
        <v>0</v>
      </c>
      <c r="G1947">
        <v>0</v>
      </c>
      <c r="H1947">
        <v>0</v>
      </c>
      <c r="I1947">
        <v>0</v>
      </c>
      <c r="J1947">
        <v>0</v>
      </c>
      <c r="K1947">
        <v>0</v>
      </c>
      <c r="L1947">
        <v>0</v>
      </c>
      <c r="M1947">
        <v>0</v>
      </c>
      <c r="N1947">
        <v>0</v>
      </c>
      <c r="O1947">
        <v>0</v>
      </c>
      <c r="P1947">
        <v>0</v>
      </c>
      <c r="Q1947" s="36">
        <v>0</v>
      </c>
      <c r="R1947" s="36">
        <v>0</v>
      </c>
      <c r="S1947" s="36">
        <v>0</v>
      </c>
      <c r="T1947" s="36">
        <v>0</v>
      </c>
      <c r="U1947" s="36">
        <v>0</v>
      </c>
    </row>
    <row r="1948" spans="1:21" x14ac:dyDescent="0.2">
      <c r="A1948" s="89">
        <f>VLOOKUP(C1948,TabellenSRG!$B$4:$C$2729,2,FALSE)</f>
        <v>173</v>
      </c>
      <c r="B1948" t="str">
        <f t="shared" si="31"/>
        <v>173i</v>
      </c>
      <c r="C1948" t="s">
        <v>177</v>
      </c>
      <c r="D1948" t="s">
        <v>615</v>
      </c>
      <c r="E1948">
        <v>8</v>
      </c>
      <c r="F1948">
        <v>0</v>
      </c>
      <c r="G1948">
        <v>0</v>
      </c>
      <c r="H1948">
        <v>0</v>
      </c>
      <c r="I1948">
        <v>0</v>
      </c>
      <c r="J1948">
        <v>0</v>
      </c>
      <c r="K1948">
        <v>0</v>
      </c>
      <c r="L1948">
        <v>0</v>
      </c>
      <c r="M1948">
        <v>0</v>
      </c>
      <c r="N1948">
        <v>0</v>
      </c>
      <c r="O1948">
        <v>0</v>
      </c>
      <c r="P1948">
        <v>0</v>
      </c>
      <c r="Q1948" s="36">
        <v>0</v>
      </c>
      <c r="R1948" s="36">
        <v>0</v>
      </c>
      <c r="S1948" s="36">
        <v>0</v>
      </c>
      <c r="T1948" s="36">
        <v>0</v>
      </c>
      <c r="U1948" s="36">
        <v>0</v>
      </c>
    </row>
    <row r="1949" spans="1:21" x14ac:dyDescent="0.2">
      <c r="A1949" s="89">
        <f>VLOOKUP(C1949,TabellenSRG!$B$4:$C$2729,2,FALSE)</f>
        <v>173</v>
      </c>
      <c r="B1949" t="str">
        <f t="shared" si="31"/>
        <v>173j</v>
      </c>
      <c r="C1949" t="s">
        <v>177</v>
      </c>
      <c r="D1949" t="s">
        <v>616</v>
      </c>
      <c r="E1949">
        <v>9</v>
      </c>
      <c r="F1949">
        <v>60</v>
      </c>
      <c r="G1949">
        <v>50</v>
      </c>
      <c r="H1949">
        <v>50</v>
      </c>
      <c r="I1949">
        <v>60</v>
      </c>
      <c r="J1949">
        <v>60</v>
      </c>
      <c r="K1949">
        <v>60</v>
      </c>
      <c r="L1949">
        <v>40</v>
      </c>
      <c r="M1949">
        <v>20</v>
      </c>
      <c r="N1949">
        <v>20</v>
      </c>
      <c r="O1949">
        <v>20</v>
      </c>
      <c r="P1949">
        <v>20</v>
      </c>
      <c r="Q1949" s="36">
        <v>20</v>
      </c>
      <c r="R1949" s="36">
        <v>50</v>
      </c>
      <c r="S1949" s="36">
        <v>60</v>
      </c>
      <c r="T1949" s="36">
        <v>60</v>
      </c>
      <c r="U1949" s="36">
        <v>60</v>
      </c>
    </row>
    <row r="1950" spans="1:21" x14ac:dyDescent="0.2">
      <c r="A1950" s="89">
        <f>VLOOKUP(C1950,TabellenSRG!$B$4:$C$2729,2,FALSE)</f>
        <v>173</v>
      </c>
      <c r="B1950" t="str">
        <f t="shared" si="31"/>
        <v>173k</v>
      </c>
      <c r="C1950" t="s">
        <v>177</v>
      </c>
      <c r="D1950" t="s">
        <v>611</v>
      </c>
      <c r="E1950">
        <v>10</v>
      </c>
      <c r="F1950" t="e">
        <v>#N/A</v>
      </c>
      <c r="G1950" t="e">
        <v>#N/A</v>
      </c>
      <c r="H1950" t="e">
        <v>#N/A</v>
      </c>
      <c r="I1950" t="e">
        <v>#N/A</v>
      </c>
      <c r="J1950" t="e">
        <v>#N/A</v>
      </c>
      <c r="K1950" t="e">
        <v>#N/A</v>
      </c>
      <c r="L1950" t="e">
        <v>#N/A</v>
      </c>
      <c r="M1950" t="e">
        <v>#N/A</v>
      </c>
      <c r="N1950">
        <v>0</v>
      </c>
      <c r="O1950">
        <v>0</v>
      </c>
      <c r="P1950">
        <v>0</v>
      </c>
      <c r="Q1950" s="36">
        <v>0</v>
      </c>
      <c r="R1950" s="36">
        <v>0</v>
      </c>
      <c r="S1950" s="36">
        <v>0</v>
      </c>
      <c r="T1950" s="36">
        <v>0</v>
      </c>
      <c r="U1950" s="36">
        <v>0</v>
      </c>
    </row>
    <row r="1951" spans="1:21" x14ac:dyDescent="0.2">
      <c r="A1951" s="89">
        <f>VLOOKUP(C1951,TabellenSRG!$B$4:$C$2729,2,FALSE)</f>
        <v>174</v>
      </c>
      <c r="B1951" t="str">
        <f t="shared" si="31"/>
        <v>174a</v>
      </c>
      <c r="C1951" t="s">
        <v>178</v>
      </c>
      <c r="D1951" t="s">
        <v>606</v>
      </c>
      <c r="E1951">
        <v>0</v>
      </c>
      <c r="F1951">
        <v>70</v>
      </c>
      <c r="G1951">
        <v>70</v>
      </c>
      <c r="H1951">
        <v>70</v>
      </c>
      <c r="I1951">
        <v>70</v>
      </c>
      <c r="J1951">
        <v>70</v>
      </c>
      <c r="K1951">
        <v>80</v>
      </c>
      <c r="L1951">
        <v>90</v>
      </c>
      <c r="M1951">
        <v>100</v>
      </c>
      <c r="N1951">
        <v>120</v>
      </c>
      <c r="O1951">
        <v>140</v>
      </c>
      <c r="P1951">
        <v>170</v>
      </c>
      <c r="Q1951" s="36">
        <v>210</v>
      </c>
      <c r="R1951" s="36">
        <v>240</v>
      </c>
      <c r="S1951" s="36">
        <v>250</v>
      </c>
      <c r="T1951" s="36">
        <v>260</v>
      </c>
      <c r="U1951" s="36">
        <v>260</v>
      </c>
    </row>
    <row r="1952" spans="1:21" x14ac:dyDescent="0.2">
      <c r="A1952" s="89">
        <f>VLOOKUP(C1952,TabellenSRG!$B$4:$C$2729,2,FALSE)</f>
        <v>174</v>
      </c>
      <c r="B1952" t="str">
        <f t="shared" si="31"/>
        <v>174b</v>
      </c>
      <c r="C1952" t="s">
        <v>178</v>
      </c>
      <c r="D1952" t="s">
        <v>607</v>
      </c>
      <c r="E1952">
        <v>1</v>
      </c>
      <c r="F1952">
        <v>0</v>
      </c>
      <c r="G1952">
        <v>0</v>
      </c>
      <c r="H1952">
        <v>0</v>
      </c>
      <c r="I1952">
        <v>0</v>
      </c>
      <c r="J1952">
        <v>0</v>
      </c>
      <c r="K1952">
        <v>0</v>
      </c>
      <c r="L1952">
        <v>0</v>
      </c>
      <c r="M1952">
        <v>0</v>
      </c>
      <c r="N1952">
        <v>0</v>
      </c>
      <c r="O1952">
        <v>0</v>
      </c>
      <c r="P1952">
        <v>0</v>
      </c>
      <c r="Q1952" s="36">
        <v>0</v>
      </c>
      <c r="R1952" s="36">
        <v>0</v>
      </c>
      <c r="S1952" s="36">
        <v>0</v>
      </c>
      <c r="T1952" s="36">
        <v>0</v>
      </c>
      <c r="U1952" s="36">
        <v>0</v>
      </c>
    </row>
    <row r="1953" spans="1:21" x14ac:dyDescent="0.2">
      <c r="A1953" s="89">
        <f>VLOOKUP(C1953,TabellenSRG!$B$4:$C$2729,2,FALSE)</f>
        <v>174</v>
      </c>
      <c r="B1953" t="str">
        <f t="shared" si="31"/>
        <v>174c</v>
      </c>
      <c r="C1953" t="s">
        <v>178</v>
      </c>
      <c r="D1953" t="s">
        <v>608</v>
      </c>
      <c r="E1953">
        <v>2</v>
      </c>
      <c r="F1953">
        <v>0</v>
      </c>
      <c r="G1953">
        <v>0</v>
      </c>
      <c r="H1953">
        <v>0</v>
      </c>
      <c r="I1953">
        <v>0</v>
      </c>
      <c r="J1953">
        <v>0</v>
      </c>
      <c r="K1953">
        <v>0</v>
      </c>
      <c r="L1953">
        <v>0</v>
      </c>
      <c r="M1953">
        <v>0</v>
      </c>
      <c r="N1953">
        <v>0</v>
      </c>
      <c r="O1953">
        <v>0</v>
      </c>
      <c r="P1953">
        <v>0</v>
      </c>
      <c r="Q1953" s="36">
        <v>0</v>
      </c>
      <c r="R1953" s="36">
        <v>0</v>
      </c>
      <c r="S1953" s="36">
        <v>0</v>
      </c>
      <c r="T1953" s="36">
        <v>0</v>
      </c>
      <c r="U1953" s="36">
        <v>0</v>
      </c>
    </row>
    <row r="1954" spans="1:21" x14ac:dyDescent="0.2">
      <c r="A1954" s="89">
        <f>VLOOKUP(C1954,TabellenSRG!$B$4:$C$2729,2,FALSE)</f>
        <v>174</v>
      </c>
      <c r="B1954" t="str">
        <f t="shared" si="31"/>
        <v>174d</v>
      </c>
      <c r="C1954" t="s">
        <v>178</v>
      </c>
      <c r="D1954" t="s">
        <v>609</v>
      </c>
      <c r="E1954">
        <v>3</v>
      </c>
      <c r="F1954">
        <v>0</v>
      </c>
      <c r="G1954">
        <v>0</v>
      </c>
      <c r="H1954">
        <v>0</v>
      </c>
      <c r="I1954">
        <v>0</v>
      </c>
      <c r="J1954">
        <v>0</v>
      </c>
      <c r="K1954">
        <v>0</v>
      </c>
      <c r="L1954">
        <v>0</v>
      </c>
      <c r="M1954">
        <v>0</v>
      </c>
      <c r="N1954">
        <v>0</v>
      </c>
      <c r="O1954">
        <v>0</v>
      </c>
      <c r="P1954">
        <v>0</v>
      </c>
      <c r="Q1954" s="36">
        <v>0</v>
      </c>
      <c r="R1954" s="36">
        <v>0</v>
      </c>
      <c r="S1954" s="36">
        <v>0</v>
      </c>
      <c r="T1954" s="36">
        <v>0</v>
      </c>
      <c r="U1954" s="36">
        <v>0</v>
      </c>
    </row>
    <row r="1955" spans="1:21" x14ac:dyDescent="0.2">
      <c r="A1955" s="89">
        <f>VLOOKUP(C1955,TabellenSRG!$B$4:$C$2729,2,FALSE)</f>
        <v>174</v>
      </c>
      <c r="B1955" t="str">
        <f t="shared" si="31"/>
        <v>174e</v>
      </c>
      <c r="C1955" t="s">
        <v>178</v>
      </c>
      <c r="D1955" t="s">
        <v>610</v>
      </c>
      <c r="E1955">
        <v>4</v>
      </c>
      <c r="F1955">
        <v>0</v>
      </c>
      <c r="G1955">
        <v>0</v>
      </c>
      <c r="H1955">
        <v>0</v>
      </c>
      <c r="I1955">
        <v>0</v>
      </c>
      <c r="J1955">
        <v>0</v>
      </c>
      <c r="K1955">
        <v>10</v>
      </c>
      <c r="L1955">
        <v>0</v>
      </c>
      <c r="M1955">
        <v>10</v>
      </c>
      <c r="N1955">
        <v>10</v>
      </c>
      <c r="O1955">
        <v>10</v>
      </c>
      <c r="P1955">
        <v>10</v>
      </c>
      <c r="Q1955" s="36">
        <v>10</v>
      </c>
      <c r="R1955" s="36">
        <v>10</v>
      </c>
      <c r="S1955" s="36">
        <v>10</v>
      </c>
      <c r="T1955" s="36">
        <v>10</v>
      </c>
      <c r="U1955" s="36">
        <v>20</v>
      </c>
    </row>
    <row r="1956" spans="1:21" x14ac:dyDescent="0.2">
      <c r="A1956" s="89">
        <f>VLOOKUP(C1956,TabellenSRG!$B$4:$C$2729,2,FALSE)</f>
        <v>174</v>
      </c>
      <c r="B1956" t="str">
        <f t="shared" si="31"/>
        <v>174f</v>
      </c>
      <c r="C1956" t="s">
        <v>178</v>
      </c>
      <c r="D1956" t="s">
        <v>612</v>
      </c>
      <c r="E1956">
        <v>5</v>
      </c>
      <c r="F1956">
        <v>0</v>
      </c>
      <c r="G1956">
        <v>0</v>
      </c>
      <c r="H1956">
        <v>0</v>
      </c>
      <c r="I1956">
        <v>0</v>
      </c>
      <c r="J1956">
        <v>0</v>
      </c>
      <c r="K1956">
        <v>0</v>
      </c>
      <c r="L1956">
        <v>0</v>
      </c>
      <c r="M1956">
        <v>0</v>
      </c>
      <c r="N1956">
        <v>0</v>
      </c>
      <c r="O1956">
        <v>0</v>
      </c>
      <c r="P1956">
        <v>0</v>
      </c>
      <c r="Q1956" s="36">
        <v>0</v>
      </c>
      <c r="R1956" s="36">
        <v>0</v>
      </c>
      <c r="S1956" s="36">
        <v>0</v>
      </c>
      <c r="T1956" s="36">
        <v>0</v>
      </c>
      <c r="U1956" s="36">
        <v>0</v>
      </c>
    </row>
    <row r="1957" spans="1:21" x14ac:dyDescent="0.2">
      <c r="A1957" s="89">
        <f>VLOOKUP(C1957,TabellenSRG!$B$4:$C$2729,2,FALSE)</f>
        <v>174</v>
      </c>
      <c r="B1957" t="str">
        <f t="shared" si="31"/>
        <v>174g</v>
      </c>
      <c r="C1957" t="s">
        <v>178</v>
      </c>
      <c r="D1957" t="s">
        <v>613</v>
      </c>
      <c r="E1957">
        <v>6</v>
      </c>
      <c r="F1957">
        <v>0</v>
      </c>
      <c r="G1957">
        <v>0</v>
      </c>
      <c r="H1957">
        <v>0</v>
      </c>
      <c r="I1957">
        <v>0</v>
      </c>
      <c r="J1957">
        <v>0</v>
      </c>
      <c r="K1957">
        <v>0</v>
      </c>
      <c r="L1957">
        <v>0</v>
      </c>
      <c r="M1957">
        <v>0</v>
      </c>
      <c r="N1957">
        <v>0</v>
      </c>
      <c r="O1957">
        <v>0</v>
      </c>
      <c r="P1957">
        <v>0</v>
      </c>
      <c r="Q1957" s="36">
        <v>0</v>
      </c>
      <c r="R1957" s="36">
        <v>0</v>
      </c>
      <c r="S1957" s="36">
        <v>0</v>
      </c>
      <c r="T1957" s="36">
        <v>0</v>
      </c>
      <c r="U1957" s="36">
        <v>0</v>
      </c>
    </row>
    <row r="1958" spans="1:21" x14ac:dyDescent="0.2">
      <c r="A1958" s="89">
        <f>VLOOKUP(C1958,TabellenSRG!$B$4:$C$2729,2,FALSE)</f>
        <v>174</v>
      </c>
      <c r="B1958" t="str">
        <f t="shared" si="31"/>
        <v>174h</v>
      </c>
      <c r="C1958" t="s">
        <v>178</v>
      </c>
      <c r="D1958" t="s">
        <v>614</v>
      </c>
      <c r="E1958">
        <v>7</v>
      </c>
      <c r="F1958">
        <v>0</v>
      </c>
      <c r="G1958">
        <v>0</v>
      </c>
      <c r="H1958">
        <v>0</v>
      </c>
      <c r="I1958">
        <v>0</v>
      </c>
      <c r="J1958">
        <v>0</v>
      </c>
      <c r="K1958">
        <v>0</v>
      </c>
      <c r="L1958">
        <v>0</v>
      </c>
      <c r="M1958">
        <v>0</v>
      </c>
      <c r="N1958">
        <v>0</v>
      </c>
      <c r="O1958">
        <v>0</v>
      </c>
      <c r="P1958">
        <v>0</v>
      </c>
      <c r="Q1958" s="36">
        <v>0</v>
      </c>
      <c r="R1958" s="36">
        <v>0</v>
      </c>
      <c r="S1958" s="36">
        <v>0</v>
      </c>
      <c r="T1958" s="36">
        <v>0</v>
      </c>
      <c r="U1958" s="36">
        <v>0</v>
      </c>
    </row>
    <row r="1959" spans="1:21" x14ac:dyDescent="0.2">
      <c r="A1959" s="89">
        <f>VLOOKUP(C1959,TabellenSRG!$B$4:$C$2729,2,FALSE)</f>
        <v>174</v>
      </c>
      <c r="B1959" t="str">
        <f t="shared" si="31"/>
        <v>174i</v>
      </c>
      <c r="C1959" t="s">
        <v>178</v>
      </c>
      <c r="D1959" t="s">
        <v>615</v>
      </c>
      <c r="E1959">
        <v>8</v>
      </c>
      <c r="F1959">
        <v>0</v>
      </c>
      <c r="G1959">
        <v>0</v>
      </c>
      <c r="H1959">
        <v>0</v>
      </c>
      <c r="I1959">
        <v>0</v>
      </c>
      <c r="J1959">
        <v>0</v>
      </c>
      <c r="K1959">
        <v>0</v>
      </c>
      <c r="L1959">
        <v>0</v>
      </c>
      <c r="M1959">
        <v>0</v>
      </c>
      <c r="N1959">
        <v>0</v>
      </c>
      <c r="O1959">
        <v>0</v>
      </c>
      <c r="P1959">
        <v>0</v>
      </c>
      <c r="Q1959" s="36">
        <v>0</v>
      </c>
      <c r="R1959" s="36">
        <v>0</v>
      </c>
      <c r="S1959" s="36">
        <v>0</v>
      </c>
      <c r="T1959" s="36">
        <v>0</v>
      </c>
      <c r="U1959" s="36">
        <v>0</v>
      </c>
    </row>
    <row r="1960" spans="1:21" x14ac:dyDescent="0.2">
      <c r="A1960" s="89">
        <f>VLOOKUP(C1960,TabellenSRG!$B$4:$C$2729,2,FALSE)</f>
        <v>174</v>
      </c>
      <c r="B1960" t="str">
        <f t="shared" si="31"/>
        <v>174j</v>
      </c>
      <c r="C1960" t="s">
        <v>178</v>
      </c>
      <c r="D1960" t="s">
        <v>616</v>
      </c>
      <c r="E1960">
        <v>9</v>
      </c>
      <c r="F1960">
        <v>70</v>
      </c>
      <c r="G1960">
        <v>70</v>
      </c>
      <c r="H1960">
        <v>70</v>
      </c>
      <c r="I1960">
        <v>70</v>
      </c>
      <c r="J1960">
        <v>70</v>
      </c>
      <c r="K1960">
        <v>80</v>
      </c>
      <c r="L1960">
        <v>90</v>
      </c>
      <c r="M1960">
        <v>90</v>
      </c>
      <c r="N1960">
        <v>110</v>
      </c>
      <c r="O1960">
        <v>130</v>
      </c>
      <c r="P1960">
        <v>160</v>
      </c>
      <c r="Q1960" s="36">
        <v>200</v>
      </c>
      <c r="R1960" s="36">
        <v>230</v>
      </c>
      <c r="S1960" s="36">
        <v>230</v>
      </c>
      <c r="T1960" s="36">
        <v>250</v>
      </c>
      <c r="U1960" s="36">
        <v>250</v>
      </c>
    </row>
    <row r="1961" spans="1:21" x14ac:dyDescent="0.2">
      <c r="A1961" s="89">
        <f>VLOOKUP(C1961,TabellenSRG!$B$4:$C$2729,2,FALSE)</f>
        <v>174</v>
      </c>
      <c r="B1961" t="str">
        <f t="shared" si="31"/>
        <v>174k</v>
      </c>
      <c r="C1961" t="s">
        <v>178</v>
      </c>
      <c r="D1961" t="s">
        <v>611</v>
      </c>
      <c r="E1961">
        <v>10</v>
      </c>
      <c r="F1961" t="e">
        <v>#N/A</v>
      </c>
      <c r="G1961" t="e">
        <v>#N/A</v>
      </c>
      <c r="H1961" t="e">
        <v>#N/A</v>
      </c>
      <c r="I1961" t="e">
        <v>#N/A</v>
      </c>
      <c r="J1961" t="e">
        <v>#N/A</v>
      </c>
      <c r="K1961" t="e">
        <v>#N/A</v>
      </c>
      <c r="L1961" t="e">
        <v>#N/A</v>
      </c>
      <c r="M1961" t="e">
        <v>#N/A</v>
      </c>
      <c r="N1961">
        <v>0</v>
      </c>
      <c r="O1961">
        <v>0</v>
      </c>
      <c r="P1961">
        <v>0</v>
      </c>
      <c r="Q1961" s="36">
        <v>0</v>
      </c>
      <c r="R1961" s="36">
        <v>0</v>
      </c>
      <c r="S1961" s="36">
        <v>0</v>
      </c>
      <c r="T1961" s="36">
        <v>0</v>
      </c>
      <c r="U1961" s="36">
        <v>0</v>
      </c>
    </row>
    <row r="1962" spans="1:21" x14ac:dyDescent="0.2">
      <c r="A1962" s="89">
        <f>VLOOKUP(C1962,TabellenSRG!$B$4:$C$2729,2,FALSE)</f>
        <v>175</v>
      </c>
      <c r="B1962" t="str">
        <f t="shared" si="31"/>
        <v>175a</v>
      </c>
      <c r="C1962" t="s">
        <v>179</v>
      </c>
      <c r="D1962" t="s">
        <v>606</v>
      </c>
      <c r="E1962">
        <v>0</v>
      </c>
      <c r="F1962">
        <v>470</v>
      </c>
      <c r="G1962">
        <v>450</v>
      </c>
      <c r="H1962">
        <v>420</v>
      </c>
      <c r="I1962">
        <v>340</v>
      </c>
      <c r="J1962">
        <v>370</v>
      </c>
      <c r="K1962">
        <v>410</v>
      </c>
      <c r="L1962">
        <v>410</v>
      </c>
      <c r="M1962">
        <v>390</v>
      </c>
      <c r="N1962">
        <v>400</v>
      </c>
      <c r="O1962">
        <v>400</v>
      </c>
      <c r="P1962">
        <v>380</v>
      </c>
      <c r="Q1962" s="36">
        <v>360</v>
      </c>
      <c r="R1962" s="36">
        <v>360</v>
      </c>
      <c r="S1962" s="36">
        <v>350</v>
      </c>
      <c r="T1962" s="36">
        <v>340</v>
      </c>
      <c r="U1962" s="36">
        <v>360</v>
      </c>
    </row>
    <row r="1963" spans="1:21" x14ac:dyDescent="0.2">
      <c r="A1963" s="89">
        <f>VLOOKUP(C1963,TabellenSRG!$B$4:$C$2729,2,FALSE)</f>
        <v>175</v>
      </c>
      <c r="B1963" t="str">
        <f t="shared" si="31"/>
        <v>175b</v>
      </c>
      <c r="C1963" t="s">
        <v>179</v>
      </c>
      <c r="D1963" t="s">
        <v>607</v>
      </c>
      <c r="E1963">
        <v>1</v>
      </c>
      <c r="F1963">
        <v>20</v>
      </c>
      <c r="G1963">
        <v>20</v>
      </c>
      <c r="H1963">
        <v>20</v>
      </c>
      <c r="I1963">
        <v>10</v>
      </c>
      <c r="J1963">
        <v>10</v>
      </c>
      <c r="K1963">
        <v>0</v>
      </c>
      <c r="L1963">
        <v>0</v>
      </c>
      <c r="M1963">
        <v>0</v>
      </c>
      <c r="N1963">
        <v>0</v>
      </c>
      <c r="O1963">
        <v>0</v>
      </c>
      <c r="P1963">
        <v>0</v>
      </c>
      <c r="Q1963" s="36">
        <v>0</v>
      </c>
      <c r="R1963" s="36">
        <v>0</v>
      </c>
      <c r="S1963" s="36">
        <v>0</v>
      </c>
      <c r="T1963" s="36">
        <v>0</v>
      </c>
      <c r="U1963" s="36">
        <v>0</v>
      </c>
    </row>
    <row r="1964" spans="1:21" x14ac:dyDescent="0.2">
      <c r="A1964" s="89">
        <f>VLOOKUP(C1964,TabellenSRG!$B$4:$C$2729,2,FALSE)</f>
        <v>175</v>
      </c>
      <c r="B1964" t="str">
        <f t="shared" si="31"/>
        <v>175c</v>
      </c>
      <c r="C1964" t="s">
        <v>179</v>
      </c>
      <c r="D1964" t="s">
        <v>608</v>
      </c>
      <c r="E1964">
        <v>2</v>
      </c>
      <c r="F1964">
        <v>0</v>
      </c>
      <c r="G1964">
        <v>0</v>
      </c>
      <c r="H1964">
        <v>0</v>
      </c>
      <c r="I1964">
        <v>0</v>
      </c>
      <c r="J1964">
        <v>0</v>
      </c>
      <c r="K1964">
        <v>0</v>
      </c>
      <c r="L1964">
        <v>0</v>
      </c>
      <c r="M1964">
        <v>0</v>
      </c>
      <c r="N1964">
        <v>0</v>
      </c>
      <c r="O1964">
        <v>0</v>
      </c>
      <c r="P1964">
        <v>0</v>
      </c>
      <c r="Q1964" s="36">
        <v>0</v>
      </c>
      <c r="R1964" s="36">
        <v>0</v>
      </c>
      <c r="S1964" s="36">
        <v>0</v>
      </c>
      <c r="T1964" s="36">
        <v>0</v>
      </c>
      <c r="U1964" s="36">
        <v>0</v>
      </c>
    </row>
    <row r="1965" spans="1:21" x14ac:dyDescent="0.2">
      <c r="A1965" s="89">
        <f>VLOOKUP(C1965,TabellenSRG!$B$4:$C$2729,2,FALSE)</f>
        <v>175</v>
      </c>
      <c r="B1965" t="str">
        <f t="shared" si="31"/>
        <v>175d</v>
      </c>
      <c r="C1965" t="s">
        <v>179</v>
      </c>
      <c r="D1965" t="s">
        <v>609</v>
      </c>
      <c r="E1965">
        <v>3</v>
      </c>
      <c r="F1965">
        <v>10</v>
      </c>
      <c r="G1965">
        <v>10</v>
      </c>
      <c r="H1965">
        <v>20</v>
      </c>
      <c r="I1965">
        <v>10</v>
      </c>
      <c r="J1965">
        <v>30</v>
      </c>
      <c r="K1965">
        <v>20</v>
      </c>
      <c r="L1965">
        <v>20</v>
      </c>
      <c r="M1965">
        <v>10</v>
      </c>
      <c r="N1965">
        <v>10</v>
      </c>
      <c r="O1965">
        <v>20</v>
      </c>
      <c r="P1965">
        <v>10</v>
      </c>
      <c r="Q1965" s="36">
        <v>10</v>
      </c>
      <c r="R1965" s="36">
        <v>10</v>
      </c>
      <c r="S1965" s="36">
        <v>10</v>
      </c>
      <c r="T1965" s="36">
        <v>10</v>
      </c>
      <c r="U1965" s="36">
        <v>0</v>
      </c>
    </row>
    <row r="1966" spans="1:21" x14ac:dyDescent="0.2">
      <c r="A1966" s="89">
        <f>VLOOKUP(C1966,TabellenSRG!$B$4:$C$2729,2,FALSE)</f>
        <v>175</v>
      </c>
      <c r="B1966" t="str">
        <f t="shared" si="31"/>
        <v>175e</v>
      </c>
      <c r="C1966" t="s">
        <v>179</v>
      </c>
      <c r="D1966" t="s">
        <v>610</v>
      </c>
      <c r="E1966">
        <v>4</v>
      </c>
      <c r="F1966">
        <v>0</v>
      </c>
      <c r="G1966">
        <v>0</v>
      </c>
      <c r="H1966">
        <v>0</v>
      </c>
      <c r="I1966">
        <v>0</v>
      </c>
      <c r="J1966">
        <v>0</v>
      </c>
      <c r="K1966">
        <v>0</v>
      </c>
      <c r="L1966">
        <v>0</v>
      </c>
      <c r="M1966">
        <v>0</v>
      </c>
      <c r="N1966">
        <v>0</v>
      </c>
      <c r="O1966">
        <v>0</v>
      </c>
      <c r="P1966">
        <v>0</v>
      </c>
      <c r="Q1966" s="36">
        <v>0</v>
      </c>
      <c r="R1966" s="36">
        <v>0</v>
      </c>
      <c r="S1966" s="36">
        <v>0</v>
      </c>
      <c r="T1966" s="36">
        <v>0</v>
      </c>
      <c r="U1966" s="36">
        <v>0</v>
      </c>
    </row>
    <row r="1967" spans="1:21" x14ac:dyDescent="0.2">
      <c r="A1967" s="89">
        <f>VLOOKUP(C1967,TabellenSRG!$B$4:$C$2729,2,FALSE)</f>
        <v>175</v>
      </c>
      <c r="B1967" t="str">
        <f t="shared" si="31"/>
        <v>175f</v>
      </c>
      <c r="C1967" t="s">
        <v>179</v>
      </c>
      <c r="D1967" t="s">
        <v>612</v>
      </c>
      <c r="E1967">
        <v>5</v>
      </c>
      <c r="F1967">
        <v>0</v>
      </c>
      <c r="G1967">
        <v>0</v>
      </c>
      <c r="H1967">
        <v>0</v>
      </c>
      <c r="I1967">
        <v>0</v>
      </c>
      <c r="J1967">
        <v>0</v>
      </c>
      <c r="K1967">
        <v>0</v>
      </c>
      <c r="L1967">
        <v>0</v>
      </c>
      <c r="M1967">
        <v>0</v>
      </c>
      <c r="N1967">
        <v>0</v>
      </c>
      <c r="O1967">
        <v>0</v>
      </c>
      <c r="P1967">
        <v>0</v>
      </c>
      <c r="Q1967" s="36">
        <v>0</v>
      </c>
      <c r="R1967" s="36">
        <v>0</v>
      </c>
      <c r="S1967" s="36">
        <v>0</v>
      </c>
      <c r="T1967" s="36">
        <v>0</v>
      </c>
      <c r="U1967" s="36">
        <v>0</v>
      </c>
    </row>
    <row r="1968" spans="1:21" x14ac:dyDescent="0.2">
      <c r="A1968" s="89">
        <f>VLOOKUP(C1968,TabellenSRG!$B$4:$C$2729,2,FALSE)</f>
        <v>175</v>
      </c>
      <c r="B1968" t="str">
        <f t="shared" si="31"/>
        <v>175g</v>
      </c>
      <c r="C1968" t="s">
        <v>179</v>
      </c>
      <c r="D1968" t="s">
        <v>613</v>
      </c>
      <c r="E1968">
        <v>6</v>
      </c>
      <c r="F1968">
        <v>0</v>
      </c>
      <c r="G1968">
        <v>0</v>
      </c>
      <c r="H1968">
        <v>0</v>
      </c>
      <c r="I1968">
        <v>0</v>
      </c>
      <c r="J1968">
        <v>0</v>
      </c>
      <c r="K1968">
        <v>0</v>
      </c>
      <c r="L1968">
        <v>0</v>
      </c>
      <c r="M1968">
        <v>0</v>
      </c>
      <c r="N1968">
        <v>0</v>
      </c>
      <c r="O1968">
        <v>0</v>
      </c>
      <c r="P1968">
        <v>0</v>
      </c>
      <c r="Q1968" s="36">
        <v>0</v>
      </c>
      <c r="R1968" s="36">
        <v>0</v>
      </c>
      <c r="S1968" s="36">
        <v>0</v>
      </c>
      <c r="T1968" s="36">
        <v>0</v>
      </c>
      <c r="U1968" s="36">
        <v>0</v>
      </c>
    </row>
    <row r="1969" spans="1:21" x14ac:dyDescent="0.2">
      <c r="A1969" s="89">
        <f>VLOOKUP(C1969,TabellenSRG!$B$4:$C$2729,2,FALSE)</f>
        <v>175</v>
      </c>
      <c r="B1969" t="str">
        <f t="shared" si="31"/>
        <v>175h</v>
      </c>
      <c r="C1969" t="s">
        <v>179</v>
      </c>
      <c r="D1969" t="s">
        <v>614</v>
      </c>
      <c r="E1969">
        <v>7</v>
      </c>
      <c r="F1969">
        <v>0</v>
      </c>
      <c r="G1969">
        <v>0</v>
      </c>
      <c r="H1969">
        <v>0</v>
      </c>
      <c r="I1969">
        <v>0</v>
      </c>
      <c r="J1969">
        <v>0</v>
      </c>
      <c r="K1969">
        <v>0</v>
      </c>
      <c r="L1969">
        <v>0</v>
      </c>
      <c r="M1969">
        <v>0</v>
      </c>
      <c r="N1969">
        <v>0</v>
      </c>
      <c r="O1969">
        <v>0</v>
      </c>
      <c r="P1969">
        <v>0</v>
      </c>
      <c r="Q1969" s="36">
        <v>0</v>
      </c>
      <c r="R1969" s="36">
        <v>0</v>
      </c>
      <c r="S1969" s="36">
        <v>0</v>
      </c>
      <c r="T1969" s="36">
        <v>0</v>
      </c>
      <c r="U1969" s="36">
        <v>0</v>
      </c>
    </row>
    <row r="1970" spans="1:21" x14ac:dyDescent="0.2">
      <c r="A1970" s="89">
        <f>VLOOKUP(C1970,TabellenSRG!$B$4:$C$2729,2,FALSE)</f>
        <v>175</v>
      </c>
      <c r="B1970" t="str">
        <f t="shared" si="31"/>
        <v>175i</v>
      </c>
      <c r="C1970" t="s">
        <v>179</v>
      </c>
      <c r="D1970" t="s">
        <v>615</v>
      </c>
      <c r="E1970">
        <v>8</v>
      </c>
      <c r="F1970">
        <v>0</v>
      </c>
      <c r="G1970">
        <v>0</v>
      </c>
      <c r="H1970">
        <v>0</v>
      </c>
      <c r="I1970">
        <v>0</v>
      </c>
      <c r="J1970">
        <v>0</v>
      </c>
      <c r="K1970">
        <v>0</v>
      </c>
      <c r="L1970">
        <v>0</v>
      </c>
      <c r="M1970">
        <v>0</v>
      </c>
      <c r="N1970">
        <v>0</v>
      </c>
      <c r="O1970">
        <v>0</v>
      </c>
      <c r="P1970">
        <v>0</v>
      </c>
      <c r="Q1970" s="36">
        <v>0</v>
      </c>
      <c r="R1970" s="36">
        <v>0</v>
      </c>
      <c r="S1970" s="36">
        <v>0</v>
      </c>
      <c r="T1970" s="36">
        <v>0</v>
      </c>
      <c r="U1970" s="36">
        <v>0</v>
      </c>
    </row>
    <row r="1971" spans="1:21" x14ac:dyDescent="0.2">
      <c r="A1971" s="89">
        <f>VLOOKUP(C1971,TabellenSRG!$B$4:$C$2729,2,FALSE)</f>
        <v>175</v>
      </c>
      <c r="B1971" t="str">
        <f t="shared" si="31"/>
        <v>175j</v>
      </c>
      <c r="C1971" t="s">
        <v>179</v>
      </c>
      <c r="D1971" t="s">
        <v>616</v>
      </c>
      <c r="E1971">
        <v>9</v>
      </c>
      <c r="F1971">
        <v>440</v>
      </c>
      <c r="G1971">
        <v>430</v>
      </c>
      <c r="H1971">
        <v>380</v>
      </c>
      <c r="I1971">
        <v>320</v>
      </c>
      <c r="J1971">
        <v>340</v>
      </c>
      <c r="K1971">
        <v>380</v>
      </c>
      <c r="L1971">
        <v>380</v>
      </c>
      <c r="M1971">
        <v>380</v>
      </c>
      <c r="N1971">
        <v>380</v>
      </c>
      <c r="O1971">
        <v>380</v>
      </c>
      <c r="P1971">
        <v>360</v>
      </c>
      <c r="Q1971" s="36">
        <v>340</v>
      </c>
      <c r="R1971" s="36">
        <v>350</v>
      </c>
      <c r="S1971" s="36">
        <v>350</v>
      </c>
      <c r="T1971" s="36">
        <v>330</v>
      </c>
      <c r="U1971" s="36">
        <v>360</v>
      </c>
    </row>
    <row r="1972" spans="1:21" x14ac:dyDescent="0.2">
      <c r="A1972" s="89">
        <f>VLOOKUP(C1972,TabellenSRG!$B$4:$C$2729,2,FALSE)</f>
        <v>175</v>
      </c>
      <c r="B1972" t="str">
        <f t="shared" si="31"/>
        <v>175k</v>
      </c>
      <c r="C1972" t="s">
        <v>179</v>
      </c>
      <c r="D1972" t="s">
        <v>611</v>
      </c>
      <c r="E1972">
        <v>10</v>
      </c>
      <c r="F1972" t="e">
        <v>#N/A</v>
      </c>
      <c r="G1972" t="e">
        <v>#N/A</v>
      </c>
      <c r="H1972" t="e">
        <v>#N/A</v>
      </c>
      <c r="I1972" t="e">
        <v>#N/A</v>
      </c>
      <c r="J1972" t="e">
        <v>#N/A</v>
      </c>
      <c r="K1972" t="e">
        <v>#N/A</v>
      </c>
      <c r="L1972" t="e">
        <v>#N/A</v>
      </c>
      <c r="M1972" t="e">
        <v>#N/A</v>
      </c>
      <c r="N1972">
        <v>0</v>
      </c>
      <c r="O1972">
        <v>0</v>
      </c>
      <c r="P1972">
        <v>0</v>
      </c>
      <c r="Q1972" s="36">
        <v>0</v>
      </c>
      <c r="R1972" s="36">
        <v>0</v>
      </c>
      <c r="S1972" s="36">
        <v>0</v>
      </c>
      <c r="T1972" s="36">
        <v>0</v>
      </c>
      <c r="U1972" s="36">
        <v>0</v>
      </c>
    </row>
    <row r="1973" spans="1:21" x14ac:dyDescent="0.2">
      <c r="A1973" s="89">
        <f>VLOOKUP(C1973,TabellenSRG!$B$4:$C$2729,2,FALSE)</f>
        <v>176</v>
      </c>
      <c r="B1973" t="str">
        <f t="shared" si="31"/>
        <v>176a</v>
      </c>
      <c r="C1973" t="s">
        <v>180</v>
      </c>
      <c r="D1973" t="s">
        <v>606</v>
      </c>
      <c r="E1973">
        <v>0</v>
      </c>
      <c r="F1973">
        <v>30</v>
      </c>
      <c r="G1973">
        <v>30</v>
      </c>
      <c r="H1973">
        <v>30</v>
      </c>
      <c r="I1973">
        <v>30</v>
      </c>
      <c r="J1973">
        <v>30</v>
      </c>
      <c r="K1973">
        <v>20</v>
      </c>
      <c r="L1973">
        <v>10</v>
      </c>
      <c r="M1973">
        <v>10</v>
      </c>
      <c r="N1973">
        <v>10</v>
      </c>
      <c r="O1973">
        <v>10</v>
      </c>
      <c r="P1973">
        <v>10</v>
      </c>
      <c r="Q1973" s="36">
        <v>10</v>
      </c>
      <c r="R1973" s="36">
        <v>100</v>
      </c>
      <c r="S1973" s="36">
        <v>90</v>
      </c>
      <c r="T1973" s="36">
        <v>90</v>
      </c>
      <c r="U1973" s="36">
        <v>90</v>
      </c>
    </row>
    <row r="1974" spans="1:21" x14ac:dyDescent="0.2">
      <c r="A1974" s="89">
        <f>VLOOKUP(C1974,TabellenSRG!$B$4:$C$2729,2,FALSE)</f>
        <v>176</v>
      </c>
      <c r="B1974" t="str">
        <f t="shared" si="31"/>
        <v>176b</v>
      </c>
      <c r="C1974" t="s">
        <v>180</v>
      </c>
      <c r="D1974" t="s">
        <v>607</v>
      </c>
      <c r="E1974">
        <v>1</v>
      </c>
      <c r="F1974">
        <v>0</v>
      </c>
      <c r="G1974">
        <v>0</v>
      </c>
      <c r="H1974">
        <v>0</v>
      </c>
      <c r="I1974">
        <v>0</v>
      </c>
      <c r="J1974">
        <v>0</v>
      </c>
      <c r="K1974">
        <v>0</v>
      </c>
      <c r="L1974">
        <v>0</v>
      </c>
      <c r="M1974">
        <v>0</v>
      </c>
      <c r="N1974">
        <v>0</v>
      </c>
      <c r="O1974">
        <v>0</v>
      </c>
      <c r="P1974">
        <v>0</v>
      </c>
      <c r="Q1974" s="36">
        <v>0</v>
      </c>
      <c r="R1974" s="36">
        <v>0</v>
      </c>
      <c r="S1974" s="36">
        <v>0</v>
      </c>
      <c r="T1974" s="36">
        <v>0</v>
      </c>
      <c r="U1974" s="36">
        <v>0</v>
      </c>
    </row>
    <row r="1975" spans="1:21" x14ac:dyDescent="0.2">
      <c r="A1975" s="89">
        <f>VLOOKUP(C1975,TabellenSRG!$B$4:$C$2729,2,FALSE)</f>
        <v>176</v>
      </c>
      <c r="B1975" t="str">
        <f t="shared" si="31"/>
        <v>176c</v>
      </c>
      <c r="C1975" t="s">
        <v>180</v>
      </c>
      <c r="D1975" t="s">
        <v>608</v>
      </c>
      <c r="E1975">
        <v>2</v>
      </c>
      <c r="F1975">
        <v>0</v>
      </c>
      <c r="G1975">
        <v>0</v>
      </c>
      <c r="H1975">
        <v>0</v>
      </c>
      <c r="I1975">
        <v>0</v>
      </c>
      <c r="J1975">
        <v>0</v>
      </c>
      <c r="K1975">
        <v>0</v>
      </c>
      <c r="L1975">
        <v>0</v>
      </c>
      <c r="M1975">
        <v>0</v>
      </c>
      <c r="N1975">
        <v>0</v>
      </c>
      <c r="O1975">
        <v>0</v>
      </c>
      <c r="P1975">
        <v>0</v>
      </c>
      <c r="Q1975" s="36">
        <v>0</v>
      </c>
      <c r="R1975" s="36">
        <v>0</v>
      </c>
      <c r="S1975" s="36">
        <v>0</v>
      </c>
      <c r="T1975" s="36">
        <v>0</v>
      </c>
      <c r="U1975" s="36">
        <v>0</v>
      </c>
    </row>
    <row r="1976" spans="1:21" x14ac:dyDescent="0.2">
      <c r="A1976" s="89">
        <f>VLOOKUP(C1976,TabellenSRG!$B$4:$C$2729,2,FALSE)</f>
        <v>176</v>
      </c>
      <c r="B1976" t="str">
        <f t="shared" si="31"/>
        <v>176d</v>
      </c>
      <c r="C1976" t="s">
        <v>180</v>
      </c>
      <c r="D1976" t="s">
        <v>609</v>
      </c>
      <c r="E1976">
        <v>3</v>
      </c>
      <c r="F1976">
        <v>0</v>
      </c>
      <c r="G1976">
        <v>0</v>
      </c>
      <c r="H1976">
        <v>0</v>
      </c>
      <c r="I1976">
        <v>0</v>
      </c>
      <c r="J1976">
        <v>0</v>
      </c>
      <c r="K1976">
        <v>0</v>
      </c>
      <c r="L1976">
        <v>0</v>
      </c>
      <c r="M1976">
        <v>0</v>
      </c>
      <c r="N1976">
        <v>0</v>
      </c>
      <c r="O1976">
        <v>0</v>
      </c>
      <c r="P1976">
        <v>0</v>
      </c>
      <c r="Q1976" s="36">
        <v>0</v>
      </c>
      <c r="R1976" s="36">
        <v>0</v>
      </c>
      <c r="S1976" s="36">
        <v>0</v>
      </c>
      <c r="T1976" s="36">
        <v>0</v>
      </c>
      <c r="U1976" s="36">
        <v>0</v>
      </c>
    </row>
    <row r="1977" spans="1:21" x14ac:dyDescent="0.2">
      <c r="A1977" s="89">
        <f>VLOOKUP(C1977,TabellenSRG!$B$4:$C$2729,2,FALSE)</f>
        <v>176</v>
      </c>
      <c r="B1977" t="str">
        <f t="shared" si="31"/>
        <v>176e</v>
      </c>
      <c r="C1977" t="s">
        <v>180</v>
      </c>
      <c r="D1977" t="s">
        <v>610</v>
      </c>
      <c r="E1977">
        <v>4</v>
      </c>
      <c r="F1977">
        <v>0</v>
      </c>
      <c r="G1977">
        <v>0</v>
      </c>
      <c r="H1977">
        <v>0</v>
      </c>
      <c r="I1977">
        <v>0</v>
      </c>
      <c r="J1977">
        <v>0</v>
      </c>
      <c r="K1977">
        <v>0</v>
      </c>
      <c r="L1977">
        <v>0</v>
      </c>
      <c r="M1977">
        <v>0</v>
      </c>
      <c r="N1977">
        <v>0</v>
      </c>
      <c r="O1977">
        <v>0</v>
      </c>
      <c r="P1977">
        <v>0</v>
      </c>
      <c r="Q1977" s="36">
        <v>0</v>
      </c>
      <c r="R1977" s="36">
        <v>0</v>
      </c>
      <c r="S1977" s="36">
        <v>0</v>
      </c>
      <c r="T1977" s="36">
        <v>0</v>
      </c>
      <c r="U1977" s="36">
        <v>0</v>
      </c>
    </row>
    <row r="1978" spans="1:21" x14ac:dyDescent="0.2">
      <c r="A1978" s="89">
        <f>VLOOKUP(C1978,TabellenSRG!$B$4:$C$2729,2,FALSE)</f>
        <v>176</v>
      </c>
      <c r="B1978" t="str">
        <f t="shared" si="31"/>
        <v>176f</v>
      </c>
      <c r="C1978" t="s">
        <v>180</v>
      </c>
      <c r="D1978" t="s">
        <v>612</v>
      </c>
      <c r="E1978">
        <v>5</v>
      </c>
      <c r="F1978">
        <v>0</v>
      </c>
      <c r="G1978">
        <v>0</v>
      </c>
      <c r="H1978">
        <v>0</v>
      </c>
      <c r="I1978">
        <v>0</v>
      </c>
      <c r="J1978">
        <v>0</v>
      </c>
      <c r="K1978">
        <v>0</v>
      </c>
      <c r="L1978">
        <v>0</v>
      </c>
      <c r="M1978">
        <v>0</v>
      </c>
      <c r="N1978">
        <v>0</v>
      </c>
      <c r="O1978">
        <v>0</v>
      </c>
      <c r="P1978">
        <v>0</v>
      </c>
      <c r="Q1978" s="36">
        <v>0</v>
      </c>
      <c r="R1978" s="36">
        <v>0</v>
      </c>
      <c r="S1978" s="36">
        <v>0</v>
      </c>
      <c r="T1978" s="36">
        <v>0</v>
      </c>
      <c r="U1978" s="36">
        <v>0</v>
      </c>
    </row>
    <row r="1979" spans="1:21" x14ac:dyDescent="0.2">
      <c r="A1979" s="89">
        <f>VLOOKUP(C1979,TabellenSRG!$B$4:$C$2729,2,FALSE)</f>
        <v>176</v>
      </c>
      <c r="B1979" t="str">
        <f t="shared" si="31"/>
        <v>176g</v>
      </c>
      <c r="C1979" t="s">
        <v>180</v>
      </c>
      <c r="D1979" t="s">
        <v>613</v>
      </c>
      <c r="E1979">
        <v>6</v>
      </c>
      <c r="F1979">
        <v>0</v>
      </c>
      <c r="G1979">
        <v>0</v>
      </c>
      <c r="H1979">
        <v>0</v>
      </c>
      <c r="I1979">
        <v>0</v>
      </c>
      <c r="J1979">
        <v>0</v>
      </c>
      <c r="K1979">
        <v>0</v>
      </c>
      <c r="L1979">
        <v>0</v>
      </c>
      <c r="M1979">
        <v>0</v>
      </c>
      <c r="N1979">
        <v>0</v>
      </c>
      <c r="O1979">
        <v>0</v>
      </c>
      <c r="P1979">
        <v>0</v>
      </c>
      <c r="Q1979" s="36">
        <v>0</v>
      </c>
      <c r="R1979" s="36">
        <v>0</v>
      </c>
      <c r="S1979" s="36">
        <v>0</v>
      </c>
      <c r="T1979" s="36">
        <v>0</v>
      </c>
      <c r="U1979" s="36">
        <v>0</v>
      </c>
    </row>
    <row r="1980" spans="1:21" x14ac:dyDescent="0.2">
      <c r="A1980" s="89">
        <f>VLOOKUP(C1980,TabellenSRG!$B$4:$C$2729,2,FALSE)</f>
        <v>176</v>
      </c>
      <c r="B1980" t="str">
        <f t="shared" si="31"/>
        <v>176h</v>
      </c>
      <c r="C1980" t="s">
        <v>180</v>
      </c>
      <c r="D1980" t="s">
        <v>614</v>
      </c>
      <c r="E1980">
        <v>7</v>
      </c>
      <c r="F1980">
        <v>0</v>
      </c>
      <c r="G1980">
        <v>0</v>
      </c>
      <c r="H1980">
        <v>0</v>
      </c>
      <c r="I1980">
        <v>0</v>
      </c>
      <c r="J1980">
        <v>0</v>
      </c>
      <c r="K1980">
        <v>0</v>
      </c>
      <c r="L1980">
        <v>0</v>
      </c>
      <c r="M1980">
        <v>0</v>
      </c>
      <c r="N1980">
        <v>0</v>
      </c>
      <c r="O1980">
        <v>0</v>
      </c>
      <c r="P1980">
        <v>0</v>
      </c>
      <c r="Q1980" s="36">
        <v>0</v>
      </c>
      <c r="R1980" s="36">
        <v>0</v>
      </c>
      <c r="S1980" s="36">
        <v>0</v>
      </c>
      <c r="T1980" s="36">
        <v>0</v>
      </c>
      <c r="U1980" s="36">
        <v>0</v>
      </c>
    </row>
    <row r="1981" spans="1:21" x14ac:dyDescent="0.2">
      <c r="A1981" s="89">
        <f>VLOOKUP(C1981,TabellenSRG!$B$4:$C$2729,2,FALSE)</f>
        <v>176</v>
      </c>
      <c r="B1981" t="str">
        <f t="shared" si="31"/>
        <v>176i</v>
      </c>
      <c r="C1981" t="s">
        <v>180</v>
      </c>
      <c r="D1981" t="s">
        <v>615</v>
      </c>
      <c r="E1981">
        <v>8</v>
      </c>
      <c r="F1981">
        <v>0</v>
      </c>
      <c r="G1981">
        <v>0</v>
      </c>
      <c r="H1981">
        <v>0</v>
      </c>
      <c r="I1981">
        <v>0</v>
      </c>
      <c r="J1981">
        <v>0</v>
      </c>
      <c r="K1981">
        <v>0</v>
      </c>
      <c r="L1981">
        <v>0</v>
      </c>
      <c r="M1981">
        <v>0</v>
      </c>
      <c r="N1981">
        <v>0</v>
      </c>
      <c r="O1981">
        <v>0</v>
      </c>
      <c r="P1981">
        <v>0</v>
      </c>
      <c r="Q1981" s="36">
        <v>0</v>
      </c>
      <c r="R1981" s="36">
        <v>0</v>
      </c>
      <c r="S1981" s="36">
        <v>0</v>
      </c>
      <c r="T1981" s="36">
        <v>0</v>
      </c>
      <c r="U1981" s="36">
        <v>0</v>
      </c>
    </row>
    <row r="1982" spans="1:21" x14ac:dyDescent="0.2">
      <c r="A1982" s="89">
        <f>VLOOKUP(C1982,TabellenSRG!$B$4:$C$2729,2,FALSE)</f>
        <v>176</v>
      </c>
      <c r="B1982" t="str">
        <f t="shared" si="31"/>
        <v>176j</v>
      </c>
      <c r="C1982" t="s">
        <v>180</v>
      </c>
      <c r="D1982" t="s">
        <v>616</v>
      </c>
      <c r="E1982">
        <v>9</v>
      </c>
      <c r="F1982">
        <v>30</v>
      </c>
      <c r="G1982">
        <v>30</v>
      </c>
      <c r="H1982">
        <v>30</v>
      </c>
      <c r="I1982">
        <v>30</v>
      </c>
      <c r="J1982">
        <v>30</v>
      </c>
      <c r="K1982">
        <v>20</v>
      </c>
      <c r="L1982">
        <v>10</v>
      </c>
      <c r="M1982">
        <v>10</v>
      </c>
      <c r="N1982">
        <v>10</v>
      </c>
      <c r="O1982">
        <v>10</v>
      </c>
      <c r="P1982">
        <v>10</v>
      </c>
      <c r="Q1982" s="36">
        <v>10</v>
      </c>
      <c r="R1982" s="36">
        <v>90</v>
      </c>
      <c r="S1982" s="36">
        <v>90</v>
      </c>
      <c r="T1982" s="36">
        <v>90</v>
      </c>
      <c r="U1982" s="36">
        <v>90</v>
      </c>
    </row>
    <row r="1983" spans="1:21" x14ac:dyDescent="0.2">
      <c r="A1983" s="89">
        <f>VLOOKUP(C1983,TabellenSRG!$B$4:$C$2729,2,FALSE)</f>
        <v>176</v>
      </c>
      <c r="B1983" t="str">
        <f t="shared" si="31"/>
        <v>176k</v>
      </c>
      <c r="C1983" t="s">
        <v>180</v>
      </c>
      <c r="D1983" t="s">
        <v>611</v>
      </c>
      <c r="E1983">
        <v>10</v>
      </c>
      <c r="F1983" t="e">
        <v>#N/A</v>
      </c>
      <c r="G1983" t="e">
        <v>#N/A</v>
      </c>
      <c r="H1983" t="e">
        <v>#N/A</v>
      </c>
      <c r="I1983" t="e">
        <v>#N/A</v>
      </c>
      <c r="J1983" t="e">
        <v>#N/A</v>
      </c>
      <c r="K1983" t="e">
        <v>#N/A</v>
      </c>
      <c r="L1983" t="e">
        <v>#N/A</v>
      </c>
      <c r="M1983" t="e">
        <v>#N/A</v>
      </c>
      <c r="N1983">
        <v>0</v>
      </c>
      <c r="O1983">
        <v>0</v>
      </c>
      <c r="P1983">
        <v>0</v>
      </c>
      <c r="Q1983" s="36">
        <v>0</v>
      </c>
      <c r="R1983" s="36">
        <v>0</v>
      </c>
      <c r="S1983" s="36">
        <v>0</v>
      </c>
      <c r="T1983" s="36">
        <v>0</v>
      </c>
      <c r="U1983" s="36">
        <v>0</v>
      </c>
    </row>
    <row r="1984" spans="1:21" x14ac:dyDescent="0.2">
      <c r="A1984" s="89">
        <f>VLOOKUP(C1984,TabellenSRG!$B$4:$C$2729,2,FALSE)</f>
        <v>177</v>
      </c>
      <c r="B1984" t="str">
        <f t="shared" si="31"/>
        <v>177a</v>
      </c>
      <c r="C1984" t="s">
        <v>181</v>
      </c>
      <c r="D1984" t="s">
        <v>606</v>
      </c>
      <c r="E1984">
        <v>0</v>
      </c>
      <c r="F1984">
        <v>70</v>
      </c>
      <c r="G1984">
        <v>70</v>
      </c>
      <c r="H1984">
        <v>70</v>
      </c>
      <c r="I1984">
        <v>80</v>
      </c>
      <c r="J1984">
        <v>100</v>
      </c>
      <c r="K1984">
        <v>100</v>
      </c>
      <c r="L1984">
        <v>110</v>
      </c>
      <c r="M1984">
        <v>120</v>
      </c>
      <c r="N1984">
        <v>120</v>
      </c>
      <c r="O1984">
        <v>110</v>
      </c>
      <c r="P1984">
        <v>140</v>
      </c>
      <c r="Q1984" s="36">
        <v>150</v>
      </c>
      <c r="R1984" s="36">
        <v>190</v>
      </c>
      <c r="S1984" s="36">
        <v>250</v>
      </c>
      <c r="T1984" s="36">
        <v>260</v>
      </c>
      <c r="U1984" s="36">
        <v>200</v>
      </c>
    </row>
    <row r="1985" spans="1:21" x14ac:dyDescent="0.2">
      <c r="A1985" s="89">
        <f>VLOOKUP(C1985,TabellenSRG!$B$4:$C$2729,2,FALSE)</f>
        <v>177</v>
      </c>
      <c r="B1985" t="str">
        <f t="shared" si="31"/>
        <v>177b</v>
      </c>
      <c r="C1985" t="s">
        <v>181</v>
      </c>
      <c r="D1985" t="s">
        <v>607</v>
      </c>
      <c r="E1985">
        <v>1</v>
      </c>
      <c r="F1985">
        <v>0</v>
      </c>
      <c r="G1985">
        <v>0</v>
      </c>
      <c r="H1985">
        <v>0</v>
      </c>
      <c r="I1985">
        <v>0</v>
      </c>
      <c r="J1985">
        <v>0</v>
      </c>
      <c r="K1985">
        <v>0</v>
      </c>
      <c r="L1985">
        <v>0</v>
      </c>
      <c r="M1985">
        <v>0</v>
      </c>
      <c r="N1985">
        <v>0</v>
      </c>
      <c r="O1985">
        <v>0</v>
      </c>
      <c r="P1985">
        <v>0</v>
      </c>
      <c r="Q1985" s="36">
        <v>0</v>
      </c>
      <c r="R1985" s="36">
        <v>0</v>
      </c>
      <c r="S1985" s="36">
        <v>0</v>
      </c>
      <c r="T1985" s="36">
        <v>0</v>
      </c>
      <c r="U1985" s="36">
        <v>0</v>
      </c>
    </row>
    <row r="1986" spans="1:21" x14ac:dyDescent="0.2">
      <c r="A1986" s="89">
        <f>VLOOKUP(C1986,TabellenSRG!$B$4:$C$2729,2,FALSE)</f>
        <v>177</v>
      </c>
      <c r="B1986" t="str">
        <f t="shared" si="31"/>
        <v>177c</v>
      </c>
      <c r="C1986" t="s">
        <v>181</v>
      </c>
      <c r="D1986" t="s">
        <v>608</v>
      </c>
      <c r="E1986">
        <v>2</v>
      </c>
      <c r="F1986">
        <v>0</v>
      </c>
      <c r="G1986">
        <v>0</v>
      </c>
      <c r="H1986">
        <v>0</v>
      </c>
      <c r="I1986">
        <v>0</v>
      </c>
      <c r="J1986">
        <v>0</v>
      </c>
      <c r="K1986">
        <v>0</v>
      </c>
      <c r="L1986">
        <v>0</v>
      </c>
      <c r="M1986">
        <v>0</v>
      </c>
      <c r="N1986">
        <v>0</v>
      </c>
      <c r="O1986">
        <v>0</v>
      </c>
      <c r="P1986">
        <v>0</v>
      </c>
      <c r="Q1986" s="36">
        <v>0</v>
      </c>
      <c r="R1986" s="36">
        <v>0</v>
      </c>
      <c r="S1986" s="36">
        <v>0</v>
      </c>
      <c r="T1986" s="36">
        <v>0</v>
      </c>
      <c r="U1986" s="36">
        <v>0</v>
      </c>
    </row>
    <row r="1987" spans="1:21" x14ac:dyDescent="0.2">
      <c r="A1987" s="89">
        <f>VLOOKUP(C1987,TabellenSRG!$B$4:$C$2729,2,FALSE)</f>
        <v>177</v>
      </c>
      <c r="B1987" t="str">
        <f t="shared" si="31"/>
        <v>177d</v>
      </c>
      <c r="C1987" t="s">
        <v>181</v>
      </c>
      <c r="D1987" t="s">
        <v>609</v>
      </c>
      <c r="E1987">
        <v>3</v>
      </c>
      <c r="F1987">
        <v>0</v>
      </c>
      <c r="G1987">
        <v>0</v>
      </c>
      <c r="H1987">
        <v>0</v>
      </c>
      <c r="I1987">
        <v>0</v>
      </c>
      <c r="J1987">
        <v>0</v>
      </c>
      <c r="K1987">
        <v>0</v>
      </c>
      <c r="L1987">
        <v>0</v>
      </c>
      <c r="M1987">
        <v>0</v>
      </c>
      <c r="N1987">
        <v>0</v>
      </c>
      <c r="O1987">
        <v>0</v>
      </c>
      <c r="P1987">
        <v>0</v>
      </c>
      <c r="Q1987" s="36">
        <v>0</v>
      </c>
      <c r="R1987" s="36">
        <v>0</v>
      </c>
      <c r="S1987" s="36">
        <v>0</v>
      </c>
      <c r="T1987" s="36">
        <v>0</v>
      </c>
      <c r="U1987" s="36">
        <v>0</v>
      </c>
    </row>
    <row r="1988" spans="1:21" x14ac:dyDescent="0.2">
      <c r="A1988" s="89">
        <f>VLOOKUP(C1988,TabellenSRG!$B$4:$C$2729,2,FALSE)</f>
        <v>177</v>
      </c>
      <c r="B1988" t="str">
        <f t="shared" si="31"/>
        <v>177e</v>
      </c>
      <c r="C1988" t="s">
        <v>181</v>
      </c>
      <c r="D1988" t="s">
        <v>610</v>
      </c>
      <c r="E1988">
        <v>4</v>
      </c>
      <c r="F1988">
        <v>0</v>
      </c>
      <c r="G1988">
        <v>0</v>
      </c>
      <c r="H1988">
        <v>0</v>
      </c>
      <c r="I1988">
        <v>0</v>
      </c>
      <c r="J1988">
        <v>0</v>
      </c>
      <c r="K1988">
        <v>0</v>
      </c>
      <c r="L1988">
        <v>10</v>
      </c>
      <c r="M1988">
        <v>10</v>
      </c>
      <c r="N1988">
        <v>10</v>
      </c>
      <c r="O1988">
        <v>10</v>
      </c>
      <c r="P1988">
        <v>20</v>
      </c>
      <c r="Q1988" s="36">
        <v>20</v>
      </c>
      <c r="R1988" s="36">
        <v>20</v>
      </c>
      <c r="S1988" s="36">
        <v>20</v>
      </c>
      <c r="T1988" s="36">
        <v>20</v>
      </c>
      <c r="U1988" s="36">
        <v>30</v>
      </c>
    </row>
    <row r="1989" spans="1:21" x14ac:dyDescent="0.2">
      <c r="A1989" s="89">
        <f>VLOOKUP(C1989,TabellenSRG!$B$4:$C$2729,2,FALSE)</f>
        <v>177</v>
      </c>
      <c r="B1989" t="str">
        <f t="shared" ref="B1989:B2052" si="32">CONCATENATE(A1989,D1989)</f>
        <v>177f</v>
      </c>
      <c r="C1989" t="s">
        <v>181</v>
      </c>
      <c r="D1989" t="s">
        <v>612</v>
      </c>
      <c r="E1989">
        <v>5</v>
      </c>
      <c r="F1989">
        <v>0</v>
      </c>
      <c r="G1989">
        <v>0</v>
      </c>
      <c r="H1989">
        <v>0</v>
      </c>
      <c r="I1989">
        <v>0</v>
      </c>
      <c r="J1989">
        <v>0</v>
      </c>
      <c r="K1989">
        <v>0</v>
      </c>
      <c r="L1989">
        <v>0</v>
      </c>
      <c r="M1989">
        <v>0</v>
      </c>
      <c r="N1989">
        <v>0</v>
      </c>
      <c r="O1989">
        <v>0</v>
      </c>
      <c r="P1989">
        <v>0</v>
      </c>
      <c r="Q1989" s="36">
        <v>0</v>
      </c>
      <c r="R1989" s="36">
        <v>0</v>
      </c>
      <c r="S1989" s="36">
        <v>0</v>
      </c>
      <c r="T1989" s="36">
        <v>10</v>
      </c>
      <c r="U1989" s="36">
        <v>10</v>
      </c>
    </row>
    <row r="1990" spans="1:21" x14ac:dyDescent="0.2">
      <c r="A1990" s="89">
        <f>VLOOKUP(C1990,TabellenSRG!$B$4:$C$2729,2,FALSE)</f>
        <v>177</v>
      </c>
      <c r="B1990" t="str">
        <f t="shared" si="32"/>
        <v>177g</v>
      </c>
      <c r="C1990" t="s">
        <v>181</v>
      </c>
      <c r="D1990" t="s">
        <v>613</v>
      </c>
      <c r="E1990">
        <v>6</v>
      </c>
      <c r="F1990">
        <v>0</v>
      </c>
      <c r="G1990">
        <v>0</v>
      </c>
      <c r="H1990">
        <v>0</v>
      </c>
      <c r="I1990">
        <v>0</v>
      </c>
      <c r="J1990">
        <v>0</v>
      </c>
      <c r="K1990">
        <v>0</v>
      </c>
      <c r="L1990">
        <v>0</v>
      </c>
      <c r="M1990">
        <v>0</v>
      </c>
      <c r="N1990">
        <v>0</v>
      </c>
      <c r="O1990">
        <v>0</v>
      </c>
      <c r="P1990">
        <v>0</v>
      </c>
      <c r="Q1990" s="36">
        <v>0</v>
      </c>
      <c r="R1990" s="36">
        <v>0</v>
      </c>
      <c r="S1990" s="36">
        <v>0</v>
      </c>
      <c r="T1990" s="36">
        <v>0</v>
      </c>
      <c r="U1990" s="36">
        <v>0</v>
      </c>
    </row>
    <row r="1991" spans="1:21" x14ac:dyDescent="0.2">
      <c r="A1991" s="89">
        <f>VLOOKUP(C1991,TabellenSRG!$B$4:$C$2729,2,FALSE)</f>
        <v>177</v>
      </c>
      <c r="B1991" t="str">
        <f t="shared" si="32"/>
        <v>177h</v>
      </c>
      <c r="C1991" t="s">
        <v>181</v>
      </c>
      <c r="D1991" t="s">
        <v>614</v>
      </c>
      <c r="E1991">
        <v>7</v>
      </c>
      <c r="F1991">
        <v>0</v>
      </c>
      <c r="G1991">
        <v>0</v>
      </c>
      <c r="H1991">
        <v>0</v>
      </c>
      <c r="I1991">
        <v>0</v>
      </c>
      <c r="J1991">
        <v>0</v>
      </c>
      <c r="K1991">
        <v>0</v>
      </c>
      <c r="L1991">
        <v>0</v>
      </c>
      <c r="M1991">
        <v>0</v>
      </c>
      <c r="N1991">
        <v>0</v>
      </c>
      <c r="O1991">
        <v>0</v>
      </c>
      <c r="P1991">
        <v>0</v>
      </c>
      <c r="Q1991" s="36">
        <v>0</v>
      </c>
      <c r="R1991" s="36">
        <v>0</v>
      </c>
      <c r="S1991" s="36">
        <v>0</v>
      </c>
      <c r="T1991" s="36">
        <v>0</v>
      </c>
      <c r="U1991" s="36">
        <v>0</v>
      </c>
    </row>
    <row r="1992" spans="1:21" x14ac:dyDescent="0.2">
      <c r="A1992" s="89">
        <f>VLOOKUP(C1992,TabellenSRG!$B$4:$C$2729,2,FALSE)</f>
        <v>177</v>
      </c>
      <c r="B1992" t="str">
        <f t="shared" si="32"/>
        <v>177i</v>
      </c>
      <c r="C1992" t="s">
        <v>181</v>
      </c>
      <c r="D1992" t="s">
        <v>615</v>
      </c>
      <c r="E1992">
        <v>8</v>
      </c>
      <c r="F1992">
        <v>0</v>
      </c>
      <c r="G1992">
        <v>0</v>
      </c>
      <c r="H1992">
        <v>0</v>
      </c>
      <c r="I1992">
        <v>0</v>
      </c>
      <c r="J1992">
        <v>0</v>
      </c>
      <c r="K1992">
        <v>0</v>
      </c>
      <c r="L1992">
        <v>0</v>
      </c>
      <c r="M1992">
        <v>0</v>
      </c>
      <c r="N1992">
        <v>0</v>
      </c>
      <c r="O1992">
        <v>0</v>
      </c>
      <c r="P1992">
        <v>0</v>
      </c>
      <c r="Q1992" s="36">
        <v>0</v>
      </c>
      <c r="R1992" s="36">
        <v>0</v>
      </c>
      <c r="S1992" s="36">
        <v>0</v>
      </c>
      <c r="T1992" s="36">
        <v>0</v>
      </c>
      <c r="U1992" s="36">
        <v>0</v>
      </c>
    </row>
    <row r="1993" spans="1:21" x14ac:dyDescent="0.2">
      <c r="A1993" s="89">
        <f>VLOOKUP(C1993,TabellenSRG!$B$4:$C$2729,2,FALSE)</f>
        <v>177</v>
      </c>
      <c r="B1993" t="str">
        <f t="shared" si="32"/>
        <v>177j</v>
      </c>
      <c r="C1993" t="s">
        <v>181</v>
      </c>
      <c r="D1993" t="s">
        <v>616</v>
      </c>
      <c r="E1993">
        <v>9</v>
      </c>
      <c r="F1993">
        <v>70</v>
      </c>
      <c r="G1993">
        <v>70</v>
      </c>
      <c r="H1993">
        <v>70</v>
      </c>
      <c r="I1993">
        <v>80</v>
      </c>
      <c r="J1993">
        <v>100</v>
      </c>
      <c r="K1993">
        <v>100</v>
      </c>
      <c r="L1993">
        <v>100</v>
      </c>
      <c r="M1993">
        <v>100</v>
      </c>
      <c r="N1993">
        <v>110</v>
      </c>
      <c r="O1993">
        <v>100</v>
      </c>
      <c r="P1993">
        <v>110</v>
      </c>
      <c r="Q1993" s="36">
        <v>120</v>
      </c>
      <c r="R1993" s="36">
        <v>170</v>
      </c>
      <c r="S1993" s="36">
        <v>220</v>
      </c>
      <c r="T1993" s="36">
        <v>230</v>
      </c>
      <c r="U1993" s="36">
        <v>160</v>
      </c>
    </row>
    <row r="1994" spans="1:21" x14ac:dyDescent="0.2">
      <c r="A1994" s="89">
        <f>VLOOKUP(C1994,TabellenSRG!$B$4:$C$2729,2,FALSE)</f>
        <v>177</v>
      </c>
      <c r="B1994" t="str">
        <f t="shared" si="32"/>
        <v>177k</v>
      </c>
      <c r="C1994" t="s">
        <v>181</v>
      </c>
      <c r="D1994" t="s">
        <v>611</v>
      </c>
      <c r="E1994">
        <v>10</v>
      </c>
      <c r="F1994" t="e">
        <v>#N/A</v>
      </c>
      <c r="G1994" t="e">
        <v>#N/A</v>
      </c>
      <c r="H1994" t="e">
        <v>#N/A</v>
      </c>
      <c r="I1994" t="e">
        <v>#N/A</v>
      </c>
      <c r="J1994" t="e">
        <v>#N/A</v>
      </c>
      <c r="K1994" t="e">
        <v>#N/A</v>
      </c>
      <c r="L1994" t="e">
        <v>#N/A</v>
      </c>
      <c r="M1994" t="e">
        <v>#N/A</v>
      </c>
      <c r="N1994">
        <v>0</v>
      </c>
      <c r="O1994">
        <v>0</v>
      </c>
      <c r="P1994">
        <v>10</v>
      </c>
      <c r="Q1994" s="36">
        <v>10</v>
      </c>
      <c r="R1994" s="36">
        <v>0</v>
      </c>
      <c r="S1994" s="36">
        <v>0</v>
      </c>
      <c r="T1994" s="36">
        <v>0</v>
      </c>
      <c r="U1994" s="36">
        <v>0</v>
      </c>
    </row>
    <row r="1995" spans="1:21" x14ac:dyDescent="0.2">
      <c r="A1995" s="89">
        <f>VLOOKUP(C1995,TabellenSRG!$B$4:$C$2729,2,FALSE)</f>
        <v>178</v>
      </c>
      <c r="B1995" t="str">
        <f t="shared" si="32"/>
        <v>178a</v>
      </c>
      <c r="C1995" t="s">
        <v>182</v>
      </c>
      <c r="D1995" t="s">
        <v>606</v>
      </c>
      <c r="E1995">
        <v>0</v>
      </c>
      <c r="F1995">
        <v>310</v>
      </c>
      <c r="G1995">
        <v>310</v>
      </c>
      <c r="H1995">
        <v>320</v>
      </c>
      <c r="I1995">
        <v>320</v>
      </c>
      <c r="J1995">
        <v>340</v>
      </c>
      <c r="K1995">
        <v>340</v>
      </c>
      <c r="L1995">
        <v>340</v>
      </c>
      <c r="M1995">
        <v>610</v>
      </c>
      <c r="N1995">
        <v>650</v>
      </c>
      <c r="O1995">
        <v>660</v>
      </c>
      <c r="P1995">
        <v>650</v>
      </c>
      <c r="Q1995" s="36">
        <v>640</v>
      </c>
      <c r="R1995" s="36">
        <v>660</v>
      </c>
      <c r="S1995" s="36">
        <v>670</v>
      </c>
      <c r="T1995" s="36">
        <v>690</v>
      </c>
      <c r="U1995" s="36">
        <v>670</v>
      </c>
    </row>
    <row r="1996" spans="1:21" x14ac:dyDescent="0.2">
      <c r="A1996" s="89">
        <f>VLOOKUP(C1996,TabellenSRG!$B$4:$C$2729,2,FALSE)</f>
        <v>178</v>
      </c>
      <c r="B1996" t="str">
        <f t="shared" si="32"/>
        <v>178b</v>
      </c>
      <c r="C1996" t="s">
        <v>182</v>
      </c>
      <c r="D1996" t="s">
        <v>607</v>
      </c>
      <c r="E1996">
        <v>1</v>
      </c>
      <c r="F1996">
        <v>10</v>
      </c>
      <c r="G1996">
        <v>10</v>
      </c>
      <c r="H1996">
        <v>10</v>
      </c>
      <c r="I1996">
        <v>10</v>
      </c>
      <c r="J1996">
        <v>10</v>
      </c>
      <c r="K1996">
        <v>10</v>
      </c>
      <c r="L1996">
        <v>10</v>
      </c>
      <c r="M1996">
        <v>0</v>
      </c>
      <c r="N1996">
        <v>10</v>
      </c>
      <c r="O1996">
        <v>10</v>
      </c>
      <c r="P1996">
        <v>0</v>
      </c>
      <c r="Q1996" s="36">
        <v>0</v>
      </c>
      <c r="R1996" s="36">
        <v>0</v>
      </c>
      <c r="S1996" s="36">
        <v>0</v>
      </c>
      <c r="T1996" s="36">
        <v>0</v>
      </c>
      <c r="U1996" s="36">
        <v>0</v>
      </c>
    </row>
    <row r="1997" spans="1:21" x14ac:dyDescent="0.2">
      <c r="A1997" s="89">
        <f>VLOOKUP(C1997,TabellenSRG!$B$4:$C$2729,2,FALSE)</f>
        <v>178</v>
      </c>
      <c r="B1997" t="str">
        <f t="shared" si="32"/>
        <v>178c</v>
      </c>
      <c r="C1997" t="s">
        <v>182</v>
      </c>
      <c r="D1997" t="s">
        <v>608</v>
      </c>
      <c r="E1997">
        <v>2</v>
      </c>
      <c r="F1997">
        <v>0</v>
      </c>
      <c r="G1997">
        <v>0</v>
      </c>
      <c r="H1997">
        <v>0</v>
      </c>
      <c r="I1997">
        <v>0</v>
      </c>
      <c r="J1997">
        <v>0</v>
      </c>
      <c r="K1997">
        <v>0</v>
      </c>
      <c r="L1997">
        <v>0</v>
      </c>
      <c r="M1997">
        <v>0</v>
      </c>
      <c r="N1997">
        <v>0</v>
      </c>
      <c r="O1997">
        <v>0</v>
      </c>
      <c r="P1997">
        <v>0</v>
      </c>
      <c r="Q1997" s="36">
        <v>0</v>
      </c>
      <c r="R1997" s="36">
        <v>0</v>
      </c>
      <c r="S1997" s="36">
        <v>0</v>
      </c>
      <c r="T1997" s="36">
        <v>0</v>
      </c>
      <c r="U1997" s="36">
        <v>0</v>
      </c>
    </row>
    <row r="1998" spans="1:21" x14ac:dyDescent="0.2">
      <c r="A1998" s="89">
        <f>VLOOKUP(C1998,TabellenSRG!$B$4:$C$2729,2,FALSE)</f>
        <v>178</v>
      </c>
      <c r="B1998" t="str">
        <f t="shared" si="32"/>
        <v>178d</v>
      </c>
      <c r="C1998" t="s">
        <v>182</v>
      </c>
      <c r="D1998" t="s">
        <v>609</v>
      </c>
      <c r="E1998">
        <v>3</v>
      </c>
      <c r="F1998">
        <v>0</v>
      </c>
      <c r="G1998">
        <v>0</v>
      </c>
      <c r="H1998">
        <v>0</v>
      </c>
      <c r="I1998">
        <v>0</v>
      </c>
      <c r="J1998">
        <v>0</v>
      </c>
      <c r="K1998">
        <v>0</v>
      </c>
      <c r="L1998">
        <v>0</v>
      </c>
      <c r="M1998">
        <v>0</v>
      </c>
      <c r="N1998">
        <v>0</v>
      </c>
      <c r="O1998">
        <v>0</v>
      </c>
      <c r="P1998">
        <v>0</v>
      </c>
      <c r="Q1998" s="36">
        <v>0</v>
      </c>
      <c r="R1998" s="36">
        <v>0</v>
      </c>
      <c r="S1998" s="36">
        <v>0</v>
      </c>
      <c r="T1998" s="36">
        <v>0</v>
      </c>
      <c r="U1998" s="36">
        <v>0</v>
      </c>
    </row>
    <row r="1999" spans="1:21" x14ac:dyDescent="0.2">
      <c r="A1999" s="89">
        <f>VLOOKUP(C1999,TabellenSRG!$B$4:$C$2729,2,FALSE)</f>
        <v>178</v>
      </c>
      <c r="B1999" t="str">
        <f t="shared" si="32"/>
        <v>178e</v>
      </c>
      <c r="C1999" t="s">
        <v>182</v>
      </c>
      <c r="D1999" t="s">
        <v>610</v>
      </c>
      <c r="E1999">
        <v>4</v>
      </c>
      <c r="F1999">
        <v>0</v>
      </c>
      <c r="G1999">
        <v>0</v>
      </c>
      <c r="H1999">
        <v>0</v>
      </c>
      <c r="I1999">
        <v>0</v>
      </c>
      <c r="J1999">
        <v>0</v>
      </c>
      <c r="K1999">
        <v>0</v>
      </c>
      <c r="L1999">
        <v>0</v>
      </c>
      <c r="M1999">
        <v>0</v>
      </c>
      <c r="N1999">
        <v>0</v>
      </c>
      <c r="O1999">
        <v>0</v>
      </c>
      <c r="P1999">
        <v>0</v>
      </c>
      <c r="Q1999" s="36">
        <v>0</v>
      </c>
      <c r="R1999" s="36">
        <v>10</v>
      </c>
      <c r="S1999" s="36">
        <v>10</v>
      </c>
      <c r="T1999" s="36">
        <v>20</v>
      </c>
      <c r="U1999" s="36">
        <v>20</v>
      </c>
    </row>
    <row r="2000" spans="1:21" x14ac:dyDescent="0.2">
      <c r="A2000" s="89">
        <f>VLOOKUP(C2000,TabellenSRG!$B$4:$C$2729,2,FALSE)</f>
        <v>178</v>
      </c>
      <c r="B2000" t="str">
        <f t="shared" si="32"/>
        <v>178f</v>
      </c>
      <c r="C2000" t="s">
        <v>182</v>
      </c>
      <c r="D2000" t="s">
        <v>612</v>
      </c>
      <c r="E2000">
        <v>5</v>
      </c>
      <c r="F2000">
        <v>0</v>
      </c>
      <c r="G2000">
        <v>0</v>
      </c>
      <c r="H2000">
        <v>0</v>
      </c>
      <c r="I2000">
        <v>0</v>
      </c>
      <c r="J2000">
        <v>0</v>
      </c>
      <c r="K2000">
        <v>0</v>
      </c>
      <c r="L2000">
        <v>0</v>
      </c>
      <c r="M2000">
        <v>0</v>
      </c>
      <c r="N2000">
        <v>0</v>
      </c>
      <c r="O2000">
        <v>0</v>
      </c>
      <c r="P2000">
        <v>0</v>
      </c>
      <c r="Q2000" s="36">
        <v>0</v>
      </c>
      <c r="R2000" s="36">
        <v>0</v>
      </c>
      <c r="S2000" s="36">
        <v>0</v>
      </c>
      <c r="T2000" s="36">
        <v>0</v>
      </c>
      <c r="U2000" s="36">
        <v>0</v>
      </c>
    </row>
    <row r="2001" spans="1:21" x14ac:dyDescent="0.2">
      <c r="A2001" s="89">
        <f>VLOOKUP(C2001,TabellenSRG!$B$4:$C$2729,2,FALSE)</f>
        <v>178</v>
      </c>
      <c r="B2001" t="str">
        <f t="shared" si="32"/>
        <v>178g</v>
      </c>
      <c r="C2001" t="s">
        <v>182</v>
      </c>
      <c r="D2001" t="s">
        <v>613</v>
      </c>
      <c r="E2001">
        <v>6</v>
      </c>
      <c r="F2001">
        <v>0</v>
      </c>
      <c r="G2001">
        <v>0</v>
      </c>
      <c r="H2001">
        <v>0</v>
      </c>
      <c r="I2001">
        <v>0</v>
      </c>
      <c r="J2001">
        <v>0</v>
      </c>
      <c r="K2001">
        <v>0</v>
      </c>
      <c r="L2001">
        <v>0</v>
      </c>
      <c r="M2001">
        <v>0</v>
      </c>
      <c r="N2001">
        <v>0</v>
      </c>
      <c r="O2001">
        <v>0</v>
      </c>
      <c r="P2001">
        <v>0</v>
      </c>
      <c r="Q2001" s="36">
        <v>0</v>
      </c>
      <c r="R2001" s="36">
        <v>10</v>
      </c>
      <c r="S2001" s="36">
        <v>10</v>
      </c>
      <c r="T2001" s="36">
        <v>20</v>
      </c>
      <c r="U2001" s="36">
        <v>20</v>
      </c>
    </row>
    <row r="2002" spans="1:21" x14ac:dyDescent="0.2">
      <c r="A2002" s="89">
        <f>VLOOKUP(C2002,TabellenSRG!$B$4:$C$2729,2,FALSE)</f>
        <v>178</v>
      </c>
      <c r="B2002" t="str">
        <f t="shared" si="32"/>
        <v>178h</v>
      </c>
      <c r="C2002" t="s">
        <v>182</v>
      </c>
      <c r="D2002" t="s">
        <v>614</v>
      </c>
      <c r="E2002">
        <v>7</v>
      </c>
      <c r="F2002">
        <v>0</v>
      </c>
      <c r="G2002">
        <v>0</v>
      </c>
      <c r="H2002">
        <v>0</v>
      </c>
      <c r="I2002">
        <v>0</v>
      </c>
      <c r="J2002">
        <v>0</v>
      </c>
      <c r="K2002">
        <v>0</v>
      </c>
      <c r="L2002">
        <v>0</v>
      </c>
      <c r="M2002">
        <v>0</v>
      </c>
      <c r="N2002">
        <v>0</v>
      </c>
      <c r="O2002">
        <v>0</v>
      </c>
      <c r="P2002">
        <v>0</v>
      </c>
      <c r="Q2002" s="36">
        <v>0</v>
      </c>
      <c r="R2002" s="36">
        <v>0</v>
      </c>
      <c r="S2002" s="36">
        <v>0</v>
      </c>
      <c r="T2002" s="36">
        <v>0</v>
      </c>
      <c r="U2002" s="36">
        <v>0</v>
      </c>
    </row>
    <row r="2003" spans="1:21" x14ac:dyDescent="0.2">
      <c r="A2003" s="89">
        <f>VLOOKUP(C2003,TabellenSRG!$B$4:$C$2729,2,FALSE)</f>
        <v>178</v>
      </c>
      <c r="B2003" t="str">
        <f t="shared" si="32"/>
        <v>178i</v>
      </c>
      <c r="C2003" t="s">
        <v>182</v>
      </c>
      <c r="D2003" t="s">
        <v>615</v>
      </c>
      <c r="E2003">
        <v>8</v>
      </c>
      <c r="F2003">
        <v>0</v>
      </c>
      <c r="G2003">
        <v>0</v>
      </c>
      <c r="H2003">
        <v>0</v>
      </c>
      <c r="I2003">
        <v>0</v>
      </c>
      <c r="J2003">
        <v>0</v>
      </c>
      <c r="K2003">
        <v>0</v>
      </c>
      <c r="L2003">
        <v>0</v>
      </c>
      <c r="M2003">
        <v>0</v>
      </c>
      <c r="N2003">
        <v>0</v>
      </c>
      <c r="O2003">
        <v>0</v>
      </c>
      <c r="P2003">
        <v>0</v>
      </c>
      <c r="Q2003" s="36">
        <v>0</v>
      </c>
      <c r="R2003" s="36">
        <v>0</v>
      </c>
      <c r="S2003" s="36">
        <v>0</v>
      </c>
      <c r="T2003" s="36">
        <v>0</v>
      </c>
      <c r="U2003" s="36">
        <v>0</v>
      </c>
    </row>
    <row r="2004" spans="1:21" x14ac:dyDescent="0.2">
      <c r="A2004" s="89">
        <f>VLOOKUP(C2004,TabellenSRG!$B$4:$C$2729,2,FALSE)</f>
        <v>178</v>
      </c>
      <c r="B2004" t="str">
        <f t="shared" si="32"/>
        <v>178j</v>
      </c>
      <c r="C2004" t="s">
        <v>182</v>
      </c>
      <c r="D2004" t="s">
        <v>616</v>
      </c>
      <c r="E2004">
        <v>9</v>
      </c>
      <c r="F2004">
        <v>300</v>
      </c>
      <c r="G2004">
        <v>300</v>
      </c>
      <c r="H2004">
        <v>310</v>
      </c>
      <c r="I2004">
        <v>310</v>
      </c>
      <c r="J2004">
        <v>320</v>
      </c>
      <c r="K2004">
        <v>330</v>
      </c>
      <c r="L2004">
        <v>330</v>
      </c>
      <c r="M2004">
        <v>600</v>
      </c>
      <c r="N2004">
        <v>640</v>
      </c>
      <c r="O2004">
        <v>650</v>
      </c>
      <c r="P2004">
        <v>640</v>
      </c>
      <c r="Q2004" s="36">
        <v>620</v>
      </c>
      <c r="R2004" s="36">
        <v>640</v>
      </c>
      <c r="S2004" s="36">
        <v>640</v>
      </c>
      <c r="T2004" s="36">
        <v>640</v>
      </c>
      <c r="U2004" s="36">
        <v>620</v>
      </c>
    </row>
    <row r="2005" spans="1:21" x14ac:dyDescent="0.2">
      <c r="A2005" s="89">
        <f>VLOOKUP(C2005,TabellenSRG!$B$4:$C$2729,2,FALSE)</f>
        <v>178</v>
      </c>
      <c r="B2005" t="str">
        <f t="shared" si="32"/>
        <v>178k</v>
      </c>
      <c r="C2005" t="s">
        <v>182</v>
      </c>
      <c r="D2005" t="s">
        <v>611</v>
      </c>
      <c r="E2005">
        <v>10</v>
      </c>
      <c r="F2005" t="e">
        <v>#N/A</v>
      </c>
      <c r="G2005" t="e">
        <v>#N/A</v>
      </c>
      <c r="H2005" t="e">
        <v>#N/A</v>
      </c>
      <c r="I2005" t="e">
        <v>#N/A</v>
      </c>
      <c r="J2005" t="e">
        <v>#N/A</v>
      </c>
      <c r="K2005" t="e">
        <v>#N/A</v>
      </c>
      <c r="L2005" t="e">
        <v>#N/A</v>
      </c>
      <c r="M2005" t="e">
        <v>#N/A</v>
      </c>
      <c r="N2005">
        <v>0</v>
      </c>
      <c r="O2005">
        <v>0</v>
      </c>
      <c r="P2005">
        <v>0</v>
      </c>
      <c r="Q2005" s="36">
        <v>0</v>
      </c>
      <c r="R2005" s="36">
        <v>0</v>
      </c>
      <c r="S2005" s="36">
        <v>0</v>
      </c>
      <c r="T2005" s="36">
        <v>10</v>
      </c>
      <c r="U2005" s="36">
        <v>0</v>
      </c>
    </row>
    <row r="2006" spans="1:21" x14ac:dyDescent="0.2">
      <c r="A2006" s="89">
        <f>VLOOKUP(C2006,TabellenSRG!$B$4:$C$2729,2,FALSE)</f>
        <v>179</v>
      </c>
      <c r="B2006" t="str">
        <f t="shared" si="32"/>
        <v>179a</v>
      </c>
      <c r="C2006" t="s">
        <v>559</v>
      </c>
      <c r="D2006" t="s">
        <v>606</v>
      </c>
      <c r="E2006">
        <v>0</v>
      </c>
      <c r="F2006">
        <v>60</v>
      </c>
      <c r="G2006">
        <v>60</v>
      </c>
      <c r="H2006">
        <v>60</v>
      </c>
      <c r="I2006">
        <v>70</v>
      </c>
      <c r="J2006">
        <v>70</v>
      </c>
      <c r="K2006">
        <v>70</v>
      </c>
      <c r="L2006">
        <v>70</v>
      </c>
      <c r="M2006">
        <v>90</v>
      </c>
      <c r="N2006">
        <v>110</v>
      </c>
      <c r="O2006">
        <v>100</v>
      </c>
      <c r="P2006">
        <v>100</v>
      </c>
      <c r="Q2006" s="36">
        <v>100</v>
      </c>
      <c r="R2006" s="36">
        <v>100</v>
      </c>
      <c r="S2006" s="36">
        <v>140</v>
      </c>
      <c r="T2006" s="36">
        <v>140</v>
      </c>
      <c r="U2006" s="36">
        <v>140</v>
      </c>
    </row>
    <row r="2007" spans="1:21" x14ac:dyDescent="0.2">
      <c r="A2007" s="89">
        <f>VLOOKUP(C2007,TabellenSRG!$B$4:$C$2729,2,FALSE)</f>
        <v>179</v>
      </c>
      <c r="B2007" t="str">
        <f t="shared" si="32"/>
        <v>179b</v>
      </c>
      <c r="C2007" t="s">
        <v>559</v>
      </c>
      <c r="D2007" t="s">
        <v>607</v>
      </c>
      <c r="E2007">
        <v>1</v>
      </c>
      <c r="F2007">
        <v>0</v>
      </c>
      <c r="G2007">
        <v>0</v>
      </c>
      <c r="H2007">
        <v>0</v>
      </c>
      <c r="I2007">
        <v>0</v>
      </c>
      <c r="J2007">
        <v>0</v>
      </c>
      <c r="K2007">
        <v>0</v>
      </c>
      <c r="L2007">
        <v>0</v>
      </c>
      <c r="M2007">
        <v>0</v>
      </c>
      <c r="N2007">
        <v>0</v>
      </c>
      <c r="O2007">
        <v>0</v>
      </c>
      <c r="P2007">
        <v>0</v>
      </c>
      <c r="Q2007" s="36">
        <v>0</v>
      </c>
      <c r="R2007" s="36">
        <v>0</v>
      </c>
      <c r="S2007" s="36">
        <v>0</v>
      </c>
      <c r="T2007" s="36">
        <v>0</v>
      </c>
      <c r="U2007" s="36">
        <v>0</v>
      </c>
    </row>
    <row r="2008" spans="1:21" x14ac:dyDescent="0.2">
      <c r="A2008" s="89">
        <f>VLOOKUP(C2008,TabellenSRG!$B$4:$C$2729,2,FALSE)</f>
        <v>179</v>
      </c>
      <c r="B2008" t="str">
        <f t="shared" si="32"/>
        <v>179c</v>
      </c>
      <c r="C2008" t="s">
        <v>559</v>
      </c>
      <c r="D2008" t="s">
        <v>608</v>
      </c>
      <c r="E2008">
        <v>2</v>
      </c>
      <c r="F2008">
        <v>0</v>
      </c>
      <c r="G2008">
        <v>0</v>
      </c>
      <c r="H2008">
        <v>0</v>
      </c>
      <c r="I2008">
        <v>0</v>
      </c>
      <c r="J2008">
        <v>0</v>
      </c>
      <c r="K2008">
        <v>0</v>
      </c>
      <c r="L2008">
        <v>0</v>
      </c>
      <c r="M2008">
        <v>0</v>
      </c>
      <c r="N2008">
        <v>0</v>
      </c>
      <c r="O2008">
        <v>0</v>
      </c>
      <c r="P2008">
        <v>0</v>
      </c>
      <c r="Q2008" s="36">
        <v>0</v>
      </c>
      <c r="R2008" s="36">
        <v>0</v>
      </c>
      <c r="S2008" s="36">
        <v>0</v>
      </c>
      <c r="T2008" s="36">
        <v>0</v>
      </c>
      <c r="U2008" s="36">
        <v>0</v>
      </c>
    </row>
    <row r="2009" spans="1:21" x14ac:dyDescent="0.2">
      <c r="A2009" s="89">
        <f>VLOOKUP(C2009,TabellenSRG!$B$4:$C$2729,2,FALSE)</f>
        <v>179</v>
      </c>
      <c r="B2009" t="str">
        <f t="shared" si="32"/>
        <v>179d</v>
      </c>
      <c r="C2009" t="s">
        <v>559</v>
      </c>
      <c r="D2009" t="s">
        <v>609</v>
      </c>
      <c r="E2009">
        <v>3</v>
      </c>
      <c r="F2009">
        <v>0</v>
      </c>
      <c r="G2009">
        <v>0</v>
      </c>
      <c r="H2009">
        <v>0</v>
      </c>
      <c r="I2009">
        <v>10</v>
      </c>
      <c r="J2009">
        <v>10</v>
      </c>
      <c r="K2009">
        <v>10</v>
      </c>
      <c r="L2009">
        <v>10</v>
      </c>
      <c r="M2009">
        <v>10</v>
      </c>
      <c r="N2009">
        <v>20</v>
      </c>
      <c r="O2009">
        <v>10</v>
      </c>
      <c r="P2009">
        <v>20</v>
      </c>
      <c r="Q2009" s="36">
        <v>20</v>
      </c>
      <c r="R2009" s="36">
        <v>20</v>
      </c>
      <c r="S2009" s="36">
        <v>10</v>
      </c>
      <c r="T2009" s="36">
        <v>10</v>
      </c>
      <c r="U2009" s="36">
        <v>10</v>
      </c>
    </row>
    <row r="2010" spans="1:21" x14ac:dyDescent="0.2">
      <c r="A2010" s="89">
        <f>VLOOKUP(C2010,TabellenSRG!$B$4:$C$2729,2,FALSE)</f>
        <v>179</v>
      </c>
      <c r="B2010" t="str">
        <f t="shared" si="32"/>
        <v>179e</v>
      </c>
      <c r="C2010" t="s">
        <v>559</v>
      </c>
      <c r="D2010" t="s">
        <v>610</v>
      </c>
      <c r="E2010">
        <v>4</v>
      </c>
      <c r="F2010">
        <v>0</v>
      </c>
      <c r="G2010">
        <v>0</v>
      </c>
      <c r="H2010">
        <v>0</v>
      </c>
      <c r="I2010">
        <v>0</v>
      </c>
      <c r="J2010">
        <v>0</v>
      </c>
      <c r="K2010">
        <v>0</v>
      </c>
      <c r="L2010">
        <v>0</v>
      </c>
      <c r="M2010">
        <v>0</v>
      </c>
      <c r="N2010">
        <v>0</v>
      </c>
      <c r="O2010">
        <v>0</v>
      </c>
      <c r="P2010">
        <v>10</v>
      </c>
      <c r="Q2010" s="36">
        <v>10</v>
      </c>
      <c r="R2010" s="36">
        <v>10</v>
      </c>
      <c r="S2010" s="36">
        <v>10</v>
      </c>
      <c r="T2010" s="36">
        <v>10</v>
      </c>
      <c r="U2010" s="36">
        <v>10</v>
      </c>
    </row>
    <row r="2011" spans="1:21" x14ac:dyDescent="0.2">
      <c r="A2011" s="89">
        <f>VLOOKUP(C2011,TabellenSRG!$B$4:$C$2729,2,FALSE)</f>
        <v>179</v>
      </c>
      <c r="B2011" t="str">
        <f t="shared" si="32"/>
        <v>179f</v>
      </c>
      <c r="C2011" t="s">
        <v>559</v>
      </c>
      <c r="D2011" t="s">
        <v>612</v>
      </c>
      <c r="E2011">
        <v>5</v>
      </c>
      <c r="F2011">
        <v>0</v>
      </c>
      <c r="G2011">
        <v>0</v>
      </c>
      <c r="H2011">
        <v>0</v>
      </c>
      <c r="I2011">
        <v>0</v>
      </c>
      <c r="J2011">
        <v>0</v>
      </c>
      <c r="K2011">
        <v>0</v>
      </c>
      <c r="L2011">
        <v>0</v>
      </c>
      <c r="M2011">
        <v>0</v>
      </c>
      <c r="N2011">
        <v>0</v>
      </c>
      <c r="O2011">
        <v>0</v>
      </c>
      <c r="P2011">
        <v>0</v>
      </c>
      <c r="Q2011" s="36">
        <v>0</v>
      </c>
      <c r="R2011" s="36">
        <v>0</v>
      </c>
      <c r="S2011" s="36">
        <v>0</v>
      </c>
      <c r="T2011" s="36">
        <v>0</v>
      </c>
      <c r="U2011" s="36">
        <v>0</v>
      </c>
    </row>
    <row r="2012" spans="1:21" x14ac:dyDescent="0.2">
      <c r="A2012" s="89">
        <f>VLOOKUP(C2012,TabellenSRG!$B$4:$C$2729,2,FALSE)</f>
        <v>179</v>
      </c>
      <c r="B2012" t="str">
        <f t="shared" si="32"/>
        <v>179g</v>
      </c>
      <c r="C2012" t="s">
        <v>559</v>
      </c>
      <c r="D2012" t="s">
        <v>613</v>
      </c>
      <c r="E2012">
        <v>6</v>
      </c>
      <c r="F2012">
        <v>0</v>
      </c>
      <c r="G2012">
        <v>0</v>
      </c>
      <c r="H2012">
        <v>0</v>
      </c>
      <c r="I2012">
        <v>0</v>
      </c>
      <c r="J2012">
        <v>0</v>
      </c>
      <c r="K2012">
        <v>0</v>
      </c>
      <c r="L2012">
        <v>0</v>
      </c>
      <c r="M2012">
        <v>0</v>
      </c>
      <c r="N2012">
        <v>0</v>
      </c>
      <c r="O2012">
        <v>0</v>
      </c>
      <c r="P2012">
        <v>0</v>
      </c>
      <c r="Q2012" s="36">
        <v>0</v>
      </c>
      <c r="R2012" s="36">
        <v>0</v>
      </c>
      <c r="S2012" s="36">
        <v>0</v>
      </c>
      <c r="T2012" s="36">
        <v>0</v>
      </c>
      <c r="U2012" s="36">
        <v>0</v>
      </c>
    </row>
    <row r="2013" spans="1:21" x14ac:dyDescent="0.2">
      <c r="A2013" s="89">
        <f>VLOOKUP(C2013,TabellenSRG!$B$4:$C$2729,2,FALSE)</f>
        <v>179</v>
      </c>
      <c r="B2013" t="str">
        <f t="shared" si="32"/>
        <v>179h</v>
      </c>
      <c r="C2013" t="s">
        <v>559</v>
      </c>
      <c r="D2013" t="s">
        <v>614</v>
      </c>
      <c r="E2013">
        <v>7</v>
      </c>
      <c r="F2013">
        <v>0</v>
      </c>
      <c r="G2013">
        <v>0</v>
      </c>
      <c r="H2013">
        <v>0</v>
      </c>
      <c r="I2013">
        <v>0</v>
      </c>
      <c r="J2013">
        <v>0</v>
      </c>
      <c r="K2013">
        <v>0</v>
      </c>
      <c r="L2013">
        <v>0</v>
      </c>
      <c r="M2013">
        <v>0</v>
      </c>
      <c r="N2013">
        <v>0</v>
      </c>
      <c r="O2013">
        <v>0</v>
      </c>
      <c r="P2013">
        <v>0</v>
      </c>
      <c r="Q2013" s="36">
        <v>0</v>
      </c>
      <c r="R2013" s="36">
        <v>0</v>
      </c>
      <c r="S2013" s="36">
        <v>0</v>
      </c>
      <c r="T2013" s="36">
        <v>0</v>
      </c>
      <c r="U2013" s="36">
        <v>0</v>
      </c>
    </row>
    <row r="2014" spans="1:21" x14ac:dyDescent="0.2">
      <c r="A2014" s="89">
        <f>VLOOKUP(C2014,TabellenSRG!$B$4:$C$2729,2,FALSE)</f>
        <v>179</v>
      </c>
      <c r="B2014" t="str">
        <f t="shared" si="32"/>
        <v>179i</v>
      </c>
      <c r="C2014" t="s">
        <v>559</v>
      </c>
      <c r="D2014" t="s">
        <v>615</v>
      </c>
      <c r="E2014">
        <v>8</v>
      </c>
      <c r="F2014">
        <v>0</v>
      </c>
      <c r="G2014">
        <v>0</v>
      </c>
      <c r="H2014">
        <v>0</v>
      </c>
      <c r="I2014">
        <v>0</v>
      </c>
      <c r="J2014">
        <v>0</v>
      </c>
      <c r="K2014">
        <v>0</v>
      </c>
      <c r="L2014">
        <v>0</v>
      </c>
      <c r="M2014">
        <v>0</v>
      </c>
      <c r="N2014">
        <v>0</v>
      </c>
      <c r="O2014">
        <v>0</v>
      </c>
      <c r="P2014">
        <v>0</v>
      </c>
      <c r="Q2014" s="36">
        <v>0</v>
      </c>
      <c r="R2014" s="36">
        <v>0</v>
      </c>
      <c r="S2014" s="36">
        <v>0</v>
      </c>
      <c r="T2014" s="36">
        <v>0</v>
      </c>
      <c r="U2014" s="36">
        <v>0</v>
      </c>
    </row>
    <row r="2015" spans="1:21" x14ac:dyDescent="0.2">
      <c r="A2015" s="89">
        <f>VLOOKUP(C2015,TabellenSRG!$B$4:$C$2729,2,FALSE)</f>
        <v>179</v>
      </c>
      <c r="B2015" t="str">
        <f t="shared" si="32"/>
        <v>179j</v>
      </c>
      <c r="C2015" t="s">
        <v>559</v>
      </c>
      <c r="D2015" t="s">
        <v>616</v>
      </c>
      <c r="E2015">
        <v>9</v>
      </c>
      <c r="F2015">
        <v>60</v>
      </c>
      <c r="G2015">
        <v>60</v>
      </c>
      <c r="H2015">
        <v>60</v>
      </c>
      <c r="I2015">
        <v>60</v>
      </c>
      <c r="J2015">
        <v>60</v>
      </c>
      <c r="K2015">
        <v>60</v>
      </c>
      <c r="L2015">
        <v>60</v>
      </c>
      <c r="M2015">
        <v>70</v>
      </c>
      <c r="N2015">
        <v>90</v>
      </c>
      <c r="O2015">
        <v>90</v>
      </c>
      <c r="P2015">
        <v>80</v>
      </c>
      <c r="Q2015" s="36">
        <v>80</v>
      </c>
      <c r="R2015" s="36">
        <v>80</v>
      </c>
      <c r="S2015" s="36">
        <v>120</v>
      </c>
      <c r="T2015" s="36">
        <v>130</v>
      </c>
      <c r="U2015" s="36">
        <v>130</v>
      </c>
    </row>
    <row r="2016" spans="1:21" x14ac:dyDescent="0.2">
      <c r="A2016" s="89">
        <f>VLOOKUP(C2016,TabellenSRG!$B$4:$C$2729,2,FALSE)</f>
        <v>179</v>
      </c>
      <c r="B2016" t="str">
        <f t="shared" si="32"/>
        <v>179k</v>
      </c>
      <c r="C2016" t="s">
        <v>559</v>
      </c>
      <c r="D2016" t="s">
        <v>611</v>
      </c>
      <c r="E2016">
        <v>10</v>
      </c>
      <c r="F2016" t="e">
        <v>#N/A</v>
      </c>
      <c r="G2016" t="e">
        <v>#N/A</v>
      </c>
      <c r="H2016" t="e">
        <v>#N/A</v>
      </c>
      <c r="I2016" t="e">
        <v>#N/A</v>
      </c>
      <c r="J2016" t="e">
        <v>#N/A</v>
      </c>
      <c r="K2016" t="e">
        <v>#N/A</v>
      </c>
      <c r="L2016" t="e">
        <v>#N/A</v>
      </c>
      <c r="M2016" t="e">
        <v>#N/A</v>
      </c>
      <c r="N2016">
        <v>0</v>
      </c>
      <c r="O2016">
        <v>0</v>
      </c>
      <c r="P2016">
        <v>0</v>
      </c>
      <c r="Q2016" s="36">
        <v>0</v>
      </c>
      <c r="R2016" s="36">
        <v>0</v>
      </c>
      <c r="S2016" s="36">
        <v>0</v>
      </c>
      <c r="T2016" s="36">
        <v>0</v>
      </c>
      <c r="U2016" s="36">
        <v>0</v>
      </c>
    </row>
    <row r="2017" spans="1:21" x14ac:dyDescent="0.2">
      <c r="A2017" s="89">
        <f>VLOOKUP(C2017,TabellenSRG!$B$4:$C$2729,2,FALSE)</f>
        <v>180</v>
      </c>
      <c r="B2017" t="str">
        <f t="shared" si="32"/>
        <v>180a</v>
      </c>
      <c r="C2017" t="s">
        <v>184</v>
      </c>
      <c r="D2017" t="s">
        <v>606</v>
      </c>
      <c r="E2017">
        <v>0</v>
      </c>
      <c r="F2017">
        <v>330</v>
      </c>
      <c r="G2017">
        <v>340</v>
      </c>
      <c r="H2017">
        <v>350</v>
      </c>
      <c r="I2017">
        <v>350</v>
      </c>
      <c r="J2017">
        <v>350</v>
      </c>
      <c r="K2017">
        <v>290</v>
      </c>
      <c r="L2017">
        <v>240</v>
      </c>
      <c r="M2017">
        <v>210</v>
      </c>
      <c r="N2017">
        <v>210</v>
      </c>
      <c r="O2017">
        <v>230</v>
      </c>
      <c r="P2017">
        <v>230</v>
      </c>
      <c r="Q2017" s="36">
        <v>260</v>
      </c>
      <c r="R2017" s="36">
        <v>280</v>
      </c>
      <c r="S2017" s="36">
        <v>280</v>
      </c>
      <c r="T2017" s="36">
        <v>270</v>
      </c>
      <c r="U2017" s="36">
        <v>260</v>
      </c>
    </row>
    <row r="2018" spans="1:21" x14ac:dyDescent="0.2">
      <c r="A2018" s="89">
        <f>VLOOKUP(C2018,TabellenSRG!$B$4:$C$2729,2,FALSE)</f>
        <v>180</v>
      </c>
      <c r="B2018" t="str">
        <f t="shared" si="32"/>
        <v>180b</v>
      </c>
      <c r="C2018" t="s">
        <v>184</v>
      </c>
      <c r="D2018" t="s">
        <v>607</v>
      </c>
      <c r="E2018">
        <v>1</v>
      </c>
      <c r="F2018">
        <v>0</v>
      </c>
      <c r="G2018">
        <v>10</v>
      </c>
      <c r="H2018">
        <v>10</v>
      </c>
      <c r="I2018">
        <v>10</v>
      </c>
      <c r="J2018">
        <v>10</v>
      </c>
      <c r="K2018">
        <v>10</v>
      </c>
      <c r="L2018">
        <v>10</v>
      </c>
      <c r="M2018">
        <v>10</v>
      </c>
      <c r="N2018">
        <v>10</v>
      </c>
      <c r="O2018">
        <v>10</v>
      </c>
      <c r="P2018">
        <v>10</v>
      </c>
      <c r="Q2018" s="36">
        <v>0</v>
      </c>
      <c r="R2018" s="36">
        <v>10</v>
      </c>
      <c r="S2018" s="36">
        <v>0</v>
      </c>
      <c r="T2018" s="36">
        <v>0</v>
      </c>
      <c r="U2018" s="36">
        <v>10</v>
      </c>
    </row>
    <row r="2019" spans="1:21" x14ac:dyDescent="0.2">
      <c r="A2019" s="89">
        <f>VLOOKUP(C2019,TabellenSRG!$B$4:$C$2729,2,FALSE)</f>
        <v>180</v>
      </c>
      <c r="B2019" t="str">
        <f t="shared" si="32"/>
        <v>180c</v>
      </c>
      <c r="C2019" t="s">
        <v>184</v>
      </c>
      <c r="D2019" t="s">
        <v>608</v>
      </c>
      <c r="E2019">
        <v>2</v>
      </c>
      <c r="F2019">
        <v>0</v>
      </c>
      <c r="G2019">
        <v>0</v>
      </c>
      <c r="H2019">
        <v>0</v>
      </c>
      <c r="I2019">
        <v>0</v>
      </c>
      <c r="J2019">
        <v>0</v>
      </c>
      <c r="K2019">
        <v>0</v>
      </c>
      <c r="L2019">
        <v>0</v>
      </c>
      <c r="M2019">
        <v>0</v>
      </c>
      <c r="N2019">
        <v>0</v>
      </c>
      <c r="O2019">
        <v>0</v>
      </c>
      <c r="P2019">
        <v>0</v>
      </c>
      <c r="Q2019" s="36">
        <v>0</v>
      </c>
      <c r="R2019" s="36">
        <v>0</v>
      </c>
      <c r="S2019" s="36">
        <v>0</v>
      </c>
      <c r="T2019" s="36">
        <v>0</v>
      </c>
      <c r="U2019" s="36">
        <v>0</v>
      </c>
    </row>
    <row r="2020" spans="1:21" x14ac:dyDescent="0.2">
      <c r="A2020" s="89">
        <f>VLOOKUP(C2020,TabellenSRG!$B$4:$C$2729,2,FALSE)</f>
        <v>180</v>
      </c>
      <c r="B2020" t="str">
        <f t="shared" si="32"/>
        <v>180d</v>
      </c>
      <c r="C2020" t="s">
        <v>184</v>
      </c>
      <c r="D2020" t="s">
        <v>609</v>
      </c>
      <c r="E2020">
        <v>3</v>
      </c>
      <c r="F2020">
        <v>0</v>
      </c>
      <c r="G2020">
        <v>0</v>
      </c>
      <c r="H2020">
        <v>0</v>
      </c>
      <c r="I2020">
        <v>0</v>
      </c>
      <c r="J2020">
        <v>0</v>
      </c>
      <c r="K2020">
        <v>0</v>
      </c>
      <c r="L2020">
        <v>0</v>
      </c>
      <c r="M2020">
        <v>0</v>
      </c>
      <c r="N2020">
        <v>0</v>
      </c>
      <c r="O2020">
        <v>0</v>
      </c>
      <c r="P2020">
        <v>0</v>
      </c>
      <c r="Q2020" s="36">
        <v>0</v>
      </c>
      <c r="R2020" s="36">
        <v>0</v>
      </c>
      <c r="S2020" s="36">
        <v>0</v>
      </c>
      <c r="T2020" s="36">
        <v>0</v>
      </c>
      <c r="U2020" s="36">
        <v>0</v>
      </c>
    </row>
    <row r="2021" spans="1:21" x14ac:dyDescent="0.2">
      <c r="A2021" s="89">
        <f>VLOOKUP(C2021,TabellenSRG!$B$4:$C$2729,2,FALSE)</f>
        <v>180</v>
      </c>
      <c r="B2021" t="str">
        <f t="shared" si="32"/>
        <v>180e</v>
      </c>
      <c r="C2021" t="s">
        <v>184</v>
      </c>
      <c r="D2021" t="s">
        <v>610</v>
      </c>
      <c r="E2021">
        <v>4</v>
      </c>
      <c r="F2021">
        <v>0</v>
      </c>
      <c r="G2021">
        <v>0</v>
      </c>
      <c r="H2021">
        <v>0</v>
      </c>
      <c r="I2021">
        <v>0</v>
      </c>
      <c r="J2021">
        <v>0</v>
      </c>
      <c r="K2021">
        <v>0</v>
      </c>
      <c r="L2021">
        <v>0</v>
      </c>
      <c r="M2021">
        <v>0</v>
      </c>
      <c r="N2021">
        <v>0</v>
      </c>
      <c r="O2021">
        <v>0</v>
      </c>
      <c r="P2021">
        <v>10</v>
      </c>
      <c r="Q2021" s="36">
        <v>10</v>
      </c>
      <c r="R2021" s="36">
        <v>10</v>
      </c>
      <c r="S2021" s="36">
        <v>10</v>
      </c>
      <c r="T2021" s="36">
        <v>10</v>
      </c>
      <c r="U2021" s="36">
        <v>10</v>
      </c>
    </row>
    <row r="2022" spans="1:21" x14ac:dyDescent="0.2">
      <c r="A2022" s="89">
        <f>VLOOKUP(C2022,TabellenSRG!$B$4:$C$2729,2,FALSE)</f>
        <v>180</v>
      </c>
      <c r="B2022" t="str">
        <f t="shared" si="32"/>
        <v>180f</v>
      </c>
      <c r="C2022" t="s">
        <v>184</v>
      </c>
      <c r="D2022" t="s">
        <v>612</v>
      </c>
      <c r="E2022">
        <v>5</v>
      </c>
      <c r="F2022">
        <v>0</v>
      </c>
      <c r="G2022">
        <v>0</v>
      </c>
      <c r="H2022">
        <v>0</v>
      </c>
      <c r="I2022">
        <v>0</v>
      </c>
      <c r="J2022">
        <v>0</v>
      </c>
      <c r="K2022">
        <v>0</v>
      </c>
      <c r="L2022">
        <v>0</v>
      </c>
      <c r="M2022">
        <v>0</v>
      </c>
      <c r="N2022">
        <v>0</v>
      </c>
      <c r="O2022">
        <v>0</v>
      </c>
      <c r="P2022">
        <v>0</v>
      </c>
      <c r="Q2022" s="36">
        <v>0</v>
      </c>
      <c r="R2022" s="36">
        <v>0</v>
      </c>
      <c r="S2022" s="36">
        <v>0</v>
      </c>
      <c r="T2022" s="36">
        <v>0</v>
      </c>
      <c r="U2022" s="36">
        <v>10</v>
      </c>
    </row>
    <row r="2023" spans="1:21" x14ac:dyDescent="0.2">
      <c r="A2023" s="89">
        <f>VLOOKUP(C2023,TabellenSRG!$B$4:$C$2729,2,FALSE)</f>
        <v>180</v>
      </c>
      <c r="B2023" t="str">
        <f t="shared" si="32"/>
        <v>180g</v>
      </c>
      <c r="C2023" t="s">
        <v>184</v>
      </c>
      <c r="D2023" t="s">
        <v>613</v>
      </c>
      <c r="E2023">
        <v>6</v>
      </c>
      <c r="F2023">
        <v>0</v>
      </c>
      <c r="G2023">
        <v>0</v>
      </c>
      <c r="H2023">
        <v>0</v>
      </c>
      <c r="I2023">
        <v>0</v>
      </c>
      <c r="J2023">
        <v>0</v>
      </c>
      <c r="K2023">
        <v>0</v>
      </c>
      <c r="L2023">
        <v>0</v>
      </c>
      <c r="M2023">
        <v>0</v>
      </c>
      <c r="N2023">
        <v>0</v>
      </c>
      <c r="O2023">
        <v>0</v>
      </c>
      <c r="P2023">
        <v>0</v>
      </c>
      <c r="Q2023" s="36">
        <v>10</v>
      </c>
      <c r="R2023" s="36">
        <v>10</v>
      </c>
      <c r="S2023" s="36">
        <v>10</v>
      </c>
      <c r="T2023" s="36">
        <v>10</v>
      </c>
      <c r="U2023" s="36">
        <v>10</v>
      </c>
    </row>
    <row r="2024" spans="1:21" x14ac:dyDescent="0.2">
      <c r="A2024" s="89">
        <f>VLOOKUP(C2024,TabellenSRG!$B$4:$C$2729,2,FALSE)</f>
        <v>180</v>
      </c>
      <c r="B2024" t="str">
        <f t="shared" si="32"/>
        <v>180h</v>
      </c>
      <c r="C2024" t="s">
        <v>184</v>
      </c>
      <c r="D2024" t="s">
        <v>614</v>
      </c>
      <c r="E2024">
        <v>7</v>
      </c>
      <c r="F2024">
        <v>0</v>
      </c>
      <c r="G2024">
        <v>0</v>
      </c>
      <c r="H2024">
        <v>0</v>
      </c>
      <c r="I2024">
        <v>0</v>
      </c>
      <c r="J2024">
        <v>0</v>
      </c>
      <c r="K2024">
        <v>0</v>
      </c>
      <c r="L2024">
        <v>0</v>
      </c>
      <c r="M2024">
        <v>0</v>
      </c>
      <c r="N2024">
        <v>0</v>
      </c>
      <c r="O2024">
        <v>0</v>
      </c>
      <c r="P2024">
        <v>0</v>
      </c>
      <c r="Q2024" s="36">
        <v>0</v>
      </c>
      <c r="R2024" s="36">
        <v>0</v>
      </c>
      <c r="S2024" s="36">
        <v>0</v>
      </c>
      <c r="T2024" s="36">
        <v>0</v>
      </c>
      <c r="U2024" s="36">
        <v>0</v>
      </c>
    </row>
    <row r="2025" spans="1:21" x14ac:dyDescent="0.2">
      <c r="A2025" s="89">
        <f>VLOOKUP(C2025,TabellenSRG!$B$4:$C$2729,2,FALSE)</f>
        <v>180</v>
      </c>
      <c r="B2025" t="str">
        <f t="shared" si="32"/>
        <v>180i</v>
      </c>
      <c r="C2025" t="s">
        <v>184</v>
      </c>
      <c r="D2025" t="s">
        <v>615</v>
      </c>
      <c r="E2025">
        <v>8</v>
      </c>
      <c r="F2025">
        <v>0</v>
      </c>
      <c r="G2025">
        <v>0</v>
      </c>
      <c r="H2025">
        <v>0</v>
      </c>
      <c r="I2025">
        <v>0</v>
      </c>
      <c r="J2025">
        <v>0</v>
      </c>
      <c r="K2025">
        <v>0</v>
      </c>
      <c r="L2025">
        <v>0</v>
      </c>
      <c r="M2025">
        <v>0</v>
      </c>
      <c r="N2025">
        <v>0</v>
      </c>
      <c r="O2025">
        <v>0</v>
      </c>
      <c r="P2025">
        <v>0</v>
      </c>
      <c r="Q2025" s="36">
        <v>0</v>
      </c>
      <c r="R2025" s="36">
        <v>0</v>
      </c>
      <c r="S2025" s="36">
        <v>0</v>
      </c>
      <c r="T2025" s="36">
        <v>0</v>
      </c>
      <c r="U2025" s="36">
        <v>0</v>
      </c>
    </row>
    <row r="2026" spans="1:21" x14ac:dyDescent="0.2">
      <c r="A2026" s="89">
        <f>VLOOKUP(C2026,TabellenSRG!$B$4:$C$2729,2,FALSE)</f>
        <v>180</v>
      </c>
      <c r="B2026" t="str">
        <f t="shared" si="32"/>
        <v>180j</v>
      </c>
      <c r="C2026" t="s">
        <v>184</v>
      </c>
      <c r="D2026" t="s">
        <v>616</v>
      </c>
      <c r="E2026">
        <v>9</v>
      </c>
      <c r="F2026">
        <v>330</v>
      </c>
      <c r="G2026">
        <v>340</v>
      </c>
      <c r="H2026">
        <v>340</v>
      </c>
      <c r="I2026">
        <v>350</v>
      </c>
      <c r="J2026">
        <v>340</v>
      </c>
      <c r="K2026">
        <v>280</v>
      </c>
      <c r="L2026">
        <v>220</v>
      </c>
      <c r="M2026">
        <v>210</v>
      </c>
      <c r="N2026">
        <v>200</v>
      </c>
      <c r="O2026">
        <v>210</v>
      </c>
      <c r="P2026">
        <v>220</v>
      </c>
      <c r="Q2026" s="36">
        <v>240</v>
      </c>
      <c r="R2026" s="36">
        <v>240</v>
      </c>
      <c r="S2026" s="36">
        <v>250</v>
      </c>
      <c r="T2026" s="36">
        <v>240</v>
      </c>
      <c r="U2026" s="36">
        <v>230</v>
      </c>
    </row>
    <row r="2027" spans="1:21" x14ac:dyDescent="0.2">
      <c r="A2027" s="89">
        <f>VLOOKUP(C2027,TabellenSRG!$B$4:$C$2729,2,FALSE)</f>
        <v>180</v>
      </c>
      <c r="B2027" t="str">
        <f t="shared" si="32"/>
        <v>180k</v>
      </c>
      <c r="C2027" t="s">
        <v>184</v>
      </c>
      <c r="D2027" t="s">
        <v>611</v>
      </c>
      <c r="E2027">
        <v>10</v>
      </c>
      <c r="F2027" t="e">
        <v>#N/A</v>
      </c>
      <c r="G2027" t="e">
        <v>#N/A</v>
      </c>
      <c r="H2027" t="e">
        <v>#N/A</v>
      </c>
      <c r="I2027" t="e">
        <v>#N/A</v>
      </c>
      <c r="J2027" t="e">
        <v>#N/A</v>
      </c>
      <c r="K2027" t="e">
        <v>#N/A</v>
      </c>
      <c r="L2027" t="e">
        <v>#N/A</v>
      </c>
      <c r="M2027" t="e">
        <v>#N/A</v>
      </c>
      <c r="N2027">
        <v>0</v>
      </c>
      <c r="O2027">
        <v>0</v>
      </c>
      <c r="P2027">
        <v>0</v>
      </c>
      <c r="Q2027" s="36">
        <v>0</v>
      </c>
      <c r="R2027" s="36">
        <v>0</v>
      </c>
      <c r="S2027" s="36">
        <v>10</v>
      </c>
      <c r="T2027" s="36">
        <v>10</v>
      </c>
      <c r="U2027" s="36">
        <v>0</v>
      </c>
    </row>
    <row r="2028" spans="1:21" x14ac:dyDescent="0.2">
      <c r="A2028" s="89">
        <f>VLOOKUP(C2028,TabellenSRG!$B$4:$C$2729,2,FALSE)</f>
        <v>181</v>
      </c>
      <c r="B2028" t="str">
        <f t="shared" si="32"/>
        <v>181a</v>
      </c>
      <c r="C2028" t="s">
        <v>185</v>
      </c>
      <c r="D2028" t="s">
        <v>606</v>
      </c>
      <c r="E2028">
        <v>0</v>
      </c>
      <c r="F2028">
        <v>310</v>
      </c>
      <c r="G2028">
        <v>310</v>
      </c>
      <c r="H2028">
        <v>320</v>
      </c>
      <c r="I2028">
        <v>320</v>
      </c>
      <c r="J2028">
        <v>360</v>
      </c>
      <c r="K2028">
        <v>380</v>
      </c>
      <c r="L2028">
        <v>380</v>
      </c>
      <c r="M2028">
        <v>360</v>
      </c>
      <c r="N2028">
        <v>380</v>
      </c>
      <c r="O2028">
        <v>340</v>
      </c>
      <c r="P2028">
        <v>310</v>
      </c>
      <c r="Q2028" s="36">
        <v>280</v>
      </c>
      <c r="R2028" s="36">
        <v>300</v>
      </c>
      <c r="S2028" s="36">
        <v>310</v>
      </c>
      <c r="T2028" s="36">
        <v>310</v>
      </c>
      <c r="U2028" s="36">
        <v>260</v>
      </c>
    </row>
    <row r="2029" spans="1:21" x14ac:dyDescent="0.2">
      <c r="A2029" s="89">
        <f>VLOOKUP(C2029,TabellenSRG!$B$4:$C$2729,2,FALSE)</f>
        <v>181</v>
      </c>
      <c r="B2029" t="str">
        <f t="shared" si="32"/>
        <v>181b</v>
      </c>
      <c r="C2029" t="s">
        <v>185</v>
      </c>
      <c r="D2029" t="s">
        <v>607</v>
      </c>
      <c r="E2029">
        <v>1</v>
      </c>
      <c r="F2029">
        <v>0</v>
      </c>
      <c r="G2029">
        <v>0</v>
      </c>
      <c r="H2029">
        <v>0</v>
      </c>
      <c r="I2029">
        <v>0</v>
      </c>
      <c r="J2029">
        <v>0</v>
      </c>
      <c r="K2029">
        <v>0</v>
      </c>
      <c r="L2029">
        <v>0</v>
      </c>
      <c r="M2029">
        <v>0</v>
      </c>
      <c r="N2029">
        <v>0</v>
      </c>
      <c r="O2029">
        <v>0</v>
      </c>
      <c r="P2029">
        <v>0</v>
      </c>
      <c r="Q2029" s="36">
        <v>0</v>
      </c>
      <c r="R2029" s="36">
        <v>0</v>
      </c>
      <c r="S2029" s="36">
        <v>0</v>
      </c>
      <c r="T2029" s="36">
        <v>0</v>
      </c>
      <c r="U2029" s="36">
        <v>0</v>
      </c>
    </row>
    <row r="2030" spans="1:21" x14ac:dyDescent="0.2">
      <c r="A2030" s="89">
        <f>VLOOKUP(C2030,TabellenSRG!$B$4:$C$2729,2,FALSE)</f>
        <v>181</v>
      </c>
      <c r="B2030" t="str">
        <f t="shared" si="32"/>
        <v>181c</v>
      </c>
      <c r="C2030" t="s">
        <v>185</v>
      </c>
      <c r="D2030" t="s">
        <v>608</v>
      </c>
      <c r="E2030">
        <v>2</v>
      </c>
      <c r="F2030">
        <v>0</v>
      </c>
      <c r="G2030">
        <v>0</v>
      </c>
      <c r="H2030">
        <v>0</v>
      </c>
      <c r="I2030">
        <v>0</v>
      </c>
      <c r="J2030">
        <v>0</v>
      </c>
      <c r="K2030">
        <v>0</v>
      </c>
      <c r="L2030">
        <v>0</v>
      </c>
      <c r="M2030">
        <v>0</v>
      </c>
      <c r="N2030">
        <v>0</v>
      </c>
      <c r="O2030">
        <v>0</v>
      </c>
      <c r="P2030">
        <v>0</v>
      </c>
      <c r="Q2030" s="36">
        <v>0</v>
      </c>
      <c r="R2030" s="36">
        <v>0</v>
      </c>
      <c r="S2030" s="36">
        <v>0</v>
      </c>
      <c r="T2030" s="36">
        <v>0</v>
      </c>
      <c r="U2030" s="36">
        <v>0</v>
      </c>
    </row>
    <row r="2031" spans="1:21" x14ac:dyDescent="0.2">
      <c r="A2031" s="89">
        <f>VLOOKUP(C2031,TabellenSRG!$B$4:$C$2729,2,FALSE)</f>
        <v>181</v>
      </c>
      <c r="B2031" t="str">
        <f t="shared" si="32"/>
        <v>181d</v>
      </c>
      <c r="C2031" t="s">
        <v>185</v>
      </c>
      <c r="D2031" t="s">
        <v>609</v>
      </c>
      <c r="E2031">
        <v>3</v>
      </c>
      <c r="F2031">
        <v>0</v>
      </c>
      <c r="G2031">
        <v>0</v>
      </c>
      <c r="H2031">
        <v>0</v>
      </c>
      <c r="I2031">
        <v>0</v>
      </c>
      <c r="J2031">
        <v>0</v>
      </c>
      <c r="K2031">
        <v>0</v>
      </c>
      <c r="L2031">
        <v>0</v>
      </c>
      <c r="M2031">
        <v>0</v>
      </c>
      <c r="N2031">
        <v>0</v>
      </c>
      <c r="O2031">
        <v>0</v>
      </c>
      <c r="P2031">
        <v>0</v>
      </c>
      <c r="Q2031" s="36">
        <v>0</v>
      </c>
      <c r="R2031" s="36">
        <v>0</v>
      </c>
      <c r="S2031" s="36">
        <v>0</v>
      </c>
      <c r="T2031" s="36">
        <v>0</v>
      </c>
      <c r="U2031" s="36">
        <v>0</v>
      </c>
    </row>
    <row r="2032" spans="1:21" x14ac:dyDescent="0.2">
      <c r="A2032" s="89">
        <f>VLOOKUP(C2032,TabellenSRG!$B$4:$C$2729,2,FALSE)</f>
        <v>181</v>
      </c>
      <c r="B2032" t="str">
        <f t="shared" si="32"/>
        <v>181e</v>
      </c>
      <c r="C2032" t="s">
        <v>185</v>
      </c>
      <c r="D2032" t="s">
        <v>610</v>
      </c>
      <c r="E2032">
        <v>4</v>
      </c>
      <c r="F2032">
        <v>0</v>
      </c>
      <c r="G2032">
        <v>0</v>
      </c>
      <c r="H2032">
        <v>0</v>
      </c>
      <c r="I2032">
        <v>0</v>
      </c>
      <c r="J2032">
        <v>0</v>
      </c>
      <c r="K2032">
        <v>0</v>
      </c>
      <c r="L2032">
        <v>0</v>
      </c>
      <c r="M2032">
        <v>0</v>
      </c>
      <c r="N2032">
        <v>0</v>
      </c>
      <c r="O2032">
        <v>0</v>
      </c>
      <c r="P2032">
        <v>10</v>
      </c>
      <c r="Q2032" s="36">
        <v>10</v>
      </c>
      <c r="R2032" s="36">
        <v>10</v>
      </c>
      <c r="S2032" s="36">
        <v>10</v>
      </c>
      <c r="T2032" s="36">
        <v>10</v>
      </c>
      <c r="U2032" s="36">
        <v>10</v>
      </c>
    </row>
    <row r="2033" spans="1:21" x14ac:dyDescent="0.2">
      <c r="A2033" s="89">
        <f>VLOOKUP(C2033,TabellenSRG!$B$4:$C$2729,2,FALSE)</f>
        <v>181</v>
      </c>
      <c r="B2033" t="str">
        <f t="shared" si="32"/>
        <v>181f</v>
      </c>
      <c r="C2033" t="s">
        <v>185</v>
      </c>
      <c r="D2033" t="s">
        <v>612</v>
      </c>
      <c r="E2033">
        <v>5</v>
      </c>
      <c r="F2033">
        <v>0</v>
      </c>
      <c r="G2033">
        <v>0</v>
      </c>
      <c r="H2033">
        <v>0</v>
      </c>
      <c r="I2033">
        <v>0</v>
      </c>
      <c r="J2033">
        <v>0</v>
      </c>
      <c r="K2033">
        <v>0</v>
      </c>
      <c r="L2033">
        <v>0</v>
      </c>
      <c r="M2033">
        <v>0</v>
      </c>
      <c r="N2033">
        <v>0</v>
      </c>
      <c r="O2033">
        <v>0</v>
      </c>
      <c r="P2033">
        <v>0</v>
      </c>
      <c r="Q2033" s="36">
        <v>0</v>
      </c>
      <c r="R2033" s="36">
        <v>0</v>
      </c>
      <c r="S2033" s="36">
        <v>0</v>
      </c>
      <c r="T2033" s="36">
        <v>0</v>
      </c>
      <c r="U2033" s="36">
        <v>0</v>
      </c>
    </row>
    <row r="2034" spans="1:21" x14ac:dyDescent="0.2">
      <c r="A2034" s="89">
        <f>VLOOKUP(C2034,TabellenSRG!$B$4:$C$2729,2,FALSE)</f>
        <v>181</v>
      </c>
      <c r="B2034" t="str">
        <f t="shared" si="32"/>
        <v>181g</v>
      </c>
      <c r="C2034" t="s">
        <v>185</v>
      </c>
      <c r="D2034" t="s">
        <v>613</v>
      </c>
      <c r="E2034">
        <v>6</v>
      </c>
      <c r="F2034">
        <v>0</v>
      </c>
      <c r="G2034">
        <v>0</v>
      </c>
      <c r="H2034">
        <v>0</v>
      </c>
      <c r="I2034">
        <v>0</v>
      </c>
      <c r="J2034">
        <v>0</v>
      </c>
      <c r="K2034">
        <v>0</v>
      </c>
      <c r="L2034">
        <v>0</v>
      </c>
      <c r="M2034">
        <v>0</v>
      </c>
      <c r="N2034">
        <v>0</v>
      </c>
      <c r="O2034">
        <v>0</v>
      </c>
      <c r="P2034">
        <v>0</v>
      </c>
      <c r="Q2034" s="36">
        <v>0</v>
      </c>
      <c r="R2034" s="36">
        <v>0</v>
      </c>
      <c r="S2034" s="36">
        <v>0</v>
      </c>
      <c r="T2034" s="36">
        <v>0</v>
      </c>
      <c r="U2034" s="36">
        <v>0</v>
      </c>
    </row>
    <row r="2035" spans="1:21" x14ac:dyDescent="0.2">
      <c r="A2035" s="89">
        <f>VLOOKUP(C2035,TabellenSRG!$B$4:$C$2729,2,FALSE)</f>
        <v>181</v>
      </c>
      <c r="B2035" t="str">
        <f t="shared" si="32"/>
        <v>181h</v>
      </c>
      <c r="C2035" t="s">
        <v>185</v>
      </c>
      <c r="D2035" t="s">
        <v>614</v>
      </c>
      <c r="E2035">
        <v>7</v>
      </c>
      <c r="F2035">
        <v>0</v>
      </c>
      <c r="G2035">
        <v>0</v>
      </c>
      <c r="H2035">
        <v>0</v>
      </c>
      <c r="I2035">
        <v>0</v>
      </c>
      <c r="J2035">
        <v>0</v>
      </c>
      <c r="K2035">
        <v>0</v>
      </c>
      <c r="L2035">
        <v>0</v>
      </c>
      <c r="M2035">
        <v>0</v>
      </c>
      <c r="N2035">
        <v>0</v>
      </c>
      <c r="O2035">
        <v>0</v>
      </c>
      <c r="P2035">
        <v>0</v>
      </c>
      <c r="Q2035" s="36">
        <v>0</v>
      </c>
      <c r="R2035" s="36">
        <v>0</v>
      </c>
      <c r="S2035" s="36">
        <v>0</v>
      </c>
      <c r="T2035" s="36">
        <v>0</v>
      </c>
      <c r="U2035" s="36">
        <v>0</v>
      </c>
    </row>
    <row r="2036" spans="1:21" x14ac:dyDescent="0.2">
      <c r="A2036" s="89">
        <f>VLOOKUP(C2036,TabellenSRG!$B$4:$C$2729,2,FALSE)</f>
        <v>181</v>
      </c>
      <c r="B2036" t="str">
        <f t="shared" si="32"/>
        <v>181i</v>
      </c>
      <c r="C2036" t="s">
        <v>185</v>
      </c>
      <c r="D2036" t="s">
        <v>615</v>
      </c>
      <c r="E2036">
        <v>8</v>
      </c>
      <c r="F2036">
        <v>0</v>
      </c>
      <c r="G2036">
        <v>0</v>
      </c>
      <c r="H2036">
        <v>0</v>
      </c>
      <c r="I2036">
        <v>0</v>
      </c>
      <c r="J2036">
        <v>0</v>
      </c>
      <c r="K2036">
        <v>0</v>
      </c>
      <c r="L2036">
        <v>0</v>
      </c>
      <c r="M2036">
        <v>0</v>
      </c>
      <c r="N2036">
        <v>0</v>
      </c>
      <c r="O2036">
        <v>0</v>
      </c>
      <c r="P2036">
        <v>0</v>
      </c>
      <c r="Q2036" s="36">
        <v>0</v>
      </c>
      <c r="R2036" s="36">
        <v>0</v>
      </c>
      <c r="S2036" s="36">
        <v>0</v>
      </c>
      <c r="T2036" s="36">
        <v>0</v>
      </c>
      <c r="U2036" s="36">
        <v>0</v>
      </c>
    </row>
    <row r="2037" spans="1:21" x14ac:dyDescent="0.2">
      <c r="A2037" s="89">
        <f>VLOOKUP(C2037,TabellenSRG!$B$4:$C$2729,2,FALSE)</f>
        <v>181</v>
      </c>
      <c r="B2037" t="str">
        <f t="shared" si="32"/>
        <v>181j</v>
      </c>
      <c r="C2037" t="s">
        <v>185</v>
      </c>
      <c r="D2037" t="s">
        <v>616</v>
      </c>
      <c r="E2037">
        <v>9</v>
      </c>
      <c r="F2037">
        <v>310</v>
      </c>
      <c r="G2037">
        <v>310</v>
      </c>
      <c r="H2037">
        <v>320</v>
      </c>
      <c r="I2037">
        <v>320</v>
      </c>
      <c r="J2037">
        <v>360</v>
      </c>
      <c r="K2037">
        <v>380</v>
      </c>
      <c r="L2037">
        <v>380</v>
      </c>
      <c r="M2037">
        <v>360</v>
      </c>
      <c r="N2037">
        <v>380</v>
      </c>
      <c r="O2037">
        <v>340</v>
      </c>
      <c r="P2037">
        <v>310</v>
      </c>
      <c r="Q2037" s="36">
        <v>270</v>
      </c>
      <c r="R2037" s="36">
        <v>290</v>
      </c>
      <c r="S2037" s="36">
        <v>300</v>
      </c>
      <c r="T2037" s="36">
        <v>310</v>
      </c>
      <c r="U2037" s="36">
        <v>260</v>
      </c>
    </row>
    <row r="2038" spans="1:21" x14ac:dyDescent="0.2">
      <c r="A2038" s="89">
        <f>VLOOKUP(C2038,TabellenSRG!$B$4:$C$2729,2,FALSE)</f>
        <v>181</v>
      </c>
      <c r="B2038" t="str">
        <f t="shared" si="32"/>
        <v>181k</v>
      </c>
      <c r="C2038" t="s">
        <v>185</v>
      </c>
      <c r="D2038" t="s">
        <v>611</v>
      </c>
      <c r="E2038">
        <v>10</v>
      </c>
      <c r="F2038" t="e">
        <v>#N/A</v>
      </c>
      <c r="G2038" t="e">
        <v>#N/A</v>
      </c>
      <c r="H2038" t="e">
        <v>#N/A</v>
      </c>
      <c r="I2038" t="e">
        <v>#N/A</v>
      </c>
      <c r="J2038" t="e">
        <v>#N/A</v>
      </c>
      <c r="K2038" t="e">
        <v>#N/A</v>
      </c>
      <c r="L2038" t="e">
        <v>#N/A</v>
      </c>
      <c r="M2038" t="e">
        <v>#N/A</v>
      </c>
      <c r="N2038">
        <v>0</v>
      </c>
      <c r="O2038">
        <v>0</v>
      </c>
      <c r="P2038">
        <v>0</v>
      </c>
      <c r="Q2038" s="36">
        <v>0</v>
      </c>
      <c r="R2038" s="36">
        <v>0</v>
      </c>
      <c r="S2038" s="36">
        <v>0</v>
      </c>
      <c r="T2038" s="36">
        <v>0</v>
      </c>
      <c r="U2038" s="36">
        <v>0</v>
      </c>
    </row>
    <row r="2039" spans="1:21" x14ac:dyDescent="0.2">
      <c r="A2039" s="89">
        <f>VLOOKUP(C2039,TabellenSRG!$B$4:$C$2729,2,FALSE)</f>
        <v>182</v>
      </c>
      <c r="B2039" t="str">
        <f t="shared" si="32"/>
        <v>182a</v>
      </c>
      <c r="C2039" t="s">
        <v>186</v>
      </c>
      <c r="D2039" t="s">
        <v>606</v>
      </c>
      <c r="E2039">
        <v>0</v>
      </c>
      <c r="F2039">
        <v>900</v>
      </c>
      <c r="G2039">
        <v>1010</v>
      </c>
      <c r="H2039">
        <v>1000</v>
      </c>
      <c r="I2039">
        <v>1050</v>
      </c>
      <c r="J2039">
        <v>1180</v>
      </c>
      <c r="K2039">
        <v>1330</v>
      </c>
      <c r="L2039">
        <v>1320</v>
      </c>
      <c r="M2039">
        <v>1410</v>
      </c>
      <c r="N2039">
        <v>1320</v>
      </c>
      <c r="O2039">
        <v>1280</v>
      </c>
      <c r="P2039">
        <v>1240</v>
      </c>
      <c r="Q2039" s="36">
        <v>1270</v>
      </c>
      <c r="R2039" s="36">
        <v>1240</v>
      </c>
      <c r="S2039" s="36">
        <v>1270</v>
      </c>
      <c r="T2039" s="36">
        <v>1220</v>
      </c>
      <c r="U2039" s="36">
        <v>1210</v>
      </c>
    </row>
    <row r="2040" spans="1:21" x14ac:dyDescent="0.2">
      <c r="A2040" s="89">
        <f>VLOOKUP(C2040,TabellenSRG!$B$4:$C$2729,2,FALSE)</f>
        <v>182</v>
      </c>
      <c r="B2040" t="str">
        <f t="shared" si="32"/>
        <v>182b</v>
      </c>
      <c r="C2040" t="s">
        <v>186</v>
      </c>
      <c r="D2040" t="s">
        <v>607</v>
      </c>
      <c r="E2040">
        <v>1</v>
      </c>
      <c r="F2040">
        <v>60</v>
      </c>
      <c r="G2040">
        <v>50</v>
      </c>
      <c r="H2040">
        <v>50</v>
      </c>
      <c r="I2040">
        <v>40</v>
      </c>
      <c r="J2040">
        <v>40</v>
      </c>
      <c r="K2040">
        <v>40</v>
      </c>
      <c r="L2040">
        <v>40</v>
      </c>
      <c r="M2040">
        <v>40</v>
      </c>
      <c r="N2040">
        <v>40</v>
      </c>
      <c r="O2040">
        <v>30</v>
      </c>
      <c r="P2040">
        <v>30</v>
      </c>
      <c r="Q2040" s="36">
        <v>30</v>
      </c>
      <c r="R2040" s="36">
        <v>30</v>
      </c>
      <c r="S2040" s="36">
        <v>20</v>
      </c>
      <c r="T2040" s="36">
        <v>20</v>
      </c>
      <c r="U2040" s="36">
        <v>20</v>
      </c>
    </row>
    <row r="2041" spans="1:21" x14ac:dyDescent="0.2">
      <c r="A2041" s="89">
        <f>VLOOKUP(C2041,TabellenSRG!$B$4:$C$2729,2,FALSE)</f>
        <v>182</v>
      </c>
      <c r="B2041" t="str">
        <f t="shared" si="32"/>
        <v>182c</v>
      </c>
      <c r="C2041" t="s">
        <v>186</v>
      </c>
      <c r="D2041" t="s">
        <v>608</v>
      </c>
      <c r="E2041">
        <v>2</v>
      </c>
      <c r="F2041">
        <v>0</v>
      </c>
      <c r="G2041">
        <v>0</v>
      </c>
      <c r="H2041">
        <v>0</v>
      </c>
      <c r="I2041">
        <v>0</v>
      </c>
      <c r="J2041">
        <v>0</v>
      </c>
      <c r="K2041">
        <v>0</v>
      </c>
      <c r="L2041">
        <v>0</v>
      </c>
      <c r="M2041">
        <v>0</v>
      </c>
      <c r="N2041">
        <v>0</v>
      </c>
      <c r="O2041">
        <v>0</v>
      </c>
      <c r="P2041">
        <v>0</v>
      </c>
      <c r="Q2041" s="36">
        <v>0</v>
      </c>
      <c r="R2041" s="36">
        <v>0</v>
      </c>
      <c r="S2041" s="36">
        <v>0</v>
      </c>
      <c r="T2041" s="36">
        <v>0</v>
      </c>
      <c r="U2041" s="36">
        <v>0</v>
      </c>
    </row>
    <row r="2042" spans="1:21" x14ac:dyDescent="0.2">
      <c r="A2042" s="89">
        <f>VLOOKUP(C2042,TabellenSRG!$B$4:$C$2729,2,FALSE)</f>
        <v>182</v>
      </c>
      <c r="B2042" t="str">
        <f t="shared" si="32"/>
        <v>182d</v>
      </c>
      <c r="C2042" t="s">
        <v>186</v>
      </c>
      <c r="D2042" t="s">
        <v>609</v>
      </c>
      <c r="E2042">
        <v>3</v>
      </c>
      <c r="F2042">
        <v>0</v>
      </c>
      <c r="G2042">
        <v>0</v>
      </c>
      <c r="H2042">
        <v>0</v>
      </c>
      <c r="I2042">
        <v>0</v>
      </c>
      <c r="J2042">
        <v>0</v>
      </c>
      <c r="K2042">
        <v>0</v>
      </c>
      <c r="L2042">
        <v>0</v>
      </c>
      <c r="M2042">
        <v>0</v>
      </c>
      <c r="N2042">
        <v>0</v>
      </c>
      <c r="O2042">
        <v>0</v>
      </c>
      <c r="P2042">
        <v>0</v>
      </c>
      <c r="Q2042" s="36">
        <v>0</v>
      </c>
      <c r="R2042" s="36">
        <v>0</v>
      </c>
      <c r="S2042" s="36">
        <v>0</v>
      </c>
      <c r="T2042" s="36">
        <v>0</v>
      </c>
      <c r="U2042" s="36">
        <v>0</v>
      </c>
    </row>
    <row r="2043" spans="1:21" x14ac:dyDescent="0.2">
      <c r="A2043" s="89">
        <f>VLOOKUP(C2043,TabellenSRG!$B$4:$C$2729,2,FALSE)</f>
        <v>182</v>
      </c>
      <c r="B2043" t="str">
        <f t="shared" si="32"/>
        <v>182e</v>
      </c>
      <c r="C2043" t="s">
        <v>186</v>
      </c>
      <c r="D2043" t="s">
        <v>610</v>
      </c>
      <c r="E2043">
        <v>4</v>
      </c>
      <c r="F2043">
        <v>0</v>
      </c>
      <c r="G2043">
        <v>0</v>
      </c>
      <c r="H2043">
        <v>10</v>
      </c>
      <c r="I2043">
        <v>20</v>
      </c>
      <c r="J2043">
        <v>20</v>
      </c>
      <c r="K2043">
        <v>30</v>
      </c>
      <c r="L2043">
        <v>40</v>
      </c>
      <c r="M2043">
        <v>50</v>
      </c>
      <c r="N2043">
        <v>60</v>
      </c>
      <c r="O2043">
        <v>70</v>
      </c>
      <c r="P2043">
        <v>70</v>
      </c>
      <c r="Q2043" s="36">
        <v>80</v>
      </c>
      <c r="R2043" s="36">
        <v>80</v>
      </c>
      <c r="S2043" s="36">
        <v>90</v>
      </c>
      <c r="T2043" s="36">
        <v>90</v>
      </c>
      <c r="U2043" s="36">
        <v>100</v>
      </c>
    </row>
    <row r="2044" spans="1:21" x14ac:dyDescent="0.2">
      <c r="A2044" s="89">
        <f>VLOOKUP(C2044,TabellenSRG!$B$4:$C$2729,2,FALSE)</f>
        <v>182</v>
      </c>
      <c r="B2044" t="str">
        <f t="shared" si="32"/>
        <v>182f</v>
      </c>
      <c r="C2044" t="s">
        <v>186</v>
      </c>
      <c r="D2044" t="s">
        <v>612</v>
      </c>
      <c r="E2044">
        <v>5</v>
      </c>
      <c r="F2044">
        <v>0</v>
      </c>
      <c r="G2044">
        <v>0</v>
      </c>
      <c r="H2044">
        <v>0</v>
      </c>
      <c r="I2044">
        <v>0</v>
      </c>
      <c r="J2044">
        <v>0</v>
      </c>
      <c r="K2044">
        <v>0</v>
      </c>
      <c r="L2044">
        <v>0</v>
      </c>
      <c r="M2044">
        <v>0</v>
      </c>
      <c r="N2044">
        <v>0</v>
      </c>
      <c r="O2044">
        <v>0</v>
      </c>
      <c r="P2044">
        <v>0</v>
      </c>
      <c r="Q2044" s="36">
        <v>0</v>
      </c>
      <c r="R2044" s="36">
        <v>0</v>
      </c>
      <c r="S2044" s="36">
        <v>0</v>
      </c>
      <c r="T2044" s="36">
        <v>0</v>
      </c>
      <c r="U2044" s="36">
        <v>0</v>
      </c>
    </row>
    <row r="2045" spans="1:21" x14ac:dyDescent="0.2">
      <c r="A2045" s="89">
        <f>VLOOKUP(C2045,TabellenSRG!$B$4:$C$2729,2,FALSE)</f>
        <v>182</v>
      </c>
      <c r="B2045" t="str">
        <f t="shared" si="32"/>
        <v>182g</v>
      </c>
      <c r="C2045" t="s">
        <v>186</v>
      </c>
      <c r="D2045" t="s">
        <v>613</v>
      </c>
      <c r="E2045">
        <v>6</v>
      </c>
      <c r="F2045">
        <v>0</v>
      </c>
      <c r="G2045">
        <v>0</v>
      </c>
      <c r="H2045">
        <v>10</v>
      </c>
      <c r="I2045">
        <v>20</v>
      </c>
      <c r="J2045">
        <v>20</v>
      </c>
      <c r="K2045">
        <v>30</v>
      </c>
      <c r="L2045">
        <v>40</v>
      </c>
      <c r="M2045">
        <v>50</v>
      </c>
      <c r="N2045">
        <v>60</v>
      </c>
      <c r="O2045">
        <v>70</v>
      </c>
      <c r="P2045">
        <v>70</v>
      </c>
      <c r="Q2045" s="36">
        <v>80</v>
      </c>
      <c r="R2045" s="36">
        <v>80</v>
      </c>
      <c r="S2045" s="36">
        <v>90</v>
      </c>
      <c r="T2045" s="36">
        <v>100</v>
      </c>
      <c r="U2045" s="36">
        <v>110</v>
      </c>
    </row>
    <row r="2046" spans="1:21" x14ac:dyDescent="0.2">
      <c r="A2046" s="89">
        <f>VLOOKUP(C2046,TabellenSRG!$B$4:$C$2729,2,FALSE)</f>
        <v>182</v>
      </c>
      <c r="B2046" t="str">
        <f t="shared" si="32"/>
        <v>182h</v>
      </c>
      <c r="C2046" t="s">
        <v>186</v>
      </c>
      <c r="D2046" t="s">
        <v>614</v>
      </c>
      <c r="E2046">
        <v>7</v>
      </c>
      <c r="F2046">
        <v>0</v>
      </c>
      <c r="G2046">
        <v>0</v>
      </c>
      <c r="H2046">
        <v>0</v>
      </c>
      <c r="I2046">
        <v>0</v>
      </c>
      <c r="J2046">
        <v>0</v>
      </c>
      <c r="K2046">
        <v>0</v>
      </c>
      <c r="L2046">
        <v>0</v>
      </c>
      <c r="M2046">
        <v>0</v>
      </c>
      <c r="N2046">
        <v>0</v>
      </c>
      <c r="O2046">
        <v>0</v>
      </c>
      <c r="P2046">
        <v>0</v>
      </c>
      <c r="Q2046" s="36">
        <v>0</v>
      </c>
      <c r="R2046" s="36">
        <v>0</v>
      </c>
      <c r="S2046" s="36">
        <v>0</v>
      </c>
      <c r="T2046" s="36">
        <v>0</v>
      </c>
      <c r="U2046" s="36">
        <v>0</v>
      </c>
    </row>
    <row r="2047" spans="1:21" x14ac:dyDescent="0.2">
      <c r="A2047" s="89">
        <f>VLOOKUP(C2047,TabellenSRG!$B$4:$C$2729,2,FALSE)</f>
        <v>182</v>
      </c>
      <c r="B2047" t="str">
        <f t="shared" si="32"/>
        <v>182i</v>
      </c>
      <c r="C2047" t="s">
        <v>186</v>
      </c>
      <c r="D2047" t="s">
        <v>615</v>
      </c>
      <c r="E2047">
        <v>8</v>
      </c>
      <c r="F2047">
        <v>0</v>
      </c>
      <c r="G2047">
        <v>0</v>
      </c>
      <c r="H2047">
        <v>0</v>
      </c>
      <c r="I2047">
        <v>0</v>
      </c>
      <c r="J2047">
        <v>0</v>
      </c>
      <c r="K2047">
        <v>0</v>
      </c>
      <c r="L2047">
        <v>0</v>
      </c>
      <c r="M2047">
        <v>0</v>
      </c>
      <c r="N2047">
        <v>0</v>
      </c>
      <c r="O2047">
        <v>0</v>
      </c>
      <c r="P2047">
        <v>0</v>
      </c>
      <c r="Q2047" s="36">
        <v>0</v>
      </c>
      <c r="R2047" s="36">
        <v>0</v>
      </c>
      <c r="S2047" s="36">
        <v>0</v>
      </c>
      <c r="T2047" s="36">
        <v>0</v>
      </c>
      <c r="U2047" s="36">
        <v>0</v>
      </c>
    </row>
    <row r="2048" spans="1:21" x14ac:dyDescent="0.2">
      <c r="A2048" s="89">
        <f>VLOOKUP(C2048,TabellenSRG!$B$4:$C$2729,2,FALSE)</f>
        <v>182</v>
      </c>
      <c r="B2048" t="str">
        <f t="shared" si="32"/>
        <v>182j</v>
      </c>
      <c r="C2048" t="s">
        <v>186</v>
      </c>
      <c r="D2048" t="s">
        <v>616</v>
      </c>
      <c r="E2048">
        <v>9</v>
      </c>
      <c r="F2048">
        <v>840</v>
      </c>
      <c r="G2048">
        <v>960</v>
      </c>
      <c r="H2048">
        <v>950</v>
      </c>
      <c r="I2048">
        <v>970</v>
      </c>
      <c r="J2048">
        <v>1100</v>
      </c>
      <c r="K2048">
        <v>1220</v>
      </c>
      <c r="L2048">
        <v>1190</v>
      </c>
      <c r="M2048">
        <v>1270</v>
      </c>
      <c r="N2048">
        <v>1170</v>
      </c>
      <c r="O2048">
        <v>1110</v>
      </c>
      <c r="P2048">
        <v>1070</v>
      </c>
      <c r="Q2048" s="36">
        <v>1080</v>
      </c>
      <c r="R2048" s="36">
        <v>1050</v>
      </c>
      <c r="S2048" s="36">
        <v>1060</v>
      </c>
      <c r="T2048" s="36">
        <v>1000</v>
      </c>
      <c r="U2048" s="36">
        <v>980</v>
      </c>
    </row>
    <row r="2049" spans="1:21" x14ac:dyDescent="0.2">
      <c r="A2049" s="89">
        <f>VLOOKUP(C2049,TabellenSRG!$B$4:$C$2729,2,FALSE)</f>
        <v>182</v>
      </c>
      <c r="B2049" t="str">
        <f t="shared" si="32"/>
        <v>182k</v>
      </c>
      <c r="C2049" t="s">
        <v>186</v>
      </c>
      <c r="D2049" t="s">
        <v>611</v>
      </c>
      <c r="E2049">
        <v>10</v>
      </c>
      <c r="F2049" t="e">
        <v>#N/A</v>
      </c>
      <c r="G2049" t="e">
        <v>#N/A</v>
      </c>
      <c r="H2049" t="e">
        <v>#N/A</v>
      </c>
      <c r="I2049" t="e">
        <v>#N/A</v>
      </c>
      <c r="J2049" t="e">
        <v>#N/A</v>
      </c>
      <c r="K2049" t="e">
        <v>#N/A</v>
      </c>
      <c r="L2049" t="e">
        <v>#N/A</v>
      </c>
      <c r="M2049" t="e">
        <v>#N/A</v>
      </c>
      <c r="N2049">
        <v>0</v>
      </c>
      <c r="O2049">
        <v>0</v>
      </c>
      <c r="P2049">
        <v>0</v>
      </c>
      <c r="Q2049" s="36">
        <v>0</v>
      </c>
      <c r="R2049" s="36">
        <v>0</v>
      </c>
      <c r="S2049" s="36">
        <v>0</v>
      </c>
      <c r="T2049" s="36">
        <v>0</v>
      </c>
      <c r="U2049" s="36">
        <v>0</v>
      </c>
    </row>
    <row r="2050" spans="1:21" x14ac:dyDescent="0.2">
      <c r="A2050" s="89" t="e">
        <f>VLOOKUP(C2050,TabellenSRG!$B$4:$C$2729,2,FALSE)</f>
        <v>#N/A</v>
      </c>
      <c r="B2050" t="e">
        <f t="shared" si="32"/>
        <v>#N/A</v>
      </c>
      <c r="C2050" t="s">
        <v>187</v>
      </c>
      <c r="D2050" t="s">
        <v>606</v>
      </c>
      <c r="E2050">
        <v>0</v>
      </c>
      <c r="F2050">
        <v>170</v>
      </c>
      <c r="G2050">
        <v>160</v>
      </c>
      <c r="H2050">
        <v>150</v>
      </c>
      <c r="I2050">
        <v>150</v>
      </c>
      <c r="J2050">
        <v>150</v>
      </c>
      <c r="K2050">
        <v>140</v>
      </c>
      <c r="L2050">
        <v>150</v>
      </c>
      <c r="M2050">
        <v>130</v>
      </c>
      <c r="N2050">
        <v>130</v>
      </c>
      <c r="O2050">
        <v>130</v>
      </c>
      <c r="P2050">
        <v>120</v>
      </c>
      <c r="Q2050" s="36">
        <v>120</v>
      </c>
      <c r="R2050" s="36" t="e">
        <v>#N/A</v>
      </c>
      <c r="S2050" s="36" t="e">
        <v>#N/A</v>
      </c>
      <c r="T2050" s="36" t="e">
        <v>#N/A</v>
      </c>
      <c r="U2050" s="36" t="e">
        <v>#N/A</v>
      </c>
    </row>
    <row r="2051" spans="1:21" x14ac:dyDescent="0.2">
      <c r="A2051" s="89" t="e">
        <f>VLOOKUP(C2051,TabellenSRG!$B$4:$C$2729,2,FALSE)</f>
        <v>#N/A</v>
      </c>
      <c r="B2051" t="e">
        <f t="shared" si="32"/>
        <v>#N/A</v>
      </c>
      <c r="C2051" t="s">
        <v>187</v>
      </c>
      <c r="D2051" t="s">
        <v>607</v>
      </c>
      <c r="E2051">
        <v>1</v>
      </c>
      <c r="F2051">
        <v>0</v>
      </c>
      <c r="G2051">
        <v>0</v>
      </c>
      <c r="H2051">
        <v>0</v>
      </c>
      <c r="I2051">
        <v>0</v>
      </c>
      <c r="J2051">
        <v>0</v>
      </c>
      <c r="K2051">
        <v>0</v>
      </c>
      <c r="L2051">
        <v>0</v>
      </c>
      <c r="M2051">
        <v>0</v>
      </c>
      <c r="N2051">
        <v>0</v>
      </c>
      <c r="O2051">
        <v>0</v>
      </c>
      <c r="P2051">
        <v>0</v>
      </c>
      <c r="Q2051" s="36">
        <v>0</v>
      </c>
      <c r="R2051" s="36" t="e">
        <v>#N/A</v>
      </c>
      <c r="S2051" s="36" t="e">
        <v>#N/A</v>
      </c>
      <c r="T2051" s="36" t="e">
        <v>#N/A</v>
      </c>
      <c r="U2051" s="36" t="e">
        <v>#N/A</v>
      </c>
    </row>
    <row r="2052" spans="1:21" x14ac:dyDescent="0.2">
      <c r="A2052" s="89" t="e">
        <f>VLOOKUP(C2052,TabellenSRG!$B$4:$C$2729,2,FALSE)</f>
        <v>#N/A</v>
      </c>
      <c r="B2052" t="e">
        <f t="shared" si="32"/>
        <v>#N/A</v>
      </c>
      <c r="C2052" t="s">
        <v>187</v>
      </c>
      <c r="D2052" t="s">
        <v>608</v>
      </c>
      <c r="E2052">
        <v>2</v>
      </c>
      <c r="F2052">
        <v>0</v>
      </c>
      <c r="G2052">
        <v>0</v>
      </c>
      <c r="H2052">
        <v>0</v>
      </c>
      <c r="I2052">
        <v>0</v>
      </c>
      <c r="J2052">
        <v>0</v>
      </c>
      <c r="K2052">
        <v>0</v>
      </c>
      <c r="L2052">
        <v>0</v>
      </c>
      <c r="M2052">
        <v>0</v>
      </c>
      <c r="N2052">
        <v>0</v>
      </c>
      <c r="O2052">
        <v>0</v>
      </c>
      <c r="P2052">
        <v>0</v>
      </c>
      <c r="Q2052" s="36">
        <v>0</v>
      </c>
      <c r="R2052" s="36" t="e">
        <v>#N/A</v>
      </c>
      <c r="S2052" s="36" t="e">
        <v>#N/A</v>
      </c>
      <c r="T2052" s="36" t="e">
        <v>#N/A</v>
      </c>
      <c r="U2052" s="36" t="e">
        <v>#N/A</v>
      </c>
    </row>
    <row r="2053" spans="1:21" x14ac:dyDescent="0.2">
      <c r="A2053" s="89" t="e">
        <f>VLOOKUP(C2053,TabellenSRG!$B$4:$C$2729,2,FALSE)</f>
        <v>#N/A</v>
      </c>
      <c r="B2053" t="e">
        <f t="shared" ref="B2053:B2116" si="33">CONCATENATE(A2053,D2053)</f>
        <v>#N/A</v>
      </c>
      <c r="C2053" t="s">
        <v>187</v>
      </c>
      <c r="D2053" t="s">
        <v>609</v>
      </c>
      <c r="E2053">
        <v>3</v>
      </c>
      <c r="F2053">
        <v>0</v>
      </c>
      <c r="G2053">
        <v>0</v>
      </c>
      <c r="H2053">
        <v>0</v>
      </c>
      <c r="I2053">
        <v>0</v>
      </c>
      <c r="J2053">
        <v>0</v>
      </c>
      <c r="K2053">
        <v>0</v>
      </c>
      <c r="L2053">
        <v>0</v>
      </c>
      <c r="M2053">
        <v>0</v>
      </c>
      <c r="N2053">
        <v>0</v>
      </c>
      <c r="O2053">
        <v>0</v>
      </c>
      <c r="P2053">
        <v>0</v>
      </c>
      <c r="Q2053" s="36">
        <v>0</v>
      </c>
      <c r="R2053" s="36" t="e">
        <v>#N/A</v>
      </c>
      <c r="S2053" s="36" t="e">
        <v>#N/A</v>
      </c>
      <c r="T2053" s="36" t="e">
        <v>#N/A</v>
      </c>
      <c r="U2053" s="36" t="e">
        <v>#N/A</v>
      </c>
    </row>
    <row r="2054" spans="1:21" x14ac:dyDescent="0.2">
      <c r="A2054" s="89" t="e">
        <f>VLOOKUP(C2054,TabellenSRG!$B$4:$C$2729,2,FALSE)</f>
        <v>#N/A</v>
      </c>
      <c r="B2054" t="e">
        <f t="shared" si="33"/>
        <v>#N/A</v>
      </c>
      <c r="C2054" t="s">
        <v>187</v>
      </c>
      <c r="D2054" t="s">
        <v>610</v>
      </c>
      <c r="E2054">
        <v>4</v>
      </c>
      <c r="F2054">
        <v>0</v>
      </c>
      <c r="G2054">
        <v>0</v>
      </c>
      <c r="H2054">
        <v>0</v>
      </c>
      <c r="I2054">
        <v>0</v>
      </c>
      <c r="J2054">
        <v>0</v>
      </c>
      <c r="K2054">
        <v>0</v>
      </c>
      <c r="L2054">
        <v>0</v>
      </c>
      <c r="M2054">
        <v>0</v>
      </c>
      <c r="N2054">
        <v>0</v>
      </c>
      <c r="O2054">
        <v>10</v>
      </c>
      <c r="P2054">
        <v>10</v>
      </c>
      <c r="Q2054" s="36">
        <v>10</v>
      </c>
      <c r="R2054" s="36" t="e">
        <v>#N/A</v>
      </c>
      <c r="S2054" s="36" t="e">
        <v>#N/A</v>
      </c>
      <c r="T2054" s="36" t="e">
        <v>#N/A</v>
      </c>
      <c r="U2054" s="36" t="e">
        <v>#N/A</v>
      </c>
    </row>
    <row r="2055" spans="1:21" x14ac:dyDescent="0.2">
      <c r="A2055" s="89" t="e">
        <f>VLOOKUP(C2055,TabellenSRG!$B$4:$C$2729,2,FALSE)</f>
        <v>#N/A</v>
      </c>
      <c r="B2055" t="e">
        <f t="shared" si="33"/>
        <v>#N/A</v>
      </c>
      <c r="C2055" t="s">
        <v>187</v>
      </c>
      <c r="D2055" t="s">
        <v>612</v>
      </c>
      <c r="E2055">
        <v>5</v>
      </c>
      <c r="F2055">
        <v>0</v>
      </c>
      <c r="G2055">
        <v>0</v>
      </c>
      <c r="H2055">
        <v>0</v>
      </c>
      <c r="I2055">
        <v>0</v>
      </c>
      <c r="J2055">
        <v>0</v>
      </c>
      <c r="K2055">
        <v>0</v>
      </c>
      <c r="L2055">
        <v>0</v>
      </c>
      <c r="M2055">
        <v>0</v>
      </c>
      <c r="N2055">
        <v>0</v>
      </c>
      <c r="O2055">
        <v>0</v>
      </c>
      <c r="P2055">
        <v>0</v>
      </c>
      <c r="Q2055" s="36">
        <v>0</v>
      </c>
      <c r="R2055" s="36" t="e">
        <v>#N/A</v>
      </c>
      <c r="S2055" s="36" t="e">
        <v>#N/A</v>
      </c>
      <c r="T2055" s="36" t="e">
        <v>#N/A</v>
      </c>
      <c r="U2055" s="36" t="e">
        <v>#N/A</v>
      </c>
    </row>
    <row r="2056" spans="1:21" x14ac:dyDescent="0.2">
      <c r="A2056" s="89" t="e">
        <f>VLOOKUP(C2056,TabellenSRG!$B$4:$C$2729,2,FALSE)</f>
        <v>#N/A</v>
      </c>
      <c r="B2056" t="e">
        <f t="shared" si="33"/>
        <v>#N/A</v>
      </c>
      <c r="C2056" t="s">
        <v>187</v>
      </c>
      <c r="D2056" t="s">
        <v>613</v>
      </c>
      <c r="E2056">
        <v>6</v>
      </c>
      <c r="F2056">
        <v>0</v>
      </c>
      <c r="G2056">
        <v>0</v>
      </c>
      <c r="H2056">
        <v>0</v>
      </c>
      <c r="I2056">
        <v>0</v>
      </c>
      <c r="J2056">
        <v>0</v>
      </c>
      <c r="K2056">
        <v>0</v>
      </c>
      <c r="L2056">
        <v>0</v>
      </c>
      <c r="M2056">
        <v>0</v>
      </c>
      <c r="N2056">
        <v>0</v>
      </c>
      <c r="O2056">
        <v>0</v>
      </c>
      <c r="P2056">
        <v>0</v>
      </c>
      <c r="Q2056" s="36">
        <v>0</v>
      </c>
      <c r="R2056" s="36" t="e">
        <v>#N/A</v>
      </c>
      <c r="S2056" s="36" t="e">
        <v>#N/A</v>
      </c>
      <c r="T2056" s="36" t="e">
        <v>#N/A</v>
      </c>
      <c r="U2056" s="36" t="e">
        <v>#N/A</v>
      </c>
    </row>
    <row r="2057" spans="1:21" x14ac:dyDescent="0.2">
      <c r="A2057" s="89" t="e">
        <f>VLOOKUP(C2057,TabellenSRG!$B$4:$C$2729,2,FALSE)</f>
        <v>#N/A</v>
      </c>
      <c r="B2057" t="e">
        <f t="shared" si="33"/>
        <v>#N/A</v>
      </c>
      <c r="C2057" t="s">
        <v>187</v>
      </c>
      <c r="D2057" t="s">
        <v>614</v>
      </c>
      <c r="E2057">
        <v>7</v>
      </c>
      <c r="F2057">
        <v>0</v>
      </c>
      <c r="G2057">
        <v>0</v>
      </c>
      <c r="H2057">
        <v>0</v>
      </c>
      <c r="I2057">
        <v>0</v>
      </c>
      <c r="J2057">
        <v>0</v>
      </c>
      <c r="K2057">
        <v>0</v>
      </c>
      <c r="L2057">
        <v>0</v>
      </c>
      <c r="M2057">
        <v>0</v>
      </c>
      <c r="N2057">
        <v>0</v>
      </c>
      <c r="O2057">
        <v>0</v>
      </c>
      <c r="P2057">
        <v>0</v>
      </c>
      <c r="Q2057" s="36">
        <v>0</v>
      </c>
      <c r="R2057" s="36" t="e">
        <v>#N/A</v>
      </c>
      <c r="S2057" s="36" t="e">
        <v>#N/A</v>
      </c>
      <c r="T2057" s="36" t="e">
        <v>#N/A</v>
      </c>
      <c r="U2057" s="36" t="e">
        <v>#N/A</v>
      </c>
    </row>
    <row r="2058" spans="1:21" x14ac:dyDescent="0.2">
      <c r="A2058" s="89" t="e">
        <f>VLOOKUP(C2058,TabellenSRG!$B$4:$C$2729,2,FALSE)</f>
        <v>#N/A</v>
      </c>
      <c r="B2058" t="e">
        <f t="shared" si="33"/>
        <v>#N/A</v>
      </c>
      <c r="C2058" t="s">
        <v>187</v>
      </c>
      <c r="D2058" t="s">
        <v>615</v>
      </c>
      <c r="E2058">
        <v>8</v>
      </c>
      <c r="F2058">
        <v>0</v>
      </c>
      <c r="G2058">
        <v>0</v>
      </c>
      <c r="H2058">
        <v>0</v>
      </c>
      <c r="I2058">
        <v>0</v>
      </c>
      <c r="J2058">
        <v>0</v>
      </c>
      <c r="K2058">
        <v>0</v>
      </c>
      <c r="L2058">
        <v>0</v>
      </c>
      <c r="M2058">
        <v>0</v>
      </c>
      <c r="N2058">
        <v>0</v>
      </c>
      <c r="O2058">
        <v>0</v>
      </c>
      <c r="P2058">
        <v>0</v>
      </c>
      <c r="Q2058" s="36">
        <v>0</v>
      </c>
      <c r="R2058" s="36" t="e">
        <v>#N/A</v>
      </c>
      <c r="S2058" s="36" t="e">
        <v>#N/A</v>
      </c>
      <c r="T2058" s="36" t="e">
        <v>#N/A</v>
      </c>
      <c r="U2058" s="36" t="e">
        <v>#N/A</v>
      </c>
    </row>
    <row r="2059" spans="1:21" x14ac:dyDescent="0.2">
      <c r="A2059" s="89" t="e">
        <f>VLOOKUP(C2059,TabellenSRG!$B$4:$C$2729,2,FALSE)</f>
        <v>#N/A</v>
      </c>
      <c r="B2059" t="e">
        <f t="shared" si="33"/>
        <v>#N/A</v>
      </c>
      <c r="C2059" t="s">
        <v>187</v>
      </c>
      <c r="D2059" t="s">
        <v>616</v>
      </c>
      <c r="E2059">
        <v>9</v>
      </c>
      <c r="F2059">
        <v>170</v>
      </c>
      <c r="G2059">
        <v>160</v>
      </c>
      <c r="H2059">
        <v>150</v>
      </c>
      <c r="I2059">
        <v>150</v>
      </c>
      <c r="J2059">
        <v>150</v>
      </c>
      <c r="K2059">
        <v>130</v>
      </c>
      <c r="L2059">
        <v>140</v>
      </c>
      <c r="M2059">
        <v>130</v>
      </c>
      <c r="N2059">
        <v>120</v>
      </c>
      <c r="O2059">
        <v>130</v>
      </c>
      <c r="P2059">
        <v>120</v>
      </c>
      <c r="Q2059" s="36">
        <v>110</v>
      </c>
      <c r="R2059" s="36" t="e">
        <v>#N/A</v>
      </c>
      <c r="S2059" s="36" t="e">
        <v>#N/A</v>
      </c>
      <c r="T2059" s="36" t="e">
        <v>#N/A</v>
      </c>
      <c r="U2059" s="36" t="e">
        <v>#N/A</v>
      </c>
    </row>
    <row r="2060" spans="1:21" x14ac:dyDescent="0.2">
      <c r="A2060" s="89" t="e">
        <f>VLOOKUP(C2060,TabellenSRG!$B$4:$C$2729,2,FALSE)</f>
        <v>#N/A</v>
      </c>
      <c r="B2060" t="e">
        <f t="shared" si="33"/>
        <v>#N/A</v>
      </c>
      <c r="C2060" t="s">
        <v>187</v>
      </c>
      <c r="D2060" t="s">
        <v>611</v>
      </c>
      <c r="E2060">
        <v>10</v>
      </c>
      <c r="F2060" t="e">
        <v>#N/A</v>
      </c>
      <c r="G2060" t="e">
        <v>#N/A</v>
      </c>
      <c r="H2060" t="e">
        <v>#N/A</v>
      </c>
      <c r="I2060" t="e">
        <v>#N/A</v>
      </c>
      <c r="J2060" t="e">
        <v>#N/A</v>
      </c>
      <c r="K2060" t="e">
        <v>#N/A</v>
      </c>
      <c r="L2060" t="e">
        <v>#N/A</v>
      </c>
      <c r="M2060" t="e">
        <v>#N/A</v>
      </c>
      <c r="N2060">
        <v>0</v>
      </c>
      <c r="O2060">
        <v>0</v>
      </c>
      <c r="P2060">
        <v>0</v>
      </c>
      <c r="Q2060" s="36">
        <v>0</v>
      </c>
      <c r="R2060" s="36" t="e">
        <v>#N/A</v>
      </c>
      <c r="S2060" s="36" t="e">
        <v>#N/A</v>
      </c>
      <c r="T2060" s="36" t="e">
        <v>#N/A</v>
      </c>
      <c r="U2060" s="36" t="e">
        <v>#N/A</v>
      </c>
    </row>
    <row r="2061" spans="1:21" x14ac:dyDescent="0.2">
      <c r="A2061" s="89">
        <f>VLOOKUP(C2061,TabellenSRG!$B$4:$C$2729,2,FALSE)</f>
        <v>183</v>
      </c>
      <c r="B2061" t="str">
        <f t="shared" si="33"/>
        <v>183a</v>
      </c>
      <c r="C2061" t="s">
        <v>188</v>
      </c>
      <c r="D2061" t="s">
        <v>606</v>
      </c>
      <c r="E2061">
        <v>0</v>
      </c>
      <c r="F2061">
        <v>1220</v>
      </c>
      <c r="G2061">
        <v>1230</v>
      </c>
      <c r="H2061">
        <v>870</v>
      </c>
      <c r="I2061">
        <v>920</v>
      </c>
      <c r="J2061">
        <v>980</v>
      </c>
      <c r="K2061">
        <v>1040</v>
      </c>
      <c r="L2061">
        <v>1120</v>
      </c>
      <c r="M2061">
        <v>1190</v>
      </c>
      <c r="N2061">
        <v>1460</v>
      </c>
      <c r="O2061">
        <v>1560</v>
      </c>
      <c r="P2061">
        <v>1550</v>
      </c>
      <c r="Q2061" s="36">
        <v>1530</v>
      </c>
      <c r="R2061" s="36">
        <v>1770</v>
      </c>
      <c r="S2061" s="36">
        <v>1780</v>
      </c>
      <c r="T2061" s="36">
        <v>1830</v>
      </c>
      <c r="U2061" s="36">
        <v>1910</v>
      </c>
    </row>
    <row r="2062" spans="1:21" x14ac:dyDescent="0.2">
      <c r="A2062" s="89">
        <f>VLOOKUP(C2062,TabellenSRG!$B$4:$C$2729,2,FALSE)</f>
        <v>183</v>
      </c>
      <c r="B2062" t="str">
        <f t="shared" si="33"/>
        <v>183b</v>
      </c>
      <c r="C2062" t="s">
        <v>188</v>
      </c>
      <c r="D2062" t="s">
        <v>607</v>
      </c>
      <c r="E2062">
        <v>1</v>
      </c>
      <c r="F2062">
        <v>110</v>
      </c>
      <c r="G2062">
        <v>100</v>
      </c>
      <c r="H2062">
        <v>70</v>
      </c>
      <c r="I2062">
        <v>90</v>
      </c>
      <c r="J2062">
        <v>80</v>
      </c>
      <c r="K2062">
        <v>90</v>
      </c>
      <c r="L2062">
        <v>90</v>
      </c>
      <c r="M2062">
        <v>90</v>
      </c>
      <c r="N2062">
        <v>70</v>
      </c>
      <c r="O2062">
        <v>60</v>
      </c>
      <c r="P2062">
        <v>60</v>
      </c>
      <c r="Q2062" s="36">
        <v>60</v>
      </c>
      <c r="R2062" s="36">
        <v>60</v>
      </c>
      <c r="S2062" s="36">
        <v>50</v>
      </c>
      <c r="T2062" s="36">
        <v>50</v>
      </c>
      <c r="U2062" s="36">
        <v>40</v>
      </c>
    </row>
    <row r="2063" spans="1:21" x14ac:dyDescent="0.2">
      <c r="A2063" s="89">
        <f>VLOOKUP(C2063,TabellenSRG!$B$4:$C$2729,2,FALSE)</f>
        <v>183</v>
      </c>
      <c r="B2063" t="str">
        <f t="shared" si="33"/>
        <v>183c</v>
      </c>
      <c r="C2063" t="s">
        <v>188</v>
      </c>
      <c r="D2063" t="s">
        <v>608</v>
      </c>
      <c r="E2063">
        <v>2</v>
      </c>
      <c r="F2063">
        <v>50</v>
      </c>
      <c r="G2063">
        <v>50</v>
      </c>
      <c r="H2063">
        <v>10</v>
      </c>
      <c r="I2063">
        <v>10</v>
      </c>
      <c r="J2063">
        <v>10</v>
      </c>
      <c r="K2063">
        <v>10</v>
      </c>
      <c r="L2063">
        <v>10</v>
      </c>
      <c r="M2063">
        <v>10</v>
      </c>
      <c r="N2063">
        <v>10</v>
      </c>
      <c r="O2063">
        <v>10</v>
      </c>
      <c r="P2063">
        <v>10</v>
      </c>
      <c r="Q2063" s="36">
        <v>10</v>
      </c>
      <c r="R2063" s="36">
        <v>10</v>
      </c>
      <c r="S2063" s="36">
        <v>0</v>
      </c>
      <c r="T2063" s="36">
        <v>0</v>
      </c>
      <c r="U2063" s="36">
        <v>0</v>
      </c>
    </row>
    <row r="2064" spans="1:21" x14ac:dyDescent="0.2">
      <c r="A2064" s="89">
        <f>VLOOKUP(C2064,TabellenSRG!$B$4:$C$2729,2,FALSE)</f>
        <v>183</v>
      </c>
      <c r="B2064" t="str">
        <f t="shared" si="33"/>
        <v>183d</v>
      </c>
      <c r="C2064" t="s">
        <v>188</v>
      </c>
      <c r="D2064" t="s">
        <v>609</v>
      </c>
      <c r="E2064">
        <v>3</v>
      </c>
      <c r="F2064">
        <v>10</v>
      </c>
      <c r="G2064">
        <v>10</v>
      </c>
      <c r="H2064">
        <v>10</v>
      </c>
      <c r="I2064">
        <v>10</v>
      </c>
      <c r="J2064">
        <v>10</v>
      </c>
      <c r="K2064">
        <v>10</v>
      </c>
      <c r="L2064">
        <v>10</v>
      </c>
      <c r="M2064">
        <v>10</v>
      </c>
      <c r="N2064">
        <v>10</v>
      </c>
      <c r="O2064">
        <v>10</v>
      </c>
      <c r="P2064">
        <v>10</v>
      </c>
      <c r="Q2064" s="36">
        <v>10</v>
      </c>
      <c r="R2064" s="36">
        <v>10</v>
      </c>
      <c r="S2064" s="36">
        <v>10</v>
      </c>
      <c r="T2064" s="36">
        <v>10</v>
      </c>
      <c r="U2064" s="36">
        <v>10</v>
      </c>
    </row>
    <row r="2065" spans="1:21" x14ac:dyDescent="0.2">
      <c r="A2065" s="89">
        <f>VLOOKUP(C2065,TabellenSRG!$B$4:$C$2729,2,FALSE)</f>
        <v>183</v>
      </c>
      <c r="B2065" t="str">
        <f t="shared" si="33"/>
        <v>183e</v>
      </c>
      <c r="C2065" t="s">
        <v>188</v>
      </c>
      <c r="D2065" t="s">
        <v>610</v>
      </c>
      <c r="E2065">
        <v>4</v>
      </c>
      <c r="F2065">
        <v>0</v>
      </c>
      <c r="G2065">
        <v>0</v>
      </c>
      <c r="H2065">
        <v>0</v>
      </c>
      <c r="I2065">
        <v>0</v>
      </c>
      <c r="J2065">
        <v>10</v>
      </c>
      <c r="K2065">
        <v>0</v>
      </c>
      <c r="L2065">
        <v>10</v>
      </c>
      <c r="M2065">
        <v>20</v>
      </c>
      <c r="N2065">
        <v>20</v>
      </c>
      <c r="O2065">
        <v>30</v>
      </c>
      <c r="P2065">
        <v>40</v>
      </c>
      <c r="Q2065" s="36">
        <v>70</v>
      </c>
      <c r="R2065" s="36">
        <v>70</v>
      </c>
      <c r="S2065" s="36">
        <v>70</v>
      </c>
      <c r="T2065" s="36">
        <v>90</v>
      </c>
      <c r="U2065" s="36">
        <v>90</v>
      </c>
    </row>
    <row r="2066" spans="1:21" x14ac:dyDescent="0.2">
      <c r="A2066" s="89">
        <f>VLOOKUP(C2066,TabellenSRG!$B$4:$C$2729,2,FALSE)</f>
        <v>183</v>
      </c>
      <c r="B2066" t="str">
        <f t="shared" si="33"/>
        <v>183f</v>
      </c>
      <c r="C2066" t="s">
        <v>188</v>
      </c>
      <c r="D2066" t="s">
        <v>612</v>
      </c>
      <c r="E2066">
        <v>5</v>
      </c>
      <c r="F2066">
        <v>0</v>
      </c>
      <c r="G2066">
        <v>0</v>
      </c>
      <c r="H2066">
        <v>0</v>
      </c>
      <c r="I2066">
        <v>0</v>
      </c>
      <c r="J2066">
        <v>0</v>
      </c>
      <c r="K2066">
        <v>0</v>
      </c>
      <c r="L2066">
        <v>0</v>
      </c>
      <c r="M2066">
        <v>0</v>
      </c>
      <c r="N2066">
        <v>0</v>
      </c>
      <c r="O2066">
        <v>0</v>
      </c>
      <c r="P2066">
        <v>0</v>
      </c>
      <c r="Q2066" s="36">
        <v>0</v>
      </c>
      <c r="R2066" s="36">
        <v>0</v>
      </c>
      <c r="S2066" s="36">
        <v>0</v>
      </c>
      <c r="T2066" s="36">
        <v>10</v>
      </c>
      <c r="U2066" s="36">
        <v>10</v>
      </c>
    </row>
    <row r="2067" spans="1:21" x14ac:dyDescent="0.2">
      <c r="A2067" s="89">
        <f>VLOOKUP(C2067,TabellenSRG!$B$4:$C$2729,2,FALSE)</f>
        <v>183</v>
      </c>
      <c r="B2067" t="str">
        <f t="shared" si="33"/>
        <v>183g</v>
      </c>
      <c r="C2067" t="s">
        <v>188</v>
      </c>
      <c r="D2067" t="s">
        <v>613</v>
      </c>
      <c r="E2067">
        <v>6</v>
      </c>
      <c r="F2067">
        <v>0</v>
      </c>
      <c r="G2067">
        <v>0</v>
      </c>
      <c r="H2067">
        <v>0</v>
      </c>
      <c r="I2067">
        <v>0</v>
      </c>
      <c r="J2067">
        <v>0</v>
      </c>
      <c r="K2067">
        <v>0</v>
      </c>
      <c r="L2067">
        <v>0</v>
      </c>
      <c r="M2067">
        <v>0</v>
      </c>
      <c r="N2067">
        <v>0</v>
      </c>
      <c r="O2067">
        <v>0</v>
      </c>
      <c r="P2067">
        <v>0</v>
      </c>
      <c r="Q2067" s="36">
        <v>0</v>
      </c>
      <c r="R2067" s="36">
        <v>0</v>
      </c>
      <c r="S2067" s="36">
        <v>10</v>
      </c>
      <c r="T2067" s="36">
        <v>10</v>
      </c>
      <c r="U2067" s="36">
        <v>10</v>
      </c>
    </row>
    <row r="2068" spans="1:21" x14ac:dyDescent="0.2">
      <c r="A2068" s="89">
        <f>VLOOKUP(C2068,TabellenSRG!$B$4:$C$2729,2,FALSE)</f>
        <v>183</v>
      </c>
      <c r="B2068" t="str">
        <f t="shared" si="33"/>
        <v>183h</v>
      </c>
      <c r="C2068" t="s">
        <v>188</v>
      </c>
      <c r="D2068" t="s">
        <v>614</v>
      </c>
      <c r="E2068">
        <v>7</v>
      </c>
      <c r="F2068">
        <v>0</v>
      </c>
      <c r="G2068">
        <v>0</v>
      </c>
      <c r="H2068">
        <v>0</v>
      </c>
      <c r="I2068">
        <v>0</v>
      </c>
      <c r="J2068">
        <v>0</v>
      </c>
      <c r="K2068">
        <v>0</v>
      </c>
      <c r="L2068">
        <v>0</v>
      </c>
      <c r="M2068">
        <v>0</v>
      </c>
      <c r="N2068">
        <v>0</v>
      </c>
      <c r="O2068">
        <v>0</v>
      </c>
      <c r="P2068">
        <v>0</v>
      </c>
      <c r="Q2068" s="36">
        <v>0</v>
      </c>
      <c r="R2068" s="36">
        <v>0</v>
      </c>
      <c r="S2068" s="36">
        <v>0</v>
      </c>
      <c r="T2068" s="36">
        <v>0</v>
      </c>
      <c r="U2068" s="36">
        <v>0</v>
      </c>
    </row>
    <row r="2069" spans="1:21" x14ac:dyDescent="0.2">
      <c r="A2069" s="89">
        <f>VLOOKUP(C2069,TabellenSRG!$B$4:$C$2729,2,FALSE)</f>
        <v>183</v>
      </c>
      <c r="B2069" t="str">
        <f t="shared" si="33"/>
        <v>183i</v>
      </c>
      <c r="C2069" t="s">
        <v>188</v>
      </c>
      <c r="D2069" t="s">
        <v>615</v>
      </c>
      <c r="E2069">
        <v>8</v>
      </c>
      <c r="F2069">
        <v>0</v>
      </c>
      <c r="G2069">
        <v>0</v>
      </c>
      <c r="H2069">
        <v>0</v>
      </c>
      <c r="I2069">
        <v>0</v>
      </c>
      <c r="J2069">
        <v>0</v>
      </c>
      <c r="K2069">
        <v>0</v>
      </c>
      <c r="L2069">
        <v>0</v>
      </c>
      <c r="M2069">
        <v>0</v>
      </c>
      <c r="N2069">
        <v>0</v>
      </c>
      <c r="O2069">
        <v>0</v>
      </c>
      <c r="P2069">
        <v>0</v>
      </c>
      <c r="Q2069" s="36">
        <v>0</v>
      </c>
      <c r="R2069" s="36">
        <v>0</v>
      </c>
      <c r="S2069" s="36">
        <v>0</v>
      </c>
      <c r="T2069" s="36">
        <v>0</v>
      </c>
      <c r="U2069" s="36">
        <v>0</v>
      </c>
    </row>
    <row r="2070" spans="1:21" x14ac:dyDescent="0.2">
      <c r="A2070" s="89">
        <f>VLOOKUP(C2070,TabellenSRG!$B$4:$C$2729,2,FALSE)</f>
        <v>183</v>
      </c>
      <c r="B2070" t="str">
        <f t="shared" si="33"/>
        <v>183j</v>
      </c>
      <c r="C2070" t="s">
        <v>188</v>
      </c>
      <c r="D2070" t="s">
        <v>616</v>
      </c>
      <c r="E2070">
        <v>9</v>
      </c>
      <c r="F2070">
        <v>1040</v>
      </c>
      <c r="G2070">
        <v>1060</v>
      </c>
      <c r="H2070">
        <v>780</v>
      </c>
      <c r="I2070">
        <v>810</v>
      </c>
      <c r="J2070">
        <v>880</v>
      </c>
      <c r="K2070">
        <v>930</v>
      </c>
      <c r="L2070">
        <v>1010</v>
      </c>
      <c r="M2070">
        <v>1070</v>
      </c>
      <c r="N2070">
        <v>1350</v>
      </c>
      <c r="O2070">
        <v>1450</v>
      </c>
      <c r="P2070">
        <v>1430</v>
      </c>
      <c r="Q2070" s="36">
        <v>1390</v>
      </c>
      <c r="R2070" s="36">
        <v>1620</v>
      </c>
      <c r="S2070" s="36">
        <v>1640</v>
      </c>
      <c r="T2070" s="36">
        <v>1660</v>
      </c>
      <c r="U2070" s="36">
        <v>1750</v>
      </c>
    </row>
    <row r="2071" spans="1:21" x14ac:dyDescent="0.2">
      <c r="A2071" s="89">
        <f>VLOOKUP(C2071,TabellenSRG!$B$4:$C$2729,2,FALSE)</f>
        <v>183</v>
      </c>
      <c r="B2071" t="str">
        <f t="shared" si="33"/>
        <v>183k</v>
      </c>
      <c r="C2071" t="s">
        <v>188</v>
      </c>
      <c r="D2071" t="s">
        <v>611</v>
      </c>
      <c r="E2071">
        <v>10</v>
      </c>
      <c r="F2071" t="e">
        <v>#N/A</v>
      </c>
      <c r="G2071" t="e">
        <v>#N/A</v>
      </c>
      <c r="H2071" t="e">
        <v>#N/A</v>
      </c>
      <c r="I2071" t="e">
        <v>#N/A</v>
      </c>
      <c r="J2071" t="e">
        <v>#N/A</v>
      </c>
      <c r="K2071" t="e">
        <v>#N/A</v>
      </c>
      <c r="L2071" t="e">
        <v>#N/A</v>
      </c>
      <c r="M2071" t="e">
        <v>#N/A</v>
      </c>
      <c r="N2071">
        <v>0</v>
      </c>
      <c r="O2071">
        <v>0</v>
      </c>
      <c r="P2071">
        <v>0</v>
      </c>
      <c r="Q2071" s="36">
        <v>0</v>
      </c>
      <c r="R2071" s="36">
        <v>0</v>
      </c>
      <c r="S2071" s="36">
        <v>0</v>
      </c>
      <c r="T2071" s="36">
        <v>0</v>
      </c>
      <c r="U2071" s="36">
        <v>0</v>
      </c>
    </row>
    <row r="2072" spans="1:21" x14ac:dyDescent="0.2">
      <c r="A2072" s="89">
        <f>VLOOKUP(C2072,TabellenSRG!$B$4:$C$2729,2,FALSE)</f>
        <v>184</v>
      </c>
      <c r="B2072" t="str">
        <f t="shared" si="33"/>
        <v>184a</v>
      </c>
      <c r="C2072" t="s">
        <v>189</v>
      </c>
      <c r="D2072" t="s">
        <v>606</v>
      </c>
      <c r="E2072">
        <v>0</v>
      </c>
      <c r="F2072">
        <v>110</v>
      </c>
      <c r="G2072">
        <v>80</v>
      </c>
      <c r="H2072">
        <v>90</v>
      </c>
      <c r="I2072">
        <v>90</v>
      </c>
      <c r="J2072">
        <v>110</v>
      </c>
      <c r="K2072">
        <v>110</v>
      </c>
      <c r="L2072">
        <v>120</v>
      </c>
      <c r="M2072">
        <v>130</v>
      </c>
      <c r="N2072">
        <v>160</v>
      </c>
      <c r="O2072">
        <v>200</v>
      </c>
      <c r="P2072">
        <v>240</v>
      </c>
      <c r="Q2072" s="36">
        <v>230</v>
      </c>
      <c r="R2072" s="36">
        <v>270</v>
      </c>
      <c r="S2072" s="36">
        <v>280</v>
      </c>
      <c r="T2072" s="36">
        <v>270</v>
      </c>
      <c r="U2072" s="36">
        <v>280</v>
      </c>
    </row>
    <row r="2073" spans="1:21" x14ac:dyDescent="0.2">
      <c r="A2073" s="89">
        <f>VLOOKUP(C2073,TabellenSRG!$B$4:$C$2729,2,FALSE)</f>
        <v>184</v>
      </c>
      <c r="B2073" t="str">
        <f t="shared" si="33"/>
        <v>184b</v>
      </c>
      <c r="C2073" t="s">
        <v>189</v>
      </c>
      <c r="D2073" t="s">
        <v>607</v>
      </c>
      <c r="E2073">
        <v>1</v>
      </c>
      <c r="F2073">
        <v>10</v>
      </c>
      <c r="G2073">
        <v>10</v>
      </c>
      <c r="H2073">
        <v>10</v>
      </c>
      <c r="I2073">
        <v>10</v>
      </c>
      <c r="J2073">
        <v>10</v>
      </c>
      <c r="K2073">
        <v>10</v>
      </c>
      <c r="L2073">
        <v>10</v>
      </c>
      <c r="M2073">
        <v>10</v>
      </c>
      <c r="N2073">
        <v>10</v>
      </c>
      <c r="O2073">
        <v>10</v>
      </c>
      <c r="P2073">
        <v>10</v>
      </c>
      <c r="Q2073" s="36">
        <v>10</v>
      </c>
      <c r="R2073" s="36">
        <v>10</v>
      </c>
      <c r="S2073" s="36">
        <v>10</v>
      </c>
      <c r="T2073" s="36">
        <v>10</v>
      </c>
      <c r="U2073" s="36">
        <v>10</v>
      </c>
    </row>
    <row r="2074" spans="1:21" x14ac:dyDescent="0.2">
      <c r="A2074" s="89">
        <f>VLOOKUP(C2074,TabellenSRG!$B$4:$C$2729,2,FALSE)</f>
        <v>184</v>
      </c>
      <c r="B2074" t="str">
        <f t="shared" si="33"/>
        <v>184c</v>
      </c>
      <c r="C2074" t="s">
        <v>189</v>
      </c>
      <c r="D2074" t="s">
        <v>608</v>
      </c>
      <c r="E2074">
        <v>2</v>
      </c>
      <c r="F2074">
        <v>0</v>
      </c>
      <c r="G2074">
        <v>0</v>
      </c>
      <c r="H2074">
        <v>0</v>
      </c>
      <c r="I2074">
        <v>0</v>
      </c>
      <c r="J2074">
        <v>0</v>
      </c>
      <c r="K2074">
        <v>0</v>
      </c>
      <c r="L2074">
        <v>0</v>
      </c>
      <c r="M2074">
        <v>0</v>
      </c>
      <c r="N2074">
        <v>0</v>
      </c>
      <c r="O2074">
        <v>0</v>
      </c>
      <c r="P2074">
        <v>0</v>
      </c>
      <c r="Q2074" s="36">
        <v>0</v>
      </c>
      <c r="R2074" s="36">
        <v>0</v>
      </c>
      <c r="S2074" s="36">
        <v>0</v>
      </c>
      <c r="T2074" s="36">
        <v>0</v>
      </c>
      <c r="U2074" s="36">
        <v>0</v>
      </c>
    </row>
    <row r="2075" spans="1:21" x14ac:dyDescent="0.2">
      <c r="A2075" s="89">
        <f>VLOOKUP(C2075,TabellenSRG!$B$4:$C$2729,2,FALSE)</f>
        <v>184</v>
      </c>
      <c r="B2075" t="str">
        <f t="shared" si="33"/>
        <v>184d</v>
      </c>
      <c r="C2075" t="s">
        <v>189</v>
      </c>
      <c r="D2075" t="s">
        <v>609</v>
      </c>
      <c r="E2075">
        <v>3</v>
      </c>
      <c r="F2075">
        <v>0</v>
      </c>
      <c r="G2075">
        <v>0</v>
      </c>
      <c r="H2075">
        <v>0</v>
      </c>
      <c r="I2075">
        <v>0</v>
      </c>
      <c r="J2075">
        <v>0</v>
      </c>
      <c r="K2075">
        <v>0</v>
      </c>
      <c r="L2075">
        <v>0</v>
      </c>
      <c r="M2075">
        <v>0</v>
      </c>
      <c r="N2075">
        <v>0</v>
      </c>
      <c r="O2075">
        <v>0</v>
      </c>
      <c r="P2075">
        <v>0</v>
      </c>
      <c r="Q2075" s="36">
        <v>0</v>
      </c>
      <c r="R2075" s="36">
        <v>0</v>
      </c>
      <c r="S2075" s="36">
        <v>0</v>
      </c>
      <c r="T2075" s="36">
        <v>0</v>
      </c>
      <c r="U2075" s="36">
        <v>0</v>
      </c>
    </row>
    <row r="2076" spans="1:21" x14ac:dyDescent="0.2">
      <c r="A2076" s="89">
        <f>VLOOKUP(C2076,TabellenSRG!$B$4:$C$2729,2,FALSE)</f>
        <v>184</v>
      </c>
      <c r="B2076" t="str">
        <f t="shared" si="33"/>
        <v>184e</v>
      </c>
      <c r="C2076" t="s">
        <v>189</v>
      </c>
      <c r="D2076" t="s">
        <v>610</v>
      </c>
      <c r="E2076">
        <v>4</v>
      </c>
      <c r="F2076">
        <v>0</v>
      </c>
      <c r="G2076">
        <v>0</v>
      </c>
      <c r="H2076">
        <v>0</v>
      </c>
      <c r="I2076">
        <v>0</v>
      </c>
      <c r="J2076">
        <v>0</v>
      </c>
      <c r="K2076">
        <v>10</v>
      </c>
      <c r="L2076">
        <v>0</v>
      </c>
      <c r="M2076">
        <v>10</v>
      </c>
      <c r="N2076">
        <v>10</v>
      </c>
      <c r="O2076">
        <v>10</v>
      </c>
      <c r="P2076">
        <v>20</v>
      </c>
      <c r="Q2076" s="36">
        <v>20</v>
      </c>
      <c r="R2076" s="36">
        <v>20</v>
      </c>
      <c r="S2076" s="36">
        <v>20</v>
      </c>
      <c r="T2076" s="36">
        <v>20</v>
      </c>
      <c r="U2076" s="36">
        <v>20</v>
      </c>
    </row>
    <row r="2077" spans="1:21" x14ac:dyDescent="0.2">
      <c r="A2077" s="89">
        <f>VLOOKUP(C2077,TabellenSRG!$B$4:$C$2729,2,FALSE)</f>
        <v>184</v>
      </c>
      <c r="B2077" t="str">
        <f t="shared" si="33"/>
        <v>184f</v>
      </c>
      <c r="C2077" t="s">
        <v>189</v>
      </c>
      <c r="D2077" t="s">
        <v>612</v>
      </c>
      <c r="E2077">
        <v>5</v>
      </c>
      <c r="F2077">
        <v>0</v>
      </c>
      <c r="G2077">
        <v>0</v>
      </c>
      <c r="H2077">
        <v>0</v>
      </c>
      <c r="I2077">
        <v>0</v>
      </c>
      <c r="J2077">
        <v>0</v>
      </c>
      <c r="K2077">
        <v>0</v>
      </c>
      <c r="L2077">
        <v>0</v>
      </c>
      <c r="M2077">
        <v>0</v>
      </c>
      <c r="N2077">
        <v>0</v>
      </c>
      <c r="O2077">
        <v>0</v>
      </c>
      <c r="P2077">
        <v>0</v>
      </c>
      <c r="Q2077" s="36">
        <v>0</v>
      </c>
      <c r="R2077" s="36">
        <v>0</v>
      </c>
      <c r="S2077" s="36">
        <v>0</v>
      </c>
      <c r="T2077" s="36">
        <v>0</v>
      </c>
      <c r="U2077" s="36">
        <v>0</v>
      </c>
    </row>
    <row r="2078" spans="1:21" x14ac:dyDescent="0.2">
      <c r="A2078" s="89">
        <f>VLOOKUP(C2078,TabellenSRG!$B$4:$C$2729,2,FALSE)</f>
        <v>184</v>
      </c>
      <c r="B2078" t="str">
        <f t="shared" si="33"/>
        <v>184g</v>
      </c>
      <c r="C2078" t="s">
        <v>189</v>
      </c>
      <c r="D2078" t="s">
        <v>613</v>
      </c>
      <c r="E2078">
        <v>6</v>
      </c>
      <c r="F2078">
        <v>0</v>
      </c>
      <c r="G2078">
        <v>0</v>
      </c>
      <c r="H2078">
        <v>0</v>
      </c>
      <c r="I2078">
        <v>0</v>
      </c>
      <c r="J2078">
        <v>0</v>
      </c>
      <c r="K2078">
        <v>0</v>
      </c>
      <c r="L2078">
        <v>0</v>
      </c>
      <c r="M2078">
        <v>0</v>
      </c>
      <c r="N2078">
        <v>0</v>
      </c>
      <c r="O2078">
        <v>0</v>
      </c>
      <c r="P2078">
        <v>0</v>
      </c>
      <c r="Q2078" s="36">
        <v>0</v>
      </c>
      <c r="R2078" s="36">
        <v>0</v>
      </c>
      <c r="S2078" s="36">
        <v>0</v>
      </c>
      <c r="T2078" s="36">
        <v>0</v>
      </c>
      <c r="U2078" s="36">
        <v>0</v>
      </c>
    </row>
    <row r="2079" spans="1:21" x14ac:dyDescent="0.2">
      <c r="A2079" s="89">
        <f>VLOOKUP(C2079,TabellenSRG!$B$4:$C$2729,2,FALSE)</f>
        <v>184</v>
      </c>
      <c r="B2079" t="str">
        <f t="shared" si="33"/>
        <v>184h</v>
      </c>
      <c r="C2079" t="s">
        <v>189</v>
      </c>
      <c r="D2079" t="s">
        <v>614</v>
      </c>
      <c r="E2079">
        <v>7</v>
      </c>
      <c r="F2079">
        <v>0</v>
      </c>
      <c r="G2079">
        <v>0</v>
      </c>
      <c r="H2079">
        <v>0</v>
      </c>
      <c r="I2079">
        <v>0</v>
      </c>
      <c r="J2079">
        <v>0</v>
      </c>
      <c r="K2079">
        <v>0</v>
      </c>
      <c r="L2079">
        <v>0</v>
      </c>
      <c r="M2079">
        <v>0</v>
      </c>
      <c r="N2079">
        <v>0</v>
      </c>
      <c r="O2079">
        <v>0</v>
      </c>
      <c r="P2079">
        <v>0</v>
      </c>
      <c r="Q2079" s="36">
        <v>0</v>
      </c>
      <c r="R2079" s="36">
        <v>0</v>
      </c>
      <c r="S2079" s="36">
        <v>0</v>
      </c>
      <c r="T2079" s="36">
        <v>0</v>
      </c>
      <c r="U2079" s="36">
        <v>0</v>
      </c>
    </row>
    <row r="2080" spans="1:21" x14ac:dyDescent="0.2">
      <c r="A2080" s="89">
        <f>VLOOKUP(C2080,TabellenSRG!$B$4:$C$2729,2,FALSE)</f>
        <v>184</v>
      </c>
      <c r="B2080" t="str">
        <f t="shared" si="33"/>
        <v>184i</v>
      </c>
      <c r="C2080" t="s">
        <v>189</v>
      </c>
      <c r="D2080" t="s">
        <v>615</v>
      </c>
      <c r="E2080">
        <v>8</v>
      </c>
      <c r="F2080">
        <v>0</v>
      </c>
      <c r="G2080">
        <v>0</v>
      </c>
      <c r="H2080">
        <v>0</v>
      </c>
      <c r="I2080">
        <v>0</v>
      </c>
      <c r="J2080">
        <v>0</v>
      </c>
      <c r="K2080">
        <v>0</v>
      </c>
      <c r="L2080">
        <v>0</v>
      </c>
      <c r="M2080">
        <v>0</v>
      </c>
      <c r="N2080">
        <v>0</v>
      </c>
      <c r="O2080">
        <v>0</v>
      </c>
      <c r="P2080">
        <v>0</v>
      </c>
      <c r="Q2080" s="36">
        <v>0</v>
      </c>
      <c r="R2080" s="36">
        <v>0</v>
      </c>
      <c r="S2080" s="36">
        <v>0</v>
      </c>
      <c r="T2080" s="36">
        <v>0</v>
      </c>
      <c r="U2080" s="36">
        <v>0</v>
      </c>
    </row>
    <row r="2081" spans="1:21" x14ac:dyDescent="0.2">
      <c r="A2081" s="89">
        <f>VLOOKUP(C2081,TabellenSRG!$B$4:$C$2729,2,FALSE)</f>
        <v>184</v>
      </c>
      <c r="B2081" t="str">
        <f t="shared" si="33"/>
        <v>184j</v>
      </c>
      <c r="C2081" t="s">
        <v>189</v>
      </c>
      <c r="D2081" t="s">
        <v>616</v>
      </c>
      <c r="E2081">
        <v>9</v>
      </c>
      <c r="F2081">
        <v>100</v>
      </c>
      <c r="G2081">
        <v>70</v>
      </c>
      <c r="H2081">
        <v>80</v>
      </c>
      <c r="I2081">
        <v>80</v>
      </c>
      <c r="J2081">
        <v>100</v>
      </c>
      <c r="K2081">
        <v>100</v>
      </c>
      <c r="L2081">
        <v>110</v>
      </c>
      <c r="M2081">
        <v>110</v>
      </c>
      <c r="N2081">
        <v>140</v>
      </c>
      <c r="O2081">
        <v>180</v>
      </c>
      <c r="P2081">
        <v>220</v>
      </c>
      <c r="Q2081" s="36">
        <v>200</v>
      </c>
      <c r="R2081" s="36">
        <v>250</v>
      </c>
      <c r="S2081" s="36">
        <v>250</v>
      </c>
      <c r="T2081" s="36">
        <v>240</v>
      </c>
      <c r="U2081" s="36">
        <v>240</v>
      </c>
    </row>
    <row r="2082" spans="1:21" x14ac:dyDescent="0.2">
      <c r="A2082" s="89">
        <f>VLOOKUP(C2082,TabellenSRG!$B$4:$C$2729,2,FALSE)</f>
        <v>184</v>
      </c>
      <c r="B2082" t="str">
        <f t="shared" si="33"/>
        <v>184k</v>
      </c>
      <c r="C2082" t="s">
        <v>189</v>
      </c>
      <c r="D2082" t="s">
        <v>611</v>
      </c>
      <c r="E2082">
        <v>10</v>
      </c>
      <c r="F2082" t="e">
        <v>#N/A</v>
      </c>
      <c r="G2082" t="e">
        <v>#N/A</v>
      </c>
      <c r="H2082" t="e">
        <v>#N/A</v>
      </c>
      <c r="I2082" t="e">
        <v>#N/A</v>
      </c>
      <c r="J2082" t="e">
        <v>#N/A</v>
      </c>
      <c r="K2082" t="e">
        <v>#N/A</v>
      </c>
      <c r="L2082" t="e">
        <v>#N/A</v>
      </c>
      <c r="M2082" t="e">
        <v>#N/A</v>
      </c>
      <c r="N2082">
        <v>0</v>
      </c>
      <c r="O2082">
        <v>0</v>
      </c>
      <c r="P2082">
        <v>0</v>
      </c>
      <c r="Q2082" s="36">
        <v>0</v>
      </c>
      <c r="R2082" s="36">
        <v>0</v>
      </c>
      <c r="S2082" s="36">
        <v>0</v>
      </c>
      <c r="T2082" s="36">
        <v>0</v>
      </c>
      <c r="U2082" s="36">
        <v>0</v>
      </c>
    </row>
    <row r="2083" spans="1:21" x14ac:dyDescent="0.2">
      <c r="A2083" s="89">
        <f>VLOOKUP(C2083,TabellenSRG!$B$4:$C$2729,2,FALSE)</f>
        <v>185</v>
      </c>
      <c r="B2083" t="str">
        <f t="shared" si="33"/>
        <v>185a</v>
      </c>
      <c r="C2083" t="s">
        <v>190</v>
      </c>
      <c r="D2083" t="s">
        <v>606</v>
      </c>
      <c r="E2083">
        <v>0</v>
      </c>
      <c r="F2083">
        <v>1910</v>
      </c>
      <c r="G2083">
        <v>1990</v>
      </c>
      <c r="H2083">
        <v>2100</v>
      </c>
      <c r="I2083">
        <v>2340</v>
      </c>
      <c r="J2083">
        <v>2430</v>
      </c>
      <c r="K2083">
        <v>2500</v>
      </c>
      <c r="L2083">
        <v>2490</v>
      </c>
      <c r="M2083">
        <v>2480</v>
      </c>
      <c r="N2083">
        <v>2390</v>
      </c>
      <c r="O2083">
        <v>2280</v>
      </c>
      <c r="P2083">
        <v>2040</v>
      </c>
      <c r="Q2083" s="36">
        <v>2030</v>
      </c>
      <c r="R2083" s="36">
        <v>2080</v>
      </c>
      <c r="S2083" s="36">
        <v>2110</v>
      </c>
      <c r="T2083" s="36">
        <v>2170</v>
      </c>
      <c r="U2083" s="36">
        <v>1970</v>
      </c>
    </row>
    <row r="2084" spans="1:21" x14ac:dyDescent="0.2">
      <c r="A2084" s="89">
        <f>VLOOKUP(C2084,TabellenSRG!$B$4:$C$2729,2,FALSE)</f>
        <v>185</v>
      </c>
      <c r="B2084" t="str">
        <f t="shared" si="33"/>
        <v>185b</v>
      </c>
      <c r="C2084" t="s">
        <v>190</v>
      </c>
      <c r="D2084" t="s">
        <v>607</v>
      </c>
      <c r="E2084">
        <v>1</v>
      </c>
      <c r="F2084">
        <v>10</v>
      </c>
      <c r="G2084">
        <v>10</v>
      </c>
      <c r="H2084">
        <v>0</v>
      </c>
      <c r="I2084">
        <v>0</v>
      </c>
      <c r="J2084">
        <v>0</v>
      </c>
      <c r="K2084">
        <v>0</v>
      </c>
      <c r="L2084">
        <v>0</v>
      </c>
      <c r="M2084">
        <v>0</v>
      </c>
      <c r="N2084">
        <v>0</v>
      </c>
      <c r="O2084">
        <v>0</v>
      </c>
      <c r="P2084">
        <v>0</v>
      </c>
      <c r="Q2084" s="36">
        <v>0</v>
      </c>
      <c r="R2084" s="36">
        <v>0</v>
      </c>
      <c r="S2084" s="36">
        <v>0</v>
      </c>
      <c r="T2084" s="36">
        <v>0</v>
      </c>
      <c r="U2084" s="36">
        <v>0</v>
      </c>
    </row>
    <row r="2085" spans="1:21" x14ac:dyDescent="0.2">
      <c r="A2085" s="89">
        <f>VLOOKUP(C2085,TabellenSRG!$B$4:$C$2729,2,FALSE)</f>
        <v>185</v>
      </c>
      <c r="B2085" t="str">
        <f t="shared" si="33"/>
        <v>185c</v>
      </c>
      <c r="C2085" t="s">
        <v>190</v>
      </c>
      <c r="D2085" t="s">
        <v>608</v>
      </c>
      <c r="E2085">
        <v>2</v>
      </c>
      <c r="F2085">
        <v>0</v>
      </c>
      <c r="G2085">
        <v>0</v>
      </c>
      <c r="H2085">
        <v>0</v>
      </c>
      <c r="I2085">
        <v>0</v>
      </c>
      <c r="J2085">
        <v>0</v>
      </c>
      <c r="K2085">
        <v>0</v>
      </c>
      <c r="L2085">
        <v>0</v>
      </c>
      <c r="M2085">
        <v>0</v>
      </c>
      <c r="N2085">
        <v>0</v>
      </c>
      <c r="O2085">
        <v>0</v>
      </c>
      <c r="P2085">
        <v>0</v>
      </c>
      <c r="Q2085" s="36">
        <v>0</v>
      </c>
      <c r="R2085" s="36">
        <v>0</v>
      </c>
      <c r="S2085" s="36">
        <v>0</v>
      </c>
      <c r="T2085" s="36">
        <v>0</v>
      </c>
      <c r="U2085" s="36">
        <v>0</v>
      </c>
    </row>
    <row r="2086" spans="1:21" x14ac:dyDescent="0.2">
      <c r="A2086" s="89">
        <f>VLOOKUP(C2086,TabellenSRG!$B$4:$C$2729,2,FALSE)</f>
        <v>185</v>
      </c>
      <c r="B2086" t="str">
        <f t="shared" si="33"/>
        <v>185d</v>
      </c>
      <c r="C2086" t="s">
        <v>190</v>
      </c>
      <c r="D2086" t="s">
        <v>609</v>
      </c>
      <c r="E2086">
        <v>3</v>
      </c>
      <c r="F2086">
        <v>0</v>
      </c>
      <c r="G2086">
        <v>0</v>
      </c>
      <c r="H2086">
        <v>0</v>
      </c>
      <c r="I2086">
        <v>0</v>
      </c>
      <c r="J2086">
        <v>0</v>
      </c>
      <c r="K2086">
        <v>0</v>
      </c>
      <c r="L2086">
        <v>0</v>
      </c>
      <c r="M2086">
        <v>0</v>
      </c>
      <c r="N2086">
        <v>0</v>
      </c>
      <c r="O2086">
        <v>0</v>
      </c>
      <c r="P2086">
        <v>0</v>
      </c>
      <c r="Q2086" s="36">
        <v>0</v>
      </c>
      <c r="R2086" s="36">
        <v>0</v>
      </c>
      <c r="S2086" s="36">
        <v>0</v>
      </c>
      <c r="T2086" s="36">
        <v>0</v>
      </c>
      <c r="U2086" s="36">
        <v>0</v>
      </c>
    </row>
    <row r="2087" spans="1:21" x14ac:dyDescent="0.2">
      <c r="A2087" s="89">
        <f>VLOOKUP(C2087,TabellenSRG!$B$4:$C$2729,2,FALSE)</f>
        <v>185</v>
      </c>
      <c r="B2087" t="str">
        <f t="shared" si="33"/>
        <v>185e</v>
      </c>
      <c r="C2087" t="s">
        <v>190</v>
      </c>
      <c r="D2087" t="s">
        <v>610</v>
      </c>
      <c r="E2087">
        <v>4</v>
      </c>
      <c r="F2087">
        <v>0</v>
      </c>
      <c r="G2087">
        <v>0</v>
      </c>
      <c r="H2087">
        <v>0</v>
      </c>
      <c r="I2087">
        <v>0</v>
      </c>
      <c r="J2087">
        <v>0</v>
      </c>
      <c r="K2087">
        <v>0</v>
      </c>
      <c r="L2087">
        <v>0</v>
      </c>
      <c r="M2087">
        <v>0</v>
      </c>
      <c r="N2087">
        <v>10</v>
      </c>
      <c r="O2087">
        <v>10</v>
      </c>
      <c r="P2087">
        <v>10</v>
      </c>
      <c r="Q2087" s="36">
        <v>20</v>
      </c>
      <c r="R2087" s="36">
        <v>20</v>
      </c>
      <c r="S2087" s="36">
        <v>20</v>
      </c>
      <c r="T2087" s="36">
        <v>20</v>
      </c>
      <c r="U2087" s="36">
        <v>20</v>
      </c>
    </row>
    <row r="2088" spans="1:21" x14ac:dyDescent="0.2">
      <c r="A2088" s="89">
        <f>VLOOKUP(C2088,TabellenSRG!$B$4:$C$2729,2,FALSE)</f>
        <v>185</v>
      </c>
      <c r="B2088" t="str">
        <f t="shared" si="33"/>
        <v>185f</v>
      </c>
      <c r="C2088" t="s">
        <v>190</v>
      </c>
      <c r="D2088" t="s">
        <v>612</v>
      </c>
      <c r="E2088">
        <v>5</v>
      </c>
      <c r="F2088">
        <v>0</v>
      </c>
      <c r="G2088">
        <v>0</v>
      </c>
      <c r="H2088">
        <v>0</v>
      </c>
      <c r="I2088">
        <v>0</v>
      </c>
      <c r="J2088">
        <v>0</v>
      </c>
      <c r="K2088">
        <v>0</v>
      </c>
      <c r="L2088">
        <v>0</v>
      </c>
      <c r="M2088">
        <v>0</v>
      </c>
      <c r="N2088">
        <v>0</v>
      </c>
      <c r="O2088">
        <v>10</v>
      </c>
      <c r="P2088">
        <v>10</v>
      </c>
      <c r="Q2088" s="36">
        <v>10</v>
      </c>
      <c r="R2088" s="36">
        <v>10</v>
      </c>
      <c r="S2088" s="36">
        <v>10</v>
      </c>
      <c r="T2088" s="36">
        <v>10</v>
      </c>
      <c r="U2088" s="36">
        <v>20</v>
      </c>
    </row>
    <row r="2089" spans="1:21" x14ac:dyDescent="0.2">
      <c r="A2089" s="89">
        <f>VLOOKUP(C2089,TabellenSRG!$B$4:$C$2729,2,FALSE)</f>
        <v>185</v>
      </c>
      <c r="B2089" t="str">
        <f t="shared" si="33"/>
        <v>185g</v>
      </c>
      <c r="C2089" t="s">
        <v>190</v>
      </c>
      <c r="D2089" t="s">
        <v>613</v>
      </c>
      <c r="E2089">
        <v>6</v>
      </c>
      <c r="F2089">
        <v>0</v>
      </c>
      <c r="G2089">
        <v>0</v>
      </c>
      <c r="H2089">
        <v>0</v>
      </c>
      <c r="I2089">
        <v>0</v>
      </c>
      <c r="J2089">
        <v>0</v>
      </c>
      <c r="K2089">
        <v>0</v>
      </c>
      <c r="L2089">
        <v>0</v>
      </c>
      <c r="M2089">
        <v>0</v>
      </c>
      <c r="N2089">
        <v>0</v>
      </c>
      <c r="O2089">
        <v>0</v>
      </c>
      <c r="P2089">
        <v>0</v>
      </c>
      <c r="Q2089" s="36">
        <v>0</v>
      </c>
      <c r="R2089" s="36">
        <v>0</v>
      </c>
      <c r="S2089" s="36">
        <v>0</v>
      </c>
      <c r="T2089" s="36">
        <v>0</v>
      </c>
      <c r="U2089" s="36">
        <v>0</v>
      </c>
    </row>
    <row r="2090" spans="1:21" x14ac:dyDescent="0.2">
      <c r="A2090" s="89">
        <f>VLOOKUP(C2090,TabellenSRG!$B$4:$C$2729,2,FALSE)</f>
        <v>185</v>
      </c>
      <c r="B2090" t="str">
        <f t="shared" si="33"/>
        <v>185h</v>
      </c>
      <c r="C2090" t="s">
        <v>190</v>
      </c>
      <c r="D2090" t="s">
        <v>614</v>
      </c>
      <c r="E2090">
        <v>7</v>
      </c>
      <c r="F2090">
        <v>0</v>
      </c>
      <c r="G2090">
        <v>0</v>
      </c>
      <c r="H2090">
        <v>0</v>
      </c>
      <c r="I2090">
        <v>0</v>
      </c>
      <c r="J2090">
        <v>0</v>
      </c>
      <c r="K2090">
        <v>0</v>
      </c>
      <c r="L2090">
        <v>0</v>
      </c>
      <c r="M2090">
        <v>0</v>
      </c>
      <c r="N2090">
        <v>0</v>
      </c>
      <c r="O2090">
        <v>0</v>
      </c>
      <c r="P2090">
        <v>0</v>
      </c>
      <c r="Q2090" s="36">
        <v>0</v>
      </c>
      <c r="R2090" s="36">
        <v>0</v>
      </c>
      <c r="S2090" s="36">
        <v>0</v>
      </c>
      <c r="T2090" s="36">
        <v>0</v>
      </c>
      <c r="U2090" s="36">
        <v>0</v>
      </c>
    </row>
    <row r="2091" spans="1:21" x14ac:dyDescent="0.2">
      <c r="A2091" s="89">
        <f>VLOOKUP(C2091,TabellenSRG!$B$4:$C$2729,2,FALSE)</f>
        <v>185</v>
      </c>
      <c r="B2091" t="str">
        <f t="shared" si="33"/>
        <v>185i</v>
      </c>
      <c r="C2091" t="s">
        <v>190</v>
      </c>
      <c r="D2091" t="s">
        <v>615</v>
      </c>
      <c r="E2091">
        <v>8</v>
      </c>
      <c r="F2091">
        <v>0</v>
      </c>
      <c r="G2091">
        <v>0</v>
      </c>
      <c r="H2091">
        <v>0</v>
      </c>
      <c r="I2091">
        <v>0</v>
      </c>
      <c r="J2091">
        <v>0</v>
      </c>
      <c r="K2091">
        <v>0</v>
      </c>
      <c r="L2091">
        <v>0</v>
      </c>
      <c r="M2091">
        <v>0</v>
      </c>
      <c r="N2091">
        <v>0</v>
      </c>
      <c r="O2091">
        <v>0</v>
      </c>
      <c r="P2091">
        <v>0</v>
      </c>
      <c r="Q2091" s="36">
        <v>0</v>
      </c>
      <c r="R2091" s="36">
        <v>0</v>
      </c>
      <c r="S2091" s="36">
        <v>0</v>
      </c>
      <c r="T2091" s="36">
        <v>0</v>
      </c>
      <c r="U2091" s="36">
        <v>0</v>
      </c>
    </row>
    <row r="2092" spans="1:21" x14ac:dyDescent="0.2">
      <c r="A2092" s="89">
        <f>VLOOKUP(C2092,TabellenSRG!$B$4:$C$2729,2,FALSE)</f>
        <v>185</v>
      </c>
      <c r="B2092" t="str">
        <f t="shared" si="33"/>
        <v>185j</v>
      </c>
      <c r="C2092" t="s">
        <v>190</v>
      </c>
      <c r="D2092" t="s">
        <v>616</v>
      </c>
      <c r="E2092">
        <v>9</v>
      </c>
      <c r="F2092">
        <v>1900</v>
      </c>
      <c r="G2092">
        <v>1980</v>
      </c>
      <c r="H2092">
        <v>2100</v>
      </c>
      <c r="I2092">
        <v>2340</v>
      </c>
      <c r="J2092">
        <v>2430</v>
      </c>
      <c r="K2092">
        <v>2500</v>
      </c>
      <c r="L2092">
        <v>2480</v>
      </c>
      <c r="M2092">
        <v>2480</v>
      </c>
      <c r="N2092">
        <v>2380</v>
      </c>
      <c r="O2092">
        <v>2260</v>
      </c>
      <c r="P2092">
        <v>2020</v>
      </c>
      <c r="Q2092" s="36">
        <v>2000</v>
      </c>
      <c r="R2092" s="36">
        <v>2050</v>
      </c>
      <c r="S2092" s="36">
        <v>2080</v>
      </c>
      <c r="T2092" s="36">
        <v>2130</v>
      </c>
      <c r="U2092" s="36">
        <v>1920</v>
      </c>
    </row>
    <row r="2093" spans="1:21" x14ac:dyDescent="0.2">
      <c r="A2093" s="89">
        <f>VLOOKUP(C2093,TabellenSRG!$B$4:$C$2729,2,FALSE)</f>
        <v>185</v>
      </c>
      <c r="B2093" t="str">
        <f t="shared" si="33"/>
        <v>185k</v>
      </c>
      <c r="C2093" t="s">
        <v>190</v>
      </c>
      <c r="D2093" t="s">
        <v>611</v>
      </c>
      <c r="E2093">
        <v>10</v>
      </c>
      <c r="F2093" t="e">
        <v>#N/A</v>
      </c>
      <c r="G2093" t="e">
        <v>#N/A</v>
      </c>
      <c r="H2093" t="e">
        <v>#N/A</v>
      </c>
      <c r="I2093" t="e">
        <v>#N/A</v>
      </c>
      <c r="J2093" t="e">
        <v>#N/A</v>
      </c>
      <c r="K2093" t="e">
        <v>#N/A</v>
      </c>
      <c r="L2093" t="e">
        <v>#N/A</v>
      </c>
      <c r="M2093" t="e">
        <v>#N/A</v>
      </c>
      <c r="N2093">
        <v>0</v>
      </c>
      <c r="O2093">
        <v>10</v>
      </c>
      <c r="P2093">
        <v>10</v>
      </c>
      <c r="Q2093" s="36">
        <v>0</v>
      </c>
      <c r="R2093" s="36">
        <v>0</v>
      </c>
      <c r="S2093" s="36">
        <v>10</v>
      </c>
      <c r="T2093" s="36">
        <v>10</v>
      </c>
      <c r="U2093" s="36">
        <v>10</v>
      </c>
    </row>
    <row r="2094" spans="1:21" x14ac:dyDescent="0.2">
      <c r="A2094" s="89">
        <f>VLOOKUP(C2094,TabellenSRG!$B$4:$C$2729,2,FALSE)</f>
        <v>186</v>
      </c>
      <c r="B2094" t="str">
        <f t="shared" si="33"/>
        <v>186a</v>
      </c>
      <c r="C2094" t="s">
        <v>191</v>
      </c>
      <c r="D2094" t="s">
        <v>606</v>
      </c>
      <c r="E2094">
        <v>0</v>
      </c>
      <c r="F2094">
        <v>1050</v>
      </c>
      <c r="G2094">
        <v>1030</v>
      </c>
      <c r="H2094">
        <v>1090</v>
      </c>
      <c r="I2094">
        <v>1160</v>
      </c>
      <c r="J2094">
        <v>1200</v>
      </c>
      <c r="K2094">
        <v>1210</v>
      </c>
      <c r="L2094">
        <v>1180</v>
      </c>
      <c r="M2094">
        <v>1250</v>
      </c>
      <c r="N2094">
        <v>1190</v>
      </c>
      <c r="O2094">
        <v>1170</v>
      </c>
      <c r="P2094">
        <v>1140</v>
      </c>
      <c r="Q2094" s="36">
        <v>1260</v>
      </c>
      <c r="R2094" s="36">
        <v>1290</v>
      </c>
      <c r="S2094" s="36">
        <v>1220</v>
      </c>
      <c r="T2094" s="36">
        <v>1230</v>
      </c>
      <c r="U2094" s="36">
        <v>1250</v>
      </c>
    </row>
    <row r="2095" spans="1:21" x14ac:dyDescent="0.2">
      <c r="A2095" s="89">
        <f>VLOOKUP(C2095,TabellenSRG!$B$4:$C$2729,2,FALSE)</f>
        <v>186</v>
      </c>
      <c r="B2095" t="str">
        <f t="shared" si="33"/>
        <v>186b</v>
      </c>
      <c r="C2095" t="s">
        <v>191</v>
      </c>
      <c r="D2095" t="s">
        <v>607</v>
      </c>
      <c r="E2095">
        <v>1</v>
      </c>
      <c r="F2095">
        <v>120</v>
      </c>
      <c r="G2095">
        <v>110</v>
      </c>
      <c r="H2095">
        <v>130</v>
      </c>
      <c r="I2095">
        <v>140</v>
      </c>
      <c r="J2095">
        <v>130</v>
      </c>
      <c r="K2095">
        <v>140</v>
      </c>
      <c r="L2095">
        <v>140</v>
      </c>
      <c r="M2095">
        <v>140</v>
      </c>
      <c r="N2095">
        <v>140</v>
      </c>
      <c r="O2095">
        <v>140</v>
      </c>
      <c r="P2095">
        <v>140</v>
      </c>
      <c r="Q2095" s="36">
        <v>150</v>
      </c>
      <c r="R2095" s="36">
        <v>150</v>
      </c>
      <c r="S2095" s="36">
        <v>60</v>
      </c>
      <c r="T2095" s="36">
        <v>80</v>
      </c>
      <c r="U2095" s="36">
        <v>90</v>
      </c>
    </row>
    <row r="2096" spans="1:21" x14ac:dyDescent="0.2">
      <c r="A2096" s="89">
        <f>VLOOKUP(C2096,TabellenSRG!$B$4:$C$2729,2,FALSE)</f>
        <v>186</v>
      </c>
      <c r="B2096" t="str">
        <f t="shared" si="33"/>
        <v>186c</v>
      </c>
      <c r="C2096" t="s">
        <v>191</v>
      </c>
      <c r="D2096" t="s">
        <v>608</v>
      </c>
      <c r="E2096">
        <v>2</v>
      </c>
      <c r="F2096">
        <v>0</v>
      </c>
      <c r="G2096">
        <v>0</v>
      </c>
      <c r="H2096">
        <v>0</v>
      </c>
      <c r="I2096">
        <v>0</v>
      </c>
      <c r="J2096">
        <v>0</v>
      </c>
      <c r="K2096">
        <v>0</v>
      </c>
      <c r="L2096">
        <v>0</v>
      </c>
      <c r="M2096">
        <v>0</v>
      </c>
      <c r="N2096">
        <v>0</v>
      </c>
      <c r="O2096">
        <v>0</v>
      </c>
      <c r="P2096">
        <v>0</v>
      </c>
      <c r="Q2096" s="36">
        <v>0</v>
      </c>
      <c r="R2096" s="36">
        <v>0</v>
      </c>
      <c r="S2096" s="36">
        <v>0</v>
      </c>
      <c r="T2096" s="36">
        <v>0</v>
      </c>
      <c r="U2096" s="36">
        <v>0</v>
      </c>
    </row>
    <row r="2097" spans="1:21" x14ac:dyDescent="0.2">
      <c r="A2097" s="89">
        <f>VLOOKUP(C2097,TabellenSRG!$B$4:$C$2729,2,FALSE)</f>
        <v>186</v>
      </c>
      <c r="B2097" t="str">
        <f t="shared" si="33"/>
        <v>186d</v>
      </c>
      <c r="C2097" t="s">
        <v>191</v>
      </c>
      <c r="D2097" t="s">
        <v>609</v>
      </c>
      <c r="E2097">
        <v>3</v>
      </c>
      <c r="F2097">
        <v>250</v>
      </c>
      <c r="G2097">
        <v>240</v>
      </c>
      <c r="H2097">
        <v>220</v>
      </c>
      <c r="I2097">
        <v>260</v>
      </c>
      <c r="J2097">
        <v>260</v>
      </c>
      <c r="K2097">
        <v>240</v>
      </c>
      <c r="L2097">
        <v>220</v>
      </c>
      <c r="M2097">
        <v>240</v>
      </c>
      <c r="N2097">
        <v>220</v>
      </c>
      <c r="O2097">
        <v>230</v>
      </c>
      <c r="P2097">
        <v>220</v>
      </c>
      <c r="Q2097" s="36">
        <v>210</v>
      </c>
      <c r="R2097" s="36">
        <v>190</v>
      </c>
      <c r="S2097" s="36">
        <v>180</v>
      </c>
      <c r="T2097" s="36">
        <v>190</v>
      </c>
      <c r="U2097" s="36">
        <v>160</v>
      </c>
    </row>
    <row r="2098" spans="1:21" x14ac:dyDescent="0.2">
      <c r="A2098" s="89">
        <f>VLOOKUP(C2098,TabellenSRG!$B$4:$C$2729,2,FALSE)</f>
        <v>186</v>
      </c>
      <c r="B2098" t="str">
        <f t="shared" si="33"/>
        <v>186e</v>
      </c>
      <c r="C2098" t="s">
        <v>191</v>
      </c>
      <c r="D2098" t="s">
        <v>610</v>
      </c>
      <c r="E2098">
        <v>4</v>
      </c>
      <c r="F2098">
        <v>0</v>
      </c>
      <c r="G2098">
        <v>0</v>
      </c>
      <c r="H2098">
        <v>0</v>
      </c>
      <c r="I2098">
        <v>0</v>
      </c>
      <c r="J2098">
        <v>0</v>
      </c>
      <c r="K2098">
        <v>0</v>
      </c>
      <c r="L2098">
        <v>10</v>
      </c>
      <c r="M2098">
        <v>20</v>
      </c>
      <c r="N2098">
        <v>30</v>
      </c>
      <c r="O2098">
        <v>40</v>
      </c>
      <c r="P2098">
        <v>30</v>
      </c>
      <c r="Q2098" s="36">
        <v>30</v>
      </c>
      <c r="R2098" s="36">
        <v>50</v>
      </c>
      <c r="S2098" s="36">
        <v>60</v>
      </c>
      <c r="T2098" s="36">
        <v>70</v>
      </c>
      <c r="U2098" s="36">
        <v>80</v>
      </c>
    </row>
    <row r="2099" spans="1:21" x14ac:dyDescent="0.2">
      <c r="A2099" s="89">
        <f>VLOOKUP(C2099,TabellenSRG!$B$4:$C$2729,2,FALSE)</f>
        <v>186</v>
      </c>
      <c r="B2099" t="str">
        <f t="shared" si="33"/>
        <v>186f</v>
      </c>
      <c r="C2099" t="s">
        <v>191</v>
      </c>
      <c r="D2099" t="s">
        <v>612</v>
      </c>
      <c r="E2099">
        <v>5</v>
      </c>
      <c r="F2099">
        <v>0</v>
      </c>
      <c r="G2099">
        <v>0</v>
      </c>
      <c r="H2099">
        <v>0</v>
      </c>
      <c r="I2099">
        <v>0</v>
      </c>
      <c r="J2099">
        <v>0</v>
      </c>
      <c r="K2099">
        <v>0</v>
      </c>
      <c r="L2099">
        <v>0</v>
      </c>
      <c r="M2099">
        <v>0</v>
      </c>
      <c r="N2099">
        <v>0</v>
      </c>
      <c r="O2099">
        <v>0</v>
      </c>
      <c r="P2099">
        <v>0</v>
      </c>
      <c r="Q2099" s="36">
        <v>0</v>
      </c>
      <c r="R2099" s="36">
        <v>0</v>
      </c>
      <c r="S2099" s="36">
        <v>10</v>
      </c>
      <c r="T2099" s="36">
        <v>10</v>
      </c>
      <c r="U2099" s="36">
        <v>20</v>
      </c>
    </row>
    <row r="2100" spans="1:21" x14ac:dyDescent="0.2">
      <c r="A2100" s="89">
        <f>VLOOKUP(C2100,TabellenSRG!$B$4:$C$2729,2,FALSE)</f>
        <v>186</v>
      </c>
      <c r="B2100" t="str">
        <f t="shared" si="33"/>
        <v>186g</v>
      </c>
      <c r="C2100" t="s">
        <v>191</v>
      </c>
      <c r="D2100" t="s">
        <v>613</v>
      </c>
      <c r="E2100">
        <v>6</v>
      </c>
      <c r="F2100">
        <v>0</v>
      </c>
      <c r="G2100">
        <v>0</v>
      </c>
      <c r="H2100">
        <v>0</v>
      </c>
      <c r="I2100">
        <v>0</v>
      </c>
      <c r="J2100">
        <v>0</v>
      </c>
      <c r="K2100">
        <v>0</v>
      </c>
      <c r="L2100">
        <v>0</v>
      </c>
      <c r="M2100">
        <v>0</v>
      </c>
      <c r="N2100">
        <v>0</v>
      </c>
      <c r="O2100">
        <v>0</v>
      </c>
      <c r="P2100">
        <v>0</v>
      </c>
      <c r="Q2100" s="36">
        <v>0</v>
      </c>
      <c r="R2100" s="36">
        <v>0</v>
      </c>
      <c r="S2100" s="36">
        <v>0</v>
      </c>
      <c r="T2100" s="36">
        <v>0</v>
      </c>
      <c r="U2100" s="36">
        <v>0</v>
      </c>
    </row>
    <row r="2101" spans="1:21" x14ac:dyDescent="0.2">
      <c r="A2101" s="89">
        <f>VLOOKUP(C2101,TabellenSRG!$B$4:$C$2729,2,FALSE)</f>
        <v>186</v>
      </c>
      <c r="B2101" t="str">
        <f t="shared" si="33"/>
        <v>186h</v>
      </c>
      <c r="C2101" t="s">
        <v>191</v>
      </c>
      <c r="D2101" t="s">
        <v>614</v>
      </c>
      <c r="E2101">
        <v>7</v>
      </c>
      <c r="F2101">
        <v>0</v>
      </c>
      <c r="G2101">
        <v>0</v>
      </c>
      <c r="H2101">
        <v>0</v>
      </c>
      <c r="I2101">
        <v>0</v>
      </c>
      <c r="J2101">
        <v>0</v>
      </c>
      <c r="K2101">
        <v>0</v>
      </c>
      <c r="L2101">
        <v>0</v>
      </c>
      <c r="M2101">
        <v>0</v>
      </c>
      <c r="N2101">
        <v>0</v>
      </c>
      <c r="O2101">
        <v>0</v>
      </c>
      <c r="P2101">
        <v>0</v>
      </c>
      <c r="Q2101" s="36">
        <v>0</v>
      </c>
      <c r="R2101" s="36">
        <v>0</v>
      </c>
      <c r="S2101" s="36">
        <v>0</v>
      </c>
      <c r="T2101" s="36">
        <v>0</v>
      </c>
      <c r="U2101" s="36">
        <v>0</v>
      </c>
    </row>
    <row r="2102" spans="1:21" x14ac:dyDescent="0.2">
      <c r="A2102" s="89">
        <f>VLOOKUP(C2102,TabellenSRG!$B$4:$C$2729,2,FALSE)</f>
        <v>186</v>
      </c>
      <c r="B2102" t="str">
        <f t="shared" si="33"/>
        <v>186i</v>
      </c>
      <c r="C2102" t="s">
        <v>191</v>
      </c>
      <c r="D2102" t="s">
        <v>615</v>
      </c>
      <c r="E2102">
        <v>8</v>
      </c>
      <c r="F2102">
        <v>0</v>
      </c>
      <c r="G2102">
        <v>0</v>
      </c>
      <c r="H2102">
        <v>0</v>
      </c>
      <c r="I2102">
        <v>0</v>
      </c>
      <c r="J2102">
        <v>0</v>
      </c>
      <c r="K2102">
        <v>0</v>
      </c>
      <c r="L2102">
        <v>0</v>
      </c>
      <c r="M2102">
        <v>0</v>
      </c>
      <c r="N2102">
        <v>0</v>
      </c>
      <c r="O2102">
        <v>0</v>
      </c>
      <c r="P2102">
        <v>0</v>
      </c>
      <c r="Q2102" s="36">
        <v>0</v>
      </c>
      <c r="R2102" s="36">
        <v>0</v>
      </c>
      <c r="S2102" s="36">
        <v>0</v>
      </c>
      <c r="T2102" s="36">
        <v>0</v>
      </c>
      <c r="U2102" s="36">
        <v>0</v>
      </c>
    </row>
    <row r="2103" spans="1:21" x14ac:dyDescent="0.2">
      <c r="A2103" s="89">
        <f>VLOOKUP(C2103,TabellenSRG!$B$4:$C$2729,2,FALSE)</f>
        <v>186</v>
      </c>
      <c r="B2103" t="str">
        <f t="shared" si="33"/>
        <v>186j</v>
      </c>
      <c r="C2103" t="s">
        <v>191</v>
      </c>
      <c r="D2103" t="s">
        <v>616</v>
      </c>
      <c r="E2103">
        <v>9</v>
      </c>
      <c r="F2103">
        <v>680</v>
      </c>
      <c r="G2103">
        <v>680</v>
      </c>
      <c r="H2103">
        <v>730</v>
      </c>
      <c r="I2103">
        <v>760</v>
      </c>
      <c r="J2103">
        <v>810</v>
      </c>
      <c r="K2103">
        <v>830</v>
      </c>
      <c r="L2103">
        <v>820</v>
      </c>
      <c r="M2103">
        <v>860</v>
      </c>
      <c r="N2103">
        <v>800</v>
      </c>
      <c r="O2103">
        <v>760</v>
      </c>
      <c r="P2103">
        <v>740</v>
      </c>
      <c r="Q2103" s="36">
        <v>850</v>
      </c>
      <c r="R2103" s="36">
        <v>890</v>
      </c>
      <c r="S2103" s="36">
        <v>900</v>
      </c>
      <c r="T2103" s="36">
        <v>870</v>
      </c>
      <c r="U2103" s="36">
        <v>890</v>
      </c>
    </row>
    <row r="2104" spans="1:21" x14ac:dyDescent="0.2">
      <c r="A2104" s="89">
        <f>VLOOKUP(C2104,TabellenSRG!$B$4:$C$2729,2,FALSE)</f>
        <v>186</v>
      </c>
      <c r="B2104" t="str">
        <f t="shared" si="33"/>
        <v>186k</v>
      </c>
      <c r="C2104" t="s">
        <v>191</v>
      </c>
      <c r="D2104" t="s">
        <v>611</v>
      </c>
      <c r="E2104">
        <v>10</v>
      </c>
      <c r="F2104" t="e">
        <v>#N/A</v>
      </c>
      <c r="G2104" t="e">
        <v>#N/A</v>
      </c>
      <c r="H2104" t="e">
        <v>#N/A</v>
      </c>
      <c r="I2104" t="e">
        <v>#N/A</v>
      </c>
      <c r="J2104" t="e">
        <v>#N/A</v>
      </c>
      <c r="K2104" t="e">
        <v>#N/A</v>
      </c>
      <c r="L2104" t="e">
        <v>#N/A</v>
      </c>
      <c r="M2104" t="e">
        <v>#N/A</v>
      </c>
      <c r="N2104">
        <v>0</v>
      </c>
      <c r="O2104">
        <v>0</v>
      </c>
      <c r="P2104">
        <v>20</v>
      </c>
      <c r="Q2104" s="36">
        <v>20</v>
      </c>
      <c r="R2104" s="36">
        <v>20</v>
      </c>
      <c r="S2104" s="36">
        <v>10</v>
      </c>
      <c r="T2104" s="36">
        <v>10</v>
      </c>
      <c r="U2104" s="36">
        <v>20</v>
      </c>
    </row>
    <row r="2105" spans="1:21" x14ac:dyDescent="0.2">
      <c r="A2105" s="89">
        <f>VLOOKUP(C2105,TabellenSRG!$B$4:$C$2729,2,FALSE)</f>
        <v>187</v>
      </c>
      <c r="B2105" t="str">
        <f t="shared" si="33"/>
        <v>187a</v>
      </c>
      <c r="C2105" t="s">
        <v>192</v>
      </c>
      <c r="D2105" t="s">
        <v>606</v>
      </c>
      <c r="E2105">
        <v>0</v>
      </c>
      <c r="F2105">
        <v>70</v>
      </c>
      <c r="G2105">
        <v>70</v>
      </c>
      <c r="H2105">
        <v>70</v>
      </c>
      <c r="I2105">
        <v>70</v>
      </c>
      <c r="J2105">
        <v>70</v>
      </c>
      <c r="K2105">
        <v>70</v>
      </c>
      <c r="L2105">
        <v>80</v>
      </c>
      <c r="M2105">
        <v>130</v>
      </c>
      <c r="N2105">
        <v>150</v>
      </c>
      <c r="O2105">
        <v>170</v>
      </c>
      <c r="P2105">
        <v>180</v>
      </c>
      <c r="Q2105" s="36">
        <v>260</v>
      </c>
      <c r="R2105" s="36">
        <v>310</v>
      </c>
      <c r="S2105" s="36">
        <v>340</v>
      </c>
      <c r="T2105" s="36">
        <v>390</v>
      </c>
      <c r="U2105" s="36">
        <v>440</v>
      </c>
    </row>
    <row r="2106" spans="1:21" x14ac:dyDescent="0.2">
      <c r="A2106" s="89">
        <f>VLOOKUP(C2106,TabellenSRG!$B$4:$C$2729,2,FALSE)</f>
        <v>187</v>
      </c>
      <c r="B2106" t="str">
        <f t="shared" si="33"/>
        <v>187b</v>
      </c>
      <c r="C2106" t="s">
        <v>192</v>
      </c>
      <c r="D2106" t="s">
        <v>607</v>
      </c>
      <c r="E2106">
        <v>1</v>
      </c>
      <c r="F2106">
        <v>0</v>
      </c>
      <c r="G2106">
        <v>0</v>
      </c>
      <c r="H2106">
        <v>0</v>
      </c>
      <c r="I2106">
        <v>0</v>
      </c>
      <c r="J2106">
        <v>0</v>
      </c>
      <c r="K2106">
        <v>0</v>
      </c>
      <c r="L2106">
        <v>0</v>
      </c>
      <c r="M2106">
        <v>0</v>
      </c>
      <c r="N2106">
        <v>0</v>
      </c>
      <c r="O2106">
        <v>0</v>
      </c>
      <c r="P2106">
        <v>0</v>
      </c>
      <c r="Q2106" s="36">
        <v>0</v>
      </c>
      <c r="R2106" s="36">
        <v>0</v>
      </c>
      <c r="S2106" s="36">
        <v>0</v>
      </c>
      <c r="T2106" s="36">
        <v>0</v>
      </c>
      <c r="U2106" s="36">
        <v>0</v>
      </c>
    </row>
    <row r="2107" spans="1:21" x14ac:dyDescent="0.2">
      <c r="A2107" s="89">
        <f>VLOOKUP(C2107,TabellenSRG!$B$4:$C$2729,2,FALSE)</f>
        <v>187</v>
      </c>
      <c r="B2107" t="str">
        <f t="shared" si="33"/>
        <v>187c</v>
      </c>
      <c r="C2107" t="s">
        <v>192</v>
      </c>
      <c r="D2107" t="s">
        <v>608</v>
      </c>
      <c r="E2107">
        <v>2</v>
      </c>
      <c r="F2107">
        <v>0</v>
      </c>
      <c r="G2107">
        <v>0</v>
      </c>
      <c r="H2107">
        <v>0</v>
      </c>
      <c r="I2107">
        <v>0</v>
      </c>
      <c r="J2107">
        <v>0</v>
      </c>
      <c r="K2107">
        <v>0</v>
      </c>
      <c r="L2107">
        <v>0</v>
      </c>
      <c r="M2107">
        <v>0</v>
      </c>
      <c r="N2107">
        <v>0</v>
      </c>
      <c r="O2107">
        <v>0</v>
      </c>
      <c r="P2107">
        <v>0</v>
      </c>
      <c r="Q2107" s="36">
        <v>0</v>
      </c>
      <c r="R2107" s="36">
        <v>0</v>
      </c>
      <c r="S2107" s="36">
        <v>0</v>
      </c>
      <c r="T2107" s="36">
        <v>0</v>
      </c>
      <c r="U2107" s="36">
        <v>0</v>
      </c>
    </row>
    <row r="2108" spans="1:21" x14ac:dyDescent="0.2">
      <c r="A2108" s="89">
        <f>VLOOKUP(C2108,TabellenSRG!$B$4:$C$2729,2,FALSE)</f>
        <v>187</v>
      </c>
      <c r="B2108" t="str">
        <f t="shared" si="33"/>
        <v>187d</v>
      </c>
      <c r="C2108" t="s">
        <v>192</v>
      </c>
      <c r="D2108" t="s">
        <v>609</v>
      </c>
      <c r="E2108">
        <v>3</v>
      </c>
      <c r="F2108">
        <v>0</v>
      </c>
      <c r="G2108">
        <v>0</v>
      </c>
      <c r="H2108">
        <v>0</v>
      </c>
      <c r="I2108">
        <v>0</v>
      </c>
      <c r="J2108">
        <v>0</v>
      </c>
      <c r="K2108">
        <v>0</v>
      </c>
      <c r="L2108">
        <v>0</v>
      </c>
      <c r="M2108">
        <v>0</v>
      </c>
      <c r="N2108">
        <v>0</v>
      </c>
      <c r="O2108">
        <v>0</v>
      </c>
      <c r="P2108">
        <v>0</v>
      </c>
      <c r="Q2108" s="36">
        <v>0</v>
      </c>
      <c r="R2108" s="36">
        <v>0</v>
      </c>
      <c r="S2108" s="36">
        <v>0</v>
      </c>
      <c r="T2108" s="36">
        <v>0</v>
      </c>
      <c r="U2108" s="36">
        <v>0</v>
      </c>
    </row>
    <row r="2109" spans="1:21" x14ac:dyDescent="0.2">
      <c r="A2109" s="89">
        <f>VLOOKUP(C2109,TabellenSRG!$B$4:$C$2729,2,FALSE)</f>
        <v>187</v>
      </c>
      <c r="B2109" t="str">
        <f t="shared" si="33"/>
        <v>187e</v>
      </c>
      <c r="C2109" t="s">
        <v>192</v>
      </c>
      <c r="D2109" t="s">
        <v>610</v>
      </c>
      <c r="E2109">
        <v>4</v>
      </c>
      <c r="F2109">
        <v>0</v>
      </c>
      <c r="G2109">
        <v>0</v>
      </c>
      <c r="H2109">
        <v>0</v>
      </c>
      <c r="I2109">
        <v>0</v>
      </c>
      <c r="J2109">
        <v>0</v>
      </c>
      <c r="K2109">
        <v>0</v>
      </c>
      <c r="L2109">
        <v>0</v>
      </c>
      <c r="M2109">
        <v>0</v>
      </c>
      <c r="N2109">
        <v>0</v>
      </c>
      <c r="O2109">
        <v>0</v>
      </c>
      <c r="P2109">
        <v>0</v>
      </c>
      <c r="Q2109" s="36">
        <v>20</v>
      </c>
      <c r="R2109" s="36">
        <v>20</v>
      </c>
      <c r="S2109" s="36">
        <v>20</v>
      </c>
      <c r="T2109" s="36">
        <v>30</v>
      </c>
      <c r="U2109" s="36">
        <v>30</v>
      </c>
    </row>
    <row r="2110" spans="1:21" x14ac:dyDescent="0.2">
      <c r="A2110" s="89">
        <f>VLOOKUP(C2110,TabellenSRG!$B$4:$C$2729,2,FALSE)</f>
        <v>187</v>
      </c>
      <c r="B2110" t="str">
        <f t="shared" si="33"/>
        <v>187f</v>
      </c>
      <c r="C2110" t="s">
        <v>192</v>
      </c>
      <c r="D2110" t="s">
        <v>612</v>
      </c>
      <c r="E2110">
        <v>5</v>
      </c>
      <c r="F2110">
        <v>0</v>
      </c>
      <c r="G2110">
        <v>0</v>
      </c>
      <c r="H2110">
        <v>0</v>
      </c>
      <c r="I2110">
        <v>0</v>
      </c>
      <c r="J2110">
        <v>0</v>
      </c>
      <c r="K2110">
        <v>0</v>
      </c>
      <c r="L2110">
        <v>0</v>
      </c>
      <c r="M2110">
        <v>0</v>
      </c>
      <c r="N2110">
        <v>0</v>
      </c>
      <c r="O2110">
        <v>0</v>
      </c>
      <c r="P2110">
        <v>0</v>
      </c>
      <c r="Q2110" s="36">
        <v>0</v>
      </c>
      <c r="R2110" s="36">
        <v>0</v>
      </c>
      <c r="S2110" s="36">
        <v>0</v>
      </c>
      <c r="T2110" s="36">
        <v>0</v>
      </c>
      <c r="U2110" s="36">
        <v>0</v>
      </c>
    </row>
    <row r="2111" spans="1:21" x14ac:dyDescent="0.2">
      <c r="A2111" s="89">
        <f>VLOOKUP(C2111,TabellenSRG!$B$4:$C$2729,2,FALSE)</f>
        <v>187</v>
      </c>
      <c r="B2111" t="str">
        <f t="shared" si="33"/>
        <v>187g</v>
      </c>
      <c r="C2111" t="s">
        <v>192</v>
      </c>
      <c r="D2111" t="s">
        <v>613</v>
      </c>
      <c r="E2111">
        <v>6</v>
      </c>
      <c r="F2111">
        <v>0</v>
      </c>
      <c r="G2111">
        <v>0</v>
      </c>
      <c r="H2111">
        <v>0</v>
      </c>
      <c r="I2111">
        <v>0</v>
      </c>
      <c r="J2111">
        <v>0</v>
      </c>
      <c r="K2111">
        <v>0</v>
      </c>
      <c r="L2111">
        <v>0</v>
      </c>
      <c r="M2111">
        <v>0</v>
      </c>
      <c r="N2111">
        <v>0</v>
      </c>
      <c r="O2111">
        <v>0</v>
      </c>
      <c r="P2111">
        <v>0</v>
      </c>
      <c r="Q2111" s="36">
        <v>0</v>
      </c>
      <c r="R2111" s="36">
        <v>0</v>
      </c>
      <c r="S2111" s="36">
        <v>0</v>
      </c>
      <c r="T2111" s="36">
        <v>0</v>
      </c>
      <c r="U2111" s="36">
        <v>0</v>
      </c>
    </row>
    <row r="2112" spans="1:21" x14ac:dyDescent="0.2">
      <c r="A2112" s="89">
        <f>VLOOKUP(C2112,TabellenSRG!$B$4:$C$2729,2,FALSE)</f>
        <v>187</v>
      </c>
      <c r="B2112" t="str">
        <f t="shared" si="33"/>
        <v>187h</v>
      </c>
      <c r="C2112" t="s">
        <v>192</v>
      </c>
      <c r="D2112" t="s">
        <v>614</v>
      </c>
      <c r="E2112">
        <v>7</v>
      </c>
      <c r="F2112">
        <v>0</v>
      </c>
      <c r="G2112">
        <v>0</v>
      </c>
      <c r="H2112">
        <v>0</v>
      </c>
      <c r="I2112">
        <v>0</v>
      </c>
      <c r="J2112">
        <v>0</v>
      </c>
      <c r="K2112">
        <v>0</v>
      </c>
      <c r="L2112">
        <v>0</v>
      </c>
      <c r="M2112">
        <v>0</v>
      </c>
      <c r="N2112">
        <v>0</v>
      </c>
      <c r="O2112">
        <v>0</v>
      </c>
      <c r="P2112">
        <v>0</v>
      </c>
      <c r="Q2112" s="36">
        <v>0</v>
      </c>
      <c r="R2112" s="36">
        <v>0</v>
      </c>
      <c r="S2112" s="36">
        <v>0</v>
      </c>
      <c r="T2112" s="36">
        <v>0</v>
      </c>
      <c r="U2112" s="36">
        <v>0</v>
      </c>
    </row>
    <row r="2113" spans="1:21" x14ac:dyDescent="0.2">
      <c r="A2113" s="89">
        <f>VLOOKUP(C2113,TabellenSRG!$B$4:$C$2729,2,FALSE)</f>
        <v>187</v>
      </c>
      <c r="B2113" t="str">
        <f t="shared" si="33"/>
        <v>187i</v>
      </c>
      <c r="C2113" t="s">
        <v>192</v>
      </c>
      <c r="D2113" t="s">
        <v>615</v>
      </c>
      <c r="E2113">
        <v>8</v>
      </c>
      <c r="F2113">
        <v>0</v>
      </c>
      <c r="G2113">
        <v>0</v>
      </c>
      <c r="H2113">
        <v>0</v>
      </c>
      <c r="I2113">
        <v>0</v>
      </c>
      <c r="J2113">
        <v>0</v>
      </c>
      <c r="K2113">
        <v>0</v>
      </c>
      <c r="L2113">
        <v>0</v>
      </c>
      <c r="M2113">
        <v>0</v>
      </c>
      <c r="N2113">
        <v>0</v>
      </c>
      <c r="O2113">
        <v>0</v>
      </c>
      <c r="P2113">
        <v>0</v>
      </c>
      <c r="Q2113" s="36">
        <v>0</v>
      </c>
      <c r="R2113" s="36">
        <v>0</v>
      </c>
      <c r="S2113" s="36">
        <v>0</v>
      </c>
      <c r="T2113" s="36">
        <v>0</v>
      </c>
      <c r="U2113" s="36">
        <v>0</v>
      </c>
    </row>
    <row r="2114" spans="1:21" x14ac:dyDescent="0.2">
      <c r="A2114" s="89">
        <f>VLOOKUP(C2114,TabellenSRG!$B$4:$C$2729,2,FALSE)</f>
        <v>187</v>
      </c>
      <c r="B2114" t="str">
        <f t="shared" si="33"/>
        <v>187j</v>
      </c>
      <c r="C2114" t="s">
        <v>192</v>
      </c>
      <c r="D2114" t="s">
        <v>616</v>
      </c>
      <c r="E2114">
        <v>9</v>
      </c>
      <c r="F2114">
        <v>70</v>
      </c>
      <c r="G2114">
        <v>70</v>
      </c>
      <c r="H2114">
        <v>70</v>
      </c>
      <c r="I2114">
        <v>70</v>
      </c>
      <c r="J2114">
        <v>70</v>
      </c>
      <c r="K2114">
        <v>70</v>
      </c>
      <c r="L2114">
        <v>80</v>
      </c>
      <c r="M2114">
        <v>130</v>
      </c>
      <c r="N2114">
        <v>150</v>
      </c>
      <c r="O2114">
        <v>170</v>
      </c>
      <c r="P2114">
        <v>180</v>
      </c>
      <c r="Q2114" s="36">
        <v>240</v>
      </c>
      <c r="R2114" s="36">
        <v>300</v>
      </c>
      <c r="S2114" s="36">
        <v>320</v>
      </c>
      <c r="T2114" s="36">
        <v>360</v>
      </c>
      <c r="U2114" s="36">
        <v>410</v>
      </c>
    </row>
    <row r="2115" spans="1:21" x14ac:dyDescent="0.2">
      <c r="A2115" s="89">
        <f>VLOOKUP(C2115,TabellenSRG!$B$4:$C$2729,2,FALSE)</f>
        <v>187</v>
      </c>
      <c r="B2115" t="str">
        <f t="shared" si="33"/>
        <v>187k</v>
      </c>
      <c r="C2115" t="s">
        <v>192</v>
      </c>
      <c r="D2115" t="s">
        <v>611</v>
      </c>
      <c r="E2115">
        <v>10</v>
      </c>
      <c r="F2115" t="e">
        <v>#N/A</v>
      </c>
      <c r="G2115" t="e">
        <v>#N/A</v>
      </c>
      <c r="H2115" t="e">
        <v>#N/A</v>
      </c>
      <c r="I2115" t="e">
        <v>#N/A</v>
      </c>
      <c r="J2115" t="e">
        <v>#N/A</v>
      </c>
      <c r="K2115" t="e">
        <v>#N/A</v>
      </c>
      <c r="L2115" t="e">
        <v>#N/A</v>
      </c>
      <c r="M2115" t="e">
        <v>#N/A</v>
      </c>
      <c r="N2115">
        <v>0</v>
      </c>
      <c r="O2115">
        <v>0</v>
      </c>
      <c r="P2115">
        <v>0</v>
      </c>
      <c r="Q2115" s="36">
        <v>0</v>
      </c>
      <c r="R2115" s="36">
        <v>0</v>
      </c>
      <c r="S2115" s="36">
        <v>0</v>
      </c>
      <c r="T2115" s="36">
        <v>0</v>
      </c>
      <c r="U2115" s="36">
        <v>0</v>
      </c>
    </row>
    <row r="2116" spans="1:21" x14ac:dyDescent="0.2">
      <c r="A2116" s="89">
        <f>VLOOKUP(C2116,TabellenSRG!$B$4:$C$2729,2,FALSE)</f>
        <v>188</v>
      </c>
      <c r="B2116" t="str">
        <f t="shared" si="33"/>
        <v>188a</v>
      </c>
      <c r="C2116" t="s">
        <v>193</v>
      </c>
      <c r="D2116" t="s">
        <v>606</v>
      </c>
      <c r="E2116">
        <v>0</v>
      </c>
      <c r="F2116">
        <v>190</v>
      </c>
      <c r="G2116">
        <v>200</v>
      </c>
      <c r="H2116">
        <v>210</v>
      </c>
      <c r="I2116">
        <v>200</v>
      </c>
      <c r="J2116">
        <v>240</v>
      </c>
      <c r="K2116">
        <v>250</v>
      </c>
      <c r="L2116">
        <v>250</v>
      </c>
      <c r="M2116">
        <v>250</v>
      </c>
      <c r="N2116">
        <v>260</v>
      </c>
      <c r="O2116">
        <v>340</v>
      </c>
      <c r="P2116">
        <v>330</v>
      </c>
      <c r="Q2116" s="36">
        <v>340</v>
      </c>
      <c r="R2116" s="36">
        <v>330</v>
      </c>
      <c r="S2116" s="36">
        <v>310</v>
      </c>
      <c r="T2116" s="36">
        <v>320</v>
      </c>
      <c r="U2116" s="36">
        <v>320</v>
      </c>
    </row>
    <row r="2117" spans="1:21" x14ac:dyDescent="0.2">
      <c r="A2117" s="89">
        <f>VLOOKUP(C2117,TabellenSRG!$B$4:$C$2729,2,FALSE)</f>
        <v>188</v>
      </c>
      <c r="B2117" t="str">
        <f t="shared" ref="B2117:B2180" si="34">CONCATENATE(A2117,D2117)</f>
        <v>188b</v>
      </c>
      <c r="C2117" t="s">
        <v>193</v>
      </c>
      <c r="D2117" t="s">
        <v>607</v>
      </c>
      <c r="E2117">
        <v>1</v>
      </c>
      <c r="F2117">
        <v>0</v>
      </c>
      <c r="G2117">
        <v>0</v>
      </c>
      <c r="H2117">
        <v>0</v>
      </c>
      <c r="I2117">
        <v>0</v>
      </c>
      <c r="J2117">
        <v>0</v>
      </c>
      <c r="K2117">
        <v>0</v>
      </c>
      <c r="L2117">
        <v>0</v>
      </c>
      <c r="M2117">
        <v>0</v>
      </c>
      <c r="N2117">
        <v>0</v>
      </c>
      <c r="O2117">
        <v>0</v>
      </c>
      <c r="P2117">
        <v>0</v>
      </c>
      <c r="Q2117" s="36">
        <v>0</v>
      </c>
      <c r="R2117" s="36">
        <v>0</v>
      </c>
      <c r="S2117" s="36">
        <v>0</v>
      </c>
      <c r="T2117" s="36">
        <v>0</v>
      </c>
      <c r="U2117" s="36">
        <v>0</v>
      </c>
    </row>
    <row r="2118" spans="1:21" x14ac:dyDescent="0.2">
      <c r="A2118" s="89">
        <f>VLOOKUP(C2118,TabellenSRG!$B$4:$C$2729,2,FALSE)</f>
        <v>188</v>
      </c>
      <c r="B2118" t="str">
        <f t="shared" si="34"/>
        <v>188c</v>
      </c>
      <c r="C2118" t="s">
        <v>193</v>
      </c>
      <c r="D2118" t="s">
        <v>608</v>
      </c>
      <c r="E2118">
        <v>2</v>
      </c>
      <c r="F2118">
        <v>0</v>
      </c>
      <c r="G2118">
        <v>0</v>
      </c>
      <c r="H2118">
        <v>0</v>
      </c>
      <c r="I2118">
        <v>0</v>
      </c>
      <c r="J2118">
        <v>0</v>
      </c>
      <c r="K2118">
        <v>0</v>
      </c>
      <c r="L2118">
        <v>0</v>
      </c>
      <c r="M2118">
        <v>0</v>
      </c>
      <c r="N2118">
        <v>0</v>
      </c>
      <c r="O2118">
        <v>0</v>
      </c>
      <c r="P2118">
        <v>0</v>
      </c>
      <c r="Q2118" s="36">
        <v>0</v>
      </c>
      <c r="R2118" s="36">
        <v>0</v>
      </c>
      <c r="S2118" s="36">
        <v>0</v>
      </c>
      <c r="T2118" s="36">
        <v>0</v>
      </c>
      <c r="U2118" s="36">
        <v>0</v>
      </c>
    </row>
    <row r="2119" spans="1:21" x14ac:dyDescent="0.2">
      <c r="A2119" s="89">
        <f>VLOOKUP(C2119,TabellenSRG!$B$4:$C$2729,2,FALSE)</f>
        <v>188</v>
      </c>
      <c r="B2119" t="str">
        <f t="shared" si="34"/>
        <v>188d</v>
      </c>
      <c r="C2119" t="s">
        <v>193</v>
      </c>
      <c r="D2119" t="s">
        <v>609</v>
      </c>
      <c r="E2119">
        <v>3</v>
      </c>
      <c r="F2119">
        <v>0</v>
      </c>
      <c r="G2119">
        <v>0</v>
      </c>
      <c r="H2119">
        <v>0</v>
      </c>
      <c r="I2119">
        <v>0</v>
      </c>
      <c r="J2119">
        <v>0</v>
      </c>
      <c r="K2119">
        <v>0</v>
      </c>
      <c r="L2119">
        <v>0</v>
      </c>
      <c r="M2119">
        <v>0</v>
      </c>
      <c r="N2119">
        <v>0</v>
      </c>
      <c r="O2119">
        <v>0</v>
      </c>
      <c r="P2119">
        <v>0</v>
      </c>
      <c r="Q2119" s="36">
        <v>0</v>
      </c>
      <c r="R2119" s="36">
        <v>0</v>
      </c>
      <c r="S2119" s="36">
        <v>0</v>
      </c>
      <c r="T2119" s="36">
        <v>0</v>
      </c>
      <c r="U2119" s="36">
        <v>0</v>
      </c>
    </row>
    <row r="2120" spans="1:21" x14ac:dyDescent="0.2">
      <c r="A2120" s="89">
        <f>VLOOKUP(C2120,TabellenSRG!$B$4:$C$2729,2,FALSE)</f>
        <v>188</v>
      </c>
      <c r="B2120" t="str">
        <f t="shared" si="34"/>
        <v>188e</v>
      </c>
      <c r="C2120" t="s">
        <v>193</v>
      </c>
      <c r="D2120" t="s">
        <v>610</v>
      </c>
      <c r="E2120">
        <v>4</v>
      </c>
      <c r="F2120">
        <v>0</v>
      </c>
      <c r="G2120">
        <v>0</v>
      </c>
      <c r="H2120">
        <v>0</v>
      </c>
      <c r="I2120">
        <v>0</v>
      </c>
      <c r="J2120">
        <v>0</v>
      </c>
      <c r="K2120">
        <v>0</v>
      </c>
      <c r="L2120">
        <v>0</v>
      </c>
      <c r="M2120">
        <v>0</v>
      </c>
      <c r="N2120">
        <v>10</v>
      </c>
      <c r="O2120">
        <v>10</v>
      </c>
      <c r="P2120">
        <v>10</v>
      </c>
      <c r="Q2120" s="36">
        <v>10</v>
      </c>
      <c r="R2120" s="36">
        <v>10</v>
      </c>
      <c r="S2120" s="36">
        <v>10</v>
      </c>
      <c r="T2120" s="36">
        <v>10</v>
      </c>
      <c r="U2120" s="36">
        <v>10</v>
      </c>
    </row>
    <row r="2121" spans="1:21" x14ac:dyDescent="0.2">
      <c r="A2121" s="89">
        <f>VLOOKUP(C2121,TabellenSRG!$B$4:$C$2729,2,FALSE)</f>
        <v>188</v>
      </c>
      <c r="B2121" t="str">
        <f t="shared" si="34"/>
        <v>188f</v>
      </c>
      <c r="C2121" t="s">
        <v>193</v>
      </c>
      <c r="D2121" t="s">
        <v>612</v>
      </c>
      <c r="E2121">
        <v>5</v>
      </c>
      <c r="F2121">
        <v>0</v>
      </c>
      <c r="G2121">
        <v>0</v>
      </c>
      <c r="H2121">
        <v>0</v>
      </c>
      <c r="I2121">
        <v>0</v>
      </c>
      <c r="J2121">
        <v>0</v>
      </c>
      <c r="K2121">
        <v>0</v>
      </c>
      <c r="L2121">
        <v>0</v>
      </c>
      <c r="M2121">
        <v>0</v>
      </c>
      <c r="N2121">
        <v>0</v>
      </c>
      <c r="O2121">
        <v>0</v>
      </c>
      <c r="P2121">
        <v>0</v>
      </c>
      <c r="Q2121" s="36">
        <v>0</v>
      </c>
      <c r="R2121" s="36">
        <v>0</v>
      </c>
      <c r="S2121" s="36">
        <v>0</v>
      </c>
      <c r="T2121" s="36">
        <v>0</v>
      </c>
      <c r="U2121" s="36">
        <v>0</v>
      </c>
    </row>
    <row r="2122" spans="1:21" x14ac:dyDescent="0.2">
      <c r="A2122" s="89">
        <f>VLOOKUP(C2122,TabellenSRG!$B$4:$C$2729,2,FALSE)</f>
        <v>188</v>
      </c>
      <c r="B2122" t="str">
        <f t="shared" si="34"/>
        <v>188g</v>
      </c>
      <c r="C2122" t="s">
        <v>193</v>
      </c>
      <c r="D2122" t="s">
        <v>613</v>
      </c>
      <c r="E2122">
        <v>6</v>
      </c>
      <c r="F2122">
        <v>0</v>
      </c>
      <c r="G2122">
        <v>0</v>
      </c>
      <c r="H2122">
        <v>0</v>
      </c>
      <c r="I2122">
        <v>0</v>
      </c>
      <c r="J2122">
        <v>0</v>
      </c>
      <c r="K2122">
        <v>0</v>
      </c>
      <c r="L2122">
        <v>0</v>
      </c>
      <c r="M2122">
        <v>0</v>
      </c>
      <c r="N2122">
        <v>0</v>
      </c>
      <c r="O2122">
        <v>0</v>
      </c>
      <c r="P2122">
        <v>0</v>
      </c>
      <c r="Q2122" s="36">
        <v>0</v>
      </c>
      <c r="R2122" s="36">
        <v>10</v>
      </c>
      <c r="S2122" s="36">
        <v>10</v>
      </c>
      <c r="T2122" s="36">
        <v>0</v>
      </c>
      <c r="U2122" s="36">
        <v>0</v>
      </c>
    </row>
    <row r="2123" spans="1:21" x14ac:dyDescent="0.2">
      <c r="A2123" s="89">
        <f>VLOOKUP(C2123,TabellenSRG!$B$4:$C$2729,2,FALSE)</f>
        <v>188</v>
      </c>
      <c r="B2123" t="str">
        <f t="shared" si="34"/>
        <v>188h</v>
      </c>
      <c r="C2123" t="s">
        <v>193</v>
      </c>
      <c r="D2123" t="s">
        <v>614</v>
      </c>
      <c r="E2123">
        <v>7</v>
      </c>
      <c r="F2123">
        <v>0</v>
      </c>
      <c r="G2123">
        <v>0</v>
      </c>
      <c r="H2123">
        <v>0</v>
      </c>
      <c r="I2123">
        <v>0</v>
      </c>
      <c r="J2123">
        <v>0</v>
      </c>
      <c r="K2123">
        <v>0</v>
      </c>
      <c r="L2123">
        <v>0</v>
      </c>
      <c r="M2123">
        <v>0</v>
      </c>
      <c r="N2123">
        <v>0</v>
      </c>
      <c r="O2123">
        <v>0</v>
      </c>
      <c r="P2123">
        <v>0</v>
      </c>
      <c r="Q2123" s="36">
        <v>0</v>
      </c>
      <c r="R2123" s="36">
        <v>0</v>
      </c>
      <c r="S2123" s="36">
        <v>0</v>
      </c>
      <c r="T2123" s="36">
        <v>0</v>
      </c>
      <c r="U2123" s="36">
        <v>0</v>
      </c>
    </row>
    <row r="2124" spans="1:21" x14ac:dyDescent="0.2">
      <c r="A2124" s="89">
        <f>VLOOKUP(C2124,TabellenSRG!$B$4:$C$2729,2,FALSE)</f>
        <v>188</v>
      </c>
      <c r="B2124" t="str">
        <f t="shared" si="34"/>
        <v>188i</v>
      </c>
      <c r="C2124" t="s">
        <v>193</v>
      </c>
      <c r="D2124" t="s">
        <v>615</v>
      </c>
      <c r="E2124">
        <v>8</v>
      </c>
      <c r="F2124">
        <v>0</v>
      </c>
      <c r="G2124">
        <v>0</v>
      </c>
      <c r="H2124">
        <v>0</v>
      </c>
      <c r="I2124">
        <v>0</v>
      </c>
      <c r="J2124">
        <v>0</v>
      </c>
      <c r="K2124">
        <v>0</v>
      </c>
      <c r="L2124">
        <v>0</v>
      </c>
      <c r="M2124">
        <v>0</v>
      </c>
      <c r="N2124">
        <v>0</v>
      </c>
      <c r="O2124">
        <v>0</v>
      </c>
      <c r="P2124">
        <v>0</v>
      </c>
      <c r="Q2124" s="36">
        <v>0</v>
      </c>
      <c r="R2124" s="36">
        <v>0</v>
      </c>
      <c r="S2124" s="36">
        <v>0</v>
      </c>
      <c r="T2124" s="36">
        <v>0</v>
      </c>
      <c r="U2124" s="36">
        <v>0</v>
      </c>
    </row>
    <row r="2125" spans="1:21" x14ac:dyDescent="0.2">
      <c r="A2125" s="89">
        <f>VLOOKUP(C2125,TabellenSRG!$B$4:$C$2729,2,FALSE)</f>
        <v>188</v>
      </c>
      <c r="B2125" t="str">
        <f t="shared" si="34"/>
        <v>188j</v>
      </c>
      <c r="C2125" t="s">
        <v>193</v>
      </c>
      <c r="D2125" t="s">
        <v>616</v>
      </c>
      <c r="E2125">
        <v>9</v>
      </c>
      <c r="F2125">
        <v>190</v>
      </c>
      <c r="G2125">
        <v>200</v>
      </c>
      <c r="H2125">
        <v>210</v>
      </c>
      <c r="I2125">
        <v>200</v>
      </c>
      <c r="J2125">
        <v>240</v>
      </c>
      <c r="K2125">
        <v>250</v>
      </c>
      <c r="L2125">
        <v>250</v>
      </c>
      <c r="M2125">
        <v>250</v>
      </c>
      <c r="N2125">
        <v>260</v>
      </c>
      <c r="O2125">
        <v>330</v>
      </c>
      <c r="P2125">
        <v>310</v>
      </c>
      <c r="Q2125" s="36">
        <v>330</v>
      </c>
      <c r="R2125" s="36">
        <v>320</v>
      </c>
      <c r="S2125" s="36">
        <v>300</v>
      </c>
      <c r="T2125" s="36">
        <v>300</v>
      </c>
      <c r="U2125" s="36">
        <v>310</v>
      </c>
    </row>
    <row r="2126" spans="1:21" x14ac:dyDescent="0.2">
      <c r="A2126" s="89">
        <f>VLOOKUP(C2126,TabellenSRG!$B$4:$C$2729,2,FALSE)</f>
        <v>188</v>
      </c>
      <c r="B2126" t="str">
        <f t="shared" si="34"/>
        <v>188k</v>
      </c>
      <c r="C2126" t="s">
        <v>193</v>
      </c>
      <c r="D2126" t="s">
        <v>611</v>
      </c>
      <c r="E2126">
        <v>10</v>
      </c>
      <c r="F2126" t="e">
        <v>#N/A</v>
      </c>
      <c r="G2126" t="e">
        <v>#N/A</v>
      </c>
      <c r="H2126" t="e">
        <v>#N/A</v>
      </c>
      <c r="I2126" t="e">
        <v>#N/A</v>
      </c>
      <c r="J2126" t="e">
        <v>#N/A</v>
      </c>
      <c r="K2126" t="e">
        <v>#N/A</v>
      </c>
      <c r="L2126" t="e">
        <v>#N/A</v>
      </c>
      <c r="M2126" t="e">
        <v>#N/A</v>
      </c>
      <c r="N2126">
        <v>0</v>
      </c>
      <c r="O2126">
        <v>0</v>
      </c>
      <c r="P2126">
        <v>0</v>
      </c>
      <c r="Q2126" s="36">
        <v>0</v>
      </c>
      <c r="R2126" s="36">
        <v>0</v>
      </c>
      <c r="S2126" s="36">
        <v>0</v>
      </c>
      <c r="T2126" s="36">
        <v>0</v>
      </c>
      <c r="U2126" s="36">
        <v>0</v>
      </c>
    </row>
    <row r="2127" spans="1:21" x14ac:dyDescent="0.2">
      <c r="A2127" s="89">
        <f>VLOOKUP(C2127,TabellenSRG!$B$4:$C$2729,2,FALSE)</f>
        <v>189</v>
      </c>
      <c r="B2127" t="str">
        <f t="shared" si="34"/>
        <v>189a</v>
      </c>
      <c r="C2127" t="s">
        <v>194</v>
      </c>
      <c r="D2127" t="s">
        <v>606</v>
      </c>
      <c r="E2127">
        <v>0</v>
      </c>
      <c r="F2127">
        <v>80</v>
      </c>
      <c r="G2127">
        <v>100</v>
      </c>
      <c r="H2127">
        <v>100</v>
      </c>
      <c r="I2127">
        <v>100</v>
      </c>
      <c r="J2127">
        <v>110</v>
      </c>
      <c r="K2127">
        <v>110</v>
      </c>
      <c r="L2127">
        <v>120</v>
      </c>
      <c r="M2127">
        <v>120</v>
      </c>
      <c r="N2127">
        <v>130</v>
      </c>
      <c r="O2127">
        <v>120</v>
      </c>
      <c r="P2127">
        <v>120</v>
      </c>
      <c r="Q2127" s="36">
        <v>110</v>
      </c>
      <c r="R2127" s="36">
        <v>110</v>
      </c>
      <c r="S2127" s="36">
        <v>120</v>
      </c>
      <c r="T2127" s="36">
        <v>120</v>
      </c>
      <c r="U2127" s="36">
        <v>110</v>
      </c>
    </row>
    <row r="2128" spans="1:21" x14ac:dyDescent="0.2">
      <c r="A2128" s="89">
        <f>VLOOKUP(C2128,TabellenSRG!$B$4:$C$2729,2,FALSE)</f>
        <v>189</v>
      </c>
      <c r="B2128" t="str">
        <f t="shared" si="34"/>
        <v>189b</v>
      </c>
      <c r="C2128" t="s">
        <v>194</v>
      </c>
      <c r="D2128" t="s">
        <v>607</v>
      </c>
      <c r="E2128">
        <v>1</v>
      </c>
      <c r="F2128">
        <v>0</v>
      </c>
      <c r="G2128">
        <v>0</v>
      </c>
      <c r="H2128">
        <v>0</v>
      </c>
      <c r="I2128">
        <v>0</v>
      </c>
      <c r="J2128">
        <v>0</v>
      </c>
      <c r="K2128">
        <v>0</v>
      </c>
      <c r="L2128">
        <v>0</v>
      </c>
      <c r="M2128">
        <v>0</v>
      </c>
      <c r="N2128">
        <v>0</v>
      </c>
      <c r="O2128">
        <v>0</v>
      </c>
      <c r="P2128">
        <v>0</v>
      </c>
      <c r="Q2128" s="36">
        <v>0</v>
      </c>
      <c r="R2128" s="36">
        <v>0</v>
      </c>
      <c r="S2128" s="36">
        <v>0</v>
      </c>
      <c r="T2128" s="36">
        <v>0</v>
      </c>
      <c r="U2128" s="36">
        <v>0</v>
      </c>
    </row>
    <row r="2129" spans="1:21" x14ac:dyDescent="0.2">
      <c r="A2129" s="89">
        <f>VLOOKUP(C2129,TabellenSRG!$B$4:$C$2729,2,FALSE)</f>
        <v>189</v>
      </c>
      <c r="B2129" t="str">
        <f t="shared" si="34"/>
        <v>189c</v>
      </c>
      <c r="C2129" t="s">
        <v>194</v>
      </c>
      <c r="D2129" t="s">
        <v>608</v>
      </c>
      <c r="E2129">
        <v>2</v>
      </c>
      <c r="F2129">
        <v>0</v>
      </c>
      <c r="G2129">
        <v>0</v>
      </c>
      <c r="H2129">
        <v>0</v>
      </c>
      <c r="I2129">
        <v>0</v>
      </c>
      <c r="J2129">
        <v>0</v>
      </c>
      <c r="K2129">
        <v>0</v>
      </c>
      <c r="L2129">
        <v>0</v>
      </c>
      <c r="M2129">
        <v>0</v>
      </c>
      <c r="N2129">
        <v>0</v>
      </c>
      <c r="O2129">
        <v>0</v>
      </c>
      <c r="P2129">
        <v>0</v>
      </c>
      <c r="Q2129" s="36">
        <v>0</v>
      </c>
      <c r="R2129" s="36">
        <v>0</v>
      </c>
      <c r="S2129" s="36">
        <v>0</v>
      </c>
      <c r="T2129" s="36">
        <v>0</v>
      </c>
      <c r="U2129" s="36">
        <v>0</v>
      </c>
    </row>
    <row r="2130" spans="1:21" x14ac:dyDescent="0.2">
      <c r="A2130" s="89">
        <f>VLOOKUP(C2130,TabellenSRG!$B$4:$C$2729,2,FALSE)</f>
        <v>189</v>
      </c>
      <c r="B2130" t="str">
        <f t="shared" si="34"/>
        <v>189d</v>
      </c>
      <c r="C2130" t="s">
        <v>194</v>
      </c>
      <c r="D2130" t="s">
        <v>609</v>
      </c>
      <c r="E2130">
        <v>3</v>
      </c>
      <c r="F2130">
        <v>0</v>
      </c>
      <c r="G2130">
        <v>0</v>
      </c>
      <c r="H2130">
        <v>0</v>
      </c>
      <c r="I2130">
        <v>0</v>
      </c>
      <c r="J2130">
        <v>0</v>
      </c>
      <c r="K2130">
        <v>0</v>
      </c>
      <c r="L2130">
        <v>0</v>
      </c>
      <c r="M2130">
        <v>0</v>
      </c>
      <c r="N2130">
        <v>0</v>
      </c>
      <c r="O2130">
        <v>0</v>
      </c>
      <c r="P2130">
        <v>0</v>
      </c>
      <c r="Q2130" s="36">
        <v>0</v>
      </c>
      <c r="R2130" s="36">
        <v>0</v>
      </c>
      <c r="S2130" s="36">
        <v>0</v>
      </c>
      <c r="T2130" s="36">
        <v>0</v>
      </c>
      <c r="U2130" s="36">
        <v>0</v>
      </c>
    </row>
    <row r="2131" spans="1:21" x14ac:dyDescent="0.2">
      <c r="A2131" s="89">
        <f>VLOOKUP(C2131,TabellenSRG!$B$4:$C$2729,2,FALSE)</f>
        <v>189</v>
      </c>
      <c r="B2131" t="str">
        <f t="shared" si="34"/>
        <v>189e</v>
      </c>
      <c r="C2131" t="s">
        <v>194</v>
      </c>
      <c r="D2131" t="s">
        <v>610</v>
      </c>
      <c r="E2131">
        <v>4</v>
      </c>
      <c r="F2131">
        <v>0</v>
      </c>
      <c r="G2131">
        <v>0</v>
      </c>
      <c r="H2131">
        <v>0</v>
      </c>
      <c r="I2131">
        <v>0</v>
      </c>
      <c r="J2131">
        <v>0</v>
      </c>
      <c r="K2131">
        <v>0</v>
      </c>
      <c r="L2131">
        <v>0</v>
      </c>
      <c r="M2131">
        <v>0</v>
      </c>
      <c r="N2131">
        <v>0</v>
      </c>
      <c r="O2131">
        <v>0</v>
      </c>
      <c r="P2131">
        <v>0</v>
      </c>
      <c r="Q2131" s="36">
        <v>0</v>
      </c>
      <c r="R2131" s="36">
        <v>10</v>
      </c>
      <c r="S2131" s="36">
        <v>10</v>
      </c>
      <c r="T2131" s="36">
        <v>10</v>
      </c>
      <c r="U2131" s="36">
        <v>10</v>
      </c>
    </row>
    <row r="2132" spans="1:21" x14ac:dyDescent="0.2">
      <c r="A2132" s="89">
        <f>VLOOKUP(C2132,TabellenSRG!$B$4:$C$2729,2,FALSE)</f>
        <v>189</v>
      </c>
      <c r="B2132" t="str">
        <f t="shared" si="34"/>
        <v>189f</v>
      </c>
      <c r="C2132" t="s">
        <v>194</v>
      </c>
      <c r="D2132" t="s">
        <v>612</v>
      </c>
      <c r="E2132">
        <v>5</v>
      </c>
      <c r="F2132">
        <v>0</v>
      </c>
      <c r="G2132">
        <v>0</v>
      </c>
      <c r="H2132">
        <v>0</v>
      </c>
      <c r="I2132">
        <v>0</v>
      </c>
      <c r="J2132">
        <v>0</v>
      </c>
      <c r="K2132">
        <v>0</v>
      </c>
      <c r="L2132">
        <v>0</v>
      </c>
      <c r="M2132">
        <v>0</v>
      </c>
      <c r="N2132">
        <v>0</v>
      </c>
      <c r="O2132">
        <v>0</v>
      </c>
      <c r="P2132">
        <v>0</v>
      </c>
      <c r="Q2132" s="36">
        <v>0</v>
      </c>
      <c r="R2132" s="36">
        <v>0</v>
      </c>
      <c r="S2132" s="36">
        <v>0</v>
      </c>
      <c r="T2132" s="36">
        <v>0</v>
      </c>
      <c r="U2132" s="36">
        <v>0</v>
      </c>
    </row>
    <row r="2133" spans="1:21" x14ac:dyDescent="0.2">
      <c r="A2133" s="89">
        <f>VLOOKUP(C2133,TabellenSRG!$B$4:$C$2729,2,FALSE)</f>
        <v>189</v>
      </c>
      <c r="B2133" t="str">
        <f t="shared" si="34"/>
        <v>189g</v>
      </c>
      <c r="C2133" t="s">
        <v>194</v>
      </c>
      <c r="D2133" t="s">
        <v>613</v>
      </c>
      <c r="E2133">
        <v>6</v>
      </c>
      <c r="F2133">
        <v>0</v>
      </c>
      <c r="G2133">
        <v>0</v>
      </c>
      <c r="H2133">
        <v>0</v>
      </c>
      <c r="I2133">
        <v>0</v>
      </c>
      <c r="J2133">
        <v>0</v>
      </c>
      <c r="K2133">
        <v>0</v>
      </c>
      <c r="L2133">
        <v>0</v>
      </c>
      <c r="M2133">
        <v>0</v>
      </c>
      <c r="N2133">
        <v>0</v>
      </c>
      <c r="O2133">
        <v>0</v>
      </c>
      <c r="P2133">
        <v>0</v>
      </c>
      <c r="Q2133" s="36">
        <v>0</v>
      </c>
      <c r="R2133" s="36">
        <v>0</v>
      </c>
      <c r="S2133" s="36">
        <v>0</v>
      </c>
      <c r="T2133" s="36">
        <v>0</v>
      </c>
      <c r="U2133" s="36">
        <v>0</v>
      </c>
    </row>
    <row r="2134" spans="1:21" x14ac:dyDescent="0.2">
      <c r="A2134" s="89">
        <f>VLOOKUP(C2134,TabellenSRG!$B$4:$C$2729,2,FALSE)</f>
        <v>189</v>
      </c>
      <c r="B2134" t="str">
        <f t="shared" si="34"/>
        <v>189h</v>
      </c>
      <c r="C2134" t="s">
        <v>194</v>
      </c>
      <c r="D2134" t="s">
        <v>614</v>
      </c>
      <c r="E2134">
        <v>7</v>
      </c>
      <c r="F2134">
        <v>0</v>
      </c>
      <c r="G2134">
        <v>0</v>
      </c>
      <c r="H2134">
        <v>0</v>
      </c>
      <c r="I2134">
        <v>0</v>
      </c>
      <c r="J2134">
        <v>0</v>
      </c>
      <c r="K2134">
        <v>0</v>
      </c>
      <c r="L2134">
        <v>0</v>
      </c>
      <c r="M2134">
        <v>0</v>
      </c>
      <c r="N2134">
        <v>0</v>
      </c>
      <c r="O2134">
        <v>0</v>
      </c>
      <c r="P2134">
        <v>0</v>
      </c>
      <c r="Q2134" s="36">
        <v>0</v>
      </c>
      <c r="R2134" s="36">
        <v>0</v>
      </c>
      <c r="S2134" s="36">
        <v>0</v>
      </c>
      <c r="T2134" s="36">
        <v>0</v>
      </c>
      <c r="U2134" s="36">
        <v>0</v>
      </c>
    </row>
    <row r="2135" spans="1:21" x14ac:dyDescent="0.2">
      <c r="A2135" s="89">
        <f>VLOOKUP(C2135,TabellenSRG!$B$4:$C$2729,2,FALSE)</f>
        <v>189</v>
      </c>
      <c r="B2135" t="str">
        <f t="shared" si="34"/>
        <v>189i</v>
      </c>
      <c r="C2135" t="s">
        <v>194</v>
      </c>
      <c r="D2135" t="s">
        <v>615</v>
      </c>
      <c r="E2135">
        <v>8</v>
      </c>
      <c r="F2135">
        <v>0</v>
      </c>
      <c r="G2135">
        <v>0</v>
      </c>
      <c r="H2135">
        <v>0</v>
      </c>
      <c r="I2135">
        <v>0</v>
      </c>
      <c r="J2135">
        <v>0</v>
      </c>
      <c r="K2135">
        <v>0</v>
      </c>
      <c r="L2135">
        <v>0</v>
      </c>
      <c r="M2135">
        <v>0</v>
      </c>
      <c r="N2135">
        <v>0</v>
      </c>
      <c r="O2135">
        <v>0</v>
      </c>
      <c r="P2135">
        <v>0</v>
      </c>
      <c r="Q2135" s="36">
        <v>0</v>
      </c>
      <c r="R2135" s="36">
        <v>0</v>
      </c>
      <c r="S2135" s="36">
        <v>0</v>
      </c>
      <c r="T2135" s="36">
        <v>0</v>
      </c>
      <c r="U2135" s="36">
        <v>0</v>
      </c>
    </row>
    <row r="2136" spans="1:21" x14ac:dyDescent="0.2">
      <c r="A2136" s="89">
        <f>VLOOKUP(C2136,TabellenSRG!$B$4:$C$2729,2,FALSE)</f>
        <v>189</v>
      </c>
      <c r="B2136" t="str">
        <f t="shared" si="34"/>
        <v>189j</v>
      </c>
      <c r="C2136" t="s">
        <v>194</v>
      </c>
      <c r="D2136" t="s">
        <v>616</v>
      </c>
      <c r="E2136">
        <v>9</v>
      </c>
      <c r="F2136">
        <v>80</v>
      </c>
      <c r="G2136">
        <v>100</v>
      </c>
      <c r="H2136">
        <v>100</v>
      </c>
      <c r="I2136">
        <v>100</v>
      </c>
      <c r="J2136">
        <v>110</v>
      </c>
      <c r="K2136">
        <v>110</v>
      </c>
      <c r="L2136">
        <v>120</v>
      </c>
      <c r="M2136">
        <v>120</v>
      </c>
      <c r="N2136">
        <v>120</v>
      </c>
      <c r="O2136">
        <v>120</v>
      </c>
      <c r="P2136">
        <v>110</v>
      </c>
      <c r="Q2136" s="36">
        <v>100</v>
      </c>
      <c r="R2136" s="36">
        <v>110</v>
      </c>
      <c r="S2136" s="36">
        <v>110</v>
      </c>
      <c r="T2136" s="36">
        <v>100</v>
      </c>
      <c r="U2136" s="36">
        <v>100</v>
      </c>
    </row>
    <row r="2137" spans="1:21" x14ac:dyDescent="0.2">
      <c r="A2137" s="89">
        <f>VLOOKUP(C2137,TabellenSRG!$B$4:$C$2729,2,FALSE)</f>
        <v>189</v>
      </c>
      <c r="B2137" t="str">
        <f t="shared" si="34"/>
        <v>189k</v>
      </c>
      <c r="C2137" t="s">
        <v>194</v>
      </c>
      <c r="D2137" t="s">
        <v>611</v>
      </c>
      <c r="E2137">
        <v>10</v>
      </c>
      <c r="F2137" t="e">
        <v>#N/A</v>
      </c>
      <c r="G2137" t="e">
        <v>#N/A</v>
      </c>
      <c r="H2137" t="e">
        <v>#N/A</v>
      </c>
      <c r="I2137" t="e">
        <v>#N/A</v>
      </c>
      <c r="J2137" t="e">
        <v>#N/A</v>
      </c>
      <c r="K2137" t="e">
        <v>#N/A</v>
      </c>
      <c r="L2137" t="e">
        <v>#N/A</v>
      </c>
      <c r="M2137" t="e">
        <v>#N/A</v>
      </c>
      <c r="N2137">
        <v>0</v>
      </c>
      <c r="O2137">
        <v>0</v>
      </c>
      <c r="P2137">
        <v>0</v>
      </c>
      <c r="Q2137" s="36">
        <v>0</v>
      </c>
      <c r="R2137" s="36">
        <v>0</v>
      </c>
      <c r="S2137" s="36">
        <v>0</v>
      </c>
      <c r="T2137" s="36">
        <v>0</v>
      </c>
      <c r="U2137" s="36">
        <v>0</v>
      </c>
    </row>
    <row r="2138" spans="1:21" x14ac:dyDescent="0.2">
      <c r="A2138" s="89">
        <f>VLOOKUP(C2138,TabellenSRG!$B$4:$C$2729,2,FALSE)</f>
        <v>190</v>
      </c>
      <c r="B2138" t="str">
        <f t="shared" si="34"/>
        <v>190a</v>
      </c>
      <c r="C2138" t="s">
        <v>195</v>
      </c>
      <c r="D2138" t="s">
        <v>606</v>
      </c>
      <c r="E2138">
        <v>0</v>
      </c>
      <c r="F2138">
        <v>340</v>
      </c>
      <c r="G2138">
        <v>320</v>
      </c>
      <c r="H2138">
        <v>310</v>
      </c>
      <c r="I2138">
        <v>340</v>
      </c>
      <c r="J2138">
        <v>330</v>
      </c>
      <c r="K2138">
        <v>310</v>
      </c>
      <c r="L2138">
        <v>340</v>
      </c>
      <c r="M2138">
        <v>350</v>
      </c>
      <c r="N2138">
        <v>370</v>
      </c>
      <c r="O2138">
        <v>400</v>
      </c>
      <c r="P2138">
        <v>430</v>
      </c>
      <c r="Q2138" s="36">
        <v>470</v>
      </c>
      <c r="R2138" s="36">
        <v>490</v>
      </c>
      <c r="S2138" s="36">
        <v>510</v>
      </c>
      <c r="T2138" s="36">
        <v>530</v>
      </c>
      <c r="U2138" s="36">
        <v>550</v>
      </c>
    </row>
    <row r="2139" spans="1:21" x14ac:dyDescent="0.2">
      <c r="A2139" s="89">
        <f>VLOOKUP(C2139,TabellenSRG!$B$4:$C$2729,2,FALSE)</f>
        <v>190</v>
      </c>
      <c r="B2139" t="str">
        <f t="shared" si="34"/>
        <v>190b</v>
      </c>
      <c r="C2139" t="s">
        <v>195</v>
      </c>
      <c r="D2139" t="s">
        <v>607</v>
      </c>
      <c r="E2139">
        <v>1</v>
      </c>
      <c r="F2139">
        <v>10</v>
      </c>
      <c r="G2139">
        <v>10</v>
      </c>
      <c r="H2139">
        <v>10</v>
      </c>
      <c r="I2139">
        <v>10</v>
      </c>
      <c r="J2139">
        <v>0</v>
      </c>
      <c r="K2139">
        <v>10</v>
      </c>
      <c r="L2139">
        <v>10</v>
      </c>
      <c r="M2139">
        <v>10</v>
      </c>
      <c r="N2139">
        <v>10</v>
      </c>
      <c r="O2139">
        <v>0</v>
      </c>
      <c r="P2139">
        <v>0</v>
      </c>
      <c r="Q2139" s="36">
        <v>0</v>
      </c>
      <c r="R2139" s="36">
        <v>10</v>
      </c>
      <c r="S2139" s="36">
        <v>10</v>
      </c>
      <c r="T2139" s="36">
        <v>10</v>
      </c>
      <c r="U2139" s="36">
        <v>0</v>
      </c>
    </row>
    <row r="2140" spans="1:21" x14ac:dyDescent="0.2">
      <c r="A2140" s="89">
        <f>VLOOKUP(C2140,TabellenSRG!$B$4:$C$2729,2,FALSE)</f>
        <v>190</v>
      </c>
      <c r="B2140" t="str">
        <f t="shared" si="34"/>
        <v>190c</v>
      </c>
      <c r="C2140" t="s">
        <v>195</v>
      </c>
      <c r="D2140" t="s">
        <v>608</v>
      </c>
      <c r="E2140">
        <v>2</v>
      </c>
      <c r="F2140">
        <v>0</v>
      </c>
      <c r="G2140">
        <v>0</v>
      </c>
      <c r="H2140">
        <v>0</v>
      </c>
      <c r="I2140">
        <v>0</v>
      </c>
      <c r="J2140">
        <v>0</v>
      </c>
      <c r="K2140">
        <v>0</v>
      </c>
      <c r="L2140">
        <v>0</v>
      </c>
      <c r="M2140">
        <v>0</v>
      </c>
      <c r="N2140">
        <v>0</v>
      </c>
      <c r="O2140">
        <v>0</v>
      </c>
      <c r="P2140">
        <v>0</v>
      </c>
      <c r="Q2140" s="36">
        <v>0</v>
      </c>
      <c r="R2140" s="36">
        <v>0</v>
      </c>
      <c r="S2140" s="36">
        <v>0</v>
      </c>
      <c r="T2140" s="36">
        <v>0</v>
      </c>
      <c r="U2140" s="36">
        <v>0</v>
      </c>
    </row>
    <row r="2141" spans="1:21" x14ac:dyDescent="0.2">
      <c r="A2141" s="89">
        <f>VLOOKUP(C2141,TabellenSRG!$B$4:$C$2729,2,FALSE)</f>
        <v>190</v>
      </c>
      <c r="B2141" t="str">
        <f t="shared" si="34"/>
        <v>190d</v>
      </c>
      <c r="C2141" t="s">
        <v>195</v>
      </c>
      <c r="D2141" t="s">
        <v>609</v>
      </c>
      <c r="E2141">
        <v>3</v>
      </c>
      <c r="F2141">
        <v>10</v>
      </c>
      <c r="G2141">
        <v>10</v>
      </c>
      <c r="H2141">
        <v>10</v>
      </c>
      <c r="I2141">
        <v>20</v>
      </c>
      <c r="J2141">
        <v>20</v>
      </c>
      <c r="K2141">
        <v>20</v>
      </c>
      <c r="L2141">
        <v>20</v>
      </c>
      <c r="M2141">
        <v>20</v>
      </c>
      <c r="N2141">
        <v>20</v>
      </c>
      <c r="O2141">
        <v>20</v>
      </c>
      <c r="P2141">
        <v>30</v>
      </c>
      <c r="Q2141" s="36">
        <v>20</v>
      </c>
      <c r="R2141" s="36">
        <v>20</v>
      </c>
      <c r="S2141" s="36">
        <v>20</v>
      </c>
      <c r="T2141" s="36">
        <v>20</v>
      </c>
      <c r="U2141" s="36">
        <v>20</v>
      </c>
    </row>
    <row r="2142" spans="1:21" x14ac:dyDescent="0.2">
      <c r="A2142" s="89">
        <f>VLOOKUP(C2142,TabellenSRG!$B$4:$C$2729,2,FALSE)</f>
        <v>190</v>
      </c>
      <c r="B2142" t="str">
        <f t="shared" si="34"/>
        <v>190e</v>
      </c>
      <c r="C2142" t="s">
        <v>195</v>
      </c>
      <c r="D2142" t="s">
        <v>610</v>
      </c>
      <c r="E2142">
        <v>4</v>
      </c>
      <c r="F2142">
        <v>0</v>
      </c>
      <c r="G2142">
        <v>0</v>
      </c>
      <c r="H2142">
        <v>0</v>
      </c>
      <c r="I2142">
        <v>0</v>
      </c>
      <c r="J2142">
        <v>0</v>
      </c>
      <c r="K2142">
        <v>0</v>
      </c>
      <c r="L2142">
        <v>0</v>
      </c>
      <c r="M2142">
        <v>0</v>
      </c>
      <c r="N2142">
        <v>0</v>
      </c>
      <c r="O2142">
        <v>10</v>
      </c>
      <c r="P2142">
        <v>10</v>
      </c>
      <c r="Q2142" s="36">
        <v>10</v>
      </c>
      <c r="R2142" s="36">
        <v>10</v>
      </c>
      <c r="S2142" s="36">
        <v>20</v>
      </c>
      <c r="T2142" s="36">
        <v>20</v>
      </c>
      <c r="U2142" s="36">
        <v>30</v>
      </c>
    </row>
    <row r="2143" spans="1:21" x14ac:dyDescent="0.2">
      <c r="A2143" s="89">
        <f>VLOOKUP(C2143,TabellenSRG!$B$4:$C$2729,2,FALSE)</f>
        <v>190</v>
      </c>
      <c r="B2143" t="str">
        <f t="shared" si="34"/>
        <v>190f</v>
      </c>
      <c r="C2143" t="s">
        <v>195</v>
      </c>
      <c r="D2143" t="s">
        <v>612</v>
      </c>
      <c r="E2143">
        <v>5</v>
      </c>
      <c r="F2143">
        <v>0</v>
      </c>
      <c r="G2143">
        <v>0</v>
      </c>
      <c r="H2143">
        <v>0</v>
      </c>
      <c r="I2143">
        <v>0</v>
      </c>
      <c r="J2143">
        <v>0</v>
      </c>
      <c r="K2143">
        <v>0</v>
      </c>
      <c r="L2143">
        <v>0</v>
      </c>
      <c r="M2143">
        <v>0</v>
      </c>
      <c r="N2143">
        <v>0</v>
      </c>
      <c r="O2143">
        <v>0</v>
      </c>
      <c r="P2143">
        <v>0</v>
      </c>
      <c r="Q2143" s="36">
        <v>0</v>
      </c>
      <c r="R2143" s="36">
        <v>0</v>
      </c>
      <c r="S2143" s="36">
        <v>0</v>
      </c>
      <c r="T2143" s="36">
        <v>0</v>
      </c>
      <c r="U2143" s="36">
        <v>0</v>
      </c>
    </row>
    <row r="2144" spans="1:21" x14ac:dyDescent="0.2">
      <c r="A2144" s="89">
        <f>VLOOKUP(C2144,TabellenSRG!$B$4:$C$2729,2,FALSE)</f>
        <v>190</v>
      </c>
      <c r="B2144" t="str">
        <f t="shared" si="34"/>
        <v>190g</v>
      </c>
      <c r="C2144" t="s">
        <v>195</v>
      </c>
      <c r="D2144" t="s">
        <v>613</v>
      </c>
      <c r="E2144">
        <v>6</v>
      </c>
      <c r="F2144">
        <v>0</v>
      </c>
      <c r="G2144">
        <v>0</v>
      </c>
      <c r="H2144">
        <v>0</v>
      </c>
      <c r="I2144">
        <v>0</v>
      </c>
      <c r="J2144">
        <v>0</v>
      </c>
      <c r="K2144">
        <v>0</v>
      </c>
      <c r="L2144">
        <v>0</v>
      </c>
      <c r="M2144">
        <v>0</v>
      </c>
      <c r="N2144">
        <v>0</v>
      </c>
      <c r="O2144">
        <v>0</v>
      </c>
      <c r="P2144">
        <v>0</v>
      </c>
      <c r="Q2144" s="36">
        <v>0</v>
      </c>
      <c r="R2144" s="36">
        <v>10</v>
      </c>
      <c r="S2144" s="36">
        <v>10</v>
      </c>
      <c r="T2144" s="36">
        <v>10</v>
      </c>
      <c r="U2144" s="36">
        <v>10</v>
      </c>
    </row>
    <row r="2145" spans="1:21" x14ac:dyDescent="0.2">
      <c r="A2145" s="89">
        <f>VLOOKUP(C2145,TabellenSRG!$B$4:$C$2729,2,FALSE)</f>
        <v>190</v>
      </c>
      <c r="B2145" t="str">
        <f t="shared" si="34"/>
        <v>190h</v>
      </c>
      <c r="C2145" t="s">
        <v>195</v>
      </c>
      <c r="D2145" t="s">
        <v>614</v>
      </c>
      <c r="E2145">
        <v>7</v>
      </c>
      <c r="F2145">
        <v>0</v>
      </c>
      <c r="G2145">
        <v>0</v>
      </c>
      <c r="H2145">
        <v>0</v>
      </c>
      <c r="I2145">
        <v>0</v>
      </c>
      <c r="J2145">
        <v>0</v>
      </c>
      <c r="K2145">
        <v>0</v>
      </c>
      <c r="L2145">
        <v>0</v>
      </c>
      <c r="M2145">
        <v>0</v>
      </c>
      <c r="N2145">
        <v>0</v>
      </c>
      <c r="O2145">
        <v>0</v>
      </c>
      <c r="P2145">
        <v>0</v>
      </c>
      <c r="Q2145" s="36">
        <v>0</v>
      </c>
      <c r="R2145" s="36">
        <v>0</v>
      </c>
      <c r="S2145" s="36">
        <v>0</v>
      </c>
      <c r="T2145" s="36">
        <v>0</v>
      </c>
      <c r="U2145" s="36">
        <v>0</v>
      </c>
    </row>
    <row r="2146" spans="1:21" x14ac:dyDescent="0.2">
      <c r="A2146" s="89">
        <f>VLOOKUP(C2146,TabellenSRG!$B$4:$C$2729,2,FALSE)</f>
        <v>190</v>
      </c>
      <c r="B2146" t="str">
        <f t="shared" si="34"/>
        <v>190i</v>
      </c>
      <c r="C2146" t="s">
        <v>195</v>
      </c>
      <c r="D2146" t="s">
        <v>615</v>
      </c>
      <c r="E2146">
        <v>8</v>
      </c>
      <c r="F2146">
        <v>0</v>
      </c>
      <c r="G2146">
        <v>0</v>
      </c>
      <c r="H2146">
        <v>0</v>
      </c>
      <c r="I2146">
        <v>0</v>
      </c>
      <c r="J2146">
        <v>0</v>
      </c>
      <c r="K2146">
        <v>0</v>
      </c>
      <c r="L2146">
        <v>0</v>
      </c>
      <c r="M2146">
        <v>0</v>
      </c>
      <c r="N2146">
        <v>0</v>
      </c>
      <c r="O2146">
        <v>0</v>
      </c>
      <c r="P2146">
        <v>0</v>
      </c>
      <c r="Q2146" s="36">
        <v>0</v>
      </c>
      <c r="R2146" s="36">
        <v>0</v>
      </c>
      <c r="S2146" s="36">
        <v>0</v>
      </c>
      <c r="T2146" s="36">
        <v>0</v>
      </c>
      <c r="U2146" s="36">
        <v>0</v>
      </c>
    </row>
    <row r="2147" spans="1:21" x14ac:dyDescent="0.2">
      <c r="A2147" s="89">
        <f>VLOOKUP(C2147,TabellenSRG!$B$4:$C$2729,2,FALSE)</f>
        <v>190</v>
      </c>
      <c r="B2147" t="str">
        <f t="shared" si="34"/>
        <v>190j</v>
      </c>
      <c r="C2147" t="s">
        <v>195</v>
      </c>
      <c r="D2147" t="s">
        <v>616</v>
      </c>
      <c r="E2147">
        <v>9</v>
      </c>
      <c r="F2147">
        <v>320</v>
      </c>
      <c r="G2147">
        <v>300</v>
      </c>
      <c r="H2147">
        <v>290</v>
      </c>
      <c r="I2147">
        <v>310</v>
      </c>
      <c r="J2147">
        <v>300</v>
      </c>
      <c r="K2147">
        <v>280</v>
      </c>
      <c r="L2147">
        <v>310</v>
      </c>
      <c r="M2147">
        <v>320</v>
      </c>
      <c r="N2147">
        <v>340</v>
      </c>
      <c r="O2147">
        <v>370</v>
      </c>
      <c r="P2147">
        <v>390</v>
      </c>
      <c r="Q2147" s="36">
        <v>430</v>
      </c>
      <c r="R2147" s="36">
        <v>440</v>
      </c>
      <c r="S2147" s="36">
        <v>460</v>
      </c>
      <c r="T2147" s="36">
        <v>470</v>
      </c>
      <c r="U2147" s="36">
        <v>480</v>
      </c>
    </row>
    <row r="2148" spans="1:21" x14ac:dyDescent="0.2">
      <c r="A2148" s="89">
        <f>VLOOKUP(C2148,TabellenSRG!$B$4:$C$2729,2,FALSE)</f>
        <v>190</v>
      </c>
      <c r="B2148" t="str">
        <f t="shared" si="34"/>
        <v>190k</v>
      </c>
      <c r="C2148" t="s">
        <v>195</v>
      </c>
      <c r="D2148" t="s">
        <v>611</v>
      </c>
      <c r="E2148">
        <v>10</v>
      </c>
      <c r="F2148" t="e">
        <v>#N/A</v>
      </c>
      <c r="G2148" t="e">
        <v>#N/A</v>
      </c>
      <c r="H2148" t="e">
        <v>#N/A</v>
      </c>
      <c r="I2148" t="e">
        <v>#N/A</v>
      </c>
      <c r="J2148" t="e">
        <v>#N/A</v>
      </c>
      <c r="K2148" t="e">
        <v>#N/A</v>
      </c>
      <c r="L2148" t="e">
        <v>#N/A</v>
      </c>
      <c r="M2148" t="e">
        <v>#N/A</v>
      </c>
      <c r="N2148">
        <v>0</v>
      </c>
      <c r="O2148">
        <v>0</v>
      </c>
      <c r="P2148">
        <v>0</v>
      </c>
      <c r="Q2148" s="36">
        <v>0</v>
      </c>
      <c r="R2148" s="36">
        <v>0</v>
      </c>
      <c r="S2148" s="36">
        <v>0</v>
      </c>
      <c r="T2148" s="36">
        <v>0</v>
      </c>
      <c r="U2148" s="36">
        <v>0</v>
      </c>
    </row>
    <row r="2149" spans="1:21" x14ac:dyDescent="0.2">
      <c r="A2149" s="89">
        <f>VLOOKUP(C2149,TabellenSRG!$B$4:$C$2729,2,FALSE)</f>
        <v>191</v>
      </c>
      <c r="B2149" t="str">
        <f t="shared" si="34"/>
        <v>191a</v>
      </c>
      <c r="C2149" t="s">
        <v>196</v>
      </c>
      <c r="D2149" t="s">
        <v>606</v>
      </c>
      <c r="E2149">
        <v>0</v>
      </c>
      <c r="F2149">
        <v>90</v>
      </c>
      <c r="G2149">
        <v>90</v>
      </c>
      <c r="H2149">
        <v>90</v>
      </c>
      <c r="I2149">
        <v>90</v>
      </c>
      <c r="J2149">
        <v>50</v>
      </c>
      <c r="K2149">
        <v>30</v>
      </c>
      <c r="L2149">
        <v>30</v>
      </c>
      <c r="M2149">
        <v>30</v>
      </c>
      <c r="N2149">
        <v>30</v>
      </c>
      <c r="O2149">
        <v>100</v>
      </c>
      <c r="P2149">
        <v>130</v>
      </c>
      <c r="Q2149" s="36">
        <v>130</v>
      </c>
      <c r="R2149" s="36">
        <v>130</v>
      </c>
      <c r="S2149" s="36">
        <v>110</v>
      </c>
      <c r="T2149" s="36">
        <v>90</v>
      </c>
      <c r="U2149" s="36">
        <v>110</v>
      </c>
    </row>
    <row r="2150" spans="1:21" x14ac:dyDescent="0.2">
      <c r="A2150" s="89">
        <f>VLOOKUP(C2150,TabellenSRG!$B$4:$C$2729,2,FALSE)</f>
        <v>191</v>
      </c>
      <c r="B2150" t="str">
        <f t="shared" si="34"/>
        <v>191b</v>
      </c>
      <c r="C2150" t="s">
        <v>196</v>
      </c>
      <c r="D2150" t="s">
        <v>607</v>
      </c>
      <c r="E2150">
        <v>1</v>
      </c>
      <c r="F2150">
        <v>0</v>
      </c>
      <c r="G2150">
        <v>0</v>
      </c>
      <c r="H2150">
        <v>0</v>
      </c>
      <c r="I2150">
        <v>0</v>
      </c>
      <c r="J2150">
        <v>0</v>
      </c>
      <c r="K2150">
        <v>0</v>
      </c>
      <c r="L2150">
        <v>0</v>
      </c>
      <c r="M2150">
        <v>0</v>
      </c>
      <c r="N2150">
        <v>0</v>
      </c>
      <c r="O2150">
        <v>0</v>
      </c>
      <c r="P2150">
        <v>0</v>
      </c>
      <c r="Q2150" s="36">
        <v>0</v>
      </c>
      <c r="R2150" s="36">
        <v>0</v>
      </c>
      <c r="S2150" s="36">
        <v>0</v>
      </c>
      <c r="T2150" s="36">
        <v>0</v>
      </c>
      <c r="U2150" s="36">
        <v>0</v>
      </c>
    </row>
    <row r="2151" spans="1:21" x14ac:dyDescent="0.2">
      <c r="A2151" s="89">
        <f>VLOOKUP(C2151,TabellenSRG!$B$4:$C$2729,2,FALSE)</f>
        <v>191</v>
      </c>
      <c r="B2151" t="str">
        <f t="shared" si="34"/>
        <v>191c</v>
      </c>
      <c r="C2151" t="s">
        <v>196</v>
      </c>
      <c r="D2151" t="s">
        <v>608</v>
      </c>
      <c r="E2151">
        <v>2</v>
      </c>
      <c r="F2151">
        <v>0</v>
      </c>
      <c r="G2151">
        <v>0</v>
      </c>
      <c r="H2151">
        <v>0</v>
      </c>
      <c r="I2151">
        <v>0</v>
      </c>
      <c r="J2151">
        <v>0</v>
      </c>
      <c r="K2151">
        <v>0</v>
      </c>
      <c r="L2151">
        <v>0</v>
      </c>
      <c r="M2151">
        <v>0</v>
      </c>
      <c r="N2151">
        <v>0</v>
      </c>
      <c r="O2151">
        <v>0</v>
      </c>
      <c r="P2151">
        <v>0</v>
      </c>
      <c r="Q2151" s="36">
        <v>0</v>
      </c>
      <c r="R2151" s="36">
        <v>0</v>
      </c>
      <c r="S2151" s="36">
        <v>0</v>
      </c>
      <c r="T2151" s="36">
        <v>0</v>
      </c>
      <c r="U2151" s="36">
        <v>0</v>
      </c>
    </row>
    <row r="2152" spans="1:21" x14ac:dyDescent="0.2">
      <c r="A2152" s="89">
        <f>VLOOKUP(C2152,TabellenSRG!$B$4:$C$2729,2,FALSE)</f>
        <v>191</v>
      </c>
      <c r="B2152" t="str">
        <f t="shared" si="34"/>
        <v>191d</v>
      </c>
      <c r="C2152" t="s">
        <v>196</v>
      </c>
      <c r="D2152" t="s">
        <v>609</v>
      </c>
      <c r="E2152">
        <v>3</v>
      </c>
      <c r="F2152">
        <v>0</v>
      </c>
      <c r="G2152">
        <v>0</v>
      </c>
      <c r="H2152">
        <v>0</v>
      </c>
      <c r="I2152">
        <v>0</v>
      </c>
      <c r="J2152">
        <v>0</v>
      </c>
      <c r="K2152">
        <v>0</v>
      </c>
      <c r="L2152">
        <v>0</v>
      </c>
      <c r="M2152">
        <v>0</v>
      </c>
      <c r="N2152">
        <v>0</v>
      </c>
      <c r="O2152">
        <v>0</v>
      </c>
      <c r="P2152">
        <v>0</v>
      </c>
      <c r="Q2152" s="36">
        <v>0</v>
      </c>
      <c r="R2152" s="36">
        <v>0</v>
      </c>
      <c r="S2152" s="36">
        <v>0</v>
      </c>
      <c r="T2152" s="36">
        <v>0</v>
      </c>
      <c r="U2152" s="36">
        <v>0</v>
      </c>
    </row>
    <row r="2153" spans="1:21" x14ac:dyDescent="0.2">
      <c r="A2153" s="89">
        <f>VLOOKUP(C2153,TabellenSRG!$B$4:$C$2729,2,FALSE)</f>
        <v>191</v>
      </c>
      <c r="B2153" t="str">
        <f t="shared" si="34"/>
        <v>191e</v>
      </c>
      <c r="C2153" t="s">
        <v>196</v>
      </c>
      <c r="D2153" t="s">
        <v>610</v>
      </c>
      <c r="E2153">
        <v>4</v>
      </c>
      <c r="F2153">
        <v>0</v>
      </c>
      <c r="G2153">
        <v>0</v>
      </c>
      <c r="H2153">
        <v>0</v>
      </c>
      <c r="I2153">
        <v>0</v>
      </c>
      <c r="J2153">
        <v>0</v>
      </c>
      <c r="K2153">
        <v>0</v>
      </c>
      <c r="L2153">
        <v>0</v>
      </c>
      <c r="M2153">
        <v>0</v>
      </c>
      <c r="N2153">
        <v>0</v>
      </c>
      <c r="O2153">
        <v>10</v>
      </c>
      <c r="P2153">
        <v>10</v>
      </c>
      <c r="Q2153" s="36">
        <v>10</v>
      </c>
      <c r="R2153" s="36">
        <v>10</v>
      </c>
      <c r="S2153" s="36">
        <v>10</v>
      </c>
      <c r="T2153" s="36">
        <v>10</v>
      </c>
      <c r="U2153" s="36">
        <v>10</v>
      </c>
    </row>
    <row r="2154" spans="1:21" x14ac:dyDescent="0.2">
      <c r="A2154" s="89">
        <f>VLOOKUP(C2154,TabellenSRG!$B$4:$C$2729,2,FALSE)</f>
        <v>191</v>
      </c>
      <c r="B2154" t="str">
        <f t="shared" si="34"/>
        <v>191f</v>
      </c>
      <c r="C2154" t="s">
        <v>196</v>
      </c>
      <c r="D2154" t="s">
        <v>612</v>
      </c>
      <c r="E2154">
        <v>5</v>
      </c>
      <c r="F2154">
        <v>0</v>
      </c>
      <c r="G2154">
        <v>0</v>
      </c>
      <c r="H2154">
        <v>0</v>
      </c>
      <c r="I2154">
        <v>0</v>
      </c>
      <c r="J2154">
        <v>0</v>
      </c>
      <c r="K2154">
        <v>0</v>
      </c>
      <c r="L2154">
        <v>0</v>
      </c>
      <c r="M2154">
        <v>0</v>
      </c>
      <c r="N2154">
        <v>0</v>
      </c>
      <c r="O2154">
        <v>0</v>
      </c>
      <c r="P2154">
        <v>0</v>
      </c>
      <c r="Q2154" s="36">
        <v>0</v>
      </c>
      <c r="R2154" s="36">
        <v>0</v>
      </c>
      <c r="S2154" s="36">
        <v>0</v>
      </c>
      <c r="T2154" s="36">
        <v>0</v>
      </c>
      <c r="U2154" s="36">
        <v>0</v>
      </c>
    </row>
    <row r="2155" spans="1:21" x14ac:dyDescent="0.2">
      <c r="A2155" s="89">
        <f>VLOOKUP(C2155,TabellenSRG!$B$4:$C$2729,2,FALSE)</f>
        <v>191</v>
      </c>
      <c r="B2155" t="str">
        <f t="shared" si="34"/>
        <v>191g</v>
      </c>
      <c r="C2155" t="s">
        <v>196</v>
      </c>
      <c r="D2155" t="s">
        <v>613</v>
      </c>
      <c r="E2155">
        <v>6</v>
      </c>
      <c r="F2155">
        <v>0</v>
      </c>
      <c r="G2155">
        <v>0</v>
      </c>
      <c r="H2155">
        <v>0</v>
      </c>
      <c r="I2155">
        <v>0</v>
      </c>
      <c r="J2155">
        <v>0</v>
      </c>
      <c r="K2155">
        <v>0</v>
      </c>
      <c r="L2155">
        <v>0</v>
      </c>
      <c r="M2155">
        <v>0</v>
      </c>
      <c r="N2155">
        <v>0</v>
      </c>
      <c r="O2155">
        <v>0</v>
      </c>
      <c r="P2155">
        <v>0</v>
      </c>
      <c r="Q2155" s="36">
        <v>0</v>
      </c>
      <c r="R2155" s="36">
        <v>0</v>
      </c>
      <c r="S2155" s="36">
        <v>0</v>
      </c>
      <c r="T2155" s="36">
        <v>0</v>
      </c>
      <c r="U2155" s="36">
        <v>0</v>
      </c>
    </row>
    <row r="2156" spans="1:21" x14ac:dyDescent="0.2">
      <c r="A2156" s="89">
        <f>VLOOKUP(C2156,TabellenSRG!$B$4:$C$2729,2,FALSE)</f>
        <v>191</v>
      </c>
      <c r="B2156" t="str">
        <f t="shared" si="34"/>
        <v>191h</v>
      </c>
      <c r="C2156" t="s">
        <v>196</v>
      </c>
      <c r="D2156" t="s">
        <v>614</v>
      </c>
      <c r="E2156">
        <v>7</v>
      </c>
      <c r="F2156">
        <v>0</v>
      </c>
      <c r="G2156">
        <v>0</v>
      </c>
      <c r="H2156">
        <v>0</v>
      </c>
      <c r="I2156">
        <v>0</v>
      </c>
      <c r="J2156">
        <v>0</v>
      </c>
      <c r="K2156">
        <v>0</v>
      </c>
      <c r="L2156">
        <v>0</v>
      </c>
      <c r="M2156">
        <v>0</v>
      </c>
      <c r="N2156">
        <v>0</v>
      </c>
      <c r="O2156">
        <v>0</v>
      </c>
      <c r="P2156">
        <v>0</v>
      </c>
      <c r="Q2156" s="36">
        <v>0</v>
      </c>
      <c r="R2156" s="36">
        <v>0</v>
      </c>
      <c r="S2156" s="36">
        <v>0</v>
      </c>
      <c r="T2156" s="36">
        <v>0</v>
      </c>
      <c r="U2156" s="36">
        <v>0</v>
      </c>
    </row>
    <row r="2157" spans="1:21" x14ac:dyDescent="0.2">
      <c r="A2157" s="89">
        <f>VLOOKUP(C2157,TabellenSRG!$B$4:$C$2729,2,FALSE)</f>
        <v>191</v>
      </c>
      <c r="B2157" t="str">
        <f t="shared" si="34"/>
        <v>191i</v>
      </c>
      <c r="C2157" t="s">
        <v>196</v>
      </c>
      <c r="D2157" t="s">
        <v>615</v>
      </c>
      <c r="E2157">
        <v>8</v>
      </c>
      <c r="F2157">
        <v>0</v>
      </c>
      <c r="G2157">
        <v>0</v>
      </c>
      <c r="H2157">
        <v>0</v>
      </c>
      <c r="I2157">
        <v>0</v>
      </c>
      <c r="J2157">
        <v>0</v>
      </c>
      <c r="K2157">
        <v>0</v>
      </c>
      <c r="L2157">
        <v>0</v>
      </c>
      <c r="M2157">
        <v>0</v>
      </c>
      <c r="N2157">
        <v>0</v>
      </c>
      <c r="O2157">
        <v>0</v>
      </c>
      <c r="P2157">
        <v>0</v>
      </c>
      <c r="Q2157" s="36">
        <v>0</v>
      </c>
      <c r="R2157" s="36">
        <v>0</v>
      </c>
      <c r="S2157" s="36">
        <v>0</v>
      </c>
      <c r="T2157" s="36">
        <v>0</v>
      </c>
      <c r="U2157" s="36">
        <v>0</v>
      </c>
    </row>
    <row r="2158" spans="1:21" x14ac:dyDescent="0.2">
      <c r="A2158" s="89">
        <f>VLOOKUP(C2158,TabellenSRG!$B$4:$C$2729,2,FALSE)</f>
        <v>191</v>
      </c>
      <c r="B2158" t="str">
        <f t="shared" si="34"/>
        <v>191j</v>
      </c>
      <c r="C2158" t="s">
        <v>196</v>
      </c>
      <c r="D2158" t="s">
        <v>616</v>
      </c>
      <c r="E2158">
        <v>9</v>
      </c>
      <c r="F2158">
        <v>90</v>
      </c>
      <c r="G2158">
        <v>90</v>
      </c>
      <c r="H2158">
        <v>90</v>
      </c>
      <c r="I2158">
        <v>90</v>
      </c>
      <c r="J2158">
        <v>50</v>
      </c>
      <c r="K2158">
        <v>30</v>
      </c>
      <c r="L2158">
        <v>30</v>
      </c>
      <c r="M2158">
        <v>30</v>
      </c>
      <c r="N2158">
        <v>30</v>
      </c>
      <c r="O2158">
        <v>90</v>
      </c>
      <c r="P2158">
        <v>120</v>
      </c>
      <c r="Q2158" s="36">
        <v>120</v>
      </c>
      <c r="R2158" s="36">
        <v>120</v>
      </c>
      <c r="S2158" s="36">
        <v>100</v>
      </c>
      <c r="T2158" s="36">
        <v>80</v>
      </c>
      <c r="U2158" s="36">
        <v>90</v>
      </c>
    </row>
    <row r="2159" spans="1:21" x14ac:dyDescent="0.2">
      <c r="A2159" s="89">
        <f>VLOOKUP(C2159,TabellenSRG!$B$4:$C$2729,2,FALSE)</f>
        <v>191</v>
      </c>
      <c r="B2159" t="str">
        <f t="shared" si="34"/>
        <v>191k</v>
      </c>
      <c r="C2159" t="s">
        <v>196</v>
      </c>
      <c r="D2159" t="s">
        <v>611</v>
      </c>
      <c r="E2159">
        <v>10</v>
      </c>
      <c r="F2159" t="e">
        <v>#N/A</v>
      </c>
      <c r="G2159" t="e">
        <v>#N/A</v>
      </c>
      <c r="H2159" t="e">
        <v>#N/A</v>
      </c>
      <c r="I2159" t="e">
        <v>#N/A</v>
      </c>
      <c r="J2159" t="e">
        <v>#N/A</v>
      </c>
      <c r="K2159" t="e">
        <v>#N/A</v>
      </c>
      <c r="L2159" t="e">
        <v>#N/A</v>
      </c>
      <c r="M2159" t="e">
        <v>#N/A</v>
      </c>
      <c r="N2159">
        <v>0</v>
      </c>
      <c r="O2159">
        <v>0</v>
      </c>
      <c r="P2159">
        <v>0</v>
      </c>
      <c r="Q2159" s="36">
        <v>10</v>
      </c>
      <c r="R2159" s="36">
        <v>0</v>
      </c>
      <c r="S2159" s="36">
        <v>0</v>
      </c>
      <c r="T2159" s="36">
        <v>0</v>
      </c>
      <c r="U2159" s="36">
        <v>0</v>
      </c>
    </row>
    <row r="2160" spans="1:21" x14ac:dyDescent="0.2">
      <c r="A2160" s="89" t="e">
        <f>VLOOKUP(C2160,TabellenSRG!$B$4:$C$2729,2,FALSE)</f>
        <v>#N/A</v>
      </c>
      <c r="B2160" t="e">
        <f t="shared" si="34"/>
        <v>#N/A</v>
      </c>
      <c r="C2160" t="s">
        <v>197</v>
      </c>
      <c r="D2160" t="s">
        <v>606</v>
      </c>
      <c r="E2160">
        <v>0</v>
      </c>
      <c r="F2160">
        <v>60</v>
      </c>
      <c r="G2160">
        <v>60</v>
      </c>
      <c r="H2160">
        <v>70</v>
      </c>
      <c r="I2160">
        <v>70</v>
      </c>
      <c r="J2160">
        <v>80</v>
      </c>
      <c r="K2160">
        <v>80</v>
      </c>
      <c r="L2160">
        <v>80</v>
      </c>
      <c r="M2160">
        <v>80</v>
      </c>
      <c r="N2160">
        <v>80</v>
      </c>
      <c r="O2160">
        <v>80</v>
      </c>
      <c r="P2160">
        <v>80</v>
      </c>
      <c r="Q2160" s="36">
        <v>60</v>
      </c>
      <c r="R2160" s="36" t="e">
        <v>#N/A</v>
      </c>
      <c r="S2160" s="36" t="e">
        <v>#N/A</v>
      </c>
      <c r="T2160" s="36" t="e">
        <v>#N/A</v>
      </c>
      <c r="U2160" s="36" t="e">
        <v>#N/A</v>
      </c>
    </row>
    <row r="2161" spans="1:21" x14ac:dyDescent="0.2">
      <c r="A2161" s="89" t="e">
        <f>VLOOKUP(C2161,TabellenSRG!$B$4:$C$2729,2,FALSE)</f>
        <v>#N/A</v>
      </c>
      <c r="B2161" t="e">
        <f t="shared" si="34"/>
        <v>#N/A</v>
      </c>
      <c r="C2161" t="s">
        <v>197</v>
      </c>
      <c r="D2161" t="s">
        <v>607</v>
      </c>
      <c r="E2161">
        <v>1</v>
      </c>
      <c r="F2161">
        <v>0</v>
      </c>
      <c r="G2161">
        <v>0</v>
      </c>
      <c r="H2161">
        <v>0</v>
      </c>
      <c r="I2161">
        <v>0</v>
      </c>
      <c r="J2161">
        <v>0</v>
      </c>
      <c r="K2161">
        <v>0</v>
      </c>
      <c r="L2161">
        <v>0</v>
      </c>
      <c r="M2161">
        <v>0</v>
      </c>
      <c r="N2161">
        <v>0</v>
      </c>
      <c r="O2161">
        <v>0</v>
      </c>
      <c r="P2161">
        <v>0</v>
      </c>
      <c r="Q2161" s="36">
        <v>0</v>
      </c>
      <c r="R2161" s="36" t="e">
        <v>#N/A</v>
      </c>
      <c r="S2161" s="36" t="e">
        <v>#N/A</v>
      </c>
      <c r="T2161" s="36" t="e">
        <v>#N/A</v>
      </c>
      <c r="U2161" s="36" t="e">
        <v>#N/A</v>
      </c>
    </row>
    <row r="2162" spans="1:21" x14ac:dyDescent="0.2">
      <c r="A2162" s="89" t="e">
        <f>VLOOKUP(C2162,TabellenSRG!$B$4:$C$2729,2,FALSE)</f>
        <v>#N/A</v>
      </c>
      <c r="B2162" t="e">
        <f t="shared" si="34"/>
        <v>#N/A</v>
      </c>
      <c r="C2162" t="s">
        <v>197</v>
      </c>
      <c r="D2162" t="s">
        <v>608</v>
      </c>
      <c r="E2162">
        <v>2</v>
      </c>
      <c r="F2162">
        <v>0</v>
      </c>
      <c r="G2162">
        <v>0</v>
      </c>
      <c r="H2162">
        <v>0</v>
      </c>
      <c r="I2162">
        <v>0</v>
      </c>
      <c r="J2162">
        <v>0</v>
      </c>
      <c r="K2162">
        <v>0</v>
      </c>
      <c r="L2162">
        <v>0</v>
      </c>
      <c r="M2162">
        <v>0</v>
      </c>
      <c r="N2162">
        <v>0</v>
      </c>
      <c r="O2162">
        <v>0</v>
      </c>
      <c r="P2162">
        <v>0</v>
      </c>
      <c r="Q2162" s="36">
        <v>0</v>
      </c>
      <c r="R2162" s="36" t="e">
        <v>#N/A</v>
      </c>
      <c r="S2162" s="36" t="e">
        <v>#N/A</v>
      </c>
      <c r="T2162" s="36" t="e">
        <v>#N/A</v>
      </c>
      <c r="U2162" s="36" t="e">
        <v>#N/A</v>
      </c>
    </row>
    <row r="2163" spans="1:21" x14ac:dyDescent="0.2">
      <c r="A2163" s="89" t="e">
        <f>VLOOKUP(C2163,TabellenSRG!$B$4:$C$2729,2,FALSE)</f>
        <v>#N/A</v>
      </c>
      <c r="B2163" t="e">
        <f t="shared" si="34"/>
        <v>#N/A</v>
      </c>
      <c r="C2163" t="s">
        <v>197</v>
      </c>
      <c r="D2163" t="s">
        <v>609</v>
      </c>
      <c r="E2163">
        <v>3</v>
      </c>
      <c r="F2163">
        <v>10</v>
      </c>
      <c r="G2163">
        <v>10</v>
      </c>
      <c r="H2163">
        <v>10</v>
      </c>
      <c r="I2163">
        <v>10</v>
      </c>
      <c r="J2163">
        <v>10</v>
      </c>
      <c r="K2163">
        <v>10</v>
      </c>
      <c r="L2163">
        <v>10</v>
      </c>
      <c r="M2163">
        <v>10</v>
      </c>
      <c r="N2163">
        <v>10</v>
      </c>
      <c r="O2163">
        <v>10</v>
      </c>
      <c r="P2163">
        <v>10</v>
      </c>
      <c r="Q2163" s="36">
        <v>20</v>
      </c>
      <c r="R2163" s="36" t="e">
        <v>#N/A</v>
      </c>
      <c r="S2163" s="36" t="e">
        <v>#N/A</v>
      </c>
      <c r="T2163" s="36" t="e">
        <v>#N/A</v>
      </c>
      <c r="U2163" s="36" t="e">
        <v>#N/A</v>
      </c>
    </row>
    <row r="2164" spans="1:21" x14ac:dyDescent="0.2">
      <c r="A2164" s="89" t="e">
        <f>VLOOKUP(C2164,TabellenSRG!$B$4:$C$2729,2,FALSE)</f>
        <v>#N/A</v>
      </c>
      <c r="B2164" t="e">
        <f t="shared" si="34"/>
        <v>#N/A</v>
      </c>
      <c r="C2164" t="s">
        <v>197</v>
      </c>
      <c r="D2164" t="s">
        <v>610</v>
      </c>
      <c r="E2164">
        <v>4</v>
      </c>
      <c r="F2164">
        <v>0</v>
      </c>
      <c r="G2164">
        <v>0</v>
      </c>
      <c r="H2164">
        <v>0</v>
      </c>
      <c r="I2164">
        <v>0</v>
      </c>
      <c r="J2164">
        <v>0</v>
      </c>
      <c r="K2164">
        <v>0</v>
      </c>
      <c r="L2164">
        <v>0</v>
      </c>
      <c r="M2164">
        <v>0</v>
      </c>
      <c r="N2164">
        <v>0</v>
      </c>
      <c r="O2164">
        <v>0</v>
      </c>
      <c r="P2164">
        <v>0</v>
      </c>
      <c r="Q2164" s="36">
        <v>0</v>
      </c>
      <c r="R2164" s="36" t="e">
        <v>#N/A</v>
      </c>
      <c r="S2164" s="36" t="e">
        <v>#N/A</v>
      </c>
      <c r="T2164" s="36" t="e">
        <v>#N/A</v>
      </c>
      <c r="U2164" s="36" t="e">
        <v>#N/A</v>
      </c>
    </row>
    <row r="2165" spans="1:21" x14ac:dyDescent="0.2">
      <c r="A2165" s="89" t="e">
        <f>VLOOKUP(C2165,TabellenSRG!$B$4:$C$2729,2,FALSE)</f>
        <v>#N/A</v>
      </c>
      <c r="B2165" t="e">
        <f t="shared" si="34"/>
        <v>#N/A</v>
      </c>
      <c r="C2165" t="s">
        <v>197</v>
      </c>
      <c r="D2165" t="s">
        <v>612</v>
      </c>
      <c r="E2165">
        <v>5</v>
      </c>
      <c r="F2165">
        <v>0</v>
      </c>
      <c r="G2165">
        <v>0</v>
      </c>
      <c r="H2165">
        <v>0</v>
      </c>
      <c r="I2165">
        <v>0</v>
      </c>
      <c r="J2165">
        <v>0</v>
      </c>
      <c r="K2165">
        <v>0</v>
      </c>
      <c r="L2165">
        <v>0</v>
      </c>
      <c r="M2165">
        <v>0</v>
      </c>
      <c r="N2165">
        <v>0</v>
      </c>
      <c r="O2165">
        <v>0</v>
      </c>
      <c r="P2165">
        <v>0</v>
      </c>
      <c r="Q2165" s="36">
        <v>0</v>
      </c>
      <c r="R2165" s="36" t="e">
        <v>#N/A</v>
      </c>
      <c r="S2165" s="36" t="e">
        <v>#N/A</v>
      </c>
      <c r="T2165" s="36" t="e">
        <v>#N/A</v>
      </c>
      <c r="U2165" s="36" t="e">
        <v>#N/A</v>
      </c>
    </row>
    <row r="2166" spans="1:21" x14ac:dyDescent="0.2">
      <c r="A2166" s="89" t="e">
        <f>VLOOKUP(C2166,TabellenSRG!$B$4:$C$2729,2,FALSE)</f>
        <v>#N/A</v>
      </c>
      <c r="B2166" t="e">
        <f t="shared" si="34"/>
        <v>#N/A</v>
      </c>
      <c r="C2166" t="s">
        <v>197</v>
      </c>
      <c r="D2166" t="s">
        <v>613</v>
      </c>
      <c r="E2166">
        <v>6</v>
      </c>
      <c r="F2166">
        <v>0</v>
      </c>
      <c r="G2166">
        <v>0</v>
      </c>
      <c r="H2166">
        <v>0</v>
      </c>
      <c r="I2166">
        <v>0</v>
      </c>
      <c r="J2166">
        <v>0</v>
      </c>
      <c r="K2166">
        <v>0</v>
      </c>
      <c r="L2166">
        <v>0</v>
      </c>
      <c r="M2166">
        <v>0</v>
      </c>
      <c r="N2166">
        <v>0</v>
      </c>
      <c r="O2166">
        <v>0</v>
      </c>
      <c r="P2166">
        <v>0</v>
      </c>
      <c r="Q2166" s="36">
        <v>0</v>
      </c>
      <c r="R2166" s="36" t="e">
        <v>#N/A</v>
      </c>
      <c r="S2166" s="36" t="e">
        <v>#N/A</v>
      </c>
      <c r="T2166" s="36" t="e">
        <v>#N/A</v>
      </c>
      <c r="U2166" s="36" t="e">
        <v>#N/A</v>
      </c>
    </row>
    <row r="2167" spans="1:21" x14ac:dyDescent="0.2">
      <c r="A2167" s="89" t="e">
        <f>VLOOKUP(C2167,TabellenSRG!$B$4:$C$2729,2,FALSE)</f>
        <v>#N/A</v>
      </c>
      <c r="B2167" t="e">
        <f t="shared" si="34"/>
        <v>#N/A</v>
      </c>
      <c r="C2167" t="s">
        <v>197</v>
      </c>
      <c r="D2167" t="s">
        <v>614</v>
      </c>
      <c r="E2167">
        <v>7</v>
      </c>
      <c r="F2167">
        <v>0</v>
      </c>
      <c r="G2167">
        <v>0</v>
      </c>
      <c r="H2167">
        <v>0</v>
      </c>
      <c r="I2167">
        <v>0</v>
      </c>
      <c r="J2167">
        <v>0</v>
      </c>
      <c r="K2167">
        <v>0</v>
      </c>
      <c r="L2167">
        <v>0</v>
      </c>
      <c r="M2167">
        <v>0</v>
      </c>
      <c r="N2167">
        <v>0</v>
      </c>
      <c r="O2167">
        <v>0</v>
      </c>
      <c r="P2167">
        <v>0</v>
      </c>
      <c r="Q2167" s="36">
        <v>0</v>
      </c>
      <c r="R2167" s="36" t="e">
        <v>#N/A</v>
      </c>
      <c r="S2167" s="36" t="e">
        <v>#N/A</v>
      </c>
      <c r="T2167" s="36" t="e">
        <v>#N/A</v>
      </c>
      <c r="U2167" s="36" t="e">
        <v>#N/A</v>
      </c>
    </row>
    <row r="2168" spans="1:21" x14ac:dyDescent="0.2">
      <c r="A2168" s="89" t="e">
        <f>VLOOKUP(C2168,TabellenSRG!$B$4:$C$2729,2,FALSE)</f>
        <v>#N/A</v>
      </c>
      <c r="B2168" t="e">
        <f t="shared" si="34"/>
        <v>#N/A</v>
      </c>
      <c r="C2168" t="s">
        <v>197</v>
      </c>
      <c r="D2168" t="s">
        <v>615</v>
      </c>
      <c r="E2168">
        <v>8</v>
      </c>
      <c r="F2168">
        <v>0</v>
      </c>
      <c r="G2168">
        <v>0</v>
      </c>
      <c r="H2168">
        <v>0</v>
      </c>
      <c r="I2168">
        <v>0</v>
      </c>
      <c r="J2168">
        <v>0</v>
      </c>
      <c r="K2168">
        <v>0</v>
      </c>
      <c r="L2168">
        <v>0</v>
      </c>
      <c r="M2168">
        <v>0</v>
      </c>
      <c r="N2168">
        <v>0</v>
      </c>
      <c r="O2168">
        <v>0</v>
      </c>
      <c r="P2168">
        <v>0</v>
      </c>
      <c r="Q2168" s="36">
        <v>0</v>
      </c>
      <c r="R2168" s="36" t="e">
        <v>#N/A</v>
      </c>
      <c r="S2168" s="36" t="e">
        <v>#N/A</v>
      </c>
      <c r="T2168" s="36" t="e">
        <v>#N/A</v>
      </c>
      <c r="U2168" s="36" t="e">
        <v>#N/A</v>
      </c>
    </row>
    <row r="2169" spans="1:21" x14ac:dyDescent="0.2">
      <c r="A2169" s="89" t="e">
        <f>VLOOKUP(C2169,TabellenSRG!$B$4:$C$2729,2,FALSE)</f>
        <v>#N/A</v>
      </c>
      <c r="B2169" t="e">
        <f t="shared" si="34"/>
        <v>#N/A</v>
      </c>
      <c r="C2169" t="s">
        <v>197</v>
      </c>
      <c r="D2169" t="s">
        <v>616</v>
      </c>
      <c r="E2169">
        <v>9</v>
      </c>
      <c r="F2169">
        <v>40</v>
      </c>
      <c r="G2169">
        <v>50</v>
      </c>
      <c r="H2169">
        <v>50</v>
      </c>
      <c r="I2169">
        <v>60</v>
      </c>
      <c r="J2169">
        <v>60</v>
      </c>
      <c r="K2169">
        <v>60</v>
      </c>
      <c r="L2169">
        <v>70</v>
      </c>
      <c r="M2169">
        <v>70</v>
      </c>
      <c r="N2169">
        <v>70</v>
      </c>
      <c r="O2169">
        <v>70</v>
      </c>
      <c r="P2169">
        <v>70</v>
      </c>
      <c r="Q2169" s="36">
        <v>40</v>
      </c>
      <c r="R2169" s="36" t="e">
        <v>#N/A</v>
      </c>
      <c r="S2169" s="36" t="e">
        <v>#N/A</v>
      </c>
      <c r="T2169" s="36" t="e">
        <v>#N/A</v>
      </c>
      <c r="U2169" s="36" t="e">
        <v>#N/A</v>
      </c>
    </row>
    <row r="2170" spans="1:21" x14ac:dyDescent="0.2">
      <c r="A2170" s="89" t="e">
        <f>VLOOKUP(C2170,TabellenSRG!$B$4:$C$2729,2,FALSE)</f>
        <v>#N/A</v>
      </c>
      <c r="B2170" t="e">
        <f t="shared" si="34"/>
        <v>#N/A</v>
      </c>
      <c r="C2170" t="s">
        <v>197</v>
      </c>
      <c r="D2170" t="s">
        <v>611</v>
      </c>
      <c r="E2170">
        <v>10</v>
      </c>
      <c r="F2170" t="e">
        <v>#N/A</v>
      </c>
      <c r="G2170" t="e">
        <v>#N/A</v>
      </c>
      <c r="H2170" t="e">
        <v>#N/A</v>
      </c>
      <c r="I2170" t="e">
        <v>#N/A</v>
      </c>
      <c r="J2170" t="e">
        <v>#N/A</v>
      </c>
      <c r="K2170" t="e">
        <v>#N/A</v>
      </c>
      <c r="L2170" t="e">
        <v>#N/A</v>
      </c>
      <c r="M2170" t="e">
        <v>#N/A</v>
      </c>
      <c r="N2170">
        <v>0</v>
      </c>
      <c r="O2170">
        <v>0</v>
      </c>
      <c r="P2170">
        <v>0</v>
      </c>
      <c r="Q2170" s="36">
        <v>0</v>
      </c>
      <c r="R2170" s="36" t="e">
        <v>#N/A</v>
      </c>
      <c r="S2170" s="36" t="e">
        <v>#N/A</v>
      </c>
      <c r="T2170" s="36" t="e">
        <v>#N/A</v>
      </c>
      <c r="U2170" s="36" t="e">
        <v>#N/A</v>
      </c>
    </row>
    <row r="2171" spans="1:21" x14ac:dyDescent="0.2">
      <c r="A2171" s="89">
        <f>VLOOKUP(C2171,TabellenSRG!$B$4:$C$2729,2,FALSE)</f>
        <v>192</v>
      </c>
      <c r="B2171" t="str">
        <f t="shared" si="34"/>
        <v>192a</v>
      </c>
      <c r="C2171" t="s">
        <v>198</v>
      </c>
      <c r="D2171" t="s">
        <v>606</v>
      </c>
      <c r="E2171">
        <v>0</v>
      </c>
      <c r="F2171">
        <v>220</v>
      </c>
      <c r="G2171">
        <v>240</v>
      </c>
      <c r="H2171">
        <v>260</v>
      </c>
      <c r="I2171">
        <v>290</v>
      </c>
      <c r="J2171">
        <v>330</v>
      </c>
      <c r="K2171">
        <v>370</v>
      </c>
      <c r="L2171">
        <v>280</v>
      </c>
      <c r="M2171">
        <v>320</v>
      </c>
      <c r="N2171">
        <v>390</v>
      </c>
      <c r="O2171">
        <v>440</v>
      </c>
      <c r="P2171">
        <v>480</v>
      </c>
      <c r="Q2171" s="36">
        <v>620</v>
      </c>
      <c r="R2171" s="36">
        <v>840</v>
      </c>
      <c r="S2171" s="36">
        <v>910</v>
      </c>
      <c r="T2171" s="36">
        <v>890</v>
      </c>
      <c r="U2171" s="36">
        <v>720</v>
      </c>
    </row>
    <row r="2172" spans="1:21" x14ac:dyDescent="0.2">
      <c r="A2172" s="89">
        <f>VLOOKUP(C2172,TabellenSRG!$B$4:$C$2729,2,FALSE)</f>
        <v>192</v>
      </c>
      <c r="B2172" t="str">
        <f t="shared" si="34"/>
        <v>192b</v>
      </c>
      <c r="C2172" t="s">
        <v>198</v>
      </c>
      <c r="D2172" t="s">
        <v>607</v>
      </c>
      <c r="E2172">
        <v>1</v>
      </c>
      <c r="F2172">
        <v>0</v>
      </c>
      <c r="G2172">
        <v>10</v>
      </c>
      <c r="H2172">
        <v>10</v>
      </c>
      <c r="I2172">
        <v>10</v>
      </c>
      <c r="J2172">
        <v>10</v>
      </c>
      <c r="K2172">
        <v>10</v>
      </c>
      <c r="L2172">
        <v>10</v>
      </c>
      <c r="M2172">
        <v>10</v>
      </c>
      <c r="N2172">
        <v>10</v>
      </c>
      <c r="O2172">
        <v>10</v>
      </c>
      <c r="P2172">
        <v>10</v>
      </c>
      <c r="Q2172" s="36">
        <v>10</v>
      </c>
      <c r="R2172" s="36">
        <v>10</v>
      </c>
      <c r="S2172" s="36">
        <v>10</v>
      </c>
      <c r="T2172" s="36">
        <v>0</v>
      </c>
      <c r="U2172" s="36">
        <v>0</v>
      </c>
    </row>
    <row r="2173" spans="1:21" x14ac:dyDescent="0.2">
      <c r="A2173" s="89">
        <f>VLOOKUP(C2173,TabellenSRG!$B$4:$C$2729,2,FALSE)</f>
        <v>192</v>
      </c>
      <c r="B2173" t="str">
        <f t="shared" si="34"/>
        <v>192c</v>
      </c>
      <c r="C2173" t="s">
        <v>198</v>
      </c>
      <c r="D2173" t="s">
        <v>608</v>
      </c>
      <c r="E2173">
        <v>2</v>
      </c>
      <c r="F2173">
        <v>0</v>
      </c>
      <c r="G2173">
        <v>0</v>
      </c>
      <c r="H2173">
        <v>0</v>
      </c>
      <c r="I2173">
        <v>0</v>
      </c>
      <c r="J2173">
        <v>0</v>
      </c>
      <c r="K2173">
        <v>0</v>
      </c>
      <c r="L2173">
        <v>0</v>
      </c>
      <c r="M2173">
        <v>0</v>
      </c>
      <c r="N2173">
        <v>0</v>
      </c>
      <c r="O2173">
        <v>0</v>
      </c>
      <c r="P2173">
        <v>0</v>
      </c>
      <c r="Q2173" s="36">
        <v>0</v>
      </c>
      <c r="R2173" s="36">
        <v>0</v>
      </c>
      <c r="S2173" s="36">
        <v>0</v>
      </c>
      <c r="T2173" s="36">
        <v>0</v>
      </c>
      <c r="U2173" s="36">
        <v>0</v>
      </c>
    </row>
    <row r="2174" spans="1:21" x14ac:dyDescent="0.2">
      <c r="A2174" s="89">
        <f>VLOOKUP(C2174,TabellenSRG!$B$4:$C$2729,2,FALSE)</f>
        <v>192</v>
      </c>
      <c r="B2174" t="str">
        <f t="shared" si="34"/>
        <v>192d</v>
      </c>
      <c r="C2174" t="s">
        <v>198</v>
      </c>
      <c r="D2174" t="s">
        <v>609</v>
      </c>
      <c r="E2174">
        <v>3</v>
      </c>
      <c r="F2174">
        <v>30</v>
      </c>
      <c r="G2174">
        <v>20</v>
      </c>
      <c r="H2174">
        <v>30</v>
      </c>
      <c r="I2174">
        <v>30</v>
      </c>
      <c r="J2174">
        <v>30</v>
      </c>
      <c r="K2174">
        <v>40</v>
      </c>
      <c r="L2174">
        <v>30</v>
      </c>
      <c r="M2174">
        <v>30</v>
      </c>
      <c r="N2174">
        <v>40</v>
      </c>
      <c r="O2174">
        <v>30</v>
      </c>
      <c r="P2174">
        <v>40</v>
      </c>
      <c r="Q2174" s="36">
        <v>40</v>
      </c>
      <c r="R2174" s="36">
        <v>40</v>
      </c>
      <c r="S2174" s="36">
        <v>50</v>
      </c>
      <c r="T2174" s="36">
        <v>60</v>
      </c>
      <c r="U2174" s="36">
        <v>50</v>
      </c>
    </row>
    <row r="2175" spans="1:21" x14ac:dyDescent="0.2">
      <c r="A2175" s="89">
        <f>VLOOKUP(C2175,TabellenSRG!$B$4:$C$2729,2,FALSE)</f>
        <v>192</v>
      </c>
      <c r="B2175" t="str">
        <f t="shared" si="34"/>
        <v>192e</v>
      </c>
      <c r="C2175" t="s">
        <v>198</v>
      </c>
      <c r="D2175" t="s">
        <v>610</v>
      </c>
      <c r="E2175">
        <v>4</v>
      </c>
      <c r="F2175">
        <v>0</v>
      </c>
      <c r="G2175">
        <v>0</v>
      </c>
      <c r="H2175">
        <v>0</v>
      </c>
      <c r="I2175">
        <v>0</v>
      </c>
      <c r="J2175">
        <v>0</v>
      </c>
      <c r="K2175">
        <v>0</v>
      </c>
      <c r="L2175">
        <v>0</v>
      </c>
      <c r="M2175">
        <v>0</v>
      </c>
      <c r="N2175">
        <v>0</v>
      </c>
      <c r="O2175">
        <v>10</v>
      </c>
      <c r="P2175">
        <v>20</v>
      </c>
      <c r="Q2175" s="36">
        <v>20</v>
      </c>
      <c r="R2175" s="36">
        <v>20</v>
      </c>
      <c r="S2175" s="36">
        <v>20</v>
      </c>
      <c r="T2175" s="36">
        <v>20</v>
      </c>
      <c r="U2175" s="36">
        <v>20</v>
      </c>
    </row>
    <row r="2176" spans="1:21" x14ac:dyDescent="0.2">
      <c r="A2176" s="89">
        <f>VLOOKUP(C2176,TabellenSRG!$B$4:$C$2729,2,FALSE)</f>
        <v>192</v>
      </c>
      <c r="B2176" t="str">
        <f t="shared" si="34"/>
        <v>192f</v>
      </c>
      <c r="C2176" t="s">
        <v>198</v>
      </c>
      <c r="D2176" t="s">
        <v>612</v>
      </c>
      <c r="E2176">
        <v>5</v>
      </c>
      <c r="F2176">
        <v>0</v>
      </c>
      <c r="G2176">
        <v>0</v>
      </c>
      <c r="H2176">
        <v>0</v>
      </c>
      <c r="I2176">
        <v>0</v>
      </c>
      <c r="J2176">
        <v>0</v>
      </c>
      <c r="K2176">
        <v>0</v>
      </c>
      <c r="L2176">
        <v>0</v>
      </c>
      <c r="M2176">
        <v>0</v>
      </c>
      <c r="N2176">
        <v>0</v>
      </c>
      <c r="O2176">
        <v>0</v>
      </c>
      <c r="P2176">
        <v>0</v>
      </c>
      <c r="Q2176" s="36">
        <v>0</v>
      </c>
      <c r="R2176" s="36">
        <v>0</v>
      </c>
      <c r="S2176" s="36">
        <v>0</v>
      </c>
      <c r="T2176" s="36">
        <v>0</v>
      </c>
      <c r="U2176" s="36">
        <v>0</v>
      </c>
    </row>
    <row r="2177" spans="1:21" x14ac:dyDescent="0.2">
      <c r="A2177" s="89">
        <f>VLOOKUP(C2177,TabellenSRG!$B$4:$C$2729,2,FALSE)</f>
        <v>192</v>
      </c>
      <c r="B2177" t="str">
        <f t="shared" si="34"/>
        <v>192g</v>
      </c>
      <c r="C2177" t="s">
        <v>198</v>
      </c>
      <c r="D2177" t="s">
        <v>613</v>
      </c>
      <c r="E2177">
        <v>6</v>
      </c>
      <c r="F2177">
        <v>0</v>
      </c>
      <c r="G2177">
        <v>0</v>
      </c>
      <c r="H2177">
        <v>0</v>
      </c>
      <c r="I2177">
        <v>0</v>
      </c>
      <c r="J2177">
        <v>0</v>
      </c>
      <c r="K2177">
        <v>0</v>
      </c>
      <c r="L2177">
        <v>0</v>
      </c>
      <c r="M2177">
        <v>0</v>
      </c>
      <c r="N2177">
        <v>0</v>
      </c>
      <c r="O2177">
        <v>0</v>
      </c>
      <c r="P2177">
        <v>0</v>
      </c>
      <c r="Q2177" s="36">
        <v>0</v>
      </c>
      <c r="R2177" s="36">
        <v>0</v>
      </c>
      <c r="S2177" s="36">
        <v>0</v>
      </c>
      <c r="T2177" s="36">
        <v>0</v>
      </c>
      <c r="U2177" s="36">
        <v>0</v>
      </c>
    </row>
    <row r="2178" spans="1:21" x14ac:dyDescent="0.2">
      <c r="A2178" s="89">
        <f>VLOOKUP(C2178,TabellenSRG!$B$4:$C$2729,2,FALSE)</f>
        <v>192</v>
      </c>
      <c r="B2178" t="str">
        <f t="shared" si="34"/>
        <v>192h</v>
      </c>
      <c r="C2178" t="s">
        <v>198</v>
      </c>
      <c r="D2178" t="s">
        <v>614</v>
      </c>
      <c r="E2178">
        <v>7</v>
      </c>
      <c r="F2178">
        <v>0</v>
      </c>
      <c r="G2178">
        <v>0</v>
      </c>
      <c r="H2178">
        <v>0</v>
      </c>
      <c r="I2178">
        <v>0</v>
      </c>
      <c r="J2178">
        <v>0</v>
      </c>
      <c r="K2178">
        <v>0</v>
      </c>
      <c r="L2178">
        <v>0</v>
      </c>
      <c r="M2178">
        <v>0</v>
      </c>
      <c r="N2178">
        <v>0</v>
      </c>
      <c r="O2178">
        <v>0</v>
      </c>
      <c r="P2178">
        <v>0</v>
      </c>
      <c r="Q2178" s="36">
        <v>0</v>
      </c>
      <c r="R2178" s="36">
        <v>0</v>
      </c>
      <c r="S2178" s="36">
        <v>0</v>
      </c>
      <c r="T2178" s="36">
        <v>0</v>
      </c>
      <c r="U2178" s="36">
        <v>0</v>
      </c>
    </row>
    <row r="2179" spans="1:21" x14ac:dyDescent="0.2">
      <c r="A2179" s="89">
        <f>VLOOKUP(C2179,TabellenSRG!$B$4:$C$2729,2,FALSE)</f>
        <v>192</v>
      </c>
      <c r="B2179" t="str">
        <f t="shared" si="34"/>
        <v>192i</v>
      </c>
      <c r="C2179" t="s">
        <v>198</v>
      </c>
      <c r="D2179" t="s">
        <v>615</v>
      </c>
      <c r="E2179">
        <v>8</v>
      </c>
      <c r="F2179">
        <v>0</v>
      </c>
      <c r="G2179">
        <v>0</v>
      </c>
      <c r="H2179">
        <v>0</v>
      </c>
      <c r="I2179">
        <v>0</v>
      </c>
      <c r="J2179">
        <v>0</v>
      </c>
      <c r="K2179">
        <v>0</v>
      </c>
      <c r="L2179">
        <v>0</v>
      </c>
      <c r="M2179">
        <v>0</v>
      </c>
      <c r="N2179">
        <v>0</v>
      </c>
      <c r="O2179">
        <v>0</v>
      </c>
      <c r="P2179">
        <v>0</v>
      </c>
      <c r="Q2179" s="36">
        <v>0</v>
      </c>
      <c r="R2179" s="36">
        <v>0</v>
      </c>
      <c r="S2179" s="36">
        <v>10</v>
      </c>
      <c r="T2179" s="36">
        <v>10</v>
      </c>
      <c r="U2179" s="36">
        <v>10</v>
      </c>
    </row>
    <row r="2180" spans="1:21" x14ac:dyDescent="0.2">
      <c r="A2180" s="89">
        <f>VLOOKUP(C2180,TabellenSRG!$B$4:$C$2729,2,FALSE)</f>
        <v>192</v>
      </c>
      <c r="B2180" t="str">
        <f t="shared" si="34"/>
        <v>192j</v>
      </c>
      <c r="C2180" t="s">
        <v>198</v>
      </c>
      <c r="D2180" t="s">
        <v>616</v>
      </c>
      <c r="E2180">
        <v>9</v>
      </c>
      <c r="F2180">
        <v>190</v>
      </c>
      <c r="G2180">
        <v>210</v>
      </c>
      <c r="H2180">
        <v>220</v>
      </c>
      <c r="I2180">
        <v>250</v>
      </c>
      <c r="J2180">
        <v>280</v>
      </c>
      <c r="K2180">
        <v>310</v>
      </c>
      <c r="L2180">
        <v>240</v>
      </c>
      <c r="M2180">
        <v>280</v>
      </c>
      <c r="N2180">
        <v>340</v>
      </c>
      <c r="O2180">
        <v>380</v>
      </c>
      <c r="P2180">
        <v>420</v>
      </c>
      <c r="Q2180" s="36">
        <v>560</v>
      </c>
      <c r="R2180" s="36">
        <v>760</v>
      </c>
      <c r="S2180" s="36">
        <v>820</v>
      </c>
      <c r="T2180" s="36">
        <v>800</v>
      </c>
      <c r="U2180" s="36">
        <v>630</v>
      </c>
    </row>
    <row r="2181" spans="1:21" x14ac:dyDescent="0.2">
      <c r="A2181" s="89">
        <f>VLOOKUP(C2181,TabellenSRG!$B$4:$C$2729,2,FALSE)</f>
        <v>192</v>
      </c>
      <c r="B2181" t="str">
        <f t="shared" ref="B2181:B2244" si="35">CONCATENATE(A2181,D2181)</f>
        <v>192k</v>
      </c>
      <c r="C2181" t="s">
        <v>198</v>
      </c>
      <c r="D2181" t="s">
        <v>611</v>
      </c>
      <c r="E2181">
        <v>10</v>
      </c>
      <c r="F2181" t="e">
        <v>#N/A</v>
      </c>
      <c r="G2181" t="e">
        <v>#N/A</v>
      </c>
      <c r="H2181" t="e">
        <v>#N/A</v>
      </c>
      <c r="I2181" t="e">
        <v>#N/A</v>
      </c>
      <c r="J2181" t="e">
        <v>#N/A</v>
      </c>
      <c r="K2181" t="e">
        <v>#N/A</v>
      </c>
      <c r="L2181" t="e">
        <v>#N/A</v>
      </c>
      <c r="M2181" t="e">
        <v>#N/A</v>
      </c>
      <c r="N2181">
        <v>0</v>
      </c>
      <c r="O2181">
        <v>10</v>
      </c>
      <c r="P2181">
        <v>0</v>
      </c>
      <c r="Q2181" s="36">
        <v>0</v>
      </c>
      <c r="R2181" s="36">
        <v>0</v>
      </c>
      <c r="S2181" s="36">
        <v>10</v>
      </c>
      <c r="T2181" s="36">
        <v>10</v>
      </c>
      <c r="U2181" s="36">
        <v>10</v>
      </c>
    </row>
    <row r="2182" spans="1:21" x14ac:dyDescent="0.2">
      <c r="A2182" s="89">
        <f>VLOOKUP(C2182,TabellenSRG!$B$4:$C$2729,2,FALSE)</f>
        <v>193</v>
      </c>
      <c r="B2182" t="str">
        <f t="shared" si="35"/>
        <v>193a</v>
      </c>
      <c r="C2182" t="s">
        <v>199</v>
      </c>
      <c r="D2182" t="s">
        <v>606</v>
      </c>
      <c r="E2182">
        <v>0</v>
      </c>
      <c r="F2182">
        <v>110</v>
      </c>
      <c r="G2182">
        <v>80</v>
      </c>
      <c r="H2182">
        <v>70</v>
      </c>
      <c r="I2182">
        <v>80</v>
      </c>
      <c r="J2182">
        <v>80</v>
      </c>
      <c r="K2182">
        <v>90</v>
      </c>
      <c r="L2182">
        <v>100</v>
      </c>
      <c r="M2182">
        <v>90</v>
      </c>
      <c r="N2182">
        <v>100</v>
      </c>
      <c r="O2182">
        <v>120</v>
      </c>
      <c r="P2182">
        <v>110</v>
      </c>
      <c r="Q2182" s="36">
        <v>120</v>
      </c>
      <c r="R2182" s="36">
        <v>140</v>
      </c>
      <c r="S2182" s="36">
        <v>160</v>
      </c>
      <c r="T2182" s="36">
        <v>160</v>
      </c>
      <c r="U2182" s="36">
        <v>170</v>
      </c>
    </row>
    <row r="2183" spans="1:21" x14ac:dyDescent="0.2">
      <c r="A2183" s="89">
        <f>VLOOKUP(C2183,TabellenSRG!$B$4:$C$2729,2,FALSE)</f>
        <v>193</v>
      </c>
      <c r="B2183" t="str">
        <f t="shared" si="35"/>
        <v>193b</v>
      </c>
      <c r="C2183" t="s">
        <v>199</v>
      </c>
      <c r="D2183" t="s">
        <v>607</v>
      </c>
      <c r="E2183">
        <v>1</v>
      </c>
      <c r="F2183">
        <v>0</v>
      </c>
      <c r="G2183">
        <v>0</v>
      </c>
      <c r="H2183">
        <v>0</v>
      </c>
      <c r="I2183">
        <v>10</v>
      </c>
      <c r="J2183">
        <v>10</v>
      </c>
      <c r="K2183">
        <v>10</v>
      </c>
      <c r="L2183">
        <v>10</v>
      </c>
      <c r="M2183">
        <v>10</v>
      </c>
      <c r="N2183">
        <v>10</v>
      </c>
      <c r="O2183">
        <v>10</v>
      </c>
      <c r="P2183">
        <v>10</v>
      </c>
      <c r="Q2183" s="36">
        <v>10</v>
      </c>
      <c r="R2183" s="36">
        <v>10</v>
      </c>
      <c r="S2183" s="36">
        <v>20</v>
      </c>
      <c r="T2183" s="36">
        <v>20</v>
      </c>
      <c r="U2183" s="36">
        <v>20</v>
      </c>
    </row>
    <row r="2184" spans="1:21" x14ac:dyDescent="0.2">
      <c r="A2184" s="89">
        <f>VLOOKUP(C2184,TabellenSRG!$B$4:$C$2729,2,FALSE)</f>
        <v>193</v>
      </c>
      <c r="B2184" t="str">
        <f t="shared" si="35"/>
        <v>193c</v>
      </c>
      <c r="C2184" t="s">
        <v>199</v>
      </c>
      <c r="D2184" t="s">
        <v>608</v>
      </c>
      <c r="E2184">
        <v>2</v>
      </c>
      <c r="F2184">
        <v>0</v>
      </c>
      <c r="G2184">
        <v>0</v>
      </c>
      <c r="H2184">
        <v>0</v>
      </c>
      <c r="I2184">
        <v>0</v>
      </c>
      <c r="J2184">
        <v>0</v>
      </c>
      <c r="K2184">
        <v>0</v>
      </c>
      <c r="L2184">
        <v>0</v>
      </c>
      <c r="M2184">
        <v>0</v>
      </c>
      <c r="N2184">
        <v>0</v>
      </c>
      <c r="O2184">
        <v>0</v>
      </c>
      <c r="P2184">
        <v>0</v>
      </c>
      <c r="Q2184" s="36">
        <v>0</v>
      </c>
      <c r="R2184" s="36">
        <v>0</v>
      </c>
      <c r="S2184" s="36">
        <v>0</v>
      </c>
      <c r="T2184" s="36">
        <v>0</v>
      </c>
      <c r="U2184" s="36">
        <v>0</v>
      </c>
    </row>
    <row r="2185" spans="1:21" x14ac:dyDescent="0.2">
      <c r="A2185" s="89">
        <f>VLOOKUP(C2185,TabellenSRG!$B$4:$C$2729,2,FALSE)</f>
        <v>193</v>
      </c>
      <c r="B2185" t="str">
        <f t="shared" si="35"/>
        <v>193d</v>
      </c>
      <c r="C2185" t="s">
        <v>199</v>
      </c>
      <c r="D2185" t="s">
        <v>609</v>
      </c>
      <c r="E2185">
        <v>3</v>
      </c>
      <c r="F2185">
        <v>0</v>
      </c>
      <c r="G2185">
        <v>0</v>
      </c>
      <c r="H2185">
        <v>0</v>
      </c>
      <c r="I2185">
        <v>0</v>
      </c>
      <c r="J2185">
        <v>0</v>
      </c>
      <c r="K2185">
        <v>0</v>
      </c>
      <c r="L2185">
        <v>0</v>
      </c>
      <c r="M2185">
        <v>0</v>
      </c>
      <c r="N2185">
        <v>0</v>
      </c>
      <c r="O2185">
        <v>0</v>
      </c>
      <c r="P2185">
        <v>0</v>
      </c>
      <c r="Q2185" s="36">
        <v>0</v>
      </c>
      <c r="R2185" s="36">
        <v>0</v>
      </c>
      <c r="S2185" s="36">
        <v>0</v>
      </c>
      <c r="T2185" s="36">
        <v>0</v>
      </c>
      <c r="U2185" s="36">
        <v>0</v>
      </c>
    </row>
    <row r="2186" spans="1:21" x14ac:dyDescent="0.2">
      <c r="A2186" s="89">
        <f>VLOOKUP(C2186,TabellenSRG!$B$4:$C$2729,2,FALSE)</f>
        <v>193</v>
      </c>
      <c r="B2186" t="str">
        <f t="shared" si="35"/>
        <v>193e</v>
      </c>
      <c r="C2186" t="s">
        <v>199</v>
      </c>
      <c r="D2186" t="s">
        <v>610</v>
      </c>
      <c r="E2186">
        <v>4</v>
      </c>
      <c r="F2186">
        <v>0</v>
      </c>
      <c r="G2186">
        <v>0</v>
      </c>
      <c r="H2186">
        <v>0</v>
      </c>
      <c r="I2186">
        <v>0</v>
      </c>
      <c r="J2186">
        <v>0</v>
      </c>
      <c r="K2186">
        <v>0</v>
      </c>
      <c r="L2186">
        <v>0</v>
      </c>
      <c r="M2186">
        <v>0</v>
      </c>
      <c r="N2186">
        <v>0</v>
      </c>
      <c r="O2186">
        <v>0</v>
      </c>
      <c r="P2186">
        <v>0</v>
      </c>
      <c r="Q2186" s="36">
        <v>10</v>
      </c>
      <c r="R2186" s="36">
        <v>20</v>
      </c>
      <c r="S2186" s="36">
        <v>20</v>
      </c>
      <c r="T2186" s="36">
        <v>20</v>
      </c>
      <c r="U2186" s="36">
        <v>20</v>
      </c>
    </row>
    <row r="2187" spans="1:21" x14ac:dyDescent="0.2">
      <c r="A2187" s="89">
        <f>VLOOKUP(C2187,TabellenSRG!$B$4:$C$2729,2,FALSE)</f>
        <v>193</v>
      </c>
      <c r="B2187" t="str">
        <f t="shared" si="35"/>
        <v>193f</v>
      </c>
      <c r="C2187" t="s">
        <v>199</v>
      </c>
      <c r="D2187" t="s">
        <v>612</v>
      </c>
      <c r="E2187">
        <v>5</v>
      </c>
      <c r="F2187">
        <v>0</v>
      </c>
      <c r="G2187">
        <v>0</v>
      </c>
      <c r="H2187">
        <v>0</v>
      </c>
      <c r="I2187">
        <v>0</v>
      </c>
      <c r="J2187">
        <v>0</v>
      </c>
      <c r="K2187">
        <v>0</v>
      </c>
      <c r="L2187">
        <v>0</v>
      </c>
      <c r="M2187">
        <v>0</v>
      </c>
      <c r="N2187">
        <v>0</v>
      </c>
      <c r="O2187">
        <v>0</v>
      </c>
      <c r="P2187">
        <v>0</v>
      </c>
      <c r="Q2187" s="36">
        <v>0</v>
      </c>
      <c r="R2187" s="36">
        <v>0</v>
      </c>
      <c r="S2187" s="36">
        <v>0</v>
      </c>
      <c r="T2187" s="36">
        <v>0</v>
      </c>
      <c r="U2187" s="36">
        <v>0</v>
      </c>
    </row>
    <row r="2188" spans="1:21" x14ac:dyDescent="0.2">
      <c r="A2188" s="89">
        <f>VLOOKUP(C2188,TabellenSRG!$B$4:$C$2729,2,FALSE)</f>
        <v>193</v>
      </c>
      <c r="B2188" t="str">
        <f t="shared" si="35"/>
        <v>193g</v>
      </c>
      <c r="C2188" t="s">
        <v>199</v>
      </c>
      <c r="D2188" t="s">
        <v>613</v>
      </c>
      <c r="E2188">
        <v>6</v>
      </c>
      <c r="F2188">
        <v>10</v>
      </c>
      <c r="G2188">
        <v>0</v>
      </c>
      <c r="H2188">
        <v>0</v>
      </c>
      <c r="I2188">
        <v>0</v>
      </c>
      <c r="J2188">
        <v>0</v>
      </c>
      <c r="K2188">
        <v>0</v>
      </c>
      <c r="L2188">
        <v>0</v>
      </c>
      <c r="M2188">
        <v>0</v>
      </c>
      <c r="N2188">
        <v>0</v>
      </c>
      <c r="O2188">
        <v>0</v>
      </c>
      <c r="P2188">
        <v>0</v>
      </c>
      <c r="Q2188" s="36">
        <v>0</v>
      </c>
      <c r="R2188" s="36">
        <v>0</v>
      </c>
      <c r="S2188" s="36">
        <v>0</v>
      </c>
      <c r="T2188" s="36">
        <v>0</v>
      </c>
      <c r="U2188" s="36">
        <v>0</v>
      </c>
    </row>
    <row r="2189" spans="1:21" x14ac:dyDescent="0.2">
      <c r="A2189" s="89">
        <f>VLOOKUP(C2189,TabellenSRG!$B$4:$C$2729,2,FALSE)</f>
        <v>193</v>
      </c>
      <c r="B2189" t="str">
        <f t="shared" si="35"/>
        <v>193h</v>
      </c>
      <c r="C2189" t="s">
        <v>199</v>
      </c>
      <c r="D2189" t="s">
        <v>614</v>
      </c>
      <c r="E2189">
        <v>7</v>
      </c>
      <c r="F2189">
        <v>0</v>
      </c>
      <c r="G2189">
        <v>0</v>
      </c>
      <c r="H2189">
        <v>0</v>
      </c>
      <c r="I2189">
        <v>0</v>
      </c>
      <c r="J2189">
        <v>0</v>
      </c>
      <c r="K2189">
        <v>0</v>
      </c>
      <c r="L2189">
        <v>0</v>
      </c>
      <c r="M2189">
        <v>0</v>
      </c>
      <c r="N2189">
        <v>0</v>
      </c>
      <c r="O2189">
        <v>0</v>
      </c>
      <c r="P2189">
        <v>0</v>
      </c>
      <c r="Q2189" s="36">
        <v>0</v>
      </c>
      <c r="R2189" s="36">
        <v>0</v>
      </c>
      <c r="S2189" s="36">
        <v>0</v>
      </c>
      <c r="T2189" s="36">
        <v>0</v>
      </c>
      <c r="U2189" s="36">
        <v>0</v>
      </c>
    </row>
    <row r="2190" spans="1:21" x14ac:dyDescent="0.2">
      <c r="A2190" s="89">
        <f>VLOOKUP(C2190,TabellenSRG!$B$4:$C$2729,2,FALSE)</f>
        <v>193</v>
      </c>
      <c r="B2190" t="str">
        <f t="shared" si="35"/>
        <v>193i</v>
      </c>
      <c r="C2190" t="s">
        <v>199</v>
      </c>
      <c r="D2190" t="s">
        <v>615</v>
      </c>
      <c r="E2190">
        <v>8</v>
      </c>
      <c r="F2190">
        <v>0</v>
      </c>
      <c r="G2190">
        <v>0</v>
      </c>
      <c r="H2190">
        <v>0</v>
      </c>
      <c r="I2190">
        <v>0</v>
      </c>
      <c r="J2190">
        <v>0</v>
      </c>
      <c r="K2190">
        <v>0</v>
      </c>
      <c r="L2190">
        <v>0</v>
      </c>
      <c r="M2190">
        <v>0</v>
      </c>
      <c r="N2190">
        <v>0</v>
      </c>
      <c r="O2190">
        <v>0</v>
      </c>
      <c r="P2190">
        <v>0</v>
      </c>
      <c r="Q2190" s="36">
        <v>0</v>
      </c>
      <c r="R2190" s="36">
        <v>0</v>
      </c>
      <c r="S2190" s="36">
        <v>0</v>
      </c>
      <c r="T2190" s="36">
        <v>0</v>
      </c>
      <c r="U2190" s="36">
        <v>0</v>
      </c>
    </row>
    <row r="2191" spans="1:21" x14ac:dyDescent="0.2">
      <c r="A2191" s="89">
        <f>VLOOKUP(C2191,TabellenSRG!$B$4:$C$2729,2,FALSE)</f>
        <v>193</v>
      </c>
      <c r="B2191" t="str">
        <f t="shared" si="35"/>
        <v>193j</v>
      </c>
      <c r="C2191" t="s">
        <v>199</v>
      </c>
      <c r="D2191" t="s">
        <v>616</v>
      </c>
      <c r="E2191">
        <v>9</v>
      </c>
      <c r="F2191">
        <v>90</v>
      </c>
      <c r="G2191">
        <v>70</v>
      </c>
      <c r="H2191">
        <v>70</v>
      </c>
      <c r="I2191">
        <v>70</v>
      </c>
      <c r="J2191">
        <v>70</v>
      </c>
      <c r="K2191">
        <v>80</v>
      </c>
      <c r="L2191">
        <v>90</v>
      </c>
      <c r="M2191">
        <v>80</v>
      </c>
      <c r="N2191">
        <v>90</v>
      </c>
      <c r="O2191">
        <v>100</v>
      </c>
      <c r="P2191">
        <v>90</v>
      </c>
      <c r="Q2191" s="36">
        <v>100</v>
      </c>
      <c r="R2191" s="36">
        <v>110</v>
      </c>
      <c r="S2191" s="36">
        <v>120</v>
      </c>
      <c r="T2191" s="36">
        <v>120</v>
      </c>
      <c r="U2191" s="36">
        <v>130</v>
      </c>
    </row>
    <row r="2192" spans="1:21" x14ac:dyDescent="0.2">
      <c r="A2192" s="89">
        <f>VLOOKUP(C2192,TabellenSRG!$B$4:$C$2729,2,FALSE)</f>
        <v>193</v>
      </c>
      <c r="B2192" t="str">
        <f t="shared" si="35"/>
        <v>193k</v>
      </c>
      <c r="C2192" t="s">
        <v>199</v>
      </c>
      <c r="D2192" t="s">
        <v>611</v>
      </c>
      <c r="E2192">
        <v>10</v>
      </c>
      <c r="F2192" t="e">
        <v>#N/A</v>
      </c>
      <c r="G2192" t="e">
        <v>#N/A</v>
      </c>
      <c r="H2192" t="e">
        <v>#N/A</v>
      </c>
      <c r="I2192" t="e">
        <v>#N/A</v>
      </c>
      <c r="J2192" t="e">
        <v>#N/A</v>
      </c>
      <c r="K2192" t="e">
        <v>#N/A</v>
      </c>
      <c r="L2192" t="e">
        <v>#N/A</v>
      </c>
      <c r="M2192" t="e">
        <v>#N/A</v>
      </c>
      <c r="N2192">
        <v>0</v>
      </c>
      <c r="O2192">
        <v>0</v>
      </c>
      <c r="P2192">
        <v>0</v>
      </c>
      <c r="Q2192" s="36">
        <v>0</v>
      </c>
      <c r="R2192" s="36">
        <v>10</v>
      </c>
      <c r="S2192" s="36">
        <v>10</v>
      </c>
      <c r="T2192" s="36">
        <v>10</v>
      </c>
      <c r="U2192" s="36">
        <v>10</v>
      </c>
    </row>
    <row r="2193" spans="1:21" x14ac:dyDescent="0.2">
      <c r="A2193" s="89">
        <f>VLOOKUP(C2193,TabellenSRG!$B$4:$C$2729,2,FALSE)</f>
        <v>194</v>
      </c>
      <c r="B2193" t="str">
        <f t="shared" si="35"/>
        <v>194a</v>
      </c>
      <c r="C2193" t="s">
        <v>200</v>
      </c>
      <c r="D2193" t="s">
        <v>606</v>
      </c>
      <c r="E2193">
        <v>0</v>
      </c>
      <c r="F2193">
        <v>90</v>
      </c>
      <c r="G2193">
        <v>100</v>
      </c>
      <c r="H2193">
        <v>100</v>
      </c>
      <c r="I2193">
        <v>120</v>
      </c>
      <c r="J2193">
        <v>130</v>
      </c>
      <c r="K2193">
        <v>120</v>
      </c>
      <c r="L2193">
        <v>130</v>
      </c>
      <c r="M2193">
        <v>140</v>
      </c>
      <c r="N2193">
        <v>140</v>
      </c>
      <c r="O2193">
        <v>150</v>
      </c>
      <c r="P2193">
        <v>130</v>
      </c>
      <c r="Q2193" s="36">
        <v>140</v>
      </c>
      <c r="R2193" s="36">
        <v>160</v>
      </c>
      <c r="S2193" s="36">
        <v>160</v>
      </c>
      <c r="T2193" s="36">
        <v>150</v>
      </c>
      <c r="U2193" s="36">
        <v>150</v>
      </c>
    </row>
    <row r="2194" spans="1:21" x14ac:dyDescent="0.2">
      <c r="A2194" s="89">
        <f>VLOOKUP(C2194,TabellenSRG!$B$4:$C$2729,2,FALSE)</f>
        <v>194</v>
      </c>
      <c r="B2194" t="str">
        <f t="shared" si="35"/>
        <v>194b</v>
      </c>
      <c r="C2194" t="s">
        <v>200</v>
      </c>
      <c r="D2194" t="s">
        <v>607</v>
      </c>
      <c r="E2194">
        <v>1</v>
      </c>
      <c r="F2194">
        <v>0</v>
      </c>
      <c r="G2194">
        <v>0</v>
      </c>
      <c r="H2194">
        <v>0</v>
      </c>
      <c r="I2194">
        <v>0</v>
      </c>
      <c r="J2194">
        <v>0</v>
      </c>
      <c r="K2194">
        <v>0</v>
      </c>
      <c r="L2194">
        <v>0</v>
      </c>
      <c r="M2194">
        <v>0</v>
      </c>
      <c r="N2194">
        <v>0</v>
      </c>
      <c r="O2194">
        <v>0</v>
      </c>
      <c r="P2194">
        <v>0</v>
      </c>
      <c r="Q2194" s="36">
        <v>0</v>
      </c>
      <c r="R2194" s="36">
        <v>0</v>
      </c>
      <c r="S2194" s="36">
        <v>0</v>
      </c>
      <c r="T2194" s="36">
        <v>0</v>
      </c>
      <c r="U2194" s="36">
        <v>0</v>
      </c>
    </row>
    <row r="2195" spans="1:21" x14ac:dyDescent="0.2">
      <c r="A2195" s="89">
        <f>VLOOKUP(C2195,TabellenSRG!$B$4:$C$2729,2,FALSE)</f>
        <v>194</v>
      </c>
      <c r="B2195" t="str">
        <f t="shared" si="35"/>
        <v>194c</v>
      </c>
      <c r="C2195" t="s">
        <v>200</v>
      </c>
      <c r="D2195" t="s">
        <v>608</v>
      </c>
      <c r="E2195">
        <v>2</v>
      </c>
      <c r="F2195">
        <v>0</v>
      </c>
      <c r="G2195">
        <v>0</v>
      </c>
      <c r="H2195">
        <v>0</v>
      </c>
      <c r="I2195">
        <v>0</v>
      </c>
      <c r="J2195">
        <v>0</v>
      </c>
      <c r="K2195">
        <v>0</v>
      </c>
      <c r="L2195">
        <v>0</v>
      </c>
      <c r="M2195">
        <v>0</v>
      </c>
      <c r="N2195">
        <v>0</v>
      </c>
      <c r="O2195">
        <v>0</v>
      </c>
      <c r="P2195">
        <v>0</v>
      </c>
      <c r="Q2195" s="36">
        <v>0</v>
      </c>
      <c r="R2195" s="36">
        <v>0</v>
      </c>
      <c r="S2195" s="36">
        <v>0</v>
      </c>
      <c r="T2195" s="36">
        <v>0</v>
      </c>
      <c r="U2195" s="36">
        <v>0</v>
      </c>
    </row>
    <row r="2196" spans="1:21" x14ac:dyDescent="0.2">
      <c r="A2196" s="89">
        <f>VLOOKUP(C2196,TabellenSRG!$B$4:$C$2729,2,FALSE)</f>
        <v>194</v>
      </c>
      <c r="B2196" t="str">
        <f t="shared" si="35"/>
        <v>194d</v>
      </c>
      <c r="C2196" t="s">
        <v>200</v>
      </c>
      <c r="D2196" t="s">
        <v>609</v>
      </c>
      <c r="E2196">
        <v>3</v>
      </c>
      <c r="F2196">
        <v>0</v>
      </c>
      <c r="G2196">
        <v>0</v>
      </c>
      <c r="H2196">
        <v>0</v>
      </c>
      <c r="I2196">
        <v>0</v>
      </c>
      <c r="J2196">
        <v>0</v>
      </c>
      <c r="K2196">
        <v>0</v>
      </c>
      <c r="L2196">
        <v>0</v>
      </c>
      <c r="M2196">
        <v>0</v>
      </c>
      <c r="N2196">
        <v>0</v>
      </c>
      <c r="O2196">
        <v>0</v>
      </c>
      <c r="P2196">
        <v>0</v>
      </c>
      <c r="Q2196" s="36">
        <v>0</v>
      </c>
      <c r="R2196" s="36">
        <v>0</v>
      </c>
      <c r="S2196" s="36">
        <v>0</v>
      </c>
      <c r="T2196" s="36">
        <v>0</v>
      </c>
      <c r="U2196" s="36">
        <v>0</v>
      </c>
    </row>
    <row r="2197" spans="1:21" x14ac:dyDescent="0.2">
      <c r="A2197" s="89">
        <f>VLOOKUP(C2197,TabellenSRG!$B$4:$C$2729,2,FALSE)</f>
        <v>194</v>
      </c>
      <c r="B2197" t="str">
        <f t="shared" si="35"/>
        <v>194e</v>
      </c>
      <c r="C2197" t="s">
        <v>200</v>
      </c>
      <c r="D2197" t="s">
        <v>610</v>
      </c>
      <c r="E2197">
        <v>4</v>
      </c>
      <c r="F2197">
        <v>0</v>
      </c>
      <c r="G2197">
        <v>0</v>
      </c>
      <c r="H2197">
        <v>0</v>
      </c>
      <c r="I2197">
        <v>0</v>
      </c>
      <c r="J2197">
        <v>0</v>
      </c>
      <c r="K2197">
        <v>0</v>
      </c>
      <c r="L2197">
        <v>0</v>
      </c>
      <c r="M2197">
        <v>0</v>
      </c>
      <c r="N2197">
        <v>0</v>
      </c>
      <c r="O2197">
        <v>10</v>
      </c>
      <c r="P2197">
        <v>0</v>
      </c>
      <c r="Q2197" s="36">
        <v>10</v>
      </c>
      <c r="R2197" s="36">
        <v>10</v>
      </c>
      <c r="S2197" s="36">
        <v>10</v>
      </c>
      <c r="T2197" s="36">
        <v>10</v>
      </c>
      <c r="U2197" s="36">
        <v>10</v>
      </c>
    </row>
    <row r="2198" spans="1:21" x14ac:dyDescent="0.2">
      <c r="A2198" s="89">
        <f>VLOOKUP(C2198,TabellenSRG!$B$4:$C$2729,2,FALSE)</f>
        <v>194</v>
      </c>
      <c r="B2198" t="str">
        <f t="shared" si="35"/>
        <v>194f</v>
      </c>
      <c r="C2198" t="s">
        <v>200</v>
      </c>
      <c r="D2198" t="s">
        <v>612</v>
      </c>
      <c r="E2198">
        <v>5</v>
      </c>
      <c r="F2198">
        <v>0</v>
      </c>
      <c r="G2198">
        <v>0</v>
      </c>
      <c r="H2198">
        <v>0</v>
      </c>
      <c r="I2198">
        <v>0</v>
      </c>
      <c r="J2198">
        <v>0</v>
      </c>
      <c r="K2198">
        <v>0</v>
      </c>
      <c r="L2198">
        <v>0</v>
      </c>
      <c r="M2198">
        <v>0</v>
      </c>
      <c r="N2198">
        <v>0</v>
      </c>
      <c r="O2198">
        <v>0</v>
      </c>
      <c r="P2198">
        <v>0</v>
      </c>
      <c r="Q2198" s="36">
        <v>0</v>
      </c>
      <c r="R2198" s="36">
        <v>0</v>
      </c>
      <c r="S2198" s="36">
        <v>0</v>
      </c>
      <c r="T2198" s="36">
        <v>0</v>
      </c>
      <c r="U2198" s="36">
        <v>0</v>
      </c>
    </row>
    <row r="2199" spans="1:21" x14ac:dyDescent="0.2">
      <c r="A2199" s="89">
        <f>VLOOKUP(C2199,TabellenSRG!$B$4:$C$2729,2,FALSE)</f>
        <v>194</v>
      </c>
      <c r="B2199" t="str">
        <f t="shared" si="35"/>
        <v>194g</v>
      </c>
      <c r="C2199" t="s">
        <v>200</v>
      </c>
      <c r="D2199" t="s">
        <v>613</v>
      </c>
      <c r="E2199">
        <v>6</v>
      </c>
      <c r="F2199">
        <v>0</v>
      </c>
      <c r="G2199">
        <v>0</v>
      </c>
      <c r="H2199">
        <v>0</v>
      </c>
      <c r="I2199">
        <v>0</v>
      </c>
      <c r="J2199">
        <v>0</v>
      </c>
      <c r="K2199">
        <v>0</v>
      </c>
      <c r="L2199">
        <v>0</v>
      </c>
      <c r="M2199">
        <v>0</v>
      </c>
      <c r="N2199">
        <v>0</v>
      </c>
      <c r="O2199">
        <v>0</v>
      </c>
      <c r="P2199">
        <v>0</v>
      </c>
      <c r="Q2199" s="36">
        <v>0</v>
      </c>
      <c r="R2199" s="36">
        <v>10</v>
      </c>
      <c r="S2199" s="36">
        <v>10</v>
      </c>
      <c r="T2199" s="36">
        <v>10</v>
      </c>
      <c r="U2199" s="36">
        <v>10</v>
      </c>
    </row>
    <row r="2200" spans="1:21" x14ac:dyDescent="0.2">
      <c r="A2200" s="89">
        <f>VLOOKUP(C2200,TabellenSRG!$B$4:$C$2729,2,FALSE)</f>
        <v>194</v>
      </c>
      <c r="B2200" t="str">
        <f t="shared" si="35"/>
        <v>194h</v>
      </c>
      <c r="C2200" t="s">
        <v>200</v>
      </c>
      <c r="D2200" t="s">
        <v>614</v>
      </c>
      <c r="E2200">
        <v>7</v>
      </c>
      <c r="F2200">
        <v>0</v>
      </c>
      <c r="G2200">
        <v>0</v>
      </c>
      <c r="H2200">
        <v>0</v>
      </c>
      <c r="I2200">
        <v>0</v>
      </c>
      <c r="J2200">
        <v>0</v>
      </c>
      <c r="K2200">
        <v>0</v>
      </c>
      <c r="L2200">
        <v>0</v>
      </c>
      <c r="M2200">
        <v>0</v>
      </c>
      <c r="N2200">
        <v>0</v>
      </c>
      <c r="O2200">
        <v>0</v>
      </c>
      <c r="P2200">
        <v>0</v>
      </c>
      <c r="Q2200" s="36">
        <v>0</v>
      </c>
      <c r="R2200" s="36">
        <v>0</v>
      </c>
      <c r="S2200" s="36">
        <v>0</v>
      </c>
      <c r="T2200" s="36">
        <v>0</v>
      </c>
      <c r="U2200" s="36">
        <v>0</v>
      </c>
    </row>
    <row r="2201" spans="1:21" x14ac:dyDescent="0.2">
      <c r="A2201" s="89">
        <f>VLOOKUP(C2201,TabellenSRG!$B$4:$C$2729,2,FALSE)</f>
        <v>194</v>
      </c>
      <c r="B2201" t="str">
        <f t="shared" si="35"/>
        <v>194i</v>
      </c>
      <c r="C2201" t="s">
        <v>200</v>
      </c>
      <c r="D2201" t="s">
        <v>615</v>
      </c>
      <c r="E2201">
        <v>8</v>
      </c>
      <c r="F2201">
        <v>0</v>
      </c>
      <c r="G2201">
        <v>0</v>
      </c>
      <c r="H2201">
        <v>0</v>
      </c>
      <c r="I2201">
        <v>0</v>
      </c>
      <c r="J2201">
        <v>0</v>
      </c>
      <c r="K2201">
        <v>0</v>
      </c>
      <c r="L2201">
        <v>0</v>
      </c>
      <c r="M2201">
        <v>0</v>
      </c>
      <c r="N2201">
        <v>0</v>
      </c>
      <c r="O2201">
        <v>0</v>
      </c>
      <c r="P2201">
        <v>0</v>
      </c>
      <c r="Q2201" s="36">
        <v>0</v>
      </c>
      <c r="R2201" s="36">
        <v>0</v>
      </c>
      <c r="S2201" s="36">
        <v>0</v>
      </c>
      <c r="T2201" s="36">
        <v>0</v>
      </c>
      <c r="U2201" s="36">
        <v>0</v>
      </c>
    </row>
    <row r="2202" spans="1:21" x14ac:dyDescent="0.2">
      <c r="A2202" s="89">
        <f>VLOOKUP(C2202,TabellenSRG!$B$4:$C$2729,2,FALSE)</f>
        <v>194</v>
      </c>
      <c r="B2202" t="str">
        <f t="shared" si="35"/>
        <v>194j</v>
      </c>
      <c r="C2202" t="s">
        <v>200</v>
      </c>
      <c r="D2202" t="s">
        <v>616</v>
      </c>
      <c r="E2202">
        <v>9</v>
      </c>
      <c r="F2202">
        <v>90</v>
      </c>
      <c r="G2202">
        <v>100</v>
      </c>
      <c r="H2202">
        <v>100</v>
      </c>
      <c r="I2202">
        <v>120</v>
      </c>
      <c r="J2202">
        <v>130</v>
      </c>
      <c r="K2202">
        <v>120</v>
      </c>
      <c r="L2202">
        <v>120</v>
      </c>
      <c r="M2202">
        <v>130</v>
      </c>
      <c r="N2202">
        <v>130</v>
      </c>
      <c r="O2202">
        <v>140</v>
      </c>
      <c r="P2202">
        <v>120</v>
      </c>
      <c r="Q2202" s="36">
        <v>130</v>
      </c>
      <c r="R2202" s="36">
        <v>140</v>
      </c>
      <c r="S2202" s="36">
        <v>140</v>
      </c>
      <c r="T2202" s="36">
        <v>130</v>
      </c>
      <c r="U2202" s="36">
        <v>130</v>
      </c>
    </row>
    <row r="2203" spans="1:21" x14ac:dyDescent="0.2">
      <c r="A2203" s="89">
        <f>VLOOKUP(C2203,TabellenSRG!$B$4:$C$2729,2,FALSE)</f>
        <v>194</v>
      </c>
      <c r="B2203" t="str">
        <f t="shared" si="35"/>
        <v>194k</v>
      </c>
      <c r="C2203" t="s">
        <v>200</v>
      </c>
      <c r="D2203" t="s">
        <v>611</v>
      </c>
      <c r="E2203">
        <v>10</v>
      </c>
      <c r="F2203" t="e">
        <v>#N/A</v>
      </c>
      <c r="G2203" t="e">
        <v>#N/A</v>
      </c>
      <c r="H2203" t="e">
        <v>#N/A</v>
      </c>
      <c r="I2203" t="e">
        <v>#N/A</v>
      </c>
      <c r="J2203" t="e">
        <v>#N/A</v>
      </c>
      <c r="K2203" t="e">
        <v>#N/A</v>
      </c>
      <c r="L2203" t="e">
        <v>#N/A</v>
      </c>
      <c r="M2203" t="e">
        <v>#N/A</v>
      </c>
      <c r="N2203">
        <v>0</v>
      </c>
      <c r="O2203">
        <v>0</v>
      </c>
      <c r="P2203">
        <v>0</v>
      </c>
      <c r="Q2203" s="36">
        <v>0</v>
      </c>
      <c r="R2203" s="36">
        <v>0</v>
      </c>
      <c r="S2203" s="36">
        <v>0</v>
      </c>
      <c r="T2203" s="36">
        <v>0</v>
      </c>
      <c r="U2203" s="36">
        <v>0</v>
      </c>
    </row>
    <row r="2204" spans="1:21" x14ac:dyDescent="0.2">
      <c r="A2204" s="89">
        <f>VLOOKUP(C2204,TabellenSRG!$B$4:$C$2729,2,FALSE)</f>
        <v>195</v>
      </c>
      <c r="B2204" t="str">
        <f t="shared" si="35"/>
        <v>195a</v>
      </c>
      <c r="C2204" t="s">
        <v>201</v>
      </c>
      <c r="D2204" t="s">
        <v>606</v>
      </c>
      <c r="E2204">
        <v>0</v>
      </c>
      <c r="F2204">
        <v>80</v>
      </c>
      <c r="G2204">
        <v>80</v>
      </c>
      <c r="H2204">
        <v>80</v>
      </c>
      <c r="I2204">
        <v>80</v>
      </c>
      <c r="J2204">
        <v>80</v>
      </c>
      <c r="K2204">
        <v>70</v>
      </c>
      <c r="L2204">
        <v>80</v>
      </c>
      <c r="M2204">
        <v>70</v>
      </c>
      <c r="N2204">
        <v>80</v>
      </c>
      <c r="O2204">
        <v>80</v>
      </c>
      <c r="P2204">
        <v>70</v>
      </c>
      <c r="Q2204" s="36">
        <v>70</v>
      </c>
      <c r="R2204" s="36">
        <v>70</v>
      </c>
      <c r="S2204" s="36">
        <v>70</v>
      </c>
      <c r="T2204" s="36">
        <v>60</v>
      </c>
      <c r="U2204" s="36">
        <v>60</v>
      </c>
    </row>
    <row r="2205" spans="1:21" x14ac:dyDescent="0.2">
      <c r="A2205" s="89">
        <f>VLOOKUP(C2205,TabellenSRG!$B$4:$C$2729,2,FALSE)</f>
        <v>195</v>
      </c>
      <c r="B2205" t="str">
        <f t="shared" si="35"/>
        <v>195b</v>
      </c>
      <c r="C2205" t="s">
        <v>201</v>
      </c>
      <c r="D2205" t="s">
        <v>607</v>
      </c>
      <c r="E2205">
        <v>1</v>
      </c>
      <c r="F2205">
        <v>0</v>
      </c>
      <c r="G2205">
        <v>0</v>
      </c>
      <c r="H2205">
        <v>0</v>
      </c>
      <c r="I2205">
        <v>0</v>
      </c>
      <c r="J2205">
        <v>0</v>
      </c>
      <c r="K2205">
        <v>0</v>
      </c>
      <c r="L2205">
        <v>0</v>
      </c>
      <c r="M2205">
        <v>0</v>
      </c>
      <c r="N2205">
        <v>0</v>
      </c>
      <c r="O2205">
        <v>0</v>
      </c>
      <c r="P2205">
        <v>0</v>
      </c>
      <c r="Q2205" s="36">
        <v>0</v>
      </c>
      <c r="R2205" s="36">
        <v>0</v>
      </c>
      <c r="S2205" s="36">
        <v>0</v>
      </c>
      <c r="T2205" s="36">
        <v>0</v>
      </c>
      <c r="U2205" s="36">
        <v>0</v>
      </c>
    </row>
    <row r="2206" spans="1:21" x14ac:dyDescent="0.2">
      <c r="A2206" s="89">
        <f>VLOOKUP(C2206,TabellenSRG!$B$4:$C$2729,2,FALSE)</f>
        <v>195</v>
      </c>
      <c r="B2206" t="str">
        <f t="shared" si="35"/>
        <v>195c</v>
      </c>
      <c r="C2206" t="s">
        <v>201</v>
      </c>
      <c r="D2206" t="s">
        <v>608</v>
      </c>
      <c r="E2206">
        <v>2</v>
      </c>
      <c r="F2206">
        <v>0</v>
      </c>
      <c r="G2206">
        <v>0</v>
      </c>
      <c r="H2206">
        <v>0</v>
      </c>
      <c r="I2206">
        <v>0</v>
      </c>
      <c r="J2206">
        <v>0</v>
      </c>
      <c r="K2206">
        <v>0</v>
      </c>
      <c r="L2206">
        <v>0</v>
      </c>
      <c r="M2206">
        <v>0</v>
      </c>
      <c r="N2206">
        <v>0</v>
      </c>
      <c r="O2206">
        <v>0</v>
      </c>
      <c r="P2206">
        <v>0</v>
      </c>
      <c r="Q2206" s="36">
        <v>0</v>
      </c>
      <c r="R2206" s="36">
        <v>0</v>
      </c>
      <c r="S2206" s="36">
        <v>0</v>
      </c>
      <c r="T2206" s="36">
        <v>0</v>
      </c>
      <c r="U2206" s="36">
        <v>0</v>
      </c>
    </row>
    <row r="2207" spans="1:21" x14ac:dyDescent="0.2">
      <c r="A2207" s="89">
        <f>VLOOKUP(C2207,TabellenSRG!$B$4:$C$2729,2,FALSE)</f>
        <v>195</v>
      </c>
      <c r="B2207" t="str">
        <f t="shared" si="35"/>
        <v>195d</v>
      </c>
      <c r="C2207" t="s">
        <v>201</v>
      </c>
      <c r="D2207" t="s">
        <v>609</v>
      </c>
      <c r="E2207">
        <v>3</v>
      </c>
      <c r="F2207">
        <v>0</v>
      </c>
      <c r="G2207">
        <v>0</v>
      </c>
      <c r="H2207">
        <v>0</v>
      </c>
      <c r="I2207">
        <v>0</v>
      </c>
      <c r="J2207">
        <v>0</v>
      </c>
      <c r="K2207">
        <v>0</v>
      </c>
      <c r="L2207">
        <v>0</v>
      </c>
      <c r="M2207">
        <v>0</v>
      </c>
      <c r="N2207">
        <v>0</v>
      </c>
      <c r="O2207">
        <v>0</v>
      </c>
      <c r="P2207">
        <v>0</v>
      </c>
      <c r="Q2207" s="36">
        <v>0</v>
      </c>
      <c r="R2207" s="36">
        <v>0</v>
      </c>
      <c r="S2207" s="36">
        <v>0</v>
      </c>
      <c r="T2207" s="36">
        <v>0</v>
      </c>
      <c r="U2207" s="36">
        <v>0</v>
      </c>
    </row>
    <row r="2208" spans="1:21" x14ac:dyDescent="0.2">
      <c r="A2208" s="89">
        <f>VLOOKUP(C2208,TabellenSRG!$B$4:$C$2729,2,FALSE)</f>
        <v>195</v>
      </c>
      <c r="B2208" t="str">
        <f t="shared" si="35"/>
        <v>195e</v>
      </c>
      <c r="C2208" t="s">
        <v>201</v>
      </c>
      <c r="D2208" t="s">
        <v>610</v>
      </c>
      <c r="E2208">
        <v>4</v>
      </c>
      <c r="F2208">
        <v>0</v>
      </c>
      <c r="G2208">
        <v>0</v>
      </c>
      <c r="H2208">
        <v>0</v>
      </c>
      <c r="I2208">
        <v>0</v>
      </c>
      <c r="J2208">
        <v>0</v>
      </c>
      <c r="K2208">
        <v>0</v>
      </c>
      <c r="L2208">
        <v>0</v>
      </c>
      <c r="M2208">
        <v>0</v>
      </c>
      <c r="N2208">
        <v>0</v>
      </c>
      <c r="O2208">
        <v>0</v>
      </c>
      <c r="P2208">
        <v>10</v>
      </c>
      <c r="Q2208" s="36">
        <v>10</v>
      </c>
      <c r="R2208" s="36">
        <v>10</v>
      </c>
      <c r="S2208" s="36">
        <v>10</v>
      </c>
      <c r="T2208" s="36">
        <v>10</v>
      </c>
      <c r="U2208" s="36">
        <v>10</v>
      </c>
    </row>
    <row r="2209" spans="1:21" x14ac:dyDescent="0.2">
      <c r="A2209" s="89">
        <f>VLOOKUP(C2209,TabellenSRG!$B$4:$C$2729,2,FALSE)</f>
        <v>195</v>
      </c>
      <c r="B2209" t="str">
        <f t="shared" si="35"/>
        <v>195f</v>
      </c>
      <c r="C2209" t="s">
        <v>201</v>
      </c>
      <c r="D2209" t="s">
        <v>612</v>
      </c>
      <c r="E2209">
        <v>5</v>
      </c>
      <c r="F2209">
        <v>0</v>
      </c>
      <c r="G2209">
        <v>0</v>
      </c>
      <c r="H2209">
        <v>0</v>
      </c>
      <c r="I2209">
        <v>0</v>
      </c>
      <c r="J2209">
        <v>0</v>
      </c>
      <c r="K2209">
        <v>0</v>
      </c>
      <c r="L2209">
        <v>0</v>
      </c>
      <c r="M2209">
        <v>0</v>
      </c>
      <c r="N2209">
        <v>0</v>
      </c>
      <c r="O2209">
        <v>0</v>
      </c>
      <c r="P2209">
        <v>0</v>
      </c>
      <c r="Q2209" s="36">
        <v>0</v>
      </c>
      <c r="R2209" s="36">
        <v>0</v>
      </c>
      <c r="S2209" s="36">
        <v>0</v>
      </c>
      <c r="T2209" s="36">
        <v>0</v>
      </c>
      <c r="U2209" s="36">
        <v>0</v>
      </c>
    </row>
    <row r="2210" spans="1:21" x14ac:dyDescent="0.2">
      <c r="A2210" s="89">
        <f>VLOOKUP(C2210,TabellenSRG!$B$4:$C$2729,2,FALSE)</f>
        <v>195</v>
      </c>
      <c r="B2210" t="str">
        <f t="shared" si="35"/>
        <v>195g</v>
      </c>
      <c r="C2210" t="s">
        <v>201</v>
      </c>
      <c r="D2210" t="s">
        <v>613</v>
      </c>
      <c r="E2210">
        <v>6</v>
      </c>
      <c r="F2210">
        <v>0</v>
      </c>
      <c r="G2210">
        <v>0</v>
      </c>
      <c r="H2210">
        <v>0</v>
      </c>
      <c r="I2210">
        <v>0</v>
      </c>
      <c r="J2210">
        <v>0</v>
      </c>
      <c r="K2210">
        <v>0</v>
      </c>
      <c r="L2210">
        <v>0</v>
      </c>
      <c r="M2210">
        <v>0</v>
      </c>
      <c r="N2210">
        <v>0</v>
      </c>
      <c r="O2210">
        <v>0</v>
      </c>
      <c r="P2210">
        <v>0</v>
      </c>
      <c r="Q2210" s="36">
        <v>10</v>
      </c>
      <c r="R2210" s="36">
        <v>10</v>
      </c>
      <c r="S2210" s="36">
        <v>10</v>
      </c>
      <c r="T2210" s="36">
        <v>10</v>
      </c>
      <c r="U2210" s="36">
        <v>10</v>
      </c>
    </row>
    <row r="2211" spans="1:21" x14ac:dyDescent="0.2">
      <c r="A2211" s="89">
        <f>VLOOKUP(C2211,TabellenSRG!$B$4:$C$2729,2,FALSE)</f>
        <v>195</v>
      </c>
      <c r="B2211" t="str">
        <f t="shared" si="35"/>
        <v>195h</v>
      </c>
      <c r="C2211" t="s">
        <v>201</v>
      </c>
      <c r="D2211" t="s">
        <v>614</v>
      </c>
      <c r="E2211">
        <v>7</v>
      </c>
      <c r="F2211">
        <v>0</v>
      </c>
      <c r="G2211">
        <v>0</v>
      </c>
      <c r="H2211">
        <v>0</v>
      </c>
      <c r="I2211">
        <v>0</v>
      </c>
      <c r="J2211">
        <v>0</v>
      </c>
      <c r="K2211">
        <v>0</v>
      </c>
      <c r="L2211">
        <v>0</v>
      </c>
      <c r="M2211">
        <v>0</v>
      </c>
      <c r="N2211">
        <v>0</v>
      </c>
      <c r="O2211">
        <v>0</v>
      </c>
      <c r="P2211">
        <v>0</v>
      </c>
      <c r="Q2211" s="36">
        <v>0</v>
      </c>
      <c r="R2211" s="36">
        <v>0</v>
      </c>
      <c r="S2211" s="36">
        <v>0</v>
      </c>
      <c r="T2211" s="36">
        <v>0</v>
      </c>
      <c r="U2211" s="36">
        <v>0</v>
      </c>
    </row>
    <row r="2212" spans="1:21" x14ac:dyDescent="0.2">
      <c r="A2212" s="89">
        <f>VLOOKUP(C2212,TabellenSRG!$B$4:$C$2729,2,FALSE)</f>
        <v>195</v>
      </c>
      <c r="B2212" t="str">
        <f t="shared" si="35"/>
        <v>195i</v>
      </c>
      <c r="C2212" t="s">
        <v>201</v>
      </c>
      <c r="D2212" t="s">
        <v>615</v>
      </c>
      <c r="E2212">
        <v>8</v>
      </c>
      <c r="F2212">
        <v>0</v>
      </c>
      <c r="G2212">
        <v>0</v>
      </c>
      <c r="H2212">
        <v>0</v>
      </c>
      <c r="I2212">
        <v>0</v>
      </c>
      <c r="J2212">
        <v>0</v>
      </c>
      <c r="K2212">
        <v>0</v>
      </c>
      <c r="L2212">
        <v>0</v>
      </c>
      <c r="M2212">
        <v>0</v>
      </c>
      <c r="N2212">
        <v>0</v>
      </c>
      <c r="O2212">
        <v>0</v>
      </c>
      <c r="P2212">
        <v>0</v>
      </c>
      <c r="Q2212" s="36">
        <v>0</v>
      </c>
      <c r="R2212" s="36">
        <v>0</v>
      </c>
      <c r="S2212" s="36">
        <v>0</v>
      </c>
      <c r="T2212" s="36">
        <v>0</v>
      </c>
      <c r="U2212" s="36">
        <v>0</v>
      </c>
    </row>
    <row r="2213" spans="1:21" x14ac:dyDescent="0.2">
      <c r="A2213" s="89">
        <f>VLOOKUP(C2213,TabellenSRG!$B$4:$C$2729,2,FALSE)</f>
        <v>195</v>
      </c>
      <c r="B2213" t="str">
        <f t="shared" si="35"/>
        <v>195j</v>
      </c>
      <c r="C2213" t="s">
        <v>201</v>
      </c>
      <c r="D2213" t="s">
        <v>616</v>
      </c>
      <c r="E2213">
        <v>9</v>
      </c>
      <c r="F2213">
        <v>80</v>
      </c>
      <c r="G2213">
        <v>80</v>
      </c>
      <c r="H2213">
        <v>80</v>
      </c>
      <c r="I2213">
        <v>70</v>
      </c>
      <c r="J2213">
        <v>80</v>
      </c>
      <c r="K2213">
        <v>60</v>
      </c>
      <c r="L2213">
        <v>80</v>
      </c>
      <c r="M2213">
        <v>70</v>
      </c>
      <c r="N2213">
        <v>70</v>
      </c>
      <c r="O2213">
        <v>70</v>
      </c>
      <c r="P2213">
        <v>60</v>
      </c>
      <c r="Q2213" s="36">
        <v>60</v>
      </c>
      <c r="R2213" s="36">
        <v>50</v>
      </c>
      <c r="S2213" s="36">
        <v>50</v>
      </c>
      <c r="T2213" s="36">
        <v>40</v>
      </c>
      <c r="U2213" s="36">
        <v>30</v>
      </c>
    </row>
    <row r="2214" spans="1:21" x14ac:dyDescent="0.2">
      <c r="A2214" s="89">
        <f>VLOOKUP(C2214,TabellenSRG!$B$4:$C$2729,2,FALSE)</f>
        <v>195</v>
      </c>
      <c r="B2214" t="str">
        <f t="shared" si="35"/>
        <v>195k</v>
      </c>
      <c r="C2214" t="s">
        <v>201</v>
      </c>
      <c r="D2214" t="s">
        <v>611</v>
      </c>
      <c r="E2214">
        <v>10</v>
      </c>
      <c r="F2214" t="e">
        <v>#N/A</v>
      </c>
      <c r="G2214" t="e">
        <v>#N/A</v>
      </c>
      <c r="H2214" t="e">
        <v>#N/A</v>
      </c>
      <c r="I2214" t="e">
        <v>#N/A</v>
      </c>
      <c r="J2214" t="e">
        <v>#N/A</v>
      </c>
      <c r="K2214" t="e">
        <v>#N/A</v>
      </c>
      <c r="L2214" t="e">
        <v>#N/A</v>
      </c>
      <c r="M2214" t="e">
        <v>#N/A</v>
      </c>
      <c r="N2214">
        <v>0</v>
      </c>
      <c r="O2214">
        <v>0</v>
      </c>
      <c r="P2214">
        <v>0</v>
      </c>
      <c r="Q2214" s="36">
        <v>0</v>
      </c>
      <c r="R2214" s="36">
        <v>0</v>
      </c>
      <c r="S2214" s="36">
        <v>0</v>
      </c>
      <c r="T2214" s="36">
        <v>0</v>
      </c>
      <c r="U2214" s="36">
        <v>0</v>
      </c>
    </row>
    <row r="2215" spans="1:21" x14ac:dyDescent="0.2">
      <c r="A2215" s="89">
        <f>VLOOKUP(C2215,TabellenSRG!$B$4:$C$2729,2,FALSE)</f>
        <v>196</v>
      </c>
      <c r="B2215" t="str">
        <f t="shared" si="35"/>
        <v>196a</v>
      </c>
      <c r="C2215" t="s">
        <v>202</v>
      </c>
      <c r="D2215" t="s">
        <v>606</v>
      </c>
      <c r="E2215">
        <v>0</v>
      </c>
      <c r="F2215">
        <v>120</v>
      </c>
      <c r="G2215">
        <v>120</v>
      </c>
      <c r="H2215">
        <v>120</v>
      </c>
      <c r="I2215">
        <v>110</v>
      </c>
      <c r="J2215">
        <v>60</v>
      </c>
      <c r="K2215">
        <v>70</v>
      </c>
      <c r="L2215">
        <v>110</v>
      </c>
      <c r="M2215">
        <v>140</v>
      </c>
      <c r="N2215">
        <v>160</v>
      </c>
      <c r="O2215">
        <v>190</v>
      </c>
      <c r="P2215">
        <v>250</v>
      </c>
      <c r="Q2215" s="36">
        <v>330</v>
      </c>
      <c r="R2215" s="36">
        <v>370</v>
      </c>
      <c r="S2215" s="36">
        <v>340</v>
      </c>
      <c r="T2215" s="36">
        <v>340</v>
      </c>
      <c r="U2215" s="36">
        <v>310</v>
      </c>
    </row>
    <row r="2216" spans="1:21" x14ac:dyDescent="0.2">
      <c r="A2216" s="89">
        <f>VLOOKUP(C2216,TabellenSRG!$B$4:$C$2729,2,FALSE)</f>
        <v>196</v>
      </c>
      <c r="B2216" t="str">
        <f t="shared" si="35"/>
        <v>196b</v>
      </c>
      <c r="C2216" t="s">
        <v>202</v>
      </c>
      <c r="D2216" t="s">
        <v>607</v>
      </c>
      <c r="E2216">
        <v>1</v>
      </c>
      <c r="F2216">
        <v>0</v>
      </c>
      <c r="G2216">
        <v>0</v>
      </c>
      <c r="H2216">
        <v>0</v>
      </c>
      <c r="I2216">
        <v>0</v>
      </c>
      <c r="J2216">
        <v>0</v>
      </c>
      <c r="K2216">
        <v>0</v>
      </c>
      <c r="L2216">
        <v>0</v>
      </c>
      <c r="M2216">
        <v>0</v>
      </c>
      <c r="N2216">
        <v>0</v>
      </c>
      <c r="O2216">
        <v>0</v>
      </c>
      <c r="P2216">
        <v>0</v>
      </c>
      <c r="Q2216" s="36">
        <v>0</v>
      </c>
      <c r="R2216" s="36">
        <v>0</v>
      </c>
      <c r="S2216" s="36">
        <v>0</v>
      </c>
      <c r="T2216" s="36">
        <v>0</v>
      </c>
      <c r="U2216" s="36">
        <v>0</v>
      </c>
    </row>
    <row r="2217" spans="1:21" x14ac:dyDescent="0.2">
      <c r="A2217" s="89">
        <f>VLOOKUP(C2217,TabellenSRG!$B$4:$C$2729,2,FALSE)</f>
        <v>196</v>
      </c>
      <c r="B2217" t="str">
        <f t="shared" si="35"/>
        <v>196c</v>
      </c>
      <c r="C2217" t="s">
        <v>202</v>
      </c>
      <c r="D2217" t="s">
        <v>608</v>
      </c>
      <c r="E2217">
        <v>2</v>
      </c>
      <c r="F2217">
        <v>10</v>
      </c>
      <c r="G2217">
        <v>10</v>
      </c>
      <c r="H2217">
        <v>0</v>
      </c>
      <c r="I2217">
        <v>0</v>
      </c>
      <c r="J2217">
        <v>0</v>
      </c>
      <c r="K2217">
        <v>0</v>
      </c>
      <c r="L2217">
        <v>0</v>
      </c>
      <c r="M2217">
        <v>0</v>
      </c>
      <c r="N2217">
        <v>0</v>
      </c>
      <c r="O2217">
        <v>0</v>
      </c>
      <c r="P2217">
        <v>0</v>
      </c>
      <c r="Q2217" s="36">
        <v>0</v>
      </c>
      <c r="R2217" s="36">
        <v>0</v>
      </c>
      <c r="S2217" s="36">
        <v>0</v>
      </c>
      <c r="T2217" s="36">
        <v>0</v>
      </c>
      <c r="U2217" s="36">
        <v>0</v>
      </c>
    </row>
    <row r="2218" spans="1:21" x14ac:dyDescent="0.2">
      <c r="A2218" s="89">
        <f>VLOOKUP(C2218,TabellenSRG!$B$4:$C$2729,2,FALSE)</f>
        <v>196</v>
      </c>
      <c r="B2218" t="str">
        <f t="shared" si="35"/>
        <v>196d</v>
      </c>
      <c r="C2218" t="s">
        <v>202</v>
      </c>
      <c r="D2218" t="s">
        <v>609</v>
      </c>
      <c r="E2218">
        <v>3</v>
      </c>
      <c r="F2218">
        <v>0</v>
      </c>
      <c r="G2218">
        <v>0</v>
      </c>
      <c r="H2218">
        <v>0</v>
      </c>
      <c r="I2218">
        <v>0</v>
      </c>
      <c r="J2218">
        <v>0</v>
      </c>
      <c r="K2218">
        <v>0</v>
      </c>
      <c r="L2218">
        <v>0</v>
      </c>
      <c r="M2218">
        <v>10</v>
      </c>
      <c r="N2218">
        <v>10</v>
      </c>
      <c r="O2218">
        <v>10</v>
      </c>
      <c r="P2218">
        <v>10</v>
      </c>
      <c r="Q2218" s="36">
        <v>10</v>
      </c>
      <c r="R2218" s="36">
        <v>10</v>
      </c>
      <c r="S2218" s="36">
        <v>10</v>
      </c>
      <c r="T2218" s="36">
        <v>0</v>
      </c>
      <c r="U2218" s="36">
        <v>0</v>
      </c>
    </row>
    <row r="2219" spans="1:21" x14ac:dyDescent="0.2">
      <c r="A2219" s="89">
        <f>VLOOKUP(C2219,TabellenSRG!$B$4:$C$2729,2,FALSE)</f>
        <v>196</v>
      </c>
      <c r="B2219" t="str">
        <f t="shared" si="35"/>
        <v>196e</v>
      </c>
      <c r="C2219" t="s">
        <v>202</v>
      </c>
      <c r="D2219" t="s">
        <v>610</v>
      </c>
      <c r="E2219">
        <v>4</v>
      </c>
      <c r="F2219">
        <v>0</v>
      </c>
      <c r="G2219">
        <v>0</v>
      </c>
      <c r="H2219">
        <v>0</v>
      </c>
      <c r="I2219">
        <v>0</v>
      </c>
      <c r="J2219">
        <v>0</v>
      </c>
      <c r="K2219">
        <v>0</v>
      </c>
      <c r="L2219">
        <v>10</v>
      </c>
      <c r="M2219">
        <v>10</v>
      </c>
      <c r="N2219">
        <v>10</v>
      </c>
      <c r="O2219">
        <v>10</v>
      </c>
      <c r="P2219">
        <v>20</v>
      </c>
      <c r="Q2219" s="36">
        <v>20</v>
      </c>
      <c r="R2219" s="36">
        <v>30</v>
      </c>
      <c r="S2219" s="36">
        <v>20</v>
      </c>
      <c r="T2219" s="36">
        <v>30</v>
      </c>
      <c r="U2219" s="36">
        <v>30</v>
      </c>
    </row>
    <row r="2220" spans="1:21" x14ac:dyDescent="0.2">
      <c r="A2220" s="89">
        <f>VLOOKUP(C2220,TabellenSRG!$B$4:$C$2729,2,FALSE)</f>
        <v>196</v>
      </c>
      <c r="B2220" t="str">
        <f t="shared" si="35"/>
        <v>196f</v>
      </c>
      <c r="C2220" t="s">
        <v>202</v>
      </c>
      <c r="D2220" t="s">
        <v>612</v>
      </c>
      <c r="E2220">
        <v>5</v>
      </c>
      <c r="F2220">
        <v>0</v>
      </c>
      <c r="G2220">
        <v>0</v>
      </c>
      <c r="H2220">
        <v>0</v>
      </c>
      <c r="I2220">
        <v>0</v>
      </c>
      <c r="J2220">
        <v>0</v>
      </c>
      <c r="K2220">
        <v>0</v>
      </c>
      <c r="L2220">
        <v>0</v>
      </c>
      <c r="M2220">
        <v>0</v>
      </c>
      <c r="N2220">
        <v>0</v>
      </c>
      <c r="O2220">
        <v>0</v>
      </c>
      <c r="P2220">
        <v>0</v>
      </c>
      <c r="Q2220" s="36">
        <v>0</v>
      </c>
      <c r="R2220" s="36">
        <v>0</v>
      </c>
      <c r="S2220" s="36">
        <v>0</v>
      </c>
      <c r="T2220" s="36">
        <v>0</v>
      </c>
      <c r="U2220" s="36">
        <v>0</v>
      </c>
    </row>
    <row r="2221" spans="1:21" x14ac:dyDescent="0.2">
      <c r="A2221" s="89">
        <f>VLOOKUP(C2221,TabellenSRG!$B$4:$C$2729,2,FALSE)</f>
        <v>196</v>
      </c>
      <c r="B2221" t="str">
        <f t="shared" si="35"/>
        <v>196g</v>
      </c>
      <c r="C2221" t="s">
        <v>202</v>
      </c>
      <c r="D2221" t="s">
        <v>613</v>
      </c>
      <c r="E2221">
        <v>6</v>
      </c>
      <c r="F2221">
        <v>0</v>
      </c>
      <c r="G2221">
        <v>0</v>
      </c>
      <c r="H2221">
        <v>0</v>
      </c>
      <c r="I2221">
        <v>0</v>
      </c>
      <c r="J2221">
        <v>0</v>
      </c>
      <c r="K2221">
        <v>0</v>
      </c>
      <c r="L2221">
        <v>0</v>
      </c>
      <c r="M2221">
        <v>0</v>
      </c>
      <c r="N2221">
        <v>10</v>
      </c>
      <c r="O2221">
        <v>10</v>
      </c>
      <c r="P2221">
        <v>10</v>
      </c>
      <c r="Q2221" s="36">
        <v>10</v>
      </c>
      <c r="R2221" s="36">
        <v>20</v>
      </c>
      <c r="S2221" s="36">
        <v>20</v>
      </c>
      <c r="T2221" s="36">
        <v>20</v>
      </c>
      <c r="U2221" s="36">
        <v>20</v>
      </c>
    </row>
    <row r="2222" spans="1:21" x14ac:dyDescent="0.2">
      <c r="A2222" s="89">
        <f>VLOOKUP(C2222,TabellenSRG!$B$4:$C$2729,2,FALSE)</f>
        <v>196</v>
      </c>
      <c r="B2222" t="str">
        <f t="shared" si="35"/>
        <v>196h</v>
      </c>
      <c r="C2222" t="s">
        <v>202</v>
      </c>
      <c r="D2222" t="s">
        <v>614</v>
      </c>
      <c r="E2222">
        <v>7</v>
      </c>
      <c r="F2222">
        <v>0</v>
      </c>
      <c r="G2222">
        <v>0</v>
      </c>
      <c r="H2222">
        <v>0</v>
      </c>
      <c r="I2222">
        <v>0</v>
      </c>
      <c r="J2222">
        <v>0</v>
      </c>
      <c r="K2222">
        <v>0</v>
      </c>
      <c r="L2222">
        <v>0</v>
      </c>
      <c r="M2222">
        <v>0</v>
      </c>
      <c r="N2222">
        <v>0</v>
      </c>
      <c r="O2222">
        <v>0</v>
      </c>
      <c r="P2222">
        <v>0</v>
      </c>
      <c r="Q2222" s="36">
        <v>0</v>
      </c>
      <c r="R2222" s="36">
        <v>0</v>
      </c>
      <c r="S2222" s="36">
        <v>0</v>
      </c>
      <c r="T2222" s="36">
        <v>0</v>
      </c>
      <c r="U2222" s="36">
        <v>0</v>
      </c>
    </row>
    <row r="2223" spans="1:21" x14ac:dyDescent="0.2">
      <c r="A2223" s="89">
        <f>VLOOKUP(C2223,TabellenSRG!$B$4:$C$2729,2,FALSE)</f>
        <v>196</v>
      </c>
      <c r="B2223" t="str">
        <f t="shared" si="35"/>
        <v>196i</v>
      </c>
      <c r="C2223" t="s">
        <v>202</v>
      </c>
      <c r="D2223" t="s">
        <v>615</v>
      </c>
      <c r="E2223">
        <v>8</v>
      </c>
      <c r="F2223">
        <v>0</v>
      </c>
      <c r="G2223">
        <v>0</v>
      </c>
      <c r="H2223">
        <v>0</v>
      </c>
      <c r="I2223">
        <v>0</v>
      </c>
      <c r="J2223">
        <v>0</v>
      </c>
      <c r="K2223">
        <v>0</v>
      </c>
      <c r="L2223">
        <v>0</v>
      </c>
      <c r="M2223">
        <v>0</v>
      </c>
      <c r="N2223">
        <v>0</v>
      </c>
      <c r="O2223">
        <v>0</v>
      </c>
      <c r="P2223">
        <v>0</v>
      </c>
      <c r="Q2223" s="36">
        <v>0</v>
      </c>
      <c r="R2223" s="36">
        <v>0</v>
      </c>
      <c r="S2223" s="36">
        <v>0</v>
      </c>
      <c r="T2223" s="36">
        <v>0</v>
      </c>
      <c r="U2223" s="36">
        <v>0</v>
      </c>
    </row>
    <row r="2224" spans="1:21" x14ac:dyDescent="0.2">
      <c r="A2224" s="89">
        <f>VLOOKUP(C2224,TabellenSRG!$B$4:$C$2729,2,FALSE)</f>
        <v>196</v>
      </c>
      <c r="B2224" t="str">
        <f t="shared" si="35"/>
        <v>196j</v>
      </c>
      <c r="C2224" t="s">
        <v>202</v>
      </c>
      <c r="D2224" t="s">
        <v>616</v>
      </c>
      <c r="E2224">
        <v>9</v>
      </c>
      <c r="F2224">
        <v>110</v>
      </c>
      <c r="G2224">
        <v>110</v>
      </c>
      <c r="H2224">
        <v>110</v>
      </c>
      <c r="I2224">
        <v>110</v>
      </c>
      <c r="J2224">
        <v>50</v>
      </c>
      <c r="K2224">
        <v>60</v>
      </c>
      <c r="L2224">
        <v>100</v>
      </c>
      <c r="M2224">
        <v>130</v>
      </c>
      <c r="N2224">
        <v>140</v>
      </c>
      <c r="O2224">
        <v>160</v>
      </c>
      <c r="P2224">
        <v>220</v>
      </c>
      <c r="Q2224" s="36">
        <v>300</v>
      </c>
      <c r="R2224" s="36">
        <v>320</v>
      </c>
      <c r="S2224" s="36">
        <v>290</v>
      </c>
      <c r="T2224" s="36">
        <v>290</v>
      </c>
      <c r="U2224" s="36">
        <v>260</v>
      </c>
    </row>
    <row r="2225" spans="1:21" x14ac:dyDescent="0.2">
      <c r="A2225" s="89">
        <f>VLOOKUP(C2225,TabellenSRG!$B$4:$C$2729,2,FALSE)</f>
        <v>196</v>
      </c>
      <c r="B2225" t="str">
        <f t="shared" si="35"/>
        <v>196k</v>
      </c>
      <c r="C2225" t="s">
        <v>202</v>
      </c>
      <c r="D2225" t="s">
        <v>611</v>
      </c>
      <c r="E2225">
        <v>10</v>
      </c>
      <c r="F2225" t="e">
        <v>#N/A</v>
      </c>
      <c r="G2225" t="e">
        <v>#N/A</v>
      </c>
      <c r="H2225" t="e">
        <v>#N/A</v>
      </c>
      <c r="I2225" t="e">
        <v>#N/A</v>
      </c>
      <c r="J2225" t="e">
        <v>#N/A</v>
      </c>
      <c r="K2225" t="e">
        <v>#N/A</v>
      </c>
      <c r="L2225" t="e">
        <v>#N/A</v>
      </c>
      <c r="M2225" t="e">
        <v>#N/A</v>
      </c>
      <c r="N2225">
        <v>0</v>
      </c>
      <c r="O2225">
        <v>0</v>
      </c>
      <c r="P2225">
        <v>0</v>
      </c>
      <c r="Q2225" s="36">
        <v>0</v>
      </c>
      <c r="R2225" s="36">
        <v>0</v>
      </c>
      <c r="S2225" s="36">
        <v>0</v>
      </c>
      <c r="T2225" s="36">
        <v>0</v>
      </c>
      <c r="U2225" s="36">
        <v>0</v>
      </c>
    </row>
    <row r="2226" spans="1:21" x14ac:dyDescent="0.2">
      <c r="A2226" s="89">
        <f>VLOOKUP(C2226,TabellenSRG!$B$4:$C$2729,2,FALSE)</f>
        <v>197</v>
      </c>
      <c r="B2226" t="str">
        <f t="shared" si="35"/>
        <v>197a</v>
      </c>
      <c r="C2226" t="s">
        <v>203</v>
      </c>
      <c r="D2226" t="s">
        <v>606</v>
      </c>
      <c r="E2226">
        <v>0</v>
      </c>
      <c r="F2226">
        <v>160</v>
      </c>
      <c r="G2226">
        <v>150</v>
      </c>
      <c r="H2226">
        <v>180</v>
      </c>
      <c r="I2226">
        <v>190</v>
      </c>
      <c r="J2226">
        <v>180</v>
      </c>
      <c r="K2226">
        <v>180</v>
      </c>
      <c r="L2226">
        <v>170</v>
      </c>
      <c r="M2226">
        <v>180</v>
      </c>
      <c r="N2226">
        <v>170</v>
      </c>
      <c r="O2226">
        <v>180</v>
      </c>
      <c r="P2226">
        <v>180</v>
      </c>
      <c r="Q2226" s="36">
        <v>170</v>
      </c>
      <c r="R2226" s="36">
        <v>160</v>
      </c>
      <c r="S2226" s="36">
        <v>140</v>
      </c>
      <c r="T2226" s="36">
        <v>100</v>
      </c>
      <c r="U2226" s="36">
        <v>110</v>
      </c>
    </row>
    <row r="2227" spans="1:21" x14ac:dyDescent="0.2">
      <c r="A2227" s="89">
        <f>VLOOKUP(C2227,TabellenSRG!$B$4:$C$2729,2,FALSE)</f>
        <v>197</v>
      </c>
      <c r="B2227" t="str">
        <f t="shared" si="35"/>
        <v>197b</v>
      </c>
      <c r="C2227" t="s">
        <v>203</v>
      </c>
      <c r="D2227" t="s">
        <v>607</v>
      </c>
      <c r="E2227">
        <v>1</v>
      </c>
      <c r="F2227">
        <v>0</v>
      </c>
      <c r="G2227">
        <v>0</v>
      </c>
      <c r="H2227">
        <v>0</v>
      </c>
      <c r="I2227">
        <v>0</v>
      </c>
      <c r="J2227">
        <v>0</v>
      </c>
      <c r="K2227">
        <v>0</v>
      </c>
      <c r="L2227">
        <v>0</v>
      </c>
      <c r="M2227">
        <v>0</v>
      </c>
      <c r="N2227">
        <v>0</v>
      </c>
      <c r="O2227">
        <v>0</v>
      </c>
      <c r="P2227">
        <v>0</v>
      </c>
      <c r="Q2227" s="36">
        <v>0</v>
      </c>
      <c r="R2227" s="36">
        <v>0</v>
      </c>
      <c r="S2227" s="36">
        <v>0</v>
      </c>
      <c r="T2227" s="36">
        <v>0</v>
      </c>
      <c r="U2227" s="36">
        <v>0</v>
      </c>
    </row>
    <row r="2228" spans="1:21" x14ac:dyDescent="0.2">
      <c r="A2228" s="89">
        <f>VLOOKUP(C2228,TabellenSRG!$B$4:$C$2729,2,FALSE)</f>
        <v>197</v>
      </c>
      <c r="B2228" t="str">
        <f t="shared" si="35"/>
        <v>197c</v>
      </c>
      <c r="C2228" t="s">
        <v>203</v>
      </c>
      <c r="D2228" t="s">
        <v>608</v>
      </c>
      <c r="E2228">
        <v>2</v>
      </c>
      <c r="F2228">
        <v>0</v>
      </c>
      <c r="G2228">
        <v>0</v>
      </c>
      <c r="H2228">
        <v>0</v>
      </c>
      <c r="I2228">
        <v>0</v>
      </c>
      <c r="J2228">
        <v>0</v>
      </c>
      <c r="K2228">
        <v>0</v>
      </c>
      <c r="L2228">
        <v>0</v>
      </c>
      <c r="M2228">
        <v>0</v>
      </c>
      <c r="N2228">
        <v>0</v>
      </c>
      <c r="O2228">
        <v>0</v>
      </c>
      <c r="P2228">
        <v>0</v>
      </c>
      <c r="Q2228" s="36">
        <v>0</v>
      </c>
      <c r="R2228" s="36">
        <v>0</v>
      </c>
      <c r="S2228" s="36">
        <v>0</v>
      </c>
      <c r="T2228" s="36">
        <v>0</v>
      </c>
      <c r="U2228" s="36">
        <v>0</v>
      </c>
    </row>
    <row r="2229" spans="1:21" x14ac:dyDescent="0.2">
      <c r="A2229" s="89">
        <f>VLOOKUP(C2229,TabellenSRG!$B$4:$C$2729,2,FALSE)</f>
        <v>197</v>
      </c>
      <c r="B2229" t="str">
        <f t="shared" si="35"/>
        <v>197d</v>
      </c>
      <c r="C2229" t="s">
        <v>203</v>
      </c>
      <c r="D2229" t="s">
        <v>609</v>
      </c>
      <c r="E2229">
        <v>3</v>
      </c>
      <c r="F2229">
        <v>0</v>
      </c>
      <c r="G2229">
        <v>0</v>
      </c>
      <c r="H2229">
        <v>0</v>
      </c>
      <c r="I2229">
        <v>0</v>
      </c>
      <c r="J2229">
        <v>0</v>
      </c>
      <c r="K2229">
        <v>0</v>
      </c>
      <c r="L2229">
        <v>0</v>
      </c>
      <c r="M2229">
        <v>0</v>
      </c>
      <c r="N2229">
        <v>0</v>
      </c>
      <c r="O2229">
        <v>0</v>
      </c>
      <c r="P2229">
        <v>0</v>
      </c>
      <c r="Q2229" s="36">
        <v>0</v>
      </c>
      <c r="R2229" s="36">
        <v>0</v>
      </c>
      <c r="S2229" s="36">
        <v>0</v>
      </c>
      <c r="T2229" s="36">
        <v>0</v>
      </c>
      <c r="U2229" s="36">
        <v>0</v>
      </c>
    </row>
    <row r="2230" spans="1:21" x14ac:dyDescent="0.2">
      <c r="A2230" s="89">
        <f>VLOOKUP(C2230,TabellenSRG!$B$4:$C$2729,2,FALSE)</f>
        <v>197</v>
      </c>
      <c r="B2230" t="str">
        <f t="shared" si="35"/>
        <v>197e</v>
      </c>
      <c r="C2230" t="s">
        <v>203</v>
      </c>
      <c r="D2230" t="s">
        <v>610</v>
      </c>
      <c r="E2230">
        <v>4</v>
      </c>
      <c r="F2230">
        <v>0</v>
      </c>
      <c r="G2230">
        <v>0</v>
      </c>
      <c r="H2230">
        <v>0</v>
      </c>
      <c r="I2230">
        <v>0</v>
      </c>
      <c r="J2230">
        <v>0</v>
      </c>
      <c r="K2230">
        <v>0</v>
      </c>
      <c r="L2230">
        <v>0</v>
      </c>
      <c r="M2230">
        <v>0</v>
      </c>
      <c r="N2230">
        <v>0</v>
      </c>
      <c r="O2230">
        <v>0</v>
      </c>
      <c r="P2230">
        <v>0</v>
      </c>
      <c r="Q2230" s="36">
        <v>0</v>
      </c>
      <c r="R2230" s="36">
        <v>0</v>
      </c>
      <c r="S2230" s="36">
        <v>10</v>
      </c>
      <c r="T2230" s="36">
        <v>10</v>
      </c>
      <c r="U2230" s="36">
        <v>10</v>
      </c>
    </row>
    <row r="2231" spans="1:21" x14ac:dyDescent="0.2">
      <c r="A2231" s="89">
        <f>VLOOKUP(C2231,TabellenSRG!$B$4:$C$2729,2,FALSE)</f>
        <v>197</v>
      </c>
      <c r="B2231" t="str">
        <f t="shared" si="35"/>
        <v>197f</v>
      </c>
      <c r="C2231" t="s">
        <v>203</v>
      </c>
      <c r="D2231" t="s">
        <v>612</v>
      </c>
      <c r="E2231">
        <v>5</v>
      </c>
      <c r="F2231">
        <v>0</v>
      </c>
      <c r="G2231">
        <v>0</v>
      </c>
      <c r="H2231">
        <v>0</v>
      </c>
      <c r="I2231">
        <v>0</v>
      </c>
      <c r="J2231">
        <v>0</v>
      </c>
      <c r="K2231">
        <v>0</v>
      </c>
      <c r="L2231">
        <v>0</v>
      </c>
      <c r="M2231">
        <v>0</v>
      </c>
      <c r="N2231">
        <v>0</v>
      </c>
      <c r="O2231">
        <v>0</v>
      </c>
      <c r="P2231">
        <v>0</v>
      </c>
      <c r="Q2231" s="36">
        <v>0</v>
      </c>
      <c r="R2231" s="36">
        <v>0</v>
      </c>
      <c r="S2231" s="36">
        <v>0</v>
      </c>
      <c r="T2231" s="36">
        <v>0</v>
      </c>
      <c r="U2231" s="36">
        <v>0</v>
      </c>
    </row>
    <row r="2232" spans="1:21" x14ac:dyDescent="0.2">
      <c r="A2232" s="89">
        <f>VLOOKUP(C2232,TabellenSRG!$B$4:$C$2729,2,FALSE)</f>
        <v>197</v>
      </c>
      <c r="B2232" t="str">
        <f t="shared" si="35"/>
        <v>197g</v>
      </c>
      <c r="C2232" t="s">
        <v>203</v>
      </c>
      <c r="D2232" t="s">
        <v>613</v>
      </c>
      <c r="E2232">
        <v>6</v>
      </c>
      <c r="F2232">
        <v>0</v>
      </c>
      <c r="G2232">
        <v>0</v>
      </c>
      <c r="H2232">
        <v>0</v>
      </c>
      <c r="I2232">
        <v>0</v>
      </c>
      <c r="J2232">
        <v>0</v>
      </c>
      <c r="K2232">
        <v>0</v>
      </c>
      <c r="L2232">
        <v>0</v>
      </c>
      <c r="M2232">
        <v>0</v>
      </c>
      <c r="N2232">
        <v>0</v>
      </c>
      <c r="O2232">
        <v>0</v>
      </c>
      <c r="P2232">
        <v>0</v>
      </c>
      <c r="Q2232" s="36">
        <v>0</v>
      </c>
      <c r="R2232" s="36">
        <v>0</v>
      </c>
      <c r="S2232" s="36">
        <v>0</v>
      </c>
      <c r="T2232" s="36">
        <v>0</v>
      </c>
      <c r="U2232" s="36">
        <v>0</v>
      </c>
    </row>
    <row r="2233" spans="1:21" x14ac:dyDescent="0.2">
      <c r="A2233" s="89">
        <f>VLOOKUP(C2233,TabellenSRG!$B$4:$C$2729,2,FALSE)</f>
        <v>197</v>
      </c>
      <c r="B2233" t="str">
        <f t="shared" si="35"/>
        <v>197h</v>
      </c>
      <c r="C2233" t="s">
        <v>203</v>
      </c>
      <c r="D2233" t="s">
        <v>614</v>
      </c>
      <c r="E2233">
        <v>7</v>
      </c>
      <c r="F2233">
        <v>0</v>
      </c>
      <c r="G2233">
        <v>0</v>
      </c>
      <c r="H2233">
        <v>0</v>
      </c>
      <c r="I2233">
        <v>0</v>
      </c>
      <c r="J2233">
        <v>0</v>
      </c>
      <c r="K2233">
        <v>0</v>
      </c>
      <c r="L2233">
        <v>0</v>
      </c>
      <c r="M2233">
        <v>0</v>
      </c>
      <c r="N2233">
        <v>0</v>
      </c>
      <c r="O2233">
        <v>0</v>
      </c>
      <c r="P2233">
        <v>0</v>
      </c>
      <c r="Q2233" s="36">
        <v>0</v>
      </c>
      <c r="R2233" s="36">
        <v>0</v>
      </c>
      <c r="S2233" s="36">
        <v>0</v>
      </c>
      <c r="T2233" s="36">
        <v>0</v>
      </c>
      <c r="U2233" s="36">
        <v>0</v>
      </c>
    </row>
    <row r="2234" spans="1:21" x14ac:dyDescent="0.2">
      <c r="A2234" s="89">
        <f>VLOOKUP(C2234,TabellenSRG!$B$4:$C$2729,2,FALSE)</f>
        <v>197</v>
      </c>
      <c r="B2234" t="str">
        <f t="shared" si="35"/>
        <v>197i</v>
      </c>
      <c r="C2234" t="s">
        <v>203</v>
      </c>
      <c r="D2234" t="s">
        <v>615</v>
      </c>
      <c r="E2234">
        <v>8</v>
      </c>
      <c r="F2234">
        <v>0</v>
      </c>
      <c r="G2234">
        <v>0</v>
      </c>
      <c r="H2234">
        <v>0</v>
      </c>
      <c r="I2234">
        <v>0</v>
      </c>
      <c r="J2234">
        <v>0</v>
      </c>
      <c r="K2234">
        <v>0</v>
      </c>
      <c r="L2234">
        <v>0</v>
      </c>
      <c r="M2234">
        <v>0</v>
      </c>
      <c r="N2234">
        <v>0</v>
      </c>
      <c r="O2234">
        <v>0</v>
      </c>
      <c r="P2234">
        <v>0</v>
      </c>
      <c r="Q2234" s="36">
        <v>0</v>
      </c>
      <c r="R2234" s="36">
        <v>0</v>
      </c>
      <c r="S2234" s="36">
        <v>0</v>
      </c>
      <c r="T2234" s="36">
        <v>0</v>
      </c>
      <c r="U2234" s="36">
        <v>0</v>
      </c>
    </row>
    <row r="2235" spans="1:21" x14ac:dyDescent="0.2">
      <c r="A2235" s="89">
        <f>VLOOKUP(C2235,TabellenSRG!$B$4:$C$2729,2,FALSE)</f>
        <v>197</v>
      </c>
      <c r="B2235" t="str">
        <f t="shared" si="35"/>
        <v>197j</v>
      </c>
      <c r="C2235" t="s">
        <v>203</v>
      </c>
      <c r="D2235" t="s">
        <v>616</v>
      </c>
      <c r="E2235">
        <v>9</v>
      </c>
      <c r="F2235">
        <v>160</v>
      </c>
      <c r="G2235">
        <v>150</v>
      </c>
      <c r="H2235">
        <v>180</v>
      </c>
      <c r="I2235">
        <v>190</v>
      </c>
      <c r="J2235">
        <v>170</v>
      </c>
      <c r="K2235">
        <v>180</v>
      </c>
      <c r="L2235">
        <v>170</v>
      </c>
      <c r="M2235">
        <v>180</v>
      </c>
      <c r="N2235">
        <v>170</v>
      </c>
      <c r="O2235">
        <v>170</v>
      </c>
      <c r="P2235">
        <v>170</v>
      </c>
      <c r="Q2235" s="36">
        <v>160</v>
      </c>
      <c r="R2235" s="36">
        <v>150</v>
      </c>
      <c r="S2235" s="36">
        <v>130</v>
      </c>
      <c r="T2235" s="36">
        <v>90</v>
      </c>
      <c r="U2235" s="36">
        <v>90</v>
      </c>
    </row>
    <row r="2236" spans="1:21" x14ac:dyDescent="0.2">
      <c r="A2236" s="89">
        <f>VLOOKUP(C2236,TabellenSRG!$B$4:$C$2729,2,FALSE)</f>
        <v>197</v>
      </c>
      <c r="B2236" t="str">
        <f t="shared" si="35"/>
        <v>197k</v>
      </c>
      <c r="C2236" t="s">
        <v>203</v>
      </c>
      <c r="D2236" t="s">
        <v>611</v>
      </c>
      <c r="E2236">
        <v>10</v>
      </c>
      <c r="F2236" t="e">
        <v>#N/A</v>
      </c>
      <c r="G2236" t="e">
        <v>#N/A</v>
      </c>
      <c r="H2236" t="e">
        <v>#N/A</v>
      </c>
      <c r="I2236" t="e">
        <v>#N/A</v>
      </c>
      <c r="J2236" t="e">
        <v>#N/A</v>
      </c>
      <c r="K2236" t="e">
        <v>#N/A</v>
      </c>
      <c r="L2236" t="e">
        <v>#N/A</v>
      </c>
      <c r="M2236" t="e">
        <v>#N/A</v>
      </c>
      <c r="N2236">
        <v>0</v>
      </c>
      <c r="O2236">
        <v>0</v>
      </c>
      <c r="P2236">
        <v>0</v>
      </c>
      <c r="Q2236" s="36">
        <v>0</v>
      </c>
      <c r="R2236" s="36">
        <v>0</v>
      </c>
      <c r="S2236" s="36">
        <v>0</v>
      </c>
      <c r="T2236" s="36">
        <v>0</v>
      </c>
      <c r="U2236" s="36">
        <v>0</v>
      </c>
    </row>
    <row r="2237" spans="1:21" x14ac:dyDescent="0.2">
      <c r="A2237" s="89">
        <f>VLOOKUP(C2237,TabellenSRG!$B$4:$C$2729,2,FALSE)</f>
        <v>198</v>
      </c>
      <c r="B2237" t="str">
        <f t="shared" si="35"/>
        <v>198a</v>
      </c>
      <c r="C2237" t="s">
        <v>204</v>
      </c>
      <c r="D2237" t="s">
        <v>606</v>
      </c>
      <c r="E2237">
        <v>0</v>
      </c>
      <c r="F2237">
        <v>130</v>
      </c>
      <c r="G2237">
        <v>140</v>
      </c>
      <c r="H2237">
        <v>160</v>
      </c>
      <c r="I2237">
        <v>170</v>
      </c>
      <c r="J2237">
        <v>170</v>
      </c>
      <c r="K2237">
        <v>170</v>
      </c>
      <c r="L2237">
        <v>190</v>
      </c>
      <c r="M2237">
        <v>200</v>
      </c>
      <c r="N2237">
        <v>200</v>
      </c>
      <c r="O2237">
        <v>190</v>
      </c>
      <c r="P2237">
        <v>220</v>
      </c>
      <c r="Q2237" s="36">
        <v>210</v>
      </c>
      <c r="R2237" s="36">
        <v>210</v>
      </c>
      <c r="S2237" s="36">
        <v>210</v>
      </c>
      <c r="T2237" s="36">
        <v>280</v>
      </c>
      <c r="U2237" s="36">
        <v>330</v>
      </c>
    </row>
    <row r="2238" spans="1:21" x14ac:dyDescent="0.2">
      <c r="A2238" s="89">
        <f>VLOOKUP(C2238,TabellenSRG!$B$4:$C$2729,2,FALSE)</f>
        <v>198</v>
      </c>
      <c r="B2238" t="str">
        <f t="shared" si="35"/>
        <v>198b</v>
      </c>
      <c r="C2238" t="s">
        <v>204</v>
      </c>
      <c r="D2238" t="s">
        <v>607</v>
      </c>
      <c r="E2238">
        <v>1</v>
      </c>
      <c r="F2238">
        <v>0</v>
      </c>
      <c r="G2238">
        <v>0</v>
      </c>
      <c r="H2238">
        <v>0</v>
      </c>
      <c r="I2238">
        <v>0</v>
      </c>
      <c r="J2238">
        <v>0</v>
      </c>
      <c r="K2238">
        <v>0</v>
      </c>
      <c r="L2238">
        <v>0</v>
      </c>
      <c r="M2238">
        <v>0</v>
      </c>
      <c r="N2238">
        <v>0</v>
      </c>
      <c r="O2238">
        <v>0</v>
      </c>
      <c r="P2238">
        <v>0</v>
      </c>
      <c r="Q2238" s="36">
        <v>0</v>
      </c>
      <c r="R2238" s="36">
        <v>0</v>
      </c>
      <c r="S2238" s="36">
        <v>0</v>
      </c>
      <c r="T2238" s="36">
        <v>0</v>
      </c>
      <c r="U2238" s="36">
        <v>0</v>
      </c>
    </row>
    <row r="2239" spans="1:21" x14ac:dyDescent="0.2">
      <c r="A2239" s="89">
        <f>VLOOKUP(C2239,TabellenSRG!$B$4:$C$2729,2,FALSE)</f>
        <v>198</v>
      </c>
      <c r="B2239" t="str">
        <f t="shared" si="35"/>
        <v>198c</v>
      </c>
      <c r="C2239" t="s">
        <v>204</v>
      </c>
      <c r="D2239" t="s">
        <v>608</v>
      </c>
      <c r="E2239">
        <v>2</v>
      </c>
      <c r="F2239">
        <v>0</v>
      </c>
      <c r="G2239">
        <v>0</v>
      </c>
      <c r="H2239">
        <v>0</v>
      </c>
      <c r="I2239">
        <v>0</v>
      </c>
      <c r="J2239">
        <v>0</v>
      </c>
      <c r="K2239">
        <v>0</v>
      </c>
      <c r="L2239">
        <v>0</v>
      </c>
      <c r="M2239">
        <v>0</v>
      </c>
      <c r="N2239">
        <v>0</v>
      </c>
      <c r="O2239">
        <v>0</v>
      </c>
      <c r="P2239">
        <v>0</v>
      </c>
      <c r="Q2239" s="36">
        <v>0</v>
      </c>
      <c r="R2239" s="36">
        <v>0</v>
      </c>
      <c r="S2239" s="36">
        <v>0</v>
      </c>
      <c r="T2239" s="36">
        <v>0</v>
      </c>
      <c r="U2239" s="36">
        <v>0</v>
      </c>
    </row>
    <row r="2240" spans="1:21" x14ac:dyDescent="0.2">
      <c r="A2240" s="89">
        <f>VLOOKUP(C2240,TabellenSRG!$B$4:$C$2729,2,FALSE)</f>
        <v>198</v>
      </c>
      <c r="B2240" t="str">
        <f t="shared" si="35"/>
        <v>198d</v>
      </c>
      <c r="C2240" t="s">
        <v>204</v>
      </c>
      <c r="D2240" t="s">
        <v>609</v>
      </c>
      <c r="E2240">
        <v>3</v>
      </c>
      <c r="F2240">
        <v>0</v>
      </c>
      <c r="G2240">
        <v>0</v>
      </c>
      <c r="H2240">
        <v>0</v>
      </c>
      <c r="I2240">
        <v>0</v>
      </c>
      <c r="J2240">
        <v>0</v>
      </c>
      <c r="K2240">
        <v>0</v>
      </c>
      <c r="L2240">
        <v>0</v>
      </c>
      <c r="M2240">
        <v>0</v>
      </c>
      <c r="N2240">
        <v>0</v>
      </c>
      <c r="O2240">
        <v>0</v>
      </c>
      <c r="P2240">
        <v>0</v>
      </c>
      <c r="Q2240" s="36">
        <v>0</v>
      </c>
      <c r="R2240" s="36">
        <v>0</v>
      </c>
      <c r="S2240" s="36">
        <v>0</v>
      </c>
      <c r="T2240" s="36">
        <v>0</v>
      </c>
      <c r="U2240" s="36">
        <v>0</v>
      </c>
    </row>
    <row r="2241" spans="1:21" x14ac:dyDescent="0.2">
      <c r="A2241" s="89">
        <f>VLOOKUP(C2241,TabellenSRG!$B$4:$C$2729,2,FALSE)</f>
        <v>198</v>
      </c>
      <c r="B2241" t="str">
        <f t="shared" si="35"/>
        <v>198e</v>
      </c>
      <c r="C2241" t="s">
        <v>204</v>
      </c>
      <c r="D2241" t="s">
        <v>610</v>
      </c>
      <c r="E2241">
        <v>4</v>
      </c>
      <c r="F2241">
        <v>0</v>
      </c>
      <c r="G2241">
        <v>0</v>
      </c>
      <c r="H2241">
        <v>0</v>
      </c>
      <c r="I2241">
        <v>0</v>
      </c>
      <c r="J2241">
        <v>0</v>
      </c>
      <c r="K2241">
        <v>0</v>
      </c>
      <c r="L2241">
        <v>0</v>
      </c>
      <c r="M2241">
        <v>0</v>
      </c>
      <c r="N2241">
        <v>0</v>
      </c>
      <c r="O2241">
        <v>0</v>
      </c>
      <c r="P2241">
        <v>0</v>
      </c>
      <c r="Q2241" s="36">
        <v>0</v>
      </c>
      <c r="R2241" s="36">
        <v>10</v>
      </c>
      <c r="S2241" s="36">
        <v>10</v>
      </c>
      <c r="T2241" s="36">
        <v>20</v>
      </c>
      <c r="U2241" s="36">
        <v>20</v>
      </c>
    </row>
    <row r="2242" spans="1:21" x14ac:dyDescent="0.2">
      <c r="A2242" s="89">
        <f>VLOOKUP(C2242,TabellenSRG!$B$4:$C$2729,2,FALSE)</f>
        <v>198</v>
      </c>
      <c r="B2242" t="str">
        <f t="shared" si="35"/>
        <v>198f</v>
      </c>
      <c r="C2242" t="s">
        <v>204</v>
      </c>
      <c r="D2242" t="s">
        <v>612</v>
      </c>
      <c r="E2242">
        <v>5</v>
      </c>
      <c r="F2242">
        <v>0</v>
      </c>
      <c r="G2242">
        <v>0</v>
      </c>
      <c r="H2242">
        <v>0</v>
      </c>
      <c r="I2242">
        <v>0</v>
      </c>
      <c r="J2242">
        <v>0</v>
      </c>
      <c r="K2242">
        <v>0</v>
      </c>
      <c r="L2242">
        <v>0</v>
      </c>
      <c r="M2242">
        <v>0</v>
      </c>
      <c r="N2242">
        <v>0</v>
      </c>
      <c r="O2242">
        <v>0</v>
      </c>
      <c r="P2242">
        <v>0</v>
      </c>
      <c r="Q2242" s="36">
        <v>0</v>
      </c>
      <c r="R2242" s="36">
        <v>0</v>
      </c>
      <c r="S2242" s="36">
        <v>0</v>
      </c>
      <c r="T2242" s="36">
        <v>0</v>
      </c>
      <c r="U2242" s="36">
        <v>0</v>
      </c>
    </row>
    <row r="2243" spans="1:21" x14ac:dyDescent="0.2">
      <c r="A2243" s="89">
        <f>VLOOKUP(C2243,TabellenSRG!$B$4:$C$2729,2,FALSE)</f>
        <v>198</v>
      </c>
      <c r="B2243" t="str">
        <f t="shared" si="35"/>
        <v>198g</v>
      </c>
      <c r="C2243" t="s">
        <v>204</v>
      </c>
      <c r="D2243" t="s">
        <v>613</v>
      </c>
      <c r="E2243">
        <v>6</v>
      </c>
      <c r="F2243">
        <v>0</v>
      </c>
      <c r="G2243">
        <v>0</v>
      </c>
      <c r="H2243">
        <v>0</v>
      </c>
      <c r="I2243">
        <v>0</v>
      </c>
      <c r="J2243">
        <v>0</v>
      </c>
      <c r="K2243">
        <v>0</v>
      </c>
      <c r="L2243">
        <v>0</v>
      </c>
      <c r="M2243">
        <v>0</v>
      </c>
      <c r="N2243">
        <v>0</v>
      </c>
      <c r="O2243">
        <v>0</v>
      </c>
      <c r="P2243">
        <v>0</v>
      </c>
      <c r="Q2243" s="36">
        <v>0</v>
      </c>
      <c r="R2243" s="36">
        <v>0</v>
      </c>
      <c r="S2243" s="36">
        <v>0</v>
      </c>
      <c r="T2243" s="36">
        <v>0</v>
      </c>
      <c r="U2243" s="36">
        <v>0</v>
      </c>
    </row>
    <row r="2244" spans="1:21" x14ac:dyDescent="0.2">
      <c r="A2244" s="89">
        <f>VLOOKUP(C2244,TabellenSRG!$B$4:$C$2729,2,FALSE)</f>
        <v>198</v>
      </c>
      <c r="B2244" t="str">
        <f t="shared" si="35"/>
        <v>198h</v>
      </c>
      <c r="C2244" t="s">
        <v>204</v>
      </c>
      <c r="D2244" t="s">
        <v>614</v>
      </c>
      <c r="E2244">
        <v>7</v>
      </c>
      <c r="F2244">
        <v>0</v>
      </c>
      <c r="G2244">
        <v>0</v>
      </c>
      <c r="H2244">
        <v>0</v>
      </c>
      <c r="I2244">
        <v>0</v>
      </c>
      <c r="J2244">
        <v>0</v>
      </c>
      <c r="K2244">
        <v>0</v>
      </c>
      <c r="L2244">
        <v>0</v>
      </c>
      <c r="M2244">
        <v>0</v>
      </c>
      <c r="N2244">
        <v>0</v>
      </c>
      <c r="O2244">
        <v>0</v>
      </c>
      <c r="P2244">
        <v>0</v>
      </c>
      <c r="Q2244" s="36">
        <v>0</v>
      </c>
      <c r="R2244" s="36">
        <v>0</v>
      </c>
      <c r="S2244" s="36">
        <v>0</v>
      </c>
      <c r="T2244" s="36">
        <v>0</v>
      </c>
      <c r="U2244" s="36">
        <v>0</v>
      </c>
    </row>
    <row r="2245" spans="1:21" x14ac:dyDescent="0.2">
      <c r="A2245" s="89">
        <f>VLOOKUP(C2245,TabellenSRG!$B$4:$C$2729,2,FALSE)</f>
        <v>198</v>
      </c>
      <c r="B2245" t="str">
        <f t="shared" ref="B2245:B2308" si="36">CONCATENATE(A2245,D2245)</f>
        <v>198i</v>
      </c>
      <c r="C2245" t="s">
        <v>204</v>
      </c>
      <c r="D2245" t="s">
        <v>615</v>
      </c>
      <c r="E2245">
        <v>8</v>
      </c>
      <c r="F2245">
        <v>0</v>
      </c>
      <c r="G2245">
        <v>0</v>
      </c>
      <c r="H2245">
        <v>0</v>
      </c>
      <c r="I2245">
        <v>0</v>
      </c>
      <c r="J2245">
        <v>0</v>
      </c>
      <c r="K2245">
        <v>0</v>
      </c>
      <c r="L2245">
        <v>0</v>
      </c>
      <c r="M2245">
        <v>0</v>
      </c>
      <c r="N2245">
        <v>0</v>
      </c>
      <c r="O2245">
        <v>0</v>
      </c>
      <c r="P2245">
        <v>0</v>
      </c>
      <c r="Q2245" s="36">
        <v>0</v>
      </c>
      <c r="R2245" s="36">
        <v>0</v>
      </c>
      <c r="S2245" s="36">
        <v>0</v>
      </c>
      <c r="T2245" s="36">
        <v>0</v>
      </c>
      <c r="U2245" s="36">
        <v>0</v>
      </c>
    </row>
    <row r="2246" spans="1:21" x14ac:dyDescent="0.2">
      <c r="A2246" s="89">
        <f>VLOOKUP(C2246,TabellenSRG!$B$4:$C$2729,2,FALSE)</f>
        <v>198</v>
      </c>
      <c r="B2246" t="str">
        <f t="shared" si="36"/>
        <v>198j</v>
      </c>
      <c r="C2246" t="s">
        <v>204</v>
      </c>
      <c r="D2246" t="s">
        <v>616</v>
      </c>
      <c r="E2246">
        <v>9</v>
      </c>
      <c r="F2246">
        <v>130</v>
      </c>
      <c r="G2246">
        <v>140</v>
      </c>
      <c r="H2246">
        <v>160</v>
      </c>
      <c r="I2246">
        <v>170</v>
      </c>
      <c r="J2246">
        <v>170</v>
      </c>
      <c r="K2246">
        <v>170</v>
      </c>
      <c r="L2246">
        <v>190</v>
      </c>
      <c r="M2246">
        <v>200</v>
      </c>
      <c r="N2246">
        <v>200</v>
      </c>
      <c r="O2246">
        <v>190</v>
      </c>
      <c r="P2246">
        <v>220</v>
      </c>
      <c r="Q2246" s="36">
        <v>210</v>
      </c>
      <c r="R2246" s="36">
        <v>200</v>
      </c>
      <c r="S2246" s="36">
        <v>200</v>
      </c>
      <c r="T2246" s="36">
        <v>260</v>
      </c>
      <c r="U2246" s="36">
        <v>300</v>
      </c>
    </row>
    <row r="2247" spans="1:21" x14ac:dyDescent="0.2">
      <c r="A2247" s="89">
        <f>VLOOKUP(C2247,TabellenSRG!$B$4:$C$2729,2,FALSE)</f>
        <v>198</v>
      </c>
      <c r="B2247" t="str">
        <f t="shared" si="36"/>
        <v>198k</v>
      </c>
      <c r="C2247" t="s">
        <v>204</v>
      </c>
      <c r="D2247" t="s">
        <v>611</v>
      </c>
      <c r="E2247">
        <v>10</v>
      </c>
      <c r="F2247" t="e">
        <v>#N/A</v>
      </c>
      <c r="G2247" t="e">
        <v>#N/A</v>
      </c>
      <c r="H2247" t="e">
        <v>#N/A</v>
      </c>
      <c r="I2247" t="e">
        <v>#N/A</v>
      </c>
      <c r="J2247" t="e">
        <v>#N/A</v>
      </c>
      <c r="K2247" t="e">
        <v>#N/A</v>
      </c>
      <c r="L2247" t="e">
        <v>#N/A</v>
      </c>
      <c r="M2247" t="e">
        <v>#N/A</v>
      </c>
      <c r="N2247">
        <v>0</v>
      </c>
      <c r="O2247">
        <v>0</v>
      </c>
      <c r="P2247">
        <v>0</v>
      </c>
      <c r="Q2247" s="36">
        <v>0</v>
      </c>
      <c r="R2247" s="36">
        <v>0</v>
      </c>
      <c r="S2247" s="36">
        <v>0</v>
      </c>
      <c r="T2247" s="36">
        <v>0</v>
      </c>
      <c r="U2247" s="36">
        <v>0</v>
      </c>
    </row>
    <row r="2248" spans="1:21" x14ac:dyDescent="0.2">
      <c r="A2248" s="89">
        <f>VLOOKUP(C2248,TabellenSRG!$B$4:$C$2729,2,FALSE)</f>
        <v>199</v>
      </c>
      <c r="B2248" t="str">
        <f t="shared" si="36"/>
        <v>199a</v>
      </c>
      <c r="C2248" t="s">
        <v>205</v>
      </c>
      <c r="D2248" t="s">
        <v>606</v>
      </c>
      <c r="E2248">
        <v>0</v>
      </c>
      <c r="F2248">
        <v>680</v>
      </c>
      <c r="G2248">
        <v>690</v>
      </c>
      <c r="H2248">
        <v>680</v>
      </c>
      <c r="I2248">
        <v>370</v>
      </c>
      <c r="J2248">
        <v>430</v>
      </c>
      <c r="K2248">
        <v>500</v>
      </c>
      <c r="L2248">
        <v>570</v>
      </c>
      <c r="M2248">
        <v>640</v>
      </c>
      <c r="N2248">
        <v>740</v>
      </c>
      <c r="O2248">
        <v>790</v>
      </c>
      <c r="P2248">
        <v>840</v>
      </c>
      <c r="Q2248" s="36">
        <v>760</v>
      </c>
      <c r="R2248" s="36">
        <v>800</v>
      </c>
      <c r="S2248" s="36">
        <v>830</v>
      </c>
      <c r="T2248" s="36">
        <v>850</v>
      </c>
      <c r="U2248" s="36">
        <v>820</v>
      </c>
    </row>
    <row r="2249" spans="1:21" x14ac:dyDescent="0.2">
      <c r="A2249" s="89">
        <f>VLOOKUP(C2249,TabellenSRG!$B$4:$C$2729,2,FALSE)</f>
        <v>199</v>
      </c>
      <c r="B2249" t="str">
        <f t="shared" si="36"/>
        <v>199b</v>
      </c>
      <c r="C2249" t="s">
        <v>205</v>
      </c>
      <c r="D2249" t="s">
        <v>607</v>
      </c>
      <c r="E2249">
        <v>1</v>
      </c>
      <c r="F2249">
        <v>10</v>
      </c>
      <c r="G2249">
        <v>10</v>
      </c>
      <c r="H2249">
        <v>10</v>
      </c>
      <c r="I2249">
        <v>20</v>
      </c>
      <c r="J2249">
        <v>30</v>
      </c>
      <c r="K2249">
        <v>30</v>
      </c>
      <c r="L2249">
        <v>20</v>
      </c>
      <c r="M2249">
        <v>30</v>
      </c>
      <c r="N2249">
        <v>30</v>
      </c>
      <c r="O2249">
        <v>30</v>
      </c>
      <c r="P2249">
        <v>40</v>
      </c>
      <c r="Q2249" s="36">
        <v>30</v>
      </c>
      <c r="R2249" s="36">
        <v>30</v>
      </c>
      <c r="S2249" s="36">
        <v>30</v>
      </c>
      <c r="T2249" s="36">
        <v>30</v>
      </c>
      <c r="U2249" s="36">
        <v>30</v>
      </c>
    </row>
    <row r="2250" spans="1:21" x14ac:dyDescent="0.2">
      <c r="A2250" s="89">
        <f>VLOOKUP(C2250,TabellenSRG!$B$4:$C$2729,2,FALSE)</f>
        <v>199</v>
      </c>
      <c r="B2250" t="str">
        <f t="shared" si="36"/>
        <v>199c</v>
      </c>
      <c r="C2250" t="s">
        <v>205</v>
      </c>
      <c r="D2250" t="s">
        <v>608</v>
      </c>
      <c r="E2250">
        <v>2</v>
      </c>
      <c r="F2250">
        <v>0</v>
      </c>
      <c r="G2250">
        <v>0</v>
      </c>
      <c r="H2250">
        <v>0</v>
      </c>
      <c r="I2250">
        <v>0</v>
      </c>
      <c r="J2250">
        <v>0</v>
      </c>
      <c r="K2250">
        <v>0</v>
      </c>
      <c r="L2250">
        <v>0</v>
      </c>
      <c r="M2250">
        <v>0</v>
      </c>
      <c r="N2250">
        <v>0</v>
      </c>
      <c r="O2250">
        <v>0</v>
      </c>
      <c r="P2250">
        <v>0</v>
      </c>
      <c r="Q2250" s="36">
        <v>0</v>
      </c>
      <c r="R2250" s="36">
        <v>0</v>
      </c>
      <c r="S2250" s="36">
        <v>0</v>
      </c>
      <c r="T2250" s="36">
        <v>0</v>
      </c>
      <c r="U2250" s="36">
        <v>0</v>
      </c>
    </row>
    <row r="2251" spans="1:21" x14ac:dyDescent="0.2">
      <c r="A2251" s="89">
        <f>VLOOKUP(C2251,TabellenSRG!$B$4:$C$2729,2,FALSE)</f>
        <v>199</v>
      </c>
      <c r="B2251" t="str">
        <f t="shared" si="36"/>
        <v>199d</v>
      </c>
      <c r="C2251" t="s">
        <v>205</v>
      </c>
      <c r="D2251" t="s">
        <v>609</v>
      </c>
      <c r="E2251">
        <v>3</v>
      </c>
      <c r="F2251">
        <v>0</v>
      </c>
      <c r="G2251">
        <v>0</v>
      </c>
      <c r="H2251">
        <v>0</v>
      </c>
      <c r="I2251">
        <v>0</v>
      </c>
      <c r="J2251">
        <v>0</v>
      </c>
      <c r="K2251">
        <v>0</v>
      </c>
      <c r="L2251">
        <v>0</v>
      </c>
      <c r="M2251">
        <v>0</v>
      </c>
      <c r="N2251">
        <v>0</v>
      </c>
      <c r="O2251">
        <v>0</v>
      </c>
      <c r="P2251">
        <v>0</v>
      </c>
      <c r="Q2251" s="36">
        <v>0</v>
      </c>
      <c r="R2251" s="36">
        <v>0</v>
      </c>
      <c r="S2251" s="36">
        <v>0</v>
      </c>
      <c r="T2251" s="36">
        <v>0</v>
      </c>
      <c r="U2251" s="36">
        <v>0</v>
      </c>
    </row>
    <row r="2252" spans="1:21" x14ac:dyDescent="0.2">
      <c r="A2252" s="89">
        <f>VLOOKUP(C2252,TabellenSRG!$B$4:$C$2729,2,FALSE)</f>
        <v>199</v>
      </c>
      <c r="B2252" t="str">
        <f t="shared" si="36"/>
        <v>199e</v>
      </c>
      <c r="C2252" t="s">
        <v>205</v>
      </c>
      <c r="D2252" t="s">
        <v>610</v>
      </c>
      <c r="E2252">
        <v>4</v>
      </c>
      <c r="F2252">
        <v>0</v>
      </c>
      <c r="G2252">
        <v>0</v>
      </c>
      <c r="H2252">
        <v>0</v>
      </c>
      <c r="I2252">
        <v>0</v>
      </c>
      <c r="J2252">
        <v>0</v>
      </c>
      <c r="K2252">
        <v>0</v>
      </c>
      <c r="L2252">
        <v>0</v>
      </c>
      <c r="M2252">
        <v>0</v>
      </c>
      <c r="N2252">
        <v>10</v>
      </c>
      <c r="O2252">
        <v>10</v>
      </c>
      <c r="P2252">
        <v>10</v>
      </c>
      <c r="Q2252" s="36">
        <v>10</v>
      </c>
      <c r="R2252" s="36">
        <v>10</v>
      </c>
      <c r="S2252" s="36">
        <v>10</v>
      </c>
      <c r="T2252" s="36">
        <v>10</v>
      </c>
      <c r="U2252" s="36">
        <v>10</v>
      </c>
    </row>
    <row r="2253" spans="1:21" x14ac:dyDescent="0.2">
      <c r="A2253" s="89">
        <f>VLOOKUP(C2253,TabellenSRG!$B$4:$C$2729,2,FALSE)</f>
        <v>199</v>
      </c>
      <c r="B2253" t="str">
        <f t="shared" si="36"/>
        <v>199f</v>
      </c>
      <c r="C2253" t="s">
        <v>205</v>
      </c>
      <c r="D2253" t="s">
        <v>612</v>
      </c>
      <c r="E2253">
        <v>5</v>
      </c>
      <c r="F2253">
        <v>0</v>
      </c>
      <c r="G2253">
        <v>0</v>
      </c>
      <c r="H2253">
        <v>0</v>
      </c>
      <c r="I2253">
        <v>0</v>
      </c>
      <c r="J2253">
        <v>0</v>
      </c>
      <c r="K2253">
        <v>0</v>
      </c>
      <c r="L2253">
        <v>0</v>
      </c>
      <c r="M2253">
        <v>0</v>
      </c>
      <c r="N2253">
        <v>0</v>
      </c>
      <c r="O2253">
        <v>0</v>
      </c>
      <c r="P2253">
        <v>0</v>
      </c>
      <c r="Q2253" s="36">
        <v>0</v>
      </c>
      <c r="R2253" s="36">
        <v>0</v>
      </c>
      <c r="S2253" s="36">
        <v>0</v>
      </c>
      <c r="T2253" s="36">
        <v>0</v>
      </c>
      <c r="U2253" s="36">
        <v>10</v>
      </c>
    </row>
    <row r="2254" spans="1:21" x14ac:dyDescent="0.2">
      <c r="A2254" s="89">
        <f>VLOOKUP(C2254,TabellenSRG!$B$4:$C$2729,2,FALSE)</f>
        <v>199</v>
      </c>
      <c r="B2254" t="str">
        <f t="shared" si="36"/>
        <v>199g</v>
      </c>
      <c r="C2254" t="s">
        <v>205</v>
      </c>
      <c r="D2254" t="s">
        <v>613</v>
      </c>
      <c r="E2254">
        <v>6</v>
      </c>
      <c r="F2254">
        <v>0</v>
      </c>
      <c r="G2254">
        <v>0</v>
      </c>
      <c r="H2254">
        <v>0</v>
      </c>
      <c r="I2254">
        <v>0</v>
      </c>
      <c r="J2254">
        <v>0</v>
      </c>
      <c r="K2254">
        <v>0</v>
      </c>
      <c r="L2254">
        <v>0</v>
      </c>
      <c r="M2254">
        <v>10</v>
      </c>
      <c r="N2254">
        <v>10</v>
      </c>
      <c r="O2254">
        <v>10</v>
      </c>
      <c r="P2254">
        <v>10</v>
      </c>
      <c r="Q2254" s="36">
        <v>10</v>
      </c>
      <c r="R2254" s="36">
        <v>10</v>
      </c>
      <c r="S2254" s="36">
        <v>10</v>
      </c>
      <c r="T2254" s="36">
        <v>10</v>
      </c>
      <c r="U2254" s="36">
        <v>10</v>
      </c>
    </row>
    <row r="2255" spans="1:21" x14ac:dyDescent="0.2">
      <c r="A2255" s="89">
        <f>VLOOKUP(C2255,TabellenSRG!$B$4:$C$2729,2,FALSE)</f>
        <v>199</v>
      </c>
      <c r="B2255" t="str">
        <f t="shared" si="36"/>
        <v>199h</v>
      </c>
      <c r="C2255" t="s">
        <v>205</v>
      </c>
      <c r="D2255" t="s">
        <v>614</v>
      </c>
      <c r="E2255">
        <v>7</v>
      </c>
      <c r="F2255">
        <v>0</v>
      </c>
      <c r="G2255">
        <v>0</v>
      </c>
      <c r="H2255">
        <v>0</v>
      </c>
      <c r="I2255">
        <v>0</v>
      </c>
      <c r="J2255">
        <v>0</v>
      </c>
      <c r="K2255">
        <v>0</v>
      </c>
      <c r="L2255">
        <v>0</v>
      </c>
      <c r="M2255">
        <v>0</v>
      </c>
      <c r="N2255">
        <v>0</v>
      </c>
      <c r="O2255">
        <v>0</v>
      </c>
      <c r="P2255">
        <v>0</v>
      </c>
      <c r="Q2255" s="36">
        <v>0</v>
      </c>
      <c r="R2255" s="36">
        <v>0</v>
      </c>
      <c r="S2255" s="36">
        <v>0</v>
      </c>
      <c r="T2255" s="36">
        <v>0</v>
      </c>
      <c r="U2255" s="36">
        <v>0</v>
      </c>
    </row>
    <row r="2256" spans="1:21" x14ac:dyDescent="0.2">
      <c r="A2256" s="89">
        <f>VLOOKUP(C2256,TabellenSRG!$B$4:$C$2729,2,FALSE)</f>
        <v>199</v>
      </c>
      <c r="B2256" t="str">
        <f t="shared" si="36"/>
        <v>199i</v>
      </c>
      <c r="C2256" t="s">
        <v>205</v>
      </c>
      <c r="D2256" t="s">
        <v>615</v>
      </c>
      <c r="E2256">
        <v>8</v>
      </c>
      <c r="F2256">
        <v>0</v>
      </c>
      <c r="G2256">
        <v>0</v>
      </c>
      <c r="H2256">
        <v>0</v>
      </c>
      <c r="I2256">
        <v>0</v>
      </c>
      <c r="J2256">
        <v>0</v>
      </c>
      <c r="K2256">
        <v>0</v>
      </c>
      <c r="L2256">
        <v>0</v>
      </c>
      <c r="M2256">
        <v>0</v>
      </c>
      <c r="N2256">
        <v>0</v>
      </c>
      <c r="O2256">
        <v>0</v>
      </c>
      <c r="P2256">
        <v>0</v>
      </c>
      <c r="Q2256" s="36">
        <v>0</v>
      </c>
      <c r="R2256" s="36">
        <v>0</v>
      </c>
      <c r="S2256" s="36">
        <v>0</v>
      </c>
      <c r="T2256" s="36">
        <v>0</v>
      </c>
      <c r="U2256" s="36">
        <v>0</v>
      </c>
    </row>
    <row r="2257" spans="1:21" x14ac:dyDescent="0.2">
      <c r="A2257" s="89">
        <f>VLOOKUP(C2257,TabellenSRG!$B$4:$C$2729,2,FALSE)</f>
        <v>199</v>
      </c>
      <c r="B2257" t="str">
        <f t="shared" si="36"/>
        <v>199j</v>
      </c>
      <c r="C2257" t="s">
        <v>205</v>
      </c>
      <c r="D2257" t="s">
        <v>616</v>
      </c>
      <c r="E2257">
        <v>9</v>
      </c>
      <c r="F2257">
        <v>670</v>
      </c>
      <c r="G2257">
        <v>680</v>
      </c>
      <c r="H2257">
        <v>670</v>
      </c>
      <c r="I2257">
        <v>350</v>
      </c>
      <c r="J2257">
        <v>400</v>
      </c>
      <c r="K2257">
        <v>470</v>
      </c>
      <c r="L2257">
        <v>540</v>
      </c>
      <c r="M2257">
        <v>610</v>
      </c>
      <c r="N2257">
        <v>690</v>
      </c>
      <c r="O2257">
        <v>740</v>
      </c>
      <c r="P2257">
        <v>780</v>
      </c>
      <c r="Q2257" s="36">
        <v>700</v>
      </c>
      <c r="R2257" s="36">
        <v>740</v>
      </c>
      <c r="S2257" s="36">
        <v>780</v>
      </c>
      <c r="T2257" s="36">
        <v>790</v>
      </c>
      <c r="U2257" s="36">
        <v>750</v>
      </c>
    </row>
    <row r="2258" spans="1:21" x14ac:dyDescent="0.2">
      <c r="A2258" s="89">
        <f>VLOOKUP(C2258,TabellenSRG!$B$4:$C$2729,2,FALSE)</f>
        <v>199</v>
      </c>
      <c r="B2258" t="str">
        <f t="shared" si="36"/>
        <v>199k</v>
      </c>
      <c r="C2258" t="s">
        <v>205</v>
      </c>
      <c r="D2258" t="s">
        <v>611</v>
      </c>
      <c r="E2258">
        <v>10</v>
      </c>
      <c r="F2258" t="e">
        <v>#N/A</v>
      </c>
      <c r="G2258" t="e">
        <v>#N/A</v>
      </c>
      <c r="H2258" t="e">
        <v>#N/A</v>
      </c>
      <c r="I2258" t="e">
        <v>#N/A</v>
      </c>
      <c r="J2258" t="e">
        <v>#N/A</v>
      </c>
      <c r="K2258" t="e">
        <v>#N/A</v>
      </c>
      <c r="L2258" t="e">
        <v>#N/A</v>
      </c>
      <c r="M2258" t="e">
        <v>#N/A</v>
      </c>
      <c r="N2258">
        <v>0</v>
      </c>
      <c r="O2258">
        <v>0</v>
      </c>
      <c r="P2258">
        <v>0</v>
      </c>
      <c r="Q2258" s="36">
        <v>10</v>
      </c>
      <c r="R2258" s="36">
        <v>10</v>
      </c>
      <c r="S2258" s="36">
        <v>0</v>
      </c>
      <c r="T2258" s="36">
        <v>0</v>
      </c>
      <c r="U2258" s="36">
        <v>10</v>
      </c>
    </row>
    <row r="2259" spans="1:21" x14ac:dyDescent="0.2">
      <c r="A2259" s="89">
        <f>VLOOKUP(C2259,TabellenSRG!$B$4:$C$2729,2,FALSE)</f>
        <v>200</v>
      </c>
      <c r="B2259" t="str">
        <f t="shared" si="36"/>
        <v>200a</v>
      </c>
      <c r="C2259" t="s">
        <v>206</v>
      </c>
      <c r="D2259" t="s">
        <v>606</v>
      </c>
      <c r="E2259">
        <v>0</v>
      </c>
      <c r="F2259">
        <v>1850</v>
      </c>
      <c r="G2259">
        <v>1870</v>
      </c>
      <c r="H2259">
        <v>1890</v>
      </c>
      <c r="I2259">
        <v>1940</v>
      </c>
      <c r="J2259">
        <v>2010</v>
      </c>
      <c r="K2259">
        <v>2080</v>
      </c>
      <c r="L2259">
        <v>2160</v>
      </c>
      <c r="M2259">
        <v>2260</v>
      </c>
      <c r="N2259">
        <v>2350</v>
      </c>
      <c r="O2259">
        <v>2390</v>
      </c>
      <c r="P2259">
        <v>2440</v>
      </c>
      <c r="Q2259" s="36">
        <v>2560</v>
      </c>
      <c r="R2259" s="36">
        <v>2690</v>
      </c>
      <c r="S2259" s="36">
        <v>2710</v>
      </c>
      <c r="T2259" s="36">
        <v>2720</v>
      </c>
      <c r="U2259" s="36">
        <v>2790</v>
      </c>
    </row>
    <row r="2260" spans="1:21" x14ac:dyDescent="0.2">
      <c r="A2260" s="89">
        <f>VLOOKUP(C2260,TabellenSRG!$B$4:$C$2729,2,FALSE)</f>
        <v>200</v>
      </c>
      <c r="B2260" t="str">
        <f t="shared" si="36"/>
        <v>200b</v>
      </c>
      <c r="C2260" t="s">
        <v>206</v>
      </c>
      <c r="D2260" t="s">
        <v>607</v>
      </c>
      <c r="E2260">
        <v>1</v>
      </c>
      <c r="F2260">
        <v>60</v>
      </c>
      <c r="G2260">
        <v>50</v>
      </c>
      <c r="H2260">
        <v>40</v>
      </c>
      <c r="I2260">
        <v>50</v>
      </c>
      <c r="J2260">
        <v>50</v>
      </c>
      <c r="K2260">
        <v>60</v>
      </c>
      <c r="L2260">
        <v>80</v>
      </c>
      <c r="M2260">
        <v>90</v>
      </c>
      <c r="N2260">
        <v>60</v>
      </c>
      <c r="O2260">
        <v>60</v>
      </c>
      <c r="P2260">
        <v>50</v>
      </c>
      <c r="Q2260" s="36">
        <v>40</v>
      </c>
      <c r="R2260" s="36">
        <v>40</v>
      </c>
      <c r="S2260" s="36">
        <v>50</v>
      </c>
      <c r="T2260" s="36">
        <v>50</v>
      </c>
      <c r="U2260" s="36">
        <v>60</v>
      </c>
    </row>
    <row r="2261" spans="1:21" x14ac:dyDescent="0.2">
      <c r="A2261" s="89">
        <f>VLOOKUP(C2261,TabellenSRG!$B$4:$C$2729,2,FALSE)</f>
        <v>200</v>
      </c>
      <c r="B2261" t="str">
        <f t="shared" si="36"/>
        <v>200c</v>
      </c>
      <c r="C2261" t="s">
        <v>206</v>
      </c>
      <c r="D2261" t="s">
        <v>608</v>
      </c>
      <c r="E2261">
        <v>2</v>
      </c>
      <c r="F2261">
        <v>0</v>
      </c>
      <c r="G2261">
        <v>0</v>
      </c>
      <c r="H2261">
        <v>0</v>
      </c>
      <c r="I2261">
        <v>0</v>
      </c>
      <c r="J2261">
        <v>0</v>
      </c>
      <c r="K2261">
        <v>0</v>
      </c>
      <c r="L2261">
        <v>0</v>
      </c>
      <c r="M2261">
        <v>0</v>
      </c>
      <c r="N2261">
        <v>0</v>
      </c>
      <c r="O2261">
        <v>0</v>
      </c>
      <c r="P2261">
        <v>0</v>
      </c>
      <c r="Q2261" s="36">
        <v>0</v>
      </c>
      <c r="R2261" s="36">
        <v>0</v>
      </c>
      <c r="S2261" s="36">
        <v>0</v>
      </c>
      <c r="T2261" s="36">
        <v>0</v>
      </c>
      <c r="U2261" s="36">
        <v>0</v>
      </c>
    </row>
    <row r="2262" spans="1:21" x14ac:dyDescent="0.2">
      <c r="A2262" s="89">
        <f>VLOOKUP(C2262,TabellenSRG!$B$4:$C$2729,2,FALSE)</f>
        <v>200</v>
      </c>
      <c r="B2262" t="str">
        <f t="shared" si="36"/>
        <v>200d</v>
      </c>
      <c r="C2262" t="s">
        <v>206</v>
      </c>
      <c r="D2262" t="s">
        <v>609</v>
      </c>
      <c r="E2262">
        <v>3</v>
      </c>
      <c r="F2262">
        <v>100</v>
      </c>
      <c r="G2262">
        <v>100</v>
      </c>
      <c r="H2262">
        <v>80</v>
      </c>
      <c r="I2262">
        <v>90</v>
      </c>
      <c r="J2262">
        <v>100</v>
      </c>
      <c r="K2262">
        <v>90</v>
      </c>
      <c r="L2262">
        <v>110</v>
      </c>
      <c r="M2262">
        <v>120</v>
      </c>
      <c r="N2262">
        <v>130</v>
      </c>
      <c r="O2262">
        <v>130</v>
      </c>
      <c r="P2262">
        <v>140</v>
      </c>
      <c r="Q2262" s="36">
        <v>140</v>
      </c>
      <c r="R2262" s="36">
        <v>130</v>
      </c>
      <c r="S2262" s="36">
        <v>130</v>
      </c>
      <c r="T2262" s="36">
        <v>120</v>
      </c>
      <c r="U2262" s="36">
        <v>100</v>
      </c>
    </row>
    <row r="2263" spans="1:21" x14ac:dyDescent="0.2">
      <c r="A2263" s="89">
        <f>VLOOKUP(C2263,TabellenSRG!$B$4:$C$2729,2,FALSE)</f>
        <v>200</v>
      </c>
      <c r="B2263" t="str">
        <f t="shared" si="36"/>
        <v>200e</v>
      </c>
      <c r="C2263" t="s">
        <v>206</v>
      </c>
      <c r="D2263" t="s">
        <v>610</v>
      </c>
      <c r="E2263">
        <v>4</v>
      </c>
      <c r="F2263">
        <v>0</v>
      </c>
      <c r="G2263">
        <v>0</v>
      </c>
      <c r="H2263">
        <v>0</v>
      </c>
      <c r="I2263">
        <v>0</v>
      </c>
      <c r="J2263">
        <v>0</v>
      </c>
      <c r="K2263">
        <v>0</v>
      </c>
      <c r="L2263">
        <v>10</v>
      </c>
      <c r="M2263">
        <v>20</v>
      </c>
      <c r="N2263">
        <v>30</v>
      </c>
      <c r="O2263">
        <v>40</v>
      </c>
      <c r="P2263">
        <v>60</v>
      </c>
      <c r="Q2263" s="36">
        <v>70</v>
      </c>
      <c r="R2263" s="36">
        <v>70</v>
      </c>
      <c r="S2263" s="36">
        <v>80</v>
      </c>
      <c r="T2263" s="36">
        <v>80</v>
      </c>
      <c r="U2263" s="36">
        <v>90</v>
      </c>
    </row>
    <row r="2264" spans="1:21" x14ac:dyDescent="0.2">
      <c r="A2264" s="89">
        <f>VLOOKUP(C2264,TabellenSRG!$B$4:$C$2729,2,FALSE)</f>
        <v>200</v>
      </c>
      <c r="B2264" t="str">
        <f t="shared" si="36"/>
        <v>200f</v>
      </c>
      <c r="C2264" t="s">
        <v>206</v>
      </c>
      <c r="D2264" t="s">
        <v>612</v>
      </c>
      <c r="E2264">
        <v>5</v>
      </c>
      <c r="F2264">
        <v>0</v>
      </c>
      <c r="G2264">
        <v>0</v>
      </c>
      <c r="H2264">
        <v>0</v>
      </c>
      <c r="I2264">
        <v>0</v>
      </c>
      <c r="J2264">
        <v>0</v>
      </c>
      <c r="K2264">
        <v>0</v>
      </c>
      <c r="L2264">
        <v>0</v>
      </c>
      <c r="M2264">
        <v>0</v>
      </c>
      <c r="N2264">
        <v>0</v>
      </c>
      <c r="O2264">
        <v>0</v>
      </c>
      <c r="P2264">
        <v>0</v>
      </c>
      <c r="Q2264" s="36">
        <v>0</v>
      </c>
      <c r="R2264" s="36">
        <v>0</v>
      </c>
      <c r="S2264" s="36">
        <v>0</v>
      </c>
      <c r="T2264" s="36">
        <v>0</v>
      </c>
      <c r="U2264" s="36">
        <v>0</v>
      </c>
    </row>
    <row r="2265" spans="1:21" x14ac:dyDescent="0.2">
      <c r="A2265" s="89">
        <f>VLOOKUP(C2265,TabellenSRG!$B$4:$C$2729,2,FALSE)</f>
        <v>200</v>
      </c>
      <c r="B2265" t="str">
        <f t="shared" si="36"/>
        <v>200g</v>
      </c>
      <c r="C2265" t="s">
        <v>206</v>
      </c>
      <c r="D2265" t="s">
        <v>613</v>
      </c>
      <c r="E2265">
        <v>6</v>
      </c>
      <c r="F2265">
        <v>0</v>
      </c>
      <c r="G2265">
        <v>0</v>
      </c>
      <c r="H2265">
        <v>0</v>
      </c>
      <c r="I2265">
        <v>0</v>
      </c>
      <c r="J2265">
        <v>0</v>
      </c>
      <c r="K2265">
        <v>0</v>
      </c>
      <c r="L2265">
        <v>0</v>
      </c>
      <c r="M2265">
        <v>0</v>
      </c>
      <c r="N2265">
        <v>10</v>
      </c>
      <c r="O2265">
        <v>10</v>
      </c>
      <c r="P2265">
        <v>20</v>
      </c>
      <c r="Q2265" s="36">
        <v>20</v>
      </c>
      <c r="R2265" s="36">
        <v>20</v>
      </c>
      <c r="S2265" s="36">
        <v>20</v>
      </c>
      <c r="T2265" s="36">
        <v>20</v>
      </c>
      <c r="U2265" s="36">
        <v>30</v>
      </c>
    </row>
    <row r="2266" spans="1:21" x14ac:dyDescent="0.2">
      <c r="A2266" s="89">
        <f>VLOOKUP(C2266,TabellenSRG!$B$4:$C$2729,2,FALSE)</f>
        <v>200</v>
      </c>
      <c r="B2266" t="str">
        <f t="shared" si="36"/>
        <v>200h</v>
      </c>
      <c r="C2266" t="s">
        <v>206</v>
      </c>
      <c r="D2266" t="s">
        <v>614</v>
      </c>
      <c r="E2266">
        <v>7</v>
      </c>
      <c r="F2266">
        <v>0</v>
      </c>
      <c r="G2266">
        <v>0</v>
      </c>
      <c r="H2266">
        <v>0</v>
      </c>
      <c r="I2266">
        <v>0</v>
      </c>
      <c r="J2266">
        <v>0</v>
      </c>
      <c r="K2266">
        <v>0</v>
      </c>
      <c r="L2266">
        <v>0</v>
      </c>
      <c r="M2266">
        <v>0</v>
      </c>
      <c r="N2266">
        <v>0</v>
      </c>
      <c r="O2266">
        <v>0</v>
      </c>
      <c r="P2266">
        <v>0</v>
      </c>
      <c r="Q2266" s="36">
        <v>0</v>
      </c>
      <c r="R2266" s="36">
        <v>0</v>
      </c>
      <c r="S2266" s="36">
        <v>0</v>
      </c>
      <c r="T2266" s="36">
        <v>0</v>
      </c>
      <c r="U2266" s="36">
        <v>0</v>
      </c>
    </row>
    <row r="2267" spans="1:21" x14ac:dyDescent="0.2">
      <c r="A2267" s="89">
        <f>VLOOKUP(C2267,TabellenSRG!$B$4:$C$2729,2,FALSE)</f>
        <v>200</v>
      </c>
      <c r="B2267" t="str">
        <f t="shared" si="36"/>
        <v>200i</v>
      </c>
      <c r="C2267" t="s">
        <v>206</v>
      </c>
      <c r="D2267" t="s">
        <v>615</v>
      </c>
      <c r="E2267">
        <v>8</v>
      </c>
      <c r="F2267">
        <v>0</v>
      </c>
      <c r="G2267">
        <v>0</v>
      </c>
      <c r="H2267">
        <v>0</v>
      </c>
      <c r="I2267">
        <v>0</v>
      </c>
      <c r="J2267">
        <v>0</v>
      </c>
      <c r="K2267">
        <v>0</v>
      </c>
      <c r="L2267">
        <v>0</v>
      </c>
      <c r="M2267">
        <v>0</v>
      </c>
      <c r="N2267">
        <v>0</v>
      </c>
      <c r="O2267">
        <v>0</v>
      </c>
      <c r="P2267">
        <v>0</v>
      </c>
      <c r="Q2267" s="36">
        <v>0</v>
      </c>
      <c r="R2267" s="36">
        <v>0</v>
      </c>
      <c r="S2267" s="36">
        <v>0</v>
      </c>
      <c r="T2267" s="36">
        <v>0</v>
      </c>
      <c r="U2267" s="36">
        <v>0</v>
      </c>
    </row>
    <row r="2268" spans="1:21" x14ac:dyDescent="0.2">
      <c r="A2268" s="89">
        <f>VLOOKUP(C2268,TabellenSRG!$B$4:$C$2729,2,FALSE)</f>
        <v>200</v>
      </c>
      <c r="B2268" t="str">
        <f t="shared" si="36"/>
        <v>200j</v>
      </c>
      <c r="C2268" t="s">
        <v>206</v>
      </c>
      <c r="D2268" t="s">
        <v>616</v>
      </c>
      <c r="E2268">
        <v>9</v>
      </c>
      <c r="F2268">
        <v>1690</v>
      </c>
      <c r="G2268">
        <v>1730</v>
      </c>
      <c r="H2268">
        <v>1760</v>
      </c>
      <c r="I2268">
        <v>1800</v>
      </c>
      <c r="J2268">
        <v>1860</v>
      </c>
      <c r="K2268">
        <v>1930</v>
      </c>
      <c r="L2268">
        <v>1960</v>
      </c>
      <c r="M2268">
        <v>2030</v>
      </c>
      <c r="N2268">
        <v>2130</v>
      </c>
      <c r="O2268">
        <v>2140</v>
      </c>
      <c r="P2268">
        <v>2170</v>
      </c>
      <c r="Q2268" s="36">
        <v>2280</v>
      </c>
      <c r="R2268" s="36">
        <v>2410</v>
      </c>
      <c r="S2268" s="36">
        <v>2410</v>
      </c>
      <c r="T2268" s="36">
        <v>2420</v>
      </c>
      <c r="U2268" s="36">
        <v>2470</v>
      </c>
    </row>
    <row r="2269" spans="1:21" x14ac:dyDescent="0.2">
      <c r="A2269" s="89">
        <f>VLOOKUP(C2269,TabellenSRG!$B$4:$C$2729,2,FALSE)</f>
        <v>200</v>
      </c>
      <c r="B2269" t="str">
        <f t="shared" si="36"/>
        <v>200k</v>
      </c>
      <c r="C2269" t="s">
        <v>206</v>
      </c>
      <c r="D2269" t="s">
        <v>611</v>
      </c>
      <c r="E2269">
        <v>10</v>
      </c>
      <c r="F2269" t="e">
        <v>#N/A</v>
      </c>
      <c r="G2269" t="e">
        <v>#N/A</v>
      </c>
      <c r="H2269" t="e">
        <v>#N/A</v>
      </c>
      <c r="I2269" t="e">
        <v>#N/A</v>
      </c>
      <c r="J2269" t="e">
        <v>#N/A</v>
      </c>
      <c r="K2269" t="e">
        <v>#N/A</v>
      </c>
      <c r="L2269" t="e">
        <v>#N/A</v>
      </c>
      <c r="M2269" t="e">
        <v>#N/A</v>
      </c>
      <c r="N2269">
        <v>0</v>
      </c>
      <c r="O2269">
        <v>0</v>
      </c>
      <c r="P2269">
        <v>0</v>
      </c>
      <c r="Q2269" s="36">
        <v>20</v>
      </c>
      <c r="R2269" s="36">
        <v>20</v>
      </c>
      <c r="S2269" s="36">
        <v>30</v>
      </c>
      <c r="T2269" s="36">
        <v>30</v>
      </c>
      <c r="U2269" s="36">
        <v>30</v>
      </c>
    </row>
    <row r="2270" spans="1:21" x14ac:dyDescent="0.2">
      <c r="A2270" s="89">
        <f>VLOOKUP(C2270,TabellenSRG!$B$4:$C$2729,2,FALSE)</f>
        <v>202</v>
      </c>
      <c r="B2270" t="str">
        <f t="shared" si="36"/>
        <v>202a</v>
      </c>
      <c r="C2270" t="s">
        <v>208</v>
      </c>
      <c r="D2270" t="s">
        <v>606</v>
      </c>
      <c r="E2270">
        <v>0</v>
      </c>
      <c r="F2270">
        <v>170</v>
      </c>
      <c r="G2270">
        <v>170</v>
      </c>
      <c r="H2270">
        <v>150</v>
      </c>
      <c r="I2270">
        <v>150</v>
      </c>
      <c r="J2270">
        <v>170</v>
      </c>
      <c r="K2270">
        <v>130</v>
      </c>
      <c r="L2270">
        <v>120</v>
      </c>
      <c r="M2270">
        <v>110</v>
      </c>
      <c r="N2270">
        <v>110</v>
      </c>
      <c r="O2270">
        <v>120</v>
      </c>
      <c r="P2270">
        <v>110</v>
      </c>
      <c r="Q2270" s="36">
        <v>120</v>
      </c>
      <c r="R2270" s="36">
        <v>120</v>
      </c>
      <c r="S2270" s="36">
        <v>150</v>
      </c>
      <c r="T2270" s="36">
        <v>140</v>
      </c>
      <c r="U2270" s="36">
        <v>130</v>
      </c>
    </row>
    <row r="2271" spans="1:21" x14ac:dyDescent="0.2">
      <c r="A2271" s="89">
        <f>VLOOKUP(C2271,TabellenSRG!$B$4:$C$2729,2,FALSE)</f>
        <v>202</v>
      </c>
      <c r="B2271" t="str">
        <f t="shared" si="36"/>
        <v>202b</v>
      </c>
      <c r="C2271" t="s">
        <v>208</v>
      </c>
      <c r="D2271" t="s">
        <v>607</v>
      </c>
      <c r="E2271">
        <v>1</v>
      </c>
      <c r="F2271">
        <v>0</v>
      </c>
      <c r="G2271">
        <v>0</v>
      </c>
      <c r="H2271">
        <v>0</v>
      </c>
      <c r="I2271">
        <v>0</v>
      </c>
      <c r="J2271">
        <v>10</v>
      </c>
      <c r="K2271">
        <v>10</v>
      </c>
      <c r="L2271">
        <v>0</v>
      </c>
      <c r="M2271">
        <v>0</v>
      </c>
      <c r="N2271">
        <v>0</v>
      </c>
      <c r="O2271">
        <v>0</v>
      </c>
      <c r="P2271">
        <v>10</v>
      </c>
      <c r="Q2271" s="36">
        <v>0</v>
      </c>
      <c r="R2271" s="36">
        <v>0</v>
      </c>
      <c r="S2271" s="36">
        <v>0</v>
      </c>
      <c r="T2271" s="36">
        <v>0</v>
      </c>
      <c r="U2271" s="36">
        <v>0</v>
      </c>
    </row>
    <row r="2272" spans="1:21" x14ac:dyDescent="0.2">
      <c r="A2272" s="89">
        <f>VLOOKUP(C2272,TabellenSRG!$B$4:$C$2729,2,FALSE)</f>
        <v>202</v>
      </c>
      <c r="B2272" t="str">
        <f t="shared" si="36"/>
        <v>202c</v>
      </c>
      <c r="C2272" t="s">
        <v>208</v>
      </c>
      <c r="D2272" t="s">
        <v>608</v>
      </c>
      <c r="E2272">
        <v>2</v>
      </c>
      <c r="F2272">
        <v>0</v>
      </c>
      <c r="G2272">
        <v>0</v>
      </c>
      <c r="H2272">
        <v>0</v>
      </c>
      <c r="I2272">
        <v>0</v>
      </c>
      <c r="J2272">
        <v>0</v>
      </c>
      <c r="K2272">
        <v>0</v>
      </c>
      <c r="L2272">
        <v>0</v>
      </c>
      <c r="M2272">
        <v>0</v>
      </c>
      <c r="N2272">
        <v>0</v>
      </c>
      <c r="O2272">
        <v>0</v>
      </c>
      <c r="P2272">
        <v>0</v>
      </c>
      <c r="Q2272" s="36">
        <v>0</v>
      </c>
      <c r="R2272" s="36">
        <v>0</v>
      </c>
      <c r="S2272" s="36">
        <v>0</v>
      </c>
      <c r="T2272" s="36">
        <v>0</v>
      </c>
      <c r="U2272" s="36">
        <v>0</v>
      </c>
    </row>
    <row r="2273" spans="1:21" x14ac:dyDescent="0.2">
      <c r="A2273" s="89">
        <f>VLOOKUP(C2273,TabellenSRG!$B$4:$C$2729,2,FALSE)</f>
        <v>202</v>
      </c>
      <c r="B2273" t="str">
        <f t="shared" si="36"/>
        <v>202d</v>
      </c>
      <c r="C2273" t="s">
        <v>208</v>
      </c>
      <c r="D2273" t="s">
        <v>609</v>
      </c>
      <c r="E2273">
        <v>3</v>
      </c>
      <c r="F2273">
        <v>0</v>
      </c>
      <c r="G2273">
        <v>0</v>
      </c>
      <c r="H2273">
        <v>0</v>
      </c>
      <c r="I2273">
        <v>0</v>
      </c>
      <c r="J2273">
        <v>0</v>
      </c>
      <c r="K2273">
        <v>0</v>
      </c>
      <c r="L2273">
        <v>0</v>
      </c>
      <c r="M2273">
        <v>0</v>
      </c>
      <c r="N2273">
        <v>0</v>
      </c>
      <c r="O2273">
        <v>0</v>
      </c>
      <c r="P2273">
        <v>0</v>
      </c>
      <c r="Q2273" s="36">
        <v>0</v>
      </c>
      <c r="R2273" s="36">
        <v>0</v>
      </c>
      <c r="S2273" s="36">
        <v>0</v>
      </c>
      <c r="T2273" s="36">
        <v>0</v>
      </c>
      <c r="U2273" s="36">
        <v>0</v>
      </c>
    </row>
    <row r="2274" spans="1:21" x14ac:dyDescent="0.2">
      <c r="A2274" s="89">
        <f>VLOOKUP(C2274,TabellenSRG!$B$4:$C$2729,2,FALSE)</f>
        <v>202</v>
      </c>
      <c r="B2274" t="str">
        <f t="shared" si="36"/>
        <v>202e</v>
      </c>
      <c r="C2274" t="s">
        <v>208</v>
      </c>
      <c r="D2274" t="s">
        <v>610</v>
      </c>
      <c r="E2274">
        <v>4</v>
      </c>
      <c r="F2274">
        <v>0</v>
      </c>
      <c r="G2274">
        <v>0</v>
      </c>
      <c r="H2274">
        <v>0</v>
      </c>
      <c r="I2274">
        <v>0</v>
      </c>
      <c r="J2274">
        <v>0</v>
      </c>
      <c r="K2274">
        <v>0</v>
      </c>
      <c r="L2274">
        <v>0</v>
      </c>
      <c r="M2274">
        <v>0</v>
      </c>
      <c r="N2274">
        <v>0</v>
      </c>
      <c r="O2274">
        <v>0</v>
      </c>
      <c r="P2274">
        <v>0</v>
      </c>
      <c r="Q2274" s="36">
        <v>0</v>
      </c>
      <c r="R2274" s="36">
        <v>0</v>
      </c>
      <c r="S2274" s="36">
        <v>10</v>
      </c>
      <c r="T2274" s="36">
        <v>10</v>
      </c>
      <c r="U2274" s="36">
        <v>10</v>
      </c>
    </row>
    <row r="2275" spans="1:21" x14ac:dyDescent="0.2">
      <c r="A2275" s="89">
        <f>VLOOKUP(C2275,TabellenSRG!$B$4:$C$2729,2,FALSE)</f>
        <v>202</v>
      </c>
      <c r="B2275" t="str">
        <f t="shared" si="36"/>
        <v>202f</v>
      </c>
      <c r="C2275" t="s">
        <v>208</v>
      </c>
      <c r="D2275" t="s">
        <v>612</v>
      </c>
      <c r="E2275">
        <v>5</v>
      </c>
      <c r="F2275">
        <v>0</v>
      </c>
      <c r="G2275">
        <v>0</v>
      </c>
      <c r="H2275">
        <v>0</v>
      </c>
      <c r="I2275">
        <v>0</v>
      </c>
      <c r="J2275">
        <v>0</v>
      </c>
      <c r="K2275">
        <v>0</v>
      </c>
      <c r="L2275">
        <v>0</v>
      </c>
      <c r="M2275">
        <v>0</v>
      </c>
      <c r="N2275">
        <v>0</v>
      </c>
      <c r="O2275">
        <v>0</v>
      </c>
      <c r="P2275">
        <v>0</v>
      </c>
      <c r="Q2275" s="36">
        <v>0</v>
      </c>
      <c r="R2275" s="36">
        <v>0</v>
      </c>
      <c r="S2275" s="36">
        <v>0</v>
      </c>
      <c r="T2275" s="36">
        <v>0</v>
      </c>
      <c r="U2275" s="36">
        <v>0</v>
      </c>
    </row>
    <row r="2276" spans="1:21" x14ac:dyDescent="0.2">
      <c r="A2276" s="89">
        <f>VLOOKUP(C2276,TabellenSRG!$B$4:$C$2729,2,FALSE)</f>
        <v>202</v>
      </c>
      <c r="B2276" t="str">
        <f t="shared" si="36"/>
        <v>202g</v>
      </c>
      <c r="C2276" t="s">
        <v>208</v>
      </c>
      <c r="D2276" t="s">
        <v>613</v>
      </c>
      <c r="E2276">
        <v>6</v>
      </c>
      <c r="F2276">
        <v>0</v>
      </c>
      <c r="G2276">
        <v>0</v>
      </c>
      <c r="H2276">
        <v>0</v>
      </c>
      <c r="I2276">
        <v>0</v>
      </c>
      <c r="J2276">
        <v>0</v>
      </c>
      <c r="K2276">
        <v>0</v>
      </c>
      <c r="L2276">
        <v>0</v>
      </c>
      <c r="M2276">
        <v>0</v>
      </c>
      <c r="N2276">
        <v>0</v>
      </c>
      <c r="O2276">
        <v>0</v>
      </c>
      <c r="P2276">
        <v>0</v>
      </c>
      <c r="Q2276" s="36">
        <v>10</v>
      </c>
      <c r="R2276" s="36">
        <v>0</v>
      </c>
      <c r="S2276" s="36">
        <v>0</v>
      </c>
      <c r="T2276" s="36">
        <v>0</v>
      </c>
      <c r="U2276" s="36">
        <v>0</v>
      </c>
    </row>
    <row r="2277" spans="1:21" x14ac:dyDescent="0.2">
      <c r="A2277" s="89">
        <f>VLOOKUP(C2277,TabellenSRG!$B$4:$C$2729,2,FALSE)</f>
        <v>202</v>
      </c>
      <c r="B2277" t="str">
        <f t="shared" si="36"/>
        <v>202h</v>
      </c>
      <c r="C2277" t="s">
        <v>208</v>
      </c>
      <c r="D2277" t="s">
        <v>614</v>
      </c>
      <c r="E2277">
        <v>7</v>
      </c>
      <c r="F2277">
        <v>0</v>
      </c>
      <c r="G2277">
        <v>0</v>
      </c>
      <c r="H2277">
        <v>0</v>
      </c>
      <c r="I2277">
        <v>0</v>
      </c>
      <c r="J2277">
        <v>0</v>
      </c>
      <c r="K2277">
        <v>0</v>
      </c>
      <c r="L2277">
        <v>0</v>
      </c>
      <c r="M2277">
        <v>0</v>
      </c>
      <c r="N2277">
        <v>0</v>
      </c>
      <c r="O2277">
        <v>0</v>
      </c>
      <c r="P2277">
        <v>0</v>
      </c>
      <c r="Q2277" s="36">
        <v>0</v>
      </c>
      <c r="R2277" s="36">
        <v>0</v>
      </c>
      <c r="S2277" s="36">
        <v>0</v>
      </c>
      <c r="T2277" s="36">
        <v>0</v>
      </c>
      <c r="U2277" s="36">
        <v>0</v>
      </c>
    </row>
    <row r="2278" spans="1:21" x14ac:dyDescent="0.2">
      <c r="A2278" s="89">
        <f>VLOOKUP(C2278,TabellenSRG!$B$4:$C$2729,2,FALSE)</f>
        <v>202</v>
      </c>
      <c r="B2278" t="str">
        <f t="shared" si="36"/>
        <v>202i</v>
      </c>
      <c r="C2278" t="s">
        <v>208</v>
      </c>
      <c r="D2278" t="s">
        <v>615</v>
      </c>
      <c r="E2278">
        <v>8</v>
      </c>
      <c r="F2278">
        <v>0</v>
      </c>
      <c r="G2278">
        <v>0</v>
      </c>
      <c r="H2278">
        <v>0</v>
      </c>
      <c r="I2278">
        <v>0</v>
      </c>
      <c r="J2278">
        <v>0</v>
      </c>
      <c r="K2278">
        <v>0</v>
      </c>
      <c r="L2278">
        <v>0</v>
      </c>
      <c r="M2278">
        <v>0</v>
      </c>
      <c r="N2278">
        <v>0</v>
      </c>
      <c r="O2278">
        <v>0</v>
      </c>
      <c r="P2278">
        <v>0</v>
      </c>
      <c r="Q2278" s="36">
        <v>0</v>
      </c>
      <c r="R2278" s="36">
        <v>0</v>
      </c>
      <c r="S2278" s="36">
        <v>0</v>
      </c>
      <c r="T2278" s="36">
        <v>0</v>
      </c>
      <c r="U2278" s="36">
        <v>0</v>
      </c>
    </row>
    <row r="2279" spans="1:21" x14ac:dyDescent="0.2">
      <c r="A2279" s="89">
        <f>VLOOKUP(C2279,TabellenSRG!$B$4:$C$2729,2,FALSE)</f>
        <v>202</v>
      </c>
      <c r="B2279" t="str">
        <f t="shared" si="36"/>
        <v>202j</v>
      </c>
      <c r="C2279" t="s">
        <v>208</v>
      </c>
      <c r="D2279" t="s">
        <v>616</v>
      </c>
      <c r="E2279">
        <v>9</v>
      </c>
      <c r="F2279">
        <v>170</v>
      </c>
      <c r="G2279">
        <v>170</v>
      </c>
      <c r="H2279">
        <v>150</v>
      </c>
      <c r="I2279">
        <v>150</v>
      </c>
      <c r="J2279">
        <v>170</v>
      </c>
      <c r="K2279">
        <v>130</v>
      </c>
      <c r="L2279">
        <v>110</v>
      </c>
      <c r="M2279">
        <v>110</v>
      </c>
      <c r="N2279">
        <v>100</v>
      </c>
      <c r="O2279">
        <v>110</v>
      </c>
      <c r="P2279">
        <v>100</v>
      </c>
      <c r="Q2279" s="36">
        <v>100</v>
      </c>
      <c r="R2279" s="36">
        <v>110</v>
      </c>
      <c r="S2279" s="36">
        <v>140</v>
      </c>
      <c r="T2279" s="36">
        <v>130</v>
      </c>
      <c r="U2279" s="36">
        <v>110</v>
      </c>
    </row>
    <row r="2280" spans="1:21" x14ac:dyDescent="0.2">
      <c r="A2280" s="89">
        <f>VLOOKUP(C2280,TabellenSRG!$B$4:$C$2729,2,FALSE)</f>
        <v>202</v>
      </c>
      <c r="B2280" t="str">
        <f t="shared" si="36"/>
        <v>202k</v>
      </c>
      <c r="C2280" t="s">
        <v>208</v>
      </c>
      <c r="D2280" t="s">
        <v>611</v>
      </c>
      <c r="E2280">
        <v>10</v>
      </c>
      <c r="F2280" t="e">
        <v>#N/A</v>
      </c>
      <c r="G2280" t="e">
        <v>#N/A</v>
      </c>
      <c r="H2280" t="e">
        <v>#N/A</v>
      </c>
      <c r="I2280" t="e">
        <v>#N/A</v>
      </c>
      <c r="J2280" t="e">
        <v>#N/A</v>
      </c>
      <c r="K2280" t="e">
        <v>#N/A</v>
      </c>
      <c r="L2280" t="e">
        <v>#N/A</v>
      </c>
      <c r="M2280" t="e">
        <v>#N/A</v>
      </c>
      <c r="N2280">
        <v>0</v>
      </c>
      <c r="O2280">
        <v>0</v>
      </c>
      <c r="P2280">
        <v>0</v>
      </c>
      <c r="Q2280" s="36">
        <v>0</v>
      </c>
      <c r="R2280" s="36">
        <v>0</v>
      </c>
      <c r="S2280" s="36">
        <v>0</v>
      </c>
      <c r="T2280" s="36">
        <v>0</v>
      </c>
      <c r="U2280" s="36">
        <v>0</v>
      </c>
    </row>
    <row r="2281" spans="1:21" x14ac:dyDescent="0.2">
      <c r="A2281" s="89">
        <f>VLOOKUP(C2281,TabellenSRG!$B$4:$C$2729,2,FALSE)</f>
        <v>203</v>
      </c>
      <c r="B2281" t="str">
        <f t="shared" si="36"/>
        <v>203a</v>
      </c>
      <c r="C2281" t="s">
        <v>209</v>
      </c>
      <c r="D2281" t="s">
        <v>606</v>
      </c>
      <c r="E2281">
        <v>0</v>
      </c>
      <c r="F2281">
        <v>50</v>
      </c>
      <c r="G2281">
        <v>140</v>
      </c>
      <c r="H2281">
        <v>240</v>
      </c>
      <c r="I2281">
        <v>320</v>
      </c>
      <c r="J2281">
        <v>370</v>
      </c>
      <c r="K2281">
        <v>410</v>
      </c>
      <c r="L2281">
        <v>480</v>
      </c>
      <c r="M2281">
        <v>580</v>
      </c>
      <c r="N2281">
        <v>680</v>
      </c>
      <c r="O2281">
        <v>720</v>
      </c>
      <c r="P2281">
        <v>700</v>
      </c>
      <c r="Q2281" s="36">
        <v>690</v>
      </c>
      <c r="R2281" s="36">
        <v>740</v>
      </c>
      <c r="S2281" s="36">
        <v>730</v>
      </c>
      <c r="T2281" s="36">
        <v>740</v>
      </c>
      <c r="U2281" s="36">
        <v>720</v>
      </c>
    </row>
    <row r="2282" spans="1:21" x14ac:dyDescent="0.2">
      <c r="A2282" s="89">
        <f>VLOOKUP(C2282,TabellenSRG!$B$4:$C$2729,2,FALSE)</f>
        <v>203</v>
      </c>
      <c r="B2282" t="str">
        <f t="shared" si="36"/>
        <v>203b</v>
      </c>
      <c r="C2282" t="s">
        <v>209</v>
      </c>
      <c r="D2282" t="s">
        <v>607</v>
      </c>
      <c r="E2282">
        <v>1</v>
      </c>
      <c r="F2282">
        <v>0</v>
      </c>
      <c r="G2282">
        <v>0</v>
      </c>
      <c r="H2282">
        <v>0</v>
      </c>
      <c r="I2282">
        <v>0</v>
      </c>
      <c r="J2282">
        <v>0</v>
      </c>
      <c r="K2282">
        <v>0</v>
      </c>
      <c r="L2282">
        <v>0</v>
      </c>
      <c r="M2282">
        <v>0</v>
      </c>
      <c r="N2282">
        <v>0</v>
      </c>
      <c r="O2282">
        <v>0</v>
      </c>
      <c r="P2282">
        <v>0</v>
      </c>
      <c r="Q2282" s="36">
        <v>0</v>
      </c>
      <c r="R2282" s="36">
        <v>0</v>
      </c>
      <c r="S2282" s="36">
        <v>0</v>
      </c>
      <c r="T2282" s="36">
        <v>0</v>
      </c>
      <c r="U2282" s="36">
        <v>0</v>
      </c>
    </row>
    <row r="2283" spans="1:21" x14ac:dyDescent="0.2">
      <c r="A2283" s="89">
        <f>VLOOKUP(C2283,TabellenSRG!$B$4:$C$2729,2,FALSE)</f>
        <v>203</v>
      </c>
      <c r="B2283" t="str">
        <f t="shared" si="36"/>
        <v>203c</v>
      </c>
      <c r="C2283" t="s">
        <v>209</v>
      </c>
      <c r="D2283" t="s">
        <v>608</v>
      </c>
      <c r="E2283">
        <v>2</v>
      </c>
      <c r="F2283">
        <v>0</v>
      </c>
      <c r="G2283">
        <v>0</v>
      </c>
      <c r="H2283">
        <v>0</v>
      </c>
      <c r="I2283">
        <v>0</v>
      </c>
      <c r="J2283">
        <v>0</v>
      </c>
      <c r="K2283">
        <v>0</v>
      </c>
      <c r="L2283">
        <v>0</v>
      </c>
      <c r="M2283">
        <v>0</v>
      </c>
      <c r="N2283">
        <v>0</v>
      </c>
      <c r="O2283">
        <v>0</v>
      </c>
      <c r="P2283">
        <v>0</v>
      </c>
      <c r="Q2283" s="36">
        <v>0</v>
      </c>
      <c r="R2283" s="36">
        <v>0</v>
      </c>
      <c r="S2283" s="36">
        <v>0</v>
      </c>
      <c r="T2283" s="36">
        <v>0</v>
      </c>
      <c r="U2283" s="36">
        <v>0</v>
      </c>
    </row>
    <row r="2284" spans="1:21" x14ac:dyDescent="0.2">
      <c r="A2284" s="89">
        <f>VLOOKUP(C2284,TabellenSRG!$B$4:$C$2729,2,FALSE)</f>
        <v>203</v>
      </c>
      <c r="B2284" t="str">
        <f t="shared" si="36"/>
        <v>203d</v>
      </c>
      <c r="C2284" t="s">
        <v>209</v>
      </c>
      <c r="D2284" t="s">
        <v>609</v>
      </c>
      <c r="E2284">
        <v>3</v>
      </c>
      <c r="F2284">
        <v>10</v>
      </c>
      <c r="G2284">
        <v>10</v>
      </c>
      <c r="H2284">
        <v>20</v>
      </c>
      <c r="I2284">
        <v>40</v>
      </c>
      <c r="J2284">
        <v>30</v>
      </c>
      <c r="K2284">
        <v>20</v>
      </c>
      <c r="L2284">
        <v>20</v>
      </c>
      <c r="M2284">
        <v>20</v>
      </c>
      <c r="N2284">
        <v>20</v>
      </c>
      <c r="O2284">
        <v>0</v>
      </c>
      <c r="P2284">
        <v>0</v>
      </c>
      <c r="Q2284" s="36">
        <v>0</v>
      </c>
      <c r="R2284" s="36">
        <v>0</v>
      </c>
      <c r="S2284" s="36">
        <v>0</v>
      </c>
      <c r="T2284" s="36">
        <v>0</v>
      </c>
      <c r="U2284" s="36">
        <v>0</v>
      </c>
    </row>
    <row r="2285" spans="1:21" x14ac:dyDescent="0.2">
      <c r="A2285" s="89">
        <f>VLOOKUP(C2285,TabellenSRG!$B$4:$C$2729,2,FALSE)</f>
        <v>203</v>
      </c>
      <c r="B2285" t="str">
        <f t="shared" si="36"/>
        <v>203e</v>
      </c>
      <c r="C2285" t="s">
        <v>209</v>
      </c>
      <c r="D2285" t="s">
        <v>610</v>
      </c>
      <c r="E2285">
        <v>4</v>
      </c>
      <c r="F2285">
        <v>0</v>
      </c>
      <c r="G2285">
        <v>0</v>
      </c>
      <c r="H2285">
        <v>0</v>
      </c>
      <c r="I2285">
        <v>0</v>
      </c>
      <c r="J2285">
        <v>0</v>
      </c>
      <c r="K2285">
        <v>0</v>
      </c>
      <c r="L2285">
        <v>0</v>
      </c>
      <c r="M2285">
        <v>0</v>
      </c>
      <c r="N2285">
        <v>0</v>
      </c>
      <c r="O2285">
        <v>10</v>
      </c>
      <c r="P2285">
        <v>10</v>
      </c>
      <c r="Q2285" s="36">
        <v>20</v>
      </c>
      <c r="R2285" s="36">
        <v>20</v>
      </c>
      <c r="S2285" s="36">
        <v>30</v>
      </c>
      <c r="T2285" s="36">
        <v>30</v>
      </c>
      <c r="U2285" s="36">
        <v>30</v>
      </c>
    </row>
    <row r="2286" spans="1:21" x14ac:dyDescent="0.2">
      <c r="A2286" s="89">
        <f>VLOOKUP(C2286,TabellenSRG!$B$4:$C$2729,2,FALSE)</f>
        <v>203</v>
      </c>
      <c r="B2286" t="str">
        <f t="shared" si="36"/>
        <v>203f</v>
      </c>
      <c r="C2286" t="s">
        <v>209</v>
      </c>
      <c r="D2286" t="s">
        <v>612</v>
      </c>
      <c r="E2286">
        <v>5</v>
      </c>
      <c r="F2286">
        <v>0</v>
      </c>
      <c r="G2286">
        <v>0</v>
      </c>
      <c r="H2286">
        <v>0</v>
      </c>
      <c r="I2286">
        <v>0</v>
      </c>
      <c r="J2286">
        <v>0</v>
      </c>
      <c r="K2286">
        <v>0</v>
      </c>
      <c r="L2286">
        <v>0</v>
      </c>
      <c r="M2286">
        <v>0</v>
      </c>
      <c r="N2286">
        <v>0</v>
      </c>
      <c r="O2286">
        <v>0</v>
      </c>
      <c r="P2286">
        <v>0</v>
      </c>
      <c r="Q2286" s="36">
        <v>0</v>
      </c>
      <c r="R2286" s="36">
        <v>0</v>
      </c>
      <c r="S2286" s="36">
        <v>0</v>
      </c>
      <c r="T2286" s="36">
        <v>0</v>
      </c>
      <c r="U2286" s="36">
        <v>0</v>
      </c>
    </row>
    <row r="2287" spans="1:21" x14ac:dyDescent="0.2">
      <c r="A2287" s="89">
        <f>VLOOKUP(C2287,TabellenSRG!$B$4:$C$2729,2,FALSE)</f>
        <v>203</v>
      </c>
      <c r="B2287" t="str">
        <f t="shared" si="36"/>
        <v>203g</v>
      </c>
      <c r="C2287" t="s">
        <v>209</v>
      </c>
      <c r="D2287" t="s">
        <v>613</v>
      </c>
      <c r="E2287">
        <v>6</v>
      </c>
      <c r="F2287">
        <v>0</v>
      </c>
      <c r="G2287">
        <v>0</v>
      </c>
      <c r="H2287">
        <v>0</v>
      </c>
      <c r="I2287">
        <v>0</v>
      </c>
      <c r="J2287">
        <v>0</v>
      </c>
      <c r="K2287">
        <v>0</v>
      </c>
      <c r="L2287">
        <v>0</v>
      </c>
      <c r="M2287">
        <v>0</v>
      </c>
      <c r="N2287">
        <v>0</v>
      </c>
      <c r="O2287">
        <v>0</v>
      </c>
      <c r="P2287">
        <v>0</v>
      </c>
      <c r="Q2287" s="36">
        <v>0</v>
      </c>
      <c r="R2287" s="36">
        <v>0</v>
      </c>
      <c r="S2287" s="36">
        <v>0</v>
      </c>
      <c r="T2287" s="36">
        <v>0</v>
      </c>
      <c r="U2287" s="36">
        <v>0</v>
      </c>
    </row>
    <row r="2288" spans="1:21" x14ac:dyDescent="0.2">
      <c r="A2288" s="89">
        <f>VLOOKUP(C2288,TabellenSRG!$B$4:$C$2729,2,FALSE)</f>
        <v>203</v>
      </c>
      <c r="B2288" t="str">
        <f t="shared" si="36"/>
        <v>203h</v>
      </c>
      <c r="C2288" t="s">
        <v>209</v>
      </c>
      <c r="D2288" t="s">
        <v>614</v>
      </c>
      <c r="E2288">
        <v>7</v>
      </c>
      <c r="F2288">
        <v>0</v>
      </c>
      <c r="G2288">
        <v>0</v>
      </c>
      <c r="H2288">
        <v>0</v>
      </c>
      <c r="I2288">
        <v>0</v>
      </c>
      <c r="J2288">
        <v>0</v>
      </c>
      <c r="K2288">
        <v>0</v>
      </c>
      <c r="L2288">
        <v>0</v>
      </c>
      <c r="M2288">
        <v>0</v>
      </c>
      <c r="N2288">
        <v>0</v>
      </c>
      <c r="O2288">
        <v>0</v>
      </c>
      <c r="P2288">
        <v>0</v>
      </c>
      <c r="Q2288" s="36">
        <v>0</v>
      </c>
      <c r="R2288" s="36">
        <v>0</v>
      </c>
      <c r="S2288" s="36">
        <v>0</v>
      </c>
      <c r="T2288" s="36">
        <v>0</v>
      </c>
      <c r="U2288" s="36">
        <v>40</v>
      </c>
    </row>
    <row r="2289" spans="1:21" x14ac:dyDescent="0.2">
      <c r="A2289" s="89">
        <f>VLOOKUP(C2289,TabellenSRG!$B$4:$C$2729,2,FALSE)</f>
        <v>203</v>
      </c>
      <c r="B2289" t="str">
        <f t="shared" si="36"/>
        <v>203i</v>
      </c>
      <c r="C2289" t="s">
        <v>209</v>
      </c>
      <c r="D2289" t="s">
        <v>615</v>
      </c>
      <c r="E2289">
        <v>8</v>
      </c>
      <c r="F2289">
        <v>0</v>
      </c>
      <c r="G2289">
        <v>0</v>
      </c>
      <c r="H2289">
        <v>0</v>
      </c>
      <c r="I2289">
        <v>0</v>
      </c>
      <c r="J2289">
        <v>0</v>
      </c>
      <c r="K2289">
        <v>0</v>
      </c>
      <c r="L2289">
        <v>0</v>
      </c>
      <c r="M2289">
        <v>0</v>
      </c>
      <c r="N2289">
        <v>0</v>
      </c>
      <c r="O2289">
        <v>0</v>
      </c>
      <c r="P2289">
        <v>0</v>
      </c>
      <c r="Q2289" s="36">
        <v>0</v>
      </c>
      <c r="R2289" s="36">
        <v>0</v>
      </c>
      <c r="S2289" s="36">
        <v>0</v>
      </c>
      <c r="T2289" s="36">
        <v>0</v>
      </c>
      <c r="U2289" s="36">
        <v>10</v>
      </c>
    </row>
    <row r="2290" spans="1:21" x14ac:dyDescent="0.2">
      <c r="A2290" s="89">
        <f>VLOOKUP(C2290,TabellenSRG!$B$4:$C$2729,2,FALSE)</f>
        <v>203</v>
      </c>
      <c r="B2290" t="str">
        <f t="shared" si="36"/>
        <v>203j</v>
      </c>
      <c r="C2290" t="s">
        <v>209</v>
      </c>
      <c r="D2290" t="s">
        <v>616</v>
      </c>
      <c r="E2290">
        <v>9</v>
      </c>
      <c r="F2290">
        <v>40</v>
      </c>
      <c r="G2290">
        <v>130</v>
      </c>
      <c r="H2290">
        <v>220</v>
      </c>
      <c r="I2290">
        <v>290</v>
      </c>
      <c r="J2290">
        <v>340</v>
      </c>
      <c r="K2290">
        <v>390</v>
      </c>
      <c r="L2290">
        <v>470</v>
      </c>
      <c r="M2290">
        <v>560</v>
      </c>
      <c r="N2290">
        <v>650</v>
      </c>
      <c r="O2290">
        <v>700</v>
      </c>
      <c r="P2290">
        <v>680</v>
      </c>
      <c r="Q2290" s="36">
        <v>660</v>
      </c>
      <c r="R2290" s="36">
        <v>710</v>
      </c>
      <c r="S2290" s="36">
        <v>690</v>
      </c>
      <c r="T2290" s="36">
        <v>700</v>
      </c>
      <c r="U2290" s="36">
        <v>610</v>
      </c>
    </row>
    <row r="2291" spans="1:21" x14ac:dyDescent="0.2">
      <c r="A2291" s="89">
        <f>VLOOKUP(C2291,TabellenSRG!$B$4:$C$2729,2,FALSE)</f>
        <v>203</v>
      </c>
      <c r="B2291" t="str">
        <f t="shared" si="36"/>
        <v>203k</v>
      </c>
      <c r="C2291" t="s">
        <v>209</v>
      </c>
      <c r="D2291" t="s">
        <v>611</v>
      </c>
      <c r="E2291">
        <v>10</v>
      </c>
      <c r="F2291" t="e">
        <v>#N/A</v>
      </c>
      <c r="G2291" t="e">
        <v>#N/A</v>
      </c>
      <c r="H2291" t="e">
        <v>#N/A</v>
      </c>
      <c r="I2291" t="e">
        <v>#N/A</v>
      </c>
      <c r="J2291" t="e">
        <v>#N/A</v>
      </c>
      <c r="K2291" t="e">
        <v>#N/A</v>
      </c>
      <c r="L2291" t="e">
        <v>#N/A</v>
      </c>
      <c r="M2291" t="e">
        <v>#N/A</v>
      </c>
      <c r="N2291">
        <v>10</v>
      </c>
      <c r="O2291">
        <v>10</v>
      </c>
      <c r="P2291">
        <v>10</v>
      </c>
      <c r="Q2291" s="36">
        <v>10</v>
      </c>
      <c r="R2291" s="36">
        <v>10</v>
      </c>
      <c r="S2291" s="36">
        <v>10</v>
      </c>
      <c r="T2291" s="36">
        <v>20</v>
      </c>
      <c r="U2291" s="36">
        <v>30</v>
      </c>
    </row>
    <row r="2292" spans="1:21" x14ac:dyDescent="0.2">
      <c r="A2292" s="89">
        <f>VLOOKUP(C2292,TabellenSRG!$B$4:$C$2729,2,FALSE)</f>
        <v>204</v>
      </c>
      <c r="B2292" t="str">
        <f t="shared" si="36"/>
        <v>204a</v>
      </c>
      <c r="C2292" t="s">
        <v>210</v>
      </c>
      <c r="D2292" t="s">
        <v>606</v>
      </c>
      <c r="E2292">
        <v>0</v>
      </c>
      <c r="F2292">
        <v>120</v>
      </c>
      <c r="G2292">
        <v>160</v>
      </c>
      <c r="H2292">
        <v>150</v>
      </c>
      <c r="I2292">
        <v>150</v>
      </c>
      <c r="J2292">
        <v>170</v>
      </c>
      <c r="K2292">
        <v>160</v>
      </c>
      <c r="L2292">
        <v>170</v>
      </c>
      <c r="M2292">
        <v>170</v>
      </c>
      <c r="N2292">
        <v>180</v>
      </c>
      <c r="O2292">
        <v>200</v>
      </c>
      <c r="P2292">
        <v>210</v>
      </c>
      <c r="Q2292" s="36">
        <v>220</v>
      </c>
      <c r="R2292" s="36">
        <v>230</v>
      </c>
      <c r="S2292" s="36">
        <v>220</v>
      </c>
      <c r="T2292" s="36">
        <v>230</v>
      </c>
      <c r="U2292" s="36">
        <v>230</v>
      </c>
    </row>
    <row r="2293" spans="1:21" x14ac:dyDescent="0.2">
      <c r="A2293" s="89">
        <f>VLOOKUP(C2293,TabellenSRG!$B$4:$C$2729,2,FALSE)</f>
        <v>204</v>
      </c>
      <c r="B2293" t="str">
        <f t="shared" si="36"/>
        <v>204b</v>
      </c>
      <c r="C2293" t="s">
        <v>210</v>
      </c>
      <c r="D2293" t="s">
        <v>607</v>
      </c>
      <c r="E2293">
        <v>1</v>
      </c>
      <c r="F2293">
        <v>0</v>
      </c>
      <c r="G2293">
        <v>0</v>
      </c>
      <c r="H2293">
        <v>0</v>
      </c>
      <c r="I2293">
        <v>0</v>
      </c>
      <c r="J2293">
        <v>0</v>
      </c>
      <c r="K2293">
        <v>0</v>
      </c>
      <c r="L2293">
        <v>0</v>
      </c>
      <c r="M2293">
        <v>0</v>
      </c>
      <c r="N2293">
        <v>0</v>
      </c>
      <c r="O2293">
        <v>0</v>
      </c>
      <c r="P2293">
        <v>0</v>
      </c>
      <c r="Q2293" s="36">
        <v>0</v>
      </c>
      <c r="R2293" s="36">
        <v>0</v>
      </c>
      <c r="S2293" s="36">
        <v>0</v>
      </c>
      <c r="T2293" s="36">
        <v>0</v>
      </c>
      <c r="U2293" s="36">
        <v>0</v>
      </c>
    </row>
    <row r="2294" spans="1:21" x14ac:dyDescent="0.2">
      <c r="A2294" s="89">
        <f>VLOOKUP(C2294,TabellenSRG!$B$4:$C$2729,2,FALSE)</f>
        <v>204</v>
      </c>
      <c r="B2294" t="str">
        <f t="shared" si="36"/>
        <v>204c</v>
      </c>
      <c r="C2294" t="s">
        <v>210</v>
      </c>
      <c r="D2294" t="s">
        <v>608</v>
      </c>
      <c r="E2294">
        <v>2</v>
      </c>
      <c r="F2294">
        <v>0</v>
      </c>
      <c r="G2294">
        <v>0</v>
      </c>
      <c r="H2294">
        <v>0</v>
      </c>
      <c r="I2294">
        <v>0</v>
      </c>
      <c r="J2294">
        <v>0</v>
      </c>
      <c r="K2294">
        <v>0</v>
      </c>
      <c r="L2294">
        <v>0</v>
      </c>
      <c r="M2294">
        <v>0</v>
      </c>
      <c r="N2294">
        <v>0</v>
      </c>
      <c r="O2294">
        <v>0</v>
      </c>
      <c r="P2294">
        <v>0</v>
      </c>
      <c r="Q2294" s="36">
        <v>0</v>
      </c>
      <c r="R2294" s="36">
        <v>0</v>
      </c>
      <c r="S2294" s="36">
        <v>0</v>
      </c>
      <c r="T2294" s="36">
        <v>0</v>
      </c>
      <c r="U2294" s="36">
        <v>0</v>
      </c>
    </row>
    <row r="2295" spans="1:21" x14ac:dyDescent="0.2">
      <c r="A2295" s="89">
        <f>VLOOKUP(C2295,TabellenSRG!$B$4:$C$2729,2,FALSE)</f>
        <v>204</v>
      </c>
      <c r="B2295" t="str">
        <f t="shared" si="36"/>
        <v>204d</v>
      </c>
      <c r="C2295" t="s">
        <v>210</v>
      </c>
      <c r="D2295" t="s">
        <v>609</v>
      </c>
      <c r="E2295">
        <v>3</v>
      </c>
      <c r="F2295">
        <v>0</v>
      </c>
      <c r="G2295">
        <v>0</v>
      </c>
      <c r="H2295">
        <v>0</v>
      </c>
      <c r="I2295">
        <v>0</v>
      </c>
      <c r="J2295">
        <v>0</v>
      </c>
      <c r="K2295">
        <v>0</v>
      </c>
      <c r="L2295">
        <v>0</v>
      </c>
      <c r="M2295">
        <v>0</v>
      </c>
      <c r="N2295">
        <v>0</v>
      </c>
      <c r="O2295">
        <v>0</v>
      </c>
      <c r="P2295">
        <v>0</v>
      </c>
      <c r="Q2295" s="36">
        <v>0</v>
      </c>
      <c r="R2295" s="36">
        <v>0</v>
      </c>
      <c r="S2295" s="36">
        <v>0</v>
      </c>
      <c r="T2295" s="36">
        <v>0</v>
      </c>
      <c r="U2295" s="36">
        <v>0</v>
      </c>
    </row>
    <row r="2296" spans="1:21" x14ac:dyDescent="0.2">
      <c r="A2296" s="89">
        <f>VLOOKUP(C2296,TabellenSRG!$B$4:$C$2729,2,FALSE)</f>
        <v>204</v>
      </c>
      <c r="B2296" t="str">
        <f t="shared" si="36"/>
        <v>204e</v>
      </c>
      <c r="C2296" t="s">
        <v>210</v>
      </c>
      <c r="D2296" t="s">
        <v>610</v>
      </c>
      <c r="E2296">
        <v>4</v>
      </c>
      <c r="F2296">
        <v>0</v>
      </c>
      <c r="G2296">
        <v>0</v>
      </c>
      <c r="H2296">
        <v>0</v>
      </c>
      <c r="I2296">
        <v>0</v>
      </c>
      <c r="J2296">
        <v>0</v>
      </c>
      <c r="K2296">
        <v>0</v>
      </c>
      <c r="L2296">
        <v>0</v>
      </c>
      <c r="M2296">
        <v>0</v>
      </c>
      <c r="N2296">
        <v>0</v>
      </c>
      <c r="O2296">
        <v>10</v>
      </c>
      <c r="P2296">
        <v>10</v>
      </c>
      <c r="Q2296" s="36">
        <v>10</v>
      </c>
      <c r="R2296" s="36">
        <v>10</v>
      </c>
      <c r="S2296" s="36">
        <v>10</v>
      </c>
      <c r="T2296" s="36">
        <v>10</v>
      </c>
      <c r="U2296" s="36">
        <v>10</v>
      </c>
    </row>
    <row r="2297" spans="1:21" x14ac:dyDescent="0.2">
      <c r="A2297" s="89">
        <f>VLOOKUP(C2297,TabellenSRG!$B$4:$C$2729,2,FALSE)</f>
        <v>204</v>
      </c>
      <c r="B2297" t="str">
        <f t="shared" si="36"/>
        <v>204f</v>
      </c>
      <c r="C2297" t="s">
        <v>210</v>
      </c>
      <c r="D2297" t="s">
        <v>612</v>
      </c>
      <c r="E2297">
        <v>5</v>
      </c>
      <c r="F2297">
        <v>0</v>
      </c>
      <c r="G2297">
        <v>0</v>
      </c>
      <c r="H2297">
        <v>0</v>
      </c>
      <c r="I2297">
        <v>0</v>
      </c>
      <c r="J2297">
        <v>0</v>
      </c>
      <c r="K2297">
        <v>0</v>
      </c>
      <c r="L2297">
        <v>0</v>
      </c>
      <c r="M2297">
        <v>0</v>
      </c>
      <c r="N2297">
        <v>0</v>
      </c>
      <c r="O2297">
        <v>0</v>
      </c>
      <c r="P2297">
        <v>0</v>
      </c>
      <c r="Q2297" s="36">
        <v>0</v>
      </c>
      <c r="R2297" s="36">
        <v>0</v>
      </c>
      <c r="S2297" s="36">
        <v>0</v>
      </c>
      <c r="T2297" s="36">
        <v>0</v>
      </c>
      <c r="U2297" s="36">
        <v>0</v>
      </c>
    </row>
    <row r="2298" spans="1:21" x14ac:dyDescent="0.2">
      <c r="A2298" s="89">
        <f>VLOOKUP(C2298,TabellenSRG!$B$4:$C$2729,2,FALSE)</f>
        <v>204</v>
      </c>
      <c r="B2298" t="str">
        <f t="shared" si="36"/>
        <v>204g</v>
      </c>
      <c r="C2298" t="s">
        <v>210</v>
      </c>
      <c r="D2298" t="s">
        <v>613</v>
      </c>
      <c r="E2298">
        <v>6</v>
      </c>
      <c r="F2298">
        <v>0</v>
      </c>
      <c r="G2298">
        <v>0</v>
      </c>
      <c r="H2298">
        <v>0</v>
      </c>
      <c r="I2298">
        <v>0</v>
      </c>
      <c r="J2298">
        <v>0</v>
      </c>
      <c r="K2298">
        <v>0</v>
      </c>
      <c r="L2298">
        <v>0</v>
      </c>
      <c r="M2298">
        <v>0</v>
      </c>
      <c r="N2298">
        <v>0</v>
      </c>
      <c r="O2298">
        <v>0</v>
      </c>
      <c r="P2298">
        <v>0</v>
      </c>
      <c r="Q2298" s="36">
        <v>0</v>
      </c>
      <c r="R2298" s="36">
        <v>0</v>
      </c>
      <c r="S2298" s="36">
        <v>0</v>
      </c>
      <c r="T2298" s="36">
        <v>0</v>
      </c>
      <c r="U2298" s="36">
        <v>0</v>
      </c>
    </row>
    <row r="2299" spans="1:21" x14ac:dyDescent="0.2">
      <c r="A2299" s="89">
        <f>VLOOKUP(C2299,TabellenSRG!$B$4:$C$2729,2,FALSE)</f>
        <v>204</v>
      </c>
      <c r="B2299" t="str">
        <f t="shared" si="36"/>
        <v>204h</v>
      </c>
      <c r="C2299" t="s">
        <v>210</v>
      </c>
      <c r="D2299" t="s">
        <v>614</v>
      </c>
      <c r="E2299">
        <v>7</v>
      </c>
      <c r="F2299">
        <v>0</v>
      </c>
      <c r="G2299">
        <v>0</v>
      </c>
      <c r="H2299">
        <v>0</v>
      </c>
      <c r="I2299">
        <v>0</v>
      </c>
      <c r="J2299">
        <v>0</v>
      </c>
      <c r="K2299">
        <v>0</v>
      </c>
      <c r="L2299">
        <v>0</v>
      </c>
      <c r="M2299">
        <v>0</v>
      </c>
      <c r="N2299">
        <v>0</v>
      </c>
      <c r="O2299">
        <v>0</v>
      </c>
      <c r="P2299">
        <v>0</v>
      </c>
      <c r="Q2299" s="36">
        <v>0</v>
      </c>
      <c r="R2299" s="36">
        <v>0</v>
      </c>
      <c r="S2299" s="36">
        <v>0</v>
      </c>
      <c r="T2299" s="36">
        <v>0</v>
      </c>
      <c r="U2299" s="36">
        <v>0</v>
      </c>
    </row>
    <row r="2300" spans="1:21" x14ac:dyDescent="0.2">
      <c r="A2300" s="89">
        <f>VLOOKUP(C2300,TabellenSRG!$B$4:$C$2729,2,FALSE)</f>
        <v>204</v>
      </c>
      <c r="B2300" t="str">
        <f t="shared" si="36"/>
        <v>204i</v>
      </c>
      <c r="C2300" t="s">
        <v>210</v>
      </c>
      <c r="D2300" t="s">
        <v>615</v>
      </c>
      <c r="E2300">
        <v>8</v>
      </c>
      <c r="F2300">
        <v>0</v>
      </c>
      <c r="G2300">
        <v>0</v>
      </c>
      <c r="H2300">
        <v>0</v>
      </c>
      <c r="I2300">
        <v>0</v>
      </c>
      <c r="J2300">
        <v>0</v>
      </c>
      <c r="K2300">
        <v>0</v>
      </c>
      <c r="L2300">
        <v>0</v>
      </c>
      <c r="M2300">
        <v>0</v>
      </c>
      <c r="N2300">
        <v>0</v>
      </c>
      <c r="O2300">
        <v>0</v>
      </c>
      <c r="P2300">
        <v>0</v>
      </c>
      <c r="Q2300" s="36">
        <v>0</v>
      </c>
      <c r="R2300" s="36">
        <v>0</v>
      </c>
      <c r="S2300" s="36">
        <v>0</v>
      </c>
      <c r="T2300" s="36">
        <v>0</v>
      </c>
      <c r="U2300" s="36">
        <v>0</v>
      </c>
    </row>
    <row r="2301" spans="1:21" x14ac:dyDescent="0.2">
      <c r="A2301" s="89">
        <f>VLOOKUP(C2301,TabellenSRG!$B$4:$C$2729,2,FALSE)</f>
        <v>204</v>
      </c>
      <c r="B2301" t="str">
        <f t="shared" si="36"/>
        <v>204j</v>
      </c>
      <c r="C2301" t="s">
        <v>210</v>
      </c>
      <c r="D2301" t="s">
        <v>616</v>
      </c>
      <c r="E2301">
        <v>9</v>
      </c>
      <c r="F2301">
        <v>120</v>
      </c>
      <c r="G2301">
        <v>160</v>
      </c>
      <c r="H2301">
        <v>150</v>
      </c>
      <c r="I2301">
        <v>150</v>
      </c>
      <c r="J2301">
        <v>160</v>
      </c>
      <c r="K2301">
        <v>160</v>
      </c>
      <c r="L2301">
        <v>160</v>
      </c>
      <c r="M2301">
        <v>160</v>
      </c>
      <c r="N2301">
        <v>170</v>
      </c>
      <c r="O2301">
        <v>190</v>
      </c>
      <c r="P2301">
        <v>200</v>
      </c>
      <c r="Q2301" s="36">
        <v>200</v>
      </c>
      <c r="R2301" s="36">
        <v>210</v>
      </c>
      <c r="S2301" s="36">
        <v>200</v>
      </c>
      <c r="T2301" s="36">
        <v>210</v>
      </c>
      <c r="U2301" s="36">
        <v>200</v>
      </c>
    </row>
    <row r="2302" spans="1:21" x14ac:dyDescent="0.2">
      <c r="A2302" s="89">
        <f>VLOOKUP(C2302,TabellenSRG!$B$4:$C$2729,2,FALSE)</f>
        <v>204</v>
      </c>
      <c r="B2302" t="str">
        <f t="shared" si="36"/>
        <v>204k</v>
      </c>
      <c r="C2302" t="s">
        <v>210</v>
      </c>
      <c r="D2302" t="s">
        <v>611</v>
      </c>
      <c r="E2302">
        <v>10</v>
      </c>
      <c r="F2302" t="e">
        <v>#N/A</v>
      </c>
      <c r="G2302" t="e">
        <v>#N/A</v>
      </c>
      <c r="H2302" t="e">
        <v>#N/A</v>
      </c>
      <c r="I2302" t="e">
        <v>#N/A</v>
      </c>
      <c r="J2302" t="e">
        <v>#N/A</v>
      </c>
      <c r="K2302" t="e">
        <v>#N/A</v>
      </c>
      <c r="L2302" t="e">
        <v>#N/A</v>
      </c>
      <c r="M2302" t="e">
        <v>#N/A</v>
      </c>
      <c r="N2302">
        <v>0</v>
      </c>
      <c r="O2302">
        <v>0</v>
      </c>
      <c r="P2302">
        <v>0</v>
      </c>
      <c r="Q2302" s="36">
        <v>0</v>
      </c>
      <c r="R2302" s="36">
        <v>0</v>
      </c>
      <c r="S2302" s="36">
        <v>0</v>
      </c>
      <c r="T2302" s="36">
        <v>0</v>
      </c>
      <c r="U2302" s="36">
        <v>0</v>
      </c>
    </row>
    <row r="2303" spans="1:21" x14ac:dyDescent="0.2">
      <c r="A2303" s="89">
        <f>VLOOKUP(C2303,TabellenSRG!$B$4:$C$2729,2,FALSE)</f>
        <v>205</v>
      </c>
      <c r="B2303" t="str">
        <f t="shared" si="36"/>
        <v>205a</v>
      </c>
      <c r="C2303" t="s">
        <v>571</v>
      </c>
      <c r="D2303" t="s">
        <v>606</v>
      </c>
      <c r="E2303">
        <v>0</v>
      </c>
      <c r="F2303" t="e">
        <v>#N/A</v>
      </c>
      <c r="G2303" t="e">
        <v>#N/A</v>
      </c>
      <c r="H2303" t="e">
        <v>#N/A</v>
      </c>
      <c r="I2303" t="e">
        <v>#N/A</v>
      </c>
      <c r="J2303" t="e">
        <v>#N/A</v>
      </c>
      <c r="K2303" t="e">
        <v>#N/A</v>
      </c>
      <c r="L2303" t="e">
        <v>#N/A</v>
      </c>
      <c r="M2303" t="e">
        <v>#N/A</v>
      </c>
      <c r="N2303">
        <v>790</v>
      </c>
      <c r="O2303">
        <v>830</v>
      </c>
      <c r="P2303">
        <v>740</v>
      </c>
      <c r="Q2303" s="36">
        <v>790</v>
      </c>
      <c r="R2303" s="36">
        <v>830</v>
      </c>
      <c r="S2303" s="36">
        <v>810</v>
      </c>
      <c r="T2303" s="36">
        <v>810</v>
      </c>
      <c r="U2303" s="36">
        <v>830</v>
      </c>
    </row>
    <row r="2304" spans="1:21" x14ac:dyDescent="0.2">
      <c r="A2304" s="89">
        <f>VLOOKUP(C2304,TabellenSRG!$B$4:$C$2729,2,FALSE)</f>
        <v>205</v>
      </c>
      <c r="B2304" t="str">
        <f t="shared" si="36"/>
        <v>205b</v>
      </c>
      <c r="C2304" t="s">
        <v>571</v>
      </c>
      <c r="D2304" t="s">
        <v>607</v>
      </c>
      <c r="E2304">
        <v>1</v>
      </c>
      <c r="F2304" t="e">
        <v>#N/A</v>
      </c>
      <c r="G2304" t="e">
        <v>#N/A</v>
      </c>
      <c r="H2304" t="e">
        <v>#N/A</v>
      </c>
      <c r="I2304" t="e">
        <v>#N/A</v>
      </c>
      <c r="J2304" t="e">
        <v>#N/A</v>
      </c>
      <c r="K2304" t="e">
        <v>#N/A</v>
      </c>
      <c r="L2304" t="e">
        <v>#N/A</v>
      </c>
      <c r="M2304" t="e">
        <v>#N/A</v>
      </c>
      <c r="N2304">
        <v>0</v>
      </c>
      <c r="O2304">
        <v>0</v>
      </c>
      <c r="P2304">
        <v>0</v>
      </c>
      <c r="Q2304" s="36">
        <v>0</v>
      </c>
      <c r="R2304" s="36">
        <v>0</v>
      </c>
      <c r="S2304" s="36">
        <v>0</v>
      </c>
      <c r="T2304" s="36">
        <v>0</v>
      </c>
      <c r="U2304" s="36">
        <v>0</v>
      </c>
    </row>
    <row r="2305" spans="1:21" x14ac:dyDescent="0.2">
      <c r="A2305" s="89">
        <f>VLOOKUP(C2305,TabellenSRG!$B$4:$C$2729,2,FALSE)</f>
        <v>205</v>
      </c>
      <c r="B2305" t="str">
        <f t="shared" si="36"/>
        <v>205c</v>
      </c>
      <c r="C2305" t="s">
        <v>571</v>
      </c>
      <c r="D2305" t="s">
        <v>608</v>
      </c>
      <c r="E2305">
        <v>2</v>
      </c>
      <c r="F2305" t="e">
        <v>#N/A</v>
      </c>
      <c r="G2305" t="e">
        <v>#N/A</v>
      </c>
      <c r="H2305" t="e">
        <v>#N/A</v>
      </c>
      <c r="I2305" t="e">
        <v>#N/A</v>
      </c>
      <c r="J2305" t="e">
        <v>#N/A</v>
      </c>
      <c r="K2305" t="e">
        <v>#N/A</v>
      </c>
      <c r="L2305" t="e">
        <v>#N/A</v>
      </c>
      <c r="M2305" t="e">
        <v>#N/A</v>
      </c>
      <c r="N2305">
        <v>0</v>
      </c>
      <c r="O2305">
        <v>0</v>
      </c>
      <c r="P2305">
        <v>0</v>
      </c>
      <c r="Q2305" s="36">
        <v>0</v>
      </c>
      <c r="R2305" s="36">
        <v>0</v>
      </c>
      <c r="S2305" s="36">
        <v>0</v>
      </c>
      <c r="T2305" s="36">
        <v>0</v>
      </c>
      <c r="U2305" s="36">
        <v>0</v>
      </c>
    </row>
    <row r="2306" spans="1:21" x14ac:dyDescent="0.2">
      <c r="A2306" s="89">
        <f>VLOOKUP(C2306,TabellenSRG!$B$4:$C$2729,2,FALSE)</f>
        <v>205</v>
      </c>
      <c r="B2306" t="str">
        <f t="shared" si="36"/>
        <v>205d</v>
      </c>
      <c r="C2306" t="s">
        <v>571</v>
      </c>
      <c r="D2306" t="s">
        <v>609</v>
      </c>
      <c r="E2306">
        <v>3</v>
      </c>
      <c r="F2306" t="e">
        <v>#N/A</v>
      </c>
      <c r="G2306" t="e">
        <v>#N/A</v>
      </c>
      <c r="H2306" t="e">
        <v>#N/A</v>
      </c>
      <c r="I2306" t="e">
        <v>#N/A</v>
      </c>
      <c r="J2306" t="e">
        <v>#N/A</v>
      </c>
      <c r="K2306" t="e">
        <v>#N/A</v>
      </c>
      <c r="L2306" t="e">
        <v>#N/A</v>
      </c>
      <c r="M2306" t="e">
        <v>#N/A</v>
      </c>
      <c r="N2306">
        <v>0</v>
      </c>
      <c r="O2306">
        <v>0</v>
      </c>
      <c r="P2306">
        <v>0</v>
      </c>
      <c r="Q2306" s="36">
        <v>0</v>
      </c>
      <c r="R2306" s="36">
        <v>0</v>
      </c>
      <c r="S2306" s="36">
        <v>0</v>
      </c>
      <c r="T2306" s="36">
        <v>0</v>
      </c>
      <c r="U2306" s="36">
        <v>0</v>
      </c>
    </row>
    <row r="2307" spans="1:21" x14ac:dyDescent="0.2">
      <c r="A2307" s="89">
        <f>VLOOKUP(C2307,TabellenSRG!$B$4:$C$2729,2,FALSE)</f>
        <v>205</v>
      </c>
      <c r="B2307" t="str">
        <f t="shared" si="36"/>
        <v>205e</v>
      </c>
      <c r="C2307" t="s">
        <v>571</v>
      </c>
      <c r="D2307" t="s">
        <v>610</v>
      </c>
      <c r="E2307">
        <v>4</v>
      </c>
      <c r="F2307" t="e">
        <v>#N/A</v>
      </c>
      <c r="G2307" t="e">
        <v>#N/A</v>
      </c>
      <c r="H2307" t="e">
        <v>#N/A</v>
      </c>
      <c r="I2307" t="e">
        <v>#N/A</v>
      </c>
      <c r="J2307" t="e">
        <v>#N/A</v>
      </c>
      <c r="K2307" t="e">
        <v>#N/A</v>
      </c>
      <c r="L2307" t="e">
        <v>#N/A</v>
      </c>
      <c r="M2307" t="e">
        <v>#N/A</v>
      </c>
      <c r="N2307">
        <v>90</v>
      </c>
      <c r="O2307">
        <v>100</v>
      </c>
      <c r="P2307">
        <v>120</v>
      </c>
      <c r="Q2307" s="36">
        <v>130</v>
      </c>
      <c r="R2307" s="36">
        <v>140</v>
      </c>
      <c r="S2307" s="36">
        <v>130</v>
      </c>
      <c r="T2307" s="36">
        <v>140</v>
      </c>
      <c r="U2307" s="36">
        <v>140</v>
      </c>
    </row>
    <row r="2308" spans="1:21" x14ac:dyDescent="0.2">
      <c r="A2308" s="89">
        <f>VLOOKUP(C2308,TabellenSRG!$B$4:$C$2729,2,FALSE)</f>
        <v>205</v>
      </c>
      <c r="B2308" t="str">
        <f t="shared" si="36"/>
        <v>205f</v>
      </c>
      <c r="C2308" t="s">
        <v>571</v>
      </c>
      <c r="D2308" t="s">
        <v>612</v>
      </c>
      <c r="E2308">
        <v>5</v>
      </c>
      <c r="F2308" t="e">
        <v>#N/A</v>
      </c>
      <c r="G2308" t="e">
        <v>#N/A</v>
      </c>
      <c r="H2308" t="e">
        <v>#N/A</v>
      </c>
      <c r="I2308" t="e">
        <v>#N/A</v>
      </c>
      <c r="J2308" t="e">
        <v>#N/A</v>
      </c>
      <c r="K2308" t="e">
        <v>#N/A</v>
      </c>
      <c r="L2308" t="e">
        <v>#N/A</v>
      </c>
      <c r="M2308" t="e">
        <v>#N/A</v>
      </c>
      <c r="N2308">
        <v>0</v>
      </c>
      <c r="O2308">
        <v>0</v>
      </c>
      <c r="P2308">
        <v>0</v>
      </c>
      <c r="Q2308" s="36">
        <v>10</v>
      </c>
      <c r="R2308" s="36">
        <v>10</v>
      </c>
      <c r="S2308" s="36">
        <v>10</v>
      </c>
      <c r="T2308" s="36">
        <v>10</v>
      </c>
      <c r="U2308" s="36">
        <v>10</v>
      </c>
    </row>
    <row r="2309" spans="1:21" x14ac:dyDescent="0.2">
      <c r="A2309" s="89">
        <f>VLOOKUP(C2309,TabellenSRG!$B$4:$C$2729,2,FALSE)</f>
        <v>205</v>
      </c>
      <c r="B2309" t="str">
        <f t="shared" ref="B2309:B2372" si="37">CONCATENATE(A2309,D2309)</f>
        <v>205g</v>
      </c>
      <c r="C2309" t="s">
        <v>571</v>
      </c>
      <c r="D2309" t="s">
        <v>613</v>
      </c>
      <c r="E2309">
        <v>6</v>
      </c>
      <c r="F2309" t="e">
        <v>#N/A</v>
      </c>
      <c r="G2309" t="e">
        <v>#N/A</v>
      </c>
      <c r="H2309" t="e">
        <v>#N/A</v>
      </c>
      <c r="I2309" t="e">
        <v>#N/A</v>
      </c>
      <c r="J2309" t="e">
        <v>#N/A</v>
      </c>
      <c r="K2309" t="e">
        <v>#N/A</v>
      </c>
      <c r="L2309" t="e">
        <v>#N/A</v>
      </c>
      <c r="M2309" t="e">
        <v>#N/A</v>
      </c>
      <c r="N2309">
        <v>0</v>
      </c>
      <c r="O2309">
        <v>0</v>
      </c>
      <c r="P2309">
        <v>0</v>
      </c>
      <c r="Q2309" s="36">
        <v>0</v>
      </c>
      <c r="R2309" s="36">
        <v>0</v>
      </c>
      <c r="S2309" s="36">
        <v>0</v>
      </c>
      <c r="T2309" s="36">
        <v>0</v>
      </c>
      <c r="U2309" s="36">
        <v>0</v>
      </c>
    </row>
    <row r="2310" spans="1:21" x14ac:dyDescent="0.2">
      <c r="A2310" s="89">
        <f>VLOOKUP(C2310,TabellenSRG!$B$4:$C$2729,2,FALSE)</f>
        <v>205</v>
      </c>
      <c r="B2310" t="str">
        <f t="shared" si="37"/>
        <v>205h</v>
      </c>
      <c r="C2310" t="s">
        <v>571</v>
      </c>
      <c r="D2310" t="s">
        <v>614</v>
      </c>
      <c r="E2310">
        <v>7</v>
      </c>
      <c r="F2310" t="e">
        <v>#N/A</v>
      </c>
      <c r="G2310" t="e">
        <v>#N/A</v>
      </c>
      <c r="H2310" t="e">
        <v>#N/A</v>
      </c>
      <c r="I2310" t="e">
        <v>#N/A</v>
      </c>
      <c r="J2310" t="e">
        <v>#N/A</v>
      </c>
      <c r="K2310" t="e">
        <v>#N/A</v>
      </c>
      <c r="L2310" t="e">
        <v>#N/A</v>
      </c>
      <c r="M2310" t="e">
        <v>#N/A</v>
      </c>
      <c r="N2310">
        <v>0</v>
      </c>
      <c r="O2310">
        <v>0</v>
      </c>
      <c r="P2310">
        <v>0</v>
      </c>
      <c r="Q2310" s="36">
        <v>0</v>
      </c>
      <c r="R2310" s="36">
        <v>0</v>
      </c>
      <c r="S2310" s="36">
        <v>0</v>
      </c>
      <c r="T2310" s="36">
        <v>0</v>
      </c>
      <c r="U2310" s="36">
        <v>0</v>
      </c>
    </row>
    <row r="2311" spans="1:21" x14ac:dyDescent="0.2">
      <c r="A2311" s="89">
        <f>VLOOKUP(C2311,TabellenSRG!$B$4:$C$2729,2,FALSE)</f>
        <v>205</v>
      </c>
      <c r="B2311" t="str">
        <f t="shared" si="37"/>
        <v>205i</v>
      </c>
      <c r="C2311" t="s">
        <v>571</v>
      </c>
      <c r="D2311" t="s">
        <v>615</v>
      </c>
      <c r="E2311">
        <v>8</v>
      </c>
      <c r="F2311" t="e">
        <v>#N/A</v>
      </c>
      <c r="G2311" t="e">
        <v>#N/A</v>
      </c>
      <c r="H2311" t="e">
        <v>#N/A</v>
      </c>
      <c r="I2311" t="e">
        <v>#N/A</v>
      </c>
      <c r="J2311" t="e">
        <v>#N/A</v>
      </c>
      <c r="K2311" t="e">
        <v>#N/A</v>
      </c>
      <c r="L2311" t="e">
        <v>#N/A</v>
      </c>
      <c r="M2311" t="e">
        <v>#N/A</v>
      </c>
      <c r="N2311">
        <v>0</v>
      </c>
      <c r="O2311">
        <v>0</v>
      </c>
      <c r="P2311">
        <v>0</v>
      </c>
      <c r="Q2311" s="36">
        <v>0</v>
      </c>
      <c r="R2311" s="36">
        <v>0</v>
      </c>
      <c r="S2311" s="36">
        <v>0</v>
      </c>
      <c r="T2311" s="36">
        <v>0</v>
      </c>
      <c r="U2311" s="36">
        <v>0</v>
      </c>
    </row>
    <row r="2312" spans="1:21" x14ac:dyDescent="0.2">
      <c r="A2312" s="89">
        <f>VLOOKUP(C2312,TabellenSRG!$B$4:$C$2729,2,FALSE)</f>
        <v>205</v>
      </c>
      <c r="B2312" t="str">
        <f t="shared" si="37"/>
        <v>205j</v>
      </c>
      <c r="C2312" t="s">
        <v>571</v>
      </c>
      <c r="D2312" t="s">
        <v>616</v>
      </c>
      <c r="E2312">
        <v>9</v>
      </c>
      <c r="F2312" t="e">
        <v>#N/A</v>
      </c>
      <c r="G2312" t="e">
        <v>#N/A</v>
      </c>
      <c r="H2312" t="e">
        <v>#N/A</v>
      </c>
      <c r="I2312" t="e">
        <v>#N/A</v>
      </c>
      <c r="J2312" t="e">
        <v>#N/A</v>
      </c>
      <c r="K2312" t="e">
        <v>#N/A</v>
      </c>
      <c r="L2312" t="e">
        <v>#N/A</v>
      </c>
      <c r="M2312" t="e">
        <v>#N/A</v>
      </c>
      <c r="N2312">
        <v>700</v>
      </c>
      <c r="O2312">
        <v>710</v>
      </c>
      <c r="P2312">
        <v>610</v>
      </c>
      <c r="Q2312" s="36">
        <v>650</v>
      </c>
      <c r="R2312" s="36">
        <v>670</v>
      </c>
      <c r="S2312" s="36">
        <v>650</v>
      </c>
      <c r="T2312" s="36">
        <v>640</v>
      </c>
      <c r="U2312" s="36">
        <v>660</v>
      </c>
    </row>
    <row r="2313" spans="1:21" x14ac:dyDescent="0.2">
      <c r="A2313" s="89">
        <f>VLOOKUP(C2313,TabellenSRG!$B$4:$C$2729,2,FALSE)</f>
        <v>205</v>
      </c>
      <c r="B2313" t="str">
        <f t="shared" si="37"/>
        <v>205k</v>
      </c>
      <c r="C2313" t="s">
        <v>571</v>
      </c>
      <c r="D2313" t="s">
        <v>611</v>
      </c>
      <c r="E2313">
        <v>10</v>
      </c>
      <c r="F2313" t="e">
        <v>#N/A</v>
      </c>
      <c r="G2313" t="e">
        <v>#N/A</v>
      </c>
      <c r="H2313" t="e">
        <v>#N/A</v>
      </c>
      <c r="I2313" t="e">
        <v>#N/A</v>
      </c>
      <c r="J2313" t="e">
        <v>#N/A</v>
      </c>
      <c r="K2313" t="e">
        <v>#N/A</v>
      </c>
      <c r="L2313" t="e">
        <v>#N/A</v>
      </c>
      <c r="M2313" t="e">
        <v>#N/A</v>
      </c>
      <c r="N2313">
        <v>0</v>
      </c>
      <c r="O2313">
        <v>10</v>
      </c>
      <c r="P2313">
        <v>0</v>
      </c>
      <c r="Q2313" s="36">
        <v>10</v>
      </c>
      <c r="R2313" s="36">
        <v>10</v>
      </c>
      <c r="S2313" s="36">
        <v>10</v>
      </c>
      <c r="T2313" s="36">
        <v>10</v>
      </c>
      <c r="U2313" s="36">
        <v>20</v>
      </c>
    </row>
    <row r="2314" spans="1:21" x14ac:dyDescent="0.2">
      <c r="A2314" s="89" t="e">
        <f>VLOOKUP(C2314,TabellenSRG!$B$4:$C$2729,2,FALSE)</f>
        <v>#N/A</v>
      </c>
      <c r="B2314" t="e">
        <f t="shared" si="37"/>
        <v>#N/A</v>
      </c>
      <c r="C2314" t="s">
        <v>211</v>
      </c>
      <c r="D2314" t="s">
        <v>606</v>
      </c>
      <c r="E2314">
        <v>0</v>
      </c>
      <c r="F2314">
        <v>160</v>
      </c>
      <c r="G2314">
        <v>170</v>
      </c>
      <c r="H2314">
        <v>140</v>
      </c>
      <c r="I2314">
        <v>150</v>
      </c>
      <c r="J2314">
        <v>170</v>
      </c>
      <c r="K2314">
        <v>170</v>
      </c>
      <c r="L2314">
        <v>180</v>
      </c>
      <c r="M2314">
        <v>190</v>
      </c>
      <c r="N2314">
        <v>170</v>
      </c>
      <c r="O2314">
        <v>180</v>
      </c>
      <c r="P2314">
        <v>170</v>
      </c>
      <c r="Q2314" s="36">
        <v>170</v>
      </c>
      <c r="R2314" s="36" t="e">
        <v>#N/A</v>
      </c>
      <c r="S2314" s="36" t="e">
        <v>#N/A</v>
      </c>
      <c r="T2314" s="36" t="e">
        <v>#N/A</v>
      </c>
      <c r="U2314" s="36" t="e">
        <v>#N/A</v>
      </c>
    </row>
    <row r="2315" spans="1:21" x14ac:dyDescent="0.2">
      <c r="A2315" s="89" t="e">
        <f>VLOOKUP(C2315,TabellenSRG!$B$4:$C$2729,2,FALSE)</f>
        <v>#N/A</v>
      </c>
      <c r="B2315" t="e">
        <f t="shared" si="37"/>
        <v>#N/A</v>
      </c>
      <c r="C2315" t="s">
        <v>211</v>
      </c>
      <c r="D2315" t="s">
        <v>607</v>
      </c>
      <c r="E2315">
        <v>1</v>
      </c>
      <c r="F2315">
        <v>0</v>
      </c>
      <c r="G2315">
        <v>0</v>
      </c>
      <c r="H2315">
        <v>0</v>
      </c>
      <c r="I2315">
        <v>0</v>
      </c>
      <c r="J2315">
        <v>0</v>
      </c>
      <c r="K2315">
        <v>0</v>
      </c>
      <c r="L2315">
        <v>0</v>
      </c>
      <c r="M2315">
        <v>0</v>
      </c>
      <c r="N2315">
        <v>0</v>
      </c>
      <c r="O2315">
        <v>0</v>
      </c>
      <c r="P2315">
        <v>0</v>
      </c>
      <c r="Q2315" s="36">
        <v>0</v>
      </c>
      <c r="R2315" s="36" t="e">
        <v>#N/A</v>
      </c>
      <c r="S2315" s="36" t="e">
        <v>#N/A</v>
      </c>
      <c r="T2315" s="36" t="e">
        <v>#N/A</v>
      </c>
      <c r="U2315" s="36" t="e">
        <v>#N/A</v>
      </c>
    </row>
    <row r="2316" spans="1:21" x14ac:dyDescent="0.2">
      <c r="A2316" s="89" t="e">
        <f>VLOOKUP(C2316,TabellenSRG!$B$4:$C$2729,2,FALSE)</f>
        <v>#N/A</v>
      </c>
      <c r="B2316" t="e">
        <f t="shared" si="37"/>
        <v>#N/A</v>
      </c>
      <c r="C2316" t="s">
        <v>211</v>
      </c>
      <c r="D2316" t="s">
        <v>608</v>
      </c>
      <c r="E2316">
        <v>2</v>
      </c>
      <c r="F2316">
        <v>0</v>
      </c>
      <c r="G2316">
        <v>0</v>
      </c>
      <c r="H2316">
        <v>0</v>
      </c>
      <c r="I2316">
        <v>0</v>
      </c>
      <c r="J2316">
        <v>0</v>
      </c>
      <c r="K2316">
        <v>0</v>
      </c>
      <c r="L2316">
        <v>0</v>
      </c>
      <c r="M2316">
        <v>0</v>
      </c>
      <c r="N2316">
        <v>0</v>
      </c>
      <c r="O2316">
        <v>0</v>
      </c>
      <c r="P2316">
        <v>0</v>
      </c>
      <c r="Q2316" s="36">
        <v>0</v>
      </c>
      <c r="R2316" s="36" t="e">
        <v>#N/A</v>
      </c>
      <c r="S2316" s="36" t="e">
        <v>#N/A</v>
      </c>
      <c r="T2316" s="36" t="e">
        <v>#N/A</v>
      </c>
      <c r="U2316" s="36" t="e">
        <v>#N/A</v>
      </c>
    </row>
    <row r="2317" spans="1:21" x14ac:dyDescent="0.2">
      <c r="A2317" s="89" t="e">
        <f>VLOOKUP(C2317,TabellenSRG!$B$4:$C$2729,2,FALSE)</f>
        <v>#N/A</v>
      </c>
      <c r="B2317" t="e">
        <f t="shared" si="37"/>
        <v>#N/A</v>
      </c>
      <c r="C2317" t="s">
        <v>211</v>
      </c>
      <c r="D2317" t="s">
        <v>609</v>
      </c>
      <c r="E2317">
        <v>3</v>
      </c>
      <c r="F2317">
        <v>0</v>
      </c>
      <c r="G2317">
        <v>0</v>
      </c>
      <c r="H2317">
        <v>0</v>
      </c>
      <c r="I2317">
        <v>0</v>
      </c>
      <c r="J2317">
        <v>0</v>
      </c>
      <c r="K2317">
        <v>0</v>
      </c>
      <c r="L2317">
        <v>0</v>
      </c>
      <c r="M2317">
        <v>0</v>
      </c>
      <c r="N2317">
        <v>0</v>
      </c>
      <c r="O2317">
        <v>0</v>
      </c>
      <c r="P2317">
        <v>0</v>
      </c>
      <c r="Q2317" s="36">
        <v>0</v>
      </c>
      <c r="R2317" s="36" t="e">
        <v>#N/A</v>
      </c>
      <c r="S2317" s="36" t="e">
        <v>#N/A</v>
      </c>
      <c r="T2317" s="36" t="e">
        <v>#N/A</v>
      </c>
      <c r="U2317" s="36" t="e">
        <v>#N/A</v>
      </c>
    </row>
    <row r="2318" spans="1:21" x14ac:dyDescent="0.2">
      <c r="A2318" s="89" t="e">
        <f>VLOOKUP(C2318,TabellenSRG!$B$4:$C$2729,2,FALSE)</f>
        <v>#N/A</v>
      </c>
      <c r="B2318" t="e">
        <f t="shared" si="37"/>
        <v>#N/A</v>
      </c>
      <c r="C2318" t="s">
        <v>211</v>
      </c>
      <c r="D2318" t="s">
        <v>610</v>
      </c>
      <c r="E2318">
        <v>4</v>
      </c>
      <c r="F2318">
        <v>0</v>
      </c>
      <c r="G2318">
        <v>0</v>
      </c>
      <c r="H2318">
        <v>0</v>
      </c>
      <c r="I2318">
        <v>0</v>
      </c>
      <c r="J2318">
        <v>0</v>
      </c>
      <c r="K2318">
        <v>0</v>
      </c>
      <c r="L2318">
        <v>0</v>
      </c>
      <c r="M2318">
        <v>0</v>
      </c>
      <c r="N2318">
        <v>0</v>
      </c>
      <c r="O2318">
        <v>0</v>
      </c>
      <c r="P2318">
        <v>0</v>
      </c>
      <c r="Q2318" s="36">
        <v>0</v>
      </c>
      <c r="R2318" s="36" t="e">
        <v>#N/A</v>
      </c>
      <c r="S2318" s="36" t="e">
        <v>#N/A</v>
      </c>
      <c r="T2318" s="36" t="e">
        <v>#N/A</v>
      </c>
      <c r="U2318" s="36" t="e">
        <v>#N/A</v>
      </c>
    </row>
    <row r="2319" spans="1:21" x14ac:dyDescent="0.2">
      <c r="A2319" s="89" t="e">
        <f>VLOOKUP(C2319,TabellenSRG!$B$4:$C$2729,2,FALSE)</f>
        <v>#N/A</v>
      </c>
      <c r="B2319" t="e">
        <f t="shared" si="37"/>
        <v>#N/A</v>
      </c>
      <c r="C2319" t="s">
        <v>211</v>
      </c>
      <c r="D2319" t="s">
        <v>612</v>
      </c>
      <c r="E2319">
        <v>5</v>
      </c>
      <c r="F2319">
        <v>0</v>
      </c>
      <c r="G2319">
        <v>0</v>
      </c>
      <c r="H2319">
        <v>0</v>
      </c>
      <c r="I2319">
        <v>0</v>
      </c>
      <c r="J2319">
        <v>0</v>
      </c>
      <c r="K2319">
        <v>0</v>
      </c>
      <c r="L2319">
        <v>0</v>
      </c>
      <c r="M2319">
        <v>0</v>
      </c>
      <c r="N2319">
        <v>0</v>
      </c>
      <c r="O2319">
        <v>0</v>
      </c>
      <c r="P2319">
        <v>0</v>
      </c>
      <c r="Q2319" s="36">
        <v>0</v>
      </c>
      <c r="R2319" s="36" t="e">
        <v>#N/A</v>
      </c>
      <c r="S2319" s="36" t="e">
        <v>#N/A</v>
      </c>
      <c r="T2319" s="36" t="e">
        <v>#N/A</v>
      </c>
      <c r="U2319" s="36" t="e">
        <v>#N/A</v>
      </c>
    </row>
    <row r="2320" spans="1:21" x14ac:dyDescent="0.2">
      <c r="A2320" s="89" t="e">
        <f>VLOOKUP(C2320,TabellenSRG!$B$4:$C$2729,2,FALSE)</f>
        <v>#N/A</v>
      </c>
      <c r="B2320" t="e">
        <f t="shared" si="37"/>
        <v>#N/A</v>
      </c>
      <c r="C2320" t="s">
        <v>211</v>
      </c>
      <c r="D2320" t="s">
        <v>613</v>
      </c>
      <c r="E2320">
        <v>6</v>
      </c>
      <c r="F2320">
        <v>0</v>
      </c>
      <c r="G2320">
        <v>0</v>
      </c>
      <c r="H2320">
        <v>0</v>
      </c>
      <c r="I2320">
        <v>0</v>
      </c>
      <c r="J2320">
        <v>0</v>
      </c>
      <c r="K2320">
        <v>0</v>
      </c>
      <c r="L2320">
        <v>0</v>
      </c>
      <c r="M2320">
        <v>0</v>
      </c>
      <c r="N2320">
        <v>0</v>
      </c>
      <c r="O2320">
        <v>0</v>
      </c>
      <c r="P2320">
        <v>0</v>
      </c>
      <c r="Q2320" s="36">
        <v>0</v>
      </c>
      <c r="R2320" s="36" t="e">
        <v>#N/A</v>
      </c>
      <c r="S2320" s="36" t="e">
        <v>#N/A</v>
      </c>
      <c r="T2320" s="36" t="e">
        <v>#N/A</v>
      </c>
      <c r="U2320" s="36" t="e">
        <v>#N/A</v>
      </c>
    </row>
    <row r="2321" spans="1:21" x14ac:dyDescent="0.2">
      <c r="A2321" s="89" t="e">
        <f>VLOOKUP(C2321,TabellenSRG!$B$4:$C$2729,2,FALSE)</f>
        <v>#N/A</v>
      </c>
      <c r="B2321" t="e">
        <f t="shared" si="37"/>
        <v>#N/A</v>
      </c>
      <c r="C2321" t="s">
        <v>211</v>
      </c>
      <c r="D2321" t="s">
        <v>614</v>
      </c>
      <c r="E2321">
        <v>7</v>
      </c>
      <c r="F2321">
        <v>0</v>
      </c>
      <c r="G2321">
        <v>0</v>
      </c>
      <c r="H2321">
        <v>0</v>
      </c>
      <c r="I2321">
        <v>0</v>
      </c>
      <c r="J2321">
        <v>0</v>
      </c>
      <c r="K2321">
        <v>0</v>
      </c>
      <c r="L2321">
        <v>0</v>
      </c>
      <c r="M2321">
        <v>0</v>
      </c>
      <c r="N2321">
        <v>0</v>
      </c>
      <c r="O2321">
        <v>0</v>
      </c>
      <c r="P2321">
        <v>0</v>
      </c>
      <c r="Q2321" s="36">
        <v>0</v>
      </c>
      <c r="R2321" s="36" t="e">
        <v>#N/A</v>
      </c>
      <c r="S2321" s="36" t="e">
        <v>#N/A</v>
      </c>
      <c r="T2321" s="36" t="e">
        <v>#N/A</v>
      </c>
      <c r="U2321" s="36" t="e">
        <v>#N/A</v>
      </c>
    </row>
    <row r="2322" spans="1:21" x14ac:dyDescent="0.2">
      <c r="A2322" s="89" t="e">
        <f>VLOOKUP(C2322,TabellenSRG!$B$4:$C$2729,2,FALSE)</f>
        <v>#N/A</v>
      </c>
      <c r="B2322" t="e">
        <f t="shared" si="37"/>
        <v>#N/A</v>
      </c>
      <c r="C2322" t="s">
        <v>211</v>
      </c>
      <c r="D2322" t="s">
        <v>615</v>
      </c>
      <c r="E2322">
        <v>8</v>
      </c>
      <c r="F2322">
        <v>0</v>
      </c>
      <c r="G2322">
        <v>0</v>
      </c>
      <c r="H2322">
        <v>0</v>
      </c>
      <c r="I2322">
        <v>0</v>
      </c>
      <c r="J2322">
        <v>0</v>
      </c>
      <c r="K2322">
        <v>0</v>
      </c>
      <c r="L2322">
        <v>0</v>
      </c>
      <c r="M2322">
        <v>0</v>
      </c>
      <c r="N2322">
        <v>0</v>
      </c>
      <c r="O2322">
        <v>0</v>
      </c>
      <c r="P2322">
        <v>0</v>
      </c>
      <c r="Q2322" s="36">
        <v>0</v>
      </c>
      <c r="R2322" s="36" t="e">
        <v>#N/A</v>
      </c>
      <c r="S2322" s="36" t="e">
        <v>#N/A</v>
      </c>
      <c r="T2322" s="36" t="e">
        <v>#N/A</v>
      </c>
      <c r="U2322" s="36" t="e">
        <v>#N/A</v>
      </c>
    </row>
    <row r="2323" spans="1:21" x14ac:dyDescent="0.2">
      <c r="A2323" s="89" t="e">
        <f>VLOOKUP(C2323,TabellenSRG!$B$4:$C$2729,2,FALSE)</f>
        <v>#N/A</v>
      </c>
      <c r="B2323" t="e">
        <f t="shared" si="37"/>
        <v>#N/A</v>
      </c>
      <c r="C2323" t="s">
        <v>211</v>
      </c>
      <c r="D2323" t="s">
        <v>616</v>
      </c>
      <c r="E2323">
        <v>9</v>
      </c>
      <c r="F2323">
        <v>160</v>
      </c>
      <c r="G2323">
        <v>160</v>
      </c>
      <c r="H2323">
        <v>130</v>
      </c>
      <c r="I2323">
        <v>140</v>
      </c>
      <c r="J2323">
        <v>170</v>
      </c>
      <c r="K2323">
        <v>160</v>
      </c>
      <c r="L2323">
        <v>170</v>
      </c>
      <c r="M2323">
        <v>180</v>
      </c>
      <c r="N2323">
        <v>160</v>
      </c>
      <c r="O2323">
        <v>170</v>
      </c>
      <c r="P2323">
        <v>160</v>
      </c>
      <c r="Q2323" s="36">
        <v>160</v>
      </c>
      <c r="R2323" s="36" t="e">
        <v>#N/A</v>
      </c>
      <c r="S2323" s="36" t="e">
        <v>#N/A</v>
      </c>
      <c r="T2323" s="36" t="e">
        <v>#N/A</v>
      </c>
      <c r="U2323" s="36" t="e">
        <v>#N/A</v>
      </c>
    </row>
    <row r="2324" spans="1:21" x14ac:dyDescent="0.2">
      <c r="A2324" s="89" t="e">
        <f>VLOOKUP(C2324,TabellenSRG!$B$4:$C$2729,2,FALSE)</f>
        <v>#N/A</v>
      </c>
      <c r="B2324" t="e">
        <f t="shared" si="37"/>
        <v>#N/A</v>
      </c>
      <c r="C2324" t="s">
        <v>211</v>
      </c>
      <c r="D2324" t="s">
        <v>611</v>
      </c>
      <c r="E2324">
        <v>10</v>
      </c>
      <c r="F2324" t="e">
        <v>#N/A</v>
      </c>
      <c r="G2324" t="e">
        <v>#N/A</v>
      </c>
      <c r="H2324" t="e">
        <v>#N/A</v>
      </c>
      <c r="I2324" t="e">
        <v>#N/A</v>
      </c>
      <c r="J2324" t="e">
        <v>#N/A</v>
      </c>
      <c r="K2324" t="e">
        <v>#N/A</v>
      </c>
      <c r="L2324" t="e">
        <v>#N/A</v>
      </c>
      <c r="M2324" t="e">
        <v>#N/A</v>
      </c>
      <c r="N2324">
        <v>0</v>
      </c>
      <c r="O2324">
        <v>0</v>
      </c>
      <c r="P2324">
        <v>0</v>
      </c>
      <c r="Q2324" s="36">
        <v>0</v>
      </c>
      <c r="R2324" s="36" t="e">
        <v>#N/A</v>
      </c>
      <c r="S2324" s="36" t="e">
        <v>#N/A</v>
      </c>
      <c r="T2324" s="36" t="e">
        <v>#N/A</v>
      </c>
      <c r="U2324" s="36" t="e">
        <v>#N/A</v>
      </c>
    </row>
    <row r="2325" spans="1:21" x14ac:dyDescent="0.2">
      <c r="A2325" s="89" t="e">
        <f>VLOOKUP(C2325,TabellenSRG!$B$4:$C$2729,2,FALSE)</f>
        <v>#N/A</v>
      </c>
      <c r="B2325" t="e">
        <f t="shared" si="37"/>
        <v>#N/A</v>
      </c>
      <c r="C2325" t="s">
        <v>212</v>
      </c>
      <c r="D2325" t="s">
        <v>606</v>
      </c>
      <c r="E2325">
        <v>0</v>
      </c>
      <c r="F2325">
        <v>240</v>
      </c>
      <c r="G2325">
        <v>250</v>
      </c>
      <c r="H2325">
        <v>250</v>
      </c>
      <c r="I2325">
        <v>250</v>
      </c>
      <c r="J2325">
        <v>270</v>
      </c>
      <c r="K2325">
        <v>280</v>
      </c>
      <c r="L2325">
        <v>280</v>
      </c>
      <c r="M2325">
        <v>290</v>
      </c>
      <c r="N2325">
        <v>290</v>
      </c>
      <c r="O2325">
        <v>200</v>
      </c>
      <c r="P2325">
        <v>340</v>
      </c>
      <c r="Q2325" s="36">
        <v>440</v>
      </c>
      <c r="R2325" s="36" t="e">
        <v>#N/A</v>
      </c>
      <c r="S2325" s="36" t="e">
        <v>#N/A</v>
      </c>
      <c r="T2325" s="36" t="e">
        <v>#N/A</v>
      </c>
      <c r="U2325" s="36" t="e">
        <v>#N/A</v>
      </c>
    </row>
    <row r="2326" spans="1:21" x14ac:dyDescent="0.2">
      <c r="A2326" s="89" t="e">
        <f>VLOOKUP(C2326,TabellenSRG!$B$4:$C$2729,2,FALSE)</f>
        <v>#N/A</v>
      </c>
      <c r="B2326" t="e">
        <f t="shared" si="37"/>
        <v>#N/A</v>
      </c>
      <c r="C2326" t="s">
        <v>212</v>
      </c>
      <c r="D2326" t="s">
        <v>607</v>
      </c>
      <c r="E2326">
        <v>1</v>
      </c>
      <c r="F2326">
        <v>0</v>
      </c>
      <c r="G2326">
        <v>0</v>
      </c>
      <c r="H2326">
        <v>0</v>
      </c>
      <c r="I2326">
        <v>0</v>
      </c>
      <c r="J2326">
        <v>0</v>
      </c>
      <c r="K2326">
        <v>0</v>
      </c>
      <c r="L2326">
        <v>0</v>
      </c>
      <c r="M2326">
        <v>0</v>
      </c>
      <c r="N2326">
        <v>0</v>
      </c>
      <c r="O2326">
        <v>0</v>
      </c>
      <c r="P2326">
        <v>0</v>
      </c>
      <c r="Q2326" s="36">
        <v>0</v>
      </c>
      <c r="R2326" s="36" t="e">
        <v>#N/A</v>
      </c>
      <c r="S2326" s="36" t="e">
        <v>#N/A</v>
      </c>
      <c r="T2326" s="36" t="e">
        <v>#N/A</v>
      </c>
      <c r="U2326" s="36" t="e">
        <v>#N/A</v>
      </c>
    </row>
    <row r="2327" spans="1:21" x14ac:dyDescent="0.2">
      <c r="A2327" s="89" t="e">
        <f>VLOOKUP(C2327,TabellenSRG!$B$4:$C$2729,2,FALSE)</f>
        <v>#N/A</v>
      </c>
      <c r="B2327" t="e">
        <f t="shared" si="37"/>
        <v>#N/A</v>
      </c>
      <c r="C2327" t="s">
        <v>212</v>
      </c>
      <c r="D2327" t="s">
        <v>608</v>
      </c>
      <c r="E2327">
        <v>2</v>
      </c>
      <c r="F2327">
        <v>0</v>
      </c>
      <c r="G2327">
        <v>0</v>
      </c>
      <c r="H2327">
        <v>0</v>
      </c>
      <c r="I2327">
        <v>0</v>
      </c>
      <c r="J2327">
        <v>0</v>
      </c>
      <c r="K2327">
        <v>0</v>
      </c>
      <c r="L2327">
        <v>0</v>
      </c>
      <c r="M2327">
        <v>0</v>
      </c>
      <c r="N2327">
        <v>0</v>
      </c>
      <c r="O2327">
        <v>0</v>
      </c>
      <c r="P2327">
        <v>0</v>
      </c>
      <c r="Q2327" s="36">
        <v>0</v>
      </c>
      <c r="R2327" s="36" t="e">
        <v>#N/A</v>
      </c>
      <c r="S2327" s="36" t="e">
        <v>#N/A</v>
      </c>
      <c r="T2327" s="36" t="e">
        <v>#N/A</v>
      </c>
      <c r="U2327" s="36" t="e">
        <v>#N/A</v>
      </c>
    </row>
    <row r="2328" spans="1:21" x14ac:dyDescent="0.2">
      <c r="A2328" s="89" t="e">
        <f>VLOOKUP(C2328,TabellenSRG!$B$4:$C$2729,2,FALSE)</f>
        <v>#N/A</v>
      </c>
      <c r="B2328" t="e">
        <f t="shared" si="37"/>
        <v>#N/A</v>
      </c>
      <c r="C2328" t="s">
        <v>212</v>
      </c>
      <c r="D2328" t="s">
        <v>609</v>
      </c>
      <c r="E2328">
        <v>3</v>
      </c>
      <c r="F2328">
        <v>0</v>
      </c>
      <c r="G2328">
        <v>0</v>
      </c>
      <c r="H2328">
        <v>0</v>
      </c>
      <c r="I2328">
        <v>0</v>
      </c>
      <c r="J2328">
        <v>0</v>
      </c>
      <c r="K2328">
        <v>0</v>
      </c>
      <c r="L2328">
        <v>0</v>
      </c>
      <c r="M2328">
        <v>0</v>
      </c>
      <c r="N2328">
        <v>0</v>
      </c>
      <c r="O2328">
        <v>0</v>
      </c>
      <c r="P2328">
        <v>0</v>
      </c>
      <c r="Q2328" s="36">
        <v>0</v>
      </c>
      <c r="R2328" s="36" t="e">
        <v>#N/A</v>
      </c>
      <c r="S2328" s="36" t="e">
        <v>#N/A</v>
      </c>
      <c r="T2328" s="36" t="e">
        <v>#N/A</v>
      </c>
      <c r="U2328" s="36" t="e">
        <v>#N/A</v>
      </c>
    </row>
    <row r="2329" spans="1:21" x14ac:dyDescent="0.2">
      <c r="A2329" s="89" t="e">
        <f>VLOOKUP(C2329,TabellenSRG!$B$4:$C$2729,2,FALSE)</f>
        <v>#N/A</v>
      </c>
      <c r="B2329" t="e">
        <f t="shared" si="37"/>
        <v>#N/A</v>
      </c>
      <c r="C2329" t="s">
        <v>212</v>
      </c>
      <c r="D2329" t="s">
        <v>610</v>
      </c>
      <c r="E2329">
        <v>4</v>
      </c>
      <c r="F2329">
        <v>0</v>
      </c>
      <c r="G2329">
        <v>0</v>
      </c>
      <c r="H2329">
        <v>0</v>
      </c>
      <c r="I2329">
        <v>0</v>
      </c>
      <c r="J2329">
        <v>0</v>
      </c>
      <c r="K2329">
        <v>0</v>
      </c>
      <c r="L2329">
        <v>0</v>
      </c>
      <c r="M2329">
        <v>0</v>
      </c>
      <c r="N2329">
        <v>0</v>
      </c>
      <c r="O2329">
        <v>0</v>
      </c>
      <c r="P2329">
        <v>0</v>
      </c>
      <c r="Q2329" s="36">
        <v>10</v>
      </c>
      <c r="R2329" s="36" t="e">
        <v>#N/A</v>
      </c>
      <c r="S2329" s="36" t="e">
        <v>#N/A</v>
      </c>
      <c r="T2329" s="36" t="e">
        <v>#N/A</v>
      </c>
      <c r="U2329" s="36" t="e">
        <v>#N/A</v>
      </c>
    </row>
    <row r="2330" spans="1:21" x14ac:dyDescent="0.2">
      <c r="A2330" s="89" t="e">
        <f>VLOOKUP(C2330,TabellenSRG!$B$4:$C$2729,2,FALSE)</f>
        <v>#N/A</v>
      </c>
      <c r="B2330" t="e">
        <f t="shared" si="37"/>
        <v>#N/A</v>
      </c>
      <c r="C2330" t="s">
        <v>212</v>
      </c>
      <c r="D2330" t="s">
        <v>612</v>
      </c>
      <c r="E2330">
        <v>5</v>
      </c>
      <c r="F2330">
        <v>0</v>
      </c>
      <c r="G2330">
        <v>0</v>
      </c>
      <c r="H2330">
        <v>0</v>
      </c>
      <c r="I2330">
        <v>0</v>
      </c>
      <c r="J2330">
        <v>0</v>
      </c>
      <c r="K2330">
        <v>0</v>
      </c>
      <c r="L2330">
        <v>0</v>
      </c>
      <c r="M2330">
        <v>0</v>
      </c>
      <c r="N2330">
        <v>0</v>
      </c>
      <c r="O2330">
        <v>0</v>
      </c>
      <c r="P2330">
        <v>0</v>
      </c>
      <c r="Q2330" s="36">
        <v>0</v>
      </c>
      <c r="R2330" s="36" t="e">
        <v>#N/A</v>
      </c>
      <c r="S2330" s="36" t="e">
        <v>#N/A</v>
      </c>
      <c r="T2330" s="36" t="e">
        <v>#N/A</v>
      </c>
      <c r="U2330" s="36" t="e">
        <v>#N/A</v>
      </c>
    </row>
    <row r="2331" spans="1:21" x14ac:dyDescent="0.2">
      <c r="A2331" s="89" t="e">
        <f>VLOOKUP(C2331,TabellenSRG!$B$4:$C$2729,2,FALSE)</f>
        <v>#N/A</v>
      </c>
      <c r="B2331" t="e">
        <f t="shared" si="37"/>
        <v>#N/A</v>
      </c>
      <c r="C2331" t="s">
        <v>212</v>
      </c>
      <c r="D2331" t="s">
        <v>613</v>
      </c>
      <c r="E2331">
        <v>6</v>
      </c>
      <c r="F2331">
        <v>0</v>
      </c>
      <c r="G2331">
        <v>0</v>
      </c>
      <c r="H2331">
        <v>0</v>
      </c>
      <c r="I2331">
        <v>0</v>
      </c>
      <c r="J2331">
        <v>0</v>
      </c>
      <c r="K2331">
        <v>0</v>
      </c>
      <c r="L2331">
        <v>0</v>
      </c>
      <c r="M2331">
        <v>0</v>
      </c>
      <c r="N2331">
        <v>0</v>
      </c>
      <c r="O2331">
        <v>0</v>
      </c>
      <c r="P2331">
        <v>0</v>
      </c>
      <c r="Q2331" s="36">
        <v>0</v>
      </c>
      <c r="R2331" s="36" t="e">
        <v>#N/A</v>
      </c>
      <c r="S2331" s="36" t="e">
        <v>#N/A</v>
      </c>
      <c r="T2331" s="36" t="e">
        <v>#N/A</v>
      </c>
      <c r="U2331" s="36" t="e">
        <v>#N/A</v>
      </c>
    </row>
    <row r="2332" spans="1:21" x14ac:dyDescent="0.2">
      <c r="A2332" s="89" t="e">
        <f>VLOOKUP(C2332,TabellenSRG!$B$4:$C$2729,2,FALSE)</f>
        <v>#N/A</v>
      </c>
      <c r="B2332" t="e">
        <f t="shared" si="37"/>
        <v>#N/A</v>
      </c>
      <c r="C2332" t="s">
        <v>212</v>
      </c>
      <c r="D2332" t="s">
        <v>614</v>
      </c>
      <c r="E2332">
        <v>7</v>
      </c>
      <c r="F2332">
        <v>0</v>
      </c>
      <c r="G2332">
        <v>0</v>
      </c>
      <c r="H2332">
        <v>0</v>
      </c>
      <c r="I2332">
        <v>0</v>
      </c>
      <c r="J2332">
        <v>0</v>
      </c>
      <c r="K2332">
        <v>0</v>
      </c>
      <c r="L2332">
        <v>0</v>
      </c>
      <c r="M2332">
        <v>0</v>
      </c>
      <c r="N2332">
        <v>0</v>
      </c>
      <c r="O2332">
        <v>0</v>
      </c>
      <c r="P2332">
        <v>0</v>
      </c>
      <c r="Q2332" s="36">
        <v>0</v>
      </c>
      <c r="R2332" s="36" t="e">
        <v>#N/A</v>
      </c>
      <c r="S2332" s="36" t="e">
        <v>#N/A</v>
      </c>
      <c r="T2332" s="36" t="e">
        <v>#N/A</v>
      </c>
      <c r="U2332" s="36" t="e">
        <v>#N/A</v>
      </c>
    </row>
    <row r="2333" spans="1:21" x14ac:dyDescent="0.2">
      <c r="A2333" s="89" t="e">
        <f>VLOOKUP(C2333,TabellenSRG!$B$4:$C$2729,2,FALSE)</f>
        <v>#N/A</v>
      </c>
      <c r="B2333" t="e">
        <f t="shared" si="37"/>
        <v>#N/A</v>
      </c>
      <c r="C2333" t="s">
        <v>212</v>
      </c>
      <c r="D2333" t="s">
        <v>615</v>
      </c>
      <c r="E2333">
        <v>8</v>
      </c>
      <c r="F2333">
        <v>0</v>
      </c>
      <c r="G2333">
        <v>0</v>
      </c>
      <c r="H2333">
        <v>0</v>
      </c>
      <c r="I2333">
        <v>0</v>
      </c>
      <c r="J2333">
        <v>0</v>
      </c>
      <c r="K2333">
        <v>0</v>
      </c>
      <c r="L2333">
        <v>0</v>
      </c>
      <c r="M2333">
        <v>0</v>
      </c>
      <c r="N2333">
        <v>0</v>
      </c>
      <c r="O2333">
        <v>0</v>
      </c>
      <c r="P2333">
        <v>0</v>
      </c>
      <c r="Q2333" s="36">
        <v>0</v>
      </c>
      <c r="R2333" s="36" t="e">
        <v>#N/A</v>
      </c>
      <c r="S2333" s="36" t="e">
        <v>#N/A</v>
      </c>
      <c r="T2333" s="36" t="e">
        <v>#N/A</v>
      </c>
      <c r="U2333" s="36" t="e">
        <v>#N/A</v>
      </c>
    </row>
    <row r="2334" spans="1:21" x14ac:dyDescent="0.2">
      <c r="A2334" s="89" t="e">
        <f>VLOOKUP(C2334,TabellenSRG!$B$4:$C$2729,2,FALSE)</f>
        <v>#N/A</v>
      </c>
      <c r="B2334" t="e">
        <f t="shared" si="37"/>
        <v>#N/A</v>
      </c>
      <c r="C2334" t="s">
        <v>212</v>
      </c>
      <c r="D2334" t="s">
        <v>616</v>
      </c>
      <c r="E2334">
        <v>9</v>
      </c>
      <c r="F2334">
        <v>240</v>
      </c>
      <c r="G2334">
        <v>250</v>
      </c>
      <c r="H2334">
        <v>250</v>
      </c>
      <c r="I2334">
        <v>250</v>
      </c>
      <c r="J2334">
        <v>270</v>
      </c>
      <c r="K2334">
        <v>280</v>
      </c>
      <c r="L2334">
        <v>280</v>
      </c>
      <c r="M2334">
        <v>290</v>
      </c>
      <c r="N2334">
        <v>290</v>
      </c>
      <c r="O2334">
        <v>200</v>
      </c>
      <c r="P2334">
        <v>340</v>
      </c>
      <c r="Q2334" s="36">
        <v>440</v>
      </c>
      <c r="R2334" s="36" t="e">
        <v>#N/A</v>
      </c>
      <c r="S2334" s="36" t="e">
        <v>#N/A</v>
      </c>
      <c r="T2334" s="36" t="e">
        <v>#N/A</v>
      </c>
      <c r="U2334" s="36" t="e">
        <v>#N/A</v>
      </c>
    </row>
    <row r="2335" spans="1:21" x14ac:dyDescent="0.2">
      <c r="A2335" s="89" t="e">
        <f>VLOOKUP(C2335,TabellenSRG!$B$4:$C$2729,2,FALSE)</f>
        <v>#N/A</v>
      </c>
      <c r="B2335" t="e">
        <f t="shared" si="37"/>
        <v>#N/A</v>
      </c>
      <c r="C2335" t="s">
        <v>212</v>
      </c>
      <c r="D2335" t="s">
        <v>611</v>
      </c>
      <c r="E2335">
        <v>10</v>
      </c>
      <c r="F2335" t="e">
        <v>#N/A</v>
      </c>
      <c r="G2335" t="e">
        <v>#N/A</v>
      </c>
      <c r="H2335" t="e">
        <v>#N/A</v>
      </c>
      <c r="I2335" t="e">
        <v>#N/A</v>
      </c>
      <c r="J2335" t="e">
        <v>#N/A</v>
      </c>
      <c r="K2335" t="e">
        <v>#N/A</v>
      </c>
      <c r="L2335" t="e">
        <v>#N/A</v>
      </c>
      <c r="M2335" t="e">
        <v>#N/A</v>
      </c>
      <c r="N2335">
        <v>0</v>
      </c>
      <c r="O2335">
        <v>0</v>
      </c>
      <c r="P2335">
        <v>0</v>
      </c>
      <c r="Q2335" s="36">
        <v>0</v>
      </c>
      <c r="R2335" s="36" t="e">
        <v>#N/A</v>
      </c>
      <c r="S2335" s="36" t="e">
        <v>#N/A</v>
      </c>
      <c r="T2335" s="36" t="e">
        <v>#N/A</v>
      </c>
      <c r="U2335" s="36" t="e">
        <v>#N/A</v>
      </c>
    </row>
    <row r="2336" spans="1:21" x14ac:dyDescent="0.2">
      <c r="A2336" s="89">
        <f>VLOOKUP(C2336,TabellenSRG!$B$4:$C$2729,2,FALSE)</f>
        <v>206</v>
      </c>
      <c r="B2336" t="str">
        <f t="shared" si="37"/>
        <v>206a</v>
      </c>
      <c r="C2336" t="s">
        <v>213</v>
      </c>
      <c r="D2336" t="s">
        <v>606</v>
      </c>
      <c r="E2336">
        <v>0</v>
      </c>
      <c r="F2336">
        <v>870</v>
      </c>
      <c r="G2336">
        <v>870</v>
      </c>
      <c r="H2336">
        <v>840</v>
      </c>
      <c r="I2336">
        <v>840</v>
      </c>
      <c r="J2336">
        <v>870</v>
      </c>
      <c r="K2336">
        <v>910</v>
      </c>
      <c r="L2336">
        <v>910</v>
      </c>
      <c r="M2336">
        <v>940</v>
      </c>
      <c r="N2336">
        <v>960</v>
      </c>
      <c r="O2336">
        <v>940</v>
      </c>
      <c r="P2336">
        <v>920</v>
      </c>
      <c r="Q2336" s="36">
        <v>930</v>
      </c>
      <c r="R2336" s="36">
        <v>990</v>
      </c>
      <c r="S2336" s="36">
        <v>1050</v>
      </c>
      <c r="T2336" s="36">
        <v>1030</v>
      </c>
      <c r="U2336" s="36">
        <v>1030</v>
      </c>
    </row>
    <row r="2337" spans="1:21" x14ac:dyDescent="0.2">
      <c r="A2337" s="89">
        <f>VLOOKUP(C2337,TabellenSRG!$B$4:$C$2729,2,FALSE)</f>
        <v>206</v>
      </c>
      <c r="B2337" t="str">
        <f t="shared" si="37"/>
        <v>206b</v>
      </c>
      <c r="C2337" t="s">
        <v>213</v>
      </c>
      <c r="D2337" t="s">
        <v>607</v>
      </c>
      <c r="E2337">
        <v>1</v>
      </c>
      <c r="F2337">
        <v>0</v>
      </c>
      <c r="G2337">
        <v>0</v>
      </c>
      <c r="H2337">
        <v>0</v>
      </c>
      <c r="I2337">
        <v>0</v>
      </c>
      <c r="J2337">
        <v>0</v>
      </c>
      <c r="K2337">
        <v>0</v>
      </c>
      <c r="L2337">
        <v>0</v>
      </c>
      <c r="M2337">
        <v>0</v>
      </c>
      <c r="N2337">
        <v>0</v>
      </c>
      <c r="O2337">
        <v>0</v>
      </c>
      <c r="P2337">
        <v>0</v>
      </c>
      <c r="Q2337" s="36">
        <v>0</v>
      </c>
      <c r="R2337" s="36">
        <v>0</v>
      </c>
      <c r="S2337" s="36">
        <v>0</v>
      </c>
      <c r="T2337" s="36">
        <v>0</v>
      </c>
      <c r="U2337" s="36">
        <v>0</v>
      </c>
    </row>
    <row r="2338" spans="1:21" x14ac:dyDescent="0.2">
      <c r="A2338" s="89">
        <f>VLOOKUP(C2338,TabellenSRG!$B$4:$C$2729,2,FALSE)</f>
        <v>206</v>
      </c>
      <c r="B2338" t="str">
        <f t="shared" si="37"/>
        <v>206c</v>
      </c>
      <c r="C2338" t="s">
        <v>213</v>
      </c>
      <c r="D2338" t="s">
        <v>608</v>
      </c>
      <c r="E2338">
        <v>2</v>
      </c>
      <c r="F2338">
        <v>0</v>
      </c>
      <c r="G2338">
        <v>0</v>
      </c>
      <c r="H2338">
        <v>0</v>
      </c>
      <c r="I2338">
        <v>0</v>
      </c>
      <c r="J2338">
        <v>0</v>
      </c>
      <c r="K2338">
        <v>0</v>
      </c>
      <c r="L2338">
        <v>0</v>
      </c>
      <c r="M2338">
        <v>0</v>
      </c>
      <c r="N2338">
        <v>0</v>
      </c>
      <c r="O2338">
        <v>0</v>
      </c>
      <c r="P2338">
        <v>0</v>
      </c>
      <c r="Q2338" s="36">
        <v>0</v>
      </c>
      <c r="R2338" s="36">
        <v>0</v>
      </c>
      <c r="S2338" s="36">
        <v>0</v>
      </c>
      <c r="T2338" s="36">
        <v>0</v>
      </c>
      <c r="U2338" s="36">
        <v>0</v>
      </c>
    </row>
    <row r="2339" spans="1:21" x14ac:dyDescent="0.2">
      <c r="A2339" s="89">
        <f>VLOOKUP(C2339,TabellenSRG!$B$4:$C$2729,2,FALSE)</f>
        <v>206</v>
      </c>
      <c r="B2339" t="str">
        <f t="shared" si="37"/>
        <v>206d</v>
      </c>
      <c r="C2339" t="s">
        <v>213</v>
      </c>
      <c r="D2339" t="s">
        <v>609</v>
      </c>
      <c r="E2339">
        <v>3</v>
      </c>
      <c r="F2339">
        <v>0</v>
      </c>
      <c r="G2339">
        <v>0</v>
      </c>
      <c r="H2339">
        <v>0</v>
      </c>
      <c r="I2339">
        <v>0</v>
      </c>
      <c r="J2339">
        <v>0</v>
      </c>
      <c r="K2339">
        <v>0</v>
      </c>
      <c r="L2339">
        <v>0</v>
      </c>
      <c r="M2339">
        <v>0</v>
      </c>
      <c r="N2339">
        <v>0</v>
      </c>
      <c r="O2339">
        <v>0</v>
      </c>
      <c r="P2339">
        <v>0</v>
      </c>
      <c r="Q2339" s="36">
        <v>0</v>
      </c>
      <c r="R2339" s="36">
        <v>0</v>
      </c>
      <c r="S2339" s="36">
        <v>0</v>
      </c>
      <c r="T2339" s="36">
        <v>0</v>
      </c>
      <c r="U2339" s="36">
        <v>0</v>
      </c>
    </row>
    <row r="2340" spans="1:21" x14ac:dyDescent="0.2">
      <c r="A2340" s="89">
        <f>VLOOKUP(C2340,TabellenSRG!$B$4:$C$2729,2,FALSE)</f>
        <v>206</v>
      </c>
      <c r="B2340" t="str">
        <f t="shared" si="37"/>
        <v>206e</v>
      </c>
      <c r="C2340" t="s">
        <v>213</v>
      </c>
      <c r="D2340" t="s">
        <v>610</v>
      </c>
      <c r="E2340">
        <v>4</v>
      </c>
      <c r="F2340">
        <v>0</v>
      </c>
      <c r="G2340">
        <v>0</v>
      </c>
      <c r="H2340">
        <v>0</v>
      </c>
      <c r="I2340">
        <v>0</v>
      </c>
      <c r="J2340">
        <v>0</v>
      </c>
      <c r="K2340">
        <v>0</v>
      </c>
      <c r="L2340">
        <v>0</v>
      </c>
      <c r="M2340">
        <v>0</v>
      </c>
      <c r="N2340">
        <v>0</v>
      </c>
      <c r="O2340">
        <v>0</v>
      </c>
      <c r="P2340">
        <v>20</v>
      </c>
      <c r="Q2340" s="36">
        <v>20</v>
      </c>
      <c r="R2340" s="36">
        <v>20</v>
      </c>
      <c r="S2340" s="36">
        <v>20</v>
      </c>
      <c r="T2340" s="36">
        <v>20</v>
      </c>
      <c r="U2340" s="36">
        <v>20</v>
      </c>
    </row>
    <row r="2341" spans="1:21" x14ac:dyDescent="0.2">
      <c r="A2341" s="89">
        <f>VLOOKUP(C2341,TabellenSRG!$B$4:$C$2729,2,FALSE)</f>
        <v>206</v>
      </c>
      <c r="B2341" t="str">
        <f t="shared" si="37"/>
        <v>206f</v>
      </c>
      <c r="C2341" t="s">
        <v>213</v>
      </c>
      <c r="D2341" t="s">
        <v>612</v>
      </c>
      <c r="E2341">
        <v>5</v>
      </c>
      <c r="F2341">
        <v>0</v>
      </c>
      <c r="G2341">
        <v>0</v>
      </c>
      <c r="H2341">
        <v>0</v>
      </c>
      <c r="I2341">
        <v>0</v>
      </c>
      <c r="J2341">
        <v>0</v>
      </c>
      <c r="K2341">
        <v>0</v>
      </c>
      <c r="L2341">
        <v>0</v>
      </c>
      <c r="M2341">
        <v>0</v>
      </c>
      <c r="N2341">
        <v>0</v>
      </c>
      <c r="O2341">
        <v>0</v>
      </c>
      <c r="P2341">
        <v>0</v>
      </c>
      <c r="Q2341" s="36">
        <v>0</v>
      </c>
      <c r="R2341" s="36">
        <v>0</v>
      </c>
      <c r="S2341" s="36">
        <v>0</v>
      </c>
      <c r="T2341" s="36">
        <v>0</v>
      </c>
      <c r="U2341" s="36">
        <v>0</v>
      </c>
    </row>
    <row r="2342" spans="1:21" x14ac:dyDescent="0.2">
      <c r="A2342" s="89">
        <f>VLOOKUP(C2342,TabellenSRG!$B$4:$C$2729,2,FALSE)</f>
        <v>206</v>
      </c>
      <c r="B2342" t="str">
        <f t="shared" si="37"/>
        <v>206g</v>
      </c>
      <c r="C2342" t="s">
        <v>213</v>
      </c>
      <c r="D2342" t="s">
        <v>613</v>
      </c>
      <c r="E2342">
        <v>6</v>
      </c>
      <c r="F2342">
        <v>0</v>
      </c>
      <c r="G2342">
        <v>0</v>
      </c>
      <c r="H2342">
        <v>0</v>
      </c>
      <c r="I2342">
        <v>0</v>
      </c>
      <c r="J2342">
        <v>0</v>
      </c>
      <c r="K2342">
        <v>0</v>
      </c>
      <c r="L2342">
        <v>0</v>
      </c>
      <c r="M2342">
        <v>0</v>
      </c>
      <c r="N2342">
        <v>0</v>
      </c>
      <c r="O2342">
        <v>0</v>
      </c>
      <c r="P2342">
        <v>0</v>
      </c>
      <c r="Q2342" s="36">
        <v>0</v>
      </c>
      <c r="R2342" s="36">
        <v>0</v>
      </c>
      <c r="S2342" s="36">
        <v>0</v>
      </c>
      <c r="T2342" s="36">
        <v>0</v>
      </c>
      <c r="U2342" s="36">
        <v>0</v>
      </c>
    </row>
    <row r="2343" spans="1:21" x14ac:dyDescent="0.2">
      <c r="A2343" s="89">
        <f>VLOOKUP(C2343,TabellenSRG!$B$4:$C$2729,2,FALSE)</f>
        <v>206</v>
      </c>
      <c r="B2343" t="str">
        <f t="shared" si="37"/>
        <v>206h</v>
      </c>
      <c r="C2343" t="s">
        <v>213</v>
      </c>
      <c r="D2343" t="s">
        <v>614</v>
      </c>
      <c r="E2343">
        <v>7</v>
      </c>
      <c r="F2343">
        <v>0</v>
      </c>
      <c r="G2343">
        <v>0</v>
      </c>
      <c r="H2343">
        <v>0</v>
      </c>
      <c r="I2343">
        <v>0</v>
      </c>
      <c r="J2343">
        <v>0</v>
      </c>
      <c r="K2343">
        <v>0</v>
      </c>
      <c r="L2343">
        <v>0</v>
      </c>
      <c r="M2343">
        <v>0</v>
      </c>
      <c r="N2343">
        <v>0</v>
      </c>
      <c r="O2343">
        <v>0</v>
      </c>
      <c r="P2343">
        <v>0</v>
      </c>
      <c r="Q2343" s="36">
        <v>0</v>
      </c>
      <c r="R2343" s="36">
        <v>0</v>
      </c>
      <c r="S2343" s="36">
        <v>0</v>
      </c>
      <c r="T2343" s="36">
        <v>0</v>
      </c>
      <c r="U2343" s="36">
        <v>0</v>
      </c>
    </row>
    <row r="2344" spans="1:21" x14ac:dyDescent="0.2">
      <c r="A2344" s="89">
        <f>VLOOKUP(C2344,TabellenSRG!$B$4:$C$2729,2,FALSE)</f>
        <v>206</v>
      </c>
      <c r="B2344" t="str">
        <f t="shared" si="37"/>
        <v>206i</v>
      </c>
      <c r="C2344" t="s">
        <v>213</v>
      </c>
      <c r="D2344" t="s">
        <v>615</v>
      </c>
      <c r="E2344">
        <v>8</v>
      </c>
      <c r="F2344">
        <v>0</v>
      </c>
      <c r="G2344">
        <v>0</v>
      </c>
      <c r="H2344">
        <v>0</v>
      </c>
      <c r="I2344">
        <v>0</v>
      </c>
      <c r="J2344">
        <v>0</v>
      </c>
      <c r="K2344">
        <v>0</v>
      </c>
      <c r="L2344">
        <v>0</v>
      </c>
      <c r="M2344">
        <v>0</v>
      </c>
      <c r="N2344">
        <v>0</v>
      </c>
      <c r="O2344">
        <v>0</v>
      </c>
      <c r="P2344">
        <v>0</v>
      </c>
      <c r="Q2344" s="36">
        <v>0</v>
      </c>
      <c r="R2344" s="36">
        <v>0</v>
      </c>
      <c r="S2344" s="36">
        <v>0</v>
      </c>
      <c r="T2344" s="36">
        <v>0</v>
      </c>
      <c r="U2344" s="36">
        <v>0</v>
      </c>
    </row>
    <row r="2345" spans="1:21" x14ac:dyDescent="0.2">
      <c r="A2345" s="89">
        <f>VLOOKUP(C2345,TabellenSRG!$B$4:$C$2729,2,FALSE)</f>
        <v>206</v>
      </c>
      <c r="B2345" t="str">
        <f t="shared" si="37"/>
        <v>206j</v>
      </c>
      <c r="C2345" t="s">
        <v>213</v>
      </c>
      <c r="D2345" t="s">
        <v>616</v>
      </c>
      <c r="E2345">
        <v>9</v>
      </c>
      <c r="F2345">
        <v>870</v>
      </c>
      <c r="G2345">
        <v>870</v>
      </c>
      <c r="H2345">
        <v>840</v>
      </c>
      <c r="I2345">
        <v>840</v>
      </c>
      <c r="J2345">
        <v>870</v>
      </c>
      <c r="K2345">
        <v>910</v>
      </c>
      <c r="L2345">
        <v>910</v>
      </c>
      <c r="M2345">
        <v>940</v>
      </c>
      <c r="N2345">
        <v>960</v>
      </c>
      <c r="O2345">
        <v>940</v>
      </c>
      <c r="P2345">
        <v>900</v>
      </c>
      <c r="Q2345" s="36">
        <v>910</v>
      </c>
      <c r="R2345" s="36">
        <v>960</v>
      </c>
      <c r="S2345" s="36">
        <v>1020</v>
      </c>
      <c r="T2345" s="36">
        <v>1000</v>
      </c>
      <c r="U2345" s="36">
        <v>1000</v>
      </c>
    </row>
    <row r="2346" spans="1:21" x14ac:dyDescent="0.2">
      <c r="A2346" s="89">
        <f>VLOOKUP(C2346,TabellenSRG!$B$4:$C$2729,2,FALSE)</f>
        <v>206</v>
      </c>
      <c r="B2346" t="str">
        <f t="shared" si="37"/>
        <v>206k</v>
      </c>
      <c r="C2346" t="s">
        <v>213</v>
      </c>
      <c r="D2346" t="s">
        <v>611</v>
      </c>
      <c r="E2346">
        <v>10</v>
      </c>
      <c r="F2346" t="e">
        <v>#N/A</v>
      </c>
      <c r="G2346" t="e">
        <v>#N/A</v>
      </c>
      <c r="H2346" t="e">
        <v>#N/A</v>
      </c>
      <c r="I2346" t="e">
        <v>#N/A</v>
      </c>
      <c r="J2346" t="e">
        <v>#N/A</v>
      </c>
      <c r="K2346" t="e">
        <v>#N/A</v>
      </c>
      <c r="L2346" t="e">
        <v>#N/A</v>
      </c>
      <c r="M2346" t="e">
        <v>#N/A</v>
      </c>
      <c r="N2346">
        <v>0</v>
      </c>
      <c r="O2346">
        <v>0</v>
      </c>
      <c r="P2346">
        <v>0</v>
      </c>
      <c r="Q2346" s="36">
        <v>0</v>
      </c>
      <c r="R2346" s="36">
        <v>0</v>
      </c>
      <c r="S2346" s="36">
        <v>0</v>
      </c>
      <c r="T2346" s="36">
        <v>0</v>
      </c>
      <c r="U2346" s="36">
        <v>10</v>
      </c>
    </row>
    <row r="2347" spans="1:21" x14ac:dyDescent="0.2">
      <c r="A2347" s="89">
        <f>VLOOKUP(C2347,TabellenSRG!$B$4:$C$2729,2,FALSE)</f>
        <v>207</v>
      </c>
      <c r="B2347" t="str">
        <f t="shared" si="37"/>
        <v>207a</v>
      </c>
      <c r="C2347" t="s">
        <v>560</v>
      </c>
      <c r="D2347" t="s">
        <v>606</v>
      </c>
      <c r="E2347">
        <v>0</v>
      </c>
      <c r="F2347">
        <v>60</v>
      </c>
      <c r="G2347">
        <v>80</v>
      </c>
      <c r="H2347">
        <v>90</v>
      </c>
      <c r="I2347">
        <v>90</v>
      </c>
      <c r="J2347">
        <v>100</v>
      </c>
      <c r="K2347">
        <v>120</v>
      </c>
      <c r="L2347">
        <v>90</v>
      </c>
      <c r="M2347">
        <v>90</v>
      </c>
      <c r="N2347">
        <v>210</v>
      </c>
      <c r="O2347">
        <v>100</v>
      </c>
      <c r="P2347">
        <v>130</v>
      </c>
      <c r="Q2347" s="36">
        <v>140</v>
      </c>
      <c r="R2347" s="36">
        <v>160</v>
      </c>
      <c r="S2347" s="36">
        <v>220</v>
      </c>
      <c r="T2347" s="36">
        <v>220</v>
      </c>
      <c r="U2347" s="36">
        <v>240</v>
      </c>
    </row>
    <row r="2348" spans="1:21" x14ac:dyDescent="0.2">
      <c r="A2348" s="89">
        <f>VLOOKUP(C2348,TabellenSRG!$B$4:$C$2729,2,FALSE)</f>
        <v>207</v>
      </c>
      <c r="B2348" t="str">
        <f t="shared" si="37"/>
        <v>207b</v>
      </c>
      <c r="C2348" t="s">
        <v>560</v>
      </c>
      <c r="D2348" t="s">
        <v>607</v>
      </c>
      <c r="E2348">
        <v>1</v>
      </c>
      <c r="F2348">
        <v>10</v>
      </c>
      <c r="G2348">
        <v>20</v>
      </c>
      <c r="H2348">
        <v>20</v>
      </c>
      <c r="I2348">
        <v>10</v>
      </c>
      <c r="J2348">
        <v>30</v>
      </c>
      <c r="K2348">
        <v>30</v>
      </c>
      <c r="L2348">
        <v>20</v>
      </c>
      <c r="M2348">
        <v>20</v>
      </c>
      <c r="N2348">
        <v>10</v>
      </c>
      <c r="O2348">
        <v>20</v>
      </c>
      <c r="P2348">
        <v>30</v>
      </c>
      <c r="Q2348" s="36">
        <v>30</v>
      </c>
      <c r="R2348" s="36">
        <v>30</v>
      </c>
      <c r="S2348" s="36">
        <v>30</v>
      </c>
      <c r="T2348" s="36">
        <v>30</v>
      </c>
      <c r="U2348" s="36">
        <v>30</v>
      </c>
    </row>
    <row r="2349" spans="1:21" x14ac:dyDescent="0.2">
      <c r="A2349" s="89">
        <f>VLOOKUP(C2349,TabellenSRG!$B$4:$C$2729,2,FALSE)</f>
        <v>207</v>
      </c>
      <c r="B2349" t="str">
        <f t="shared" si="37"/>
        <v>207c</v>
      </c>
      <c r="C2349" t="s">
        <v>560</v>
      </c>
      <c r="D2349" t="s">
        <v>608</v>
      </c>
      <c r="E2349">
        <v>2</v>
      </c>
      <c r="F2349">
        <v>0</v>
      </c>
      <c r="G2349">
        <v>0</v>
      </c>
      <c r="H2349">
        <v>0</v>
      </c>
      <c r="I2349">
        <v>0</v>
      </c>
      <c r="J2349">
        <v>0</v>
      </c>
      <c r="K2349">
        <v>0</v>
      </c>
      <c r="L2349">
        <v>0</v>
      </c>
      <c r="M2349">
        <v>0</v>
      </c>
      <c r="N2349">
        <v>0</v>
      </c>
      <c r="O2349">
        <v>0</v>
      </c>
      <c r="P2349">
        <v>0</v>
      </c>
      <c r="Q2349" s="36">
        <v>0</v>
      </c>
      <c r="R2349" s="36">
        <v>0</v>
      </c>
      <c r="S2349" s="36">
        <v>0</v>
      </c>
      <c r="T2349" s="36">
        <v>0</v>
      </c>
      <c r="U2349" s="36">
        <v>0</v>
      </c>
    </row>
    <row r="2350" spans="1:21" x14ac:dyDescent="0.2">
      <c r="A2350" s="89">
        <f>VLOOKUP(C2350,TabellenSRG!$B$4:$C$2729,2,FALSE)</f>
        <v>207</v>
      </c>
      <c r="B2350" t="str">
        <f t="shared" si="37"/>
        <v>207d</v>
      </c>
      <c r="C2350" t="s">
        <v>560</v>
      </c>
      <c r="D2350" t="s">
        <v>609</v>
      </c>
      <c r="E2350">
        <v>3</v>
      </c>
      <c r="F2350">
        <v>0</v>
      </c>
      <c r="G2350">
        <v>0</v>
      </c>
      <c r="H2350">
        <v>0</v>
      </c>
      <c r="I2350">
        <v>0</v>
      </c>
      <c r="J2350">
        <v>0</v>
      </c>
      <c r="K2350">
        <v>0</v>
      </c>
      <c r="L2350">
        <v>0</v>
      </c>
      <c r="M2350">
        <v>0</v>
      </c>
      <c r="N2350">
        <v>0</v>
      </c>
      <c r="O2350">
        <v>0</v>
      </c>
      <c r="P2350">
        <v>0</v>
      </c>
      <c r="Q2350" s="36">
        <v>0</v>
      </c>
      <c r="R2350" s="36">
        <v>0</v>
      </c>
      <c r="S2350" s="36">
        <v>0</v>
      </c>
      <c r="T2350" s="36">
        <v>0</v>
      </c>
      <c r="U2350" s="36">
        <v>0</v>
      </c>
    </row>
    <row r="2351" spans="1:21" x14ac:dyDescent="0.2">
      <c r="A2351" s="89">
        <f>VLOOKUP(C2351,TabellenSRG!$B$4:$C$2729,2,FALSE)</f>
        <v>207</v>
      </c>
      <c r="B2351" t="str">
        <f t="shared" si="37"/>
        <v>207e</v>
      </c>
      <c r="C2351" t="s">
        <v>560</v>
      </c>
      <c r="D2351" t="s">
        <v>610</v>
      </c>
      <c r="E2351">
        <v>4</v>
      </c>
      <c r="F2351">
        <v>0</v>
      </c>
      <c r="G2351">
        <v>0</v>
      </c>
      <c r="H2351">
        <v>0</v>
      </c>
      <c r="I2351">
        <v>0</v>
      </c>
      <c r="J2351">
        <v>0</v>
      </c>
      <c r="K2351">
        <v>0</v>
      </c>
      <c r="L2351">
        <v>0</v>
      </c>
      <c r="M2351">
        <v>0</v>
      </c>
      <c r="N2351">
        <v>0</v>
      </c>
      <c r="O2351">
        <v>0</v>
      </c>
      <c r="P2351">
        <v>0</v>
      </c>
      <c r="Q2351" s="36">
        <v>10</v>
      </c>
      <c r="R2351" s="36">
        <v>10</v>
      </c>
      <c r="S2351" s="36">
        <v>20</v>
      </c>
      <c r="T2351" s="36">
        <v>30</v>
      </c>
      <c r="U2351" s="36">
        <v>40</v>
      </c>
    </row>
    <row r="2352" spans="1:21" x14ac:dyDescent="0.2">
      <c r="A2352" s="89">
        <f>VLOOKUP(C2352,TabellenSRG!$B$4:$C$2729,2,FALSE)</f>
        <v>207</v>
      </c>
      <c r="B2352" t="str">
        <f t="shared" si="37"/>
        <v>207f</v>
      </c>
      <c r="C2352" t="s">
        <v>560</v>
      </c>
      <c r="D2352" t="s">
        <v>612</v>
      </c>
      <c r="E2352">
        <v>5</v>
      </c>
      <c r="F2352">
        <v>0</v>
      </c>
      <c r="G2352">
        <v>0</v>
      </c>
      <c r="H2352">
        <v>0</v>
      </c>
      <c r="I2352">
        <v>0</v>
      </c>
      <c r="J2352">
        <v>0</v>
      </c>
      <c r="K2352">
        <v>0</v>
      </c>
      <c r="L2352">
        <v>0</v>
      </c>
      <c r="M2352">
        <v>0</v>
      </c>
      <c r="N2352">
        <v>0</v>
      </c>
      <c r="O2352">
        <v>0</v>
      </c>
      <c r="P2352">
        <v>0</v>
      </c>
      <c r="Q2352" s="36">
        <v>0</v>
      </c>
      <c r="R2352" s="36">
        <v>0</v>
      </c>
      <c r="S2352" s="36">
        <v>0</v>
      </c>
      <c r="T2352" s="36">
        <v>10</v>
      </c>
      <c r="U2352" s="36">
        <v>10</v>
      </c>
    </row>
    <row r="2353" spans="1:21" x14ac:dyDescent="0.2">
      <c r="A2353" s="89">
        <f>VLOOKUP(C2353,TabellenSRG!$B$4:$C$2729,2,FALSE)</f>
        <v>207</v>
      </c>
      <c r="B2353" t="str">
        <f t="shared" si="37"/>
        <v>207g</v>
      </c>
      <c r="C2353" t="s">
        <v>560</v>
      </c>
      <c r="D2353" t="s">
        <v>613</v>
      </c>
      <c r="E2353">
        <v>6</v>
      </c>
      <c r="F2353">
        <v>0</v>
      </c>
      <c r="G2353">
        <v>0</v>
      </c>
      <c r="H2353">
        <v>0</v>
      </c>
      <c r="I2353">
        <v>0</v>
      </c>
      <c r="J2353">
        <v>0</v>
      </c>
      <c r="K2353">
        <v>0</v>
      </c>
      <c r="L2353">
        <v>0</v>
      </c>
      <c r="M2353">
        <v>0</v>
      </c>
      <c r="N2353">
        <v>0</v>
      </c>
      <c r="O2353">
        <v>0</v>
      </c>
      <c r="P2353">
        <v>0</v>
      </c>
      <c r="Q2353" s="36">
        <v>0</v>
      </c>
      <c r="R2353" s="36">
        <v>0</v>
      </c>
      <c r="S2353" s="36">
        <v>0</v>
      </c>
      <c r="T2353" s="36">
        <v>10</v>
      </c>
      <c r="U2353" s="36">
        <v>10</v>
      </c>
    </row>
    <row r="2354" spans="1:21" x14ac:dyDescent="0.2">
      <c r="A2354" s="89">
        <f>VLOOKUP(C2354,TabellenSRG!$B$4:$C$2729,2,FALSE)</f>
        <v>207</v>
      </c>
      <c r="B2354" t="str">
        <f t="shared" si="37"/>
        <v>207h</v>
      </c>
      <c r="C2354" t="s">
        <v>560</v>
      </c>
      <c r="D2354" t="s">
        <v>614</v>
      </c>
      <c r="E2354">
        <v>7</v>
      </c>
      <c r="F2354">
        <v>0</v>
      </c>
      <c r="G2354">
        <v>0</v>
      </c>
      <c r="H2354">
        <v>0</v>
      </c>
      <c r="I2354">
        <v>0</v>
      </c>
      <c r="J2354">
        <v>0</v>
      </c>
      <c r="K2354">
        <v>0</v>
      </c>
      <c r="L2354">
        <v>0</v>
      </c>
      <c r="M2354">
        <v>0</v>
      </c>
      <c r="N2354">
        <v>0</v>
      </c>
      <c r="O2354">
        <v>0</v>
      </c>
      <c r="P2354">
        <v>0</v>
      </c>
      <c r="Q2354" s="36">
        <v>0</v>
      </c>
      <c r="R2354" s="36">
        <v>0</v>
      </c>
      <c r="S2354" s="36">
        <v>0</v>
      </c>
      <c r="T2354" s="36">
        <v>0</v>
      </c>
      <c r="U2354" s="36">
        <v>0</v>
      </c>
    </row>
    <row r="2355" spans="1:21" x14ac:dyDescent="0.2">
      <c r="A2355" s="89">
        <f>VLOOKUP(C2355,TabellenSRG!$B$4:$C$2729,2,FALSE)</f>
        <v>207</v>
      </c>
      <c r="B2355" t="str">
        <f t="shared" si="37"/>
        <v>207i</v>
      </c>
      <c r="C2355" t="s">
        <v>560</v>
      </c>
      <c r="D2355" t="s">
        <v>615</v>
      </c>
      <c r="E2355">
        <v>8</v>
      </c>
      <c r="F2355">
        <v>0</v>
      </c>
      <c r="G2355">
        <v>0</v>
      </c>
      <c r="H2355">
        <v>0</v>
      </c>
      <c r="I2355">
        <v>0</v>
      </c>
      <c r="J2355">
        <v>0</v>
      </c>
      <c r="K2355">
        <v>0</v>
      </c>
      <c r="L2355">
        <v>0</v>
      </c>
      <c r="M2355">
        <v>0</v>
      </c>
      <c r="N2355">
        <v>0</v>
      </c>
      <c r="O2355">
        <v>0</v>
      </c>
      <c r="P2355">
        <v>0</v>
      </c>
      <c r="Q2355" s="36">
        <v>0</v>
      </c>
      <c r="R2355" s="36">
        <v>0</v>
      </c>
      <c r="S2355" s="36">
        <v>0</v>
      </c>
      <c r="T2355" s="36">
        <v>0</v>
      </c>
      <c r="U2355" s="36">
        <v>0</v>
      </c>
    </row>
    <row r="2356" spans="1:21" x14ac:dyDescent="0.2">
      <c r="A2356" s="89">
        <f>VLOOKUP(C2356,TabellenSRG!$B$4:$C$2729,2,FALSE)</f>
        <v>207</v>
      </c>
      <c r="B2356" t="str">
        <f t="shared" si="37"/>
        <v>207j</v>
      </c>
      <c r="C2356" t="s">
        <v>560</v>
      </c>
      <c r="D2356" t="s">
        <v>616</v>
      </c>
      <c r="E2356">
        <v>9</v>
      </c>
      <c r="F2356">
        <v>50</v>
      </c>
      <c r="G2356">
        <v>60</v>
      </c>
      <c r="H2356">
        <v>80</v>
      </c>
      <c r="I2356">
        <v>80</v>
      </c>
      <c r="J2356">
        <v>70</v>
      </c>
      <c r="K2356">
        <v>90</v>
      </c>
      <c r="L2356">
        <v>70</v>
      </c>
      <c r="M2356">
        <v>70</v>
      </c>
      <c r="N2356">
        <v>200</v>
      </c>
      <c r="O2356">
        <v>80</v>
      </c>
      <c r="P2356">
        <v>100</v>
      </c>
      <c r="Q2356" s="36">
        <v>110</v>
      </c>
      <c r="R2356" s="36">
        <v>120</v>
      </c>
      <c r="S2356" s="36">
        <v>160</v>
      </c>
      <c r="T2356" s="36">
        <v>140</v>
      </c>
      <c r="U2356" s="36">
        <v>150</v>
      </c>
    </row>
    <row r="2357" spans="1:21" x14ac:dyDescent="0.2">
      <c r="A2357" s="89">
        <f>VLOOKUP(C2357,TabellenSRG!$B$4:$C$2729,2,FALSE)</f>
        <v>207</v>
      </c>
      <c r="B2357" t="str">
        <f t="shared" si="37"/>
        <v>207k</v>
      </c>
      <c r="C2357" t="s">
        <v>560</v>
      </c>
      <c r="D2357" t="s">
        <v>611</v>
      </c>
      <c r="E2357">
        <v>10</v>
      </c>
      <c r="F2357" t="e">
        <v>#N/A</v>
      </c>
      <c r="G2357" t="e">
        <v>#N/A</v>
      </c>
      <c r="H2357" t="e">
        <v>#N/A</v>
      </c>
      <c r="I2357" t="e">
        <v>#N/A</v>
      </c>
      <c r="J2357" t="e">
        <v>#N/A</v>
      </c>
      <c r="K2357" t="e">
        <v>#N/A</v>
      </c>
      <c r="L2357" t="e">
        <v>#N/A</v>
      </c>
      <c r="M2357" t="e">
        <v>#N/A</v>
      </c>
      <c r="N2357">
        <v>0</v>
      </c>
      <c r="O2357">
        <v>0</v>
      </c>
      <c r="P2357">
        <v>0</v>
      </c>
      <c r="Q2357" s="36">
        <v>0</v>
      </c>
      <c r="R2357" s="36">
        <v>0</v>
      </c>
      <c r="S2357" s="36">
        <v>0</v>
      </c>
      <c r="T2357" s="36">
        <v>0</v>
      </c>
      <c r="U2357" s="36">
        <v>0</v>
      </c>
    </row>
    <row r="2358" spans="1:21" x14ac:dyDescent="0.2">
      <c r="A2358" s="89">
        <f>VLOOKUP(C2358,TabellenSRG!$B$4:$C$2729,2,FALSE)</f>
        <v>208</v>
      </c>
      <c r="B2358" t="str">
        <f t="shared" si="37"/>
        <v>208a</v>
      </c>
      <c r="C2358" t="s">
        <v>215</v>
      </c>
      <c r="D2358" t="s">
        <v>606</v>
      </c>
      <c r="E2358">
        <v>0</v>
      </c>
      <c r="F2358">
        <v>40</v>
      </c>
      <c r="G2358">
        <v>30</v>
      </c>
      <c r="H2358">
        <v>30</v>
      </c>
      <c r="I2358">
        <v>40</v>
      </c>
      <c r="J2358">
        <v>40</v>
      </c>
      <c r="K2358">
        <v>40</v>
      </c>
      <c r="L2358">
        <v>40</v>
      </c>
      <c r="M2358">
        <v>40</v>
      </c>
      <c r="N2358">
        <v>40</v>
      </c>
      <c r="O2358">
        <v>40</v>
      </c>
      <c r="P2358">
        <v>40</v>
      </c>
      <c r="Q2358" s="36">
        <v>40</v>
      </c>
      <c r="R2358" s="36">
        <v>40</v>
      </c>
      <c r="S2358" s="36">
        <v>50</v>
      </c>
      <c r="T2358" s="36">
        <v>50</v>
      </c>
      <c r="U2358" s="36">
        <v>50</v>
      </c>
    </row>
    <row r="2359" spans="1:21" x14ac:dyDescent="0.2">
      <c r="A2359" s="89">
        <f>VLOOKUP(C2359,TabellenSRG!$B$4:$C$2729,2,FALSE)</f>
        <v>208</v>
      </c>
      <c r="B2359" t="str">
        <f t="shared" si="37"/>
        <v>208b</v>
      </c>
      <c r="C2359" t="s">
        <v>215</v>
      </c>
      <c r="D2359" t="s">
        <v>607</v>
      </c>
      <c r="E2359">
        <v>1</v>
      </c>
      <c r="F2359">
        <v>0</v>
      </c>
      <c r="G2359">
        <v>0</v>
      </c>
      <c r="H2359">
        <v>0</v>
      </c>
      <c r="I2359">
        <v>0</v>
      </c>
      <c r="J2359">
        <v>0</v>
      </c>
      <c r="K2359">
        <v>0</v>
      </c>
      <c r="L2359">
        <v>10</v>
      </c>
      <c r="M2359">
        <v>10</v>
      </c>
      <c r="N2359">
        <v>10</v>
      </c>
      <c r="O2359">
        <v>10</v>
      </c>
      <c r="P2359">
        <v>10</v>
      </c>
      <c r="Q2359" s="36">
        <v>10</v>
      </c>
      <c r="R2359" s="36">
        <v>10</v>
      </c>
      <c r="S2359" s="36">
        <v>10</v>
      </c>
      <c r="T2359" s="36">
        <v>10</v>
      </c>
      <c r="U2359" s="36">
        <v>10</v>
      </c>
    </row>
    <row r="2360" spans="1:21" x14ac:dyDescent="0.2">
      <c r="A2360" s="89">
        <f>VLOOKUP(C2360,TabellenSRG!$B$4:$C$2729,2,FALSE)</f>
        <v>208</v>
      </c>
      <c r="B2360" t="str">
        <f t="shared" si="37"/>
        <v>208c</v>
      </c>
      <c r="C2360" t="s">
        <v>215</v>
      </c>
      <c r="D2360" t="s">
        <v>608</v>
      </c>
      <c r="E2360">
        <v>2</v>
      </c>
      <c r="F2360">
        <v>0</v>
      </c>
      <c r="G2360">
        <v>0</v>
      </c>
      <c r="H2360">
        <v>0</v>
      </c>
      <c r="I2360">
        <v>0</v>
      </c>
      <c r="J2360">
        <v>0</v>
      </c>
      <c r="K2360">
        <v>0</v>
      </c>
      <c r="L2360">
        <v>0</v>
      </c>
      <c r="M2360">
        <v>0</v>
      </c>
      <c r="N2360">
        <v>0</v>
      </c>
      <c r="O2360">
        <v>0</v>
      </c>
      <c r="P2360">
        <v>0</v>
      </c>
      <c r="Q2360" s="36">
        <v>0</v>
      </c>
      <c r="R2360" s="36">
        <v>0</v>
      </c>
      <c r="S2360" s="36">
        <v>0</v>
      </c>
      <c r="T2360" s="36">
        <v>0</v>
      </c>
      <c r="U2360" s="36">
        <v>0</v>
      </c>
    </row>
    <row r="2361" spans="1:21" x14ac:dyDescent="0.2">
      <c r="A2361" s="89">
        <f>VLOOKUP(C2361,TabellenSRG!$B$4:$C$2729,2,FALSE)</f>
        <v>208</v>
      </c>
      <c r="B2361" t="str">
        <f t="shared" si="37"/>
        <v>208d</v>
      </c>
      <c r="C2361" t="s">
        <v>215</v>
      </c>
      <c r="D2361" t="s">
        <v>609</v>
      </c>
      <c r="E2361">
        <v>3</v>
      </c>
      <c r="F2361">
        <v>0</v>
      </c>
      <c r="G2361">
        <v>0</v>
      </c>
      <c r="H2361">
        <v>0</v>
      </c>
      <c r="I2361">
        <v>0</v>
      </c>
      <c r="J2361">
        <v>0</v>
      </c>
      <c r="K2361">
        <v>0</v>
      </c>
      <c r="L2361">
        <v>0</v>
      </c>
      <c r="M2361">
        <v>0</v>
      </c>
      <c r="N2361">
        <v>0</v>
      </c>
      <c r="O2361">
        <v>0</v>
      </c>
      <c r="P2361">
        <v>0</v>
      </c>
      <c r="Q2361" s="36">
        <v>0</v>
      </c>
      <c r="R2361" s="36">
        <v>0</v>
      </c>
      <c r="S2361" s="36">
        <v>0</v>
      </c>
      <c r="T2361" s="36">
        <v>0</v>
      </c>
      <c r="U2361" s="36">
        <v>0</v>
      </c>
    </row>
    <row r="2362" spans="1:21" x14ac:dyDescent="0.2">
      <c r="A2362" s="89">
        <f>VLOOKUP(C2362,TabellenSRG!$B$4:$C$2729,2,FALSE)</f>
        <v>208</v>
      </c>
      <c r="B2362" t="str">
        <f t="shared" si="37"/>
        <v>208e</v>
      </c>
      <c r="C2362" t="s">
        <v>215</v>
      </c>
      <c r="D2362" t="s">
        <v>610</v>
      </c>
      <c r="E2362">
        <v>4</v>
      </c>
      <c r="F2362">
        <v>0</v>
      </c>
      <c r="G2362">
        <v>0</v>
      </c>
      <c r="H2362">
        <v>0</v>
      </c>
      <c r="I2362">
        <v>0</v>
      </c>
      <c r="J2362">
        <v>0</v>
      </c>
      <c r="K2362">
        <v>0</v>
      </c>
      <c r="L2362">
        <v>0</v>
      </c>
      <c r="M2362">
        <v>0</v>
      </c>
      <c r="N2362">
        <v>0</v>
      </c>
      <c r="O2362">
        <v>0</v>
      </c>
      <c r="P2362">
        <v>0</v>
      </c>
      <c r="Q2362" s="36">
        <v>0</v>
      </c>
      <c r="R2362" s="36">
        <v>0</v>
      </c>
      <c r="S2362" s="36">
        <v>0</v>
      </c>
      <c r="T2362" s="36">
        <v>10</v>
      </c>
      <c r="U2362" s="36">
        <v>10</v>
      </c>
    </row>
    <row r="2363" spans="1:21" x14ac:dyDescent="0.2">
      <c r="A2363" s="89">
        <f>VLOOKUP(C2363,TabellenSRG!$B$4:$C$2729,2,FALSE)</f>
        <v>208</v>
      </c>
      <c r="B2363" t="str">
        <f t="shared" si="37"/>
        <v>208f</v>
      </c>
      <c r="C2363" t="s">
        <v>215</v>
      </c>
      <c r="D2363" t="s">
        <v>612</v>
      </c>
      <c r="E2363">
        <v>5</v>
      </c>
      <c r="F2363">
        <v>0</v>
      </c>
      <c r="G2363">
        <v>0</v>
      </c>
      <c r="H2363">
        <v>0</v>
      </c>
      <c r="I2363">
        <v>0</v>
      </c>
      <c r="J2363">
        <v>0</v>
      </c>
      <c r="K2363">
        <v>0</v>
      </c>
      <c r="L2363">
        <v>0</v>
      </c>
      <c r="M2363">
        <v>0</v>
      </c>
      <c r="N2363">
        <v>0</v>
      </c>
      <c r="O2363">
        <v>0</v>
      </c>
      <c r="P2363">
        <v>0</v>
      </c>
      <c r="Q2363" s="36">
        <v>0</v>
      </c>
      <c r="R2363" s="36">
        <v>0</v>
      </c>
      <c r="S2363" s="36">
        <v>0</v>
      </c>
      <c r="T2363" s="36">
        <v>0</v>
      </c>
      <c r="U2363" s="36">
        <v>0</v>
      </c>
    </row>
    <row r="2364" spans="1:21" x14ac:dyDescent="0.2">
      <c r="A2364" s="89">
        <f>VLOOKUP(C2364,TabellenSRG!$B$4:$C$2729,2,FALSE)</f>
        <v>208</v>
      </c>
      <c r="B2364" t="str">
        <f t="shared" si="37"/>
        <v>208g</v>
      </c>
      <c r="C2364" t="s">
        <v>215</v>
      </c>
      <c r="D2364" t="s">
        <v>613</v>
      </c>
      <c r="E2364">
        <v>6</v>
      </c>
      <c r="F2364">
        <v>0</v>
      </c>
      <c r="G2364">
        <v>0</v>
      </c>
      <c r="H2364">
        <v>0</v>
      </c>
      <c r="I2364">
        <v>0</v>
      </c>
      <c r="J2364">
        <v>0</v>
      </c>
      <c r="K2364">
        <v>0</v>
      </c>
      <c r="L2364">
        <v>0</v>
      </c>
      <c r="M2364">
        <v>0</v>
      </c>
      <c r="N2364">
        <v>0</v>
      </c>
      <c r="O2364">
        <v>0</v>
      </c>
      <c r="P2364">
        <v>0</v>
      </c>
      <c r="Q2364" s="36">
        <v>0</v>
      </c>
      <c r="R2364" s="36">
        <v>0</v>
      </c>
      <c r="S2364" s="36">
        <v>0</v>
      </c>
      <c r="T2364" s="36">
        <v>0</v>
      </c>
      <c r="U2364" s="36">
        <v>0</v>
      </c>
    </row>
    <row r="2365" spans="1:21" x14ac:dyDescent="0.2">
      <c r="A2365" s="89">
        <f>VLOOKUP(C2365,TabellenSRG!$B$4:$C$2729,2,FALSE)</f>
        <v>208</v>
      </c>
      <c r="B2365" t="str">
        <f t="shared" si="37"/>
        <v>208h</v>
      </c>
      <c r="C2365" t="s">
        <v>215</v>
      </c>
      <c r="D2365" t="s">
        <v>614</v>
      </c>
      <c r="E2365">
        <v>7</v>
      </c>
      <c r="F2365">
        <v>0</v>
      </c>
      <c r="G2365">
        <v>0</v>
      </c>
      <c r="H2365">
        <v>0</v>
      </c>
      <c r="I2365">
        <v>0</v>
      </c>
      <c r="J2365">
        <v>0</v>
      </c>
      <c r="K2365">
        <v>0</v>
      </c>
      <c r="L2365">
        <v>0</v>
      </c>
      <c r="M2365">
        <v>0</v>
      </c>
      <c r="N2365">
        <v>0</v>
      </c>
      <c r="O2365">
        <v>0</v>
      </c>
      <c r="P2365">
        <v>0</v>
      </c>
      <c r="Q2365" s="36">
        <v>0</v>
      </c>
      <c r="R2365" s="36">
        <v>0</v>
      </c>
      <c r="S2365" s="36">
        <v>0</v>
      </c>
      <c r="T2365" s="36">
        <v>0</v>
      </c>
      <c r="U2365" s="36">
        <v>0</v>
      </c>
    </row>
    <row r="2366" spans="1:21" x14ac:dyDescent="0.2">
      <c r="A2366" s="89">
        <f>VLOOKUP(C2366,TabellenSRG!$B$4:$C$2729,2,FALSE)</f>
        <v>208</v>
      </c>
      <c r="B2366" t="str">
        <f t="shared" si="37"/>
        <v>208i</v>
      </c>
      <c r="C2366" t="s">
        <v>215</v>
      </c>
      <c r="D2366" t="s">
        <v>615</v>
      </c>
      <c r="E2366">
        <v>8</v>
      </c>
      <c r="F2366">
        <v>0</v>
      </c>
      <c r="G2366">
        <v>0</v>
      </c>
      <c r="H2366">
        <v>0</v>
      </c>
      <c r="I2366">
        <v>0</v>
      </c>
      <c r="J2366">
        <v>0</v>
      </c>
      <c r="K2366">
        <v>0</v>
      </c>
      <c r="L2366">
        <v>0</v>
      </c>
      <c r="M2366">
        <v>0</v>
      </c>
      <c r="N2366">
        <v>0</v>
      </c>
      <c r="O2366">
        <v>0</v>
      </c>
      <c r="P2366">
        <v>0</v>
      </c>
      <c r="Q2366" s="36">
        <v>0</v>
      </c>
      <c r="R2366" s="36">
        <v>0</v>
      </c>
      <c r="S2366" s="36">
        <v>0</v>
      </c>
      <c r="T2366" s="36">
        <v>0</v>
      </c>
      <c r="U2366" s="36">
        <v>0</v>
      </c>
    </row>
    <row r="2367" spans="1:21" x14ac:dyDescent="0.2">
      <c r="A2367" s="89">
        <f>VLOOKUP(C2367,TabellenSRG!$B$4:$C$2729,2,FALSE)</f>
        <v>208</v>
      </c>
      <c r="B2367" t="str">
        <f t="shared" si="37"/>
        <v>208j</v>
      </c>
      <c r="C2367" t="s">
        <v>215</v>
      </c>
      <c r="D2367" t="s">
        <v>616</v>
      </c>
      <c r="E2367">
        <v>9</v>
      </c>
      <c r="F2367">
        <v>40</v>
      </c>
      <c r="G2367">
        <v>30</v>
      </c>
      <c r="H2367">
        <v>30</v>
      </c>
      <c r="I2367">
        <v>40</v>
      </c>
      <c r="J2367">
        <v>40</v>
      </c>
      <c r="K2367">
        <v>40</v>
      </c>
      <c r="L2367">
        <v>30</v>
      </c>
      <c r="M2367">
        <v>30</v>
      </c>
      <c r="N2367">
        <v>30</v>
      </c>
      <c r="O2367">
        <v>30</v>
      </c>
      <c r="P2367">
        <v>30</v>
      </c>
      <c r="Q2367" s="36">
        <v>30</v>
      </c>
      <c r="R2367" s="36">
        <v>30</v>
      </c>
      <c r="S2367" s="36">
        <v>30</v>
      </c>
      <c r="T2367" s="36">
        <v>30</v>
      </c>
      <c r="U2367" s="36">
        <v>30</v>
      </c>
    </row>
    <row r="2368" spans="1:21" x14ac:dyDescent="0.2">
      <c r="A2368" s="89">
        <f>VLOOKUP(C2368,TabellenSRG!$B$4:$C$2729,2,FALSE)</f>
        <v>208</v>
      </c>
      <c r="B2368" t="str">
        <f t="shared" si="37"/>
        <v>208k</v>
      </c>
      <c r="C2368" t="s">
        <v>215</v>
      </c>
      <c r="D2368" t="s">
        <v>611</v>
      </c>
      <c r="E2368">
        <v>10</v>
      </c>
      <c r="F2368" t="e">
        <v>#N/A</v>
      </c>
      <c r="G2368" t="e">
        <v>#N/A</v>
      </c>
      <c r="H2368" t="e">
        <v>#N/A</v>
      </c>
      <c r="I2368" t="e">
        <v>#N/A</v>
      </c>
      <c r="J2368" t="e">
        <v>#N/A</v>
      </c>
      <c r="K2368" t="e">
        <v>#N/A</v>
      </c>
      <c r="L2368" t="e">
        <v>#N/A</v>
      </c>
      <c r="M2368" t="e">
        <v>#N/A</v>
      </c>
      <c r="N2368">
        <v>0</v>
      </c>
      <c r="O2368">
        <v>0</v>
      </c>
      <c r="P2368">
        <v>0</v>
      </c>
      <c r="Q2368" s="36">
        <v>0</v>
      </c>
      <c r="R2368" s="36">
        <v>0</v>
      </c>
      <c r="S2368" s="36">
        <v>0</v>
      </c>
      <c r="T2368" s="36">
        <v>0</v>
      </c>
      <c r="U2368" s="36">
        <v>0</v>
      </c>
    </row>
    <row r="2369" spans="1:21" x14ac:dyDescent="0.2">
      <c r="A2369" s="89">
        <f>VLOOKUP(C2369,TabellenSRG!$B$4:$C$2729,2,FALSE)</f>
        <v>209</v>
      </c>
      <c r="B2369" t="str">
        <f t="shared" si="37"/>
        <v>209a</v>
      </c>
      <c r="C2369" t="s">
        <v>216</v>
      </c>
      <c r="D2369" t="s">
        <v>606</v>
      </c>
      <c r="E2369">
        <v>0</v>
      </c>
      <c r="F2369">
        <v>480</v>
      </c>
      <c r="G2369">
        <v>470</v>
      </c>
      <c r="H2369">
        <v>450</v>
      </c>
      <c r="I2369">
        <v>460</v>
      </c>
      <c r="J2369">
        <v>500</v>
      </c>
      <c r="K2369">
        <v>490</v>
      </c>
      <c r="L2369">
        <v>510</v>
      </c>
      <c r="M2369">
        <v>510</v>
      </c>
      <c r="N2369">
        <v>560</v>
      </c>
      <c r="O2369">
        <v>630</v>
      </c>
      <c r="P2369">
        <v>650</v>
      </c>
      <c r="Q2369" s="36">
        <v>640</v>
      </c>
      <c r="R2369" s="36">
        <v>640</v>
      </c>
      <c r="S2369" s="36">
        <v>610</v>
      </c>
      <c r="T2369" s="36">
        <v>580</v>
      </c>
      <c r="U2369" s="36">
        <v>570</v>
      </c>
    </row>
    <row r="2370" spans="1:21" x14ac:dyDescent="0.2">
      <c r="A2370" s="89">
        <f>VLOOKUP(C2370,TabellenSRG!$B$4:$C$2729,2,FALSE)</f>
        <v>209</v>
      </c>
      <c r="B2370" t="str">
        <f t="shared" si="37"/>
        <v>209b</v>
      </c>
      <c r="C2370" t="s">
        <v>216</v>
      </c>
      <c r="D2370" t="s">
        <v>607</v>
      </c>
      <c r="E2370">
        <v>1</v>
      </c>
      <c r="F2370">
        <v>0</v>
      </c>
      <c r="G2370">
        <v>0</v>
      </c>
      <c r="H2370">
        <v>0</v>
      </c>
      <c r="I2370">
        <v>0</v>
      </c>
      <c r="J2370">
        <v>0</v>
      </c>
      <c r="K2370">
        <v>0</v>
      </c>
      <c r="L2370">
        <v>0</v>
      </c>
      <c r="M2370">
        <v>0</v>
      </c>
      <c r="N2370">
        <v>0</v>
      </c>
      <c r="O2370">
        <v>0</v>
      </c>
      <c r="P2370">
        <v>0</v>
      </c>
      <c r="Q2370" s="36">
        <v>0</v>
      </c>
      <c r="R2370" s="36">
        <v>0</v>
      </c>
      <c r="S2370" s="36">
        <v>0</v>
      </c>
      <c r="T2370" s="36">
        <v>0</v>
      </c>
      <c r="U2370" s="36">
        <v>0</v>
      </c>
    </row>
    <row r="2371" spans="1:21" x14ac:dyDescent="0.2">
      <c r="A2371" s="89">
        <f>VLOOKUP(C2371,TabellenSRG!$B$4:$C$2729,2,FALSE)</f>
        <v>209</v>
      </c>
      <c r="B2371" t="str">
        <f t="shared" si="37"/>
        <v>209c</v>
      </c>
      <c r="C2371" t="s">
        <v>216</v>
      </c>
      <c r="D2371" t="s">
        <v>608</v>
      </c>
      <c r="E2371">
        <v>2</v>
      </c>
      <c r="F2371">
        <v>0</v>
      </c>
      <c r="G2371">
        <v>0</v>
      </c>
      <c r="H2371">
        <v>0</v>
      </c>
      <c r="I2371">
        <v>0</v>
      </c>
      <c r="J2371">
        <v>0</v>
      </c>
      <c r="K2371">
        <v>0</v>
      </c>
      <c r="L2371">
        <v>0</v>
      </c>
      <c r="M2371">
        <v>0</v>
      </c>
      <c r="N2371">
        <v>0</v>
      </c>
      <c r="O2371">
        <v>0</v>
      </c>
      <c r="P2371">
        <v>0</v>
      </c>
      <c r="Q2371" s="36">
        <v>0</v>
      </c>
      <c r="R2371" s="36">
        <v>0</v>
      </c>
      <c r="S2371" s="36">
        <v>0</v>
      </c>
      <c r="T2371" s="36">
        <v>0</v>
      </c>
      <c r="U2371" s="36">
        <v>0</v>
      </c>
    </row>
    <row r="2372" spans="1:21" x14ac:dyDescent="0.2">
      <c r="A2372" s="89">
        <f>VLOOKUP(C2372,TabellenSRG!$B$4:$C$2729,2,FALSE)</f>
        <v>209</v>
      </c>
      <c r="B2372" t="str">
        <f t="shared" si="37"/>
        <v>209d</v>
      </c>
      <c r="C2372" t="s">
        <v>216</v>
      </c>
      <c r="D2372" t="s">
        <v>609</v>
      </c>
      <c r="E2372">
        <v>3</v>
      </c>
      <c r="F2372">
        <v>0</v>
      </c>
      <c r="G2372">
        <v>0</v>
      </c>
      <c r="H2372">
        <v>0</v>
      </c>
      <c r="I2372">
        <v>0</v>
      </c>
      <c r="J2372">
        <v>0</v>
      </c>
      <c r="K2372">
        <v>0</v>
      </c>
      <c r="L2372">
        <v>0</v>
      </c>
      <c r="M2372">
        <v>0</v>
      </c>
      <c r="N2372">
        <v>0</v>
      </c>
      <c r="O2372">
        <v>0</v>
      </c>
      <c r="P2372">
        <v>10</v>
      </c>
      <c r="Q2372" s="36">
        <v>0</v>
      </c>
      <c r="R2372" s="36">
        <v>0</v>
      </c>
      <c r="S2372" s="36">
        <v>0</v>
      </c>
      <c r="T2372" s="36">
        <v>0</v>
      </c>
      <c r="U2372" s="36">
        <v>0</v>
      </c>
    </row>
    <row r="2373" spans="1:21" x14ac:dyDescent="0.2">
      <c r="A2373" s="89">
        <f>VLOOKUP(C2373,TabellenSRG!$B$4:$C$2729,2,FALSE)</f>
        <v>209</v>
      </c>
      <c r="B2373" t="str">
        <f t="shared" ref="B2373:B2436" si="38">CONCATENATE(A2373,D2373)</f>
        <v>209e</v>
      </c>
      <c r="C2373" t="s">
        <v>216</v>
      </c>
      <c r="D2373" t="s">
        <v>610</v>
      </c>
      <c r="E2373">
        <v>4</v>
      </c>
      <c r="F2373">
        <v>0</v>
      </c>
      <c r="G2373">
        <v>0</v>
      </c>
      <c r="H2373">
        <v>0</v>
      </c>
      <c r="I2373">
        <v>0</v>
      </c>
      <c r="J2373">
        <v>0</v>
      </c>
      <c r="K2373">
        <v>0</v>
      </c>
      <c r="L2373">
        <v>10</v>
      </c>
      <c r="M2373">
        <v>20</v>
      </c>
      <c r="N2373">
        <v>20</v>
      </c>
      <c r="O2373">
        <v>20</v>
      </c>
      <c r="P2373">
        <v>30</v>
      </c>
      <c r="Q2373" s="36">
        <v>40</v>
      </c>
      <c r="R2373" s="36">
        <v>40</v>
      </c>
      <c r="S2373" s="36">
        <v>40</v>
      </c>
      <c r="T2373" s="36">
        <v>30</v>
      </c>
      <c r="U2373" s="36">
        <v>30</v>
      </c>
    </row>
    <row r="2374" spans="1:21" x14ac:dyDescent="0.2">
      <c r="A2374" s="89">
        <f>VLOOKUP(C2374,TabellenSRG!$B$4:$C$2729,2,FALSE)</f>
        <v>209</v>
      </c>
      <c r="B2374" t="str">
        <f t="shared" si="38"/>
        <v>209f</v>
      </c>
      <c r="C2374" t="s">
        <v>216</v>
      </c>
      <c r="D2374" t="s">
        <v>612</v>
      </c>
      <c r="E2374">
        <v>5</v>
      </c>
      <c r="F2374">
        <v>0</v>
      </c>
      <c r="G2374">
        <v>0</v>
      </c>
      <c r="H2374">
        <v>0</v>
      </c>
      <c r="I2374">
        <v>0</v>
      </c>
      <c r="J2374">
        <v>0</v>
      </c>
      <c r="K2374">
        <v>0</v>
      </c>
      <c r="L2374">
        <v>0</v>
      </c>
      <c r="M2374">
        <v>0</v>
      </c>
      <c r="N2374">
        <v>0</v>
      </c>
      <c r="O2374">
        <v>0</v>
      </c>
      <c r="P2374">
        <v>0</v>
      </c>
      <c r="Q2374" s="36">
        <v>0</v>
      </c>
      <c r="R2374" s="36">
        <v>0</v>
      </c>
      <c r="S2374" s="36">
        <v>0</v>
      </c>
      <c r="T2374" s="36">
        <v>0</v>
      </c>
      <c r="U2374" s="36">
        <v>0</v>
      </c>
    </row>
    <row r="2375" spans="1:21" x14ac:dyDescent="0.2">
      <c r="A2375" s="89">
        <f>VLOOKUP(C2375,TabellenSRG!$B$4:$C$2729,2,FALSE)</f>
        <v>209</v>
      </c>
      <c r="B2375" t="str">
        <f t="shared" si="38"/>
        <v>209g</v>
      </c>
      <c r="C2375" t="s">
        <v>216</v>
      </c>
      <c r="D2375" t="s">
        <v>613</v>
      </c>
      <c r="E2375">
        <v>6</v>
      </c>
      <c r="F2375">
        <v>0</v>
      </c>
      <c r="G2375">
        <v>0</v>
      </c>
      <c r="H2375">
        <v>0</v>
      </c>
      <c r="I2375">
        <v>0</v>
      </c>
      <c r="J2375">
        <v>0</v>
      </c>
      <c r="K2375">
        <v>0</v>
      </c>
      <c r="L2375">
        <v>0</v>
      </c>
      <c r="M2375">
        <v>0</v>
      </c>
      <c r="N2375">
        <v>0</v>
      </c>
      <c r="O2375">
        <v>0</v>
      </c>
      <c r="P2375">
        <v>10</v>
      </c>
      <c r="Q2375" s="36">
        <v>10</v>
      </c>
      <c r="R2375" s="36">
        <v>10</v>
      </c>
      <c r="S2375" s="36">
        <v>10</v>
      </c>
      <c r="T2375" s="36">
        <v>10</v>
      </c>
      <c r="U2375" s="36">
        <v>10</v>
      </c>
    </row>
    <row r="2376" spans="1:21" x14ac:dyDescent="0.2">
      <c r="A2376" s="89">
        <f>VLOOKUP(C2376,TabellenSRG!$B$4:$C$2729,2,FALSE)</f>
        <v>209</v>
      </c>
      <c r="B2376" t="str">
        <f t="shared" si="38"/>
        <v>209h</v>
      </c>
      <c r="C2376" t="s">
        <v>216</v>
      </c>
      <c r="D2376" t="s">
        <v>614</v>
      </c>
      <c r="E2376">
        <v>7</v>
      </c>
      <c r="F2376">
        <v>0</v>
      </c>
      <c r="G2376">
        <v>0</v>
      </c>
      <c r="H2376">
        <v>0</v>
      </c>
      <c r="I2376">
        <v>0</v>
      </c>
      <c r="J2376">
        <v>0</v>
      </c>
      <c r="K2376">
        <v>0</v>
      </c>
      <c r="L2376">
        <v>0</v>
      </c>
      <c r="M2376">
        <v>0</v>
      </c>
      <c r="N2376">
        <v>0</v>
      </c>
      <c r="O2376">
        <v>0</v>
      </c>
      <c r="P2376">
        <v>0</v>
      </c>
      <c r="Q2376" s="36">
        <v>0</v>
      </c>
      <c r="R2376" s="36">
        <v>0</v>
      </c>
      <c r="S2376" s="36">
        <v>0</v>
      </c>
      <c r="T2376" s="36">
        <v>0</v>
      </c>
      <c r="U2376" s="36">
        <v>0</v>
      </c>
    </row>
    <row r="2377" spans="1:21" x14ac:dyDescent="0.2">
      <c r="A2377" s="89">
        <f>VLOOKUP(C2377,TabellenSRG!$B$4:$C$2729,2,FALSE)</f>
        <v>209</v>
      </c>
      <c r="B2377" t="str">
        <f t="shared" si="38"/>
        <v>209i</v>
      </c>
      <c r="C2377" t="s">
        <v>216</v>
      </c>
      <c r="D2377" t="s">
        <v>615</v>
      </c>
      <c r="E2377">
        <v>8</v>
      </c>
      <c r="F2377">
        <v>0</v>
      </c>
      <c r="G2377">
        <v>0</v>
      </c>
      <c r="H2377">
        <v>0</v>
      </c>
      <c r="I2377">
        <v>0</v>
      </c>
      <c r="J2377">
        <v>0</v>
      </c>
      <c r="K2377">
        <v>0</v>
      </c>
      <c r="L2377">
        <v>0</v>
      </c>
      <c r="M2377">
        <v>0</v>
      </c>
      <c r="N2377">
        <v>0</v>
      </c>
      <c r="O2377">
        <v>0</v>
      </c>
      <c r="P2377">
        <v>0</v>
      </c>
      <c r="Q2377" s="36">
        <v>0</v>
      </c>
      <c r="R2377" s="36">
        <v>0</v>
      </c>
      <c r="S2377" s="36">
        <v>0</v>
      </c>
      <c r="T2377" s="36">
        <v>0</v>
      </c>
      <c r="U2377" s="36">
        <v>0</v>
      </c>
    </row>
    <row r="2378" spans="1:21" x14ac:dyDescent="0.2">
      <c r="A2378" s="89">
        <f>VLOOKUP(C2378,TabellenSRG!$B$4:$C$2729,2,FALSE)</f>
        <v>209</v>
      </c>
      <c r="B2378" t="str">
        <f t="shared" si="38"/>
        <v>209j</v>
      </c>
      <c r="C2378" t="s">
        <v>216</v>
      </c>
      <c r="D2378" t="s">
        <v>616</v>
      </c>
      <c r="E2378">
        <v>9</v>
      </c>
      <c r="F2378">
        <v>480</v>
      </c>
      <c r="G2378">
        <v>470</v>
      </c>
      <c r="H2378">
        <v>450</v>
      </c>
      <c r="I2378">
        <v>460</v>
      </c>
      <c r="J2378">
        <v>500</v>
      </c>
      <c r="K2378">
        <v>490</v>
      </c>
      <c r="L2378">
        <v>500</v>
      </c>
      <c r="M2378">
        <v>490</v>
      </c>
      <c r="N2378">
        <v>540</v>
      </c>
      <c r="O2378">
        <v>600</v>
      </c>
      <c r="P2378">
        <v>610</v>
      </c>
      <c r="Q2378" s="36">
        <v>580</v>
      </c>
      <c r="R2378" s="36">
        <v>590</v>
      </c>
      <c r="S2378" s="36">
        <v>550</v>
      </c>
      <c r="T2378" s="36">
        <v>520</v>
      </c>
      <c r="U2378" s="36">
        <v>520</v>
      </c>
    </row>
    <row r="2379" spans="1:21" x14ac:dyDescent="0.2">
      <c r="A2379" s="89">
        <f>VLOOKUP(C2379,TabellenSRG!$B$4:$C$2729,2,FALSE)</f>
        <v>209</v>
      </c>
      <c r="B2379" t="str">
        <f t="shared" si="38"/>
        <v>209k</v>
      </c>
      <c r="C2379" t="s">
        <v>216</v>
      </c>
      <c r="D2379" t="s">
        <v>611</v>
      </c>
      <c r="E2379">
        <v>10</v>
      </c>
      <c r="F2379" t="e">
        <v>#N/A</v>
      </c>
      <c r="G2379" t="e">
        <v>#N/A</v>
      </c>
      <c r="H2379" t="e">
        <v>#N/A</v>
      </c>
      <c r="I2379" t="e">
        <v>#N/A</v>
      </c>
      <c r="J2379" t="e">
        <v>#N/A</v>
      </c>
      <c r="K2379" t="e">
        <v>#N/A</v>
      </c>
      <c r="L2379" t="e">
        <v>#N/A</v>
      </c>
      <c r="M2379" t="e">
        <v>#N/A</v>
      </c>
      <c r="N2379">
        <v>0</v>
      </c>
      <c r="O2379">
        <v>0</v>
      </c>
      <c r="P2379">
        <v>0</v>
      </c>
      <c r="Q2379" s="36">
        <v>0</v>
      </c>
      <c r="R2379" s="36">
        <v>0</v>
      </c>
      <c r="S2379" s="36">
        <v>0</v>
      </c>
      <c r="T2379" s="36">
        <v>0</v>
      </c>
      <c r="U2379" s="36">
        <v>0</v>
      </c>
    </row>
    <row r="2380" spans="1:21" x14ac:dyDescent="0.2">
      <c r="A2380" s="89">
        <f>VLOOKUP(C2380,TabellenSRG!$B$4:$C$2729,2,FALSE)</f>
        <v>211</v>
      </c>
      <c r="B2380" t="str">
        <f t="shared" si="38"/>
        <v>211a</v>
      </c>
      <c r="C2380" t="s">
        <v>217</v>
      </c>
      <c r="D2380" t="s">
        <v>606</v>
      </c>
      <c r="E2380">
        <v>0</v>
      </c>
      <c r="F2380">
        <v>40</v>
      </c>
      <c r="G2380">
        <v>40</v>
      </c>
      <c r="H2380">
        <v>30</v>
      </c>
      <c r="I2380">
        <v>30</v>
      </c>
      <c r="J2380">
        <v>40</v>
      </c>
      <c r="K2380">
        <v>30</v>
      </c>
      <c r="L2380">
        <v>30</v>
      </c>
      <c r="M2380">
        <v>20</v>
      </c>
      <c r="N2380">
        <v>30</v>
      </c>
      <c r="O2380">
        <v>40</v>
      </c>
      <c r="P2380">
        <v>60</v>
      </c>
      <c r="Q2380" s="36">
        <v>70</v>
      </c>
      <c r="R2380" s="36">
        <v>100</v>
      </c>
      <c r="S2380" s="36">
        <v>110</v>
      </c>
      <c r="T2380" s="36">
        <v>120</v>
      </c>
      <c r="U2380" s="36">
        <v>80</v>
      </c>
    </row>
    <row r="2381" spans="1:21" x14ac:dyDescent="0.2">
      <c r="A2381" s="89">
        <f>VLOOKUP(C2381,TabellenSRG!$B$4:$C$2729,2,FALSE)</f>
        <v>211</v>
      </c>
      <c r="B2381" t="str">
        <f t="shared" si="38"/>
        <v>211b</v>
      </c>
      <c r="C2381" t="s">
        <v>217</v>
      </c>
      <c r="D2381" t="s">
        <v>607</v>
      </c>
      <c r="E2381">
        <v>1</v>
      </c>
      <c r="F2381">
        <v>0</v>
      </c>
      <c r="G2381">
        <v>0</v>
      </c>
      <c r="H2381">
        <v>0</v>
      </c>
      <c r="I2381">
        <v>0</v>
      </c>
      <c r="J2381">
        <v>0</v>
      </c>
      <c r="K2381">
        <v>0</v>
      </c>
      <c r="L2381">
        <v>0</v>
      </c>
      <c r="M2381">
        <v>0</v>
      </c>
      <c r="N2381">
        <v>0</v>
      </c>
      <c r="O2381">
        <v>0</v>
      </c>
      <c r="P2381">
        <v>0</v>
      </c>
      <c r="Q2381" s="36">
        <v>0</v>
      </c>
      <c r="R2381" s="36">
        <v>0</v>
      </c>
      <c r="S2381" s="36">
        <v>0</v>
      </c>
      <c r="T2381" s="36">
        <v>0</v>
      </c>
      <c r="U2381" s="36">
        <v>0</v>
      </c>
    </row>
    <row r="2382" spans="1:21" x14ac:dyDescent="0.2">
      <c r="A2382" s="89">
        <f>VLOOKUP(C2382,TabellenSRG!$B$4:$C$2729,2,FALSE)</f>
        <v>211</v>
      </c>
      <c r="B2382" t="str">
        <f t="shared" si="38"/>
        <v>211c</v>
      </c>
      <c r="C2382" t="s">
        <v>217</v>
      </c>
      <c r="D2382" t="s">
        <v>608</v>
      </c>
      <c r="E2382">
        <v>2</v>
      </c>
      <c r="F2382">
        <v>0</v>
      </c>
      <c r="G2382">
        <v>0</v>
      </c>
      <c r="H2382">
        <v>0</v>
      </c>
      <c r="I2382">
        <v>0</v>
      </c>
      <c r="J2382">
        <v>0</v>
      </c>
      <c r="K2382">
        <v>0</v>
      </c>
      <c r="L2382">
        <v>0</v>
      </c>
      <c r="M2382">
        <v>0</v>
      </c>
      <c r="N2382">
        <v>0</v>
      </c>
      <c r="O2382">
        <v>0</v>
      </c>
      <c r="P2382">
        <v>0</v>
      </c>
      <c r="Q2382" s="36">
        <v>0</v>
      </c>
      <c r="R2382" s="36">
        <v>0</v>
      </c>
      <c r="S2382" s="36">
        <v>0</v>
      </c>
      <c r="T2382" s="36">
        <v>0</v>
      </c>
      <c r="U2382" s="36">
        <v>0</v>
      </c>
    </row>
    <row r="2383" spans="1:21" x14ac:dyDescent="0.2">
      <c r="A2383" s="89">
        <f>VLOOKUP(C2383,TabellenSRG!$B$4:$C$2729,2,FALSE)</f>
        <v>211</v>
      </c>
      <c r="B2383" t="str">
        <f t="shared" si="38"/>
        <v>211d</v>
      </c>
      <c r="C2383" t="s">
        <v>217</v>
      </c>
      <c r="D2383" t="s">
        <v>609</v>
      </c>
      <c r="E2383">
        <v>3</v>
      </c>
      <c r="F2383">
        <v>0</v>
      </c>
      <c r="G2383">
        <v>0</v>
      </c>
      <c r="H2383">
        <v>0</v>
      </c>
      <c r="I2383">
        <v>0</v>
      </c>
      <c r="J2383">
        <v>0</v>
      </c>
      <c r="K2383">
        <v>0</v>
      </c>
      <c r="L2383">
        <v>0</v>
      </c>
      <c r="M2383">
        <v>0</v>
      </c>
      <c r="N2383">
        <v>0</v>
      </c>
      <c r="O2383">
        <v>0</v>
      </c>
      <c r="P2383">
        <v>0</v>
      </c>
      <c r="Q2383" s="36">
        <v>0</v>
      </c>
      <c r="R2383" s="36">
        <v>0</v>
      </c>
      <c r="S2383" s="36">
        <v>0</v>
      </c>
      <c r="T2383" s="36">
        <v>0</v>
      </c>
      <c r="U2383" s="36">
        <v>0</v>
      </c>
    </row>
    <row r="2384" spans="1:21" x14ac:dyDescent="0.2">
      <c r="A2384" s="89">
        <f>VLOOKUP(C2384,TabellenSRG!$B$4:$C$2729,2,FALSE)</f>
        <v>211</v>
      </c>
      <c r="B2384" t="str">
        <f t="shared" si="38"/>
        <v>211e</v>
      </c>
      <c r="C2384" t="s">
        <v>217</v>
      </c>
      <c r="D2384" t="s">
        <v>610</v>
      </c>
      <c r="E2384">
        <v>4</v>
      </c>
      <c r="F2384">
        <v>0</v>
      </c>
      <c r="G2384">
        <v>0</v>
      </c>
      <c r="H2384">
        <v>0</v>
      </c>
      <c r="I2384">
        <v>0</v>
      </c>
      <c r="J2384">
        <v>0</v>
      </c>
      <c r="K2384">
        <v>0</v>
      </c>
      <c r="L2384">
        <v>10</v>
      </c>
      <c r="M2384">
        <v>10</v>
      </c>
      <c r="N2384">
        <v>10</v>
      </c>
      <c r="O2384">
        <v>10</v>
      </c>
      <c r="P2384">
        <v>10</v>
      </c>
      <c r="Q2384" s="36">
        <v>10</v>
      </c>
      <c r="R2384" s="36">
        <v>10</v>
      </c>
      <c r="S2384" s="36">
        <v>10</v>
      </c>
      <c r="T2384" s="36">
        <v>10</v>
      </c>
      <c r="U2384" s="36">
        <v>10</v>
      </c>
    </row>
    <row r="2385" spans="1:21" x14ac:dyDescent="0.2">
      <c r="A2385" s="89">
        <f>VLOOKUP(C2385,TabellenSRG!$B$4:$C$2729,2,FALSE)</f>
        <v>211</v>
      </c>
      <c r="B2385" t="str">
        <f t="shared" si="38"/>
        <v>211f</v>
      </c>
      <c r="C2385" t="s">
        <v>217</v>
      </c>
      <c r="D2385" t="s">
        <v>612</v>
      </c>
      <c r="E2385">
        <v>5</v>
      </c>
      <c r="F2385">
        <v>0</v>
      </c>
      <c r="G2385">
        <v>0</v>
      </c>
      <c r="H2385">
        <v>0</v>
      </c>
      <c r="I2385">
        <v>0</v>
      </c>
      <c r="J2385">
        <v>0</v>
      </c>
      <c r="K2385">
        <v>0</v>
      </c>
      <c r="L2385">
        <v>0</v>
      </c>
      <c r="M2385">
        <v>0</v>
      </c>
      <c r="N2385">
        <v>0</v>
      </c>
      <c r="O2385">
        <v>0</v>
      </c>
      <c r="P2385">
        <v>0</v>
      </c>
      <c r="Q2385" s="36">
        <v>0</v>
      </c>
      <c r="R2385" s="36">
        <v>0</v>
      </c>
      <c r="S2385" s="36">
        <v>0</v>
      </c>
      <c r="T2385" s="36">
        <v>0</v>
      </c>
      <c r="U2385" s="36">
        <v>0</v>
      </c>
    </row>
    <row r="2386" spans="1:21" x14ac:dyDescent="0.2">
      <c r="A2386" s="89">
        <f>VLOOKUP(C2386,TabellenSRG!$B$4:$C$2729,2,FALSE)</f>
        <v>211</v>
      </c>
      <c r="B2386" t="str">
        <f t="shared" si="38"/>
        <v>211g</v>
      </c>
      <c r="C2386" t="s">
        <v>217</v>
      </c>
      <c r="D2386" t="s">
        <v>613</v>
      </c>
      <c r="E2386">
        <v>6</v>
      </c>
      <c r="F2386">
        <v>0</v>
      </c>
      <c r="G2386">
        <v>0</v>
      </c>
      <c r="H2386">
        <v>0</v>
      </c>
      <c r="I2386">
        <v>0</v>
      </c>
      <c r="J2386">
        <v>0</v>
      </c>
      <c r="K2386">
        <v>0</v>
      </c>
      <c r="L2386">
        <v>0</v>
      </c>
      <c r="M2386">
        <v>0</v>
      </c>
      <c r="N2386">
        <v>0</v>
      </c>
      <c r="O2386">
        <v>10</v>
      </c>
      <c r="P2386">
        <v>10</v>
      </c>
      <c r="Q2386" s="36">
        <v>10</v>
      </c>
      <c r="R2386" s="36">
        <v>0</v>
      </c>
      <c r="S2386" s="36">
        <v>0</v>
      </c>
      <c r="T2386" s="36">
        <v>0</v>
      </c>
      <c r="U2386" s="36">
        <v>0</v>
      </c>
    </row>
    <row r="2387" spans="1:21" x14ac:dyDescent="0.2">
      <c r="A2387" s="89">
        <f>VLOOKUP(C2387,TabellenSRG!$B$4:$C$2729,2,FALSE)</f>
        <v>211</v>
      </c>
      <c r="B2387" t="str">
        <f t="shared" si="38"/>
        <v>211h</v>
      </c>
      <c r="C2387" t="s">
        <v>217</v>
      </c>
      <c r="D2387" t="s">
        <v>614</v>
      </c>
      <c r="E2387">
        <v>7</v>
      </c>
      <c r="F2387">
        <v>0</v>
      </c>
      <c r="G2387">
        <v>0</v>
      </c>
      <c r="H2387">
        <v>0</v>
      </c>
      <c r="I2387">
        <v>0</v>
      </c>
      <c r="J2387">
        <v>0</v>
      </c>
      <c r="K2387">
        <v>0</v>
      </c>
      <c r="L2387">
        <v>0</v>
      </c>
      <c r="M2387">
        <v>0</v>
      </c>
      <c r="N2387">
        <v>0</v>
      </c>
      <c r="O2387">
        <v>0</v>
      </c>
      <c r="P2387">
        <v>0</v>
      </c>
      <c r="Q2387" s="36">
        <v>0</v>
      </c>
      <c r="R2387" s="36">
        <v>0</v>
      </c>
      <c r="S2387" s="36">
        <v>0</v>
      </c>
      <c r="T2387" s="36">
        <v>0</v>
      </c>
      <c r="U2387" s="36">
        <v>0</v>
      </c>
    </row>
    <row r="2388" spans="1:21" x14ac:dyDescent="0.2">
      <c r="A2388" s="89">
        <f>VLOOKUP(C2388,TabellenSRG!$B$4:$C$2729,2,FALSE)</f>
        <v>211</v>
      </c>
      <c r="B2388" t="str">
        <f t="shared" si="38"/>
        <v>211i</v>
      </c>
      <c r="C2388" t="s">
        <v>217</v>
      </c>
      <c r="D2388" t="s">
        <v>615</v>
      </c>
      <c r="E2388">
        <v>8</v>
      </c>
      <c r="F2388">
        <v>0</v>
      </c>
      <c r="G2388">
        <v>0</v>
      </c>
      <c r="H2388">
        <v>0</v>
      </c>
      <c r="I2388">
        <v>0</v>
      </c>
      <c r="J2388">
        <v>0</v>
      </c>
      <c r="K2388">
        <v>0</v>
      </c>
      <c r="L2388">
        <v>0</v>
      </c>
      <c r="M2388">
        <v>0</v>
      </c>
      <c r="N2388">
        <v>0</v>
      </c>
      <c r="O2388">
        <v>0</v>
      </c>
      <c r="P2388">
        <v>0</v>
      </c>
      <c r="Q2388" s="36">
        <v>0</v>
      </c>
      <c r="R2388" s="36">
        <v>0</v>
      </c>
      <c r="S2388" s="36">
        <v>0</v>
      </c>
      <c r="T2388" s="36">
        <v>0</v>
      </c>
      <c r="U2388" s="36">
        <v>0</v>
      </c>
    </row>
    <row r="2389" spans="1:21" x14ac:dyDescent="0.2">
      <c r="A2389" s="89">
        <f>VLOOKUP(C2389,TabellenSRG!$B$4:$C$2729,2,FALSE)</f>
        <v>211</v>
      </c>
      <c r="B2389" t="str">
        <f t="shared" si="38"/>
        <v>211j</v>
      </c>
      <c r="C2389" t="s">
        <v>217</v>
      </c>
      <c r="D2389" t="s">
        <v>616</v>
      </c>
      <c r="E2389">
        <v>9</v>
      </c>
      <c r="F2389">
        <v>30</v>
      </c>
      <c r="G2389">
        <v>30</v>
      </c>
      <c r="H2389">
        <v>20</v>
      </c>
      <c r="I2389">
        <v>30</v>
      </c>
      <c r="J2389">
        <v>30</v>
      </c>
      <c r="K2389">
        <v>30</v>
      </c>
      <c r="L2389">
        <v>20</v>
      </c>
      <c r="M2389">
        <v>20</v>
      </c>
      <c r="N2389">
        <v>30</v>
      </c>
      <c r="O2389">
        <v>30</v>
      </c>
      <c r="P2389">
        <v>40</v>
      </c>
      <c r="Q2389" s="36">
        <v>40</v>
      </c>
      <c r="R2389" s="36">
        <v>90</v>
      </c>
      <c r="S2389" s="36">
        <v>90</v>
      </c>
      <c r="T2389" s="36">
        <v>100</v>
      </c>
      <c r="U2389" s="36">
        <v>60</v>
      </c>
    </row>
    <row r="2390" spans="1:21" x14ac:dyDescent="0.2">
      <c r="A2390" s="89">
        <f>VLOOKUP(C2390,TabellenSRG!$B$4:$C$2729,2,FALSE)</f>
        <v>211</v>
      </c>
      <c r="B2390" t="str">
        <f t="shared" si="38"/>
        <v>211k</v>
      </c>
      <c r="C2390" t="s">
        <v>217</v>
      </c>
      <c r="D2390" t="s">
        <v>611</v>
      </c>
      <c r="E2390">
        <v>10</v>
      </c>
      <c r="F2390" t="e">
        <v>#N/A</v>
      </c>
      <c r="G2390" t="e">
        <v>#N/A</v>
      </c>
      <c r="H2390" t="e">
        <v>#N/A</v>
      </c>
      <c r="I2390" t="e">
        <v>#N/A</v>
      </c>
      <c r="J2390" t="e">
        <v>#N/A</v>
      </c>
      <c r="K2390" t="e">
        <v>#N/A</v>
      </c>
      <c r="L2390" t="e">
        <v>#N/A</v>
      </c>
      <c r="M2390" t="e">
        <v>#N/A</v>
      </c>
      <c r="N2390">
        <v>0</v>
      </c>
      <c r="O2390">
        <v>0</v>
      </c>
      <c r="P2390">
        <v>0</v>
      </c>
      <c r="Q2390" s="36">
        <v>0</v>
      </c>
      <c r="R2390" s="36">
        <v>0</v>
      </c>
      <c r="S2390" s="36">
        <v>0</v>
      </c>
      <c r="T2390" s="36">
        <v>0</v>
      </c>
      <c r="U2390" s="36">
        <v>0</v>
      </c>
    </row>
    <row r="2391" spans="1:21" x14ac:dyDescent="0.2">
      <c r="A2391" s="89">
        <f>VLOOKUP(C2391,TabellenSRG!$B$4:$C$2729,2,FALSE)</f>
        <v>212</v>
      </c>
      <c r="B2391" t="str">
        <f t="shared" si="38"/>
        <v>212a</v>
      </c>
      <c r="C2391" t="s">
        <v>218</v>
      </c>
      <c r="D2391" t="s">
        <v>606</v>
      </c>
      <c r="E2391">
        <v>0</v>
      </c>
      <c r="F2391">
        <v>160</v>
      </c>
      <c r="G2391">
        <v>140</v>
      </c>
      <c r="H2391">
        <v>150</v>
      </c>
      <c r="I2391">
        <v>170</v>
      </c>
      <c r="J2391">
        <v>170</v>
      </c>
      <c r="K2391">
        <v>190</v>
      </c>
      <c r="L2391">
        <v>190</v>
      </c>
      <c r="M2391">
        <v>120</v>
      </c>
      <c r="N2391">
        <v>130</v>
      </c>
      <c r="O2391">
        <v>140</v>
      </c>
      <c r="P2391">
        <v>160</v>
      </c>
      <c r="Q2391" s="36">
        <v>180</v>
      </c>
      <c r="R2391" s="36">
        <v>190</v>
      </c>
      <c r="S2391" s="36">
        <v>230</v>
      </c>
      <c r="T2391" s="36">
        <v>260</v>
      </c>
      <c r="U2391" s="36">
        <v>270</v>
      </c>
    </row>
    <row r="2392" spans="1:21" x14ac:dyDescent="0.2">
      <c r="A2392" s="89">
        <f>VLOOKUP(C2392,TabellenSRG!$B$4:$C$2729,2,FALSE)</f>
        <v>212</v>
      </c>
      <c r="B2392" t="str">
        <f t="shared" si="38"/>
        <v>212b</v>
      </c>
      <c r="C2392" t="s">
        <v>218</v>
      </c>
      <c r="D2392" t="s">
        <v>607</v>
      </c>
      <c r="E2392">
        <v>1</v>
      </c>
      <c r="F2392">
        <v>0</v>
      </c>
      <c r="G2392">
        <v>0</v>
      </c>
      <c r="H2392">
        <v>0</v>
      </c>
      <c r="I2392">
        <v>0</v>
      </c>
      <c r="J2392">
        <v>0</v>
      </c>
      <c r="K2392">
        <v>0</v>
      </c>
      <c r="L2392">
        <v>0</v>
      </c>
      <c r="M2392">
        <v>0</v>
      </c>
      <c r="N2392">
        <v>0</v>
      </c>
      <c r="O2392">
        <v>0</v>
      </c>
      <c r="P2392">
        <v>0</v>
      </c>
      <c r="Q2392" s="36">
        <v>0</v>
      </c>
      <c r="R2392" s="36">
        <v>0</v>
      </c>
      <c r="S2392" s="36">
        <v>0</v>
      </c>
      <c r="T2392" s="36">
        <v>0</v>
      </c>
      <c r="U2392" s="36">
        <v>0</v>
      </c>
    </row>
    <row r="2393" spans="1:21" x14ac:dyDescent="0.2">
      <c r="A2393" s="89">
        <f>VLOOKUP(C2393,TabellenSRG!$B$4:$C$2729,2,FALSE)</f>
        <v>212</v>
      </c>
      <c r="B2393" t="str">
        <f t="shared" si="38"/>
        <v>212c</v>
      </c>
      <c r="C2393" t="s">
        <v>218</v>
      </c>
      <c r="D2393" t="s">
        <v>608</v>
      </c>
      <c r="E2393">
        <v>2</v>
      </c>
      <c r="F2393">
        <v>0</v>
      </c>
      <c r="G2393">
        <v>0</v>
      </c>
      <c r="H2393">
        <v>0</v>
      </c>
      <c r="I2393">
        <v>0</v>
      </c>
      <c r="J2393">
        <v>0</v>
      </c>
      <c r="K2393">
        <v>0</v>
      </c>
      <c r="L2393">
        <v>0</v>
      </c>
      <c r="M2393">
        <v>0</v>
      </c>
      <c r="N2393">
        <v>0</v>
      </c>
      <c r="O2393">
        <v>0</v>
      </c>
      <c r="P2393">
        <v>0</v>
      </c>
      <c r="Q2393" s="36">
        <v>0</v>
      </c>
      <c r="R2393" s="36">
        <v>0</v>
      </c>
      <c r="S2393" s="36">
        <v>0</v>
      </c>
      <c r="T2393" s="36">
        <v>0</v>
      </c>
      <c r="U2393" s="36">
        <v>0</v>
      </c>
    </row>
    <row r="2394" spans="1:21" x14ac:dyDescent="0.2">
      <c r="A2394" s="89">
        <f>VLOOKUP(C2394,TabellenSRG!$B$4:$C$2729,2,FALSE)</f>
        <v>212</v>
      </c>
      <c r="B2394" t="str">
        <f t="shared" si="38"/>
        <v>212d</v>
      </c>
      <c r="C2394" t="s">
        <v>218</v>
      </c>
      <c r="D2394" t="s">
        <v>609</v>
      </c>
      <c r="E2394">
        <v>3</v>
      </c>
      <c r="F2394">
        <v>80</v>
      </c>
      <c r="G2394">
        <v>70</v>
      </c>
      <c r="H2394">
        <v>60</v>
      </c>
      <c r="I2394">
        <v>50</v>
      </c>
      <c r="J2394">
        <v>50</v>
      </c>
      <c r="K2394">
        <v>20</v>
      </c>
      <c r="L2394">
        <v>20</v>
      </c>
      <c r="M2394">
        <v>0</v>
      </c>
      <c r="N2394">
        <v>0</v>
      </c>
      <c r="O2394">
        <v>0</v>
      </c>
      <c r="P2394">
        <v>0</v>
      </c>
      <c r="Q2394" s="36">
        <v>0</v>
      </c>
      <c r="R2394" s="36">
        <v>0</v>
      </c>
      <c r="S2394" s="36">
        <v>0</v>
      </c>
      <c r="T2394" s="36">
        <v>0</v>
      </c>
      <c r="U2394" s="36">
        <v>10</v>
      </c>
    </row>
    <row r="2395" spans="1:21" x14ac:dyDescent="0.2">
      <c r="A2395" s="89">
        <f>VLOOKUP(C2395,TabellenSRG!$B$4:$C$2729,2,FALSE)</f>
        <v>212</v>
      </c>
      <c r="B2395" t="str">
        <f t="shared" si="38"/>
        <v>212e</v>
      </c>
      <c r="C2395" t="s">
        <v>218</v>
      </c>
      <c r="D2395" t="s">
        <v>610</v>
      </c>
      <c r="E2395">
        <v>4</v>
      </c>
      <c r="F2395">
        <v>0</v>
      </c>
      <c r="G2395">
        <v>0</v>
      </c>
      <c r="H2395">
        <v>0</v>
      </c>
      <c r="I2395">
        <v>0</v>
      </c>
      <c r="J2395">
        <v>0</v>
      </c>
      <c r="K2395">
        <v>0</v>
      </c>
      <c r="L2395">
        <v>0</v>
      </c>
      <c r="M2395">
        <v>10</v>
      </c>
      <c r="N2395">
        <v>10</v>
      </c>
      <c r="O2395">
        <v>10</v>
      </c>
      <c r="P2395">
        <v>10</v>
      </c>
      <c r="Q2395" s="36">
        <v>10</v>
      </c>
      <c r="R2395" s="36">
        <v>10</v>
      </c>
      <c r="S2395" s="36">
        <v>10</v>
      </c>
      <c r="T2395" s="36">
        <v>20</v>
      </c>
      <c r="U2395" s="36">
        <v>20</v>
      </c>
    </row>
    <row r="2396" spans="1:21" x14ac:dyDescent="0.2">
      <c r="A2396" s="89">
        <f>VLOOKUP(C2396,TabellenSRG!$B$4:$C$2729,2,FALSE)</f>
        <v>212</v>
      </c>
      <c r="B2396" t="str">
        <f t="shared" si="38"/>
        <v>212f</v>
      </c>
      <c r="C2396" t="s">
        <v>218</v>
      </c>
      <c r="D2396" t="s">
        <v>612</v>
      </c>
      <c r="E2396">
        <v>5</v>
      </c>
      <c r="F2396">
        <v>0</v>
      </c>
      <c r="G2396">
        <v>0</v>
      </c>
      <c r="H2396">
        <v>0</v>
      </c>
      <c r="I2396">
        <v>0</v>
      </c>
      <c r="J2396">
        <v>0</v>
      </c>
      <c r="K2396">
        <v>0</v>
      </c>
      <c r="L2396">
        <v>0</v>
      </c>
      <c r="M2396">
        <v>0</v>
      </c>
      <c r="N2396">
        <v>0</v>
      </c>
      <c r="O2396">
        <v>0</v>
      </c>
      <c r="P2396">
        <v>0</v>
      </c>
      <c r="Q2396" s="36">
        <v>10</v>
      </c>
      <c r="R2396" s="36">
        <v>10</v>
      </c>
      <c r="S2396" s="36">
        <v>10</v>
      </c>
      <c r="T2396" s="36">
        <v>10</v>
      </c>
      <c r="U2396" s="36">
        <v>10</v>
      </c>
    </row>
    <row r="2397" spans="1:21" x14ac:dyDescent="0.2">
      <c r="A2397" s="89">
        <f>VLOOKUP(C2397,TabellenSRG!$B$4:$C$2729,2,FALSE)</f>
        <v>212</v>
      </c>
      <c r="B2397" t="str">
        <f t="shared" si="38"/>
        <v>212g</v>
      </c>
      <c r="C2397" t="s">
        <v>218</v>
      </c>
      <c r="D2397" t="s">
        <v>613</v>
      </c>
      <c r="E2397">
        <v>6</v>
      </c>
      <c r="F2397">
        <v>0</v>
      </c>
      <c r="G2397">
        <v>0</v>
      </c>
      <c r="H2397">
        <v>0</v>
      </c>
      <c r="I2397">
        <v>0</v>
      </c>
      <c r="J2397">
        <v>0</v>
      </c>
      <c r="K2397">
        <v>0</v>
      </c>
      <c r="L2397">
        <v>0</v>
      </c>
      <c r="M2397">
        <v>0</v>
      </c>
      <c r="N2397">
        <v>0</v>
      </c>
      <c r="O2397">
        <v>0</v>
      </c>
      <c r="P2397">
        <v>0</v>
      </c>
      <c r="Q2397" s="36">
        <v>10</v>
      </c>
      <c r="R2397" s="36">
        <v>10</v>
      </c>
      <c r="S2397" s="36">
        <v>10</v>
      </c>
      <c r="T2397" s="36">
        <v>10</v>
      </c>
      <c r="U2397" s="36">
        <v>10</v>
      </c>
    </row>
    <row r="2398" spans="1:21" x14ac:dyDescent="0.2">
      <c r="A2398" s="89">
        <f>VLOOKUP(C2398,TabellenSRG!$B$4:$C$2729,2,FALSE)</f>
        <v>212</v>
      </c>
      <c r="B2398" t="str">
        <f t="shared" si="38"/>
        <v>212h</v>
      </c>
      <c r="C2398" t="s">
        <v>218</v>
      </c>
      <c r="D2398" t="s">
        <v>614</v>
      </c>
      <c r="E2398">
        <v>7</v>
      </c>
      <c r="F2398">
        <v>0</v>
      </c>
      <c r="G2398">
        <v>0</v>
      </c>
      <c r="H2398">
        <v>0</v>
      </c>
      <c r="I2398">
        <v>0</v>
      </c>
      <c r="J2398">
        <v>0</v>
      </c>
      <c r="K2398">
        <v>0</v>
      </c>
      <c r="L2398">
        <v>0</v>
      </c>
      <c r="M2398">
        <v>0</v>
      </c>
      <c r="N2398">
        <v>0</v>
      </c>
      <c r="O2398">
        <v>0</v>
      </c>
      <c r="P2398">
        <v>0</v>
      </c>
      <c r="Q2398" s="36">
        <v>0</v>
      </c>
      <c r="R2398" s="36">
        <v>0</v>
      </c>
      <c r="S2398" s="36">
        <v>0</v>
      </c>
      <c r="T2398" s="36">
        <v>0</v>
      </c>
      <c r="U2398" s="36">
        <v>0</v>
      </c>
    </row>
    <row r="2399" spans="1:21" x14ac:dyDescent="0.2">
      <c r="A2399" s="89">
        <f>VLOOKUP(C2399,TabellenSRG!$B$4:$C$2729,2,FALSE)</f>
        <v>212</v>
      </c>
      <c r="B2399" t="str">
        <f t="shared" si="38"/>
        <v>212i</v>
      </c>
      <c r="C2399" t="s">
        <v>218</v>
      </c>
      <c r="D2399" t="s">
        <v>615</v>
      </c>
      <c r="E2399">
        <v>8</v>
      </c>
      <c r="F2399">
        <v>0</v>
      </c>
      <c r="G2399">
        <v>0</v>
      </c>
      <c r="H2399">
        <v>0</v>
      </c>
      <c r="I2399">
        <v>0</v>
      </c>
      <c r="J2399">
        <v>0</v>
      </c>
      <c r="K2399">
        <v>0</v>
      </c>
      <c r="L2399">
        <v>0</v>
      </c>
      <c r="M2399">
        <v>0</v>
      </c>
      <c r="N2399">
        <v>0</v>
      </c>
      <c r="O2399">
        <v>0</v>
      </c>
      <c r="P2399">
        <v>0</v>
      </c>
      <c r="Q2399" s="36">
        <v>0</v>
      </c>
      <c r="R2399" s="36">
        <v>0</v>
      </c>
      <c r="S2399" s="36">
        <v>0</v>
      </c>
      <c r="T2399" s="36">
        <v>0</v>
      </c>
      <c r="U2399" s="36">
        <v>0</v>
      </c>
    </row>
    <row r="2400" spans="1:21" x14ac:dyDescent="0.2">
      <c r="A2400" s="89">
        <f>VLOOKUP(C2400,TabellenSRG!$B$4:$C$2729,2,FALSE)</f>
        <v>212</v>
      </c>
      <c r="B2400" t="str">
        <f t="shared" si="38"/>
        <v>212j</v>
      </c>
      <c r="C2400" t="s">
        <v>218</v>
      </c>
      <c r="D2400" t="s">
        <v>616</v>
      </c>
      <c r="E2400">
        <v>9</v>
      </c>
      <c r="F2400">
        <v>80</v>
      </c>
      <c r="G2400">
        <v>70</v>
      </c>
      <c r="H2400">
        <v>90</v>
      </c>
      <c r="I2400">
        <v>110</v>
      </c>
      <c r="J2400">
        <v>120</v>
      </c>
      <c r="K2400">
        <v>160</v>
      </c>
      <c r="L2400">
        <v>170</v>
      </c>
      <c r="M2400">
        <v>110</v>
      </c>
      <c r="N2400">
        <v>110</v>
      </c>
      <c r="O2400">
        <v>120</v>
      </c>
      <c r="P2400">
        <v>140</v>
      </c>
      <c r="Q2400" s="36">
        <v>150</v>
      </c>
      <c r="R2400" s="36">
        <v>160</v>
      </c>
      <c r="S2400" s="36">
        <v>190</v>
      </c>
      <c r="T2400" s="36">
        <v>220</v>
      </c>
      <c r="U2400" s="36">
        <v>230</v>
      </c>
    </row>
    <row r="2401" spans="1:21" x14ac:dyDescent="0.2">
      <c r="A2401" s="89">
        <f>VLOOKUP(C2401,TabellenSRG!$B$4:$C$2729,2,FALSE)</f>
        <v>212</v>
      </c>
      <c r="B2401" t="str">
        <f t="shared" si="38"/>
        <v>212k</v>
      </c>
      <c r="C2401" t="s">
        <v>218</v>
      </c>
      <c r="D2401" t="s">
        <v>611</v>
      </c>
      <c r="E2401">
        <v>10</v>
      </c>
      <c r="F2401" t="e">
        <v>#N/A</v>
      </c>
      <c r="G2401" t="e">
        <v>#N/A</v>
      </c>
      <c r="H2401" t="e">
        <v>#N/A</v>
      </c>
      <c r="I2401" t="e">
        <v>#N/A</v>
      </c>
      <c r="J2401" t="e">
        <v>#N/A</v>
      </c>
      <c r="K2401" t="e">
        <v>#N/A</v>
      </c>
      <c r="L2401" t="e">
        <v>#N/A</v>
      </c>
      <c r="M2401" t="e">
        <v>#N/A</v>
      </c>
      <c r="N2401">
        <v>0</v>
      </c>
      <c r="O2401">
        <v>0</v>
      </c>
      <c r="P2401">
        <v>0</v>
      </c>
      <c r="Q2401" s="36">
        <v>10</v>
      </c>
      <c r="R2401" s="36">
        <v>0</v>
      </c>
      <c r="S2401" s="36">
        <v>0</v>
      </c>
      <c r="T2401" s="36">
        <v>0</v>
      </c>
      <c r="U2401" s="36">
        <v>10</v>
      </c>
    </row>
    <row r="2402" spans="1:21" x14ac:dyDescent="0.2">
      <c r="A2402" s="89">
        <f>VLOOKUP(C2402,TabellenSRG!$B$4:$C$2729,2,FALSE)</f>
        <v>213</v>
      </c>
      <c r="B2402" t="str">
        <f t="shared" si="38"/>
        <v>213a</v>
      </c>
      <c r="C2402" t="s">
        <v>219</v>
      </c>
      <c r="D2402" t="s">
        <v>606</v>
      </c>
      <c r="E2402">
        <v>0</v>
      </c>
      <c r="F2402">
        <v>200</v>
      </c>
      <c r="G2402">
        <v>210</v>
      </c>
      <c r="H2402">
        <v>210</v>
      </c>
      <c r="I2402">
        <v>230</v>
      </c>
      <c r="J2402">
        <v>230</v>
      </c>
      <c r="K2402">
        <v>250</v>
      </c>
      <c r="L2402">
        <v>260</v>
      </c>
      <c r="M2402">
        <v>270</v>
      </c>
      <c r="N2402">
        <v>270</v>
      </c>
      <c r="O2402">
        <v>270</v>
      </c>
      <c r="P2402">
        <v>260</v>
      </c>
      <c r="Q2402" s="36">
        <v>240</v>
      </c>
      <c r="R2402" s="36">
        <v>240</v>
      </c>
      <c r="S2402" s="36">
        <v>200</v>
      </c>
      <c r="T2402" s="36">
        <v>200</v>
      </c>
      <c r="U2402" s="36">
        <v>200</v>
      </c>
    </row>
    <row r="2403" spans="1:21" x14ac:dyDescent="0.2">
      <c r="A2403" s="89">
        <f>VLOOKUP(C2403,TabellenSRG!$B$4:$C$2729,2,FALSE)</f>
        <v>213</v>
      </c>
      <c r="B2403" t="str">
        <f t="shared" si="38"/>
        <v>213b</v>
      </c>
      <c r="C2403" t="s">
        <v>219</v>
      </c>
      <c r="D2403" t="s">
        <v>607</v>
      </c>
      <c r="E2403">
        <v>1</v>
      </c>
      <c r="F2403">
        <v>0</v>
      </c>
      <c r="G2403">
        <v>0</v>
      </c>
      <c r="H2403">
        <v>0</v>
      </c>
      <c r="I2403">
        <v>0</v>
      </c>
      <c r="J2403">
        <v>0</v>
      </c>
      <c r="K2403">
        <v>0</v>
      </c>
      <c r="L2403">
        <v>0</v>
      </c>
      <c r="M2403">
        <v>0</v>
      </c>
      <c r="N2403">
        <v>0</v>
      </c>
      <c r="O2403">
        <v>0</v>
      </c>
      <c r="P2403">
        <v>0</v>
      </c>
      <c r="Q2403" s="36">
        <v>0</v>
      </c>
      <c r="R2403" s="36">
        <v>0</v>
      </c>
      <c r="S2403" s="36">
        <v>0</v>
      </c>
      <c r="T2403" s="36">
        <v>0</v>
      </c>
      <c r="U2403" s="36">
        <v>0</v>
      </c>
    </row>
    <row r="2404" spans="1:21" x14ac:dyDescent="0.2">
      <c r="A2404" s="89">
        <f>VLOOKUP(C2404,TabellenSRG!$B$4:$C$2729,2,FALSE)</f>
        <v>213</v>
      </c>
      <c r="B2404" t="str">
        <f t="shared" si="38"/>
        <v>213c</v>
      </c>
      <c r="C2404" t="s">
        <v>219</v>
      </c>
      <c r="D2404" t="s">
        <v>608</v>
      </c>
      <c r="E2404">
        <v>2</v>
      </c>
      <c r="F2404">
        <v>0</v>
      </c>
      <c r="G2404">
        <v>0</v>
      </c>
      <c r="H2404">
        <v>0</v>
      </c>
      <c r="I2404">
        <v>0</v>
      </c>
      <c r="J2404">
        <v>0</v>
      </c>
      <c r="K2404">
        <v>0</v>
      </c>
      <c r="L2404">
        <v>0</v>
      </c>
      <c r="M2404">
        <v>0</v>
      </c>
      <c r="N2404">
        <v>0</v>
      </c>
      <c r="O2404">
        <v>0</v>
      </c>
      <c r="P2404">
        <v>0</v>
      </c>
      <c r="Q2404" s="36">
        <v>0</v>
      </c>
      <c r="R2404" s="36">
        <v>0</v>
      </c>
      <c r="S2404" s="36">
        <v>0</v>
      </c>
      <c r="T2404" s="36">
        <v>0</v>
      </c>
      <c r="U2404" s="36">
        <v>0</v>
      </c>
    </row>
    <row r="2405" spans="1:21" x14ac:dyDescent="0.2">
      <c r="A2405" s="89">
        <f>VLOOKUP(C2405,TabellenSRG!$B$4:$C$2729,2,FALSE)</f>
        <v>213</v>
      </c>
      <c r="B2405" t="str">
        <f t="shared" si="38"/>
        <v>213d</v>
      </c>
      <c r="C2405" t="s">
        <v>219</v>
      </c>
      <c r="D2405" t="s">
        <v>609</v>
      </c>
      <c r="E2405">
        <v>3</v>
      </c>
      <c r="F2405">
        <v>0</v>
      </c>
      <c r="G2405">
        <v>0</v>
      </c>
      <c r="H2405">
        <v>0</v>
      </c>
      <c r="I2405">
        <v>0</v>
      </c>
      <c r="J2405">
        <v>0</v>
      </c>
      <c r="K2405">
        <v>0</v>
      </c>
      <c r="L2405">
        <v>0</v>
      </c>
      <c r="M2405">
        <v>0</v>
      </c>
      <c r="N2405">
        <v>0</v>
      </c>
      <c r="O2405">
        <v>0</v>
      </c>
      <c r="P2405">
        <v>0</v>
      </c>
      <c r="Q2405" s="36">
        <v>0</v>
      </c>
      <c r="R2405" s="36">
        <v>0</v>
      </c>
      <c r="S2405" s="36">
        <v>0</v>
      </c>
      <c r="T2405" s="36">
        <v>0</v>
      </c>
      <c r="U2405" s="36">
        <v>0</v>
      </c>
    </row>
    <row r="2406" spans="1:21" x14ac:dyDescent="0.2">
      <c r="A2406" s="89">
        <f>VLOOKUP(C2406,TabellenSRG!$B$4:$C$2729,2,FALSE)</f>
        <v>213</v>
      </c>
      <c r="B2406" t="str">
        <f t="shared" si="38"/>
        <v>213e</v>
      </c>
      <c r="C2406" t="s">
        <v>219</v>
      </c>
      <c r="D2406" t="s">
        <v>610</v>
      </c>
      <c r="E2406">
        <v>4</v>
      </c>
      <c r="F2406">
        <v>0</v>
      </c>
      <c r="G2406">
        <v>0</v>
      </c>
      <c r="H2406">
        <v>0</v>
      </c>
      <c r="I2406">
        <v>0</v>
      </c>
      <c r="J2406">
        <v>0</v>
      </c>
      <c r="K2406">
        <v>0</v>
      </c>
      <c r="L2406">
        <v>10</v>
      </c>
      <c r="M2406">
        <v>10</v>
      </c>
      <c r="N2406">
        <v>10</v>
      </c>
      <c r="O2406">
        <v>10</v>
      </c>
      <c r="P2406">
        <v>10</v>
      </c>
      <c r="Q2406" s="36">
        <v>10</v>
      </c>
      <c r="R2406" s="36">
        <v>20</v>
      </c>
      <c r="S2406" s="36">
        <v>20</v>
      </c>
      <c r="T2406" s="36">
        <v>20</v>
      </c>
      <c r="U2406" s="36">
        <v>30</v>
      </c>
    </row>
    <row r="2407" spans="1:21" x14ac:dyDescent="0.2">
      <c r="A2407" s="89">
        <f>VLOOKUP(C2407,TabellenSRG!$B$4:$C$2729,2,FALSE)</f>
        <v>213</v>
      </c>
      <c r="B2407" t="str">
        <f t="shared" si="38"/>
        <v>213f</v>
      </c>
      <c r="C2407" t="s">
        <v>219</v>
      </c>
      <c r="D2407" t="s">
        <v>612</v>
      </c>
      <c r="E2407">
        <v>5</v>
      </c>
      <c r="F2407">
        <v>0</v>
      </c>
      <c r="G2407">
        <v>0</v>
      </c>
      <c r="H2407">
        <v>0</v>
      </c>
      <c r="I2407">
        <v>0</v>
      </c>
      <c r="J2407">
        <v>0</v>
      </c>
      <c r="K2407">
        <v>0</v>
      </c>
      <c r="L2407">
        <v>0</v>
      </c>
      <c r="M2407">
        <v>0</v>
      </c>
      <c r="N2407">
        <v>0</v>
      </c>
      <c r="O2407">
        <v>0</v>
      </c>
      <c r="P2407">
        <v>0</v>
      </c>
      <c r="Q2407" s="36">
        <v>0</v>
      </c>
      <c r="R2407" s="36">
        <v>0</v>
      </c>
      <c r="S2407" s="36">
        <v>0</v>
      </c>
      <c r="T2407" s="36">
        <v>0</v>
      </c>
      <c r="U2407" s="36">
        <v>0</v>
      </c>
    </row>
    <row r="2408" spans="1:21" x14ac:dyDescent="0.2">
      <c r="A2408" s="89">
        <f>VLOOKUP(C2408,TabellenSRG!$B$4:$C$2729,2,FALSE)</f>
        <v>213</v>
      </c>
      <c r="B2408" t="str">
        <f t="shared" si="38"/>
        <v>213g</v>
      </c>
      <c r="C2408" t="s">
        <v>219</v>
      </c>
      <c r="D2408" t="s">
        <v>613</v>
      </c>
      <c r="E2408">
        <v>6</v>
      </c>
      <c r="F2408">
        <v>0</v>
      </c>
      <c r="G2408">
        <v>0</v>
      </c>
      <c r="H2408">
        <v>0</v>
      </c>
      <c r="I2408">
        <v>0</v>
      </c>
      <c r="J2408">
        <v>0</v>
      </c>
      <c r="K2408">
        <v>0</v>
      </c>
      <c r="L2408">
        <v>0</v>
      </c>
      <c r="M2408">
        <v>0</v>
      </c>
      <c r="N2408">
        <v>0</v>
      </c>
      <c r="O2408">
        <v>0</v>
      </c>
      <c r="P2408">
        <v>0</v>
      </c>
      <c r="Q2408" s="36">
        <v>0</v>
      </c>
      <c r="R2408" s="36">
        <v>0</v>
      </c>
      <c r="S2408" s="36">
        <v>0</v>
      </c>
      <c r="T2408" s="36">
        <v>0</v>
      </c>
      <c r="U2408" s="36">
        <v>0</v>
      </c>
    </row>
    <row r="2409" spans="1:21" x14ac:dyDescent="0.2">
      <c r="A2409" s="89">
        <f>VLOOKUP(C2409,TabellenSRG!$B$4:$C$2729,2,FALSE)</f>
        <v>213</v>
      </c>
      <c r="B2409" t="str">
        <f t="shared" si="38"/>
        <v>213h</v>
      </c>
      <c r="C2409" t="s">
        <v>219</v>
      </c>
      <c r="D2409" t="s">
        <v>614</v>
      </c>
      <c r="E2409">
        <v>7</v>
      </c>
      <c r="F2409">
        <v>0</v>
      </c>
      <c r="G2409">
        <v>0</v>
      </c>
      <c r="H2409">
        <v>0</v>
      </c>
      <c r="I2409">
        <v>0</v>
      </c>
      <c r="J2409">
        <v>0</v>
      </c>
      <c r="K2409">
        <v>0</v>
      </c>
      <c r="L2409">
        <v>0</v>
      </c>
      <c r="M2409">
        <v>0</v>
      </c>
      <c r="N2409">
        <v>0</v>
      </c>
      <c r="O2409">
        <v>0</v>
      </c>
      <c r="P2409">
        <v>0</v>
      </c>
      <c r="Q2409" s="36">
        <v>0</v>
      </c>
      <c r="R2409" s="36">
        <v>0</v>
      </c>
      <c r="S2409" s="36">
        <v>0</v>
      </c>
      <c r="T2409" s="36">
        <v>0</v>
      </c>
      <c r="U2409" s="36">
        <v>0</v>
      </c>
    </row>
    <row r="2410" spans="1:21" x14ac:dyDescent="0.2">
      <c r="A2410" s="89">
        <f>VLOOKUP(C2410,TabellenSRG!$B$4:$C$2729,2,FALSE)</f>
        <v>213</v>
      </c>
      <c r="B2410" t="str">
        <f t="shared" si="38"/>
        <v>213i</v>
      </c>
      <c r="C2410" t="s">
        <v>219</v>
      </c>
      <c r="D2410" t="s">
        <v>615</v>
      </c>
      <c r="E2410">
        <v>8</v>
      </c>
      <c r="F2410">
        <v>0</v>
      </c>
      <c r="G2410">
        <v>0</v>
      </c>
      <c r="H2410">
        <v>0</v>
      </c>
      <c r="I2410">
        <v>0</v>
      </c>
      <c r="J2410">
        <v>0</v>
      </c>
      <c r="K2410">
        <v>0</v>
      </c>
      <c r="L2410">
        <v>0</v>
      </c>
      <c r="M2410">
        <v>0</v>
      </c>
      <c r="N2410">
        <v>0</v>
      </c>
      <c r="O2410">
        <v>0</v>
      </c>
      <c r="P2410">
        <v>0</v>
      </c>
      <c r="Q2410" s="36">
        <v>0</v>
      </c>
      <c r="R2410" s="36">
        <v>0</v>
      </c>
      <c r="S2410" s="36">
        <v>0</v>
      </c>
      <c r="T2410" s="36">
        <v>0</v>
      </c>
      <c r="U2410" s="36">
        <v>0</v>
      </c>
    </row>
    <row r="2411" spans="1:21" x14ac:dyDescent="0.2">
      <c r="A2411" s="89">
        <f>VLOOKUP(C2411,TabellenSRG!$B$4:$C$2729,2,FALSE)</f>
        <v>213</v>
      </c>
      <c r="B2411" t="str">
        <f t="shared" si="38"/>
        <v>213j</v>
      </c>
      <c r="C2411" t="s">
        <v>219</v>
      </c>
      <c r="D2411" t="s">
        <v>616</v>
      </c>
      <c r="E2411">
        <v>9</v>
      </c>
      <c r="F2411">
        <v>200</v>
      </c>
      <c r="G2411">
        <v>210</v>
      </c>
      <c r="H2411">
        <v>210</v>
      </c>
      <c r="I2411">
        <v>230</v>
      </c>
      <c r="J2411">
        <v>230</v>
      </c>
      <c r="K2411">
        <v>250</v>
      </c>
      <c r="L2411">
        <v>260</v>
      </c>
      <c r="M2411">
        <v>260</v>
      </c>
      <c r="N2411">
        <v>260</v>
      </c>
      <c r="O2411">
        <v>270</v>
      </c>
      <c r="P2411">
        <v>250</v>
      </c>
      <c r="Q2411" s="36">
        <v>230</v>
      </c>
      <c r="R2411" s="36">
        <v>230</v>
      </c>
      <c r="S2411" s="36">
        <v>180</v>
      </c>
      <c r="T2411" s="36">
        <v>170</v>
      </c>
      <c r="U2411" s="36">
        <v>180</v>
      </c>
    </row>
    <row r="2412" spans="1:21" x14ac:dyDescent="0.2">
      <c r="A2412" s="89">
        <f>VLOOKUP(C2412,TabellenSRG!$B$4:$C$2729,2,FALSE)</f>
        <v>213</v>
      </c>
      <c r="B2412" t="str">
        <f t="shared" si="38"/>
        <v>213k</v>
      </c>
      <c r="C2412" t="s">
        <v>219</v>
      </c>
      <c r="D2412" t="s">
        <v>611</v>
      </c>
      <c r="E2412">
        <v>10</v>
      </c>
      <c r="F2412" t="e">
        <v>#N/A</v>
      </c>
      <c r="G2412" t="e">
        <v>#N/A</v>
      </c>
      <c r="H2412" t="e">
        <v>#N/A</v>
      </c>
      <c r="I2412" t="e">
        <v>#N/A</v>
      </c>
      <c r="J2412" t="e">
        <v>#N/A</v>
      </c>
      <c r="K2412" t="e">
        <v>#N/A</v>
      </c>
      <c r="L2412" t="e">
        <v>#N/A</v>
      </c>
      <c r="M2412" t="e">
        <v>#N/A</v>
      </c>
      <c r="N2412">
        <v>0</v>
      </c>
      <c r="O2412">
        <v>0</v>
      </c>
      <c r="P2412">
        <v>0</v>
      </c>
      <c r="Q2412" s="36">
        <v>0</v>
      </c>
      <c r="R2412" s="36">
        <v>0</v>
      </c>
      <c r="S2412" s="36">
        <v>0</v>
      </c>
      <c r="T2412" s="36">
        <v>0</v>
      </c>
      <c r="U2412" s="36">
        <v>0</v>
      </c>
    </row>
    <row r="2413" spans="1:21" x14ac:dyDescent="0.2">
      <c r="A2413" s="89">
        <f>VLOOKUP(C2413,TabellenSRG!$B$4:$C$2729,2,FALSE)</f>
        <v>214</v>
      </c>
      <c r="B2413" t="str">
        <f t="shared" si="38"/>
        <v>214a</v>
      </c>
      <c r="C2413" t="s">
        <v>220</v>
      </c>
      <c r="D2413" t="s">
        <v>606</v>
      </c>
      <c r="E2413">
        <v>0</v>
      </c>
      <c r="F2413">
        <v>420</v>
      </c>
      <c r="G2413">
        <v>400</v>
      </c>
      <c r="H2413">
        <v>310</v>
      </c>
      <c r="I2413">
        <v>310</v>
      </c>
      <c r="J2413">
        <v>280</v>
      </c>
      <c r="K2413">
        <v>280</v>
      </c>
      <c r="L2413">
        <v>360</v>
      </c>
      <c r="M2413">
        <v>430</v>
      </c>
      <c r="N2413">
        <v>470</v>
      </c>
      <c r="O2413">
        <v>530</v>
      </c>
      <c r="P2413">
        <v>530</v>
      </c>
      <c r="Q2413" s="36">
        <v>530</v>
      </c>
      <c r="R2413" s="36">
        <v>470</v>
      </c>
      <c r="S2413" s="36">
        <v>490</v>
      </c>
      <c r="T2413" s="36">
        <v>420</v>
      </c>
      <c r="U2413" s="36">
        <v>400</v>
      </c>
    </row>
    <row r="2414" spans="1:21" x14ac:dyDescent="0.2">
      <c r="A2414" s="89">
        <f>VLOOKUP(C2414,TabellenSRG!$B$4:$C$2729,2,FALSE)</f>
        <v>214</v>
      </c>
      <c r="B2414" t="str">
        <f t="shared" si="38"/>
        <v>214b</v>
      </c>
      <c r="C2414" t="s">
        <v>220</v>
      </c>
      <c r="D2414" t="s">
        <v>607</v>
      </c>
      <c r="E2414">
        <v>1</v>
      </c>
      <c r="F2414">
        <v>10</v>
      </c>
      <c r="G2414">
        <v>10</v>
      </c>
      <c r="H2414">
        <v>0</v>
      </c>
      <c r="I2414">
        <v>0</v>
      </c>
      <c r="J2414">
        <v>0</v>
      </c>
      <c r="K2414">
        <v>0</v>
      </c>
      <c r="L2414">
        <v>0</v>
      </c>
      <c r="M2414">
        <v>0</v>
      </c>
      <c r="N2414">
        <v>0</v>
      </c>
      <c r="O2414">
        <v>10</v>
      </c>
      <c r="P2414">
        <v>10</v>
      </c>
      <c r="Q2414" s="36">
        <v>10</v>
      </c>
      <c r="R2414" s="36">
        <v>0</v>
      </c>
      <c r="S2414" s="36">
        <v>0</v>
      </c>
      <c r="T2414" s="36">
        <v>0</v>
      </c>
      <c r="U2414" s="36">
        <v>0</v>
      </c>
    </row>
    <row r="2415" spans="1:21" x14ac:dyDescent="0.2">
      <c r="A2415" s="89">
        <f>VLOOKUP(C2415,TabellenSRG!$B$4:$C$2729,2,FALSE)</f>
        <v>214</v>
      </c>
      <c r="B2415" t="str">
        <f t="shared" si="38"/>
        <v>214c</v>
      </c>
      <c r="C2415" t="s">
        <v>220</v>
      </c>
      <c r="D2415" t="s">
        <v>608</v>
      </c>
      <c r="E2415">
        <v>2</v>
      </c>
      <c r="F2415">
        <v>30</v>
      </c>
      <c r="G2415">
        <v>10</v>
      </c>
      <c r="H2415">
        <v>10</v>
      </c>
      <c r="I2415">
        <v>10</v>
      </c>
      <c r="J2415">
        <v>10</v>
      </c>
      <c r="K2415">
        <v>10</v>
      </c>
      <c r="L2415">
        <v>10</v>
      </c>
      <c r="M2415">
        <v>10</v>
      </c>
      <c r="N2415">
        <v>10</v>
      </c>
      <c r="O2415">
        <v>10</v>
      </c>
      <c r="P2415">
        <v>10</v>
      </c>
      <c r="Q2415" s="36">
        <v>10</v>
      </c>
      <c r="R2415" s="36">
        <v>10</v>
      </c>
      <c r="S2415" s="36">
        <v>10</v>
      </c>
      <c r="T2415" s="36">
        <v>10</v>
      </c>
      <c r="U2415" s="36">
        <v>10</v>
      </c>
    </row>
    <row r="2416" spans="1:21" x14ac:dyDescent="0.2">
      <c r="A2416" s="89">
        <f>VLOOKUP(C2416,TabellenSRG!$B$4:$C$2729,2,FALSE)</f>
        <v>214</v>
      </c>
      <c r="B2416" t="str">
        <f t="shared" si="38"/>
        <v>214d</v>
      </c>
      <c r="C2416" t="s">
        <v>220</v>
      </c>
      <c r="D2416" t="s">
        <v>609</v>
      </c>
      <c r="E2416">
        <v>3</v>
      </c>
      <c r="F2416">
        <v>0</v>
      </c>
      <c r="G2416">
        <v>0</v>
      </c>
      <c r="H2416">
        <v>0</v>
      </c>
      <c r="I2416">
        <v>0</v>
      </c>
      <c r="J2416">
        <v>0</v>
      </c>
      <c r="K2416">
        <v>0</v>
      </c>
      <c r="L2416">
        <v>0</v>
      </c>
      <c r="M2416">
        <v>0</v>
      </c>
      <c r="N2416">
        <v>0</v>
      </c>
      <c r="O2416">
        <v>0</v>
      </c>
      <c r="P2416">
        <v>0</v>
      </c>
      <c r="Q2416" s="36">
        <v>0</v>
      </c>
      <c r="R2416" s="36">
        <v>0</v>
      </c>
      <c r="S2416" s="36">
        <v>0</v>
      </c>
      <c r="T2416" s="36">
        <v>0</v>
      </c>
      <c r="U2416" s="36">
        <v>0</v>
      </c>
    </row>
    <row r="2417" spans="1:21" x14ac:dyDescent="0.2">
      <c r="A2417" s="89">
        <f>VLOOKUP(C2417,TabellenSRG!$B$4:$C$2729,2,FALSE)</f>
        <v>214</v>
      </c>
      <c r="B2417" t="str">
        <f t="shared" si="38"/>
        <v>214e</v>
      </c>
      <c r="C2417" t="s">
        <v>220</v>
      </c>
      <c r="D2417" t="s">
        <v>610</v>
      </c>
      <c r="E2417">
        <v>4</v>
      </c>
      <c r="F2417">
        <v>0</v>
      </c>
      <c r="G2417">
        <v>0</v>
      </c>
      <c r="H2417">
        <v>0</v>
      </c>
      <c r="I2417">
        <v>0</v>
      </c>
      <c r="J2417">
        <v>0</v>
      </c>
      <c r="K2417">
        <v>0</v>
      </c>
      <c r="L2417">
        <v>10</v>
      </c>
      <c r="M2417">
        <v>10</v>
      </c>
      <c r="N2417">
        <v>10</v>
      </c>
      <c r="O2417">
        <v>20</v>
      </c>
      <c r="P2417">
        <v>20</v>
      </c>
      <c r="Q2417" s="36">
        <v>20</v>
      </c>
      <c r="R2417" s="36">
        <v>30</v>
      </c>
      <c r="S2417" s="36">
        <v>50</v>
      </c>
      <c r="T2417" s="36">
        <v>60</v>
      </c>
      <c r="U2417" s="36">
        <v>60</v>
      </c>
    </row>
    <row r="2418" spans="1:21" x14ac:dyDescent="0.2">
      <c r="A2418" s="89">
        <f>VLOOKUP(C2418,TabellenSRG!$B$4:$C$2729,2,FALSE)</f>
        <v>214</v>
      </c>
      <c r="B2418" t="str">
        <f t="shared" si="38"/>
        <v>214f</v>
      </c>
      <c r="C2418" t="s">
        <v>220</v>
      </c>
      <c r="D2418" t="s">
        <v>612</v>
      </c>
      <c r="E2418">
        <v>5</v>
      </c>
      <c r="F2418">
        <v>0</v>
      </c>
      <c r="G2418">
        <v>0</v>
      </c>
      <c r="H2418">
        <v>0</v>
      </c>
      <c r="I2418">
        <v>0</v>
      </c>
      <c r="J2418">
        <v>0</v>
      </c>
      <c r="K2418">
        <v>0</v>
      </c>
      <c r="L2418">
        <v>0</v>
      </c>
      <c r="M2418">
        <v>0</v>
      </c>
      <c r="N2418">
        <v>0</v>
      </c>
      <c r="O2418">
        <v>0</v>
      </c>
      <c r="P2418">
        <v>0</v>
      </c>
      <c r="Q2418" s="36">
        <v>0</v>
      </c>
      <c r="R2418" s="36">
        <v>0</v>
      </c>
      <c r="S2418" s="36">
        <v>0</v>
      </c>
      <c r="T2418" s="36">
        <v>0</v>
      </c>
      <c r="U2418" s="36">
        <v>0</v>
      </c>
    </row>
    <row r="2419" spans="1:21" x14ac:dyDescent="0.2">
      <c r="A2419" s="89">
        <f>VLOOKUP(C2419,TabellenSRG!$B$4:$C$2729,2,FALSE)</f>
        <v>214</v>
      </c>
      <c r="B2419" t="str">
        <f t="shared" si="38"/>
        <v>214g</v>
      </c>
      <c r="C2419" t="s">
        <v>220</v>
      </c>
      <c r="D2419" t="s">
        <v>613</v>
      </c>
      <c r="E2419">
        <v>6</v>
      </c>
      <c r="F2419">
        <v>0</v>
      </c>
      <c r="G2419">
        <v>0</v>
      </c>
      <c r="H2419">
        <v>0</v>
      </c>
      <c r="I2419">
        <v>0</v>
      </c>
      <c r="J2419">
        <v>0</v>
      </c>
      <c r="K2419">
        <v>0</v>
      </c>
      <c r="L2419">
        <v>0</v>
      </c>
      <c r="M2419">
        <v>0</v>
      </c>
      <c r="N2419">
        <v>0</v>
      </c>
      <c r="O2419">
        <v>0</v>
      </c>
      <c r="P2419">
        <v>0</v>
      </c>
      <c r="Q2419" s="36">
        <v>0</v>
      </c>
      <c r="R2419" s="36">
        <v>0</v>
      </c>
      <c r="S2419" s="36">
        <v>0</v>
      </c>
      <c r="T2419" s="36">
        <v>0</v>
      </c>
      <c r="U2419" s="36">
        <v>40</v>
      </c>
    </row>
    <row r="2420" spans="1:21" x14ac:dyDescent="0.2">
      <c r="A2420" s="89">
        <f>VLOOKUP(C2420,TabellenSRG!$B$4:$C$2729,2,FALSE)</f>
        <v>214</v>
      </c>
      <c r="B2420" t="str">
        <f t="shared" si="38"/>
        <v>214h</v>
      </c>
      <c r="C2420" t="s">
        <v>220</v>
      </c>
      <c r="D2420" t="s">
        <v>614</v>
      </c>
      <c r="E2420">
        <v>7</v>
      </c>
      <c r="F2420">
        <v>0</v>
      </c>
      <c r="G2420">
        <v>0</v>
      </c>
      <c r="H2420">
        <v>0</v>
      </c>
      <c r="I2420">
        <v>0</v>
      </c>
      <c r="J2420">
        <v>0</v>
      </c>
      <c r="K2420">
        <v>0</v>
      </c>
      <c r="L2420">
        <v>0</v>
      </c>
      <c r="M2420">
        <v>0</v>
      </c>
      <c r="N2420">
        <v>0</v>
      </c>
      <c r="O2420">
        <v>0</v>
      </c>
      <c r="P2420">
        <v>0</v>
      </c>
      <c r="Q2420" s="36">
        <v>0</v>
      </c>
      <c r="R2420" s="36">
        <v>0</v>
      </c>
      <c r="S2420" s="36">
        <v>0</v>
      </c>
      <c r="T2420" s="36">
        <v>0</v>
      </c>
      <c r="U2420" s="36">
        <v>0</v>
      </c>
    </row>
    <row r="2421" spans="1:21" x14ac:dyDescent="0.2">
      <c r="A2421" s="89">
        <f>VLOOKUP(C2421,TabellenSRG!$B$4:$C$2729,2,FALSE)</f>
        <v>214</v>
      </c>
      <c r="B2421" t="str">
        <f t="shared" si="38"/>
        <v>214i</v>
      </c>
      <c r="C2421" t="s">
        <v>220</v>
      </c>
      <c r="D2421" t="s">
        <v>615</v>
      </c>
      <c r="E2421">
        <v>8</v>
      </c>
      <c r="F2421">
        <v>0</v>
      </c>
      <c r="G2421">
        <v>0</v>
      </c>
      <c r="H2421">
        <v>0</v>
      </c>
      <c r="I2421">
        <v>0</v>
      </c>
      <c r="J2421">
        <v>0</v>
      </c>
      <c r="K2421">
        <v>0</v>
      </c>
      <c r="L2421">
        <v>0</v>
      </c>
      <c r="M2421">
        <v>0</v>
      </c>
      <c r="N2421">
        <v>0</v>
      </c>
      <c r="O2421">
        <v>0</v>
      </c>
      <c r="P2421">
        <v>0</v>
      </c>
      <c r="Q2421" s="36">
        <v>0</v>
      </c>
      <c r="R2421" s="36">
        <v>0</v>
      </c>
      <c r="S2421" s="36">
        <v>0</v>
      </c>
      <c r="T2421" s="36">
        <v>0</v>
      </c>
      <c r="U2421" s="36">
        <v>0</v>
      </c>
    </row>
    <row r="2422" spans="1:21" x14ac:dyDescent="0.2">
      <c r="A2422" s="89">
        <f>VLOOKUP(C2422,TabellenSRG!$B$4:$C$2729,2,FALSE)</f>
        <v>214</v>
      </c>
      <c r="B2422" t="str">
        <f t="shared" si="38"/>
        <v>214j</v>
      </c>
      <c r="C2422" t="s">
        <v>220</v>
      </c>
      <c r="D2422" t="s">
        <v>616</v>
      </c>
      <c r="E2422">
        <v>9</v>
      </c>
      <c r="F2422">
        <v>380</v>
      </c>
      <c r="G2422">
        <v>380</v>
      </c>
      <c r="H2422">
        <v>290</v>
      </c>
      <c r="I2422">
        <v>290</v>
      </c>
      <c r="J2422">
        <v>270</v>
      </c>
      <c r="K2422">
        <v>270</v>
      </c>
      <c r="L2422">
        <v>340</v>
      </c>
      <c r="M2422">
        <v>400</v>
      </c>
      <c r="N2422">
        <v>450</v>
      </c>
      <c r="O2422">
        <v>500</v>
      </c>
      <c r="P2422">
        <v>490</v>
      </c>
      <c r="Q2422" s="36">
        <v>490</v>
      </c>
      <c r="R2422" s="36">
        <v>430</v>
      </c>
      <c r="S2422" s="36">
        <v>430</v>
      </c>
      <c r="T2422" s="36">
        <v>350</v>
      </c>
      <c r="U2422" s="36">
        <v>290</v>
      </c>
    </row>
    <row r="2423" spans="1:21" x14ac:dyDescent="0.2">
      <c r="A2423" s="89">
        <f>VLOOKUP(C2423,TabellenSRG!$B$4:$C$2729,2,FALSE)</f>
        <v>214</v>
      </c>
      <c r="B2423" t="str">
        <f t="shared" si="38"/>
        <v>214k</v>
      </c>
      <c r="C2423" t="s">
        <v>220</v>
      </c>
      <c r="D2423" t="s">
        <v>611</v>
      </c>
      <c r="E2423">
        <v>10</v>
      </c>
      <c r="F2423" t="e">
        <v>#N/A</v>
      </c>
      <c r="G2423" t="e">
        <v>#N/A</v>
      </c>
      <c r="H2423" t="e">
        <v>#N/A</v>
      </c>
      <c r="I2423" t="e">
        <v>#N/A</v>
      </c>
      <c r="J2423" t="e">
        <v>#N/A</v>
      </c>
      <c r="K2423" t="e">
        <v>#N/A</v>
      </c>
      <c r="L2423" t="e">
        <v>#N/A</v>
      </c>
      <c r="M2423" t="e">
        <v>#N/A</v>
      </c>
      <c r="N2423">
        <v>0</v>
      </c>
      <c r="O2423">
        <v>0</v>
      </c>
      <c r="P2423">
        <v>0</v>
      </c>
      <c r="Q2423" s="36">
        <v>0</v>
      </c>
      <c r="R2423" s="36">
        <v>0</v>
      </c>
      <c r="S2423" s="36">
        <v>0</v>
      </c>
      <c r="T2423" s="36">
        <v>0</v>
      </c>
      <c r="U2423" s="36">
        <v>0</v>
      </c>
    </row>
    <row r="2424" spans="1:21" x14ac:dyDescent="0.2">
      <c r="A2424" s="89">
        <f>VLOOKUP(C2424,TabellenSRG!$B$4:$C$2729,2,FALSE)</f>
        <v>215</v>
      </c>
      <c r="B2424" t="str">
        <f t="shared" si="38"/>
        <v>215a</v>
      </c>
      <c r="C2424" t="s">
        <v>221</v>
      </c>
      <c r="D2424" t="s">
        <v>606</v>
      </c>
      <c r="E2424">
        <v>0</v>
      </c>
      <c r="F2424">
        <v>30</v>
      </c>
      <c r="G2424">
        <v>40</v>
      </c>
      <c r="H2424">
        <v>40</v>
      </c>
      <c r="I2424">
        <v>50</v>
      </c>
      <c r="J2424">
        <v>50</v>
      </c>
      <c r="K2424">
        <v>60</v>
      </c>
      <c r="L2424">
        <v>70</v>
      </c>
      <c r="M2424">
        <v>80</v>
      </c>
      <c r="N2424">
        <v>90</v>
      </c>
      <c r="O2424">
        <v>90</v>
      </c>
      <c r="P2424">
        <v>100</v>
      </c>
      <c r="Q2424" s="36">
        <v>100</v>
      </c>
      <c r="R2424" s="36">
        <v>110</v>
      </c>
      <c r="S2424" s="36">
        <v>120</v>
      </c>
      <c r="T2424" s="36">
        <v>120</v>
      </c>
      <c r="U2424" s="36">
        <v>120</v>
      </c>
    </row>
    <row r="2425" spans="1:21" x14ac:dyDescent="0.2">
      <c r="A2425" s="89">
        <f>VLOOKUP(C2425,TabellenSRG!$B$4:$C$2729,2,FALSE)</f>
        <v>215</v>
      </c>
      <c r="B2425" t="str">
        <f t="shared" si="38"/>
        <v>215b</v>
      </c>
      <c r="C2425" t="s">
        <v>221</v>
      </c>
      <c r="D2425" t="s">
        <v>607</v>
      </c>
      <c r="E2425">
        <v>1</v>
      </c>
      <c r="F2425">
        <v>0</v>
      </c>
      <c r="G2425">
        <v>0</v>
      </c>
      <c r="H2425">
        <v>0</v>
      </c>
      <c r="I2425">
        <v>0</v>
      </c>
      <c r="J2425">
        <v>0</v>
      </c>
      <c r="K2425">
        <v>0</v>
      </c>
      <c r="L2425">
        <v>0</v>
      </c>
      <c r="M2425">
        <v>0</v>
      </c>
      <c r="N2425">
        <v>0</v>
      </c>
      <c r="O2425">
        <v>0</v>
      </c>
      <c r="P2425">
        <v>0</v>
      </c>
      <c r="Q2425" s="36">
        <v>0</v>
      </c>
      <c r="R2425" s="36">
        <v>0</v>
      </c>
      <c r="S2425" s="36">
        <v>0</v>
      </c>
      <c r="T2425" s="36">
        <v>0</v>
      </c>
      <c r="U2425" s="36">
        <v>0</v>
      </c>
    </row>
    <row r="2426" spans="1:21" x14ac:dyDescent="0.2">
      <c r="A2426" s="89">
        <f>VLOOKUP(C2426,TabellenSRG!$B$4:$C$2729,2,FALSE)</f>
        <v>215</v>
      </c>
      <c r="B2426" t="str">
        <f t="shared" si="38"/>
        <v>215c</v>
      </c>
      <c r="C2426" t="s">
        <v>221</v>
      </c>
      <c r="D2426" t="s">
        <v>608</v>
      </c>
      <c r="E2426">
        <v>2</v>
      </c>
      <c r="F2426">
        <v>0</v>
      </c>
      <c r="G2426">
        <v>0</v>
      </c>
      <c r="H2426">
        <v>0</v>
      </c>
      <c r="I2426">
        <v>0</v>
      </c>
      <c r="J2426">
        <v>0</v>
      </c>
      <c r="K2426">
        <v>0</v>
      </c>
      <c r="L2426">
        <v>0</v>
      </c>
      <c r="M2426">
        <v>0</v>
      </c>
      <c r="N2426">
        <v>0</v>
      </c>
      <c r="O2426">
        <v>0</v>
      </c>
      <c r="P2426">
        <v>0</v>
      </c>
      <c r="Q2426" s="36">
        <v>0</v>
      </c>
      <c r="R2426" s="36">
        <v>0</v>
      </c>
      <c r="S2426" s="36">
        <v>0</v>
      </c>
      <c r="T2426" s="36">
        <v>0</v>
      </c>
      <c r="U2426" s="36">
        <v>0</v>
      </c>
    </row>
    <row r="2427" spans="1:21" x14ac:dyDescent="0.2">
      <c r="A2427" s="89">
        <f>VLOOKUP(C2427,TabellenSRG!$B$4:$C$2729,2,FALSE)</f>
        <v>215</v>
      </c>
      <c r="B2427" t="str">
        <f t="shared" si="38"/>
        <v>215d</v>
      </c>
      <c r="C2427" t="s">
        <v>221</v>
      </c>
      <c r="D2427" t="s">
        <v>609</v>
      </c>
      <c r="E2427">
        <v>3</v>
      </c>
      <c r="F2427">
        <v>0</v>
      </c>
      <c r="G2427">
        <v>0</v>
      </c>
      <c r="H2427">
        <v>0</v>
      </c>
      <c r="I2427">
        <v>0</v>
      </c>
      <c r="J2427">
        <v>0</v>
      </c>
      <c r="K2427">
        <v>0</v>
      </c>
      <c r="L2427">
        <v>0</v>
      </c>
      <c r="M2427">
        <v>0</v>
      </c>
      <c r="N2427">
        <v>0</v>
      </c>
      <c r="O2427">
        <v>0</v>
      </c>
      <c r="P2427">
        <v>0</v>
      </c>
      <c r="Q2427" s="36">
        <v>0</v>
      </c>
      <c r="R2427" s="36">
        <v>0</v>
      </c>
      <c r="S2427" s="36">
        <v>0</v>
      </c>
      <c r="T2427" s="36">
        <v>0</v>
      </c>
      <c r="U2427" s="36">
        <v>0</v>
      </c>
    </row>
    <row r="2428" spans="1:21" x14ac:dyDescent="0.2">
      <c r="A2428" s="89">
        <f>VLOOKUP(C2428,TabellenSRG!$B$4:$C$2729,2,FALSE)</f>
        <v>215</v>
      </c>
      <c r="B2428" t="str">
        <f t="shared" si="38"/>
        <v>215e</v>
      </c>
      <c r="C2428" t="s">
        <v>221</v>
      </c>
      <c r="D2428" t="s">
        <v>610</v>
      </c>
      <c r="E2428">
        <v>4</v>
      </c>
      <c r="F2428">
        <v>0</v>
      </c>
      <c r="G2428">
        <v>0</v>
      </c>
      <c r="H2428">
        <v>0</v>
      </c>
      <c r="I2428">
        <v>0</v>
      </c>
      <c r="J2428">
        <v>0</v>
      </c>
      <c r="K2428">
        <v>0</v>
      </c>
      <c r="L2428">
        <v>0</v>
      </c>
      <c r="M2428">
        <v>0</v>
      </c>
      <c r="N2428">
        <v>0</v>
      </c>
      <c r="O2428">
        <v>0</v>
      </c>
      <c r="P2428">
        <v>0</v>
      </c>
      <c r="Q2428" s="36">
        <v>10</v>
      </c>
      <c r="R2428" s="36">
        <v>10</v>
      </c>
      <c r="S2428" s="36">
        <v>10</v>
      </c>
      <c r="T2428" s="36">
        <v>10</v>
      </c>
      <c r="U2428" s="36">
        <v>10</v>
      </c>
    </row>
    <row r="2429" spans="1:21" x14ac:dyDescent="0.2">
      <c r="A2429" s="89">
        <f>VLOOKUP(C2429,TabellenSRG!$B$4:$C$2729,2,FALSE)</f>
        <v>215</v>
      </c>
      <c r="B2429" t="str">
        <f t="shared" si="38"/>
        <v>215f</v>
      </c>
      <c r="C2429" t="s">
        <v>221</v>
      </c>
      <c r="D2429" t="s">
        <v>612</v>
      </c>
      <c r="E2429">
        <v>5</v>
      </c>
      <c r="F2429">
        <v>0</v>
      </c>
      <c r="G2429">
        <v>0</v>
      </c>
      <c r="H2429">
        <v>0</v>
      </c>
      <c r="I2429">
        <v>0</v>
      </c>
      <c r="J2429">
        <v>0</v>
      </c>
      <c r="K2429">
        <v>0</v>
      </c>
      <c r="L2429">
        <v>0</v>
      </c>
      <c r="M2429">
        <v>0</v>
      </c>
      <c r="N2429">
        <v>0</v>
      </c>
      <c r="O2429">
        <v>0</v>
      </c>
      <c r="P2429">
        <v>0</v>
      </c>
      <c r="Q2429" s="36">
        <v>0</v>
      </c>
      <c r="R2429" s="36">
        <v>0</v>
      </c>
      <c r="S2429" s="36">
        <v>0</v>
      </c>
      <c r="T2429" s="36">
        <v>0</v>
      </c>
      <c r="U2429" s="36">
        <v>0</v>
      </c>
    </row>
    <row r="2430" spans="1:21" x14ac:dyDescent="0.2">
      <c r="A2430" s="89">
        <f>VLOOKUP(C2430,TabellenSRG!$B$4:$C$2729,2,FALSE)</f>
        <v>215</v>
      </c>
      <c r="B2430" t="str">
        <f t="shared" si="38"/>
        <v>215g</v>
      </c>
      <c r="C2430" t="s">
        <v>221</v>
      </c>
      <c r="D2430" t="s">
        <v>613</v>
      </c>
      <c r="E2430">
        <v>6</v>
      </c>
      <c r="F2430">
        <v>0</v>
      </c>
      <c r="G2430">
        <v>0</v>
      </c>
      <c r="H2430">
        <v>0</v>
      </c>
      <c r="I2430">
        <v>0</v>
      </c>
      <c r="J2430">
        <v>0</v>
      </c>
      <c r="K2430">
        <v>0</v>
      </c>
      <c r="L2430">
        <v>0</v>
      </c>
      <c r="M2430">
        <v>0</v>
      </c>
      <c r="N2430">
        <v>0</v>
      </c>
      <c r="O2430">
        <v>0</v>
      </c>
      <c r="P2430">
        <v>0</v>
      </c>
      <c r="Q2430" s="36">
        <v>0</v>
      </c>
      <c r="R2430" s="36">
        <v>0</v>
      </c>
      <c r="S2430" s="36">
        <v>0</v>
      </c>
      <c r="T2430" s="36">
        <v>0</v>
      </c>
      <c r="U2430" s="36">
        <v>0</v>
      </c>
    </row>
    <row r="2431" spans="1:21" x14ac:dyDescent="0.2">
      <c r="A2431" s="89">
        <f>VLOOKUP(C2431,TabellenSRG!$B$4:$C$2729,2,FALSE)</f>
        <v>215</v>
      </c>
      <c r="B2431" t="str">
        <f t="shared" si="38"/>
        <v>215h</v>
      </c>
      <c r="C2431" t="s">
        <v>221</v>
      </c>
      <c r="D2431" t="s">
        <v>614</v>
      </c>
      <c r="E2431">
        <v>7</v>
      </c>
      <c r="F2431">
        <v>0</v>
      </c>
      <c r="G2431">
        <v>0</v>
      </c>
      <c r="H2431">
        <v>0</v>
      </c>
      <c r="I2431">
        <v>0</v>
      </c>
      <c r="J2431">
        <v>0</v>
      </c>
      <c r="K2431">
        <v>0</v>
      </c>
      <c r="L2431">
        <v>0</v>
      </c>
      <c r="M2431">
        <v>0</v>
      </c>
      <c r="N2431">
        <v>0</v>
      </c>
      <c r="O2431">
        <v>0</v>
      </c>
      <c r="P2431">
        <v>0</v>
      </c>
      <c r="Q2431" s="36">
        <v>0</v>
      </c>
      <c r="R2431" s="36">
        <v>0</v>
      </c>
      <c r="S2431" s="36">
        <v>0</v>
      </c>
      <c r="T2431" s="36">
        <v>0</v>
      </c>
      <c r="U2431" s="36">
        <v>0</v>
      </c>
    </row>
    <row r="2432" spans="1:21" x14ac:dyDescent="0.2">
      <c r="A2432" s="89">
        <f>VLOOKUP(C2432,TabellenSRG!$B$4:$C$2729,2,FALSE)</f>
        <v>215</v>
      </c>
      <c r="B2432" t="str">
        <f t="shared" si="38"/>
        <v>215i</v>
      </c>
      <c r="C2432" t="s">
        <v>221</v>
      </c>
      <c r="D2432" t="s">
        <v>615</v>
      </c>
      <c r="E2432">
        <v>8</v>
      </c>
      <c r="F2432">
        <v>0</v>
      </c>
      <c r="G2432">
        <v>0</v>
      </c>
      <c r="H2432">
        <v>0</v>
      </c>
      <c r="I2432">
        <v>0</v>
      </c>
      <c r="J2432">
        <v>0</v>
      </c>
      <c r="K2432">
        <v>0</v>
      </c>
      <c r="L2432">
        <v>0</v>
      </c>
      <c r="M2432">
        <v>0</v>
      </c>
      <c r="N2432">
        <v>0</v>
      </c>
      <c r="O2432">
        <v>0</v>
      </c>
      <c r="P2432">
        <v>0</v>
      </c>
      <c r="Q2432" s="36">
        <v>0</v>
      </c>
      <c r="R2432" s="36">
        <v>0</v>
      </c>
      <c r="S2432" s="36">
        <v>0</v>
      </c>
      <c r="T2432" s="36">
        <v>0</v>
      </c>
      <c r="U2432" s="36">
        <v>0</v>
      </c>
    </row>
    <row r="2433" spans="1:21" x14ac:dyDescent="0.2">
      <c r="A2433" s="89">
        <f>VLOOKUP(C2433,TabellenSRG!$B$4:$C$2729,2,FALSE)</f>
        <v>215</v>
      </c>
      <c r="B2433" t="str">
        <f t="shared" si="38"/>
        <v>215j</v>
      </c>
      <c r="C2433" t="s">
        <v>221</v>
      </c>
      <c r="D2433" t="s">
        <v>616</v>
      </c>
      <c r="E2433">
        <v>9</v>
      </c>
      <c r="F2433">
        <v>30</v>
      </c>
      <c r="G2433">
        <v>40</v>
      </c>
      <c r="H2433">
        <v>40</v>
      </c>
      <c r="I2433">
        <v>50</v>
      </c>
      <c r="J2433">
        <v>40</v>
      </c>
      <c r="K2433">
        <v>60</v>
      </c>
      <c r="L2433">
        <v>70</v>
      </c>
      <c r="M2433">
        <v>80</v>
      </c>
      <c r="N2433">
        <v>90</v>
      </c>
      <c r="O2433">
        <v>80</v>
      </c>
      <c r="P2433">
        <v>90</v>
      </c>
      <c r="Q2433" s="36">
        <v>90</v>
      </c>
      <c r="R2433" s="36">
        <v>90</v>
      </c>
      <c r="S2433" s="36">
        <v>100</v>
      </c>
      <c r="T2433" s="36">
        <v>100</v>
      </c>
      <c r="U2433" s="36">
        <v>100</v>
      </c>
    </row>
    <row r="2434" spans="1:21" x14ac:dyDescent="0.2">
      <c r="A2434" s="89">
        <f>VLOOKUP(C2434,TabellenSRG!$B$4:$C$2729,2,FALSE)</f>
        <v>215</v>
      </c>
      <c r="B2434" t="str">
        <f t="shared" si="38"/>
        <v>215k</v>
      </c>
      <c r="C2434" t="s">
        <v>221</v>
      </c>
      <c r="D2434" t="s">
        <v>611</v>
      </c>
      <c r="E2434">
        <v>10</v>
      </c>
      <c r="F2434" t="e">
        <v>#N/A</v>
      </c>
      <c r="G2434" t="e">
        <v>#N/A</v>
      </c>
      <c r="H2434" t="e">
        <v>#N/A</v>
      </c>
      <c r="I2434" t="e">
        <v>#N/A</v>
      </c>
      <c r="J2434" t="e">
        <v>#N/A</v>
      </c>
      <c r="K2434" t="e">
        <v>#N/A</v>
      </c>
      <c r="L2434" t="e">
        <v>#N/A</v>
      </c>
      <c r="M2434" t="e">
        <v>#N/A</v>
      </c>
      <c r="N2434">
        <v>0</v>
      </c>
      <c r="O2434">
        <v>0</v>
      </c>
      <c r="P2434">
        <v>0</v>
      </c>
      <c r="Q2434" s="36">
        <v>0</v>
      </c>
      <c r="R2434" s="36">
        <v>0</v>
      </c>
      <c r="S2434" s="36">
        <v>0</v>
      </c>
      <c r="T2434" s="36">
        <v>0</v>
      </c>
      <c r="U2434" s="36">
        <v>0</v>
      </c>
    </row>
    <row r="2435" spans="1:21" x14ac:dyDescent="0.2">
      <c r="A2435" s="89">
        <f>VLOOKUP(C2435,TabellenSRG!$B$4:$C$2729,2,FALSE)</f>
        <v>216</v>
      </c>
      <c r="B2435" t="str">
        <f t="shared" si="38"/>
        <v>216a</v>
      </c>
      <c r="C2435" t="s">
        <v>222</v>
      </c>
      <c r="D2435" t="s">
        <v>606</v>
      </c>
      <c r="E2435">
        <v>0</v>
      </c>
      <c r="F2435">
        <v>30</v>
      </c>
      <c r="G2435">
        <v>20</v>
      </c>
      <c r="H2435">
        <v>20</v>
      </c>
      <c r="I2435">
        <v>20</v>
      </c>
      <c r="J2435">
        <v>20</v>
      </c>
      <c r="K2435">
        <v>20</v>
      </c>
      <c r="L2435">
        <v>20</v>
      </c>
      <c r="M2435">
        <v>10</v>
      </c>
      <c r="N2435">
        <v>10</v>
      </c>
      <c r="O2435">
        <v>20</v>
      </c>
      <c r="P2435">
        <v>10</v>
      </c>
      <c r="Q2435" s="36">
        <v>10</v>
      </c>
      <c r="R2435" s="36">
        <v>10</v>
      </c>
      <c r="S2435" s="36">
        <v>10</v>
      </c>
      <c r="T2435" s="36">
        <v>20</v>
      </c>
      <c r="U2435" s="36">
        <v>10</v>
      </c>
    </row>
    <row r="2436" spans="1:21" x14ac:dyDescent="0.2">
      <c r="A2436" s="89">
        <f>VLOOKUP(C2436,TabellenSRG!$B$4:$C$2729,2,FALSE)</f>
        <v>216</v>
      </c>
      <c r="B2436" t="str">
        <f t="shared" si="38"/>
        <v>216b</v>
      </c>
      <c r="C2436" t="s">
        <v>222</v>
      </c>
      <c r="D2436" t="s">
        <v>607</v>
      </c>
      <c r="E2436">
        <v>1</v>
      </c>
      <c r="F2436">
        <v>0</v>
      </c>
      <c r="G2436">
        <v>0</v>
      </c>
      <c r="H2436">
        <v>0</v>
      </c>
      <c r="I2436">
        <v>0</v>
      </c>
      <c r="J2436">
        <v>0</v>
      </c>
      <c r="K2436">
        <v>0</v>
      </c>
      <c r="L2436">
        <v>0</v>
      </c>
      <c r="M2436">
        <v>0</v>
      </c>
      <c r="N2436">
        <v>0</v>
      </c>
      <c r="O2436">
        <v>0</v>
      </c>
      <c r="P2436">
        <v>0</v>
      </c>
      <c r="Q2436" s="36">
        <v>0</v>
      </c>
      <c r="R2436" s="36">
        <v>0</v>
      </c>
      <c r="S2436" s="36">
        <v>10</v>
      </c>
      <c r="T2436" s="36">
        <v>10</v>
      </c>
      <c r="U2436" s="36">
        <v>0</v>
      </c>
    </row>
    <row r="2437" spans="1:21" x14ac:dyDescent="0.2">
      <c r="A2437" s="89">
        <f>VLOOKUP(C2437,TabellenSRG!$B$4:$C$2729,2,FALSE)</f>
        <v>216</v>
      </c>
      <c r="B2437" t="str">
        <f t="shared" ref="B2437:B2500" si="39">CONCATENATE(A2437,D2437)</f>
        <v>216c</v>
      </c>
      <c r="C2437" t="s">
        <v>222</v>
      </c>
      <c r="D2437" t="s">
        <v>608</v>
      </c>
      <c r="E2437">
        <v>2</v>
      </c>
      <c r="F2437">
        <v>0</v>
      </c>
      <c r="G2437">
        <v>0</v>
      </c>
      <c r="H2437">
        <v>0</v>
      </c>
      <c r="I2437">
        <v>0</v>
      </c>
      <c r="J2437">
        <v>0</v>
      </c>
      <c r="K2437">
        <v>0</v>
      </c>
      <c r="L2437">
        <v>0</v>
      </c>
      <c r="M2437">
        <v>0</v>
      </c>
      <c r="N2437">
        <v>0</v>
      </c>
      <c r="O2437">
        <v>0</v>
      </c>
      <c r="P2437">
        <v>0</v>
      </c>
      <c r="Q2437" s="36">
        <v>0</v>
      </c>
      <c r="R2437" s="36">
        <v>0</v>
      </c>
      <c r="S2437" s="36">
        <v>0</v>
      </c>
      <c r="T2437" s="36">
        <v>0</v>
      </c>
      <c r="U2437" s="36">
        <v>0</v>
      </c>
    </row>
    <row r="2438" spans="1:21" x14ac:dyDescent="0.2">
      <c r="A2438" s="89">
        <f>VLOOKUP(C2438,TabellenSRG!$B$4:$C$2729,2,FALSE)</f>
        <v>216</v>
      </c>
      <c r="B2438" t="str">
        <f t="shared" si="39"/>
        <v>216d</v>
      </c>
      <c r="C2438" t="s">
        <v>222</v>
      </c>
      <c r="D2438" t="s">
        <v>609</v>
      </c>
      <c r="E2438">
        <v>3</v>
      </c>
      <c r="F2438">
        <v>0</v>
      </c>
      <c r="G2438">
        <v>10</v>
      </c>
      <c r="H2438">
        <v>10</v>
      </c>
      <c r="I2438">
        <v>10</v>
      </c>
      <c r="J2438">
        <v>10</v>
      </c>
      <c r="K2438">
        <v>10</v>
      </c>
      <c r="L2438">
        <v>10</v>
      </c>
      <c r="M2438">
        <v>0</v>
      </c>
      <c r="N2438">
        <v>10</v>
      </c>
      <c r="O2438">
        <v>10</v>
      </c>
      <c r="P2438">
        <v>10</v>
      </c>
      <c r="Q2438" s="36">
        <v>0</v>
      </c>
      <c r="R2438" s="36">
        <v>0</v>
      </c>
      <c r="S2438" s="36">
        <v>0</v>
      </c>
      <c r="T2438" s="36">
        <v>0</v>
      </c>
      <c r="U2438" s="36">
        <v>0</v>
      </c>
    </row>
    <row r="2439" spans="1:21" x14ac:dyDescent="0.2">
      <c r="A2439" s="89">
        <f>VLOOKUP(C2439,TabellenSRG!$B$4:$C$2729,2,FALSE)</f>
        <v>216</v>
      </c>
      <c r="B2439" t="str">
        <f t="shared" si="39"/>
        <v>216e</v>
      </c>
      <c r="C2439" t="s">
        <v>222</v>
      </c>
      <c r="D2439" t="s">
        <v>610</v>
      </c>
      <c r="E2439">
        <v>4</v>
      </c>
      <c r="F2439">
        <v>0</v>
      </c>
      <c r="G2439">
        <v>0</v>
      </c>
      <c r="H2439">
        <v>0</v>
      </c>
      <c r="I2439">
        <v>0</v>
      </c>
      <c r="J2439">
        <v>0</v>
      </c>
      <c r="K2439">
        <v>0</v>
      </c>
      <c r="L2439">
        <v>0</v>
      </c>
      <c r="M2439">
        <v>0</v>
      </c>
      <c r="N2439">
        <v>0</v>
      </c>
      <c r="O2439">
        <v>0</v>
      </c>
      <c r="P2439">
        <v>0</v>
      </c>
      <c r="Q2439" s="36">
        <v>0</v>
      </c>
      <c r="R2439" s="36">
        <v>0</v>
      </c>
      <c r="S2439" s="36">
        <v>0</v>
      </c>
      <c r="T2439" s="36">
        <v>0</v>
      </c>
      <c r="U2439" s="36">
        <v>0</v>
      </c>
    </row>
    <row r="2440" spans="1:21" x14ac:dyDescent="0.2">
      <c r="A2440" s="89">
        <f>VLOOKUP(C2440,TabellenSRG!$B$4:$C$2729,2,FALSE)</f>
        <v>216</v>
      </c>
      <c r="B2440" t="str">
        <f t="shared" si="39"/>
        <v>216f</v>
      </c>
      <c r="C2440" t="s">
        <v>222</v>
      </c>
      <c r="D2440" t="s">
        <v>612</v>
      </c>
      <c r="E2440">
        <v>5</v>
      </c>
      <c r="F2440">
        <v>0</v>
      </c>
      <c r="G2440">
        <v>0</v>
      </c>
      <c r="H2440">
        <v>0</v>
      </c>
      <c r="I2440">
        <v>0</v>
      </c>
      <c r="J2440">
        <v>0</v>
      </c>
      <c r="K2440">
        <v>0</v>
      </c>
      <c r="L2440">
        <v>0</v>
      </c>
      <c r="M2440">
        <v>0</v>
      </c>
      <c r="N2440">
        <v>0</v>
      </c>
      <c r="O2440">
        <v>0</v>
      </c>
      <c r="P2440">
        <v>0</v>
      </c>
      <c r="Q2440" s="36">
        <v>0</v>
      </c>
      <c r="R2440" s="36">
        <v>0</v>
      </c>
      <c r="S2440" s="36">
        <v>0</v>
      </c>
      <c r="T2440" s="36">
        <v>0</v>
      </c>
      <c r="U2440" s="36">
        <v>0</v>
      </c>
    </row>
    <row r="2441" spans="1:21" x14ac:dyDescent="0.2">
      <c r="A2441" s="89">
        <f>VLOOKUP(C2441,TabellenSRG!$B$4:$C$2729,2,FALSE)</f>
        <v>216</v>
      </c>
      <c r="B2441" t="str">
        <f t="shared" si="39"/>
        <v>216g</v>
      </c>
      <c r="C2441" t="s">
        <v>222</v>
      </c>
      <c r="D2441" t="s">
        <v>613</v>
      </c>
      <c r="E2441">
        <v>6</v>
      </c>
      <c r="F2441">
        <v>0</v>
      </c>
      <c r="G2441">
        <v>0</v>
      </c>
      <c r="H2441">
        <v>0</v>
      </c>
      <c r="I2441">
        <v>0</v>
      </c>
      <c r="J2441">
        <v>0</v>
      </c>
      <c r="K2441">
        <v>0</v>
      </c>
      <c r="L2441">
        <v>0</v>
      </c>
      <c r="M2441">
        <v>0</v>
      </c>
      <c r="N2441">
        <v>0</v>
      </c>
      <c r="O2441">
        <v>0</v>
      </c>
      <c r="P2441">
        <v>0</v>
      </c>
      <c r="Q2441" s="36">
        <v>0</v>
      </c>
      <c r="R2441" s="36">
        <v>0</v>
      </c>
      <c r="S2441" s="36">
        <v>0</v>
      </c>
      <c r="T2441" s="36">
        <v>0</v>
      </c>
      <c r="U2441" s="36">
        <v>0</v>
      </c>
    </row>
    <row r="2442" spans="1:21" x14ac:dyDescent="0.2">
      <c r="A2442" s="89">
        <f>VLOOKUP(C2442,TabellenSRG!$B$4:$C$2729,2,FALSE)</f>
        <v>216</v>
      </c>
      <c r="B2442" t="str">
        <f t="shared" si="39"/>
        <v>216h</v>
      </c>
      <c r="C2442" t="s">
        <v>222</v>
      </c>
      <c r="D2442" t="s">
        <v>614</v>
      </c>
      <c r="E2442">
        <v>7</v>
      </c>
      <c r="F2442">
        <v>0</v>
      </c>
      <c r="G2442">
        <v>0</v>
      </c>
      <c r="H2442">
        <v>0</v>
      </c>
      <c r="I2442">
        <v>0</v>
      </c>
      <c r="J2442">
        <v>0</v>
      </c>
      <c r="K2442">
        <v>0</v>
      </c>
      <c r="L2442">
        <v>0</v>
      </c>
      <c r="M2442">
        <v>0</v>
      </c>
      <c r="N2442">
        <v>0</v>
      </c>
      <c r="O2442">
        <v>0</v>
      </c>
      <c r="P2442">
        <v>0</v>
      </c>
      <c r="Q2442" s="36">
        <v>0</v>
      </c>
      <c r="R2442" s="36">
        <v>0</v>
      </c>
      <c r="S2442" s="36">
        <v>0</v>
      </c>
      <c r="T2442" s="36">
        <v>0</v>
      </c>
      <c r="U2442" s="36">
        <v>0</v>
      </c>
    </row>
    <row r="2443" spans="1:21" x14ac:dyDescent="0.2">
      <c r="A2443" s="89">
        <f>VLOOKUP(C2443,TabellenSRG!$B$4:$C$2729,2,FALSE)</f>
        <v>216</v>
      </c>
      <c r="B2443" t="str">
        <f t="shared" si="39"/>
        <v>216i</v>
      </c>
      <c r="C2443" t="s">
        <v>222</v>
      </c>
      <c r="D2443" t="s">
        <v>615</v>
      </c>
      <c r="E2443">
        <v>8</v>
      </c>
      <c r="F2443">
        <v>0</v>
      </c>
      <c r="G2443">
        <v>0</v>
      </c>
      <c r="H2443">
        <v>0</v>
      </c>
      <c r="I2443">
        <v>0</v>
      </c>
      <c r="J2443">
        <v>0</v>
      </c>
      <c r="K2443">
        <v>0</v>
      </c>
      <c r="L2443">
        <v>0</v>
      </c>
      <c r="M2443">
        <v>0</v>
      </c>
      <c r="N2443">
        <v>0</v>
      </c>
      <c r="O2443">
        <v>0</v>
      </c>
      <c r="P2443">
        <v>0</v>
      </c>
      <c r="Q2443" s="36">
        <v>0</v>
      </c>
      <c r="R2443" s="36">
        <v>0</v>
      </c>
      <c r="S2443" s="36">
        <v>0</v>
      </c>
      <c r="T2443" s="36">
        <v>0</v>
      </c>
      <c r="U2443" s="36">
        <v>0</v>
      </c>
    </row>
    <row r="2444" spans="1:21" x14ac:dyDescent="0.2">
      <c r="A2444" s="89">
        <f>VLOOKUP(C2444,TabellenSRG!$B$4:$C$2729,2,FALSE)</f>
        <v>216</v>
      </c>
      <c r="B2444" t="str">
        <f t="shared" si="39"/>
        <v>216j</v>
      </c>
      <c r="C2444" t="s">
        <v>222</v>
      </c>
      <c r="D2444" t="s">
        <v>616</v>
      </c>
      <c r="E2444">
        <v>9</v>
      </c>
      <c r="F2444">
        <v>20</v>
      </c>
      <c r="G2444">
        <v>20</v>
      </c>
      <c r="H2444">
        <v>20</v>
      </c>
      <c r="I2444">
        <v>20</v>
      </c>
      <c r="J2444">
        <v>10</v>
      </c>
      <c r="K2444">
        <v>10</v>
      </c>
      <c r="L2444">
        <v>10</v>
      </c>
      <c r="M2444">
        <v>0</v>
      </c>
      <c r="N2444">
        <v>0</v>
      </c>
      <c r="O2444">
        <v>0</v>
      </c>
      <c r="P2444">
        <v>0</v>
      </c>
      <c r="Q2444" s="36">
        <v>0</v>
      </c>
      <c r="R2444" s="36">
        <v>10</v>
      </c>
      <c r="S2444" s="36">
        <v>0</v>
      </c>
      <c r="T2444" s="36">
        <v>10</v>
      </c>
      <c r="U2444" s="36">
        <v>10</v>
      </c>
    </row>
    <row r="2445" spans="1:21" x14ac:dyDescent="0.2">
      <c r="A2445" s="89">
        <f>VLOOKUP(C2445,TabellenSRG!$B$4:$C$2729,2,FALSE)</f>
        <v>216</v>
      </c>
      <c r="B2445" t="str">
        <f t="shared" si="39"/>
        <v>216k</v>
      </c>
      <c r="C2445" t="s">
        <v>222</v>
      </c>
      <c r="D2445" t="s">
        <v>611</v>
      </c>
      <c r="E2445">
        <v>10</v>
      </c>
      <c r="F2445" t="e">
        <v>#N/A</v>
      </c>
      <c r="G2445" t="e">
        <v>#N/A</v>
      </c>
      <c r="H2445" t="e">
        <v>#N/A</v>
      </c>
      <c r="I2445" t="e">
        <v>#N/A</v>
      </c>
      <c r="J2445" t="e">
        <v>#N/A</v>
      </c>
      <c r="K2445" t="e">
        <v>#N/A</v>
      </c>
      <c r="L2445" t="e">
        <v>#N/A</v>
      </c>
      <c r="M2445" t="e">
        <v>#N/A</v>
      </c>
      <c r="N2445">
        <v>0</v>
      </c>
      <c r="O2445">
        <v>0</v>
      </c>
      <c r="P2445">
        <v>0</v>
      </c>
      <c r="Q2445" s="36">
        <v>0</v>
      </c>
      <c r="R2445" s="36">
        <v>0</v>
      </c>
      <c r="S2445" s="36">
        <v>0</v>
      </c>
      <c r="T2445" s="36">
        <v>0</v>
      </c>
      <c r="U2445" s="36">
        <v>0</v>
      </c>
    </row>
    <row r="2446" spans="1:21" x14ac:dyDescent="0.2">
      <c r="A2446" s="89">
        <f>VLOOKUP(C2446,TabellenSRG!$B$4:$C$2729,2,FALSE)</f>
        <v>217</v>
      </c>
      <c r="B2446" t="str">
        <f t="shared" si="39"/>
        <v>217a</v>
      </c>
      <c r="C2446" t="s">
        <v>223</v>
      </c>
      <c r="D2446" t="s">
        <v>606</v>
      </c>
      <c r="E2446">
        <v>0</v>
      </c>
      <c r="F2446">
        <v>90</v>
      </c>
      <c r="G2446">
        <v>90</v>
      </c>
      <c r="H2446">
        <v>130</v>
      </c>
      <c r="I2446">
        <v>70</v>
      </c>
      <c r="J2446">
        <v>80</v>
      </c>
      <c r="K2446">
        <v>70</v>
      </c>
      <c r="L2446">
        <v>80</v>
      </c>
      <c r="M2446">
        <v>80</v>
      </c>
      <c r="N2446">
        <v>230</v>
      </c>
      <c r="O2446">
        <v>240</v>
      </c>
      <c r="P2446">
        <v>240</v>
      </c>
      <c r="Q2446" s="36">
        <v>230</v>
      </c>
      <c r="R2446" s="36">
        <v>250</v>
      </c>
      <c r="S2446" s="36">
        <v>270</v>
      </c>
      <c r="T2446" s="36">
        <v>260</v>
      </c>
      <c r="U2446" s="36">
        <v>260</v>
      </c>
    </row>
    <row r="2447" spans="1:21" x14ac:dyDescent="0.2">
      <c r="A2447" s="89">
        <f>VLOOKUP(C2447,TabellenSRG!$B$4:$C$2729,2,FALSE)</f>
        <v>217</v>
      </c>
      <c r="B2447" t="str">
        <f t="shared" si="39"/>
        <v>217b</v>
      </c>
      <c r="C2447" t="s">
        <v>223</v>
      </c>
      <c r="D2447" t="s">
        <v>607</v>
      </c>
      <c r="E2447">
        <v>1</v>
      </c>
      <c r="F2447">
        <v>0</v>
      </c>
      <c r="G2447">
        <v>0</v>
      </c>
      <c r="H2447">
        <v>10</v>
      </c>
      <c r="I2447">
        <v>10</v>
      </c>
      <c r="J2447">
        <v>0</v>
      </c>
      <c r="K2447">
        <v>0</v>
      </c>
      <c r="L2447">
        <v>0</v>
      </c>
      <c r="M2447">
        <v>0</v>
      </c>
      <c r="N2447">
        <v>0</v>
      </c>
      <c r="O2447">
        <v>0</v>
      </c>
      <c r="P2447">
        <v>0</v>
      </c>
      <c r="Q2447" s="36">
        <v>0</v>
      </c>
      <c r="R2447" s="36">
        <v>0</v>
      </c>
      <c r="S2447" s="36">
        <v>0</v>
      </c>
      <c r="T2447" s="36">
        <v>0</v>
      </c>
      <c r="U2447" s="36">
        <v>0</v>
      </c>
    </row>
    <row r="2448" spans="1:21" x14ac:dyDescent="0.2">
      <c r="A2448" s="89">
        <f>VLOOKUP(C2448,TabellenSRG!$B$4:$C$2729,2,FALSE)</f>
        <v>217</v>
      </c>
      <c r="B2448" t="str">
        <f t="shared" si="39"/>
        <v>217c</v>
      </c>
      <c r="C2448" t="s">
        <v>223</v>
      </c>
      <c r="D2448" t="s">
        <v>608</v>
      </c>
      <c r="E2448">
        <v>2</v>
      </c>
      <c r="F2448">
        <v>0</v>
      </c>
      <c r="G2448">
        <v>0</v>
      </c>
      <c r="H2448">
        <v>0</v>
      </c>
      <c r="I2448">
        <v>0</v>
      </c>
      <c r="J2448">
        <v>0</v>
      </c>
      <c r="K2448">
        <v>0</v>
      </c>
      <c r="L2448">
        <v>0</v>
      </c>
      <c r="M2448">
        <v>0</v>
      </c>
      <c r="N2448">
        <v>0</v>
      </c>
      <c r="O2448">
        <v>0</v>
      </c>
      <c r="P2448">
        <v>0</v>
      </c>
      <c r="Q2448" s="36">
        <v>0</v>
      </c>
      <c r="R2448" s="36">
        <v>0</v>
      </c>
      <c r="S2448" s="36">
        <v>0</v>
      </c>
      <c r="T2448" s="36">
        <v>0</v>
      </c>
      <c r="U2448" s="36">
        <v>0</v>
      </c>
    </row>
    <row r="2449" spans="1:21" x14ac:dyDescent="0.2">
      <c r="A2449" s="89">
        <f>VLOOKUP(C2449,TabellenSRG!$B$4:$C$2729,2,FALSE)</f>
        <v>217</v>
      </c>
      <c r="B2449" t="str">
        <f t="shared" si="39"/>
        <v>217d</v>
      </c>
      <c r="C2449" t="s">
        <v>223</v>
      </c>
      <c r="D2449" t="s">
        <v>609</v>
      </c>
      <c r="E2449">
        <v>3</v>
      </c>
      <c r="F2449">
        <v>0</v>
      </c>
      <c r="G2449">
        <v>0</v>
      </c>
      <c r="H2449">
        <v>0</v>
      </c>
      <c r="I2449">
        <v>0</v>
      </c>
      <c r="J2449">
        <v>0</v>
      </c>
      <c r="K2449">
        <v>0</v>
      </c>
      <c r="L2449">
        <v>0</v>
      </c>
      <c r="M2449">
        <v>0</v>
      </c>
      <c r="N2449">
        <v>10</v>
      </c>
      <c r="O2449">
        <v>10</v>
      </c>
      <c r="P2449">
        <v>10</v>
      </c>
      <c r="Q2449" s="36">
        <v>10</v>
      </c>
      <c r="R2449" s="36">
        <v>10</v>
      </c>
      <c r="S2449" s="36">
        <v>10</v>
      </c>
      <c r="T2449" s="36">
        <v>10</v>
      </c>
      <c r="U2449" s="36">
        <v>10</v>
      </c>
    </row>
    <row r="2450" spans="1:21" x14ac:dyDescent="0.2">
      <c r="A2450" s="89">
        <f>VLOOKUP(C2450,TabellenSRG!$B$4:$C$2729,2,FALSE)</f>
        <v>217</v>
      </c>
      <c r="B2450" t="str">
        <f t="shared" si="39"/>
        <v>217e</v>
      </c>
      <c r="C2450" t="s">
        <v>223</v>
      </c>
      <c r="D2450" t="s">
        <v>610</v>
      </c>
      <c r="E2450">
        <v>4</v>
      </c>
      <c r="F2450">
        <v>0</v>
      </c>
      <c r="G2450">
        <v>0</v>
      </c>
      <c r="H2450">
        <v>0</v>
      </c>
      <c r="I2450">
        <v>0</v>
      </c>
      <c r="J2450">
        <v>0</v>
      </c>
      <c r="K2450">
        <v>0</v>
      </c>
      <c r="L2450">
        <v>0</v>
      </c>
      <c r="M2450">
        <v>0</v>
      </c>
      <c r="N2450">
        <v>0</v>
      </c>
      <c r="O2450">
        <v>10</v>
      </c>
      <c r="P2450">
        <v>10</v>
      </c>
      <c r="Q2450" s="36">
        <v>10</v>
      </c>
      <c r="R2450" s="36">
        <v>20</v>
      </c>
      <c r="S2450" s="36">
        <v>30</v>
      </c>
      <c r="T2450" s="36">
        <v>30</v>
      </c>
      <c r="U2450" s="36">
        <v>30</v>
      </c>
    </row>
    <row r="2451" spans="1:21" x14ac:dyDescent="0.2">
      <c r="A2451" s="89">
        <f>VLOOKUP(C2451,TabellenSRG!$B$4:$C$2729,2,FALSE)</f>
        <v>217</v>
      </c>
      <c r="B2451" t="str">
        <f t="shared" si="39"/>
        <v>217f</v>
      </c>
      <c r="C2451" t="s">
        <v>223</v>
      </c>
      <c r="D2451" t="s">
        <v>612</v>
      </c>
      <c r="E2451">
        <v>5</v>
      </c>
      <c r="F2451">
        <v>0</v>
      </c>
      <c r="G2451">
        <v>0</v>
      </c>
      <c r="H2451">
        <v>0</v>
      </c>
      <c r="I2451">
        <v>0</v>
      </c>
      <c r="J2451">
        <v>0</v>
      </c>
      <c r="K2451">
        <v>0</v>
      </c>
      <c r="L2451">
        <v>0</v>
      </c>
      <c r="M2451">
        <v>0</v>
      </c>
      <c r="N2451">
        <v>0</v>
      </c>
      <c r="O2451">
        <v>0</v>
      </c>
      <c r="P2451">
        <v>0</v>
      </c>
      <c r="Q2451" s="36">
        <v>0</v>
      </c>
      <c r="R2451" s="36">
        <v>0</v>
      </c>
      <c r="S2451" s="36">
        <v>0</v>
      </c>
      <c r="T2451" s="36">
        <v>0</v>
      </c>
      <c r="U2451" s="36">
        <v>0</v>
      </c>
    </row>
    <row r="2452" spans="1:21" x14ac:dyDescent="0.2">
      <c r="A2452" s="89">
        <f>VLOOKUP(C2452,TabellenSRG!$B$4:$C$2729,2,FALSE)</f>
        <v>217</v>
      </c>
      <c r="B2452" t="str">
        <f t="shared" si="39"/>
        <v>217g</v>
      </c>
      <c r="C2452" t="s">
        <v>223</v>
      </c>
      <c r="D2452" t="s">
        <v>613</v>
      </c>
      <c r="E2452">
        <v>6</v>
      </c>
      <c r="F2452">
        <v>0</v>
      </c>
      <c r="G2452">
        <v>0</v>
      </c>
      <c r="H2452">
        <v>0</v>
      </c>
      <c r="I2452">
        <v>0</v>
      </c>
      <c r="J2452">
        <v>0</v>
      </c>
      <c r="K2452">
        <v>0</v>
      </c>
      <c r="L2452">
        <v>0</v>
      </c>
      <c r="M2452">
        <v>0</v>
      </c>
      <c r="N2452">
        <v>0</v>
      </c>
      <c r="O2452">
        <v>0</v>
      </c>
      <c r="P2452">
        <v>0</v>
      </c>
      <c r="Q2452" s="36">
        <v>0</v>
      </c>
      <c r="R2452" s="36">
        <v>0</v>
      </c>
      <c r="S2452" s="36">
        <v>0</v>
      </c>
      <c r="T2452" s="36">
        <v>0</v>
      </c>
      <c r="U2452" s="36">
        <v>0</v>
      </c>
    </row>
    <row r="2453" spans="1:21" x14ac:dyDescent="0.2">
      <c r="A2453" s="89">
        <f>VLOOKUP(C2453,TabellenSRG!$B$4:$C$2729,2,FALSE)</f>
        <v>217</v>
      </c>
      <c r="B2453" t="str">
        <f t="shared" si="39"/>
        <v>217h</v>
      </c>
      <c r="C2453" t="s">
        <v>223</v>
      </c>
      <c r="D2453" t="s">
        <v>614</v>
      </c>
      <c r="E2453">
        <v>7</v>
      </c>
      <c r="F2453">
        <v>0</v>
      </c>
      <c r="G2453">
        <v>0</v>
      </c>
      <c r="H2453">
        <v>0</v>
      </c>
      <c r="I2453">
        <v>0</v>
      </c>
      <c r="J2453">
        <v>0</v>
      </c>
      <c r="K2453">
        <v>0</v>
      </c>
      <c r="L2453">
        <v>0</v>
      </c>
      <c r="M2453">
        <v>0</v>
      </c>
      <c r="N2453">
        <v>0</v>
      </c>
      <c r="O2453">
        <v>0</v>
      </c>
      <c r="P2453">
        <v>0</v>
      </c>
      <c r="Q2453" s="36">
        <v>0</v>
      </c>
      <c r="R2453" s="36">
        <v>0</v>
      </c>
      <c r="S2453" s="36">
        <v>0</v>
      </c>
      <c r="T2453" s="36">
        <v>0</v>
      </c>
      <c r="U2453" s="36">
        <v>0</v>
      </c>
    </row>
    <row r="2454" spans="1:21" x14ac:dyDescent="0.2">
      <c r="A2454" s="89">
        <f>VLOOKUP(C2454,TabellenSRG!$B$4:$C$2729,2,FALSE)</f>
        <v>217</v>
      </c>
      <c r="B2454" t="str">
        <f t="shared" si="39"/>
        <v>217i</v>
      </c>
      <c r="C2454" t="s">
        <v>223</v>
      </c>
      <c r="D2454" t="s">
        <v>615</v>
      </c>
      <c r="E2454">
        <v>8</v>
      </c>
      <c r="F2454">
        <v>0</v>
      </c>
      <c r="G2454">
        <v>0</v>
      </c>
      <c r="H2454">
        <v>0</v>
      </c>
      <c r="I2454">
        <v>0</v>
      </c>
      <c r="J2454">
        <v>0</v>
      </c>
      <c r="K2454">
        <v>0</v>
      </c>
      <c r="L2454">
        <v>0</v>
      </c>
      <c r="M2454">
        <v>0</v>
      </c>
      <c r="N2454">
        <v>0</v>
      </c>
      <c r="O2454">
        <v>0</v>
      </c>
      <c r="P2454">
        <v>0</v>
      </c>
      <c r="Q2454" s="36">
        <v>0</v>
      </c>
      <c r="R2454" s="36">
        <v>0</v>
      </c>
      <c r="S2454" s="36">
        <v>0</v>
      </c>
      <c r="T2454" s="36">
        <v>0</v>
      </c>
      <c r="U2454" s="36">
        <v>0</v>
      </c>
    </row>
    <row r="2455" spans="1:21" x14ac:dyDescent="0.2">
      <c r="A2455" s="89">
        <f>VLOOKUP(C2455,TabellenSRG!$B$4:$C$2729,2,FALSE)</f>
        <v>217</v>
      </c>
      <c r="B2455" t="str">
        <f t="shared" si="39"/>
        <v>217j</v>
      </c>
      <c r="C2455" t="s">
        <v>223</v>
      </c>
      <c r="D2455" t="s">
        <v>616</v>
      </c>
      <c r="E2455">
        <v>9</v>
      </c>
      <c r="F2455">
        <v>90</v>
      </c>
      <c r="G2455">
        <v>90</v>
      </c>
      <c r="H2455">
        <v>130</v>
      </c>
      <c r="I2455">
        <v>60</v>
      </c>
      <c r="J2455">
        <v>80</v>
      </c>
      <c r="K2455">
        <v>70</v>
      </c>
      <c r="L2455">
        <v>70</v>
      </c>
      <c r="M2455">
        <v>80</v>
      </c>
      <c r="N2455">
        <v>210</v>
      </c>
      <c r="O2455">
        <v>230</v>
      </c>
      <c r="P2455">
        <v>220</v>
      </c>
      <c r="Q2455" s="36">
        <v>210</v>
      </c>
      <c r="R2455" s="36">
        <v>220</v>
      </c>
      <c r="S2455" s="36">
        <v>230</v>
      </c>
      <c r="T2455" s="36">
        <v>220</v>
      </c>
      <c r="U2455" s="36">
        <v>220</v>
      </c>
    </row>
    <row r="2456" spans="1:21" x14ac:dyDescent="0.2">
      <c r="A2456" s="89">
        <f>VLOOKUP(C2456,TabellenSRG!$B$4:$C$2729,2,FALSE)</f>
        <v>217</v>
      </c>
      <c r="B2456" t="str">
        <f t="shared" si="39"/>
        <v>217k</v>
      </c>
      <c r="C2456" t="s">
        <v>223</v>
      </c>
      <c r="D2456" t="s">
        <v>611</v>
      </c>
      <c r="E2456">
        <v>10</v>
      </c>
      <c r="F2456" t="e">
        <v>#N/A</v>
      </c>
      <c r="G2456" t="e">
        <v>#N/A</v>
      </c>
      <c r="H2456" t="e">
        <v>#N/A</v>
      </c>
      <c r="I2456" t="e">
        <v>#N/A</v>
      </c>
      <c r="J2456" t="e">
        <v>#N/A</v>
      </c>
      <c r="K2456" t="e">
        <v>#N/A</v>
      </c>
      <c r="L2456" t="e">
        <v>#N/A</v>
      </c>
      <c r="M2456" t="e">
        <v>#N/A</v>
      </c>
      <c r="N2456">
        <v>0</v>
      </c>
      <c r="O2456">
        <v>0</v>
      </c>
      <c r="P2456">
        <v>0</v>
      </c>
      <c r="Q2456" s="36">
        <v>0</v>
      </c>
      <c r="R2456" s="36">
        <v>0</v>
      </c>
      <c r="S2456" s="36">
        <v>0</v>
      </c>
      <c r="T2456" s="36">
        <v>0</v>
      </c>
      <c r="U2456" s="36">
        <v>0</v>
      </c>
    </row>
    <row r="2457" spans="1:21" x14ac:dyDescent="0.2">
      <c r="A2457" s="89">
        <f>VLOOKUP(C2457,TabellenSRG!$B$4:$C$2729,2,FALSE)</f>
        <v>1</v>
      </c>
      <c r="B2457" t="str">
        <f t="shared" si="39"/>
        <v>1a</v>
      </c>
      <c r="C2457" t="s">
        <v>392</v>
      </c>
      <c r="D2457" t="s">
        <v>606</v>
      </c>
      <c r="E2457">
        <v>0</v>
      </c>
      <c r="F2457">
        <v>207990</v>
      </c>
      <c r="G2457">
        <v>210200</v>
      </c>
      <c r="H2457">
        <v>208170</v>
      </c>
      <c r="I2457">
        <v>208870</v>
      </c>
      <c r="J2457">
        <v>215060</v>
      </c>
      <c r="K2457">
        <v>217780</v>
      </c>
      <c r="L2457">
        <v>214200</v>
      </c>
      <c r="M2457">
        <v>222220</v>
      </c>
      <c r="N2457">
        <v>230830</v>
      </c>
      <c r="O2457">
        <v>239400</v>
      </c>
      <c r="P2457">
        <v>247460</v>
      </c>
      <c r="Q2457" s="36">
        <v>255890</v>
      </c>
      <c r="R2457" s="36">
        <v>269450</v>
      </c>
      <c r="S2457" s="36">
        <v>272210</v>
      </c>
      <c r="T2457" s="36">
        <v>269570</v>
      </c>
      <c r="U2457" s="36">
        <v>269590</v>
      </c>
    </row>
    <row r="2458" spans="1:21" x14ac:dyDescent="0.2">
      <c r="A2458" s="89">
        <f>VLOOKUP(C2458,TabellenSRG!$B$4:$C$2729,2,FALSE)</f>
        <v>1</v>
      </c>
      <c r="B2458" t="str">
        <f t="shared" si="39"/>
        <v>1b</v>
      </c>
      <c r="C2458" t="s">
        <v>392</v>
      </c>
      <c r="D2458" t="s">
        <v>607</v>
      </c>
      <c r="E2458">
        <v>1</v>
      </c>
      <c r="F2458">
        <v>5500</v>
      </c>
      <c r="G2458">
        <v>5220</v>
      </c>
      <c r="H2458">
        <v>4780</v>
      </c>
      <c r="I2458">
        <v>4360</v>
      </c>
      <c r="J2458">
        <v>3930</v>
      </c>
      <c r="K2458">
        <v>3840</v>
      </c>
      <c r="L2458">
        <v>3960</v>
      </c>
      <c r="M2458">
        <v>3910</v>
      </c>
      <c r="N2458">
        <v>3630</v>
      </c>
      <c r="O2458">
        <v>3710</v>
      </c>
      <c r="P2458">
        <v>3440</v>
      </c>
      <c r="Q2458" s="36">
        <v>3280</v>
      </c>
      <c r="R2458" s="36">
        <v>2960</v>
      </c>
      <c r="S2458" s="36">
        <v>2800</v>
      </c>
      <c r="T2458" s="36">
        <v>2710</v>
      </c>
      <c r="U2458" s="36">
        <v>2650</v>
      </c>
    </row>
    <row r="2459" spans="1:21" x14ac:dyDescent="0.2">
      <c r="A2459" s="89">
        <f>VLOOKUP(C2459,TabellenSRG!$B$4:$C$2729,2,FALSE)</f>
        <v>1</v>
      </c>
      <c r="B2459" t="str">
        <f t="shared" si="39"/>
        <v>1c</v>
      </c>
      <c r="C2459" t="s">
        <v>392</v>
      </c>
      <c r="D2459" t="s">
        <v>608</v>
      </c>
      <c r="E2459">
        <v>2</v>
      </c>
      <c r="F2459">
        <v>1270</v>
      </c>
      <c r="G2459">
        <v>1180</v>
      </c>
      <c r="H2459">
        <v>1050</v>
      </c>
      <c r="I2459">
        <v>900</v>
      </c>
      <c r="J2459">
        <v>870</v>
      </c>
      <c r="K2459">
        <v>840</v>
      </c>
      <c r="L2459">
        <v>780</v>
      </c>
      <c r="M2459">
        <v>790</v>
      </c>
      <c r="N2459">
        <v>830</v>
      </c>
      <c r="O2459">
        <v>790</v>
      </c>
      <c r="P2459">
        <v>700</v>
      </c>
      <c r="Q2459" s="36">
        <v>670</v>
      </c>
      <c r="R2459" s="36">
        <v>670</v>
      </c>
      <c r="S2459" s="36">
        <v>590</v>
      </c>
      <c r="T2459" s="36">
        <v>560</v>
      </c>
      <c r="U2459" s="36">
        <v>540</v>
      </c>
    </row>
    <row r="2460" spans="1:21" x14ac:dyDescent="0.2">
      <c r="A2460" s="89">
        <f>VLOOKUP(C2460,TabellenSRG!$B$4:$C$2729,2,FALSE)</f>
        <v>1</v>
      </c>
      <c r="B2460" t="str">
        <f t="shared" si="39"/>
        <v>1d</v>
      </c>
      <c r="C2460" t="s">
        <v>392</v>
      </c>
      <c r="D2460" t="s">
        <v>609</v>
      </c>
      <c r="E2460">
        <v>3</v>
      </c>
      <c r="F2460">
        <v>13170</v>
      </c>
      <c r="G2460">
        <v>12500</v>
      </c>
      <c r="H2460">
        <v>11980</v>
      </c>
      <c r="I2460">
        <v>11720</v>
      </c>
      <c r="J2460">
        <v>12120</v>
      </c>
      <c r="K2460">
        <v>11680</v>
      </c>
      <c r="L2460">
        <v>11380</v>
      </c>
      <c r="M2460">
        <v>11820</v>
      </c>
      <c r="N2460">
        <v>11860</v>
      </c>
      <c r="O2460">
        <v>11500</v>
      </c>
      <c r="P2460">
        <v>11040</v>
      </c>
      <c r="Q2460" s="36">
        <v>11110</v>
      </c>
      <c r="R2460" s="36">
        <v>10630</v>
      </c>
      <c r="S2460" s="36">
        <v>10390</v>
      </c>
      <c r="T2460" s="36">
        <v>9930</v>
      </c>
      <c r="U2460" s="36">
        <v>8950</v>
      </c>
    </row>
    <row r="2461" spans="1:21" x14ac:dyDescent="0.2">
      <c r="A2461" s="89">
        <f>VLOOKUP(C2461,TabellenSRG!$B$4:$C$2729,2,FALSE)</f>
        <v>1</v>
      </c>
      <c r="B2461" t="str">
        <f t="shared" si="39"/>
        <v>1e</v>
      </c>
      <c r="C2461" t="s">
        <v>392</v>
      </c>
      <c r="D2461" t="s">
        <v>610</v>
      </c>
      <c r="E2461">
        <v>4</v>
      </c>
      <c r="F2461">
        <v>300</v>
      </c>
      <c r="G2461">
        <v>510</v>
      </c>
      <c r="H2461">
        <v>870</v>
      </c>
      <c r="I2461">
        <v>1360</v>
      </c>
      <c r="J2461">
        <v>1830</v>
      </c>
      <c r="K2461">
        <v>2330</v>
      </c>
      <c r="L2461">
        <v>3220</v>
      </c>
      <c r="M2461">
        <v>4610</v>
      </c>
      <c r="N2461">
        <v>5570</v>
      </c>
      <c r="O2461">
        <v>6670</v>
      </c>
      <c r="P2461">
        <v>8530</v>
      </c>
      <c r="Q2461" s="36">
        <v>10100</v>
      </c>
      <c r="R2461" s="36">
        <v>11160</v>
      </c>
      <c r="S2461" s="36">
        <v>12770</v>
      </c>
      <c r="T2461" s="36">
        <v>14190</v>
      </c>
      <c r="U2461" s="36">
        <v>15540</v>
      </c>
    </row>
    <row r="2462" spans="1:21" x14ac:dyDescent="0.2">
      <c r="A2462" s="89">
        <f>VLOOKUP(C2462,TabellenSRG!$B$4:$C$2729,2,FALSE)</f>
        <v>1</v>
      </c>
      <c r="B2462" t="str">
        <f t="shared" si="39"/>
        <v>1f</v>
      </c>
      <c r="C2462" t="s">
        <v>392</v>
      </c>
      <c r="D2462" t="s">
        <v>612</v>
      </c>
      <c r="E2462">
        <v>5</v>
      </c>
      <c r="F2462">
        <v>10</v>
      </c>
      <c r="G2462">
        <v>10</v>
      </c>
      <c r="H2462">
        <v>10</v>
      </c>
      <c r="I2462">
        <v>10</v>
      </c>
      <c r="J2462">
        <v>60</v>
      </c>
      <c r="K2462">
        <v>110</v>
      </c>
      <c r="L2462">
        <v>160</v>
      </c>
      <c r="M2462">
        <v>210</v>
      </c>
      <c r="N2462">
        <v>260</v>
      </c>
      <c r="O2462">
        <v>370</v>
      </c>
      <c r="P2462">
        <v>510</v>
      </c>
      <c r="Q2462" s="36">
        <v>750</v>
      </c>
      <c r="R2462" s="36">
        <v>990</v>
      </c>
      <c r="S2462" s="36">
        <v>1380</v>
      </c>
      <c r="T2462" s="36">
        <v>1620</v>
      </c>
      <c r="U2462" s="36">
        <v>2030</v>
      </c>
    </row>
    <row r="2463" spans="1:21" x14ac:dyDescent="0.2">
      <c r="A2463" s="89">
        <f>VLOOKUP(C2463,TabellenSRG!$B$4:$C$2729,2,FALSE)</f>
        <v>1</v>
      </c>
      <c r="B2463" t="str">
        <f t="shared" si="39"/>
        <v>1g</v>
      </c>
      <c r="C2463" t="s">
        <v>392</v>
      </c>
      <c r="D2463" t="s">
        <v>613</v>
      </c>
      <c r="E2463">
        <v>6</v>
      </c>
      <c r="F2463">
        <v>360</v>
      </c>
      <c r="G2463">
        <v>330</v>
      </c>
      <c r="H2463">
        <v>150</v>
      </c>
      <c r="I2463">
        <v>170</v>
      </c>
      <c r="J2463">
        <v>250</v>
      </c>
      <c r="K2463">
        <v>330</v>
      </c>
      <c r="L2463">
        <v>540</v>
      </c>
      <c r="M2463">
        <v>860</v>
      </c>
      <c r="N2463">
        <v>1100</v>
      </c>
      <c r="O2463">
        <v>1530</v>
      </c>
      <c r="P2463">
        <v>1860</v>
      </c>
      <c r="Q2463" s="36">
        <v>2320</v>
      </c>
      <c r="R2463" s="36">
        <v>2810</v>
      </c>
      <c r="S2463" s="36">
        <v>3290</v>
      </c>
      <c r="T2463" s="36">
        <v>3720</v>
      </c>
      <c r="U2463" s="36">
        <v>4210</v>
      </c>
    </row>
    <row r="2464" spans="1:21" x14ac:dyDescent="0.2">
      <c r="A2464" s="89">
        <f>VLOOKUP(C2464,TabellenSRG!$B$4:$C$2729,2,FALSE)</f>
        <v>1</v>
      </c>
      <c r="B2464" t="str">
        <f t="shared" si="39"/>
        <v>1h</v>
      </c>
      <c r="C2464" t="s">
        <v>392</v>
      </c>
      <c r="D2464" t="s">
        <v>614</v>
      </c>
      <c r="E2464">
        <v>7</v>
      </c>
      <c r="F2464">
        <v>10</v>
      </c>
      <c r="G2464">
        <v>10</v>
      </c>
      <c r="H2464">
        <v>0</v>
      </c>
      <c r="I2464">
        <v>10</v>
      </c>
      <c r="J2464">
        <v>0</v>
      </c>
      <c r="K2464">
        <v>0</v>
      </c>
      <c r="L2464">
        <v>0</v>
      </c>
      <c r="M2464">
        <v>0</v>
      </c>
      <c r="N2464">
        <v>10</v>
      </c>
      <c r="O2464">
        <v>10</v>
      </c>
      <c r="P2464">
        <v>20</v>
      </c>
      <c r="Q2464" s="36">
        <v>30</v>
      </c>
      <c r="R2464" s="36">
        <v>50</v>
      </c>
      <c r="S2464" s="36">
        <v>60</v>
      </c>
      <c r="T2464" s="36">
        <v>70</v>
      </c>
      <c r="U2464" s="36">
        <v>220</v>
      </c>
    </row>
    <row r="2465" spans="1:21" x14ac:dyDescent="0.2">
      <c r="A2465" s="89">
        <f>VLOOKUP(C2465,TabellenSRG!$B$4:$C$2729,2,FALSE)</f>
        <v>1</v>
      </c>
      <c r="B2465" t="str">
        <f t="shared" si="39"/>
        <v>1i</v>
      </c>
      <c r="C2465" t="s">
        <v>392</v>
      </c>
      <c r="D2465" t="s">
        <v>615</v>
      </c>
      <c r="E2465">
        <v>8</v>
      </c>
      <c r="F2465">
        <v>0</v>
      </c>
      <c r="G2465">
        <v>0</v>
      </c>
      <c r="H2465">
        <v>10</v>
      </c>
      <c r="I2465">
        <v>40</v>
      </c>
      <c r="J2465">
        <v>40</v>
      </c>
      <c r="K2465">
        <v>40</v>
      </c>
      <c r="L2465">
        <v>50</v>
      </c>
      <c r="M2465">
        <v>80</v>
      </c>
      <c r="N2465">
        <v>150</v>
      </c>
      <c r="O2465">
        <v>170</v>
      </c>
      <c r="P2465">
        <v>200</v>
      </c>
      <c r="Q2465" s="36">
        <v>240</v>
      </c>
      <c r="R2465" s="36">
        <v>340</v>
      </c>
      <c r="S2465" s="36">
        <v>400</v>
      </c>
      <c r="T2465" s="36">
        <v>390</v>
      </c>
      <c r="U2465" s="36">
        <v>430</v>
      </c>
    </row>
    <row r="2466" spans="1:21" x14ac:dyDescent="0.2">
      <c r="A2466" s="89">
        <f>VLOOKUP(C2466,TabellenSRG!$B$4:$C$2729,2,FALSE)</f>
        <v>1</v>
      </c>
      <c r="B2466" t="str">
        <f t="shared" si="39"/>
        <v>1j</v>
      </c>
      <c r="C2466" t="s">
        <v>392</v>
      </c>
      <c r="D2466" t="s">
        <v>616</v>
      </c>
      <c r="E2466">
        <v>9</v>
      </c>
      <c r="F2466">
        <v>187360</v>
      </c>
      <c r="G2466">
        <v>190430</v>
      </c>
      <c r="H2466">
        <v>189320</v>
      </c>
      <c r="I2466">
        <v>190320</v>
      </c>
      <c r="J2466">
        <v>195960</v>
      </c>
      <c r="K2466">
        <v>198620</v>
      </c>
      <c r="L2466">
        <v>194120</v>
      </c>
      <c r="M2466">
        <v>199940</v>
      </c>
      <c r="N2466">
        <v>207210</v>
      </c>
      <c r="O2466">
        <v>213840</v>
      </c>
      <c r="P2466">
        <v>220250</v>
      </c>
      <c r="Q2466" s="36">
        <v>226320</v>
      </c>
      <c r="R2466" s="36">
        <v>238590</v>
      </c>
      <c r="S2466" s="36">
        <v>239030</v>
      </c>
      <c r="T2466" s="36">
        <v>234550</v>
      </c>
      <c r="U2466" s="36">
        <v>232970</v>
      </c>
    </row>
    <row r="2467" spans="1:21" x14ac:dyDescent="0.2">
      <c r="A2467" s="89">
        <f>VLOOKUP(C2467,TabellenSRG!$B$4:$C$2729,2,FALSE)</f>
        <v>1</v>
      </c>
      <c r="B2467" t="str">
        <f t="shared" si="39"/>
        <v>1k</v>
      </c>
      <c r="C2467" t="s">
        <v>392</v>
      </c>
      <c r="D2467" t="s">
        <v>611</v>
      </c>
      <c r="E2467">
        <v>10</v>
      </c>
      <c r="F2467" t="e">
        <v>#N/A</v>
      </c>
      <c r="G2467" t="e">
        <v>#N/A</v>
      </c>
      <c r="H2467" t="e">
        <v>#N/A</v>
      </c>
      <c r="I2467" t="e">
        <v>#N/A</v>
      </c>
      <c r="J2467" t="e">
        <v>#N/A</v>
      </c>
      <c r="K2467" t="e">
        <v>#N/A</v>
      </c>
      <c r="L2467" t="e">
        <v>#N/A</v>
      </c>
      <c r="M2467" t="e">
        <v>#N/A</v>
      </c>
      <c r="N2467">
        <v>230</v>
      </c>
      <c r="O2467">
        <v>810</v>
      </c>
      <c r="P2467">
        <v>910</v>
      </c>
      <c r="Q2467" s="36">
        <v>1070</v>
      </c>
      <c r="R2467" s="36">
        <v>1260</v>
      </c>
      <c r="S2467" s="36">
        <v>1520</v>
      </c>
      <c r="T2467" s="36">
        <v>1840</v>
      </c>
      <c r="U2467" s="36">
        <v>2040</v>
      </c>
    </row>
    <row r="2468" spans="1:21" x14ac:dyDescent="0.2">
      <c r="A2468" s="89">
        <f>VLOOKUP(C2468,TabellenSRG!$B$4:$C$2729,2,FALSE)</f>
        <v>218</v>
      </c>
      <c r="B2468" t="str">
        <f t="shared" si="39"/>
        <v>218a</v>
      </c>
      <c r="C2468" t="s">
        <v>224</v>
      </c>
      <c r="D2468" t="s">
        <v>606</v>
      </c>
      <c r="E2468">
        <v>0</v>
      </c>
      <c r="F2468">
        <v>30</v>
      </c>
      <c r="G2468">
        <v>30</v>
      </c>
      <c r="H2468">
        <v>30</v>
      </c>
      <c r="I2468">
        <v>30</v>
      </c>
      <c r="J2468">
        <v>30</v>
      </c>
      <c r="K2468">
        <v>40</v>
      </c>
      <c r="L2468">
        <v>30</v>
      </c>
      <c r="M2468">
        <v>40</v>
      </c>
      <c r="N2468">
        <v>40</v>
      </c>
      <c r="O2468">
        <v>40</v>
      </c>
      <c r="P2468">
        <v>60</v>
      </c>
      <c r="Q2468" s="36">
        <v>50</v>
      </c>
      <c r="R2468" s="36">
        <v>50</v>
      </c>
      <c r="S2468" s="36">
        <v>50</v>
      </c>
      <c r="T2468" s="36">
        <v>40</v>
      </c>
      <c r="U2468" s="36">
        <v>40</v>
      </c>
    </row>
    <row r="2469" spans="1:21" x14ac:dyDescent="0.2">
      <c r="A2469" s="89">
        <f>VLOOKUP(C2469,TabellenSRG!$B$4:$C$2729,2,FALSE)</f>
        <v>218</v>
      </c>
      <c r="B2469" t="str">
        <f t="shared" si="39"/>
        <v>218b</v>
      </c>
      <c r="C2469" t="s">
        <v>224</v>
      </c>
      <c r="D2469" t="s">
        <v>607</v>
      </c>
      <c r="E2469">
        <v>1</v>
      </c>
      <c r="F2469">
        <v>0</v>
      </c>
      <c r="G2469">
        <v>0</v>
      </c>
      <c r="H2469">
        <v>0</v>
      </c>
      <c r="I2469">
        <v>0</v>
      </c>
      <c r="J2469">
        <v>0</v>
      </c>
      <c r="K2469">
        <v>0</v>
      </c>
      <c r="L2469">
        <v>0</v>
      </c>
      <c r="M2469">
        <v>0</v>
      </c>
      <c r="N2469">
        <v>0</v>
      </c>
      <c r="O2469">
        <v>0</v>
      </c>
      <c r="P2469">
        <v>0</v>
      </c>
      <c r="Q2469" s="36">
        <v>0</v>
      </c>
      <c r="R2469" s="36">
        <v>0</v>
      </c>
      <c r="S2469" s="36">
        <v>0</v>
      </c>
      <c r="T2469" s="36">
        <v>0</v>
      </c>
      <c r="U2469" s="36">
        <v>0</v>
      </c>
    </row>
    <row r="2470" spans="1:21" x14ac:dyDescent="0.2">
      <c r="A2470" s="89">
        <f>VLOOKUP(C2470,TabellenSRG!$B$4:$C$2729,2,FALSE)</f>
        <v>218</v>
      </c>
      <c r="B2470" t="str">
        <f t="shared" si="39"/>
        <v>218c</v>
      </c>
      <c r="C2470" t="s">
        <v>224</v>
      </c>
      <c r="D2470" t="s">
        <v>608</v>
      </c>
      <c r="E2470">
        <v>2</v>
      </c>
      <c r="F2470">
        <v>0</v>
      </c>
      <c r="G2470">
        <v>0</v>
      </c>
      <c r="H2470">
        <v>0</v>
      </c>
      <c r="I2470">
        <v>0</v>
      </c>
      <c r="J2470">
        <v>0</v>
      </c>
      <c r="K2470">
        <v>0</v>
      </c>
      <c r="L2470">
        <v>0</v>
      </c>
      <c r="M2470">
        <v>0</v>
      </c>
      <c r="N2470">
        <v>0</v>
      </c>
      <c r="O2470">
        <v>0</v>
      </c>
      <c r="P2470">
        <v>0</v>
      </c>
      <c r="Q2470" s="36">
        <v>0</v>
      </c>
      <c r="R2470" s="36">
        <v>0</v>
      </c>
      <c r="S2470" s="36">
        <v>0</v>
      </c>
      <c r="T2470" s="36">
        <v>0</v>
      </c>
      <c r="U2470" s="36">
        <v>0</v>
      </c>
    </row>
    <row r="2471" spans="1:21" x14ac:dyDescent="0.2">
      <c r="A2471" s="89">
        <f>VLOOKUP(C2471,TabellenSRG!$B$4:$C$2729,2,FALSE)</f>
        <v>218</v>
      </c>
      <c r="B2471" t="str">
        <f t="shared" si="39"/>
        <v>218d</v>
      </c>
      <c r="C2471" t="s">
        <v>224</v>
      </c>
      <c r="D2471" t="s">
        <v>609</v>
      </c>
      <c r="E2471">
        <v>3</v>
      </c>
      <c r="F2471">
        <v>0</v>
      </c>
      <c r="G2471">
        <v>0</v>
      </c>
      <c r="H2471">
        <v>0</v>
      </c>
      <c r="I2471">
        <v>0</v>
      </c>
      <c r="J2471">
        <v>0</v>
      </c>
      <c r="K2471">
        <v>0</v>
      </c>
      <c r="L2471">
        <v>0</v>
      </c>
      <c r="M2471">
        <v>0</v>
      </c>
      <c r="N2471">
        <v>0</v>
      </c>
      <c r="O2471">
        <v>0</v>
      </c>
      <c r="P2471">
        <v>0</v>
      </c>
      <c r="Q2471" s="36">
        <v>0</v>
      </c>
      <c r="R2471" s="36">
        <v>0</v>
      </c>
      <c r="S2471" s="36">
        <v>0</v>
      </c>
      <c r="T2471" s="36">
        <v>0</v>
      </c>
      <c r="U2471" s="36">
        <v>0</v>
      </c>
    </row>
    <row r="2472" spans="1:21" x14ac:dyDescent="0.2">
      <c r="A2472" s="89">
        <f>VLOOKUP(C2472,TabellenSRG!$B$4:$C$2729,2,FALSE)</f>
        <v>218</v>
      </c>
      <c r="B2472" t="str">
        <f t="shared" si="39"/>
        <v>218e</v>
      </c>
      <c r="C2472" t="s">
        <v>224</v>
      </c>
      <c r="D2472" t="s">
        <v>610</v>
      </c>
      <c r="E2472">
        <v>4</v>
      </c>
      <c r="F2472">
        <v>0</v>
      </c>
      <c r="G2472">
        <v>0</v>
      </c>
      <c r="H2472">
        <v>0</v>
      </c>
      <c r="I2472">
        <v>0</v>
      </c>
      <c r="J2472">
        <v>0</v>
      </c>
      <c r="K2472">
        <v>0</v>
      </c>
      <c r="L2472">
        <v>0</v>
      </c>
      <c r="M2472">
        <v>0</v>
      </c>
      <c r="N2472">
        <v>0</v>
      </c>
      <c r="O2472">
        <v>10</v>
      </c>
      <c r="P2472">
        <v>10</v>
      </c>
      <c r="Q2472" s="36">
        <v>10</v>
      </c>
      <c r="R2472" s="36">
        <v>10</v>
      </c>
      <c r="S2472" s="36">
        <v>10</v>
      </c>
      <c r="T2472" s="36">
        <v>10</v>
      </c>
      <c r="U2472" s="36">
        <v>10</v>
      </c>
    </row>
    <row r="2473" spans="1:21" x14ac:dyDescent="0.2">
      <c r="A2473" s="89">
        <f>VLOOKUP(C2473,TabellenSRG!$B$4:$C$2729,2,FALSE)</f>
        <v>218</v>
      </c>
      <c r="B2473" t="str">
        <f t="shared" si="39"/>
        <v>218f</v>
      </c>
      <c r="C2473" t="s">
        <v>224</v>
      </c>
      <c r="D2473" t="s">
        <v>612</v>
      </c>
      <c r="E2473">
        <v>5</v>
      </c>
      <c r="F2473">
        <v>0</v>
      </c>
      <c r="G2473">
        <v>0</v>
      </c>
      <c r="H2473">
        <v>0</v>
      </c>
      <c r="I2473">
        <v>0</v>
      </c>
      <c r="J2473">
        <v>0</v>
      </c>
      <c r="K2473">
        <v>0</v>
      </c>
      <c r="L2473">
        <v>0</v>
      </c>
      <c r="M2473">
        <v>0</v>
      </c>
      <c r="N2473">
        <v>0</v>
      </c>
      <c r="O2473">
        <v>0</v>
      </c>
      <c r="P2473">
        <v>0</v>
      </c>
      <c r="Q2473" s="36">
        <v>0</v>
      </c>
      <c r="R2473" s="36">
        <v>0</v>
      </c>
      <c r="S2473" s="36">
        <v>0</v>
      </c>
      <c r="T2473" s="36">
        <v>0</v>
      </c>
      <c r="U2473" s="36">
        <v>0</v>
      </c>
    </row>
    <row r="2474" spans="1:21" x14ac:dyDescent="0.2">
      <c r="A2474" s="89">
        <f>VLOOKUP(C2474,TabellenSRG!$B$4:$C$2729,2,FALSE)</f>
        <v>218</v>
      </c>
      <c r="B2474" t="str">
        <f t="shared" si="39"/>
        <v>218g</v>
      </c>
      <c r="C2474" t="s">
        <v>224</v>
      </c>
      <c r="D2474" t="s">
        <v>613</v>
      </c>
      <c r="E2474">
        <v>6</v>
      </c>
      <c r="F2474">
        <v>0</v>
      </c>
      <c r="G2474">
        <v>0</v>
      </c>
      <c r="H2474">
        <v>0</v>
      </c>
      <c r="I2474">
        <v>0</v>
      </c>
      <c r="J2474">
        <v>0</v>
      </c>
      <c r="K2474">
        <v>0</v>
      </c>
      <c r="L2474">
        <v>0</v>
      </c>
      <c r="M2474">
        <v>0</v>
      </c>
      <c r="N2474">
        <v>0</v>
      </c>
      <c r="O2474">
        <v>0</v>
      </c>
      <c r="P2474">
        <v>0</v>
      </c>
      <c r="Q2474" s="36">
        <v>0</v>
      </c>
      <c r="R2474" s="36">
        <v>0</v>
      </c>
      <c r="S2474" s="36">
        <v>0</v>
      </c>
      <c r="T2474" s="36">
        <v>0</v>
      </c>
      <c r="U2474" s="36">
        <v>0</v>
      </c>
    </row>
    <row r="2475" spans="1:21" x14ac:dyDescent="0.2">
      <c r="A2475" s="89">
        <f>VLOOKUP(C2475,TabellenSRG!$B$4:$C$2729,2,FALSE)</f>
        <v>218</v>
      </c>
      <c r="B2475" t="str">
        <f t="shared" si="39"/>
        <v>218h</v>
      </c>
      <c r="C2475" t="s">
        <v>224</v>
      </c>
      <c r="D2475" t="s">
        <v>614</v>
      </c>
      <c r="E2475">
        <v>7</v>
      </c>
      <c r="F2475">
        <v>0</v>
      </c>
      <c r="G2475">
        <v>0</v>
      </c>
      <c r="H2475">
        <v>0</v>
      </c>
      <c r="I2475">
        <v>0</v>
      </c>
      <c r="J2475">
        <v>0</v>
      </c>
      <c r="K2475">
        <v>0</v>
      </c>
      <c r="L2475">
        <v>0</v>
      </c>
      <c r="M2475">
        <v>0</v>
      </c>
      <c r="N2475">
        <v>0</v>
      </c>
      <c r="O2475">
        <v>0</v>
      </c>
      <c r="P2475">
        <v>0</v>
      </c>
      <c r="Q2475" s="36">
        <v>0</v>
      </c>
      <c r="R2475" s="36">
        <v>0</v>
      </c>
      <c r="S2475" s="36">
        <v>0</v>
      </c>
      <c r="T2475" s="36">
        <v>0</v>
      </c>
      <c r="U2475" s="36">
        <v>0</v>
      </c>
    </row>
    <row r="2476" spans="1:21" x14ac:dyDescent="0.2">
      <c r="A2476" s="89">
        <f>VLOOKUP(C2476,TabellenSRG!$B$4:$C$2729,2,FALSE)</f>
        <v>218</v>
      </c>
      <c r="B2476" t="str">
        <f t="shared" si="39"/>
        <v>218i</v>
      </c>
      <c r="C2476" t="s">
        <v>224</v>
      </c>
      <c r="D2476" t="s">
        <v>615</v>
      </c>
      <c r="E2476">
        <v>8</v>
      </c>
      <c r="F2476">
        <v>0</v>
      </c>
      <c r="G2476">
        <v>0</v>
      </c>
      <c r="H2476">
        <v>0</v>
      </c>
      <c r="I2476">
        <v>0</v>
      </c>
      <c r="J2476">
        <v>0</v>
      </c>
      <c r="K2476">
        <v>0</v>
      </c>
      <c r="L2476">
        <v>0</v>
      </c>
      <c r="M2476">
        <v>0</v>
      </c>
      <c r="N2476">
        <v>0</v>
      </c>
      <c r="O2476">
        <v>0</v>
      </c>
      <c r="P2476">
        <v>0</v>
      </c>
      <c r="Q2476" s="36">
        <v>0</v>
      </c>
      <c r="R2476" s="36">
        <v>0</v>
      </c>
      <c r="S2476" s="36">
        <v>0</v>
      </c>
      <c r="T2476" s="36">
        <v>0</v>
      </c>
      <c r="U2476" s="36">
        <v>0</v>
      </c>
    </row>
    <row r="2477" spans="1:21" x14ac:dyDescent="0.2">
      <c r="A2477" s="89">
        <f>VLOOKUP(C2477,TabellenSRG!$B$4:$C$2729,2,FALSE)</f>
        <v>218</v>
      </c>
      <c r="B2477" t="str">
        <f t="shared" si="39"/>
        <v>218j</v>
      </c>
      <c r="C2477" t="s">
        <v>224</v>
      </c>
      <c r="D2477" t="s">
        <v>616</v>
      </c>
      <c r="E2477">
        <v>9</v>
      </c>
      <c r="F2477">
        <v>30</v>
      </c>
      <c r="G2477">
        <v>30</v>
      </c>
      <c r="H2477">
        <v>30</v>
      </c>
      <c r="I2477">
        <v>30</v>
      </c>
      <c r="J2477">
        <v>30</v>
      </c>
      <c r="K2477">
        <v>40</v>
      </c>
      <c r="L2477">
        <v>30</v>
      </c>
      <c r="M2477">
        <v>30</v>
      </c>
      <c r="N2477">
        <v>40</v>
      </c>
      <c r="O2477">
        <v>30</v>
      </c>
      <c r="P2477">
        <v>50</v>
      </c>
      <c r="Q2477" s="36">
        <v>50</v>
      </c>
      <c r="R2477" s="36">
        <v>40</v>
      </c>
      <c r="S2477" s="36">
        <v>40</v>
      </c>
      <c r="T2477" s="36">
        <v>40</v>
      </c>
      <c r="U2477" s="36">
        <v>40</v>
      </c>
    </row>
    <row r="2478" spans="1:21" x14ac:dyDescent="0.2">
      <c r="A2478" s="89">
        <f>VLOOKUP(C2478,TabellenSRG!$B$4:$C$2729,2,FALSE)</f>
        <v>218</v>
      </c>
      <c r="B2478" t="str">
        <f t="shared" si="39"/>
        <v>218k</v>
      </c>
      <c r="C2478" t="s">
        <v>224</v>
      </c>
      <c r="D2478" t="s">
        <v>611</v>
      </c>
      <c r="E2478">
        <v>10</v>
      </c>
      <c r="F2478" t="e">
        <v>#N/A</v>
      </c>
      <c r="G2478" t="e">
        <v>#N/A</v>
      </c>
      <c r="H2478" t="e">
        <v>#N/A</v>
      </c>
      <c r="I2478" t="e">
        <v>#N/A</v>
      </c>
      <c r="J2478" t="e">
        <v>#N/A</v>
      </c>
      <c r="K2478" t="e">
        <v>#N/A</v>
      </c>
      <c r="L2478" t="e">
        <v>#N/A</v>
      </c>
      <c r="M2478" t="e">
        <v>#N/A</v>
      </c>
      <c r="N2478">
        <v>0</v>
      </c>
      <c r="O2478">
        <v>0</v>
      </c>
      <c r="P2478">
        <v>0</v>
      </c>
      <c r="Q2478" s="36">
        <v>0</v>
      </c>
      <c r="R2478" s="36">
        <v>0</v>
      </c>
      <c r="S2478" s="36">
        <v>0</v>
      </c>
      <c r="T2478" s="36">
        <v>0</v>
      </c>
      <c r="U2478" s="36">
        <v>0</v>
      </c>
    </row>
    <row r="2479" spans="1:21" x14ac:dyDescent="0.2">
      <c r="A2479" s="89">
        <f>VLOOKUP(C2479,TabellenSRG!$B$4:$C$2729,2,FALSE)</f>
        <v>219</v>
      </c>
      <c r="B2479" t="str">
        <f t="shared" si="39"/>
        <v>219a</v>
      </c>
      <c r="C2479" t="s">
        <v>225</v>
      </c>
      <c r="D2479" t="s">
        <v>606</v>
      </c>
      <c r="E2479">
        <v>0</v>
      </c>
      <c r="F2479">
        <v>70</v>
      </c>
      <c r="G2479">
        <v>80</v>
      </c>
      <c r="H2479">
        <v>90</v>
      </c>
      <c r="I2479">
        <v>80</v>
      </c>
      <c r="J2479">
        <v>40</v>
      </c>
      <c r="K2479">
        <v>40</v>
      </c>
      <c r="L2479">
        <v>40</v>
      </c>
      <c r="M2479">
        <v>40</v>
      </c>
      <c r="N2479">
        <v>40</v>
      </c>
      <c r="O2479">
        <v>40</v>
      </c>
      <c r="P2479">
        <v>40</v>
      </c>
      <c r="Q2479" s="36">
        <v>30</v>
      </c>
      <c r="R2479" s="36">
        <v>30</v>
      </c>
      <c r="S2479" s="36">
        <v>40</v>
      </c>
      <c r="T2479" s="36">
        <v>40</v>
      </c>
      <c r="U2479" s="36">
        <v>50</v>
      </c>
    </row>
    <row r="2480" spans="1:21" x14ac:dyDescent="0.2">
      <c r="A2480" s="89">
        <f>VLOOKUP(C2480,TabellenSRG!$B$4:$C$2729,2,FALSE)</f>
        <v>219</v>
      </c>
      <c r="B2480" t="str">
        <f t="shared" si="39"/>
        <v>219b</v>
      </c>
      <c r="C2480" t="s">
        <v>225</v>
      </c>
      <c r="D2480" t="s">
        <v>607</v>
      </c>
      <c r="E2480">
        <v>1</v>
      </c>
      <c r="F2480">
        <v>0</v>
      </c>
      <c r="G2480">
        <v>0</v>
      </c>
      <c r="H2480">
        <v>0</v>
      </c>
      <c r="I2480">
        <v>0</v>
      </c>
      <c r="J2480">
        <v>0</v>
      </c>
      <c r="K2480">
        <v>0</v>
      </c>
      <c r="L2480">
        <v>0</v>
      </c>
      <c r="M2480">
        <v>0</v>
      </c>
      <c r="N2480">
        <v>0</v>
      </c>
      <c r="O2480">
        <v>0</v>
      </c>
      <c r="P2480">
        <v>0</v>
      </c>
      <c r="Q2480" s="36">
        <v>0</v>
      </c>
      <c r="R2480" s="36">
        <v>0</v>
      </c>
      <c r="S2480" s="36">
        <v>0</v>
      </c>
      <c r="T2480" s="36">
        <v>0</v>
      </c>
      <c r="U2480" s="36">
        <v>0</v>
      </c>
    </row>
    <row r="2481" spans="1:21" x14ac:dyDescent="0.2">
      <c r="A2481" s="89">
        <f>VLOOKUP(C2481,TabellenSRG!$B$4:$C$2729,2,FALSE)</f>
        <v>219</v>
      </c>
      <c r="B2481" t="str">
        <f t="shared" si="39"/>
        <v>219c</v>
      </c>
      <c r="C2481" t="s">
        <v>225</v>
      </c>
      <c r="D2481" t="s">
        <v>608</v>
      </c>
      <c r="E2481">
        <v>2</v>
      </c>
      <c r="F2481">
        <v>0</v>
      </c>
      <c r="G2481">
        <v>0</v>
      </c>
      <c r="H2481">
        <v>0</v>
      </c>
      <c r="I2481">
        <v>0</v>
      </c>
      <c r="J2481">
        <v>0</v>
      </c>
      <c r="K2481">
        <v>0</v>
      </c>
      <c r="L2481">
        <v>0</v>
      </c>
      <c r="M2481">
        <v>0</v>
      </c>
      <c r="N2481">
        <v>0</v>
      </c>
      <c r="O2481">
        <v>0</v>
      </c>
      <c r="P2481">
        <v>0</v>
      </c>
      <c r="Q2481" s="36">
        <v>0</v>
      </c>
      <c r="R2481" s="36">
        <v>0</v>
      </c>
      <c r="S2481" s="36">
        <v>0</v>
      </c>
      <c r="T2481" s="36">
        <v>0</v>
      </c>
      <c r="U2481" s="36">
        <v>0</v>
      </c>
    </row>
    <row r="2482" spans="1:21" x14ac:dyDescent="0.2">
      <c r="A2482" s="89">
        <f>VLOOKUP(C2482,TabellenSRG!$B$4:$C$2729,2,FALSE)</f>
        <v>219</v>
      </c>
      <c r="B2482" t="str">
        <f t="shared" si="39"/>
        <v>219d</v>
      </c>
      <c r="C2482" t="s">
        <v>225</v>
      </c>
      <c r="D2482" t="s">
        <v>609</v>
      </c>
      <c r="E2482">
        <v>3</v>
      </c>
      <c r="F2482">
        <v>0</v>
      </c>
      <c r="G2482">
        <v>0</v>
      </c>
      <c r="H2482">
        <v>0</v>
      </c>
      <c r="I2482">
        <v>0</v>
      </c>
      <c r="J2482">
        <v>0</v>
      </c>
      <c r="K2482">
        <v>0</v>
      </c>
      <c r="L2482">
        <v>0</v>
      </c>
      <c r="M2482">
        <v>0</v>
      </c>
      <c r="N2482">
        <v>0</v>
      </c>
      <c r="O2482">
        <v>0</v>
      </c>
      <c r="P2482">
        <v>0</v>
      </c>
      <c r="Q2482" s="36">
        <v>0</v>
      </c>
      <c r="R2482" s="36">
        <v>0</v>
      </c>
      <c r="S2482" s="36">
        <v>0</v>
      </c>
      <c r="T2482" s="36">
        <v>0</v>
      </c>
      <c r="U2482" s="36">
        <v>0</v>
      </c>
    </row>
    <row r="2483" spans="1:21" x14ac:dyDescent="0.2">
      <c r="A2483" s="89">
        <f>VLOOKUP(C2483,TabellenSRG!$B$4:$C$2729,2,FALSE)</f>
        <v>219</v>
      </c>
      <c r="B2483" t="str">
        <f t="shared" si="39"/>
        <v>219e</v>
      </c>
      <c r="C2483" t="s">
        <v>225</v>
      </c>
      <c r="D2483" t="s">
        <v>610</v>
      </c>
      <c r="E2483">
        <v>4</v>
      </c>
      <c r="F2483">
        <v>0</v>
      </c>
      <c r="G2483">
        <v>0</v>
      </c>
      <c r="H2483">
        <v>0</v>
      </c>
      <c r="I2483">
        <v>0</v>
      </c>
      <c r="J2483">
        <v>0</v>
      </c>
      <c r="K2483">
        <v>0</v>
      </c>
      <c r="L2483">
        <v>0</v>
      </c>
      <c r="M2483">
        <v>0</v>
      </c>
      <c r="N2483">
        <v>0</v>
      </c>
      <c r="O2483">
        <v>0</v>
      </c>
      <c r="P2483">
        <v>0</v>
      </c>
      <c r="Q2483" s="36">
        <v>0</v>
      </c>
      <c r="R2483" s="36">
        <v>0</v>
      </c>
      <c r="S2483" s="36">
        <v>10</v>
      </c>
      <c r="T2483" s="36">
        <v>10</v>
      </c>
      <c r="U2483" s="36">
        <v>10</v>
      </c>
    </row>
    <row r="2484" spans="1:21" x14ac:dyDescent="0.2">
      <c r="A2484" s="89">
        <f>VLOOKUP(C2484,TabellenSRG!$B$4:$C$2729,2,FALSE)</f>
        <v>219</v>
      </c>
      <c r="B2484" t="str">
        <f t="shared" si="39"/>
        <v>219f</v>
      </c>
      <c r="C2484" t="s">
        <v>225</v>
      </c>
      <c r="D2484" t="s">
        <v>612</v>
      </c>
      <c r="E2484">
        <v>5</v>
      </c>
      <c r="F2484">
        <v>0</v>
      </c>
      <c r="G2484">
        <v>0</v>
      </c>
      <c r="H2484">
        <v>0</v>
      </c>
      <c r="I2484">
        <v>0</v>
      </c>
      <c r="J2484">
        <v>0</v>
      </c>
      <c r="K2484">
        <v>0</v>
      </c>
      <c r="L2484">
        <v>0</v>
      </c>
      <c r="M2484">
        <v>0</v>
      </c>
      <c r="N2484">
        <v>0</v>
      </c>
      <c r="O2484">
        <v>0</v>
      </c>
      <c r="P2484">
        <v>0</v>
      </c>
      <c r="Q2484" s="36">
        <v>0</v>
      </c>
      <c r="R2484" s="36">
        <v>0</v>
      </c>
      <c r="S2484" s="36">
        <v>0</v>
      </c>
      <c r="T2484" s="36">
        <v>0</v>
      </c>
      <c r="U2484" s="36">
        <v>0</v>
      </c>
    </row>
    <row r="2485" spans="1:21" x14ac:dyDescent="0.2">
      <c r="A2485" s="89">
        <f>VLOOKUP(C2485,TabellenSRG!$B$4:$C$2729,2,FALSE)</f>
        <v>219</v>
      </c>
      <c r="B2485" t="str">
        <f t="shared" si="39"/>
        <v>219g</v>
      </c>
      <c r="C2485" t="s">
        <v>225</v>
      </c>
      <c r="D2485" t="s">
        <v>613</v>
      </c>
      <c r="E2485">
        <v>6</v>
      </c>
      <c r="F2485">
        <v>0</v>
      </c>
      <c r="G2485">
        <v>0</v>
      </c>
      <c r="H2485">
        <v>0</v>
      </c>
      <c r="I2485">
        <v>0</v>
      </c>
      <c r="J2485">
        <v>0</v>
      </c>
      <c r="K2485">
        <v>0</v>
      </c>
      <c r="L2485">
        <v>0</v>
      </c>
      <c r="M2485">
        <v>0</v>
      </c>
      <c r="N2485">
        <v>0</v>
      </c>
      <c r="O2485">
        <v>0</v>
      </c>
      <c r="P2485">
        <v>0</v>
      </c>
      <c r="Q2485" s="36">
        <v>0</v>
      </c>
      <c r="R2485" s="36">
        <v>0</v>
      </c>
      <c r="S2485" s="36">
        <v>0</v>
      </c>
      <c r="T2485" s="36">
        <v>0</v>
      </c>
      <c r="U2485" s="36">
        <v>0</v>
      </c>
    </row>
    <row r="2486" spans="1:21" x14ac:dyDescent="0.2">
      <c r="A2486" s="89">
        <f>VLOOKUP(C2486,TabellenSRG!$B$4:$C$2729,2,FALSE)</f>
        <v>219</v>
      </c>
      <c r="B2486" t="str">
        <f t="shared" si="39"/>
        <v>219h</v>
      </c>
      <c r="C2486" t="s">
        <v>225</v>
      </c>
      <c r="D2486" t="s">
        <v>614</v>
      </c>
      <c r="E2486">
        <v>7</v>
      </c>
      <c r="F2486">
        <v>0</v>
      </c>
      <c r="G2486">
        <v>0</v>
      </c>
      <c r="H2486">
        <v>0</v>
      </c>
      <c r="I2486">
        <v>0</v>
      </c>
      <c r="J2486">
        <v>0</v>
      </c>
      <c r="K2486">
        <v>0</v>
      </c>
      <c r="L2486">
        <v>0</v>
      </c>
      <c r="M2486">
        <v>0</v>
      </c>
      <c r="N2486">
        <v>0</v>
      </c>
      <c r="O2486">
        <v>0</v>
      </c>
      <c r="P2486">
        <v>0</v>
      </c>
      <c r="Q2486" s="36">
        <v>0</v>
      </c>
      <c r="R2486" s="36">
        <v>0</v>
      </c>
      <c r="S2486" s="36">
        <v>0</v>
      </c>
      <c r="T2486" s="36">
        <v>0</v>
      </c>
      <c r="U2486" s="36">
        <v>0</v>
      </c>
    </row>
    <row r="2487" spans="1:21" x14ac:dyDescent="0.2">
      <c r="A2487" s="89">
        <f>VLOOKUP(C2487,TabellenSRG!$B$4:$C$2729,2,FALSE)</f>
        <v>219</v>
      </c>
      <c r="B2487" t="str">
        <f t="shared" si="39"/>
        <v>219i</v>
      </c>
      <c r="C2487" t="s">
        <v>225</v>
      </c>
      <c r="D2487" t="s">
        <v>615</v>
      </c>
      <c r="E2487">
        <v>8</v>
      </c>
      <c r="F2487">
        <v>0</v>
      </c>
      <c r="G2487">
        <v>0</v>
      </c>
      <c r="H2487">
        <v>0</v>
      </c>
      <c r="I2487">
        <v>0</v>
      </c>
      <c r="J2487">
        <v>0</v>
      </c>
      <c r="K2487">
        <v>0</v>
      </c>
      <c r="L2487">
        <v>0</v>
      </c>
      <c r="M2487">
        <v>0</v>
      </c>
      <c r="N2487">
        <v>0</v>
      </c>
      <c r="O2487">
        <v>0</v>
      </c>
      <c r="P2487">
        <v>0</v>
      </c>
      <c r="Q2487" s="36">
        <v>0</v>
      </c>
      <c r="R2487" s="36">
        <v>0</v>
      </c>
      <c r="S2487" s="36">
        <v>0</v>
      </c>
      <c r="T2487" s="36">
        <v>0</v>
      </c>
      <c r="U2487" s="36">
        <v>0</v>
      </c>
    </row>
    <row r="2488" spans="1:21" x14ac:dyDescent="0.2">
      <c r="A2488" s="89">
        <f>VLOOKUP(C2488,TabellenSRG!$B$4:$C$2729,2,FALSE)</f>
        <v>219</v>
      </c>
      <c r="B2488" t="str">
        <f t="shared" si="39"/>
        <v>219j</v>
      </c>
      <c r="C2488" t="s">
        <v>225</v>
      </c>
      <c r="D2488" t="s">
        <v>616</v>
      </c>
      <c r="E2488">
        <v>9</v>
      </c>
      <c r="F2488">
        <v>70</v>
      </c>
      <c r="G2488">
        <v>80</v>
      </c>
      <c r="H2488">
        <v>80</v>
      </c>
      <c r="I2488">
        <v>70</v>
      </c>
      <c r="J2488">
        <v>40</v>
      </c>
      <c r="K2488">
        <v>40</v>
      </c>
      <c r="L2488">
        <v>30</v>
      </c>
      <c r="M2488">
        <v>30</v>
      </c>
      <c r="N2488">
        <v>30</v>
      </c>
      <c r="O2488">
        <v>30</v>
      </c>
      <c r="P2488">
        <v>30</v>
      </c>
      <c r="Q2488" s="36">
        <v>30</v>
      </c>
      <c r="R2488" s="36">
        <v>30</v>
      </c>
      <c r="S2488" s="36">
        <v>30</v>
      </c>
      <c r="T2488" s="36">
        <v>30</v>
      </c>
      <c r="U2488" s="36">
        <v>30</v>
      </c>
    </row>
    <row r="2489" spans="1:21" x14ac:dyDescent="0.2">
      <c r="A2489" s="89">
        <f>VLOOKUP(C2489,TabellenSRG!$B$4:$C$2729,2,FALSE)</f>
        <v>219</v>
      </c>
      <c r="B2489" t="str">
        <f t="shared" si="39"/>
        <v>219k</v>
      </c>
      <c r="C2489" t="s">
        <v>225</v>
      </c>
      <c r="D2489" t="s">
        <v>611</v>
      </c>
      <c r="E2489">
        <v>10</v>
      </c>
      <c r="F2489" t="e">
        <v>#N/A</v>
      </c>
      <c r="G2489" t="e">
        <v>#N/A</v>
      </c>
      <c r="H2489" t="e">
        <v>#N/A</v>
      </c>
      <c r="I2489" t="e">
        <v>#N/A</v>
      </c>
      <c r="J2489" t="e">
        <v>#N/A</v>
      </c>
      <c r="K2489" t="e">
        <v>#N/A</v>
      </c>
      <c r="L2489" t="e">
        <v>#N/A</v>
      </c>
      <c r="M2489" t="e">
        <v>#N/A</v>
      </c>
      <c r="N2489">
        <v>0</v>
      </c>
      <c r="O2489">
        <v>0</v>
      </c>
      <c r="P2489">
        <v>0</v>
      </c>
      <c r="Q2489" s="36">
        <v>0</v>
      </c>
      <c r="R2489" s="36">
        <v>0</v>
      </c>
      <c r="S2489" s="36">
        <v>0</v>
      </c>
      <c r="T2489" s="36">
        <v>0</v>
      </c>
      <c r="U2489" s="36">
        <v>0</v>
      </c>
    </row>
    <row r="2490" spans="1:21" x14ac:dyDescent="0.2">
      <c r="A2490" s="89">
        <f>VLOOKUP(C2490,TabellenSRG!$B$4:$C$2729,2,FALSE)</f>
        <v>220</v>
      </c>
      <c r="B2490" t="str">
        <f t="shared" si="39"/>
        <v>220a</v>
      </c>
      <c r="C2490" t="s">
        <v>226</v>
      </c>
      <c r="D2490" t="s">
        <v>606</v>
      </c>
      <c r="E2490">
        <v>0</v>
      </c>
      <c r="F2490">
        <v>880</v>
      </c>
      <c r="G2490">
        <v>960</v>
      </c>
      <c r="H2490">
        <v>980</v>
      </c>
      <c r="I2490">
        <v>1080</v>
      </c>
      <c r="J2490">
        <v>1100</v>
      </c>
      <c r="K2490">
        <v>1030</v>
      </c>
      <c r="L2490">
        <v>1010</v>
      </c>
      <c r="M2490">
        <v>1060</v>
      </c>
      <c r="N2490">
        <v>1130</v>
      </c>
      <c r="O2490">
        <v>1250</v>
      </c>
      <c r="P2490">
        <v>1100</v>
      </c>
      <c r="Q2490" s="36">
        <v>1100</v>
      </c>
      <c r="R2490" s="36">
        <v>1100</v>
      </c>
      <c r="S2490" s="36">
        <v>1080</v>
      </c>
      <c r="T2490" s="36">
        <v>1040</v>
      </c>
      <c r="U2490" s="36">
        <v>1000</v>
      </c>
    </row>
    <row r="2491" spans="1:21" x14ac:dyDescent="0.2">
      <c r="A2491" s="89">
        <f>VLOOKUP(C2491,TabellenSRG!$B$4:$C$2729,2,FALSE)</f>
        <v>220</v>
      </c>
      <c r="B2491" t="str">
        <f t="shared" si="39"/>
        <v>220b</v>
      </c>
      <c r="C2491" t="s">
        <v>226</v>
      </c>
      <c r="D2491" t="s">
        <v>607</v>
      </c>
      <c r="E2491">
        <v>1</v>
      </c>
      <c r="F2491">
        <v>0</v>
      </c>
      <c r="G2491">
        <v>0</v>
      </c>
      <c r="H2491">
        <v>0</v>
      </c>
      <c r="I2491">
        <v>0</v>
      </c>
      <c r="J2491">
        <v>0</v>
      </c>
      <c r="K2491">
        <v>0</v>
      </c>
      <c r="L2491">
        <v>0</v>
      </c>
      <c r="M2491">
        <v>0</v>
      </c>
      <c r="N2491">
        <v>0</v>
      </c>
      <c r="O2491">
        <v>0</v>
      </c>
      <c r="P2491">
        <v>0</v>
      </c>
      <c r="Q2491" s="36">
        <v>0</v>
      </c>
      <c r="R2491" s="36">
        <v>0</v>
      </c>
      <c r="S2491" s="36">
        <v>0</v>
      </c>
      <c r="T2491" s="36">
        <v>0</v>
      </c>
      <c r="U2491" s="36">
        <v>0</v>
      </c>
    </row>
    <row r="2492" spans="1:21" x14ac:dyDescent="0.2">
      <c r="A2492" s="89">
        <f>VLOOKUP(C2492,TabellenSRG!$B$4:$C$2729,2,FALSE)</f>
        <v>220</v>
      </c>
      <c r="B2492" t="str">
        <f t="shared" si="39"/>
        <v>220c</v>
      </c>
      <c r="C2492" t="s">
        <v>226</v>
      </c>
      <c r="D2492" t="s">
        <v>608</v>
      </c>
      <c r="E2492">
        <v>2</v>
      </c>
      <c r="F2492">
        <v>0</v>
      </c>
      <c r="G2492">
        <v>0</v>
      </c>
      <c r="H2492">
        <v>0</v>
      </c>
      <c r="I2492">
        <v>0</v>
      </c>
      <c r="J2492">
        <v>0</v>
      </c>
      <c r="K2492">
        <v>0</v>
      </c>
      <c r="L2492">
        <v>0</v>
      </c>
      <c r="M2492">
        <v>0</v>
      </c>
      <c r="N2492">
        <v>0</v>
      </c>
      <c r="O2492">
        <v>0</v>
      </c>
      <c r="P2492">
        <v>0</v>
      </c>
      <c r="Q2492" s="36">
        <v>0</v>
      </c>
      <c r="R2492" s="36">
        <v>0</v>
      </c>
      <c r="S2492" s="36">
        <v>0</v>
      </c>
      <c r="T2492" s="36">
        <v>0</v>
      </c>
      <c r="U2492" s="36">
        <v>0</v>
      </c>
    </row>
    <row r="2493" spans="1:21" x14ac:dyDescent="0.2">
      <c r="A2493" s="89">
        <f>VLOOKUP(C2493,TabellenSRG!$B$4:$C$2729,2,FALSE)</f>
        <v>220</v>
      </c>
      <c r="B2493" t="str">
        <f t="shared" si="39"/>
        <v>220d</v>
      </c>
      <c r="C2493" t="s">
        <v>226</v>
      </c>
      <c r="D2493" t="s">
        <v>609</v>
      </c>
      <c r="E2493">
        <v>3</v>
      </c>
      <c r="F2493">
        <v>0</v>
      </c>
      <c r="G2493">
        <v>0</v>
      </c>
      <c r="H2493">
        <v>0</v>
      </c>
      <c r="I2493">
        <v>0</v>
      </c>
      <c r="J2493">
        <v>0</v>
      </c>
      <c r="K2493">
        <v>0</v>
      </c>
      <c r="L2493">
        <v>0</v>
      </c>
      <c r="M2493">
        <v>0</v>
      </c>
      <c r="N2493">
        <v>0</v>
      </c>
      <c r="O2493">
        <v>0</v>
      </c>
      <c r="P2493">
        <v>0</v>
      </c>
      <c r="Q2493" s="36">
        <v>0</v>
      </c>
      <c r="R2493" s="36">
        <v>0</v>
      </c>
      <c r="S2493" s="36">
        <v>0</v>
      </c>
      <c r="T2493" s="36">
        <v>0</v>
      </c>
      <c r="U2493" s="36">
        <v>0</v>
      </c>
    </row>
    <row r="2494" spans="1:21" x14ac:dyDescent="0.2">
      <c r="A2494" s="89">
        <f>VLOOKUP(C2494,TabellenSRG!$B$4:$C$2729,2,FALSE)</f>
        <v>220</v>
      </c>
      <c r="B2494" t="str">
        <f t="shared" si="39"/>
        <v>220e</v>
      </c>
      <c r="C2494" t="s">
        <v>226</v>
      </c>
      <c r="D2494" t="s">
        <v>610</v>
      </c>
      <c r="E2494">
        <v>4</v>
      </c>
      <c r="F2494">
        <v>0</v>
      </c>
      <c r="G2494">
        <v>0</v>
      </c>
      <c r="H2494">
        <v>0</v>
      </c>
      <c r="I2494">
        <v>0</v>
      </c>
      <c r="J2494">
        <v>0</v>
      </c>
      <c r="K2494">
        <v>10</v>
      </c>
      <c r="L2494">
        <v>10</v>
      </c>
      <c r="M2494">
        <v>0</v>
      </c>
      <c r="N2494">
        <v>10</v>
      </c>
      <c r="O2494">
        <v>10</v>
      </c>
      <c r="P2494">
        <v>10</v>
      </c>
      <c r="Q2494" s="36">
        <v>20</v>
      </c>
      <c r="R2494" s="36">
        <v>30</v>
      </c>
      <c r="S2494" s="36">
        <v>30</v>
      </c>
      <c r="T2494" s="36">
        <v>40</v>
      </c>
      <c r="U2494" s="36">
        <v>40</v>
      </c>
    </row>
    <row r="2495" spans="1:21" x14ac:dyDescent="0.2">
      <c r="A2495" s="89">
        <f>VLOOKUP(C2495,TabellenSRG!$B$4:$C$2729,2,FALSE)</f>
        <v>220</v>
      </c>
      <c r="B2495" t="str">
        <f t="shared" si="39"/>
        <v>220f</v>
      </c>
      <c r="C2495" t="s">
        <v>226</v>
      </c>
      <c r="D2495" t="s">
        <v>612</v>
      </c>
      <c r="E2495">
        <v>5</v>
      </c>
      <c r="F2495">
        <v>0</v>
      </c>
      <c r="G2495">
        <v>0</v>
      </c>
      <c r="H2495">
        <v>0</v>
      </c>
      <c r="I2495">
        <v>0</v>
      </c>
      <c r="J2495">
        <v>0</v>
      </c>
      <c r="K2495">
        <v>0</v>
      </c>
      <c r="L2495">
        <v>0</v>
      </c>
      <c r="M2495">
        <v>0</v>
      </c>
      <c r="N2495">
        <v>0</v>
      </c>
      <c r="O2495">
        <v>0</v>
      </c>
      <c r="P2495">
        <v>0</v>
      </c>
      <c r="Q2495" s="36">
        <v>0</v>
      </c>
      <c r="R2495" s="36">
        <v>0</v>
      </c>
      <c r="S2495" s="36">
        <v>0</v>
      </c>
      <c r="T2495" s="36">
        <v>0</v>
      </c>
      <c r="U2495" s="36">
        <v>0</v>
      </c>
    </row>
    <row r="2496" spans="1:21" x14ac:dyDescent="0.2">
      <c r="A2496" s="89">
        <f>VLOOKUP(C2496,TabellenSRG!$B$4:$C$2729,2,FALSE)</f>
        <v>220</v>
      </c>
      <c r="B2496" t="str">
        <f t="shared" si="39"/>
        <v>220g</v>
      </c>
      <c r="C2496" t="s">
        <v>226</v>
      </c>
      <c r="D2496" t="s">
        <v>613</v>
      </c>
      <c r="E2496">
        <v>6</v>
      </c>
      <c r="F2496">
        <v>0</v>
      </c>
      <c r="G2496">
        <v>0</v>
      </c>
      <c r="H2496">
        <v>0</v>
      </c>
      <c r="I2496">
        <v>0</v>
      </c>
      <c r="J2496">
        <v>0</v>
      </c>
      <c r="K2496">
        <v>0</v>
      </c>
      <c r="L2496">
        <v>0</v>
      </c>
      <c r="M2496">
        <v>10</v>
      </c>
      <c r="N2496">
        <v>10</v>
      </c>
      <c r="O2496">
        <v>10</v>
      </c>
      <c r="P2496">
        <v>10</v>
      </c>
      <c r="Q2496" s="36">
        <v>20</v>
      </c>
      <c r="R2496" s="36">
        <v>30</v>
      </c>
      <c r="S2496" s="36">
        <v>30</v>
      </c>
      <c r="T2496" s="36">
        <v>30</v>
      </c>
      <c r="U2496" s="36">
        <v>30</v>
      </c>
    </row>
    <row r="2497" spans="1:21" x14ac:dyDescent="0.2">
      <c r="A2497" s="89">
        <f>VLOOKUP(C2497,TabellenSRG!$B$4:$C$2729,2,FALSE)</f>
        <v>220</v>
      </c>
      <c r="B2497" t="str">
        <f t="shared" si="39"/>
        <v>220h</v>
      </c>
      <c r="C2497" t="s">
        <v>226</v>
      </c>
      <c r="D2497" t="s">
        <v>614</v>
      </c>
      <c r="E2497">
        <v>7</v>
      </c>
      <c r="F2497">
        <v>0</v>
      </c>
      <c r="G2497">
        <v>0</v>
      </c>
      <c r="H2497">
        <v>0</v>
      </c>
      <c r="I2497">
        <v>0</v>
      </c>
      <c r="J2497">
        <v>0</v>
      </c>
      <c r="K2497">
        <v>0</v>
      </c>
      <c r="L2497">
        <v>0</v>
      </c>
      <c r="M2497">
        <v>0</v>
      </c>
      <c r="N2497">
        <v>0</v>
      </c>
      <c r="O2497">
        <v>0</v>
      </c>
      <c r="P2497">
        <v>0</v>
      </c>
      <c r="Q2497" s="36">
        <v>0</v>
      </c>
      <c r="R2497" s="36">
        <v>0</v>
      </c>
      <c r="S2497" s="36">
        <v>0</v>
      </c>
      <c r="T2497" s="36">
        <v>0</v>
      </c>
      <c r="U2497" s="36">
        <v>0</v>
      </c>
    </row>
    <row r="2498" spans="1:21" x14ac:dyDescent="0.2">
      <c r="A2498" s="89">
        <f>VLOOKUP(C2498,TabellenSRG!$B$4:$C$2729,2,FALSE)</f>
        <v>220</v>
      </c>
      <c r="B2498" t="str">
        <f t="shared" si="39"/>
        <v>220i</v>
      </c>
      <c r="C2498" t="s">
        <v>226</v>
      </c>
      <c r="D2498" t="s">
        <v>615</v>
      </c>
      <c r="E2498">
        <v>8</v>
      </c>
      <c r="F2498">
        <v>0</v>
      </c>
      <c r="G2498">
        <v>0</v>
      </c>
      <c r="H2498">
        <v>0</v>
      </c>
      <c r="I2498">
        <v>0</v>
      </c>
      <c r="J2498">
        <v>0</v>
      </c>
      <c r="K2498">
        <v>0</v>
      </c>
      <c r="L2498">
        <v>0</v>
      </c>
      <c r="M2498">
        <v>0</v>
      </c>
      <c r="N2498">
        <v>0</v>
      </c>
      <c r="O2498">
        <v>0</v>
      </c>
      <c r="P2498">
        <v>0</v>
      </c>
      <c r="Q2498" s="36">
        <v>0</v>
      </c>
      <c r="R2498" s="36">
        <v>0</v>
      </c>
      <c r="S2498" s="36">
        <v>0</v>
      </c>
      <c r="T2498" s="36">
        <v>0</v>
      </c>
      <c r="U2498" s="36">
        <v>0</v>
      </c>
    </row>
    <row r="2499" spans="1:21" x14ac:dyDescent="0.2">
      <c r="A2499" s="89">
        <f>VLOOKUP(C2499,TabellenSRG!$B$4:$C$2729,2,FALSE)</f>
        <v>220</v>
      </c>
      <c r="B2499" t="str">
        <f t="shared" si="39"/>
        <v>220j</v>
      </c>
      <c r="C2499" t="s">
        <v>226</v>
      </c>
      <c r="D2499" t="s">
        <v>616</v>
      </c>
      <c r="E2499">
        <v>9</v>
      </c>
      <c r="F2499">
        <v>870</v>
      </c>
      <c r="G2499">
        <v>950</v>
      </c>
      <c r="H2499">
        <v>970</v>
      </c>
      <c r="I2499">
        <v>1070</v>
      </c>
      <c r="J2499">
        <v>1090</v>
      </c>
      <c r="K2499">
        <v>1020</v>
      </c>
      <c r="L2499">
        <v>1000</v>
      </c>
      <c r="M2499">
        <v>1050</v>
      </c>
      <c r="N2499">
        <v>1110</v>
      </c>
      <c r="O2499">
        <v>1220</v>
      </c>
      <c r="P2499">
        <v>1070</v>
      </c>
      <c r="Q2499" s="36">
        <v>1050</v>
      </c>
      <c r="R2499" s="36">
        <v>1050</v>
      </c>
      <c r="S2499" s="36">
        <v>1010</v>
      </c>
      <c r="T2499" s="36">
        <v>970</v>
      </c>
      <c r="U2499" s="36">
        <v>930</v>
      </c>
    </row>
    <row r="2500" spans="1:21" x14ac:dyDescent="0.2">
      <c r="A2500" s="89">
        <f>VLOOKUP(C2500,TabellenSRG!$B$4:$C$2729,2,FALSE)</f>
        <v>220</v>
      </c>
      <c r="B2500" t="str">
        <f t="shared" si="39"/>
        <v>220k</v>
      </c>
      <c r="C2500" t="s">
        <v>226</v>
      </c>
      <c r="D2500" t="s">
        <v>611</v>
      </c>
      <c r="E2500">
        <v>10</v>
      </c>
      <c r="F2500" t="e">
        <v>#N/A</v>
      </c>
      <c r="G2500" t="e">
        <v>#N/A</v>
      </c>
      <c r="H2500" t="e">
        <v>#N/A</v>
      </c>
      <c r="I2500" t="e">
        <v>#N/A</v>
      </c>
      <c r="J2500" t="e">
        <v>#N/A</v>
      </c>
      <c r="K2500" t="e">
        <v>#N/A</v>
      </c>
      <c r="L2500" t="e">
        <v>#N/A</v>
      </c>
      <c r="M2500" t="e">
        <v>#N/A</v>
      </c>
      <c r="N2500">
        <v>0</v>
      </c>
      <c r="O2500">
        <v>0</v>
      </c>
      <c r="P2500">
        <v>0</v>
      </c>
      <c r="Q2500" s="36">
        <v>0</v>
      </c>
      <c r="R2500" s="36">
        <v>0</v>
      </c>
      <c r="S2500" s="36">
        <v>0</v>
      </c>
      <c r="T2500" s="36">
        <v>0</v>
      </c>
      <c r="U2500" s="36">
        <v>0</v>
      </c>
    </row>
    <row r="2501" spans="1:21" x14ac:dyDescent="0.2">
      <c r="A2501" s="89">
        <f>VLOOKUP(C2501,TabellenSRG!$B$4:$C$2729,2,FALSE)</f>
        <v>221</v>
      </c>
      <c r="B2501" t="str">
        <f t="shared" ref="B2501:B2564" si="40">CONCATENATE(A2501,D2501)</f>
        <v>221a</v>
      </c>
      <c r="C2501" t="s">
        <v>227</v>
      </c>
      <c r="D2501" t="s">
        <v>606</v>
      </c>
      <c r="E2501">
        <v>0</v>
      </c>
      <c r="F2501">
        <v>90</v>
      </c>
      <c r="G2501">
        <v>80</v>
      </c>
      <c r="H2501">
        <v>70</v>
      </c>
      <c r="I2501">
        <v>60</v>
      </c>
      <c r="J2501">
        <v>50</v>
      </c>
      <c r="K2501">
        <v>50</v>
      </c>
      <c r="L2501">
        <v>50</v>
      </c>
      <c r="M2501">
        <v>100</v>
      </c>
      <c r="N2501">
        <v>100</v>
      </c>
      <c r="O2501">
        <v>100</v>
      </c>
      <c r="P2501">
        <v>100</v>
      </c>
      <c r="Q2501" s="36">
        <v>110</v>
      </c>
      <c r="R2501" s="36">
        <v>130</v>
      </c>
      <c r="S2501" s="36">
        <v>140</v>
      </c>
      <c r="T2501" s="36">
        <v>140</v>
      </c>
      <c r="U2501" s="36">
        <v>130</v>
      </c>
    </row>
    <row r="2502" spans="1:21" x14ac:dyDescent="0.2">
      <c r="A2502" s="89">
        <f>VLOOKUP(C2502,TabellenSRG!$B$4:$C$2729,2,FALSE)</f>
        <v>221</v>
      </c>
      <c r="B2502" t="str">
        <f t="shared" si="40"/>
        <v>221b</v>
      </c>
      <c r="C2502" t="s">
        <v>227</v>
      </c>
      <c r="D2502" t="s">
        <v>607</v>
      </c>
      <c r="E2502">
        <v>1</v>
      </c>
      <c r="F2502">
        <v>0</v>
      </c>
      <c r="G2502">
        <v>0</v>
      </c>
      <c r="H2502">
        <v>0</v>
      </c>
      <c r="I2502">
        <v>0</v>
      </c>
      <c r="J2502">
        <v>0</v>
      </c>
      <c r="K2502">
        <v>0</v>
      </c>
      <c r="L2502">
        <v>0</v>
      </c>
      <c r="M2502">
        <v>0</v>
      </c>
      <c r="N2502">
        <v>0</v>
      </c>
      <c r="O2502">
        <v>0</v>
      </c>
      <c r="P2502">
        <v>0</v>
      </c>
      <c r="Q2502" s="36">
        <v>0</v>
      </c>
      <c r="R2502" s="36">
        <v>0</v>
      </c>
      <c r="S2502" s="36">
        <v>0</v>
      </c>
      <c r="T2502" s="36">
        <v>0</v>
      </c>
      <c r="U2502" s="36">
        <v>0</v>
      </c>
    </row>
    <row r="2503" spans="1:21" x14ac:dyDescent="0.2">
      <c r="A2503" s="89">
        <f>VLOOKUP(C2503,TabellenSRG!$B$4:$C$2729,2,FALSE)</f>
        <v>221</v>
      </c>
      <c r="B2503" t="str">
        <f t="shared" si="40"/>
        <v>221c</v>
      </c>
      <c r="C2503" t="s">
        <v>227</v>
      </c>
      <c r="D2503" t="s">
        <v>608</v>
      </c>
      <c r="E2503">
        <v>2</v>
      </c>
      <c r="F2503">
        <v>0</v>
      </c>
      <c r="G2503">
        <v>0</v>
      </c>
      <c r="H2503">
        <v>0</v>
      </c>
      <c r="I2503">
        <v>0</v>
      </c>
      <c r="J2503">
        <v>0</v>
      </c>
      <c r="K2503">
        <v>0</v>
      </c>
      <c r="L2503">
        <v>0</v>
      </c>
      <c r="M2503">
        <v>0</v>
      </c>
      <c r="N2503">
        <v>0</v>
      </c>
      <c r="O2503">
        <v>0</v>
      </c>
      <c r="P2503">
        <v>0</v>
      </c>
      <c r="Q2503" s="36">
        <v>0</v>
      </c>
      <c r="R2503" s="36">
        <v>0</v>
      </c>
      <c r="S2503" s="36">
        <v>0</v>
      </c>
      <c r="T2503" s="36">
        <v>0</v>
      </c>
      <c r="U2503" s="36">
        <v>0</v>
      </c>
    </row>
    <row r="2504" spans="1:21" x14ac:dyDescent="0.2">
      <c r="A2504" s="89">
        <f>VLOOKUP(C2504,TabellenSRG!$B$4:$C$2729,2,FALSE)</f>
        <v>221</v>
      </c>
      <c r="B2504" t="str">
        <f t="shared" si="40"/>
        <v>221d</v>
      </c>
      <c r="C2504" t="s">
        <v>227</v>
      </c>
      <c r="D2504" t="s">
        <v>609</v>
      </c>
      <c r="E2504">
        <v>3</v>
      </c>
      <c r="F2504">
        <v>0</v>
      </c>
      <c r="G2504">
        <v>0</v>
      </c>
      <c r="H2504">
        <v>0</v>
      </c>
      <c r="I2504">
        <v>0</v>
      </c>
      <c r="J2504">
        <v>0</v>
      </c>
      <c r="K2504">
        <v>0</v>
      </c>
      <c r="L2504">
        <v>0</v>
      </c>
      <c r="M2504">
        <v>0</v>
      </c>
      <c r="N2504">
        <v>0</v>
      </c>
      <c r="O2504">
        <v>0</v>
      </c>
      <c r="P2504">
        <v>0</v>
      </c>
      <c r="Q2504" s="36">
        <v>0</v>
      </c>
      <c r="R2504" s="36">
        <v>0</v>
      </c>
      <c r="S2504" s="36">
        <v>0</v>
      </c>
      <c r="T2504" s="36">
        <v>0</v>
      </c>
      <c r="U2504" s="36">
        <v>0</v>
      </c>
    </row>
    <row r="2505" spans="1:21" x14ac:dyDescent="0.2">
      <c r="A2505" s="89">
        <f>VLOOKUP(C2505,TabellenSRG!$B$4:$C$2729,2,FALSE)</f>
        <v>221</v>
      </c>
      <c r="B2505" t="str">
        <f t="shared" si="40"/>
        <v>221e</v>
      </c>
      <c r="C2505" t="s">
        <v>227</v>
      </c>
      <c r="D2505" t="s">
        <v>610</v>
      </c>
      <c r="E2505">
        <v>4</v>
      </c>
      <c r="F2505">
        <v>0</v>
      </c>
      <c r="G2505">
        <v>0</v>
      </c>
      <c r="H2505">
        <v>0</v>
      </c>
      <c r="I2505">
        <v>0</v>
      </c>
      <c r="J2505">
        <v>0</v>
      </c>
      <c r="K2505">
        <v>0</v>
      </c>
      <c r="L2505">
        <v>0</v>
      </c>
      <c r="M2505">
        <v>0</v>
      </c>
      <c r="N2505">
        <v>0</v>
      </c>
      <c r="O2505">
        <v>0</v>
      </c>
      <c r="P2505">
        <v>10</v>
      </c>
      <c r="Q2505" s="36">
        <v>10</v>
      </c>
      <c r="R2505" s="36">
        <v>10</v>
      </c>
      <c r="S2505" s="36">
        <v>10</v>
      </c>
      <c r="T2505" s="36">
        <v>20</v>
      </c>
      <c r="U2505" s="36">
        <v>10</v>
      </c>
    </row>
    <row r="2506" spans="1:21" x14ac:dyDescent="0.2">
      <c r="A2506" s="89">
        <f>VLOOKUP(C2506,TabellenSRG!$B$4:$C$2729,2,FALSE)</f>
        <v>221</v>
      </c>
      <c r="B2506" t="str">
        <f t="shared" si="40"/>
        <v>221f</v>
      </c>
      <c r="C2506" t="s">
        <v>227</v>
      </c>
      <c r="D2506" t="s">
        <v>612</v>
      </c>
      <c r="E2506">
        <v>5</v>
      </c>
      <c r="F2506">
        <v>0</v>
      </c>
      <c r="G2506">
        <v>0</v>
      </c>
      <c r="H2506">
        <v>0</v>
      </c>
      <c r="I2506">
        <v>0</v>
      </c>
      <c r="J2506">
        <v>0</v>
      </c>
      <c r="K2506">
        <v>0</v>
      </c>
      <c r="L2506">
        <v>0</v>
      </c>
      <c r="M2506">
        <v>0</v>
      </c>
      <c r="N2506">
        <v>0</v>
      </c>
      <c r="O2506">
        <v>0</v>
      </c>
      <c r="P2506">
        <v>0</v>
      </c>
      <c r="Q2506" s="36">
        <v>0</v>
      </c>
      <c r="R2506" s="36">
        <v>0</v>
      </c>
      <c r="S2506" s="36">
        <v>10</v>
      </c>
      <c r="T2506" s="36">
        <v>0</v>
      </c>
      <c r="U2506" s="36">
        <v>0</v>
      </c>
    </row>
    <row r="2507" spans="1:21" x14ac:dyDescent="0.2">
      <c r="A2507" s="89">
        <f>VLOOKUP(C2507,TabellenSRG!$B$4:$C$2729,2,FALSE)</f>
        <v>221</v>
      </c>
      <c r="B2507" t="str">
        <f t="shared" si="40"/>
        <v>221g</v>
      </c>
      <c r="C2507" t="s">
        <v>227</v>
      </c>
      <c r="D2507" t="s">
        <v>613</v>
      </c>
      <c r="E2507">
        <v>6</v>
      </c>
      <c r="F2507">
        <v>0</v>
      </c>
      <c r="G2507">
        <v>0</v>
      </c>
      <c r="H2507">
        <v>0</v>
      </c>
      <c r="I2507">
        <v>0</v>
      </c>
      <c r="J2507">
        <v>0</v>
      </c>
      <c r="K2507">
        <v>0</v>
      </c>
      <c r="L2507">
        <v>0</v>
      </c>
      <c r="M2507">
        <v>0</v>
      </c>
      <c r="N2507">
        <v>0</v>
      </c>
      <c r="O2507">
        <v>0</v>
      </c>
      <c r="P2507">
        <v>0</v>
      </c>
      <c r="Q2507" s="36">
        <v>0</v>
      </c>
      <c r="R2507" s="36">
        <v>0</v>
      </c>
      <c r="S2507" s="36">
        <v>0</v>
      </c>
      <c r="T2507" s="36">
        <v>0</v>
      </c>
      <c r="U2507" s="36">
        <v>0</v>
      </c>
    </row>
    <row r="2508" spans="1:21" x14ac:dyDescent="0.2">
      <c r="A2508" s="89">
        <f>VLOOKUP(C2508,TabellenSRG!$B$4:$C$2729,2,FALSE)</f>
        <v>221</v>
      </c>
      <c r="B2508" t="str">
        <f t="shared" si="40"/>
        <v>221h</v>
      </c>
      <c r="C2508" t="s">
        <v>227</v>
      </c>
      <c r="D2508" t="s">
        <v>614</v>
      </c>
      <c r="E2508">
        <v>7</v>
      </c>
      <c r="F2508">
        <v>0</v>
      </c>
      <c r="G2508">
        <v>0</v>
      </c>
      <c r="H2508">
        <v>0</v>
      </c>
      <c r="I2508">
        <v>0</v>
      </c>
      <c r="J2508">
        <v>0</v>
      </c>
      <c r="K2508">
        <v>0</v>
      </c>
      <c r="L2508">
        <v>0</v>
      </c>
      <c r="M2508">
        <v>0</v>
      </c>
      <c r="N2508">
        <v>0</v>
      </c>
      <c r="O2508">
        <v>0</v>
      </c>
      <c r="P2508">
        <v>0</v>
      </c>
      <c r="Q2508" s="36">
        <v>0</v>
      </c>
      <c r="R2508" s="36">
        <v>0</v>
      </c>
      <c r="S2508" s="36">
        <v>0</v>
      </c>
      <c r="T2508" s="36">
        <v>0</v>
      </c>
      <c r="U2508" s="36">
        <v>0</v>
      </c>
    </row>
    <row r="2509" spans="1:21" x14ac:dyDescent="0.2">
      <c r="A2509" s="89">
        <f>VLOOKUP(C2509,TabellenSRG!$B$4:$C$2729,2,FALSE)</f>
        <v>221</v>
      </c>
      <c r="B2509" t="str">
        <f t="shared" si="40"/>
        <v>221i</v>
      </c>
      <c r="C2509" t="s">
        <v>227</v>
      </c>
      <c r="D2509" t="s">
        <v>615</v>
      </c>
      <c r="E2509">
        <v>8</v>
      </c>
      <c r="F2509">
        <v>0</v>
      </c>
      <c r="G2509">
        <v>0</v>
      </c>
      <c r="H2509">
        <v>0</v>
      </c>
      <c r="I2509">
        <v>0</v>
      </c>
      <c r="J2509">
        <v>0</v>
      </c>
      <c r="K2509">
        <v>0</v>
      </c>
      <c r="L2509">
        <v>0</v>
      </c>
      <c r="M2509">
        <v>0</v>
      </c>
      <c r="N2509">
        <v>0</v>
      </c>
      <c r="O2509">
        <v>0</v>
      </c>
      <c r="P2509">
        <v>0</v>
      </c>
      <c r="Q2509" s="36">
        <v>0</v>
      </c>
      <c r="R2509" s="36">
        <v>0</v>
      </c>
      <c r="S2509" s="36">
        <v>0</v>
      </c>
      <c r="T2509" s="36">
        <v>0</v>
      </c>
      <c r="U2509" s="36">
        <v>0</v>
      </c>
    </row>
    <row r="2510" spans="1:21" x14ac:dyDescent="0.2">
      <c r="A2510" s="89">
        <f>VLOOKUP(C2510,TabellenSRG!$B$4:$C$2729,2,FALSE)</f>
        <v>221</v>
      </c>
      <c r="B2510" t="str">
        <f t="shared" si="40"/>
        <v>221j</v>
      </c>
      <c r="C2510" t="s">
        <v>227</v>
      </c>
      <c r="D2510" t="s">
        <v>616</v>
      </c>
      <c r="E2510">
        <v>9</v>
      </c>
      <c r="F2510">
        <v>90</v>
      </c>
      <c r="G2510">
        <v>80</v>
      </c>
      <c r="H2510">
        <v>70</v>
      </c>
      <c r="I2510">
        <v>60</v>
      </c>
      <c r="J2510">
        <v>40</v>
      </c>
      <c r="K2510">
        <v>50</v>
      </c>
      <c r="L2510">
        <v>50</v>
      </c>
      <c r="M2510">
        <v>90</v>
      </c>
      <c r="N2510">
        <v>90</v>
      </c>
      <c r="O2510">
        <v>90</v>
      </c>
      <c r="P2510">
        <v>90</v>
      </c>
      <c r="Q2510" s="36">
        <v>100</v>
      </c>
      <c r="R2510" s="36">
        <v>120</v>
      </c>
      <c r="S2510" s="36">
        <v>130</v>
      </c>
      <c r="T2510" s="36">
        <v>120</v>
      </c>
      <c r="U2510" s="36">
        <v>110</v>
      </c>
    </row>
    <row r="2511" spans="1:21" x14ac:dyDescent="0.2">
      <c r="A2511" s="89">
        <f>VLOOKUP(C2511,TabellenSRG!$B$4:$C$2729,2,FALSE)</f>
        <v>221</v>
      </c>
      <c r="B2511" t="str">
        <f t="shared" si="40"/>
        <v>221k</v>
      </c>
      <c r="C2511" t="s">
        <v>227</v>
      </c>
      <c r="D2511" t="s">
        <v>611</v>
      </c>
      <c r="E2511">
        <v>10</v>
      </c>
      <c r="F2511" t="e">
        <v>#N/A</v>
      </c>
      <c r="G2511" t="e">
        <v>#N/A</v>
      </c>
      <c r="H2511" t="e">
        <v>#N/A</v>
      </c>
      <c r="I2511" t="e">
        <v>#N/A</v>
      </c>
      <c r="J2511" t="e">
        <v>#N/A</v>
      </c>
      <c r="K2511" t="e">
        <v>#N/A</v>
      </c>
      <c r="L2511" t="e">
        <v>#N/A</v>
      </c>
      <c r="M2511" t="e">
        <v>#N/A</v>
      </c>
      <c r="N2511">
        <v>0</v>
      </c>
      <c r="O2511">
        <v>0</v>
      </c>
      <c r="P2511">
        <v>0</v>
      </c>
      <c r="Q2511" s="36">
        <v>0</v>
      </c>
      <c r="R2511" s="36">
        <v>0</v>
      </c>
      <c r="S2511" s="36">
        <v>0</v>
      </c>
      <c r="T2511" s="36">
        <v>0</v>
      </c>
      <c r="U2511" s="36">
        <v>0</v>
      </c>
    </row>
    <row r="2512" spans="1:21" x14ac:dyDescent="0.2">
      <c r="A2512" s="89">
        <f>VLOOKUP(C2512,TabellenSRG!$B$4:$C$2729,2,FALSE)</f>
        <v>222</v>
      </c>
      <c r="B2512" t="str">
        <f t="shared" si="40"/>
        <v>222a</v>
      </c>
      <c r="C2512" t="s">
        <v>228</v>
      </c>
      <c r="D2512" t="s">
        <v>606</v>
      </c>
      <c r="E2512">
        <v>0</v>
      </c>
      <c r="F2512">
        <v>100</v>
      </c>
      <c r="G2512">
        <v>90</v>
      </c>
      <c r="H2512">
        <v>80</v>
      </c>
      <c r="I2512">
        <v>80</v>
      </c>
      <c r="J2512">
        <v>90</v>
      </c>
      <c r="K2512">
        <v>100</v>
      </c>
      <c r="L2512">
        <v>100</v>
      </c>
      <c r="M2512">
        <v>200</v>
      </c>
      <c r="N2512">
        <v>230</v>
      </c>
      <c r="O2512">
        <v>300</v>
      </c>
      <c r="P2512">
        <v>340</v>
      </c>
      <c r="Q2512" s="36">
        <v>290</v>
      </c>
      <c r="R2512" s="36">
        <v>450</v>
      </c>
      <c r="S2512" s="36">
        <v>470</v>
      </c>
      <c r="T2512" s="36">
        <v>500</v>
      </c>
      <c r="U2512" s="36">
        <v>650</v>
      </c>
    </row>
    <row r="2513" spans="1:21" x14ac:dyDescent="0.2">
      <c r="A2513" s="89">
        <f>VLOOKUP(C2513,TabellenSRG!$B$4:$C$2729,2,FALSE)</f>
        <v>222</v>
      </c>
      <c r="B2513" t="str">
        <f t="shared" si="40"/>
        <v>222b</v>
      </c>
      <c r="C2513" t="s">
        <v>228</v>
      </c>
      <c r="D2513" t="s">
        <v>607</v>
      </c>
      <c r="E2513">
        <v>1</v>
      </c>
      <c r="F2513">
        <v>0</v>
      </c>
      <c r="G2513">
        <v>0</v>
      </c>
      <c r="H2513">
        <v>0</v>
      </c>
      <c r="I2513">
        <v>0</v>
      </c>
      <c r="J2513">
        <v>0</v>
      </c>
      <c r="K2513">
        <v>0</v>
      </c>
      <c r="L2513">
        <v>0</v>
      </c>
      <c r="M2513">
        <v>0</v>
      </c>
      <c r="N2513">
        <v>0</v>
      </c>
      <c r="O2513">
        <v>0</v>
      </c>
      <c r="P2513">
        <v>0</v>
      </c>
      <c r="Q2513" s="36">
        <v>0</v>
      </c>
      <c r="R2513" s="36">
        <v>0</v>
      </c>
      <c r="S2513" s="36">
        <v>0</v>
      </c>
      <c r="T2513" s="36">
        <v>0</v>
      </c>
      <c r="U2513" s="36">
        <v>0</v>
      </c>
    </row>
    <row r="2514" spans="1:21" x14ac:dyDescent="0.2">
      <c r="A2514" s="89">
        <f>VLOOKUP(C2514,TabellenSRG!$B$4:$C$2729,2,FALSE)</f>
        <v>222</v>
      </c>
      <c r="B2514" t="str">
        <f t="shared" si="40"/>
        <v>222c</v>
      </c>
      <c r="C2514" t="s">
        <v>228</v>
      </c>
      <c r="D2514" t="s">
        <v>608</v>
      </c>
      <c r="E2514">
        <v>2</v>
      </c>
      <c r="F2514">
        <v>0</v>
      </c>
      <c r="G2514">
        <v>0</v>
      </c>
      <c r="H2514">
        <v>0</v>
      </c>
      <c r="I2514">
        <v>0</v>
      </c>
      <c r="J2514">
        <v>0</v>
      </c>
      <c r="K2514">
        <v>0</v>
      </c>
      <c r="L2514">
        <v>0</v>
      </c>
      <c r="M2514">
        <v>0</v>
      </c>
      <c r="N2514">
        <v>0</v>
      </c>
      <c r="O2514">
        <v>0</v>
      </c>
      <c r="P2514">
        <v>0</v>
      </c>
      <c r="Q2514" s="36">
        <v>0</v>
      </c>
      <c r="R2514" s="36">
        <v>0</v>
      </c>
      <c r="S2514" s="36">
        <v>0</v>
      </c>
      <c r="T2514" s="36">
        <v>0</v>
      </c>
      <c r="U2514" s="36">
        <v>0</v>
      </c>
    </row>
    <row r="2515" spans="1:21" x14ac:dyDescent="0.2">
      <c r="A2515" s="89">
        <f>VLOOKUP(C2515,TabellenSRG!$B$4:$C$2729,2,FALSE)</f>
        <v>222</v>
      </c>
      <c r="B2515" t="str">
        <f t="shared" si="40"/>
        <v>222d</v>
      </c>
      <c r="C2515" t="s">
        <v>228</v>
      </c>
      <c r="D2515" t="s">
        <v>609</v>
      </c>
      <c r="E2515">
        <v>3</v>
      </c>
      <c r="F2515">
        <v>0</v>
      </c>
      <c r="G2515">
        <v>0</v>
      </c>
      <c r="H2515">
        <v>0</v>
      </c>
      <c r="I2515">
        <v>0</v>
      </c>
      <c r="J2515">
        <v>0</v>
      </c>
      <c r="K2515">
        <v>0</v>
      </c>
      <c r="L2515">
        <v>0</v>
      </c>
      <c r="M2515">
        <v>0</v>
      </c>
      <c r="N2515">
        <v>0</v>
      </c>
      <c r="O2515">
        <v>0</v>
      </c>
      <c r="P2515">
        <v>0</v>
      </c>
      <c r="Q2515" s="36">
        <v>0</v>
      </c>
      <c r="R2515" s="36">
        <v>0</v>
      </c>
      <c r="S2515" s="36">
        <v>0</v>
      </c>
      <c r="T2515" s="36">
        <v>0</v>
      </c>
      <c r="U2515" s="36">
        <v>0</v>
      </c>
    </row>
    <row r="2516" spans="1:21" x14ac:dyDescent="0.2">
      <c r="A2516" s="89">
        <f>VLOOKUP(C2516,TabellenSRG!$B$4:$C$2729,2,FALSE)</f>
        <v>222</v>
      </c>
      <c r="B2516" t="str">
        <f t="shared" si="40"/>
        <v>222e</v>
      </c>
      <c r="C2516" t="s">
        <v>228</v>
      </c>
      <c r="D2516" t="s">
        <v>610</v>
      </c>
      <c r="E2516">
        <v>4</v>
      </c>
      <c r="F2516">
        <v>0</v>
      </c>
      <c r="G2516">
        <v>0</v>
      </c>
      <c r="H2516">
        <v>0</v>
      </c>
      <c r="I2516">
        <v>0</v>
      </c>
      <c r="J2516">
        <v>0</v>
      </c>
      <c r="K2516">
        <v>0</v>
      </c>
      <c r="L2516">
        <v>0</v>
      </c>
      <c r="M2516">
        <v>0</v>
      </c>
      <c r="N2516">
        <v>10</v>
      </c>
      <c r="O2516">
        <v>10</v>
      </c>
      <c r="P2516">
        <v>10</v>
      </c>
      <c r="Q2516" s="36">
        <v>20</v>
      </c>
      <c r="R2516" s="36">
        <v>20</v>
      </c>
      <c r="S2516" s="36">
        <v>30</v>
      </c>
      <c r="T2516" s="36">
        <v>30</v>
      </c>
      <c r="U2516" s="36">
        <v>30</v>
      </c>
    </row>
    <row r="2517" spans="1:21" x14ac:dyDescent="0.2">
      <c r="A2517" s="89">
        <f>VLOOKUP(C2517,TabellenSRG!$B$4:$C$2729,2,FALSE)</f>
        <v>222</v>
      </c>
      <c r="B2517" t="str">
        <f t="shared" si="40"/>
        <v>222f</v>
      </c>
      <c r="C2517" t="s">
        <v>228</v>
      </c>
      <c r="D2517" t="s">
        <v>612</v>
      </c>
      <c r="E2517">
        <v>5</v>
      </c>
      <c r="F2517">
        <v>0</v>
      </c>
      <c r="G2517">
        <v>0</v>
      </c>
      <c r="H2517">
        <v>0</v>
      </c>
      <c r="I2517">
        <v>0</v>
      </c>
      <c r="J2517">
        <v>0</v>
      </c>
      <c r="K2517">
        <v>0</v>
      </c>
      <c r="L2517">
        <v>0</v>
      </c>
      <c r="M2517">
        <v>0</v>
      </c>
      <c r="N2517">
        <v>0</v>
      </c>
      <c r="O2517">
        <v>0</v>
      </c>
      <c r="P2517">
        <v>0</v>
      </c>
      <c r="Q2517" s="36">
        <v>0</v>
      </c>
      <c r="R2517" s="36">
        <v>0</v>
      </c>
      <c r="S2517" s="36">
        <v>0</v>
      </c>
      <c r="T2517" s="36">
        <v>0</v>
      </c>
      <c r="U2517" s="36">
        <v>0</v>
      </c>
    </row>
    <row r="2518" spans="1:21" x14ac:dyDescent="0.2">
      <c r="A2518" s="89">
        <f>VLOOKUP(C2518,TabellenSRG!$B$4:$C$2729,2,FALSE)</f>
        <v>222</v>
      </c>
      <c r="B2518" t="str">
        <f t="shared" si="40"/>
        <v>222g</v>
      </c>
      <c r="C2518" t="s">
        <v>228</v>
      </c>
      <c r="D2518" t="s">
        <v>613</v>
      </c>
      <c r="E2518">
        <v>6</v>
      </c>
      <c r="F2518">
        <v>0</v>
      </c>
      <c r="G2518">
        <v>0</v>
      </c>
      <c r="H2518">
        <v>0</v>
      </c>
      <c r="I2518">
        <v>0</v>
      </c>
      <c r="J2518">
        <v>0</v>
      </c>
      <c r="K2518">
        <v>0</v>
      </c>
      <c r="L2518">
        <v>0</v>
      </c>
      <c r="M2518">
        <v>0</v>
      </c>
      <c r="N2518">
        <v>0</v>
      </c>
      <c r="O2518">
        <v>0</v>
      </c>
      <c r="P2518">
        <v>0</v>
      </c>
      <c r="Q2518" s="36">
        <v>0</v>
      </c>
      <c r="R2518" s="36">
        <v>0</v>
      </c>
      <c r="S2518" s="36">
        <v>0</v>
      </c>
      <c r="T2518" s="36">
        <v>0</v>
      </c>
      <c r="U2518" s="36">
        <v>0</v>
      </c>
    </row>
    <row r="2519" spans="1:21" x14ac:dyDescent="0.2">
      <c r="A2519" s="89">
        <f>VLOOKUP(C2519,TabellenSRG!$B$4:$C$2729,2,FALSE)</f>
        <v>222</v>
      </c>
      <c r="B2519" t="str">
        <f t="shared" si="40"/>
        <v>222h</v>
      </c>
      <c r="C2519" t="s">
        <v>228</v>
      </c>
      <c r="D2519" t="s">
        <v>614</v>
      </c>
      <c r="E2519">
        <v>7</v>
      </c>
      <c r="F2519">
        <v>0</v>
      </c>
      <c r="G2519">
        <v>0</v>
      </c>
      <c r="H2519">
        <v>0</v>
      </c>
      <c r="I2519">
        <v>0</v>
      </c>
      <c r="J2519">
        <v>0</v>
      </c>
      <c r="K2519">
        <v>0</v>
      </c>
      <c r="L2519">
        <v>0</v>
      </c>
      <c r="M2519">
        <v>0</v>
      </c>
      <c r="N2519">
        <v>0</v>
      </c>
      <c r="O2519">
        <v>0</v>
      </c>
      <c r="P2519">
        <v>0</v>
      </c>
      <c r="Q2519" s="36">
        <v>0</v>
      </c>
      <c r="R2519" s="36">
        <v>0</v>
      </c>
      <c r="S2519" s="36">
        <v>0</v>
      </c>
      <c r="T2519" s="36">
        <v>0</v>
      </c>
      <c r="U2519" s="36">
        <v>0</v>
      </c>
    </row>
    <row r="2520" spans="1:21" x14ac:dyDescent="0.2">
      <c r="A2520" s="89">
        <f>VLOOKUP(C2520,TabellenSRG!$B$4:$C$2729,2,FALSE)</f>
        <v>222</v>
      </c>
      <c r="B2520" t="str">
        <f t="shared" si="40"/>
        <v>222i</v>
      </c>
      <c r="C2520" t="s">
        <v>228</v>
      </c>
      <c r="D2520" t="s">
        <v>615</v>
      </c>
      <c r="E2520">
        <v>8</v>
      </c>
      <c r="F2520">
        <v>0</v>
      </c>
      <c r="G2520">
        <v>0</v>
      </c>
      <c r="H2520">
        <v>0</v>
      </c>
      <c r="I2520">
        <v>0</v>
      </c>
      <c r="J2520">
        <v>0</v>
      </c>
      <c r="K2520">
        <v>0</v>
      </c>
      <c r="L2520">
        <v>0</v>
      </c>
      <c r="M2520">
        <v>0</v>
      </c>
      <c r="N2520">
        <v>0</v>
      </c>
      <c r="O2520">
        <v>0</v>
      </c>
      <c r="P2520">
        <v>0</v>
      </c>
      <c r="Q2520" s="36">
        <v>0</v>
      </c>
      <c r="R2520" s="36">
        <v>0</v>
      </c>
      <c r="S2520" s="36">
        <v>0</v>
      </c>
      <c r="T2520" s="36">
        <v>0</v>
      </c>
      <c r="U2520" s="36">
        <v>0</v>
      </c>
    </row>
    <row r="2521" spans="1:21" x14ac:dyDescent="0.2">
      <c r="A2521" s="89">
        <f>VLOOKUP(C2521,TabellenSRG!$B$4:$C$2729,2,FALSE)</f>
        <v>222</v>
      </c>
      <c r="B2521" t="str">
        <f t="shared" si="40"/>
        <v>222j</v>
      </c>
      <c r="C2521" t="s">
        <v>228</v>
      </c>
      <c r="D2521" t="s">
        <v>616</v>
      </c>
      <c r="E2521">
        <v>9</v>
      </c>
      <c r="F2521">
        <v>100</v>
      </c>
      <c r="G2521">
        <v>90</v>
      </c>
      <c r="H2521">
        <v>80</v>
      </c>
      <c r="I2521">
        <v>80</v>
      </c>
      <c r="J2521">
        <v>90</v>
      </c>
      <c r="K2521">
        <v>100</v>
      </c>
      <c r="L2521">
        <v>100</v>
      </c>
      <c r="M2521">
        <v>200</v>
      </c>
      <c r="N2521">
        <v>220</v>
      </c>
      <c r="O2521">
        <v>280</v>
      </c>
      <c r="P2521">
        <v>320</v>
      </c>
      <c r="Q2521" s="36">
        <v>270</v>
      </c>
      <c r="R2521" s="36">
        <v>420</v>
      </c>
      <c r="S2521" s="36">
        <v>440</v>
      </c>
      <c r="T2521" s="36">
        <v>480</v>
      </c>
      <c r="U2521" s="36">
        <v>610</v>
      </c>
    </row>
    <row r="2522" spans="1:21" x14ac:dyDescent="0.2">
      <c r="A2522" s="89">
        <f>VLOOKUP(C2522,TabellenSRG!$B$4:$C$2729,2,FALSE)</f>
        <v>222</v>
      </c>
      <c r="B2522" t="str">
        <f t="shared" si="40"/>
        <v>222k</v>
      </c>
      <c r="C2522" t="s">
        <v>228</v>
      </c>
      <c r="D2522" t="s">
        <v>611</v>
      </c>
      <c r="E2522">
        <v>10</v>
      </c>
      <c r="F2522" t="e">
        <v>#N/A</v>
      </c>
      <c r="G2522" t="e">
        <v>#N/A</v>
      </c>
      <c r="H2522" t="e">
        <v>#N/A</v>
      </c>
      <c r="I2522" t="e">
        <v>#N/A</v>
      </c>
      <c r="J2522" t="e">
        <v>#N/A</v>
      </c>
      <c r="K2522" t="e">
        <v>#N/A</v>
      </c>
      <c r="L2522" t="e">
        <v>#N/A</v>
      </c>
      <c r="M2522" t="e">
        <v>#N/A</v>
      </c>
      <c r="N2522">
        <v>0</v>
      </c>
      <c r="O2522">
        <v>0</v>
      </c>
      <c r="P2522">
        <v>0</v>
      </c>
      <c r="Q2522" s="36">
        <v>0</v>
      </c>
      <c r="R2522" s="36">
        <v>0</v>
      </c>
      <c r="S2522" s="36">
        <v>0</v>
      </c>
      <c r="T2522" s="36">
        <v>0</v>
      </c>
      <c r="U2522" s="36">
        <v>0</v>
      </c>
    </row>
    <row r="2523" spans="1:21" x14ac:dyDescent="0.2">
      <c r="A2523" s="89">
        <f>VLOOKUP(C2523,TabellenSRG!$B$4:$C$2729,2,FALSE)</f>
        <v>223</v>
      </c>
      <c r="B2523" t="str">
        <f t="shared" si="40"/>
        <v>223a</v>
      </c>
      <c r="C2523" t="s">
        <v>229</v>
      </c>
      <c r="D2523" t="s">
        <v>606</v>
      </c>
      <c r="E2523">
        <v>0</v>
      </c>
      <c r="F2523">
        <v>1330</v>
      </c>
      <c r="G2523">
        <v>1330</v>
      </c>
      <c r="H2523">
        <v>1250</v>
      </c>
      <c r="I2523">
        <v>1210</v>
      </c>
      <c r="J2523">
        <v>1260</v>
      </c>
      <c r="K2523">
        <v>1120</v>
      </c>
      <c r="L2523">
        <v>1060</v>
      </c>
      <c r="M2523">
        <v>900</v>
      </c>
      <c r="N2523">
        <v>1020</v>
      </c>
      <c r="O2523">
        <v>1140</v>
      </c>
      <c r="P2523">
        <v>1150</v>
      </c>
      <c r="Q2523" s="36">
        <v>1190</v>
      </c>
      <c r="R2523" s="36">
        <v>1210</v>
      </c>
      <c r="S2523" s="36">
        <v>1340</v>
      </c>
      <c r="T2523" s="36">
        <v>1490</v>
      </c>
      <c r="U2523" s="36">
        <v>950</v>
      </c>
    </row>
    <row r="2524" spans="1:21" x14ac:dyDescent="0.2">
      <c r="A2524" s="89">
        <f>VLOOKUP(C2524,TabellenSRG!$B$4:$C$2729,2,FALSE)</f>
        <v>223</v>
      </c>
      <c r="B2524" t="str">
        <f t="shared" si="40"/>
        <v>223b</v>
      </c>
      <c r="C2524" t="s">
        <v>229</v>
      </c>
      <c r="D2524" t="s">
        <v>607</v>
      </c>
      <c r="E2524">
        <v>1</v>
      </c>
      <c r="F2524">
        <v>190</v>
      </c>
      <c r="G2524">
        <v>180</v>
      </c>
      <c r="H2524">
        <v>140</v>
      </c>
      <c r="I2524">
        <v>120</v>
      </c>
      <c r="J2524">
        <v>170</v>
      </c>
      <c r="K2524">
        <v>180</v>
      </c>
      <c r="L2524">
        <v>160</v>
      </c>
      <c r="M2524">
        <v>140</v>
      </c>
      <c r="N2524">
        <v>180</v>
      </c>
      <c r="O2524">
        <v>200</v>
      </c>
      <c r="P2524">
        <v>190</v>
      </c>
      <c r="Q2524" s="36">
        <v>210</v>
      </c>
      <c r="R2524" s="36">
        <v>190</v>
      </c>
      <c r="S2524" s="36">
        <v>210</v>
      </c>
      <c r="T2524" s="36">
        <v>200</v>
      </c>
      <c r="U2524" s="36">
        <v>140</v>
      </c>
    </row>
    <row r="2525" spans="1:21" x14ac:dyDescent="0.2">
      <c r="A2525" s="89">
        <f>VLOOKUP(C2525,TabellenSRG!$B$4:$C$2729,2,FALSE)</f>
        <v>223</v>
      </c>
      <c r="B2525" t="str">
        <f t="shared" si="40"/>
        <v>223c</v>
      </c>
      <c r="C2525" t="s">
        <v>229</v>
      </c>
      <c r="D2525" t="s">
        <v>608</v>
      </c>
      <c r="E2525">
        <v>2</v>
      </c>
      <c r="F2525">
        <v>10</v>
      </c>
      <c r="G2525">
        <v>10</v>
      </c>
      <c r="H2525">
        <v>10</v>
      </c>
      <c r="I2525">
        <v>10</v>
      </c>
      <c r="J2525">
        <v>10</v>
      </c>
      <c r="K2525">
        <v>10</v>
      </c>
      <c r="L2525">
        <v>10</v>
      </c>
      <c r="M2525">
        <v>10</v>
      </c>
      <c r="N2525">
        <v>10</v>
      </c>
      <c r="O2525">
        <v>10</v>
      </c>
      <c r="P2525">
        <v>10</v>
      </c>
      <c r="Q2525" s="36">
        <v>10</v>
      </c>
      <c r="R2525" s="36">
        <v>10</v>
      </c>
      <c r="S2525" s="36">
        <v>10</v>
      </c>
      <c r="T2525" s="36">
        <v>10</v>
      </c>
      <c r="U2525" s="36">
        <v>10</v>
      </c>
    </row>
    <row r="2526" spans="1:21" x14ac:dyDescent="0.2">
      <c r="A2526" s="89">
        <f>VLOOKUP(C2526,TabellenSRG!$B$4:$C$2729,2,FALSE)</f>
        <v>223</v>
      </c>
      <c r="B2526" t="str">
        <f t="shared" si="40"/>
        <v>223d</v>
      </c>
      <c r="C2526" t="s">
        <v>229</v>
      </c>
      <c r="D2526" t="s">
        <v>609</v>
      </c>
      <c r="E2526">
        <v>3</v>
      </c>
      <c r="F2526">
        <v>340</v>
      </c>
      <c r="G2526">
        <v>360</v>
      </c>
      <c r="H2526">
        <v>330</v>
      </c>
      <c r="I2526">
        <v>290</v>
      </c>
      <c r="J2526">
        <v>290</v>
      </c>
      <c r="K2526">
        <v>250</v>
      </c>
      <c r="L2526">
        <v>230</v>
      </c>
      <c r="M2526">
        <v>230</v>
      </c>
      <c r="N2526">
        <v>230</v>
      </c>
      <c r="O2526">
        <v>240</v>
      </c>
      <c r="P2526">
        <v>220</v>
      </c>
      <c r="Q2526" s="36">
        <v>220</v>
      </c>
      <c r="R2526" s="36">
        <v>230</v>
      </c>
      <c r="S2526" s="36">
        <v>230</v>
      </c>
      <c r="T2526" s="36">
        <v>220</v>
      </c>
      <c r="U2526" s="36">
        <v>170</v>
      </c>
    </row>
    <row r="2527" spans="1:21" x14ac:dyDescent="0.2">
      <c r="A2527" s="89">
        <f>VLOOKUP(C2527,TabellenSRG!$B$4:$C$2729,2,FALSE)</f>
        <v>223</v>
      </c>
      <c r="B2527" t="str">
        <f t="shared" si="40"/>
        <v>223e</v>
      </c>
      <c r="C2527" t="s">
        <v>229</v>
      </c>
      <c r="D2527" t="s">
        <v>610</v>
      </c>
      <c r="E2527">
        <v>4</v>
      </c>
      <c r="F2527">
        <v>10</v>
      </c>
      <c r="G2527">
        <v>10</v>
      </c>
      <c r="H2527">
        <v>0</v>
      </c>
      <c r="I2527">
        <v>10</v>
      </c>
      <c r="J2527">
        <v>20</v>
      </c>
      <c r="K2527">
        <v>20</v>
      </c>
      <c r="L2527">
        <v>20</v>
      </c>
      <c r="M2527">
        <v>30</v>
      </c>
      <c r="N2527">
        <v>30</v>
      </c>
      <c r="O2527">
        <v>40</v>
      </c>
      <c r="P2527">
        <v>50</v>
      </c>
      <c r="Q2527" s="36">
        <v>100</v>
      </c>
      <c r="R2527" s="36">
        <v>70</v>
      </c>
      <c r="S2527" s="36">
        <v>80</v>
      </c>
      <c r="T2527" s="36">
        <v>110</v>
      </c>
      <c r="U2527" s="36">
        <v>130</v>
      </c>
    </row>
    <row r="2528" spans="1:21" x14ac:dyDescent="0.2">
      <c r="A2528" s="89">
        <f>VLOOKUP(C2528,TabellenSRG!$B$4:$C$2729,2,FALSE)</f>
        <v>223</v>
      </c>
      <c r="B2528" t="str">
        <f t="shared" si="40"/>
        <v>223f</v>
      </c>
      <c r="C2528" t="s">
        <v>229</v>
      </c>
      <c r="D2528" t="s">
        <v>612</v>
      </c>
      <c r="E2528">
        <v>5</v>
      </c>
      <c r="F2528">
        <v>0</v>
      </c>
      <c r="G2528">
        <v>0</v>
      </c>
      <c r="H2528">
        <v>0</v>
      </c>
      <c r="I2528">
        <v>0</v>
      </c>
      <c r="J2528">
        <v>0</v>
      </c>
      <c r="K2528">
        <v>0</v>
      </c>
      <c r="L2528">
        <v>0</v>
      </c>
      <c r="M2528">
        <v>0</v>
      </c>
      <c r="N2528">
        <v>0</v>
      </c>
      <c r="O2528">
        <v>0</v>
      </c>
      <c r="P2528">
        <v>0</v>
      </c>
      <c r="Q2528" s="36">
        <v>0</v>
      </c>
      <c r="R2528" s="36">
        <v>0</v>
      </c>
      <c r="S2528" s="36">
        <v>0</v>
      </c>
      <c r="T2528" s="36">
        <v>0</v>
      </c>
      <c r="U2528" s="36">
        <v>10</v>
      </c>
    </row>
    <row r="2529" spans="1:21" x14ac:dyDescent="0.2">
      <c r="A2529" s="89">
        <f>VLOOKUP(C2529,TabellenSRG!$B$4:$C$2729,2,FALSE)</f>
        <v>223</v>
      </c>
      <c r="B2529" t="str">
        <f t="shared" si="40"/>
        <v>223g</v>
      </c>
      <c r="C2529" t="s">
        <v>229</v>
      </c>
      <c r="D2529" t="s">
        <v>613</v>
      </c>
      <c r="E2529">
        <v>6</v>
      </c>
      <c r="F2529">
        <v>0</v>
      </c>
      <c r="G2529">
        <v>0</v>
      </c>
      <c r="H2529">
        <v>0</v>
      </c>
      <c r="I2529">
        <v>0</v>
      </c>
      <c r="J2529">
        <v>0</v>
      </c>
      <c r="K2529">
        <v>0</v>
      </c>
      <c r="L2529">
        <v>10</v>
      </c>
      <c r="M2529">
        <v>10</v>
      </c>
      <c r="N2529">
        <v>10</v>
      </c>
      <c r="O2529">
        <v>20</v>
      </c>
      <c r="P2529">
        <v>30</v>
      </c>
      <c r="Q2529" s="36">
        <v>30</v>
      </c>
      <c r="R2529" s="36">
        <v>40</v>
      </c>
      <c r="S2529" s="36">
        <v>50</v>
      </c>
      <c r="T2529" s="36">
        <v>70</v>
      </c>
      <c r="U2529" s="36">
        <v>70</v>
      </c>
    </row>
    <row r="2530" spans="1:21" x14ac:dyDescent="0.2">
      <c r="A2530" s="89">
        <f>VLOOKUP(C2530,TabellenSRG!$B$4:$C$2729,2,FALSE)</f>
        <v>223</v>
      </c>
      <c r="B2530" t="str">
        <f t="shared" si="40"/>
        <v>223h</v>
      </c>
      <c r="C2530" t="s">
        <v>229</v>
      </c>
      <c r="D2530" t="s">
        <v>614</v>
      </c>
      <c r="E2530">
        <v>7</v>
      </c>
      <c r="F2530">
        <v>0</v>
      </c>
      <c r="G2530">
        <v>0</v>
      </c>
      <c r="H2530">
        <v>0</v>
      </c>
      <c r="I2530">
        <v>0</v>
      </c>
      <c r="J2530">
        <v>0</v>
      </c>
      <c r="K2530">
        <v>0</v>
      </c>
      <c r="L2530">
        <v>0</v>
      </c>
      <c r="M2530">
        <v>0</v>
      </c>
      <c r="N2530">
        <v>0</v>
      </c>
      <c r="O2530">
        <v>0</v>
      </c>
      <c r="P2530">
        <v>0</v>
      </c>
      <c r="Q2530" s="36">
        <v>0</v>
      </c>
      <c r="R2530" s="36">
        <v>0</v>
      </c>
      <c r="S2530" s="36">
        <v>0</v>
      </c>
      <c r="T2530" s="36">
        <v>0</v>
      </c>
      <c r="U2530" s="36">
        <v>0</v>
      </c>
    </row>
    <row r="2531" spans="1:21" x14ac:dyDescent="0.2">
      <c r="A2531" s="89">
        <f>VLOOKUP(C2531,TabellenSRG!$B$4:$C$2729,2,FALSE)</f>
        <v>223</v>
      </c>
      <c r="B2531" t="str">
        <f t="shared" si="40"/>
        <v>223i</v>
      </c>
      <c r="C2531" t="s">
        <v>229</v>
      </c>
      <c r="D2531" t="s">
        <v>615</v>
      </c>
      <c r="E2531">
        <v>8</v>
      </c>
      <c r="F2531">
        <v>0</v>
      </c>
      <c r="G2531">
        <v>0</v>
      </c>
      <c r="H2531">
        <v>0</v>
      </c>
      <c r="I2531">
        <v>0</v>
      </c>
      <c r="J2531">
        <v>0</v>
      </c>
      <c r="K2531">
        <v>0</v>
      </c>
      <c r="L2531">
        <v>0</v>
      </c>
      <c r="M2531">
        <v>0</v>
      </c>
      <c r="N2531">
        <v>0</v>
      </c>
      <c r="O2531">
        <v>0</v>
      </c>
      <c r="P2531">
        <v>0</v>
      </c>
      <c r="Q2531" s="36">
        <v>0</v>
      </c>
      <c r="R2531" s="36">
        <v>0</v>
      </c>
      <c r="S2531" s="36">
        <v>0</v>
      </c>
      <c r="T2531" s="36">
        <v>0</v>
      </c>
      <c r="U2531" s="36">
        <v>0</v>
      </c>
    </row>
    <row r="2532" spans="1:21" x14ac:dyDescent="0.2">
      <c r="A2532" s="89">
        <f>VLOOKUP(C2532,TabellenSRG!$B$4:$C$2729,2,FALSE)</f>
        <v>223</v>
      </c>
      <c r="B2532" t="str">
        <f t="shared" si="40"/>
        <v>223j</v>
      </c>
      <c r="C2532" t="s">
        <v>229</v>
      </c>
      <c r="D2532" t="s">
        <v>616</v>
      </c>
      <c r="E2532">
        <v>9</v>
      </c>
      <c r="F2532">
        <v>780</v>
      </c>
      <c r="G2532">
        <v>780</v>
      </c>
      <c r="H2532">
        <v>760</v>
      </c>
      <c r="I2532">
        <v>780</v>
      </c>
      <c r="J2532">
        <v>780</v>
      </c>
      <c r="K2532">
        <v>660</v>
      </c>
      <c r="L2532">
        <v>630</v>
      </c>
      <c r="M2532">
        <v>490</v>
      </c>
      <c r="N2532">
        <v>540</v>
      </c>
      <c r="O2532">
        <v>610</v>
      </c>
      <c r="P2532">
        <v>620</v>
      </c>
      <c r="Q2532" s="36">
        <v>630</v>
      </c>
      <c r="R2532" s="36">
        <v>660</v>
      </c>
      <c r="S2532" s="36">
        <v>730</v>
      </c>
      <c r="T2532" s="36">
        <v>810</v>
      </c>
      <c r="U2532" s="36">
        <v>350</v>
      </c>
    </row>
    <row r="2533" spans="1:21" x14ac:dyDescent="0.2">
      <c r="A2533" s="89">
        <f>VLOOKUP(C2533,TabellenSRG!$B$4:$C$2729,2,FALSE)</f>
        <v>223</v>
      </c>
      <c r="B2533" t="str">
        <f t="shared" si="40"/>
        <v>223k</v>
      </c>
      <c r="C2533" t="s">
        <v>229</v>
      </c>
      <c r="D2533" t="s">
        <v>611</v>
      </c>
      <c r="E2533">
        <v>10</v>
      </c>
      <c r="F2533" t="e">
        <v>#N/A</v>
      </c>
      <c r="G2533" t="e">
        <v>#N/A</v>
      </c>
      <c r="H2533" t="e">
        <v>#N/A</v>
      </c>
      <c r="I2533" t="e">
        <v>#N/A</v>
      </c>
      <c r="J2533" t="e">
        <v>#N/A</v>
      </c>
      <c r="K2533" t="e">
        <v>#N/A</v>
      </c>
      <c r="L2533" t="e">
        <v>#N/A</v>
      </c>
      <c r="M2533" t="e">
        <v>#N/A</v>
      </c>
      <c r="N2533">
        <v>10</v>
      </c>
      <c r="O2533">
        <v>30</v>
      </c>
      <c r="P2533">
        <v>40</v>
      </c>
      <c r="Q2533" s="36">
        <v>0</v>
      </c>
      <c r="R2533" s="36">
        <v>20</v>
      </c>
      <c r="S2533" s="36">
        <v>30</v>
      </c>
      <c r="T2533" s="36">
        <v>70</v>
      </c>
      <c r="U2533" s="36">
        <v>90</v>
      </c>
    </row>
    <row r="2534" spans="1:21" x14ac:dyDescent="0.2">
      <c r="A2534" s="89">
        <f>VLOOKUP(C2534,TabellenSRG!$B$4:$C$2729,2,FALSE)</f>
        <v>224</v>
      </c>
      <c r="B2534" t="str">
        <f t="shared" si="40"/>
        <v>224a</v>
      </c>
      <c r="C2534" t="s">
        <v>230</v>
      </c>
      <c r="D2534" t="s">
        <v>606</v>
      </c>
      <c r="E2534">
        <v>0</v>
      </c>
      <c r="F2534">
        <v>650</v>
      </c>
      <c r="G2534">
        <v>630</v>
      </c>
      <c r="H2534">
        <v>680</v>
      </c>
      <c r="I2534">
        <v>750</v>
      </c>
      <c r="J2534">
        <v>820</v>
      </c>
      <c r="K2534">
        <v>930</v>
      </c>
      <c r="L2534">
        <v>910</v>
      </c>
      <c r="M2534">
        <v>920</v>
      </c>
      <c r="N2534">
        <v>990</v>
      </c>
      <c r="O2534">
        <v>1020</v>
      </c>
      <c r="P2534">
        <v>830</v>
      </c>
      <c r="Q2534" s="36">
        <v>870</v>
      </c>
      <c r="R2534" s="36">
        <v>840</v>
      </c>
      <c r="S2534" s="36">
        <v>870</v>
      </c>
      <c r="T2534" s="36">
        <v>820</v>
      </c>
      <c r="U2534" s="36">
        <v>850</v>
      </c>
    </row>
    <row r="2535" spans="1:21" x14ac:dyDescent="0.2">
      <c r="A2535" s="89">
        <f>VLOOKUP(C2535,TabellenSRG!$B$4:$C$2729,2,FALSE)</f>
        <v>224</v>
      </c>
      <c r="B2535" t="str">
        <f t="shared" si="40"/>
        <v>224b</v>
      </c>
      <c r="C2535" t="s">
        <v>230</v>
      </c>
      <c r="D2535" t="s">
        <v>607</v>
      </c>
      <c r="E2535">
        <v>1</v>
      </c>
      <c r="F2535">
        <v>20</v>
      </c>
      <c r="G2535">
        <v>20</v>
      </c>
      <c r="H2535">
        <v>20</v>
      </c>
      <c r="I2535">
        <v>20</v>
      </c>
      <c r="J2535">
        <v>20</v>
      </c>
      <c r="K2535">
        <v>20</v>
      </c>
      <c r="L2535">
        <v>20</v>
      </c>
      <c r="M2535">
        <v>20</v>
      </c>
      <c r="N2535">
        <v>20</v>
      </c>
      <c r="O2535">
        <v>10</v>
      </c>
      <c r="P2535">
        <v>0</v>
      </c>
      <c r="Q2535" s="36">
        <v>0</v>
      </c>
      <c r="R2535" s="36">
        <v>0</v>
      </c>
      <c r="S2535" s="36">
        <v>0</v>
      </c>
      <c r="T2535" s="36">
        <v>0</v>
      </c>
      <c r="U2535" s="36">
        <v>0</v>
      </c>
    </row>
    <row r="2536" spans="1:21" x14ac:dyDescent="0.2">
      <c r="A2536" s="89">
        <f>VLOOKUP(C2536,TabellenSRG!$B$4:$C$2729,2,FALSE)</f>
        <v>224</v>
      </c>
      <c r="B2536" t="str">
        <f t="shared" si="40"/>
        <v>224c</v>
      </c>
      <c r="C2536" t="s">
        <v>230</v>
      </c>
      <c r="D2536" t="s">
        <v>608</v>
      </c>
      <c r="E2536">
        <v>2</v>
      </c>
      <c r="F2536">
        <v>10</v>
      </c>
      <c r="G2536">
        <v>10</v>
      </c>
      <c r="H2536">
        <v>10</v>
      </c>
      <c r="I2536">
        <v>10</v>
      </c>
      <c r="J2536">
        <v>10</v>
      </c>
      <c r="K2536">
        <v>10</v>
      </c>
      <c r="L2536">
        <v>10</v>
      </c>
      <c r="M2536">
        <v>0</v>
      </c>
      <c r="N2536">
        <v>0</v>
      </c>
      <c r="O2536">
        <v>0</v>
      </c>
      <c r="P2536">
        <v>0</v>
      </c>
      <c r="Q2536" s="36">
        <v>0</v>
      </c>
      <c r="R2536" s="36">
        <v>0</v>
      </c>
      <c r="S2536" s="36">
        <v>0</v>
      </c>
      <c r="T2536" s="36">
        <v>0</v>
      </c>
      <c r="U2536" s="36">
        <v>0</v>
      </c>
    </row>
    <row r="2537" spans="1:21" x14ac:dyDescent="0.2">
      <c r="A2537" s="89">
        <f>VLOOKUP(C2537,TabellenSRG!$B$4:$C$2729,2,FALSE)</f>
        <v>224</v>
      </c>
      <c r="B2537" t="str">
        <f t="shared" si="40"/>
        <v>224d</v>
      </c>
      <c r="C2537" t="s">
        <v>230</v>
      </c>
      <c r="D2537" t="s">
        <v>609</v>
      </c>
      <c r="E2537">
        <v>3</v>
      </c>
      <c r="F2537">
        <v>0</v>
      </c>
      <c r="G2537">
        <v>0</v>
      </c>
      <c r="H2537">
        <v>0</v>
      </c>
      <c r="I2537">
        <v>0</v>
      </c>
      <c r="J2537">
        <v>0</v>
      </c>
      <c r="K2537">
        <v>0</v>
      </c>
      <c r="L2537">
        <v>0</v>
      </c>
      <c r="M2537">
        <v>0</v>
      </c>
      <c r="N2537">
        <v>0</v>
      </c>
      <c r="O2537">
        <v>0</v>
      </c>
      <c r="P2537">
        <v>0</v>
      </c>
      <c r="Q2537" s="36">
        <v>0</v>
      </c>
      <c r="R2537" s="36">
        <v>0</v>
      </c>
      <c r="S2537" s="36">
        <v>0</v>
      </c>
      <c r="T2537" s="36">
        <v>0</v>
      </c>
      <c r="U2537" s="36">
        <v>0</v>
      </c>
    </row>
    <row r="2538" spans="1:21" x14ac:dyDescent="0.2">
      <c r="A2538" s="89">
        <f>VLOOKUP(C2538,TabellenSRG!$B$4:$C$2729,2,FALSE)</f>
        <v>224</v>
      </c>
      <c r="B2538" t="str">
        <f t="shared" si="40"/>
        <v>224e</v>
      </c>
      <c r="C2538" t="s">
        <v>230</v>
      </c>
      <c r="D2538" t="s">
        <v>610</v>
      </c>
      <c r="E2538">
        <v>4</v>
      </c>
      <c r="F2538">
        <v>0</v>
      </c>
      <c r="G2538">
        <v>0</v>
      </c>
      <c r="H2538">
        <v>0</v>
      </c>
      <c r="I2538">
        <v>0</v>
      </c>
      <c r="J2538">
        <v>0</v>
      </c>
      <c r="K2538">
        <v>0</v>
      </c>
      <c r="L2538">
        <v>0</v>
      </c>
      <c r="M2538">
        <v>0</v>
      </c>
      <c r="N2538">
        <v>10</v>
      </c>
      <c r="O2538">
        <v>10</v>
      </c>
      <c r="P2538">
        <v>10</v>
      </c>
      <c r="Q2538" s="36">
        <v>10</v>
      </c>
      <c r="R2538" s="36">
        <v>20</v>
      </c>
      <c r="S2538" s="36">
        <v>20</v>
      </c>
      <c r="T2538" s="36">
        <v>20</v>
      </c>
      <c r="U2538" s="36">
        <v>30</v>
      </c>
    </row>
    <row r="2539" spans="1:21" x14ac:dyDescent="0.2">
      <c r="A2539" s="89">
        <f>VLOOKUP(C2539,TabellenSRG!$B$4:$C$2729,2,FALSE)</f>
        <v>224</v>
      </c>
      <c r="B2539" t="str">
        <f t="shared" si="40"/>
        <v>224f</v>
      </c>
      <c r="C2539" t="s">
        <v>230</v>
      </c>
      <c r="D2539" t="s">
        <v>612</v>
      </c>
      <c r="E2539">
        <v>5</v>
      </c>
      <c r="F2539">
        <v>0</v>
      </c>
      <c r="G2539">
        <v>0</v>
      </c>
      <c r="H2539">
        <v>0</v>
      </c>
      <c r="I2539">
        <v>0</v>
      </c>
      <c r="J2539">
        <v>0</v>
      </c>
      <c r="K2539">
        <v>0</v>
      </c>
      <c r="L2539">
        <v>0</v>
      </c>
      <c r="M2539">
        <v>0</v>
      </c>
      <c r="N2539">
        <v>0</v>
      </c>
      <c r="O2539">
        <v>0</v>
      </c>
      <c r="P2539">
        <v>0</v>
      </c>
      <c r="Q2539" s="36">
        <v>0</v>
      </c>
      <c r="R2539" s="36">
        <v>0</v>
      </c>
      <c r="S2539" s="36">
        <v>0</v>
      </c>
      <c r="T2539" s="36">
        <v>0</v>
      </c>
      <c r="U2539" s="36">
        <v>0</v>
      </c>
    </row>
    <row r="2540" spans="1:21" x14ac:dyDescent="0.2">
      <c r="A2540" s="89">
        <f>VLOOKUP(C2540,TabellenSRG!$B$4:$C$2729,2,FALSE)</f>
        <v>224</v>
      </c>
      <c r="B2540" t="str">
        <f t="shared" si="40"/>
        <v>224g</v>
      </c>
      <c r="C2540" t="s">
        <v>230</v>
      </c>
      <c r="D2540" t="s">
        <v>613</v>
      </c>
      <c r="E2540">
        <v>6</v>
      </c>
      <c r="F2540">
        <v>10</v>
      </c>
      <c r="G2540">
        <v>0</v>
      </c>
      <c r="H2540">
        <v>0</v>
      </c>
      <c r="I2540">
        <v>0</v>
      </c>
      <c r="J2540">
        <v>0</v>
      </c>
      <c r="K2540">
        <v>0</v>
      </c>
      <c r="L2540">
        <v>0</v>
      </c>
      <c r="M2540">
        <v>0</v>
      </c>
      <c r="N2540">
        <v>0</v>
      </c>
      <c r="O2540">
        <v>0</v>
      </c>
      <c r="P2540">
        <v>0</v>
      </c>
      <c r="Q2540" s="36">
        <v>0</v>
      </c>
      <c r="R2540" s="36">
        <v>0</v>
      </c>
      <c r="S2540" s="36">
        <v>0</v>
      </c>
      <c r="T2540" s="36">
        <v>0</v>
      </c>
      <c r="U2540" s="36">
        <v>0</v>
      </c>
    </row>
    <row r="2541" spans="1:21" x14ac:dyDescent="0.2">
      <c r="A2541" s="89">
        <f>VLOOKUP(C2541,TabellenSRG!$B$4:$C$2729,2,FALSE)</f>
        <v>224</v>
      </c>
      <c r="B2541" t="str">
        <f t="shared" si="40"/>
        <v>224h</v>
      </c>
      <c r="C2541" t="s">
        <v>230</v>
      </c>
      <c r="D2541" t="s">
        <v>614</v>
      </c>
      <c r="E2541">
        <v>7</v>
      </c>
      <c r="F2541">
        <v>0</v>
      </c>
      <c r="G2541">
        <v>0</v>
      </c>
      <c r="H2541">
        <v>0</v>
      </c>
      <c r="I2541">
        <v>0</v>
      </c>
      <c r="J2541">
        <v>0</v>
      </c>
      <c r="K2541">
        <v>0</v>
      </c>
      <c r="L2541">
        <v>0</v>
      </c>
      <c r="M2541">
        <v>0</v>
      </c>
      <c r="N2541">
        <v>0</v>
      </c>
      <c r="O2541">
        <v>0</v>
      </c>
      <c r="P2541">
        <v>0</v>
      </c>
      <c r="Q2541" s="36">
        <v>0</v>
      </c>
      <c r="R2541" s="36">
        <v>0</v>
      </c>
      <c r="S2541" s="36">
        <v>0</v>
      </c>
      <c r="T2541" s="36">
        <v>0</v>
      </c>
      <c r="U2541" s="36">
        <v>0</v>
      </c>
    </row>
    <row r="2542" spans="1:21" x14ac:dyDescent="0.2">
      <c r="A2542" s="89">
        <f>VLOOKUP(C2542,TabellenSRG!$B$4:$C$2729,2,FALSE)</f>
        <v>224</v>
      </c>
      <c r="B2542" t="str">
        <f t="shared" si="40"/>
        <v>224i</v>
      </c>
      <c r="C2542" t="s">
        <v>230</v>
      </c>
      <c r="D2542" t="s">
        <v>615</v>
      </c>
      <c r="E2542">
        <v>8</v>
      </c>
      <c r="F2542">
        <v>0</v>
      </c>
      <c r="G2542">
        <v>0</v>
      </c>
      <c r="H2542">
        <v>0</v>
      </c>
      <c r="I2542">
        <v>0</v>
      </c>
      <c r="J2542">
        <v>0</v>
      </c>
      <c r="K2542">
        <v>0</v>
      </c>
      <c r="L2542">
        <v>0</v>
      </c>
      <c r="M2542">
        <v>0</v>
      </c>
      <c r="N2542">
        <v>0</v>
      </c>
      <c r="O2542">
        <v>0</v>
      </c>
      <c r="P2542">
        <v>0</v>
      </c>
      <c r="Q2542" s="36">
        <v>0</v>
      </c>
      <c r="R2542" s="36">
        <v>0</v>
      </c>
      <c r="S2542" s="36">
        <v>0</v>
      </c>
      <c r="T2542" s="36">
        <v>0</v>
      </c>
      <c r="U2542" s="36">
        <v>0</v>
      </c>
    </row>
    <row r="2543" spans="1:21" x14ac:dyDescent="0.2">
      <c r="A2543" s="89">
        <f>VLOOKUP(C2543,TabellenSRG!$B$4:$C$2729,2,FALSE)</f>
        <v>224</v>
      </c>
      <c r="B2543" t="str">
        <f t="shared" si="40"/>
        <v>224j</v>
      </c>
      <c r="C2543" t="s">
        <v>230</v>
      </c>
      <c r="D2543" t="s">
        <v>616</v>
      </c>
      <c r="E2543">
        <v>9</v>
      </c>
      <c r="F2543">
        <v>610</v>
      </c>
      <c r="G2543">
        <v>600</v>
      </c>
      <c r="H2543">
        <v>650</v>
      </c>
      <c r="I2543">
        <v>720</v>
      </c>
      <c r="J2543">
        <v>790</v>
      </c>
      <c r="K2543">
        <v>910</v>
      </c>
      <c r="L2543">
        <v>890</v>
      </c>
      <c r="M2543">
        <v>900</v>
      </c>
      <c r="N2543">
        <v>970</v>
      </c>
      <c r="O2543">
        <v>1000</v>
      </c>
      <c r="P2543">
        <v>820</v>
      </c>
      <c r="Q2543" s="36">
        <v>850</v>
      </c>
      <c r="R2543" s="36">
        <v>820</v>
      </c>
      <c r="S2543" s="36">
        <v>840</v>
      </c>
      <c r="T2543" s="36">
        <v>790</v>
      </c>
      <c r="U2543" s="36">
        <v>810</v>
      </c>
    </row>
    <row r="2544" spans="1:21" x14ac:dyDescent="0.2">
      <c r="A2544" s="89">
        <f>VLOOKUP(C2544,TabellenSRG!$B$4:$C$2729,2,FALSE)</f>
        <v>224</v>
      </c>
      <c r="B2544" t="str">
        <f t="shared" si="40"/>
        <v>224k</v>
      </c>
      <c r="C2544" t="s">
        <v>230</v>
      </c>
      <c r="D2544" t="s">
        <v>611</v>
      </c>
      <c r="E2544">
        <v>10</v>
      </c>
      <c r="F2544" t="e">
        <v>#N/A</v>
      </c>
      <c r="G2544" t="e">
        <v>#N/A</v>
      </c>
      <c r="H2544" t="e">
        <v>#N/A</v>
      </c>
      <c r="I2544" t="e">
        <v>#N/A</v>
      </c>
      <c r="J2544" t="e">
        <v>#N/A</v>
      </c>
      <c r="K2544" t="e">
        <v>#N/A</v>
      </c>
      <c r="L2544" t="e">
        <v>#N/A</v>
      </c>
      <c r="M2544" t="e">
        <v>#N/A</v>
      </c>
      <c r="N2544">
        <v>0</v>
      </c>
      <c r="O2544">
        <v>0</v>
      </c>
      <c r="P2544">
        <v>0</v>
      </c>
      <c r="Q2544" s="36">
        <v>0</v>
      </c>
      <c r="R2544" s="36">
        <v>0</v>
      </c>
      <c r="S2544" s="36">
        <v>0</v>
      </c>
      <c r="T2544" s="36">
        <v>0</v>
      </c>
      <c r="U2544" s="36">
        <v>0</v>
      </c>
    </row>
    <row r="2545" spans="1:21" x14ac:dyDescent="0.2">
      <c r="A2545" s="89">
        <f>VLOOKUP(C2545,TabellenSRG!$B$4:$C$2729,2,FALSE)</f>
        <v>225</v>
      </c>
      <c r="B2545" t="str">
        <f t="shared" si="40"/>
        <v>225a</v>
      </c>
      <c r="C2545" t="s">
        <v>231</v>
      </c>
      <c r="D2545" t="s">
        <v>606</v>
      </c>
      <c r="E2545">
        <v>0</v>
      </c>
      <c r="F2545">
        <v>150</v>
      </c>
      <c r="G2545">
        <v>140</v>
      </c>
      <c r="H2545">
        <v>150</v>
      </c>
      <c r="I2545">
        <v>140</v>
      </c>
      <c r="J2545">
        <v>150</v>
      </c>
      <c r="K2545">
        <v>150</v>
      </c>
      <c r="L2545">
        <v>120</v>
      </c>
      <c r="M2545">
        <v>130</v>
      </c>
      <c r="N2545">
        <v>130</v>
      </c>
      <c r="O2545">
        <v>120</v>
      </c>
      <c r="P2545">
        <v>110</v>
      </c>
      <c r="Q2545" s="36">
        <v>100</v>
      </c>
      <c r="R2545" s="36">
        <v>100</v>
      </c>
      <c r="S2545" s="36">
        <v>110</v>
      </c>
      <c r="T2545" s="36">
        <v>120</v>
      </c>
      <c r="U2545" s="36">
        <v>130</v>
      </c>
    </row>
    <row r="2546" spans="1:21" x14ac:dyDescent="0.2">
      <c r="A2546" s="89">
        <f>VLOOKUP(C2546,TabellenSRG!$B$4:$C$2729,2,FALSE)</f>
        <v>225</v>
      </c>
      <c r="B2546" t="str">
        <f t="shared" si="40"/>
        <v>225b</v>
      </c>
      <c r="C2546" t="s">
        <v>231</v>
      </c>
      <c r="D2546" t="s">
        <v>607</v>
      </c>
      <c r="E2546">
        <v>1</v>
      </c>
      <c r="F2546">
        <v>0</v>
      </c>
      <c r="G2546">
        <v>0</v>
      </c>
      <c r="H2546">
        <v>0</v>
      </c>
      <c r="I2546">
        <v>0</v>
      </c>
      <c r="J2546">
        <v>0</v>
      </c>
      <c r="K2546">
        <v>0</v>
      </c>
      <c r="L2546">
        <v>0</v>
      </c>
      <c r="M2546">
        <v>0</v>
      </c>
      <c r="N2546">
        <v>0</v>
      </c>
      <c r="O2546">
        <v>0</v>
      </c>
      <c r="P2546">
        <v>0</v>
      </c>
      <c r="Q2546" s="36">
        <v>0</v>
      </c>
      <c r="R2546" s="36">
        <v>0</v>
      </c>
      <c r="S2546" s="36">
        <v>0</v>
      </c>
      <c r="T2546" s="36">
        <v>0</v>
      </c>
      <c r="U2546" s="36">
        <v>0</v>
      </c>
    </row>
    <row r="2547" spans="1:21" x14ac:dyDescent="0.2">
      <c r="A2547" s="89">
        <f>VLOOKUP(C2547,TabellenSRG!$B$4:$C$2729,2,FALSE)</f>
        <v>225</v>
      </c>
      <c r="B2547" t="str">
        <f t="shared" si="40"/>
        <v>225c</v>
      </c>
      <c r="C2547" t="s">
        <v>231</v>
      </c>
      <c r="D2547" t="s">
        <v>608</v>
      </c>
      <c r="E2547">
        <v>2</v>
      </c>
      <c r="F2547">
        <v>0</v>
      </c>
      <c r="G2547">
        <v>0</v>
      </c>
      <c r="H2547">
        <v>0</v>
      </c>
      <c r="I2547">
        <v>0</v>
      </c>
      <c r="J2547">
        <v>0</v>
      </c>
      <c r="K2547">
        <v>0</v>
      </c>
      <c r="L2547">
        <v>0</v>
      </c>
      <c r="M2547">
        <v>0</v>
      </c>
      <c r="N2547">
        <v>0</v>
      </c>
      <c r="O2547">
        <v>0</v>
      </c>
      <c r="P2547">
        <v>0</v>
      </c>
      <c r="Q2547" s="36">
        <v>0</v>
      </c>
      <c r="R2547" s="36">
        <v>0</v>
      </c>
      <c r="S2547" s="36">
        <v>0</v>
      </c>
      <c r="T2547" s="36">
        <v>0</v>
      </c>
      <c r="U2547" s="36">
        <v>0</v>
      </c>
    </row>
    <row r="2548" spans="1:21" x14ac:dyDescent="0.2">
      <c r="A2548" s="89">
        <f>VLOOKUP(C2548,TabellenSRG!$B$4:$C$2729,2,FALSE)</f>
        <v>225</v>
      </c>
      <c r="B2548" t="str">
        <f t="shared" si="40"/>
        <v>225d</v>
      </c>
      <c r="C2548" t="s">
        <v>231</v>
      </c>
      <c r="D2548" t="s">
        <v>609</v>
      </c>
      <c r="E2548">
        <v>3</v>
      </c>
      <c r="F2548">
        <v>0</v>
      </c>
      <c r="G2548">
        <v>0</v>
      </c>
      <c r="H2548">
        <v>0</v>
      </c>
      <c r="I2548">
        <v>0</v>
      </c>
      <c r="J2548">
        <v>10</v>
      </c>
      <c r="K2548">
        <v>0</v>
      </c>
      <c r="L2548">
        <v>0</v>
      </c>
      <c r="M2548">
        <v>0</v>
      </c>
      <c r="N2548">
        <v>0</v>
      </c>
      <c r="O2548">
        <v>0</v>
      </c>
      <c r="P2548">
        <v>0</v>
      </c>
      <c r="Q2548" s="36">
        <v>0</v>
      </c>
      <c r="R2548" s="36">
        <v>0</v>
      </c>
      <c r="S2548" s="36">
        <v>0</v>
      </c>
      <c r="T2548" s="36">
        <v>0</v>
      </c>
      <c r="U2548" s="36">
        <v>0</v>
      </c>
    </row>
    <row r="2549" spans="1:21" x14ac:dyDescent="0.2">
      <c r="A2549" s="89">
        <f>VLOOKUP(C2549,TabellenSRG!$B$4:$C$2729,2,FALSE)</f>
        <v>225</v>
      </c>
      <c r="B2549" t="str">
        <f t="shared" si="40"/>
        <v>225e</v>
      </c>
      <c r="C2549" t="s">
        <v>231</v>
      </c>
      <c r="D2549" t="s">
        <v>610</v>
      </c>
      <c r="E2549">
        <v>4</v>
      </c>
      <c r="F2549">
        <v>0</v>
      </c>
      <c r="G2549">
        <v>0</v>
      </c>
      <c r="H2549">
        <v>0</v>
      </c>
      <c r="I2549">
        <v>0</v>
      </c>
      <c r="J2549">
        <v>0</v>
      </c>
      <c r="K2549">
        <v>0</v>
      </c>
      <c r="L2549">
        <v>0</v>
      </c>
      <c r="M2549">
        <v>0</v>
      </c>
      <c r="N2549">
        <v>0</v>
      </c>
      <c r="O2549">
        <v>0</v>
      </c>
      <c r="P2549">
        <v>0</v>
      </c>
      <c r="Q2549" s="36">
        <v>0</v>
      </c>
      <c r="R2549" s="36">
        <v>0</v>
      </c>
      <c r="S2549" s="36">
        <v>0</v>
      </c>
      <c r="T2549" s="36">
        <v>0</v>
      </c>
      <c r="U2549" s="36">
        <v>10</v>
      </c>
    </row>
    <row r="2550" spans="1:21" x14ac:dyDescent="0.2">
      <c r="A2550" s="89">
        <f>VLOOKUP(C2550,TabellenSRG!$B$4:$C$2729,2,FALSE)</f>
        <v>225</v>
      </c>
      <c r="B2550" t="str">
        <f t="shared" si="40"/>
        <v>225f</v>
      </c>
      <c r="C2550" t="s">
        <v>231</v>
      </c>
      <c r="D2550" t="s">
        <v>612</v>
      </c>
      <c r="E2550">
        <v>5</v>
      </c>
      <c r="F2550">
        <v>0</v>
      </c>
      <c r="G2550">
        <v>0</v>
      </c>
      <c r="H2550">
        <v>0</v>
      </c>
      <c r="I2550">
        <v>0</v>
      </c>
      <c r="J2550">
        <v>0</v>
      </c>
      <c r="K2550">
        <v>0</v>
      </c>
      <c r="L2550">
        <v>0</v>
      </c>
      <c r="M2550">
        <v>0</v>
      </c>
      <c r="N2550">
        <v>0</v>
      </c>
      <c r="O2550">
        <v>0</v>
      </c>
      <c r="P2550">
        <v>0</v>
      </c>
      <c r="Q2550" s="36">
        <v>0</v>
      </c>
      <c r="R2550" s="36">
        <v>0</v>
      </c>
      <c r="S2550" s="36">
        <v>0</v>
      </c>
      <c r="T2550" s="36">
        <v>0</v>
      </c>
      <c r="U2550" s="36">
        <v>0</v>
      </c>
    </row>
    <row r="2551" spans="1:21" x14ac:dyDescent="0.2">
      <c r="A2551" s="89">
        <f>VLOOKUP(C2551,TabellenSRG!$B$4:$C$2729,2,FALSE)</f>
        <v>225</v>
      </c>
      <c r="B2551" t="str">
        <f t="shared" si="40"/>
        <v>225g</v>
      </c>
      <c r="C2551" t="s">
        <v>231</v>
      </c>
      <c r="D2551" t="s">
        <v>613</v>
      </c>
      <c r="E2551">
        <v>6</v>
      </c>
      <c r="F2551">
        <v>0</v>
      </c>
      <c r="G2551">
        <v>0</v>
      </c>
      <c r="H2551">
        <v>0</v>
      </c>
      <c r="I2551">
        <v>0</v>
      </c>
      <c r="J2551">
        <v>0</v>
      </c>
      <c r="K2551">
        <v>0</v>
      </c>
      <c r="L2551">
        <v>0</v>
      </c>
      <c r="M2551">
        <v>0</v>
      </c>
      <c r="N2551">
        <v>0</v>
      </c>
      <c r="O2551">
        <v>0</v>
      </c>
      <c r="P2551">
        <v>0</v>
      </c>
      <c r="Q2551" s="36">
        <v>0</v>
      </c>
      <c r="R2551" s="36">
        <v>0</v>
      </c>
      <c r="S2551" s="36">
        <v>0</v>
      </c>
      <c r="T2551" s="36">
        <v>0</v>
      </c>
      <c r="U2551" s="36">
        <v>0</v>
      </c>
    </row>
    <row r="2552" spans="1:21" x14ac:dyDescent="0.2">
      <c r="A2552" s="89">
        <f>VLOOKUP(C2552,TabellenSRG!$B$4:$C$2729,2,FALSE)</f>
        <v>225</v>
      </c>
      <c r="B2552" t="str">
        <f t="shared" si="40"/>
        <v>225h</v>
      </c>
      <c r="C2552" t="s">
        <v>231</v>
      </c>
      <c r="D2552" t="s">
        <v>614</v>
      </c>
      <c r="E2552">
        <v>7</v>
      </c>
      <c r="F2552">
        <v>0</v>
      </c>
      <c r="G2552">
        <v>0</v>
      </c>
      <c r="H2552">
        <v>0</v>
      </c>
      <c r="I2552">
        <v>0</v>
      </c>
      <c r="J2552">
        <v>0</v>
      </c>
      <c r="K2552">
        <v>0</v>
      </c>
      <c r="L2552">
        <v>0</v>
      </c>
      <c r="M2552">
        <v>0</v>
      </c>
      <c r="N2552">
        <v>0</v>
      </c>
      <c r="O2552">
        <v>0</v>
      </c>
      <c r="P2552">
        <v>0</v>
      </c>
      <c r="Q2552" s="36">
        <v>0</v>
      </c>
      <c r="R2552" s="36">
        <v>0</v>
      </c>
      <c r="S2552" s="36">
        <v>0</v>
      </c>
      <c r="T2552" s="36">
        <v>0</v>
      </c>
      <c r="U2552" s="36">
        <v>0</v>
      </c>
    </row>
    <row r="2553" spans="1:21" x14ac:dyDescent="0.2">
      <c r="A2553" s="89">
        <f>VLOOKUP(C2553,TabellenSRG!$B$4:$C$2729,2,FALSE)</f>
        <v>225</v>
      </c>
      <c r="B2553" t="str">
        <f t="shared" si="40"/>
        <v>225i</v>
      </c>
      <c r="C2553" t="s">
        <v>231</v>
      </c>
      <c r="D2553" t="s">
        <v>615</v>
      </c>
      <c r="E2553">
        <v>8</v>
      </c>
      <c r="F2553">
        <v>0</v>
      </c>
      <c r="G2553">
        <v>0</v>
      </c>
      <c r="H2553">
        <v>0</v>
      </c>
      <c r="I2553">
        <v>0</v>
      </c>
      <c r="J2553">
        <v>0</v>
      </c>
      <c r="K2553">
        <v>0</v>
      </c>
      <c r="L2553">
        <v>0</v>
      </c>
      <c r="M2553">
        <v>0</v>
      </c>
      <c r="N2553">
        <v>0</v>
      </c>
      <c r="O2553">
        <v>0</v>
      </c>
      <c r="P2553">
        <v>0</v>
      </c>
      <c r="Q2553" s="36">
        <v>0</v>
      </c>
      <c r="R2553" s="36">
        <v>0</v>
      </c>
      <c r="S2553" s="36">
        <v>0</v>
      </c>
      <c r="T2553" s="36">
        <v>0</v>
      </c>
      <c r="U2553" s="36">
        <v>0</v>
      </c>
    </row>
    <row r="2554" spans="1:21" x14ac:dyDescent="0.2">
      <c r="A2554" s="89">
        <f>VLOOKUP(C2554,TabellenSRG!$B$4:$C$2729,2,FALSE)</f>
        <v>225</v>
      </c>
      <c r="B2554" t="str">
        <f t="shared" si="40"/>
        <v>225j</v>
      </c>
      <c r="C2554" t="s">
        <v>231</v>
      </c>
      <c r="D2554" t="s">
        <v>616</v>
      </c>
      <c r="E2554">
        <v>9</v>
      </c>
      <c r="F2554">
        <v>150</v>
      </c>
      <c r="G2554">
        <v>140</v>
      </c>
      <c r="H2554">
        <v>150</v>
      </c>
      <c r="I2554">
        <v>140</v>
      </c>
      <c r="J2554">
        <v>140</v>
      </c>
      <c r="K2554">
        <v>150</v>
      </c>
      <c r="L2554">
        <v>120</v>
      </c>
      <c r="M2554">
        <v>130</v>
      </c>
      <c r="N2554">
        <v>130</v>
      </c>
      <c r="O2554">
        <v>110</v>
      </c>
      <c r="P2554">
        <v>100</v>
      </c>
      <c r="Q2554" s="36">
        <v>90</v>
      </c>
      <c r="R2554" s="36">
        <v>90</v>
      </c>
      <c r="S2554" s="36">
        <v>100</v>
      </c>
      <c r="T2554" s="36">
        <v>110</v>
      </c>
      <c r="U2554" s="36">
        <v>120</v>
      </c>
    </row>
    <row r="2555" spans="1:21" x14ac:dyDescent="0.2">
      <c r="A2555" s="89">
        <f>VLOOKUP(C2555,TabellenSRG!$B$4:$C$2729,2,FALSE)</f>
        <v>225</v>
      </c>
      <c r="B2555" t="str">
        <f t="shared" si="40"/>
        <v>225k</v>
      </c>
      <c r="C2555" t="s">
        <v>231</v>
      </c>
      <c r="D2555" t="s">
        <v>611</v>
      </c>
      <c r="E2555">
        <v>10</v>
      </c>
      <c r="F2555" t="e">
        <v>#N/A</v>
      </c>
      <c r="G2555" t="e">
        <v>#N/A</v>
      </c>
      <c r="H2555" t="e">
        <v>#N/A</v>
      </c>
      <c r="I2555" t="e">
        <v>#N/A</v>
      </c>
      <c r="J2555" t="e">
        <v>#N/A</v>
      </c>
      <c r="K2555" t="e">
        <v>#N/A</v>
      </c>
      <c r="L2555" t="e">
        <v>#N/A</v>
      </c>
      <c r="M2555" t="e">
        <v>#N/A</v>
      </c>
      <c r="N2555">
        <v>0</v>
      </c>
      <c r="O2555">
        <v>0</v>
      </c>
      <c r="P2555">
        <v>0</v>
      </c>
      <c r="Q2555" s="36">
        <v>0</v>
      </c>
      <c r="R2555" s="36">
        <v>0</v>
      </c>
      <c r="S2555" s="36">
        <v>0</v>
      </c>
      <c r="T2555" s="36">
        <v>0</v>
      </c>
      <c r="U2555" s="36">
        <v>0</v>
      </c>
    </row>
    <row r="2556" spans="1:21" x14ac:dyDescent="0.2">
      <c r="A2556" s="89">
        <f>VLOOKUP(C2556,TabellenSRG!$B$4:$C$2729,2,FALSE)</f>
        <v>226</v>
      </c>
      <c r="B2556" t="str">
        <f t="shared" si="40"/>
        <v>226a</v>
      </c>
      <c r="C2556" t="s">
        <v>232</v>
      </c>
      <c r="D2556" t="s">
        <v>606</v>
      </c>
      <c r="E2556">
        <v>0</v>
      </c>
      <c r="F2556">
        <v>520</v>
      </c>
      <c r="G2556">
        <v>540</v>
      </c>
      <c r="H2556">
        <v>520</v>
      </c>
      <c r="I2556">
        <v>520</v>
      </c>
      <c r="J2556">
        <v>490</v>
      </c>
      <c r="K2556">
        <v>400</v>
      </c>
      <c r="L2556">
        <v>340</v>
      </c>
      <c r="M2556">
        <v>340</v>
      </c>
      <c r="N2556">
        <v>320</v>
      </c>
      <c r="O2556">
        <v>360</v>
      </c>
      <c r="P2556">
        <v>380</v>
      </c>
      <c r="Q2556" s="36">
        <v>400</v>
      </c>
      <c r="R2556" s="36">
        <v>450</v>
      </c>
      <c r="S2556" s="36">
        <v>410</v>
      </c>
      <c r="T2556" s="36">
        <v>380</v>
      </c>
      <c r="U2556" s="36">
        <v>380</v>
      </c>
    </row>
    <row r="2557" spans="1:21" x14ac:dyDescent="0.2">
      <c r="A2557" s="89">
        <f>VLOOKUP(C2557,TabellenSRG!$B$4:$C$2729,2,FALSE)</f>
        <v>226</v>
      </c>
      <c r="B2557" t="str">
        <f t="shared" si="40"/>
        <v>226b</v>
      </c>
      <c r="C2557" t="s">
        <v>232</v>
      </c>
      <c r="D2557" t="s">
        <v>607</v>
      </c>
      <c r="E2557">
        <v>1</v>
      </c>
      <c r="F2557">
        <v>10</v>
      </c>
      <c r="G2557">
        <v>10</v>
      </c>
      <c r="H2557">
        <v>10</v>
      </c>
      <c r="I2557">
        <v>10</v>
      </c>
      <c r="J2557">
        <v>10</v>
      </c>
      <c r="K2557">
        <v>10</v>
      </c>
      <c r="L2557">
        <v>10</v>
      </c>
      <c r="M2557">
        <v>10</v>
      </c>
      <c r="N2557">
        <v>10</v>
      </c>
      <c r="O2557">
        <v>20</v>
      </c>
      <c r="P2557">
        <v>20</v>
      </c>
      <c r="Q2557" s="36">
        <v>20</v>
      </c>
      <c r="R2557" s="36">
        <v>20</v>
      </c>
      <c r="S2557" s="36">
        <v>0</v>
      </c>
      <c r="T2557" s="36">
        <v>10</v>
      </c>
      <c r="U2557" s="36">
        <v>10</v>
      </c>
    </row>
    <row r="2558" spans="1:21" x14ac:dyDescent="0.2">
      <c r="A2558" s="89">
        <f>VLOOKUP(C2558,TabellenSRG!$B$4:$C$2729,2,FALSE)</f>
        <v>226</v>
      </c>
      <c r="B2558" t="str">
        <f t="shared" si="40"/>
        <v>226c</v>
      </c>
      <c r="C2558" t="s">
        <v>232</v>
      </c>
      <c r="D2558" t="s">
        <v>608</v>
      </c>
      <c r="E2558">
        <v>2</v>
      </c>
      <c r="F2558">
        <v>0</v>
      </c>
      <c r="G2558">
        <v>0</v>
      </c>
      <c r="H2558">
        <v>0</v>
      </c>
      <c r="I2558">
        <v>0</v>
      </c>
      <c r="J2558">
        <v>0</v>
      </c>
      <c r="K2558">
        <v>0</v>
      </c>
      <c r="L2558">
        <v>0</v>
      </c>
      <c r="M2558">
        <v>0</v>
      </c>
      <c r="N2558">
        <v>0</v>
      </c>
      <c r="O2558">
        <v>0</v>
      </c>
      <c r="P2558">
        <v>0</v>
      </c>
      <c r="Q2558" s="36">
        <v>0</v>
      </c>
      <c r="R2558" s="36">
        <v>0</v>
      </c>
      <c r="S2558" s="36">
        <v>0</v>
      </c>
      <c r="T2558" s="36">
        <v>0</v>
      </c>
      <c r="U2558" s="36">
        <v>0</v>
      </c>
    </row>
    <row r="2559" spans="1:21" x14ac:dyDescent="0.2">
      <c r="A2559" s="89">
        <f>VLOOKUP(C2559,TabellenSRG!$B$4:$C$2729,2,FALSE)</f>
        <v>226</v>
      </c>
      <c r="B2559" t="str">
        <f t="shared" si="40"/>
        <v>226d</v>
      </c>
      <c r="C2559" t="s">
        <v>232</v>
      </c>
      <c r="D2559" t="s">
        <v>609</v>
      </c>
      <c r="E2559">
        <v>3</v>
      </c>
      <c r="F2559">
        <v>0</v>
      </c>
      <c r="G2559">
        <v>0</v>
      </c>
      <c r="H2559">
        <v>0</v>
      </c>
      <c r="I2559">
        <v>0</v>
      </c>
      <c r="J2559">
        <v>0</v>
      </c>
      <c r="K2559">
        <v>0</v>
      </c>
      <c r="L2559">
        <v>0</v>
      </c>
      <c r="M2559">
        <v>0</v>
      </c>
      <c r="N2559">
        <v>0</v>
      </c>
      <c r="O2559">
        <v>0</v>
      </c>
      <c r="P2559">
        <v>0</v>
      </c>
      <c r="Q2559" s="36">
        <v>0</v>
      </c>
      <c r="R2559" s="36">
        <v>0</v>
      </c>
      <c r="S2559" s="36">
        <v>0</v>
      </c>
      <c r="T2559" s="36">
        <v>0</v>
      </c>
      <c r="U2559" s="36">
        <v>0</v>
      </c>
    </row>
    <row r="2560" spans="1:21" x14ac:dyDescent="0.2">
      <c r="A2560" s="89">
        <f>VLOOKUP(C2560,TabellenSRG!$B$4:$C$2729,2,FALSE)</f>
        <v>226</v>
      </c>
      <c r="B2560" t="str">
        <f t="shared" si="40"/>
        <v>226e</v>
      </c>
      <c r="C2560" t="s">
        <v>232</v>
      </c>
      <c r="D2560" t="s">
        <v>610</v>
      </c>
      <c r="E2560">
        <v>4</v>
      </c>
      <c r="F2560">
        <v>0</v>
      </c>
      <c r="G2560">
        <v>0</v>
      </c>
      <c r="H2560">
        <v>0</v>
      </c>
      <c r="I2560">
        <v>0</v>
      </c>
      <c r="J2560">
        <v>0</v>
      </c>
      <c r="K2560">
        <v>0</v>
      </c>
      <c r="L2560">
        <v>0</v>
      </c>
      <c r="M2560">
        <v>0</v>
      </c>
      <c r="N2560">
        <v>0</v>
      </c>
      <c r="O2560">
        <v>10</v>
      </c>
      <c r="P2560">
        <v>10</v>
      </c>
      <c r="Q2560" s="36">
        <v>10</v>
      </c>
      <c r="R2560" s="36">
        <v>10</v>
      </c>
      <c r="S2560" s="36">
        <v>20</v>
      </c>
      <c r="T2560" s="36">
        <v>20</v>
      </c>
      <c r="U2560" s="36">
        <v>20</v>
      </c>
    </row>
    <row r="2561" spans="1:21" x14ac:dyDescent="0.2">
      <c r="A2561" s="89">
        <f>VLOOKUP(C2561,TabellenSRG!$B$4:$C$2729,2,FALSE)</f>
        <v>226</v>
      </c>
      <c r="B2561" t="str">
        <f t="shared" si="40"/>
        <v>226f</v>
      </c>
      <c r="C2561" t="s">
        <v>232</v>
      </c>
      <c r="D2561" t="s">
        <v>612</v>
      </c>
      <c r="E2561">
        <v>5</v>
      </c>
      <c r="F2561">
        <v>0</v>
      </c>
      <c r="G2561">
        <v>0</v>
      </c>
      <c r="H2561">
        <v>0</v>
      </c>
      <c r="I2561">
        <v>0</v>
      </c>
      <c r="J2561">
        <v>0</v>
      </c>
      <c r="K2561">
        <v>0</v>
      </c>
      <c r="L2561">
        <v>0</v>
      </c>
      <c r="M2561">
        <v>0</v>
      </c>
      <c r="N2561">
        <v>0</v>
      </c>
      <c r="O2561">
        <v>0</v>
      </c>
      <c r="P2561">
        <v>0</v>
      </c>
      <c r="Q2561" s="36">
        <v>0</v>
      </c>
      <c r="R2561" s="36">
        <v>0</v>
      </c>
      <c r="S2561" s="36">
        <v>0</v>
      </c>
      <c r="T2561" s="36">
        <v>0</v>
      </c>
      <c r="U2561" s="36">
        <v>10</v>
      </c>
    </row>
    <row r="2562" spans="1:21" x14ac:dyDescent="0.2">
      <c r="A2562" s="89">
        <f>VLOOKUP(C2562,TabellenSRG!$B$4:$C$2729,2,FALSE)</f>
        <v>226</v>
      </c>
      <c r="B2562" t="str">
        <f t="shared" si="40"/>
        <v>226g</v>
      </c>
      <c r="C2562" t="s">
        <v>232</v>
      </c>
      <c r="D2562" t="s">
        <v>613</v>
      </c>
      <c r="E2562">
        <v>6</v>
      </c>
      <c r="F2562">
        <v>0</v>
      </c>
      <c r="G2562">
        <v>0</v>
      </c>
      <c r="H2562">
        <v>0</v>
      </c>
      <c r="I2562">
        <v>0</v>
      </c>
      <c r="J2562">
        <v>0</v>
      </c>
      <c r="K2562">
        <v>0</v>
      </c>
      <c r="L2562">
        <v>0</v>
      </c>
      <c r="M2562">
        <v>0</v>
      </c>
      <c r="N2562">
        <v>0</v>
      </c>
      <c r="O2562">
        <v>0</v>
      </c>
      <c r="P2562">
        <v>10</v>
      </c>
      <c r="Q2562" s="36">
        <v>10</v>
      </c>
      <c r="R2562" s="36">
        <v>20</v>
      </c>
      <c r="S2562" s="36">
        <v>20</v>
      </c>
      <c r="T2562" s="36">
        <v>20</v>
      </c>
      <c r="U2562" s="36">
        <v>20</v>
      </c>
    </row>
    <row r="2563" spans="1:21" x14ac:dyDescent="0.2">
      <c r="A2563" s="89">
        <f>VLOOKUP(C2563,TabellenSRG!$B$4:$C$2729,2,FALSE)</f>
        <v>226</v>
      </c>
      <c r="B2563" t="str">
        <f t="shared" si="40"/>
        <v>226h</v>
      </c>
      <c r="C2563" t="s">
        <v>232</v>
      </c>
      <c r="D2563" t="s">
        <v>614</v>
      </c>
      <c r="E2563">
        <v>7</v>
      </c>
      <c r="F2563">
        <v>0</v>
      </c>
      <c r="G2563">
        <v>0</v>
      </c>
      <c r="H2563">
        <v>0</v>
      </c>
      <c r="I2563">
        <v>0</v>
      </c>
      <c r="J2563">
        <v>0</v>
      </c>
      <c r="K2563">
        <v>0</v>
      </c>
      <c r="L2563">
        <v>0</v>
      </c>
      <c r="M2563">
        <v>0</v>
      </c>
      <c r="N2563">
        <v>0</v>
      </c>
      <c r="O2563">
        <v>0</v>
      </c>
      <c r="P2563">
        <v>0</v>
      </c>
      <c r="Q2563" s="36">
        <v>0</v>
      </c>
      <c r="R2563" s="36">
        <v>0</v>
      </c>
      <c r="S2563" s="36">
        <v>0</v>
      </c>
      <c r="T2563" s="36">
        <v>0</v>
      </c>
      <c r="U2563" s="36">
        <v>0</v>
      </c>
    </row>
    <row r="2564" spans="1:21" x14ac:dyDescent="0.2">
      <c r="A2564" s="89">
        <f>VLOOKUP(C2564,TabellenSRG!$B$4:$C$2729,2,FALSE)</f>
        <v>226</v>
      </c>
      <c r="B2564" t="str">
        <f t="shared" si="40"/>
        <v>226i</v>
      </c>
      <c r="C2564" t="s">
        <v>232</v>
      </c>
      <c r="D2564" t="s">
        <v>615</v>
      </c>
      <c r="E2564">
        <v>8</v>
      </c>
      <c r="F2564">
        <v>0</v>
      </c>
      <c r="G2564">
        <v>0</v>
      </c>
      <c r="H2564">
        <v>0</v>
      </c>
      <c r="I2564">
        <v>0</v>
      </c>
      <c r="J2564">
        <v>0</v>
      </c>
      <c r="K2564">
        <v>0</v>
      </c>
      <c r="L2564">
        <v>0</v>
      </c>
      <c r="M2564">
        <v>0</v>
      </c>
      <c r="N2564">
        <v>0</v>
      </c>
      <c r="O2564">
        <v>0</v>
      </c>
      <c r="P2564">
        <v>0</v>
      </c>
      <c r="Q2564" s="36">
        <v>0</v>
      </c>
      <c r="R2564" s="36">
        <v>0</v>
      </c>
      <c r="S2564" s="36">
        <v>0</v>
      </c>
      <c r="T2564" s="36">
        <v>0</v>
      </c>
      <c r="U2564" s="36">
        <v>0</v>
      </c>
    </row>
    <row r="2565" spans="1:21" x14ac:dyDescent="0.2">
      <c r="A2565" s="89">
        <f>VLOOKUP(C2565,TabellenSRG!$B$4:$C$2729,2,FALSE)</f>
        <v>226</v>
      </c>
      <c r="B2565" t="str">
        <f t="shared" ref="B2565:B2628" si="41">CONCATENATE(A2565,D2565)</f>
        <v>226j</v>
      </c>
      <c r="C2565" t="s">
        <v>232</v>
      </c>
      <c r="D2565" t="s">
        <v>616</v>
      </c>
      <c r="E2565">
        <v>9</v>
      </c>
      <c r="F2565">
        <v>510</v>
      </c>
      <c r="G2565">
        <v>530</v>
      </c>
      <c r="H2565">
        <v>510</v>
      </c>
      <c r="I2565">
        <v>500</v>
      </c>
      <c r="J2565">
        <v>480</v>
      </c>
      <c r="K2565">
        <v>380</v>
      </c>
      <c r="L2565">
        <v>320</v>
      </c>
      <c r="M2565">
        <v>310</v>
      </c>
      <c r="N2565">
        <v>300</v>
      </c>
      <c r="O2565">
        <v>320</v>
      </c>
      <c r="P2565">
        <v>330</v>
      </c>
      <c r="Q2565" s="36">
        <v>350</v>
      </c>
      <c r="R2565" s="36">
        <v>390</v>
      </c>
      <c r="S2565" s="36">
        <v>360</v>
      </c>
      <c r="T2565" s="36">
        <v>320</v>
      </c>
      <c r="U2565" s="36">
        <v>310</v>
      </c>
    </row>
    <row r="2566" spans="1:21" x14ac:dyDescent="0.2">
      <c r="A2566" s="89">
        <f>VLOOKUP(C2566,TabellenSRG!$B$4:$C$2729,2,FALSE)</f>
        <v>226</v>
      </c>
      <c r="B2566" t="str">
        <f t="shared" si="41"/>
        <v>226k</v>
      </c>
      <c r="C2566" t="s">
        <v>232</v>
      </c>
      <c r="D2566" t="s">
        <v>611</v>
      </c>
      <c r="E2566">
        <v>10</v>
      </c>
      <c r="F2566" t="e">
        <v>#N/A</v>
      </c>
      <c r="G2566" t="e">
        <v>#N/A</v>
      </c>
      <c r="H2566" t="e">
        <v>#N/A</v>
      </c>
      <c r="I2566" t="e">
        <v>#N/A</v>
      </c>
      <c r="J2566" t="e">
        <v>#N/A</v>
      </c>
      <c r="K2566" t="e">
        <v>#N/A</v>
      </c>
      <c r="L2566" t="e">
        <v>#N/A</v>
      </c>
      <c r="M2566" t="e">
        <v>#N/A</v>
      </c>
      <c r="N2566">
        <v>0</v>
      </c>
      <c r="O2566">
        <v>0</v>
      </c>
      <c r="P2566">
        <v>0</v>
      </c>
      <c r="Q2566" s="36">
        <v>0</v>
      </c>
      <c r="R2566" s="36">
        <v>0</v>
      </c>
      <c r="S2566" s="36">
        <v>10</v>
      </c>
      <c r="T2566" s="36">
        <v>10</v>
      </c>
      <c r="U2566" s="36">
        <v>10</v>
      </c>
    </row>
    <row r="2567" spans="1:21" x14ac:dyDescent="0.2">
      <c r="A2567" s="89">
        <f>VLOOKUP(C2567,TabellenSRG!$B$4:$C$2729,2,FALSE)</f>
        <v>227</v>
      </c>
      <c r="B2567" t="str">
        <f t="shared" si="41"/>
        <v>227a</v>
      </c>
      <c r="C2567" t="s">
        <v>233</v>
      </c>
      <c r="D2567" t="s">
        <v>606</v>
      </c>
      <c r="E2567">
        <v>0</v>
      </c>
      <c r="F2567">
        <v>730</v>
      </c>
      <c r="G2567">
        <v>850</v>
      </c>
      <c r="H2567">
        <v>920</v>
      </c>
      <c r="I2567">
        <v>970</v>
      </c>
      <c r="J2567">
        <v>1060</v>
      </c>
      <c r="K2567">
        <v>1080</v>
      </c>
      <c r="L2567">
        <v>1160</v>
      </c>
      <c r="M2567">
        <v>1220</v>
      </c>
      <c r="N2567">
        <v>1360</v>
      </c>
      <c r="O2567">
        <v>1330</v>
      </c>
      <c r="P2567">
        <v>1290</v>
      </c>
      <c r="Q2567" s="36">
        <v>1310</v>
      </c>
      <c r="R2567" s="36">
        <v>1320</v>
      </c>
      <c r="S2567" s="36">
        <v>1380</v>
      </c>
      <c r="T2567" s="36">
        <v>1380</v>
      </c>
      <c r="U2567" s="36">
        <v>1440</v>
      </c>
    </row>
    <row r="2568" spans="1:21" x14ac:dyDescent="0.2">
      <c r="A2568" s="89">
        <f>VLOOKUP(C2568,TabellenSRG!$B$4:$C$2729,2,FALSE)</f>
        <v>227</v>
      </c>
      <c r="B2568" t="str">
        <f t="shared" si="41"/>
        <v>227b</v>
      </c>
      <c r="C2568" t="s">
        <v>233</v>
      </c>
      <c r="D2568" t="s">
        <v>607</v>
      </c>
      <c r="E2568">
        <v>1</v>
      </c>
      <c r="F2568">
        <v>20</v>
      </c>
      <c r="G2568">
        <v>20</v>
      </c>
      <c r="H2568">
        <v>20</v>
      </c>
      <c r="I2568">
        <v>10</v>
      </c>
      <c r="J2568">
        <v>10</v>
      </c>
      <c r="K2568">
        <v>10</v>
      </c>
      <c r="L2568">
        <v>30</v>
      </c>
      <c r="M2568">
        <v>30</v>
      </c>
      <c r="N2568">
        <v>40</v>
      </c>
      <c r="O2568">
        <v>30</v>
      </c>
      <c r="P2568">
        <v>20</v>
      </c>
      <c r="Q2568" s="36">
        <v>20</v>
      </c>
      <c r="R2568" s="36">
        <v>20</v>
      </c>
      <c r="S2568" s="36">
        <v>20</v>
      </c>
      <c r="T2568" s="36">
        <v>20</v>
      </c>
      <c r="U2568" s="36">
        <v>10</v>
      </c>
    </row>
    <row r="2569" spans="1:21" x14ac:dyDescent="0.2">
      <c r="A2569" s="89">
        <f>VLOOKUP(C2569,TabellenSRG!$B$4:$C$2729,2,FALSE)</f>
        <v>227</v>
      </c>
      <c r="B2569" t="str">
        <f t="shared" si="41"/>
        <v>227c</v>
      </c>
      <c r="C2569" t="s">
        <v>233</v>
      </c>
      <c r="D2569" t="s">
        <v>608</v>
      </c>
      <c r="E2569">
        <v>2</v>
      </c>
      <c r="F2569">
        <v>0</v>
      </c>
      <c r="G2569">
        <v>0</v>
      </c>
      <c r="H2569">
        <v>0</v>
      </c>
      <c r="I2569">
        <v>0</v>
      </c>
      <c r="J2569">
        <v>0</v>
      </c>
      <c r="K2569">
        <v>0</v>
      </c>
      <c r="L2569">
        <v>0</v>
      </c>
      <c r="M2569">
        <v>0</v>
      </c>
      <c r="N2569">
        <v>0</v>
      </c>
      <c r="O2569">
        <v>0</v>
      </c>
      <c r="P2569">
        <v>0</v>
      </c>
      <c r="Q2569" s="36">
        <v>0</v>
      </c>
      <c r="R2569" s="36">
        <v>0</v>
      </c>
      <c r="S2569" s="36">
        <v>0</v>
      </c>
      <c r="T2569" s="36">
        <v>0</v>
      </c>
      <c r="U2569" s="36">
        <v>0</v>
      </c>
    </row>
    <row r="2570" spans="1:21" x14ac:dyDescent="0.2">
      <c r="A2570" s="89">
        <f>VLOOKUP(C2570,TabellenSRG!$B$4:$C$2729,2,FALSE)</f>
        <v>227</v>
      </c>
      <c r="B2570" t="str">
        <f t="shared" si="41"/>
        <v>227d</v>
      </c>
      <c r="C2570" t="s">
        <v>233</v>
      </c>
      <c r="D2570" t="s">
        <v>609</v>
      </c>
      <c r="E2570">
        <v>3</v>
      </c>
      <c r="F2570">
        <v>50</v>
      </c>
      <c r="G2570">
        <v>70</v>
      </c>
      <c r="H2570">
        <v>40</v>
      </c>
      <c r="I2570">
        <v>50</v>
      </c>
      <c r="J2570">
        <v>40</v>
      </c>
      <c r="K2570">
        <v>30</v>
      </c>
      <c r="L2570">
        <v>30</v>
      </c>
      <c r="M2570">
        <v>30</v>
      </c>
      <c r="N2570">
        <v>20</v>
      </c>
      <c r="O2570">
        <v>20</v>
      </c>
      <c r="P2570">
        <v>10</v>
      </c>
      <c r="Q2570" s="36">
        <v>10</v>
      </c>
      <c r="R2570" s="36">
        <v>10</v>
      </c>
      <c r="S2570" s="36">
        <v>10</v>
      </c>
      <c r="T2570" s="36">
        <v>10</v>
      </c>
      <c r="U2570" s="36">
        <v>10</v>
      </c>
    </row>
    <row r="2571" spans="1:21" x14ac:dyDescent="0.2">
      <c r="A2571" s="89">
        <f>VLOOKUP(C2571,TabellenSRG!$B$4:$C$2729,2,FALSE)</f>
        <v>227</v>
      </c>
      <c r="B2571" t="str">
        <f t="shared" si="41"/>
        <v>227e</v>
      </c>
      <c r="C2571" t="s">
        <v>233</v>
      </c>
      <c r="D2571" t="s">
        <v>610</v>
      </c>
      <c r="E2571">
        <v>4</v>
      </c>
      <c r="F2571">
        <v>0</v>
      </c>
      <c r="G2571">
        <v>0</v>
      </c>
      <c r="H2571">
        <v>0</v>
      </c>
      <c r="I2571">
        <v>0</v>
      </c>
      <c r="J2571">
        <v>0</v>
      </c>
      <c r="K2571">
        <v>0</v>
      </c>
      <c r="L2571">
        <v>0</v>
      </c>
      <c r="M2571">
        <v>10</v>
      </c>
      <c r="N2571">
        <v>20</v>
      </c>
      <c r="O2571">
        <v>20</v>
      </c>
      <c r="P2571">
        <v>30</v>
      </c>
      <c r="Q2571" s="36">
        <v>60</v>
      </c>
      <c r="R2571" s="36">
        <v>70</v>
      </c>
      <c r="S2571" s="36">
        <v>70</v>
      </c>
      <c r="T2571" s="36">
        <v>70</v>
      </c>
      <c r="U2571" s="36">
        <v>70</v>
      </c>
    </row>
    <row r="2572" spans="1:21" x14ac:dyDescent="0.2">
      <c r="A2572" s="89">
        <f>VLOOKUP(C2572,TabellenSRG!$B$4:$C$2729,2,FALSE)</f>
        <v>227</v>
      </c>
      <c r="B2572" t="str">
        <f t="shared" si="41"/>
        <v>227f</v>
      </c>
      <c r="C2572" t="s">
        <v>233</v>
      </c>
      <c r="D2572" t="s">
        <v>612</v>
      </c>
      <c r="E2572">
        <v>5</v>
      </c>
      <c r="F2572">
        <v>0</v>
      </c>
      <c r="G2572">
        <v>0</v>
      </c>
      <c r="H2572">
        <v>0</v>
      </c>
      <c r="I2572">
        <v>0</v>
      </c>
      <c r="J2572">
        <v>0</v>
      </c>
      <c r="K2572">
        <v>0</v>
      </c>
      <c r="L2572">
        <v>0</v>
      </c>
      <c r="M2572">
        <v>0</v>
      </c>
      <c r="N2572">
        <v>0</v>
      </c>
      <c r="O2572">
        <v>0</v>
      </c>
      <c r="P2572">
        <v>0</v>
      </c>
      <c r="Q2572" s="36">
        <v>0</v>
      </c>
      <c r="R2572" s="36">
        <v>10</v>
      </c>
      <c r="S2572" s="36">
        <v>10</v>
      </c>
      <c r="T2572" s="36">
        <v>10</v>
      </c>
      <c r="U2572" s="36">
        <v>10</v>
      </c>
    </row>
    <row r="2573" spans="1:21" x14ac:dyDescent="0.2">
      <c r="A2573" s="89">
        <f>VLOOKUP(C2573,TabellenSRG!$B$4:$C$2729,2,FALSE)</f>
        <v>227</v>
      </c>
      <c r="B2573" t="str">
        <f t="shared" si="41"/>
        <v>227g</v>
      </c>
      <c r="C2573" t="s">
        <v>233</v>
      </c>
      <c r="D2573" t="s">
        <v>613</v>
      </c>
      <c r="E2573">
        <v>6</v>
      </c>
      <c r="F2573">
        <v>0</v>
      </c>
      <c r="G2573">
        <v>0</v>
      </c>
      <c r="H2573">
        <v>0</v>
      </c>
      <c r="I2573">
        <v>0</v>
      </c>
      <c r="J2573">
        <v>0</v>
      </c>
      <c r="K2573">
        <v>0</v>
      </c>
      <c r="L2573">
        <v>0</v>
      </c>
      <c r="M2573">
        <v>0</v>
      </c>
      <c r="N2573">
        <v>0</v>
      </c>
      <c r="O2573">
        <v>0</v>
      </c>
      <c r="P2573">
        <v>0</v>
      </c>
      <c r="Q2573" s="36">
        <v>0</v>
      </c>
      <c r="R2573" s="36">
        <v>0</v>
      </c>
      <c r="S2573" s="36">
        <v>0</v>
      </c>
      <c r="T2573" s="36">
        <v>0</v>
      </c>
      <c r="U2573" s="36">
        <v>0</v>
      </c>
    </row>
    <row r="2574" spans="1:21" x14ac:dyDescent="0.2">
      <c r="A2574" s="89">
        <f>VLOOKUP(C2574,TabellenSRG!$B$4:$C$2729,2,FALSE)</f>
        <v>227</v>
      </c>
      <c r="B2574" t="str">
        <f t="shared" si="41"/>
        <v>227h</v>
      </c>
      <c r="C2574" t="s">
        <v>233</v>
      </c>
      <c r="D2574" t="s">
        <v>614</v>
      </c>
      <c r="E2574">
        <v>7</v>
      </c>
      <c r="F2574">
        <v>0</v>
      </c>
      <c r="G2574">
        <v>0</v>
      </c>
      <c r="H2574">
        <v>0</v>
      </c>
      <c r="I2574">
        <v>0</v>
      </c>
      <c r="J2574">
        <v>0</v>
      </c>
      <c r="K2574">
        <v>0</v>
      </c>
      <c r="L2574">
        <v>0</v>
      </c>
      <c r="M2574">
        <v>0</v>
      </c>
      <c r="N2574">
        <v>0</v>
      </c>
      <c r="O2574">
        <v>0</v>
      </c>
      <c r="P2574">
        <v>0</v>
      </c>
      <c r="Q2574" s="36">
        <v>0</v>
      </c>
      <c r="R2574" s="36">
        <v>0</v>
      </c>
      <c r="S2574" s="36">
        <v>0</v>
      </c>
      <c r="T2574" s="36">
        <v>0</v>
      </c>
      <c r="U2574" s="36">
        <v>0</v>
      </c>
    </row>
    <row r="2575" spans="1:21" x14ac:dyDescent="0.2">
      <c r="A2575" s="89">
        <f>VLOOKUP(C2575,TabellenSRG!$B$4:$C$2729,2,FALSE)</f>
        <v>227</v>
      </c>
      <c r="B2575" t="str">
        <f t="shared" si="41"/>
        <v>227i</v>
      </c>
      <c r="C2575" t="s">
        <v>233</v>
      </c>
      <c r="D2575" t="s">
        <v>615</v>
      </c>
      <c r="E2575">
        <v>8</v>
      </c>
      <c r="F2575">
        <v>0</v>
      </c>
      <c r="G2575">
        <v>0</v>
      </c>
      <c r="H2575">
        <v>0</v>
      </c>
      <c r="I2575">
        <v>0</v>
      </c>
      <c r="J2575">
        <v>0</v>
      </c>
      <c r="K2575">
        <v>0</v>
      </c>
      <c r="L2575">
        <v>0</v>
      </c>
      <c r="M2575">
        <v>0</v>
      </c>
      <c r="N2575">
        <v>0</v>
      </c>
      <c r="O2575">
        <v>0</v>
      </c>
      <c r="P2575">
        <v>0</v>
      </c>
      <c r="Q2575" s="36">
        <v>0</v>
      </c>
      <c r="R2575" s="36">
        <v>0</v>
      </c>
      <c r="S2575" s="36">
        <v>0</v>
      </c>
      <c r="T2575" s="36">
        <v>0</v>
      </c>
      <c r="U2575" s="36">
        <v>0</v>
      </c>
    </row>
    <row r="2576" spans="1:21" x14ac:dyDescent="0.2">
      <c r="A2576" s="89">
        <f>VLOOKUP(C2576,TabellenSRG!$B$4:$C$2729,2,FALSE)</f>
        <v>227</v>
      </c>
      <c r="B2576" t="str">
        <f t="shared" si="41"/>
        <v>227j</v>
      </c>
      <c r="C2576" t="s">
        <v>233</v>
      </c>
      <c r="D2576" t="s">
        <v>616</v>
      </c>
      <c r="E2576">
        <v>9</v>
      </c>
      <c r="F2576">
        <v>660</v>
      </c>
      <c r="G2576">
        <v>760</v>
      </c>
      <c r="H2576">
        <v>860</v>
      </c>
      <c r="I2576">
        <v>910</v>
      </c>
      <c r="J2576">
        <v>1010</v>
      </c>
      <c r="K2576">
        <v>1040</v>
      </c>
      <c r="L2576">
        <v>1090</v>
      </c>
      <c r="M2576">
        <v>1150</v>
      </c>
      <c r="N2576">
        <v>1280</v>
      </c>
      <c r="O2576">
        <v>1260</v>
      </c>
      <c r="P2576">
        <v>1230</v>
      </c>
      <c r="Q2576" s="36">
        <v>1220</v>
      </c>
      <c r="R2576" s="36">
        <v>1210</v>
      </c>
      <c r="S2576" s="36">
        <v>1270</v>
      </c>
      <c r="T2576" s="36">
        <v>1270</v>
      </c>
      <c r="U2576" s="36">
        <v>1330</v>
      </c>
    </row>
    <row r="2577" spans="1:21" x14ac:dyDescent="0.2">
      <c r="A2577" s="89">
        <f>VLOOKUP(C2577,TabellenSRG!$B$4:$C$2729,2,FALSE)</f>
        <v>227</v>
      </c>
      <c r="B2577" t="str">
        <f t="shared" si="41"/>
        <v>227k</v>
      </c>
      <c r="C2577" t="s">
        <v>233</v>
      </c>
      <c r="D2577" t="s">
        <v>611</v>
      </c>
      <c r="E2577">
        <v>10</v>
      </c>
      <c r="F2577" t="e">
        <v>#N/A</v>
      </c>
      <c r="G2577" t="e">
        <v>#N/A</v>
      </c>
      <c r="H2577" t="e">
        <v>#N/A</v>
      </c>
      <c r="I2577" t="e">
        <v>#N/A</v>
      </c>
      <c r="J2577" t="e">
        <v>#N/A</v>
      </c>
      <c r="K2577" t="e">
        <v>#N/A</v>
      </c>
      <c r="L2577" t="e">
        <v>#N/A</v>
      </c>
      <c r="M2577" t="e">
        <v>#N/A</v>
      </c>
      <c r="N2577">
        <v>0</v>
      </c>
      <c r="O2577">
        <v>0</v>
      </c>
      <c r="P2577">
        <v>0</v>
      </c>
      <c r="Q2577" s="36">
        <v>0</v>
      </c>
      <c r="R2577" s="36">
        <v>0</v>
      </c>
      <c r="S2577" s="36">
        <v>0</v>
      </c>
      <c r="T2577" s="36">
        <v>10</v>
      </c>
      <c r="U2577" s="36">
        <v>10</v>
      </c>
    </row>
    <row r="2578" spans="1:21" x14ac:dyDescent="0.2">
      <c r="A2578" s="89">
        <f>VLOOKUP(C2578,TabellenSRG!$B$4:$C$2729,2,FALSE)</f>
        <v>228</v>
      </c>
      <c r="B2578" t="str">
        <f t="shared" si="41"/>
        <v>228a</v>
      </c>
      <c r="C2578" t="s">
        <v>234</v>
      </c>
      <c r="D2578" t="s">
        <v>606</v>
      </c>
      <c r="E2578">
        <v>0</v>
      </c>
      <c r="F2578">
        <v>90</v>
      </c>
      <c r="G2578">
        <v>80</v>
      </c>
      <c r="H2578">
        <v>90</v>
      </c>
      <c r="I2578">
        <v>90</v>
      </c>
      <c r="J2578">
        <v>60</v>
      </c>
      <c r="K2578">
        <v>40</v>
      </c>
      <c r="L2578">
        <v>40</v>
      </c>
      <c r="M2578">
        <v>40</v>
      </c>
      <c r="N2578">
        <v>40</v>
      </c>
      <c r="O2578">
        <v>90</v>
      </c>
      <c r="P2578">
        <v>120</v>
      </c>
      <c r="Q2578" s="36">
        <v>150</v>
      </c>
      <c r="R2578" s="36">
        <v>140</v>
      </c>
      <c r="S2578" s="36">
        <v>110</v>
      </c>
      <c r="T2578" s="36">
        <v>100</v>
      </c>
      <c r="U2578" s="36">
        <v>140</v>
      </c>
    </row>
    <row r="2579" spans="1:21" x14ac:dyDescent="0.2">
      <c r="A2579" s="89">
        <f>VLOOKUP(C2579,TabellenSRG!$B$4:$C$2729,2,FALSE)</f>
        <v>228</v>
      </c>
      <c r="B2579" t="str">
        <f t="shared" si="41"/>
        <v>228b</v>
      </c>
      <c r="C2579" t="s">
        <v>234</v>
      </c>
      <c r="D2579" t="s">
        <v>607</v>
      </c>
      <c r="E2579">
        <v>1</v>
      </c>
      <c r="F2579">
        <v>0</v>
      </c>
      <c r="G2579">
        <v>0</v>
      </c>
      <c r="H2579">
        <v>0</v>
      </c>
      <c r="I2579">
        <v>0</v>
      </c>
      <c r="J2579">
        <v>0</v>
      </c>
      <c r="K2579">
        <v>0</v>
      </c>
      <c r="L2579">
        <v>0</v>
      </c>
      <c r="M2579">
        <v>0</v>
      </c>
      <c r="N2579">
        <v>0</v>
      </c>
      <c r="O2579">
        <v>0</v>
      </c>
      <c r="P2579">
        <v>0</v>
      </c>
      <c r="Q2579" s="36">
        <v>0</v>
      </c>
      <c r="R2579" s="36">
        <v>0</v>
      </c>
      <c r="S2579" s="36">
        <v>0</v>
      </c>
      <c r="T2579" s="36">
        <v>0</v>
      </c>
      <c r="U2579" s="36">
        <v>0</v>
      </c>
    </row>
    <row r="2580" spans="1:21" x14ac:dyDescent="0.2">
      <c r="A2580" s="89">
        <f>VLOOKUP(C2580,TabellenSRG!$B$4:$C$2729,2,FALSE)</f>
        <v>228</v>
      </c>
      <c r="B2580" t="str">
        <f t="shared" si="41"/>
        <v>228c</v>
      </c>
      <c r="C2580" t="s">
        <v>234</v>
      </c>
      <c r="D2580" t="s">
        <v>608</v>
      </c>
      <c r="E2580">
        <v>2</v>
      </c>
      <c r="F2580">
        <v>0</v>
      </c>
      <c r="G2580">
        <v>0</v>
      </c>
      <c r="H2580">
        <v>0</v>
      </c>
      <c r="I2580">
        <v>0</v>
      </c>
      <c r="J2580">
        <v>0</v>
      </c>
      <c r="K2580">
        <v>0</v>
      </c>
      <c r="L2580">
        <v>0</v>
      </c>
      <c r="M2580">
        <v>0</v>
      </c>
      <c r="N2580">
        <v>0</v>
      </c>
      <c r="O2580">
        <v>0</v>
      </c>
      <c r="P2580">
        <v>0</v>
      </c>
      <c r="Q2580" s="36">
        <v>0</v>
      </c>
      <c r="R2580" s="36">
        <v>0</v>
      </c>
      <c r="S2580" s="36">
        <v>0</v>
      </c>
      <c r="T2580" s="36">
        <v>0</v>
      </c>
      <c r="U2580" s="36">
        <v>0</v>
      </c>
    </row>
    <row r="2581" spans="1:21" x14ac:dyDescent="0.2">
      <c r="A2581" s="89">
        <f>VLOOKUP(C2581,TabellenSRG!$B$4:$C$2729,2,FALSE)</f>
        <v>228</v>
      </c>
      <c r="B2581" t="str">
        <f t="shared" si="41"/>
        <v>228d</v>
      </c>
      <c r="C2581" t="s">
        <v>234</v>
      </c>
      <c r="D2581" t="s">
        <v>609</v>
      </c>
      <c r="E2581">
        <v>3</v>
      </c>
      <c r="F2581">
        <v>0</v>
      </c>
      <c r="G2581">
        <v>0</v>
      </c>
      <c r="H2581">
        <v>0</v>
      </c>
      <c r="I2581">
        <v>0</v>
      </c>
      <c r="J2581">
        <v>0</v>
      </c>
      <c r="K2581">
        <v>0</v>
      </c>
      <c r="L2581">
        <v>0</v>
      </c>
      <c r="M2581">
        <v>0</v>
      </c>
      <c r="N2581">
        <v>0</v>
      </c>
      <c r="O2581">
        <v>0</v>
      </c>
      <c r="P2581">
        <v>0</v>
      </c>
      <c r="Q2581" s="36">
        <v>0</v>
      </c>
      <c r="R2581" s="36">
        <v>0</v>
      </c>
      <c r="S2581" s="36">
        <v>0</v>
      </c>
      <c r="T2581" s="36">
        <v>0</v>
      </c>
      <c r="U2581" s="36">
        <v>0</v>
      </c>
    </row>
    <row r="2582" spans="1:21" x14ac:dyDescent="0.2">
      <c r="A2582" s="89">
        <f>VLOOKUP(C2582,TabellenSRG!$B$4:$C$2729,2,FALSE)</f>
        <v>228</v>
      </c>
      <c r="B2582" t="str">
        <f t="shared" si="41"/>
        <v>228e</v>
      </c>
      <c r="C2582" t="s">
        <v>234</v>
      </c>
      <c r="D2582" t="s">
        <v>610</v>
      </c>
      <c r="E2582">
        <v>4</v>
      </c>
      <c r="F2582">
        <v>0</v>
      </c>
      <c r="G2582">
        <v>0</v>
      </c>
      <c r="H2582">
        <v>0</v>
      </c>
      <c r="I2582">
        <v>0</v>
      </c>
      <c r="J2582">
        <v>0</v>
      </c>
      <c r="K2582">
        <v>0</v>
      </c>
      <c r="L2582">
        <v>0</v>
      </c>
      <c r="M2582">
        <v>0</v>
      </c>
      <c r="N2582">
        <v>0</v>
      </c>
      <c r="O2582">
        <v>10</v>
      </c>
      <c r="P2582">
        <v>10</v>
      </c>
      <c r="Q2582" s="36">
        <v>10</v>
      </c>
      <c r="R2582" s="36">
        <v>10</v>
      </c>
      <c r="S2582" s="36">
        <v>10</v>
      </c>
      <c r="T2582" s="36">
        <v>10</v>
      </c>
      <c r="U2582" s="36">
        <v>10</v>
      </c>
    </row>
    <row r="2583" spans="1:21" x14ac:dyDescent="0.2">
      <c r="A2583" s="89">
        <f>VLOOKUP(C2583,TabellenSRG!$B$4:$C$2729,2,FALSE)</f>
        <v>228</v>
      </c>
      <c r="B2583" t="str">
        <f t="shared" si="41"/>
        <v>228f</v>
      </c>
      <c r="C2583" t="s">
        <v>234</v>
      </c>
      <c r="D2583" t="s">
        <v>612</v>
      </c>
      <c r="E2583">
        <v>5</v>
      </c>
      <c r="F2583">
        <v>0</v>
      </c>
      <c r="G2583">
        <v>0</v>
      </c>
      <c r="H2583">
        <v>0</v>
      </c>
      <c r="I2583">
        <v>0</v>
      </c>
      <c r="J2583">
        <v>0</v>
      </c>
      <c r="K2583">
        <v>0</v>
      </c>
      <c r="L2583">
        <v>0</v>
      </c>
      <c r="M2583">
        <v>0</v>
      </c>
      <c r="N2583">
        <v>0</v>
      </c>
      <c r="O2583">
        <v>0</v>
      </c>
      <c r="P2583">
        <v>0</v>
      </c>
      <c r="Q2583" s="36">
        <v>0</v>
      </c>
      <c r="R2583" s="36">
        <v>0</v>
      </c>
      <c r="S2583" s="36">
        <v>0</v>
      </c>
      <c r="T2583" s="36">
        <v>0</v>
      </c>
      <c r="U2583" s="36">
        <v>0</v>
      </c>
    </row>
    <row r="2584" spans="1:21" x14ac:dyDescent="0.2">
      <c r="A2584" s="89">
        <f>VLOOKUP(C2584,TabellenSRG!$B$4:$C$2729,2,FALSE)</f>
        <v>228</v>
      </c>
      <c r="B2584" t="str">
        <f t="shared" si="41"/>
        <v>228g</v>
      </c>
      <c r="C2584" t="s">
        <v>234</v>
      </c>
      <c r="D2584" t="s">
        <v>613</v>
      </c>
      <c r="E2584">
        <v>6</v>
      </c>
      <c r="F2584">
        <v>0</v>
      </c>
      <c r="G2584">
        <v>0</v>
      </c>
      <c r="H2584">
        <v>0</v>
      </c>
      <c r="I2584">
        <v>0</v>
      </c>
      <c r="J2584">
        <v>0</v>
      </c>
      <c r="K2584">
        <v>0</v>
      </c>
      <c r="L2584">
        <v>0</v>
      </c>
      <c r="M2584">
        <v>0</v>
      </c>
      <c r="N2584">
        <v>0</v>
      </c>
      <c r="O2584">
        <v>0</v>
      </c>
      <c r="P2584">
        <v>0</v>
      </c>
      <c r="Q2584" s="36">
        <v>0</v>
      </c>
      <c r="R2584" s="36">
        <v>0</v>
      </c>
      <c r="S2584" s="36">
        <v>0</v>
      </c>
      <c r="T2584" s="36">
        <v>0</v>
      </c>
      <c r="U2584" s="36">
        <v>0</v>
      </c>
    </row>
    <row r="2585" spans="1:21" x14ac:dyDescent="0.2">
      <c r="A2585" s="89">
        <f>VLOOKUP(C2585,TabellenSRG!$B$4:$C$2729,2,FALSE)</f>
        <v>228</v>
      </c>
      <c r="B2585" t="str">
        <f t="shared" si="41"/>
        <v>228h</v>
      </c>
      <c r="C2585" t="s">
        <v>234</v>
      </c>
      <c r="D2585" t="s">
        <v>614</v>
      </c>
      <c r="E2585">
        <v>7</v>
      </c>
      <c r="F2585">
        <v>0</v>
      </c>
      <c r="G2585">
        <v>0</v>
      </c>
      <c r="H2585">
        <v>0</v>
      </c>
      <c r="I2585">
        <v>0</v>
      </c>
      <c r="J2585">
        <v>0</v>
      </c>
      <c r="K2585">
        <v>0</v>
      </c>
      <c r="L2585">
        <v>0</v>
      </c>
      <c r="M2585">
        <v>0</v>
      </c>
      <c r="N2585">
        <v>0</v>
      </c>
      <c r="O2585">
        <v>0</v>
      </c>
      <c r="P2585">
        <v>0</v>
      </c>
      <c r="Q2585" s="36">
        <v>0</v>
      </c>
      <c r="R2585" s="36">
        <v>0</v>
      </c>
      <c r="S2585" s="36">
        <v>0</v>
      </c>
      <c r="T2585" s="36">
        <v>0</v>
      </c>
      <c r="U2585" s="36">
        <v>0</v>
      </c>
    </row>
    <row r="2586" spans="1:21" x14ac:dyDescent="0.2">
      <c r="A2586" s="89">
        <f>VLOOKUP(C2586,TabellenSRG!$B$4:$C$2729,2,FALSE)</f>
        <v>228</v>
      </c>
      <c r="B2586" t="str">
        <f t="shared" si="41"/>
        <v>228i</v>
      </c>
      <c r="C2586" t="s">
        <v>234</v>
      </c>
      <c r="D2586" t="s">
        <v>615</v>
      </c>
      <c r="E2586">
        <v>8</v>
      </c>
      <c r="F2586">
        <v>0</v>
      </c>
      <c r="G2586">
        <v>0</v>
      </c>
      <c r="H2586">
        <v>0</v>
      </c>
      <c r="I2586">
        <v>0</v>
      </c>
      <c r="J2586">
        <v>0</v>
      </c>
      <c r="K2586">
        <v>0</v>
      </c>
      <c r="L2586">
        <v>0</v>
      </c>
      <c r="M2586">
        <v>0</v>
      </c>
      <c r="N2586">
        <v>0</v>
      </c>
      <c r="O2586">
        <v>0</v>
      </c>
      <c r="P2586">
        <v>0</v>
      </c>
      <c r="Q2586" s="36">
        <v>0</v>
      </c>
      <c r="R2586" s="36">
        <v>0</v>
      </c>
      <c r="S2586" s="36">
        <v>0</v>
      </c>
      <c r="T2586" s="36">
        <v>0</v>
      </c>
      <c r="U2586" s="36">
        <v>0</v>
      </c>
    </row>
    <row r="2587" spans="1:21" x14ac:dyDescent="0.2">
      <c r="A2587" s="89">
        <f>VLOOKUP(C2587,TabellenSRG!$B$4:$C$2729,2,FALSE)</f>
        <v>228</v>
      </c>
      <c r="B2587" t="str">
        <f t="shared" si="41"/>
        <v>228j</v>
      </c>
      <c r="C2587" t="s">
        <v>234</v>
      </c>
      <c r="D2587" t="s">
        <v>616</v>
      </c>
      <c r="E2587">
        <v>9</v>
      </c>
      <c r="F2587">
        <v>90</v>
      </c>
      <c r="G2587">
        <v>80</v>
      </c>
      <c r="H2587">
        <v>90</v>
      </c>
      <c r="I2587">
        <v>90</v>
      </c>
      <c r="J2587">
        <v>60</v>
      </c>
      <c r="K2587">
        <v>40</v>
      </c>
      <c r="L2587">
        <v>40</v>
      </c>
      <c r="M2587">
        <v>40</v>
      </c>
      <c r="N2587">
        <v>40</v>
      </c>
      <c r="O2587">
        <v>90</v>
      </c>
      <c r="P2587">
        <v>110</v>
      </c>
      <c r="Q2587" s="36">
        <v>140</v>
      </c>
      <c r="R2587" s="36">
        <v>130</v>
      </c>
      <c r="S2587" s="36">
        <v>100</v>
      </c>
      <c r="T2587" s="36">
        <v>90</v>
      </c>
      <c r="U2587" s="36">
        <v>130</v>
      </c>
    </row>
    <row r="2588" spans="1:21" x14ac:dyDescent="0.2">
      <c r="A2588" s="89">
        <f>VLOOKUP(C2588,TabellenSRG!$B$4:$C$2729,2,FALSE)</f>
        <v>228</v>
      </c>
      <c r="B2588" t="str">
        <f t="shared" si="41"/>
        <v>228k</v>
      </c>
      <c r="C2588" t="s">
        <v>234</v>
      </c>
      <c r="D2588" t="s">
        <v>611</v>
      </c>
      <c r="E2588">
        <v>10</v>
      </c>
      <c r="F2588" t="e">
        <v>#N/A</v>
      </c>
      <c r="G2588" t="e">
        <v>#N/A</v>
      </c>
      <c r="H2588" t="e">
        <v>#N/A</v>
      </c>
      <c r="I2588" t="e">
        <v>#N/A</v>
      </c>
      <c r="J2588" t="e">
        <v>#N/A</v>
      </c>
      <c r="K2588" t="e">
        <v>#N/A</v>
      </c>
      <c r="L2588" t="e">
        <v>#N/A</v>
      </c>
      <c r="M2588" t="e">
        <v>#N/A</v>
      </c>
      <c r="N2588">
        <v>0</v>
      </c>
      <c r="O2588">
        <v>0</v>
      </c>
      <c r="P2588">
        <v>0</v>
      </c>
      <c r="Q2588" s="36">
        <v>0</v>
      </c>
      <c r="R2588" s="36">
        <v>0</v>
      </c>
      <c r="S2588" s="36">
        <v>0</v>
      </c>
      <c r="T2588" s="36">
        <v>0</v>
      </c>
      <c r="U2588" s="36">
        <v>0</v>
      </c>
    </row>
    <row r="2589" spans="1:21" x14ac:dyDescent="0.2">
      <c r="A2589" s="89">
        <f>VLOOKUP(C2589,TabellenSRG!$B$4:$C$2729,2,FALSE)</f>
        <v>229</v>
      </c>
      <c r="B2589" t="str">
        <f t="shared" si="41"/>
        <v>229a</v>
      </c>
      <c r="C2589" t="s">
        <v>235</v>
      </c>
      <c r="D2589" t="s">
        <v>606</v>
      </c>
      <c r="E2589">
        <v>0</v>
      </c>
      <c r="F2589">
        <v>40</v>
      </c>
      <c r="G2589">
        <v>40</v>
      </c>
      <c r="H2589">
        <v>50</v>
      </c>
      <c r="I2589">
        <v>40</v>
      </c>
      <c r="J2589">
        <v>30</v>
      </c>
      <c r="K2589">
        <v>30</v>
      </c>
      <c r="L2589">
        <v>30</v>
      </c>
      <c r="M2589">
        <v>30</v>
      </c>
      <c r="N2589">
        <v>20</v>
      </c>
      <c r="O2589">
        <v>50</v>
      </c>
      <c r="P2589">
        <v>60</v>
      </c>
      <c r="Q2589" s="36">
        <v>50</v>
      </c>
      <c r="R2589" s="36">
        <v>40</v>
      </c>
      <c r="S2589" s="36">
        <v>40</v>
      </c>
      <c r="T2589" s="36">
        <v>50</v>
      </c>
      <c r="U2589" s="36">
        <v>70</v>
      </c>
    </row>
    <row r="2590" spans="1:21" x14ac:dyDescent="0.2">
      <c r="A2590" s="89">
        <f>VLOOKUP(C2590,TabellenSRG!$B$4:$C$2729,2,FALSE)</f>
        <v>229</v>
      </c>
      <c r="B2590" t="str">
        <f t="shared" si="41"/>
        <v>229b</v>
      </c>
      <c r="C2590" t="s">
        <v>235</v>
      </c>
      <c r="D2590" t="s">
        <v>607</v>
      </c>
      <c r="E2590">
        <v>1</v>
      </c>
      <c r="F2590">
        <v>0</v>
      </c>
      <c r="G2590">
        <v>0</v>
      </c>
      <c r="H2590">
        <v>0</v>
      </c>
      <c r="I2590">
        <v>0</v>
      </c>
      <c r="J2590">
        <v>0</v>
      </c>
      <c r="K2590">
        <v>0</v>
      </c>
      <c r="L2590">
        <v>0</v>
      </c>
      <c r="M2590">
        <v>0</v>
      </c>
      <c r="N2590">
        <v>0</v>
      </c>
      <c r="O2590">
        <v>0</v>
      </c>
      <c r="P2590">
        <v>0</v>
      </c>
      <c r="Q2590" s="36">
        <v>0</v>
      </c>
      <c r="R2590" s="36">
        <v>0</v>
      </c>
      <c r="S2590" s="36">
        <v>0</v>
      </c>
      <c r="T2590" s="36">
        <v>0</v>
      </c>
      <c r="U2590" s="36">
        <v>0</v>
      </c>
    </row>
    <row r="2591" spans="1:21" x14ac:dyDescent="0.2">
      <c r="A2591" s="89">
        <f>VLOOKUP(C2591,TabellenSRG!$B$4:$C$2729,2,FALSE)</f>
        <v>229</v>
      </c>
      <c r="B2591" t="str">
        <f t="shared" si="41"/>
        <v>229c</v>
      </c>
      <c r="C2591" t="s">
        <v>235</v>
      </c>
      <c r="D2591" t="s">
        <v>608</v>
      </c>
      <c r="E2591">
        <v>2</v>
      </c>
      <c r="F2591">
        <v>0</v>
      </c>
      <c r="G2591">
        <v>0</v>
      </c>
      <c r="H2591">
        <v>0</v>
      </c>
      <c r="I2591">
        <v>0</v>
      </c>
      <c r="J2591">
        <v>0</v>
      </c>
      <c r="K2591">
        <v>0</v>
      </c>
      <c r="L2591">
        <v>0</v>
      </c>
      <c r="M2591">
        <v>0</v>
      </c>
      <c r="N2591">
        <v>0</v>
      </c>
      <c r="O2591">
        <v>0</v>
      </c>
      <c r="P2591">
        <v>0</v>
      </c>
      <c r="Q2591" s="36">
        <v>0</v>
      </c>
      <c r="R2591" s="36">
        <v>0</v>
      </c>
      <c r="S2591" s="36">
        <v>0</v>
      </c>
      <c r="T2591" s="36">
        <v>0</v>
      </c>
      <c r="U2591" s="36">
        <v>0</v>
      </c>
    </row>
    <row r="2592" spans="1:21" x14ac:dyDescent="0.2">
      <c r="A2592" s="89">
        <f>VLOOKUP(C2592,TabellenSRG!$B$4:$C$2729,2,FALSE)</f>
        <v>229</v>
      </c>
      <c r="B2592" t="str">
        <f t="shared" si="41"/>
        <v>229d</v>
      </c>
      <c r="C2592" t="s">
        <v>235</v>
      </c>
      <c r="D2592" t="s">
        <v>609</v>
      </c>
      <c r="E2592">
        <v>3</v>
      </c>
      <c r="F2592">
        <v>0</v>
      </c>
      <c r="G2592">
        <v>0</v>
      </c>
      <c r="H2592">
        <v>0</v>
      </c>
      <c r="I2592">
        <v>0</v>
      </c>
      <c r="J2592">
        <v>0</v>
      </c>
      <c r="K2592">
        <v>0</v>
      </c>
      <c r="L2592">
        <v>0</v>
      </c>
      <c r="M2592">
        <v>0</v>
      </c>
      <c r="N2592">
        <v>0</v>
      </c>
      <c r="O2592">
        <v>0</v>
      </c>
      <c r="P2592">
        <v>0</v>
      </c>
      <c r="Q2592" s="36">
        <v>0</v>
      </c>
      <c r="R2592" s="36">
        <v>0</v>
      </c>
      <c r="S2592" s="36">
        <v>0</v>
      </c>
      <c r="T2592" s="36">
        <v>0</v>
      </c>
      <c r="U2592" s="36">
        <v>0</v>
      </c>
    </row>
    <row r="2593" spans="1:21" x14ac:dyDescent="0.2">
      <c r="A2593" s="89">
        <f>VLOOKUP(C2593,TabellenSRG!$B$4:$C$2729,2,FALSE)</f>
        <v>229</v>
      </c>
      <c r="B2593" t="str">
        <f t="shared" si="41"/>
        <v>229e</v>
      </c>
      <c r="C2593" t="s">
        <v>235</v>
      </c>
      <c r="D2593" t="s">
        <v>610</v>
      </c>
      <c r="E2593">
        <v>4</v>
      </c>
      <c r="F2593">
        <v>0</v>
      </c>
      <c r="G2593">
        <v>0</v>
      </c>
      <c r="H2593">
        <v>0</v>
      </c>
      <c r="I2593">
        <v>0</v>
      </c>
      <c r="J2593">
        <v>0</v>
      </c>
      <c r="K2593">
        <v>0</v>
      </c>
      <c r="L2593">
        <v>0</v>
      </c>
      <c r="M2593">
        <v>0</v>
      </c>
      <c r="N2593">
        <v>0</v>
      </c>
      <c r="O2593">
        <v>0</v>
      </c>
      <c r="P2593">
        <v>0</v>
      </c>
      <c r="Q2593" s="36">
        <v>0</v>
      </c>
      <c r="R2593" s="36">
        <v>10</v>
      </c>
      <c r="S2593" s="36">
        <v>10</v>
      </c>
      <c r="T2593" s="36">
        <v>10</v>
      </c>
      <c r="U2593" s="36">
        <v>10</v>
      </c>
    </row>
    <row r="2594" spans="1:21" x14ac:dyDescent="0.2">
      <c r="A2594" s="89">
        <f>VLOOKUP(C2594,TabellenSRG!$B$4:$C$2729,2,FALSE)</f>
        <v>229</v>
      </c>
      <c r="B2594" t="str">
        <f t="shared" si="41"/>
        <v>229f</v>
      </c>
      <c r="C2594" t="s">
        <v>235</v>
      </c>
      <c r="D2594" t="s">
        <v>612</v>
      </c>
      <c r="E2594">
        <v>5</v>
      </c>
      <c r="F2594">
        <v>0</v>
      </c>
      <c r="G2594">
        <v>0</v>
      </c>
      <c r="H2594">
        <v>0</v>
      </c>
      <c r="I2594">
        <v>0</v>
      </c>
      <c r="J2594">
        <v>0</v>
      </c>
      <c r="K2594">
        <v>0</v>
      </c>
      <c r="L2594">
        <v>0</v>
      </c>
      <c r="M2594">
        <v>0</v>
      </c>
      <c r="N2594">
        <v>0</v>
      </c>
      <c r="O2594">
        <v>0</v>
      </c>
      <c r="P2594">
        <v>0</v>
      </c>
      <c r="Q2594" s="36">
        <v>0</v>
      </c>
      <c r="R2594" s="36">
        <v>0</v>
      </c>
      <c r="S2594" s="36">
        <v>0</v>
      </c>
      <c r="T2594" s="36">
        <v>0</v>
      </c>
      <c r="U2594" s="36">
        <v>0</v>
      </c>
    </row>
    <row r="2595" spans="1:21" x14ac:dyDescent="0.2">
      <c r="A2595" s="89">
        <f>VLOOKUP(C2595,TabellenSRG!$B$4:$C$2729,2,FALSE)</f>
        <v>229</v>
      </c>
      <c r="B2595" t="str">
        <f t="shared" si="41"/>
        <v>229g</v>
      </c>
      <c r="C2595" t="s">
        <v>235</v>
      </c>
      <c r="D2595" t="s">
        <v>613</v>
      </c>
      <c r="E2595">
        <v>6</v>
      </c>
      <c r="F2595">
        <v>0</v>
      </c>
      <c r="G2595">
        <v>0</v>
      </c>
      <c r="H2595">
        <v>0</v>
      </c>
      <c r="I2595">
        <v>0</v>
      </c>
      <c r="J2595">
        <v>0</v>
      </c>
      <c r="K2595">
        <v>0</v>
      </c>
      <c r="L2595">
        <v>0</v>
      </c>
      <c r="M2595">
        <v>0</v>
      </c>
      <c r="N2595">
        <v>0</v>
      </c>
      <c r="O2595">
        <v>0</v>
      </c>
      <c r="P2595">
        <v>0</v>
      </c>
      <c r="Q2595" s="36">
        <v>0</v>
      </c>
      <c r="R2595" s="36">
        <v>0</v>
      </c>
      <c r="S2595" s="36">
        <v>0</v>
      </c>
      <c r="T2595" s="36">
        <v>0</v>
      </c>
      <c r="U2595" s="36">
        <v>0</v>
      </c>
    </row>
    <row r="2596" spans="1:21" x14ac:dyDescent="0.2">
      <c r="A2596" s="89">
        <f>VLOOKUP(C2596,TabellenSRG!$B$4:$C$2729,2,FALSE)</f>
        <v>229</v>
      </c>
      <c r="B2596" t="str">
        <f t="shared" si="41"/>
        <v>229h</v>
      </c>
      <c r="C2596" t="s">
        <v>235</v>
      </c>
      <c r="D2596" t="s">
        <v>614</v>
      </c>
      <c r="E2596">
        <v>7</v>
      </c>
      <c r="F2596">
        <v>0</v>
      </c>
      <c r="G2596">
        <v>0</v>
      </c>
      <c r="H2596">
        <v>0</v>
      </c>
      <c r="I2596">
        <v>0</v>
      </c>
      <c r="J2596">
        <v>0</v>
      </c>
      <c r="K2596">
        <v>0</v>
      </c>
      <c r="L2596">
        <v>0</v>
      </c>
      <c r="M2596">
        <v>0</v>
      </c>
      <c r="N2596">
        <v>0</v>
      </c>
      <c r="O2596">
        <v>0</v>
      </c>
      <c r="P2596">
        <v>0</v>
      </c>
      <c r="Q2596" s="36">
        <v>0</v>
      </c>
      <c r="R2596" s="36">
        <v>0</v>
      </c>
      <c r="S2596" s="36">
        <v>0</v>
      </c>
      <c r="T2596" s="36">
        <v>0</v>
      </c>
      <c r="U2596" s="36">
        <v>0</v>
      </c>
    </row>
    <row r="2597" spans="1:21" x14ac:dyDescent="0.2">
      <c r="A2597" s="89">
        <f>VLOOKUP(C2597,TabellenSRG!$B$4:$C$2729,2,FALSE)</f>
        <v>229</v>
      </c>
      <c r="B2597" t="str">
        <f t="shared" si="41"/>
        <v>229i</v>
      </c>
      <c r="C2597" t="s">
        <v>235</v>
      </c>
      <c r="D2597" t="s">
        <v>615</v>
      </c>
      <c r="E2597">
        <v>8</v>
      </c>
      <c r="F2597">
        <v>0</v>
      </c>
      <c r="G2597">
        <v>0</v>
      </c>
      <c r="H2597">
        <v>0</v>
      </c>
      <c r="I2597">
        <v>0</v>
      </c>
      <c r="J2597">
        <v>0</v>
      </c>
      <c r="K2597">
        <v>0</v>
      </c>
      <c r="L2597">
        <v>0</v>
      </c>
      <c r="M2597">
        <v>0</v>
      </c>
      <c r="N2597">
        <v>0</v>
      </c>
      <c r="O2597">
        <v>0</v>
      </c>
      <c r="P2597">
        <v>0</v>
      </c>
      <c r="Q2597" s="36">
        <v>0</v>
      </c>
      <c r="R2597" s="36">
        <v>0</v>
      </c>
      <c r="S2597" s="36">
        <v>0</v>
      </c>
      <c r="T2597" s="36">
        <v>0</v>
      </c>
      <c r="U2597" s="36">
        <v>0</v>
      </c>
    </row>
    <row r="2598" spans="1:21" x14ac:dyDescent="0.2">
      <c r="A2598" s="89">
        <f>VLOOKUP(C2598,TabellenSRG!$B$4:$C$2729,2,FALSE)</f>
        <v>229</v>
      </c>
      <c r="B2598" t="str">
        <f t="shared" si="41"/>
        <v>229j</v>
      </c>
      <c r="C2598" t="s">
        <v>235</v>
      </c>
      <c r="D2598" t="s">
        <v>616</v>
      </c>
      <c r="E2598">
        <v>9</v>
      </c>
      <c r="F2598">
        <v>40</v>
      </c>
      <c r="G2598">
        <v>40</v>
      </c>
      <c r="H2598">
        <v>50</v>
      </c>
      <c r="I2598">
        <v>40</v>
      </c>
      <c r="J2598">
        <v>30</v>
      </c>
      <c r="K2598">
        <v>30</v>
      </c>
      <c r="L2598">
        <v>30</v>
      </c>
      <c r="M2598">
        <v>30</v>
      </c>
      <c r="N2598">
        <v>20</v>
      </c>
      <c r="O2598">
        <v>50</v>
      </c>
      <c r="P2598">
        <v>50</v>
      </c>
      <c r="Q2598" s="36">
        <v>40</v>
      </c>
      <c r="R2598" s="36">
        <v>40</v>
      </c>
      <c r="S2598" s="36">
        <v>30</v>
      </c>
      <c r="T2598" s="36">
        <v>40</v>
      </c>
      <c r="U2598" s="36">
        <v>60</v>
      </c>
    </row>
    <row r="2599" spans="1:21" x14ac:dyDescent="0.2">
      <c r="A2599" s="89">
        <f>VLOOKUP(C2599,TabellenSRG!$B$4:$C$2729,2,FALSE)</f>
        <v>229</v>
      </c>
      <c r="B2599" t="str">
        <f t="shared" si="41"/>
        <v>229k</v>
      </c>
      <c r="C2599" t="s">
        <v>235</v>
      </c>
      <c r="D2599" t="s">
        <v>611</v>
      </c>
      <c r="E2599">
        <v>10</v>
      </c>
      <c r="F2599" t="e">
        <v>#N/A</v>
      </c>
      <c r="G2599" t="e">
        <v>#N/A</v>
      </c>
      <c r="H2599" t="e">
        <v>#N/A</v>
      </c>
      <c r="I2599" t="e">
        <v>#N/A</v>
      </c>
      <c r="J2599" t="e">
        <v>#N/A</v>
      </c>
      <c r="K2599" t="e">
        <v>#N/A</v>
      </c>
      <c r="L2599" t="e">
        <v>#N/A</v>
      </c>
      <c r="M2599" t="e">
        <v>#N/A</v>
      </c>
      <c r="N2599">
        <v>0</v>
      </c>
      <c r="O2599">
        <v>0</v>
      </c>
      <c r="P2599">
        <v>0</v>
      </c>
      <c r="Q2599" s="36">
        <v>0</v>
      </c>
      <c r="R2599" s="36">
        <v>0</v>
      </c>
      <c r="S2599" s="36">
        <v>0</v>
      </c>
      <c r="T2599" s="36">
        <v>0</v>
      </c>
      <c r="U2599" s="36">
        <v>0</v>
      </c>
    </row>
    <row r="2600" spans="1:21" x14ac:dyDescent="0.2">
      <c r="A2600" s="89">
        <f>VLOOKUP(C2600,TabellenSRG!$B$4:$C$2729,2,FALSE)</f>
        <v>230</v>
      </c>
      <c r="B2600" t="str">
        <f t="shared" si="41"/>
        <v>230a</v>
      </c>
      <c r="C2600" t="s">
        <v>236</v>
      </c>
      <c r="D2600" t="s">
        <v>606</v>
      </c>
      <c r="E2600">
        <v>0</v>
      </c>
      <c r="F2600">
        <v>100</v>
      </c>
      <c r="G2600">
        <v>100</v>
      </c>
      <c r="H2600">
        <v>110</v>
      </c>
      <c r="I2600">
        <v>120</v>
      </c>
      <c r="J2600">
        <v>60</v>
      </c>
      <c r="K2600">
        <v>80</v>
      </c>
      <c r="L2600">
        <v>80</v>
      </c>
      <c r="M2600">
        <v>90</v>
      </c>
      <c r="N2600">
        <v>90</v>
      </c>
      <c r="O2600">
        <v>100</v>
      </c>
      <c r="P2600">
        <v>100</v>
      </c>
      <c r="Q2600" s="36">
        <v>110</v>
      </c>
      <c r="R2600" s="36">
        <v>110</v>
      </c>
      <c r="S2600" s="36">
        <v>110</v>
      </c>
      <c r="T2600" s="36">
        <v>120</v>
      </c>
      <c r="U2600" s="36">
        <v>120</v>
      </c>
    </row>
    <row r="2601" spans="1:21" x14ac:dyDescent="0.2">
      <c r="A2601" s="89">
        <f>VLOOKUP(C2601,TabellenSRG!$B$4:$C$2729,2,FALSE)</f>
        <v>230</v>
      </c>
      <c r="B2601" t="str">
        <f t="shared" si="41"/>
        <v>230b</v>
      </c>
      <c r="C2601" t="s">
        <v>236</v>
      </c>
      <c r="D2601" t="s">
        <v>607</v>
      </c>
      <c r="E2601">
        <v>1</v>
      </c>
      <c r="F2601">
        <v>10</v>
      </c>
      <c r="G2601">
        <v>10</v>
      </c>
      <c r="H2601">
        <v>10</v>
      </c>
      <c r="I2601">
        <v>10</v>
      </c>
      <c r="J2601">
        <v>10</v>
      </c>
      <c r="K2601">
        <v>10</v>
      </c>
      <c r="L2601">
        <v>10</v>
      </c>
      <c r="M2601">
        <v>0</v>
      </c>
      <c r="N2601">
        <v>0</v>
      </c>
      <c r="O2601">
        <v>0</v>
      </c>
      <c r="P2601">
        <v>0</v>
      </c>
      <c r="Q2601" s="36">
        <v>0</v>
      </c>
      <c r="R2601" s="36">
        <v>0</v>
      </c>
      <c r="S2601" s="36">
        <v>0</v>
      </c>
      <c r="T2601" s="36">
        <v>0</v>
      </c>
      <c r="U2601" s="36">
        <v>0</v>
      </c>
    </row>
    <row r="2602" spans="1:21" x14ac:dyDescent="0.2">
      <c r="A2602" s="89">
        <f>VLOOKUP(C2602,TabellenSRG!$B$4:$C$2729,2,FALSE)</f>
        <v>230</v>
      </c>
      <c r="B2602" t="str">
        <f t="shared" si="41"/>
        <v>230c</v>
      </c>
      <c r="C2602" t="s">
        <v>236</v>
      </c>
      <c r="D2602" t="s">
        <v>608</v>
      </c>
      <c r="E2602">
        <v>2</v>
      </c>
      <c r="F2602">
        <v>0</v>
      </c>
      <c r="G2602">
        <v>0</v>
      </c>
      <c r="H2602">
        <v>0</v>
      </c>
      <c r="I2602">
        <v>0</v>
      </c>
      <c r="J2602">
        <v>0</v>
      </c>
      <c r="K2602">
        <v>0</v>
      </c>
      <c r="L2602">
        <v>0</v>
      </c>
      <c r="M2602">
        <v>0</v>
      </c>
      <c r="N2602">
        <v>0</v>
      </c>
      <c r="O2602">
        <v>0</v>
      </c>
      <c r="P2602">
        <v>0</v>
      </c>
      <c r="Q2602" s="36">
        <v>0</v>
      </c>
      <c r="R2602" s="36">
        <v>0</v>
      </c>
      <c r="S2602" s="36">
        <v>0</v>
      </c>
      <c r="T2602" s="36">
        <v>0</v>
      </c>
      <c r="U2602" s="36">
        <v>0</v>
      </c>
    </row>
    <row r="2603" spans="1:21" x14ac:dyDescent="0.2">
      <c r="A2603" s="89">
        <f>VLOOKUP(C2603,TabellenSRG!$B$4:$C$2729,2,FALSE)</f>
        <v>230</v>
      </c>
      <c r="B2603" t="str">
        <f t="shared" si="41"/>
        <v>230d</v>
      </c>
      <c r="C2603" t="s">
        <v>236</v>
      </c>
      <c r="D2603" t="s">
        <v>609</v>
      </c>
      <c r="E2603">
        <v>3</v>
      </c>
      <c r="F2603">
        <v>0</v>
      </c>
      <c r="G2603">
        <v>0</v>
      </c>
      <c r="H2603">
        <v>0</v>
      </c>
      <c r="I2603">
        <v>0</v>
      </c>
      <c r="J2603">
        <v>0</v>
      </c>
      <c r="K2603">
        <v>0</v>
      </c>
      <c r="L2603">
        <v>0</v>
      </c>
      <c r="M2603">
        <v>0</v>
      </c>
      <c r="N2603">
        <v>0</v>
      </c>
      <c r="O2603">
        <v>0</v>
      </c>
      <c r="P2603">
        <v>0</v>
      </c>
      <c r="Q2603" s="36">
        <v>0</v>
      </c>
      <c r="R2603" s="36">
        <v>0</v>
      </c>
      <c r="S2603" s="36">
        <v>0</v>
      </c>
      <c r="T2603" s="36">
        <v>0</v>
      </c>
      <c r="U2603" s="36">
        <v>0</v>
      </c>
    </row>
    <row r="2604" spans="1:21" x14ac:dyDescent="0.2">
      <c r="A2604" s="89">
        <f>VLOOKUP(C2604,TabellenSRG!$B$4:$C$2729,2,FALSE)</f>
        <v>230</v>
      </c>
      <c r="B2604" t="str">
        <f t="shared" si="41"/>
        <v>230e</v>
      </c>
      <c r="C2604" t="s">
        <v>236</v>
      </c>
      <c r="D2604" t="s">
        <v>610</v>
      </c>
      <c r="E2604">
        <v>4</v>
      </c>
      <c r="F2604">
        <v>0</v>
      </c>
      <c r="G2604">
        <v>0</v>
      </c>
      <c r="H2604">
        <v>0</v>
      </c>
      <c r="I2604">
        <v>0</v>
      </c>
      <c r="J2604">
        <v>0</v>
      </c>
      <c r="K2604">
        <v>0</v>
      </c>
      <c r="L2604">
        <v>10</v>
      </c>
      <c r="M2604">
        <v>10</v>
      </c>
      <c r="N2604">
        <v>10</v>
      </c>
      <c r="O2604">
        <v>10</v>
      </c>
      <c r="P2604">
        <v>20</v>
      </c>
      <c r="Q2604" s="36">
        <v>20</v>
      </c>
      <c r="R2604" s="36">
        <v>20</v>
      </c>
      <c r="S2604" s="36">
        <v>20</v>
      </c>
      <c r="T2604" s="36">
        <v>30</v>
      </c>
      <c r="U2604" s="36">
        <v>30</v>
      </c>
    </row>
    <row r="2605" spans="1:21" x14ac:dyDescent="0.2">
      <c r="A2605" s="89">
        <f>VLOOKUP(C2605,TabellenSRG!$B$4:$C$2729,2,FALSE)</f>
        <v>230</v>
      </c>
      <c r="B2605" t="str">
        <f t="shared" si="41"/>
        <v>230f</v>
      </c>
      <c r="C2605" t="s">
        <v>236</v>
      </c>
      <c r="D2605" t="s">
        <v>612</v>
      </c>
      <c r="E2605">
        <v>5</v>
      </c>
      <c r="F2605">
        <v>0</v>
      </c>
      <c r="G2605">
        <v>0</v>
      </c>
      <c r="H2605">
        <v>0</v>
      </c>
      <c r="I2605">
        <v>0</v>
      </c>
      <c r="J2605">
        <v>0</v>
      </c>
      <c r="K2605">
        <v>0</v>
      </c>
      <c r="L2605">
        <v>0</v>
      </c>
      <c r="M2605">
        <v>0</v>
      </c>
      <c r="N2605">
        <v>0</v>
      </c>
      <c r="O2605">
        <v>0</v>
      </c>
      <c r="P2605">
        <v>0</v>
      </c>
      <c r="Q2605" s="36">
        <v>0</v>
      </c>
      <c r="R2605" s="36">
        <v>0</v>
      </c>
      <c r="S2605" s="36">
        <v>0</v>
      </c>
      <c r="T2605" s="36">
        <v>0</v>
      </c>
      <c r="U2605" s="36">
        <v>0</v>
      </c>
    </row>
    <row r="2606" spans="1:21" x14ac:dyDescent="0.2">
      <c r="A2606" s="89">
        <f>VLOOKUP(C2606,TabellenSRG!$B$4:$C$2729,2,FALSE)</f>
        <v>230</v>
      </c>
      <c r="B2606" t="str">
        <f t="shared" si="41"/>
        <v>230g</v>
      </c>
      <c r="C2606" t="s">
        <v>236</v>
      </c>
      <c r="D2606" t="s">
        <v>613</v>
      </c>
      <c r="E2606">
        <v>6</v>
      </c>
      <c r="F2606">
        <v>0</v>
      </c>
      <c r="G2606">
        <v>0</v>
      </c>
      <c r="H2606">
        <v>0</v>
      </c>
      <c r="I2606">
        <v>0</v>
      </c>
      <c r="J2606">
        <v>0</v>
      </c>
      <c r="K2606">
        <v>0</v>
      </c>
      <c r="L2606">
        <v>0</v>
      </c>
      <c r="M2606">
        <v>0</v>
      </c>
      <c r="N2606">
        <v>0</v>
      </c>
      <c r="O2606">
        <v>0</v>
      </c>
      <c r="P2606">
        <v>0</v>
      </c>
      <c r="Q2606" s="36">
        <v>0</v>
      </c>
      <c r="R2606" s="36">
        <v>0</v>
      </c>
      <c r="S2606" s="36">
        <v>0</v>
      </c>
      <c r="T2606" s="36">
        <v>0</v>
      </c>
      <c r="U2606" s="36">
        <v>0</v>
      </c>
    </row>
    <row r="2607" spans="1:21" x14ac:dyDescent="0.2">
      <c r="A2607" s="89">
        <f>VLOOKUP(C2607,TabellenSRG!$B$4:$C$2729,2,FALSE)</f>
        <v>230</v>
      </c>
      <c r="B2607" t="str">
        <f t="shared" si="41"/>
        <v>230h</v>
      </c>
      <c r="C2607" t="s">
        <v>236</v>
      </c>
      <c r="D2607" t="s">
        <v>614</v>
      </c>
      <c r="E2607">
        <v>7</v>
      </c>
      <c r="F2607">
        <v>0</v>
      </c>
      <c r="G2607">
        <v>0</v>
      </c>
      <c r="H2607">
        <v>0</v>
      </c>
      <c r="I2607">
        <v>0</v>
      </c>
      <c r="J2607">
        <v>0</v>
      </c>
      <c r="K2607">
        <v>0</v>
      </c>
      <c r="L2607">
        <v>0</v>
      </c>
      <c r="M2607">
        <v>0</v>
      </c>
      <c r="N2607">
        <v>0</v>
      </c>
      <c r="O2607">
        <v>0</v>
      </c>
      <c r="P2607">
        <v>0</v>
      </c>
      <c r="Q2607" s="36">
        <v>0</v>
      </c>
      <c r="R2607" s="36">
        <v>0</v>
      </c>
      <c r="S2607" s="36">
        <v>0</v>
      </c>
      <c r="T2607" s="36">
        <v>0</v>
      </c>
      <c r="U2607" s="36">
        <v>0</v>
      </c>
    </row>
    <row r="2608" spans="1:21" x14ac:dyDescent="0.2">
      <c r="A2608" s="89">
        <f>VLOOKUP(C2608,TabellenSRG!$B$4:$C$2729,2,FALSE)</f>
        <v>230</v>
      </c>
      <c r="B2608" t="str">
        <f t="shared" si="41"/>
        <v>230i</v>
      </c>
      <c r="C2608" t="s">
        <v>236</v>
      </c>
      <c r="D2608" t="s">
        <v>615</v>
      </c>
      <c r="E2608">
        <v>8</v>
      </c>
      <c r="F2608">
        <v>0</v>
      </c>
      <c r="G2608">
        <v>0</v>
      </c>
      <c r="H2608">
        <v>0</v>
      </c>
      <c r="I2608">
        <v>0</v>
      </c>
      <c r="J2608">
        <v>0</v>
      </c>
      <c r="K2608">
        <v>0</v>
      </c>
      <c r="L2608">
        <v>0</v>
      </c>
      <c r="M2608">
        <v>0</v>
      </c>
      <c r="N2608">
        <v>0</v>
      </c>
      <c r="O2608">
        <v>0</v>
      </c>
      <c r="P2608">
        <v>0</v>
      </c>
      <c r="Q2608" s="36">
        <v>0</v>
      </c>
      <c r="R2608" s="36">
        <v>0</v>
      </c>
      <c r="S2608" s="36">
        <v>0</v>
      </c>
      <c r="T2608" s="36">
        <v>0</v>
      </c>
      <c r="U2608" s="36">
        <v>0</v>
      </c>
    </row>
    <row r="2609" spans="1:21" x14ac:dyDescent="0.2">
      <c r="A2609" s="89">
        <f>VLOOKUP(C2609,TabellenSRG!$B$4:$C$2729,2,FALSE)</f>
        <v>230</v>
      </c>
      <c r="B2609" t="str">
        <f t="shared" si="41"/>
        <v>230j</v>
      </c>
      <c r="C2609" t="s">
        <v>236</v>
      </c>
      <c r="D2609" t="s">
        <v>616</v>
      </c>
      <c r="E2609">
        <v>9</v>
      </c>
      <c r="F2609">
        <v>90</v>
      </c>
      <c r="G2609">
        <v>90</v>
      </c>
      <c r="H2609">
        <v>100</v>
      </c>
      <c r="I2609">
        <v>110</v>
      </c>
      <c r="J2609">
        <v>60</v>
      </c>
      <c r="K2609">
        <v>60</v>
      </c>
      <c r="L2609">
        <v>60</v>
      </c>
      <c r="M2609">
        <v>70</v>
      </c>
      <c r="N2609">
        <v>80</v>
      </c>
      <c r="O2609">
        <v>80</v>
      </c>
      <c r="P2609">
        <v>80</v>
      </c>
      <c r="Q2609" s="36">
        <v>80</v>
      </c>
      <c r="R2609" s="36">
        <v>80</v>
      </c>
      <c r="S2609" s="36">
        <v>80</v>
      </c>
      <c r="T2609" s="36">
        <v>90</v>
      </c>
      <c r="U2609" s="36">
        <v>90</v>
      </c>
    </row>
    <row r="2610" spans="1:21" x14ac:dyDescent="0.2">
      <c r="A2610" s="89">
        <f>VLOOKUP(C2610,TabellenSRG!$B$4:$C$2729,2,FALSE)</f>
        <v>230</v>
      </c>
      <c r="B2610" t="str">
        <f t="shared" si="41"/>
        <v>230k</v>
      </c>
      <c r="C2610" t="s">
        <v>236</v>
      </c>
      <c r="D2610" t="s">
        <v>611</v>
      </c>
      <c r="E2610">
        <v>10</v>
      </c>
      <c r="F2610" t="e">
        <v>#N/A</v>
      </c>
      <c r="G2610" t="e">
        <v>#N/A</v>
      </c>
      <c r="H2610" t="e">
        <v>#N/A</v>
      </c>
      <c r="I2610" t="e">
        <v>#N/A</v>
      </c>
      <c r="J2610" t="e">
        <v>#N/A</v>
      </c>
      <c r="K2610" t="e">
        <v>#N/A</v>
      </c>
      <c r="L2610" t="e">
        <v>#N/A</v>
      </c>
      <c r="M2610" t="e">
        <v>#N/A</v>
      </c>
      <c r="N2610">
        <v>0</v>
      </c>
      <c r="O2610">
        <v>0</v>
      </c>
      <c r="P2610">
        <v>0</v>
      </c>
      <c r="Q2610" s="36">
        <v>0</v>
      </c>
      <c r="R2610" s="36">
        <v>0</v>
      </c>
      <c r="S2610" s="36">
        <v>0</v>
      </c>
      <c r="T2610" s="36">
        <v>0</v>
      </c>
      <c r="U2610" s="36">
        <v>0</v>
      </c>
    </row>
    <row r="2611" spans="1:21" x14ac:dyDescent="0.2">
      <c r="A2611" s="89">
        <f>VLOOKUP(C2611,TabellenSRG!$B$4:$C$2729,2,FALSE)</f>
        <v>231</v>
      </c>
      <c r="B2611" t="str">
        <f t="shared" si="41"/>
        <v>231a</v>
      </c>
      <c r="C2611" t="s">
        <v>237</v>
      </c>
      <c r="D2611" t="s">
        <v>606</v>
      </c>
      <c r="E2611">
        <v>0</v>
      </c>
      <c r="F2611">
        <v>500</v>
      </c>
      <c r="G2611">
        <v>480</v>
      </c>
      <c r="H2611">
        <v>470</v>
      </c>
      <c r="I2611">
        <v>450</v>
      </c>
      <c r="J2611">
        <v>460</v>
      </c>
      <c r="K2611">
        <v>480</v>
      </c>
      <c r="L2611">
        <v>480</v>
      </c>
      <c r="M2611">
        <v>500</v>
      </c>
      <c r="N2611">
        <v>550</v>
      </c>
      <c r="O2611">
        <v>540</v>
      </c>
      <c r="P2611">
        <v>480</v>
      </c>
      <c r="Q2611" s="36">
        <v>510</v>
      </c>
      <c r="R2611" s="36">
        <v>520</v>
      </c>
      <c r="S2611" s="36">
        <v>500</v>
      </c>
      <c r="T2611" s="36">
        <v>450</v>
      </c>
      <c r="U2611" s="36">
        <v>510</v>
      </c>
    </row>
    <row r="2612" spans="1:21" x14ac:dyDescent="0.2">
      <c r="A2612" s="89">
        <f>VLOOKUP(C2612,TabellenSRG!$B$4:$C$2729,2,FALSE)</f>
        <v>231</v>
      </c>
      <c r="B2612" t="str">
        <f t="shared" si="41"/>
        <v>231b</v>
      </c>
      <c r="C2612" t="s">
        <v>237</v>
      </c>
      <c r="D2612" t="s">
        <v>607</v>
      </c>
      <c r="E2612">
        <v>1</v>
      </c>
      <c r="F2612">
        <v>0</v>
      </c>
      <c r="G2612">
        <v>0</v>
      </c>
      <c r="H2612">
        <v>0</v>
      </c>
      <c r="I2612">
        <v>0</v>
      </c>
      <c r="J2612">
        <v>0</v>
      </c>
      <c r="K2612">
        <v>10</v>
      </c>
      <c r="L2612">
        <v>10</v>
      </c>
      <c r="M2612">
        <v>10</v>
      </c>
      <c r="N2612">
        <v>10</v>
      </c>
      <c r="O2612">
        <v>10</v>
      </c>
      <c r="P2612">
        <v>10</v>
      </c>
      <c r="Q2612" s="36">
        <v>10</v>
      </c>
      <c r="R2612" s="36">
        <v>10</v>
      </c>
      <c r="S2612" s="36">
        <v>20</v>
      </c>
      <c r="T2612" s="36">
        <v>20</v>
      </c>
      <c r="U2612" s="36">
        <v>20</v>
      </c>
    </row>
    <row r="2613" spans="1:21" x14ac:dyDescent="0.2">
      <c r="A2613" s="89">
        <f>VLOOKUP(C2613,TabellenSRG!$B$4:$C$2729,2,FALSE)</f>
        <v>231</v>
      </c>
      <c r="B2613" t="str">
        <f t="shared" si="41"/>
        <v>231c</v>
      </c>
      <c r="C2613" t="s">
        <v>237</v>
      </c>
      <c r="D2613" t="s">
        <v>608</v>
      </c>
      <c r="E2613">
        <v>2</v>
      </c>
      <c r="F2613">
        <v>10</v>
      </c>
      <c r="G2613">
        <v>10</v>
      </c>
      <c r="H2613">
        <v>10</v>
      </c>
      <c r="I2613">
        <v>10</v>
      </c>
      <c r="J2613">
        <v>10</v>
      </c>
      <c r="K2613">
        <v>10</v>
      </c>
      <c r="L2613">
        <v>10</v>
      </c>
      <c r="M2613">
        <v>0</v>
      </c>
      <c r="N2613">
        <v>0</v>
      </c>
      <c r="O2613">
        <v>0</v>
      </c>
      <c r="P2613">
        <v>0</v>
      </c>
      <c r="Q2613" s="36">
        <v>0</v>
      </c>
      <c r="R2613" s="36">
        <v>0</v>
      </c>
      <c r="S2613" s="36">
        <v>0</v>
      </c>
      <c r="T2613" s="36">
        <v>0</v>
      </c>
      <c r="U2613" s="36">
        <v>0</v>
      </c>
    </row>
    <row r="2614" spans="1:21" x14ac:dyDescent="0.2">
      <c r="A2614" s="89">
        <f>VLOOKUP(C2614,TabellenSRG!$B$4:$C$2729,2,FALSE)</f>
        <v>231</v>
      </c>
      <c r="B2614" t="str">
        <f t="shared" si="41"/>
        <v>231d</v>
      </c>
      <c r="C2614" t="s">
        <v>237</v>
      </c>
      <c r="D2614" t="s">
        <v>609</v>
      </c>
      <c r="E2614">
        <v>3</v>
      </c>
      <c r="F2614">
        <v>0</v>
      </c>
      <c r="G2614">
        <v>0</v>
      </c>
      <c r="H2614">
        <v>0</v>
      </c>
      <c r="I2614">
        <v>0</v>
      </c>
      <c r="J2614">
        <v>0</v>
      </c>
      <c r="K2614">
        <v>0</v>
      </c>
      <c r="L2614">
        <v>0</v>
      </c>
      <c r="M2614">
        <v>0</v>
      </c>
      <c r="N2614">
        <v>0</v>
      </c>
      <c r="O2614">
        <v>0</v>
      </c>
      <c r="P2614">
        <v>0</v>
      </c>
      <c r="Q2614" s="36">
        <v>0</v>
      </c>
      <c r="R2614" s="36">
        <v>0</v>
      </c>
      <c r="S2614" s="36">
        <v>0</v>
      </c>
      <c r="T2614" s="36">
        <v>0</v>
      </c>
      <c r="U2614" s="36">
        <v>0</v>
      </c>
    </row>
    <row r="2615" spans="1:21" x14ac:dyDescent="0.2">
      <c r="A2615" s="89">
        <f>VLOOKUP(C2615,TabellenSRG!$B$4:$C$2729,2,FALSE)</f>
        <v>231</v>
      </c>
      <c r="B2615" t="str">
        <f t="shared" si="41"/>
        <v>231e</v>
      </c>
      <c r="C2615" t="s">
        <v>237</v>
      </c>
      <c r="D2615" t="s">
        <v>610</v>
      </c>
      <c r="E2615">
        <v>4</v>
      </c>
      <c r="F2615">
        <v>0</v>
      </c>
      <c r="G2615">
        <v>0</v>
      </c>
      <c r="H2615">
        <v>0</v>
      </c>
      <c r="I2615">
        <v>0</v>
      </c>
      <c r="J2615">
        <v>0</v>
      </c>
      <c r="K2615">
        <v>0</v>
      </c>
      <c r="L2615">
        <v>10</v>
      </c>
      <c r="M2615">
        <v>10</v>
      </c>
      <c r="N2615">
        <v>10</v>
      </c>
      <c r="O2615">
        <v>10</v>
      </c>
      <c r="P2615">
        <v>20</v>
      </c>
      <c r="Q2615" s="36">
        <v>20</v>
      </c>
      <c r="R2615" s="36">
        <v>10</v>
      </c>
      <c r="S2615" s="36">
        <v>20</v>
      </c>
      <c r="T2615" s="36">
        <v>30</v>
      </c>
      <c r="U2615" s="36">
        <v>30</v>
      </c>
    </row>
    <row r="2616" spans="1:21" x14ac:dyDescent="0.2">
      <c r="A2616" s="89">
        <f>VLOOKUP(C2616,TabellenSRG!$B$4:$C$2729,2,FALSE)</f>
        <v>231</v>
      </c>
      <c r="B2616" t="str">
        <f t="shared" si="41"/>
        <v>231f</v>
      </c>
      <c r="C2616" t="s">
        <v>237</v>
      </c>
      <c r="D2616" t="s">
        <v>612</v>
      </c>
      <c r="E2616">
        <v>5</v>
      </c>
      <c r="F2616">
        <v>0</v>
      </c>
      <c r="G2616">
        <v>0</v>
      </c>
      <c r="H2616">
        <v>0</v>
      </c>
      <c r="I2616">
        <v>0</v>
      </c>
      <c r="J2616">
        <v>0</v>
      </c>
      <c r="K2616">
        <v>0</v>
      </c>
      <c r="L2616">
        <v>0</v>
      </c>
      <c r="M2616">
        <v>0</v>
      </c>
      <c r="N2616">
        <v>0</v>
      </c>
      <c r="O2616">
        <v>0</v>
      </c>
      <c r="P2616">
        <v>0</v>
      </c>
      <c r="Q2616" s="36">
        <v>0</v>
      </c>
      <c r="R2616" s="36">
        <v>0</v>
      </c>
      <c r="S2616" s="36">
        <v>0</v>
      </c>
      <c r="T2616" s="36">
        <v>0</v>
      </c>
      <c r="U2616" s="36">
        <v>10</v>
      </c>
    </row>
    <row r="2617" spans="1:21" x14ac:dyDescent="0.2">
      <c r="A2617" s="89">
        <f>VLOOKUP(C2617,TabellenSRG!$B$4:$C$2729,2,FALSE)</f>
        <v>231</v>
      </c>
      <c r="B2617" t="str">
        <f t="shared" si="41"/>
        <v>231g</v>
      </c>
      <c r="C2617" t="s">
        <v>237</v>
      </c>
      <c r="D2617" t="s">
        <v>613</v>
      </c>
      <c r="E2617">
        <v>6</v>
      </c>
      <c r="F2617">
        <v>0</v>
      </c>
      <c r="G2617">
        <v>0</v>
      </c>
      <c r="H2617">
        <v>0</v>
      </c>
      <c r="I2617">
        <v>0</v>
      </c>
      <c r="J2617">
        <v>0</v>
      </c>
      <c r="K2617">
        <v>10</v>
      </c>
      <c r="L2617">
        <v>10</v>
      </c>
      <c r="M2617">
        <v>10</v>
      </c>
      <c r="N2617">
        <v>10</v>
      </c>
      <c r="O2617">
        <v>10</v>
      </c>
      <c r="P2617">
        <v>10</v>
      </c>
      <c r="Q2617" s="36">
        <v>10</v>
      </c>
      <c r="R2617" s="36">
        <v>20</v>
      </c>
      <c r="S2617" s="36">
        <v>20</v>
      </c>
      <c r="T2617" s="36">
        <v>30</v>
      </c>
      <c r="U2617" s="36">
        <v>30</v>
      </c>
    </row>
    <row r="2618" spans="1:21" x14ac:dyDescent="0.2">
      <c r="A2618" s="89">
        <f>VLOOKUP(C2618,TabellenSRG!$B$4:$C$2729,2,FALSE)</f>
        <v>231</v>
      </c>
      <c r="B2618" t="str">
        <f t="shared" si="41"/>
        <v>231h</v>
      </c>
      <c r="C2618" t="s">
        <v>237</v>
      </c>
      <c r="D2618" t="s">
        <v>614</v>
      </c>
      <c r="E2618">
        <v>7</v>
      </c>
      <c r="F2618">
        <v>0</v>
      </c>
      <c r="G2618">
        <v>0</v>
      </c>
      <c r="H2618">
        <v>0</v>
      </c>
      <c r="I2618">
        <v>0</v>
      </c>
      <c r="J2618">
        <v>0</v>
      </c>
      <c r="K2618">
        <v>0</v>
      </c>
      <c r="L2618">
        <v>0</v>
      </c>
      <c r="M2618">
        <v>0</v>
      </c>
      <c r="N2618">
        <v>0</v>
      </c>
      <c r="O2618">
        <v>0</v>
      </c>
      <c r="P2618">
        <v>0</v>
      </c>
      <c r="Q2618" s="36">
        <v>0</v>
      </c>
      <c r="R2618" s="36">
        <v>0</v>
      </c>
      <c r="S2618" s="36">
        <v>0</v>
      </c>
      <c r="T2618" s="36">
        <v>0</v>
      </c>
      <c r="U2618" s="36">
        <v>0</v>
      </c>
    </row>
    <row r="2619" spans="1:21" x14ac:dyDescent="0.2">
      <c r="A2619" s="89">
        <f>VLOOKUP(C2619,TabellenSRG!$B$4:$C$2729,2,FALSE)</f>
        <v>231</v>
      </c>
      <c r="B2619" t="str">
        <f t="shared" si="41"/>
        <v>231i</v>
      </c>
      <c r="C2619" t="s">
        <v>237</v>
      </c>
      <c r="D2619" t="s">
        <v>615</v>
      </c>
      <c r="E2619">
        <v>8</v>
      </c>
      <c r="F2619">
        <v>0</v>
      </c>
      <c r="G2619">
        <v>0</v>
      </c>
      <c r="H2619">
        <v>0</v>
      </c>
      <c r="I2619">
        <v>0</v>
      </c>
      <c r="J2619">
        <v>0</v>
      </c>
      <c r="K2619">
        <v>0</v>
      </c>
      <c r="L2619">
        <v>0</v>
      </c>
      <c r="M2619">
        <v>0</v>
      </c>
      <c r="N2619">
        <v>0</v>
      </c>
      <c r="O2619">
        <v>0</v>
      </c>
      <c r="P2619">
        <v>0</v>
      </c>
      <c r="Q2619" s="36">
        <v>0</v>
      </c>
      <c r="R2619" s="36">
        <v>0</v>
      </c>
      <c r="S2619" s="36">
        <v>0</v>
      </c>
      <c r="T2619" s="36">
        <v>0</v>
      </c>
      <c r="U2619" s="36">
        <v>0</v>
      </c>
    </row>
    <row r="2620" spans="1:21" x14ac:dyDescent="0.2">
      <c r="A2620" s="89">
        <f>VLOOKUP(C2620,TabellenSRG!$B$4:$C$2729,2,FALSE)</f>
        <v>231</v>
      </c>
      <c r="B2620" t="str">
        <f t="shared" si="41"/>
        <v>231j</v>
      </c>
      <c r="C2620" t="s">
        <v>237</v>
      </c>
      <c r="D2620" t="s">
        <v>616</v>
      </c>
      <c r="E2620">
        <v>9</v>
      </c>
      <c r="F2620">
        <v>490</v>
      </c>
      <c r="G2620">
        <v>470</v>
      </c>
      <c r="H2620">
        <v>460</v>
      </c>
      <c r="I2620">
        <v>440</v>
      </c>
      <c r="J2620">
        <v>440</v>
      </c>
      <c r="K2620">
        <v>460</v>
      </c>
      <c r="L2620">
        <v>460</v>
      </c>
      <c r="M2620">
        <v>470</v>
      </c>
      <c r="N2620">
        <v>520</v>
      </c>
      <c r="O2620">
        <v>510</v>
      </c>
      <c r="P2620">
        <v>440</v>
      </c>
      <c r="Q2620" s="36">
        <v>460</v>
      </c>
      <c r="R2620" s="36">
        <v>460</v>
      </c>
      <c r="S2620" s="36">
        <v>430</v>
      </c>
      <c r="T2620" s="36">
        <v>370</v>
      </c>
      <c r="U2620" s="36">
        <v>410</v>
      </c>
    </row>
    <row r="2621" spans="1:21" x14ac:dyDescent="0.2">
      <c r="A2621" s="89">
        <f>VLOOKUP(C2621,TabellenSRG!$B$4:$C$2729,2,FALSE)</f>
        <v>231</v>
      </c>
      <c r="B2621" t="str">
        <f t="shared" si="41"/>
        <v>231k</v>
      </c>
      <c r="C2621" t="s">
        <v>237</v>
      </c>
      <c r="D2621" t="s">
        <v>611</v>
      </c>
      <c r="E2621">
        <v>10</v>
      </c>
      <c r="F2621" t="e">
        <v>#N/A</v>
      </c>
      <c r="G2621" t="e">
        <v>#N/A</v>
      </c>
      <c r="H2621" t="e">
        <v>#N/A</v>
      </c>
      <c r="I2621" t="e">
        <v>#N/A</v>
      </c>
      <c r="J2621" t="e">
        <v>#N/A</v>
      </c>
      <c r="K2621" t="e">
        <v>#N/A</v>
      </c>
      <c r="L2621" t="e">
        <v>#N/A</v>
      </c>
      <c r="M2621" t="e">
        <v>#N/A</v>
      </c>
      <c r="N2621">
        <v>0</v>
      </c>
      <c r="O2621">
        <v>0</v>
      </c>
      <c r="P2621">
        <v>0</v>
      </c>
      <c r="Q2621" s="36">
        <v>0</v>
      </c>
      <c r="R2621" s="36">
        <v>10</v>
      </c>
      <c r="S2621" s="36">
        <v>10</v>
      </c>
      <c r="T2621" s="36">
        <v>10</v>
      </c>
      <c r="U2621" s="36">
        <v>0</v>
      </c>
    </row>
    <row r="2622" spans="1:21" x14ac:dyDescent="0.2">
      <c r="A2622" s="89">
        <f>VLOOKUP(C2622,TabellenSRG!$B$4:$C$2729,2,FALSE)</f>
        <v>232</v>
      </c>
      <c r="B2622" t="str">
        <f t="shared" si="41"/>
        <v>232a</v>
      </c>
      <c r="C2622" t="s">
        <v>238</v>
      </c>
      <c r="D2622" t="s">
        <v>606</v>
      </c>
      <c r="E2622">
        <v>0</v>
      </c>
      <c r="F2622">
        <v>440</v>
      </c>
      <c r="G2622">
        <v>410</v>
      </c>
      <c r="H2622">
        <v>400</v>
      </c>
      <c r="I2622">
        <v>380</v>
      </c>
      <c r="J2622">
        <v>370</v>
      </c>
      <c r="K2622">
        <v>390</v>
      </c>
      <c r="L2622">
        <v>380</v>
      </c>
      <c r="M2622">
        <v>310</v>
      </c>
      <c r="N2622">
        <v>270</v>
      </c>
      <c r="O2622">
        <v>270</v>
      </c>
      <c r="P2622">
        <v>260</v>
      </c>
      <c r="Q2622" s="36">
        <v>250</v>
      </c>
      <c r="R2622" s="36">
        <v>250</v>
      </c>
      <c r="S2622" s="36">
        <v>260</v>
      </c>
      <c r="T2622" s="36">
        <v>240</v>
      </c>
      <c r="U2622" s="36">
        <v>230</v>
      </c>
    </row>
    <row r="2623" spans="1:21" x14ac:dyDescent="0.2">
      <c r="A2623" s="89">
        <f>VLOOKUP(C2623,TabellenSRG!$B$4:$C$2729,2,FALSE)</f>
        <v>232</v>
      </c>
      <c r="B2623" t="str">
        <f t="shared" si="41"/>
        <v>232b</v>
      </c>
      <c r="C2623" t="s">
        <v>238</v>
      </c>
      <c r="D2623" t="s">
        <v>607</v>
      </c>
      <c r="E2623">
        <v>1</v>
      </c>
      <c r="F2623">
        <v>0</v>
      </c>
      <c r="G2623">
        <v>0</v>
      </c>
      <c r="H2623">
        <v>0</v>
      </c>
      <c r="I2623">
        <v>0</v>
      </c>
      <c r="J2623">
        <v>0</v>
      </c>
      <c r="K2623">
        <v>0</v>
      </c>
      <c r="L2623">
        <v>0</v>
      </c>
      <c r="M2623">
        <v>0</v>
      </c>
      <c r="N2623">
        <v>0</v>
      </c>
      <c r="O2623">
        <v>0</v>
      </c>
      <c r="P2623">
        <v>0</v>
      </c>
      <c r="Q2623" s="36">
        <v>0</v>
      </c>
      <c r="R2623" s="36">
        <v>0</v>
      </c>
      <c r="S2623" s="36">
        <v>0</v>
      </c>
      <c r="T2623" s="36">
        <v>0</v>
      </c>
      <c r="U2623" s="36">
        <v>0</v>
      </c>
    </row>
    <row r="2624" spans="1:21" x14ac:dyDescent="0.2">
      <c r="A2624" s="89">
        <f>VLOOKUP(C2624,TabellenSRG!$B$4:$C$2729,2,FALSE)</f>
        <v>232</v>
      </c>
      <c r="B2624" t="str">
        <f t="shared" si="41"/>
        <v>232c</v>
      </c>
      <c r="C2624" t="s">
        <v>238</v>
      </c>
      <c r="D2624" t="s">
        <v>608</v>
      </c>
      <c r="E2624">
        <v>2</v>
      </c>
      <c r="F2624">
        <v>0</v>
      </c>
      <c r="G2624">
        <v>0</v>
      </c>
      <c r="H2624">
        <v>0</v>
      </c>
      <c r="I2624">
        <v>0</v>
      </c>
      <c r="J2624">
        <v>0</v>
      </c>
      <c r="K2624">
        <v>0</v>
      </c>
      <c r="L2624">
        <v>0</v>
      </c>
      <c r="M2624">
        <v>0</v>
      </c>
      <c r="N2624">
        <v>0</v>
      </c>
      <c r="O2624">
        <v>0</v>
      </c>
      <c r="P2624">
        <v>0</v>
      </c>
      <c r="Q2624" s="36">
        <v>0</v>
      </c>
      <c r="R2624" s="36">
        <v>0</v>
      </c>
      <c r="S2624" s="36">
        <v>0</v>
      </c>
      <c r="T2624" s="36">
        <v>0</v>
      </c>
      <c r="U2624" s="36">
        <v>0</v>
      </c>
    </row>
    <row r="2625" spans="1:21" x14ac:dyDescent="0.2">
      <c r="A2625" s="89">
        <f>VLOOKUP(C2625,TabellenSRG!$B$4:$C$2729,2,FALSE)</f>
        <v>232</v>
      </c>
      <c r="B2625" t="str">
        <f t="shared" si="41"/>
        <v>232d</v>
      </c>
      <c r="C2625" t="s">
        <v>238</v>
      </c>
      <c r="D2625" t="s">
        <v>609</v>
      </c>
      <c r="E2625">
        <v>3</v>
      </c>
      <c r="F2625">
        <v>60</v>
      </c>
      <c r="G2625">
        <v>70</v>
      </c>
      <c r="H2625">
        <v>70</v>
      </c>
      <c r="I2625">
        <v>70</v>
      </c>
      <c r="J2625">
        <v>80</v>
      </c>
      <c r="K2625">
        <v>80</v>
      </c>
      <c r="L2625">
        <v>80</v>
      </c>
      <c r="M2625">
        <v>60</v>
      </c>
      <c r="N2625">
        <v>70</v>
      </c>
      <c r="O2625">
        <v>60</v>
      </c>
      <c r="P2625">
        <v>70</v>
      </c>
      <c r="Q2625" s="36">
        <v>70</v>
      </c>
      <c r="R2625" s="36">
        <v>70</v>
      </c>
      <c r="S2625" s="36">
        <v>80</v>
      </c>
      <c r="T2625" s="36">
        <v>70</v>
      </c>
      <c r="U2625" s="36">
        <v>70</v>
      </c>
    </row>
    <row r="2626" spans="1:21" x14ac:dyDescent="0.2">
      <c r="A2626" s="89">
        <f>VLOOKUP(C2626,TabellenSRG!$B$4:$C$2729,2,FALSE)</f>
        <v>232</v>
      </c>
      <c r="B2626" t="str">
        <f t="shared" si="41"/>
        <v>232e</v>
      </c>
      <c r="C2626" t="s">
        <v>238</v>
      </c>
      <c r="D2626" t="s">
        <v>610</v>
      </c>
      <c r="E2626">
        <v>4</v>
      </c>
      <c r="F2626">
        <v>0</v>
      </c>
      <c r="G2626">
        <v>0</v>
      </c>
      <c r="H2626">
        <v>0</v>
      </c>
      <c r="I2626">
        <v>0</v>
      </c>
      <c r="J2626">
        <v>0</v>
      </c>
      <c r="K2626">
        <v>0</v>
      </c>
      <c r="L2626">
        <v>0</v>
      </c>
      <c r="M2626">
        <v>0</v>
      </c>
      <c r="N2626">
        <v>0</v>
      </c>
      <c r="O2626">
        <v>0</v>
      </c>
      <c r="P2626">
        <v>10</v>
      </c>
      <c r="Q2626" s="36">
        <v>10</v>
      </c>
      <c r="R2626" s="36">
        <v>10</v>
      </c>
      <c r="S2626" s="36">
        <v>10</v>
      </c>
      <c r="T2626" s="36">
        <v>10</v>
      </c>
      <c r="U2626" s="36">
        <v>10</v>
      </c>
    </row>
    <row r="2627" spans="1:21" x14ac:dyDescent="0.2">
      <c r="A2627" s="89">
        <f>VLOOKUP(C2627,TabellenSRG!$B$4:$C$2729,2,FALSE)</f>
        <v>232</v>
      </c>
      <c r="B2627" t="str">
        <f t="shared" si="41"/>
        <v>232f</v>
      </c>
      <c r="C2627" t="s">
        <v>238</v>
      </c>
      <c r="D2627" t="s">
        <v>612</v>
      </c>
      <c r="E2627">
        <v>5</v>
      </c>
      <c r="F2627">
        <v>0</v>
      </c>
      <c r="G2627">
        <v>0</v>
      </c>
      <c r="H2627">
        <v>0</v>
      </c>
      <c r="I2627">
        <v>0</v>
      </c>
      <c r="J2627">
        <v>0</v>
      </c>
      <c r="K2627">
        <v>0</v>
      </c>
      <c r="L2627">
        <v>0</v>
      </c>
      <c r="M2627">
        <v>0</v>
      </c>
      <c r="N2627">
        <v>0</v>
      </c>
      <c r="O2627">
        <v>0</v>
      </c>
      <c r="P2627">
        <v>0</v>
      </c>
      <c r="Q2627" s="36">
        <v>0</v>
      </c>
      <c r="R2627" s="36">
        <v>0</v>
      </c>
      <c r="S2627" s="36">
        <v>0</v>
      </c>
      <c r="T2627" s="36">
        <v>0</v>
      </c>
      <c r="U2627" s="36">
        <v>0</v>
      </c>
    </row>
    <row r="2628" spans="1:21" x14ac:dyDescent="0.2">
      <c r="A2628" s="89">
        <f>VLOOKUP(C2628,TabellenSRG!$B$4:$C$2729,2,FALSE)</f>
        <v>232</v>
      </c>
      <c r="B2628" t="str">
        <f t="shared" si="41"/>
        <v>232g</v>
      </c>
      <c r="C2628" t="s">
        <v>238</v>
      </c>
      <c r="D2628" t="s">
        <v>613</v>
      </c>
      <c r="E2628">
        <v>6</v>
      </c>
      <c r="F2628">
        <v>0</v>
      </c>
      <c r="G2628">
        <v>0</v>
      </c>
      <c r="H2628">
        <v>0</v>
      </c>
      <c r="I2628">
        <v>0</v>
      </c>
      <c r="J2628">
        <v>0</v>
      </c>
      <c r="K2628">
        <v>0</v>
      </c>
      <c r="L2628">
        <v>0</v>
      </c>
      <c r="M2628">
        <v>0</v>
      </c>
      <c r="N2628">
        <v>0</v>
      </c>
      <c r="O2628">
        <v>0</v>
      </c>
      <c r="P2628">
        <v>0</v>
      </c>
      <c r="Q2628" s="36">
        <v>0</v>
      </c>
      <c r="R2628" s="36">
        <v>0</v>
      </c>
      <c r="S2628" s="36">
        <v>0</v>
      </c>
      <c r="T2628" s="36">
        <v>0</v>
      </c>
      <c r="U2628" s="36">
        <v>0</v>
      </c>
    </row>
    <row r="2629" spans="1:21" x14ac:dyDescent="0.2">
      <c r="A2629" s="89">
        <f>VLOOKUP(C2629,TabellenSRG!$B$4:$C$2729,2,FALSE)</f>
        <v>232</v>
      </c>
      <c r="B2629" t="str">
        <f t="shared" ref="B2629:B2692" si="42">CONCATENATE(A2629,D2629)</f>
        <v>232h</v>
      </c>
      <c r="C2629" t="s">
        <v>238</v>
      </c>
      <c r="D2629" t="s">
        <v>614</v>
      </c>
      <c r="E2629">
        <v>7</v>
      </c>
      <c r="F2629">
        <v>0</v>
      </c>
      <c r="G2629">
        <v>0</v>
      </c>
      <c r="H2629">
        <v>0</v>
      </c>
      <c r="I2629">
        <v>0</v>
      </c>
      <c r="J2629">
        <v>0</v>
      </c>
      <c r="K2629">
        <v>0</v>
      </c>
      <c r="L2629">
        <v>0</v>
      </c>
      <c r="M2629">
        <v>0</v>
      </c>
      <c r="N2629">
        <v>0</v>
      </c>
      <c r="O2629">
        <v>0</v>
      </c>
      <c r="P2629">
        <v>0</v>
      </c>
      <c r="Q2629" s="36">
        <v>0</v>
      </c>
      <c r="R2629" s="36">
        <v>0</v>
      </c>
      <c r="S2629" s="36">
        <v>0</v>
      </c>
      <c r="T2629" s="36">
        <v>0</v>
      </c>
      <c r="U2629" s="36">
        <v>0</v>
      </c>
    </row>
    <row r="2630" spans="1:21" x14ac:dyDescent="0.2">
      <c r="A2630" s="89">
        <f>VLOOKUP(C2630,TabellenSRG!$B$4:$C$2729,2,FALSE)</f>
        <v>232</v>
      </c>
      <c r="B2630" t="str">
        <f t="shared" si="42"/>
        <v>232i</v>
      </c>
      <c r="C2630" t="s">
        <v>238</v>
      </c>
      <c r="D2630" t="s">
        <v>615</v>
      </c>
      <c r="E2630">
        <v>8</v>
      </c>
      <c r="F2630">
        <v>0</v>
      </c>
      <c r="G2630">
        <v>0</v>
      </c>
      <c r="H2630">
        <v>0</v>
      </c>
      <c r="I2630">
        <v>0</v>
      </c>
      <c r="J2630">
        <v>0</v>
      </c>
      <c r="K2630">
        <v>0</v>
      </c>
      <c r="L2630">
        <v>0</v>
      </c>
      <c r="M2630">
        <v>0</v>
      </c>
      <c r="N2630">
        <v>0</v>
      </c>
      <c r="O2630">
        <v>0</v>
      </c>
      <c r="P2630">
        <v>0</v>
      </c>
      <c r="Q2630" s="36">
        <v>0</v>
      </c>
      <c r="R2630" s="36">
        <v>0</v>
      </c>
      <c r="S2630" s="36">
        <v>0</v>
      </c>
      <c r="T2630" s="36">
        <v>0</v>
      </c>
      <c r="U2630" s="36">
        <v>0</v>
      </c>
    </row>
    <row r="2631" spans="1:21" x14ac:dyDescent="0.2">
      <c r="A2631" s="89">
        <f>VLOOKUP(C2631,TabellenSRG!$B$4:$C$2729,2,FALSE)</f>
        <v>232</v>
      </c>
      <c r="B2631" t="str">
        <f t="shared" si="42"/>
        <v>232j</v>
      </c>
      <c r="C2631" t="s">
        <v>238</v>
      </c>
      <c r="D2631" t="s">
        <v>616</v>
      </c>
      <c r="E2631">
        <v>9</v>
      </c>
      <c r="F2631">
        <v>370</v>
      </c>
      <c r="G2631">
        <v>340</v>
      </c>
      <c r="H2631">
        <v>330</v>
      </c>
      <c r="I2631">
        <v>310</v>
      </c>
      <c r="J2631">
        <v>290</v>
      </c>
      <c r="K2631">
        <v>310</v>
      </c>
      <c r="L2631">
        <v>300</v>
      </c>
      <c r="M2631">
        <v>240</v>
      </c>
      <c r="N2631">
        <v>200</v>
      </c>
      <c r="O2631">
        <v>200</v>
      </c>
      <c r="P2631">
        <v>190</v>
      </c>
      <c r="Q2631" s="36">
        <v>170</v>
      </c>
      <c r="R2631" s="36">
        <v>170</v>
      </c>
      <c r="S2631" s="36">
        <v>170</v>
      </c>
      <c r="T2631" s="36">
        <v>160</v>
      </c>
      <c r="U2631" s="36">
        <v>150</v>
      </c>
    </row>
    <row r="2632" spans="1:21" x14ac:dyDescent="0.2">
      <c r="A2632" s="89">
        <f>VLOOKUP(C2632,TabellenSRG!$B$4:$C$2729,2,FALSE)</f>
        <v>232</v>
      </c>
      <c r="B2632" t="str">
        <f t="shared" si="42"/>
        <v>232k</v>
      </c>
      <c r="C2632" t="s">
        <v>238</v>
      </c>
      <c r="D2632" t="s">
        <v>611</v>
      </c>
      <c r="E2632">
        <v>10</v>
      </c>
      <c r="F2632" t="e">
        <v>#N/A</v>
      </c>
      <c r="G2632" t="e">
        <v>#N/A</v>
      </c>
      <c r="H2632" t="e">
        <v>#N/A</v>
      </c>
      <c r="I2632" t="e">
        <v>#N/A</v>
      </c>
      <c r="J2632" t="e">
        <v>#N/A</v>
      </c>
      <c r="K2632" t="e">
        <v>#N/A</v>
      </c>
      <c r="L2632" t="e">
        <v>#N/A</v>
      </c>
      <c r="M2632" t="e">
        <v>#N/A</v>
      </c>
      <c r="N2632">
        <v>0</v>
      </c>
      <c r="O2632">
        <v>0</v>
      </c>
      <c r="P2632">
        <v>0</v>
      </c>
      <c r="Q2632" s="36">
        <v>0</v>
      </c>
      <c r="R2632" s="36">
        <v>0</v>
      </c>
      <c r="S2632" s="36">
        <v>0</v>
      </c>
      <c r="T2632" s="36">
        <v>0</v>
      </c>
      <c r="U2632" s="36">
        <v>0</v>
      </c>
    </row>
    <row r="2633" spans="1:21" x14ac:dyDescent="0.2">
      <c r="A2633" s="89">
        <f>VLOOKUP(C2633,TabellenSRG!$B$4:$C$2729,2,FALSE)</f>
        <v>233</v>
      </c>
      <c r="B2633" t="str">
        <f t="shared" si="42"/>
        <v>233a</v>
      </c>
      <c r="C2633" t="s">
        <v>239</v>
      </c>
      <c r="D2633" t="s">
        <v>606</v>
      </c>
      <c r="E2633">
        <v>0</v>
      </c>
      <c r="F2633">
        <v>110</v>
      </c>
      <c r="G2633">
        <v>110</v>
      </c>
      <c r="H2633">
        <v>120</v>
      </c>
      <c r="I2633">
        <v>120</v>
      </c>
      <c r="J2633">
        <v>130</v>
      </c>
      <c r="K2633">
        <v>130</v>
      </c>
      <c r="L2633">
        <v>140</v>
      </c>
      <c r="M2633">
        <v>140</v>
      </c>
      <c r="N2633">
        <v>140</v>
      </c>
      <c r="O2633">
        <v>140</v>
      </c>
      <c r="P2633">
        <v>200</v>
      </c>
      <c r="Q2633" s="36">
        <v>280</v>
      </c>
      <c r="R2633" s="36">
        <v>320</v>
      </c>
      <c r="S2633" s="36">
        <v>330</v>
      </c>
      <c r="T2633" s="36">
        <v>380</v>
      </c>
      <c r="U2633" s="36">
        <v>380</v>
      </c>
    </row>
    <row r="2634" spans="1:21" x14ac:dyDescent="0.2">
      <c r="A2634" s="89">
        <f>VLOOKUP(C2634,TabellenSRG!$B$4:$C$2729,2,FALSE)</f>
        <v>233</v>
      </c>
      <c r="B2634" t="str">
        <f t="shared" si="42"/>
        <v>233b</v>
      </c>
      <c r="C2634" t="s">
        <v>239</v>
      </c>
      <c r="D2634" t="s">
        <v>607</v>
      </c>
      <c r="E2634">
        <v>1</v>
      </c>
      <c r="F2634">
        <v>0</v>
      </c>
      <c r="G2634">
        <v>0</v>
      </c>
      <c r="H2634">
        <v>0</v>
      </c>
      <c r="I2634">
        <v>0</v>
      </c>
      <c r="J2634">
        <v>0</v>
      </c>
      <c r="K2634">
        <v>0</v>
      </c>
      <c r="L2634">
        <v>0</v>
      </c>
      <c r="M2634">
        <v>0</v>
      </c>
      <c r="N2634">
        <v>0</v>
      </c>
      <c r="O2634">
        <v>0</v>
      </c>
      <c r="P2634">
        <v>0</v>
      </c>
      <c r="Q2634" s="36">
        <v>0</v>
      </c>
      <c r="R2634" s="36">
        <v>0</v>
      </c>
      <c r="S2634" s="36">
        <v>0</v>
      </c>
      <c r="T2634" s="36">
        <v>0</v>
      </c>
      <c r="U2634" s="36">
        <v>0</v>
      </c>
    </row>
    <row r="2635" spans="1:21" x14ac:dyDescent="0.2">
      <c r="A2635" s="89">
        <f>VLOOKUP(C2635,TabellenSRG!$B$4:$C$2729,2,FALSE)</f>
        <v>233</v>
      </c>
      <c r="B2635" t="str">
        <f t="shared" si="42"/>
        <v>233c</v>
      </c>
      <c r="C2635" t="s">
        <v>239</v>
      </c>
      <c r="D2635" t="s">
        <v>608</v>
      </c>
      <c r="E2635">
        <v>2</v>
      </c>
      <c r="F2635">
        <v>0</v>
      </c>
      <c r="G2635">
        <v>0</v>
      </c>
      <c r="H2635">
        <v>0</v>
      </c>
      <c r="I2635">
        <v>0</v>
      </c>
      <c r="J2635">
        <v>0</v>
      </c>
      <c r="K2635">
        <v>0</v>
      </c>
      <c r="L2635">
        <v>0</v>
      </c>
      <c r="M2635">
        <v>0</v>
      </c>
      <c r="N2635">
        <v>0</v>
      </c>
      <c r="O2635">
        <v>0</v>
      </c>
      <c r="P2635">
        <v>0</v>
      </c>
      <c r="Q2635" s="36">
        <v>0</v>
      </c>
      <c r="R2635" s="36">
        <v>0</v>
      </c>
      <c r="S2635" s="36">
        <v>0</v>
      </c>
      <c r="T2635" s="36">
        <v>0</v>
      </c>
      <c r="U2635" s="36">
        <v>0</v>
      </c>
    </row>
    <row r="2636" spans="1:21" x14ac:dyDescent="0.2">
      <c r="A2636" s="89">
        <f>VLOOKUP(C2636,TabellenSRG!$B$4:$C$2729,2,FALSE)</f>
        <v>233</v>
      </c>
      <c r="B2636" t="str">
        <f t="shared" si="42"/>
        <v>233d</v>
      </c>
      <c r="C2636" t="s">
        <v>239</v>
      </c>
      <c r="D2636" t="s">
        <v>609</v>
      </c>
      <c r="E2636">
        <v>3</v>
      </c>
      <c r="F2636">
        <v>10</v>
      </c>
      <c r="G2636">
        <v>10</v>
      </c>
      <c r="H2636">
        <v>10</v>
      </c>
      <c r="I2636">
        <v>10</v>
      </c>
      <c r="J2636">
        <v>0</v>
      </c>
      <c r="K2636">
        <v>0</v>
      </c>
      <c r="L2636">
        <v>0</v>
      </c>
      <c r="M2636">
        <v>0</v>
      </c>
      <c r="N2636">
        <v>0</v>
      </c>
      <c r="O2636">
        <v>0</v>
      </c>
      <c r="P2636">
        <v>0</v>
      </c>
      <c r="Q2636" s="36">
        <v>0</v>
      </c>
      <c r="R2636" s="36">
        <v>0</v>
      </c>
      <c r="S2636" s="36">
        <v>0</v>
      </c>
      <c r="T2636" s="36">
        <v>10</v>
      </c>
      <c r="U2636" s="36">
        <v>10</v>
      </c>
    </row>
    <row r="2637" spans="1:21" x14ac:dyDescent="0.2">
      <c r="A2637" s="89">
        <f>VLOOKUP(C2637,TabellenSRG!$B$4:$C$2729,2,FALSE)</f>
        <v>233</v>
      </c>
      <c r="B2637" t="str">
        <f t="shared" si="42"/>
        <v>233e</v>
      </c>
      <c r="C2637" t="s">
        <v>239</v>
      </c>
      <c r="D2637" t="s">
        <v>610</v>
      </c>
      <c r="E2637">
        <v>4</v>
      </c>
      <c r="F2637">
        <v>0</v>
      </c>
      <c r="G2637">
        <v>0</v>
      </c>
      <c r="H2637">
        <v>0</v>
      </c>
      <c r="I2637">
        <v>0</v>
      </c>
      <c r="J2637">
        <v>0</v>
      </c>
      <c r="K2637">
        <v>0</v>
      </c>
      <c r="L2637">
        <v>0</v>
      </c>
      <c r="M2637">
        <v>0</v>
      </c>
      <c r="N2637">
        <v>0</v>
      </c>
      <c r="O2637">
        <v>0</v>
      </c>
      <c r="P2637">
        <v>10</v>
      </c>
      <c r="Q2637" s="36">
        <v>0</v>
      </c>
      <c r="R2637" s="36">
        <v>0</v>
      </c>
      <c r="S2637" s="36">
        <v>0</v>
      </c>
      <c r="T2637" s="36">
        <v>10</v>
      </c>
      <c r="U2637" s="36">
        <v>10</v>
      </c>
    </row>
    <row r="2638" spans="1:21" x14ac:dyDescent="0.2">
      <c r="A2638" s="89">
        <f>VLOOKUP(C2638,TabellenSRG!$B$4:$C$2729,2,FALSE)</f>
        <v>233</v>
      </c>
      <c r="B2638" t="str">
        <f t="shared" si="42"/>
        <v>233f</v>
      </c>
      <c r="C2638" t="s">
        <v>239</v>
      </c>
      <c r="D2638" t="s">
        <v>612</v>
      </c>
      <c r="E2638">
        <v>5</v>
      </c>
      <c r="F2638">
        <v>0</v>
      </c>
      <c r="G2638">
        <v>0</v>
      </c>
      <c r="H2638">
        <v>0</v>
      </c>
      <c r="I2638">
        <v>0</v>
      </c>
      <c r="J2638">
        <v>0</v>
      </c>
      <c r="K2638">
        <v>0</v>
      </c>
      <c r="L2638">
        <v>0</v>
      </c>
      <c r="M2638">
        <v>0</v>
      </c>
      <c r="N2638">
        <v>0</v>
      </c>
      <c r="O2638">
        <v>0</v>
      </c>
      <c r="P2638">
        <v>0</v>
      </c>
      <c r="Q2638" s="36">
        <v>0</v>
      </c>
      <c r="R2638" s="36">
        <v>0</v>
      </c>
      <c r="S2638" s="36">
        <v>0</v>
      </c>
      <c r="T2638" s="36">
        <v>0</v>
      </c>
      <c r="U2638" s="36">
        <v>0</v>
      </c>
    </row>
    <row r="2639" spans="1:21" x14ac:dyDescent="0.2">
      <c r="A2639" s="89">
        <f>VLOOKUP(C2639,TabellenSRG!$B$4:$C$2729,2,FALSE)</f>
        <v>233</v>
      </c>
      <c r="B2639" t="str">
        <f t="shared" si="42"/>
        <v>233g</v>
      </c>
      <c r="C2639" t="s">
        <v>239</v>
      </c>
      <c r="D2639" t="s">
        <v>613</v>
      </c>
      <c r="E2639">
        <v>6</v>
      </c>
      <c r="F2639">
        <v>0</v>
      </c>
      <c r="G2639">
        <v>0</v>
      </c>
      <c r="H2639">
        <v>0</v>
      </c>
      <c r="I2639">
        <v>0</v>
      </c>
      <c r="J2639">
        <v>0</v>
      </c>
      <c r="K2639">
        <v>0</v>
      </c>
      <c r="L2639">
        <v>0</v>
      </c>
      <c r="M2639">
        <v>0</v>
      </c>
      <c r="N2639">
        <v>0</v>
      </c>
      <c r="O2639">
        <v>0</v>
      </c>
      <c r="P2639">
        <v>0</v>
      </c>
      <c r="Q2639" s="36">
        <v>0</v>
      </c>
      <c r="R2639" s="36">
        <v>0</v>
      </c>
      <c r="S2639" s="36">
        <v>0</v>
      </c>
      <c r="T2639" s="36">
        <v>0</v>
      </c>
      <c r="U2639" s="36">
        <v>0</v>
      </c>
    </row>
    <row r="2640" spans="1:21" x14ac:dyDescent="0.2">
      <c r="A2640" s="89">
        <f>VLOOKUP(C2640,TabellenSRG!$B$4:$C$2729,2,FALSE)</f>
        <v>233</v>
      </c>
      <c r="B2640" t="str">
        <f t="shared" si="42"/>
        <v>233h</v>
      </c>
      <c r="C2640" t="s">
        <v>239</v>
      </c>
      <c r="D2640" t="s">
        <v>614</v>
      </c>
      <c r="E2640">
        <v>7</v>
      </c>
      <c r="F2640">
        <v>0</v>
      </c>
      <c r="G2640">
        <v>0</v>
      </c>
      <c r="H2640">
        <v>0</v>
      </c>
      <c r="I2640">
        <v>0</v>
      </c>
      <c r="J2640">
        <v>0</v>
      </c>
      <c r="K2640">
        <v>0</v>
      </c>
      <c r="L2640">
        <v>0</v>
      </c>
      <c r="M2640">
        <v>0</v>
      </c>
      <c r="N2640">
        <v>0</v>
      </c>
      <c r="O2640">
        <v>0</v>
      </c>
      <c r="P2640">
        <v>0</v>
      </c>
      <c r="Q2640" s="36">
        <v>0</v>
      </c>
      <c r="R2640" s="36">
        <v>0</v>
      </c>
      <c r="S2640" s="36">
        <v>0</v>
      </c>
      <c r="T2640" s="36">
        <v>0</v>
      </c>
      <c r="U2640" s="36">
        <v>0</v>
      </c>
    </row>
    <row r="2641" spans="1:21" x14ac:dyDescent="0.2">
      <c r="A2641" s="89">
        <f>VLOOKUP(C2641,TabellenSRG!$B$4:$C$2729,2,FALSE)</f>
        <v>233</v>
      </c>
      <c r="B2641" t="str">
        <f t="shared" si="42"/>
        <v>233i</v>
      </c>
      <c r="C2641" t="s">
        <v>239</v>
      </c>
      <c r="D2641" t="s">
        <v>615</v>
      </c>
      <c r="E2641">
        <v>8</v>
      </c>
      <c r="F2641">
        <v>0</v>
      </c>
      <c r="G2641">
        <v>0</v>
      </c>
      <c r="H2641">
        <v>0</v>
      </c>
      <c r="I2641">
        <v>0</v>
      </c>
      <c r="J2641">
        <v>0</v>
      </c>
      <c r="K2641">
        <v>0</v>
      </c>
      <c r="L2641">
        <v>0</v>
      </c>
      <c r="M2641">
        <v>0</v>
      </c>
      <c r="N2641">
        <v>0</v>
      </c>
      <c r="O2641">
        <v>0</v>
      </c>
      <c r="P2641">
        <v>0</v>
      </c>
      <c r="Q2641" s="36">
        <v>0</v>
      </c>
      <c r="R2641" s="36">
        <v>0</v>
      </c>
      <c r="S2641" s="36">
        <v>0</v>
      </c>
      <c r="T2641" s="36">
        <v>0</v>
      </c>
      <c r="U2641" s="36">
        <v>0</v>
      </c>
    </row>
    <row r="2642" spans="1:21" x14ac:dyDescent="0.2">
      <c r="A2642" s="89">
        <f>VLOOKUP(C2642,TabellenSRG!$B$4:$C$2729,2,FALSE)</f>
        <v>233</v>
      </c>
      <c r="B2642" t="str">
        <f t="shared" si="42"/>
        <v>233j</v>
      </c>
      <c r="C2642" t="s">
        <v>239</v>
      </c>
      <c r="D2642" t="s">
        <v>616</v>
      </c>
      <c r="E2642">
        <v>9</v>
      </c>
      <c r="F2642">
        <v>100</v>
      </c>
      <c r="G2642">
        <v>100</v>
      </c>
      <c r="H2642">
        <v>110</v>
      </c>
      <c r="I2642">
        <v>110</v>
      </c>
      <c r="J2642">
        <v>120</v>
      </c>
      <c r="K2642">
        <v>120</v>
      </c>
      <c r="L2642">
        <v>130</v>
      </c>
      <c r="M2642">
        <v>130</v>
      </c>
      <c r="N2642">
        <v>140</v>
      </c>
      <c r="O2642">
        <v>140</v>
      </c>
      <c r="P2642">
        <v>200</v>
      </c>
      <c r="Q2642" s="36">
        <v>270</v>
      </c>
      <c r="R2642" s="36">
        <v>320</v>
      </c>
      <c r="S2642" s="36">
        <v>330</v>
      </c>
      <c r="T2642" s="36">
        <v>370</v>
      </c>
      <c r="U2642" s="36">
        <v>370</v>
      </c>
    </row>
    <row r="2643" spans="1:21" x14ac:dyDescent="0.2">
      <c r="A2643" s="89">
        <f>VLOOKUP(C2643,TabellenSRG!$B$4:$C$2729,2,FALSE)</f>
        <v>233</v>
      </c>
      <c r="B2643" t="str">
        <f t="shared" si="42"/>
        <v>233k</v>
      </c>
      <c r="C2643" t="s">
        <v>239</v>
      </c>
      <c r="D2643" t="s">
        <v>611</v>
      </c>
      <c r="E2643">
        <v>10</v>
      </c>
      <c r="F2643" t="e">
        <v>#N/A</v>
      </c>
      <c r="G2643" t="e">
        <v>#N/A</v>
      </c>
      <c r="H2643" t="e">
        <v>#N/A</v>
      </c>
      <c r="I2643" t="e">
        <v>#N/A</v>
      </c>
      <c r="J2643" t="e">
        <v>#N/A</v>
      </c>
      <c r="K2643" t="e">
        <v>#N/A</v>
      </c>
      <c r="L2643" t="e">
        <v>#N/A</v>
      </c>
      <c r="M2643" t="e">
        <v>#N/A</v>
      </c>
      <c r="N2643">
        <v>0</v>
      </c>
      <c r="O2643">
        <v>0</v>
      </c>
      <c r="P2643">
        <v>0</v>
      </c>
      <c r="Q2643" s="36">
        <v>0</v>
      </c>
      <c r="R2643" s="36">
        <v>0</v>
      </c>
      <c r="S2643" s="36">
        <v>0</v>
      </c>
      <c r="T2643" s="36">
        <v>0</v>
      </c>
      <c r="U2643" s="36">
        <v>0</v>
      </c>
    </row>
    <row r="2644" spans="1:21" x14ac:dyDescent="0.2">
      <c r="A2644" s="89">
        <f>VLOOKUP(C2644,TabellenSRG!$B$4:$C$2729,2,FALSE)</f>
        <v>234</v>
      </c>
      <c r="B2644" t="str">
        <f t="shared" si="42"/>
        <v>234a</v>
      </c>
      <c r="C2644" t="s">
        <v>240</v>
      </c>
      <c r="D2644" t="s">
        <v>606</v>
      </c>
      <c r="E2644">
        <v>0</v>
      </c>
      <c r="F2644">
        <v>20</v>
      </c>
      <c r="G2644">
        <v>30</v>
      </c>
      <c r="H2644">
        <v>30</v>
      </c>
      <c r="I2644">
        <v>20</v>
      </c>
      <c r="J2644">
        <v>30</v>
      </c>
      <c r="K2644">
        <v>30</v>
      </c>
      <c r="L2644">
        <v>30</v>
      </c>
      <c r="M2644">
        <v>190</v>
      </c>
      <c r="N2644">
        <v>200</v>
      </c>
      <c r="O2644">
        <v>220</v>
      </c>
      <c r="P2644">
        <v>220</v>
      </c>
      <c r="Q2644" s="36">
        <v>220</v>
      </c>
      <c r="R2644" s="36">
        <v>210</v>
      </c>
      <c r="S2644" s="36">
        <v>200</v>
      </c>
      <c r="T2644" s="36">
        <v>140</v>
      </c>
      <c r="U2644" s="36">
        <v>130</v>
      </c>
    </row>
    <row r="2645" spans="1:21" x14ac:dyDescent="0.2">
      <c r="A2645" s="89">
        <f>VLOOKUP(C2645,TabellenSRG!$B$4:$C$2729,2,FALSE)</f>
        <v>234</v>
      </c>
      <c r="B2645" t="str">
        <f t="shared" si="42"/>
        <v>234b</v>
      </c>
      <c r="C2645" t="s">
        <v>240</v>
      </c>
      <c r="D2645" t="s">
        <v>607</v>
      </c>
      <c r="E2645">
        <v>1</v>
      </c>
      <c r="F2645">
        <v>0</v>
      </c>
      <c r="G2645">
        <v>0</v>
      </c>
      <c r="H2645">
        <v>0</v>
      </c>
      <c r="I2645">
        <v>0</v>
      </c>
      <c r="J2645">
        <v>0</v>
      </c>
      <c r="K2645">
        <v>0</v>
      </c>
      <c r="L2645">
        <v>0</v>
      </c>
      <c r="M2645">
        <v>0</v>
      </c>
      <c r="N2645">
        <v>0</v>
      </c>
      <c r="O2645">
        <v>0</v>
      </c>
      <c r="P2645">
        <v>0</v>
      </c>
      <c r="Q2645" s="36">
        <v>0</v>
      </c>
      <c r="R2645" s="36">
        <v>0</v>
      </c>
      <c r="S2645" s="36">
        <v>0</v>
      </c>
      <c r="T2645" s="36">
        <v>0</v>
      </c>
      <c r="U2645" s="36">
        <v>0</v>
      </c>
    </row>
    <row r="2646" spans="1:21" x14ac:dyDescent="0.2">
      <c r="A2646" s="89">
        <f>VLOOKUP(C2646,TabellenSRG!$B$4:$C$2729,2,FALSE)</f>
        <v>234</v>
      </c>
      <c r="B2646" t="str">
        <f t="shared" si="42"/>
        <v>234c</v>
      </c>
      <c r="C2646" t="s">
        <v>240</v>
      </c>
      <c r="D2646" t="s">
        <v>608</v>
      </c>
      <c r="E2646">
        <v>2</v>
      </c>
      <c r="F2646">
        <v>0</v>
      </c>
      <c r="G2646">
        <v>0</v>
      </c>
      <c r="H2646">
        <v>0</v>
      </c>
      <c r="I2646">
        <v>0</v>
      </c>
      <c r="J2646">
        <v>0</v>
      </c>
      <c r="K2646">
        <v>0</v>
      </c>
      <c r="L2646">
        <v>0</v>
      </c>
      <c r="M2646">
        <v>0</v>
      </c>
      <c r="N2646">
        <v>0</v>
      </c>
      <c r="O2646">
        <v>0</v>
      </c>
      <c r="P2646">
        <v>0</v>
      </c>
      <c r="Q2646" s="36">
        <v>0</v>
      </c>
      <c r="R2646" s="36">
        <v>0</v>
      </c>
      <c r="S2646" s="36">
        <v>0</v>
      </c>
      <c r="T2646" s="36">
        <v>0</v>
      </c>
      <c r="U2646" s="36">
        <v>0</v>
      </c>
    </row>
    <row r="2647" spans="1:21" x14ac:dyDescent="0.2">
      <c r="A2647" s="89">
        <f>VLOOKUP(C2647,TabellenSRG!$B$4:$C$2729,2,FALSE)</f>
        <v>234</v>
      </c>
      <c r="B2647" t="str">
        <f t="shared" si="42"/>
        <v>234d</v>
      </c>
      <c r="C2647" t="s">
        <v>240</v>
      </c>
      <c r="D2647" t="s">
        <v>609</v>
      </c>
      <c r="E2647">
        <v>3</v>
      </c>
      <c r="F2647">
        <v>0</v>
      </c>
      <c r="G2647">
        <v>0</v>
      </c>
      <c r="H2647">
        <v>0</v>
      </c>
      <c r="I2647">
        <v>0</v>
      </c>
      <c r="J2647">
        <v>0</v>
      </c>
      <c r="K2647">
        <v>0</v>
      </c>
      <c r="L2647">
        <v>0</v>
      </c>
      <c r="M2647">
        <v>90</v>
      </c>
      <c r="N2647">
        <v>90</v>
      </c>
      <c r="O2647">
        <v>100</v>
      </c>
      <c r="P2647">
        <v>100</v>
      </c>
      <c r="Q2647" s="36">
        <v>100</v>
      </c>
      <c r="R2647" s="36">
        <v>90</v>
      </c>
      <c r="S2647" s="36">
        <v>90</v>
      </c>
      <c r="T2647" s="36">
        <v>40</v>
      </c>
      <c r="U2647" s="36">
        <v>40</v>
      </c>
    </row>
    <row r="2648" spans="1:21" x14ac:dyDescent="0.2">
      <c r="A2648" s="89">
        <f>VLOOKUP(C2648,TabellenSRG!$B$4:$C$2729,2,FALSE)</f>
        <v>234</v>
      </c>
      <c r="B2648" t="str">
        <f t="shared" si="42"/>
        <v>234e</v>
      </c>
      <c r="C2648" t="s">
        <v>240</v>
      </c>
      <c r="D2648" t="s">
        <v>610</v>
      </c>
      <c r="E2648">
        <v>4</v>
      </c>
      <c r="F2648">
        <v>0</v>
      </c>
      <c r="G2648">
        <v>0</v>
      </c>
      <c r="H2648">
        <v>0</v>
      </c>
      <c r="I2648">
        <v>0</v>
      </c>
      <c r="J2648">
        <v>0</v>
      </c>
      <c r="K2648">
        <v>0</v>
      </c>
      <c r="L2648">
        <v>0</v>
      </c>
      <c r="M2648">
        <v>40</v>
      </c>
      <c r="N2648">
        <v>20</v>
      </c>
      <c r="O2648">
        <v>30</v>
      </c>
      <c r="P2648">
        <v>20</v>
      </c>
      <c r="Q2648" s="36">
        <v>20</v>
      </c>
      <c r="R2648" s="36">
        <v>20</v>
      </c>
      <c r="S2648" s="36">
        <v>20</v>
      </c>
      <c r="T2648" s="36">
        <v>20</v>
      </c>
      <c r="U2648" s="36">
        <v>20</v>
      </c>
    </row>
    <row r="2649" spans="1:21" x14ac:dyDescent="0.2">
      <c r="A2649" s="89">
        <f>VLOOKUP(C2649,TabellenSRG!$B$4:$C$2729,2,FALSE)</f>
        <v>234</v>
      </c>
      <c r="B2649" t="str">
        <f t="shared" si="42"/>
        <v>234f</v>
      </c>
      <c r="C2649" t="s">
        <v>240</v>
      </c>
      <c r="D2649" t="s">
        <v>612</v>
      </c>
      <c r="E2649">
        <v>5</v>
      </c>
      <c r="F2649">
        <v>0</v>
      </c>
      <c r="G2649">
        <v>0</v>
      </c>
      <c r="H2649">
        <v>0</v>
      </c>
      <c r="I2649">
        <v>0</v>
      </c>
      <c r="J2649">
        <v>0</v>
      </c>
      <c r="K2649">
        <v>0</v>
      </c>
      <c r="L2649">
        <v>0</v>
      </c>
      <c r="M2649">
        <v>0</v>
      </c>
      <c r="N2649">
        <v>0</v>
      </c>
      <c r="O2649">
        <v>0</v>
      </c>
      <c r="P2649">
        <v>0</v>
      </c>
      <c r="Q2649" s="36">
        <v>0</v>
      </c>
      <c r="R2649" s="36">
        <v>0</v>
      </c>
      <c r="S2649" s="36">
        <v>0</v>
      </c>
      <c r="T2649" s="36">
        <v>0</v>
      </c>
      <c r="U2649" s="36">
        <v>0</v>
      </c>
    </row>
    <row r="2650" spans="1:21" x14ac:dyDescent="0.2">
      <c r="A2650" s="89">
        <f>VLOOKUP(C2650,TabellenSRG!$B$4:$C$2729,2,FALSE)</f>
        <v>234</v>
      </c>
      <c r="B2650" t="str">
        <f t="shared" si="42"/>
        <v>234g</v>
      </c>
      <c r="C2650" t="s">
        <v>240</v>
      </c>
      <c r="D2650" t="s">
        <v>613</v>
      </c>
      <c r="E2650">
        <v>6</v>
      </c>
      <c r="F2650">
        <v>0</v>
      </c>
      <c r="G2650">
        <v>0</v>
      </c>
      <c r="H2650">
        <v>0</v>
      </c>
      <c r="I2650">
        <v>0</v>
      </c>
      <c r="J2650">
        <v>0</v>
      </c>
      <c r="K2650">
        <v>0</v>
      </c>
      <c r="L2650">
        <v>0</v>
      </c>
      <c r="M2650">
        <v>0</v>
      </c>
      <c r="N2650">
        <v>10</v>
      </c>
      <c r="O2650">
        <v>20</v>
      </c>
      <c r="P2650">
        <v>20</v>
      </c>
      <c r="Q2650" s="36">
        <v>20</v>
      </c>
      <c r="R2650" s="36">
        <v>20</v>
      </c>
      <c r="S2650" s="36">
        <v>20</v>
      </c>
      <c r="T2650" s="36">
        <v>20</v>
      </c>
      <c r="U2650" s="36">
        <v>20</v>
      </c>
    </row>
    <row r="2651" spans="1:21" x14ac:dyDescent="0.2">
      <c r="A2651" s="89">
        <f>VLOOKUP(C2651,TabellenSRG!$B$4:$C$2729,2,FALSE)</f>
        <v>234</v>
      </c>
      <c r="B2651" t="str">
        <f t="shared" si="42"/>
        <v>234h</v>
      </c>
      <c r="C2651" t="s">
        <v>240</v>
      </c>
      <c r="D2651" t="s">
        <v>614</v>
      </c>
      <c r="E2651">
        <v>7</v>
      </c>
      <c r="F2651">
        <v>0</v>
      </c>
      <c r="G2651">
        <v>0</v>
      </c>
      <c r="H2651">
        <v>0</v>
      </c>
      <c r="I2651">
        <v>0</v>
      </c>
      <c r="J2651">
        <v>0</v>
      </c>
      <c r="K2651">
        <v>0</v>
      </c>
      <c r="L2651">
        <v>0</v>
      </c>
      <c r="M2651">
        <v>0</v>
      </c>
      <c r="N2651">
        <v>0</v>
      </c>
      <c r="O2651">
        <v>0</v>
      </c>
      <c r="P2651">
        <v>0</v>
      </c>
      <c r="Q2651" s="36">
        <v>0</v>
      </c>
      <c r="R2651" s="36">
        <v>0</v>
      </c>
      <c r="S2651" s="36">
        <v>0</v>
      </c>
      <c r="T2651" s="36">
        <v>0</v>
      </c>
      <c r="U2651" s="36">
        <v>0</v>
      </c>
    </row>
    <row r="2652" spans="1:21" x14ac:dyDescent="0.2">
      <c r="A2652" s="89">
        <f>VLOOKUP(C2652,TabellenSRG!$B$4:$C$2729,2,FALSE)</f>
        <v>234</v>
      </c>
      <c r="B2652" t="str">
        <f t="shared" si="42"/>
        <v>234i</v>
      </c>
      <c r="C2652" t="s">
        <v>240</v>
      </c>
      <c r="D2652" t="s">
        <v>615</v>
      </c>
      <c r="E2652">
        <v>8</v>
      </c>
      <c r="F2652">
        <v>0</v>
      </c>
      <c r="G2652">
        <v>0</v>
      </c>
      <c r="H2652">
        <v>0</v>
      </c>
      <c r="I2652">
        <v>0</v>
      </c>
      <c r="J2652">
        <v>0</v>
      </c>
      <c r="K2652">
        <v>0</v>
      </c>
      <c r="L2652">
        <v>0</v>
      </c>
      <c r="M2652">
        <v>0</v>
      </c>
      <c r="N2652">
        <v>0</v>
      </c>
      <c r="O2652">
        <v>0</v>
      </c>
      <c r="P2652">
        <v>0</v>
      </c>
      <c r="Q2652" s="36">
        <v>0</v>
      </c>
      <c r="R2652" s="36">
        <v>0</v>
      </c>
      <c r="S2652" s="36">
        <v>0</v>
      </c>
      <c r="T2652" s="36">
        <v>0</v>
      </c>
      <c r="U2652" s="36">
        <v>0</v>
      </c>
    </row>
    <row r="2653" spans="1:21" x14ac:dyDescent="0.2">
      <c r="A2653" s="89">
        <f>VLOOKUP(C2653,TabellenSRG!$B$4:$C$2729,2,FALSE)</f>
        <v>234</v>
      </c>
      <c r="B2653" t="str">
        <f t="shared" si="42"/>
        <v>234j</v>
      </c>
      <c r="C2653" t="s">
        <v>240</v>
      </c>
      <c r="D2653" t="s">
        <v>616</v>
      </c>
      <c r="E2653">
        <v>9</v>
      </c>
      <c r="F2653">
        <v>20</v>
      </c>
      <c r="G2653">
        <v>30</v>
      </c>
      <c r="H2653">
        <v>30</v>
      </c>
      <c r="I2653">
        <v>20</v>
      </c>
      <c r="J2653">
        <v>30</v>
      </c>
      <c r="K2653">
        <v>30</v>
      </c>
      <c r="L2653">
        <v>30</v>
      </c>
      <c r="M2653">
        <v>60</v>
      </c>
      <c r="N2653">
        <v>80</v>
      </c>
      <c r="O2653">
        <v>80</v>
      </c>
      <c r="P2653">
        <v>70</v>
      </c>
      <c r="Q2653" s="36">
        <v>70</v>
      </c>
      <c r="R2653" s="36">
        <v>70</v>
      </c>
      <c r="S2653" s="36">
        <v>70</v>
      </c>
      <c r="T2653" s="36">
        <v>50</v>
      </c>
      <c r="U2653" s="36">
        <v>50</v>
      </c>
    </row>
    <row r="2654" spans="1:21" x14ac:dyDescent="0.2">
      <c r="A2654" s="89">
        <f>VLOOKUP(C2654,TabellenSRG!$B$4:$C$2729,2,FALSE)</f>
        <v>234</v>
      </c>
      <c r="B2654" t="str">
        <f t="shared" si="42"/>
        <v>234k</v>
      </c>
      <c r="C2654" t="s">
        <v>240</v>
      </c>
      <c r="D2654" t="s">
        <v>611</v>
      </c>
      <c r="E2654">
        <v>10</v>
      </c>
      <c r="F2654" t="e">
        <v>#N/A</v>
      </c>
      <c r="G2654" t="e">
        <v>#N/A</v>
      </c>
      <c r="H2654" t="e">
        <v>#N/A</v>
      </c>
      <c r="I2654" t="e">
        <v>#N/A</v>
      </c>
      <c r="J2654" t="e">
        <v>#N/A</v>
      </c>
      <c r="K2654" t="e">
        <v>#N/A</v>
      </c>
      <c r="L2654" t="e">
        <v>#N/A</v>
      </c>
      <c r="M2654" t="e">
        <v>#N/A</v>
      </c>
      <c r="N2654">
        <v>0</v>
      </c>
      <c r="O2654">
        <v>0</v>
      </c>
      <c r="P2654">
        <v>0</v>
      </c>
      <c r="Q2654" s="36">
        <v>0</v>
      </c>
      <c r="R2654" s="36">
        <v>0</v>
      </c>
      <c r="S2654" s="36">
        <v>0</v>
      </c>
      <c r="T2654" s="36">
        <v>0</v>
      </c>
      <c r="U2654" s="36">
        <v>0</v>
      </c>
    </row>
    <row r="2655" spans="1:21" x14ac:dyDescent="0.2">
      <c r="A2655" s="89">
        <f>VLOOKUP(C2655,TabellenSRG!$B$4:$C$2729,2,FALSE)</f>
        <v>235</v>
      </c>
      <c r="B2655" t="str">
        <f t="shared" si="42"/>
        <v>235a</v>
      </c>
      <c r="C2655" t="s">
        <v>241</v>
      </c>
      <c r="D2655" t="s">
        <v>606</v>
      </c>
      <c r="E2655">
        <v>0</v>
      </c>
      <c r="F2655">
        <v>260</v>
      </c>
      <c r="G2655">
        <v>260</v>
      </c>
      <c r="H2655">
        <v>260</v>
      </c>
      <c r="I2655">
        <v>280</v>
      </c>
      <c r="J2655">
        <v>280</v>
      </c>
      <c r="K2655">
        <v>290</v>
      </c>
      <c r="L2655">
        <v>300</v>
      </c>
      <c r="M2655">
        <v>320</v>
      </c>
      <c r="N2655">
        <v>330</v>
      </c>
      <c r="O2655">
        <v>350</v>
      </c>
      <c r="P2655">
        <v>350</v>
      </c>
      <c r="Q2655" s="36">
        <v>350</v>
      </c>
      <c r="R2655" s="36">
        <v>360</v>
      </c>
      <c r="S2655" s="36">
        <v>360</v>
      </c>
      <c r="T2655" s="36">
        <v>350</v>
      </c>
      <c r="U2655" s="36">
        <v>350</v>
      </c>
    </row>
    <row r="2656" spans="1:21" x14ac:dyDescent="0.2">
      <c r="A2656" s="89">
        <f>VLOOKUP(C2656,TabellenSRG!$B$4:$C$2729,2,FALSE)</f>
        <v>235</v>
      </c>
      <c r="B2656" t="str">
        <f t="shared" si="42"/>
        <v>235b</v>
      </c>
      <c r="C2656" t="s">
        <v>241</v>
      </c>
      <c r="D2656" t="s">
        <v>607</v>
      </c>
      <c r="E2656">
        <v>1</v>
      </c>
      <c r="F2656">
        <v>10</v>
      </c>
      <c r="G2656">
        <v>10</v>
      </c>
      <c r="H2656">
        <v>10</v>
      </c>
      <c r="I2656">
        <v>30</v>
      </c>
      <c r="J2656">
        <v>10</v>
      </c>
      <c r="K2656">
        <v>10</v>
      </c>
      <c r="L2656">
        <v>10</v>
      </c>
      <c r="M2656">
        <v>10</v>
      </c>
      <c r="N2656">
        <v>10</v>
      </c>
      <c r="O2656">
        <v>10</v>
      </c>
      <c r="P2656">
        <v>10</v>
      </c>
      <c r="Q2656" s="36">
        <v>10</v>
      </c>
      <c r="R2656" s="36">
        <v>0</v>
      </c>
      <c r="S2656" s="36">
        <v>10</v>
      </c>
      <c r="T2656" s="36">
        <v>10</v>
      </c>
      <c r="U2656" s="36">
        <v>10</v>
      </c>
    </row>
    <row r="2657" spans="1:21" x14ac:dyDescent="0.2">
      <c r="A2657" s="89">
        <f>VLOOKUP(C2657,TabellenSRG!$B$4:$C$2729,2,FALSE)</f>
        <v>235</v>
      </c>
      <c r="B2657" t="str">
        <f t="shared" si="42"/>
        <v>235c</v>
      </c>
      <c r="C2657" t="s">
        <v>241</v>
      </c>
      <c r="D2657" t="s">
        <v>608</v>
      </c>
      <c r="E2657">
        <v>2</v>
      </c>
      <c r="F2657">
        <v>0</v>
      </c>
      <c r="G2657">
        <v>0</v>
      </c>
      <c r="H2657">
        <v>0</v>
      </c>
      <c r="I2657">
        <v>0</v>
      </c>
      <c r="J2657">
        <v>0</v>
      </c>
      <c r="K2657">
        <v>0</v>
      </c>
      <c r="L2657">
        <v>0</v>
      </c>
      <c r="M2657">
        <v>0</v>
      </c>
      <c r="N2657">
        <v>0</v>
      </c>
      <c r="O2657">
        <v>0</v>
      </c>
      <c r="P2657">
        <v>0</v>
      </c>
      <c r="Q2657" s="36">
        <v>0</v>
      </c>
      <c r="R2657" s="36">
        <v>0</v>
      </c>
      <c r="S2657" s="36">
        <v>0</v>
      </c>
      <c r="T2657" s="36">
        <v>0</v>
      </c>
      <c r="U2657" s="36">
        <v>0</v>
      </c>
    </row>
    <row r="2658" spans="1:21" x14ac:dyDescent="0.2">
      <c r="A2658" s="89">
        <f>VLOOKUP(C2658,TabellenSRG!$B$4:$C$2729,2,FALSE)</f>
        <v>235</v>
      </c>
      <c r="B2658" t="str">
        <f t="shared" si="42"/>
        <v>235d</v>
      </c>
      <c r="C2658" t="s">
        <v>241</v>
      </c>
      <c r="D2658" t="s">
        <v>609</v>
      </c>
      <c r="E2658">
        <v>3</v>
      </c>
      <c r="F2658">
        <v>60</v>
      </c>
      <c r="G2658">
        <v>60</v>
      </c>
      <c r="H2658">
        <v>70</v>
      </c>
      <c r="I2658">
        <v>80</v>
      </c>
      <c r="J2658">
        <v>80</v>
      </c>
      <c r="K2658">
        <v>80</v>
      </c>
      <c r="L2658">
        <v>90</v>
      </c>
      <c r="M2658">
        <v>90</v>
      </c>
      <c r="N2658">
        <v>90</v>
      </c>
      <c r="O2658">
        <v>100</v>
      </c>
      <c r="P2658">
        <v>70</v>
      </c>
      <c r="Q2658" s="36">
        <v>70</v>
      </c>
      <c r="R2658" s="36">
        <v>70</v>
      </c>
      <c r="S2658" s="36">
        <v>70</v>
      </c>
      <c r="T2658" s="36">
        <v>70</v>
      </c>
      <c r="U2658" s="36">
        <v>70</v>
      </c>
    </row>
    <row r="2659" spans="1:21" x14ac:dyDescent="0.2">
      <c r="A2659" s="89">
        <f>VLOOKUP(C2659,TabellenSRG!$B$4:$C$2729,2,FALSE)</f>
        <v>235</v>
      </c>
      <c r="B2659" t="str">
        <f t="shared" si="42"/>
        <v>235e</v>
      </c>
      <c r="C2659" t="s">
        <v>241</v>
      </c>
      <c r="D2659" t="s">
        <v>610</v>
      </c>
      <c r="E2659">
        <v>4</v>
      </c>
      <c r="F2659">
        <v>0</v>
      </c>
      <c r="G2659">
        <v>0</v>
      </c>
      <c r="H2659">
        <v>0</v>
      </c>
      <c r="I2659">
        <v>0</v>
      </c>
      <c r="J2659">
        <v>20</v>
      </c>
      <c r="K2659">
        <v>20</v>
      </c>
      <c r="L2659">
        <v>20</v>
      </c>
      <c r="M2659">
        <v>20</v>
      </c>
      <c r="N2659">
        <v>20</v>
      </c>
      <c r="O2659">
        <v>30</v>
      </c>
      <c r="P2659">
        <v>20</v>
      </c>
      <c r="Q2659" s="36">
        <v>20</v>
      </c>
      <c r="R2659" s="36">
        <v>20</v>
      </c>
      <c r="S2659" s="36">
        <v>20</v>
      </c>
      <c r="T2659" s="36">
        <v>10</v>
      </c>
      <c r="U2659" s="36">
        <v>20</v>
      </c>
    </row>
    <row r="2660" spans="1:21" x14ac:dyDescent="0.2">
      <c r="A2660" s="89">
        <f>VLOOKUP(C2660,TabellenSRG!$B$4:$C$2729,2,FALSE)</f>
        <v>235</v>
      </c>
      <c r="B2660" t="str">
        <f t="shared" si="42"/>
        <v>235f</v>
      </c>
      <c r="C2660" t="s">
        <v>241</v>
      </c>
      <c r="D2660" t="s">
        <v>612</v>
      </c>
      <c r="E2660">
        <v>5</v>
      </c>
      <c r="F2660">
        <v>0</v>
      </c>
      <c r="G2660">
        <v>0</v>
      </c>
      <c r="H2660">
        <v>0</v>
      </c>
      <c r="I2660">
        <v>0</v>
      </c>
      <c r="J2660">
        <v>0</v>
      </c>
      <c r="K2660">
        <v>0</v>
      </c>
      <c r="L2660">
        <v>0</v>
      </c>
      <c r="M2660">
        <v>0</v>
      </c>
      <c r="N2660">
        <v>0</v>
      </c>
      <c r="O2660">
        <v>0</v>
      </c>
      <c r="P2660">
        <v>0</v>
      </c>
      <c r="Q2660" s="36">
        <v>0</v>
      </c>
      <c r="R2660" s="36">
        <v>0</v>
      </c>
      <c r="S2660" s="36">
        <v>0</v>
      </c>
      <c r="T2660" s="36">
        <v>0</v>
      </c>
      <c r="U2660" s="36">
        <v>0</v>
      </c>
    </row>
    <row r="2661" spans="1:21" x14ac:dyDescent="0.2">
      <c r="A2661" s="89">
        <f>VLOOKUP(C2661,TabellenSRG!$B$4:$C$2729,2,FALSE)</f>
        <v>235</v>
      </c>
      <c r="B2661" t="str">
        <f t="shared" si="42"/>
        <v>235g</v>
      </c>
      <c r="C2661" t="s">
        <v>241</v>
      </c>
      <c r="D2661" t="s">
        <v>613</v>
      </c>
      <c r="E2661">
        <v>6</v>
      </c>
      <c r="F2661">
        <v>0</v>
      </c>
      <c r="G2661">
        <v>0</v>
      </c>
      <c r="H2661">
        <v>0</v>
      </c>
      <c r="I2661">
        <v>0</v>
      </c>
      <c r="J2661">
        <v>0</v>
      </c>
      <c r="K2661">
        <v>0</v>
      </c>
      <c r="L2661">
        <v>0</v>
      </c>
      <c r="M2661">
        <v>0</v>
      </c>
      <c r="N2661">
        <v>0</v>
      </c>
      <c r="O2661">
        <v>0</v>
      </c>
      <c r="P2661">
        <v>0</v>
      </c>
      <c r="Q2661" s="36">
        <v>0</v>
      </c>
      <c r="R2661" s="36">
        <v>0</v>
      </c>
      <c r="S2661" s="36">
        <v>0</v>
      </c>
      <c r="T2661" s="36">
        <v>0</v>
      </c>
      <c r="U2661" s="36">
        <v>0</v>
      </c>
    </row>
    <row r="2662" spans="1:21" x14ac:dyDescent="0.2">
      <c r="A2662" s="89">
        <f>VLOOKUP(C2662,TabellenSRG!$B$4:$C$2729,2,FALSE)</f>
        <v>235</v>
      </c>
      <c r="B2662" t="str">
        <f t="shared" si="42"/>
        <v>235h</v>
      </c>
      <c r="C2662" t="s">
        <v>241</v>
      </c>
      <c r="D2662" t="s">
        <v>614</v>
      </c>
      <c r="E2662">
        <v>7</v>
      </c>
      <c r="F2662">
        <v>0</v>
      </c>
      <c r="G2662">
        <v>0</v>
      </c>
      <c r="H2662">
        <v>0</v>
      </c>
      <c r="I2662">
        <v>0</v>
      </c>
      <c r="J2662">
        <v>0</v>
      </c>
      <c r="K2662">
        <v>0</v>
      </c>
      <c r="L2662">
        <v>0</v>
      </c>
      <c r="M2662">
        <v>0</v>
      </c>
      <c r="N2662">
        <v>0</v>
      </c>
      <c r="O2662">
        <v>0</v>
      </c>
      <c r="P2662">
        <v>0</v>
      </c>
      <c r="Q2662" s="36">
        <v>0</v>
      </c>
      <c r="R2662" s="36">
        <v>0</v>
      </c>
      <c r="S2662" s="36">
        <v>0</v>
      </c>
      <c r="T2662" s="36">
        <v>0</v>
      </c>
      <c r="U2662" s="36">
        <v>0</v>
      </c>
    </row>
    <row r="2663" spans="1:21" x14ac:dyDescent="0.2">
      <c r="A2663" s="89">
        <f>VLOOKUP(C2663,TabellenSRG!$B$4:$C$2729,2,FALSE)</f>
        <v>235</v>
      </c>
      <c r="B2663" t="str">
        <f t="shared" si="42"/>
        <v>235i</v>
      </c>
      <c r="C2663" t="s">
        <v>241</v>
      </c>
      <c r="D2663" t="s">
        <v>615</v>
      </c>
      <c r="E2663">
        <v>8</v>
      </c>
      <c r="F2663">
        <v>0</v>
      </c>
      <c r="G2663">
        <v>0</v>
      </c>
      <c r="H2663">
        <v>0</v>
      </c>
      <c r="I2663">
        <v>0</v>
      </c>
      <c r="J2663">
        <v>0</v>
      </c>
      <c r="K2663">
        <v>0</v>
      </c>
      <c r="L2663">
        <v>0</v>
      </c>
      <c r="M2663">
        <v>0</v>
      </c>
      <c r="N2663">
        <v>0</v>
      </c>
      <c r="O2663">
        <v>0</v>
      </c>
      <c r="P2663">
        <v>0</v>
      </c>
      <c r="Q2663" s="36">
        <v>0</v>
      </c>
      <c r="R2663" s="36">
        <v>0</v>
      </c>
      <c r="S2663" s="36">
        <v>0</v>
      </c>
      <c r="T2663" s="36">
        <v>0</v>
      </c>
      <c r="U2663" s="36">
        <v>0</v>
      </c>
    </row>
    <row r="2664" spans="1:21" x14ac:dyDescent="0.2">
      <c r="A2664" s="89">
        <f>VLOOKUP(C2664,TabellenSRG!$B$4:$C$2729,2,FALSE)</f>
        <v>235</v>
      </c>
      <c r="B2664" t="str">
        <f t="shared" si="42"/>
        <v>235j</v>
      </c>
      <c r="C2664" t="s">
        <v>241</v>
      </c>
      <c r="D2664" t="s">
        <v>616</v>
      </c>
      <c r="E2664">
        <v>9</v>
      </c>
      <c r="F2664">
        <v>190</v>
      </c>
      <c r="G2664">
        <v>180</v>
      </c>
      <c r="H2664">
        <v>180</v>
      </c>
      <c r="I2664">
        <v>180</v>
      </c>
      <c r="J2664">
        <v>180</v>
      </c>
      <c r="K2664">
        <v>180</v>
      </c>
      <c r="L2664">
        <v>180</v>
      </c>
      <c r="M2664">
        <v>190</v>
      </c>
      <c r="N2664">
        <v>200</v>
      </c>
      <c r="O2664">
        <v>220</v>
      </c>
      <c r="P2664">
        <v>260</v>
      </c>
      <c r="Q2664" s="36">
        <v>260</v>
      </c>
      <c r="R2664" s="36">
        <v>270</v>
      </c>
      <c r="S2664" s="36">
        <v>260</v>
      </c>
      <c r="T2664" s="36">
        <v>250</v>
      </c>
      <c r="U2664" s="36">
        <v>260</v>
      </c>
    </row>
    <row r="2665" spans="1:21" x14ac:dyDescent="0.2">
      <c r="A2665" s="89">
        <f>VLOOKUP(C2665,TabellenSRG!$B$4:$C$2729,2,FALSE)</f>
        <v>235</v>
      </c>
      <c r="B2665" t="str">
        <f t="shared" si="42"/>
        <v>235k</v>
      </c>
      <c r="C2665" t="s">
        <v>241</v>
      </c>
      <c r="D2665" t="s">
        <v>611</v>
      </c>
      <c r="E2665">
        <v>10</v>
      </c>
      <c r="F2665" t="e">
        <v>#N/A</v>
      </c>
      <c r="G2665" t="e">
        <v>#N/A</v>
      </c>
      <c r="H2665" t="e">
        <v>#N/A</v>
      </c>
      <c r="I2665" t="e">
        <v>#N/A</v>
      </c>
      <c r="J2665" t="e">
        <v>#N/A</v>
      </c>
      <c r="K2665" t="e">
        <v>#N/A</v>
      </c>
      <c r="L2665" t="e">
        <v>#N/A</v>
      </c>
      <c r="M2665" t="e">
        <v>#N/A</v>
      </c>
      <c r="N2665">
        <v>0</v>
      </c>
      <c r="O2665">
        <v>0</v>
      </c>
      <c r="P2665">
        <v>0</v>
      </c>
      <c r="Q2665" s="36">
        <v>0</v>
      </c>
      <c r="R2665" s="36">
        <v>0</v>
      </c>
      <c r="S2665" s="36">
        <v>0</v>
      </c>
      <c r="T2665" s="36">
        <v>0</v>
      </c>
      <c r="U2665" s="36">
        <v>0</v>
      </c>
    </row>
    <row r="2666" spans="1:21" x14ac:dyDescent="0.2">
      <c r="A2666" s="89">
        <f>VLOOKUP(C2666,TabellenSRG!$B$4:$C$2729,2,FALSE)</f>
        <v>236</v>
      </c>
      <c r="B2666" t="str">
        <f t="shared" si="42"/>
        <v>236a</v>
      </c>
      <c r="C2666" t="s">
        <v>242</v>
      </c>
      <c r="D2666" t="s">
        <v>606</v>
      </c>
      <c r="E2666">
        <v>0</v>
      </c>
      <c r="F2666">
        <v>1700</v>
      </c>
      <c r="G2666">
        <v>1660</v>
      </c>
      <c r="H2666">
        <v>1580</v>
      </c>
      <c r="I2666">
        <v>1530</v>
      </c>
      <c r="J2666">
        <v>1670</v>
      </c>
      <c r="K2666">
        <v>1710</v>
      </c>
      <c r="L2666">
        <v>1780</v>
      </c>
      <c r="M2666">
        <v>1580</v>
      </c>
      <c r="N2666">
        <v>1880</v>
      </c>
      <c r="O2666">
        <v>1910</v>
      </c>
      <c r="P2666">
        <v>1900</v>
      </c>
      <c r="Q2666" s="36">
        <v>1910</v>
      </c>
      <c r="R2666" s="36">
        <v>2020</v>
      </c>
      <c r="S2666" s="36">
        <v>2140</v>
      </c>
      <c r="T2666" s="36">
        <v>2070</v>
      </c>
      <c r="U2666" s="36">
        <v>2110</v>
      </c>
    </row>
    <row r="2667" spans="1:21" x14ac:dyDescent="0.2">
      <c r="A2667" s="89">
        <f>VLOOKUP(C2667,TabellenSRG!$B$4:$C$2729,2,FALSE)</f>
        <v>236</v>
      </c>
      <c r="B2667" t="str">
        <f t="shared" si="42"/>
        <v>236b</v>
      </c>
      <c r="C2667" t="s">
        <v>242</v>
      </c>
      <c r="D2667" t="s">
        <v>607</v>
      </c>
      <c r="E2667">
        <v>1</v>
      </c>
      <c r="F2667">
        <v>0</v>
      </c>
      <c r="G2667">
        <v>0</v>
      </c>
      <c r="H2667">
        <v>0</v>
      </c>
      <c r="I2667">
        <v>0</v>
      </c>
      <c r="J2667">
        <v>0</v>
      </c>
      <c r="K2667">
        <v>0</v>
      </c>
      <c r="L2667">
        <v>0</v>
      </c>
      <c r="M2667">
        <v>0</v>
      </c>
      <c r="N2667">
        <v>0</v>
      </c>
      <c r="O2667">
        <v>0</v>
      </c>
      <c r="P2667">
        <v>0</v>
      </c>
      <c r="Q2667" s="36">
        <v>0</v>
      </c>
      <c r="R2667" s="36">
        <v>0</v>
      </c>
      <c r="S2667" s="36">
        <v>0</v>
      </c>
      <c r="T2667" s="36">
        <v>0</v>
      </c>
      <c r="U2667" s="36">
        <v>0</v>
      </c>
    </row>
    <row r="2668" spans="1:21" x14ac:dyDescent="0.2">
      <c r="A2668" s="89">
        <f>VLOOKUP(C2668,TabellenSRG!$B$4:$C$2729,2,FALSE)</f>
        <v>236</v>
      </c>
      <c r="B2668" t="str">
        <f t="shared" si="42"/>
        <v>236c</v>
      </c>
      <c r="C2668" t="s">
        <v>242</v>
      </c>
      <c r="D2668" t="s">
        <v>608</v>
      </c>
      <c r="E2668">
        <v>2</v>
      </c>
      <c r="F2668">
        <v>0</v>
      </c>
      <c r="G2668">
        <v>0</v>
      </c>
      <c r="H2668">
        <v>0</v>
      </c>
      <c r="I2668">
        <v>0</v>
      </c>
      <c r="J2668">
        <v>0</v>
      </c>
      <c r="K2668">
        <v>0</v>
      </c>
      <c r="L2668">
        <v>0</v>
      </c>
      <c r="M2668">
        <v>0</v>
      </c>
      <c r="N2668">
        <v>0</v>
      </c>
      <c r="O2668">
        <v>0</v>
      </c>
      <c r="P2668">
        <v>0</v>
      </c>
      <c r="Q2668" s="36">
        <v>0</v>
      </c>
      <c r="R2668" s="36">
        <v>0</v>
      </c>
      <c r="S2668" s="36">
        <v>0</v>
      </c>
      <c r="T2668" s="36">
        <v>0</v>
      </c>
      <c r="U2668" s="36">
        <v>0</v>
      </c>
    </row>
    <row r="2669" spans="1:21" x14ac:dyDescent="0.2">
      <c r="A2669" s="89">
        <f>VLOOKUP(C2669,TabellenSRG!$B$4:$C$2729,2,FALSE)</f>
        <v>236</v>
      </c>
      <c r="B2669" t="str">
        <f t="shared" si="42"/>
        <v>236d</v>
      </c>
      <c r="C2669" t="s">
        <v>242</v>
      </c>
      <c r="D2669" t="s">
        <v>609</v>
      </c>
      <c r="E2669">
        <v>3</v>
      </c>
      <c r="F2669">
        <v>30</v>
      </c>
      <c r="G2669">
        <v>20</v>
      </c>
      <c r="H2669">
        <v>20</v>
      </c>
      <c r="I2669">
        <v>20</v>
      </c>
      <c r="J2669">
        <v>10</v>
      </c>
      <c r="K2669">
        <v>10</v>
      </c>
      <c r="L2669">
        <v>10</v>
      </c>
      <c r="M2669">
        <v>0</v>
      </c>
      <c r="N2669">
        <v>0</v>
      </c>
      <c r="O2669">
        <v>0</v>
      </c>
      <c r="P2669">
        <v>0</v>
      </c>
      <c r="Q2669" s="36">
        <v>0</v>
      </c>
      <c r="R2669" s="36">
        <v>0</v>
      </c>
      <c r="S2669" s="36">
        <v>0</v>
      </c>
      <c r="T2669" s="36">
        <v>0</v>
      </c>
      <c r="U2669" s="36">
        <v>0</v>
      </c>
    </row>
    <row r="2670" spans="1:21" x14ac:dyDescent="0.2">
      <c r="A2670" s="89">
        <f>VLOOKUP(C2670,TabellenSRG!$B$4:$C$2729,2,FALSE)</f>
        <v>236</v>
      </c>
      <c r="B2670" t="str">
        <f t="shared" si="42"/>
        <v>236e</v>
      </c>
      <c r="C2670" t="s">
        <v>242</v>
      </c>
      <c r="D2670" t="s">
        <v>610</v>
      </c>
      <c r="E2670">
        <v>4</v>
      </c>
      <c r="F2670">
        <v>0</v>
      </c>
      <c r="G2670">
        <v>0</v>
      </c>
      <c r="H2670">
        <v>0</v>
      </c>
      <c r="I2670">
        <v>0</v>
      </c>
      <c r="J2670">
        <v>0</v>
      </c>
      <c r="K2670">
        <v>0</v>
      </c>
      <c r="L2670">
        <v>0</v>
      </c>
      <c r="M2670">
        <v>10</v>
      </c>
      <c r="N2670">
        <v>10</v>
      </c>
      <c r="O2670">
        <v>10</v>
      </c>
      <c r="P2670">
        <v>20</v>
      </c>
      <c r="Q2670" s="36">
        <v>20</v>
      </c>
      <c r="R2670" s="36">
        <v>20</v>
      </c>
      <c r="S2670" s="36">
        <v>30</v>
      </c>
      <c r="T2670" s="36">
        <v>40</v>
      </c>
      <c r="U2670" s="36">
        <v>50</v>
      </c>
    </row>
    <row r="2671" spans="1:21" x14ac:dyDescent="0.2">
      <c r="A2671" s="89">
        <f>VLOOKUP(C2671,TabellenSRG!$B$4:$C$2729,2,FALSE)</f>
        <v>236</v>
      </c>
      <c r="B2671" t="str">
        <f t="shared" si="42"/>
        <v>236f</v>
      </c>
      <c r="C2671" t="s">
        <v>242</v>
      </c>
      <c r="D2671" t="s">
        <v>612</v>
      </c>
      <c r="E2671">
        <v>5</v>
      </c>
      <c r="F2671">
        <v>0</v>
      </c>
      <c r="G2671">
        <v>0</v>
      </c>
      <c r="H2671">
        <v>0</v>
      </c>
      <c r="I2671">
        <v>0</v>
      </c>
      <c r="J2671">
        <v>0</v>
      </c>
      <c r="K2671">
        <v>0</v>
      </c>
      <c r="L2671">
        <v>0</v>
      </c>
      <c r="M2671">
        <v>0</v>
      </c>
      <c r="N2671">
        <v>0</v>
      </c>
      <c r="O2671">
        <v>0</v>
      </c>
      <c r="P2671">
        <v>0</v>
      </c>
      <c r="Q2671" s="36">
        <v>0</v>
      </c>
      <c r="R2671" s="36">
        <v>0</v>
      </c>
      <c r="S2671" s="36">
        <v>0</v>
      </c>
      <c r="T2671" s="36">
        <v>0</v>
      </c>
      <c r="U2671" s="36">
        <v>0</v>
      </c>
    </row>
    <row r="2672" spans="1:21" x14ac:dyDescent="0.2">
      <c r="A2672" s="89">
        <f>VLOOKUP(C2672,TabellenSRG!$B$4:$C$2729,2,FALSE)</f>
        <v>236</v>
      </c>
      <c r="B2672" t="str">
        <f t="shared" si="42"/>
        <v>236g</v>
      </c>
      <c r="C2672" t="s">
        <v>242</v>
      </c>
      <c r="D2672" t="s">
        <v>613</v>
      </c>
      <c r="E2672">
        <v>6</v>
      </c>
      <c r="F2672">
        <v>0</v>
      </c>
      <c r="G2672">
        <v>0</v>
      </c>
      <c r="H2672">
        <v>0</v>
      </c>
      <c r="I2672">
        <v>0</v>
      </c>
      <c r="J2672">
        <v>0</v>
      </c>
      <c r="K2672">
        <v>0</v>
      </c>
      <c r="L2672">
        <v>0</v>
      </c>
      <c r="M2672">
        <v>0</v>
      </c>
      <c r="N2672">
        <v>0</v>
      </c>
      <c r="O2672">
        <v>0</v>
      </c>
      <c r="P2672">
        <v>0</v>
      </c>
      <c r="Q2672" s="36">
        <v>0</v>
      </c>
      <c r="R2672" s="36">
        <v>0</v>
      </c>
      <c r="S2672" s="36">
        <v>0</v>
      </c>
      <c r="T2672" s="36">
        <v>0</v>
      </c>
      <c r="U2672" s="36">
        <v>0</v>
      </c>
    </row>
    <row r="2673" spans="1:21" x14ac:dyDescent="0.2">
      <c r="A2673" s="89">
        <f>VLOOKUP(C2673,TabellenSRG!$B$4:$C$2729,2,FALSE)</f>
        <v>236</v>
      </c>
      <c r="B2673" t="str">
        <f t="shared" si="42"/>
        <v>236h</v>
      </c>
      <c r="C2673" t="s">
        <v>242</v>
      </c>
      <c r="D2673" t="s">
        <v>614</v>
      </c>
      <c r="E2673">
        <v>7</v>
      </c>
      <c r="F2673">
        <v>0</v>
      </c>
      <c r="G2673">
        <v>0</v>
      </c>
      <c r="H2673">
        <v>0</v>
      </c>
      <c r="I2673">
        <v>0</v>
      </c>
      <c r="J2673">
        <v>0</v>
      </c>
      <c r="K2673">
        <v>0</v>
      </c>
      <c r="L2673">
        <v>0</v>
      </c>
      <c r="M2673">
        <v>0</v>
      </c>
      <c r="N2673">
        <v>0</v>
      </c>
      <c r="O2673">
        <v>0</v>
      </c>
      <c r="P2673">
        <v>0</v>
      </c>
      <c r="Q2673" s="36">
        <v>0</v>
      </c>
      <c r="R2673" s="36">
        <v>0</v>
      </c>
      <c r="S2673" s="36">
        <v>0</v>
      </c>
      <c r="T2673" s="36">
        <v>0</v>
      </c>
      <c r="U2673" s="36">
        <v>0</v>
      </c>
    </row>
    <row r="2674" spans="1:21" x14ac:dyDescent="0.2">
      <c r="A2674" s="89">
        <f>VLOOKUP(C2674,TabellenSRG!$B$4:$C$2729,2,FALSE)</f>
        <v>236</v>
      </c>
      <c r="B2674" t="str">
        <f t="shared" si="42"/>
        <v>236i</v>
      </c>
      <c r="C2674" t="s">
        <v>242</v>
      </c>
      <c r="D2674" t="s">
        <v>615</v>
      </c>
      <c r="E2674">
        <v>8</v>
      </c>
      <c r="F2674">
        <v>0</v>
      </c>
      <c r="G2674">
        <v>0</v>
      </c>
      <c r="H2674">
        <v>0</v>
      </c>
      <c r="I2674">
        <v>0</v>
      </c>
      <c r="J2674">
        <v>0</v>
      </c>
      <c r="K2674">
        <v>0</v>
      </c>
      <c r="L2674">
        <v>0</v>
      </c>
      <c r="M2674">
        <v>0</v>
      </c>
      <c r="N2674">
        <v>0</v>
      </c>
      <c r="O2674">
        <v>0</v>
      </c>
      <c r="P2674">
        <v>0</v>
      </c>
      <c r="Q2674" s="36">
        <v>0</v>
      </c>
      <c r="R2674" s="36">
        <v>0</v>
      </c>
      <c r="S2674" s="36">
        <v>0</v>
      </c>
      <c r="T2674" s="36">
        <v>0</v>
      </c>
      <c r="U2674" s="36">
        <v>0</v>
      </c>
    </row>
    <row r="2675" spans="1:21" x14ac:dyDescent="0.2">
      <c r="A2675" s="89">
        <f>VLOOKUP(C2675,TabellenSRG!$B$4:$C$2729,2,FALSE)</f>
        <v>236</v>
      </c>
      <c r="B2675" t="str">
        <f t="shared" si="42"/>
        <v>236j</v>
      </c>
      <c r="C2675" t="s">
        <v>242</v>
      </c>
      <c r="D2675" t="s">
        <v>616</v>
      </c>
      <c r="E2675">
        <v>9</v>
      </c>
      <c r="F2675">
        <v>1670</v>
      </c>
      <c r="G2675">
        <v>1640</v>
      </c>
      <c r="H2675">
        <v>1570</v>
      </c>
      <c r="I2675">
        <v>1510</v>
      </c>
      <c r="J2675">
        <v>1660</v>
      </c>
      <c r="K2675">
        <v>1700</v>
      </c>
      <c r="L2675">
        <v>1770</v>
      </c>
      <c r="M2675">
        <v>1580</v>
      </c>
      <c r="N2675">
        <v>1870</v>
      </c>
      <c r="O2675">
        <v>1890</v>
      </c>
      <c r="P2675">
        <v>1880</v>
      </c>
      <c r="Q2675" s="36">
        <v>1890</v>
      </c>
      <c r="R2675" s="36">
        <v>1990</v>
      </c>
      <c r="S2675" s="36">
        <v>2100</v>
      </c>
      <c r="T2675" s="36">
        <v>2020</v>
      </c>
      <c r="U2675" s="36">
        <v>2050</v>
      </c>
    </row>
    <row r="2676" spans="1:21" x14ac:dyDescent="0.2">
      <c r="A2676" s="89">
        <f>VLOOKUP(C2676,TabellenSRG!$B$4:$C$2729,2,FALSE)</f>
        <v>236</v>
      </c>
      <c r="B2676" t="str">
        <f t="shared" si="42"/>
        <v>236k</v>
      </c>
      <c r="C2676" t="s">
        <v>242</v>
      </c>
      <c r="D2676" t="s">
        <v>611</v>
      </c>
      <c r="E2676">
        <v>10</v>
      </c>
      <c r="F2676" t="e">
        <v>#N/A</v>
      </c>
      <c r="G2676" t="e">
        <v>#N/A</v>
      </c>
      <c r="H2676" t="e">
        <v>#N/A</v>
      </c>
      <c r="I2676" t="e">
        <v>#N/A</v>
      </c>
      <c r="J2676" t="e">
        <v>#N/A</v>
      </c>
      <c r="K2676" t="e">
        <v>#N/A</v>
      </c>
      <c r="L2676" t="e">
        <v>#N/A</v>
      </c>
      <c r="M2676" t="e">
        <v>#N/A</v>
      </c>
      <c r="N2676">
        <v>0</v>
      </c>
      <c r="O2676">
        <v>0</v>
      </c>
      <c r="P2676">
        <v>0</v>
      </c>
      <c r="Q2676" s="36">
        <v>0</v>
      </c>
      <c r="R2676" s="36">
        <v>10</v>
      </c>
      <c r="S2676" s="36">
        <v>0</v>
      </c>
      <c r="T2676" s="36">
        <v>10</v>
      </c>
      <c r="U2676" s="36">
        <v>10</v>
      </c>
    </row>
    <row r="2677" spans="1:21" x14ac:dyDescent="0.2">
      <c r="A2677" s="89">
        <f>VLOOKUP(C2677,TabellenSRG!$B$4:$C$2729,2,FALSE)</f>
        <v>237</v>
      </c>
      <c r="B2677" t="str">
        <f t="shared" si="42"/>
        <v>237a</v>
      </c>
      <c r="C2677" t="s">
        <v>243</v>
      </c>
      <c r="D2677" t="s">
        <v>606</v>
      </c>
      <c r="E2677">
        <v>0</v>
      </c>
      <c r="F2677">
        <v>210</v>
      </c>
      <c r="G2677">
        <v>220</v>
      </c>
      <c r="H2677">
        <v>180</v>
      </c>
      <c r="I2677">
        <v>230</v>
      </c>
      <c r="J2677">
        <v>270</v>
      </c>
      <c r="K2677">
        <v>300</v>
      </c>
      <c r="L2677">
        <v>320</v>
      </c>
      <c r="M2677">
        <v>320</v>
      </c>
      <c r="N2677">
        <v>400</v>
      </c>
      <c r="O2677">
        <v>430</v>
      </c>
      <c r="P2677">
        <v>550</v>
      </c>
      <c r="Q2677" s="36">
        <v>630</v>
      </c>
      <c r="R2677" s="36">
        <v>630</v>
      </c>
      <c r="S2677" s="36">
        <v>680</v>
      </c>
      <c r="T2677" s="36">
        <v>680</v>
      </c>
      <c r="U2677" s="36">
        <v>720</v>
      </c>
    </row>
    <row r="2678" spans="1:21" x14ac:dyDescent="0.2">
      <c r="A2678" s="89">
        <f>VLOOKUP(C2678,TabellenSRG!$B$4:$C$2729,2,FALSE)</f>
        <v>237</v>
      </c>
      <c r="B2678" t="str">
        <f t="shared" si="42"/>
        <v>237b</v>
      </c>
      <c r="C2678" t="s">
        <v>243</v>
      </c>
      <c r="D2678" t="s">
        <v>607</v>
      </c>
      <c r="E2678">
        <v>1</v>
      </c>
      <c r="F2678">
        <v>0</v>
      </c>
      <c r="G2678">
        <v>0</v>
      </c>
      <c r="H2678">
        <v>0</v>
      </c>
      <c r="I2678">
        <v>0</v>
      </c>
      <c r="J2678">
        <v>0</v>
      </c>
      <c r="K2678">
        <v>0</v>
      </c>
      <c r="L2678">
        <v>0</v>
      </c>
      <c r="M2678">
        <v>0</v>
      </c>
      <c r="N2678">
        <v>0</v>
      </c>
      <c r="O2678">
        <v>0</v>
      </c>
      <c r="P2678">
        <v>0</v>
      </c>
      <c r="Q2678" s="36">
        <v>0</v>
      </c>
      <c r="R2678" s="36">
        <v>0</v>
      </c>
      <c r="S2678" s="36">
        <v>0</v>
      </c>
      <c r="T2678" s="36">
        <v>0</v>
      </c>
      <c r="U2678" s="36">
        <v>0</v>
      </c>
    </row>
    <row r="2679" spans="1:21" x14ac:dyDescent="0.2">
      <c r="A2679" s="89">
        <f>VLOOKUP(C2679,TabellenSRG!$B$4:$C$2729,2,FALSE)</f>
        <v>237</v>
      </c>
      <c r="B2679" t="str">
        <f t="shared" si="42"/>
        <v>237c</v>
      </c>
      <c r="C2679" t="s">
        <v>243</v>
      </c>
      <c r="D2679" t="s">
        <v>608</v>
      </c>
      <c r="E2679">
        <v>2</v>
      </c>
      <c r="F2679">
        <v>0</v>
      </c>
      <c r="G2679">
        <v>0</v>
      </c>
      <c r="H2679">
        <v>0</v>
      </c>
      <c r="I2679">
        <v>0</v>
      </c>
      <c r="J2679">
        <v>0</v>
      </c>
      <c r="K2679">
        <v>0</v>
      </c>
      <c r="L2679">
        <v>0</v>
      </c>
      <c r="M2679">
        <v>0</v>
      </c>
      <c r="N2679">
        <v>0</v>
      </c>
      <c r="O2679">
        <v>0</v>
      </c>
      <c r="P2679">
        <v>0</v>
      </c>
      <c r="Q2679" s="36">
        <v>0</v>
      </c>
      <c r="R2679" s="36">
        <v>0</v>
      </c>
      <c r="S2679" s="36">
        <v>0</v>
      </c>
      <c r="T2679" s="36">
        <v>0</v>
      </c>
      <c r="U2679" s="36">
        <v>0</v>
      </c>
    </row>
    <row r="2680" spans="1:21" x14ac:dyDescent="0.2">
      <c r="A2680" s="89">
        <f>VLOOKUP(C2680,TabellenSRG!$B$4:$C$2729,2,FALSE)</f>
        <v>237</v>
      </c>
      <c r="B2680" t="str">
        <f t="shared" si="42"/>
        <v>237d</v>
      </c>
      <c r="C2680" t="s">
        <v>243</v>
      </c>
      <c r="D2680" t="s">
        <v>609</v>
      </c>
      <c r="E2680">
        <v>3</v>
      </c>
      <c r="F2680">
        <v>0</v>
      </c>
      <c r="G2680">
        <v>0</v>
      </c>
      <c r="H2680">
        <v>10</v>
      </c>
      <c r="I2680">
        <v>0</v>
      </c>
      <c r="J2680">
        <v>0</v>
      </c>
      <c r="K2680">
        <v>0</v>
      </c>
      <c r="L2680">
        <v>0</v>
      </c>
      <c r="M2680">
        <v>0</v>
      </c>
      <c r="N2680">
        <v>0</v>
      </c>
      <c r="O2680">
        <v>0</v>
      </c>
      <c r="P2680">
        <v>0</v>
      </c>
      <c r="Q2680" s="36">
        <v>0</v>
      </c>
      <c r="R2680" s="36">
        <v>0</v>
      </c>
      <c r="S2680" s="36">
        <v>0</v>
      </c>
      <c r="T2680" s="36">
        <v>10</v>
      </c>
      <c r="U2680" s="36">
        <v>10</v>
      </c>
    </row>
    <row r="2681" spans="1:21" x14ac:dyDescent="0.2">
      <c r="A2681" s="89">
        <f>VLOOKUP(C2681,TabellenSRG!$B$4:$C$2729,2,FALSE)</f>
        <v>237</v>
      </c>
      <c r="B2681" t="str">
        <f t="shared" si="42"/>
        <v>237e</v>
      </c>
      <c r="C2681" t="s">
        <v>243</v>
      </c>
      <c r="D2681" t="s">
        <v>610</v>
      </c>
      <c r="E2681">
        <v>4</v>
      </c>
      <c r="F2681">
        <v>0</v>
      </c>
      <c r="G2681">
        <v>0</v>
      </c>
      <c r="H2681">
        <v>0</v>
      </c>
      <c r="I2681">
        <v>0</v>
      </c>
      <c r="J2681">
        <v>0</v>
      </c>
      <c r="K2681">
        <v>0</v>
      </c>
      <c r="L2681">
        <v>0</v>
      </c>
      <c r="M2681">
        <v>10</v>
      </c>
      <c r="N2681">
        <v>10</v>
      </c>
      <c r="O2681">
        <v>10</v>
      </c>
      <c r="P2681">
        <v>20</v>
      </c>
      <c r="Q2681" s="36">
        <v>20</v>
      </c>
      <c r="R2681" s="36">
        <v>20</v>
      </c>
      <c r="S2681" s="36">
        <v>30</v>
      </c>
      <c r="T2681" s="36">
        <v>30</v>
      </c>
      <c r="U2681" s="36">
        <v>30</v>
      </c>
    </row>
    <row r="2682" spans="1:21" x14ac:dyDescent="0.2">
      <c r="A2682" s="89">
        <f>VLOOKUP(C2682,TabellenSRG!$B$4:$C$2729,2,FALSE)</f>
        <v>237</v>
      </c>
      <c r="B2682" t="str">
        <f t="shared" si="42"/>
        <v>237f</v>
      </c>
      <c r="C2682" t="s">
        <v>243</v>
      </c>
      <c r="D2682" t="s">
        <v>612</v>
      </c>
      <c r="E2682">
        <v>5</v>
      </c>
      <c r="F2682">
        <v>0</v>
      </c>
      <c r="G2682">
        <v>0</v>
      </c>
      <c r="H2682">
        <v>0</v>
      </c>
      <c r="I2682">
        <v>0</v>
      </c>
      <c r="J2682">
        <v>0</v>
      </c>
      <c r="K2682">
        <v>0</v>
      </c>
      <c r="L2682">
        <v>0</v>
      </c>
      <c r="M2682">
        <v>0</v>
      </c>
      <c r="N2682">
        <v>0</v>
      </c>
      <c r="O2682">
        <v>0</v>
      </c>
      <c r="P2682">
        <v>0</v>
      </c>
      <c r="Q2682" s="36">
        <v>0</v>
      </c>
      <c r="R2682" s="36">
        <v>0</v>
      </c>
      <c r="S2682" s="36">
        <v>0</v>
      </c>
      <c r="T2682" s="36">
        <v>0</v>
      </c>
      <c r="U2682" s="36">
        <v>0</v>
      </c>
    </row>
    <row r="2683" spans="1:21" x14ac:dyDescent="0.2">
      <c r="A2683" s="89">
        <f>VLOOKUP(C2683,TabellenSRG!$B$4:$C$2729,2,FALSE)</f>
        <v>237</v>
      </c>
      <c r="B2683" t="str">
        <f t="shared" si="42"/>
        <v>237g</v>
      </c>
      <c r="C2683" t="s">
        <v>243</v>
      </c>
      <c r="D2683" t="s">
        <v>613</v>
      </c>
      <c r="E2683">
        <v>6</v>
      </c>
      <c r="F2683">
        <v>0</v>
      </c>
      <c r="G2683">
        <v>0</v>
      </c>
      <c r="H2683">
        <v>0</v>
      </c>
      <c r="I2683">
        <v>0</v>
      </c>
      <c r="J2683">
        <v>0</v>
      </c>
      <c r="K2683">
        <v>0</v>
      </c>
      <c r="L2683">
        <v>0</v>
      </c>
      <c r="M2683">
        <v>0</v>
      </c>
      <c r="N2683">
        <v>0</v>
      </c>
      <c r="O2683">
        <v>0</v>
      </c>
      <c r="P2683">
        <v>10</v>
      </c>
      <c r="Q2683" s="36">
        <v>10</v>
      </c>
      <c r="R2683" s="36">
        <v>10</v>
      </c>
      <c r="S2683" s="36">
        <v>20</v>
      </c>
      <c r="T2683" s="36">
        <v>20</v>
      </c>
      <c r="U2683" s="36">
        <v>20</v>
      </c>
    </row>
    <row r="2684" spans="1:21" x14ac:dyDescent="0.2">
      <c r="A2684" s="89">
        <f>VLOOKUP(C2684,TabellenSRG!$B$4:$C$2729,2,FALSE)</f>
        <v>237</v>
      </c>
      <c r="B2684" t="str">
        <f t="shared" si="42"/>
        <v>237h</v>
      </c>
      <c r="C2684" t="s">
        <v>243</v>
      </c>
      <c r="D2684" t="s">
        <v>614</v>
      </c>
      <c r="E2684">
        <v>7</v>
      </c>
      <c r="F2684">
        <v>0</v>
      </c>
      <c r="G2684">
        <v>0</v>
      </c>
      <c r="H2684">
        <v>0</v>
      </c>
      <c r="I2684">
        <v>0</v>
      </c>
      <c r="J2684">
        <v>0</v>
      </c>
      <c r="K2684">
        <v>0</v>
      </c>
      <c r="L2684">
        <v>0</v>
      </c>
      <c r="M2684">
        <v>0</v>
      </c>
      <c r="N2684">
        <v>0</v>
      </c>
      <c r="O2684">
        <v>0</v>
      </c>
      <c r="P2684">
        <v>0</v>
      </c>
      <c r="Q2684" s="36">
        <v>0</v>
      </c>
      <c r="R2684" s="36">
        <v>0</v>
      </c>
      <c r="S2684" s="36">
        <v>0</v>
      </c>
      <c r="T2684" s="36">
        <v>0</v>
      </c>
      <c r="U2684" s="36">
        <v>0</v>
      </c>
    </row>
    <row r="2685" spans="1:21" x14ac:dyDescent="0.2">
      <c r="A2685" s="89">
        <f>VLOOKUP(C2685,TabellenSRG!$B$4:$C$2729,2,FALSE)</f>
        <v>237</v>
      </c>
      <c r="B2685" t="str">
        <f t="shared" si="42"/>
        <v>237i</v>
      </c>
      <c r="C2685" t="s">
        <v>243</v>
      </c>
      <c r="D2685" t="s">
        <v>615</v>
      </c>
      <c r="E2685">
        <v>8</v>
      </c>
      <c r="F2685">
        <v>0</v>
      </c>
      <c r="G2685">
        <v>0</v>
      </c>
      <c r="H2685">
        <v>0</v>
      </c>
      <c r="I2685">
        <v>0</v>
      </c>
      <c r="J2685">
        <v>0</v>
      </c>
      <c r="K2685">
        <v>0</v>
      </c>
      <c r="L2685">
        <v>0</v>
      </c>
      <c r="M2685">
        <v>0</v>
      </c>
      <c r="N2685">
        <v>0</v>
      </c>
      <c r="O2685">
        <v>10</v>
      </c>
      <c r="P2685">
        <v>10</v>
      </c>
      <c r="Q2685" s="36">
        <v>10</v>
      </c>
      <c r="R2685" s="36">
        <v>10</v>
      </c>
      <c r="S2685" s="36">
        <v>10</v>
      </c>
      <c r="T2685" s="36">
        <v>10</v>
      </c>
      <c r="U2685" s="36">
        <v>10</v>
      </c>
    </row>
    <row r="2686" spans="1:21" x14ac:dyDescent="0.2">
      <c r="A2686" s="89">
        <f>VLOOKUP(C2686,TabellenSRG!$B$4:$C$2729,2,FALSE)</f>
        <v>237</v>
      </c>
      <c r="B2686" t="str">
        <f t="shared" si="42"/>
        <v>237j</v>
      </c>
      <c r="C2686" t="s">
        <v>243</v>
      </c>
      <c r="D2686" t="s">
        <v>616</v>
      </c>
      <c r="E2686">
        <v>9</v>
      </c>
      <c r="F2686">
        <v>210</v>
      </c>
      <c r="G2686">
        <v>220</v>
      </c>
      <c r="H2686">
        <v>180</v>
      </c>
      <c r="I2686">
        <v>220</v>
      </c>
      <c r="J2686">
        <v>270</v>
      </c>
      <c r="K2686">
        <v>290</v>
      </c>
      <c r="L2686">
        <v>310</v>
      </c>
      <c r="M2686">
        <v>310</v>
      </c>
      <c r="N2686">
        <v>390</v>
      </c>
      <c r="O2686">
        <v>400</v>
      </c>
      <c r="P2686">
        <v>530</v>
      </c>
      <c r="Q2686" s="36">
        <v>600</v>
      </c>
      <c r="R2686" s="36">
        <v>590</v>
      </c>
      <c r="S2686" s="36">
        <v>630</v>
      </c>
      <c r="T2686" s="36">
        <v>620</v>
      </c>
      <c r="U2686" s="36">
        <v>640</v>
      </c>
    </row>
    <row r="2687" spans="1:21" x14ac:dyDescent="0.2">
      <c r="A2687" s="89">
        <f>VLOOKUP(C2687,TabellenSRG!$B$4:$C$2729,2,FALSE)</f>
        <v>237</v>
      </c>
      <c r="B2687" t="str">
        <f t="shared" si="42"/>
        <v>237k</v>
      </c>
      <c r="C2687" t="s">
        <v>243</v>
      </c>
      <c r="D2687" t="s">
        <v>611</v>
      </c>
      <c r="E2687">
        <v>10</v>
      </c>
      <c r="F2687" t="e">
        <v>#N/A</v>
      </c>
      <c r="G2687" t="e">
        <v>#N/A</v>
      </c>
      <c r="H2687" t="e">
        <v>#N/A</v>
      </c>
      <c r="I2687" t="e">
        <v>#N/A</v>
      </c>
      <c r="J2687" t="e">
        <v>#N/A</v>
      </c>
      <c r="K2687" t="e">
        <v>#N/A</v>
      </c>
      <c r="L2687" t="e">
        <v>#N/A</v>
      </c>
      <c r="M2687" t="e">
        <v>#N/A</v>
      </c>
      <c r="N2687">
        <v>0</v>
      </c>
      <c r="O2687">
        <v>0</v>
      </c>
      <c r="P2687">
        <v>0</v>
      </c>
      <c r="Q2687" s="36">
        <v>0</v>
      </c>
      <c r="R2687" s="36">
        <v>0</v>
      </c>
      <c r="S2687" s="36">
        <v>0</v>
      </c>
      <c r="T2687" s="36">
        <v>0</v>
      </c>
      <c r="U2687" s="36">
        <v>0</v>
      </c>
    </row>
    <row r="2688" spans="1:21" x14ac:dyDescent="0.2">
      <c r="A2688" s="89">
        <f>VLOOKUP(C2688,TabellenSRG!$B$4:$C$2729,2,FALSE)</f>
        <v>238</v>
      </c>
      <c r="B2688" t="str">
        <f t="shared" si="42"/>
        <v>238a</v>
      </c>
      <c r="C2688" t="s">
        <v>244</v>
      </c>
      <c r="D2688" t="s">
        <v>606</v>
      </c>
      <c r="E2688">
        <v>0</v>
      </c>
      <c r="F2688">
        <v>460</v>
      </c>
      <c r="G2688">
        <v>450</v>
      </c>
      <c r="H2688">
        <v>460</v>
      </c>
      <c r="I2688">
        <v>530</v>
      </c>
      <c r="J2688">
        <v>580</v>
      </c>
      <c r="K2688">
        <v>620</v>
      </c>
      <c r="L2688">
        <v>640</v>
      </c>
      <c r="M2688">
        <v>620</v>
      </c>
      <c r="N2688">
        <v>630</v>
      </c>
      <c r="O2688">
        <v>620</v>
      </c>
      <c r="P2688">
        <v>630</v>
      </c>
      <c r="Q2688" s="36">
        <v>620</v>
      </c>
      <c r="R2688" s="36">
        <v>640</v>
      </c>
      <c r="S2688" s="36">
        <v>650</v>
      </c>
      <c r="T2688" s="36">
        <v>630</v>
      </c>
      <c r="U2688" s="36">
        <v>630</v>
      </c>
    </row>
    <row r="2689" spans="1:21" x14ac:dyDescent="0.2">
      <c r="A2689" s="89">
        <f>VLOOKUP(C2689,TabellenSRG!$B$4:$C$2729,2,FALSE)</f>
        <v>238</v>
      </c>
      <c r="B2689" t="str">
        <f t="shared" si="42"/>
        <v>238b</v>
      </c>
      <c r="C2689" t="s">
        <v>244</v>
      </c>
      <c r="D2689" t="s">
        <v>607</v>
      </c>
      <c r="E2689">
        <v>1</v>
      </c>
      <c r="F2689">
        <v>10</v>
      </c>
      <c r="G2689">
        <v>0</v>
      </c>
      <c r="H2689">
        <v>0</v>
      </c>
      <c r="I2689">
        <v>0</v>
      </c>
      <c r="J2689">
        <v>0</v>
      </c>
      <c r="K2689">
        <v>0</v>
      </c>
      <c r="L2689">
        <v>0</v>
      </c>
      <c r="M2689">
        <v>0</v>
      </c>
      <c r="N2689">
        <v>0</v>
      </c>
      <c r="O2689">
        <v>0</v>
      </c>
      <c r="P2689">
        <v>0</v>
      </c>
      <c r="Q2689" s="36">
        <v>0</v>
      </c>
      <c r="R2689" s="36">
        <v>0</v>
      </c>
      <c r="S2689" s="36">
        <v>0</v>
      </c>
      <c r="T2689" s="36">
        <v>0</v>
      </c>
      <c r="U2689" s="36">
        <v>0</v>
      </c>
    </row>
    <row r="2690" spans="1:21" x14ac:dyDescent="0.2">
      <c r="A2690" s="89">
        <f>VLOOKUP(C2690,TabellenSRG!$B$4:$C$2729,2,FALSE)</f>
        <v>238</v>
      </c>
      <c r="B2690" t="str">
        <f t="shared" si="42"/>
        <v>238c</v>
      </c>
      <c r="C2690" t="s">
        <v>244</v>
      </c>
      <c r="D2690" t="s">
        <v>608</v>
      </c>
      <c r="E2690">
        <v>2</v>
      </c>
      <c r="F2690">
        <v>0</v>
      </c>
      <c r="G2690">
        <v>0</v>
      </c>
      <c r="H2690">
        <v>0</v>
      </c>
      <c r="I2690">
        <v>0</v>
      </c>
      <c r="J2690">
        <v>0</v>
      </c>
      <c r="K2690">
        <v>0</v>
      </c>
      <c r="L2690">
        <v>0</v>
      </c>
      <c r="M2690">
        <v>0</v>
      </c>
      <c r="N2690">
        <v>0</v>
      </c>
      <c r="O2690">
        <v>0</v>
      </c>
      <c r="P2690">
        <v>0</v>
      </c>
      <c r="Q2690" s="36">
        <v>0</v>
      </c>
      <c r="R2690" s="36">
        <v>0</v>
      </c>
      <c r="S2690" s="36">
        <v>0</v>
      </c>
      <c r="T2690" s="36">
        <v>0</v>
      </c>
      <c r="U2690" s="36">
        <v>0</v>
      </c>
    </row>
    <row r="2691" spans="1:21" x14ac:dyDescent="0.2">
      <c r="A2691" s="89">
        <f>VLOOKUP(C2691,TabellenSRG!$B$4:$C$2729,2,FALSE)</f>
        <v>238</v>
      </c>
      <c r="B2691" t="str">
        <f t="shared" si="42"/>
        <v>238d</v>
      </c>
      <c r="C2691" t="s">
        <v>244</v>
      </c>
      <c r="D2691" t="s">
        <v>609</v>
      </c>
      <c r="E2691">
        <v>3</v>
      </c>
      <c r="F2691">
        <v>50</v>
      </c>
      <c r="G2691">
        <v>40</v>
      </c>
      <c r="H2691">
        <v>40</v>
      </c>
      <c r="I2691">
        <v>50</v>
      </c>
      <c r="J2691">
        <v>50</v>
      </c>
      <c r="K2691">
        <v>50</v>
      </c>
      <c r="L2691">
        <v>40</v>
      </c>
      <c r="M2691">
        <v>40</v>
      </c>
      <c r="N2691">
        <v>30</v>
      </c>
      <c r="O2691">
        <v>20</v>
      </c>
      <c r="P2691">
        <v>20</v>
      </c>
      <c r="Q2691" s="36">
        <v>20</v>
      </c>
      <c r="R2691" s="36">
        <v>20</v>
      </c>
      <c r="S2691" s="36">
        <v>30</v>
      </c>
      <c r="T2691" s="36">
        <v>30</v>
      </c>
      <c r="U2691" s="36">
        <v>30</v>
      </c>
    </row>
    <row r="2692" spans="1:21" x14ac:dyDescent="0.2">
      <c r="A2692" s="89">
        <f>VLOOKUP(C2692,TabellenSRG!$B$4:$C$2729,2,FALSE)</f>
        <v>238</v>
      </c>
      <c r="B2692" t="str">
        <f t="shared" si="42"/>
        <v>238e</v>
      </c>
      <c r="C2692" t="s">
        <v>244</v>
      </c>
      <c r="D2692" t="s">
        <v>610</v>
      </c>
      <c r="E2692">
        <v>4</v>
      </c>
      <c r="F2692">
        <v>0</v>
      </c>
      <c r="G2692">
        <v>0</v>
      </c>
      <c r="H2692">
        <v>0</v>
      </c>
      <c r="I2692">
        <v>0</v>
      </c>
      <c r="J2692">
        <v>10</v>
      </c>
      <c r="K2692">
        <v>10</v>
      </c>
      <c r="L2692">
        <v>10</v>
      </c>
      <c r="M2692">
        <v>20</v>
      </c>
      <c r="N2692">
        <v>20</v>
      </c>
      <c r="O2692">
        <v>20</v>
      </c>
      <c r="P2692">
        <v>30</v>
      </c>
      <c r="Q2692" s="36">
        <v>30</v>
      </c>
      <c r="R2692" s="36">
        <v>40</v>
      </c>
      <c r="S2692" s="36">
        <v>40</v>
      </c>
      <c r="T2692" s="36">
        <v>40</v>
      </c>
      <c r="U2692" s="36">
        <v>40</v>
      </c>
    </row>
    <row r="2693" spans="1:21" x14ac:dyDescent="0.2">
      <c r="A2693" s="89">
        <f>VLOOKUP(C2693,TabellenSRG!$B$4:$C$2729,2,FALSE)</f>
        <v>238</v>
      </c>
      <c r="B2693" t="str">
        <f t="shared" ref="B2693:B2756" si="43">CONCATENATE(A2693,D2693)</f>
        <v>238f</v>
      </c>
      <c r="C2693" t="s">
        <v>244</v>
      </c>
      <c r="D2693" t="s">
        <v>612</v>
      </c>
      <c r="E2693">
        <v>5</v>
      </c>
      <c r="F2693">
        <v>0</v>
      </c>
      <c r="G2693">
        <v>0</v>
      </c>
      <c r="H2693">
        <v>0</v>
      </c>
      <c r="I2693">
        <v>0</v>
      </c>
      <c r="J2693">
        <v>0</v>
      </c>
      <c r="K2693">
        <v>0</v>
      </c>
      <c r="L2693">
        <v>0</v>
      </c>
      <c r="M2693">
        <v>0</v>
      </c>
      <c r="N2693">
        <v>0</v>
      </c>
      <c r="O2693">
        <v>0</v>
      </c>
      <c r="P2693">
        <v>0</v>
      </c>
      <c r="Q2693" s="36">
        <v>0</v>
      </c>
      <c r="R2693" s="36">
        <v>0</v>
      </c>
      <c r="S2693" s="36">
        <v>0</v>
      </c>
      <c r="T2693" s="36">
        <v>10</v>
      </c>
      <c r="U2693" s="36">
        <v>10</v>
      </c>
    </row>
    <row r="2694" spans="1:21" x14ac:dyDescent="0.2">
      <c r="A2694" s="89">
        <f>VLOOKUP(C2694,TabellenSRG!$B$4:$C$2729,2,FALSE)</f>
        <v>238</v>
      </c>
      <c r="B2694" t="str">
        <f t="shared" si="43"/>
        <v>238g</v>
      </c>
      <c r="C2694" t="s">
        <v>244</v>
      </c>
      <c r="D2694" t="s">
        <v>613</v>
      </c>
      <c r="E2694">
        <v>6</v>
      </c>
      <c r="F2694">
        <v>0</v>
      </c>
      <c r="G2694">
        <v>0</v>
      </c>
      <c r="H2694">
        <v>0</v>
      </c>
      <c r="I2694">
        <v>0</v>
      </c>
      <c r="J2694">
        <v>0</v>
      </c>
      <c r="K2694">
        <v>0</v>
      </c>
      <c r="L2694">
        <v>0</v>
      </c>
      <c r="M2694">
        <v>0</v>
      </c>
      <c r="N2694">
        <v>0</v>
      </c>
      <c r="O2694">
        <v>0</v>
      </c>
      <c r="P2694">
        <v>0</v>
      </c>
      <c r="Q2694" s="36">
        <v>0</v>
      </c>
      <c r="R2694" s="36">
        <v>0</v>
      </c>
      <c r="S2694" s="36">
        <v>0</v>
      </c>
      <c r="T2694" s="36">
        <v>0</v>
      </c>
      <c r="U2694" s="36">
        <v>0</v>
      </c>
    </row>
    <row r="2695" spans="1:21" x14ac:dyDescent="0.2">
      <c r="A2695" s="89">
        <f>VLOOKUP(C2695,TabellenSRG!$B$4:$C$2729,2,FALSE)</f>
        <v>238</v>
      </c>
      <c r="B2695" t="str">
        <f t="shared" si="43"/>
        <v>238h</v>
      </c>
      <c r="C2695" t="s">
        <v>244</v>
      </c>
      <c r="D2695" t="s">
        <v>614</v>
      </c>
      <c r="E2695">
        <v>7</v>
      </c>
      <c r="F2695">
        <v>0</v>
      </c>
      <c r="G2695">
        <v>0</v>
      </c>
      <c r="H2695">
        <v>0</v>
      </c>
      <c r="I2695">
        <v>0</v>
      </c>
      <c r="J2695">
        <v>0</v>
      </c>
      <c r="K2695">
        <v>0</v>
      </c>
      <c r="L2695">
        <v>0</v>
      </c>
      <c r="M2695">
        <v>0</v>
      </c>
      <c r="N2695">
        <v>0</v>
      </c>
      <c r="O2695">
        <v>0</v>
      </c>
      <c r="P2695">
        <v>0</v>
      </c>
      <c r="Q2695" s="36">
        <v>0</v>
      </c>
      <c r="R2695" s="36">
        <v>0</v>
      </c>
      <c r="S2695" s="36">
        <v>0</v>
      </c>
      <c r="T2695" s="36">
        <v>0</v>
      </c>
      <c r="U2695" s="36">
        <v>0</v>
      </c>
    </row>
    <row r="2696" spans="1:21" x14ac:dyDescent="0.2">
      <c r="A2696" s="89">
        <f>VLOOKUP(C2696,TabellenSRG!$B$4:$C$2729,2,FALSE)</f>
        <v>238</v>
      </c>
      <c r="B2696" t="str">
        <f t="shared" si="43"/>
        <v>238i</v>
      </c>
      <c r="C2696" t="s">
        <v>244</v>
      </c>
      <c r="D2696" t="s">
        <v>615</v>
      </c>
      <c r="E2696">
        <v>8</v>
      </c>
      <c r="F2696">
        <v>0</v>
      </c>
      <c r="G2696">
        <v>0</v>
      </c>
      <c r="H2696">
        <v>0</v>
      </c>
      <c r="I2696">
        <v>0</v>
      </c>
      <c r="J2696">
        <v>0</v>
      </c>
      <c r="K2696">
        <v>0</v>
      </c>
      <c r="L2696">
        <v>0</v>
      </c>
      <c r="M2696">
        <v>0</v>
      </c>
      <c r="N2696">
        <v>0</v>
      </c>
      <c r="O2696">
        <v>0</v>
      </c>
      <c r="P2696">
        <v>0</v>
      </c>
      <c r="Q2696" s="36">
        <v>0</v>
      </c>
      <c r="R2696" s="36">
        <v>0</v>
      </c>
      <c r="S2696" s="36">
        <v>0</v>
      </c>
      <c r="T2696" s="36">
        <v>0</v>
      </c>
      <c r="U2696" s="36">
        <v>0</v>
      </c>
    </row>
    <row r="2697" spans="1:21" x14ac:dyDescent="0.2">
      <c r="A2697" s="89">
        <f>VLOOKUP(C2697,TabellenSRG!$B$4:$C$2729,2,FALSE)</f>
        <v>238</v>
      </c>
      <c r="B2697" t="str">
        <f t="shared" si="43"/>
        <v>238j</v>
      </c>
      <c r="C2697" t="s">
        <v>244</v>
      </c>
      <c r="D2697" t="s">
        <v>616</v>
      </c>
      <c r="E2697">
        <v>9</v>
      </c>
      <c r="F2697">
        <v>410</v>
      </c>
      <c r="G2697">
        <v>400</v>
      </c>
      <c r="H2697">
        <v>420</v>
      </c>
      <c r="I2697">
        <v>480</v>
      </c>
      <c r="J2697">
        <v>530</v>
      </c>
      <c r="K2697">
        <v>570</v>
      </c>
      <c r="L2697">
        <v>580</v>
      </c>
      <c r="M2697">
        <v>560</v>
      </c>
      <c r="N2697">
        <v>580</v>
      </c>
      <c r="O2697">
        <v>570</v>
      </c>
      <c r="P2697">
        <v>570</v>
      </c>
      <c r="Q2697" s="36">
        <v>570</v>
      </c>
      <c r="R2697" s="36">
        <v>580</v>
      </c>
      <c r="S2697" s="36">
        <v>580</v>
      </c>
      <c r="T2697" s="36">
        <v>550</v>
      </c>
      <c r="U2697" s="36">
        <v>560</v>
      </c>
    </row>
    <row r="2698" spans="1:21" x14ac:dyDescent="0.2">
      <c r="A2698" s="89">
        <f>VLOOKUP(C2698,TabellenSRG!$B$4:$C$2729,2,FALSE)</f>
        <v>238</v>
      </c>
      <c r="B2698" t="str">
        <f t="shared" si="43"/>
        <v>238k</v>
      </c>
      <c r="C2698" t="s">
        <v>244</v>
      </c>
      <c r="D2698" t="s">
        <v>611</v>
      </c>
      <c r="E2698">
        <v>10</v>
      </c>
      <c r="F2698" t="e">
        <v>#N/A</v>
      </c>
      <c r="G2698" t="e">
        <v>#N/A</v>
      </c>
      <c r="H2698" t="e">
        <v>#N/A</v>
      </c>
      <c r="I2698" t="e">
        <v>#N/A</v>
      </c>
      <c r="J2698" t="e">
        <v>#N/A</v>
      </c>
      <c r="K2698" t="e">
        <v>#N/A</v>
      </c>
      <c r="L2698" t="e">
        <v>#N/A</v>
      </c>
      <c r="M2698" t="e">
        <v>#N/A</v>
      </c>
      <c r="N2698">
        <v>0</v>
      </c>
      <c r="O2698">
        <v>0</v>
      </c>
      <c r="P2698">
        <v>0</v>
      </c>
      <c r="Q2698" s="36">
        <v>0</v>
      </c>
      <c r="R2698" s="36">
        <v>0</v>
      </c>
      <c r="S2698" s="36">
        <v>0</v>
      </c>
      <c r="T2698" s="36">
        <v>0</v>
      </c>
      <c r="U2698" s="36">
        <v>0</v>
      </c>
    </row>
    <row r="2699" spans="1:21" x14ac:dyDescent="0.2">
      <c r="A2699" s="89">
        <f>VLOOKUP(C2699,TabellenSRG!$B$4:$C$2729,2,FALSE)</f>
        <v>239</v>
      </c>
      <c r="B2699" t="str">
        <f t="shared" si="43"/>
        <v>239a</v>
      </c>
      <c r="C2699" t="s">
        <v>245</v>
      </c>
      <c r="D2699" t="s">
        <v>606</v>
      </c>
      <c r="E2699">
        <v>0</v>
      </c>
      <c r="F2699">
        <v>130</v>
      </c>
      <c r="G2699">
        <v>130</v>
      </c>
      <c r="H2699">
        <v>130</v>
      </c>
      <c r="I2699">
        <v>140</v>
      </c>
      <c r="J2699">
        <v>30</v>
      </c>
      <c r="K2699">
        <v>40</v>
      </c>
      <c r="L2699">
        <v>50</v>
      </c>
      <c r="M2699">
        <v>50</v>
      </c>
      <c r="N2699">
        <v>40</v>
      </c>
      <c r="O2699">
        <v>40</v>
      </c>
      <c r="P2699">
        <v>180</v>
      </c>
      <c r="Q2699" s="36">
        <v>190</v>
      </c>
      <c r="R2699" s="36">
        <v>210</v>
      </c>
      <c r="S2699" s="36">
        <v>220</v>
      </c>
      <c r="T2699" s="36">
        <v>250</v>
      </c>
      <c r="U2699" s="36">
        <v>250</v>
      </c>
    </row>
    <row r="2700" spans="1:21" x14ac:dyDescent="0.2">
      <c r="A2700" s="89">
        <f>VLOOKUP(C2700,TabellenSRG!$B$4:$C$2729,2,FALSE)</f>
        <v>239</v>
      </c>
      <c r="B2700" t="str">
        <f t="shared" si="43"/>
        <v>239b</v>
      </c>
      <c r="C2700" t="s">
        <v>245</v>
      </c>
      <c r="D2700" t="s">
        <v>607</v>
      </c>
      <c r="E2700">
        <v>1</v>
      </c>
      <c r="F2700">
        <v>0</v>
      </c>
      <c r="G2700">
        <v>0</v>
      </c>
      <c r="H2700">
        <v>0</v>
      </c>
      <c r="I2700">
        <v>0</v>
      </c>
      <c r="J2700">
        <v>0</v>
      </c>
      <c r="K2700">
        <v>0</v>
      </c>
      <c r="L2700">
        <v>0</v>
      </c>
      <c r="M2700">
        <v>0</v>
      </c>
      <c r="N2700">
        <v>0</v>
      </c>
      <c r="O2700">
        <v>0</v>
      </c>
      <c r="P2700">
        <v>0</v>
      </c>
      <c r="Q2700" s="36">
        <v>0</v>
      </c>
      <c r="R2700" s="36">
        <v>0</v>
      </c>
      <c r="S2700" s="36">
        <v>0</v>
      </c>
      <c r="T2700" s="36">
        <v>0</v>
      </c>
      <c r="U2700" s="36">
        <v>0</v>
      </c>
    </row>
    <row r="2701" spans="1:21" x14ac:dyDescent="0.2">
      <c r="A2701" s="89">
        <f>VLOOKUP(C2701,TabellenSRG!$B$4:$C$2729,2,FALSE)</f>
        <v>239</v>
      </c>
      <c r="B2701" t="str">
        <f t="shared" si="43"/>
        <v>239c</v>
      </c>
      <c r="C2701" t="s">
        <v>245</v>
      </c>
      <c r="D2701" t="s">
        <v>608</v>
      </c>
      <c r="E2701">
        <v>2</v>
      </c>
      <c r="F2701">
        <v>0</v>
      </c>
      <c r="G2701">
        <v>0</v>
      </c>
      <c r="H2701">
        <v>0</v>
      </c>
      <c r="I2701">
        <v>0</v>
      </c>
      <c r="J2701">
        <v>0</v>
      </c>
      <c r="K2701">
        <v>0</v>
      </c>
      <c r="L2701">
        <v>0</v>
      </c>
      <c r="M2701">
        <v>0</v>
      </c>
      <c r="N2701">
        <v>0</v>
      </c>
      <c r="O2701">
        <v>0</v>
      </c>
      <c r="P2701">
        <v>0</v>
      </c>
      <c r="Q2701" s="36">
        <v>0</v>
      </c>
      <c r="R2701" s="36">
        <v>0</v>
      </c>
      <c r="S2701" s="36">
        <v>0</v>
      </c>
      <c r="T2701" s="36">
        <v>0</v>
      </c>
      <c r="U2701" s="36">
        <v>0</v>
      </c>
    </row>
    <row r="2702" spans="1:21" x14ac:dyDescent="0.2">
      <c r="A2702" s="89">
        <f>VLOOKUP(C2702,TabellenSRG!$B$4:$C$2729,2,FALSE)</f>
        <v>239</v>
      </c>
      <c r="B2702" t="str">
        <f t="shared" si="43"/>
        <v>239d</v>
      </c>
      <c r="C2702" t="s">
        <v>245</v>
      </c>
      <c r="D2702" t="s">
        <v>609</v>
      </c>
      <c r="E2702">
        <v>3</v>
      </c>
      <c r="F2702">
        <v>0</v>
      </c>
      <c r="G2702">
        <v>0</v>
      </c>
      <c r="H2702">
        <v>0</v>
      </c>
      <c r="I2702">
        <v>0</v>
      </c>
      <c r="J2702">
        <v>0</v>
      </c>
      <c r="K2702">
        <v>0</v>
      </c>
      <c r="L2702">
        <v>0</v>
      </c>
      <c r="M2702">
        <v>0</v>
      </c>
      <c r="N2702">
        <v>0</v>
      </c>
      <c r="O2702">
        <v>0</v>
      </c>
      <c r="P2702">
        <v>0</v>
      </c>
      <c r="Q2702" s="36">
        <v>0</v>
      </c>
      <c r="R2702" s="36">
        <v>0</v>
      </c>
      <c r="S2702" s="36">
        <v>0</v>
      </c>
      <c r="T2702" s="36">
        <v>0</v>
      </c>
      <c r="U2702" s="36">
        <v>0</v>
      </c>
    </row>
    <row r="2703" spans="1:21" x14ac:dyDescent="0.2">
      <c r="A2703" s="89">
        <f>VLOOKUP(C2703,TabellenSRG!$B$4:$C$2729,2,FALSE)</f>
        <v>239</v>
      </c>
      <c r="B2703" t="str">
        <f t="shared" si="43"/>
        <v>239e</v>
      </c>
      <c r="C2703" t="s">
        <v>245</v>
      </c>
      <c r="D2703" t="s">
        <v>610</v>
      </c>
      <c r="E2703">
        <v>4</v>
      </c>
      <c r="F2703">
        <v>0</v>
      </c>
      <c r="G2703">
        <v>0</v>
      </c>
      <c r="H2703">
        <v>0</v>
      </c>
      <c r="I2703">
        <v>0</v>
      </c>
      <c r="J2703">
        <v>0</v>
      </c>
      <c r="K2703">
        <v>0</v>
      </c>
      <c r="L2703">
        <v>0</v>
      </c>
      <c r="M2703">
        <v>0</v>
      </c>
      <c r="N2703">
        <v>0</v>
      </c>
      <c r="O2703">
        <v>0</v>
      </c>
      <c r="P2703">
        <v>0</v>
      </c>
      <c r="Q2703" s="36">
        <v>0</v>
      </c>
      <c r="R2703" s="36">
        <v>0</v>
      </c>
      <c r="S2703" s="36">
        <v>10</v>
      </c>
      <c r="T2703" s="36">
        <v>10</v>
      </c>
      <c r="U2703" s="36">
        <v>10</v>
      </c>
    </row>
    <row r="2704" spans="1:21" x14ac:dyDescent="0.2">
      <c r="A2704" s="89">
        <f>VLOOKUP(C2704,TabellenSRG!$B$4:$C$2729,2,FALSE)</f>
        <v>239</v>
      </c>
      <c r="B2704" t="str">
        <f t="shared" si="43"/>
        <v>239f</v>
      </c>
      <c r="C2704" t="s">
        <v>245</v>
      </c>
      <c r="D2704" t="s">
        <v>612</v>
      </c>
      <c r="E2704">
        <v>5</v>
      </c>
      <c r="F2704">
        <v>0</v>
      </c>
      <c r="G2704">
        <v>0</v>
      </c>
      <c r="H2704">
        <v>0</v>
      </c>
      <c r="I2704">
        <v>0</v>
      </c>
      <c r="J2704">
        <v>0</v>
      </c>
      <c r="K2704">
        <v>0</v>
      </c>
      <c r="L2704">
        <v>0</v>
      </c>
      <c r="M2704">
        <v>0</v>
      </c>
      <c r="N2704">
        <v>0</v>
      </c>
      <c r="O2704">
        <v>0</v>
      </c>
      <c r="P2704">
        <v>0</v>
      </c>
      <c r="Q2704" s="36">
        <v>0</v>
      </c>
      <c r="R2704" s="36">
        <v>0</v>
      </c>
      <c r="S2704" s="36">
        <v>0</v>
      </c>
      <c r="T2704" s="36">
        <v>0</v>
      </c>
      <c r="U2704" s="36">
        <v>0</v>
      </c>
    </row>
    <row r="2705" spans="1:21" x14ac:dyDescent="0.2">
      <c r="A2705" s="89">
        <f>VLOOKUP(C2705,TabellenSRG!$B$4:$C$2729,2,FALSE)</f>
        <v>239</v>
      </c>
      <c r="B2705" t="str">
        <f t="shared" si="43"/>
        <v>239g</v>
      </c>
      <c r="C2705" t="s">
        <v>245</v>
      </c>
      <c r="D2705" t="s">
        <v>613</v>
      </c>
      <c r="E2705">
        <v>6</v>
      </c>
      <c r="F2705">
        <v>0</v>
      </c>
      <c r="G2705">
        <v>0</v>
      </c>
      <c r="H2705">
        <v>0</v>
      </c>
      <c r="I2705">
        <v>0</v>
      </c>
      <c r="J2705">
        <v>0</v>
      </c>
      <c r="K2705">
        <v>0</v>
      </c>
      <c r="L2705">
        <v>0</v>
      </c>
      <c r="M2705">
        <v>0</v>
      </c>
      <c r="N2705">
        <v>0</v>
      </c>
      <c r="O2705">
        <v>0</v>
      </c>
      <c r="P2705">
        <v>0</v>
      </c>
      <c r="Q2705" s="36">
        <v>0</v>
      </c>
      <c r="R2705" s="36">
        <v>0</v>
      </c>
      <c r="S2705" s="36">
        <v>0</v>
      </c>
      <c r="T2705" s="36">
        <v>0</v>
      </c>
      <c r="U2705" s="36">
        <v>0</v>
      </c>
    </row>
    <row r="2706" spans="1:21" x14ac:dyDescent="0.2">
      <c r="A2706" s="89">
        <f>VLOOKUP(C2706,TabellenSRG!$B$4:$C$2729,2,FALSE)</f>
        <v>239</v>
      </c>
      <c r="B2706" t="str">
        <f t="shared" si="43"/>
        <v>239h</v>
      </c>
      <c r="C2706" t="s">
        <v>245</v>
      </c>
      <c r="D2706" t="s">
        <v>614</v>
      </c>
      <c r="E2706">
        <v>7</v>
      </c>
      <c r="F2706">
        <v>0</v>
      </c>
      <c r="G2706">
        <v>0</v>
      </c>
      <c r="H2706">
        <v>0</v>
      </c>
      <c r="I2706">
        <v>0</v>
      </c>
      <c r="J2706">
        <v>0</v>
      </c>
      <c r="K2706">
        <v>0</v>
      </c>
      <c r="L2706">
        <v>0</v>
      </c>
      <c r="M2706">
        <v>0</v>
      </c>
      <c r="N2706">
        <v>0</v>
      </c>
      <c r="O2706">
        <v>0</v>
      </c>
      <c r="P2706">
        <v>0</v>
      </c>
      <c r="Q2706" s="36">
        <v>0</v>
      </c>
      <c r="R2706" s="36">
        <v>0</v>
      </c>
      <c r="S2706" s="36">
        <v>0</v>
      </c>
      <c r="T2706" s="36">
        <v>0</v>
      </c>
      <c r="U2706" s="36">
        <v>0</v>
      </c>
    </row>
    <row r="2707" spans="1:21" x14ac:dyDescent="0.2">
      <c r="A2707" s="89">
        <f>VLOOKUP(C2707,TabellenSRG!$B$4:$C$2729,2,FALSE)</f>
        <v>239</v>
      </c>
      <c r="B2707" t="str">
        <f t="shared" si="43"/>
        <v>239i</v>
      </c>
      <c r="C2707" t="s">
        <v>245</v>
      </c>
      <c r="D2707" t="s">
        <v>615</v>
      </c>
      <c r="E2707">
        <v>8</v>
      </c>
      <c r="F2707">
        <v>0</v>
      </c>
      <c r="G2707">
        <v>0</v>
      </c>
      <c r="H2707">
        <v>0</v>
      </c>
      <c r="I2707">
        <v>0</v>
      </c>
      <c r="J2707">
        <v>0</v>
      </c>
      <c r="K2707">
        <v>0</v>
      </c>
      <c r="L2707">
        <v>0</v>
      </c>
      <c r="M2707">
        <v>0</v>
      </c>
      <c r="N2707">
        <v>0</v>
      </c>
      <c r="O2707">
        <v>0</v>
      </c>
      <c r="P2707">
        <v>0</v>
      </c>
      <c r="Q2707" s="36">
        <v>0</v>
      </c>
      <c r="R2707" s="36">
        <v>0</v>
      </c>
      <c r="S2707" s="36">
        <v>0</v>
      </c>
      <c r="T2707" s="36">
        <v>0</v>
      </c>
      <c r="U2707" s="36">
        <v>0</v>
      </c>
    </row>
    <row r="2708" spans="1:21" x14ac:dyDescent="0.2">
      <c r="A2708" s="89">
        <f>VLOOKUP(C2708,TabellenSRG!$B$4:$C$2729,2,FALSE)</f>
        <v>239</v>
      </c>
      <c r="B2708" t="str">
        <f t="shared" si="43"/>
        <v>239j</v>
      </c>
      <c r="C2708" t="s">
        <v>245</v>
      </c>
      <c r="D2708" t="s">
        <v>616</v>
      </c>
      <c r="E2708">
        <v>9</v>
      </c>
      <c r="F2708">
        <v>130</v>
      </c>
      <c r="G2708">
        <v>130</v>
      </c>
      <c r="H2708">
        <v>130</v>
      </c>
      <c r="I2708">
        <v>140</v>
      </c>
      <c r="J2708">
        <v>30</v>
      </c>
      <c r="K2708">
        <v>40</v>
      </c>
      <c r="L2708">
        <v>50</v>
      </c>
      <c r="M2708">
        <v>50</v>
      </c>
      <c r="N2708">
        <v>40</v>
      </c>
      <c r="O2708">
        <v>40</v>
      </c>
      <c r="P2708">
        <v>170</v>
      </c>
      <c r="Q2708" s="36">
        <v>180</v>
      </c>
      <c r="R2708" s="36">
        <v>210</v>
      </c>
      <c r="S2708" s="36">
        <v>210</v>
      </c>
      <c r="T2708" s="36">
        <v>230</v>
      </c>
      <c r="U2708" s="36">
        <v>240</v>
      </c>
    </row>
    <row r="2709" spans="1:21" x14ac:dyDescent="0.2">
      <c r="A2709" s="89">
        <f>VLOOKUP(C2709,TabellenSRG!$B$4:$C$2729,2,FALSE)</f>
        <v>239</v>
      </c>
      <c r="B2709" t="str">
        <f t="shared" si="43"/>
        <v>239k</v>
      </c>
      <c r="C2709" t="s">
        <v>245</v>
      </c>
      <c r="D2709" t="s">
        <v>611</v>
      </c>
      <c r="E2709">
        <v>10</v>
      </c>
      <c r="F2709" t="e">
        <v>#N/A</v>
      </c>
      <c r="G2709" t="e">
        <v>#N/A</v>
      </c>
      <c r="H2709" t="e">
        <v>#N/A</v>
      </c>
      <c r="I2709" t="e">
        <v>#N/A</v>
      </c>
      <c r="J2709" t="e">
        <v>#N/A</v>
      </c>
      <c r="K2709" t="e">
        <v>#N/A</v>
      </c>
      <c r="L2709" t="e">
        <v>#N/A</v>
      </c>
      <c r="M2709" t="e">
        <v>#N/A</v>
      </c>
      <c r="N2709">
        <v>0</v>
      </c>
      <c r="O2709">
        <v>0</v>
      </c>
      <c r="P2709">
        <v>0</v>
      </c>
      <c r="Q2709" s="36">
        <v>0</v>
      </c>
      <c r="R2709" s="36">
        <v>0</v>
      </c>
      <c r="S2709" s="36">
        <v>0</v>
      </c>
      <c r="T2709" s="36">
        <v>0</v>
      </c>
      <c r="U2709" s="36">
        <v>0</v>
      </c>
    </row>
    <row r="2710" spans="1:21" x14ac:dyDescent="0.2">
      <c r="A2710" s="89">
        <f>VLOOKUP(C2710,TabellenSRG!$B$4:$C$2729,2,FALSE)</f>
        <v>240</v>
      </c>
      <c r="B2710" t="str">
        <f t="shared" si="43"/>
        <v>240a</v>
      </c>
      <c r="C2710" t="s">
        <v>246</v>
      </c>
      <c r="D2710" t="s">
        <v>606</v>
      </c>
      <c r="E2710">
        <v>0</v>
      </c>
      <c r="F2710">
        <v>200</v>
      </c>
      <c r="G2710">
        <v>210</v>
      </c>
      <c r="H2710">
        <v>200</v>
      </c>
      <c r="I2710">
        <v>200</v>
      </c>
      <c r="J2710">
        <v>220</v>
      </c>
      <c r="K2710">
        <v>230</v>
      </c>
      <c r="L2710">
        <v>230</v>
      </c>
      <c r="M2710">
        <v>230</v>
      </c>
      <c r="N2710">
        <v>190</v>
      </c>
      <c r="O2710">
        <v>220</v>
      </c>
      <c r="P2710">
        <v>220</v>
      </c>
      <c r="Q2710" s="36">
        <v>250</v>
      </c>
      <c r="R2710" s="36">
        <v>260</v>
      </c>
      <c r="S2710" s="36">
        <v>270</v>
      </c>
      <c r="T2710" s="36">
        <v>280</v>
      </c>
      <c r="U2710" s="36">
        <v>310</v>
      </c>
    </row>
    <row r="2711" spans="1:21" x14ac:dyDescent="0.2">
      <c r="A2711" s="89">
        <f>VLOOKUP(C2711,TabellenSRG!$B$4:$C$2729,2,FALSE)</f>
        <v>240</v>
      </c>
      <c r="B2711" t="str">
        <f t="shared" si="43"/>
        <v>240b</v>
      </c>
      <c r="C2711" t="s">
        <v>246</v>
      </c>
      <c r="D2711" t="s">
        <v>607</v>
      </c>
      <c r="E2711">
        <v>1</v>
      </c>
      <c r="F2711">
        <v>0</v>
      </c>
      <c r="G2711">
        <v>0</v>
      </c>
      <c r="H2711">
        <v>0</v>
      </c>
      <c r="I2711">
        <v>0</v>
      </c>
      <c r="J2711">
        <v>0</v>
      </c>
      <c r="K2711">
        <v>0</v>
      </c>
      <c r="L2711">
        <v>0</v>
      </c>
      <c r="M2711">
        <v>0</v>
      </c>
      <c r="N2711">
        <v>0</v>
      </c>
      <c r="O2711">
        <v>0</v>
      </c>
      <c r="P2711">
        <v>0</v>
      </c>
      <c r="Q2711" s="36">
        <v>0</v>
      </c>
      <c r="R2711" s="36">
        <v>0</v>
      </c>
      <c r="S2711" s="36">
        <v>10</v>
      </c>
      <c r="T2711" s="36">
        <v>0</v>
      </c>
      <c r="U2711" s="36">
        <v>0</v>
      </c>
    </row>
    <row r="2712" spans="1:21" x14ac:dyDescent="0.2">
      <c r="A2712" s="89">
        <f>VLOOKUP(C2712,TabellenSRG!$B$4:$C$2729,2,FALSE)</f>
        <v>240</v>
      </c>
      <c r="B2712" t="str">
        <f t="shared" si="43"/>
        <v>240c</v>
      </c>
      <c r="C2712" t="s">
        <v>246</v>
      </c>
      <c r="D2712" t="s">
        <v>608</v>
      </c>
      <c r="E2712">
        <v>2</v>
      </c>
      <c r="F2712">
        <v>0</v>
      </c>
      <c r="G2712">
        <v>0</v>
      </c>
      <c r="H2712">
        <v>0</v>
      </c>
      <c r="I2712">
        <v>0</v>
      </c>
      <c r="J2712">
        <v>0</v>
      </c>
      <c r="K2712">
        <v>0</v>
      </c>
      <c r="L2712">
        <v>0</v>
      </c>
      <c r="M2712">
        <v>0</v>
      </c>
      <c r="N2712">
        <v>0</v>
      </c>
      <c r="O2712">
        <v>0</v>
      </c>
      <c r="P2712">
        <v>0</v>
      </c>
      <c r="Q2712" s="36">
        <v>0</v>
      </c>
      <c r="R2712" s="36">
        <v>0</v>
      </c>
      <c r="S2712" s="36">
        <v>0</v>
      </c>
      <c r="T2712" s="36">
        <v>0</v>
      </c>
      <c r="U2712" s="36">
        <v>0</v>
      </c>
    </row>
    <row r="2713" spans="1:21" x14ac:dyDescent="0.2">
      <c r="A2713" s="89">
        <f>VLOOKUP(C2713,TabellenSRG!$B$4:$C$2729,2,FALSE)</f>
        <v>240</v>
      </c>
      <c r="B2713" t="str">
        <f t="shared" si="43"/>
        <v>240d</v>
      </c>
      <c r="C2713" t="s">
        <v>246</v>
      </c>
      <c r="D2713" t="s">
        <v>609</v>
      </c>
      <c r="E2713">
        <v>3</v>
      </c>
      <c r="F2713">
        <v>0</v>
      </c>
      <c r="G2713">
        <v>0</v>
      </c>
      <c r="H2713">
        <v>0</v>
      </c>
      <c r="I2713">
        <v>0</v>
      </c>
      <c r="J2713">
        <v>0</v>
      </c>
      <c r="K2713">
        <v>0</v>
      </c>
      <c r="L2713">
        <v>0</v>
      </c>
      <c r="M2713">
        <v>0</v>
      </c>
      <c r="N2713">
        <v>0</v>
      </c>
      <c r="O2713">
        <v>0</v>
      </c>
      <c r="P2713">
        <v>0</v>
      </c>
      <c r="Q2713" s="36">
        <v>0</v>
      </c>
      <c r="R2713" s="36">
        <v>0</v>
      </c>
      <c r="S2713" s="36">
        <v>0</v>
      </c>
      <c r="T2713" s="36">
        <v>0</v>
      </c>
      <c r="U2713" s="36">
        <v>0</v>
      </c>
    </row>
    <row r="2714" spans="1:21" x14ac:dyDescent="0.2">
      <c r="A2714" s="89">
        <f>VLOOKUP(C2714,TabellenSRG!$B$4:$C$2729,2,FALSE)</f>
        <v>240</v>
      </c>
      <c r="B2714" t="str">
        <f t="shared" si="43"/>
        <v>240e</v>
      </c>
      <c r="C2714" t="s">
        <v>246</v>
      </c>
      <c r="D2714" t="s">
        <v>610</v>
      </c>
      <c r="E2714">
        <v>4</v>
      </c>
      <c r="F2714">
        <v>0</v>
      </c>
      <c r="G2714">
        <v>0</v>
      </c>
      <c r="H2714">
        <v>0</v>
      </c>
      <c r="I2714">
        <v>0</v>
      </c>
      <c r="J2714">
        <v>0</v>
      </c>
      <c r="K2714">
        <v>0</v>
      </c>
      <c r="L2714">
        <v>10</v>
      </c>
      <c r="M2714">
        <v>10</v>
      </c>
      <c r="N2714">
        <v>10</v>
      </c>
      <c r="O2714">
        <v>10</v>
      </c>
      <c r="P2714">
        <v>10</v>
      </c>
      <c r="Q2714" s="36">
        <v>20</v>
      </c>
      <c r="R2714" s="36">
        <v>20</v>
      </c>
      <c r="S2714" s="36">
        <v>20</v>
      </c>
      <c r="T2714" s="36">
        <v>20</v>
      </c>
      <c r="U2714" s="36">
        <v>20</v>
      </c>
    </row>
    <row r="2715" spans="1:21" x14ac:dyDescent="0.2">
      <c r="A2715" s="89">
        <f>VLOOKUP(C2715,TabellenSRG!$B$4:$C$2729,2,FALSE)</f>
        <v>240</v>
      </c>
      <c r="B2715" t="str">
        <f t="shared" si="43"/>
        <v>240f</v>
      </c>
      <c r="C2715" t="s">
        <v>246</v>
      </c>
      <c r="D2715" t="s">
        <v>612</v>
      </c>
      <c r="E2715">
        <v>5</v>
      </c>
      <c r="F2715">
        <v>0</v>
      </c>
      <c r="G2715">
        <v>0</v>
      </c>
      <c r="H2715">
        <v>0</v>
      </c>
      <c r="I2715">
        <v>0</v>
      </c>
      <c r="J2715">
        <v>0</v>
      </c>
      <c r="K2715">
        <v>0</v>
      </c>
      <c r="L2715">
        <v>0</v>
      </c>
      <c r="M2715">
        <v>0</v>
      </c>
      <c r="N2715">
        <v>0</v>
      </c>
      <c r="O2715">
        <v>0</v>
      </c>
      <c r="P2715">
        <v>0</v>
      </c>
      <c r="Q2715" s="36">
        <v>0</v>
      </c>
      <c r="R2715" s="36">
        <v>0</v>
      </c>
      <c r="S2715" s="36">
        <v>0</v>
      </c>
      <c r="T2715" s="36">
        <v>0</v>
      </c>
      <c r="U2715" s="36">
        <v>0</v>
      </c>
    </row>
    <row r="2716" spans="1:21" x14ac:dyDescent="0.2">
      <c r="A2716" s="89">
        <f>VLOOKUP(C2716,TabellenSRG!$B$4:$C$2729,2,FALSE)</f>
        <v>240</v>
      </c>
      <c r="B2716" t="str">
        <f t="shared" si="43"/>
        <v>240g</v>
      </c>
      <c r="C2716" t="s">
        <v>246</v>
      </c>
      <c r="D2716" t="s">
        <v>613</v>
      </c>
      <c r="E2716">
        <v>6</v>
      </c>
      <c r="F2716">
        <v>0</v>
      </c>
      <c r="G2716">
        <v>0</v>
      </c>
      <c r="H2716">
        <v>0</v>
      </c>
      <c r="I2716">
        <v>0</v>
      </c>
      <c r="J2716">
        <v>0</v>
      </c>
      <c r="K2716">
        <v>0</v>
      </c>
      <c r="L2716">
        <v>0</v>
      </c>
      <c r="M2716">
        <v>0</v>
      </c>
      <c r="N2716">
        <v>0</v>
      </c>
      <c r="O2716">
        <v>0</v>
      </c>
      <c r="P2716">
        <v>0</v>
      </c>
      <c r="Q2716" s="36">
        <v>0</v>
      </c>
      <c r="R2716" s="36">
        <v>0</v>
      </c>
      <c r="S2716" s="36">
        <v>0</v>
      </c>
      <c r="T2716" s="36">
        <v>0</v>
      </c>
      <c r="U2716" s="36">
        <v>0</v>
      </c>
    </row>
    <row r="2717" spans="1:21" x14ac:dyDescent="0.2">
      <c r="A2717" s="89">
        <f>VLOOKUP(C2717,TabellenSRG!$B$4:$C$2729,2,FALSE)</f>
        <v>240</v>
      </c>
      <c r="B2717" t="str">
        <f t="shared" si="43"/>
        <v>240h</v>
      </c>
      <c r="C2717" t="s">
        <v>246</v>
      </c>
      <c r="D2717" t="s">
        <v>614</v>
      </c>
      <c r="E2717">
        <v>7</v>
      </c>
      <c r="F2717">
        <v>0</v>
      </c>
      <c r="G2717">
        <v>0</v>
      </c>
      <c r="H2717">
        <v>0</v>
      </c>
      <c r="I2717">
        <v>0</v>
      </c>
      <c r="J2717">
        <v>0</v>
      </c>
      <c r="K2717">
        <v>0</v>
      </c>
      <c r="L2717">
        <v>0</v>
      </c>
      <c r="M2717">
        <v>0</v>
      </c>
      <c r="N2717">
        <v>0</v>
      </c>
      <c r="O2717">
        <v>0</v>
      </c>
      <c r="P2717">
        <v>0</v>
      </c>
      <c r="Q2717" s="36">
        <v>0</v>
      </c>
      <c r="R2717" s="36">
        <v>0</v>
      </c>
      <c r="S2717" s="36">
        <v>0</v>
      </c>
      <c r="T2717" s="36">
        <v>0</v>
      </c>
      <c r="U2717" s="36">
        <v>0</v>
      </c>
    </row>
    <row r="2718" spans="1:21" x14ac:dyDescent="0.2">
      <c r="A2718" s="89">
        <f>VLOOKUP(C2718,TabellenSRG!$B$4:$C$2729,2,FALSE)</f>
        <v>240</v>
      </c>
      <c r="B2718" t="str">
        <f t="shared" si="43"/>
        <v>240i</v>
      </c>
      <c r="C2718" t="s">
        <v>246</v>
      </c>
      <c r="D2718" t="s">
        <v>615</v>
      </c>
      <c r="E2718">
        <v>8</v>
      </c>
      <c r="F2718">
        <v>0</v>
      </c>
      <c r="G2718">
        <v>0</v>
      </c>
      <c r="H2718">
        <v>0</v>
      </c>
      <c r="I2718">
        <v>0</v>
      </c>
      <c r="J2718">
        <v>0</v>
      </c>
      <c r="K2718">
        <v>0</v>
      </c>
      <c r="L2718">
        <v>0</v>
      </c>
      <c r="M2718">
        <v>0</v>
      </c>
      <c r="N2718">
        <v>0</v>
      </c>
      <c r="O2718">
        <v>0</v>
      </c>
      <c r="P2718">
        <v>0</v>
      </c>
      <c r="Q2718" s="36">
        <v>0</v>
      </c>
      <c r="R2718" s="36">
        <v>0</v>
      </c>
      <c r="S2718" s="36">
        <v>0</v>
      </c>
      <c r="T2718" s="36">
        <v>0</v>
      </c>
      <c r="U2718" s="36">
        <v>0</v>
      </c>
    </row>
    <row r="2719" spans="1:21" x14ac:dyDescent="0.2">
      <c r="A2719" s="89">
        <f>VLOOKUP(C2719,TabellenSRG!$B$4:$C$2729,2,FALSE)</f>
        <v>240</v>
      </c>
      <c r="B2719" t="str">
        <f t="shared" si="43"/>
        <v>240j</v>
      </c>
      <c r="C2719" t="s">
        <v>246</v>
      </c>
      <c r="D2719" t="s">
        <v>616</v>
      </c>
      <c r="E2719">
        <v>9</v>
      </c>
      <c r="F2719">
        <v>200</v>
      </c>
      <c r="G2719">
        <v>210</v>
      </c>
      <c r="H2719">
        <v>200</v>
      </c>
      <c r="I2719">
        <v>200</v>
      </c>
      <c r="J2719">
        <v>220</v>
      </c>
      <c r="K2719">
        <v>220</v>
      </c>
      <c r="L2719">
        <v>220</v>
      </c>
      <c r="M2719">
        <v>210</v>
      </c>
      <c r="N2719">
        <v>180</v>
      </c>
      <c r="O2719">
        <v>200</v>
      </c>
      <c r="P2719">
        <v>200</v>
      </c>
      <c r="Q2719" s="36">
        <v>220</v>
      </c>
      <c r="R2719" s="36">
        <v>230</v>
      </c>
      <c r="S2719" s="36">
        <v>240</v>
      </c>
      <c r="T2719" s="36">
        <v>250</v>
      </c>
      <c r="U2719" s="36">
        <v>270</v>
      </c>
    </row>
    <row r="2720" spans="1:21" x14ac:dyDescent="0.2">
      <c r="A2720" s="89">
        <f>VLOOKUP(C2720,TabellenSRG!$B$4:$C$2729,2,FALSE)</f>
        <v>240</v>
      </c>
      <c r="B2720" t="str">
        <f t="shared" si="43"/>
        <v>240k</v>
      </c>
      <c r="C2720" t="s">
        <v>246</v>
      </c>
      <c r="D2720" t="s">
        <v>611</v>
      </c>
      <c r="E2720">
        <v>10</v>
      </c>
      <c r="F2720" t="e">
        <v>#N/A</v>
      </c>
      <c r="G2720" t="e">
        <v>#N/A</v>
      </c>
      <c r="H2720" t="e">
        <v>#N/A</v>
      </c>
      <c r="I2720" t="e">
        <v>#N/A</v>
      </c>
      <c r="J2720" t="e">
        <v>#N/A</v>
      </c>
      <c r="K2720" t="e">
        <v>#N/A</v>
      </c>
      <c r="L2720" t="e">
        <v>#N/A</v>
      </c>
      <c r="M2720" t="e">
        <v>#N/A</v>
      </c>
      <c r="N2720">
        <v>0</v>
      </c>
      <c r="O2720">
        <v>0</v>
      </c>
      <c r="P2720">
        <v>10</v>
      </c>
      <c r="Q2720" s="36">
        <v>0</v>
      </c>
      <c r="R2720" s="36">
        <v>0</v>
      </c>
      <c r="S2720" s="36">
        <v>0</v>
      </c>
      <c r="T2720" s="36">
        <v>10</v>
      </c>
      <c r="U2720" s="36">
        <v>10</v>
      </c>
    </row>
    <row r="2721" spans="1:21" x14ac:dyDescent="0.2">
      <c r="A2721" s="89">
        <f>VLOOKUP(C2721,TabellenSRG!$B$4:$C$2729,2,FALSE)</f>
        <v>241</v>
      </c>
      <c r="B2721" t="str">
        <f t="shared" si="43"/>
        <v>241a</v>
      </c>
      <c r="C2721" t="s">
        <v>247</v>
      </c>
      <c r="D2721" t="s">
        <v>606</v>
      </c>
      <c r="E2721">
        <v>0</v>
      </c>
      <c r="F2721">
        <v>60</v>
      </c>
      <c r="G2721">
        <v>50</v>
      </c>
      <c r="H2721">
        <v>40</v>
      </c>
      <c r="I2721">
        <v>30</v>
      </c>
      <c r="J2721">
        <v>30</v>
      </c>
      <c r="K2721">
        <v>30</v>
      </c>
      <c r="L2721">
        <v>30</v>
      </c>
      <c r="M2721">
        <v>30</v>
      </c>
      <c r="N2721">
        <v>30</v>
      </c>
      <c r="O2721">
        <v>30</v>
      </c>
      <c r="P2721">
        <v>30</v>
      </c>
      <c r="Q2721" s="36">
        <v>30</v>
      </c>
      <c r="R2721" s="36">
        <v>30</v>
      </c>
      <c r="S2721" s="36">
        <v>30</v>
      </c>
      <c r="T2721" s="36">
        <v>20</v>
      </c>
      <c r="U2721" s="36">
        <v>20</v>
      </c>
    </row>
    <row r="2722" spans="1:21" x14ac:dyDescent="0.2">
      <c r="A2722" s="89">
        <f>VLOOKUP(C2722,TabellenSRG!$B$4:$C$2729,2,FALSE)</f>
        <v>241</v>
      </c>
      <c r="B2722" t="str">
        <f t="shared" si="43"/>
        <v>241b</v>
      </c>
      <c r="C2722" t="s">
        <v>247</v>
      </c>
      <c r="D2722" t="s">
        <v>607</v>
      </c>
      <c r="E2722">
        <v>1</v>
      </c>
      <c r="F2722">
        <v>0</v>
      </c>
      <c r="G2722">
        <v>0</v>
      </c>
      <c r="H2722">
        <v>0</v>
      </c>
      <c r="I2722">
        <v>0</v>
      </c>
      <c r="J2722">
        <v>0</v>
      </c>
      <c r="K2722">
        <v>0</v>
      </c>
      <c r="L2722">
        <v>0</v>
      </c>
      <c r="M2722">
        <v>0</v>
      </c>
      <c r="N2722">
        <v>0</v>
      </c>
      <c r="O2722">
        <v>0</v>
      </c>
      <c r="P2722">
        <v>0</v>
      </c>
      <c r="Q2722" s="36">
        <v>0</v>
      </c>
      <c r="R2722" s="36">
        <v>0</v>
      </c>
      <c r="S2722" s="36">
        <v>0</v>
      </c>
      <c r="T2722" s="36">
        <v>0</v>
      </c>
      <c r="U2722" s="36">
        <v>0</v>
      </c>
    </row>
    <row r="2723" spans="1:21" x14ac:dyDescent="0.2">
      <c r="A2723" s="89">
        <f>VLOOKUP(C2723,TabellenSRG!$B$4:$C$2729,2,FALSE)</f>
        <v>241</v>
      </c>
      <c r="B2723" t="str">
        <f t="shared" si="43"/>
        <v>241c</v>
      </c>
      <c r="C2723" t="s">
        <v>247</v>
      </c>
      <c r="D2723" t="s">
        <v>608</v>
      </c>
      <c r="E2723">
        <v>2</v>
      </c>
      <c r="F2723">
        <v>0</v>
      </c>
      <c r="G2723">
        <v>0</v>
      </c>
      <c r="H2723">
        <v>0</v>
      </c>
      <c r="I2723">
        <v>0</v>
      </c>
      <c r="J2723">
        <v>0</v>
      </c>
      <c r="K2723">
        <v>0</v>
      </c>
      <c r="L2723">
        <v>0</v>
      </c>
      <c r="M2723">
        <v>0</v>
      </c>
      <c r="N2723">
        <v>0</v>
      </c>
      <c r="O2723">
        <v>0</v>
      </c>
      <c r="P2723">
        <v>0</v>
      </c>
      <c r="Q2723" s="36">
        <v>0</v>
      </c>
      <c r="R2723" s="36">
        <v>0</v>
      </c>
      <c r="S2723" s="36">
        <v>0</v>
      </c>
      <c r="T2723" s="36">
        <v>0</v>
      </c>
      <c r="U2723" s="36">
        <v>0</v>
      </c>
    </row>
    <row r="2724" spans="1:21" x14ac:dyDescent="0.2">
      <c r="A2724" s="89">
        <f>VLOOKUP(C2724,TabellenSRG!$B$4:$C$2729,2,FALSE)</f>
        <v>241</v>
      </c>
      <c r="B2724" t="str">
        <f t="shared" si="43"/>
        <v>241d</v>
      </c>
      <c r="C2724" t="s">
        <v>247</v>
      </c>
      <c r="D2724" t="s">
        <v>609</v>
      </c>
      <c r="E2724">
        <v>3</v>
      </c>
      <c r="F2724">
        <v>0</v>
      </c>
      <c r="G2724">
        <v>0</v>
      </c>
      <c r="H2724">
        <v>10</v>
      </c>
      <c r="I2724">
        <v>0</v>
      </c>
      <c r="J2724">
        <v>0</v>
      </c>
      <c r="K2724">
        <v>0</v>
      </c>
      <c r="L2724">
        <v>0</v>
      </c>
      <c r="M2724">
        <v>0</v>
      </c>
      <c r="N2724">
        <v>0</v>
      </c>
      <c r="O2724">
        <v>0</v>
      </c>
      <c r="P2724">
        <v>0</v>
      </c>
      <c r="Q2724" s="36">
        <v>0</v>
      </c>
      <c r="R2724" s="36">
        <v>0</v>
      </c>
      <c r="S2724" s="36">
        <v>0</v>
      </c>
      <c r="T2724" s="36">
        <v>0</v>
      </c>
      <c r="U2724" s="36">
        <v>0</v>
      </c>
    </row>
    <row r="2725" spans="1:21" x14ac:dyDescent="0.2">
      <c r="A2725" s="89">
        <f>VLOOKUP(C2725,TabellenSRG!$B$4:$C$2729,2,FALSE)</f>
        <v>241</v>
      </c>
      <c r="B2725" t="str">
        <f t="shared" si="43"/>
        <v>241e</v>
      </c>
      <c r="C2725" t="s">
        <v>247</v>
      </c>
      <c r="D2725" t="s">
        <v>610</v>
      </c>
      <c r="E2725">
        <v>4</v>
      </c>
      <c r="F2725">
        <v>0</v>
      </c>
      <c r="G2725">
        <v>0</v>
      </c>
      <c r="H2725">
        <v>0</v>
      </c>
      <c r="I2725">
        <v>0</v>
      </c>
      <c r="J2725">
        <v>0</v>
      </c>
      <c r="K2725">
        <v>0</v>
      </c>
      <c r="L2725">
        <v>0</v>
      </c>
      <c r="M2725">
        <v>0</v>
      </c>
      <c r="N2725">
        <v>0</v>
      </c>
      <c r="O2725">
        <v>0</v>
      </c>
      <c r="P2725">
        <v>0</v>
      </c>
      <c r="Q2725" s="36">
        <v>0</v>
      </c>
      <c r="R2725" s="36">
        <v>0</v>
      </c>
      <c r="S2725" s="36">
        <v>0</v>
      </c>
      <c r="T2725" s="36">
        <v>0</v>
      </c>
      <c r="U2725" s="36">
        <v>0</v>
      </c>
    </row>
    <row r="2726" spans="1:21" x14ac:dyDescent="0.2">
      <c r="A2726" s="89">
        <f>VLOOKUP(C2726,TabellenSRG!$B$4:$C$2729,2,FALSE)</f>
        <v>241</v>
      </c>
      <c r="B2726" t="str">
        <f t="shared" si="43"/>
        <v>241f</v>
      </c>
      <c r="C2726" t="s">
        <v>247</v>
      </c>
      <c r="D2726" t="s">
        <v>612</v>
      </c>
      <c r="E2726">
        <v>5</v>
      </c>
      <c r="F2726">
        <v>0</v>
      </c>
      <c r="G2726">
        <v>0</v>
      </c>
      <c r="H2726">
        <v>0</v>
      </c>
      <c r="I2726">
        <v>0</v>
      </c>
      <c r="J2726">
        <v>0</v>
      </c>
      <c r="K2726">
        <v>0</v>
      </c>
      <c r="L2726">
        <v>0</v>
      </c>
      <c r="M2726">
        <v>0</v>
      </c>
      <c r="N2726">
        <v>0</v>
      </c>
      <c r="O2726">
        <v>0</v>
      </c>
      <c r="P2726">
        <v>0</v>
      </c>
      <c r="Q2726" s="36">
        <v>0</v>
      </c>
      <c r="R2726" s="36">
        <v>0</v>
      </c>
      <c r="S2726" s="36">
        <v>0</v>
      </c>
      <c r="T2726" s="36">
        <v>0</v>
      </c>
      <c r="U2726" s="36">
        <v>0</v>
      </c>
    </row>
    <row r="2727" spans="1:21" x14ac:dyDescent="0.2">
      <c r="A2727" s="89">
        <f>VLOOKUP(C2727,TabellenSRG!$B$4:$C$2729,2,FALSE)</f>
        <v>241</v>
      </c>
      <c r="B2727" t="str">
        <f t="shared" si="43"/>
        <v>241g</v>
      </c>
      <c r="C2727" t="s">
        <v>247</v>
      </c>
      <c r="D2727" t="s">
        <v>613</v>
      </c>
      <c r="E2727">
        <v>6</v>
      </c>
      <c r="F2727">
        <v>0</v>
      </c>
      <c r="G2727">
        <v>0</v>
      </c>
      <c r="H2727">
        <v>0</v>
      </c>
      <c r="I2727">
        <v>0</v>
      </c>
      <c r="J2727">
        <v>0</v>
      </c>
      <c r="K2727">
        <v>0</v>
      </c>
      <c r="L2727">
        <v>0</v>
      </c>
      <c r="M2727">
        <v>0</v>
      </c>
      <c r="N2727">
        <v>0</v>
      </c>
      <c r="O2727">
        <v>0</v>
      </c>
      <c r="P2727">
        <v>0</v>
      </c>
      <c r="Q2727" s="36">
        <v>0</v>
      </c>
      <c r="R2727" s="36">
        <v>0</v>
      </c>
      <c r="S2727" s="36">
        <v>0</v>
      </c>
      <c r="T2727" s="36">
        <v>0</v>
      </c>
      <c r="U2727" s="36">
        <v>0</v>
      </c>
    </row>
    <row r="2728" spans="1:21" x14ac:dyDescent="0.2">
      <c r="A2728" s="89">
        <f>VLOOKUP(C2728,TabellenSRG!$B$4:$C$2729,2,FALSE)</f>
        <v>241</v>
      </c>
      <c r="B2728" t="str">
        <f t="shared" si="43"/>
        <v>241h</v>
      </c>
      <c r="C2728" t="s">
        <v>247</v>
      </c>
      <c r="D2728" t="s">
        <v>614</v>
      </c>
      <c r="E2728">
        <v>7</v>
      </c>
      <c r="F2728">
        <v>0</v>
      </c>
      <c r="G2728">
        <v>0</v>
      </c>
      <c r="H2728">
        <v>0</v>
      </c>
      <c r="I2728">
        <v>0</v>
      </c>
      <c r="J2728">
        <v>0</v>
      </c>
      <c r="K2728">
        <v>0</v>
      </c>
      <c r="L2728">
        <v>0</v>
      </c>
      <c r="M2728">
        <v>0</v>
      </c>
      <c r="N2728">
        <v>0</v>
      </c>
      <c r="O2728">
        <v>0</v>
      </c>
      <c r="P2728">
        <v>0</v>
      </c>
      <c r="Q2728" s="36">
        <v>0</v>
      </c>
      <c r="R2728" s="36">
        <v>0</v>
      </c>
      <c r="S2728" s="36">
        <v>0</v>
      </c>
      <c r="T2728" s="36">
        <v>0</v>
      </c>
      <c r="U2728" s="36">
        <v>0</v>
      </c>
    </row>
    <row r="2729" spans="1:21" x14ac:dyDescent="0.2">
      <c r="A2729" s="89">
        <f>VLOOKUP(C2729,TabellenSRG!$B$4:$C$2729,2,FALSE)</f>
        <v>241</v>
      </c>
      <c r="B2729" t="str">
        <f t="shared" si="43"/>
        <v>241i</v>
      </c>
      <c r="C2729" t="s">
        <v>247</v>
      </c>
      <c r="D2729" t="s">
        <v>615</v>
      </c>
      <c r="E2729">
        <v>8</v>
      </c>
      <c r="F2729">
        <v>0</v>
      </c>
      <c r="G2729">
        <v>0</v>
      </c>
      <c r="H2729">
        <v>0</v>
      </c>
      <c r="I2729">
        <v>0</v>
      </c>
      <c r="J2729">
        <v>0</v>
      </c>
      <c r="K2729">
        <v>0</v>
      </c>
      <c r="L2729">
        <v>0</v>
      </c>
      <c r="M2729">
        <v>0</v>
      </c>
      <c r="N2729">
        <v>0</v>
      </c>
      <c r="O2729">
        <v>0</v>
      </c>
      <c r="P2729">
        <v>0</v>
      </c>
      <c r="Q2729" s="36">
        <v>0</v>
      </c>
      <c r="R2729" s="36">
        <v>0</v>
      </c>
      <c r="S2729" s="36">
        <v>0</v>
      </c>
      <c r="T2729" s="36">
        <v>0</v>
      </c>
      <c r="U2729" s="36">
        <v>0</v>
      </c>
    </row>
    <row r="2730" spans="1:21" x14ac:dyDescent="0.2">
      <c r="A2730" s="89">
        <f>VLOOKUP(C2730,TabellenSRG!$B$4:$C$2729,2,FALSE)</f>
        <v>241</v>
      </c>
      <c r="B2730" t="str">
        <f t="shared" si="43"/>
        <v>241j</v>
      </c>
      <c r="C2730" t="s">
        <v>247</v>
      </c>
      <c r="D2730" t="s">
        <v>616</v>
      </c>
      <c r="E2730">
        <v>9</v>
      </c>
      <c r="F2730">
        <v>50</v>
      </c>
      <c r="G2730">
        <v>50</v>
      </c>
      <c r="H2730">
        <v>30</v>
      </c>
      <c r="I2730">
        <v>30</v>
      </c>
      <c r="J2730">
        <v>30</v>
      </c>
      <c r="K2730">
        <v>30</v>
      </c>
      <c r="L2730">
        <v>30</v>
      </c>
      <c r="M2730">
        <v>30</v>
      </c>
      <c r="N2730">
        <v>30</v>
      </c>
      <c r="O2730">
        <v>30</v>
      </c>
      <c r="P2730">
        <v>30</v>
      </c>
      <c r="Q2730" s="36">
        <v>30</v>
      </c>
      <c r="R2730" s="36">
        <v>20</v>
      </c>
      <c r="S2730" s="36">
        <v>20</v>
      </c>
      <c r="T2730" s="36">
        <v>20</v>
      </c>
      <c r="U2730" s="36">
        <v>20</v>
      </c>
    </row>
    <row r="2731" spans="1:21" x14ac:dyDescent="0.2">
      <c r="A2731" s="89">
        <f>VLOOKUP(C2731,TabellenSRG!$B$4:$C$2729,2,FALSE)</f>
        <v>241</v>
      </c>
      <c r="B2731" t="str">
        <f t="shared" si="43"/>
        <v>241k</v>
      </c>
      <c r="C2731" t="s">
        <v>247</v>
      </c>
      <c r="D2731" t="s">
        <v>611</v>
      </c>
      <c r="E2731">
        <v>10</v>
      </c>
      <c r="F2731" t="e">
        <v>#N/A</v>
      </c>
      <c r="G2731" t="e">
        <v>#N/A</v>
      </c>
      <c r="H2731" t="e">
        <v>#N/A</v>
      </c>
      <c r="I2731" t="e">
        <v>#N/A</v>
      </c>
      <c r="J2731" t="e">
        <v>#N/A</v>
      </c>
      <c r="K2731" t="e">
        <v>#N/A</v>
      </c>
      <c r="L2731" t="e">
        <v>#N/A</v>
      </c>
      <c r="M2731" t="e">
        <v>#N/A</v>
      </c>
      <c r="N2731">
        <v>0</v>
      </c>
      <c r="O2731">
        <v>0</v>
      </c>
      <c r="P2731">
        <v>0</v>
      </c>
      <c r="Q2731" s="36">
        <v>0</v>
      </c>
      <c r="R2731" s="36">
        <v>0</v>
      </c>
      <c r="S2731" s="36">
        <v>0</v>
      </c>
      <c r="T2731" s="36">
        <v>0</v>
      </c>
      <c r="U2731" s="36">
        <v>0</v>
      </c>
    </row>
    <row r="2732" spans="1:21" x14ac:dyDescent="0.2">
      <c r="A2732" s="89">
        <f>VLOOKUP(C2732,TabellenSRG!$B$4:$C$2729,2,FALSE)</f>
        <v>242</v>
      </c>
      <c r="B2732" t="str">
        <f t="shared" si="43"/>
        <v>242a</v>
      </c>
      <c r="C2732" t="s">
        <v>248</v>
      </c>
      <c r="D2732" t="s">
        <v>606</v>
      </c>
      <c r="E2732">
        <v>0</v>
      </c>
      <c r="F2732">
        <v>370</v>
      </c>
      <c r="G2732">
        <v>420</v>
      </c>
      <c r="H2732">
        <v>450</v>
      </c>
      <c r="I2732">
        <v>480</v>
      </c>
      <c r="J2732">
        <v>490</v>
      </c>
      <c r="K2732">
        <v>510</v>
      </c>
      <c r="L2732">
        <v>510</v>
      </c>
      <c r="M2732">
        <v>550</v>
      </c>
      <c r="N2732">
        <v>550</v>
      </c>
      <c r="O2732">
        <v>560</v>
      </c>
      <c r="P2732">
        <v>550</v>
      </c>
      <c r="Q2732" s="36">
        <v>550</v>
      </c>
      <c r="R2732" s="36">
        <v>540</v>
      </c>
      <c r="S2732" s="36">
        <v>550</v>
      </c>
      <c r="T2732" s="36">
        <v>580</v>
      </c>
      <c r="U2732" s="36">
        <v>590</v>
      </c>
    </row>
    <row r="2733" spans="1:21" x14ac:dyDescent="0.2">
      <c r="A2733" s="89">
        <f>VLOOKUP(C2733,TabellenSRG!$B$4:$C$2729,2,FALSE)</f>
        <v>242</v>
      </c>
      <c r="B2733" t="str">
        <f t="shared" si="43"/>
        <v>242b</v>
      </c>
      <c r="C2733" t="s">
        <v>248</v>
      </c>
      <c r="D2733" t="s">
        <v>607</v>
      </c>
      <c r="E2733">
        <v>1</v>
      </c>
      <c r="F2733">
        <v>10</v>
      </c>
      <c r="G2733">
        <v>10</v>
      </c>
      <c r="H2733">
        <v>10</v>
      </c>
      <c r="I2733">
        <v>20</v>
      </c>
      <c r="J2733">
        <v>10</v>
      </c>
      <c r="K2733">
        <v>10</v>
      </c>
      <c r="L2733">
        <v>10</v>
      </c>
      <c r="M2733">
        <v>10</v>
      </c>
      <c r="N2733">
        <v>10</v>
      </c>
      <c r="O2733">
        <v>10</v>
      </c>
      <c r="P2733">
        <v>10</v>
      </c>
      <c r="Q2733" s="36">
        <v>10</v>
      </c>
      <c r="R2733" s="36">
        <v>10</v>
      </c>
      <c r="S2733" s="36">
        <v>10</v>
      </c>
      <c r="T2733" s="36">
        <v>10</v>
      </c>
      <c r="U2733" s="36">
        <v>20</v>
      </c>
    </row>
    <row r="2734" spans="1:21" x14ac:dyDescent="0.2">
      <c r="A2734" s="89">
        <f>VLOOKUP(C2734,TabellenSRG!$B$4:$C$2729,2,FALSE)</f>
        <v>242</v>
      </c>
      <c r="B2734" t="str">
        <f t="shared" si="43"/>
        <v>242c</v>
      </c>
      <c r="C2734" t="s">
        <v>248</v>
      </c>
      <c r="D2734" t="s">
        <v>608</v>
      </c>
      <c r="E2734">
        <v>2</v>
      </c>
      <c r="F2734">
        <v>0</v>
      </c>
      <c r="G2734">
        <v>0</v>
      </c>
      <c r="H2734">
        <v>0</v>
      </c>
      <c r="I2734">
        <v>0</v>
      </c>
      <c r="J2734">
        <v>0</v>
      </c>
      <c r="K2734">
        <v>0</v>
      </c>
      <c r="L2734">
        <v>0</v>
      </c>
      <c r="M2734">
        <v>0</v>
      </c>
      <c r="N2734">
        <v>0</v>
      </c>
      <c r="O2734">
        <v>0</v>
      </c>
      <c r="P2734">
        <v>0</v>
      </c>
      <c r="Q2734" s="36">
        <v>0</v>
      </c>
      <c r="R2734" s="36">
        <v>0</v>
      </c>
      <c r="S2734" s="36">
        <v>0</v>
      </c>
      <c r="T2734" s="36">
        <v>0</v>
      </c>
      <c r="U2734" s="36">
        <v>0</v>
      </c>
    </row>
    <row r="2735" spans="1:21" x14ac:dyDescent="0.2">
      <c r="A2735" s="89">
        <f>VLOOKUP(C2735,TabellenSRG!$B$4:$C$2729,2,FALSE)</f>
        <v>242</v>
      </c>
      <c r="B2735" t="str">
        <f t="shared" si="43"/>
        <v>242d</v>
      </c>
      <c r="C2735" t="s">
        <v>248</v>
      </c>
      <c r="D2735" t="s">
        <v>609</v>
      </c>
      <c r="E2735">
        <v>3</v>
      </c>
      <c r="F2735">
        <v>10</v>
      </c>
      <c r="G2735">
        <v>10</v>
      </c>
      <c r="H2735">
        <v>10</v>
      </c>
      <c r="I2735">
        <v>10</v>
      </c>
      <c r="J2735">
        <v>10</v>
      </c>
      <c r="K2735">
        <v>10</v>
      </c>
      <c r="L2735">
        <v>10</v>
      </c>
      <c r="M2735">
        <v>10</v>
      </c>
      <c r="N2735">
        <v>10</v>
      </c>
      <c r="O2735">
        <v>10</v>
      </c>
      <c r="P2735">
        <v>10</v>
      </c>
      <c r="Q2735" s="36">
        <v>10</v>
      </c>
      <c r="R2735" s="36">
        <v>0</v>
      </c>
      <c r="S2735" s="36">
        <v>0</v>
      </c>
      <c r="T2735" s="36">
        <v>0</v>
      </c>
      <c r="U2735" s="36">
        <v>0</v>
      </c>
    </row>
    <row r="2736" spans="1:21" x14ac:dyDescent="0.2">
      <c r="A2736" s="89">
        <f>VLOOKUP(C2736,TabellenSRG!$B$4:$C$2729,2,FALSE)</f>
        <v>242</v>
      </c>
      <c r="B2736" t="str">
        <f t="shared" si="43"/>
        <v>242e</v>
      </c>
      <c r="C2736" t="s">
        <v>248</v>
      </c>
      <c r="D2736" t="s">
        <v>610</v>
      </c>
      <c r="E2736">
        <v>4</v>
      </c>
      <c r="F2736">
        <v>0</v>
      </c>
      <c r="G2736">
        <v>0</v>
      </c>
      <c r="H2736">
        <v>0</v>
      </c>
      <c r="I2736">
        <v>0</v>
      </c>
      <c r="J2736">
        <v>0</v>
      </c>
      <c r="K2736">
        <v>0</v>
      </c>
      <c r="L2736">
        <v>0</v>
      </c>
      <c r="M2736">
        <v>10</v>
      </c>
      <c r="N2736">
        <v>10</v>
      </c>
      <c r="O2736">
        <v>10</v>
      </c>
      <c r="P2736">
        <v>10</v>
      </c>
      <c r="Q2736" s="36">
        <v>10</v>
      </c>
      <c r="R2736" s="36">
        <v>10</v>
      </c>
      <c r="S2736" s="36">
        <v>10</v>
      </c>
      <c r="T2736" s="36">
        <v>20</v>
      </c>
      <c r="U2736" s="36">
        <v>20</v>
      </c>
    </row>
    <row r="2737" spans="1:21" x14ac:dyDescent="0.2">
      <c r="A2737" s="89">
        <f>VLOOKUP(C2737,TabellenSRG!$B$4:$C$2729,2,FALSE)</f>
        <v>242</v>
      </c>
      <c r="B2737" t="str">
        <f t="shared" si="43"/>
        <v>242f</v>
      </c>
      <c r="C2737" t="s">
        <v>248</v>
      </c>
      <c r="D2737" t="s">
        <v>612</v>
      </c>
      <c r="E2737">
        <v>5</v>
      </c>
      <c r="F2737">
        <v>0</v>
      </c>
      <c r="G2737">
        <v>0</v>
      </c>
      <c r="H2737">
        <v>0</v>
      </c>
      <c r="I2737">
        <v>0</v>
      </c>
      <c r="J2737">
        <v>0</v>
      </c>
      <c r="K2737">
        <v>0</v>
      </c>
      <c r="L2737">
        <v>0</v>
      </c>
      <c r="M2737">
        <v>0</v>
      </c>
      <c r="N2737">
        <v>0</v>
      </c>
      <c r="O2737">
        <v>0</v>
      </c>
      <c r="P2737">
        <v>0</v>
      </c>
      <c r="Q2737" s="36">
        <v>0</v>
      </c>
      <c r="R2737" s="36">
        <v>0</v>
      </c>
      <c r="S2737" s="36">
        <v>0</v>
      </c>
      <c r="T2737" s="36">
        <v>0</v>
      </c>
      <c r="U2737" s="36">
        <v>0</v>
      </c>
    </row>
    <row r="2738" spans="1:21" x14ac:dyDescent="0.2">
      <c r="A2738" s="89">
        <f>VLOOKUP(C2738,TabellenSRG!$B$4:$C$2729,2,FALSE)</f>
        <v>242</v>
      </c>
      <c r="B2738" t="str">
        <f t="shared" si="43"/>
        <v>242g</v>
      </c>
      <c r="C2738" t="s">
        <v>248</v>
      </c>
      <c r="D2738" t="s">
        <v>613</v>
      </c>
      <c r="E2738">
        <v>6</v>
      </c>
      <c r="F2738">
        <v>0</v>
      </c>
      <c r="G2738">
        <v>0</v>
      </c>
      <c r="H2738">
        <v>0</v>
      </c>
      <c r="I2738">
        <v>0</v>
      </c>
      <c r="J2738">
        <v>0</v>
      </c>
      <c r="K2738">
        <v>0</v>
      </c>
      <c r="L2738">
        <v>0</v>
      </c>
      <c r="M2738">
        <v>0</v>
      </c>
      <c r="N2738">
        <v>0</v>
      </c>
      <c r="O2738">
        <v>0</v>
      </c>
      <c r="P2738">
        <v>0</v>
      </c>
      <c r="Q2738" s="36">
        <v>0</v>
      </c>
      <c r="R2738" s="36">
        <v>0</v>
      </c>
      <c r="S2738" s="36">
        <v>0</v>
      </c>
      <c r="T2738" s="36">
        <v>0</v>
      </c>
      <c r="U2738" s="36">
        <v>0</v>
      </c>
    </row>
    <row r="2739" spans="1:21" x14ac:dyDescent="0.2">
      <c r="A2739" s="89">
        <f>VLOOKUP(C2739,TabellenSRG!$B$4:$C$2729,2,FALSE)</f>
        <v>242</v>
      </c>
      <c r="B2739" t="str">
        <f t="shared" si="43"/>
        <v>242h</v>
      </c>
      <c r="C2739" t="s">
        <v>248</v>
      </c>
      <c r="D2739" t="s">
        <v>614</v>
      </c>
      <c r="E2739">
        <v>7</v>
      </c>
      <c r="F2739">
        <v>0</v>
      </c>
      <c r="G2739">
        <v>0</v>
      </c>
      <c r="H2739">
        <v>0</v>
      </c>
      <c r="I2739">
        <v>0</v>
      </c>
      <c r="J2739">
        <v>0</v>
      </c>
      <c r="K2739">
        <v>0</v>
      </c>
      <c r="L2739">
        <v>0</v>
      </c>
      <c r="M2739">
        <v>0</v>
      </c>
      <c r="N2739">
        <v>0</v>
      </c>
      <c r="O2739">
        <v>0</v>
      </c>
      <c r="P2739">
        <v>0</v>
      </c>
      <c r="Q2739" s="36">
        <v>0</v>
      </c>
      <c r="R2739" s="36">
        <v>0</v>
      </c>
      <c r="S2739" s="36">
        <v>0</v>
      </c>
      <c r="T2739" s="36">
        <v>0</v>
      </c>
      <c r="U2739" s="36">
        <v>0</v>
      </c>
    </row>
    <row r="2740" spans="1:21" x14ac:dyDescent="0.2">
      <c r="A2740" s="89">
        <f>VLOOKUP(C2740,TabellenSRG!$B$4:$C$2729,2,FALSE)</f>
        <v>242</v>
      </c>
      <c r="B2740" t="str">
        <f t="shared" si="43"/>
        <v>242i</v>
      </c>
      <c r="C2740" t="s">
        <v>248</v>
      </c>
      <c r="D2740" t="s">
        <v>615</v>
      </c>
      <c r="E2740">
        <v>8</v>
      </c>
      <c r="F2740">
        <v>0</v>
      </c>
      <c r="G2740">
        <v>0</v>
      </c>
      <c r="H2740">
        <v>0</v>
      </c>
      <c r="I2740">
        <v>0</v>
      </c>
      <c r="J2740">
        <v>0</v>
      </c>
      <c r="K2740">
        <v>0</v>
      </c>
      <c r="L2740">
        <v>0</v>
      </c>
      <c r="M2740">
        <v>0</v>
      </c>
      <c r="N2740">
        <v>0</v>
      </c>
      <c r="O2740">
        <v>0</v>
      </c>
      <c r="P2740">
        <v>0</v>
      </c>
      <c r="Q2740" s="36">
        <v>0</v>
      </c>
      <c r="R2740" s="36">
        <v>0</v>
      </c>
      <c r="S2740" s="36">
        <v>0</v>
      </c>
      <c r="T2740" s="36">
        <v>0</v>
      </c>
      <c r="U2740" s="36">
        <v>0</v>
      </c>
    </row>
    <row r="2741" spans="1:21" x14ac:dyDescent="0.2">
      <c r="A2741" s="89">
        <f>VLOOKUP(C2741,TabellenSRG!$B$4:$C$2729,2,FALSE)</f>
        <v>242</v>
      </c>
      <c r="B2741" t="str">
        <f t="shared" si="43"/>
        <v>242j</v>
      </c>
      <c r="C2741" t="s">
        <v>248</v>
      </c>
      <c r="D2741" t="s">
        <v>616</v>
      </c>
      <c r="E2741">
        <v>9</v>
      </c>
      <c r="F2741">
        <v>360</v>
      </c>
      <c r="G2741">
        <v>400</v>
      </c>
      <c r="H2741">
        <v>420</v>
      </c>
      <c r="I2741">
        <v>460</v>
      </c>
      <c r="J2741">
        <v>470</v>
      </c>
      <c r="K2741">
        <v>500</v>
      </c>
      <c r="L2741">
        <v>490</v>
      </c>
      <c r="M2741">
        <v>530</v>
      </c>
      <c r="N2741">
        <v>540</v>
      </c>
      <c r="O2741">
        <v>530</v>
      </c>
      <c r="P2741">
        <v>520</v>
      </c>
      <c r="Q2741" s="36">
        <v>530</v>
      </c>
      <c r="R2741" s="36">
        <v>510</v>
      </c>
      <c r="S2741" s="36">
        <v>520</v>
      </c>
      <c r="T2741" s="36">
        <v>550</v>
      </c>
      <c r="U2741" s="36">
        <v>550</v>
      </c>
    </row>
    <row r="2742" spans="1:21" x14ac:dyDescent="0.2">
      <c r="A2742" s="89">
        <f>VLOOKUP(C2742,TabellenSRG!$B$4:$C$2729,2,FALSE)</f>
        <v>242</v>
      </c>
      <c r="B2742" t="str">
        <f t="shared" si="43"/>
        <v>242k</v>
      </c>
      <c r="C2742" t="s">
        <v>248</v>
      </c>
      <c r="D2742" t="s">
        <v>611</v>
      </c>
      <c r="E2742">
        <v>10</v>
      </c>
      <c r="F2742" t="e">
        <v>#N/A</v>
      </c>
      <c r="G2742" t="e">
        <v>#N/A</v>
      </c>
      <c r="H2742" t="e">
        <v>#N/A</v>
      </c>
      <c r="I2742" t="e">
        <v>#N/A</v>
      </c>
      <c r="J2742" t="e">
        <v>#N/A</v>
      </c>
      <c r="K2742" t="e">
        <v>#N/A</v>
      </c>
      <c r="L2742" t="e">
        <v>#N/A</v>
      </c>
      <c r="M2742" t="e">
        <v>#N/A</v>
      </c>
      <c r="N2742">
        <v>0</v>
      </c>
      <c r="O2742">
        <v>0</v>
      </c>
      <c r="P2742">
        <v>0</v>
      </c>
      <c r="Q2742" s="36">
        <v>0</v>
      </c>
      <c r="R2742" s="36">
        <v>0</v>
      </c>
      <c r="S2742" s="36">
        <v>0</v>
      </c>
      <c r="T2742" s="36">
        <v>0</v>
      </c>
      <c r="U2742" s="36">
        <v>0</v>
      </c>
    </row>
    <row r="2743" spans="1:21" x14ac:dyDescent="0.2">
      <c r="A2743" s="89">
        <f>VLOOKUP(C2743,TabellenSRG!$B$4:$C$2729,2,FALSE)</f>
        <v>243</v>
      </c>
      <c r="B2743" t="str">
        <f t="shared" si="43"/>
        <v>243a</v>
      </c>
      <c r="C2743" t="s">
        <v>249</v>
      </c>
      <c r="D2743" t="s">
        <v>606</v>
      </c>
      <c r="E2743">
        <v>0</v>
      </c>
      <c r="F2743">
        <v>690</v>
      </c>
      <c r="G2743">
        <v>710</v>
      </c>
      <c r="H2743">
        <v>730</v>
      </c>
      <c r="I2743">
        <v>740</v>
      </c>
      <c r="J2743">
        <v>730</v>
      </c>
      <c r="K2743">
        <v>710</v>
      </c>
      <c r="L2743">
        <v>740</v>
      </c>
      <c r="M2743">
        <v>700</v>
      </c>
      <c r="N2743">
        <v>700</v>
      </c>
      <c r="O2743">
        <v>710</v>
      </c>
      <c r="P2743">
        <v>740</v>
      </c>
      <c r="Q2743" s="36">
        <v>710</v>
      </c>
      <c r="R2743" s="36">
        <v>730</v>
      </c>
      <c r="S2743" s="36">
        <v>740</v>
      </c>
      <c r="T2743" s="36">
        <v>770</v>
      </c>
      <c r="U2743" s="36">
        <v>870</v>
      </c>
    </row>
    <row r="2744" spans="1:21" x14ac:dyDescent="0.2">
      <c r="A2744" s="89">
        <f>VLOOKUP(C2744,TabellenSRG!$B$4:$C$2729,2,FALSE)</f>
        <v>243</v>
      </c>
      <c r="B2744" t="str">
        <f t="shared" si="43"/>
        <v>243b</v>
      </c>
      <c r="C2744" t="s">
        <v>249</v>
      </c>
      <c r="D2744" t="s">
        <v>607</v>
      </c>
      <c r="E2744">
        <v>1</v>
      </c>
      <c r="F2744">
        <v>50</v>
      </c>
      <c r="G2744">
        <v>60</v>
      </c>
      <c r="H2744">
        <v>60</v>
      </c>
      <c r="I2744">
        <v>60</v>
      </c>
      <c r="J2744">
        <v>60</v>
      </c>
      <c r="K2744">
        <v>50</v>
      </c>
      <c r="L2744">
        <v>60</v>
      </c>
      <c r="M2744">
        <v>60</v>
      </c>
      <c r="N2744">
        <v>60</v>
      </c>
      <c r="O2744">
        <v>60</v>
      </c>
      <c r="P2744">
        <v>60</v>
      </c>
      <c r="Q2744" s="36">
        <v>60</v>
      </c>
      <c r="R2744" s="36">
        <v>60</v>
      </c>
      <c r="S2744" s="36">
        <v>60</v>
      </c>
      <c r="T2744" s="36">
        <v>60</v>
      </c>
      <c r="U2744" s="36">
        <v>60</v>
      </c>
    </row>
    <row r="2745" spans="1:21" x14ac:dyDescent="0.2">
      <c r="A2745" s="89">
        <f>VLOOKUP(C2745,TabellenSRG!$B$4:$C$2729,2,FALSE)</f>
        <v>243</v>
      </c>
      <c r="B2745" t="str">
        <f t="shared" si="43"/>
        <v>243c</v>
      </c>
      <c r="C2745" t="s">
        <v>249</v>
      </c>
      <c r="D2745" t="s">
        <v>608</v>
      </c>
      <c r="E2745">
        <v>2</v>
      </c>
      <c r="F2745">
        <v>0</v>
      </c>
      <c r="G2745">
        <v>0</v>
      </c>
      <c r="H2745">
        <v>0</v>
      </c>
      <c r="I2745">
        <v>0</v>
      </c>
      <c r="J2745">
        <v>0</v>
      </c>
      <c r="K2745">
        <v>0</v>
      </c>
      <c r="L2745">
        <v>0</v>
      </c>
      <c r="M2745">
        <v>0</v>
      </c>
      <c r="N2745">
        <v>0</v>
      </c>
      <c r="O2745">
        <v>0</v>
      </c>
      <c r="P2745">
        <v>0</v>
      </c>
      <c r="Q2745" s="36">
        <v>0</v>
      </c>
      <c r="R2745" s="36">
        <v>0</v>
      </c>
      <c r="S2745" s="36">
        <v>0</v>
      </c>
      <c r="T2745" s="36">
        <v>0</v>
      </c>
      <c r="U2745" s="36">
        <v>0</v>
      </c>
    </row>
    <row r="2746" spans="1:21" x14ac:dyDescent="0.2">
      <c r="A2746" s="89">
        <f>VLOOKUP(C2746,TabellenSRG!$B$4:$C$2729,2,FALSE)</f>
        <v>243</v>
      </c>
      <c r="B2746" t="str">
        <f t="shared" si="43"/>
        <v>243d</v>
      </c>
      <c r="C2746" t="s">
        <v>249</v>
      </c>
      <c r="D2746" t="s">
        <v>609</v>
      </c>
      <c r="E2746">
        <v>3</v>
      </c>
      <c r="F2746">
        <v>40</v>
      </c>
      <c r="G2746">
        <v>40</v>
      </c>
      <c r="H2746">
        <v>40</v>
      </c>
      <c r="I2746">
        <v>50</v>
      </c>
      <c r="J2746">
        <v>40</v>
      </c>
      <c r="K2746">
        <v>40</v>
      </c>
      <c r="L2746">
        <v>40</v>
      </c>
      <c r="M2746">
        <v>40</v>
      </c>
      <c r="N2746">
        <v>40</v>
      </c>
      <c r="O2746">
        <v>40</v>
      </c>
      <c r="P2746">
        <v>40</v>
      </c>
      <c r="Q2746" s="36">
        <v>40</v>
      </c>
      <c r="R2746" s="36">
        <v>40</v>
      </c>
      <c r="S2746" s="36">
        <v>30</v>
      </c>
      <c r="T2746" s="36">
        <v>50</v>
      </c>
      <c r="U2746" s="36">
        <v>40</v>
      </c>
    </row>
    <row r="2747" spans="1:21" x14ac:dyDescent="0.2">
      <c r="A2747" s="89">
        <f>VLOOKUP(C2747,TabellenSRG!$B$4:$C$2729,2,FALSE)</f>
        <v>243</v>
      </c>
      <c r="B2747" t="str">
        <f t="shared" si="43"/>
        <v>243e</v>
      </c>
      <c r="C2747" t="s">
        <v>249</v>
      </c>
      <c r="D2747" t="s">
        <v>610</v>
      </c>
      <c r="E2747">
        <v>4</v>
      </c>
      <c r="F2747">
        <v>0</v>
      </c>
      <c r="G2747">
        <v>0</v>
      </c>
      <c r="H2747">
        <v>0</v>
      </c>
      <c r="I2747">
        <v>0</v>
      </c>
      <c r="J2747">
        <v>0</v>
      </c>
      <c r="K2747">
        <v>0</v>
      </c>
      <c r="L2747">
        <v>0</v>
      </c>
      <c r="M2747">
        <v>0</v>
      </c>
      <c r="N2747">
        <v>10</v>
      </c>
      <c r="O2747">
        <v>10</v>
      </c>
      <c r="P2747">
        <v>30</v>
      </c>
      <c r="Q2747" s="36">
        <v>40</v>
      </c>
      <c r="R2747" s="36">
        <v>50</v>
      </c>
      <c r="S2747" s="36">
        <v>50</v>
      </c>
      <c r="T2747" s="36">
        <v>60</v>
      </c>
      <c r="U2747" s="36">
        <v>80</v>
      </c>
    </row>
    <row r="2748" spans="1:21" x14ac:dyDescent="0.2">
      <c r="A2748" s="89">
        <f>VLOOKUP(C2748,TabellenSRG!$B$4:$C$2729,2,FALSE)</f>
        <v>243</v>
      </c>
      <c r="B2748" t="str">
        <f t="shared" si="43"/>
        <v>243f</v>
      </c>
      <c r="C2748" t="s">
        <v>249</v>
      </c>
      <c r="D2748" t="s">
        <v>612</v>
      </c>
      <c r="E2748">
        <v>5</v>
      </c>
      <c r="F2748">
        <v>0</v>
      </c>
      <c r="G2748">
        <v>0</v>
      </c>
      <c r="H2748">
        <v>0</v>
      </c>
      <c r="I2748">
        <v>0</v>
      </c>
      <c r="J2748">
        <v>0</v>
      </c>
      <c r="K2748">
        <v>0</v>
      </c>
      <c r="L2748">
        <v>0</v>
      </c>
      <c r="M2748">
        <v>0</v>
      </c>
      <c r="N2748">
        <v>0</v>
      </c>
      <c r="O2748">
        <v>0</v>
      </c>
      <c r="P2748">
        <v>0</v>
      </c>
      <c r="Q2748" s="36">
        <v>0</v>
      </c>
      <c r="R2748" s="36">
        <v>0</v>
      </c>
      <c r="S2748" s="36">
        <v>0</v>
      </c>
      <c r="T2748" s="36">
        <v>0</v>
      </c>
      <c r="U2748" s="36">
        <v>0</v>
      </c>
    </row>
    <row r="2749" spans="1:21" x14ac:dyDescent="0.2">
      <c r="A2749" s="89">
        <f>VLOOKUP(C2749,TabellenSRG!$B$4:$C$2729,2,FALSE)</f>
        <v>243</v>
      </c>
      <c r="B2749" t="str">
        <f t="shared" si="43"/>
        <v>243g</v>
      </c>
      <c r="C2749" t="s">
        <v>249</v>
      </c>
      <c r="D2749" t="s">
        <v>613</v>
      </c>
      <c r="E2749">
        <v>6</v>
      </c>
      <c r="F2749">
        <v>0</v>
      </c>
      <c r="G2749">
        <v>0</v>
      </c>
      <c r="H2749">
        <v>0</v>
      </c>
      <c r="I2749">
        <v>0</v>
      </c>
      <c r="J2749">
        <v>0</v>
      </c>
      <c r="K2749">
        <v>0</v>
      </c>
      <c r="L2749">
        <v>0</v>
      </c>
      <c r="M2749">
        <v>0</v>
      </c>
      <c r="N2749">
        <v>0</v>
      </c>
      <c r="O2749">
        <v>0</v>
      </c>
      <c r="P2749">
        <v>0</v>
      </c>
      <c r="Q2749" s="36">
        <v>0</v>
      </c>
      <c r="R2749" s="36">
        <v>0</v>
      </c>
      <c r="S2749" s="36">
        <v>0</v>
      </c>
      <c r="T2749" s="36">
        <v>0</v>
      </c>
      <c r="U2749" s="36">
        <v>0</v>
      </c>
    </row>
    <row r="2750" spans="1:21" x14ac:dyDescent="0.2">
      <c r="A2750" s="89">
        <f>VLOOKUP(C2750,TabellenSRG!$B$4:$C$2729,2,FALSE)</f>
        <v>243</v>
      </c>
      <c r="B2750" t="str">
        <f t="shared" si="43"/>
        <v>243h</v>
      </c>
      <c r="C2750" t="s">
        <v>249</v>
      </c>
      <c r="D2750" t="s">
        <v>614</v>
      </c>
      <c r="E2750">
        <v>7</v>
      </c>
      <c r="F2750">
        <v>0</v>
      </c>
      <c r="G2750">
        <v>0</v>
      </c>
      <c r="H2750">
        <v>0</v>
      </c>
      <c r="I2750">
        <v>0</v>
      </c>
      <c r="J2750">
        <v>0</v>
      </c>
      <c r="K2750">
        <v>0</v>
      </c>
      <c r="L2750">
        <v>0</v>
      </c>
      <c r="M2750">
        <v>0</v>
      </c>
      <c r="N2750">
        <v>0</v>
      </c>
      <c r="O2750">
        <v>0</v>
      </c>
      <c r="P2750">
        <v>0</v>
      </c>
      <c r="Q2750" s="36">
        <v>0</v>
      </c>
      <c r="R2750" s="36">
        <v>0</v>
      </c>
      <c r="S2750" s="36">
        <v>0</v>
      </c>
      <c r="T2750" s="36">
        <v>0</v>
      </c>
      <c r="U2750" s="36">
        <v>0</v>
      </c>
    </row>
    <row r="2751" spans="1:21" x14ac:dyDescent="0.2">
      <c r="A2751" s="89">
        <f>VLOOKUP(C2751,TabellenSRG!$B$4:$C$2729,2,FALSE)</f>
        <v>243</v>
      </c>
      <c r="B2751" t="str">
        <f t="shared" si="43"/>
        <v>243i</v>
      </c>
      <c r="C2751" t="s">
        <v>249</v>
      </c>
      <c r="D2751" t="s">
        <v>615</v>
      </c>
      <c r="E2751">
        <v>8</v>
      </c>
      <c r="F2751">
        <v>0</v>
      </c>
      <c r="G2751">
        <v>0</v>
      </c>
      <c r="H2751">
        <v>0</v>
      </c>
      <c r="I2751">
        <v>0</v>
      </c>
      <c r="J2751">
        <v>0</v>
      </c>
      <c r="K2751">
        <v>0</v>
      </c>
      <c r="L2751">
        <v>0</v>
      </c>
      <c r="M2751">
        <v>0</v>
      </c>
      <c r="N2751">
        <v>0</v>
      </c>
      <c r="O2751">
        <v>0</v>
      </c>
      <c r="P2751">
        <v>0</v>
      </c>
      <c r="Q2751" s="36">
        <v>0</v>
      </c>
      <c r="R2751" s="36">
        <v>0</v>
      </c>
      <c r="S2751" s="36">
        <v>0</v>
      </c>
      <c r="T2751" s="36">
        <v>0</v>
      </c>
      <c r="U2751" s="36">
        <v>0</v>
      </c>
    </row>
    <row r="2752" spans="1:21" x14ac:dyDescent="0.2">
      <c r="A2752" s="89">
        <f>VLOOKUP(C2752,TabellenSRG!$B$4:$C$2729,2,FALSE)</f>
        <v>243</v>
      </c>
      <c r="B2752" t="str">
        <f t="shared" si="43"/>
        <v>243j</v>
      </c>
      <c r="C2752" t="s">
        <v>249</v>
      </c>
      <c r="D2752" t="s">
        <v>616</v>
      </c>
      <c r="E2752">
        <v>9</v>
      </c>
      <c r="F2752">
        <v>600</v>
      </c>
      <c r="G2752">
        <v>610</v>
      </c>
      <c r="H2752">
        <v>620</v>
      </c>
      <c r="I2752">
        <v>640</v>
      </c>
      <c r="J2752">
        <v>630</v>
      </c>
      <c r="K2752">
        <v>620</v>
      </c>
      <c r="L2752">
        <v>640</v>
      </c>
      <c r="M2752">
        <v>600</v>
      </c>
      <c r="N2752">
        <v>600</v>
      </c>
      <c r="O2752">
        <v>610</v>
      </c>
      <c r="P2752">
        <v>610</v>
      </c>
      <c r="Q2752" s="36">
        <v>580</v>
      </c>
      <c r="R2752" s="36">
        <v>580</v>
      </c>
      <c r="S2752" s="36">
        <v>580</v>
      </c>
      <c r="T2752" s="36">
        <v>590</v>
      </c>
      <c r="U2752" s="36">
        <v>680</v>
      </c>
    </row>
    <row r="2753" spans="1:21" x14ac:dyDescent="0.2">
      <c r="A2753" s="89">
        <f>VLOOKUP(C2753,TabellenSRG!$B$4:$C$2729,2,FALSE)</f>
        <v>243</v>
      </c>
      <c r="B2753" t="str">
        <f t="shared" si="43"/>
        <v>243k</v>
      </c>
      <c r="C2753" t="s">
        <v>249</v>
      </c>
      <c r="D2753" t="s">
        <v>611</v>
      </c>
      <c r="E2753">
        <v>10</v>
      </c>
      <c r="F2753" t="e">
        <v>#N/A</v>
      </c>
      <c r="G2753" t="e">
        <v>#N/A</v>
      </c>
      <c r="H2753" t="e">
        <v>#N/A</v>
      </c>
      <c r="I2753" t="e">
        <v>#N/A</v>
      </c>
      <c r="J2753" t="e">
        <v>#N/A</v>
      </c>
      <c r="K2753" t="e">
        <v>#N/A</v>
      </c>
      <c r="L2753" t="e">
        <v>#N/A</v>
      </c>
      <c r="M2753" t="e">
        <v>#N/A</v>
      </c>
      <c r="N2753">
        <v>0</v>
      </c>
      <c r="O2753">
        <v>0</v>
      </c>
      <c r="P2753">
        <v>0</v>
      </c>
      <c r="Q2753" s="36">
        <v>0</v>
      </c>
      <c r="R2753" s="36">
        <v>10</v>
      </c>
      <c r="S2753" s="36">
        <v>0</v>
      </c>
      <c r="T2753" s="36">
        <v>0</v>
      </c>
      <c r="U2753" s="36">
        <v>10</v>
      </c>
    </row>
    <row r="2754" spans="1:21" x14ac:dyDescent="0.2">
      <c r="A2754" s="89">
        <f>VLOOKUP(C2754,TabellenSRG!$B$4:$C$2729,2,FALSE)</f>
        <v>244</v>
      </c>
      <c r="B2754" t="str">
        <f t="shared" si="43"/>
        <v>244a</v>
      </c>
      <c r="C2754" t="s">
        <v>250</v>
      </c>
      <c r="D2754" t="s">
        <v>606</v>
      </c>
      <c r="E2754">
        <v>0</v>
      </c>
      <c r="F2754">
        <v>510</v>
      </c>
      <c r="G2754">
        <v>470</v>
      </c>
      <c r="H2754">
        <v>470</v>
      </c>
      <c r="I2754">
        <v>540</v>
      </c>
      <c r="J2754">
        <v>560</v>
      </c>
      <c r="K2754">
        <v>560</v>
      </c>
      <c r="L2754">
        <v>570</v>
      </c>
      <c r="M2754">
        <v>550</v>
      </c>
      <c r="N2754">
        <v>610</v>
      </c>
      <c r="O2754">
        <v>620</v>
      </c>
      <c r="P2754">
        <v>570</v>
      </c>
      <c r="Q2754" s="36">
        <v>580</v>
      </c>
      <c r="R2754" s="36">
        <v>580</v>
      </c>
      <c r="S2754" s="36">
        <v>600</v>
      </c>
      <c r="T2754" s="36">
        <v>610</v>
      </c>
      <c r="U2754" s="36">
        <v>620</v>
      </c>
    </row>
    <row r="2755" spans="1:21" x14ac:dyDescent="0.2">
      <c r="A2755" s="89">
        <f>VLOOKUP(C2755,TabellenSRG!$B$4:$C$2729,2,FALSE)</f>
        <v>244</v>
      </c>
      <c r="B2755" t="str">
        <f t="shared" si="43"/>
        <v>244b</v>
      </c>
      <c r="C2755" t="s">
        <v>250</v>
      </c>
      <c r="D2755" t="s">
        <v>607</v>
      </c>
      <c r="E2755">
        <v>1</v>
      </c>
      <c r="F2755">
        <v>0</v>
      </c>
      <c r="G2755">
        <v>0</v>
      </c>
      <c r="H2755">
        <v>0</v>
      </c>
      <c r="I2755">
        <v>0</v>
      </c>
      <c r="J2755">
        <v>0</v>
      </c>
      <c r="K2755">
        <v>0</v>
      </c>
      <c r="L2755">
        <v>0</v>
      </c>
      <c r="M2755">
        <v>0</v>
      </c>
      <c r="N2755">
        <v>0</v>
      </c>
      <c r="O2755">
        <v>0</v>
      </c>
      <c r="P2755">
        <v>0</v>
      </c>
      <c r="Q2755" s="36">
        <v>0</v>
      </c>
      <c r="R2755" s="36">
        <v>0</v>
      </c>
      <c r="S2755" s="36">
        <v>0</v>
      </c>
      <c r="T2755" s="36">
        <v>0</v>
      </c>
      <c r="U2755" s="36">
        <v>0</v>
      </c>
    </row>
    <row r="2756" spans="1:21" x14ac:dyDescent="0.2">
      <c r="A2756" s="89">
        <f>VLOOKUP(C2756,TabellenSRG!$B$4:$C$2729,2,FALSE)</f>
        <v>244</v>
      </c>
      <c r="B2756" t="str">
        <f t="shared" si="43"/>
        <v>244c</v>
      </c>
      <c r="C2756" t="s">
        <v>250</v>
      </c>
      <c r="D2756" t="s">
        <v>608</v>
      </c>
      <c r="E2756">
        <v>2</v>
      </c>
      <c r="F2756">
        <v>0</v>
      </c>
      <c r="G2756">
        <v>0</v>
      </c>
      <c r="H2756">
        <v>0</v>
      </c>
      <c r="I2756">
        <v>0</v>
      </c>
      <c r="J2756">
        <v>0</v>
      </c>
      <c r="K2756">
        <v>0</v>
      </c>
      <c r="L2756">
        <v>0</v>
      </c>
      <c r="M2756">
        <v>0</v>
      </c>
      <c r="N2756">
        <v>0</v>
      </c>
      <c r="O2756">
        <v>0</v>
      </c>
      <c r="P2756">
        <v>0</v>
      </c>
      <c r="Q2756" s="36">
        <v>0</v>
      </c>
      <c r="R2756" s="36">
        <v>0</v>
      </c>
      <c r="S2756" s="36">
        <v>0</v>
      </c>
      <c r="T2756" s="36">
        <v>0</v>
      </c>
      <c r="U2756" s="36">
        <v>0</v>
      </c>
    </row>
    <row r="2757" spans="1:21" x14ac:dyDescent="0.2">
      <c r="A2757" s="89">
        <f>VLOOKUP(C2757,TabellenSRG!$B$4:$C$2729,2,FALSE)</f>
        <v>244</v>
      </c>
      <c r="B2757" t="str">
        <f t="shared" ref="B2757:B2820" si="44">CONCATENATE(A2757,D2757)</f>
        <v>244d</v>
      </c>
      <c r="C2757" t="s">
        <v>250</v>
      </c>
      <c r="D2757" t="s">
        <v>609</v>
      </c>
      <c r="E2757">
        <v>3</v>
      </c>
      <c r="F2757">
        <v>0</v>
      </c>
      <c r="G2757">
        <v>0</v>
      </c>
      <c r="H2757">
        <v>0</v>
      </c>
      <c r="I2757">
        <v>0</v>
      </c>
      <c r="J2757">
        <v>0</v>
      </c>
      <c r="K2757">
        <v>0</v>
      </c>
      <c r="L2757">
        <v>0</v>
      </c>
      <c r="M2757">
        <v>0</v>
      </c>
      <c r="N2757">
        <v>0</v>
      </c>
      <c r="O2757">
        <v>0</v>
      </c>
      <c r="P2757">
        <v>0</v>
      </c>
      <c r="Q2757" s="36">
        <v>0</v>
      </c>
      <c r="R2757" s="36">
        <v>0</v>
      </c>
      <c r="S2757" s="36">
        <v>0</v>
      </c>
      <c r="T2757" s="36">
        <v>0</v>
      </c>
      <c r="U2757" s="36">
        <v>0</v>
      </c>
    </row>
    <row r="2758" spans="1:21" x14ac:dyDescent="0.2">
      <c r="A2758" s="89">
        <f>VLOOKUP(C2758,TabellenSRG!$B$4:$C$2729,2,FALSE)</f>
        <v>244</v>
      </c>
      <c r="B2758" t="str">
        <f t="shared" si="44"/>
        <v>244e</v>
      </c>
      <c r="C2758" t="s">
        <v>250</v>
      </c>
      <c r="D2758" t="s">
        <v>610</v>
      </c>
      <c r="E2758">
        <v>4</v>
      </c>
      <c r="F2758">
        <v>0</v>
      </c>
      <c r="G2758">
        <v>0</v>
      </c>
      <c r="H2758">
        <v>0</v>
      </c>
      <c r="I2758">
        <v>0</v>
      </c>
      <c r="J2758">
        <v>0</v>
      </c>
      <c r="K2758">
        <v>0</v>
      </c>
      <c r="L2758">
        <v>10</v>
      </c>
      <c r="M2758">
        <v>10</v>
      </c>
      <c r="N2758">
        <v>20</v>
      </c>
      <c r="O2758">
        <v>30</v>
      </c>
      <c r="P2758">
        <v>40</v>
      </c>
      <c r="Q2758" s="36">
        <v>40</v>
      </c>
      <c r="R2758" s="36">
        <v>40</v>
      </c>
      <c r="S2758" s="36">
        <v>40</v>
      </c>
      <c r="T2758" s="36">
        <v>50</v>
      </c>
      <c r="U2758" s="36">
        <v>50</v>
      </c>
    </row>
    <row r="2759" spans="1:21" x14ac:dyDescent="0.2">
      <c r="A2759" s="89">
        <f>VLOOKUP(C2759,TabellenSRG!$B$4:$C$2729,2,FALSE)</f>
        <v>244</v>
      </c>
      <c r="B2759" t="str">
        <f t="shared" si="44"/>
        <v>244f</v>
      </c>
      <c r="C2759" t="s">
        <v>250</v>
      </c>
      <c r="D2759" t="s">
        <v>612</v>
      </c>
      <c r="E2759">
        <v>5</v>
      </c>
      <c r="F2759">
        <v>0</v>
      </c>
      <c r="G2759">
        <v>0</v>
      </c>
      <c r="H2759">
        <v>0</v>
      </c>
      <c r="I2759">
        <v>0</v>
      </c>
      <c r="J2759">
        <v>0</v>
      </c>
      <c r="K2759">
        <v>0</v>
      </c>
      <c r="L2759">
        <v>0</v>
      </c>
      <c r="M2759">
        <v>0</v>
      </c>
      <c r="N2759">
        <v>0</v>
      </c>
      <c r="O2759">
        <v>0</v>
      </c>
      <c r="P2759">
        <v>0</v>
      </c>
      <c r="Q2759" s="36">
        <v>0</v>
      </c>
      <c r="R2759" s="36">
        <v>0</v>
      </c>
      <c r="S2759" s="36">
        <v>0</v>
      </c>
      <c r="T2759" s="36">
        <v>0</v>
      </c>
      <c r="U2759" s="36">
        <v>0</v>
      </c>
    </row>
    <row r="2760" spans="1:21" x14ac:dyDescent="0.2">
      <c r="A2760" s="89">
        <f>VLOOKUP(C2760,TabellenSRG!$B$4:$C$2729,2,FALSE)</f>
        <v>244</v>
      </c>
      <c r="B2760" t="str">
        <f t="shared" si="44"/>
        <v>244g</v>
      </c>
      <c r="C2760" t="s">
        <v>250</v>
      </c>
      <c r="D2760" t="s">
        <v>613</v>
      </c>
      <c r="E2760">
        <v>6</v>
      </c>
      <c r="F2760">
        <v>0</v>
      </c>
      <c r="G2760">
        <v>0</v>
      </c>
      <c r="H2760">
        <v>0</v>
      </c>
      <c r="I2760">
        <v>0</v>
      </c>
      <c r="J2760">
        <v>0</v>
      </c>
      <c r="K2760">
        <v>0</v>
      </c>
      <c r="L2760">
        <v>0</v>
      </c>
      <c r="M2760">
        <v>0</v>
      </c>
      <c r="N2760">
        <v>0</v>
      </c>
      <c r="O2760">
        <v>0</v>
      </c>
      <c r="P2760">
        <v>0</v>
      </c>
      <c r="Q2760" s="36">
        <v>0</v>
      </c>
      <c r="R2760" s="36">
        <v>0</v>
      </c>
      <c r="S2760" s="36">
        <v>0</v>
      </c>
      <c r="T2760" s="36">
        <v>0</v>
      </c>
      <c r="U2760" s="36">
        <v>0</v>
      </c>
    </row>
    <row r="2761" spans="1:21" x14ac:dyDescent="0.2">
      <c r="A2761" s="89">
        <f>VLOOKUP(C2761,TabellenSRG!$B$4:$C$2729,2,FALSE)</f>
        <v>244</v>
      </c>
      <c r="B2761" t="str">
        <f t="shared" si="44"/>
        <v>244h</v>
      </c>
      <c r="C2761" t="s">
        <v>250</v>
      </c>
      <c r="D2761" t="s">
        <v>614</v>
      </c>
      <c r="E2761">
        <v>7</v>
      </c>
      <c r="F2761">
        <v>0</v>
      </c>
      <c r="G2761">
        <v>0</v>
      </c>
      <c r="H2761">
        <v>0</v>
      </c>
      <c r="I2761">
        <v>0</v>
      </c>
      <c r="J2761">
        <v>0</v>
      </c>
      <c r="K2761">
        <v>0</v>
      </c>
      <c r="L2761">
        <v>0</v>
      </c>
      <c r="M2761">
        <v>0</v>
      </c>
      <c r="N2761">
        <v>0</v>
      </c>
      <c r="O2761">
        <v>0</v>
      </c>
      <c r="P2761">
        <v>0</v>
      </c>
      <c r="Q2761" s="36">
        <v>0</v>
      </c>
      <c r="R2761" s="36">
        <v>0</v>
      </c>
      <c r="S2761" s="36">
        <v>0</v>
      </c>
      <c r="T2761" s="36">
        <v>0</v>
      </c>
      <c r="U2761" s="36">
        <v>0</v>
      </c>
    </row>
    <row r="2762" spans="1:21" x14ac:dyDescent="0.2">
      <c r="A2762" s="89">
        <f>VLOOKUP(C2762,TabellenSRG!$B$4:$C$2729,2,FALSE)</f>
        <v>244</v>
      </c>
      <c r="B2762" t="str">
        <f t="shared" si="44"/>
        <v>244i</v>
      </c>
      <c r="C2762" t="s">
        <v>250</v>
      </c>
      <c r="D2762" t="s">
        <v>615</v>
      </c>
      <c r="E2762">
        <v>8</v>
      </c>
      <c r="F2762">
        <v>0</v>
      </c>
      <c r="G2762">
        <v>0</v>
      </c>
      <c r="H2762">
        <v>0</v>
      </c>
      <c r="I2762">
        <v>0</v>
      </c>
      <c r="J2762">
        <v>0</v>
      </c>
      <c r="K2762">
        <v>0</v>
      </c>
      <c r="L2762">
        <v>0</v>
      </c>
      <c r="M2762">
        <v>0</v>
      </c>
      <c r="N2762">
        <v>0</v>
      </c>
      <c r="O2762">
        <v>0</v>
      </c>
      <c r="P2762">
        <v>0</v>
      </c>
      <c r="Q2762" s="36">
        <v>0</v>
      </c>
      <c r="R2762" s="36">
        <v>0</v>
      </c>
      <c r="S2762" s="36">
        <v>0</v>
      </c>
      <c r="T2762" s="36">
        <v>0</v>
      </c>
      <c r="U2762" s="36">
        <v>0</v>
      </c>
    </row>
    <row r="2763" spans="1:21" x14ac:dyDescent="0.2">
      <c r="A2763" s="89">
        <f>VLOOKUP(C2763,TabellenSRG!$B$4:$C$2729,2,FALSE)</f>
        <v>244</v>
      </c>
      <c r="B2763" t="str">
        <f t="shared" si="44"/>
        <v>244j</v>
      </c>
      <c r="C2763" t="s">
        <v>250</v>
      </c>
      <c r="D2763" t="s">
        <v>616</v>
      </c>
      <c r="E2763">
        <v>9</v>
      </c>
      <c r="F2763">
        <v>510</v>
      </c>
      <c r="G2763">
        <v>470</v>
      </c>
      <c r="H2763">
        <v>470</v>
      </c>
      <c r="I2763">
        <v>540</v>
      </c>
      <c r="J2763">
        <v>560</v>
      </c>
      <c r="K2763">
        <v>560</v>
      </c>
      <c r="L2763">
        <v>560</v>
      </c>
      <c r="M2763">
        <v>540</v>
      </c>
      <c r="N2763">
        <v>590</v>
      </c>
      <c r="O2763">
        <v>590</v>
      </c>
      <c r="P2763">
        <v>530</v>
      </c>
      <c r="Q2763" s="36">
        <v>540</v>
      </c>
      <c r="R2763" s="36">
        <v>540</v>
      </c>
      <c r="S2763" s="36">
        <v>560</v>
      </c>
      <c r="T2763" s="36">
        <v>560</v>
      </c>
      <c r="U2763" s="36">
        <v>570</v>
      </c>
    </row>
    <row r="2764" spans="1:21" x14ac:dyDescent="0.2">
      <c r="A2764" s="89">
        <f>VLOOKUP(C2764,TabellenSRG!$B$4:$C$2729,2,FALSE)</f>
        <v>244</v>
      </c>
      <c r="B2764" t="str">
        <f t="shared" si="44"/>
        <v>244k</v>
      </c>
      <c r="C2764" t="s">
        <v>250</v>
      </c>
      <c r="D2764" t="s">
        <v>611</v>
      </c>
      <c r="E2764">
        <v>10</v>
      </c>
      <c r="F2764" t="e">
        <v>#N/A</v>
      </c>
      <c r="G2764" t="e">
        <v>#N/A</v>
      </c>
      <c r="H2764" t="e">
        <v>#N/A</v>
      </c>
      <c r="I2764" t="e">
        <v>#N/A</v>
      </c>
      <c r="J2764" t="e">
        <v>#N/A</v>
      </c>
      <c r="K2764" t="e">
        <v>#N/A</v>
      </c>
      <c r="L2764" t="e">
        <v>#N/A</v>
      </c>
      <c r="M2764" t="e">
        <v>#N/A</v>
      </c>
      <c r="N2764">
        <v>0</v>
      </c>
      <c r="O2764">
        <v>0</v>
      </c>
      <c r="P2764">
        <v>0</v>
      </c>
      <c r="Q2764" s="36">
        <v>0</v>
      </c>
      <c r="R2764" s="36">
        <v>0</v>
      </c>
      <c r="S2764" s="36">
        <v>0</v>
      </c>
      <c r="T2764" s="36">
        <v>0</v>
      </c>
      <c r="U2764" s="36">
        <v>0</v>
      </c>
    </row>
    <row r="2765" spans="1:21" x14ac:dyDescent="0.2">
      <c r="A2765" s="89">
        <f>VLOOKUP(C2765,TabellenSRG!$B$4:$C$2729,2,FALSE)</f>
        <v>245</v>
      </c>
      <c r="B2765" t="str">
        <f t="shared" si="44"/>
        <v>245a</v>
      </c>
      <c r="C2765" t="s">
        <v>251</v>
      </c>
      <c r="D2765" t="s">
        <v>606</v>
      </c>
      <c r="E2765">
        <v>0</v>
      </c>
      <c r="F2765">
        <v>30</v>
      </c>
      <c r="G2765">
        <v>30</v>
      </c>
      <c r="H2765">
        <v>20</v>
      </c>
      <c r="I2765">
        <v>20</v>
      </c>
      <c r="J2765">
        <v>10</v>
      </c>
      <c r="K2765">
        <v>20</v>
      </c>
      <c r="L2765">
        <v>20</v>
      </c>
      <c r="M2765">
        <v>20</v>
      </c>
      <c r="N2765">
        <v>20</v>
      </c>
      <c r="O2765">
        <v>10</v>
      </c>
      <c r="P2765">
        <v>10</v>
      </c>
      <c r="Q2765" s="36">
        <v>20</v>
      </c>
      <c r="R2765" s="36">
        <v>20</v>
      </c>
      <c r="S2765" s="36">
        <v>20</v>
      </c>
      <c r="T2765" s="36">
        <v>20</v>
      </c>
      <c r="U2765" s="36">
        <v>20</v>
      </c>
    </row>
    <row r="2766" spans="1:21" x14ac:dyDescent="0.2">
      <c r="A2766" s="89">
        <f>VLOOKUP(C2766,TabellenSRG!$B$4:$C$2729,2,FALSE)</f>
        <v>245</v>
      </c>
      <c r="B2766" t="str">
        <f t="shared" si="44"/>
        <v>245b</v>
      </c>
      <c r="C2766" t="s">
        <v>251</v>
      </c>
      <c r="D2766" t="s">
        <v>607</v>
      </c>
      <c r="E2766">
        <v>1</v>
      </c>
      <c r="F2766">
        <v>10</v>
      </c>
      <c r="G2766">
        <v>10</v>
      </c>
      <c r="H2766">
        <v>0</v>
      </c>
      <c r="I2766">
        <v>0</v>
      </c>
      <c r="J2766">
        <v>0</v>
      </c>
      <c r="K2766">
        <v>0</v>
      </c>
      <c r="L2766">
        <v>0</v>
      </c>
      <c r="M2766">
        <v>0</v>
      </c>
      <c r="N2766">
        <v>0</v>
      </c>
      <c r="O2766">
        <v>0</v>
      </c>
      <c r="P2766">
        <v>0</v>
      </c>
      <c r="Q2766" s="36">
        <v>0</v>
      </c>
      <c r="R2766" s="36">
        <v>0</v>
      </c>
      <c r="S2766" s="36">
        <v>0</v>
      </c>
      <c r="T2766" s="36">
        <v>0</v>
      </c>
      <c r="U2766" s="36">
        <v>0</v>
      </c>
    </row>
    <row r="2767" spans="1:21" x14ac:dyDescent="0.2">
      <c r="A2767" s="89">
        <f>VLOOKUP(C2767,TabellenSRG!$B$4:$C$2729,2,FALSE)</f>
        <v>245</v>
      </c>
      <c r="B2767" t="str">
        <f t="shared" si="44"/>
        <v>245c</v>
      </c>
      <c r="C2767" t="s">
        <v>251</v>
      </c>
      <c r="D2767" t="s">
        <v>608</v>
      </c>
      <c r="E2767">
        <v>2</v>
      </c>
      <c r="F2767">
        <v>0</v>
      </c>
      <c r="G2767">
        <v>0</v>
      </c>
      <c r="H2767">
        <v>0</v>
      </c>
      <c r="I2767">
        <v>0</v>
      </c>
      <c r="J2767">
        <v>0</v>
      </c>
      <c r="K2767">
        <v>0</v>
      </c>
      <c r="L2767">
        <v>0</v>
      </c>
      <c r="M2767">
        <v>0</v>
      </c>
      <c r="N2767">
        <v>0</v>
      </c>
      <c r="O2767">
        <v>0</v>
      </c>
      <c r="P2767">
        <v>0</v>
      </c>
      <c r="Q2767" s="36">
        <v>0</v>
      </c>
      <c r="R2767" s="36">
        <v>0</v>
      </c>
      <c r="S2767" s="36">
        <v>0</v>
      </c>
      <c r="T2767" s="36">
        <v>0</v>
      </c>
      <c r="U2767" s="36">
        <v>0</v>
      </c>
    </row>
    <row r="2768" spans="1:21" x14ac:dyDescent="0.2">
      <c r="A2768" s="89">
        <f>VLOOKUP(C2768,TabellenSRG!$B$4:$C$2729,2,FALSE)</f>
        <v>245</v>
      </c>
      <c r="B2768" t="str">
        <f t="shared" si="44"/>
        <v>245d</v>
      </c>
      <c r="C2768" t="s">
        <v>251</v>
      </c>
      <c r="D2768" t="s">
        <v>609</v>
      </c>
      <c r="E2768">
        <v>3</v>
      </c>
      <c r="F2768">
        <v>0</v>
      </c>
      <c r="G2768">
        <v>0</v>
      </c>
      <c r="H2768">
        <v>0</v>
      </c>
      <c r="I2768">
        <v>0</v>
      </c>
      <c r="J2768">
        <v>0</v>
      </c>
      <c r="K2768">
        <v>0</v>
      </c>
      <c r="L2768">
        <v>0</v>
      </c>
      <c r="M2768">
        <v>0</v>
      </c>
      <c r="N2768">
        <v>0</v>
      </c>
      <c r="O2768">
        <v>0</v>
      </c>
      <c r="P2768">
        <v>0</v>
      </c>
      <c r="Q2768" s="36">
        <v>0</v>
      </c>
      <c r="R2768" s="36">
        <v>0</v>
      </c>
      <c r="S2768" s="36">
        <v>0</v>
      </c>
      <c r="T2768" s="36">
        <v>0</v>
      </c>
      <c r="U2768" s="36">
        <v>0</v>
      </c>
    </row>
    <row r="2769" spans="1:21" x14ac:dyDescent="0.2">
      <c r="A2769" s="89">
        <f>VLOOKUP(C2769,TabellenSRG!$B$4:$C$2729,2,FALSE)</f>
        <v>245</v>
      </c>
      <c r="B2769" t="str">
        <f t="shared" si="44"/>
        <v>245e</v>
      </c>
      <c r="C2769" t="s">
        <v>251</v>
      </c>
      <c r="D2769" t="s">
        <v>610</v>
      </c>
      <c r="E2769">
        <v>4</v>
      </c>
      <c r="F2769">
        <v>0</v>
      </c>
      <c r="G2769">
        <v>0</v>
      </c>
      <c r="H2769">
        <v>0</v>
      </c>
      <c r="I2769">
        <v>0</v>
      </c>
      <c r="J2769">
        <v>0</v>
      </c>
      <c r="K2769">
        <v>0</v>
      </c>
      <c r="L2769">
        <v>0</v>
      </c>
      <c r="M2769">
        <v>0</v>
      </c>
      <c r="N2769">
        <v>0</v>
      </c>
      <c r="O2769">
        <v>0</v>
      </c>
      <c r="P2769">
        <v>0</v>
      </c>
      <c r="Q2769" s="36">
        <v>0</v>
      </c>
      <c r="R2769" s="36">
        <v>0</v>
      </c>
      <c r="S2769" s="36">
        <v>0</v>
      </c>
      <c r="T2769" s="36">
        <v>0</v>
      </c>
      <c r="U2769" s="36">
        <v>0</v>
      </c>
    </row>
    <row r="2770" spans="1:21" x14ac:dyDescent="0.2">
      <c r="A2770" s="89">
        <f>VLOOKUP(C2770,TabellenSRG!$B$4:$C$2729,2,FALSE)</f>
        <v>245</v>
      </c>
      <c r="B2770" t="str">
        <f t="shared" si="44"/>
        <v>245f</v>
      </c>
      <c r="C2770" t="s">
        <v>251</v>
      </c>
      <c r="D2770" t="s">
        <v>612</v>
      </c>
      <c r="E2770">
        <v>5</v>
      </c>
      <c r="F2770">
        <v>0</v>
      </c>
      <c r="G2770">
        <v>0</v>
      </c>
      <c r="H2770">
        <v>0</v>
      </c>
      <c r="I2770">
        <v>0</v>
      </c>
      <c r="J2770">
        <v>0</v>
      </c>
      <c r="K2770">
        <v>0</v>
      </c>
      <c r="L2770">
        <v>0</v>
      </c>
      <c r="M2770">
        <v>0</v>
      </c>
      <c r="N2770">
        <v>0</v>
      </c>
      <c r="O2770">
        <v>0</v>
      </c>
      <c r="P2770">
        <v>0</v>
      </c>
      <c r="Q2770" s="36">
        <v>0</v>
      </c>
      <c r="R2770" s="36">
        <v>0</v>
      </c>
      <c r="S2770" s="36">
        <v>0</v>
      </c>
      <c r="T2770" s="36">
        <v>0</v>
      </c>
      <c r="U2770" s="36">
        <v>0</v>
      </c>
    </row>
    <row r="2771" spans="1:21" x14ac:dyDescent="0.2">
      <c r="A2771" s="89">
        <f>VLOOKUP(C2771,TabellenSRG!$B$4:$C$2729,2,FALSE)</f>
        <v>245</v>
      </c>
      <c r="B2771" t="str">
        <f t="shared" si="44"/>
        <v>245g</v>
      </c>
      <c r="C2771" t="s">
        <v>251</v>
      </c>
      <c r="D2771" t="s">
        <v>613</v>
      </c>
      <c r="E2771">
        <v>6</v>
      </c>
      <c r="F2771">
        <v>0</v>
      </c>
      <c r="G2771">
        <v>0</v>
      </c>
      <c r="H2771">
        <v>0</v>
      </c>
      <c r="I2771">
        <v>0</v>
      </c>
      <c r="J2771">
        <v>0</v>
      </c>
      <c r="K2771">
        <v>0</v>
      </c>
      <c r="L2771">
        <v>0</v>
      </c>
      <c r="M2771">
        <v>0</v>
      </c>
      <c r="N2771">
        <v>0</v>
      </c>
      <c r="O2771">
        <v>0</v>
      </c>
      <c r="P2771">
        <v>0</v>
      </c>
      <c r="Q2771" s="36">
        <v>0</v>
      </c>
      <c r="R2771" s="36">
        <v>0</v>
      </c>
      <c r="S2771" s="36">
        <v>0</v>
      </c>
      <c r="T2771" s="36">
        <v>0</v>
      </c>
      <c r="U2771" s="36">
        <v>0</v>
      </c>
    </row>
    <row r="2772" spans="1:21" x14ac:dyDescent="0.2">
      <c r="A2772" s="89">
        <f>VLOOKUP(C2772,TabellenSRG!$B$4:$C$2729,2,FALSE)</f>
        <v>245</v>
      </c>
      <c r="B2772" t="str">
        <f t="shared" si="44"/>
        <v>245h</v>
      </c>
      <c r="C2772" t="s">
        <v>251</v>
      </c>
      <c r="D2772" t="s">
        <v>614</v>
      </c>
      <c r="E2772">
        <v>7</v>
      </c>
      <c r="F2772">
        <v>0</v>
      </c>
      <c r="G2772">
        <v>0</v>
      </c>
      <c r="H2772">
        <v>0</v>
      </c>
      <c r="I2772">
        <v>0</v>
      </c>
      <c r="J2772">
        <v>0</v>
      </c>
      <c r="K2772">
        <v>0</v>
      </c>
      <c r="L2772">
        <v>0</v>
      </c>
      <c r="M2772">
        <v>0</v>
      </c>
      <c r="N2772">
        <v>0</v>
      </c>
      <c r="O2772">
        <v>0</v>
      </c>
      <c r="P2772">
        <v>0</v>
      </c>
      <c r="Q2772" s="36">
        <v>0</v>
      </c>
      <c r="R2772" s="36">
        <v>0</v>
      </c>
      <c r="S2772" s="36">
        <v>0</v>
      </c>
      <c r="T2772" s="36">
        <v>0</v>
      </c>
      <c r="U2772" s="36">
        <v>0</v>
      </c>
    </row>
    <row r="2773" spans="1:21" x14ac:dyDescent="0.2">
      <c r="A2773" s="89">
        <f>VLOOKUP(C2773,TabellenSRG!$B$4:$C$2729,2,FALSE)</f>
        <v>245</v>
      </c>
      <c r="B2773" t="str">
        <f t="shared" si="44"/>
        <v>245i</v>
      </c>
      <c r="C2773" t="s">
        <v>251</v>
      </c>
      <c r="D2773" t="s">
        <v>615</v>
      </c>
      <c r="E2773">
        <v>8</v>
      </c>
      <c r="F2773">
        <v>0</v>
      </c>
      <c r="G2773">
        <v>0</v>
      </c>
      <c r="H2773">
        <v>0</v>
      </c>
      <c r="I2773">
        <v>0</v>
      </c>
      <c r="J2773">
        <v>0</v>
      </c>
      <c r="K2773">
        <v>0</v>
      </c>
      <c r="L2773">
        <v>0</v>
      </c>
      <c r="M2773">
        <v>0</v>
      </c>
      <c r="N2773">
        <v>0</v>
      </c>
      <c r="O2773">
        <v>0</v>
      </c>
      <c r="P2773">
        <v>0</v>
      </c>
      <c r="Q2773" s="36">
        <v>0</v>
      </c>
      <c r="R2773" s="36">
        <v>0</v>
      </c>
      <c r="S2773" s="36">
        <v>0</v>
      </c>
      <c r="T2773" s="36">
        <v>0</v>
      </c>
      <c r="U2773" s="36">
        <v>0</v>
      </c>
    </row>
    <row r="2774" spans="1:21" x14ac:dyDescent="0.2">
      <c r="A2774" s="89">
        <f>VLOOKUP(C2774,TabellenSRG!$B$4:$C$2729,2,FALSE)</f>
        <v>245</v>
      </c>
      <c r="B2774" t="str">
        <f t="shared" si="44"/>
        <v>245j</v>
      </c>
      <c r="C2774" t="s">
        <v>251</v>
      </c>
      <c r="D2774" t="s">
        <v>616</v>
      </c>
      <c r="E2774">
        <v>9</v>
      </c>
      <c r="F2774">
        <v>30</v>
      </c>
      <c r="G2774">
        <v>20</v>
      </c>
      <c r="H2774">
        <v>20</v>
      </c>
      <c r="I2774">
        <v>10</v>
      </c>
      <c r="J2774">
        <v>10</v>
      </c>
      <c r="K2774">
        <v>20</v>
      </c>
      <c r="L2774">
        <v>20</v>
      </c>
      <c r="M2774">
        <v>20</v>
      </c>
      <c r="N2774">
        <v>20</v>
      </c>
      <c r="O2774">
        <v>10</v>
      </c>
      <c r="P2774">
        <v>10</v>
      </c>
      <c r="Q2774" s="36">
        <v>20</v>
      </c>
      <c r="R2774" s="36">
        <v>20</v>
      </c>
      <c r="S2774" s="36">
        <v>20</v>
      </c>
      <c r="T2774" s="36">
        <v>20</v>
      </c>
      <c r="U2774" s="36">
        <v>20</v>
      </c>
    </row>
    <row r="2775" spans="1:21" x14ac:dyDescent="0.2">
      <c r="A2775" s="89">
        <f>VLOOKUP(C2775,TabellenSRG!$B$4:$C$2729,2,FALSE)</f>
        <v>245</v>
      </c>
      <c r="B2775" t="str">
        <f t="shared" si="44"/>
        <v>245k</v>
      </c>
      <c r="C2775" t="s">
        <v>251</v>
      </c>
      <c r="D2775" t="s">
        <v>611</v>
      </c>
      <c r="E2775">
        <v>10</v>
      </c>
      <c r="F2775" t="e">
        <v>#N/A</v>
      </c>
      <c r="G2775" t="e">
        <v>#N/A</v>
      </c>
      <c r="H2775" t="e">
        <v>#N/A</v>
      </c>
      <c r="I2775" t="e">
        <v>#N/A</v>
      </c>
      <c r="J2775" t="e">
        <v>#N/A</v>
      </c>
      <c r="K2775" t="e">
        <v>#N/A</v>
      </c>
      <c r="L2775" t="e">
        <v>#N/A</v>
      </c>
      <c r="M2775" t="e">
        <v>#N/A</v>
      </c>
      <c r="N2775">
        <v>0</v>
      </c>
      <c r="O2775">
        <v>0</v>
      </c>
      <c r="P2775">
        <v>0</v>
      </c>
      <c r="Q2775" s="36">
        <v>0</v>
      </c>
      <c r="R2775" s="36">
        <v>0</v>
      </c>
      <c r="S2775" s="36">
        <v>0</v>
      </c>
      <c r="T2775" s="36">
        <v>0</v>
      </c>
      <c r="U2775" s="36">
        <v>0</v>
      </c>
    </row>
    <row r="2776" spans="1:21" x14ac:dyDescent="0.2">
      <c r="A2776" s="89">
        <f>VLOOKUP(C2776,TabellenSRG!$B$4:$C$2729,2,FALSE)</f>
        <v>246</v>
      </c>
      <c r="B2776" t="str">
        <f t="shared" si="44"/>
        <v>246a</v>
      </c>
      <c r="C2776" t="s">
        <v>252</v>
      </c>
      <c r="D2776" t="s">
        <v>606</v>
      </c>
      <c r="E2776">
        <v>0</v>
      </c>
      <c r="F2776">
        <v>0</v>
      </c>
      <c r="G2776">
        <v>20</v>
      </c>
      <c r="H2776">
        <v>40</v>
      </c>
      <c r="I2776">
        <v>80</v>
      </c>
      <c r="J2776">
        <v>80</v>
      </c>
      <c r="K2776">
        <v>100</v>
      </c>
      <c r="L2776">
        <v>100</v>
      </c>
      <c r="M2776">
        <v>130</v>
      </c>
      <c r="N2776">
        <v>160</v>
      </c>
      <c r="O2776">
        <v>170</v>
      </c>
      <c r="P2776">
        <v>170</v>
      </c>
      <c r="Q2776" s="36">
        <v>160</v>
      </c>
      <c r="R2776" s="36">
        <v>160</v>
      </c>
      <c r="S2776" s="36">
        <v>190</v>
      </c>
      <c r="T2776" s="36">
        <v>170</v>
      </c>
      <c r="U2776" s="36">
        <v>140</v>
      </c>
    </row>
    <row r="2777" spans="1:21" x14ac:dyDescent="0.2">
      <c r="A2777" s="89">
        <f>VLOOKUP(C2777,TabellenSRG!$B$4:$C$2729,2,FALSE)</f>
        <v>246</v>
      </c>
      <c r="B2777" t="str">
        <f t="shared" si="44"/>
        <v>246b</v>
      </c>
      <c r="C2777" t="s">
        <v>252</v>
      </c>
      <c r="D2777" t="s">
        <v>607</v>
      </c>
      <c r="E2777">
        <v>1</v>
      </c>
      <c r="F2777">
        <v>0</v>
      </c>
      <c r="G2777">
        <v>0</v>
      </c>
      <c r="H2777">
        <v>0</v>
      </c>
      <c r="I2777">
        <v>0</v>
      </c>
      <c r="J2777">
        <v>0</v>
      </c>
      <c r="K2777">
        <v>0</v>
      </c>
      <c r="L2777">
        <v>0</v>
      </c>
      <c r="M2777">
        <v>0</v>
      </c>
      <c r="N2777">
        <v>0</v>
      </c>
      <c r="O2777">
        <v>0</v>
      </c>
      <c r="P2777">
        <v>0</v>
      </c>
      <c r="Q2777" s="36">
        <v>0</v>
      </c>
      <c r="R2777" s="36">
        <v>0</v>
      </c>
      <c r="S2777" s="36">
        <v>0</v>
      </c>
      <c r="T2777" s="36">
        <v>0</v>
      </c>
      <c r="U2777" s="36">
        <v>0</v>
      </c>
    </row>
    <row r="2778" spans="1:21" x14ac:dyDescent="0.2">
      <c r="A2778" s="89">
        <f>VLOOKUP(C2778,TabellenSRG!$B$4:$C$2729,2,FALSE)</f>
        <v>246</v>
      </c>
      <c r="B2778" t="str">
        <f t="shared" si="44"/>
        <v>246c</v>
      </c>
      <c r="C2778" t="s">
        <v>252</v>
      </c>
      <c r="D2778" t="s">
        <v>608</v>
      </c>
      <c r="E2778">
        <v>2</v>
      </c>
      <c r="F2778">
        <v>0</v>
      </c>
      <c r="G2778">
        <v>0</v>
      </c>
      <c r="H2778">
        <v>0</v>
      </c>
      <c r="I2778">
        <v>0</v>
      </c>
      <c r="J2778">
        <v>0</v>
      </c>
      <c r="K2778">
        <v>0</v>
      </c>
      <c r="L2778">
        <v>0</v>
      </c>
      <c r="M2778">
        <v>0</v>
      </c>
      <c r="N2778">
        <v>0</v>
      </c>
      <c r="O2778">
        <v>0</v>
      </c>
      <c r="P2778">
        <v>0</v>
      </c>
      <c r="Q2778" s="36">
        <v>0</v>
      </c>
      <c r="R2778" s="36">
        <v>0</v>
      </c>
      <c r="S2778" s="36">
        <v>0</v>
      </c>
      <c r="T2778" s="36">
        <v>0</v>
      </c>
      <c r="U2778" s="36">
        <v>0</v>
      </c>
    </row>
    <row r="2779" spans="1:21" x14ac:dyDescent="0.2">
      <c r="A2779" s="89">
        <f>VLOOKUP(C2779,TabellenSRG!$B$4:$C$2729,2,FALSE)</f>
        <v>246</v>
      </c>
      <c r="B2779" t="str">
        <f t="shared" si="44"/>
        <v>246d</v>
      </c>
      <c r="C2779" t="s">
        <v>252</v>
      </c>
      <c r="D2779" t="s">
        <v>609</v>
      </c>
      <c r="E2779">
        <v>3</v>
      </c>
      <c r="F2779">
        <v>0</v>
      </c>
      <c r="G2779">
        <v>0</v>
      </c>
      <c r="H2779">
        <v>10</v>
      </c>
      <c r="I2779">
        <v>10</v>
      </c>
      <c r="J2779">
        <v>10</v>
      </c>
      <c r="K2779">
        <v>10</v>
      </c>
      <c r="L2779">
        <v>10</v>
      </c>
      <c r="M2779">
        <v>10</v>
      </c>
      <c r="N2779">
        <v>10</v>
      </c>
      <c r="O2779">
        <v>0</v>
      </c>
      <c r="P2779">
        <v>0</v>
      </c>
      <c r="Q2779" s="36">
        <v>0</v>
      </c>
      <c r="R2779" s="36">
        <v>0</v>
      </c>
      <c r="S2779" s="36">
        <v>0</v>
      </c>
      <c r="T2779" s="36">
        <v>0</v>
      </c>
      <c r="U2779" s="36">
        <v>0</v>
      </c>
    </row>
    <row r="2780" spans="1:21" x14ac:dyDescent="0.2">
      <c r="A2780" s="89">
        <f>VLOOKUP(C2780,TabellenSRG!$B$4:$C$2729,2,FALSE)</f>
        <v>246</v>
      </c>
      <c r="B2780" t="str">
        <f t="shared" si="44"/>
        <v>246e</v>
      </c>
      <c r="C2780" t="s">
        <v>252</v>
      </c>
      <c r="D2780" t="s">
        <v>610</v>
      </c>
      <c r="E2780">
        <v>4</v>
      </c>
      <c r="F2780">
        <v>0</v>
      </c>
      <c r="G2780">
        <v>0</v>
      </c>
      <c r="H2780">
        <v>0</v>
      </c>
      <c r="I2780">
        <v>0</v>
      </c>
      <c r="J2780">
        <v>0</v>
      </c>
      <c r="K2780">
        <v>0</v>
      </c>
      <c r="L2780">
        <v>0</v>
      </c>
      <c r="M2780">
        <v>0</v>
      </c>
      <c r="N2780">
        <v>0</v>
      </c>
      <c r="O2780">
        <v>0</v>
      </c>
      <c r="P2780">
        <v>0</v>
      </c>
      <c r="Q2780" s="36">
        <v>0</v>
      </c>
      <c r="R2780" s="36">
        <v>10</v>
      </c>
      <c r="S2780" s="36">
        <v>10</v>
      </c>
      <c r="T2780" s="36">
        <v>10</v>
      </c>
      <c r="U2780" s="36">
        <v>10</v>
      </c>
    </row>
    <row r="2781" spans="1:21" x14ac:dyDescent="0.2">
      <c r="A2781" s="89">
        <f>VLOOKUP(C2781,TabellenSRG!$B$4:$C$2729,2,FALSE)</f>
        <v>246</v>
      </c>
      <c r="B2781" t="str">
        <f t="shared" si="44"/>
        <v>246f</v>
      </c>
      <c r="C2781" t="s">
        <v>252</v>
      </c>
      <c r="D2781" t="s">
        <v>612</v>
      </c>
      <c r="E2781">
        <v>5</v>
      </c>
      <c r="F2781">
        <v>0</v>
      </c>
      <c r="G2781">
        <v>0</v>
      </c>
      <c r="H2781">
        <v>0</v>
      </c>
      <c r="I2781">
        <v>0</v>
      </c>
      <c r="J2781">
        <v>0</v>
      </c>
      <c r="K2781">
        <v>0</v>
      </c>
      <c r="L2781">
        <v>0</v>
      </c>
      <c r="M2781">
        <v>0</v>
      </c>
      <c r="N2781">
        <v>0</v>
      </c>
      <c r="O2781">
        <v>0</v>
      </c>
      <c r="P2781">
        <v>0</v>
      </c>
      <c r="Q2781" s="36">
        <v>0</v>
      </c>
      <c r="R2781" s="36">
        <v>0</v>
      </c>
      <c r="S2781" s="36">
        <v>0</v>
      </c>
      <c r="T2781" s="36">
        <v>0</v>
      </c>
      <c r="U2781" s="36">
        <v>0</v>
      </c>
    </row>
    <row r="2782" spans="1:21" x14ac:dyDescent="0.2">
      <c r="A2782" s="89">
        <f>VLOOKUP(C2782,TabellenSRG!$B$4:$C$2729,2,FALSE)</f>
        <v>246</v>
      </c>
      <c r="B2782" t="str">
        <f t="shared" si="44"/>
        <v>246g</v>
      </c>
      <c r="C2782" t="s">
        <v>252</v>
      </c>
      <c r="D2782" t="s">
        <v>613</v>
      </c>
      <c r="E2782">
        <v>6</v>
      </c>
      <c r="F2782">
        <v>0</v>
      </c>
      <c r="G2782">
        <v>0</v>
      </c>
      <c r="H2782">
        <v>0</v>
      </c>
      <c r="I2782">
        <v>0</v>
      </c>
      <c r="J2782">
        <v>0</v>
      </c>
      <c r="K2782">
        <v>0</v>
      </c>
      <c r="L2782">
        <v>0</v>
      </c>
      <c r="M2782">
        <v>0</v>
      </c>
      <c r="N2782">
        <v>0</v>
      </c>
      <c r="O2782">
        <v>0</v>
      </c>
      <c r="P2782">
        <v>0</v>
      </c>
      <c r="Q2782" s="36">
        <v>0</v>
      </c>
      <c r="R2782" s="36">
        <v>0</v>
      </c>
      <c r="S2782" s="36">
        <v>0</v>
      </c>
      <c r="T2782" s="36">
        <v>0</v>
      </c>
      <c r="U2782" s="36">
        <v>0</v>
      </c>
    </row>
    <row r="2783" spans="1:21" x14ac:dyDescent="0.2">
      <c r="A2783" s="89">
        <f>VLOOKUP(C2783,TabellenSRG!$B$4:$C$2729,2,FALSE)</f>
        <v>246</v>
      </c>
      <c r="B2783" t="str">
        <f t="shared" si="44"/>
        <v>246h</v>
      </c>
      <c r="C2783" t="s">
        <v>252</v>
      </c>
      <c r="D2783" t="s">
        <v>614</v>
      </c>
      <c r="E2783">
        <v>7</v>
      </c>
      <c r="F2783">
        <v>0</v>
      </c>
      <c r="G2783">
        <v>0</v>
      </c>
      <c r="H2783">
        <v>0</v>
      </c>
      <c r="I2783">
        <v>0</v>
      </c>
      <c r="J2783">
        <v>0</v>
      </c>
      <c r="K2783">
        <v>0</v>
      </c>
      <c r="L2783">
        <v>0</v>
      </c>
      <c r="M2783">
        <v>0</v>
      </c>
      <c r="N2783">
        <v>0</v>
      </c>
      <c r="O2783">
        <v>0</v>
      </c>
      <c r="P2783">
        <v>0</v>
      </c>
      <c r="Q2783" s="36">
        <v>0</v>
      </c>
      <c r="R2783" s="36">
        <v>0</v>
      </c>
      <c r="S2783" s="36">
        <v>0</v>
      </c>
      <c r="T2783" s="36">
        <v>0</v>
      </c>
      <c r="U2783" s="36">
        <v>10</v>
      </c>
    </row>
    <row r="2784" spans="1:21" x14ac:dyDescent="0.2">
      <c r="A2784" s="89">
        <f>VLOOKUP(C2784,TabellenSRG!$B$4:$C$2729,2,FALSE)</f>
        <v>246</v>
      </c>
      <c r="B2784" t="str">
        <f t="shared" si="44"/>
        <v>246i</v>
      </c>
      <c r="C2784" t="s">
        <v>252</v>
      </c>
      <c r="D2784" t="s">
        <v>615</v>
      </c>
      <c r="E2784">
        <v>8</v>
      </c>
      <c r="F2784">
        <v>0</v>
      </c>
      <c r="G2784">
        <v>0</v>
      </c>
      <c r="H2784">
        <v>0</v>
      </c>
      <c r="I2784">
        <v>0</v>
      </c>
      <c r="J2784">
        <v>0</v>
      </c>
      <c r="K2784">
        <v>0</v>
      </c>
      <c r="L2784">
        <v>0</v>
      </c>
      <c r="M2784">
        <v>0</v>
      </c>
      <c r="N2784">
        <v>0</v>
      </c>
      <c r="O2784">
        <v>0</v>
      </c>
      <c r="P2784">
        <v>0</v>
      </c>
      <c r="Q2784" s="36">
        <v>0</v>
      </c>
      <c r="R2784" s="36">
        <v>0</v>
      </c>
      <c r="S2784" s="36">
        <v>0</v>
      </c>
      <c r="T2784" s="36">
        <v>0</v>
      </c>
      <c r="U2784" s="36">
        <v>0</v>
      </c>
    </row>
    <row r="2785" spans="1:21" x14ac:dyDescent="0.2">
      <c r="A2785" s="89">
        <f>VLOOKUP(C2785,TabellenSRG!$B$4:$C$2729,2,FALSE)</f>
        <v>246</v>
      </c>
      <c r="B2785" t="str">
        <f t="shared" si="44"/>
        <v>246j</v>
      </c>
      <c r="C2785" t="s">
        <v>252</v>
      </c>
      <c r="D2785" t="s">
        <v>616</v>
      </c>
      <c r="E2785">
        <v>9</v>
      </c>
      <c r="F2785">
        <v>0</v>
      </c>
      <c r="G2785">
        <v>20</v>
      </c>
      <c r="H2785">
        <v>30</v>
      </c>
      <c r="I2785">
        <v>80</v>
      </c>
      <c r="J2785">
        <v>70</v>
      </c>
      <c r="K2785">
        <v>90</v>
      </c>
      <c r="L2785">
        <v>100</v>
      </c>
      <c r="M2785">
        <v>120</v>
      </c>
      <c r="N2785">
        <v>150</v>
      </c>
      <c r="O2785">
        <v>170</v>
      </c>
      <c r="P2785">
        <v>160</v>
      </c>
      <c r="Q2785" s="36">
        <v>150</v>
      </c>
      <c r="R2785" s="36">
        <v>150</v>
      </c>
      <c r="S2785" s="36">
        <v>170</v>
      </c>
      <c r="T2785" s="36">
        <v>150</v>
      </c>
      <c r="U2785" s="36">
        <v>110</v>
      </c>
    </row>
    <row r="2786" spans="1:21" x14ac:dyDescent="0.2">
      <c r="A2786" s="89">
        <f>VLOOKUP(C2786,TabellenSRG!$B$4:$C$2729,2,FALSE)</f>
        <v>246</v>
      </c>
      <c r="B2786" t="str">
        <f t="shared" si="44"/>
        <v>246k</v>
      </c>
      <c r="C2786" t="s">
        <v>252</v>
      </c>
      <c r="D2786" t="s">
        <v>611</v>
      </c>
      <c r="E2786">
        <v>10</v>
      </c>
      <c r="F2786" t="e">
        <v>#N/A</v>
      </c>
      <c r="G2786" t="e">
        <v>#N/A</v>
      </c>
      <c r="H2786" t="e">
        <v>#N/A</v>
      </c>
      <c r="I2786" t="e">
        <v>#N/A</v>
      </c>
      <c r="J2786" t="e">
        <v>#N/A</v>
      </c>
      <c r="K2786" t="e">
        <v>#N/A</v>
      </c>
      <c r="L2786" t="e">
        <v>#N/A</v>
      </c>
      <c r="M2786" t="e">
        <v>#N/A</v>
      </c>
      <c r="N2786">
        <v>0</v>
      </c>
      <c r="O2786">
        <v>0</v>
      </c>
      <c r="P2786">
        <v>0</v>
      </c>
      <c r="Q2786" s="36">
        <v>0</v>
      </c>
      <c r="R2786" s="36">
        <v>0</v>
      </c>
      <c r="S2786" s="36">
        <v>0</v>
      </c>
      <c r="T2786" s="36">
        <v>10</v>
      </c>
      <c r="U2786" s="36">
        <v>0</v>
      </c>
    </row>
    <row r="2787" spans="1:21" x14ac:dyDescent="0.2">
      <c r="A2787" s="89">
        <f>VLOOKUP(C2787,TabellenSRG!$B$4:$C$2729,2,FALSE)</f>
        <v>247</v>
      </c>
      <c r="B2787" t="str">
        <f t="shared" si="44"/>
        <v>247a</v>
      </c>
      <c r="C2787" t="s">
        <v>253</v>
      </c>
      <c r="D2787" t="s">
        <v>606</v>
      </c>
      <c r="E2787">
        <v>0</v>
      </c>
      <c r="F2787">
        <v>510</v>
      </c>
      <c r="G2787">
        <v>530</v>
      </c>
      <c r="H2787">
        <v>570</v>
      </c>
      <c r="I2787">
        <v>630</v>
      </c>
      <c r="J2787">
        <v>660</v>
      </c>
      <c r="K2787">
        <v>660</v>
      </c>
      <c r="L2787">
        <v>650</v>
      </c>
      <c r="M2787">
        <v>630</v>
      </c>
      <c r="N2787">
        <v>640</v>
      </c>
      <c r="O2787">
        <v>450</v>
      </c>
      <c r="P2787">
        <v>290</v>
      </c>
      <c r="Q2787" s="36">
        <v>320</v>
      </c>
      <c r="R2787" s="36">
        <v>310</v>
      </c>
      <c r="S2787" s="36">
        <v>350</v>
      </c>
      <c r="T2787" s="36">
        <v>370</v>
      </c>
      <c r="U2787" s="36">
        <v>400</v>
      </c>
    </row>
    <row r="2788" spans="1:21" x14ac:dyDescent="0.2">
      <c r="A2788" s="89">
        <f>VLOOKUP(C2788,TabellenSRG!$B$4:$C$2729,2,FALSE)</f>
        <v>247</v>
      </c>
      <c r="B2788" t="str">
        <f t="shared" si="44"/>
        <v>247b</v>
      </c>
      <c r="C2788" t="s">
        <v>253</v>
      </c>
      <c r="D2788" t="s">
        <v>607</v>
      </c>
      <c r="E2788">
        <v>1</v>
      </c>
      <c r="F2788">
        <v>0</v>
      </c>
      <c r="G2788">
        <v>0</v>
      </c>
      <c r="H2788">
        <v>0</v>
      </c>
      <c r="I2788">
        <v>0</v>
      </c>
      <c r="J2788">
        <v>0</v>
      </c>
      <c r="K2788">
        <v>0</v>
      </c>
      <c r="L2788">
        <v>0</v>
      </c>
      <c r="M2788">
        <v>0</v>
      </c>
      <c r="N2788">
        <v>0</v>
      </c>
      <c r="O2788">
        <v>0</v>
      </c>
      <c r="P2788">
        <v>0</v>
      </c>
      <c r="Q2788" s="36">
        <v>0</v>
      </c>
      <c r="R2788" s="36">
        <v>0</v>
      </c>
      <c r="S2788" s="36">
        <v>0</v>
      </c>
      <c r="T2788" s="36">
        <v>0</v>
      </c>
      <c r="U2788" s="36">
        <v>0</v>
      </c>
    </row>
    <row r="2789" spans="1:21" x14ac:dyDescent="0.2">
      <c r="A2789" s="89">
        <f>VLOOKUP(C2789,TabellenSRG!$B$4:$C$2729,2,FALSE)</f>
        <v>247</v>
      </c>
      <c r="B2789" t="str">
        <f t="shared" si="44"/>
        <v>247c</v>
      </c>
      <c r="C2789" t="s">
        <v>253</v>
      </c>
      <c r="D2789" t="s">
        <v>608</v>
      </c>
      <c r="E2789">
        <v>2</v>
      </c>
      <c r="F2789">
        <v>0</v>
      </c>
      <c r="G2789">
        <v>0</v>
      </c>
      <c r="H2789">
        <v>0</v>
      </c>
      <c r="I2789">
        <v>0</v>
      </c>
      <c r="J2789">
        <v>0</v>
      </c>
      <c r="K2789">
        <v>0</v>
      </c>
      <c r="L2789">
        <v>0</v>
      </c>
      <c r="M2789">
        <v>10</v>
      </c>
      <c r="N2789">
        <v>0</v>
      </c>
      <c r="O2789">
        <v>0</v>
      </c>
      <c r="P2789">
        <v>0</v>
      </c>
      <c r="Q2789" s="36">
        <v>0</v>
      </c>
      <c r="R2789" s="36">
        <v>0</v>
      </c>
      <c r="S2789" s="36">
        <v>0</v>
      </c>
      <c r="T2789" s="36">
        <v>0</v>
      </c>
      <c r="U2789" s="36">
        <v>0</v>
      </c>
    </row>
    <row r="2790" spans="1:21" x14ac:dyDescent="0.2">
      <c r="A2790" s="89">
        <f>VLOOKUP(C2790,TabellenSRG!$B$4:$C$2729,2,FALSE)</f>
        <v>247</v>
      </c>
      <c r="B2790" t="str">
        <f t="shared" si="44"/>
        <v>247d</v>
      </c>
      <c r="C2790" t="s">
        <v>253</v>
      </c>
      <c r="D2790" t="s">
        <v>609</v>
      </c>
      <c r="E2790">
        <v>3</v>
      </c>
      <c r="F2790">
        <v>0</v>
      </c>
      <c r="G2790">
        <v>0</v>
      </c>
      <c r="H2790">
        <v>0</v>
      </c>
      <c r="I2790">
        <v>0</v>
      </c>
      <c r="J2790">
        <v>0</v>
      </c>
      <c r="K2790">
        <v>0</v>
      </c>
      <c r="L2790">
        <v>0</v>
      </c>
      <c r="M2790">
        <v>0</v>
      </c>
      <c r="N2790">
        <v>0</v>
      </c>
      <c r="O2790">
        <v>0</v>
      </c>
      <c r="P2790">
        <v>0</v>
      </c>
      <c r="Q2790" s="36">
        <v>60</v>
      </c>
      <c r="R2790" s="36">
        <v>60</v>
      </c>
      <c r="S2790" s="36">
        <v>80</v>
      </c>
      <c r="T2790" s="36">
        <v>70</v>
      </c>
      <c r="U2790" s="36">
        <v>90</v>
      </c>
    </row>
    <row r="2791" spans="1:21" x14ac:dyDescent="0.2">
      <c r="A2791" s="89">
        <f>VLOOKUP(C2791,TabellenSRG!$B$4:$C$2729,2,FALSE)</f>
        <v>247</v>
      </c>
      <c r="B2791" t="str">
        <f t="shared" si="44"/>
        <v>247e</v>
      </c>
      <c r="C2791" t="s">
        <v>253</v>
      </c>
      <c r="D2791" t="s">
        <v>610</v>
      </c>
      <c r="E2791">
        <v>4</v>
      </c>
      <c r="F2791">
        <v>0</v>
      </c>
      <c r="G2791">
        <v>0</v>
      </c>
      <c r="H2791">
        <v>0</v>
      </c>
      <c r="I2791">
        <v>0</v>
      </c>
      <c r="J2791">
        <v>0</v>
      </c>
      <c r="K2791">
        <v>10</v>
      </c>
      <c r="L2791">
        <v>10</v>
      </c>
      <c r="M2791">
        <v>10</v>
      </c>
      <c r="N2791">
        <v>10</v>
      </c>
      <c r="O2791">
        <v>20</v>
      </c>
      <c r="P2791">
        <v>10</v>
      </c>
      <c r="Q2791" s="36">
        <v>20</v>
      </c>
      <c r="R2791" s="36">
        <v>10</v>
      </c>
      <c r="S2791" s="36">
        <v>20</v>
      </c>
      <c r="T2791" s="36">
        <v>20</v>
      </c>
      <c r="U2791" s="36">
        <v>20</v>
      </c>
    </row>
    <row r="2792" spans="1:21" x14ac:dyDescent="0.2">
      <c r="A2792" s="89">
        <f>VLOOKUP(C2792,TabellenSRG!$B$4:$C$2729,2,FALSE)</f>
        <v>247</v>
      </c>
      <c r="B2792" t="str">
        <f t="shared" si="44"/>
        <v>247f</v>
      </c>
      <c r="C2792" t="s">
        <v>253</v>
      </c>
      <c r="D2792" t="s">
        <v>612</v>
      </c>
      <c r="E2792">
        <v>5</v>
      </c>
      <c r="F2792">
        <v>0</v>
      </c>
      <c r="G2792">
        <v>0</v>
      </c>
      <c r="H2792">
        <v>0</v>
      </c>
      <c r="I2792">
        <v>0</v>
      </c>
      <c r="J2792">
        <v>0</v>
      </c>
      <c r="K2792">
        <v>0</v>
      </c>
      <c r="L2792">
        <v>0</v>
      </c>
      <c r="M2792">
        <v>0</v>
      </c>
      <c r="N2792">
        <v>0</v>
      </c>
      <c r="O2792">
        <v>0</v>
      </c>
      <c r="P2792">
        <v>0</v>
      </c>
      <c r="Q2792" s="36">
        <v>0</v>
      </c>
      <c r="R2792" s="36">
        <v>0</v>
      </c>
      <c r="S2792" s="36">
        <v>0</v>
      </c>
      <c r="T2792" s="36">
        <v>0</v>
      </c>
      <c r="U2792" s="36">
        <v>0</v>
      </c>
    </row>
    <row r="2793" spans="1:21" x14ac:dyDescent="0.2">
      <c r="A2793" s="89">
        <f>VLOOKUP(C2793,TabellenSRG!$B$4:$C$2729,2,FALSE)</f>
        <v>247</v>
      </c>
      <c r="B2793" t="str">
        <f t="shared" si="44"/>
        <v>247g</v>
      </c>
      <c r="C2793" t="s">
        <v>253</v>
      </c>
      <c r="D2793" t="s">
        <v>613</v>
      </c>
      <c r="E2793">
        <v>6</v>
      </c>
      <c r="F2793">
        <v>0</v>
      </c>
      <c r="G2793">
        <v>0</v>
      </c>
      <c r="H2793">
        <v>0</v>
      </c>
      <c r="I2793">
        <v>0</v>
      </c>
      <c r="J2793">
        <v>0</v>
      </c>
      <c r="K2793">
        <v>0</v>
      </c>
      <c r="L2793">
        <v>0</v>
      </c>
      <c r="M2793">
        <v>0</v>
      </c>
      <c r="N2793">
        <v>0</v>
      </c>
      <c r="O2793">
        <v>10</v>
      </c>
      <c r="P2793">
        <v>10</v>
      </c>
      <c r="Q2793" s="36">
        <v>10</v>
      </c>
      <c r="R2793" s="36">
        <v>0</v>
      </c>
      <c r="S2793" s="36">
        <v>10</v>
      </c>
      <c r="T2793" s="36">
        <v>10</v>
      </c>
      <c r="U2793" s="36">
        <v>10</v>
      </c>
    </row>
    <row r="2794" spans="1:21" x14ac:dyDescent="0.2">
      <c r="A2794" s="89">
        <f>VLOOKUP(C2794,TabellenSRG!$B$4:$C$2729,2,FALSE)</f>
        <v>247</v>
      </c>
      <c r="B2794" t="str">
        <f t="shared" si="44"/>
        <v>247h</v>
      </c>
      <c r="C2794" t="s">
        <v>253</v>
      </c>
      <c r="D2794" t="s">
        <v>614</v>
      </c>
      <c r="E2794">
        <v>7</v>
      </c>
      <c r="F2794">
        <v>0</v>
      </c>
      <c r="G2794">
        <v>0</v>
      </c>
      <c r="H2794">
        <v>0</v>
      </c>
      <c r="I2794">
        <v>0</v>
      </c>
      <c r="J2794">
        <v>0</v>
      </c>
      <c r="K2794">
        <v>0</v>
      </c>
      <c r="L2794">
        <v>0</v>
      </c>
      <c r="M2794">
        <v>0</v>
      </c>
      <c r="N2794">
        <v>0</v>
      </c>
      <c r="O2794">
        <v>0</v>
      </c>
      <c r="P2794">
        <v>0</v>
      </c>
      <c r="Q2794" s="36">
        <v>0</v>
      </c>
      <c r="R2794" s="36">
        <v>0</v>
      </c>
      <c r="S2794" s="36">
        <v>10</v>
      </c>
      <c r="T2794" s="36">
        <v>10</v>
      </c>
      <c r="U2794" s="36">
        <v>10</v>
      </c>
    </row>
    <row r="2795" spans="1:21" x14ac:dyDescent="0.2">
      <c r="A2795" s="89">
        <f>VLOOKUP(C2795,TabellenSRG!$B$4:$C$2729,2,FALSE)</f>
        <v>247</v>
      </c>
      <c r="B2795" t="str">
        <f t="shared" si="44"/>
        <v>247i</v>
      </c>
      <c r="C2795" t="s">
        <v>253</v>
      </c>
      <c r="D2795" t="s">
        <v>615</v>
      </c>
      <c r="E2795">
        <v>8</v>
      </c>
      <c r="F2795">
        <v>0</v>
      </c>
      <c r="G2795">
        <v>0</v>
      </c>
      <c r="H2795">
        <v>0</v>
      </c>
      <c r="I2795">
        <v>0</v>
      </c>
      <c r="J2795">
        <v>0</v>
      </c>
      <c r="K2795">
        <v>0</v>
      </c>
      <c r="L2795">
        <v>0</v>
      </c>
      <c r="M2795">
        <v>0</v>
      </c>
      <c r="N2795">
        <v>0</v>
      </c>
      <c r="O2795">
        <v>0</v>
      </c>
      <c r="P2795">
        <v>0</v>
      </c>
      <c r="Q2795" s="36">
        <v>0</v>
      </c>
      <c r="R2795" s="36">
        <v>0</v>
      </c>
      <c r="S2795" s="36">
        <v>0</v>
      </c>
      <c r="T2795" s="36">
        <v>0</v>
      </c>
      <c r="U2795" s="36">
        <v>0</v>
      </c>
    </row>
    <row r="2796" spans="1:21" x14ac:dyDescent="0.2">
      <c r="A2796" s="89">
        <f>VLOOKUP(C2796,TabellenSRG!$B$4:$C$2729,2,FALSE)</f>
        <v>247</v>
      </c>
      <c r="B2796" t="str">
        <f t="shared" si="44"/>
        <v>247j</v>
      </c>
      <c r="C2796" t="s">
        <v>253</v>
      </c>
      <c r="D2796" t="s">
        <v>616</v>
      </c>
      <c r="E2796">
        <v>9</v>
      </c>
      <c r="F2796">
        <v>500</v>
      </c>
      <c r="G2796">
        <v>520</v>
      </c>
      <c r="H2796">
        <v>560</v>
      </c>
      <c r="I2796">
        <v>630</v>
      </c>
      <c r="J2796">
        <v>650</v>
      </c>
      <c r="K2796">
        <v>650</v>
      </c>
      <c r="L2796">
        <v>640</v>
      </c>
      <c r="M2796">
        <v>610</v>
      </c>
      <c r="N2796">
        <v>630</v>
      </c>
      <c r="O2796">
        <v>430</v>
      </c>
      <c r="P2796">
        <v>270</v>
      </c>
      <c r="Q2796" s="36">
        <v>240</v>
      </c>
      <c r="R2796" s="36">
        <v>230</v>
      </c>
      <c r="S2796" s="36">
        <v>250</v>
      </c>
      <c r="T2796" s="36">
        <v>270</v>
      </c>
      <c r="U2796" s="36">
        <v>270</v>
      </c>
    </row>
    <row r="2797" spans="1:21" x14ac:dyDescent="0.2">
      <c r="A2797" s="89">
        <f>VLOOKUP(C2797,TabellenSRG!$B$4:$C$2729,2,FALSE)</f>
        <v>247</v>
      </c>
      <c r="B2797" t="str">
        <f t="shared" si="44"/>
        <v>247k</v>
      </c>
      <c r="C2797" t="s">
        <v>253</v>
      </c>
      <c r="D2797" t="s">
        <v>611</v>
      </c>
      <c r="E2797">
        <v>10</v>
      </c>
      <c r="F2797" t="e">
        <v>#N/A</v>
      </c>
      <c r="G2797" t="e">
        <v>#N/A</v>
      </c>
      <c r="H2797" t="e">
        <v>#N/A</v>
      </c>
      <c r="I2797" t="e">
        <v>#N/A</v>
      </c>
      <c r="J2797" t="e">
        <v>#N/A</v>
      </c>
      <c r="K2797" t="e">
        <v>#N/A</v>
      </c>
      <c r="L2797" t="e">
        <v>#N/A</v>
      </c>
      <c r="M2797" t="e">
        <v>#N/A</v>
      </c>
      <c r="N2797">
        <v>0</v>
      </c>
      <c r="O2797">
        <v>0</v>
      </c>
      <c r="P2797">
        <v>0</v>
      </c>
      <c r="Q2797" s="36">
        <v>0</v>
      </c>
      <c r="R2797" s="36">
        <v>0</v>
      </c>
      <c r="S2797" s="36">
        <v>0</v>
      </c>
      <c r="T2797" s="36">
        <v>0</v>
      </c>
      <c r="U2797" s="36">
        <v>0</v>
      </c>
    </row>
    <row r="2798" spans="1:21" x14ac:dyDescent="0.2">
      <c r="A2798" s="89">
        <f>VLOOKUP(C2798,TabellenSRG!$B$4:$C$2729,2,FALSE)</f>
        <v>248</v>
      </c>
      <c r="B2798" t="str">
        <f t="shared" si="44"/>
        <v>248a</v>
      </c>
      <c r="C2798" t="s">
        <v>254</v>
      </c>
      <c r="D2798" t="s">
        <v>606</v>
      </c>
      <c r="E2798">
        <v>0</v>
      </c>
      <c r="F2798">
        <v>510</v>
      </c>
      <c r="G2798">
        <v>520</v>
      </c>
      <c r="H2798">
        <v>570</v>
      </c>
      <c r="I2798">
        <v>740</v>
      </c>
      <c r="J2798">
        <v>870</v>
      </c>
      <c r="K2798">
        <v>980</v>
      </c>
      <c r="L2798">
        <v>1020</v>
      </c>
      <c r="M2798">
        <v>1080</v>
      </c>
      <c r="N2798">
        <v>1270</v>
      </c>
      <c r="O2798">
        <v>1290</v>
      </c>
      <c r="P2798">
        <v>1260</v>
      </c>
      <c r="Q2798" s="36">
        <v>1310</v>
      </c>
      <c r="R2798" s="36">
        <v>1430</v>
      </c>
      <c r="S2798" s="36">
        <v>1500</v>
      </c>
      <c r="T2798" s="36">
        <v>1570</v>
      </c>
      <c r="U2798" s="36">
        <v>1570</v>
      </c>
    </row>
    <row r="2799" spans="1:21" x14ac:dyDescent="0.2">
      <c r="A2799" s="89">
        <f>VLOOKUP(C2799,TabellenSRG!$B$4:$C$2729,2,FALSE)</f>
        <v>248</v>
      </c>
      <c r="B2799" t="str">
        <f t="shared" si="44"/>
        <v>248b</v>
      </c>
      <c r="C2799" t="s">
        <v>254</v>
      </c>
      <c r="D2799" t="s">
        <v>607</v>
      </c>
      <c r="E2799">
        <v>1</v>
      </c>
      <c r="F2799">
        <v>20</v>
      </c>
      <c r="G2799">
        <v>10</v>
      </c>
      <c r="H2799">
        <v>10</v>
      </c>
      <c r="I2799">
        <v>10</v>
      </c>
      <c r="J2799">
        <v>10</v>
      </c>
      <c r="K2799">
        <v>10</v>
      </c>
      <c r="L2799">
        <v>10</v>
      </c>
      <c r="M2799">
        <v>10</v>
      </c>
      <c r="N2799">
        <v>10</v>
      </c>
      <c r="O2799">
        <v>10</v>
      </c>
      <c r="P2799">
        <v>10</v>
      </c>
      <c r="Q2799" s="36">
        <v>10</v>
      </c>
      <c r="R2799" s="36">
        <v>10</v>
      </c>
      <c r="S2799" s="36">
        <v>0</v>
      </c>
      <c r="T2799" s="36">
        <v>0</v>
      </c>
      <c r="U2799" s="36">
        <v>0</v>
      </c>
    </row>
    <row r="2800" spans="1:21" x14ac:dyDescent="0.2">
      <c r="A2800" s="89">
        <f>VLOOKUP(C2800,TabellenSRG!$B$4:$C$2729,2,FALSE)</f>
        <v>248</v>
      </c>
      <c r="B2800" t="str">
        <f t="shared" si="44"/>
        <v>248c</v>
      </c>
      <c r="C2800" t="s">
        <v>254</v>
      </c>
      <c r="D2800" t="s">
        <v>608</v>
      </c>
      <c r="E2800">
        <v>2</v>
      </c>
      <c r="F2800">
        <v>0</v>
      </c>
      <c r="G2800">
        <v>0</v>
      </c>
      <c r="H2800">
        <v>0</v>
      </c>
      <c r="I2800">
        <v>0</v>
      </c>
      <c r="J2800">
        <v>0</v>
      </c>
      <c r="K2800">
        <v>0</v>
      </c>
      <c r="L2800">
        <v>0</v>
      </c>
      <c r="M2800">
        <v>0</v>
      </c>
      <c r="N2800">
        <v>0</v>
      </c>
      <c r="O2800">
        <v>0</v>
      </c>
      <c r="P2800">
        <v>0</v>
      </c>
      <c r="Q2800" s="36">
        <v>0</v>
      </c>
      <c r="R2800" s="36">
        <v>0</v>
      </c>
      <c r="S2800" s="36">
        <v>0</v>
      </c>
      <c r="T2800" s="36">
        <v>0</v>
      </c>
      <c r="U2800" s="36">
        <v>0</v>
      </c>
    </row>
    <row r="2801" spans="1:21" x14ac:dyDescent="0.2">
      <c r="A2801" s="89">
        <f>VLOOKUP(C2801,TabellenSRG!$B$4:$C$2729,2,FALSE)</f>
        <v>248</v>
      </c>
      <c r="B2801" t="str">
        <f t="shared" si="44"/>
        <v>248d</v>
      </c>
      <c r="C2801" t="s">
        <v>254</v>
      </c>
      <c r="D2801" t="s">
        <v>609</v>
      </c>
      <c r="E2801">
        <v>3</v>
      </c>
      <c r="F2801">
        <v>0</v>
      </c>
      <c r="G2801">
        <v>0</v>
      </c>
      <c r="H2801">
        <v>0</v>
      </c>
      <c r="I2801">
        <v>0</v>
      </c>
      <c r="J2801">
        <v>0</v>
      </c>
      <c r="K2801">
        <v>0</v>
      </c>
      <c r="L2801">
        <v>0</v>
      </c>
      <c r="M2801">
        <v>0</v>
      </c>
      <c r="N2801">
        <v>0</v>
      </c>
      <c r="O2801">
        <v>0</v>
      </c>
      <c r="P2801">
        <v>0</v>
      </c>
      <c r="Q2801" s="36">
        <v>0</v>
      </c>
      <c r="R2801" s="36">
        <v>0</v>
      </c>
      <c r="S2801" s="36">
        <v>0</v>
      </c>
      <c r="T2801" s="36">
        <v>0</v>
      </c>
      <c r="U2801" s="36">
        <v>0</v>
      </c>
    </row>
    <row r="2802" spans="1:21" x14ac:dyDescent="0.2">
      <c r="A2802" s="89">
        <f>VLOOKUP(C2802,TabellenSRG!$B$4:$C$2729,2,FALSE)</f>
        <v>248</v>
      </c>
      <c r="B2802" t="str">
        <f t="shared" si="44"/>
        <v>248e</v>
      </c>
      <c r="C2802" t="s">
        <v>254</v>
      </c>
      <c r="D2802" t="s">
        <v>610</v>
      </c>
      <c r="E2802">
        <v>4</v>
      </c>
      <c r="F2802">
        <v>40</v>
      </c>
      <c r="G2802">
        <v>70</v>
      </c>
      <c r="H2802">
        <v>90</v>
      </c>
      <c r="I2802">
        <v>110</v>
      </c>
      <c r="J2802">
        <v>130</v>
      </c>
      <c r="K2802">
        <v>150</v>
      </c>
      <c r="L2802">
        <v>170</v>
      </c>
      <c r="M2802">
        <v>190</v>
      </c>
      <c r="N2802">
        <v>210</v>
      </c>
      <c r="O2802">
        <v>220</v>
      </c>
      <c r="P2802">
        <v>250</v>
      </c>
      <c r="Q2802" s="36">
        <v>280</v>
      </c>
      <c r="R2802" s="36">
        <v>300</v>
      </c>
      <c r="S2802" s="36">
        <v>330</v>
      </c>
      <c r="T2802" s="36">
        <v>340</v>
      </c>
      <c r="U2802" s="36">
        <v>360</v>
      </c>
    </row>
    <row r="2803" spans="1:21" x14ac:dyDescent="0.2">
      <c r="A2803" s="89">
        <f>VLOOKUP(C2803,TabellenSRG!$B$4:$C$2729,2,FALSE)</f>
        <v>248</v>
      </c>
      <c r="B2803" t="str">
        <f t="shared" si="44"/>
        <v>248f</v>
      </c>
      <c r="C2803" t="s">
        <v>254</v>
      </c>
      <c r="D2803" t="s">
        <v>612</v>
      </c>
      <c r="E2803">
        <v>5</v>
      </c>
      <c r="F2803">
        <v>0</v>
      </c>
      <c r="G2803">
        <v>0</v>
      </c>
      <c r="H2803">
        <v>0</v>
      </c>
      <c r="I2803">
        <v>0</v>
      </c>
      <c r="J2803">
        <v>0</v>
      </c>
      <c r="K2803">
        <v>0</v>
      </c>
      <c r="L2803">
        <v>0</v>
      </c>
      <c r="M2803">
        <v>10</v>
      </c>
      <c r="N2803">
        <v>10</v>
      </c>
      <c r="O2803">
        <v>20</v>
      </c>
      <c r="P2803">
        <v>20</v>
      </c>
      <c r="Q2803" s="36">
        <v>30</v>
      </c>
      <c r="R2803" s="36">
        <v>30</v>
      </c>
      <c r="S2803" s="36">
        <v>40</v>
      </c>
      <c r="T2803" s="36">
        <v>40</v>
      </c>
      <c r="U2803" s="36">
        <v>50</v>
      </c>
    </row>
    <row r="2804" spans="1:21" x14ac:dyDescent="0.2">
      <c r="A2804" s="89">
        <f>VLOOKUP(C2804,TabellenSRG!$B$4:$C$2729,2,FALSE)</f>
        <v>248</v>
      </c>
      <c r="B2804" t="str">
        <f t="shared" si="44"/>
        <v>248g</v>
      </c>
      <c r="C2804" t="s">
        <v>254</v>
      </c>
      <c r="D2804" t="s">
        <v>613</v>
      </c>
      <c r="E2804">
        <v>6</v>
      </c>
      <c r="F2804">
        <v>10</v>
      </c>
      <c r="G2804">
        <v>10</v>
      </c>
      <c r="H2804">
        <v>10</v>
      </c>
      <c r="I2804">
        <v>90</v>
      </c>
      <c r="J2804">
        <v>110</v>
      </c>
      <c r="K2804">
        <v>120</v>
      </c>
      <c r="L2804">
        <v>140</v>
      </c>
      <c r="M2804">
        <v>150</v>
      </c>
      <c r="N2804">
        <v>160</v>
      </c>
      <c r="O2804">
        <v>160</v>
      </c>
      <c r="P2804">
        <v>190</v>
      </c>
      <c r="Q2804" s="36">
        <v>210</v>
      </c>
      <c r="R2804" s="36">
        <v>230</v>
      </c>
      <c r="S2804" s="36">
        <v>240</v>
      </c>
      <c r="T2804" s="36">
        <v>270</v>
      </c>
      <c r="U2804" s="36">
        <v>280</v>
      </c>
    </row>
    <row r="2805" spans="1:21" x14ac:dyDescent="0.2">
      <c r="A2805" s="89">
        <f>VLOOKUP(C2805,TabellenSRG!$B$4:$C$2729,2,FALSE)</f>
        <v>248</v>
      </c>
      <c r="B2805" t="str">
        <f t="shared" si="44"/>
        <v>248h</v>
      </c>
      <c r="C2805" t="s">
        <v>254</v>
      </c>
      <c r="D2805" t="s">
        <v>614</v>
      </c>
      <c r="E2805">
        <v>7</v>
      </c>
      <c r="F2805">
        <v>0</v>
      </c>
      <c r="G2805">
        <v>0</v>
      </c>
      <c r="H2805">
        <v>0</v>
      </c>
      <c r="I2805">
        <v>0</v>
      </c>
      <c r="J2805">
        <v>0</v>
      </c>
      <c r="K2805">
        <v>0</v>
      </c>
      <c r="L2805">
        <v>0</v>
      </c>
      <c r="M2805">
        <v>0</v>
      </c>
      <c r="N2805">
        <v>0</v>
      </c>
      <c r="O2805">
        <v>0</v>
      </c>
      <c r="P2805">
        <v>0</v>
      </c>
      <c r="Q2805" s="36">
        <v>0</v>
      </c>
      <c r="R2805" s="36">
        <v>0</v>
      </c>
      <c r="S2805" s="36">
        <v>0</v>
      </c>
      <c r="T2805" s="36">
        <v>0</v>
      </c>
      <c r="U2805" s="36">
        <v>0</v>
      </c>
    </row>
    <row r="2806" spans="1:21" x14ac:dyDescent="0.2">
      <c r="A2806" s="89">
        <f>VLOOKUP(C2806,TabellenSRG!$B$4:$C$2729,2,FALSE)</f>
        <v>248</v>
      </c>
      <c r="B2806" t="str">
        <f t="shared" si="44"/>
        <v>248i</v>
      </c>
      <c r="C2806" t="s">
        <v>254</v>
      </c>
      <c r="D2806" t="s">
        <v>615</v>
      </c>
      <c r="E2806">
        <v>8</v>
      </c>
      <c r="F2806">
        <v>0</v>
      </c>
      <c r="G2806">
        <v>0</v>
      </c>
      <c r="H2806">
        <v>0</v>
      </c>
      <c r="I2806">
        <v>0</v>
      </c>
      <c r="J2806">
        <v>0</v>
      </c>
      <c r="K2806">
        <v>0</v>
      </c>
      <c r="L2806">
        <v>0</v>
      </c>
      <c r="M2806">
        <v>0</v>
      </c>
      <c r="N2806">
        <v>0</v>
      </c>
      <c r="O2806">
        <v>0</v>
      </c>
      <c r="P2806">
        <v>0</v>
      </c>
      <c r="Q2806" s="36">
        <v>0</v>
      </c>
      <c r="R2806" s="36">
        <v>0</v>
      </c>
      <c r="S2806" s="36">
        <v>0</v>
      </c>
      <c r="T2806" s="36">
        <v>0</v>
      </c>
      <c r="U2806" s="36">
        <v>0</v>
      </c>
    </row>
    <row r="2807" spans="1:21" x14ac:dyDescent="0.2">
      <c r="A2807" s="89">
        <f>VLOOKUP(C2807,TabellenSRG!$B$4:$C$2729,2,FALSE)</f>
        <v>248</v>
      </c>
      <c r="B2807" t="str">
        <f t="shared" si="44"/>
        <v>248j</v>
      </c>
      <c r="C2807" t="s">
        <v>254</v>
      </c>
      <c r="D2807" t="s">
        <v>616</v>
      </c>
      <c r="E2807">
        <v>9</v>
      </c>
      <c r="F2807">
        <v>440</v>
      </c>
      <c r="G2807">
        <v>430</v>
      </c>
      <c r="H2807">
        <v>450</v>
      </c>
      <c r="I2807">
        <v>530</v>
      </c>
      <c r="J2807">
        <v>620</v>
      </c>
      <c r="K2807">
        <v>710</v>
      </c>
      <c r="L2807">
        <v>700</v>
      </c>
      <c r="M2807">
        <v>730</v>
      </c>
      <c r="N2807">
        <v>890</v>
      </c>
      <c r="O2807">
        <v>860</v>
      </c>
      <c r="P2807">
        <v>770</v>
      </c>
      <c r="Q2807" s="36">
        <v>770</v>
      </c>
      <c r="R2807" s="36">
        <v>840</v>
      </c>
      <c r="S2807" s="36">
        <v>870</v>
      </c>
      <c r="T2807" s="36">
        <v>900</v>
      </c>
      <c r="U2807" s="36">
        <v>870</v>
      </c>
    </row>
    <row r="2808" spans="1:21" x14ac:dyDescent="0.2">
      <c r="A2808" s="89">
        <f>VLOOKUP(C2808,TabellenSRG!$B$4:$C$2729,2,FALSE)</f>
        <v>248</v>
      </c>
      <c r="B2808" t="str">
        <f t="shared" si="44"/>
        <v>248k</v>
      </c>
      <c r="C2808" t="s">
        <v>254</v>
      </c>
      <c r="D2808" t="s">
        <v>611</v>
      </c>
      <c r="E2808">
        <v>10</v>
      </c>
      <c r="F2808" t="e">
        <v>#N/A</v>
      </c>
      <c r="G2808" t="e">
        <v>#N/A</v>
      </c>
      <c r="H2808" t="e">
        <v>#N/A</v>
      </c>
      <c r="I2808" t="e">
        <v>#N/A</v>
      </c>
      <c r="J2808" t="e">
        <v>#N/A</v>
      </c>
      <c r="K2808" t="e">
        <v>#N/A</v>
      </c>
      <c r="L2808" t="e">
        <v>#N/A</v>
      </c>
      <c r="M2808" t="e">
        <v>#N/A</v>
      </c>
      <c r="N2808">
        <v>0</v>
      </c>
      <c r="O2808">
        <v>20</v>
      </c>
      <c r="P2808">
        <v>20</v>
      </c>
      <c r="Q2808" s="36">
        <v>10</v>
      </c>
      <c r="R2808" s="36">
        <v>20</v>
      </c>
      <c r="S2808" s="36">
        <v>20</v>
      </c>
      <c r="T2808" s="36">
        <v>20</v>
      </c>
      <c r="U2808" s="36">
        <v>20</v>
      </c>
    </row>
    <row r="2809" spans="1:21" x14ac:dyDescent="0.2">
      <c r="A2809" s="89">
        <f>VLOOKUP(C2809,TabellenSRG!$B$4:$C$2729,2,FALSE)</f>
        <v>249</v>
      </c>
      <c r="B2809" t="str">
        <f t="shared" si="44"/>
        <v>249a</v>
      </c>
      <c r="C2809" t="s">
        <v>255</v>
      </c>
      <c r="D2809" t="s">
        <v>606</v>
      </c>
      <c r="E2809">
        <v>0</v>
      </c>
      <c r="F2809">
        <v>220</v>
      </c>
      <c r="G2809">
        <v>240</v>
      </c>
      <c r="H2809">
        <v>230</v>
      </c>
      <c r="I2809">
        <v>250</v>
      </c>
      <c r="J2809">
        <v>270</v>
      </c>
      <c r="K2809">
        <v>290</v>
      </c>
      <c r="L2809">
        <v>290</v>
      </c>
      <c r="M2809">
        <v>290</v>
      </c>
      <c r="N2809">
        <v>290</v>
      </c>
      <c r="O2809">
        <v>280</v>
      </c>
      <c r="P2809">
        <v>300</v>
      </c>
      <c r="Q2809" s="36">
        <v>300</v>
      </c>
      <c r="R2809" s="36">
        <v>230</v>
      </c>
      <c r="S2809" s="36">
        <v>210</v>
      </c>
      <c r="T2809" s="36">
        <v>220</v>
      </c>
      <c r="U2809" s="36">
        <v>230</v>
      </c>
    </row>
    <row r="2810" spans="1:21" x14ac:dyDescent="0.2">
      <c r="A2810" s="89">
        <f>VLOOKUP(C2810,TabellenSRG!$B$4:$C$2729,2,FALSE)</f>
        <v>249</v>
      </c>
      <c r="B2810" t="str">
        <f t="shared" si="44"/>
        <v>249b</v>
      </c>
      <c r="C2810" t="s">
        <v>255</v>
      </c>
      <c r="D2810" t="s">
        <v>607</v>
      </c>
      <c r="E2810">
        <v>1</v>
      </c>
      <c r="F2810">
        <v>0</v>
      </c>
      <c r="G2810">
        <v>0</v>
      </c>
      <c r="H2810">
        <v>0</v>
      </c>
      <c r="I2810">
        <v>0</v>
      </c>
      <c r="J2810">
        <v>0</v>
      </c>
      <c r="K2810">
        <v>0</v>
      </c>
      <c r="L2810">
        <v>0</v>
      </c>
      <c r="M2810">
        <v>0</v>
      </c>
      <c r="N2810">
        <v>0</v>
      </c>
      <c r="O2810">
        <v>0</v>
      </c>
      <c r="P2810">
        <v>0</v>
      </c>
      <c r="Q2810" s="36">
        <v>0</v>
      </c>
      <c r="R2810" s="36">
        <v>0</v>
      </c>
      <c r="S2810" s="36">
        <v>10</v>
      </c>
      <c r="T2810" s="36">
        <v>10</v>
      </c>
      <c r="U2810" s="36">
        <v>10</v>
      </c>
    </row>
    <row r="2811" spans="1:21" x14ac:dyDescent="0.2">
      <c r="A2811" s="89">
        <f>VLOOKUP(C2811,TabellenSRG!$B$4:$C$2729,2,FALSE)</f>
        <v>249</v>
      </c>
      <c r="B2811" t="str">
        <f t="shared" si="44"/>
        <v>249c</v>
      </c>
      <c r="C2811" t="s">
        <v>255</v>
      </c>
      <c r="D2811" t="s">
        <v>608</v>
      </c>
      <c r="E2811">
        <v>2</v>
      </c>
      <c r="F2811">
        <v>0</v>
      </c>
      <c r="G2811">
        <v>0</v>
      </c>
      <c r="H2811">
        <v>0</v>
      </c>
      <c r="I2811">
        <v>0</v>
      </c>
      <c r="J2811">
        <v>0</v>
      </c>
      <c r="K2811">
        <v>0</v>
      </c>
      <c r="L2811">
        <v>0</v>
      </c>
      <c r="M2811">
        <v>0</v>
      </c>
      <c r="N2811">
        <v>0</v>
      </c>
      <c r="O2811">
        <v>0</v>
      </c>
      <c r="P2811">
        <v>0</v>
      </c>
      <c r="Q2811" s="36">
        <v>0</v>
      </c>
      <c r="R2811" s="36">
        <v>0</v>
      </c>
      <c r="S2811" s="36">
        <v>0</v>
      </c>
      <c r="T2811" s="36">
        <v>0</v>
      </c>
      <c r="U2811" s="36">
        <v>0</v>
      </c>
    </row>
    <row r="2812" spans="1:21" x14ac:dyDescent="0.2">
      <c r="A2812" s="89">
        <f>VLOOKUP(C2812,TabellenSRG!$B$4:$C$2729,2,FALSE)</f>
        <v>249</v>
      </c>
      <c r="B2812" t="str">
        <f t="shared" si="44"/>
        <v>249d</v>
      </c>
      <c r="C2812" t="s">
        <v>255</v>
      </c>
      <c r="D2812" t="s">
        <v>609</v>
      </c>
      <c r="E2812">
        <v>3</v>
      </c>
      <c r="F2812">
        <v>20</v>
      </c>
      <c r="G2812">
        <v>20</v>
      </c>
      <c r="H2812">
        <v>20</v>
      </c>
      <c r="I2812">
        <v>10</v>
      </c>
      <c r="J2812">
        <v>10</v>
      </c>
      <c r="K2812">
        <v>10</v>
      </c>
      <c r="L2812">
        <v>0</v>
      </c>
      <c r="M2812">
        <v>0</v>
      </c>
      <c r="N2812">
        <v>0</v>
      </c>
      <c r="O2812">
        <v>0</v>
      </c>
      <c r="P2812">
        <v>0</v>
      </c>
      <c r="Q2812" s="36">
        <v>0</v>
      </c>
      <c r="R2812" s="36">
        <v>0</v>
      </c>
      <c r="S2812" s="36">
        <v>0</v>
      </c>
      <c r="T2812" s="36">
        <v>0</v>
      </c>
      <c r="U2812" s="36">
        <v>0</v>
      </c>
    </row>
    <row r="2813" spans="1:21" x14ac:dyDescent="0.2">
      <c r="A2813" s="89">
        <f>VLOOKUP(C2813,TabellenSRG!$B$4:$C$2729,2,FALSE)</f>
        <v>249</v>
      </c>
      <c r="B2813" t="str">
        <f t="shared" si="44"/>
        <v>249e</v>
      </c>
      <c r="C2813" t="s">
        <v>255</v>
      </c>
      <c r="D2813" t="s">
        <v>610</v>
      </c>
      <c r="E2813">
        <v>4</v>
      </c>
      <c r="F2813">
        <v>0</v>
      </c>
      <c r="G2813">
        <v>0</v>
      </c>
      <c r="H2813">
        <v>0</v>
      </c>
      <c r="I2813">
        <v>0</v>
      </c>
      <c r="J2813">
        <v>0</v>
      </c>
      <c r="K2813">
        <v>0</v>
      </c>
      <c r="L2813">
        <v>10</v>
      </c>
      <c r="M2813">
        <v>10</v>
      </c>
      <c r="N2813">
        <v>10</v>
      </c>
      <c r="O2813">
        <v>10</v>
      </c>
      <c r="P2813">
        <v>10</v>
      </c>
      <c r="Q2813" s="36">
        <v>10</v>
      </c>
      <c r="R2813" s="36">
        <v>10</v>
      </c>
      <c r="S2813" s="36">
        <v>10</v>
      </c>
      <c r="T2813" s="36">
        <v>10</v>
      </c>
      <c r="U2813" s="36">
        <v>10</v>
      </c>
    </row>
    <row r="2814" spans="1:21" x14ac:dyDescent="0.2">
      <c r="A2814" s="89">
        <f>VLOOKUP(C2814,TabellenSRG!$B$4:$C$2729,2,FALSE)</f>
        <v>249</v>
      </c>
      <c r="B2814" t="str">
        <f t="shared" si="44"/>
        <v>249f</v>
      </c>
      <c r="C2814" t="s">
        <v>255</v>
      </c>
      <c r="D2814" t="s">
        <v>612</v>
      </c>
      <c r="E2814">
        <v>5</v>
      </c>
      <c r="F2814">
        <v>0</v>
      </c>
      <c r="G2814">
        <v>0</v>
      </c>
      <c r="H2814">
        <v>0</v>
      </c>
      <c r="I2814">
        <v>0</v>
      </c>
      <c r="J2814">
        <v>0</v>
      </c>
      <c r="K2814">
        <v>0</v>
      </c>
      <c r="L2814">
        <v>0</v>
      </c>
      <c r="M2814">
        <v>0</v>
      </c>
      <c r="N2814">
        <v>0</v>
      </c>
      <c r="O2814">
        <v>0</v>
      </c>
      <c r="P2814">
        <v>0</v>
      </c>
      <c r="Q2814" s="36">
        <v>0</v>
      </c>
      <c r="R2814" s="36">
        <v>0</v>
      </c>
      <c r="S2814" s="36">
        <v>0</v>
      </c>
      <c r="T2814" s="36">
        <v>0</v>
      </c>
      <c r="U2814" s="36">
        <v>0</v>
      </c>
    </row>
    <row r="2815" spans="1:21" x14ac:dyDescent="0.2">
      <c r="A2815" s="89">
        <f>VLOOKUP(C2815,TabellenSRG!$B$4:$C$2729,2,FALSE)</f>
        <v>249</v>
      </c>
      <c r="B2815" t="str">
        <f t="shared" si="44"/>
        <v>249g</v>
      </c>
      <c r="C2815" t="s">
        <v>255</v>
      </c>
      <c r="D2815" t="s">
        <v>613</v>
      </c>
      <c r="E2815">
        <v>6</v>
      </c>
      <c r="F2815">
        <v>0</v>
      </c>
      <c r="G2815">
        <v>0</v>
      </c>
      <c r="H2815">
        <v>0</v>
      </c>
      <c r="I2815">
        <v>0</v>
      </c>
      <c r="J2815">
        <v>0</v>
      </c>
      <c r="K2815">
        <v>0</v>
      </c>
      <c r="L2815">
        <v>0</v>
      </c>
      <c r="M2815">
        <v>0</v>
      </c>
      <c r="N2815">
        <v>0</v>
      </c>
      <c r="O2815">
        <v>0</v>
      </c>
      <c r="P2815">
        <v>10</v>
      </c>
      <c r="Q2815" s="36">
        <v>10</v>
      </c>
      <c r="R2815" s="36">
        <v>10</v>
      </c>
      <c r="S2815" s="36">
        <v>10</v>
      </c>
      <c r="T2815" s="36">
        <v>10</v>
      </c>
      <c r="U2815" s="36">
        <v>10</v>
      </c>
    </row>
    <row r="2816" spans="1:21" x14ac:dyDescent="0.2">
      <c r="A2816" s="89">
        <f>VLOOKUP(C2816,TabellenSRG!$B$4:$C$2729,2,FALSE)</f>
        <v>249</v>
      </c>
      <c r="B2816" t="str">
        <f t="shared" si="44"/>
        <v>249h</v>
      </c>
      <c r="C2816" t="s">
        <v>255</v>
      </c>
      <c r="D2816" t="s">
        <v>614</v>
      </c>
      <c r="E2816">
        <v>7</v>
      </c>
      <c r="F2816">
        <v>0</v>
      </c>
      <c r="G2816">
        <v>0</v>
      </c>
      <c r="H2816">
        <v>0</v>
      </c>
      <c r="I2816">
        <v>0</v>
      </c>
      <c r="J2816">
        <v>0</v>
      </c>
      <c r="K2816">
        <v>0</v>
      </c>
      <c r="L2816">
        <v>0</v>
      </c>
      <c r="M2816">
        <v>0</v>
      </c>
      <c r="N2816">
        <v>0</v>
      </c>
      <c r="O2816">
        <v>0</v>
      </c>
      <c r="P2816">
        <v>0</v>
      </c>
      <c r="Q2816" s="36">
        <v>0</v>
      </c>
      <c r="R2816" s="36">
        <v>0</v>
      </c>
      <c r="S2816" s="36">
        <v>0</v>
      </c>
      <c r="T2816" s="36">
        <v>0</v>
      </c>
      <c r="U2816" s="36">
        <v>0</v>
      </c>
    </row>
    <row r="2817" spans="1:21" x14ac:dyDescent="0.2">
      <c r="A2817" s="89">
        <f>VLOOKUP(C2817,TabellenSRG!$B$4:$C$2729,2,FALSE)</f>
        <v>249</v>
      </c>
      <c r="B2817" t="str">
        <f t="shared" si="44"/>
        <v>249i</v>
      </c>
      <c r="C2817" t="s">
        <v>255</v>
      </c>
      <c r="D2817" t="s">
        <v>615</v>
      </c>
      <c r="E2817">
        <v>8</v>
      </c>
      <c r="F2817">
        <v>0</v>
      </c>
      <c r="G2817">
        <v>0</v>
      </c>
      <c r="H2817">
        <v>0</v>
      </c>
      <c r="I2817">
        <v>0</v>
      </c>
      <c r="J2817">
        <v>0</v>
      </c>
      <c r="K2817">
        <v>0</v>
      </c>
      <c r="L2817">
        <v>0</v>
      </c>
      <c r="M2817">
        <v>0</v>
      </c>
      <c r="N2817">
        <v>0</v>
      </c>
      <c r="O2817">
        <v>0</v>
      </c>
      <c r="P2817">
        <v>0</v>
      </c>
      <c r="Q2817" s="36">
        <v>0</v>
      </c>
      <c r="R2817" s="36">
        <v>0</v>
      </c>
      <c r="S2817" s="36">
        <v>0</v>
      </c>
      <c r="T2817" s="36">
        <v>0</v>
      </c>
      <c r="U2817" s="36">
        <v>0</v>
      </c>
    </row>
    <row r="2818" spans="1:21" x14ac:dyDescent="0.2">
      <c r="A2818" s="89">
        <f>VLOOKUP(C2818,TabellenSRG!$B$4:$C$2729,2,FALSE)</f>
        <v>249</v>
      </c>
      <c r="B2818" t="str">
        <f t="shared" si="44"/>
        <v>249j</v>
      </c>
      <c r="C2818" t="s">
        <v>255</v>
      </c>
      <c r="D2818" t="s">
        <v>616</v>
      </c>
      <c r="E2818">
        <v>9</v>
      </c>
      <c r="F2818">
        <v>200</v>
      </c>
      <c r="G2818">
        <v>220</v>
      </c>
      <c r="H2818">
        <v>210</v>
      </c>
      <c r="I2818">
        <v>240</v>
      </c>
      <c r="J2818">
        <v>260</v>
      </c>
      <c r="K2818">
        <v>270</v>
      </c>
      <c r="L2818">
        <v>280</v>
      </c>
      <c r="M2818">
        <v>280</v>
      </c>
      <c r="N2818">
        <v>280</v>
      </c>
      <c r="O2818">
        <v>270</v>
      </c>
      <c r="P2818">
        <v>280</v>
      </c>
      <c r="Q2818" s="36">
        <v>280</v>
      </c>
      <c r="R2818" s="36">
        <v>210</v>
      </c>
      <c r="S2818" s="36">
        <v>190</v>
      </c>
      <c r="T2818" s="36">
        <v>180</v>
      </c>
      <c r="U2818" s="36">
        <v>200</v>
      </c>
    </row>
    <row r="2819" spans="1:21" x14ac:dyDescent="0.2">
      <c r="A2819" s="89">
        <f>VLOOKUP(C2819,TabellenSRG!$B$4:$C$2729,2,FALSE)</f>
        <v>249</v>
      </c>
      <c r="B2819" t="str">
        <f t="shared" si="44"/>
        <v>249k</v>
      </c>
      <c r="C2819" t="s">
        <v>255</v>
      </c>
      <c r="D2819" t="s">
        <v>611</v>
      </c>
      <c r="E2819">
        <v>10</v>
      </c>
      <c r="F2819" t="e">
        <v>#N/A</v>
      </c>
      <c r="G2819" t="e">
        <v>#N/A</v>
      </c>
      <c r="H2819" t="e">
        <v>#N/A</v>
      </c>
      <c r="I2819" t="e">
        <v>#N/A</v>
      </c>
      <c r="J2819" t="e">
        <v>#N/A</v>
      </c>
      <c r="K2819" t="e">
        <v>#N/A</v>
      </c>
      <c r="L2819" t="e">
        <v>#N/A</v>
      </c>
      <c r="M2819" t="e">
        <v>#N/A</v>
      </c>
      <c r="N2819">
        <v>0</v>
      </c>
      <c r="O2819">
        <v>0</v>
      </c>
      <c r="P2819">
        <v>0</v>
      </c>
      <c r="Q2819" s="36">
        <v>0</v>
      </c>
      <c r="R2819" s="36">
        <v>0</v>
      </c>
      <c r="S2819" s="36">
        <v>0</v>
      </c>
      <c r="T2819" s="36">
        <v>0</v>
      </c>
      <c r="U2819" s="36">
        <v>0</v>
      </c>
    </row>
    <row r="2820" spans="1:21" x14ac:dyDescent="0.2">
      <c r="A2820" s="89">
        <f>VLOOKUP(C2820,TabellenSRG!$B$4:$C$2729,2,FALSE)</f>
        <v>250</v>
      </c>
      <c r="B2820" t="str">
        <f t="shared" si="44"/>
        <v>250a</v>
      </c>
      <c r="C2820" t="s">
        <v>256</v>
      </c>
      <c r="D2820" t="s">
        <v>606</v>
      </c>
      <c r="E2820">
        <v>0</v>
      </c>
      <c r="F2820">
        <v>560</v>
      </c>
      <c r="G2820">
        <v>570</v>
      </c>
      <c r="H2820">
        <v>580</v>
      </c>
      <c r="I2820">
        <v>610</v>
      </c>
      <c r="J2820">
        <v>650</v>
      </c>
      <c r="K2820">
        <v>640</v>
      </c>
      <c r="L2820">
        <v>640</v>
      </c>
      <c r="M2820">
        <v>460</v>
      </c>
      <c r="N2820">
        <v>90</v>
      </c>
      <c r="O2820">
        <v>130</v>
      </c>
      <c r="P2820">
        <v>170</v>
      </c>
      <c r="Q2820" s="36">
        <v>360</v>
      </c>
      <c r="R2820" s="36">
        <v>430</v>
      </c>
      <c r="S2820" s="36">
        <v>370</v>
      </c>
      <c r="T2820" s="36">
        <v>360</v>
      </c>
      <c r="U2820" s="36">
        <v>430</v>
      </c>
    </row>
    <row r="2821" spans="1:21" x14ac:dyDescent="0.2">
      <c r="A2821" s="89">
        <f>VLOOKUP(C2821,TabellenSRG!$B$4:$C$2729,2,FALSE)</f>
        <v>250</v>
      </c>
      <c r="B2821" t="str">
        <f t="shared" ref="B2821:B2884" si="45">CONCATENATE(A2821,D2821)</f>
        <v>250b</v>
      </c>
      <c r="C2821" t="s">
        <v>256</v>
      </c>
      <c r="D2821" t="s">
        <v>607</v>
      </c>
      <c r="E2821">
        <v>1</v>
      </c>
      <c r="F2821">
        <v>0</v>
      </c>
      <c r="G2821">
        <v>0</v>
      </c>
      <c r="H2821">
        <v>0</v>
      </c>
      <c r="I2821">
        <v>0</v>
      </c>
      <c r="J2821">
        <v>0</v>
      </c>
      <c r="K2821">
        <v>0</v>
      </c>
      <c r="L2821">
        <v>0</v>
      </c>
      <c r="M2821">
        <v>10</v>
      </c>
      <c r="N2821">
        <v>0</v>
      </c>
      <c r="O2821">
        <v>0</v>
      </c>
      <c r="P2821">
        <v>0</v>
      </c>
      <c r="Q2821" s="36">
        <v>0</v>
      </c>
      <c r="R2821" s="36">
        <v>0</v>
      </c>
      <c r="S2821" s="36">
        <v>0</v>
      </c>
      <c r="T2821" s="36">
        <v>0</v>
      </c>
      <c r="U2821" s="36">
        <v>0</v>
      </c>
    </row>
    <row r="2822" spans="1:21" x14ac:dyDescent="0.2">
      <c r="A2822" s="89">
        <f>VLOOKUP(C2822,TabellenSRG!$B$4:$C$2729,2,FALSE)</f>
        <v>250</v>
      </c>
      <c r="B2822" t="str">
        <f t="shared" si="45"/>
        <v>250c</v>
      </c>
      <c r="C2822" t="s">
        <v>256</v>
      </c>
      <c r="D2822" t="s">
        <v>608</v>
      </c>
      <c r="E2822">
        <v>2</v>
      </c>
      <c r="F2822">
        <v>10</v>
      </c>
      <c r="G2822">
        <v>10</v>
      </c>
      <c r="H2822">
        <v>10</v>
      </c>
      <c r="I2822">
        <v>0</v>
      </c>
      <c r="J2822">
        <v>0</v>
      </c>
      <c r="K2822">
        <v>0</v>
      </c>
      <c r="L2822">
        <v>0</v>
      </c>
      <c r="M2822">
        <v>0</v>
      </c>
      <c r="N2822">
        <v>0</v>
      </c>
      <c r="O2822">
        <v>0</v>
      </c>
      <c r="P2822">
        <v>0</v>
      </c>
      <c r="Q2822" s="36">
        <v>0</v>
      </c>
      <c r="R2822" s="36">
        <v>0</v>
      </c>
      <c r="S2822" s="36">
        <v>0</v>
      </c>
      <c r="T2822" s="36">
        <v>0</v>
      </c>
      <c r="U2822" s="36">
        <v>0</v>
      </c>
    </row>
    <row r="2823" spans="1:21" x14ac:dyDescent="0.2">
      <c r="A2823" s="89">
        <f>VLOOKUP(C2823,TabellenSRG!$B$4:$C$2729,2,FALSE)</f>
        <v>250</v>
      </c>
      <c r="B2823" t="str">
        <f t="shared" si="45"/>
        <v>250d</v>
      </c>
      <c r="C2823" t="s">
        <v>256</v>
      </c>
      <c r="D2823" t="s">
        <v>609</v>
      </c>
      <c r="E2823">
        <v>3</v>
      </c>
      <c r="F2823">
        <v>0</v>
      </c>
      <c r="G2823">
        <v>0</v>
      </c>
      <c r="H2823">
        <v>0</v>
      </c>
      <c r="I2823">
        <v>0</v>
      </c>
      <c r="J2823">
        <v>0</v>
      </c>
      <c r="K2823">
        <v>0</v>
      </c>
      <c r="L2823">
        <v>0</v>
      </c>
      <c r="M2823">
        <v>0</v>
      </c>
      <c r="N2823">
        <v>0</v>
      </c>
      <c r="O2823">
        <v>10</v>
      </c>
      <c r="P2823">
        <v>10</v>
      </c>
      <c r="Q2823" s="36">
        <v>20</v>
      </c>
      <c r="R2823" s="36">
        <v>20</v>
      </c>
      <c r="S2823" s="36">
        <v>10</v>
      </c>
      <c r="T2823" s="36">
        <v>10</v>
      </c>
      <c r="U2823" s="36">
        <v>30</v>
      </c>
    </row>
    <row r="2824" spans="1:21" x14ac:dyDescent="0.2">
      <c r="A2824" s="89">
        <f>VLOOKUP(C2824,TabellenSRG!$B$4:$C$2729,2,FALSE)</f>
        <v>250</v>
      </c>
      <c r="B2824" t="str">
        <f t="shared" si="45"/>
        <v>250e</v>
      </c>
      <c r="C2824" t="s">
        <v>256</v>
      </c>
      <c r="D2824" t="s">
        <v>610</v>
      </c>
      <c r="E2824">
        <v>4</v>
      </c>
      <c r="F2824">
        <v>0</v>
      </c>
      <c r="G2824">
        <v>0</v>
      </c>
      <c r="H2824">
        <v>0</v>
      </c>
      <c r="I2824">
        <v>0</v>
      </c>
      <c r="J2824">
        <v>0</v>
      </c>
      <c r="K2824">
        <v>10</v>
      </c>
      <c r="L2824">
        <v>10</v>
      </c>
      <c r="M2824">
        <v>10</v>
      </c>
      <c r="N2824">
        <v>10</v>
      </c>
      <c r="O2824">
        <v>20</v>
      </c>
      <c r="P2824">
        <v>20</v>
      </c>
      <c r="Q2824" s="36">
        <v>20</v>
      </c>
      <c r="R2824" s="36">
        <v>30</v>
      </c>
      <c r="S2824" s="36">
        <v>30</v>
      </c>
      <c r="T2824" s="36">
        <v>30</v>
      </c>
      <c r="U2824" s="36">
        <v>40</v>
      </c>
    </row>
    <row r="2825" spans="1:21" x14ac:dyDescent="0.2">
      <c r="A2825" s="89">
        <f>VLOOKUP(C2825,TabellenSRG!$B$4:$C$2729,2,FALSE)</f>
        <v>250</v>
      </c>
      <c r="B2825" t="str">
        <f t="shared" si="45"/>
        <v>250f</v>
      </c>
      <c r="C2825" t="s">
        <v>256</v>
      </c>
      <c r="D2825" t="s">
        <v>612</v>
      </c>
      <c r="E2825">
        <v>5</v>
      </c>
      <c r="F2825">
        <v>0</v>
      </c>
      <c r="G2825">
        <v>0</v>
      </c>
      <c r="H2825">
        <v>0</v>
      </c>
      <c r="I2825">
        <v>0</v>
      </c>
      <c r="J2825">
        <v>0</v>
      </c>
      <c r="K2825">
        <v>0</v>
      </c>
      <c r="L2825">
        <v>0</v>
      </c>
      <c r="M2825">
        <v>0</v>
      </c>
      <c r="N2825">
        <v>0</v>
      </c>
      <c r="O2825">
        <v>0</v>
      </c>
      <c r="P2825">
        <v>0</v>
      </c>
      <c r="Q2825" s="36">
        <v>0</v>
      </c>
      <c r="R2825" s="36">
        <v>0</v>
      </c>
      <c r="S2825" s="36">
        <v>0</v>
      </c>
      <c r="T2825" s="36">
        <v>0</v>
      </c>
      <c r="U2825" s="36">
        <v>0</v>
      </c>
    </row>
    <row r="2826" spans="1:21" x14ac:dyDescent="0.2">
      <c r="A2826" s="89">
        <f>VLOOKUP(C2826,TabellenSRG!$B$4:$C$2729,2,FALSE)</f>
        <v>250</v>
      </c>
      <c r="B2826" t="str">
        <f t="shared" si="45"/>
        <v>250g</v>
      </c>
      <c r="C2826" t="s">
        <v>256</v>
      </c>
      <c r="D2826" t="s">
        <v>613</v>
      </c>
      <c r="E2826">
        <v>6</v>
      </c>
      <c r="F2826">
        <v>0</v>
      </c>
      <c r="G2826">
        <v>0</v>
      </c>
      <c r="H2826">
        <v>0</v>
      </c>
      <c r="I2826">
        <v>0</v>
      </c>
      <c r="J2826">
        <v>0</v>
      </c>
      <c r="K2826">
        <v>0</v>
      </c>
      <c r="L2826">
        <v>0</v>
      </c>
      <c r="M2826">
        <v>0</v>
      </c>
      <c r="N2826">
        <v>0</v>
      </c>
      <c r="O2826">
        <v>0</v>
      </c>
      <c r="P2826">
        <v>0</v>
      </c>
      <c r="Q2826" s="36">
        <v>10</v>
      </c>
      <c r="R2826" s="36">
        <v>10</v>
      </c>
      <c r="S2826" s="36">
        <v>10</v>
      </c>
      <c r="T2826" s="36">
        <v>20</v>
      </c>
      <c r="U2826" s="36">
        <v>20</v>
      </c>
    </row>
    <row r="2827" spans="1:21" x14ac:dyDescent="0.2">
      <c r="A2827" s="89">
        <f>VLOOKUP(C2827,TabellenSRG!$B$4:$C$2729,2,FALSE)</f>
        <v>250</v>
      </c>
      <c r="B2827" t="str">
        <f t="shared" si="45"/>
        <v>250h</v>
      </c>
      <c r="C2827" t="s">
        <v>256</v>
      </c>
      <c r="D2827" t="s">
        <v>614</v>
      </c>
      <c r="E2827">
        <v>7</v>
      </c>
      <c r="F2827">
        <v>0</v>
      </c>
      <c r="G2827">
        <v>0</v>
      </c>
      <c r="H2827">
        <v>0</v>
      </c>
      <c r="I2827">
        <v>0</v>
      </c>
      <c r="J2827">
        <v>0</v>
      </c>
      <c r="K2827">
        <v>0</v>
      </c>
      <c r="L2827">
        <v>0</v>
      </c>
      <c r="M2827">
        <v>0</v>
      </c>
      <c r="N2827">
        <v>0</v>
      </c>
      <c r="O2827">
        <v>0</v>
      </c>
      <c r="P2827">
        <v>0</v>
      </c>
      <c r="Q2827" s="36">
        <v>0</v>
      </c>
      <c r="R2827" s="36">
        <v>0</v>
      </c>
      <c r="S2827" s="36">
        <v>0</v>
      </c>
      <c r="T2827" s="36">
        <v>0</v>
      </c>
      <c r="U2827" s="36">
        <v>0</v>
      </c>
    </row>
    <row r="2828" spans="1:21" x14ac:dyDescent="0.2">
      <c r="A2828" s="89">
        <f>VLOOKUP(C2828,TabellenSRG!$B$4:$C$2729,2,FALSE)</f>
        <v>250</v>
      </c>
      <c r="B2828" t="str">
        <f t="shared" si="45"/>
        <v>250i</v>
      </c>
      <c r="C2828" t="s">
        <v>256</v>
      </c>
      <c r="D2828" t="s">
        <v>615</v>
      </c>
      <c r="E2828">
        <v>8</v>
      </c>
      <c r="F2828">
        <v>0</v>
      </c>
      <c r="G2828">
        <v>0</v>
      </c>
      <c r="H2828">
        <v>0</v>
      </c>
      <c r="I2828">
        <v>0</v>
      </c>
      <c r="J2828">
        <v>0</v>
      </c>
      <c r="K2828">
        <v>0</v>
      </c>
      <c r="L2828">
        <v>0</v>
      </c>
      <c r="M2828">
        <v>0</v>
      </c>
      <c r="N2828">
        <v>0</v>
      </c>
      <c r="O2828">
        <v>0</v>
      </c>
      <c r="P2828">
        <v>0</v>
      </c>
      <c r="Q2828" s="36">
        <v>0</v>
      </c>
      <c r="R2828" s="36">
        <v>0</v>
      </c>
      <c r="S2828" s="36">
        <v>0</v>
      </c>
      <c r="T2828" s="36">
        <v>0</v>
      </c>
      <c r="U2828" s="36">
        <v>0</v>
      </c>
    </row>
    <row r="2829" spans="1:21" x14ac:dyDescent="0.2">
      <c r="A2829" s="89">
        <f>VLOOKUP(C2829,TabellenSRG!$B$4:$C$2729,2,FALSE)</f>
        <v>250</v>
      </c>
      <c r="B2829" t="str">
        <f t="shared" si="45"/>
        <v>250j</v>
      </c>
      <c r="C2829" t="s">
        <v>256</v>
      </c>
      <c r="D2829" t="s">
        <v>616</v>
      </c>
      <c r="E2829">
        <v>9</v>
      </c>
      <c r="F2829">
        <v>550</v>
      </c>
      <c r="G2829">
        <v>560</v>
      </c>
      <c r="H2829">
        <v>570</v>
      </c>
      <c r="I2829">
        <v>610</v>
      </c>
      <c r="J2829">
        <v>640</v>
      </c>
      <c r="K2829">
        <v>630</v>
      </c>
      <c r="L2829">
        <v>620</v>
      </c>
      <c r="M2829">
        <v>440</v>
      </c>
      <c r="N2829">
        <v>60</v>
      </c>
      <c r="O2829">
        <v>90</v>
      </c>
      <c r="P2829">
        <v>130</v>
      </c>
      <c r="Q2829" s="36">
        <v>300</v>
      </c>
      <c r="R2829" s="36">
        <v>360</v>
      </c>
      <c r="S2829" s="36">
        <v>320</v>
      </c>
      <c r="T2829" s="36">
        <v>290</v>
      </c>
      <c r="U2829" s="36">
        <v>340</v>
      </c>
    </row>
    <row r="2830" spans="1:21" x14ac:dyDescent="0.2">
      <c r="A2830" s="89">
        <f>VLOOKUP(C2830,TabellenSRG!$B$4:$C$2729,2,FALSE)</f>
        <v>250</v>
      </c>
      <c r="B2830" t="str">
        <f t="shared" si="45"/>
        <v>250k</v>
      </c>
      <c r="C2830" t="s">
        <v>256</v>
      </c>
      <c r="D2830" t="s">
        <v>611</v>
      </c>
      <c r="E2830">
        <v>10</v>
      </c>
      <c r="F2830" t="e">
        <v>#N/A</v>
      </c>
      <c r="G2830" t="e">
        <v>#N/A</v>
      </c>
      <c r="H2830" t="e">
        <v>#N/A</v>
      </c>
      <c r="I2830" t="e">
        <v>#N/A</v>
      </c>
      <c r="J2830" t="e">
        <v>#N/A</v>
      </c>
      <c r="K2830" t="e">
        <v>#N/A</v>
      </c>
      <c r="L2830" t="e">
        <v>#N/A</v>
      </c>
      <c r="M2830" t="e">
        <v>#N/A</v>
      </c>
      <c r="N2830">
        <v>0</v>
      </c>
      <c r="O2830">
        <v>0</v>
      </c>
      <c r="P2830">
        <v>0</v>
      </c>
      <c r="Q2830" s="36">
        <v>0</v>
      </c>
      <c r="R2830" s="36">
        <v>0</v>
      </c>
      <c r="S2830" s="36">
        <v>0</v>
      </c>
      <c r="T2830" s="36">
        <v>0</v>
      </c>
      <c r="U2830" s="36">
        <v>10</v>
      </c>
    </row>
    <row r="2831" spans="1:21" x14ac:dyDescent="0.2">
      <c r="A2831" s="89">
        <f>VLOOKUP(C2831,TabellenSRG!$B$4:$C$2729,2,FALSE)</f>
        <v>251</v>
      </c>
      <c r="B2831" t="str">
        <f t="shared" si="45"/>
        <v>251a</v>
      </c>
      <c r="C2831" t="s">
        <v>257</v>
      </c>
      <c r="D2831" t="s">
        <v>606</v>
      </c>
      <c r="E2831">
        <v>0</v>
      </c>
      <c r="F2831">
        <v>100</v>
      </c>
      <c r="G2831">
        <v>100</v>
      </c>
      <c r="H2831">
        <v>100</v>
      </c>
      <c r="I2831">
        <v>100</v>
      </c>
      <c r="J2831">
        <v>110</v>
      </c>
      <c r="K2831">
        <v>110</v>
      </c>
      <c r="L2831">
        <v>100</v>
      </c>
      <c r="M2831">
        <v>110</v>
      </c>
      <c r="N2831">
        <v>120</v>
      </c>
      <c r="O2831">
        <v>120</v>
      </c>
      <c r="P2831">
        <v>90</v>
      </c>
      <c r="Q2831" s="36">
        <v>90</v>
      </c>
      <c r="R2831" s="36">
        <v>80</v>
      </c>
      <c r="S2831" s="36">
        <v>90</v>
      </c>
      <c r="T2831" s="36">
        <v>90</v>
      </c>
      <c r="U2831" s="36">
        <v>90</v>
      </c>
    </row>
    <row r="2832" spans="1:21" x14ac:dyDescent="0.2">
      <c r="A2832" s="89">
        <f>VLOOKUP(C2832,TabellenSRG!$B$4:$C$2729,2,FALSE)</f>
        <v>251</v>
      </c>
      <c r="B2832" t="str">
        <f t="shared" si="45"/>
        <v>251b</v>
      </c>
      <c r="C2832" t="s">
        <v>257</v>
      </c>
      <c r="D2832" t="s">
        <v>607</v>
      </c>
      <c r="E2832">
        <v>1</v>
      </c>
      <c r="F2832">
        <v>0</v>
      </c>
      <c r="G2832">
        <v>0</v>
      </c>
      <c r="H2832">
        <v>0</v>
      </c>
      <c r="I2832">
        <v>0</v>
      </c>
      <c r="J2832">
        <v>0</v>
      </c>
      <c r="K2832">
        <v>0</v>
      </c>
      <c r="L2832">
        <v>0</v>
      </c>
      <c r="M2832">
        <v>10</v>
      </c>
      <c r="N2832">
        <v>10</v>
      </c>
      <c r="O2832">
        <v>10</v>
      </c>
      <c r="P2832">
        <v>10</v>
      </c>
      <c r="Q2832" s="36">
        <v>10</v>
      </c>
      <c r="R2832" s="36">
        <v>10</v>
      </c>
      <c r="S2832" s="36">
        <v>10</v>
      </c>
      <c r="T2832" s="36">
        <v>10</v>
      </c>
      <c r="U2832" s="36">
        <v>10</v>
      </c>
    </row>
    <row r="2833" spans="1:21" x14ac:dyDescent="0.2">
      <c r="A2833" s="89">
        <f>VLOOKUP(C2833,TabellenSRG!$B$4:$C$2729,2,FALSE)</f>
        <v>251</v>
      </c>
      <c r="B2833" t="str">
        <f t="shared" si="45"/>
        <v>251c</v>
      </c>
      <c r="C2833" t="s">
        <v>257</v>
      </c>
      <c r="D2833" t="s">
        <v>608</v>
      </c>
      <c r="E2833">
        <v>2</v>
      </c>
      <c r="F2833">
        <v>0</v>
      </c>
      <c r="G2833">
        <v>0</v>
      </c>
      <c r="H2833">
        <v>0</v>
      </c>
      <c r="I2833">
        <v>0</v>
      </c>
      <c r="J2833">
        <v>0</v>
      </c>
      <c r="K2833">
        <v>0</v>
      </c>
      <c r="L2833">
        <v>0</v>
      </c>
      <c r="M2833">
        <v>0</v>
      </c>
      <c r="N2833">
        <v>0</v>
      </c>
      <c r="O2833">
        <v>0</v>
      </c>
      <c r="P2833">
        <v>0</v>
      </c>
      <c r="Q2833" s="36">
        <v>0</v>
      </c>
      <c r="R2833" s="36">
        <v>0</v>
      </c>
      <c r="S2833" s="36">
        <v>0</v>
      </c>
      <c r="T2833" s="36">
        <v>0</v>
      </c>
      <c r="U2833" s="36">
        <v>0</v>
      </c>
    </row>
    <row r="2834" spans="1:21" x14ac:dyDescent="0.2">
      <c r="A2834" s="89">
        <f>VLOOKUP(C2834,TabellenSRG!$B$4:$C$2729,2,FALSE)</f>
        <v>251</v>
      </c>
      <c r="B2834" t="str">
        <f t="shared" si="45"/>
        <v>251d</v>
      </c>
      <c r="C2834" t="s">
        <v>257</v>
      </c>
      <c r="D2834" t="s">
        <v>609</v>
      </c>
      <c r="E2834">
        <v>3</v>
      </c>
      <c r="F2834">
        <v>0</v>
      </c>
      <c r="G2834">
        <v>0</v>
      </c>
      <c r="H2834">
        <v>0</v>
      </c>
      <c r="I2834">
        <v>0</v>
      </c>
      <c r="J2834">
        <v>0</v>
      </c>
      <c r="K2834">
        <v>0</v>
      </c>
      <c r="L2834">
        <v>0</v>
      </c>
      <c r="M2834">
        <v>0</v>
      </c>
      <c r="N2834">
        <v>0</v>
      </c>
      <c r="O2834">
        <v>0</v>
      </c>
      <c r="P2834">
        <v>0</v>
      </c>
      <c r="Q2834" s="36">
        <v>0</v>
      </c>
      <c r="R2834" s="36">
        <v>0</v>
      </c>
      <c r="S2834" s="36">
        <v>0</v>
      </c>
      <c r="T2834" s="36">
        <v>0</v>
      </c>
      <c r="U2834" s="36">
        <v>0</v>
      </c>
    </row>
    <row r="2835" spans="1:21" x14ac:dyDescent="0.2">
      <c r="A2835" s="89">
        <f>VLOOKUP(C2835,TabellenSRG!$B$4:$C$2729,2,FALSE)</f>
        <v>251</v>
      </c>
      <c r="B2835" t="str">
        <f t="shared" si="45"/>
        <v>251e</v>
      </c>
      <c r="C2835" t="s">
        <v>257</v>
      </c>
      <c r="D2835" t="s">
        <v>610</v>
      </c>
      <c r="E2835">
        <v>4</v>
      </c>
      <c r="F2835">
        <v>0</v>
      </c>
      <c r="G2835">
        <v>0</v>
      </c>
      <c r="H2835">
        <v>0</v>
      </c>
      <c r="I2835">
        <v>0</v>
      </c>
      <c r="J2835">
        <v>0</v>
      </c>
      <c r="K2835">
        <v>0</v>
      </c>
      <c r="L2835">
        <v>0</v>
      </c>
      <c r="M2835">
        <v>0</v>
      </c>
      <c r="N2835">
        <v>0</v>
      </c>
      <c r="O2835">
        <v>0</v>
      </c>
      <c r="P2835">
        <v>0</v>
      </c>
      <c r="Q2835" s="36">
        <v>10</v>
      </c>
      <c r="R2835" s="36">
        <v>10</v>
      </c>
      <c r="S2835" s="36">
        <v>10</v>
      </c>
      <c r="T2835" s="36">
        <v>0</v>
      </c>
      <c r="U2835" s="36">
        <v>10</v>
      </c>
    </row>
    <row r="2836" spans="1:21" x14ac:dyDescent="0.2">
      <c r="A2836" s="89">
        <f>VLOOKUP(C2836,TabellenSRG!$B$4:$C$2729,2,FALSE)</f>
        <v>251</v>
      </c>
      <c r="B2836" t="str">
        <f t="shared" si="45"/>
        <v>251f</v>
      </c>
      <c r="C2836" t="s">
        <v>257</v>
      </c>
      <c r="D2836" t="s">
        <v>612</v>
      </c>
      <c r="E2836">
        <v>5</v>
      </c>
      <c r="F2836">
        <v>0</v>
      </c>
      <c r="G2836">
        <v>0</v>
      </c>
      <c r="H2836">
        <v>0</v>
      </c>
      <c r="I2836">
        <v>0</v>
      </c>
      <c r="J2836">
        <v>0</v>
      </c>
      <c r="K2836">
        <v>0</v>
      </c>
      <c r="L2836">
        <v>0</v>
      </c>
      <c r="M2836">
        <v>0</v>
      </c>
      <c r="N2836">
        <v>0</v>
      </c>
      <c r="O2836">
        <v>0</v>
      </c>
      <c r="P2836">
        <v>0</v>
      </c>
      <c r="Q2836" s="36">
        <v>0</v>
      </c>
      <c r="R2836" s="36">
        <v>0</v>
      </c>
      <c r="S2836" s="36">
        <v>0</v>
      </c>
      <c r="T2836" s="36">
        <v>0</v>
      </c>
      <c r="U2836" s="36">
        <v>0</v>
      </c>
    </row>
    <row r="2837" spans="1:21" x14ac:dyDescent="0.2">
      <c r="A2837" s="89">
        <f>VLOOKUP(C2837,TabellenSRG!$B$4:$C$2729,2,FALSE)</f>
        <v>251</v>
      </c>
      <c r="B2837" t="str">
        <f t="shared" si="45"/>
        <v>251g</v>
      </c>
      <c r="C2837" t="s">
        <v>257</v>
      </c>
      <c r="D2837" t="s">
        <v>613</v>
      </c>
      <c r="E2837">
        <v>6</v>
      </c>
      <c r="F2837">
        <v>0</v>
      </c>
      <c r="G2837">
        <v>0</v>
      </c>
      <c r="H2837">
        <v>0</v>
      </c>
      <c r="I2837">
        <v>0</v>
      </c>
      <c r="J2837">
        <v>0</v>
      </c>
      <c r="K2837">
        <v>0</v>
      </c>
      <c r="L2837">
        <v>0</v>
      </c>
      <c r="M2837">
        <v>0</v>
      </c>
      <c r="N2837">
        <v>0</v>
      </c>
      <c r="O2837">
        <v>0</v>
      </c>
      <c r="P2837">
        <v>0</v>
      </c>
      <c r="Q2837" s="36">
        <v>0</v>
      </c>
      <c r="R2837" s="36">
        <v>0</v>
      </c>
      <c r="S2837" s="36">
        <v>0</v>
      </c>
      <c r="T2837" s="36">
        <v>0</v>
      </c>
      <c r="U2837" s="36">
        <v>0</v>
      </c>
    </row>
    <row r="2838" spans="1:21" x14ac:dyDescent="0.2">
      <c r="A2838" s="89">
        <f>VLOOKUP(C2838,TabellenSRG!$B$4:$C$2729,2,FALSE)</f>
        <v>251</v>
      </c>
      <c r="B2838" t="str">
        <f t="shared" si="45"/>
        <v>251h</v>
      </c>
      <c r="C2838" t="s">
        <v>257</v>
      </c>
      <c r="D2838" t="s">
        <v>614</v>
      </c>
      <c r="E2838">
        <v>7</v>
      </c>
      <c r="F2838">
        <v>0</v>
      </c>
      <c r="G2838">
        <v>0</v>
      </c>
      <c r="H2838">
        <v>0</v>
      </c>
      <c r="I2838">
        <v>0</v>
      </c>
      <c r="J2838">
        <v>0</v>
      </c>
      <c r="K2838">
        <v>0</v>
      </c>
      <c r="L2838">
        <v>0</v>
      </c>
      <c r="M2838">
        <v>0</v>
      </c>
      <c r="N2838">
        <v>0</v>
      </c>
      <c r="O2838">
        <v>0</v>
      </c>
      <c r="P2838">
        <v>0</v>
      </c>
      <c r="Q2838" s="36">
        <v>0</v>
      </c>
      <c r="R2838" s="36">
        <v>0</v>
      </c>
      <c r="S2838" s="36">
        <v>0</v>
      </c>
      <c r="T2838" s="36">
        <v>0</v>
      </c>
      <c r="U2838" s="36">
        <v>0</v>
      </c>
    </row>
    <row r="2839" spans="1:21" x14ac:dyDescent="0.2">
      <c r="A2839" s="89">
        <f>VLOOKUP(C2839,TabellenSRG!$B$4:$C$2729,2,FALSE)</f>
        <v>251</v>
      </c>
      <c r="B2839" t="str">
        <f t="shared" si="45"/>
        <v>251i</v>
      </c>
      <c r="C2839" t="s">
        <v>257</v>
      </c>
      <c r="D2839" t="s">
        <v>615</v>
      </c>
      <c r="E2839">
        <v>8</v>
      </c>
      <c r="F2839">
        <v>0</v>
      </c>
      <c r="G2839">
        <v>0</v>
      </c>
      <c r="H2839">
        <v>0</v>
      </c>
      <c r="I2839">
        <v>0</v>
      </c>
      <c r="J2839">
        <v>0</v>
      </c>
      <c r="K2839">
        <v>0</v>
      </c>
      <c r="L2839">
        <v>0</v>
      </c>
      <c r="M2839">
        <v>0</v>
      </c>
      <c r="N2839">
        <v>0</v>
      </c>
      <c r="O2839">
        <v>0</v>
      </c>
      <c r="P2839">
        <v>0</v>
      </c>
      <c r="Q2839" s="36">
        <v>0</v>
      </c>
      <c r="R2839" s="36">
        <v>0</v>
      </c>
      <c r="S2839" s="36">
        <v>0</v>
      </c>
      <c r="T2839" s="36">
        <v>0</v>
      </c>
      <c r="U2839" s="36">
        <v>0</v>
      </c>
    </row>
    <row r="2840" spans="1:21" x14ac:dyDescent="0.2">
      <c r="A2840" s="89">
        <f>VLOOKUP(C2840,TabellenSRG!$B$4:$C$2729,2,FALSE)</f>
        <v>251</v>
      </c>
      <c r="B2840" t="str">
        <f t="shared" si="45"/>
        <v>251j</v>
      </c>
      <c r="C2840" t="s">
        <v>257</v>
      </c>
      <c r="D2840" t="s">
        <v>616</v>
      </c>
      <c r="E2840">
        <v>9</v>
      </c>
      <c r="F2840">
        <v>100</v>
      </c>
      <c r="G2840">
        <v>100</v>
      </c>
      <c r="H2840">
        <v>100</v>
      </c>
      <c r="I2840">
        <v>100</v>
      </c>
      <c r="J2840">
        <v>110</v>
      </c>
      <c r="K2840">
        <v>110</v>
      </c>
      <c r="L2840">
        <v>100</v>
      </c>
      <c r="M2840">
        <v>100</v>
      </c>
      <c r="N2840">
        <v>100</v>
      </c>
      <c r="O2840">
        <v>110</v>
      </c>
      <c r="P2840">
        <v>80</v>
      </c>
      <c r="Q2840" s="36">
        <v>70</v>
      </c>
      <c r="R2840" s="36">
        <v>70</v>
      </c>
      <c r="S2840" s="36">
        <v>80</v>
      </c>
      <c r="T2840" s="36">
        <v>80</v>
      </c>
      <c r="U2840" s="36">
        <v>80</v>
      </c>
    </row>
    <row r="2841" spans="1:21" x14ac:dyDescent="0.2">
      <c r="A2841" s="89">
        <f>VLOOKUP(C2841,TabellenSRG!$B$4:$C$2729,2,FALSE)</f>
        <v>251</v>
      </c>
      <c r="B2841" t="str">
        <f t="shared" si="45"/>
        <v>251k</v>
      </c>
      <c r="C2841" t="s">
        <v>257</v>
      </c>
      <c r="D2841" t="s">
        <v>611</v>
      </c>
      <c r="E2841">
        <v>10</v>
      </c>
      <c r="F2841" t="e">
        <v>#N/A</v>
      </c>
      <c r="G2841" t="e">
        <v>#N/A</v>
      </c>
      <c r="H2841" t="e">
        <v>#N/A</v>
      </c>
      <c r="I2841" t="e">
        <v>#N/A</v>
      </c>
      <c r="J2841" t="e">
        <v>#N/A</v>
      </c>
      <c r="K2841" t="e">
        <v>#N/A</v>
      </c>
      <c r="L2841" t="e">
        <v>#N/A</v>
      </c>
      <c r="M2841" t="e">
        <v>#N/A</v>
      </c>
      <c r="N2841">
        <v>0</v>
      </c>
      <c r="O2841">
        <v>0</v>
      </c>
      <c r="P2841">
        <v>0</v>
      </c>
      <c r="Q2841" s="36">
        <v>0</v>
      </c>
      <c r="R2841" s="36">
        <v>0</v>
      </c>
      <c r="S2841" s="36">
        <v>0</v>
      </c>
      <c r="T2841" s="36">
        <v>0</v>
      </c>
      <c r="U2841" s="36">
        <v>0</v>
      </c>
    </row>
    <row r="2842" spans="1:21" x14ac:dyDescent="0.2">
      <c r="A2842" s="89">
        <f>VLOOKUP(C2842,TabellenSRG!$B$4:$C$2729,2,FALSE)</f>
        <v>252</v>
      </c>
      <c r="B2842" t="str">
        <f t="shared" si="45"/>
        <v>252a</v>
      </c>
      <c r="C2842" t="s">
        <v>258</v>
      </c>
      <c r="D2842" t="s">
        <v>606</v>
      </c>
      <c r="E2842">
        <v>0</v>
      </c>
      <c r="F2842">
        <v>60</v>
      </c>
      <c r="G2842">
        <v>50</v>
      </c>
      <c r="H2842">
        <v>60</v>
      </c>
      <c r="I2842">
        <v>60</v>
      </c>
      <c r="J2842">
        <v>60</v>
      </c>
      <c r="K2842">
        <v>70</v>
      </c>
      <c r="L2842">
        <v>60</v>
      </c>
      <c r="M2842">
        <v>70</v>
      </c>
      <c r="N2842">
        <v>80</v>
      </c>
      <c r="O2842">
        <v>80</v>
      </c>
      <c r="P2842">
        <v>80</v>
      </c>
      <c r="Q2842" s="36">
        <v>70</v>
      </c>
      <c r="R2842" s="36">
        <v>60</v>
      </c>
      <c r="S2842" s="36">
        <v>70</v>
      </c>
      <c r="T2842" s="36">
        <v>90</v>
      </c>
      <c r="U2842" s="36">
        <v>90</v>
      </c>
    </row>
    <row r="2843" spans="1:21" x14ac:dyDescent="0.2">
      <c r="A2843" s="89">
        <f>VLOOKUP(C2843,TabellenSRG!$B$4:$C$2729,2,FALSE)</f>
        <v>252</v>
      </c>
      <c r="B2843" t="str">
        <f t="shared" si="45"/>
        <v>252b</v>
      </c>
      <c r="C2843" t="s">
        <v>258</v>
      </c>
      <c r="D2843" t="s">
        <v>607</v>
      </c>
      <c r="E2843">
        <v>1</v>
      </c>
      <c r="F2843">
        <v>0</v>
      </c>
      <c r="G2843">
        <v>0</v>
      </c>
      <c r="H2843">
        <v>0</v>
      </c>
      <c r="I2843">
        <v>0</v>
      </c>
      <c r="J2843">
        <v>0</v>
      </c>
      <c r="K2843">
        <v>0</v>
      </c>
      <c r="L2843">
        <v>0</v>
      </c>
      <c r="M2843">
        <v>0</v>
      </c>
      <c r="N2843">
        <v>0</v>
      </c>
      <c r="O2843">
        <v>0</v>
      </c>
      <c r="P2843">
        <v>0</v>
      </c>
      <c r="Q2843" s="36">
        <v>0</v>
      </c>
      <c r="R2843" s="36">
        <v>0</v>
      </c>
      <c r="S2843" s="36">
        <v>0</v>
      </c>
      <c r="T2843" s="36">
        <v>0</v>
      </c>
      <c r="U2843" s="36">
        <v>0</v>
      </c>
    </row>
    <row r="2844" spans="1:21" x14ac:dyDescent="0.2">
      <c r="A2844" s="89">
        <f>VLOOKUP(C2844,TabellenSRG!$B$4:$C$2729,2,FALSE)</f>
        <v>252</v>
      </c>
      <c r="B2844" t="str">
        <f t="shared" si="45"/>
        <v>252c</v>
      </c>
      <c r="C2844" t="s">
        <v>258</v>
      </c>
      <c r="D2844" t="s">
        <v>608</v>
      </c>
      <c r="E2844">
        <v>2</v>
      </c>
      <c r="F2844">
        <v>0</v>
      </c>
      <c r="G2844">
        <v>0</v>
      </c>
      <c r="H2844">
        <v>0</v>
      </c>
      <c r="I2844">
        <v>0</v>
      </c>
      <c r="J2844">
        <v>0</v>
      </c>
      <c r="K2844">
        <v>0</v>
      </c>
      <c r="L2844">
        <v>0</v>
      </c>
      <c r="M2844">
        <v>0</v>
      </c>
      <c r="N2844">
        <v>0</v>
      </c>
      <c r="O2844">
        <v>0</v>
      </c>
      <c r="P2844">
        <v>0</v>
      </c>
      <c r="Q2844" s="36">
        <v>0</v>
      </c>
      <c r="R2844" s="36">
        <v>0</v>
      </c>
      <c r="S2844" s="36">
        <v>0</v>
      </c>
      <c r="T2844" s="36">
        <v>0</v>
      </c>
      <c r="U2844" s="36">
        <v>0</v>
      </c>
    </row>
    <row r="2845" spans="1:21" x14ac:dyDescent="0.2">
      <c r="A2845" s="89">
        <f>VLOOKUP(C2845,TabellenSRG!$B$4:$C$2729,2,FALSE)</f>
        <v>252</v>
      </c>
      <c r="B2845" t="str">
        <f t="shared" si="45"/>
        <v>252d</v>
      </c>
      <c r="C2845" t="s">
        <v>258</v>
      </c>
      <c r="D2845" t="s">
        <v>609</v>
      </c>
      <c r="E2845">
        <v>3</v>
      </c>
      <c r="F2845">
        <v>0</v>
      </c>
      <c r="G2845">
        <v>0</v>
      </c>
      <c r="H2845">
        <v>0</v>
      </c>
      <c r="I2845">
        <v>0</v>
      </c>
      <c r="J2845">
        <v>0</v>
      </c>
      <c r="K2845">
        <v>0</v>
      </c>
      <c r="L2845">
        <v>0</v>
      </c>
      <c r="M2845">
        <v>0</v>
      </c>
      <c r="N2845">
        <v>0</v>
      </c>
      <c r="O2845">
        <v>0</v>
      </c>
      <c r="P2845">
        <v>0</v>
      </c>
      <c r="Q2845" s="36">
        <v>0</v>
      </c>
      <c r="R2845" s="36">
        <v>0</v>
      </c>
      <c r="S2845" s="36">
        <v>0</v>
      </c>
      <c r="T2845" s="36">
        <v>0</v>
      </c>
      <c r="U2845" s="36">
        <v>0</v>
      </c>
    </row>
    <row r="2846" spans="1:21" x14ac:dyDescent="0.2">
      <c r="A2846" s="89">
        <f>VLOOKUP(C2846,TabellenSRG!$B$4:$C$2729,2,FALSE)</f>
        <v>252</v>
      </c>
      <c r="B2846" t="str">
        <f t="shared" si="45"/>
        <v>252e</v>
      </c>
      <c r="C2846" t="s">
        <v>258</v>
      </c>
      <c r="D2846" t="s">
        <v>610</v>
      </c>
      <c r="E2846">
        <v>4</v>
      </c>
      <c r="F2846">
        <v>0</v>
      </c>
      <c r="G2846">
        <v>0</v>
      </c>
      <c r="H2846">
        <v>0</v>
      </c>
      <c r="I2846">
        <v>0</v>
      </c>
      <c r="J2846">
        <v>0</v>
      </c>
      <c r="K2846">
        <v>0</v>
      </c>
      <c r="L2846">
        <v>0</v>
      </c>
      <c r="M2846">
        <v>0</v>
      </c>
      <c r="N2846">
        <v>0</v>
      </c>
      <c r="O2846">
        <v>0</v>
      </c>
      <c r="P2846">
        <v>0</v>
      </c>
      <c r="Q2846" s="36">
        <v>0</v>
      </c>
      <c r="R2846" s="36">
        <v>0</v>
      </c>
      <c r="S2846" s="36">
        <v>0</v>
      </c>
      <c r="T2846" s="36">
        <v>0</v>
      </c>
      <c r="U2846" s="36">
        <v>0</v>
      </c>
    </row>
    <row r="2847" spans="1:21" x14ac:dyDescent="0.2">
      <c r="A2847" s="89">
        <f>VLOOKUP(C2847,TabellenSRG!$B$4:$C$2729,2,FALSE)</f>
        <v>252</v>
      </c>
      <c r="B2847" t="str">
        <f t="shared" si="45"/>
        <v>252f</v>
      </c>
      <c r="C2847" t="s">
        <v>258</v>
      </c>
      <c r="D2847" t="s">
        <v>612</v>
      </c>
      <c r="E2847">
        <v>5</v>
      </c>
      <c r="F2847">
        <v>0</v>
      </c>
      <c r="G2847">
        <v>0</v>
      </c>
      <c r="H2847">
        <v>0</v>
      </c>
      <c r="I2847">
        <v>0</v>
      </c>
      <c r="J2847">
        <v>0</v>
      </c>
      <c r="K2847">
        <v>0</v>
      </c>
      <c r="L2847">
        <v>0</v>
      </c>
      <c r="M2847">
        <v>0</v>
      </c>
      <c r="N2847">
        <v>0</v>
      </c>
      <c r="O2847">
        <v>0</v>
      </c>
      <c r="P2847">
        <v>0</v>
      </c>
      <c r="Q2847" s="36">
        <v>0</v>
      </c>
      <c r="R2847" s="36">
        <v>0</v>
      </c>
      <c r="S2847" s="36">
        <v>0</v>
      </c>
      <c r="T2847" s="36">
        <v>0</v>
      </c>
      <c r="U2847" s="36">
        <v>0</v>
      </c>
    </row>
    <row r="2848" spans="1:21" x14ac:dyDescent="0.2">
      <c r="A2848" s="89">
        <f>VLOOKUP(C2848,TabellenSRG!$B$4:$C$2729,2,FALSE)</f>
        <v>252</v>
      </c>
      <c r="B2848" t="str">
        <f t="shared" si="45"/>
        <v>252g</v>
      </c>
      <c r="C2848" t="s">
        <v>258</v>
      </c>
      <c r="D2848" t="s">
        <v>613</v>
      </c>
      <c r="E2848">
        <v>6</v>
      </c>
      <c r="F2848">
        <v>0</v>
      </c>
      <c r="G2848">
        <v>0</v>
      </c>
      <c r="H2848">
        <v>0</v>
      </c>
      <c r="I2848">
        <v>0</v>
      </c>
      <c r="J2848">
        <v>0</v>
      </c>
      <c r="K2848">
        <v>0</v>
      </c>
      <c r="L2848">
        <v>0</v>
      </c>
      <c r="M2848">
        <v>0</v>
      </c>
      <c r="N2848">
        <v>0</v>
      </c>
      <c r="O2848">
        <v>0</v>
      </c>
      <c r="P2848">
        <v>0</v>
      </c>
      <c r="Q2848" s="36">
        <v>0</v>
      </c>
      <c r="R2848" s="36">
        <v>0</v>
      </c>
      <c r="S2848" s="36">
        <v>0</v>
      </c>
      <c r="T2848" s="36">
        <v>0</v>
      </c>
      <c r="U2848" s="36">
        <v>0</v>
      </c>
    </row>
    <row r="2849" spans="1:21" x14ac:dyDescent="0.2">
      <c r="A2849" s="89">
        <f>VLOOKUP(C2849,TabellenSRG!$B$4:$C$2729,2,FALSE)</f>
        <v>252</v>
      </c>
      <c r="B2849" t="str">
        <f t="shared" si="45"/>
        <v>252h</v>
      </c>
      <c r="C2849" t="s">
        <v>258</v>
      </c>
      <c r="D2849" t="s">
        <v>614</v>
      </c>
      <c r="E2849">
        <v>7</v>
      </c>
      <c r="F2849">
        <v>0</v>
      </c>
      <c r="G2849">
        <v>0</v>
      </c>
      <c r="H2849">
        <v>0</v>
      </c>
      <c r="I2849">
        <v>0</v>
      </c>
      <c r="J2849">
        <v>0</v>
      </c>
      <c r="K2849">
        <v>0</v>
      </c>
      <c r="L2849">
        <v>0</v>
      </c>
      <c r="M2849">
        <v>0</v>
      </c>
      <c r="N2849">
        <v>0</v>
      </c>
      <c r="O2849">
        <v>0</v>
      </c>
      <c r="P2849">
        <v>0</v>
      </c>
      <c r="Q2849" s="36">
        <v>0</v>
      </c>
      <c r="R2849" s="36">
        <v>0</v>
      </c>
      <c r="S2849" s="36">
        <v>0</v>
      </c>
      <c r="T2849" s="36">
        <v>0</v>
      </c>
      <c r="U2849" s="36">
        <v>0</v>
      </c>
    </row>
    <row r="2850" spans="1:21" x14ac:dyDescent="0.2">
      <c r="A2850" s="89">
        <f>VLOOKUP(C2850,TabellenSRG!$B$4:$C$2729,2,FALSE)</f>
        <v>252</v>
      </c>
      <c r="B2850" t="str">
        <f t="shared" si="45"/>
        <v>252i</v>
      </c>
      <c r="C2850" t="s">
        <v>258</v>
      </c>
      <c r="D2850" t="s">
        <v>615</v>
      </c>
      <c r="E2850">
        <v>8</v>
      </c>
      <c r="F2850">
        <v>0</v>
      </c>
      <c r="G2850">
        <v>0</v>
      </c>
      <c r="H2850">
        <v>0</v>
      </c>
      <c r="I2850">
        <v>0</v>
      </c>
      <c r="J2850">
        <v>0</v>
      </c>
      <c r="K2850">
        <v>0</v>
      </c>
      <c r="L2850">
        <v>0</v>
      </c>
      <c r="M2850">
        <v>0</v>
      </c>
      <c r="N2850">
        <v>0</v>
      </c>
      <c r="O2850">
        <v>0</v>
      </c>
      <c r="P2850">
        <v>0</v>
      </c>
      <c r="Q2850" s="36">
        <v>0</v>
      </c>
      <c r="R2850" s="36">
        <v>0</v>
      </c>
      <c r="S2850" s="36">
        <v>0</v>
      </c>
      <c r="T2850" s="36">
        <v>0</v>
      </c>
      <c r="U2850" s="36">
        <v>0</v>
      </c>
    </row>
    <row r="2851" spans="1:21" x14ac:dyDescent="0.2">
      <c r="A2851" s="89">
        <f>VLOOKUP(C2851,TabellenSRG!$B$4:$C$2729,2,FALSE)</f>
        <v>252</v>
      </c>
      <c r="B2851" t="str">
        <f t="shared" si="45"/>
        <v>252j</v>
      </c>
      <c r="C2851" t="s">
        <v>258</v>
      </c>
      <c r="D2851" t="s">
        <v>616</v>
      </c>
      <c r="E2851">
        <v>9</v>
      </c>
      <c r="F2851">
        <v>60</v>
      </c>
      <c r="G2851">
        <v>50</v>
      </c>
      <c r="H2851">
        <v>60</v>
      </c>
      <c r="I2851">
        <v>60</v>
      </c>
      <c r="J2851">
        <v>60</v>
      </c>
      <c r="K2851">
        <v>70</v>
      </c>
      <c r="L2851">
        <v>60</v>
      </c>
      <c r="M2851">
        <v>70</v>
      </c>
      <c r="N2851">
        <v>70</v>
      </c>
      <c r="O2851">
        <v>80</v>
      </c>
      <c r="P2851">
        <v>80</v>
      </c>
      <c r="Q2851" s="36">
        <v>60</v>
      </c>
      <c r="R2851" s="36">
        <v>60</v>
      </c>
      <c r="S2851" s="36">
        <v>70</v>
      </c>
      <c r="T2851" s="36">
        <v>90</v>
      </c>
      <c r="U2851" s="36">
        <v>90</v>
      </c>
    </row>
    <row r="2852" spans="1:21" x14ac:dyDescent="0.2">
      <c r="A2852" s="89">
        <f>VLOOKUP(C2852,TabellenSRG!$B$4:$C$2729,2,FALSE)</f>
        <v>252</v>
      </c>
      <c r="B2852" t="str">
        <f t="shared" si="45"/>
        <v>252k</v>
      </c>
      <c r="C2852" t="s">
        <v>258</v>
      </c>
      <c r="D2852" t="s">
        <v>611</v>
      </c>
      <c r="E2852">
        <v>10</v>
      </c>
      <c r="F2852" t="e">
        <v>#N/A</v>
      </c>
      <c r="G2852" t="e">
        <v>#N/A</v>
      </c>
      <c r="H2852" t="e">
        <v>#N/A</v>
      </c>
      <c r="I2852" t="e">
        <v>#N/A</v>
      </c>
      <c r="J2852" t="e">
        <v>#N/A</v>
      </c>
      <c r="K2852" t="e">
        <v>#N/A</v>
      </c>
      <c r="L2852" t="e">
        <v>#N/A</v>
      </c>
      <c r="M2852" t="e">
        <v>#N/A</v>
      </c>
      <c r="N2852">
        <v>0</v>
      </c>
      <c r="O2852">
        <v>0</v>
      </c>
      <c r="P2852">
        <v>0</v>
      </c>
      <c r="Q2852" s="36">
        <v>0</v>
      </c>
      <c r="R2852" s="36">
        <v>0</v>
      </c>
      <c r="S2852" s="36">
        <v>0</v>
      </c>
      <c r="T2852" s="36">
        <v>0</v>
      </c>
      <c r="U2852" s="36">
        <v>0</v>
      </c>
    </row>
    <row r="2853" spans="1:21" x14ac:dyDescent="0.2">
      <c r="A2853" s="89">
        <f>VLOOKUP(C2853,TabellenSRG!$B$4:$C$2729,2,FALSE)</f>
        <v>253</v>
      </c>
      <c r="B2853" t="str">
        <f t="shared" si="45"/>
        <v>253a</v>
      </c>
      <c r="C2853" t="s">
        <v>259</v>
      </c>
      <c r="D2853" t="s">
        <v>606</v>
      </c>
      <c r="E2853">
        <v>0</v>
      </c>
      <c r="F2853">
        <v>580</v>
      </c>
      <c r="G2853">
        <v>640</v>
      </c>
      <c r="H2853">
        <v>670</v>
      </c>
      <c r="I2853">
        <v>680</v>
      </c>
      <c r="J2853">
        <v>730</v>
      </c>
      <c r="K2853">
        <v>770</v>
      </c>
      <c r="L2853">
        <v>870</v>
      </c>
      <c r="M2853">
        <v>920</v>
      </c>
      <c r="N2853">
        <v>940</v>
      </c>
      <c r="O2853">
        <v>930</v>
      </c>
      <c r="P2853">
        <v>930</v>
      </c>
      <c r="Q2853" s="36">
        <v>960</v>
      </c>
      <c r="R2853" s="36">
        <v>960</v>
      </c>
      <c r="S2853" s="36">
        <v>980</v>
      </c>
      <c r="T2853" s="36">
        <v>980</v>
      </c>
      <c r="U2853" s="36">
        <v>940</v>
      </c>
    </row>
    <row r="2854" spans="1:21" x14ac:dyDescent="0.2">
      <c r="A2854" s="89">
        <f>VLOOKUP(C2854,TabellenSRG!$B$4:$C$2729,2,FALSE)</f>
        <v>253</v>
      </c>
      <c r="B2854" t="str">
        <f t="shared" si="45"/>
        <v>253b</v>
      </c>
      <c r="C2854" t="s">
        <v>259</v>
      </c>
      <c r="D2854" t="s">
        <v>607</v>
      </c>
      <c r="E2854">
        <v>1</v>
      </c>
      <c r="F2854">
        <v>0</v>
      </c>
      <c r="G2854">
        <v>0</v>
      </c>
      <c r="H2854">
        <v>0</v>
      </c>
      <c r="I2854">
        <v>0</v>
      </c>
      <c r="J2854">
        <v>0</v>
      </c>
      <c r="K2854">
        <v>0</v>
      </c>
      <c r="L2854">
        <v>0</v>
      </c>
      <c r="M2854">
        <v>0</v>
      </c>
      <c r="N2854">
        <v>0</v>
      </c>
      <c r="O2854">
        <v>0</v>
      </c>
      <c r="P2854">
        <v>0</v>
      </c>
      <c r="Q2854" s="36">
        <v>0</v>
      </c>
      <c r="R2854" s="36">
        <v>0</v>
      </c>
      <c r="S2854" s="36">
        <v>0</v>
      </c>
      <c r="T2854" s="36">
        <v>0</v>
      </c>
      <c r="U2854" s="36">
        <v>0</v>
      </c>
    </row>
    <row r="2855" spans="1:21" x14ac:dyDescent="0.2">
      <c r="A2855" s="89">
        <f>VLOOKUP(C2855,TabellenSRG!$B$4:$C$2729,2,FALSE)</f>
        <v>253</v>
      </c>
      <c r="B2855" t="str">
        <f t="shared" si="45"/>
        <v>253c</v>
      </c>
      <c r="C2855" t="s">
        <v>259</v>
      </c>
      <c r="D2855" t="s">
        <v>608</v>
      </c>
      <c r="E2855">
        <v>2</v>
      </c>
      <c r="F2855">
        <v>0</v>
      </c>
      <c r="G2855">
        <v>0</v>
      </c>
      <c r="H2855">
        <v>0</v>
      </c>
      <c r="I2855">
        <v>0</v>
      </c>
      <c r="J2855">
        <v>10</v>
      </c>
      <c r="K2855">
        <v>10</v>
      </c>
      <c r="L2855">
        <v>10</v>
      </c>
      <c r="M2855">
        <v>10</v>
      </c>
      <c r="N2855">
        <v>10</v>
      </c>
      <c r="O2855">
        <v>10</v>
      </c>
      <c r="P2855">
        <v>10</v>
      </c>
      <c r="Q2855" s="36">
        <v>10</v>
      </c>
      <c r="R2855" s="36">
        <v>10</v>
      </c>
      <c r="S2855" s="36">
        <v>10</v>
      </c>
      <c r="T2855" s="36">
        <v>10</v>
      </c>
      <c r="U2855" s="36">
        <v>10</v>
      </c>
    </row>
    <row r="2856" spans="1:21" x14ac:dyDescent="0.2">
      <c r="A2856" s="89">
        <f>VLOOKUP(C2856,TabellenSRG!$B$4:$C$2729,2,FALSE)</f>
        <v>253</v>
      </c>
      <c r="B2856" t="str">
        <f t="shared" si="45"/>
        <v>253d</v>
      </c>
      <c r="C2856" t="s">
        <v>259</v>
      </c>
      <c r="D2856" t="s">
        <v>609</v>
      </c>
      <c r="E2856">
        <v>3</v>
      </c>
      <c r="F2856">
        <v>10</v>
      </c>
      <c r="G2856">
        <v>10</v>
      </c>
      <c r="H2856">
        <v>10</v>
      </c>
      <c r="I2856">
        <v>10</v>
      </c>
      <c r="J2856">
        <v>10</v>
      </c>
      <c r="K2856">
        <v>10</v>
      </c>
      <c r="L2856">
        <v>10</v>
      </c>
      <c r="M2856">
        <v>10</v>
      </c>
      <c r="N2856">
        <v>10</v>
      </c>
      <c r="O2856">
        <v>0</v>
      </c>
      <c r="P2856">
        <v>0</v>
      </c>
      <c r="Q2856" s="36">
        <v>0</v>
      </c>
      <c r="R2856" s="36">
        <v>0</v>
      </c>
      <c r="S2856" s="36">
        <v>0</v>
      </c>
      <c r="T2856" s="36">
        <v>0</v>
      </c>
      <c r="U2856" s="36">
        <v>0</v>
      </c>
    </row>
    <row r="2857" spans="1:21" x14ac:dyDescent="0.2">
      <c r="A2857" s="89">
        <f>VLOOKUP(C2857,TabellenSRG!$B$4:$C$2729,2,FALSE)</f>
        <v>253</v>
      </c>
      <c r="B2857" t="str">
        <f t="shared" si="45"/>
        <v>253e</v>
      </c>
      <c r="C2857" t="s">
        <v>259</v>
      </c>
      <c r="D2857" t="s">
        <v>610</v>
      </c>
      <c r="E2857">
        <v>4</v>
      </c>
      <c r="F2857">
        <v>0</v>
      </c>
      <c r="G2857">
        <v>0</v>
      </c>
      <c r="H2857">
        <v>0</v>
      </c>
      <c r="I2857">
        <v>0</v>
      </c>
      <c r="J2857">
        <v>10</v>
      </c>
      <c r="K2857">
        <v>10</v>
      </c>
      <c r="L2857">
        <v>10</v>
      </c>
      <c r="M2857">
        <v>20</v>
      </c>
      <c r="N2857">
        <v>30</v>
      </c>
      <c r="O2857">
        <v>30</v>
      </c>
      <c r="P2857">
        <v>30</v>
      </c>
      <c r="Q2857" s="36">
        <v>20</v>
      </c>
      <c r="R2857" s="36">
        <v>30</v>
      </c>
      <c r="S2857" s="36">
        <v>30</v>
      </c>
      <c r="T2857" s="36">
        <v>30</v>
      </c>
      <c r="U2857" s="36">
        <v>30</v>
      </c>
    </row>
    <row r="2858" spans="1:21" x14ac:dyDescent="0.2">
      <c r="A2858" s="89">
        <f>VLOOKUP(C2858,TabellenSRG!$B$4:$C$2729,2,FALSE)</f>
        <v>253</v>
      </c>
      <c r="B2858" t="str">
        <f t="shared" si="45"/>
        <v>253f</v>
      </c>
      <c r="C2858" t="s">
        <v>259</v>
      </c>
      <c r="D2858" t="s">
        <v>612</v>
      </c>
      <c r="E2858">
        <v>5</v>
      </c>
      <c r="F2858">
        <v>0</v>
      </c>
      <c r="G2858">
        <v>0</v>
      </c>
      <c r="H2858">
        <v>0</v>
      </c>
      <c r="I2858">
        <v>0</v>
      </c>
      <c r="J2858">
        <v>0</v>
      </c>
      <c r="K2858">
        <v>0</v>
      </c>
      <c r="L2858">
        <v>0</v>
      </c>
      <c r="M2858">
        <v>0</v>
      </c>
      <c r="N2858">
        <v>0</v>
      </c>
      <c r="O2858">
        <v>10</v>
      </c>
      <c r="P2858">
        <v>10</v>
      </c>
      <c r="Q2858" s="36">
        <v>10</v>
      </c>
      <c r="R2858" s="36">
        <v>10</v>
      </c>
      <c r="S2858" s="36">
        <v>10</v>
      </c>
      <c r="T2858" s="36">
        <v>10</v>
      </c>
      <c r="U2858" s="36">
        <v>10</v>
      </c>
    </row>
    <row r="2859" spans="1:21" x14ac:dyDescent="0.2">
      <c r="A2859" s="89">
        <f>VLOOKUP(C2859,TabellenSRG!$B$4:$C$2729,2,FALSE)</f>
        <v>253</v>
      </c>
      <c r="B2859" t="str">
        <f t="shared" si="45"/>
        <v>253g</v>
      </c>
      <c r="C2859" t="s">
        <v>259</v>
      </c>
      <c r="D2859" t="s">
        <v>613</v>
      </c>
      <c r="E2859">
        <v>6</v>
      </c>
      <c r="F2859">
        <v>0</v>
      </c>
      <c r="G2859">
        <v>0</v>
      </c>
      <c r="H2859">
        <v>0</v>
      </c>
      <c r="I2859">
        <v>0</v>
      </c>
      <c r="J2859">
        <v>0</v>
      </c>
      <c r="K2859">
        <v>0</v>
      </c>
      <c r="L2859">
        <v>0</v>
      </c>
      <c r="M2859">
        <v>0</v>
      </c>
      <c r="N2859">
        <v>0</v>
      </c>
      <c r="O2859">
        <v>0</v>
      </c>
      <c r="P2859">
        <v>0</v>
      </c>
      <c r="Q2859" s="36">
        <v>0</v>
      </c>
      <c r="R2859" s="36">
        <v>0</v>
      </c>
      <c r="S2859" s="36">
        <v>0</v>
      </c>
      <c r="T2859" s="36">
        <v>0</v>
      </c>
      <c r="U2859" s="36">
        <v>0</v>
      </c>
    </row>
    <row r="2860" spans="1:21" x14ac:dyDescent="0.2">
      <c r="A2860" s="89">
        <f>VLOOKUP(C2860,TabellenSRG!$B$4:$C$2729,2,FALSE)</f>
        <v>253</v>
      </c>
      <c r="B2860" t="str">
        <f t="shared" si="45"/>
        <v>253h</v>
      </c>
      <c r="C2860" t="s">
        <v>259</v>
      </c>
      <c r="D2860" t="s">
        <v>614</v>
      </c>
      <c r="E2860">
        <v>7</v>
      </c>
      <c r="F2860">
        <v>0</v>
      </c>
      <c r="G2860">
        <v>0</v>
      </c>
      <c r="H2860">
        <v>0</v>
      </c>
      <c r="I2860">
        <v>0</v>
      </c>
      <c r="J2860">
        <v>0</v>
      </c>
      <c r="K2860">
        <v>0</v>
      </c>
      <c r="L2860">
        <v>0</v>
      </c>
      <c r="M2860">
        <v>0</v>
      </c>
      <c r="N2860">
        <v>0</v>
      </c>
      <c r="O2860">
        <v>0</v>
      </c>
      <c r="P2860">
        <v>0</v>
      </c>
      <c r="Q2860" s="36">
        <v>0</v>
      </c>
      <c r="R2860" s="36">
        <v>0</v>
      </c>
      <c r="S2860" s="36">
        <v>0</v>
      </c>
      <c r="T2860" s="36">
        <v>0</v>
      </c>
      <c r="U2860" s="36">
        <v>0</v>
      </c>
    </row>
    <row r="2861" spans="1:21" x14ac:dyDescent="0.2">
      <c r="A2861" s="89">
        <f>VLOOKUP(C2861,TabellenSRG!$B$4:$C$2729,2,FALSE)</f>
        <v>253</v>
      </c>
      <c r="B2861" t="str">
        <f t="shared" si="45"/>
        <v>253i</v>
      </c>
      <c r="C2861" t="s">
        <v>259</v>
      </c>
      <c r="D2861" t="s">
        <v>615</v>
      </c>
      <c r="E2861">
        <v>8</v>
      </c>
      <c r="F2861">
        <v>0</v>
      </c>
      <c r="G2861">
        <v>0</v>
      </c>
      <c r="H2861">
        <v>0</v>
      </c>
      <c r="I2861">
        <v>0</v>
      </c>
      <c r="J2861">
        <v>0</v>
      </c>
      <c r="K2861">
        <v>0</v>
      </c>
      <c r="L2861">
        <v>0</v>
      </c>
      <c r="M2861">
        <v>0</v>
      </c>
      <c r="N2861">
        <v>0</v>
      </c>
      <c r="O2861">
        <v>0</v>
      </c>
      <c r="P2861">
        <v>0</v>
      </c>
      <c r="Q2861" s="36">
        <v>0</v>
      </c>
      <c r="R2861" s="36">
        <v>0</v>
      </c>
      <c r="S2861" s="36">
        <v>0</v>
      </c>
      <c r="T2861" s="36">
        <v>0</v>
      </c>
      <c r="U2861" s="36">
        <v>0</v>
      </c>
    </row>
    <row r="2862" spans="1:21" x14ac:dyDescent="0.2">
      <c r="A2862" s="89">
        <f>VLOOKUP(C2862,TabellenSRG!$B$4:$C$2729,2,FALSE)</f>
        <v>253</v>
      </c>
      <c r="B2862" t="str">
        <f t="shared" si="45"/>
        <v>253j</v>
      </c>
      <c r="C2862" t="s">
        <v>259</v>
      </c>
      <c r="D2862" t="s">
        <v>616</v>
      </c>
      <c r="E2862">
        <v>9</v>
      </c>
      <c r="F2862">
        <v>580</v>
      </c>
      <c r="G2862">
        <v>630</v>
      </c>
      <c r="H2862">
        <v>670</v>
      </c>
      <c r="I2862">
        <v>680</v>
      </c>
      <c r="J2862">
        <v>700</v>
      </c>
      <c r="K2862">
        <v>740</v>
      </c>
      <c r="L2862">
        <v>840</v>
      </c>
      <c r="M2862">
        <v>870</v>
      </c>
      <c r="N2862">
        <v>890</v>
      </c>
      <c r="O2862">
        <v>890</v>
      </c>
      <c r="P2862">
        <v>880</v>
      </c>
      <c r="Q2862" s="36">
        <v>910</v>
      </c>
      <c r="R2862" s="36">
        <v>910</v>
      </c>
      <c r="S2862" s="36">
        <v>920</v>
      </c>
      <c r="T2862" s="36">
        <v>920</v>
      </c>
      <c r="U2862" s="36">
        <v>870</v>
      </c>
    </row>
    <row r="2863" spans="1:21" x14ac:dyDescent="0.2">
      <c r="A2863" s="89">
        <f>VLOOKUP(C2863,TabellenSRG!$B$4:$C$2729,2,FALSE)</f>
        <v>253</v>
      </c>
      <c r="B2863" t="str">
        <f t="shared" si="45"/>
        <v>253k</v>
      </c>
      <c r="C2863" t="s">
        <v>259</v>
      </c>
      <c r="D2863" t="s">
        <v>611</v>
      </c>
      <c r="E2863">
        <v>10</v>
      </c>
      <c r="F2863" t="e">
        <v>#N/A</v>
      </c>
      <c r="G2863" t="e">
        <v>#N/A</v>
      </c>
      <c r="H2863" t="e">
        <v>#N/A</v>
      </c>
      <c r="I2863" t="e">
        <v>#N/A</v>
      </c>
      <c r="J2863" t="e">
        <v>#N/A</v>
      </c>
      <c r="K2863" t="e">
        <v>#N/A</v>
      </c>
      <c r="L2863" t="e">
        <v>#N/A</v>
      </c>
      <c r="M2863" t="e">
        <v>#N/A</v>
      </c>
      <c r="N2863">
        <v>0</v>
      </c>
      <c r="O2863">
        <v>0</v>
      </c>
      <c r="P2863">
        <v>0</v>
      </c>
      <c r="Q2863" s="36">
        <v>10</v>
      </c>
      <c r="R2863" s="36">
        <v>10</v>
      </c>
      <c r="S2863" s="36">
        <v>10</v>
      </c>
      <c r="T2863" s="36">
        <v>20</v>
      </c>
      <c r="U2863" s="36">
        <v>20</v>
      </c>
    </row>
    <row r="2864" spans="1:21" x14ac:dyDescent="0.2">
      <c r="A2864" s="89">
        <f>VLOOKUP(C2864,TabellenSRG!$B$4:$C$2729,2,FALSE)</f>
        <v>254</v>
      </c>
      <c r="B2864" t="str">
        <f t="shared" si="45"/>
        <v>254a</v>
      </c>
      <c r="C2864" t="s">
        <v>260</v>
      </c>
      <c r="D2864" t="s">
        <v>606</v>
      </c>
      <c r="E2864">
        <v>0</v>
      </c>
      <c r="F2864">
        <v>40</v>
      </c>
      <c r="G2864">
        <v>50</v>
      </c>
      <c r="H2864">
        <v>60</v>
      </c>
      <c r="I2864">
        <v>60</v>
      </c>
      <c r="J2864">
        <v>60</v>
      </c>
      <c r="K2864">
        <v>60</v>
      </c>
      <c r="L2864">
        <v>90</v>
      </c>
      <c r="M2864">
        <v>100</v>
      </c>
      <c r="N2864">
        <v>130</v>
      </c>
      <c r="O2864">
        <v>210</v>
      </c>
      <c r="P2864">
        <v>270</v>
      </c>
      <c r="Q2864" s="36">
        <v>310</v>
      </c>
      <c r="R2864" s="36">
        <v>260</v>
      </c>
      <c r="S2864" s="36">
        <v>180</v>
      </c>
      <c r="T2864" s="36">
        <v>190</v>
      </c>
      <c r="U2864" s="36">
        <v>200</v>
      </c>
    </row>
    <row r="2865" spans="1:21" x14ac:dyDescent="0.2">
      <c r="A2865" s="89">
        <f>VLOOKUP(C2865,TabellenSRG!$B$4:$C$2729,2,FALSE)</f>
        <v>254</v>
      </c>
      <c r="B2865" t="str">
        <f t="shared" si="45"/>
        <v>254b</v>
      </c>
      <c r="C2865" t="s">
        <v>260</v>
      </c>
      <c r="D2865" t="s">
        <v>607</v>
      </c>
      <c r="E2865">
        <v>1</v>
      </c>
      <c r="F2865">
        <v>0</v>
      </c>
      <c r="G2865">
        <v>0</v>
      </c>
      <c r="H2865">
        <v>0</v>
      </c>
      <c r="I2865">
        <v>0</v>
      </c>
      <c r="J2865">
        <v>0</v>
      </c>
      <c r="K2865">
        <v>0</v>
      </c>
      <c r="L2865">
        <v>0</v>
      </c>
      <c r="M2865">
        <v>0</v>
      </c>
      <c r="N2865">
        <v>0</v>
      </c>
      <c r="O2865">
        <v>0</v>
      </c>
      <c r="P2865">
        <v>0</v>
      </c>
      <c r="Q2865" s="36">
        <v>0</v>
      </c>
      <c r="R2865" s="36">
        <v>0</v>
      </c>
      <c r="S2865" s="36">
        <v>0</v>
      </c>
      <c r="T2865" s="36">
        <v>0</v>
      </c>
      <c r="U2865" s="36">
        <v>0</v>
      </c>
    </row>
    <row r="2866" spans="1:21" x14ac:dyDescent="0.2">
      <c r="A2866" s="89">
        <f>VLOOKUP(C2866,TabellenSRG!$B$4:$C$2729,2,FALSE)</f>
        <v>254</v>
      </c>
      <c r="B2866" t="str">
        <f t="shared" si="45"/>
        <v>254c</v>
      </c>
      <c r="C2866" t="s">
        <v>260</v>
      </c>
      <c r="D2866" t="s">
        <v>608</v>
      </c>
      <c r="E2866">
        <v>2</v>
      </c>
      <c r="F2866">
        <v>0</v>
      </c>
      <c r="G2866">
        <v>0</v>
      </c>
      <c r="H2866">
        <v>0</v>
      </c>
      <c r="I2866">
        <v>0</v>
      </c>
      <c r="J2866">
        <v>0</v>
      </c>
      <c r="K2866">
        <v>0</v>
      </c>
      <c r="L2866">
        <v>0</v>
      </c>
      <c r="M2866">
        <v>0</v>
      </c>
      <c r="N2866">
        <v>0</v>
      </c>
      <c r="O2866">
        <v>0</v>
      </c>
      <c r="P2866">
        <v>0</v>
      </c>
      <c r="Q2866" s="36">
        <v>0</v>
      </c>
      <c r="R2866" s="36">
        <v>0</v>
      </c>
      <c r="S2866" s="36">
        <v>0</v>
      </c>
      <c r="T2866" s="36">
        <v>0</v>
      </c>
      <c r="U2866" s="36">
        <v>0</v>
      </c>
    </row>
    <row r="2867" spans="1:21" x14ac:dyDescent="0.2">
      <c r="A2867" s="89">
        <f>VLOOKUP(C2867,TabellenSRG!$B$4:$C$2729,2,FALSE)</f>
        <v>254</v>
      </c>
      <c r="B2867" t="str">
        <f t="shared" si="45"/>
        <v>254d</v>
      </c>
      <c r="C2867" t="s">
        <v>260</v>
      </c>
      <c r="D2867" t="s">
        <v>609</v>
      </c>
      <c r="E2867">
        <v>3</v>
      </c>
      <c r="F2867">
        <v>0</v>
      </c>
      <c r="G2867">
        <v>10</v>
      </c>
      <c r="H2867">
        <v>20</v>
      </c>
      <c r="I2867">
        <v>20</v>
      </c>
      <c r="J2867">
        <v>20</v>
      </c>
      <c r="K2867">
        <v>20</v>
      </c>
      <c r="L2867">
        <v>30</v>
      </c>
      <c r="M2867">
        <v>30</v>
      </c>
      <c r="N2867">
        <v>40</v>
      </c>
      <c r="O2867">
        <v>30</v>
      </c>
      <c r="P2867">
        <v>30</v>
      </c>
      <c r="Q2867" s="36">
        <v>40</v>
      </c>
      <c r="R2867" s="36">
        <v>40</v>
      </c>
      <c r="S2867" s="36">
        <v>40</v>
      </c>
      <c r="T2867" s="36">
        <v>40</v>
      </c>
      <c r="U2867" s="36">
        <v>40</v>
      </c>
    </row>
    <row r="2868" spans="1:21" x14ac:dyDescent="0.2">
      <c r="A2868" s="89">
        <f>VLOOKUP(C2868,TabellenSRG!$B$4:$C$2729,2,FALSE)</f>
        <v>254</v>
      </c>
      <c r="B2868" t="str">
        <f t="shared" si="45"/>
        <v>254e</v>
      </c>
      <c r="C2868" t="s">
        <v>260</v>
      </c>
      <c r="D2868" t="s">
        <v>610</v>
      </c>
      <c r="E2868">
        <v>4</v>
      </c>
      <c r="F2868">
        <v>10</v>
      </c>
      <c r="G2868">
        <v>10</v>
      </c>
      <c r="H2868">
        <v>0</v>
      </c>
      <c r="I2868">
        <v>0</v>
      </c>
      <c r="J2868">
        <v>0</v>
      </c>
      <c r="K2868">
        <v>0</v>
      </c>
      <c r="L2868">
        <v>10</v>
      </c>
      <c r="M2868">
        <v>10</v>
      </c>
      <c r="N2868">
        <v>20</v>
      </c>
      <c r="O2868">
        <v>20</v>
      </c>
      <c r="P2868">
        <v>30</v>
      </c>
      <c r="Q2868" s="36">
        <v>20</v>
      </c>
      <c r="R2868" s="36">
        <v>30</v>
      </c>
      <c r="S2868" s="36">
        <v>30</v>
      </c>
      <c r="T2868" s="36">
        <v>30</v>
      </c>
      <c r="U2868" s="36">
        <v>40</v>
      </c>
    </row>
    <row r="2869" spans="1:21" x14ac:dyDescent="0.2">
      <c r="A2869" s="89">
        <f>VLOOKUP(C2869,TabellenSRG!$B$4:$C$2729,2,FALSE)</f>
        <v>254</v>
      </c>
      <c r="B2869" t="str">
        <f t="shared" si="45"/>
        <v>254f</v>
      </c>
      <c r="C2869" t="s">
        <v>260</v>
      </c>
      <c r="D2869" t="s">
        <v>612</v>
      </c>
      <c r="E2869">
        <v>5</v>
      </c>
      <c r="F2869">
        <v>0</v>
      </c>
      <c r="G2869">
        <v>0</v>
      </c>
      <c r="H2869">
        <v>0</v>
      </c>
      <c r="I2869">
        <v>0</v>
      </c>
      <c r="J2869">
        <v>0</v>
      </c>
      <c r="K2869">
        <v>0</v>
      </c>
      <c r="L2869">
        <v>0</v>
      </c>
      <c r="M2869">
        <v>0</v>
      </c>
      <c r="N2869">
        <v>0</v>
      </c>
      <c r="O2869">
        <v>0</v>
      </c>
      <c r="P2869">
        <v>0</v>
      </c>
      <c r="Q2869" s="36">
        <v>0</v>
      </c>
      <c r="R2869" s="36">
        <v>0</v>
      </c>
      <c r="S2869" s="36">
        <v>0</v>
      </c>
      <c r="T2869" s="36">
        <v>0</v>
      </c>
      <c r="U2869" s="36">
        <v>0</v>
      </c>
    </row>
    <row r="2870" spans="1:21" x14ac:dyDescent="0.2">
      <c r="A2870" s="89">
        <f>VLOOKUP(C2870,TabellenSRG!$B$4:$C$2729,2,FALSE)</f>
        <v>254</v>
      </c>
      <c r="B2870" t="str">
        <f t="shared" si="45"/>
        <v>254g</v>
      </c>
      <c r="C2870" t="s">
        <v>260</v>
      </c>
      <c r="D2870" t="s">
        <v>613</v>
      </c>
      <c r="E2870">
        <v>6</v>
      </c>
      <c r="F2870">
        <v>0</v>
      </c>
      <c r="G2870">
        <v>0</v>
      </c>
      <c r="H2870">
        <v>0</v>
      </c>
      <c r="I2870">
        <v>0</v>
      </c>
      <c r="J2870">
        <v>0</v>
      </c>
      <c r="K2870">
        <v>0</v>
      </c>
      <c r="L2870">
        <v>0</v>
      </c>
      <c r="M2870">
        <v>0</v>
      </c>
      <c r="N2870">
        <v>0</v>
      </c>
      <c r="O2870">
        <v>0</v>
      </c>
      <c r="P2870">
        <v>0</v>
      </c>
      <c r="Q2870" s="36">
        <v>0</v>
      </c>
      <c r="R2870" s="36">
        <v>0</v>
      </c>
      <c r="S2870" s="36">
        <v>0</v>
      </c>
      <c r="T2870" s="36">
        <v>0</v>
      </c>
      <c r="U2870" s="36">
        <v>0</v>
      </c>
    </row>
    <row r="2871" spans="1:21" x14ac:dyDescent="0.2">
      <c r="A2871" s="89">
        <f>VLOOKUP(C2871,TabellenSRG!$B$4:$C$2729,2,FALSE)</f>
        <v>254</v>
      </c>
      <c r="B2871" t="str">
        <f t="shared" si="45"/>
        <v>254h</v>
      </c>
      <c r="C2871" t="s">
        <v>260</v>
      </c>
      <c r="D2871" t="s">
        <v>614</v>
      </c>
      <c r="E2871">
        <v>7</v>
      </c>
      <c r="F2871">
        <v>0</v>
      </c>
      <c r="G2871">
        <v>0</v>
      </c>
      <c r="H2871">
        <v>0</v>
      </c>
      <c r="I2871">
        <v>0</v>
      </c>
      <c r="J2871">
        <v>0</v>
      </c>
      <c r="K2871">
        <v>0</v>
      </c>
      <c r="L2871">
        <v>0</v>
      </c>
      <c r="M2871">
        <v>0</v>
      </c>
      <c r="N2871">
        <v>0</v>
      </c>
      <c r="O2871">
        <v>0</v>
      </c>
      <c r="P2871">
        <v>0</v>
      </c>
      <c r="Q2871" s="36">
        <v>0</v>
      </c>
      <c r="R2871" s="36">
        <v>0</v>
      </c>
      <c r="S2871" s="36">
        <v>0</v>
      </c>
      <c r="T2871" s="36">
        <v>0</v>
      </c>
      <c r="U2871" s="36">
        <v>0</v>
      </c>
    </row>
    <row r="2872" spans="1:21" x14ac:dyDescent="0.2">
      <c r="A2872" s="89">
        <f>VLOOKUP(C2872,TabellenSRG!$B$4:$C$2729,2,FALSE)</f>
        <v>254</v>
      </c>
      <c r="B2872" t="str">
        <f t="shared" si="45"/>
        <v>254i</v>
      </c>
      <c r="C2872" t="s">
        <v>260</v>
      </c>
      <c r="D2872" t="s">
        <v>615</v>
      </c>
      <c r="E2872">
        <v>8</v>
      </c>
      <c r="F2872">
        <v>0</v>
      </c>
      <c r="G2872">
        <v>0</v>
      </c>
      <c r="H2872">
        <v>0</v>
      </c>
      <c r="I2872">
        <v>0</v>
      </c>
      <c r="J2872">
        <v>0</v>
      </c>
      <c r="K2872">
        <v>0</v>
      </c>
      <c r="L2872">
        <v>0</v>
      </c>
      <c r="M2872">
        <v>0</v>
      </c>
      <c r="N2872">
        <v>0</v>
      </c>
      <c r="O2872">
        <v>0</v>
      </c>
      <c r="P2872">
        <v>0</v>
      </c>
      <c r="Q2872" s="36">
        <v>0</v>
      </c>
      <c r="R2872" s="36">
        <v>0</v>
      </c>
      <c r="S2872" s="36">
        <v>0</v>
      </c>
      <c r="T2872" s="36">
        <v>0</v>
      </c>
      <c r="U2872" s="36">
        <v>0</v>
      </c>
    </row>
    <row r="2873" spans="1:21" x14ac:dyDescent="0.2">
      <c r="A2873" s="89">
        <f>VLOOKUP(C2873,TabellenSRG!$B$4:$C$2729,2,FALSE)</f>
        <v>254</v>
      </c>
      <c r="B2873" t="str">
        <f t="shared" si="45"/>
        <v>254j</v>
      </c>
      <c r="C2873" t="s">
        <v>260</v>
      </c>
      <c r="D2873" t="s">
        <v>616</v>
      </c>
      <c r="E2873">
        <v>9</v>
      </c>
      <c r="F2873">
        <v>30</v>
      </c>
      <c r="G2873">
        <v>40</v>
      </c>
      <c r="H2873">
        <v>40</v>
      </c>
      <c r="I2873">
        <v>30</v>
      </c>
      <c r="J2873">
        <v>30</v>
      </c>
      <c r="K2873">
        <v>30</v>
      </c>
      <c r="L2873">
        <v>40</v>
      </c>
      <c r="M2873">
        <v>50</v>
      </c>
      <c r="N2873">
        <v>70</v>
      </c>
      <c r="O2873">
        <v>150</v>
      </c>
      <c r="P2873">
        <v>200</v>
      </c>
      <c r="Q2873" s="36">
        <v>230</v>
      </c>
      <c r="R2873" s="36">
        <v>180</v>
      </c>
      <c r="S2873" s="36">
        <v>90</v>
      </c>
      <c r="T2873" s="36">
        <v>100</v>
      </c>
      <c r="U2873" s="36">
        <v>110</v>
      </c>
    </row>
    <row r="2874" spans="1:21" x14ac:dyDescent="0.2">
      <c r="A2874" s="89">
        <f>VLOOKUP(C2874,TabellenSRG!$B$4:$C$2729,2,FALSE)</f>
        <v>254</v>
      </c>
      <c r="B2874" t="str">
        <f t="shared" si="45"/>
        <v>254k</v>
      </c>
      <c r="C2874" t="s">
        <v>260</v>
      </c>
      <c r="D2874" t="s">
        <v>611</v>
      </c>
      <c r="E2874">
        <v>10</v>
      </c>
      <c r="F2874" t="e">
        <v>#N/A</v>
      </c>
      <c r="G2874" t="e">
        <v>#N/A</v>
      </c>
      <c r="H2874" t="e">
        <v>#N/A</v>
      </c>
      <c r="I2874" t="e">
        <v>#N/A</v>
      </c>
      <c r="J2874" t="e">
        <v>#N/A</v>
      </c>
      <c r="K2874" t="e">
        <v>#N/A</v>
      </c>
      <c r="L2874" t="e">
        <v>#N/A</v>
      </c>
      <c r="M2874" t="e">
        <v>#N/A</v>
      </c>
      <c r="N2874">
        <v>0</v>
      </c>
      <c r="O2874">
        <v>10</v>
      </c>
      <c r="P2874">
        <v>0</v>
      </c>
      <c r="Q2874" s="36">
        <v>10</v>
      </c>
      <c r="R2874" s="36">
        <v>20</v>
      </c>
      <c r="S2874" s="36">
        <v>20</v>
      </c>
      <c r="T2874" s="36">
        <v>20</v>
      </c>
      <c r="U2874" s="36">
        <v>10</v>
      </c>
    </row>
    <row r="2875" spans="1:21" x14ac:dyDescent="0.2">
      <c r="A2875" s="89">
        <f>VLOOKUP(C2875,TabellenSRG!$B$4:$C$2729,2,FALSE)</f>
        <v>255</v>
      </c>
      <c r="B2875" t="str">
        <f t="shared" si="45"/>
        <v>255a</v>
      </c>
      <c r="C2875" t="s">
        <v>261</v>
      </c>
      <c r="D2875" t="s">
        <v>606</v>
      </c>
      <c r="E2875">
        <v>0</v>
      </c>
      <c r="F2875">
        <v>620</v>
      </c>
      <c r="G2875">
        <v>660</v>
      </c>
      <c r="H2875">
        <v>660</v>
      </c>
      <c r="I2875">
        <v>700</v>
      </c>
      <c r="J2875">
        <v>770</v>
      </c>
      <c r="K2875">
        <v>800</v>
      </c>
      <c r="L2875">
        <v>830</v>
      </c>
      <c r="M2875">
        <v>930</v>
      </c>
      <c r="N2875">
        <v>980</v>
      </c>
      <c r="O2875">
        <v>1070</v>
      </c>
      <c r="P2875">
        <v>1040</v>
      </c>
      <c r="Q2875" s="36">
        <v>1100</v>
      </c>
      <c r="R2875" s="36">
        <v>1200</v>
      </c>
      <c r="S2875" s="36">
        <v>1200</v>
      </c>
      <c r="T2875" s="36">
        <v>1140</v>
      </c>
      <c r="U2875" s="36">
        <v>1220</v>
      </c>
    </row>
    <row r="2876" spans="1:21" x14ac:dyDescent="0.2">
      <c r="A2876" s="89">
        <f>VLOOKUP(C2876,TabellenSRG!$B$4:$C$2729,2,FALSE)</f>
        <v>255</v>
      </c>
      <c r="B2876" t="str">
        <f t="shared" si="45"/>
        <v>255b</v>
      </c>
      <c r="C2876" t="s">
        <v>261</v>
      </c>
      <c r="D2876" t="s">
        <v>607</v>
      </c>
      <c r="E2876">
        <v>1</v>
      </c>
      <c r="F2876">
        <v>0</v>
      </c>
      <c r="G2876">
        <v>0</v>
      </c>
      <c r="H2876">
        <v>0</v>
      </c>
      <c r="I2876">
        <v>0</v>
      </c>
      <c r="J2876">
        <v>0</v>
      </c>
      <c r="K2876">
        <v>0</v>
      </c>
      <c r="L2876">
        <v>0</v>
      </c>
      <c r="M2876">
        <v>0</v>
      </c>
      <c r="N2876">
        <v>0</v>
      </c>
      <c r="O2876">
        <v>0</v>
      </c>
      <c r="P2876">
        <v>0</v>
      </c>
      <c r="Q2876" s="36">
        <v>0</v>
      </c>
      <c r="R2876" s="36">
        <v>0</v>
      </c>
      <c r="S2876" s="36">
        <v>0</v>
      </c>
      <c r="T2876" s="36">
        <v>0</v>
      </c>
      <c r="U2876" s="36">
        <v>0</v>
      </c>
    </row>
    <row r="2877" spans="1:21" x14ac:dyDescent="0.2">
      <c r="A2877" s="89">
        <f>VLOOKUP(C2877,TabellenSRG!$B$4:$C$2729,2,FALSE)</f>
        <v>255</v>
      </c>
      <c r="B2877" t="str">
        <f t="shared" si="45"/>
        <v>255c</v>
      </c>
      <c r="C2877" t="s">
        <v>261</v>
      </c>
      <c r="D2877" t="s">
        <v>608</v>
      </c>
      <c r="E2877">
        <v>2</v>
      </c>
      <c r="F2877">
        <v>0</v>
      </c>
      <c r="G2877">
        <v>0</v>
      </c>
      <c r="H2877">
        <v>0</v>
      </c>
      <c r="I2877">
        <v>0</v>
      </c>
      <c r="J2877">
        <v>0</v>
      </c>
      <c r="K2877">
        <v>0</v>
      </c>
      <c r="L2877">
        <v>0</v>
      </c>
      <c r="M2877">
        <v>0</v>
      </c>
      <c r="N2877">
        <v>0</v>
      </c>
      <c r="O2877">
        <v>0</v>
      </c>
      <c r="P2877">
        <v>0</v>
      </c>
      <c r="Q2877" s="36">
        <v>0</v>
      </c>
      <c r="R2877" s="36">
        <v>0</v>
      </c>
      <c r="S2877" s="36">
        <v>0</v>
      </c>
      <c r="T2877" s="36">
        <v>0</v>
      </c>
      <c r="U2877" s="36">
        <v>0</v>
      </c>
    </row>
    <row r="2878" spans="1:21" x14ac:dyDescent="0.2">
      <c r="A2878" s="89">
        <f>VLOOKUP(C2878,TabellenSRG!$B$4:$C$2729,2,FALSE)</f>
        <v>255</v>
      </c>
      <c r="B2878" t="str">
        <f t="shared" si="45"/>
        <v>255d</v>
      </c>
      <c r="C2878" t="s">
        <v>261</v>
      </c>
      <c r="D2878" t="s">
        <v>609</v>
      </c>
      <c r="E2878">
        <v>3</v>
      </c>
      <c r="F2878">
        <v>0</v>
      </c>
      <c r="G2878">
        <v>0</v>
      </c>
      <c r="H2878">
        <v>0</v>
      </c>
      <c r="I2878">
        <v>0</v>
      </c>
      <c r="J2878">
        <v>0</v>
      </c>
      <c r="K2878">
        <v>0</v>
      </c>
      <c r="L2878">
        <v>0</v>
      </c>
      <c r="M2878">
        <v>0</v>
      </c>
      <c r="N2878">
        <v>0</v>
      </c>
      <c r="O2878">
        <v>0</v>
      </c>
      <c r="P2878">
        <v>0</v>
      </c>
      <c r="Q2878" s="36">
        <v>0</v>
      </c>
      <c r="R2878" s="36">
        <v>0</v>
      </c>
      <c r="S2878" s="36">
        <v>0</v>
      </c>
      <c r="T2878" s="36">
        <v>0</v>
      </c>
      <c r="U2878" s="36">
        <v>0</v>
      </c>
    </row>
    <row r="2879" spans="1:21" x14ac:dyDescent="0.2">
      <c r="A2879" s="89">
        <f>VLOOKUP(C2879,TabellenSRG!$B$4:$C$2729,2,FALSE)</f>
        <v>255</v>
      </c>
      <c r="B2879" t="str">
        <f t="shared" si="45"/>
        <v>255e</v>
      </c>
      <c r="C2879" t="s">
        <v>261</v>
      </c>
      <c r="D2879" t="s">
        <v>610</v>
      </c>
      <c r="E2879">
        <v>4</v>
      </c>
      <c r="F2879">
        <v>0</v>
      </c>
      <c r="G2879">
        <v>0</v>
      </c>
      <c r="H2879">
        <v>0</v>
      </c>
      <c r="I2879">
        <v>0</v>
      </c>
      <c r="J2879">
        <v>0</v>
      </c>
      <c r="K2879">
        <v>0</v>
      </c>
      <c r="L2879">
        <v>0</v>
      </c>
      <c r="M2879">
        <v>0</v>
      </c>
      <c r="N2879">
        <v>40</v>
      </c>
      <c r="O2879">
        <v>40</v>
      </c>
      <c r="P2879">
        <v>50</v>
      </c>
      <c r="Q2879" s="36">
        <v>50</v>
      </c>
      <c r="R2879" s="36">
        <v>50</v>
      </c>
      <c r="S2879" s="36">
        <v>50</v>
      </c>
      <c r="T2879" s="36">
        <v>60</v>
      </c>
      <c r="U2879" s="36">
        <v>70</v>
      </c>
    </row>
    <row r="2880" spans="1:21" x14ac:dyDescent="0.2">
      <c r="A2880" s="89">
        <f>VLOOKUP(C2880,TabellenSRG!$B$4:$C$2729,2,FALSE)</f>
        <v>255</v>
      </c>
      <c r="B2880" t="str">
        <f t="shared" si="45"/>
        <v>255f</v>
      </c>
      <c r="C2880" t="s">
        <v>261</v>
      </c>
      <c r="D2880" t="s">
        <v>612</v>
      </c>
      <c r="E2880">
        <v>5</v>
      </c>
      <c r="F2880">
        <v>0</v>
      </c>
      <c r="G2880">
        <v>0</v>
      </c>
      <c r="H2880">
        <v>0</v>
      </c>
      <c r="I2880">
        <v>0</v>
      </c>
      <c r="J2880">
        <v>0</v>
      </c>
      <c r="K2880">
        <v>0</v>
      </c>
      <c r="L2880">
        <v>0</v>
      </c>
      <c r="M2880">
        <v>0</v>
      </c>
      <c r="N2880">
        <v>0</v>
      </c>
      <c r="O2880">
        <v>0</v>
      </c>
      <c r="P2880">
        <v>0</v>
      </c>
      <c r="Q2880" s="36">
        <v>0</v>
      </c>
      <c r="R2880" s="36">
        <v>0</v>
      </c>
      <c r="S2880" s="36">
        <v>10</v>
      </c>
      <c r="T2880" s="36">
        <v>10</v>
      </c>
      <c r="U2880" s="36">
        <v>10</v>
      </c>
    </row>
    <row r="2881" spans="1:21" x14ac:dyDescent="0.2">
      <c r="A2881" s="89">
        <f>VLOOKUP(C2881,TabellenSRG!$B$4:$C$2729,2,FALSE)</f>
        <v>255</v>
      </c>
      <c r="B2881" t="str">
        <f t="shared" si="45"/>
        <v>255g</v>
      </c>
      <c r="C2881" t="s">
        <v>261</v>
      </c>
      <c r="D2881" t="s">
        <v>613</v>
      </c>
      <c r="E2881">
        <v>6</v>
      </c>
      <c r="F2881">
        <v>0</v>
      </c>
      <c r="G2881">
        <v>0</v>
      </c>
      <c r="H2881">
        <v>0</v>
      </c>
      <c r="I2881">
        <v>0</v>
      </c>
      <c r="J2881">
        <v>0</v>
      </c>
      <c r="K2881">
        <v>0</v>
      </c>
      <c r="L2881">
        <v>0</v>
      </c>
      <c r="M2881">
        <v>0</v>
      </c>
      <c r="N2881">
        <v>0</v>
      </c>
      <c r="O2881">
        <v>0</v>
      </c>
      <c r="P2881">
        <v>0</v>
      </c>
      <c r="Q2881" s="36">
        <v>0</v>
      </c>
      <c r="R2881" s="36">
        <v>0</v>
      </c>
      <c r="S2881" s="36">
        <v>40</v>
      </c>
      <c r="T2881" s="36">
        <v>40</v>
      </c>
      <c r="U2881" s="36">
        <v>50</v>
      </c>
    </row>
    <row r="2882" spans="1:21" x14ac:dyDescent="0.2">
      <c r="A2882" s="89">
        <f>VLOOKUP(C2882,TabellenSRG!$B$4:$C$2729,2,FALSE)</f>
        <v>255</v>
      </c>
      <c r="B2882" t="str">
        <f t="shared" si="45"/>
        <v>255h</v>
      </c>
      <c r="C2882" t="s">
        <v>261</v>
      </c>
      <c r="D2882" t="s">
        <v>614</v>
      </c>
      <c r="E2882">
        <v>7</v>
      </c>
      <c r="F2882">
        <v>0</v>
      </c>
      <c r="G2882">
        <v>0</v>
      </c>
      <c r="H2882">
        <v>0</v>
      </c>
      <c r="I2882">
        <v>0</v>
      </c>
      <c r="J2882">
        <v>0</v>
      </c>
      <c r="K2882">
        <v>0</v>
      </c>
      <c r="L2882">
        <v>0</v>
      </c>
      <c r="M2882">
        <v>0</v>
      </c>
      <c r="N2882">
        <v>0</v>
      </c>
      <c r="O2882">
        <v>0</v>
      </c>
      <c r="P2882">
        <v>0</v>
      </c>
      <c r="Q2882" s="36">
        <v>0</v>
      </c>
      <c r="R2882" s="36">
        <v>0</v>
      </c>
      <c r="S2882" s="36">
        <v>0</v>
      </c>
      <c r="T2882" s="36">
        <v>0</v>
      </c>
      <c r="U2882" s="36">
        <v>0</v>
      </c>
    </row>
    <row r="2883" spans="1:21" x14ac:dyDescent="0.2">
      <c r="A2883" s="89">
        <f>VLOOKUP(C2883,TabellenSRG!$B$4:$C$2729,2,FALSE)</f>
        <v>255</v>
      </c>
      <c r="B2883" t="str">
        <f t="shared" si="45"/>
        <v>255i</v>
      </c>
      <c r="C2883" t="s">
        <v>261</v>
      </c>
      <c r="D2883" t="s">
        <v>615</v>
      </c>
      <c r="E2883">
        <v>8</v>
      </c>
      <c r="F2883">
        <v>0</v>
      </c>
      <c r="G2883">
        <v>0</v>
      </c>
      <c r="H2883">
        <v>0</v>
      </c>
      <c r="I2883">
        <v>0</v>
      </c>
      <c r="J2883">
        <v>0</v>
      </c>
      <c r="K2883">
        <v>0</v>
      </c>
      <c r="L2883">
        <v>0</v>
      </c>
      <c r="M2883">
        <v>0</v>
      </c>
      <c r="N2883">
        <v>0</v>
      </c>
      <c r="O2883">
        <v>0</v>
      </c>
      <c r="P2883">
        <v>0</v>
      </c>
      <c r="Q2883" s="36">
        <v>0</v>
      </c>
      <c r="R2883" s="36">
        <v>0</v>
      </c>
      <c r="S2883" s="36">
        <v>0</v>
      </c>
      <c r="T2883" s="36">
        <v>0</v>
      </c>
      <c r="U2883" s="36">
        <v>0</v>
      </c>
    </row>
    <row r="2884" spans="1:21" x14ac:dyDescent="0.2">
      <c r="A2884" s="89">
        <f>VLOOKUP(C2884,TabellenSRG!$B$4:$C$2729,2,FALSE)</f>
        <v>255</v>
      </c>
      <c r="B2884" t="str">
        <f t="shared" si="45"/>
        <v>255j</v>
      </c>
      <c r="C2884" t="s">
        <v>261</v>
      </c>
      <c r="D2884" t="s">
        <v>616</v>
      </c>
      <c r="E2884">
        <v>9</v>
      </c>
      <c r="F2884">
        <v>620</v>
      </c>
      <c r="G2884">
        <v>660</v>
      </c>
      <c r="H2884">
        <v>660</v>
      </c>
      <c r="I2884">
        <v>700</v>
      </c>
      <c r="J2884">
        <v>770</v>
      </c>
      <c r="K2884">
        <v>800</v>
      </c>
      <c r="L2884">
        <v>830</v>
      </c>
      <c r="M2884">
        <v>930</v>
      </c>
      <c r="N2884">
        <v>940</v>
      </c>
      <c r="O2884">
        <v>1020</v>
      </c>
      <c r="P2884">
        <v>990</v>
      </c>
      <c r="Q2884" s="36">
        <v>1040</v>
      </c>
      <c r="R2884" s="36">
        <v>1140</v>
      </c>
      <c r="S2884" s="36">
        <v>1100</v>
      </c>
      <c r="T2884" s="36">
        <v>1020</v>
      </c>
      <c r="U2884" s="36">
        <v>1080</v>
      </c>
    </row>
    <row r="2885" spans="1:21" x14ac:dyDescent="0.2">
      <c r="A2885" s="89">
        <f>VLOOKUP(C2885,TabellenSRG!$B$4:$C$2729,2,FALSE)</f>
        <v>255</v>
      </c>
      <c r="B2885" t="str">
        <f t="shared" ref="B2885:B2948" si="46">CONCATENATE(A2885,D2885)</f>
        <v>255k</v>
      </c>
      <c r="C2885" t="s">
        <v>261</v>
      </c>
      <c r="D2885" t="s">
        <v>611</v>
      </c>
      <c r="E2885">
        <v>10</v>
      </c>
      <c r="F2885" t="e">
        <v>#N/A</v>
      </c>
      <c r="G2885" t="e">
        <v>#N/A</v>
      </c>
      <c r="H2885" t="e">
        <v>#N/A</v>
      </c>
      <c r="I2885" t="e">
        <v>#N/A</v>
      </c>
      <c r="J2885" t="e">
        <v>#N/A</v>
      </c>
      <c r="K2885" t="e">
        <v>#N/A</v>
      </c>
      <c r="L2885" t="e">
        <v>#N/A</v>
      </c>
      <c r="M2885" t="e">
        <v>#N/A</v>
      </c>
      <c r="N2885">
        <v>0</v>
      </c>
      <c r="O2885">
        <v>0</v>
      </c>
      <c r="P2885">
        <v>0</v>
      </c>
      <c r="Q2885" s="36">
        <v>0</v>
      </c>
      <c r="R2885" s="36">
        <v>10</v>
      </c>
      <c r="S2885" s="36">
        <v>10</v>
      </c>
      <c r="T2885" s="36">
        <v>10</v>
      </c>
      <c r="U2885" s="36">
        <v>10</v>
      </c>
    </row>
    <row r="2886" spans="1:21" x14ac:dyDescent="0.2">
      <c r="A2886" s="89">
        <f>VLOOKUP(C2886,TabellenSRG!$B$4:$C$2729,2,FALSE)</f>
        <v>256</v>
      </c>
      <c r="B2886" t="str">
        <f t="shared" si="46"/>
        <v>256a</v>
      </c>
      <c r="C2886" t="s">
        <v>262</v>
      </c>
      <c r="D2886" t="s">
        <v>606</v>
      </c>
      <c r="E2886">
        <v>0</v>
      </c>
      <c r="F2886">
        <v>450</v>
      </c>
      <c r="G2886">
        <v>420</v>
      </c>
      <c r="H2886">
        <v>430</v>
      </c>
      <c r="I2886">
        <v>450</v>
      </c>
      <c r="J2886">
        <v>460</v>
      </c>
      <c r="K2886">
        <v>460</v>
      </c>
      <c r="L2886">
        <v>410</v>
      </c>
      <c r="M2886">
        <v>390</v>
      </c>
      <c r="N2886">
        <v>380</v>
      </c>
      <c r="O2886">
        <v>360</v>
      </c>
      <c r="P2886">
        <v>330</v>
      </c>
      <c r="Q2886" s="36">
        <v>310</v>
      </c>
      <c r="R2886" s="36">
        <v>300</v>
      </c>
      <c r="S2886" s="36">
        <v>300</v>
      </c>
      <c r="T2886" s="36">
        <v>290</v>
      </c>
      <c r="U2886" s="36">
        <v>280</v>
      </c>
    </row>
    <row r="2887" spans="1:21" x14ac:dyDescent="0.2">
      <c r="A2887" s="89">
        <f>VLOOKUP(C2887,TabellenSRG!$B$4:$C$2729,2,FALSE)</f>
        <v>256</v>
      </c>
      <c r="B2887" t="str">
        <f t="shared" si="46"/>
        <v>256b</v>
      </c>
      <c r="C2887" t="s">
        <v>262</v>
      </c>
      <c r="D2887" t="s">
        <v>607</v>
      </c>
      <c r="E2887">
        <v>1</v>
      </c>
      <c r="F2887">
        <v>0</v>
      </c>
      <c r="G2887">
        <v>0</v>
      </c>
      <c r="H2887">
        <v>0</v>
      </c>
      <c r="I2887">
        <v>0</v>
      </c>
      <c r="J2887">
        <v>0</v>
      </c>
      <c r="K2887">
        <v>0</v>
      </c>
      <c r="L2887">
        <v>0</v>
      </c>
      <c r="M2887">
        <v>0</v>
      </c>
      <c r="N2887">
        <v>0</v>
      </c>
      <c r="O2887">
        <v>0</v>
      </c>
      <c r="P2887">
        <v>0</v>
      </c>
      <c r="Q2887" s="36">
        <v>0</v>
      </c>
      <c r="R2887" s="36">
        <v>0</v>
      </c>
      <c r="S2887" s="36">
        <v>0</v>
      </c>
      <c r="T2887" s="36">
        <v>0</v>
      </c>
      <c r="U2887" s="36">
        <v>0</v>
      </c>
    </row>
    <row r="2888" spans="1:21" x14ac:dyDescent="0.2">
      <c r="A2888" s="89">
        <f>VLOOKUP(C2888,TabellenSRG!$B$4:$C$2729,2,FALSE)</f>
        <v>256</v>
      </c>
      <c r="B2888" t="str">
        <f t="shared" si="46"/>
        <v>256c</v>
      </c>
      <c r="C2888" t="s">
        <v>262</v>
      </c>
      <c r="D2888" t="s">
        <v>608</v>
      </c>
      <c r="E2888">
        <v>2</v>
      </c>
      <c r="F2888">
        <v>0</v>
      </c>
      <c r="G2888">
        <v>0</v>
      </c>
      <c r="H2888">
        <v>0</v>
      </c>
      <c r="I2888">
        <v>0</v>
      </c>
      <c r="J2888">
        <v>0</v>
      </c>
      <c r="K2888">
        <v>0</v>
      </c>
      <c r="L2888">
        <v>0</v>
      </c>
      <c r="M2888">
        <v>0</v>
      </c>
      <c r="N2888">
        <v>0</v>
      </c>
      <c r="O2888">
        <v>0</v>
      </c>
      <c r="P2888">
        <v>0</v>
      </c>
      <c r="Q2888" s="36">
        <v>0</v>
      </c>
      <c r="R2888" s="36">
        <v>0</v>
      </c>
      <c r="S2888" s="36">
        <v>0</v>
      </c>
      <c r="T2888" s="36">
        <v>0</v>
      </c>
      <c r="U2888" s="36">
        <v>0</v>
      </c>
    </row>
    <row r="2889" spans="1:21" x14ac:dyDescent="0.2">
      <c r="A2889" s="89">
        <f>VLOOKUP(C2889,TabellenSRG!$B$4:$C$2729,2,FALSE)</f>
        <v>256</v>
      </c>
      <c r="B2889" t="str">
        <f t="shared" si="46"/>
        <v>256d</v>
      </c>
      <c r="C2889" t="s">
        <v>262</v>
      </c>
      <c r="D2889" t="s">
        <v>609</v>
      </c>
      <c r="E2889">
        <v>3</v>
      </c>
      <c r="F2889">
        <v>0</v>
      </c>
      <c r="G2889">
        <v>0</v>
      </c>
      <c r="H2889">
        <v>0</v>
      </c>
      <c r="I2889">
        <v>0</v>
      </c>
      <c r="J2889">
        <v>0</v>
      </c>
      <c r="K2889">
        <v>0</v>
      </c>
      <c r="L2889">
        <v>0</v>
      </c>
      <c r="M2889">
        <v>0</v>
      </c>
      <c r="N2889">
        <v>0</v>
      </c>
      <c r="O2889">
        <v>0</v>
      </c>
      <c r="P2889">
        <v>0</v>
      </c>
      <c r="Q2889" s="36">
        <v>0</v>
      </c>
      <c r="R2889" s="36">
        <v>0</v>
      </c>
      <c r="S2889" s="36">
        <v>0</v>
      </c>
      <c r="T2889" s="36">
        <v>0</v>
      </c>
      <c r="U2889" s="36">
        <v>0</v>
      </c>
    </row>
    <row r="2890" spans="1:21" x14ac:dyDescent="0.2">
      <c r="A2890" s="89">
        <f>VLOOKUP(C2890,TabellenSRG!$B$4:$C$2729,2,FALSE)</f>
        <v>256</v>
      </c>
      <c r="B2890" t="str">
        <f t="shared" si="46"/>
        <v>256e</v>
      </c>
      <c r="C2890" t="s">
        <v>262</v>
      </c>
      <c r="D2890" t="s">
        <v>610</v>
      </c>
      <c r="E2890">
        <v>4</v>
      </c>
      <c r="F2890">
        <v>0</v>
      </c>
      <c r="G2890">
        <v>0</v>
      </c>
      <c r="H2890">
        <v>0</v>
      </c>
      <c r="I2890">
        <v>0</v>
      </c>
      <c r="J2890">
        <v>0</v>
      </c>
      <c r="K2890">
        <v>0</v>
      </c>
      <c r="L2890">
        <v>0</v>
      </c>
      <c r="M2890">
        <v>0</v>
      </c>
      <c r="N2890">
        <v>0</v>
      </c>
      <c r="O2890">
        <v>0</v>
      </c>
      <c r="P2890">
        <v>0</v>
      </c>
      <c r="Q2890" s="36">
        <v>10</v>
      </c>
      <c r="R2890" s="36">
        <v>0</v>
      </c>
      <c r="S2890" s="36">
        <v>0</v>
      </c>
      <c r="T2890" s="36">
        <v>0</v>
      </c>
      <c r="U2890" s="36">
        <v>0</v>
      </c>
    </row>
    <row r="2891" spans="1:21" x14ac:dyDescent="0.2">
      <c r="A2891" s="89">
        <f>VLOOKUP(C2891,TabellenSRG!$B$4:$C$2729,2,FALSE)</f>
        <v>256</v>
      </c>
      <c r="B2891" t="str">
        <f t="shared" si="46"/>
        <v>256f</v>
      </c>
      <c r="C2891" t="s">
        <v>262</v>
      </c>
      <c r="D2891" t="s">
        <v>612</v>
      </c>
      <c r="E2891">
        <v>5</v>
      </c>
      <c r="F2891">
        <v>0</v>
      </c>
      <c r="G2891">
        <v>0</v>
      </c>
      <c r="H2891">
        <v>0</v>
      </c>
      <c r="I2891">
        <v>0</v>
      </c>
      <c r="J2891">
        <v>0</v>
      </c>
      <c r="K2891">
        <v>0</v>
      </c>
      <c r="L2891">
        <v>0</v>
      </c>
      <c r="M2891">
        <v>0</v>
      </c>
      <c r="N2891">
        <v>0</v>
      </c>
      <c r="O2891">
        <v>0</v>
      </c>
      <c r="P2891">
        <v>0</v>
      </c>
      <c r="Q2891" s="36">
        <v>0</v>
      </c>
      <c r="R2891" s="36">
        <v>0</v>
      </c>
      <c r="S2891" s="36">
        <v>0</v>
      </c>
      <c r="T2891" s="36">
        <v>0</v>
      </c>
      <c r="U2891" s="36">
        <v>0</v>
      </c>
    </row>
    <row r="2892" spans="1:21" x14ac:dyDescent="0.2">
      <c r="A2892" s="89">
        <f>VLOOKUP(C2892,TabellenSRG!$B$4:$C$2729,2,FALSE)</f>
        <v>256</v>
      </c>
      <c r="B2892" t="str">
        <f t="shared" si="46"/>
        <v>256g</v>
      </c>
      <c r="C2892" t="s">
        <v>262</v>
      </c>
      <c r="D2892" t="s">
        <v>613</v>
      </c>
      <c r="E2892">
        <v>6</v>
      </c>
      <c r="F2892">
        <v>0</v>
      </c>
      <c r="G2892">
        <v>0</v>
      </c>
      <c r="H2892">
        <v>0</v>
      </c>
      <c r="I2892">
        <v>0</v>
      </c>
      <c r="J2892">
        <v>0</v>
      </c>
      <c r="K2892">
        <v>0</v>
      </c>
      <c r="L2892">
        <v>0</v>
      </c>
      <c r="M2892">
        <v>0</v>
      </c>
      <c r="N2892">
        <v>0</v>
      </c>
      <c r="O2892">
        <v>0</v>
      </c>
      <c r="P2892">
        <v>0</v>
      </c>
      <c r="Q2892" s="36">
        <v>0</v>
      </c>
      <c r="R2892" s="36">
        <v>0</v>
      </c>
      <c r="S2892" s="36">
        <v>0</v>
      </c>
      <c r="T2892" s="36">
        <v>0</v>
      </c>
      <c r="U2892" s="36">
        <v>10</v>
      </c>
    </row>
    <row r="2893" spans="1:21" x14ac:dyDescent="0.2">
      <c r="A2893" s="89">
        <f>VLOOKUP(C2893,TabellenSRG!$B$4:$C$2729,2,FALSE)</f>
        <v>256</v>
      </c>
      <c r="B2893" t="str">
        <f t="shared" si="46"/>
        <v>256h</v>
      </c>
      <c r="C2893" t="s">
        <v>262</v>
      </c>
      <c r="D2893" t="s">
        <v>614</v>
      </c>
      <c r="E2893">
        <v>7</v>
      </c>
      <c r="F2893">
        <v>0</v>
      </c>
      <c r="G2893">
        <v>0</v>
      </c>
      <c r="H2893">
        <v>0</v>
      </c>
      <c r="I2893">
        <v>0</v>
      </c>
      <c r="J2893">
        <v>0</v>
      </c>
      <c r="K2893">
        <v>0</v>
      </c>
      <c r="L2893">
        <v>0</v>
      </c>
      <c r="M2893">
        <v>0</v>
      </c>
      <c r="N2893">
        <v>0</v>
      </c>
      <c r="O2893">
        <v>0</v>
      </c>
      <c r="P2893">
        <v>0</v>
      </c>
      <c r="Q2893" s="36">
        <v>0</v>
      </c>
      <c r="R2893" s="36">
        <v>0</v>
      </c>
      <c r="S2893" s="36">
        <v>0</v>
      </c>
      <c r="T2893" s="36">
        <v>0</v>
      </c>
      <c r="U2893" s="36">
        <v>0</v>
      </c>
    </row>
    <row r="2894" spans="1:21" x14ac:dyDescent="0.2">
      <c r="A2894" s="89">
        <f>VLOOKUP(C2894,TabellenSRG!$B$4:$C$2729,2,FALSE)</f>
        <v>256</v>
      </c>
      <c r="B2894" t="str">
        <f t="shared" si="46"/>
        <v>256i</v>
      </c>
      <c r="C2894" t="s">
        <v>262</v>
      </c>
      <c r="D2894" t="s">
        <v>615</v>
      </c>
      <c r="E2894">
        <v>8</v>
      </c>
      <c r="F2894">
        <v>0</v>
      </c>
      <c r="G2894">
        <v>0</v>
      </c>
      <c r="H2894">
        <v>0</v>
      </c>
      <c r="I2894">
        <v>0</v>
      </c>
      <c r="J2894">
        <v>0</v>
      </c>
      <c r="K2894">
        <v>0</v>
      </c>
      <c r="L2894">
        <v>0</v>
      </c>
      <c r="M2894">
        <v>0</v>
      </c>
      <c r="N2894">
        <v>0</v>
      </c>
      <c r="O2894">
        <v>0</v>
      </c>
      <c r="P2894">
        <v>0</v>
      </c>
      <c r="Q2894" s="36">
        <v>0</v>
      </c>
      <c r="R2894" s="36">
        <v>0</v>
      </c>
      <c r="S2894" s="36">
        <v>0</v>
      </c>
      <c r="T2894" s="36">
        <v>0</v>
      </c>
      <c r="U2894" s="36">
        <v>0</v>
      </c>
    </row>
    <row r="2895" spans="1:21" x14ac:dyDescent="0.2">
      <c r="A2895" s="89">
        <f>VLOOKUP(C2895,TabellenSRG!$B$4:$C$2729,2,FALSE)</f>
        <v>256</v>
      </c>
      <c r="B2895" t="str">
        <f t="shared" si="46"/>
        <v>256j</v>
      </c>
      <c r="C2895" t="s">
        <v>262</v>
      </c>
      <c r="D2895" t="s">
        <v>616</v>
      </c>
      <c r="E2895">
        <v>9</v>
      </c>
      <c r="F2895">
        <v>450</v>
      </c>
      <c r="G2895">
        <v>420</v>
      </c>
      <c r="H2895">
        <v>430</v>
      </c>
      <c r="I2895">
        <v>450</v>
      </c>
      <c r="J2895">
        <v>460</v>
      </c>
      <c r="K2895">
        <v>460</v>
      </c>
      <c r="L2895">
        <v>410</v>
      </c>
      <c r="M2895">
        <v>390</v>
      </c>
      <c r="N2895">
        <v>380</v>
      </c>
      <c r="O2895">
        <v>360</v>
      </c>
      <c r="P2895">
        <v>330</v>
      </c>
      <c r="Q2895" s="36">
        <v>310</v>
      </c>
      <c r="R2895" s="36">
        <v>290</v>
      </c>
      <c r="S2895" s="36">
        <v>300</v>
      </c>
      <c r="T2895" s="36">
        <v>290</v>
      </c>
      <c r="U2895" s="36">
        <v>270</v>
      </c>
    </row>
    <row r="2896" spans="1:21" x14ac:dyDescent="0.2">
      <c r="A2896" s="89">
        <f>VLOOKUP(C2896,TabellenSRG!$B$4:$C$2729,2,FALSE)</f>
        <v>256</v>
      </c>
      <c r="B2896" t="str">
        <f t="shared" si="46"/>
        <v>256k</v>
      </c>
      <c r="C2896" t="s">
        <v>262</v>
      </c>
      <c r="D2896" t="s">
        <v>611</v>
      </c>
      <c r="E2896">
        <v>10</v>
      </c>
      <c r="F2896" t="e">
        <v>#N/A</v>
      </c>
      <c r="G2896" t="e">
        <v>#N/A</v>
      </c>
      <c r="H2896" t="e">
        <v>#N/A</v>
      </c>
      <c r="I2896" t="e">
        <v>#N/A</v>
      </c>
      <c r="J2896" t="e">
        <v>#N/A</v>
      </c>
      <c r="K2896" t="e">
        <v>#N/A</v>
      </c>
      <c r="L2896" t="e">
        <v>#N/A</v>
      </c>
      <c r="M2896" t="e">
        <v>#N/A</v>
      </c>
      <c r="N2896">
        <v>0</v>
      </c>
      <c r="O2896">
        <v>0</v>
      </c>
      <c r="P2896">
        <v>0</v>
      </c>
      <c r="Q2896" s="36">
        <v>0</v>
      </c>
      <c r="R2896" s="36">
        <v>0</v>
      </c>
      <c r="S2896" s="36">
        <v>0</v>
      </c>
      <c r="T2896" s="36">
        <v>0</v>
      </c>
      <c r="U2896" s="36">
        <v>0</v>
      </c>
    </row>
    <row r="2897" spans="1:21" x14ac:dyDescent="0.2">
      <c r="A2897" s="89">
        <f>VLOOKUP(C2897,TabellenSRG!$B$4:$C$2729,2,FALSE)</f>
        <v>257</v>
      </c>
      <c r="B2897" t="str">
        <f t="shared" si="46"/>
        <v>257a</v>
      </c>
      <c r="C2897" t="s">
        <v>263</v>
      </c>
      <c r="D2897" t="s">
        <v>606</v>
      </c>
      <c r="E2897">
        <v>0</v>
      </c>
      <c r="F2897">
        <v>270</v>
      </c>
      <c r="G2897">
        <v>280</v>
      </c>
      <c r="H2897">
        <v>310</v>
      </c>
      <c r="I2897">
        <v>330</v>
      </c>
      <c r="J2897">
        <v>370</v>
      </c>
      <c r="K2897">
        <v>370</v>
      </c>
      <c r="L2897">
        <v>380</v>
      </c>
      <c r="M2897">
        <v>400</v>
      </c>
      <c r="N2897">
        <v>430</v>
      </c>
      <c r="O2897">
        <v>440</v>
      </c>
      <c r="P2897">
        <v>460</v>
      </c>
      <c r="Q2897" s="36">
        <v>490</v>
      </c>
      <c r="R2897" s="36">
        <v>530</v>
      </c>
      <c r="S2897" s="36">
        <v>410</v>
      </c>
      <c r="T2897" s="36">
        <v>400</v>
      </c>
      <c r="U2897" s="36">
        <v>410</v>
      </c>
    </row>
    <row r="2898" spans="1:21" x14ac:dyDescent="0.2">
      <c r="A2898" s="89">
        <f>VLOOKUP(C2898,TabellenSRG!$B$4:$C$2729,2,FALSE)</f>
        <v>257</v>
      </c>
      <c r="B2898" t="str">
        <f t="shared" si="46"/>
        <v>257b</v>
      </c>
      <c r="C2898" t="s">
        <v>263</v>
      </c>
      <c r="D2898" t="s">
        <v>607</v>
      </c>
      <c r="E2898">
        <v>1</v>
      </c>
      <c r="F2898">
        <v>0</v>
      </c>
      <c r="G2898">
        <v>0</v>
      </c>
      <c r="H2898">
        <v>0</v>
      </c>
      <c r="I2898">
        <v>0</v>
      </c>
      <c r="J2898">
        <v>0</v>
      </c>
      <c r="K2898">
        <v>0</v>
      </c>
      <c r="L2898">
        <v>0</v>
      </c>
      <c r="M2898">
        <v>0</v>
      </c>
      <c r="N2898">
        <v>0</v>
      </c>
      <c r="O2898">
        <v>0</v>
      </c>
      <c r="P2898">
        <v>0</v>
      </c>
      <c r="Q2898" s="36">
        <v>0</v>
      </c>
      <c r="R2898" s="36">
        <v>0</v>
      </c>
      <c r="S2898" s="36">
        <v>0</v>
      </c>
      <c r="T2898" s="36">
        <v>0</v>
      </c>
      <c r="U2898" s="36">
        <v>0</v>
      </c>
    </row>
    <row r="2899" spans="1:21" x14ac:dyDescent="0.2">
      <c r="A2899" s="89">
        <f>VLOOKUP(C2899,TabellenSRG!$B$4:$C$2729,2,FALSE)</f>
        <v>257</v>
      </c>
      <c r="B2899" t="str">
        <f t="shared" si="46"/>
        <v>257c</v>
      </c>
      <c r="C2899" t="s">
        <v>263</v>
      </c>
      <c r="D2899" t="s">
        <v>608</v>
      </c>
      <c r="E2899">
        <v>2</v>
      </c>
      <c r="F2899">
        <v>0</v>
      </c>
      <c r="G2899">
        <v>0</v>
      </c>
      <c r="H2899">
        <v>0</v>
      </c>
      <c r="I2899">
        <v>0</v>
      </c>
      <c r="J2899">
        <v>0</v>
      </c>
      <c r="K2899">
        <v>0</v>
      </c>
      <c r="L2899">
        <v>0</v>
      </c>
      <c r="M2899">
        <v>0</v>
      </c>
      <c r="N2899">
        <v>0</v>
      </c>
      <c r="O2899">
        <v>0</v>
      </c>
      <c r="P2899">
        <v>0</v>
      </c>
      <c r="Q2899" s="36">
        <v>0</v>
      </c>
      <c r="R2899" s="36">
        <v>0</v>
      </c>
      <c r="S2899" s="36">
        <v>0</v>
      </c>
      <c r="T2899" s="36">
        <v>0</v>
      </c>
      <c r="U2899" s="36">
        <v>0</v>
      </c>
    </row>
    <row r="2900" spans="1:21" x14ac:dyDescent="0.2">
      <c r="A2900" s="89">
        <f>VLOOKUP(C2900,TabellenSRG!$B$4:$C$2729,2,FALSE)</f>
        <v>257</v>
      </c>
      <c r="B2900" t="str">
        <f t="shared" si="46"/>
        <v>257d</v>
      </c>
      <c r="C2900" t="s">
        <v>263</v>
      </c>
      <c r="D2900" t="s">
        <v>609</v>
      </c>
      <c r="E2900">
        <v>3</v>
      </c>
      <c r="F2900">
        <v>40</v>
      </c>
      <c r="G2900">
        <v>30</v>
      </c>
      <c r="H2900">
        <v>40</v>
      </c>
      <c r="I2900">
        <v>50</v>
      </c>
      <c r="J2900">
        <v>50</v>
      </c>
      <c r="K2900">
        <v>50</v>
      </c>
      <c r="L2900">
        <v>50</v>
      </c>
      <c r="M2900">
        <v>50</v>
      </c>
      <c r="N2900">
        <v>50</v>
      </c>
      <c r="O2900">
        <v>60</v>
      </c>
      <c r="P2900">
        <v>60</v>
      </c>
      <c r="Q2900" s="36">
        <v>70</v>
      </c>
      <c r="R2900" s="36">
        <v>80</v>
      </c>
      <c r="S2900" s="36">
        <v>60</v>
      </c>
      <c r="T2900" s="36">
        <v>60</v>
      </c>
      <c r="U2900" s="36">
        <v>60</v>
      </c>
    </row>
    <row r="2901" spans="1:21" x14ac:dyDescent="0.2">
      <c r="A2901" s="89">
        <f>VLOOKUP(C2901,TabellenSRG!$B$4:$C$2729,2,FALSE)</f>
        <v>257</v>
      </c>
      <c r="B2901" t="str">
        <f t="shared" si="46"/>
        <v>257e</v>
      </c>
      <c r="C2901" t="s">
        <v>263</v>
      </c>
      <c r="D2901" t="s">
        <v>610</v>
      </c>
      <c r="E2901">
        <v>4</v>
      </c>
      <c r="F2901">
        <v>0</v>
      </c>
      <c r="G2901">
        <v>0</v>
      </c>
      <c r="H2901">
        <v>0</v>
      </c>
      <c r="I2901">
        <v>0</v>
      </c>
      <c r="J2901">
        <v>0</v>
      </c>
      <c r="K2901">
        <v>0</v>
      </c>
      <c r="L2901">
        <v>0</v>
      </c>
      <c r="M2901">
        <v>0</v>
      </c>
      <c r="N2901">
        <v>0</v>
      </c>
      <c r="O2901">
        <v>0</v>
      </c>
      <c r="P2901">
        <v>10</v>
      </c>
      <c r="Q2901" s="36">
        <v>10</v>
      </c>
      <c r="R2901" s="36">
        <v>10</v>
      </c>
      <c r="S2901" s="36">
        <v>10</v>
      </c>
      <c r="T2901" s="36">
        <v>20</v>
      </c>
      <c r="U2901" s="36">
        <v>20</v>
      </c>
    </row>
    <row r="2902" spans="1:21" x14ac:dyDescent="0.2">
      <c r="A2902" s="89">
        <f>VLOOKUP(C2902,TabellenSRG!$B$4:$C$2729,2,FALSE)</f>
        <v>257</v>
      </c>
      <c r="B2902" t="str">
        <f t="shared" si="46"/>
        <v>257f</v>
      </c>
      <c r="C2902" t="s">
        <v>263</v>
      </c>
      <c r="D2902" t="s">
        <v>612</v>
      </c>
      <c r="E2902">
        <v>5</v>
      </c>
      <c r="F2902">
        <v>0</v>
      </c>
      <c r="G2902">
        <v>0</v>
      </c>
      <c r="H2902">
        <v>0</v>
      </c>
      <c r="I2902">
        <v>0</v>
      </c>
      <c r="J2902">
        <v>0</v>
      </c>
      <c r="K2902">
        <v>0</v>
      </c>
      <c r="L2902">
        <v>0</v>
      </c>
      <c r="M2902">
        <v>0</v>
      </c>
      <c r="N2902">
        <v>0</v>
      </c>
      <c r="O2902">
        <v>0</v>
      </c>
      <c r="P2902">
        <v>0</v>
      </c>
      <c r="Q2902" s="36">
        <v>0</v>
      </c>
      <c r="R2902" s="36">
        <v>0</v>
      </c>
      <c r="S2902" s="36">
        <v>0</v>
      </c>
      <c r="T2902" s="36">
        <v>0</v>
      </c>
      <c r="U2902" s="36">
        <v>0</v>
      </c>
    </row>
    <row r="2903" spans="1:21" x14ac:dyDescent="0.2">
      <c r="A2903" s="89">
        <f>VLOOKUP(C2903,TabellenSRG!$B$4:$C$2729,2,FALSE)</f>
        <v>257</v>
      </c>
      <c r="B2903" t="str">
        <f t="shared" si="46"/>
        <v>257g</v>
      </c>
      <c r="C2903" t="s">
        <v>263</v>
      </c>
      <c r="D2903" t="s">
        <v>613</v>
      </c>
      <c r="E2903">
        <v>6</v>
      </c>
      <c r="F2903">
        <v>0</v>
      </c>
      <c r="G2903">
        <v>0</v>
      </c>
      <c r="H2903">
        <v>0</v>
      </c>
      <c r="I2903">
        <v>0</v>
      </c>
      <c r="J2903">
        <v>0</v>
      </c>
      <c r="K2903">
        <v>0</v>
      </c>
      <c r="L2903">
        <v>0</v>
      </c>
      <c r="M2903">
        <v>0</v>
      </c>
      <c r="N2903">
        <v>0</v>
      </c>
      <c r="O2903">
        <v>0</v>
      </c>
      <c r="P2903">
        <v>0</v>
      </c>
      <c r="Q2903" s="36">
        <v>0</v>
      </c>
      <c r="R2903" s="36">
        <v>0</v>
      </c>
      <c r="S2903" s="36">
        <v>0</v>
      </c>
      <c r="T2903" s="36">
        <v>0</v>
      </c>
      <c r="U2903" s="36">
        <v>0</v>
      </c>
    </row>
    <row r="2904" spans="1:21" x14ac:dyDescent="0.2">
      <c r="A2904" s="89">
        <f>VLOOKUP(C2904,TabellenSRG!$B$4:$C$2729,2,FALSE)</f>
        <v>257</v>
      </c>
      <c r="B2904" t="str">
        <f t="shared" si="46"/>
        <v>257h</v>
      </c>
      <c r="C2904" t="s">
        <v>263</v>
      </c>
      <c r="D2904" t="s">
        <v>614</v>
      </c>
      <c r="E2904">
        <v>7</v>
      </c>
      <c r="F2904">
        <v>0</v>
      </c>
      <c r="G2904">
        <v>0</v>
      </c>
      <c r="H2904">
        <v>0</v>
      </c>
      <c r="I2904">
        <v>0</v>
      </c>
      <c r="J2904">
        <v>0</v>
      </c>
      <c r="K2904">
        <v>0</v>
      </c>
      <c r="L2904">
        <v>0</v>
      </c>
      <c r="M2904">
        <v>0</v>
      </c>
      <c r="N2904">
        <v>0</v>
      </c>
      <c r="O2904">
        <v>0</v>
      </c>
      <c r="P2904">
        <v>0</v>
      </c>
      <c r="Q2904" s="36">
        <v>0</v>
      </c>
      <c r="R2904" s="36">
        <v>0</v>
      </c>
      <c r="S2904" s="36">
        <v>0</v>
      </c>
      <c r="T2904" s="36">
        <v>0</v>
      </c>
      <c r="U2904" s="36">
        <v>0</v>
      </c>
    </row>
    <row r="2905" spans="1:21" x14ac:dyDescent="0.2">
      <c r="A2905" s="89">
        <f>VLOOKUP(C2905,TabellenSRG!$B$4:$C$2729,2,FALSE)</f>
        <v>257</v>
      </c>
      <c r="B2905" t="str">
        <f t="shared" si="46"/>
        <v>257i</v>
      </c>
      <c r="C2905" t="s">
        <v>263</v>
      </c>
      <c r="D2905" t="s">
        <v>615</v>
      </c>
      <c r="E2905">
        <v>8</v>
      </c>
      <c r="F2905">
        <v>0</v>
      </c>
      <c r="G2905">
        <v>0</v>
      </c>
      <c r="H2905">
        <v>0</v>
      </c>
      <c r="I2905">
        <v>0</v>
      </c>
      <c r="J2905">
        <v>0</v>
      </c>
      <c r="K2905">
        <v>0</v>
      </c>
      <c r="L2905">
        <v>0</v>
      </c>
      <c r="M2905">
        <v>0</v>
      </c>
      <c r="N2905">
        <v>0</v>
      </c>
      <c r="O2905">
        <v>0</v>
      </c>
      <c r="P2905">
        <v>0</v>
      </c>
      <c r="Q2905" s="36">
        <v>0</v>
      </c>
      <c r="R2905" s="36">
        <v>0</v>
      </c>
      <c r="S2905" s="36">
        <v>0</v>
      </c>
      <c r="T2905" s="36">
        <v>0</v>
      </c>
      <c r="U2905" s="36">
        <v>0</v>
      </c>
    </row>
    <row r="2906" spans="1:21" x14ac:dyDescent="0.2">
      <c r="A2906" s="89">
        <f>VLOOKUP(C2906,TabellenSRG!$B$4:$C$2729,2,FALSE)</f>
        <v>257</v>
      </c>
      <c r="B2906" t="str">
        <f t="shared" si="46"/>
        <v>257j</v>
      </c>
      <c r="C2906" t="s">
        <v>263</v>
      </c>
      <c r="D2906" t="s">
        <v>616</v>
      </c>
      <c r="E2906">
        <v>9</v>
      </c>
      <c r="F2906">
        <v>230</v>
      </c>
      <c r="G2906">
        <v>240</v>
      </c>
      <c r="H2906">
        <v>270</v>
      </c>
      <c r="I2906">
        <v>290</v>
      </c>
      <c r="J2906">
        <v>320</v>
      </c>
      <c r="K2906">
        <v>320</v>
      </c>
      <c r="L2906">
        <v>330</v>
      </c>
      <c r="M2906">
        <v>350</v>
      </c>
      <c r="N2906">
        <v>370</v>
      </c>
      <c r="O2906">
        <v>380</v>
      </c>
      <c r="P2906">
        <v>390</v>
      </c>
      <c r="Q2906" s="36">
        <v>410</v>
      </c>
      <c r="R2906" s="36">
        <v>430</v>
      </c>
      <c r="S2906" s="36">
        <v>330</v>
      </c>
      <c r="T2906" s="36">
        <v>310</v>
      </c>
      <c r="U2906" s="36">
        <v>310</v>
      </c>
    </row>
    <row r="2907" spans="1:21" x14ac:dyDescent="0.2">
      <c r="A2907" s="89">
        <f>VLOOKUP(C2907,TabellenSRG!$B$4:$C$2729,2,FALSE)</f>
        <v>257</v>
      </c>
      <c r="B2907" t="str">
        <f t="shared" si="46"/>
        <v>257k</v>
      </c>
      <c r="C2907" t="s">
        <v>263</v>
      </c>
      <c r="D2907" t="s">
        <v>611</v>
      </c>
      <c r="E2907">
        <v>10</v>
      </c>
      <c r="F2907" t="e">
        <v>#N/A</v>
      </c>
      <c r="G2907" t="e">
        <v>#N/A</v>
      </c>
      <c r="H2907" t="e">
        <v>#N/A</v>
      </c>
      <c r="I2907" t="e">
        <v>#N/A</v>
      </c>
      <c r="J2907" t="e">
        <v>#N/A</v>
      </c>
      <c r="K2907" t="e">
        <v>#N/A</v>
      </c>
      <c r="L2907" t="e">
        <v>#N/A</v>
      </c>
      <c r="M2907" t="e">
        <v>#N/A</v>
      </c>
      <c r="N2907">
        <v>0</v>
      </c>
      <c r="O2907">
        <v>0</v>
      </c>
      <c r="P2907">
        <v>0</v>
      </c>
      <c r="Q2907" s="36">
        <v>0</v>
      </c>
      <c r="R2907" s="36">
        <v>10</v>
      </c>
      <c r="S2907" s="36">
        <v>10</v>
      </c>
      <c r="T2907" s="36">
        <v>10</v>
      </c>
      <c r="U2907" s="36">
        <v>10</v>
      </c>
    </row>
    <row r="2908" spans="1:21" x14ac:dyDescent="0.2">
      <c r="A2908" s="89">
        <f>VLOOKUP(C2908,TabellenSRG!$B$4:$C$2729,2,FALSE)</f>
        <v>258</v>
      </c>
      <c r="B2908" t="str">
        <f t="shared" si="46"/>
        <v>258a</v>
      </c>
      <c r="C2908" t="s">
        <v>264</v>
      </c>
      <c r="D2908" t="s">
        <v>606</v>
      </c>
      <c r="E2908">
        <v>0</v>
      </c>
      <c r="F2908">
        <v>1620</v>
      </c>
      <c r="G2908">
        <v>1620</v>
      </c>
      <c r="H2908">
        <v>1630</v>
      </c>
      <c r="I2908">
        <v>1640</v>
      </c>
      <c r="J2908">
        <v>1710</v>
      </c>
      <c r="K2908">
        <v>1030</v>
      </c>
      <c r="L2908">
        <v>1040</v>
      </c>
      <c r="M2908">
        <v>1030</v>
      </c>
      <c r="N2908">
        <v>1000</v>
      </c>
      <c r="O2908">
        <v>1000</v>
      </c>
      <c r="P2908">
        <v>1010</v>
      </c>
      <c r="Q2908" s="36">
        <v>980</v>
      </c>
      <c r="R2908" s="36">
        <v>970</v>
      </c>
      <c r="S2908" s="36">
        <v>1010</v>
      </c>
      <c r="T2908" s="36">
        <v>970</v>
      </c>
      <c r="U2908" s="36">
        <v>870</v>
      </c>
    </row>
    <row r="2909" spans="1:21" x14ac:dyDescent="0.2">
      <c r="A2909" s="89">
        <f>VLOOKUP(C2909,TabellenSRG!$B$4:$C$2729,2,FALSE)</f>
        <v>258</v>
      </c>
      <c r="B2909" t="str">
        <f t="shared" si="46"/>
        <v>258b</v>
      </c>
      <c r="C2909" t="s">
        <v>264</v>
      </c>
      <c r="D2909" t="s">
        <v>607</v>
      </c>
      <c r="E2909">
        <v>1</v>
      </c>
      <c r="F2909">
        <v>0</v>
      </c>
      <c r="G2909">
        <v>0</v>
      </c>
      <c r="H2909">
        <v>0</v>
      </c>
      <c r="I2909">
        <v>0</v>
      </c>
      <c r="J2909">
        <v>0</v>
      </c>
      <c r="K2909">
        <v>0</v>
      </c>
      <c r="L2909">
        <v>0</v>
      </c>
      <c r="M2909">
        <v>0</v>
      </c>
      <c r="N2909">
        <v>0</v>
      </c>
      <c r="O2909">
        <v>0</v>
      </c>
      <c r="P2909">
        <v>0</v>
      </c>
      <c r="Q2909" s="36">
        <v>0</v>
      </c>
      <c r="R2909" s="36">
        <v>0</v>
      </c>
      <c r="S2909" s="36">
        <v>0</v>
      </c>
      <c r="T2909" s="36">
        <v>0</v>
      </c>
      <c r="U2909" s="36">
        <v>0</v>
      </c>
    </row>
    <row r="2910" spans="1:21" x14ac:dyDescent="0.2">
      <c r="A2910" s="89">
        <f>VLOOKUP(C2910,TabellenSRG!$B$4:$C$2729,2,FALSE)</f>
        <v>258</v>
      </c>
      <c r="B2910" t="str">
        <f t="shared" si="46"/>
        <v>258c</v>
      </c>
      <c r="C2910" t="s">
        <v>264</v>
      </c>
      <c r="D2910" t="s">
        <v>608</v>
      </c>
      <c r="E2910">
        <v>2</v>
      </c>
      <c r="F2910">
        <v>0</v>
      </c>
      <c r="G2910">
        <v>0</v>
      </c>
      <c r="H2910">
        <v>0</v>
      </c>
      <c r="I2910">
        <v>0</v>
      </c>
      <c r="J2910">
        <v>0</v>
      </c>
      <c r="K2910">
        <v>0</v>
      </c>
      <c r="L2910">
        <v>0</v>
      </c>
      <c r="M2910">
        <v>0</v>
      </c>
      <c r="N2910">
        <v>0</v>
      </c>
      <c r="O2910">
        <v>0</v>
      </c>
      <c r="P2910">
        <v>0</v>
      </c>
      <c r="Q2910" s="36">
        <v>0</v>
      </c>
      <c r="R2910" s="36">
        <v>0</v>
      </c>
      <c r="S2910" s="36">
        <v>0</v>
      </c>
      <c r="T2910" s="36">
        <v>0</v>
      </c>
      <c r="U2910" s="36">
        <v>0</v>
      </c>
    </row>
    <row r="2911" spans="1:21" x14ac:dyDescent="0.2">
      <c r="A2911" s="89">
        <f>VLOOKUP(C2911,TabellenSRG!$B$4:$C$2729,2,FALSE)</f>
        <v>258</v>
      </c>
      <c r="B2911" t="str">
        <f t="shared" si="46"/>
        <v>258d</v>
      </c>
      <c r="C2911" t="s">
        <v>264</v>
      </c>
      <c r="D2911" t="s">
        <v>609</v>
      </c>
      <c r="E2911">
        <v>3</v>
      </c>
      <c r="F2911">
        <v>20</v>
      </c>
      <c r="G2911">
        <v>20</v>
      </c>
      <c r="H2911">
        <v>20</v>
      </c>
      <c r="I2911">
        <v>20</v>
      </c>
      <c r="J2911">
        <v>30</v>
      </c>
      <c r="K2911">
        <v>30</v>
      </c>
      <c r="L2911">
        <v>30</v>
      </c>
      <c r="M2911">
        <v>40</v>
      </c>
      <c r="N2911">
        <v>30</v>
      </c>
      <c r="O2911">
        <v>30</v>
      </c>
      <c r="P2911">
        <v>30</v>
      </c>
      <c r="Q2911" s="36">
        <v>30</v>
      </c>
      <c r="R2911" s="36">
        <v>30</v>
      </c>
      <c r="S2911" s="36">
        <v>30</v>
      </c>
      <c r="T2911" s="36">
        <v>20</v>
      </c>
      <c r="U2911" s="36">
        <v>20</v>
      </c>
    </row>
    <row r="2912" spans="1:21" x14ac:dyDescent="0.2">
      <c r="A2912" s="89">
        <f>VLOOKUP(C2912,TabellenSRG!$B$4:$C$2729,2,FALSE)</f>
        <v>258</v>
      </c>
      <c r="B2912" t="str">
        <f t="shared" si="46"/>
        <v>258e</v>
      </c>
      <c r="C2912" t="s">
        <v>264</v>
      </c>
      <c r="D2912" t="s">
        <v>610</v>
      </c>
      <c r="E2912">
        <v>4</v>
      </c>
      <c r="F2912">
        <v>0</v>
      </c>
      <c r="G2912">
        <v>0</v>
      </c>
      <c r="H2912">
        <v>0</v>
      </c>
      <c r="I2912">
        <v>0</v>
      </c>
      <c r="J2912">
        <v>0</v>
      </c>
      <c r="K2912">
        <v>0</v>
      </c>
      <c r="L2912">
        <v>0</v>
      </c>
      <c r="M2912">
        <v>0</v>
      </c>
      <c r="N2912">
        <v>10</v>
      </c>
      <c r="O2912">
        <v>10</v>
      </c>
      <c r="P2912">
        <v>20</v>
      </c>
      <c r="Q2912" s="36">
        <v>20</v>
      </c>
      <c r="R2912" s="36">
        <v>20</v>
      </c>
      <c r="S2912" s="36">
        <v>20</v>
      </c>
      <c r="T2912" s="36">
        <v>20</v>
      </c>
      <c r="U2912" s="36">
        <v>30</v>
      </c>
    </row>
    <row r="2913" spans="1:21" x14ac:dyDescent="0.2">
      <c r="A2913" s="89">
        <f>VLOOKUP(C2913,TabellenSRG!$B$4:$C$2729,2,FALSE)</f>
        <v>258</v>
      </c>
      <c r="B2913" t="str">
        <f t="shared" si="46"/>
        <v>258f</v>
      </c>
      <c r="C2913" t="s">
        <v>264</v>
      </c>
      <c r="D2913" t="s">
        <v>612</v>
      </c>
      <c r="E2913">
        <v>5</v>
      </c>
      <c r="F2913">
        <v>0</v>
      </c>
      <c r="G2913">
        <v>0</v>
      </c>
      <c r="H2913">
        <v>0</v>
      </c>
      <c r="I2913">
        <v>0</v>
      </c>
      <c r="J2913">
        <v>0</v>
      </c>
      <c r="K2913">
        <v>0</v>
      </c>
      <c r="L2913">
        <v>0</v>
      </c>
      <c r="M2913">
        <v>0</v>
      </c>
      <c r="N2913">
        <v>0</v>
      </c>
      <c r="O2913">
        <v>0</v>
      </c>
      <c r="P2913">
        <v>0</v>
      </c>
      <c r="Q2913" s="36">
        <v>0</v>
      </c>
      <c r="R2913" s="36">
        <v>0</v>
      </c>
      <c r="S2913" s="36">
        <v>0</v>
      </c>
      <c r="T2913" s="36">
        <v>0</v>
      </c>
      <c r="U2913" s="36">
        <v>0</v>
      </c>
    </row>
    <row r="2914" spans="1:21" x14ac:dyDescent="0.2">
      <c r="A2914" s="89">
        <f>VLOOKUP(C2914,TabellenSRG!$B$4:$C$2729,2,FALSE)</f>
        <v>258</v>
      </c>
      <c r="B2914" t="str">
        <f t="shared" si="46"/>
        <v>258g</v>
      </c>
      <c r="C2914" t="s">
        <v>264</v>
      </c>
      <c r="D2914" t="s">
        <v>613</v>
      </c>
      <c r="E2914">
        <v>6</v>
      </c>
      <c r="F2914">
        <v>0</v>
      </c>
      <c r="G2914">
        <v>0</v>
      </c>
      <c r="H2914">
        <v>0</v>
      </c>
      <c r="I2914">
        <v>0</v>
      </c>
      <c r="J2914">
        <v>0</v>
      </c>
      <c r="K2914">
        <v>0</v>
      </c>
      <c r="L2914">
        <v>0</v>
      </c>
      <c r="M2914">
        <v>0</v>
      </c>
      <c r="N2914">
        <v>10</v>
      </c>
      <c r="O2914">
        <v>10</v>
      </c>
      <c r="P2914">
        <v>10</v>
      </c>
      <c r="Q2914" s="36">
        <v>10</v>
      </c>
      <c r="R2914" s="36">
        <v>10</v>
      </c>
      <c r="S2914" s="36">
        <v>10</v>
      </c>
      <c r="T2914" s="36">
        <v>10</v>
      </c>
      <c r="U2914" s="36">
        <v>10</v>
      </c>
    </row>
    <row r="2915" spans="1:21" x14ac:dyDescent="0.2">
      <c r="A2915" s="89">
        <f>VLOOKUP(C2915,TabellenSRG!$B$4:$C$2729,2,FALSE)</f>
        <v>258</v>
      </c>
      <c r="B2915" t="str">
        <f t="shared" si="46"/>
        <v>258h</v>
      </c>
      <c r="C2915" t="s">
        <v>264</v>
      </c>
      <c r="D2915" t="s">
        <v>614</v>
      </c>
      <c r="E2915">
        <v>7</v>
      </c>
      <c r="F2915">
        <v>0</v>
      </c>
      <c r="G2915">
        <v>0</v>
      </c>
      <c r="H2915">
        <v>0</v>
      </c>
      <c r="I2915">
        <v>0</v>
      </c>
      <c r="J2915">
        <v>0</v>
      </c>
      <c r="K2915">
        <v>0</v>
      </c>
      <c r="L2915">
        <v>0</v>
      </c>
      <c r="M2915">
        <v>0</v>
      </c>
      <c r="N2915">
        <v>0</v>
      </c>
      <c r="O2915">
        <v>0</v>
      </c>
      <c r="P2915">
        <v>0</v>
      </c>
      <c r="Q2915" s="36">
        <v>0</v>
      </c>
      <c r="R2915" s="36">
        <v>0</v>
      </c>
      <c r="S2915" s="36">
        <v>0</v>
      </c>
      <c r="T2915" s="36">
        <v>0</v>
      </c>
      <c r="U2915" s="36">
        <v>0</v>
      </c>
    </row>
    <row r="2916" spans="1:21" x14ac:dyDescent="0.2">
      <c r="A2916" s="89">
        <f>VLOOKUP(C2916,TabellenSRG!$B$4:$C$2729,2,FALSE)</f>
        <v>258</v>
      </c>
      <c r="B2916" t="str">
        <f t="shared" si="46"/>
        <v>258i</v>
      </c>
      <c r="C2916" t="s">
        <v>264</v>
      </c>
      <c r="D2916" t="s">
        <v>615</v>
      </c>
      <c r="E2916">
        <v>8</v>
      </c>
      <c r="F2916">
        <v>0</v>
      </c>
      <c r="G2916">
        <v>0</v>
      </c>
      <c r="H2916">
        <v>0</v>
      </c>
      <c r="I2916">
        <v>0</v>
      </c>
      <c r="J2916">
        <v>0</v>
      </c>
      <c r="K2916">
        <v>0</v>
      </c>
      <c r="L2916">
        <v>0</v>
      </c>
      <c r="M2916">
        <v>0</v>
      </c>
      <c r="N2916">
        <v>0</v>
      </c>
      <c r="O2916">
        <v>0</v>
      </c>
      <c r="P2916">
        <v>0</v>
      </c>
      <c r="Q2916" s="36">
        <v>0</v>
      </c>
      <c r="R2916" s="36">
        <v>0</v>
      </c>
      <c r="S2916" s="36">
        <v>0</v>
      </c>
      <c r="T2916" s="36">
        <v>0</v>
      </c>
      <c r="U2916" s="36">
        <v>0</v>
      </c>
    </row>
    <row r="2917" spans="1:21" x14ac:dyDescent="0.2">
      <c r="A2917" s="89">
        <f>VLOOKUP(C2917,TabellenSRG!$B$4:$C$2729,2,FALSE)</f>
        <v>258</v>
      </c>
      <c r="B2917" t="str">
        <f t="shared" si="46"/>
        <v>258j</v>
      </c>
      <c r="C2917" t="s">
        <v>264</v>
      </c>
      <c r="D2917" t="s">
        <v>616</v>
      </c>
      <c r="E2917">
        <v>9</v>
      </c>
      <c r="F2917">
        <v>1610</v>
      </c>
      <c r="G2917">
        <v>1600</v>
      </c>
      <c r="H2917">
        <v>1610</v>
      </c>
      <c r="I2917">
        <v>1620</v>
      </c>
      <c r="J2917">
        <v>1680</v>
      </c>
      <c r="K2917">
        <v>1000</v>
      </c>
      <c r="L2917">
        <v>1000</v>
      </c>
      <c r="M2917">
        <v>990</v>
      </c>
      <c r="N2917">
        <v>950</v>
      </c>
      <c r="O2917">
        <v>950</v>
      </c>
      <c r="P2917">
        <v>950</v>
      </c>
      <c r="Q2917" s="36">
        <v>920</v>
      </c>
      <c r="R2917" s="36">
        <v>900</v>
      </c>
      <c r="S2917" s="36">
        <v>940</v>
      </c>
      <c r="T2917" s="36">
        <v>890</v>
      </c>
      <c r="U2917" s="36">
        <v>810</v>
      </c>
    </row>
    <row r="2918" spans="1:21" x14ac:dyDescent="0.2">
      <c r="A2918" s="89">
        <f>VLOOKUP(C2918,TabellenSRG!$B$4:$C$2729,2,FALSE)</f>
        <v>258</v>
      </c>
      <c r="B2918" t="str">
        <f t="shared" si="46"/>
        <v>258k</v>
      </c>
      <c r="C2918" t="s">
        <v>264</v>
      </c>
      <c r="D2918" t="s">
        <v>611</v>
      </c>
      <c r="E2918">
        <v>10</v>
      </c>
      <c r="F2918" t="e">
        <v>#N/A</v>
      </c>
      <c r="G2918" t="e">
        <v>#N/A</v>
      </c>
      <c r="H2918" t="e">
        <v>#N/A</v>
      </c>
      <c r="I2918" t="e">
        <v>#N/A</v>
      </c>
      <c r="J2918" t="e">
        <v>#N/A</v>
      </c>
      <c r="K2918" t="e">
        <v>#N/A</v>
      </c>
      <c r="L2918" t="e">
        <v>#N/A</v>
      </c>
      <c r="M2918" t="e">
        <v>#N/A</v>
      </c>
      <c r="N2918">
        <v>0</v>
      </c>
      <c r="O2918">
        <v>0</v>
      </c>
      <c r="P2918">
        <v>0</v>
      </c>
      <c r="Q2918" s="36">
        <v>0</v>
      </c>
      <c r="R2918" s="36">
        <v>0</v>
      </c>
      <c r="S2918" s="36">
        <v>0</v>
      </c>
      <c r="T2918" s="36">
        <v>10</v>
      </c>
      <c r="U2918" s="36">
        <v>10</v>
      </c>
    </row>
    <row r="2919" spans="1:21" x14ac:dyDescent="0.2">
      <c r="A2919" s="89">
        <f>VLOOKUP(C2919,TabellenSRG!$B$4:$C$2729,2,FALSE)</f>
        <v>259</v>
      </c>
      <c r="B2919" t="str">
        <f t="shared" si="46"/>
        <v>259a</v>
      </c>
      <c r="C2919" t="s">
        <v>265</v>
      </c>
      <c r="D2919" t="s">
        <v>606</v>
      </c>
      <c r="E2919">
        <v>0</v>
      </c>
      <c r="F2919">
        <v>210</v>
      </c>
      <c r="G2919">
        <v>230</v>
      </c>
      <c r="H2919">
        <v>260</v>
      </c>
      <c r="I2919">
        <v>270</v>
      </c>
      <c r="J2919">
        <v>290</v>
      </c>
      <c r="K2919">
        <v>50</v>
      </c>
      <c r="L2919">
        <v>60</v>
      </c>
      <c r="M2919">
        <v>60</v>
      </c>
      <c r="N2919">
        <v>70</v>
      </c>
      <c r="O2919">
        <v>70</v>
      </c>
      <c r="P2919">
        <v>70</v>
      </c>
      <c r="Q2919" s="36">
        <v>80</v>
      </c>
      <c r="R2919" s="36">
        <v>90</v>
      </c>
      <c r="S2919" s="36">
        <v>110</v>
      </c>
      <c r="T2919" s="36">
        <v>110</v>
      </c>
      <c r="U2919" s="36">
        <v>110</v>
      </c>
    </row>
    <row r="2920" spans="1:21" x14ac:dyDescent="0.2">
      <c r="A2920" s="89">
        <f>VLOOKUP(C2920,TabellenSRG!$B$4:$C$2729,2,FALSE)</f>
        <v>259</v>
      </c>
      <c r="B2920" t="str">
        <f t="shared" si="46"/>
        <v>259b</v>
      </c>
      <c r="C2920" t="s">
        <v>265</v>
      </c>
      <c r="D2920" t="s">
        <v>607</v>
      </c>
      <c r="E2920">
        <v>1</v>
      </c>
      <c r="F2920">
        <v>0</v>
      </c>
      <c r="G2920">
        <v>0</v>
      </c>
      <c r="H2920">
        <v>0</v>
      </c>
      <c r="I2920">
        <v>0</v>
      </c>
      <c r="J2920">
        <v>0</v>
      </c>
      <c r="K2920">
        <v>0</v>
      </c>
      <c r="L2920">
        <v>0</v>
      </c>
      <c r="M2920">
        <v>0</v>
      </c>
      <c r="N2920">
        <v>0</v>
      </c>
      <c r="O2920">
        <v>0</v>
      </c>
      <c r="P2920">
        <v>0</v>
      </c>
      <c r="Q2920" s="36">
        <v>0</v>
      </c>
      <c r="R2920" s="36">
        <v>0</v>
      </c>
      <c r="S2920" s="36">
        <v>0</v>
      </c>
      <c r="T2920" s="36">
        <v>0</v>
      </c>
      <c r="U2920" s="36">
        <v>0</v>
      </c>
    </row>
    <row r="2921" spans="1:21" x14ac:dyDescent="0.2">
      <c r="A2921" s="89">
        <f>VLOOKUP(C2921,TabellenSRG!$B$4:$C$2729,2,FALSE)</f>
        <v>259</v>
      </c>
      <c r="B2921" t="str">
        <f t="shared" si="46"/>
        <v>259c</v>
      </c>
      <c r="C2921" t="s">
        <v>265</v>
      </c>
      <c r="D2921" t="s">
        <v>608</v>
      </c>
      <c r="E2921">
        <v>2</v>
      </c>
      <c r="F2921">
        <v>0</v>
      </c>
      <c r="G2921">
        <v>0</v>
      </c>
      <c r="H2921">
        <v>0</v>
      </c>
      <c r="I2921">
        <v>0</v>
      </c>
      <c r="J2921">
        <v>0</v>
      </c>
      <c r="K2921">
        <v>0</v>
      </c>
      <c r="L2921">
        <v>0</v>
      </c>
      <c r="M2921">
        <v>0</v>
      </c>
      <c r="N2921">
        <v>0</v>
      </c>
      <c r="O2921">
        <v>0</v>
      </c>
      <c r="P2921">
        <v>0</v>
      </c>
      <c r="Q2921" s="36">
        <v>0</v>
      </c>
      <c r="R2921" s="36">
        <v>0</v>
      </c>
      <c r="S2921" s="36">
        <v>0</v>
      </c>
      <c r="T2921" s="36">
        <v>0</v>
      </c>
      <c r="U2921" s="36">
        <v>0</v>
      </c>
    </row>
    <row r="2922" spans="1:21" x14ac:dyDescent="0.2">
      <c r="A2922" s="89">
        <f>VLOOKUP(C2922,TabellenSRG!$B$4:$C$2729,2,FALSE)</f>
        <v>259</v>
      </c>
      <c r="B2922" t="str">
        <f t="shared" si="46"/>
        <v>259d</v>
      </c>
      <c r="C2922" t="s">
        <v>265</v>
      </c>
      <c r="D2922" t="s">
        <v>609</v>
      </c>
      <c r="E2922">
        <v>3</v>
      </c>
      <c r="F2922">
        <v>0</v>
      </c>
      <c r="G2922">
        <v>0</v>
      </c>
      <c r="H2922">
        <v>0</v>
      </c>
      <c r="I2922">
        <v>0</v>
      </c>
      <c r="J2922">
        <v>0</v>
      </c>
      <c r="K2922">
        <v>0</v>
      </c>
      <c r="L2922">
        <v>0</v>
      </c>
      <c r="M2922">
        <v>0</v>
      </c>
      <c r="N2922">
        <v>0</v>
      </c>
      <c r="O2922">
        <v>0</v>
      </c>
      <c r="P2922">
        <v>0</v>
      </c>
      <c r="Q2922" s="36">
        <v>0</v>
      </c>
      <c r="R2922" s="36">
        <v>0</v>
      </c>
      <c r="S2922" s="36">
        <v>0</v>
      </c>
      <c r="T2922" s="36">
        <v>0</v>
      </c>
      <c r="U2922" s="36">
        <v>0</v>
      </c>
    </row>
    <row r="2923" spans="1:21" x14ac:dyDescent="0.2">
      <c r="A2923" s="89">
        <f>VLOOKUP(C2923,TabellenSRG!$B$4:$C$2729,2,FALSE)</f>
        <v>259</v>
      </c>
      <c r="B2923" t="str">
        <f t="shared" si="46"/>
        <v>259e</v>
      </c>
      <c r="C2923" t="s">
        <v>265</v>
      </c>
      <c r="D2923" t="s">
        <v>610</v>
      </c>
      <c r="E2923">
        <v>4</v>
      </c>
      <c r="F2923">
        <v>0</v>
      </c>
      <c r="G2923">
        <v>0</v>
      </c>
      <c r="H2923">
        <v>0</v>
      </c>
      <c r="I2923">
        <v>0</v>
      </c>
      <c r="J2923">
        <v>0</v>
      </c>
      <c r="K2923">
        <v>0</v>
      </c>
      <c r="L2923">
        <v>0</v>
      </c>
      <c r="M2923">
        <v>10</v>
      </c>
      <c r="N2923">
        <v>10</v>
      </c>
      <c r="O2923">
        <v>10</v>
      </c>
      <c r="P2923">
        <v>10</v>
      </c>
      <c r="Q2923" s="36">
        <v>10</v>
      </c>
      <c r="R2923" s="36">
        <v>10</v>
      </c>
      <c r="S2923" s="36">
        <v>30</v>
      </c>
      <c r="T2923" s="36">
        <v>40</v>
      </c>
      <c r="U2923" s="36">
        <v>30</v>
      </c>
    </row>
    <row r="2924" spans="1:21" x14ac:dyDescent="0.2">
      <c r="A2924" s="89">
        <f>VLOOKUP(C2924,TabellenSRG!$B$4:$C$2729,2,FALSE)</f>
        <v>259</v>
      </c>
      <c r="B2924" t="str">
        <f t="shared" si="46"/>
        <v>259f</v>
      </c>
      <c r="C2924" t="s">
        <v>265</v>
      </c>
      <c r="D2924" t="s">
        <v>612</v>
      </c>
      <c r="E2924">
        <v>5</v>
      </c>
      <c r="F2924">
        <v>0</v>
      </c>
      <c r="G2924">
        <v>0</v>
      </c>
      <c r="H2924">
        <v>0</v>
      </c>
      <c r="I2924">
        <v>0</v>
      </c>
      <c r="J2924">
        <v>0</v>
      </c>
      <c r="K2924">
        <v>0</v>
      </c>
      <c r="L2924">
        <v>0</v>
      </c>
      <c r="M2924">
        <v>0</v>
      </c>
      <c r="N2924">
        <v>0</v>
      </c>
      <c r="O2924">
        <v>0</v>
      </c>
      <c r="P2924">
        <v>0</v>
      </c>
      <c r="Q2924" s="36">
        <v>0</v>
      </c>
      <c r="R2924" s="36">
        <v>0</v>
      </c>
      <c r="S2924" s="36">
        <v>0</v>
      </c>
      <c r="T2924" s="36">
        <v>0</v>
      </c>
      <c r="U2924" s="36">
        <v>0</v>
      </c>
    </row>
    <row r="2925" spans="1:21" x14ac:dyDescent="0.2">
      <c r="A2925" s="89">
        <f>VLOOKUP(C2925,TabellenSRG!$B$4:$C$2729,2,FALSE)</f>
        <v>259</v>
      </c>
      <c r="B2925" t="str">
        <f t="shared" si="46"/>
        <v>259g</v>
      </c>
      <c r="C2925" t="s">
        <v>265</v>
      </c>
      <c r="D2925" t="s">
        <v>613</v>
      </c>
      <c r="E2925">
        <v>6</v>
      </c>
      <c r="F2925">
        <v>0</v>
      </c>
      <c r="G2925">
        <v>0</v>
      </c>
      <c r="H2925">
        <v>0</v>
      </c>
      <c r="I2925">
        <v>0</v>
      </c>
      <c r="J2925">
        <v>0</v>
      </c>
      <c r="K2925">
        <v>0</v>
      </c>
      <c r="L2925">
        <v>0</v>
      </c>
      <c r="M2925">
        <v>10</v>
      </c>
      <c r="N2925">
        <v>10</v>
      </c>
      <c r="O2925">
        <v>0</v>
      </c>
      <c r="P2925">
        <v>0</v>
      </c>
      <c r="Q2925" s="36">
        <v>10</v>
      </c>
      <c r="R2925" s="36">
        <v>10</v>
      </c>
      <c r="S2925" s="36">
        <v>10</v>
      </c>
      <c r="T2925" s="36">
        <v>10</v>
      </c>
      <c r="U2925" s="36">
        <v>20</v>
      </c>
    </row>
    <row r="2926" spans="1:21" x14ac:dyDescent="0.2">
      <c r="A2926" s="89">
        <f>VLOOKUP(C2926,TabellenSRG!$B$4:$C$2729,2,FALSE)</f>
        <v>259</v>
      </c>
      <c r="B2926" t="str">
        <f t="shared" si="46"/>
        <v>259h</v>
      </c>
      <c r="C2926" t="s">
        <v>265</v>
      </c>
      <c r="D2926" t="s">
        <v>614</v>
      </c>
      <c r="E2926">
        <v>7</v>
      </c>
      <c r="F2926">
        <v>0</v>
      </c>
      <c r="G2926">
        <v>0</v>
      </c>
      <c r="H2926">
        <v>0</v>
      </c>
      <c r="I2926">
        <v>0</v>
      </c>
      <c r="J2926">
        <v>0</v>
      </c>
      <c r="K2926">
        <v>0</v>
      </c>
      <c r="L2926">
        <v>0</v>
      </c>
      <c r="M2926">
        <v>0</v>
      </c>
      <c r="N2926">
        <v>0</v>
      </c>
      <c r="O2926">
        <v>0</v>
      </c>
      <c r="P2926">
        <v>0</v>
      </c>
      <c r="Q2926" s="36">
        <v>0</v>
      </c>
      <c r="R2926" s="36">
        <v>0</v>
      </c>
      <c r="S2926" s="36">
        <v>0</v>
      </c>
      <c r="T2926" s="36">
        <v>0</v>
      </c>
      <c r="U2926" s="36">
        <v>0</v>
      </c>
    </row>
    <row r="2927" spans="1:21" x14ac:dyDescent="0.2">
      <c r="A2927" s="89">
        <f>VLOOKUP(C2927,TabellenSRG!$B$4:$C$2729,2,FALSE)</f>
        <v>259</v>
      </c>
      <c r="B2927" t="str">
        <f t="shared" si="46"/>
        <v>259i</v>
      </c>
      <c r="C2927" t="s">
        <v>265</v>
      </c>
      <c r="D2927" t="s">
        <v>615</v>
      </c>
      <c r="E2927">
        <v>8</v>
      </c>
      <c r="F2927">
        <v>0</v>
      </c>
      <c r="G2927">
        <v>0</v>
      </c>
      <c r="H2927">
        <v>0</v>
      </c>
      <c r="I2927">
        <v>0</v>
      </c>
      <c r="J2927">
        <v>0</v>
      </c>
      <c r="K2927">
        <v>0</v>
      </c>
      <c r="L2927">
        <v>0</v>
      </c>
      <c r="M2927">
        <v>0</v>
      </c>
      <c r="N2927">
        <v>0</v>
      </c>
      <c r="O2927">
        <v>0</v>
      </c>
      <c r="P2927">
        <v>0</v>
      </c>
      <c r="Q2927" s="36">
        <v>0</v>
      </c>
      <c r="R2927" s="36">
        <v>0</v>
      </c>
      <c r="S2927" s="36">
        <v>0</v>
      </c>
      <c r="T2927" s="36">
        <v>0</v>
      </c>
      <c r="U2927" s="36">
        <v>0</v>
      </c>
    </row>
    <row r="2928" spans="1:21" x14ac:dyDescent="0.2">
      <c r="A2928" s="89">
        <f>VLOOKUP(C2928,TabellenSRG!$B$4:$C$2729,2,FALSE)</f>
        <v>259</v>
      </c>
      <c r="B2928" t="str">
        <f t="shared" si="46"/>
        <v>259j</v>
      </c>
      <c r="C2928" t="s">
        <v>265</v>
      </c>
      <c r="D2928" t="s">
        <v>616</v>
      </c>
      <c r="E2928">
        <v>9</v>
      </c>
      <c r="F2928">
        <v>210</v>
      </c>
      <c r="G2928">
        <v>230</v>
      </c>
      <c r="H2928">
        <v>260</v>
      </c>
      <c r="I2928">
        <v>270</v>
      </c>
      <c r="J2928">
        <v>290</v>
      </c>
      <c r="K2928">
        <v>50</v>
      </c>
      <c r="L2928">
        <v>60</v>
      </c>
      <c r="M2928">
        <v>50</v>
      </c>
      <c r="N2928">
        <v>60</v>
      </c>
      <c r="O2928">
        <v>60</v>
      </c>
      <c r="P2928">
        <v>60</v>
      </c>
      <c r="Q2928" s="36">
        <v>70</v>
      </c>
      <c r="R2928" s="36">
        <v>70</v>
      </c>
      <c r="S2928" s="36">
        <v>60</v>
      </c>
      <c r="T2928" s="36">
        <v>60</v>
      </c>
      <c r="U2928" s="36">
        <v>70</v>
      </c>
    </row>
    <row r="2929" spans="1:21" x14ac:dyDescent="0.2">
      <c r="A2929" s="89">
        <f>VLOOKUP(C2929,TabellenSRG!$B$4:$C$2729,2,FALSE)</f>
        <v>259</v>
      </c>
      <c r="B2929" t="str">
        <f t="shared" si="46"/>
        <v>259k</v>
      </c>
      <c r="C2929" t="s">
        <v>265</v>
      </c>
      <c r="D2929" t="s">
        <v>611</v>
      </c>
      <c r="E2929">
        <v>10</v>
      </c>
      <c r="F2929" t="e">
        <v>#N/A</v>
      </c>
      <c r="G2929" t="e">
        <v>#N/A</v>
      </c>
      <c r="H2929" t="e">
        <v>#N/A</v>
      </c>
      <c r="I2929" t="e">
        <v>#N/A</v>
      </c>
      <c r="J2929" t="e">
        <v>#N/A</v>
      </c>
      <c r="K2929" t="e">
        <v>#N/A</v>
      </c>
      <c r="L2929" t="e">
        <v>#N/A</v>
      </c>
      <c r="M2929" t="e">
        <v>#N/A</v>
      </c>
      <c r="N2929">
        <v>0</v>
      </c>
      <c r="O2929">
        <v>0</v>
      </c>
      <c r="P2929">
        <v>0</v>
      </c>
      <c r="Q2929" s="36">
        <v>0</v>
      </c>
      <c r="R2929" s="36">
        <v>0</v>
      </c>
      <c r="S2929" s="36">
        <v>0</v>
      </c>
      <c r="T2929" s="36">
        <v>0</v>
      </c>
      <c r="U2929" s="36">
        <v>0</v>
      </c>
    </row>
    <row r="2930" spans="1:21" x14ac:dyDescent="0.2">
      <c r="A2930" s="89">
        <f>VLOOKUP(C2930,TabellenSRG!$B$4:$C$2729,2,FALSE)</f>
        <v>260</v>
      </c>
      <c r="B2930" t="str">
        <f t="shared" si="46"/>
        <v>260a</v>
      </c>
      <c r="C2930" t="s">
        <v>266</v>
      </c>
      <c r="D2930" t="s">
        <v>606</v>
      </c>
      <c r="E2930">
        <v>0</v>
      </c>
      <c r="F2930">
        <v>400</v>
      </c>
      <c r="G2930">
        <v>400</v>
      </c>
      <c r="H2930">
        <v>420</v>
      </c>
      <c r="I2930">
        <v>490</v>
      </c>
      <c r="J2930">
        <v>530</v>
      </c>
      <c r="K2930">
        <v>590</v>
      </c>
      <c r="L2930">
        <v>610</v>
      </c>
      <c r="M2930">
        <v>620</v>
      </c>
      <c r="N2930">
        <v>650</v>
      </c>
      <c r="O2930">
        <v>660</v>
      </c>
      <c r="P2930">
        <v>700</v>
      </c>
      <c r="Q2930" s="36">
        <v>690</v>
      </c>
      <c r="R2930" s="36">
        <v>700</v>
      </c>
      <c r="S2930" s="36">
        <v>710</v>
      </c>
      <c r="T2930" s="36">
        <v>720</v>
      </c>
      <c r="U2930" s="36">
        <v>700</v>
      </c>
    </row>
    <row r="2931" spans="1:21" x14ac:dyDescent="0.2">
      <c r="A2931" s="89">
        <f>VLOOKUP(C2931,TabellenSRG!$B$4:$C$2729,2,FALSE)</f>
        <v>260</v>
      </c>
      <c r="B2931" t="str">
        <f t="shared" si="46"/>
        <v>260b</v>
      </c>
      <c r="C2931" t="s">
        <v>266</v>
      </c>
      <c r="D2931" t="s">
        <v>607</v>
      </c>
      <c r="E2931">
        <v>1</v>
      </c>
      <c r="F2931">
        <v>0</v>
      </c>
      <c r="G2931">
        <v>0</v>
      </c>
      <c r="H2931">
        <v>0</v>
      </c>
      <c r="I2931">
        <v>0</v>
      </c>
      <c r="J2931">
        <v>0</v>
      </c>
      <c r="K2931">
        <v>0</v>
      </c>
      <c r="L2931">
        <v>0</v>
      </c>
      <c r="M2931">
        <v>0</v>
      </c>
      <c r="N2931">
        <v>0</v>
      </c>
      <c r="O2931">
        <v>0</v>
      </c>
      <c r="P2931">
        <v>0</v>
      </c>
      <c r="Q2931" s="36">
        <v>0</v>
      </c>
      <c r="R2931" s="36">
        <v>0</v>
      </c>
      <c r="S2931" s="36">
        <v>0</v>
      </c>
      <c r="T2931" s="36">
        <v>0</v>
      </c>
      <c r="U2931" s="36">
        <v>0</v>
      </c>
    </row>
    <row r="2932" spans="1:21" x14ac:dyDescent="0.2">
      <c r="A2932" s="89">
        <f>VLOOKUP(C2932,TabellenSRG!$B$4:$C$2729,2,FALSE)</f>
        <v>260</v>
      </c>
      <c r="B2932" t="str">
        <f t="shared" si="46"/>
        <v>260c</v>
      </c>
      <c r="C2932" t="s">
        <v>266</v>
      </c>
      <c r="D2932" t="s">
        <v>608</v>
      </c>
      <c r="E2932">
        <v>2</v>
      </c>
      <c r="F2932">
        <v>0</v>
      </c>
      <c r="G2932">
        <v>0</v>
      </c>
      <c r="H2932">
        <v>0</v>
      </c>
      <c r="I2932">
        <v>0</v>
      </c>
      <c r="J2932">
        <v>0</v>
      </c>
      <c r="K2932">
        <v>0</v>
      </c>
      <c r="L2932">
        <v>0</v>
      </c>
      <c r="M2932">
        <v>0</v>
      </c>
      <c r="N2932">
        <v>0</v>
      </c>
      <c r="O2932">
        <v>0</v>
      </c>
      <c r="P2932">
        <v>0</v>
      </c>
      <c r="Q2932" s="36">
        <v>0</v>
      </c>
      <c r="R2932" s="36">
        <v>0</v>
      </c>
      <c r="S2932" s="36">
        <v>0</v>
      </c>
      <c r="T2932" s="36">
        <v>0</v>
      </c>
      <c r="U2932" s="36">
        <v>0</v>
      </c>
    </row>
    <row r="2933" spans="1:21" x14ac:dyDescent="0.2">
      <c r="A2933" s="89">
        <f>VLOOKUP(C2933,TabellenSRG!$B$4:$C$2729,2,FALSE)</f>
        <v>260</v>
      </c>
      <c r="B2933" t="str">
        <f t="shared" si="46"/>
        <v>260d</v>
      </c>
      <c r="C2933" t="s">
        <v>266</v>
      </c>
      <c r="D2933" t="s">
        <v>609</v>
      </c>
      <c r="E2933">
        <v>3</v>
      </c>
      <c r="F2933">
        <v>0</v>
      </c>
      <c r="G2933">
        <v>0</v>
      </c>
      <c r="H2933">
        <v>0</v>
      </c>
      <c r="I2933">
        <v>0</v>
      </c>
      <c r="J2933">
        <v>0</v>
      </c>
      <c r="K2933">
        <v>0</v>
      </c>
      <c r="L2933">
        <v>0</v>
      </c>
      <c r="M2933">
        <v>0</v>
      </c>
      <c r="N2933">
        <v>0</v>
      </c>
      <c r="O2933">
        <v>0</v>
      </c>
      <c r="P2933">
        <v>0</v>
      </c>
      <c r="Q2933" s="36">
        <v>0</v>
      </c>
      <c r="R2933" s="36">
        <v>0</v>
      </c>
      <c r="S2933" s="36">
        <v>0</v>
      </c>
      <c r="T2933" s="36">
        <v>0</v>
      </c>
      <c r="U2933" s="36">
        <v>0</v>
      </c>
    </row>
    <row r="2934" spans="1:21" x14ac:dyDescent="0.2">
      <c r="A2934" s="89">
        <f>VLOOKUP(C2934,TabellenSRG!$B$4:$C$2729,2,FALSE)</f>
        <v>260</v>
      </c>
      <c r="B2934" t="str">
        <f t="shared" si="46"/>
        <v>260e</v>
      </c>
      <c r="C2934" t="s">
        <v>266</v>
      </c>
      <c r="D2934" t="s">
        <v>610</v>
      </c>
      <c r="E2934">
        <v>4</v>
      </c>
      <c r="F2934">
        <v>0</v>
      </c>
      <c r="G2934">
        <v>0</v>
      </c>
      <c r="H2934">
        <v>0</v>
      </c>
      <c r="I2934">
        <v>0</v>
      </c>
      <c r="J2934">
        <v>0</v>
      </c>
      <c r="K2934">
        <v>0</v>
      </c>
      <c r="L2934">
        <v>0</v>
      </c>
      <c r="M2934">
        <v>0</v>
      </c>
      <c r="N2934">
        <v>0</v>
      </c>
      <c r="O2934">
        <v>0</v>
      </c>
      <c r="P2934">
        <v>10</v>
      </c>
      <c r="Q2934" s="36">
        <v>10</v>
      </c>
      <c r="R2934" s="36">
        <v>10</v>
      </c>
      <c r="S2934" s="36">
        <v>10</v>
      </c>
      <c r="T2934" s="36">
        <v>20</v>
      </c>
      <c r="U2934" s="36">
        <v>20</v>
      </c>
    </row>
    <row r="2935" spans="1:21" x14ac:dyDescent="0.2">
      <c r="A2935" s="89">
        <f>VLOOKUP(C2935,TabellenSRG!$B$4:$C$2729,2,FALSE)</f>
        <v>260</v>
      </c>
      <c r="B2935" t="str">
        <f t="shared" si="46"/>
        <v>260f</v>
      </c>
      <c r="C2935" t="s">
        <v>266</v>
      </c>
      <c r="D2935" t="s">
        <v>612</v>
      </c>
      <c r="E2935">
        <v>5</v>
      </c>
      <c r="F2935">
        <v>0</v>
      </c>
      <c r="G2935">
        <v>0</v>
      </c>
      <c r="H2935">
        <v>0</v>
      </c>
      <c r="I2935">
        <v>0</v>
      </c>
      <c r="J2935">
        <v>0</v>
      </c>
      <c r="K2935">
        <v>0</v>
      </c>
      <c r="L2935">
        <v>0</v>
      </c>
      <c r="M2935">
        <v>0</v>
      </c>
      <c r="N2935">
        <v>0</v>
      </c>
      <c r="O2935">
        <v>0</v>
      </c>
      <c r="P2935">
        <v>0</v>
      </c>
      <c r="Q2935" s="36">
        <v>0</v>
      </c>
      <c r="R2935" s="36">
        <v>0</v>
      </c>
      <c r="S2935" s="36">
        <v>0</v>
      </c>
      <c r="T2935" s="36">
        <v>0</v>
      </c>
      <c r="U2935" s="36">
        <v>0</v>
      </c>
    </row>
    <row r="2936" spans="1:21" x14ac:dyDescent="0.2">
      <c r="A2936" s="89">
        <f>VLOOKUP(C2936,TabellenSRG!$B$4:$C$2729,2,FALSE)</f>
        <v>260</v>
      </c>
      <c r="B2936" t="str">
        <f t="shared" si="46"/>
        <v>260g</v>
      </c>
      <c r="C2936" t="s">
        <v>266</v>
      </c>
      <c r="D2936" t="s">
        <v>613</v>
      </c>
      <c r="E2936">
        <v>6</v>
      </c>
      <c r="F2936">
        <v>0</v>
      </c>
      <c r="G2936">
        <v>0</v>
      </c>
      <c r="H2936">
        <v>0</v>
      </c>
      <c r="I2936">
        <v>0</v>
      </c>
      <c r="J2936">
        <v>0</v>
      </c>
      <c r="K2936">
        <v>0</v>
      </c>
      <c r="L2936">
        <v>0</v>
      </c>
      <c r="M2936">
        <v>0</v>
      </c>
      <c r="N2936">
        <v>0</v>
      </c>
      <c r="O2936">
        <v>0</v>
      </c>
      <c r="P2936">
        <v>0</v>
      </c>
      <c r="Q2936" s="36">
        <v>0</v>
      </c>
      <c r="R2936" s="36">
        <v>0</v>
      </c>
      <c r="S2936" s="36">
        <v>0</v>
      </c>
      <c r="T2936" s="36">
        <v>0</v>
      </c>
      <c r="U2936" s="36">
        <v>0</v>
      </c>
    </row>
    <row r="2937" spans="1:21" x14ac:dyDescent="0.2">
      <c r="A2937" s="89">
        <f>VLOOKUP(C2937,TabellenSRG!$B$4:$C$2729,2,FALSE)</f>
        <v>260</v>
      </c>
      <c r="B2937" t="str">
        <f t="shared" si="46"/>
        <v>260h</v>
      </c>
      <c r="C2937" t="s">
        <v>266</v>
      </c>
      <c r="D2937" t="s">
        <v>614</v>
      </c>
      <c r="E2937">
        <v>7</v>
      </c>
      <c r="F2937">
        <v>0</v>
      </c>
      <c r="G2937">
        <v>0</v>
      </c>
      <c r="H2937">
        <v>0</v>
      </c>
      <c r="I2937">
        <v>0</v>
      </c>
      <c r="J2937">
        <v>0</v>
      </c>
      <c r="K2937">
        <v>0</v>
      </c>
      <c r="L2937">
        <v>0</v>
      </c>
      <c r="M2937">
        <v>0</v>
      </c>
      <c r="N2937">
        <v>0</v>
      </c>
      <c r="O2937">
        <v>0</v>
      </c>
      <c r="P2937">
        <v>0</v>
      </c>
      <c r="Q2937" s="36">
        <v>0</v>
      </c>
      <c r="R2937" s="36">
        <v>0</v>
      </c>
      <c r="S2937" s="36">
        <v>0</v>
      </c>
      <c r="T2937" s="36">
        <v>0</v>
      </c>
      <c r="U2937" s="36">
        <v>0</v>
      </c>
    </row>
    <row r="2938" spans="1:21" x14ac:dyDescent="0.2">
      <c r="A2938" s="89">
        <f>VLOOKUP(C2938,TabellenSRG!$B$4:$C$2729,2,FALSE)</f>
        <v>260</v>
      </c>
      <c r="B2938" t="str">
        <f t="shared" si="46"/>
        <v>260i</v>
      </c>
      <c r="C2938" t="s">
        <v>266</v>
      </c>
      <c r="D2938" t="s">
        <v>615</v>
      </c>
      <c r="E2938">
        <v>8</v>
      </c>
      <c r="F2938">
        <v>0</v>
      </c>
      <c r="G2938">
        <v>0</v>
      </c>
      <c r="H2938">
        <v>0</v>
      </c>
      <c r="I2938">
        <v>0</v>
      </c>
      <c r="J2938">
        <v>0</v>
      </c>
      <c r="K2938">
        <v>0</v>
      </c>
      <c r="L2938">
        <v>0</v>
      </c>
      <c r="M2938">
        <v>0</v>
      </c>
      <c r="N2938">
        <v>0</v>
      </c>
      <c r="O2938">
        <v>0</v>
      </c>
      <c r="P2938">
        <v>0</v>
      </c>
      <c r="Q2938" s="36">
        <v>0</v>
      </c>
      <c r="R2938" s="36">
        <v>0</v>
      </c>
      <c r="S2938" s="36">
        <v>0</v>
      </c>
      <c r="T2938" s="36">
        <v>0</v>
      </c>
      <c r="U2938" s="36">
        <v>0</v>
      </c>
    </row>
    <row r="2939" spans="1:21" x14ac:dyDescent="0.2">
      <c r="A2939" s="89">
        <f>VLOOKUP(C2939,TabellenSRG!$B$4:$C$2729,2,FALSE)</f>
        <v>260</v>
      </c>
      <c r="B2939" t="str">
        <f t="shared" si="46"/>
        <v>260j</v>
      </c>
      <c r="C2939" t="s">
        <v>266</v>
      </c>
      <c r="D2939" t="s">
        <v>616</v>
      </c>
      <c r="E2939">
        <v>9</v>
      </c>
      <c r="F2939">
        <v>400</v>
      </c>
      <c r="G2939">
        <v>400</v>
      </c>
      <c r="H2939">
        <v>420</v>
      </c>
      <c r="I2939">
        <v>490</v>
      </c>
      <c r="J2939">
        <v>530</v>
      </c>
      <c r="K2939">
        <v>580</v>
      </c>
      <c r="L2939">
        <v>610</v>
      </c>
      <c r="M2939">
        <v>620</v>
      </c>
      <c r="N2939">
        <v>650</v>
      </c>
      <c r="O2939">
        <v>650</v>
      </c>
      <c r="P2939">
        <v>690</v>
      </c>
      <c r="Q2939" s="36">
        <v>680</v>
      </c>
      <c r="R2939" s="36">
        <v>690</v>
      </c>
      <c r="S2939" s="36">
        <v>700</v>
      </c>
      <c r="T2939" s="36">
        <v>710</v>
      </c>
      <c r="U2939" s="36">
        <v>690</v>
      </c>
    </row>
    <row r="2940" spans="1:21" x14ac:dyDescent="0.2">
      <c r="A2940" s="89">
        <f>VLOOKUP(C2940,TabellenSRG!$B$4:$C$2729,2,FALSE)</f>
        <v>260</v>
      </c>
      <c r="B2940" t="str">
        <f t="shared" si="46"/>
        <v>260k</v>
      </c>
      <c r="C2940" t="s">
        <v>266</v>
      </c>
      <c r="D2940" t="s">
        <v>611</v>
      </c>
      <c r="E2940">
        <v>10</v>
      </c>
      <c r="F2940" t="e">
        <v>#N/A</v>
      </c>
      <c r="G2940" t="e">
        <v>#N/A</v>
      </c>
      <c r="H2940" t="e">
        <v>#N/A</v>
      </c>
      <c r="I2940" t="e">
        <v>#N/A</v>
      </c>
      <c r="J2940" t="e">
        <v>#N/A</v>
      </c>
      <c r="K2940" t="e">
        <v>#N/A</v>
      </c>
      <c r="L2940" t="e">
        <v>#N/A</v>
      </c>
      <c r="M2940" t="e">
        <v>#N/A</v>
      </c>
      <c r="N2940">
        <v>0</v>
      </c>
      <c r="O2940">
        <v>0</v>
      </c>
      <c r="P2940">
        <v>0</v>
      </c>
      <c r="Q2940" s="36">
        <v>0</v>
      </c>
      <c r="R2940" s="36">
        <v>0</v>
      </c>
      <c r="S2940" s="36">
        <v>0</v>
      </c>
      <c r="T2940" s="36">
        <v>0</v>
      </c>
      <c r="U2940" s="36">
        <v>0</v>
      </c>
    </row>
    <row r="2941" spans="1:21" x14ac:dyDescent="0.2">
      <c r="A2941" s="89">
        <f>VLOOKUP(C2941,TabellenSRG!$B$4:$C$2729,2,FALSE)</f>
        <v>261</v>
      </c>
      <c r="B2941" t="str">
        <f t="shared" si="46"/>
        <v>261a</v>
      </c>
      <c r="C2941" t="s">
        <v>267</v>
      </c>
      <c r="D2941" t="s">
        <v>606</v>
      </c>
      <c r="E2941">
        <v>0</v>
      </c>
      <c r="F2941">
        <v>270</v>
      </c>
      <c r="G2941">
        <v>290</v>
      </c>
      <c r="H2941">
        <v>310</v>
      </c>
      <c r="I2941">
        <v>340</v>
      </c>
      <c r="J2941">
        <v>350</v>
      </c>
      <c r="K2941">
        <v>350</v>
      </c>
      <c r="L2941">
        <v>360</v>
      </c>
      <c r="M2941">
        <v>370</v>
      </c>
      <c r="N2941">
        <v>400</v>
      </c>
      <c r="O2941">
        <v>420</v>
      </c>
      <c r="P2941">
        <v>390</v>
      </c>
      <c r="Q2941" s="36">
        <v>360</v>
      </c>
      <c r="R2941" s="36">
        <v>420</v>
      </c>
      <c r="S2941" s="36">
        <v>440</v>
      </c>
      <c r="T2941" s="36">
        <v>450</v>
      </c>
      <c r="U2941" s="36">
        <v>490</v>
      </c>
    </row>
    <row r="2942" spans="1:21" x14ac:dyDescent="0.2">
      <c r="A2942" s="89">
        <f>VLOOKUP(C2942,TabellenSRG!$B$4:$C$2729,2,FALSE)</f>
        <v>261</v>
      </c>
      <c r="B2942" t="str">
        <f t="shared" si="46"/>
        <v>261b</v>
      </c>
      <c r="C2942" t="s">
        <v>267</v>
      </c>
      <c r="D2942" t="s">
        <v>607</v>
      </c>
      <c r="E2942">
        <v>1</v>
      </c>
      <c r="F2942">
        <v>0</v>
      </c>
      <c r="G2942">
        <v>0</v>
      </c>
      <c r="H2942">
        <v>0</v>
      </c>
      <c r="I2942">
        <v>0</v>
      </c>
      <c r="J2942">
        <v>0</v>
      </c>
      <c r="K2942">
        <v>0</v>
      </c>
      <c r="L2942">
        <v>0</v>
      </c>
      <c r="M2942">
        <v>0</v>
      </c>
      <c r="N2942">
        <v>0</v>
      </c>
      <c r="O2942">
        <v>0</v>
      </c>
      <c r="P2942">
        <v>0</v>
      </c>
      <c r="Q2942" s="36">
        <v>0</v>
      </c>
      <c r="R2942" s="36">
        <v>0</v>
      </c>
      <c r="S2942" s="36">
        <v>0</v>
      </c>
      <c r="T2942" s="36">
        <v>0</v>
      </c>
      <c r="U2942" s="36">
        <v>0</v>
      </c>
    </row>
    <row r="2943" spans="1:21" x14ac:dyDescent="0.2">
      <c r="A2943" s="89">
        <f>VLOOKUP(C2943,TabellenSRG!$B$4:$C$2729,2,FALSE)</f>
        <v>261</v>
      </c>
      <c r="B2943" t="str">
        <f t="shared" si="46"/>
        <v>261c</v>
      </c>
      <c r="C2943" t="s">
        <v>267</v>
      </c>
      <c r="D2943" t="s">
        <v>608</v>
      </c>
      <c r="E2943">
        <v>2</v>
      </c>
      <c r="F2943">
        <v>0</v>
      </c>
      <c r="G2943">
        <v>0</v>
      </c>
      <c r="H2943">
        <v>0</v>
      </c>
      <c r="I2943">
        <v>0</v>
      </c>
      <c r="J2943">
        <v>0</v>
      </c>
      <c r="K2943">
        <v>0</v>
      </c>
      <c r="L2943">
        <v>0</v>
      </c>
      <c r="M2943">
        <v>0</v>
      </c>
      <c r="N2943">
        <v>0</v>
      </c>
      <c r="O2943">
        <v>0</v>
      </c>
      <c r="P2943">
        <v>0</v>
      </c>
      <c r="Q2943" s="36">
        <v>0</v>
      </c>
      <c r="R2943" s="36">
        <v>0</v>
      </c>
      <c r="S2943" s="36">
        <v>0</v>
      </c>
      <c r="T2943" s="36">
        <v>0</v>
      </c>
      <c r="U2943" s="36">
        <v>0</v>
      </c>
    </row>
    <row r="2944" spans="1:21" x14ac:dyDescent="0.2">
      <c r="A2944" s="89">
        <f>VLOOKUP(C2944,TabellenSRG!$B$4:$C$2729,2,FALSE)</f>
        <v>261</v>
      </c>
      <c r="B2944" t="str">
        <f t="shared" si="46"/>
        <v>261d</v>
      </c>
      <c r="C2944" t="s">
        <v>267</v>
      </c>
      <c r="D2944" t="s">
        <v>609</v>
      </c>
      <c r="E2944">
        <v>3</v>
      </c>
      <c r="F2944">
        <v>0</v>
      </c>
      <c r="G2944">
        <v>0</v>
      </c>
      <c r="H2944">
        <v>0</v>
      </c>
      <c r="I2944">
        <v>0</v>
      </c>
      <c r="J2944">
        <v>20</v>
      </c>
      <c r="K2944">
        <v>10</v>
      </c>
      <c r="L2944">
        <v>10</v>
      </c>
      <c r="M2944">
        <v>10</v>
      </c>
      <c r="N2944">
        <v>10</v>
      </c>
      <c r="O2944">
        <v>10</v>
      </c>
      <c r="P2944">
        <v>10</v>
      </c>
      <c r="Q2944" s="36">
        <v>0</v>
      </c>
      <c r="R2944" s="36">
        <v>0</v>
      </c>
      <c r="S2944" s="36">
        <v>0</v>
      </c>
      <c r="T2944" s="36">
        <v>0</v>
      </c>
      <c r="U2944" s="36">
        <v>10</v>
      </c>
    </row>
    <row r="2945" spans="1:21" x14ac:dyDescent="0.2">
      <c r="A2945" s="89">
        <f>VLOOKUP(C2945,TabellenSRG!$B$4:$C$2729,2,FALSE)</f>
        <v>261</v>
      </c>
      <c r="B2945" t="str">
        <f t="shared" si="46"/>
        <v>261e</v>
      </c>
      <c r="C2945" t="s">
        <v>267</v>
      </c>
      <c r="D2945" t="s">
        <v>610</v>
      </c>
      <c r="E2945">
        <v>4</v>
      </c>
      <c r="F2945">
        <v>0</v>
      </c>
      <c r="G2945">
        <v>0</v>
      </c>
      <c r="H2945">
        <v>0</v>
      </c>
      <c r="I2945">
        <v>0</v>
      </c>
      <c r="J2945">
        <v>0</v>
      </c>
      <c r="K2945">
        <v>0</v>
      </c>
      <c r="L2945">
        <v>0</v>
      </c>
      <c r="M2945">
        <v>0</v>
      </c>
      <c r="N2945">
        <v>10</v>
      </c>
      <c r="O2945">
        <v>10</v>
      </c>
      <c r="P2945">
        <v>10</v>
      </c>
      <c r="Q2945" s="36">
        <v>10</v>
      </c>
      <c r="R2945" s="36">
        <v>10</v>
      </c>
      <c r="S2945" s="36">
        <v>20</v>
      </c>
      <c r="T2945" s="36">
        <v>20</v>
      </c>
      <c r="U2945" s="36">
        <v>20</v>
      </c>
    </row>
    <row r="2946" spans="1:21" x14ac:dyDescent="0.2">
      <c r="A2946" s="89">
        <f>VLOOKUP(C2946,TabellenSRG!$B$4:$C$2729,2,FALSE)</f>
        <v>261</v>
      </c>
      <c r="B2946" t="str">
        <f t="shared" si="46"/>
        <v>261f</v>
      </c>
      <c r="C2946" t="s">
        <v>267</v>
      </c>
      <c r="D2946" t="s">
        <v>612</v>
      </c>
      <c r="E2946">
        <v>5</v>
      </c>
      <c r="F2946">
        <v>0</v>
      </c>
      <c r="G2946">
        <v>0</v>
      </c>
      <c r="H2946">
        <v>0</v>
      </c>
      <c r="I2946">
        <v>0</v>
      </c>
      <c r="J2946">
        <v>0</v>
      </c>
      <c r="K2946">
        <v>0</v>
      </c>
      <c r="L2946">
        <v>0</v>
      </c>
      <c r="M2946">
        <v>0</v>
      </c>
      <c r="N2946">
        <v>0</v>
      </c>
      <c r="O2946">
        <v>0</v>
      </c>
      <c r="P2946">
        <v>0</v>
      </c>
      <c r="Q2946" s="36">
        <v>0</v>
      </c>
      <c r="R2946" s="36">
        <v>0</v>
      </c>
      <c r="S2946" s="36">
        <v>0</v>
      </c>
      <c r="T2946" s="36">
        <v>0</v>
      </c>
      <c r="U2946" s="36">
        <v>0</v>
      </c>
    </row>
    <row r="2947" spans="1:21" x14ac:dyDescent="0.2">
      <c r="A2947" s="89">
        <f>VLOOKUP(C2947,TabellenSRG!$B$4:$C$2729,2,FALSE)</f>
        <v>261</v>
      </c>
      <c r="B2947" t="str">
        <f t="shared" si="46"/>
        <v>261g</v>
      </c>
      <c r="C2947" t="s">
        <v>267</v>
      </c>
      <c r="D2947" t="s">
        <v>613</v>
      </c>
      <c r="E2947">
        <v>6</v>
      </c>
      <c r="F2947">
        <v>0</v>
      </c>
      <c r="G2947">
        <v>0</v>
      </c>
      <c r="H2947">
        <v>0</v>
      </c>
      <c r="I2947">
        <v>0</v>
      </c>
      <c r="J2947">
        <v>0</v>
      </c>
      <c r="K2947">
        <v>0</v>
      </c>
      <c r="L2947">
        <v>0</v>
      </c>
      <c r="M2947">
        <v>0</v>
      </c>
      <c r="N2947">
        <v>0</v>
      </c>
      <c r="O2947">
        <v>0</v>
      </c>
      <c r="P2947">
        <v>0</v>
      </c>
      <c r="Q2947" s="36">
        <v>0</v>
      </c>
      <c r="R2947" s="36">
        <v>0</v>
      </c>
      <c r="S2947" s="36">
        <v>0</v>
      </c>
      <c r="T2947" s="36">
        <v>0</v>
      </c>
      <c r="U2947" s="36">
        <v>0</v>
      </c>
    </row>
    <row r="2948" spans="1:21" x14ac:dyDescent="0.2">
      <c r="A2948" s="89">
        <f>VLOOKUP(C2948,TabellenSRG!$B$4:$C$2729,2,FALSE)</f>
        <v>261</v>
      </c>
      <c r="B2948" t="str">
        <f t="shared" si="46"/>
        <v>261h</v>
      </c>
      <c r="C2948" t="s">
        <v>267</v>
      </c>
      <c r="D2948" t="s">
        <v>614</v>
      </c>
      <c r="E2948">
        <v>7</v>
      </c>
      <c r="F2948">
        <v>0</v>
      </c>
      <c r="G2948">
        <v>0</v>
      </c>
      <c r="H2948">
        <v>0</v>
      </c>
      <c r="I2948">
        <v>0</v>
      </c>
      <c r="J2948">
        <v>0</v>
      </c>
      <c r="K2948">
        <v>0</v>
      </c>
      <c r="L2948">
        <v>0</v>
      </c>
      <c r="M2948">
        <v>0</v>
      </c>
      <c r="N2948">
        <v>0</v>
      </c>
      <c r="O2948">
        <v>0</v>
      </c>
      <c r="P2948">
        <v>0</v>
      </c>
      <c r="Q2948" s="36">
        <v>0</v>
      </c>
      <c r="R2948" s="36">
        <v>0</v>
      </c>
      <c r="S2948" s="36">
        <v>0</v>
      </c>
      <c r="T2948" s="36">
        <v>0</v>
      </c>
      <c r="U2948" s="36">
        <v>0</v>
      </c>
    </row>
    <row r="2949" spans="1:21" x14ac:dyDescent="0.2">
      <c r="A2949" s="89">
        <f>VLOOKUP(C2949,TabellenSRG!$B$4:$C$2729,2,FALSE)</f>
        <v>261</v>
      </c>
      <c r="B2949" t="str">
        <f t="shared" ref="B2949:B3012" si="47">CONCATENATE(A2949,D2949)</f>
        <v>261i</v>
      </c>
      <c r="C2949" t="s">
        <v>267</v>
      </c>
      <c r="D2949" t="s">
        <v>615</v>
      </c>
      <c r="E2949">
        <v>8</v>
      </c>
      <c r="F2949">
        <v>0</v>
      </c>
      <c r="G2949">
        <v>0</v>
      </c>
      <c r="H2949">
        <v>0</v>
      </c>
      <c r="I2949">
        <v>0</v>
      </c>
      <c r="J2949">
        <v>0</v>
      </c>
      <c r="K2949">
        <v>0</v>
      </c>
      <c r="L2949">
        <v>0</v>
      </c>
      <c r="M2949">
        <v>0</v>
      </c>
      <c r="N2949">
        <v>0</v>
      </c>
      <c r="O2949">
        <v>0</v>
      </c>
      <c r="P2949">
        <v>0</v>
      </c>
      <c r="Q2949" s="36">
        <v>0</v>
      </c>
      <c r="R2949" s="36">
        <v>0</v>
      </c>
      <c r="S2949" s="36">
        <v>0</v>
      </c>
      <c r="T2949" s="36">
        <v>0</v>
      </c>
      <c r="U2949" s="36">
        <v>0</v>
      </c>
    </row>
    <row r="2950" spans="1:21" x14ac:dyDescent="0.2">
      <c r="A2950" s="89">
        <f>VLOOKUP(C2950,TabellenSRG!$B$4:$C$2729,2,FALSE)</f>
        <v>261</v>
      </c>
      <c r="B2950" t="str">
        <f t="shared" si="47"/>
        <v>261j</v>
      </c>
      <c r="C2950" t="s">
        <v>267</v>
      </c>
      <c r="D2950" t="s">
        <v>616</v>
      </c>
      <c r="E2950">
        <v>9</v>
      </c>
      <c r="F2950">
        <v>270</v>
      </c>
      <c r="G2950">
        <v>280</v>
      </c>
      <c r="H2950">
        <v>310</v>
      </c>
      <c r="I2950">
        <v>330</v>
      </c>
      <c r="J2950">
        <v>320</v>
      </c>
      <c r="K2950">
        <v>340</v>
      </c>
      <c r="L2950">
        <v>340</v>
      </c>
      <c r="M2950">
        <v>360</v>
      </c>
      <c r="N2950">
        <v>380</v>
      </c>
      <c r="O2950">
        <v>400</v>
      </c>
      <c r="P2950">
        <v>370</v>
      </c>
      <c r="Q2950" s="36">
        <v>350</v>
      </c>
      <c r="R2950" s="36">
        <v>390</v>
      </c>
      <c r="S2950" s="36">
        <v>410</v>
      </c>
      <c r="T2950" s="36">
        <v>420</v>
      </c>
      <c r="U2950" s="36">
        <v>460</v>
      </c>
    </row>
    <row r="2951" spans="1:21" x14ac:dyDescent="0.2">
      <c r="A2951" s="89">
        <f>VLOOKUP(C2951,TabellenSRG!$B$4:$C$2729,2,FALSE)</f>
        <v>261</v>
      </c>
      <c r="B2951" t="str">
        <f t="shared" si="47"/>
        <v>261k</v>
      </c>
      <c r="C2951" t="s">
        <v>267</v>
      </c>
      <c r="D2951" t="s">
        <v>611</v>
      </c>
      <c r="E2951">
        <v>10</v>
      </c>
      <c r="F2951" t="e">
        <v>#N/A</v>
      </c>
      <c r="G2951" t="e">
        <v>#N/A</v>
      </c>
      <c r="H2951" t="e">
        <v>#N/A</v>
      </c>
      <c r="I2951" t="e">
        <v>#N/A</v>
      </c>
      <c r="J2951" t="e">
        <v>#N/A</v>
      </c>
      <c r="K2951" t="e">
        <v>#N/A</v>
      </c>
      <c r="L2951" t="e">
        <v>#N/A</v>
      </c>
      <c r="M2951" t="e">
        <v>#N/A</v>
      </c>
      <c r="N2951">
        <v>0</v>
      </c>
      <c r="O2951">
        <v>0</v>
      </c>
      <c r="P2951">
        <v>0</v>
      </c>
      <c r="Q2951" s="36">
        <v>0</v>
      </c>
      <c r="R2951" s="36">
        <v>0</v>
      </c>
      <c r="S2951" s="36">
        <v>0</v>
      </c>
      <c r="T2951" s="36">
        <v>0</v>
      </c>
      <c r="U2951" s="36">
        <v>0</v>
      </c>
    </row>
    <row r="2952" spans="1:21" x14ac:dyDescent="0.2">
      <c r="A2952" s="89">
        <f>VLOOKUP(C2952,TabellenSRG!$B$4:$C$2729,2,FALSE)</f>
        <v>262</v>
      </c>
      <c r="B2952" t="str">
        <f t="shared" si="47"/>
        <v>262a</v>
      </c>
      <c r="C2952" t="s">
        <v>268</v>
      </c>
      <c r="D2952" t="s">
        <v>606</v>
      </c>
      <c r="E2952">
        <v>0</v>
      </c>
      <c r="F2952">
        <v>260</v>
      </c>
      <c r="G2952">
        <v>280</v>
      </c>
      <c r="H2952">
        <v>260</v>
      </c>
      <c r="I2952">
        <v>310</v>
      </c>
      <c r="J2952">
        <v>400</v>
      </c>
      <c r="K2952">
        <v>420</v>
      </c>
      <c r="L2952">
        <v>470</v>
      </c>
      <c r="M2952">
        <v>520</v>
      </c>
      <c r="N2952">
        <v>640</v>
      </c>
      <c r="O2952">
        <v>780</v>
      </c>
      <c r="P2952">
        <v>970</v>
      </c>
      <c r="Q2952" s="36">
        <v>1080</v>
      </c>
      <c r="R2952" s="36">
        <v>1160</v>
      </c>
      <c r="S2952" s="36">
        <v>1160</v>
      </c>
      <c r="T2952" s="36">
        <v>1180</v>
      </c>
      <c r="U2952" s="36">
        <v>1210</v>
      </c>
    </row>
    <row r="2953" spans="1:21" x14ac:dyDescent="0.2">
      <c r="A2953" s="89">
        <f>VLOOKUP(C2953,TabellenSRG!$B$4:$C$2729,2,FALSE)</f>
        <v>262</v>
      </c>
      <c r="B2953" t="str">
        <f t="shared" si="47"/>
        <v>262b</v>
      </c>
      <c r="C2953" t="s">
        <v>268</v>
      </c>
      <c r="D2953" t="s">
        <v>607</v>
      </c>
      <c r="E2953">
        <v>1</v>
      </c>
      <c r="F2953">
        <v>0</v>
      </c>
      <c r="G2953">
        <v>0</v>
      </c>
      <c r="H2953">
        <v>0</v>
      </c>
      <c r="I2953">
        <v>0</v>
      </c>
      <c r="J2953">
        <v>0</v>
      </c>
      <c r="K2953">
        <v>0</v>
      </c>
      <c r="L2953">
        <v>0</v>
      </c>
      <c r="M2953">
        <v>0</v>
      </c>
      <c r="N2953">
        <v>0</v>
      </c>
      <c r="O2953">
        <v>0</v>
      </c>
      <c r="P2953">
        <v>0</v>
      </c>
      <c r="Q2953" s="36">
        <v>0</v>
      </c>
      <c r="R2953" s="36">
        <v>0</v>
      </c>
      <c r="S2953" s="36">
        <v>0</v>
      </c>
      <c r="T2953" s="36">
        <v>0</v>
      </c>
      <c r="U2953" s="36">
        <v>0</v>
      </c>
    </row>
    <row r="2954" spans="1:21" x14ac:dyDescent="0.2">
      <c r="A2954" s="89">
        <f>VLOOKUP(C2954,TabellenSRG!$B$4:$C$2729,2,FALSE)</f>
        <v>262</v>
      </c>
      <c r="B2954" t="str">
        <f t="shared" si="47"/>
        <v>262c</v>
      </c>
      <c r="C2954" t="s">
        <v>268</v>
      </c>
      <c r="D2954" t="s">
        <v>608</v>
      </c>
      <c r="E2954">
        <v>2</v>
      </c>
      <c r="F2954">
        <v>10</v>
      </c>
      <c r="G2954">
        <v>10</v>
      </c>
      <c r="H2954">
        <v>10</v>
      </c>
      <c r="I2954">
        <v>10</v>
      </c>
      <c r="J2954">
        <v>10</v>
      </c>
      <c r="K2954">
        <v>10</v>
      </c>
      <c r="L2954">
        <v>0</v>
      </c>
      <c r="M2954">
        <v>0</v>
      </c>
      <c r="N2954">
        <v>0</v>
      </c>
      <c r="O2954">
        <v>0</v>
      </c>
      <c r="P2954">
        <v>0</v>
      </c>
      <c r="Q2954" s="36">
        <v>0</v>
      </c>
      <c r="R2954" s="36">
        <v>0</v>
      </c>
      <c r="S2954" s="36">
        <v>0</v>
      </c>
      <c r="T2954" s="36">
        <v>0</v>
      </c>
      <c r="U2954" s="36">
        <v>0</v>
      </c>
    </row>
    <row r="2955" spans="1:21" x14ac:dyDescent="0.2">
      <c r="A2955" s="89">
        <f>VLOOKUP(C2955,TabellenSRG!$B$4:$C$2729,2,FALSE)</f>
        <v>262</v>
      </c>
      <c r="B2955" t="str">
        <f t="shared" si="47"/>
        <v>262d</v>
      </c>
      <c r="C2955" t="s">
        <v>268</v>
      </c>
      <c r="D2955" t="s">
        <v>609</v>
      </c>
      <c r="E2955">
        <v>3</v>
      </c>
      <c r="F2955">
        <v>0</v>
      </c>
      <c r="G2955">
        <v>0</v>
      </c>
      <c r="H2955">
        <v>0</v>
      </c>
      <c r="I2955">
        <v>0</v>
      </c>
      <c r="J2955">
        <v>0</v>
      </c>
      <c r="K2955">
        <v>0</v>
      </c>
      <c r="L2955">
        <v>0</v>
      </c>
      <c r="M2955">
        <v>0</v>
      </c>
      <c r="N2955">
        <v>0</v>
      </c>
      <c r="O2955">
        <v>0</v>
      </c>
      <c r="P2955">
        <v>0</v>
      </c>
      <c r="Q2955" s="36">
        <v>0</v>
      </c>
      <c r="R2955" s="36">
        <v>0</v>
      </c>
      <c r="S2955" s="36">
        <v>0</v>
      </c>
      <c r="T2955" s="36">
        <v>0</v>
      </c>
      <c r="U2955" s="36">
        <v>0</v>
      </c>
    </row>
    <row r="2956" spans="1:21" x14ac:dyDescent="0.2">
      <c r="A2956" s="89">
        <f>VLOOKUP(C2956,TabellenSRG!$B$4:$C$2729,2,FALSE)</f>
        <v>262</v>
      </c>
      <c r="B2956" t="str">
        <f t="shared" si="47"/>
        <v>262e</v>
      </c>
      <c r="C2956" t="s">
        <v>268</v>
      </c>
      <c r="D2956" t="s">
        <v>610</v>
      </c>
      <c r="E2956">
        <v>4</v>
      </c>
      <c r="F2956">
        <v>0</v>
      </c>
      <c r="G2956">
        <v>0</v>
      </c>
      <c r="H2956">
        <v>0</v>
      </c>
      <c r="I2956">
        <v>0</v>
      </c>
      <c r="J2956">
        <v>10</v>
      </c>
      <c r="K2956">
        <v>10</v>
      </c>
      <c r="L2956">
        <v>10</v>
      </c>
      <c r="M2956">
        <v>10</v>
      </c>
      <c r="N2956">
        <v>20</v>
      </c>
      <c r="O2956">
        <v>20</v>
      </c>
      <c r="P2956">
        <v>20</v>
      </c>
      <c r="Q2956" s="36">
        <v>30</v>
      </c>
      <c r="R2956" s="36">
        <v>40</v>
      </c>
      <c r="S2956" s="36">
        <v>40</v>
      </c>
      <c r="T2956" s="36">
        <v>30</v>
      </c>
      <c r="U2956" s="36">
        <v>30</v>
      </c>
    </row>
    <row r="2957" spans="1:21" x14ac:dyDescent="0.2">
      <c r="A2957" s="89">
        <f>VLOOKUP(C2957,TabellenSRG!$B$4:$C$2729,2,FALSE)</f>
        <v>262</v>
      </c>
      <c r="B2957" t="str">
        <f t="shared" si="47"/>
        <v>262f</v>
      </c>
      <c r="C2957" t="s">
        <v>268</v>
      </c>
      <c r="D2957" t="s">
        <v>612</v>
      </c>
      <c r="E2957">
        <v>5</v>
      </c>
      <c r="F2957">
        <v>0</v>
      </c>
      <c r="G2957">
        <v>0</v>
      </c>
      <c r="H2957">
        <v>0</v>
      </c>
      <c r="I2957">
        <v>0</v>
      </c>
      <c r="J2957">
        <v>0</v>
      </c>
      <c r="K2957">
        <v>0</v>
      </c>
      <c r="L2957">
        <v>0</v>
      </c>
      <c r="M2957">
        <v>0</v>
      </c>
      <c r="N2957">
        <v>0</v>
      </c>
      <c r="O2957">
        <v>0</v>
      </c>
      <c r="P2957">
        <v>0</v>
      </c>
      <c r="Q2957" s="36">
        <v>0</v>
      </c>
      <c r="R2957" s="36">
        <v>0</v>
      </c>
      <c r="S2957" s="36">
        <v>0</v>
      </c>
      <c r="T2957" s="36">
        <v>0</v>
      </c>
      <c r="U2957" s="36">
        <v>0</v>
      </c>
    </row>
    <row r="2958" spans="1:21" x14ac:dyDescent="0.2">
      <c r="A2958" s="89">
        <f>VLOOKUP(C2958,TabellenSRG!$B$4:$C$2729,2,FALSE)</f>
        <v>262</v>
      </c>
      <c r="B2958" t="str">
        <f t="shared" si="47"/>
        <v>262g</v>
      </c>
      <c r="C2958" t="s">
        <v>268</v>
      </c>
      <c r="D2958" t="s">
        <v>613</v>
      </c>
      <c r="E2958">
        <v>6</v>
      </c>
      <c r="F2958">
        <v>0</v>
      </c>
      <c r="G2958">
        <v>0</v>
      </c>
      <c r="H2958">
        <v>0</v>
      </c>
      <c r="I2958">
        <v>0</v>
      </c>
      <c r="J2958">
        <v>0</v>
      </c>
      <c r="K2958">
        <v>0</v>
      </c>
      <c r="L2958">
        <v>0</v>
      </c>
      <c r="M2958">
        <v>0</v>
      </c>
      <c r="N2958">
        <v>0</v>
      </c>
      <c r="O2958">
        <v>0</v>
      </c>
      <c r="P2958">
        <v>0</v>
      </c>
      <c r="Q2958" s="36">
        <v>0</v>
      </c>
      <c r="R2958" s="36">
        <v>0</v>
      </c>
      <c r="S2958" s="36">
        <v>0</v>
      </c>
      <c r="T2958" s="36">
        <v>0</v>
      </c>
      <c r="U2958" s="36">
        <v>0</v>
      </c>
    </row>
    <row r="2959" spans="1:21" x14ac:dyDescent="0.2">
      <c r="A2959" s="89">
        <f>VLOOKUP(C2959,TabellenSRG!$B$4:$C$2729,2,FALSE)</f>
        <v>262</v>
      </c>
      <c r="B2959" t="str">
        <f t="shared" si="47"/>
        <v>262h</v>
      </c>
      <c r="C2959" t="s">
        <v>268</v>
      </c>
      <c r="D2959" t="s">
        <v>614</v>
      </c>
      <c r="E2959">
        <v>7</v>
      </c>
      <c r="F2959">
        <v>0</v>
      </c>
      <c r="G2959">
        <v>0</v>
      </c>
      <c r="H2959">
        <v>0</v>
      </c>
      <c r="I2959">
        <v>0</v>
      </c>
      <c r="J2959">
        <v>0</v>
      </c>
      <c r="K2959">
        <v>0</v>
      </c>
      <c r="L2959">
        <v>0</v>
      </c>
      <c r="M2959">
        <v>0</v>
      </c>
      <c r="N2959">
        <v>0</v>
      </c>
      <c r="O2959">
        <v>0</v>
      </c>
      <c r="P2959">
        <v>0</v>
      </c>
      <c r="Q2959" s="36">
        <v>0</v>
      </c>
      <c r="R2959" s="36">
        <v>0</v>
      </c>
      <c r="S2959" s="36">
        <v>0</v>
      </c>
      <c r="T2959" s="36">
        <v>0</v>
      </c>
      <c r="U2959" s="36">
        <v>0</v>
      </c>
    </row>
    <row r="2960" spans="1:21" x14ac:dyDescent="0.2">
      <c r="A2960" s="89">
        <f>VLOOKUP(C2960,TabellenSRG!$B$4:$C$2729,2,FALSE)</f>
        <v>262</v>
      </c>
      <c r="B2960" t="str">
        <f t="shared" si="47"/>
        <v>262i</v>
      </c>
      <c r="C2960" t="s">
        <v>268</v>
      </c>
      <c r="D2960" t="s">
        <v>615</v>
      </c>
      <c r="E2960">
        <v>8</v>
      </c>
      <c r="F2960">
        <v>0</v>
      </c>
      <c r="G2960">
        <v>0</v>
      </c>
      <c r="H2960">
        <v>0</v>
      </c>
      <c r="I2960">
        <v>0</v>
      </c>
      <c r="J2960">
        <v>0</v>
      </c>
      <c r="K2960">
        <v>0</v>
      </c>
      <c r="L2960">
        <v>0</v>
      </c>
      <c r="M2960">
        <v>0</v>
      </c>
      <c r="N2960">
        <v>0</v>
      </c>
      <c r="O2960">
        <v>0</v>
      </c>
      <c r="P2960">
        <v>0</v>
      </c>
      <c r="Q2960" s="36">
        <v>0</v>
      </c>
      <c r="R2960" s="36">
        <v>0</v>
      </c>
      <c r="S2960" s="36">
        <v>0</v>
      </c>
      <c r="T2960" s="36">
        <v>0</v>
      </c>
      <c r="U2960" s="36">
        <v>0</v>
      </c>
    </row>
    <row r="2961" spans="1:21" x14ac:dyDescent="0.2">
      <c r="A2961" s="89">
        <f>VLOOKUP(C2961,TabellenSRG!$B$4:$C$2729,2,FALSE)</f>
        <v>262</v>
      </c>
      <c r="B2961" t="str">
        <f t="shared" si="47"/>
        <v>262j</v>
      </c>
      <c r="C2961" t="s">
        <v>268</v>
      </c>
      <c r="D2961" t="s">
        <v>616</v>
      </c>
      <c r="E2961">
        <v>9</v>
      </c>
      <c r="F2961">
        <v>250</v>
      </c>
      <c r="G2961">
        <v>280</v>
      </c>
      <c r="H2961">
        <v>260</v>
      </c>
      <c r="I2961">
        <v>300</v>
      </c>
      <c r="J2961">
        <v>390</v>
      </c>
      <c r="K2961">
        <v>410</v>
      </c>
      <c r="L2961">
        <v>460</v>
      </c>
      <c r="M2961">
        <v>500</v>
      </c>
      <c r="N2961">
        <v>620</v>
      </c>
      <c r="O2961">
        <v>750</v>
      </c>
      <c r="P2961">
        <v>930</v>
      </c>
      <c r="Q2961" s="36">
        <v>1050</v>
      </c>
      <c r="R2961" s="36">
        <v>1110</v>
      </c>
      <c r="S2961" s="36">
        <v>1120</v>
      </c>
      <c r="T2961" s="36">
        <v>1130</v>
      </c>
      <c r="U2961" s="36">
        <v>1170</v>
      </c>
    </row>
    <row r="2962" spans="1:21" x14ac:dyDescent="0.2">
      <c r="A2962" s="89">
        <f>VLOOKUP(C2962,TabellenSRG!$B$4:$C$2729,2,FALSE)</f>
        <v>262</v>
      </c>
      <c r="B2962" t="str">
        <f t="shared" si="47"/>
        <v>262k</v>
      </c>
      <c r="C2962" t="s">
        <v>268</v>
      </c>
      <c r="D2962" t="s">
        <v>611</v>
      </c>
      <c r="E2962">
        <v>10</v>
      </c>
      <c r="F2962" t="e">
        <v>#N/A</v>
      </c>
      <c r="G2962" t="e">
        <v>#N/A</v>
      </c>
      <c r="H2962" t="e">
        <v>#N/A</v>
      </c>
      <c r="I2962" t="e">
        <v>#N/A</v>
      </c>
      <c r="J2962" t="e">
        <v>#N/A</v>
      </c>
      <c r="K2962" t="e">
        <v>#N/A</v>
      </c>
      <c r="L2962" t="e">
        <v>#N/A</v>
      </c>
      <c r="M2962" t="e">
        <v>#N/A</v>
      </c>
      <c r="N2962">
        <v>0</v>
      </c>
      <c r="O2962">
        <v>10</v>
      </c>
      <c r="P2962">
        <v>10</v>
      </c>
      <c r="Q2962" s="36">
        <v>0</v>
      </c>
      <c r="R2962" s="36">
        <v>0</v>
      </c>
      <c r="S2962" s="36">
        <v>10</v>
      </c>
      <c r="T2962" s="36">
        <v>10</v>
      </c>
      <c r="U2962" s="36">
        <v>10</v>
      </c>
    </row>
    <row r="2963" spans="1:21" x14ac:dyDescent="0.2">
      <c r="A2963" s="89">
        <f>VLOOKUP(C2963,TabellenSRG!$B$4:$C$2729,2,FALSE)</f>
        <v>263</v>
      </c>
      <c r="B2963" t="str">
        <f t="shared" si="47"/>
        <v>263a</v>
      </c>
      <c r="C2963" t="s">
        <v>269</v>
      </c>
      <c r="D2963" t="s">
        <v>606</v>
      </c>
      <c r="E2963">
        <v>0</v>
      </c>
      <c r="F2963">
        <v>10</v>
      </c>
      <c r="G2963">
        <v>10</v>
      </c>
      <c r="H2963">
        <v>10</v>
      </c>
      <c r="I2963">
        <v>10</v>
      </c>
      <c r="J2963">
        <v>10</v>
      </c>
      <c r="K2963">
        <v>10</v>
      </c>
      <c r="L2963">
        <v>10</v>
      </c>
      <c r="M2963">
        <v>10</v>
      </c>
      <c r="N2963">
        <v>10</v>
      </c>
      <c r="O2963">
        <v>10</v>
      </c>
      <c r="P2963">
        <v>10</v>
      </c>
      <c r="Q2963" s="36">
        <v>10</v>
      </c>
      <c r="R2963" s="36">
        <v>10</v>
      </c>
      <c r="S2963" s="36">
        <v>0</v>
      </c>
      <c r="T2963" s="36">
        <v>10</v>
      </c>
      <c r="U2963" s="36">
        <v>10</v>
      </c>
    </row>
    <row r="2964" spans="1:21" x14ac:dyDescent="0.2">
      <c r="A2964" s="89">
        <f>VLOOKUP(C2964,TabellenSRG!$B$4:$C$2729,2,FALSE)</f>
        <v>263</v>
      </c>
      <c r="B2964" t="str">
        <f t="shared" si="47"/>
        <v>263b</v>
      </c>
      <c r="C2964" t="s">
        <v>269</v>
      </c>
      <c r="D2964" t="s">
        <v>607</v>
      </c>
      <c r="E2964">
        <v>1</v>
      </c>
      <c r="F2964">
        <v>0</v>
      </c>
      <c r="G2964">
        <v>0</v>
      </c>
      <c r="H2964">
        <v>0</v>
      </c>
      <c r="I2964">
        <v>0</v>
      </c>
      <c r="J2964">
        <v>0</v>
      </c>
      <c r="K2964">
        <v>0</v>
      </c>
      <c r="L2964">
        <v>0</v>
      </c>
      <c r="M2964">
        <v>0</v>
      </c>
      <c r="N2964">
        <v>0</v>
      </c>
      <c r="O2964">
        <v>0</v>
      </c>
      <c r="P2964">
        <v>0</v>
      </c>
      <c r="Q2964" s="36">
        <v>0</v>
      </c>
      <c r="R2964" s="36">
        <v>0</v>
      </c>
      <c r="S2964" s="36">
        <v>0</v>
      </c>
      <c r="T2964" s="36">
        <v>0</v>
      </c>
      <c r="U2964" s="36">
        <v>0</v>
      </c>
    </row>
    <row r="2965" spans="1:21" x14ac:dyDescent="0.2">
      <c r="A2965" s="89">
        <f>VLOOKUP(C2965,TabellenSRG!$B$4:$C$2729,2,FALSE)</f>
        <v>263</v>
      </c>
      <c r="B2965" t="str">
        <f t="shared" si="47"/>
        <v>263c</v>
      </c>
      <c r="C2965" t="s">
        <v>269</v>
      </c>
      <c r="D2965" t="s">
        <v>608</v>
      </c>
      <c r="E2965">
        <v>2</v>
      </c>
      <c r="F2965">
        <v>0</v>
      </c>
      <c r="G2965">
        <v>0</v>
      </c>
      <c r="H2965">
        <v>0</v>
      </c>
      <c r="I2965">
        <v>0</v>
      </c>
      <c r="J2965">
        <v>0</v>
      </c>
      <c r="K2965">
        <v>0</v>
      </c>
      <c r="L2965">
        <v>0</v>
      </c>
      <c r="M2965">
        <v>0</v>
      </c>
      <c r="N2965">
        <v>0</v>
      </c>
      <c r="O2965">
        <v>0</v>
      </c>
      <c r="P2965">
        <v>0</v>
      </c>
      <c r="Q2965" s="36">
        <v>0</v>
      </c>
      <c r="R2965" s="36">
        <v>0</v>
      </c>
      <c r="S2965" s="36">
        <v>0</v>
      </c>
      <c r="T2965" s="36">
        <v>0</v>
      </c>
      <c r="U2965" s="36">
        <v>0</v>
      </c>
    </row>
    <row r="2966" spans="1:21" x14ac:dyDescent="0.2">
      <c r="A2966" s="89">
        <f>VLOOKUP(C2966,TabellenSRG!$B$4:$C$2729,2,FALSE)</f>
        <v>263</v>
      </c>
      <c r="B2966" t="str">
        <f t="shared" si="47"/>
        <v>263d</v>
      </c>
      <c r="C2966" t="s">
        <v>269</v>
      </c>
      <c r="D2966" t="s">
        <v>609</v>
      </c>
      <c r="E2966">
        <v>3</v>
      </c>
      <c r="F2966">
        <v>0</v>
      </c>
      <c r="G2966">
        <v>0</v>
      </c>
      <c r="H2966">
        <v>0</v>
      </c>
      <c r="I2966">
        <v>0</v>
      </c>
      <c r="J2966">
        <v>0</v>
      </c>
      <c r="K2966">
        <v>0</v>
      </c>
      <c r="L2966">
        <v>0</v>
      </c>
      <c r="M2966">
        <v>0</v>
      </c>
      <c r="N2966">
        <v>0</v>
      </c>
      <c r="O2966">
        <v>0</v>
      </c>
      <c r="P2966">
        <v>0</v>
      </c>
      <c r="Q2966" s="36">
        <v>0</v>
      </c>
      <c r="R2966" s="36">
        <v>0</v>
      </c>
      <c r="S2966" s="36">
        <v>0</v>
      </c>
      <c r="T2966" s="36">
        <v>0</v>
      </c>
      <c r="U2966" s="36">
        <v>0</v>
      </c>
    </row>
    <row r="2967" spans="1:21" x14ac:dyDescent="0.2">
      <c r="A2967" s="89">
        <f>VLOOKUP(C2967,TabellenSRG!$B$4:$C$2729,2,FALSE)</f>
        <v>263</v>
      </c>
      <c r="B2967" t="str">
        <f t="shared" si="47"/>
        <v>263e</v>
      </c>
      <c r="C2967" t="s">
        <v>269</v>
      </c>
      <c r="D2967" t="s">
        <v>610</v>
      </c>
      <c r="E2967">
        <v>4</v>
      </c>
      <c r="F2967">
        <v>0</v>
      </c>
      <c r="G2967">
        <v>0</v>
      </c>
      <c r="H2967">
        <v>0</v>
      </c>
      <c r="I2967">
        <v>0</v>
      </c>
      <c r="J2967">
        <v>0</v>
      </c>
      <c r="K2967">
        <v>0</v>
      </c>
      <c r="L2967">
        <v>0</v>
      </c>
      <c r="M2967">
        <v>0</v>
      </c>
      <c r="N2967">
        <v>0</v>
      </c>
      <c r="O2967">
        <v>0</v>
      </c>
      <c r="P2967">
        <v>0</v>
      </c>
      <c r="Q2967" s="36">
        <v>0</v>
      </c>
      <c r="R2967" s="36">
        <v>0</v>
      </c>
      <c r="S2967" s="36">
        <v>0</v>
      </c>
      <c r="T2967" s="36">
        <v>0</v>
      </c>
      <c r="U2967" s="36">
        <v>0</v>
      </c>
    </row>
    <row r="2968" spans="1:21" x14ac:dyDescent="0.2">
      <c r="A2968" s="89">
        <f>VLOOKUP(C2968,TabellenSRG!$B$4:$C$2729,2,FALSE)</f>
        <v>263</v>
      </c>
      <c r="B2968" t="str">
        <f t="shared" si="47"/>
        <v>263f</v>
      </c>
      <c r="C2968" t="s">
        <v>269</v>
      </c>
      <c r="D2968" t="s">
        <v>612</v>
      </c>
      <c r="E2968">
        <v>5</v>
      </c>
      <c r="F2968">
        <v>0</v>
      </c>
      <c r="G2968">
        <v>0</v>
      </c>
      <c r="H2968">
        <v>0</v>
      </c>
      <c r="I2968">
        <v>0</v>
      </c>
      <c r="J2968">
        <v>0</v>
      </c>
      <c r="K2968">
        <v>0</v>
      </c>
      <c r="L2968">
        <v>0</v>
      </c>
      <c r="M2968">
        <v>0</v>
      </c>
      <c r="N2968">
        <v>0</v>
      </c>
      <c r="O2968">
        <v>0</v>
      </c>
      <c r="P2968">
        <v>0</v>
      </c>
      <c r="Q2968" s="36">
        <v>0</v>
      </c>
      <c r="R2968" s="36">
        <v>0</v>
      </c>
      <c r="S2968" s="36">
        <v>0</v>
      </c>
      <c r="T2968" s="36">
        <v>0</v>
      </c>
      <c r="U2968" s="36">
        <v>0</v>
      </c>
    </row>
    <row r="2969" spans="1:21" x14ac:dyDescent="0.2">
      <c r="A2969" s="89">
        <f>VLOOKUP(C2969,TabellenSRG!$B$4:$C$2729,2,FALSE)</f>
        <v>263</v>
      </c>
      <c r="B2969" t="str">
        <f t="shared" si="47"/>
        <v>263g</v>
      </c>
      <c r="C2969" t="s">
        <v>269</v>
      </c>
      <c r="D2969" t="s">
        <v>613</v>
      </c>
      <c r="E2969">
        <v>6</v>
      </c>
      <c r="F2969">
        <v>0</v>
      </c>
      <c r="G2969">
        <v>0</v>
      </c>
      <c r="H2969">
        <v>0</v>
      </c>
      <c r="I2969">
        <v>0</v>
      </c>
      <c r="J2969">
        <v>0</v>
      </c>
      <c r="K2969">
        <v>0</v>
      </c>
      <c r="L2969">
        <v>0</v>
      </c>
      <c r="M2969">
        <v>0</v>
      </c>
      <c r="N2969">
        <v>0</v>
      </c>
      <c r="O2969">
        <v>0</v>
      </c>
      <c r="P2969">
        <v>0</v>
      </c>
      <c r="Q2969" s="36">
        <v>0</v>
      </c>
      <c r="R2969" s="36">
        <v>0</v>
      </c>
      <c r="S2969" s="36">
        <v>0</v>
      </c>
      <c r="T2969" s="36">
        <v>0</v>
      </c>
      <c r="U2969" s="36">
        <v>0</v>
      </c>
    </row>
    <row r="2970" spans="1:21" x14ac:dyDescent="0.2">
      <c r="A2970" s="89">
        <f>VLOOKUP(C2970,TabellenSRG!$B$4:$C$2729,2,FALSE)</f>
        <v>263</v>
      </c>
      <c r="B2970" t="str">
        <f t="shared" si="47"/>
        <v>263h</v>
      </c>
      <c r="C2970" t="s">
        <v>269</v>
      </c>
      <c r="D2970" t="s">
        <v>614</v>
      </c>
      <c r="E2970">
        <v>7</v>
      </c>
      <c r="F2970">
        <v>0</v>
      </c>
      <c r="G2970">
        <v>0</v>
      </c>
      <c r="H2970">
        <v>0</v>
      </c>
      <c r="I2970">
        <v>0</v>
      </c>
      <c r="J2970">
        <v>0</v>
      </c>
      <c r="K2970">
        <v>0</v>
      </c>
      <c r="L2970">
        <v>0</v>
      </c>
      <c r="M2970">
        <v>0</v>
      </c>
      <c r="N2970">
        <v>0</v>
      </c>
      <c r="O2970">
        <v>0</v>
      </c>
      <c r="P2970">
        <v>0</v>
      </c>
      <c r="Q2970" s="36">
        <v>0</v>
      </c>
      <c r="R2970" s="36">
        <v>0</v>
      </c>
      <c r="S2970" s="36">
        <v>0</v>
      </c>
      <c r="T2970" s="36">
        <v>0</v>
      </c>
      <c r="U2970" s="36">
        <v>0</v>
      </c>
    </row>
    <row r="2971" spans="1:21" x14ac:dyDescent="0.2">
      <c r="A2971" s="89">
        <f>VLOOKUP(C2971,TabellenSRG!$B$4:$C$2729,2,FALSE)</f>
        <v>263</v>
      </c>
      <c r="B2971" t="str">
        <f t="shared" si="47"/>
        <v>263i</v>
      </c>
      <c r="C2971" t="s">
        <v>269</v>
      </c>
      <c r="D2971" t="s">
        <v>615</v>
      </c>
      <c r="E2971">
        <v>8</v>
      </c>
      <c r="F2971">
        <v>0</v>
      </c>
      <c r="G2971">
        <v>0</v>
      </c>
      <c r="H2971">
        <v>0</v>
      </c>
      <c r="I2971">
        <v>0</v>
      </c>
      <c r="J2971">
        <v>0</v>
      </c>
      <c r="K2971">
        <v>0</v>
      </c>
      <c r="L2971">
        <v>0</v>
      </c>
      <c r="M2971">
        <v>0</v>
      </c>
      <c r="N2971">
        <v>0</v>
      </c>
      <c r="O2971">
        <v>0</v>
      </c>
      <c r="P2971">
        <v>0</v>
      </c>
      <c r="Q2971" s="36">
        <v>0</v>
      </c>
      <c r="R2971" s="36">
        <v>0</v>
      </c>
      <c r="S2971" s="36">
        <v>0</v>
      </c>
      <c r="T2971" s="36">
        <v>0</v>
      </c>
      <c r="U2971" s="36">
        <v>0</v>
      </c>
    </row>
    <row r="2972" spans="1:21" x14ac:dyDescent="0.2">
      <c r="A2972" s="89">
        <f>VLOOKUP(C2972,TabellenSRG!$B$4:$C$2729,2,FALSE)</f>
        <v>263</v>
      </c>
      <c r="B2972" t="str">
        <f t="shared" si="47"/>
        <v>263j</v>
      </c>
      <c r="C2972" t="s">
        <v>269</v>
      </c>
      <c r="D2972" t="s">
        <v>616</v>
      </c>
      <c r="E2972">
        <v>9</v>
      </c>
      <c r="F2972">
        <v>10</v>
      </c>
      <c r="G2972">
        <v>10</v>
      </c>
      <c r="H2972">
        <v>10</v>
      </c>
      <c r="I2972">
        <v>10</v>
      </c>
      <c r="J2972">
        <v>10</v>
      </c>
      <c r="K2972">
        <v>10</v>
      </c>
      <c r="L2972">
        <v>10</v>
      </c>
      <c r="M2972">
        <v>10</v>
      </c>
      <c r="N2972">
        <v>10</v>
      </c>
      <c r="O2972">
        <v>10</v>
      </c>
      <c r="P2972">
        <v>10</v>
      </c>
      <c r="Q2972" s="36">
        <v>10</v>
      </c>
      <c r="R2972" s="36">
        <v>10</v>
      </c>
      <c r="S2972" s="36">
        <v>0</v>
      </c>
      <c r="T2972" s="36">
        <v>10</v>
      </c>
      <c r="U2972" s="36">
        <v>10</v>
      </c>
    </row>
    <row r="2973" spans="1:21" x14ac:dyDescent="0.2">
      <c r="A2973" s="89">
        <f>VLOOKUP(C2973,TabellenSRG!$B$4:$C$2729,2,FALSE)</f>
        <v>263</v>
      </c>
      <c r="B2973" t="str">
        <f t="shared" si="47"/>
        <v>263k</v>
      </c>
      <c r="C2973" t="s">
        <v>269</v>
      </c>
      <c r="D2973" t="s">
        <v>611</v>
      </c>
      <c r="E2973">
        <v>10</v>
      </c>
      <c r="F2973" t="e">
        <v>#N/A</v>
      </c>
      <c r="G2973" t="e">
        <v>#N/A</v>
      </c>
      <c r="H2973" t="e">
        <v>#N/A</v>
      </c>
      <c r="I2973" t="e">
        <v>#N/A</v>
      </c>
      <c r="J2973" t="e">
        <v>#N/A</v>
      </c>
      <c r="K2973" t="e">
        <v>#N/A</v>
      </c>
      <c r="L2973" t="e">
        <v>#N/A</v>
      </c>
      <c r="M2973" t="e">
        <v>#N/A</v>
      </c>
      <c r="N2973">
        <v>0</v>
      </c>
      <c r="O2973">
        <v>0</v>
      </c>
      <c r="P2973">
        <v>0</v>
      </c>
      <c r="Q2973" s="36">
        <v>0</v>
      </c>
      <c r="R2973" s="36">
        <v>0</v>
      </c>
      <c r="S2973" s="36">
        <v>0</v>
      </c>
      <c r="T2973" s="36">
        <v>0</v>
      </c>
      <c r="U2973" s="36">
        <v>0</v>
      </c>
    </row>
    <row r="2974" spans="1:21" x14ac:dyDescent="0.2">
      <c r="A2974" s="89">
        <f>VLOOKUP(C2974,TabellenSRG!$B$4:$C$2729,2,FALSE)</f>
        <v>264</v>
      </c>
      <c r="B2974" t="str">
        <f t="shared" si="47"/>
        <v>264a</v>
      </c>
      <c r="C2974" t="s">
        <v>270</v>
      </c>
      <c r="D2974" t="s">
        <v>606</v>
      </c>
      <c r="E2974">
        <v>0</v>
      </c>
      <c r="F2974">
        <v>20</v>
      </c>
      <c r="G2974">
        <v>20</v>
      </c>
      <c r="H2974">
        <v>20</v>
      </c>
      <c r="I2974">
        <v>10</v>
      </c>
      <c r="J2974">
        <v>20</v>
      </c>
      <c r="K2974">
        <v>20</v>
      </c>
      <c r="L2974">
        <v>20</v>
      </c>
      <c r="M2974">
        <v>100</v>
      </c>
      <c r="N2974">
        <v>120</v>
      </c>
      <c r="O2974">
        <v>120</v>
      </c>
      <c r="P2974">
        <v>140</v>
      </c>
      <c r="Q2974" s="36">
        <v>140</v>
      </c>
      <c r="R2974" s="36">
        <v>150</v>
      </c>
      <c r="S2974" s="36">
        <v>160</v>
      </c>
      <c r="T2974" s="36">
        <v>140</v>
      </c>
      <c r="U2974" s="36">
        <v>120</v>
      </c>
    </row>
    <row r="2975" spans="1:21" x14ac:dyDescent="0.2">
      <c r="A2975" s="89">
        <f>VLOOKUP(C2975,TabellenSRG!$B$4:$C$2729,2,FALSE)</f>
        <v>264</v>
      </c>
      <c r="B2975" t="str">
        <f t="shared" si="47"/>
        <v>264b</v>
      </c>
      <c r="C2975" t="s">
        <v>270</v>
      </c>
      <c r="D2975" t="s">
        <v>607</v>
      </c>
      <c r="E2975">
        <v>1</v>
      </c>
      <c r="F2975">
        <v>0</v>
      </c>
      <c r="G2975">
        <v>0</v>
      </c>
      <c r="H2975">
        <v>0</v>
      </c>
      <c r="I2975">
        <v>0</v>
      </c>
      <c r="J2975">
        <v>0</v>
      </c>
      <c r="K2975">
        <v>0</v>
      </c>
      <c r="L2975">
        <v>0</v>
      </c>
      <c r="M2975">
        <v>0</v>
      </c>
      <c r="N2975">
        <v>0</v>
      </c>
      <c r="O2975">
        <v>0</v>
      </c>
      <c r="P2975">
        <v>0</v>
      </c>
      <c r="Q2975" s="36">
        <v>0</v>
      </c>
      <c r="R2975" s="36">
        <v>0</v>
      </c>
      <c r="S2975" s="36">
        <v>0</v>
      </c>
      <c r="T2975" s="36">
        <v>10</v>
      </c>
      <c r="U2975" s="36">
        <v>10</v>
      </c>
    </row>
    <row r="2976" spans="1:21" x14ac:dyDescent="0.2">
      <c r="A2976" s="89">
        <f>VLOOKUP(C2976,TabellenSRG!$B$4:$C$2729,2,FALSE)</f>
        <v>264</v>
      </c>
      <c r="B2976" t="str">
        <f t="shared" si="47"/>
        <v>264c</v>
      </c>
      <c r="C2976" t="s">
        <v>270</v>
      </c>
      <c r="D2976" t="s">
        <v>608</v>
      </c>
      <c r="E2976">
        <v>2</v>
      </c>
      <c r="F2976">
        <v>0</v>
      </c>
      <c r="G2976">
        <v>0</v>
      </c>
      <c r="H2976">
        <v>0</v>
      </c>
      <c r="I2976">
        <v>0</v>
      </c>
      <c r="J2976">
        <v>0</v>
      </c>
      <c r="K2976">
        <v>0</v>
      </c>
      <c r="L2976">
        <v>0</v>
      </c>
      <c r="M2976">
        <v>0</v>
      </c>
      <c r="N2976">
        <v>0</v>
      </c>
      <c r="O2976">
        <v>0</v>
      </c>
      <c r="P2976">
        <v>0</v>
      </c>
      <c r="Q2976" s="36">
        <v>0</v>
      </c>
      <c r="R2976" s="36">
        <v>0</v>
      </c>
      <c r="S2976" s="36">
        <v>0</v>
      </c>
      <c r="T2976" s="36">
        <v>0</v>
      </c>
      <c r="U2976" s="36">
        <v>0</v>
      </c>
    </row>
    <row r="2977" spans="1:21" x14ac:dyDescent="0.2">
      <c r="A2977" s="89">
        <f>VLOOKUP(C2977,TabellenSRG!$B$4:$C$2729,2,FALSE)</f>
        <v>264</v>
      </c>
      <c r="B2977" t="str">
        <f t="shared" si="47"/>
        <v>264d</v>
      </c>
      <c r="C2977" t="s">
        <v>270</v>
      </c>
      <c r="D2977" t="s">
        <v>609</v>
      </c>
      <c r="E2977">
        <v>3</v>
      </c>
      <c r="F2977">
        <v>0</v>
      </c>
      <c r="G2977">
        <v>0</v>
      </c>
      <c r="H2977">
        <v>0</v>
      </c>
      <c r="I2977">
        <v>0</v>
      </c>
      <c r="J2977">
        <v>0</v>
      </c>
      <c r="K2977">
        <v>0</v>
      </c>
      <c r="L2977">
        <v>0</v>
      </c>
      <c r="M2977">
        <v>60</v>
      </c>
      <c r="N2977">
        <v>60</v>
      </c>
      <c r="O2977">
        <v>60</v>
      </c>
      <c r="P2977">
        <v>70</v>
      </c>
      <c r="Q2977" s="36">
        <v>60</v>
      </c>
      <c r="R2977" s="36">
        <v>60</v>
      </c>
      <c r="S2977" s="36">
        <v>70</v>
      </c>
      <c r="T2977" s="36">
        <v>50</v>
      </c>
      <c r="U2977" s="36">
        <v>30</v>
      </c>
    </row>
    <row r="2978" spans="1:21" x14ac:dyDescent="0.2">
      <c r="A2978" s="89">
        <f>VLOOKUP(C2978,TabellenSRG!$B$4:$C$2729,2,FALSE)</f>
        <v>264</v>
      </c>
      <c r="B2978" t="str">
        <f t="shared" si="47"/>
        <v>264e</v>
      </c>
      <c r="C2978" t="s">
        <v>270</v>
      </c>
      <c r="D2978" t="s">
        <v>610</v>
      </c>
      <c r="E2978">
        <v>4</v>
      </c>
      <c r="F2978">
        <v>0</v>
      </c>
      <c r="G2978">
        <v>0</v>
      </c>
      <c r="H2978">
        <v>0</v>
      </c>
      <c r="I2978">
        <v>0</v>
      </c>
      <c r="J2978">
        <v>0</v>
      </c>
      <c r="K2978">
        <v>0</v>
      </c>
      <c r="L2978">
        <v>0</v>
      </c>
      <c r="M2978">
        <v>0</v>
      </c>
      <c r="N2978">
        <v>0</v>
      </c>
      <c r="O2978">
        <v>0</v>
      </c>
      <c r="P2978">
        <v>0</v>
      </c>
      <c r="Q2978" s="36">
        <v>10</v>
      </c>
      <c r="R2978" s="36">
        <v>10</v>
      </c>
      <c r="S2978" s="36">
        <v>10</v>
      </c>
      <c r="T2978" s="36">
        <v>10</v>
      </c>
      <c r="U2978" s="36">
        <v>10</v>
      </c>
    </row>
    <row r="2979" spans="1:21" x14ac:dyDescent="0.2">
      <c r="A2979" s="89">
        <f>VLOOKUP(C2979,TabellenSRG!$B$4:$C$2729,2,FALSE)</f>
        <v>264</v>
      </c>
      <c r="B2979" t="str">
        <f t="shared" si="47"/>
        <v>264f</v>
      </c>
      <c r="C2979" t="s">
        <v>270</v>
      </c>
      <c r="D2979" t="s">
        <v>612</v>
      </c>
      <c r="E2979">
        <v>5</v>
      </c>
      <c r="F2979">
        <v>0</v>
      </c>
      <c r="G2979">
        <v>0</v>
      </c>
      <c r="H2979">
        <v>0</v>
      </c>
      <c r="I2979">
        <v>0</v>
      </c>
      <c r="J2979">
        <v>0</v>
      </c>
      <c r="K2979">
        <v>0</v>
      </c>
      <c r="L2979">
        <v>0</v>
      </c>
      <c r="M2979">
        <v>0</v>
      </c>
      <c r="N2979">
        <v>0</v>
      </c>
      <c r="O2979">
        <v>0</v>
      </c>
      <c r="P2979">
        <v>0</v>
      </c>
      <c r="Q2979" s="36">
        <v>0</v>
      </c>
      <c r="R2979" s="36">
        <v>0</v>
      </c>
      <c r="S2979" s="36">
        <v>0</v>
      </c>
      <c r="T2979" s="36">
        <v>0</v>
      </c>
      <c r="U2979" s="36">
        <v>0</v>
      </c>
    </row>
    <row r="2980" spans="1:21" x14ac:dyDescent="0.2">
      <c r="A2980" s="89">
        <f>VLOOKUP(C2980,TabellenSRG!$B$4:$C$2729,2,FALSE)</f>
        <v>264</v>
      </c>
      <c r="B2980" t="str">
        <f t="shared" si="47"/>
        <v>264g</v>
      </c>
      <c r="C2980" t="s">
        <v>270</v>
      </c>
      <c r="D2980" t="s">
        <v>613</v>
      </c>
      <c r="E2980">
        <v>6</v>
      </c>
      <c r="F2980">
        <v>0</v>
      </c>
      <c r="G2980">
        <v>0</v>
      </c>
      <c r="H2980">
        <v>0</v>
      </c>
      <c r="I2980">
        <v>0</v>
      </c>
      <c r="J2980">
        <v>0</v>
      </c>
      <c r="K2980">
        <v>0</v>
      </c>
      <c r="L2980">
        <v>0</v>
      </c>
      <c r="M2980">
        <v>0</v>
      </c>
      <c r="N2980">
        <v>0</v>
      </c>
      <c r="O2980">
        <v>0</v>
      </c>
      <c r="P2980">
        <v>10</v>
      </c>
      <c r="Q2980" s="36">
        <v>10</v>
      </c>
      <c r="R2980" s="36">
        <v>10</v>
      </c>
      <c r="S2980" s="36">
        <v>10</v>
      </c>
      <c r="T2980" s="36">
        <v>10</v>
      </c>
      <c r="U2980" s="36">
        <v>10</v>
      </c>
    </row>
    <row r="2981" spans="1:21" x14ac:dyDescent="0.2">
      <c r="A2981" s="89">
        <f>VLOOKUP(C2981,TabellenSRG!$B$4:$C$2729,2,FALSE)</f>
        <v>264</v>
      </c>
      <c r="B2981" t="str">
        <f t="shared" si="47"/>
        <v>264h</v>
      </c>
      <c r="C2981" t="s">
        <v>270</v>
      </c>
      <c r="D2981" t="s">
        <v>614</v>
      </c>
      <c r="E2981">
        <v>7</v>
      </c>
      <c r="F2981">
        <v>0</v>
      </c>
      <c r="G2981">
        <v>0</v>
      </c>
      <c r="H2981">
        <v>0</v>
      </c>
      <c r="I2981">
        <v>0</v>
      </c>
      <c r="J2981">
        <v>0</v>
      </c>
      <c r="K2981">
        <v>0</v>
      </c>
      <c r="L2981">
        <v>0</v>
      </c>
      <c r="M2981">
        <v>0</v>
      </c>
      <c r="N2981">
        <v>0</v>
      </c>
      <c r="O2981">
        <v>0</v>
      </c>
      <c r="P2981">
        <v>0</v>
      </c>
      <c r="Q2981" s="36">
        <v>0</v>
      </c>
      <c r="R2981" s="36">
        <v>0</v>
      </c>
      <c r="S2981" s="36">
        <v>0</v>
      </c>
      <c r="T2981" s="36">
        <v>0</v>
      </c>
      <c r="U2981" s="36">
        <v>0</v>
      </c>
    </row>
    <row r="2982" spans="1:21" x14ac:dyDescent="0.2">
      <c r="A2982" s="89">
        <f>VLOOKUP(C2982,TabellenSRG!$B$4:$C$2729,2,FALSE)</f>
        <v>264</v>
      </c>
      <c r="B2982" t="str">
        <f t="shared" si="47"/>
        <v>264i</v>
      </c>
      <c r="C2982" t="s">
        <v>270</v>
      </c>
      <c r="D2982" t="s">
        <v>615</v>
      </c>
      <c r="E2982">
        <v>8</v>
      </c>
      <c r="F2982">
        <v>0</v>
      </c>
      <c r="G2982">
        <v>0</v>
      </c>
      <c r="H2982">
        <v>0</v>
      </c>
      <c r="I2982">
        <v>0</v>
      </c>
      <c r="J2982">
        <v>0</v>
      </c>
      <c r="K2982">
        <v>0</v>
      </c>
      <c r="L2982">
        <v>0</v>
      </c>
      <c r="M2982">
        <v>0</v>
      </c>
      <c r="N2982">
        <v>0</v>
      </c>
      <c r="O2982">
        <v>0</v>
      </c>
      <c r="P2982">
        <v>0</v>
      </c>
      <c r="Q2982" s="36">
        <v>0</v>
      </c>
      <c r="R2982" s="36">
        <v>0</v>
      </c>
      <c r="S2982" s="36">
        <v>0</v>
      </c>
      <c r="T2982" s="36">
        <v>0</v>
      </c>
      <c r="U2982" s="36">
        <v>0</v>
      </c>
    </row>
    <row r="2983" spans="1:21" x14ac:dyDescent="0.2">
      <c r="A2983" s="89">
        <f>VLOOKUP(C2983,TabellenSRG!$B$4:$C$2729,2,FALSE)</f>
        <v>264</v>
      </c>
      <c r="B2983" t="str">
        <f t="shared" si="47"/>
        <v>264j</v>
      </c>
      <c r="C2983" t="s">
        <v>270</v>
      </c>
      <c r="D2983" t="s">
        <v>616</v>
      </c>
      <c r="E2983">
        <v>9</v>
      </c>
      <c r="F2983">
        <v>20</v>
      </c>
      <c r="G2983">
        <v>20</v>
      </c>
      <c r="H2983">
        <v>20</v>
      </c>
      <c r="I2983">
        <v>10</v>
      </c>
      <c r="J2983">
        <v>20</v>
      </c>
      <c r="K2983">
        <v>20</v>
      </c>
      <c r="L2983">
        <v>20</v>
      </c>
      <c r="M2983">
        <v>40</v>
      </c>
      <c r="N2983">
        <v>50</v>
      </c>
      <c r="O2983">
        <v>50</v>
      </c>
      <c r="P2983">
        <v>60</v>
      </c>
      <c r="Q2983" s="36">
        <v>70</v>
      </c>
      <c r="R2983" s="36">
        <v>60</v>
      </c>
      <c r="S2983" s="36">
        <v>70</v>
      </c>
      <c r="T2983" s="36">
        <v>60</v>
      </c>
      <c r="U2983" s="36">
        <v>50</v>
      </c>
    </row>
    <row r="2984" spans="1:21" x14ac:dyDescent="0.2">
      <c r="A2984" s="89">
        <f>VLOOKUP(C2984,TabellenSRG!$B$4:$C$2729,2,FALSE)</f>
        <v>264</v>
      </c>
      <c r="B2984" t="str">
        <f t="shared" si="47"/>
        <v>264k</v>
      </c>
      <c r="C2984" t="s">
        <v>270</v>
      </c>
      <c r="D2984" t="s">
        <v>611</v>
      </c>
      <c r="E2984">
        <v>10</v>
      </c>
      <c r="F2984" t="e">
        <v>#N/A</v>
      </c>
      <c r="G2984" t="e">
        <v>#N/A</v>
      </c>
      <c r="H2984" t="e">
        <v>#N/A</v>
      </c>
      <c r="I2984" t="e">
        <v>#N/A</v>
      </c>
      <c r="J2984" t="e">
        <v>#N/A</v>
      </c>
      <c r="K2984" t="e">
        <v>#N/A</v>
      </c>
      <c r="L2984" t="e">
        <v>#N/A</v>
      </c>
      <c r="M2984" t="e">
        <v>#N/A</v>
      </c>
      <c r="N2984">
        <v>0</v>
      </c>
      <c r="O2984">
        <v>0</v>
      </c>
      <c r="P2984">
        <v>10</v>
      </c>
      <c r="Q2984" s="36">
        <v>0</v>
      </c>
      <c r="R2984" s="36">
        <v>0</v>
      </c>
      <c r="S2984" s="36">
        <v>0</v>
      </c>
      <c r="T2984" s="36">
        <v>0</v>
      </c>
      <c r="U2984" s="36">
        <v>10</v>
      </c>
    </row>
    <row r="2985" spans="1:21" x14ac:dyDescent="0.2">
      <c r="A2985" s="89">
        <f>VLOOKUP(C2985,TabellenSRG!$B$4:$C$2729,2,FALSE)</f>
        <v>265</v>
      </c>
      <c r="B2985" t="str">
        <f t="shared" si="47"/>
        <v>265a</v>
      </c>
      <c r="C2985" t="s">
        <v>271</v>
      </c>
      <c r="D2985" t="s">
        <v>606</v>
      </c>
      <c r="E2985">
        <v>0</v>
      </c>
      <c r="F2985">
        <v>1820</v>
      </c>
      <c r="G2985">
        <v>1890</v>
      </c>
      <c r="H2985">
        <v>1750</v>
      </c>
      <c r="I2985">
        <v>1670</v>
      </c>
      <c r="J2985">
        <v>1620</v>
      </c>
      <c r="K2985">
        <v>1580</v>
      </c>
      <c r="L2985">
        <v>1510</v>
      </c>
      <c r="M2985">
        <v>1580</v>
      </c>
      <c r="N2985">
        <v>1690</v>
      </c>
      <c r="O2985">
        <v>1670</v>
      </c>
      <c r="P2985">
        <v>1240</v>
      </c>
      <c r="Q2985" s="36">
        <v>1110</v>
      </c>
      <c r="R2985" s="36">
        <v>1070</v>
      </c>
      <c r="S2985" s="36">
        <v>970</v>
      </c>
      <c r="T2985" s="36">
        <v>900</v>
      </c>
      <c r="U2985" s="36">
        <v>720</v>
      </c>
    </row>
    <row r="2986" spans="1:21" x14ac:dyDescent="0.2">
      <c r="A2986" s="89">
        <f>VLOOKUP(C2986,TabellenSRG!$B$4:$C$2729,2,FALSE)</f>
        <v>265</v>
      </c>
      <c r="B2986" t="str">
        <f t="shared" si="47"/>
        <v>265b</v>
      </c>
      <c r="C2986" t="s">
        <v>271</v>
      </c>
      <c r="D2986" t="s">
        <v>607</v>
      </c>
      <c r="E2986">
        <v>1</v>
      </c>
      <c r="F2986">
        <v>0</v>
      </c>
      <c r="G2986">
        <v>0</v>
      </c>
      <c r="H2986">
        <v>0</v>
      </c>
      <c r="I2986">
        <v>0</v>
      </c>
      <c r="J2986">
        <v>0</v>
      </c>
      <c r="K2986">
        <v>0</v>
      </c>
      <c r="L2986">
        <v>0</v>
      </c>
      <c r="M2986">
        <v>0</v>
      </c>
      <c r="N2986">
        <v>0</v>
      </c>
      <c r="O2986">
        <v>0</v>
      </c>
      <c r="P2986">
        <v>0</v>
      </c>
      <c r="Q2986" s="36">
        <v>0</v>
      </c>
      <c r="R2986" s="36">
        <v>0</v>
      </c>
      <c r="S2986" s="36">
        <v>0</v>
      </c>
      <c r="T2986" s="36">
        <v>0</v>
      </c>
      <c r="U2986" s="36">
        <v>0</v>
      </c>
    </row>
    <row r="2987" spans="1:21" x14ac:dyDescent="0.2">
      <c r="A2987" s="89">
        <f>VLOOKUP(C2987,TabellenSRG!$B$4:$C$2729,2,FALSE)</f>
        <v>265</v>
      </c>
      <c r="B2987" t="str">
        <f t="shared" si="47"/>
        <v>265c</v>
      </c>
      <c r="C2987" t="s">
        <v>271</v>
      </c>
      <c r="D2987" t="s">
        <v>608</v>
      </c>
      <c r="E2987">
        <v>2</v>
      </c>
      <c r="F2987">
        <v>0</v>
      </c>
      <c r="G2987">
        <v>0</v>
      </c>
      <c r="H2987">
        <v>0</v>
      </c>
      <c r="I2987">
        <v>0</v>
      </c>
      <c r="J2987">
        <v>0</v>
      </c>
      <c r="K2987">
        <v>0</v>
      </c>
      <c r="L2987">
        <v>0</v>
      </c>
      <c r="M2987">
        <v>0</v>
      </c>
      <c r="N2987">
        <v>0</v>
      </c>
      <c r="O2987">
        <v>0</v>
      </c>
      <c r="P2987">
        <v>0</v>
      </c>
      <c r="Q2987" s="36">
        <v>0</v>
      </c>
      <c r="R2987" s="36">
        <v>0</v>
      </c>
      <c r="S2987" s="36">
        <v>0</v>
      </c>
      <c r="T2987" s="36">
        <v>0</v>
      </c>
      <c r="U2987" s="36">
        <v>0</v>
      </c>
    </row>
    <row r="2988" spans="1:21" x14ac:dyDescent="0.2">
      <c r="A2988" s="89">
        <f>VLOOKUP(C2988,TabellenSRG!$B$4:$C$2729,2,FALSE)</f>
        <v>265</v>
      </c>
      <c r="B2988" t="str">
        <f t="shared" si="47"/>
        <v>265d</v>
      </c>
      <c r="C2988" t="s">
        <v>271</v>
      </c>
      <c r="D2988" t="s">
        <v>609</v>
      </c>
      <c r="E2988">
        <v>3</v>
      </c>
      <c r="F2988">
        <v>80</v>
      </c>
      <c r="G2988">
        <v>100</v>
      </c>
      <c r="H2988">
        <v>90</v>
      </c>
      <c r="I2988">
        <v>90</v>
      </c>
      <c r="J2988">
        <v>80</v>
      </c>
      <c r="K2988">
        <v>70</v>
      </c>
      <c r="L2988">
        <v>60</v>
      </c>
      <c r="M2988">
        <v>50</v>
      </c>
      <c r="N2988">
        <v>40</v>
      </c>
      <c r="O2988">
        <v>40</v>
      </c>
      <c r="P2988">
        <v>30</v>
      </c>
      <c r="Q2988" s="36">
        <v>20</v>
      </c>
      <c r="R2988" s="36">
        <v>20</v>
      </c>
      <c r="S2988" s="36">
        <v>20</v>
      </c>
      <c r="T2988" s="36">
        <v>10</v>
      </c>
      <c r="U2988" s="36">
        <v>0</v>
      </c>
    </row>
    <row r="2989" spans="1:21" x14ac:dyDescent="0.2">
      <c r="A2989" s="89">
        <f>VLOOKUP(C2989,TabellenSRG!$B$4:$C$2729,2,FALSE)</f>
        <v>265</v>
      </c>
      <c r="B2989" t="str">
        <f t="shared" si="47"/>
        <v>265e</v>
      </c>
      <c r="C2989" t="s">
        <v>271</v>
      </c>
      <c r="D2989" t="s">
        <v>610</v>
      </c>
      <c r="E2989">
        <v>4</v>
      </c>
      <c r="F2989">
        <v>0</v>
      </c>
      <c r="G2989">
        <v>0</v>
      </c>
      <c r="H2989">
        <v>0</v>
      </c>
      <c r="I2989">
        <v>10</v>
      </c>
      <c r="J2989">
        <v>10</v>
      </c>
      <c r="K2989">
        <v>10</v>
      </c>
      <c r="L2989">
        <v>10</v>
      </c>
      <c r="M2989">
        <v>10</v>
      </c>
      <c r="N2989">
        <v>20</v>
      </c>
      <c r="O2989">
        <v>10</v>
      </c>
      <c r="P2989">
        <v>20</v>
      </c>
      <c r="Q2989" s="36">
        <v>20</v>
      </c>
      <c r="R2989" s="36">
        <v>20</v>
      </c>
      <c r="S2989" s="36">
        <v>20</v>
      </c>
      <c r="T2989" s="36">
        <v>30</v>
      </c>
      <c r="U2989" s="36">
        <v>30</v>
      </c>
    </row>
    <row r="2990" spans="1:21" x14ac:dyDescent="0.2">
      <c r="A2990" s="89">
        <f>VLOOKUP(C2990,TabellenSRG!$B$4:$C$2729,2,FALSE)</f>
        <v>265</v>
      </c>
      <c r="B2990" t="str">
        <f t="shared" si="47"/>
        <v>265f</v>
      </c>
      <c r="C2990" t="s">
        <v>271</v>
      </c>
      <c r="D2990" t="s">
        <v>612</v>
      </c>
      <c r="E2990">
        <v>5</v>
      </c>
      <c r="F2990">
        <v>0</v>
      </c>
      <c r="G2990">
        <v>0</v>
      </c>
      <c r="H2990">
        <v>0</v>
      </c>
      <c r="I2990">
        <v>0</v>
      </c>
      <c r="J2990">
        <v>0</v>
      </c>
      <c r="K2990">
        <v>0</v>
      </c>
      <c r="L2990">
        <v>0</v>
      </c>
      <c r="M2990">
        <v>0</v>
      </c>
      <c r="N2990">
        <v>0</v>
      </c>
      <c r="O2990">
        <v>0</v>
      </c>
      <c r="P2990">
        <v>0</v>
      </c>
      <c r="Q2990" s="36">
        <v>0</v>
      </c>
      <c r="R2990" s="36">
        <v>0</v>
      </c>
      <c r="S2990" s="36">
        <v>0</v>
      </c>
      <c r="T2990" s="36">
        <v>0</v>
      </c>
      <c r="U2990" s="36">
        <v>0</v>
      </c>
    </row>
    <row r="2991" spans="1:21" x14ac:dyDescent="0.2">
      <c r="A2991" s="89">
        <f>VLOOKUP(C2991,TabellenSRG!$B$4:$C$2729,2,FALSE)</f>
        <v>265</v>
      </c>
      <c r="B2991" t="str">
        <f t="shared" si="47"/>
        <v>265g</v>
      </c>
      <c r="C2991" t="s">
        <v>271</v>
      </c>
      <c r="D2991" t="s">
        <v>613</v>
      </c>
      <c r="E2991">
        <v>6</v>
      </c>
      <c r="F2991">
        <v>0</v>
      </c>
      <c r="G2991">
        <v>0</v>
      </c>
      <c r="H2991">
        <v>0</v>
      </c>
      <c r="I2991">
        <v>0</v>
      </c>
      <c r="J2991">
        <v>0</v>
      </c>
      <c r="K2991">
        <v>0</v>
      </c>
      <c r="L2991">
        <v>10</v>
      </c>
      <c r="M2991">
        <v>10</v>
      </c>
      <c r="N2991">
        <v>10</v>
      </c>
      <c r="O2991">
        <v>20</v>
      </c>
      <c r="P2991">
        <v>20</v>
      </c>
      <c r="Q2991" s="36">
        <v>20</v>
      </c>
      <c r="R2991" s="36">
        <v>30</v>
      </c>
      <c r="S2991" s="36">
        <v>30</v>
      </c>
      <c r="T2991" s="36">
        <v>30</v>
      </c>
      <c r="U2991" s="36">
        <v>40</v>
      </c>
    </row>
    <row r="2992" spans="1:21" x14ac:dyDescent="0.2">
      <c r="A2992" s="89">
        <f>VLOOKUP(C2992,TabellenSRG!$B$4:$C$2729,2,FALSE)</f>
        <v>265</v>
      </c>
      <c r="B2992" t="str">
        <f t="shared" si="47"/>
        <v>265h</v>
      </c>
      <c r="C2992" t="s">
        <v>271</v>
      </c>
      <c r="D2992" t="s">
        <v>614</v>
      </c>
      <c r="E2992">
        <v>7</v>
      </c>
      <c r="F2992">
        <v>0</v>
      </c>
      <c r="G2992">
        <v>0</v>
      </c>
      <c r="H2992">
        <v>0</v>
      </c>
      <c r="I2992">
        <v>0</v>
      </c>
      <c r="J2992">
        <v>0</v>
      </c>
      <c r="K2992">
        <v>0</v>
      </c>
      <c r="L2992">
        <v>0</v>
      </c>
      <c r="M2992">
        <v>0</v>
      </c>
      <c r="N2992">
        <v>0</v>
      </c>
      <c r="O2992">
        <v>0</v>
      </c>
      <c r="P2992">
        <v>0</v>
      </c>
      <c r="Q2992" s="36">
        <v>0</v>
      </c>
      <c r="R2992" s="36">
        <v>0</v>
      </c>
      <c r="S2992" s="36">
        <v>0</v>
      </c>
      <c r="T2992" s="36">
        <v>0</v>
      </c>
      <c r="U2992" s="36">
        <v>0</v>
      </c>
    </row>
    <row r="2993" spans="1:21" x14ac:dyDescent="0.2">
      <c r="A2993" s="89">
        <f>VLOOKUP(C2993,TabellenSRG!$B$4:$C$2729,2,FALSE)</f>
        <v>265</v>
      </c>
      <c r="B2993" t="str">
        <f t="shared" si="47"/>
        <v>265i</v>
      </c>
      <c r="C2993" t="s">
        <v>271</v>
      </c>
      <c r="D2993" t="s">
        <v>615</v>
      </c>
      <c r="E2993">
        <v>8</v>
      </c>
      <c r="F2993">
        <v>0</v>
      </c>
      <c r="G2993">
        <v>0</v>
      </c>
      <c r="H2993">
        <v>0</v>
      </c>
      <c r="I2993">
        <v>0</v>
      </c>
      <c r="J2993">
        <v>0</v>
      </c>
      <c r="K2993">
        <v>0</v>
      </c>
      <c r="L2993">
        <v>0</v>
      </c>
      <c r="M2993">
        <v>0</v>
      </c>
      <c r="N2993">
        <v>0</v>
      </c>
      <c r="O2993">
        <v>0</v>
      </c>
      <c r="P2993">
        <v>0</v>
      </c>
      <c r="Q2993" s="36">
        <v>0</v>
      </c>
      <c r="R2993" s="36">
        <v>0</v>
      </c>
      <c r="S2993" s="36">
        <v>0</v>
      </c>
      <c r="T2993" s="36">
        <v>0</v>
      </c>
      <c r="U2993" s="36">
        <v>0</v>
      </c>
    </row>
    <row r="2994" spans="1:21" x14ac:dyDescent="0.2">
      <c r="A2994" s="89">
        <f>VLOOKUP(C2994,TabellenSRG!$B$4:$C$2729,2,FALSE)</f>
        <v>265</v>
      </c>
      <c r="B2994" t="str">
        <f t="shared" si="47"/>
        <v>265j</v>
      </c>
      <c r="C2994" t="s">
        <v>271</v>
      </c>
      <c r="D2994" t="s">
        <v>616</v>
      </c>
      <c r="E2994">
        <v>9</v>
      </c>
      <c r="F2994">
        <v>1730</v>
      </c>
      <c r="G2994">
        <v>1790</v>
      </c>
      <c r="H2994">
        <v>1660</v>
      </c>
      <c r="I2994">
        <v>1580</v>
      </c>
      <c r="J2994">
        <v>1530</v>
      </c>
      <c r="K2994">
        <v>1490</v>
      </c>
      <c r="L2994">
        <v>1430</v>
      </c>
      <c r="M2994">
        <v>1510</v>
      </c>
      <c r="N2994">
        <v>1620</v>
      </c>
      <c r="O2994">
        <v>1590</v>
      </c>
      <c r="P2994">
        <v>1160</v>
      </c>
      <c r="Q2994" s="36">
        <v>1030</v>
      </c>
      <c r="R2994" s="36">
        <v>990</v>
      </c>
      <c r="S2994" s="36">
        <v>880</v>
      </c>
      <c r="T2994" s="36">
        <v>800</v>
      </c>
      <c r="U2994" s="36">
        <v>620</v>
      </c>
    </row>
    <row r="2995" spans="1:21" x14ac:dyDescent="0.2">
      <c r="A2995" s="89">
        <f>VLOOKUP(C2995,TabellenSRG!$B$4:$C$2729,2,FALSE)</f>
        <v>265</v>
      </c>
      <c r="B2995" t="str">
        <f t="shared" si="47"/>
        <v>265k</v>
      </c>
      <c r="C2995" t="s">
        <v>271</v>
      </c>
      <c r="D2995" t="s">
        <v>611</v>
      </c>
      <c r="E2995">
        <v>10</v>
      </c>
      <c r="F2995" t="e">
        <v>#N/A</v>
      </c>
      <c r="G2995" t="e">
        <v>#N/A</v>
      </c>
      <c r="H2995" t="e">
        <v>#N/A</v>
      </c>
      <c r="I2995" t="e">
        <v>#N/A</v>
      </c>
      <c r="J2995" t="e">
        <v>#N/A</v>
      </c>
      <c r="K2995" t="e">
        <v>#N/A</v>
      </c>
      <c r="L2995" t="e">
        <v>#N/A</v>
      </c>
      <c r="M2995" t="e">
        <v>#N/A</v>
      </c>
      <c r="N2995">
        <v>0</v>
      </c>
      <c r="O2995">
        <v>10</v>
      </c>
      <c r="P2995">
        <v>10</v>
      </c>
      <c r="Q2995" s="36">
        <v>10</v>
      </c>
      <c r="R2995" s="36">
        <v>10</v>
      </c>
      <c r="S2995" s="36">
        <v>20</v>
      </c>
      <c r="T2995" s="36">
        <v>30</v>
      </c>
      <c r="U2995" s="36">
        <v>30</v>
      </c>
    </row>
    <row r="2996" spans="1:21" x14ac:dyDescent="0.2">
      <c r="A2996" s="89">
        <f>VLOOKUP(C2996,TabellenSRG!$B$4:$C$2729,2,FALSE)</f>
        <v>266</v>
      </c>
      <c r="B2996" t="str">
        <f t="shared" si="47"/>
        <v>266a</v>
      </c>
      <c r="C2996" t="s">
        <v>272</v>
      </c>
      <c r="D2996" t="s">
        <v>606</v>
      </c>
      <c r="E2996">
        <v>0</v>
      </c>
      <c r="F2996">
        <v>140</v>
      </c>
      <c r="G2996">
        <v>140</v>
      </c>
      <c r="H2996">
        <v>140</v>
      </c>
      <c r="I2996">
        <v>130</v>
      </c>
      <c r="J2996">
        <v>140</v>
      </c>
      <c r="K2996">
        <v>140</v>
      </c>
      <c r="L2996">
        <v>140</v>
      </c>
      <c r="M2996">
        <v>150</v>
      </c>
      <c r="N2996">
        <v>160</v>
      </c>
      <c r="O2996">
        <v>160</v>
      </c>
      <c r="P2996">
        <v>90</v>
      </c>
      <c r="Q2996" s="36">
        <v>110</v>
      </c>
      <c r="R2996" s="36">
        <v>130</v>
      </c>
      <c r="S2996" s="36">
        <v>120</v>
      </c>
      <c r="T2996" s="36">
        <v>140</v>
      </c>
      <c r="U2996" s="36">
        <v>160</v>
      </c>
    </row>
    <row r="2997" spans="1:21" x14ac:dyDescent="0.2">
      <c r="A2997" s="89">
        <f>VLOOKUP(C2997,TabellenSRG!$B$4:$C$2729,2,FALSE)</f>
        <v>266</v>
      </c>
      <c r="B2997" t="str">
        <f t="shared" si="47"/>
        <v>266b</v>
      </c>
      <c r="C2997" t="s">
        <v>272</v>
      </c>
      <c r="D2997" t="s">
        <v>607</v>
      </c>
      <c r="E2997">
        <v>1</v>
      </c>
      <c r="F2997">
        <v>0</v>
      </c>
      <c r="G2997">
        <v>0</v>
      </c>
      <c r="H2997">
        <v>0</v>
      </c>
      <c r="I2997">
        <v>0</v>
      </c>
      <c r="J2997">
        <v>0</v>
      </c>
      <c r="K2997">
        <v>0</v>
      </c>
      <c r="L2997">
        <v>0</v>
      </c>
      <c r="M2997">
        <v>0</v>
      </c>
      <c r="N2997">
        <v>0</v>
      </c>
      <c r="O2997">
        <v>0</v>
      </c>
      <c r="P2997">
        <v>0</v>
      </c>
      <c r="Q2997" s="36">
        <v>10</v>
      </c>
      <c r="R2997" s="36">
        <v>0</v>
      </c>
      <c r="S2997" s="36">
        <v>0</v>
      </c>
      <c r="T2997" s="36">
        <v>0</v>
      </c>
      <c r="U2997" s="36">
        <v>10</v>
      </c>
    </row>
    <row r="2998" spans="1:21" x14ac:dyDescent="0.2">
      <c r="A2998" s="89">
        <f>VLOOKUP(C2998,TabellenSRG!$B$4:$C$2729,2,FALSE)</f>
        <v>266</v>
      </c>
      <c r="B2998" t="str">
        <f t="shared" si="47"/>
        <v>266c</v>
      </c>
      <c r="C2998" t="s">
        <v>272</v>
      </c>
      <c r="D2998" t="s">
        <v>608</v>
      </c>
      <c r="E2998">
        <v>2</v>
      </c>
      <c r="F2998">
        <v>0</v>
      </c>
      <c r="G2998">
        <v>0</v>
      </c>
      <c r="H2998">
        <v>0</v>
      </c>
      <c r="I2998">
        <v>0</v>
      </c>
      <c r="J2998">
        <v>0</v>
      </c>
      <c r="K2998">
        <v>0</v>
      </c>
      <c r="L2998">
        <v>0</v>
      </c>
      <c r="M2998">
        <v>0</v>
      </c>
      <c r="N2998">
        <v>0</v>
      </c>
      <c r="O2998">
        <v>0</v>
      </c>
      <c r="P2998">
        <v>0</v>
      </c>
      <c r="Q2998" s="36">
        <v>0</v>
      </c>
      <c r="R2998" s="36">
        <v>0</v>
      </c>
      <c r="S2998" s="36">
        <v>0</v>
      </c>
      <c r="T2998" s="36">
        <v>0</v>
      </c>
      <c r="U2998" s="36">
        <v>0</v>
      </c>
    </row>
    <row r="2999" spans="1:21" x14ac:dyDescent="0.2">
      <c r="A2999" s="89">
        <f>VLOOKUP(C2999,TabellenSRG!$B$4:$C$2729,2,FALSE)</f>
        <v>266</v>
      </c>
      <c r="B2999" t="str">
        <f t="shared" si="47"/>
        <v>266d</v>
      </c>
      <c r="C2999" t="s">
        <v>272</v>
      </c>
      <c r="D2999" t="s">
        <v>609</v>
      </c>
      <c r="E2999">
        <v>3</v>
      </c>
      <c r="F2999">
        <v>0</v>
      </c>
      <c r="G2999">
        <v>0</v>
      </c>
      <c r="H2999">
        <v>0</v>
      </c>
      <c r="I2999">
        <v>0</v>
      </c>
      <c r="J2999">
        <v>0</v>
      </c>
      <c r="K2999">
        <v>0</v>
      </c>
      <c r="L2999">
        <v>0</v>
      </c>
      <c r="M2999">
        <v>0</v>
      </c>
      <c r="N2999">
        <v>0</v>
      </c>
      <c r="O2999">
        <v>0</v>
      </c>
      <c r="P2999">
        <v>0</v>
      </c>
      <c r="Q2999" s="36">
        <v>0</v>
      </c>
      <c r="R2999" s="36">
        <v>0</v>
      </c>
      <c r="S2999" s="36">
        <v>0</v>
      </c>
      <c r="T2999" s="36">
        <v>0</v>
      </c>
      <c r="U2999" s="36">
        <v>0</v>
      </c>
    </row>
    <row r="3000" spans="1:21" x14ac:dyDescent="0.2">
      <c r="A3000" s="89">
        <f>VLOOKUP(C3000,TabellenSRG!$B$4:$C$2729,2,FALSE)</f>
        <v>266</v>
      </c>
      <c r="B3000" t="str">
        <f t="shared" si="47"/>
        <v>266e</v>
      </c>
      <c r="C3000" t="s">
        <v>272</v>
      </c>
      <c r="D3000" t="s">
        <v>610</v>
      </c>
      <c r="E3000">
        <v>4</v>
      </c>
      <c r="F3000">
        <v>0</v>
      </c>
      <c r="G3000">
        <v>0</v>
      </c>
      <c r="H3000">
        <v>0</v>
      </c>
      <c r="I3000">
        <v>0</v>
      </c>
      <c r="J3000">
        <v>0</v>
      </c>
      <c r="K3000">
        <v>0</v>
      </c>
      <c r="L3000">
        <v>0</v>
      </c>
      <c r="M3000">
        <v>0</v>
      </c>
      <c r="N3000">
        <v>10</v>
      </c>
      <c r="O3000">
        <v>0</v>
      </c>
      <c r="P3000">
        <v>10</v>
      </c>
      <c r="Q3000" s="36">
        <v>10</v>
      </c>
      <c r="R3000" s="36">
        <v>20</v>
      </c>
      <c r="S3000" s="36">
        <v>20</v>
      </c>
      <c r="T3000" s="36">
        <v>20</v>
      </c>
      <c r="U3000" s="36">
        <v>20</v>
      </c>
    </row>
    <row r="3001" spans="1:21" x14ac:dyDescent="0.2">
      <c r="A3001" s="89">
        <f>VLOOKUP(C3001,TabellenSRG!$B$4:$C$2729,2,FALSE)</f>
        <v>266</v>
      </c>
      <c r="B3001" t="str">
        <f t="shared" si="47"/>
        <v>266f</v>
      </c>
      <c r="C3001" t="s">
        <v>272</v>
      </c>
      <c r="D3001" t="s">
        <v>612</v>
      </c>
      <c r="E3001">
        <v>5</v>
      </c>
      <c r="F3001">
        <v>0</v>
      </c>
      <c r="G3001">
        <v>0</v>
      </c>
      <c r="H3001">
        <v>0</v>
      </c>
      <c r="I3001">
        <v>0</v>
      </c>
      <c r="J3001">
        <v>0</v>
      </c>
      <c r="K3001">
        <v>0</v>
      </c>
      <c r="L3001">
        <v>0</v>
      </c>
      <c r="M3001">
        <v>0</v>
      </c>
      <c r="N3001">
        <v>0</v>
      </c>
      <c r="O3001">
        <v>0</v>
      </c>
      <c r="P3001">
        <v>0</v>
      </c>
      <c r="Q3001" s="36">
        <v>0</v>
      </c>
      <c r="R3001" s="36">
        <v>0</v>
      </c>
      <c r="S3001" s="36">
        <v>0</v>
      </c>
      <c r="T3001" s="36">
        <v>0</v>
      </c>
      <c r="U3001" s="36">
        <v>0</v>
      </c>
    </row>
    <row r="3002" spans="1:21" x14ac:dyDescent="0.2">
      <c r="A3002" s="89">
        <f>VLOOKUP(C3002,TabellenSRG!$B$4:$C$2729,2,FALSE)</f>
        <v>266</v>
      </c>
      <c r="B3002" t="str">
        <f t="shared" si="47"/>
        <v>266g</v>
      </c>
      <c r="C3002" t="s">
        <v>272</v>
      </c>
      <c r="D3002" t="s">
        <v>613</v>
      </c>
      <c r="E3002">
        <v>6</v>
      </c>
      <c r="F3002">
        <v>0</v>
      </c>
      <c r="G3002">
        <v>0</v>
      </c>
      <c r="H3002">
        <v>0</v>
      </c>
      <c r="I3002">
        <v>0</v>
      </c>
      <c r="J3002">
        <v>0</v>
      </c>
      <c r="K3002">
        <v>0</v>
      </c>
      <c r="L3002">
        <v>0</v>
      </c>
      <c r="M3002">
        <v>0</v>
      </c>
      <c r="N3002">
        <v>0</v>
      </c>
      <c r="O3002">
        <v>0</v>
      </c>
      <c r="P3002">
        <v>0</v>
      </c>
      <c r="Q3002" s="36">
        <v>0</v>
      </c>
      <c r="R3002" s="36">
        <v>10</v>
      </c>
      <c r="S3002" s="36">
        <v>10</v>
      </c>
      <c r="T3002" s="36">
        <v>20</v>
      </c>
      <c r="U3002" s="36">
        <v>20</v>
      </c>
    </row>
    <row r="3003" spans="1:21" x14ac:dyDescent="0.2">
      <c r="A3003" s="89">
        <f>VLOOKUP(C3003,TabellenSRG!$B$4:$C$2729,2,FALSE)</f>
        <v>266</v>
      </c>
      <c r="B3003" t="str">
        <f t="shared" si="47"/>
        <v>266h</v>
      </c>
      <c r="C3003" t="s">
        <v>272</v>
      </c>
      <c r="D3003" t="s">
        <v>614</v>
      </c>
      <c r="E3003">
        <v>7</v>
      </c>
      <c r="F3003">
        <v>0</v>
      </c>
      <c r="G3003">
        <v>0</v>
      </c>
      <c r="H3003">
        <v>0</v>
      </c>
      <c r="I3003">
        <v>0</v>
      </c>
      <c r="J3003">
        <v>0</v>
      </c>
      <c r="K3003">
        <v>0</v>
      </c>
      <c r="L3003">
        <v>0</v>
      </c>
      <c r="M3003">
        <v>0</v>
      </c>
      <c r="N3003">
        <v>0</v>
      </c>
      <c r="O3003">
        <v>0</v>
      </c>
      <c r="P3003">
        <v>0</v>
      </c>
      <c r="Q3003" s="36">
        <v>0</v>
      </c>
      <c r="R3003" s="36">
        <v>0</v>
      </c>
      <c r="S3003" s="36">
        <v>0</v>
      </c>
      <c r="T3003" s="36">
        <v>0</v>
      </c>
      <c r="U3003" s="36">
        <v>0</v>
      </c>
    </row>
    <row r="3004" spans="1:21" x14ac:dyDescent="0.2">
      <c r="A3004" s="89">
        <f>VLOOKUP(C3004,TabellenSRG!$B$4:$C$2729,2,FALSE)</f>
        <v>266</v>
      </c>
      <c r="B3004" t="str">
        <f t="shared" si="47"/>
        <v>266i</v>
      </c>
      <c r="C3004" t="s">
        <v>272</v>
      </c>
      <c r="D3004" t="s">
        <v>615</v>
      </c>
      <c r="E3004">
        <v>8</v>
      </c>
      <c r="F3004">
        <v>0</v>
      </c>
      <c r="G3004">
        <v>0</v>
      </c>
      <c r="H3004">
        <v>0</v>
      </c>
      <c r="I3004">
        <v>0</v>
      </c>
      <c r="J3004">
        <v>0</v>
      </c>
      <c r="K3004">
        <v>0</v>
      </c>
      <c r="L3004">
        <v>0</v>
      </c>
      <c r="M3004">
        <v>0</v>
      </c>
      <c r="N3004">
        <v>0</v>
      </c>
      <c r="O3004">
        <v>0</v>
      </c>
      <c r="P3004">
        <v>0</v>
      </c>
      <c r="Q3004" s="36">
        <v>0</v>
      </c>
      <c r="R3004" s="36">
        <v>0</v>
      </c>
      <c r="S3004" s="36">
        <v>0</v>
      </c>
      <c r="T3004" s="36">
        <v>0</v>
      </c>
      <c r="U3004" s="36">
        <v>0</v>
      </c>
    </row>
    <row r="3005" spans="1:21" x14ac:dyDescent="0.2">
      <c r="A3005" s="89">
        <f>VLOOKUP(C3005,TabellenSRG!$B$4:$C$2729,2,FALSE)</f>
        <v>266</v>
      </c>
      <c r="B3005" t="str">
        <f t="shared" si="47"/>
        <v>266j</v>
      </c>
      <c r="C3005" t="s">
        <v>272</v>
      </c>
      <c r="D3005" t="s">
        <v>616</v>
      </c>
      <c r="E3005">
        <v>9</v>
      </c>
      <c r="F3005">
        <v>140</v>
      </c>
      <c r="G3005">
        <v>140</v>
      </c>
      <c r="H3005">
        <v>140</v>
      </c>
      <c r="I3005">
        <v>130</v>
      </c>
      <c r="J3005">
        <v>130</v>
      </c>
      <c r="K3005">
        <v>140</v>
      </c>
      <c r="L3005">
        <v>140</v>
      </c>
      <c r="M3005">
        <v>140</v>
      </c>
      <c r="N3005">
        <v>150</v>
      </c>
      <c r="O3005">
        <v>150</v>
      </c>
      <c r="P3005">
        <v>80</v>
      </c>
      <c r="Q3005" s="36">
        <v>90</v>
      </c>
      <c r="R3005" s="36">
        <v>100</v>
      </c>
      <c r="S3005" s="36">
        <v>90</v>
      </c>
      <c r="T3005" s="36">
        <v>100</v>
      </c>
      <c r="U3005" s="36">
        <v>100</v>
      </c>
    </row>
    <row r="3006" spans="1:21" x14ac:dyDescent="0.2">
      <c r="A3006" s="89">
        <f>VLOOKUP(C3006,TabellenSRG!$B$4:$C$2729,2,FALSE)</f>
        <v>266</v>
      </c>
      <c r="B3006" t="str">
        <f t="shared" si="47"/>
        <v>266k</v>
      </c>
      <c r="C3006" t="s">
        <v>272</v>
      </c>
      <c r="D3006" t="s">
        <v>611</v>
      </c>
      <c r="E3006">
        <v>10</v>
      </c>
      <c r="F3006" t="e">
        <v>#N/A</v>
      </c>
      <c r="G3006" t="e">
        <v>#N/A</v>
      </c>
      <c r="H3006" t="e">
        <v>#N/A</v>
      </c>
      <c r="I3006" t="e">
        <v>#N/A</v>
      </c>
      <c r="J3006" t="e">
        <v>#N/A</v>
      </c>
      <c r="K3006" t="e">
        <v>#N/A</v>
      </c>
      <c r="L3006" t="e">
        <v>#N/A</v>
      </c>
      <c r="M3006" t="e">
        <v>#N/A</v>
      </c>
      <c r="N3006">
        <v>0</v>
      </c>
      <c r="O3006">
        <v>0</v>
      </c>
      <c r="P3006">
        <v>0</v>
      </c>
      <c r="Q3006" s="36">
        <v>0</v>
      </c>
      <c r="R3006" s="36">
        <v>0</v>
      </c>
      <c r="S3006" s="36">
        <v>0</v>
      </c>
      <c r="T3006" s="36">
        <v>0</v>
      </c>
      <c r="U3006" s="36">
        <v>0</v>
      </c>
    </row>
    <row r="3007" spans="1:21" x14ac:dyDescent="0.2">
      <c r="A3007" s="89">
        <f>VLOOKUP(C3007,TabellenSRG!$B$4:$C$2729,2,FALSE)</f>
        <v>267</v>
      </c>
      <c r="B3007" t="str">
        <f t="shared" si="47"/>
        <v>267a</v>
      </c>
      <c r="C3007" t="s">
        <v>273</v>
      </c>
      <c r="D3007" t="s">
        <v>606</v>
      </c>
      <c r="E3007">
        <v>0</v>
      </c>
      <c r="F3007">
        <v>730</v>
      </c>
      <c r="G3007">
        <v>760</v>
      </c>
      <c r="H3007">
        <v>790</v>
      </c>
      <c r="I3007">
        <v>840</v>
      </c>
      <c r="J3007">
        <v>860</v>
      </c>
      <c r="K3007">
        <v>860</v>
      </c>
      <c r="L3007">
        <v>890</v>
      </c>
      <c r="M3007">
        <v>900</v>
      </c>
      <c r="N3007">
        <v>960</v>
      </c>
      <c r="O3007">
        <v>1040</v>
      </c>
      <c r="P3007">
        <v>1050</v>
      </c>
      <c r="Q3007" s="36">
        <v>1100</v>
      </c>
      <c r="R3007" s="36">
        <v>1140</v>
      </c>
      <c r="S3007" s="36">
        <v>1190</v>
      </c>
      <c r="T3007" s="36">
        <v>1200</v>
      </c>
      <c r="U3007" s="36">
        <v>1030</v>
      </c>
    </row>
    <row r="3008" spans="1:21" x14ac:dyDescent="0.2">
      <c r="A3008" s="89">
        <f>VLOOKUP(C3008,TabellenSRG!$B$4:$C$2729,2,FALSE)</f>
        <v>267</v>
      </c>
      <c r="B3008" t="str">
        <f t="shared" si="47"/>
        <v>267b</v>
      </c>
      <c r="C3008" t="s">
        <v>273</v>
      </c>
      <c r="D3008" t="s">
        <v>607</v>
      </c>
      <c r="E3008">
        <v>1</v>
      </c>
      <c r="F3008">
        <v>0</v>
      </c>
      <c r="G3008">
        <v>0</v>
      </c>
      <c r="H3008">
        <v>0</v>
      </c>
      <c r="I3008">
        <v>10</v>
      </c>
      <c r="J3008">
        <v>10</v>
      </c>
      <c r="K3008">
        <v>0</v>
      </c>
      <c r="L3008">
        <v>0</v>
      </c>
      <c r="M3008">
        <v>0</v>
      </c>
      <c r="N3008">
        <v>0</v>
      </c>
      <c r="O3008">
        <v>0</v>
      </c>
      <c r="P3008">
        <v>0</v>
      </c>
      <c r="Q3008" s="36">
        <v>0</v>
      </c>
      <c r="R3008" s="36">
        <v>0</v>
      </c>
      <c r="S3008" s="36">
        <v>0</v>
      </c>
      <c r="T3008" s="36">
        <v>0</v>
      </c>
      <c r="U3008" s="36">
        <v>0</v>
      </c>
    </row>
    <row r="3009" spans="1:21" x14ac:dyDescent="0.2">
      <c r="A3009" s="89">
        <f>VLOOKUP(C3009,TabellenSRG!$B$4:$C$2729,2,FALSE)</f>
        <v>267</v>
      </c>
      <c r="B3009" t="str">
        <f t="shared" si="47"/>
        <v>267c</v>
      </c>
      <c r="C3009" t="s">
        <v>273</v>
      </c>
      <c r="D3009" t="s">
        <v>608</v>
      </c>
      <c r="E3009">
        <v>2</v>
      </c>
      <c r="F3009">
        <v>0</v>
      </c>
      <c r="G3009">
        <v>0</v>
      </c>
      <c r="H3009">
        <v>0</v>
      </c>
      <c r="I3009">
        <v>0</v>
      </c>
      <c r="J3009">
        <v>0</v>
      </c>
      <c r="K3009">
        <v>0</v>
      </c>
      <c r="L3009">
        <v>0</v>
      </c>
      <c r="M3009">
        <v>0</v>
      </c>
      <c r="N3009">
        <v>0</v>
      </c>
      <c r="O3009">
        <v>0</v>
      </c>
      <c r="P3009">
        <v>0</v>
      </c>
      <c r="Q3009" s="36">
        <v>0</v>
      </c>
      <c r="R3009" s="36">
        <v>0</v>
      </c>
      <c r="S3009" s="36">
        <v>0</v>
      </c>
      <c r="T3009" s="36">
        <v>0</v>
      </c>
      <c r="U3009" s="36">
        <v>0</v>
      </c>
    </row>
    <row r="3010" spans="1:21" x14ac:dyDescent="0.2">
      <c r="A3010" s="89">
        <f>VLOOKUP(C3010,TabellenSRG!$B$4:$C$2729,2,FALSE)</f>
        <v>267</v>
      </c>
      <c r="B3010" t="str">
        <f t="shared" si="47"/>
        <v>267d</v>
      </c>
      <c r="C3010" t="s">
        <v>273</v>
      </c>
      <c r="D3010" t="s">
        <v>609</v>
      </c>
      <c r="E3010">
        <v>3</v>
      </c>
      <c r="F3010">
        <v>0</v>
      </c>
      <c r="G3010">
        <v>0</v>
      </c>
      <c r="H3010">
        <v>0</v>
      </c>
      <c r="I3010">
        <v>0</v>
      </c>
      <c r="J3010">
        <v>0</v>
      </c>
      <c r="K3010">
        <v>0</v>
      </c>
      <c r="L3010">
        <v>0</v>
      </c>
      <c r="M3010">
        <v>0</v>
      </c>
      <c r="N3010">
        <v>0</v>
      </c>
      <c r="O3010">
        <v>0</v>
      </c>
      <c r="P3010">
        <v>0</v>
      </c>
      <c r="Q3010" s="36">
        <v>0</v>
      </c>
      <c r="R3010" s="36">
        <v>0</v>
      </c>
      <c r="S3010" s="36">
        <v>0</v>
      </c>
      <c r="T3010" s="36">
        <v>0</v>
      </c>
      <c r="U3010" s="36">
        <v>0</v>
      </c>
    </row>
    <row r="3011" spans="1:21" x14ac:dyDescent="0.2">
      <c r="A3011" s="89">
        <f>VLOOKUP(C3011,TabellenSRG!$B$4:$C$2729,2,FALSE)</f>
        <v>267</v>
      </c>
      <c r="B3011" t="str">
        <f t="shared" si="47"/>
        <v>267e</v>
      </c>
      <c r="C3011" t="s">
        <v>273</v>
      </c>
      <c r="D3011" t="s">
        <v>610</v>
      </c>
      <c r="E3011">
        <v>4</v>
      </c>
      <c r="F3011">
        <v>0</v>
      </c>
      <c r="G3011">
        <v>0</v>
      </c>
      <c r="H3011">
        <v>0</v>
      </c>
      <c r="I3011">
        <v>0</v>
      </c>
      <c r="J3011">
        <v>0</v>
      </c>
      <c r="K3011">
        <v>0</v>
      </c>
      <c r="L3011">
        <v>10</v>
      </c>
      <c r="M3011">
        <v>10</v>
      </c>
      <c r="N3011">
        <v>10</v>
      </c>
      <c r="O3011">
        <v>20</v>
      </c>
      <c r="P3011">
        <v>20</v>
      </c>
      <c r="Q3011" s="36">
        <v>30</v>
      </c>
      <c r="R3011" s="36">
        <v>30</v>
      </c>
      <c r="S3011" s="36">
        <v>30</v>
      </c>
      <c r="T3011" s="36">
        <v>30</v>
      </c>
      <c r="U3011" s="36">
        <v>30</v>
      </c>
    </row>
    <row r="3012" spans="1:21" x14ac:dyDescent="0.2">
      <c r="A3012" s="89">
        <f>VLOOKUP(C3012,TabellenSRG!$B$4:$C$2729,2,FALSE)</f>
        <v>267</v>
      </c>
      <c r="B3012" t="str">
        <f t="shared" si="47"/>
        <v>267f</v>
      </c>
      <c r="C3012" t="s">
        <v>273</v>
      </c>
      <c r="D3012" t="s">
        <v>612</v>
      </c>
      <c r="E3012">
        <v>5</v>
      </c>
      <c r="F3012">
        <v>0</v>
      </c>
      <c r="G3012">
        <v>0</v>
      </c>
      <c r="H3012">
        <v>0</v>
      </c>
      <c r="I3012">
        <v>0</v>
      </c>
      <c r="J3012">
        <v>0</v>
      </c>
      <c r="K3012">
        <v>0</v>
      </c>
      <c r="L3012">
        <v>0</v>
      </c>
      <c r="M3012">
        <v>0</v>
      </c>
      <c r="N3012">
        <v>0</v>
      </c>
      <c r="O3012">
        <v>0</v>
      </c>
      <c r="P3012">
        <v>0</v>
      </c>
      <c r="Q3012" s="36">
        <v>0</v>
      </c>
      <c r="R3012" s="36">
        <v>0</v>
      </c>
      <c r="S3012" s="36">
        <v>0</v>
      </c>
      <c r="T3012" s="36">
        <v>0</v>
      </c>
      <c r="U3012" s="36">
        <v>0</v>
      </c>
    </row>
    <row r="3013" spans="1:21" x14ac:dyDescent="0.2">
      <c r="A3013" s="89">
        <f>VLOOKUP(C3013,TabellenSRG!$B$4:$C$2729,2,FALSE)</f>
        <v>267</v>
      </c>
      <c r="B3013" t="str">
        <f t="shared" ref="B3013:B3076" si="48">CONCATENATE(A3013,D3013)</f>
        <v>267g</v>
      </c>
      <c r="C3013" t="s">
        <v>273</v>
      </c>
      <c r="D3013" t="s">
        <v>613</v>
      </c>
      <c r="E3013">
        <v>6</v>
      </c>
      <c r="F3013">
        <v>0</v>
      </c>
      <c r="G3013">
        <v>0</v>
      </c>
      <c r="H3013">
        <v>0</v>
      </c>
      <c r="I3013">
        <v>0</v>
      </c>
      <c r="J3013">
        <v>0</v>
      </c>
      <c r="K3013">
        <v>0</v>
      </c>
      <c r="L3013">
        <v>0</v>
      </c>
      <c r="M3013">
        <v>0</v>
      </c>
      <c r="N3013">
        <v>0</v>
      </c>
      <c r="O3013">
        <v>0</v>
      </c>
      <c r="P3013">
        <v>0</v>
      </c>
      <c r="Q3013" s="36">
        <v>0</v>
      </c>
      <c r="R3013" s="36">
        <v>0</v>
      </c>
      <c r="S3013" s="36">
        <v>0</v>
      </c>
      <c r="T3013" s="36">
        <v>0</v>
      </c>
      <c r="U3013" s="36">
        <v>0</v>
      </c>
    </row>
    <row r="3014" spans="1:21" x14ac:dyDescent="0.2">
      <c r="A3014" s="89">
        <f>VLOOKUP(C3014,TabellenSRG!$B$4:$C$2729,2,FALSE)</f>
        <v>267</v>
      </c>
      <c r="B3014" t="str">
        <f t="shared" si="48"/>
        <v>267h</v>
      </c>
      <c r="C3014" t="s">
        <v>273</v>
      </c>
      <c r="D3014" t="s">
        <v>614</v>
      </c>
      <c r="E3014">
        <v>7</v>
      </c>
      <c r="F3014">
        <v>0</v>
      </c>
      <c r="G3014">
        <v>0</v>
      </c>
      <c r="H3014">
        <v>0</v>
      </c>
      <c r="I3014">
        <v>0</v>
      </c>
      <c r="J3014">
        <v>0</v>
      </c>
      <c r="K3014">
        <v>0</v>
      </c>
      <c r="L3014">
        <v>0</v>
      </c>
      <c r="M3014">
        <v>0</v>
      </c>
      <c r="N3014">
        <v>0</v>
      </c>
      <c r="O3014">
        <v>0</v>
      </c>
      <c r="P3014">
        <v>0</v>
      </c>
      <c r="Q3014" s="36">
        <v>0</v>
      </c>
      <c r="R3014" s="36">
        <v>0</v>
      </c>
      <c r="S3014" s="36">
        <v>0</v>
      </c>
      <c r="T3014" s="36">
        <v>0</v>
      </c>
      <c r="U3014" s="36">
        <v>0</v>
      </c>
    </row>
    <row r="3015" spans="1:21" x14ac:dyDescent="0.2">
      <c r="A3015" s="89">
        <f>VLOOKUP(C3015,TabellenSRG!$B$4:$C$2729,2,FALSE)</f>
        <v>267</v>
      </c>
      <c r="B3015" t="str">
        <f t="shared" si="48"/>
        <v>267i</v>
      </c>
      <c r="C3015" t="s">
        <v>273</v>
      </c>
      <c r="D3015" t="s">
        <v>615</v>
      </c>
      <c r="E3015">
        <v>8</v>
      </c>
      <c r="F3015">
        <v>0</v>
      </c>
      <c r="G3015">
        <v>0</v>
      </c>
      <c r="H3015">
        <v>0</v>
      </c>
      <c r="I3015">
        <v>0</v>
      </c>
      <c r="J3015">
        <v>0</v>
      </c>
      <c r="K3015">
        <v>0</v>
      </c>
      <c r="L3015">
        <v>0</v>
      </c>
      <c r="M3015">
        <v>0</v>
      </c>
      <c r="N3015">
        <v>0</v>
      </c>
      <c r="O3015">
        <v>0</v>
      </c>
      <c r="P3015">
        <v>0</v>
      </c>
      <c r="Q3015" s="36">
        <v>0</v>
      </c>
      <c r="R3015" s="36">
        <v>0</v>
      </c>
      <c r="S3015" s="36">
        <v>0</v>
      </c>
      <c r="T3015" s="36">
        <v>0</v>
      </c>
      <c r="U3015" s="36">
        <v>0</v>
      </c>
    </row>
    <row r="3016" spans="1:21" x14ac:dyDescent="0.2">
      <c r="A3016" s="89">
        <f>VLOOKUP(C3016,TabellenSRG!$B$4:$C$2729,2,FALSE)</f>
        <v>267</v>
      </c>
      <c r="B3016" t="str">
        <f t="shared" si="48"/>
        <v>267j</v>
      </c>
      <c r="C3016" t="s">
        <v>273</v>
      </c>
      <c r="D3016" t="s">
        <v>616</v>
      </c>
      <c r="E3016">
        <v>9</v>
      </c>
      <c r="F3016">
        <v>730</v>
      </c>
      <c r="G3016">
        <v>760</v>
      </c>
      <c r="H3016">
        <v>790</v>
      </c>
      <c r="I3016">
        <v>830</v>
      </c>
      <c r="J3016">
        <v>850</v>
      </c>
      <c r="K3016">
        <v>860</v>
      </c>
      <c r="L3016">
        <v>880</v>
      </c>
      <c r="M3016">
        <v>890</v>
      </c>
      <c r="N3016">
        <v>950</v>
      </c>
      <c r="O3016">
        <v>1020</v>
      </c>
      <c r="P3016">
        <v>1030</v>
      </c>
      <c r="Q3016" s="36">
        <v>1070</v>
      </c>
      <c r="R3016" s="36">
        <v>1110</v>
      </c>
      <c r="S3016" s="36">
        <v>1150</v>
      </c>
      <c r="T3016" s="36">
        <v>1160</v>
      </c>
      <c r="U3016" s="36">
        <v>1000</v>
      </c>
    </row>
    <row r="3017" spans="1:21" x14ac:dyDescent="0.2">
      <c r="A3017" s="89">
        <f>VLOOKUP(C3017,TabellenSRG!$B$4:$C$2729,2,FALSE)</f>
        <v>267</v>
      </c>
      <c r="B3017" t="str">
        <f t="shared" si="48"/>
        <v>267k</v>
      </c>
      <c r="C3017" t="s">
        <v>273</v>
      </c>
      <c r="D3017" t="s">
        <v>611</v>
      </c>
      <c r="E3017">
        <v>10</v>
      </c>
      <c r="F3017" t="e">
        <v>#N/A</v>
      </c>
      <c r="G3017" t="e">
        <v>#N/A</v>
      </c>
      <c r="H3017" t="e">
        <v>#N/A</v>
      </c>
      <c r="I3017" t="e">
        <v>#N/A</v>
      </c>
      <c r="J3017" t="e">
        <v>#N/A</v>
      </c>
      <c r="K3017" t="e">
        <v>#N/A</v>
      </c>
      <c r="L3017" t="e">
        <v>#N/A</v>
      </c>
      <c r="M3017" t="e">
        <v>#N/A</v>
      </c>
      <c r="N3017">
        <v>0</v>
      </c>
      <c r="O3017">
        <v>0</v>
      </c>
      <c r="P3017">
        <v>0</v>
      </c>
      <c r="Q3017" s="36">
        <v>0</v>
      </c>
      <c r="R3017" s="36">
        <v>0</v>
      </c>
      <c r="S3017" s="36">
        <v>0</v>
      </c>
      <c r="T3017" s="36">
        <v>0</v>
      </c>
      <c r="U3017" s="36">
        <v>0</v>
      </c>
    </row>
    <row r="3018" spans="1:21" x14ac:dyDescent="0.2">
      <c r="A3018" s="89" t="e">
        <f>VLOOKUP(C3018,TabellenSRG!$B$4:$C$2729,2,FALSE)</f>
        <v>#N/A</v>
      </c>
      <c r="B3018" t="e">
        <f t="shared" si="48"/>
        <v>#N/A</v>
      </c>
      <c r="C3018" t="s">
        <v>274</v>
      </c>
      <c r="D3018" t="s">
        <v>606</v>
      </c>
      <c r="E3018">
        <v>0</v>
      </c>
      <c r="F3018">
        <v>100</v>
      </c>
      <c r="G3018">
        <v>70</v>
      </c>
      <c r="H3018">
        <v>70</v>
      </c>
      <c r="I3018">
        <v>100</v>
      </c>
      <c r="J3018">
        <v>120</v>
      </c>
      <c r="K3018">
        <v>130</v>
      </c>
      <c r="L3018">
        <v>150</v>
      </c>
      <c r="M3018">
        <v>150</v>
      </c>
      <c r="N3018">
        <v>160</v>
      </c>
      <c r="O3018">
        <v>190</v>
      </c>
      <c r="P3018">
        <v>180</v>
      </c>
      <c r="Q3018" s="36">
        <v>170</v>
      </c>
      <c r="R3018" s="36" t="e">
        <v>#N/A</v>
      </c>
      <c r="S3018" s="36" t="e">
        <v>#N/A</v>
      </c>
      <c r="T3018" s="36" t="e">
        <v>#N/A</v>
      </c>
      <c r="U3018" s="36" t="e">
        <v>#N/A</v>
      </c>
    </row>
    <row r="3019" spans="1:21" x14ac:dyDescent="0.2">
      <c r="A3019" s="89" t="e">
        <f>VLOOKUP(C3019,TabellenSRG!$B$4:$C$2729,2,FALSE)</f>
        <v>#N/A</v>
      </c>
      <c r="B3019" t="e">
        <f t="shared" si="48"/>
        <v>#N/A</v>
      </c>
      <c r="C3019" t="s">
        <v>274</v>
      </c>
      <c r="D3019" t="s">
        <v>607</v>
      </c>
      <c r="E3019">
        <v>1</v>
      </c>
      <c r="F3019">
        <v>0</v>
      </c>
      <c r="G3019">
        <v>0</v>
      </c>
      <c r="H3019">
        <v>0</v>
      </c>
      <c r="I3019">
        <v>0</v>
      </c>
      <c r="J3019">
        <v>0</v>
      </c>
      <c r="K3019">
        <v>0</v>
      </c>
      <c r="L3019">
        <v>0</v>
      </c>
      <c r="M3019">
        <v>0</v>
      </c>
      <c r="N3019">
        <v>0</v>
      </c>
      <c r="O3019">
        <v>0</v>
      </c>
      <c r="P3019">
        <v>0</v>
      </c>
      <c r="Q3019" s="36">
        <v>0</v>
      </c>
      <c r="R3019" s="36" t="e">
        <v>#N/A</v>
      </c>
      <c r="S3019" s="36" t="e">
        <v>#N/A</v>
      </c>
      <c r="T3019" s="36" t="e">
        <v>#N/A</v>
      </c>
      <c r="U3019" s="36" t="e">
        <v>#N/A</v>
      </c>
    </row>
    <row r="3020" spans="1:21" x14ac:dyDescent="0.2">
      <c r="A3020" s="89" t="e">
        <f>VLOOKUP(C3020,TabellenSRG!$B$4:$C$2729,2,FALSE)</f>
        <v>#N/A</v>
      </c>
      <c r="B3020" t="e">
        <f t="shared" si="48"/>
        <v>#N/A</v>
      </c>
      <c r="C3020" t="s">
        <v>274</v>
      </c>
      <c r="D3020" t="s">
        <v>608</v>
      </c>
      <c r="E3020">
        <v>2</v>
      </c>
      <c r="F3020">
        <v>0</v>
      </c>
      <c r="G3020">
        <v>0</v>
      </c>
      <c r="H3020">
        <v>0</v>
      </c>
      <c r="I3020">
        <v>0</v>
      </c>
      <c r="J3020">
        <v>0</v>
      </c>
      <c r="K3020">
        <v>0</v>
      </c>
      <c r="L3020">
        <v>0</v>
      </c>
      <c r="M3020">
        <v>0</v>
      </c>
      <c r="N3020">
        <v>0</v>
      </c>
      <c r="O3020">
        <v>0</v>
      </c>
      <c r="P3020">
        <v>0</v>
      </c>
      <c r="Q3020" s="36">
        <v>0</v>
      </c>
      <c r="R3020" s="36" t="e">
        <v>#N/A</v>
      </c>
      <c r="S3020" s="36" t="e">
        <v>#N/A</v>
      </c>
      <c r="T3020" s="36" t="e">
        <v>#N/A</v>
      </c>
      <c r="U3020" s="36" t="e">
        <v>#N/A</v>
      </c>
    </row>
    <row r="3021" spans="1:21" x14ac:dyDescent="0.2">
      <c r="A3021" s="89" t="e">
        <f>VLOOKUP(C3021,TabellenSRG!$B$4:$C$2729,2,FALSE)</f>
        <v>#N/A</v>
      </c>
      <c r="B3021" t="e">
        <f t="shared" si="48"/>
        <v>#N/A</v>
      </c>
      <c r="C3021" t="s">
        <v>274</v>
      </c>
      <c r="D3021" t="s">
        <v>609</v>
      </c>
      <c r="E3021">
        <v>3</v>
      </c>
      <c r="F3021">
        <v>0</v>
      </c>
      <c r="G3021">
        <v>0</v>
      </c>
      <c r="H3021">
        <v>0</v>
      </c>
      <c r="I3021">
        <v>0</v>
      </c>
      <c r="J3021">
        <v>0</v>
      </c>
      <c r="K3021">
        <v>0</v>
      </c>
      <c r="L3021">
        <v>0</v>
      </c>
      <c r="M3021">
        <v>20</v>
      </c>
      <c r="N3021">
        <v>30</v>
      </c>
      <c r="O3021">
        <v>30</v>
      </c>
      <c r="P3021">
        <v>20</v>
      </c>
      <c r="Q3021" s="36">
        <v>20</v>
      </c>
      <c r="R3021" s="36" t="e">
        <v>#N/A</v>
      </c>
      <c r="S3021" s="36" t="e">
        <v>#N/A</v>
      </c>
      <c r="T3021" s="36" t="e">
        <v>#N/A</v>
      </c>
      <c r="U3021" s="36" t="e">
        <v>#N/A</v>
      </c>
    </row>
    <row r="3022" spans="1:21" x14ac:dyDescent="0.2">
      <c r="A3022" s="89" t="e">
        <f>VLOOKUP(C3022,TabellenSRG!$B$4:$C$2729,2,FALSE)</f>
        <v>#N/A</v>
      </c>
      <c r="B3022" t="e">
        <f t="shared" si="48"/>
        <v>#N/A</v>
      </c>
      <c r="C3022" t="s">
        <v>274</v>
      </c>
      <c r="D3022" t="s">
        <v>610</v>
      </c>
      <c r="E3022">
        <v>4</v>
      </c>
      <c r="F3022">
        <v>0</v>
      </c>
      <c r="G3022">
        <v>0</v>
      </c>
      <c r="H3022">
        <v>0</v>
      </c>
      <c r="I3022">
        <v>0</v>
      </c>
      <c r="J3022">
        <v>0</v>
      </c>
      <c r="K3022">
        <v>0</v>
      </c>
      <c r="L3022">
        <v>0</v>
      </c>
      <c r="M3022">
        <v>10</v>
      </c>
      <c r="N3022">
        <v>10</v>
      </c>
      <c r="O3022">
        <v>10</v>
      </c>
      <c r="P3022">
        <v>10</v>
      </c>
      <c r="Q3022" s="36">
        <v>10</v>
      </c>
      <c r="R3022" s="36" t="e">
        <v>#N/A</v>
      </c>
      <c r="S3022" s="36" t="e">
        <v>#N/A</v>
      </c>
      <c r="T3022" s="36" t="e">
        <v>#N/A</v>
      </c>
      <c r="U3022" s="36" t="e">
        <v>#N/A</v>
      </c>
    </row>
    <row r="3023" spans="1:21" x14ac:dyDescent="0.2">
      <c r="A3023" s="89" t="e">
        <f>VLOOKUP(C3023,TabellenSRG!$B$4:$C$2729,2,FALSE)</f>
        <v>#N/A</v>
      </c>
      <c r="B3023" t="e">
        <f t="shared" si="48"/>
        <v>#N/A</v>
      </c>
      <c r="C3023" t="s">
        <v>274</v>
      </c>
      <c r="D3023" t="s">
        <v>612</v>
      </c>
      <c r="E3023">
        <v>5</v>
      </c>
      <c r="F3023">
        <v>0</v>
      </c>
      <c r="G3023">
        <v>0</v>
      </c>
      <c r="H3023">
        <v>0</v>
      </c>
      <c r="I3023">
        <v>0</v>
      </c>
      <c r="J3023">
        <v>0</v>
      </c>
      <c r="K3023">
        <v>0</v>
      </c>
      <c r="L3023">
        <v>0</v>
      </c>
      <c r="M3023">
        <v>0</v>
      </c>
      <c r="N3023">
        <v>0</v>
      </c>
      <c r="O3023">
        <v>0</v>
      </c>
      <c r="P3023">
        <v>0</v>
      </c>
      <c r="Q3023" s="36">
        <v>0</v>
      </c>
      <c r="R3023" s="36" t="e">
        <v>#N/A</v>
      </c>
      <c r="S3023" s="36" t="e">
        <v>#N/A</v>
      </c>
      <c r="T3023" s="36" t="e">
        <v>#N/A</v>
      </c>
      <c r="U3023" s="36" t="e">
        <v>#N/A</v>
      </c>
    </row>
    <row r="3024" spans="1:21" x14ac:dyDescent="0.2">
      <c r="A3024" s="89" t="e">
        <f>VLOOKUP(C3024,TabellenSRG!$B$4:$C$2729,2,FALSE)</f>
        <v>#N/A</v>
      </c>
      <c r="B3024" t="e">
        <f t="shared" si="48"/>
        <v>#N/A</v>
      </c>
      <c r="C3024" t="s">
        <v>274</v>
      </c>
      <c r="D3024" t="s">
        <v>613</v>
      </c>
      <c r="E3024">
        <v>6</v>
      </c>
      <c r="F3024">
        <v>0</v>
      </c>
      <c r="G3024">
        <v>0</v>
      </c>
      <c r="H3024">
        <v>0</v>
      </c>
      <c r="I3024">
        <v>0</v>
      </c>
      <c r="J3024">
        <v>0</v>
      </c>
      <c r="K3024">
        <v>0</v>
      </c>
      <c r="L3024">
        <v>0</v>
      </c>
      <c r="M3024">
        <v>10</v>
      </c>
      <c r="N3024">
        <v>10</v>
      </c>
      <c r="O3024">
        <v>10</v>
      </c>
      <c r="P3024">
        <v>10</v>
      </c>
      <c r="Q3024" s="36">
        <v>10</v>
      </c>
      <c r="R3024" s="36" t="e">
        <v>#N/A</v>
      </c>
      <c r="S3024" s="36" t="e">
        <v>#N/A</v>
      </c>
      <c r="T3024" s="36" t="e">
        <v>#N/A</v>
      </c>
      <c r="U3024" s="36" t="e">
        <v>#N/A</v>
      </c>
    </row>
    <row r="3025" spans="1:21" x14ac:dyDescent="0.2">
      <c r="A3025" s="89" t="e">
        <f>VLOOKUP(C3025,TabellenSRG!$B$4:$C$2729,2,FALSE)</f>
        <v>#N/A</v>
      </c>
      <c r="B3025" t="e">
        <f t="shared" si="48"/>
        <v>#N/A</v>
      </c>
      <c r="C3025" t="s">
        <v>274</v>
      </c>
      <c r="D3025" t="s">
        <v>614</v>
      </c>
      <c r="E3025">
        <v>7</v>
      </c>
      <c r="F3025">
        <v>0</v>
      </c>
      <c r="G3025">
        <v>0</v>
      </c>
      <c r="H3025">
        <v>0</v>
      </c>
      <c r="I3025">
        <v>0</v>
      </c>
      <c r="J3025">
        <v>0</v>
      </c>
      <c r="K3025">
        <v>0</v>
      </c>
      <c r="L3025">
        <v>0</v>
      </c>
      <c r="M3025">
        <v>0</v>
      </c>
      <c r="N3025">
        <v>0</v>
      </c>
      <c r="O3025">
        <v>0</v>
      </c>
      <c r="P3025">
        <v>0</v>
      </c>
      <c r="Q3025" s="36">
        <v>0</v>
      </c>
      <c r="R3025" s="36" t="e">
        <v>#N/A</v>
      </c>
      <c r="S3025" s="36" t="e">
        <v>#N/A</v>
      </c>
      <c r="T3025" s="36" t="e">
        <v>#N/A</v>
      </c>
      <c r="U3025" s="36" t="e">
        <v>#N/A</v>
      </c>
    </row>
    <row r="3026" spans="1:21" x14ac:dyDescent="0.2">
      <c r="A3026" s="89" t="e">
        <f>VLOOKUP(C3026,TabellenSRG!$B$4:$C$2729,2,FALSE)</f>
        <v>#N/A</v>
      </c>
      <c r="B3026" t="e">
        <f t="shared" si="48"/>
        <v>#N/A</v>
      </c>
      <c r="C3026" t="s">
        <v>274</v>
      </c>
      <c r="D3026" t="s">
        <v>615</v>
      </c>
      <c r="E3026">
        <v>8</v>
      </c>
      <c r="F3026">
        <v>0</v>
      </c>
      <c r="G3026">
        <v>0</v>
      </c>
      <c r="H3026">
        <v>0</v>
      </c>
      <c r="I3026">
        <v>0</v>
      </c>
      <c r="J3026">
        <v>0</v>
      </c>
      <c r="K3026">
        <v>0</v>
      </c>
      <c r="L3026">
        <v>0</v>
      </c>
      <c r="M3026">
        <v>0</v>
      </c>
      <c r="N3026">
        <v>0</v>
      </c>
      <c r="O3026">
        <v>10</v>
      </c>
      <c r="P3026">
        <v>10</v>
      </c>
      <c r="Q3026" s="36">
        <v>0</v>
      </c>
      <c r="R3026" s="36" t="e">
        <v>#N/A</v>
      </c>
      <c r="S3026" s="36" t="e">
        <v>#N/A</v>
      </c>
      <c r="T3026" s="36" t="e">
        <v>#N/A</v>
      </c>
      <c r="U3026" s="36" t="e">
        <v>#N/A</v>
      </c>
    </row>
    <row r="3027" spans="1:21" x14ac:dyDescent="0.2">
      <c r="A3027" s="89" t="e">
        <f>VLOOKUP(C3027,TabellenSRG!$B$4:$C$2729,2,FALSE)</f>
        <v>#N/A</v>
      </c>
      <c r="B3027" t="e">
        <f t="shared" si="48"/>
        <v>#N/A</v>
      </c>
      <c r="C3027" t="s">
        <v>274</v>
      </c>
      <c r="D3027" t="s">
        <v>616</v>
      </c>
      <c r="E3027">
        <v>9</v>
      </c>
      <c r="F3027">
        <v>100</v>
      </c>
      <c r="G3027">
        <v>70</v>
      </c>
      <c r="H3027">
        <v>70</v>
      </c>
      <c r="I3027">
        <v>100</v>
      </c>
      <c r="J3027">
        <v>110</v>
      </c>
      <c r="K3027">
        <v>130</v>
      </c>
      <c r="L3027">
        <v>150</v>
      </c>
      <c r="M3027">
        <v>110</v>
      </c>
      <c r="N3027">
        <v>110</v>
      </c>
      <c r="O3027">
        <v>140</v>
      </c>
      <c r="P3027">
        <v>140</v>
      </c>
      <c r="Q3027" s="36">
        <v>130</v>
      </c>
      <c r="R3027" s="36" t="e">
        <v>#N/A</v>
      </c>
      <c r="S3027" s="36" t="e">
        <v>#N/A</v>
      </c>
      <c r="T3027" s="36" t="e">
        <v>#N/A</v>
      </c>
      <c r="U3027" s="36" t="e">
        <v>#N/A</v>
      </c>
    </row>
    <row r="3028" spans="1:21" x14ac:dyDescent="0.2">
      <c r="A3028" s="89" t="e">
        <f>VLOOKUP(C3028,TabellenSRG!$B$4:$C$2729,2,FALSE)</f>
        <v>#N/A</v>
      </c>
      <c r="B3028" t="e">
        <f t="shared" si="48"/>
        <v>#N/A</v>
      </c>
      <c r="C3028" t="s">
        <v>274</v>
      </c>
      <c r="D3028" t="s">
        <v>611</v>
      </c>
      <c r="E3028">
        <v>10</v>
      </c>
      <c r="F3028" t="e">
        <v>#N/A</v>
      </c>
      <c r="G3028" t="e">
        <v>#N/A</v>
      </c>
      <c r="H3028" t="e">
        <v>#N/A</v>
      </c>
      <c r="I3028" t="e">
        <v>#N/A</v>
      </c>
      <c r="J3028" t="e">
        <v>#N/A</v>
      </c>
      <c r="K3028" t="e">
        <v>#N/A</v>
      </c>
      <c r="L3028" t="e">
        <v>#N/A</v>
      </c>
      <c r="M3028" t="e">
        <v>#N/A</v>
      </c>
      <c r="N3028">
        <v>0</v>
      </c>
      <c r="O3028">
        <v>10</v>
      </c>
      <c r="P3028">
        <v>10</v>
      </c>
      <c r="Q3028" s="36">
        <v>0</v>
      </c>
      <c r="R3028" s="36" t="e">
        <v>#N/A</v>
      </c>
      <c r="S3028" s="36" t="e">
        <v>#N/A</v>
      </c>
      <c r="T3028" s="36" t="e">
        <v>#N/A</v>
      </c>
      <c r="U3028" s="36" t="e">
        <v>#N/A</v>
      </c>
    </row>
    <row r="3029" spans="1:21" x14ac:dyDescent="0.2">
      <c r="A3029" s="89">
        <f>VLOOKUP(C3029,TabellenSRG!$B$4:$C$2729,2,FALSE)</f>
        <v>268</v>
      </c>
      <c r="B3029" t="str">
        <f t="shared" si="48"/>
        <v>268a</v>
      </c>
      <c r="C3029" t="s">
        <v>275</v>
      </c>
      <c r="D3029" t="s">
        <v>606</v>
      </c>
      <c r="E3029">
        <v>0</v>
      </c>
      <c r="F3029">
        <v>450</v>
      </c>
      <c r="G3029">
        <v>450</v>
      </c>
      <c r="H3029">
        <v>490</v>
      </c>
      <c r="I3029">
        <v>470</v>
      </c>
      <c r="J3029">
        <v>520</v>
      </c>
      <c r="K3029">
        <v>520</v>
      </c>
      <c r="L3029">
        <v>530</v>
      </c>
      <c r="M3029">
        <v>550</v>
      </c>
      <c r="N3029">
        <v>590</v>
      </c>
      <c r="O3029">
        <v>600</v>
      </c>
      <c r="P3029">
        <v>620</v>
      </c>
      <c r="Q3029" s="36">
        <v>630</v>
      </c>
      <c r="R3029" s="36">
        <v>640</v>
      </c>
      <c r="S3029" s="36">
        <v>670</v>
      </c>
      <c r="T3029" s="36">
        <v>640</v>
      </c>
      <c r="U3029" s="36">
        <v>660</v>
      </c>
    </row>
    <row r="3030" spans="1:21" x14ac:dyDescent="0.2">
      <c r="A3030" s="89">
        <f>VLOOKUP(C3030,TabellenSRG!$B$4:$C$2729,2,FALSE)</f>
        <v>268</v>
      </c>
      <c r="B3030" t="str">
        <f t="shared" si="48"/>
        <v>268b</v>
      </c>
      <c r="C3030" t="s">
        <v>275</v>
      </c>
      <c r="D3030" t="s">
        <v>607</v>
      </c>
      <c r="E3030">
        <v>1</v>
      </c>
      <c r="F3030">
        <v>40</v>
      </c>
      <c r="G3030">
        <v>40</v>
      </c>
      <c r="H3030">
        <v>40</v>
      </c>
      <c r="I3030">
        <v>10</v>
      </c>
      <c r="J3030">
        <v>10</v>
      </c>
      <c r="K3030">
        <v>10</v>
      </c>
      <c r="L3030">
        <v>0</v>
      </c>
      <c r="M3030">
        <v>0</v>
      </c>
      <c r="N3030">
        <v>0</v>
      </c>
      <c r="O3030">
        <v>0</v>
      </c>
      <c r="P3030">
        <v>0</v>
      </c>
      <c r="Q3030" s="36">
        <v>0</v>
      </c>
      <c r="R3030" s="36">
        <v>0</v>
      </c>
      <c r="S3030" s="36">
        <v>0</v>
      </c>
      <c r="T3030" s="36">
        <v>0</v>
      </c>
      <c r="U3030" s="36">
        <v>0</v>
      </c>
    </row>
    <row r="3031" spans="1:21" x14ac:dyDescent="0.2">
      <c r="A3031" s="89">
        <f>VLOOKUP(C3031,TabellenSRG!$B$4:$C$2729,2,FALSE)</f>
        <v>268</v>
      </c>
      <c r="B3031" t="str">
        <f t="shared" si="48"/>
        <v>268c</v>
      </c>
      <c r="C3031" t="s">
        <v>275</v>
      </c>
      <c r="D3031" t="s">
        <v>608</v>
      </c>
      <c r="E3031">
        <v>2</v>
      </c>
      <c r="F3031">
        <v>0</v>
      </c>
      <c r="G3031">
        <v>0</v>
      </c>
      <c r="H3031">
        <v>0</v>
      </c>
      <c r="I3031">
        <v>0</v>
      </c>
      <c r="J3031">
        <v>0</v>
      </c>
      <c r="K3031">
        <v>0</v>
      </c>
      <c r="L3031">
        <v>0</v>
      </c>
      <c r="M3031">
        <v>0</v>
      </c>
      <c r="N3031">
        <v>0</v>
      </c>
      <c r="O3031">
        <v>0</v>
      </c>
      <c r="P3031">
        <v>0</v>
      </c>
      <c r="Q3031" s="36">
        <v>0</v>
      </c>
      <c r="R3031" s="36">
        <v>0</v>
      </c>
      <c r="S3031" s="36">
        <v>0</v>
      </c>
      <c r="T3031" s="36">
        <v>0</v>
      </c>
      <c r="U3031" s="36">
        <v>0</v>
      </c>
    </row>
    <row r="3032" spans="1:21" x14ac:dyDescent="0.2">
      <c r="A3032" s="89">
        <f>VLOOKUP(C3032,TabellenSRG!$B$4:$C$2729,2,FALSE)</f>
        <v>268</v>
      </c>
      <c r="B3032" t="str">
        <f t="shared" si="48"/>
        <v>268d</v>
      </c>
      <c r="C3032" t="s">
        <v>275</v>
      </c>
      <c r="D3032" t="s">
        <v>609</v>
      </c>
      <c r="E3032">
        <v>3</v>
      </c>
      <c r="F3032">
        <v>40</v>
      </c>
      <c r="G3032">
        <v>30</v>
      </c>
      <c r="H3032">
        <v>30</v>
      </c>
      <c r="I3032">
        <v>30</v>
      </c>
      <c r="J3032">
        <v>30</v>
      </c>
      <c r="K3032">
        <v>30</v>
      </c>
      <c r="L3032">
        <v>30</v>
      </c>
      <c r="M3032">
        <v>40</v>
      </c>
      <c r="N3032">
        <v>40</v>
      </c>
      <c r="O3032">
        <v>40</v>
      </c>
      <c r="P3032">
        <v>40</v>
      </c>
      <c r="Q3032" s="36">
        <v>30</v>
      </c>
      <c r="R3032" s="36">
        <v>30</v>
      </c>
      <c r="S3032" s="36">
        <v>30</v>
      </c>
      <c r="T3032" s="36">
        <v>20</v>
      </c>
      <c r="U3032" s="36">
        <v>30</v>
      </c>
    </row>
    <row r="3033" spans="1:21" x14ac:dyDescent="0.2">
      <c r="A3033" s="89">
        <f>VLOOKUP(C3033,TabellenSRG!$B$4:$C$2729,2,FALSE)</f>
        <v>268</v>
      </c>
      <c r="B3033" t="str">
        <f t="shared" si="48"/>
        <v>268e</v>
      </c>
      <c r="C3033" t="s">
        <v>275</v>
      </c>
      <c r="D3033" t="s">
        <v>610</v>
      </c>
      <c r="E3033">
        <v>4</v>
      </c>
      <c r="F3033">
        <v>0</v>
      </c>
      <c r="G3033">
        <v>0</v>
      </c>
      <c r="H3033">
        <v>10</v>
      </c>
      <c r="I3033">
        <v>10</v>
      </c>
      <c r="J3033">
        <v>10</v>
      </c>
      <c r="K3033">
        <v>10</v>
      </c>
      <c r="L3033">
        <v>10</v>
      </c>
      <c r="M3033">
        <v>10</v>
      </c>
      <c r="N3033">
        <v>20</v>
      </c>
      <c r="O3033">
        <v>20</v>
      </c>
      <c r="P3033">
        <v>30</v>
      </c>
      <c r="Q3033" s="36">
        <v>30</v>
      </c>
      <c r="R3033" s="36">
        <v>30</v>
      </c>
      <c r="S3033" s="36">
        <v>30</v>
      </c>
      <c r="T3033" s="36">
        <v>40</v>
      </c>
      <c r="U3033" s="36">
        <v>40</v>
      </c>
    </row>
    <row r="3034" spans="1:21" x14ac:dyDescent="0.2">
      <c r="A3034" s="89">
        <f>VLOOKUP(C3034,TabellenSRG!$B$4:$C$2729,2,FALSE)</f>
        <v>268</v>
      </c>
      <c r="B3034" t="str">
        <f t="shared" si="48"/>
        <v>268f</v>
      </c>
      <c r="C3034" t="s">
        <v>275</v>
      </c>
      <c r="D3034" t="s">
        <v>612</v>
      </c>
      <c r="E3034">
        <v>5</v>
      </c>
      <c r="F3034">
        <v>0</v>
      </c>
      <c r="G3034">
        <v>0</v>
      </c>
      <c r="H3034">
        <v>0</v>
      </c>
      <c r="I3034">
        <v>0</v>
      </c>
      <c r="J3034">
        <v>0</v>
      </c>
      <c r="K3034">
        <v>0</v>
      </c>
      <c r="L3034">
        <v>0</v>
      </c>
      <c r="M3034">
        <v>0</v>
      </c>
      <c r="N3034">
        <v>0</v>
      </c>
      <c r="O3034">
        <v>0</v>
      </c>
      <c r="P3034">
        <v>0</v>
      </c>
      <c r="Q3034" s="36">
        <v>0</v>
      </c>
      <c r="R3034" s="36">
        <v>0</v>
      </c>
      <c r="S3034" s="36">
        <v>0</v>
      </c>
      <c r="T3034" s="36">
        <v>0</v>
      </c>
      <c r="U3034" s="36">
        <v>0</v>
      </c>
    </row>
    <row r="3035" spans="1:21" x14ac:dyDescent="0.2">
      <c r="A3035" s="89">
        <f>VLOOKUP(C3035,TabellenSRG!$B$4:$C$2729,2,FALSE)</f>
        <v>268</v>
      </c>
      <c r="B3035" t="str">
        <f t="shared" si="48"/>
        <v>268g</v>
      </c>
      <c r="C3035" t="s">
        <v>275</v>
      </c>
      <c r="D3035" t="s">
        <v>613</v>
      </c>
      <c r="E3035">
        <v>6</v>
      </c>
      <c r="F3035">
        <v>0</v>
      </c>
      <c r="G3035">
        <v>0</v>
      </c>
      <c r="H3035">
        <v>0</v>
      </c>
      <c r="I3035">
        <v>0</v>
      </c>
      <c r="J3035">
        <v>0</v>
      </c>
      <c r="K3035">
        <v>0</v>
      </c>
      <c r="L3035">
        <v>0</v>
      </c>
      <c r="M3035">
        <v>0</v>
      </c>
      <c r="N3035">
        <v>0</v>
      </c>
      <c r="O3035">
        <v>0</v>
      </c>
      <c r="P3035">
        <v>0</v>
      </c>
      <c r="Q3035" s="36">
        <v>0</v>
      </c>
      <c r="R3035" s="36">
        <v>0</v>
      </c>
      <c r="S3035" s="36">
        <v>0</v>
      </c>
      <c r="T3035" s="36">
        <v>0</v>
      </c>
      <c r="U3035" s="36">
        <v>0</v>
      </c>
    </row>
    <row r="3036" spans="1:21" x14ac:dyDescent="0.2">
      <c r="A3036" s="89">
        <f>VLOOKUP(C3036,TabellenSRG!$B$4:$C$2729,2,FALSE)</f>
        <v>268</v>
      </c>
      <c r="B3036" t="str">
        <f t="shared" si="48"/>
        <v>268h</v>
      </c>
      <c r="C3036" t="s">
        <v>275</v>
      </c>
      <c r="D3036" t="s">
        <v>614</v>
      </c>
      <c r="E3036">
        <v>7</v>
      </c>
      <c r="F3036">
        <v>0</v>
      </c>
      <c r="G3036">
        <v>0</v>
      </c>
      <c r="H3036">
        <v>0</v>
      </c>
      <c r="I3036">
        <v>0</v>
      </c>
      <c r="J3036">
        <v>0</v>
      </c>
      <c r="K3036">
        <v>0</v>
      </c>
      <c r="L3036">
        <v>0</v>
      </c>
      <c r="M3036">
        <v>0</v>
      </c>
      <c r="N3036">
        <v>0</v>
      </c>
      <c r="O3036">
        <v>0</v>
      </c>
      <c r="P3036">
        <v>0</v>
      </c>
      <c r="Q3036" s="36">
        <v>0</v>
      </c>
      <c r="R3036" s="36">
        <v>0</v>
      </c>
      <c r="S3036" s="36">
        <v>0</v>
      </c>
      <c r="T3036" s="36">
        <v>0</v>
      </c>
      <c r="U3036" s="36">
        <v>0</v>
      </c>
    </row>
    <row r="3037" spans="1:21" x14ac:dyDescent="0.2">
      <c r="A3037" s="89">
        <f>VLOOKUP(C3037,TabellenSRG!$B$4:$C$2729,2,FALSE)</f>
        <v>268</v>
      </c>
      <c r="B3037" t="str">
        <f t="shared" si="48"/>
        <v>268i</v>
      </c>
      <c r="C3037" t="s">
        <v>275</v>
      </c>
      <c r="D3037" t="s">
        <v>615</v>
      </c>
      <c r="E3037">
        <v>8</v>
      </c>
      <c r="F3037">
        <v>0</v>
      </c>
      <c r="G3037">
        <v>0</v>
      </c>
      <c r="H3037">
        <v>0</v>
      </c>
      <c r="I3037">
        <v>0</v>
      </c>
      <c r="J3037">
        <v>0</v>
      </c>
      <c r="K3037">
        <v>0</v>
      </c>
      <c r="L3037">
        <v>0</v>
      </c>
      <c r="M3037">
        <v>0</v>
      </c>
      <c r="N3037">
        <v>0</v>
      </c>
      <c r="O3037">
        <v>0</v>
      </c>
      <c r="P3037">
        <v>0</v>
      </c>
      <c r="Q3037" s="36">
        <v>0</v>
      </c>
      <c r="R3037" s="36">
        <v>0</v>
      </c>
      <c r="S3037" s="36">
        <v>0</v>
      </c>
      <c r="T3037" s="36">
        <v>0</v>
      </c>
      <c r="U3037" s="36">
        <v>0</v>
      </c>
    </row>
    <row r="3038" spans="1:21" x14ac:dyDescent="0.2">
      <c r="A3038" s="89">
        <f>VLOOKUP(C3038,TabellenSRG!$B$4:$C$2729,2,FALSE)</f>
        <v>268</v>
      </c>
      <c r="B3038" t="str">
        <f t="shared" si="48"/>
        <v>268j</v>
      </c>
      <c r="C3038" t="s">
        <v>275</v>
      </c>
      <c r="D3038" t="s">
        <v>616</v>
      </c>
      <c r="E3038">
        <v>9</v>
      </c>
      <c r="F3038">
        <v>370</v>
      </c>
      <c r="G3038">
        <v>380</v>
      </c>
      <c r="H3038">
        <v>410</v>
      </c>
      <c r="I3038">
        <v>420</v>
      </c>
      <c r="J3038">
        <v>470</v>
      </c>
      <c r="K3038">
        <v>470</v>
      </c>
      <c r="L3038">
        <v>490</v>
      </c>
      <c r="M3038">
        <v>500</v>
      </c>
      <c r="N3038">
        <v>530</v>
      </c>
      <c r="O3038">
        <v>540</v>
      </c>
      <c r="P3038">
        <v>550</v>
      </c>
      <c r="Q3038" s="36">
        <v>560</v>
      </c>
      <c r="R3038" s="36">
        <v>570</v>
      </c>
      <c r="S3038" s="36">
        <v>590</v>
      </c>
      <c r="T3038" s="36">
        <v>570</v>
      </c>
      <c r="U3038" s="36">
        <v>580</v>
      </c>
    </row>
    <row r="3039" spans="1:21" x14ac:dyDescent="0.2">
      <c r="A3039" s="89">
        <f>VLOOKUP(C3039,TabellenSRG!$B$4:$C$2729,2,FALSE)</f>
        <v>268</v>
      </c>
      <c r="B3039" t="str">
        <f t="shared" si="48"/>
        <v>268k</v>
      </c>
      <c r="C3039" t="s">
        <v>275</v>
      </c>
      <c r="D3039" t="s">
        <v>611</v>
      </c>
      <c r="E3039">
        <v>10</v>
      </c>
      <c r="F3039" t="e">
        <v>#N/A</v>
      </c>
      <c r="G3039" t="e">
        <v>#N/A</v>
      </c>
      <c r="H3039" t="e">
        <v>#N/A</v>
      </c>
      <c r="I3039" t="e">
        <v>#N/A</v>
      </c>
      <c r="J3039" t="e">
        <v>#N/A</v>
      </c>
      <c r="K3039" t="e">
        <v>#N/A</v>
      </c>
      <c r="L3039" t="e">
        <v>#N/A</v>
      </c>
      <c r="M3039" t="e">
        <v>#N/A</v>
      </c>
      <c r="N3039">
        <v>0</v>
      </c>
      <c r="O3039">
        <v>0</v>
      </c>
      <c r="P3039">
        <v>0</v>
      </c>
      <c r="Q3039" s="36">
        <v>0</v>
      </c>
      <c r="R3039" s="36">
        <v>0</v>
      </c>
      <c r="S3039" s="36">
        <v>0</v>
      </c>
      <c r="T3039" s="36">
        <v>0</v>
      </c>
      <c r="U3039" s="36">
        <v>0</v>
      </c>
    </row>
    <row r="3040" spans="1:21" x14ac:dyDescent="0.2">
      <c r="A3040" s="89">
        <f>VLOOKUP(C3040,TabellenSRG!$B$4:$C$2729,2,FALSE)</f>
        <v>269</v>
      </c>
      <c r="B3040" t="str">
        <f t="shared" si="48"/>
        <v>269a</v>
      </c>
      <c r="C3040" t="s">
        <v>561</v>
      </c>
      <c r="D3040" t="s">
        <v>606</v>
      </c>
      <c r="E3040">
        <v>0</v>
      </c>
      <c r="F3040">
        <v>740</v>
      </c>
      <c r="G3040">
        <v>820</v>
      </c>
      <c r="H3040">
        <v>790</v>
      </c>
      <c r="I3040">
        <v>880</v>
      </c>
      <c r="J3040">
        <v>860</v>
      </c>
      <c r="K3040">
        <v>920</v>
      </c>
      <c r="L3040">
        <v>880</v>
      </c>
      <c r="M3040">
        <v>970</v>
      </c>
      <c r="N3040">
        <v>610</v>
      </c>
      <c r="O3040">
        <v>620</v>
      </c>
      <c r="P3040">
        <v>320</v>
      </c>
      <c r="Q3040" s="36">
        <v>400</v>
      </c>
      <c r="R3040" s="36">
        <v>520</v>
      </c>
      <c r="S3040" s="36">
        <v>730</v>
      </c>
      <c r="T3040" s="36">
        <v>710</v>
      </c>
      <c r="U3040" s="36">
        <v>660</v>
      </c>
    </row>
    <row r="3041" spans="1:21" x14ac:dyDescent="0.2">
      <c r="A3041" s="89">
        <f>VLOOKUP(C3041,TabellenSRG!$B$4:$C$2729,2,FALSE)</f>
        <v>269</v>
      </c>
      <c r="B3041" t="str">
        <f t="shared" si="48"/>
        <v>269b</v>
      </c>
      <c r="C3041" t="s">
        <v>561</v>
      </c>
      <c r="D3041" t="s">
        <v>607</v>
      </c>
      <c r="E3041">
        <v>1</v>
      </c>
      <c r="F3041">
        <v>0</v>
      </c>
      <c r="G3041">
        <v>0</v>
      </c>
      <c r="H3041">
        <v>0</v>
      </c>
      <c r="I3041">
        <v>10</v>
      </c>
      <c r="J3041">
        <v>10</v>
      </c>
      <c r="K3041">
        <v>10</v>
      </c>
      <c r="L3041">
        <v>20</v>
      </c>
      <c r="M3041">
        <v>30</v>
      </c>
      <c r="N3041">
        <v>30</v>
      </c>
      <c r="O3041">
        <v>10</v>
      </c>
      <c r="P3041">
        <v>10</v>
      </c>
      <c r="Q3041" s="36">
        <v>20</v>
      </c>
      <c r="R3041" s="36">
        <v>20</v>
      </c>
      <c r="S3041" s="36">
        <v>20</v>
      </c>
      <c r="T3041" s="36">
        <v>30</v>
      </c>
      <c r="U3041" s="36">
        <v>20</v>
      </c>
    </row>
    <row r="3042" spans="1:21" x14ac:dyDescent="0.2">
      <c r="A3042" s="89">
        <f>VLOOKUP(C3042,TabellenSRG!$B$4:$C$2729,2,FALSE)</f>
        <v>269</v>
      </c>
      <c r="B3042" t="str">
        <f t="shared" si="48"/>
        <v>269c</v>
      </c>
      <c r="C3042" t="s">
        <v>561</v>
      </c>
      <c r="D3042" t="s">
        <v>608</v>
      </c>
      <c r="E3042">
        <v>2</v>
      </c>
      <c r="F3042">
        <v>0</v>
      </c>
      <c r="G3042">
        <v>0</v>
      </c>
      <c r="H3042">
        <v>0</v>
      </c>
      <c r="I3042">
        <v>0</v>
      </c>
      <c r="J3042">
        <v>0</v>
      </c>
      <c r="K3042">
        <v>0</v>
      </c>
      <c r="L3042">
        <v>0</v>
      </c>
      <c r="M3042">
        <v>0</v>
      </c>
      <c r="N3042">
        <v>0</v>
      </c>
      <c r="O3042">
        <v>0</v>
      </c>
      <c r="P3042">
        <v>0</v>
      </c>
      <c r="Q3042" s="36">
        <v>0</v>
      </c>
      <c r="R3042" s="36">
        <v>0</v>
      </c>
      <c r="S3042" s="36">
        <v>0</v>
      </c>
      <c r="T3042" s="36">
        <v>0</v>
      </c>
      <c r="U3042" s="36">
        <v>0</v>
      </c>
    </row>
    <row r="3043" spans="1:21" x14ac:dyDescent="0.2">
      <c r="A3043" s="89">
        <f>VLOOKUP(C3043,TabellenSRG!$B$4:$C$2729,2,FALSE)</f>
        <v>269</v>
      </c>
      <c r="B3043" t="str">
        <f t="shared" si="48"/>
        <v>269d</v>
      </c>
      <c r="C3043" t="s">
        <v>561</v>
      </c>
      <c r="D3043" t="s">
        <v>609</v>
      </c>
      <c r="E3043">
        <v>3</v>
      </c>
      <c r="F3043">
        <v>60</v>
      </c>
      <c r="G3043">
        <v>50</v>
      </c>
      <c r="H3043">
        <v>50</v>
      </c>
      <c r="I3043">
        <v>40</v>
      </c>
      <c r="J3043">
        <v>50</v>
      </c>
      <c r="K3043">
        <v>40</v>
      </c>
      <c r="L3043">
        <v>40</v>
      </c>
      <c r="M3043">
        <v>40</v>
      </c>
      <c r="N3043">
        <v>30</v>
      </c>
      <c r="O3043">
        <v>30</v>
      </c>
      <c r="P3043">
        <v>20</v>
      </c>
      <c r="Q3043" s="36">
        <v>20</v>
      </c>
      <c r="R3043" s="36">
        <v>20</v>
      </c>
      <c r="S3043" s="36">
        <v>30</v>
      </c>
      <c r="T3043" s="36">
        <v>30</v>
      </c>
      <c r="U3043" s="36">
        <v>10</v>
      </c>
    </row>
    <row r="3044" spans="1:21" x14ac:dyDescent="0.2">
      <c r="A3044" s="89">
        <f>VLOOKUP(C3044,TabellenSRG!$B$4:$C$2729,2,FALSE)</f>
        <v>269</v>
      </c>
      <c r="B3044" t="str">
        <f t="shared" si="48"/>
        <v>269e</v>
      </c>
      <c r="C3044" t="s">
        <v>561</v>
      </c>
      <c r="D3044" t="s">
        <v>610</v>
      </c>
      <c r="E3044">
        <v>4</v>
      </c>
      <c r="F3044">
        <v>0</v>
      </c>
      <c r="G3044">
        <v>0</v>
      </c>
      <c r="H3044">
        <v>0</v>
      </c>
      <c r="I3044">
        <v>0</v>
      </c>
      <c r="J3044">
        <v>0</v>
      </c>
      <c r="K3044">
        <v>0</v>
      </c>
      <c r="L3044">
        <v>0</v>
      </c>
      <c r="M3044">
        <v>10</v>
      </c>
      <c r="N3044">
        <v>10</v>
      </c>
      <c r="O3044">
        <v>20</v>
      </c>
      <c r="P3044">
        <v>20</v>
      </c>
      <c r="Q3044" s="36">
        <v>20</v>
      </c>
      <c r="R3044" s="36">
        <v>30</v>
      </c>
      <c r="S3044" s="36">
        <v>30</v>
      </c>
      <c r="T3044" s="36">
        <v>30</v>
      </c>
      <c r="U3044" s="36">
        <v>30</v>
      </c>
    </row>
    <row r="3045" spans="1:21" x14ac:dyDescent="0.2">
      <c r="A3045" s="89">
        <f>VLOOKUP(C3045,TabellenSRG!$B$4:$C$2729,2,FALSE)</f>
        <v>269</v>
      </c>
      <c r="B3045" t="str">
        <f t="shared" si="48"/>
        <v>269f</v>
      </c>
      <c r="C3045" t="s">
        <v>561</v>
      </c>
      <c r="D3045" t="s">
        <v>612</v>
      </c>
      <c r="E3045">
        <v>5</v>
      </c>
      <c r="F3045">
        <v>0</v>
      </c>
      <c r="G3045">
        <v>0</v>
      </c>
      <c r="H3045">
        <v>0</v>
      </c>
      <c r="I3045">
        <v>0</v>
      </c>
      <c r="J3045">
        <v>0</v>
      </c>
      <c r="K3045">
        <v>0</v>
      </c>
      <c r="L3045">
        <v>0</v>
      </c>
      <c r="M3045">
        <v>0</v>
      </c>
      <c r="N3045">
        <v>0</v>
      </c>
      <c r="O3045">
        <v>0</v>
      </c>
      <c r="P3045">
        <v>0</v>
      </c>
      <c r="Q3045" s="36">
        <v>0</v>
      </c>
      <c r="R3045" s="36">
        <v>0</v>
      </c>
      <c r="S3045" s="36">
        <v>0</v>
      </c>
      <c r="T3045" s="36">
        <v>0</v>
      </c>
      <c r="U3045" s="36">
        <v>0</v>
      </c>
    </row>
    <row r="3046" spans="1:21" x14ac:dyDescent="0.2">
      <c r="A3046" s="89">
        <f>VLOOKUP(C3046,TabellenSRG!$B$4:$C$2729,2,FALSE)</f>
        <v>269</v>
      </c>
      <c r="B3046" t="str">
        <f t="shared" si="48"/>
        <v>269g</v>
      </c>
      <c r="C3046" t="s">
        <v>561</v>
      </c>
      <c r="D3046" t="s">
        <v>613</v>
      </c>
      <c r="E3046">
        <v>6</v>
      </c>
      <c r="F3046">
        <v>0</v>
      </c>
      <c r="G3046">
        <v>0</v>
      </c>
      <c r="H3046">
        <v>0</v>
      </c>
      <c r="I3046">
        <v>0</v>
      </c>
      <c r="J3046">
        <v>0</v>
      </c>
      <c r="K3046">
        <v>0</v>
      </c>
      <c r="L3046">
        <v>0</v>
      </c>
      <c r="M3046">
        <v>10</v>
      </c>
      <c r="N3046">
        <v>10</v>
      </c>
      <c r="O3046">
        <v>10</v>
      </c>
      <c r="P3046">
        <v>20</v>
      </c>
      <c r="Q3046" s="36">
        <v>20</v>
      </c>
      <c r="R3046" s="36">
        <v>20</v>
      </c>
      <c r="S3046" s="36">
        <v>20</v>
      </c>
      <c r="T3046" s="36">
        <v>20</v>
      </c>
      <c r="U3046" s="36">
        <v>20</v>
      </c>
    </row>
    <row r="3047" spans="1:21" x14ac:dyDescent="0.2">
      <c r="A3047" s="89">
        <f>VLOOKUP(C3047,TabellenSRG!$B$4:$C$2729,2,FALSE)</f>
        <v>269</v>
      </c>
      <c r="B3047" t="str">
        <f t="shared" si="48"/>
        <v>269h</v>
      </c>
      <c r="C3047" t="s">
        <v>561</v>
      </c>
      <c r="D3047" t="s">
        <v>614</v>
      </c>
      <c r="E3047">
        <v>7</v>
      </c>
      <c r="F3047">
        <v>0</v>
      </c>
      <c r="G3047">
        <v>0</v>
      </c>
      <c r="H3047">
        <v>0</v>
      </c>
      <c r="I3047">
        <v>0</v>
      </c>
      <c r="J3047">
        <v>0</v>
      </c>
      <c r="K3047">
        <v>0</v>
      </c>
      <c r="L3047">
        <v>0</v>
      </c>
      <c r="M3047">
        <v>0</v>
      </c>
      <c r="N3047">
        <v>0</v>
      </c>
      <c r="O3047">
        <v>0</v>
      </c>
      <c r="P3047">
        <v>0</v>
      </c>
      <c r="Q3047" s="36">
        <v>0</v>
      </c>
      <c r="R3047" s="36">
        <v>0</v>
      </c>
      <c r="S3047" s="36">
        <v>0</v>
      </c>
      <c r="T3047" s="36">
        <v>0</v>
      </c>
      <c r="U3047" s="36">
        <v>0</v>
      </c>
    </row>
    <row r="3048" spans="1:21" x14ac:dyDescent="0.2">
      <c r="A3048" s="89">
        <f>VLOOKUP(C3048,TabellenSRG!$B$4:$C$2729,2,FALSE)</f>
        <v>269</v>
      </c>
      <c r="B3048" t="str">
        <f t="shared" si="48"/>
        <v>269i</v>
      </c>
      <c r="C3048" t="s">
        <v>561</v>
      </c>
      <c r="D3048" t="s">
        <v>615</v>
      </c>
      <c r="E3048">
        <v>8</v>
      </c>
      <c r="F3048">
        <v>0</v>
      </c>
      <c r="G3048">
        <v>0</v>
      </c>
      <c r="H3048">
        <v>0</v>
      </c>
      <c r="I3048">
        <v>0</v>
      </c>
      <c r="J3048">
        <v>0</v>
      </c>
      <c r="K3048">
        <v>0</v>
      </c>
      <c r="L3048">
        <v>0</v>
      </c>
      <c r="M3048">
        <v>0</v>
      </c>
      <c r="N3048">
        <v>0</v>
      </c>
      <c r="O3048">
        <v>0</v>
      </c>
      <c r="P3048">
        <v>0</v>
      </c>
      <c r="Q3048" s="36">
        <v>0</v>
      </c>
      <c r="R3048" s="36">
        <v>0</v>
      </c>
      <c r="S3048" s="36">
        <v>0</v>
      </c>
      <c r="T3048" s="36">
        <v>0</v>
      </c>
      <c r="U3048" s="36">
        <v>0</v>
      </c>
    </row>
    <row r="3049" spans="1:21" x14ac:dyDescent="0.2">
      <c r="A3049" s="89">
        <f>VLOOKUP(C3049,TabellenSRG!$B$4:$C$2729,2,FALSE)</f>
        <v>269</v>
      </c>
      <c r="B3049" t="str">
        <f t="shared" si="48"/>
        <v>269j</v>
      </c>
      <c r="C3049" t="s">
        <v>561</v>
      </c>
      <c r="D3049" t="s">
        <v>616</v>
      </c>
      <c r="E3049">
        <v>9</v>
      </c>
      <c r="F3049">
        <v>680</v>
      </c>
      <c r="G3049">
        <v>770</v>
      </c>
      <c r="H3049">
        <v>730</v>
      </c>
      <c r="I3049">
        <v>820</v>
      </c>
      <c r="J3049">
        <v>800</v>
      </c>
      <c r="K3049">
        <v>860</v>
      </c>
      <c r="L3049">
        <v>820</v>
      </c>
      <c r="M3049">
        <v>880</v>
      </c>
      <c r="N3049">
        <v>530</v>
      </c>
      <c r="O3049">
        <v>550</v>
      </c>
      <c r="P3049">
        <v>250</v>
      </c>
      <c r="Q3049" s="36">
        <v>320</v>
      </c>
      <c r="R3049" s="36">
        <v>430</v>
      </c>
      <c r="S3049" s="36">
        <v>620</v>
      </c>
      <c r="T3049" s="36">
        <v>590</v>
      </c>
      <c r="U3049" s="36">
        <v>570</v>
      </c>
    </row>
    <row r="3050" spans="1:21" x14ac:dyDescent="0.2">
      <c r="A3050" s="89">
        <f>VLOOKUP(C3050,TabellenSRG!$B$4:$C$2729,2,FALSE)</f>
        <v>269</v>
      </c>
      <c r="B3050" t="str">
        <f t="shared" si="48"/>
        <v>269k</v>
      </c>
      <c r="C3050" t="s">
        <v>561</v>
      </c>
      <c r="D3050" t="s">
        <v>611</v>
      </c>
      <c r="E3050">
        <v>10</v>
      </c>
      <c r="F3050" t="e">
        <v>#N/A</v>
      </c>
      <c r="G3050" t="e">
        <v>#N/A</v>
      </c>
      <c r="H3050" t="e">
        <v>#N/A</v>
      </c>
      <c r="I3050" t="e">
        <v>#N/A</v>
      </c>
      <c r="J3050" t="e">
        <v>#N/A</v>
      </c>
      <c r="K3050" t="e">
        <v>#N/A</v>
      </c>
      <c r="L3050" t="e">
        <v>#N/A</v>
      </c>
      <c r="M3050" t="e">
        <v>#N/A</v>
      </c>
      <c r="N3050">
        <v>0</v>
      </c>
      <c r="O3050">
        <v>0</v>
      </c>
      <c r="P3050">
        <v>10</v>
      </c>
      <c r="Q3050" s="36">
        <v>10</v>
      </c>
      <c r="R3050" s="36">
        <v>10</v>
      </c>
      <c r="S3050" s="36">
        <v>10</v>
      </c>
      <c r="T3050" s="36">
        <v>10</v>
      </c>
      <c r="U3050" s="36">
        <v>10</v>
      </c>
    </row>
    <row r="3051" spans="1:21" x14ac:dyDescent="0.2">
      <c r="A3051" s="89">
        <f>VLOOKUP(C3051,TabellenSRG!$B$4:$C$2729,2,FALSE)</f>
        <v>270</v>
      </c>
      <c r="B3051" t="str">
        <f t="shared" si="48"/>
        <v>270a</v>
      </c>
      <c r="C3051" t="s">
        <v>277</v>
      </c>
      <c r="D3051" t="s">
        <v>606</v>
      </c>
      <c r="E3051">
        <v>0</v>
      </c>
      <c r="F3051">
        <v>530</v>
      </c>
      <c r="G3051">
        <v>520</v>
      </c>
      <c r="H3051">
        <v>480</v>
      </c>
      <c r="I3051">
        <v>520</v>
      </c>
      <c r="J3051">
        <v>540</v>
      </c>
      <c r="K3051">
        <v>530</v>
      </c>
      <c r="L3051">
        <v>530</v>
      </c>
      <c r="M3051">
        <v>530</v>
      </c>
      <c r="N3051">
        <v>540</v>
      </c>
      <c r="O3051">
        <v>500</v>
      </c>
      <c r="P3051">
        <v>500</v>
      </c>
      <c r="Q3051" s="36">
        <v>470</v>
      </c>
      <c r="R3051" s="36">
        <v>480</v>
      </c>
      <c r="S3051" s="36">
        <v>470</v>
      </c>
      <c r="T3051" s="36">
        <v>450</v>
      </c>
      <c r="U3051" s="36">
        <v>410</v>
      </c>
    </row>
    <row r="3052" spans="1:21" x14ac:dyDescent="0.2">
      <c r="A3052" s="89">
        <f>VLOOKUP(C3052,TabellenSRG!$B$4:$C$2729,2,FALSE)</f>
        <v>270</v>
      </c>
      <c r="B3052" t="str">
        <f t="shared" si="48"/>
        <v>270b</v>
      </c>
      <c r="C3052" t="s">
        <v>277</v>
      </c>
      <c r="D3052" t="s">
        <v>607</v>
      </c>
      <c r="E3052">
        <v>1</v>
      </c>
      <c r="F3052">
        <v>0</v>
      </c>
      <c r="G3052">
        <v>0</v>
      </c>
      <c r="H3052">
        <v>0</v>
      </c>
      <c r="I3052">
        <v>0</v>
      </c>
      <c r="J3052">
        <v>0</v>
      </c>
      <c r="K3052">
        <v>0</v>
      </c>
      <c r="L3052">
        <v>0</v>
      </c>
      <c r="M3052">
        <v>0</v>
      </c>
      <c r="N3052">
        <v>0</v>
      </c>
      <c r="O3052">
        <v>0</v>
      </c>
      <c r="P3052">
        <v>0</v>
      </c>
      <c r="Q3052" s="36">
        <v>0</v>
      </c>
      <c r="R3052" s="36">
        <v>0</v>
      </c>
      <c r="S3052" s="36">
        <v>0</v>
      </c>
      <c r="T3052" s="36">
        <v>0</v>
      </c>
      <c r="U3052" s="36">
        <v>0</v>
      </c>
    </row>
    <row r="3053" spans="1:21" x14ac:dyDescent="0.2">
      <c r="A3053" s="89">
        <f>VLOOKUP(C3053,TabellenSRG!$B$4:$C$2729,2,FALSE)</f>
        <v>270</v>
      </c>
      <c r="B3053" t="str">
        <f t="shared" si="48"/>
        <v>270c</v>
      </c>
      <c r="C3053" t="s">
        <v>277</v>
      </c>
      <c r="D3053" t="s">
        <v>608</v>
      </c>
      <c r="E3053">
        <v>2</v>
      </c>
      <c r="F3053">
        <v>0</v>
      </c>
      <c r="G3053">
        <v>0</v>
      </c>
      <c r="H3053">
        <v>0</v>
      </c>
      <c r="I3053">
        <v>0</v>
      </c>
      <c r="J3053">
        <v>0</v>
      </c>
      <c r="K3053">
        <v>0</v>
      </c>
      <c r="L3053">
        <v>0</v>
      </c>
      <c r="M3053">
        <v>0</v>
      </c>
      <c r="N3053">
        <v>0</v>
      </c>
      <c r="O3053">
        <v>0</v>
      </c>
      <c r="P3053">
        <v>0</v>
      </c>
      <c r="Q3053" s="36">
        <v>0</v>
      </c>
      <c r="R3053" s="36">
        <v>0</v>
      </c>
      <c r="S3053" s="36">
        <v>0</v>
      </c>
      <c r="T3053" s="36">
        <v>0</v>
      </c>
      <c r="U3053" s="36">
        <v>0</v>
      </c>
    </row>
    <row r="3054" spans="1:21" x14ac:dyDescent="0.2">
      <c r="A3054" s="89">
        <f>VLOOKUP(C3054,TabellenSRG!$B$4:$C$2729,2,FALSE)</f>
        <v>270</v>
      </c>
      <c r="B3054" t="str">
        <f t="shared" si="48"/>
        <v>270d</v>
      </c>
      <c r="C3054" t="s">
        <v>277</v>
      </c>
      <c r="D3054" t="s">
        <v>609</v>
      </c>
      <c r="E3054">
        <v>3</v>
      </c>
      <c r="F3054">
        <v>150</v>
      </c>
      <c r="G3054">
        <v>140</v>
      </c>
      <c r="H3054">
        <v>60</v>
      </c>
      <c r="I3054">
        <v>70</v>
      </c>
      <c r="J3054">
        <v>50</v>
      </c>
      <c r="K3054">
        <v>50</v>
      </c>
      <c r="L3054">
        <v>50</v>
      </c>
      <c r="M3054">
        <v>40</v>
      </c>
      <c r="N3054">
        <v>40</v>
      </c>
      <c r="O3054">
        <v>40</v>
      </c>
      <c r="P3054">
        <v>30</v>
      </c>
      <c r="Q3054" s="36">
        <v>40</v>
      </c>
      <c r="R3054" s="36">
        <v>30</v>
      </c>
      <c r="S3054" s="36">
        <v>30</v>
      </c>
      <c r="T3054" s="36">
        <v>30</v>
      </c>
      <c r="U3054" s="36">
        <v>20</v>
      </c>
    </row>
    <row r="3055" spans="1:21" x14ac:dyDescent="0.2">
      <c r="A3055" s="89">
        <f>VLOOKUP(C3055,TabellenSRG!$B$4:$C$2729,2,FALSE)</f>
        <v>270</v>
      </c>
      <c r="B3055" t="str">
        <f t="shared" si="48"/>
        <v>270e</v>
      </c>
      <c r="C3055" t="s">
        <v>277</v>
      </c>
      <c r="D3055" t="s">
        <v>610</v>
      </c>
      <c r="E3055">
        <v>4</v>
      </c>
      <c r="F3055">
        <v>0</v>
      </c>
      <c r="G3055">
        <v>0</v>
      </c>
      <c r="H3055">
        <v>0</v>
      </c>
      <c r="I3055">
        <v>0</v>
      </c>
      <c r="J3055">
        <v>0</v>
      </c>
      <c r="K3055">
        <v>10</v>
      </c>
      <c r="L3055">
        <v>10</v>
      </c>
      <c r="M3055">
        <v>10</v>
      </c>
      <c r="N3055">
        <v>10</v>
      </c>
      <c r="O3055">
        <v>10</v>
      </c>
      <c r="P3055">
        <v>10</v>
      </c>
      <c r="Q3055" s="36">
        <v>10</v>
      </c>
      <c r="R3055" s="36">
        <v>10</v>
      </c>
      <c r="S3055" s="36">
        <v>20</v>
      </c>
      <c r="T3055" s="36">
        <v>20</v>
      </c>
      <c r="U3055" s="36">
        <v>20</v>
      </c>
    </row>
    <row r="3056" spans="1:21" x14ac:dyDescent="0.2">
      <c r="A3056" s="89">
        <f>VLOOKUP(C3056,TabellenSRG!$B$4:$C$2729,2,FALSE)</f>
        <v>270</v>
      </c>
      <c r="B3056" t="str">
        <f t="shared" si="48"/>
        <v>270f</v>
      </c>
      <c r="C3056" t="s">
        <v>277</v>
      </c>
      <c r="D3056" t="s">
        <v>612</v>
      </c>
      <c r="E3056">
        <v>5</v>
      </c>
      <c r="F3056">
        <v>0</v>
      </c>
      <c r="G3056">
        <v>0</v>
      </c>
      <c r="H3056">
        <v>0</v>
      </c>
      <c r="I3056">
        <v>0</v>
      </c>
      <c r="J3056">
        <v>0</v>
      </c>
      <c r="K3056">
        <v>0</v>
      </c>
      <c r="L3056">
        <v>0</v>
      </c>
      <c r="M3056">
        <v>0</v>
      </c>
      <c r="N3056">
        <v>0</v>
      </c>
      <c r="O3056">
        <v>0</v>
      </c>
      <c r="P3056">
        <v>0</v>
      </c>
      <c r="Q3056" s="36">
        <v>0</v>
      </c>
      <c r="R3056" s="36">
        <v>0</v>
      </c>
      <c r="S3056" s="36">
        <v>0</v>
      </c>
      <c r="T3056" s="36">
        <v>0</v>
      </c>
      <c r="U3056" s="36">
        <v>0</v>
      </c>
    </row>
    <row r="3057" spans="1:21" x14ac:dyDescent="0.2">
      <c r="A3057" s="89">
        <f>VLOOKUP(C3057,TabellenSRG!$B$4:$C$2729,2,FALSE)</f>
        <v>270</v>
      </c>
      <c r="B3057" t="str">
        <f t="shared" si="48"/>
        <v>270g</v>
      </c>
      <c r="C3057" t="s">
        <v>277</v>
      </c>
      <c r="D3057" t="s">
        <v>613</v>
      </c>
      <c r="E3057">
        <v>6</v>
      </c>
      <c r="F3057">
        <v>0</v>
      </c>
      <c r="G3057">
        <v>0</v>
      </c>
      <c r="H3057">
        <v>0</v>
      </c>
      <c r="I3057">
        <v>0</v>
      </c>
      <c r="J3057">
        <v>0</v>
      </c>
      <c r="K3057">
        <v>0</v>
      </c>
      <c r="L3057">
        <v>0</v>
      </c>
      <c r="M3057">
        <v>0</v>
      </c>
      <c r="N3057">
        <v>0</v>
      </c>
      <c r="O3057">
        <v>0</v>
      </c>
      <c r="P3057">
        <v>0</v>
      </c>
      <c r="Q3057" s="36">
        <v>0</v>
      </c>
      <c r="R3057" s="36">
        <v>0</v>
      </c>
      <c r="S3057" s="36">
        <v>0</v>
      </c>
      <c r="T3057" s="36">
        <v>0</v>
      </c>
      <c r="U3057" s="36">
        <v>10</v>
      </c>
    </row>
    <row r="3058" spans="1:21" x14ac:dyDescent="0.2">
      <c r="A3058" s="89">
        <f>VLOOKUP(C3058,TabellenSRG!$B$4:$C$2729,2,FALSE)</f>
        <v>270</v>
      </c>
      <c r="B3058" t="str">
        <f t="shared" si="48"/>
        <v>270h</v>
      </c>
      <c r="C3058" t="s">
        <v>277</v>
      </c>
      <c r="D3058" t="s">
        <v>614</v>
      </c>
      <c r="E3058">
        <v>7</v>
      </c>
      <c r="F3058">
        <v>0</v>
      </c>
      <c r="G3058">
        <v>0</v>
      </c>
      <c r="H3058">
        <v>0</v>
      </c>
      <c r="I3058">
        <v>0</v>
      </c>
      <c r="J3058">
        <v>0</v>
      </c>
      <c r="K3058">
        <v>0</v>
      </c>
      <c r="L3058">
        <v>0</v>
      </c>
      <c r="M3058">
        <v>0</v>
      </c>
      <c r="N3058">
        <v>0</v>
      </c>
      <c r="O3058">
        <v>0</v>
      </c>
      <c r="P3058">
        <v>0</v>
      </c>
      <c r="Q3058" s="36">
        <v>0</v>
      </c>
      <c r="R3058" s="36">
        <v>0</v>
      </c>
      <c r="S3058" s="36">
        <v>0</v>
      </c>
      <c r="T3058" s="36">
        <v>0</v>
      </c>
      <c r="U3058" s="36">
        <v>0</v>
      </c>
    </row>
    <row r="3059" spans="1:21" x14ac:dyDescent="0.2">
      <c r="A3059" s="89">
        <f>VLOOKUP(C3059,TabellenSRG!$B$4:$C$2729,2,FALSE)</f>
        <v>270</v>
      </c>
      <c r="B3059" t="str">
        <f t="shared" si="48"/>
        <v>270i</v>
      </c>
      <c r="C3059" t="s">
        <v>277</v>
      </c>
      <c r="D3059" t="s">
        <v>615</v>
      </c>
      <c r="E3059">
        <v>8</v>
      </c>
      <c r="F3059">
        <v>0</v>
      </c>
      <c r="G3059">
        <v>0</v>
      </c>
      <c r="H3059">
        <v>0</v>
      </c>
      <c r="I3059">
        <v>0</v>
      </c>
      <c r="J3059">
        <v>0</v>
      </c>
      <c r="K3059">
        <v>0</v>
      </c>
      <c r="L3059">
        <v>0</v>
      </c>
      <c r="M3059">
        <v>0</v>
      </c>
      <c r="N3059">
        <v>0</v>
      </c>
      <c r="O3059">
        <v>0</v>
      </c>
      <c r="P3059">
        <v>0</v>
      </c>
      <c r="Q3059" s="36">
        <v>0</v>
      </c>
      <c r="R3059" s="36">
        <v>0</v>
      </c>
      <c r="S3059" s="36">
        <v>0</v>
      </c>
      <c r="T3059" s="36">
        <v>0</v>
      </c>
      <c r="U3059" s="36">
        <v>0</v>
      </c>
    </row>
    <row r="3060" spans="1:21" x14ac:dyDescent="0.2">
      <c r="A3060" s="89">
        <f>VLOOKUP(C3060,TabellenSRG!$B$4:$C$2729,2,FALSE)</f>
        <v>270</v>
      </c>
      <c r="B3060" t="str">
        <f t="shared" si="48"/>
        <v>270j</v>
      </c>
      <c r="C3060" t="s">
        <v>277</v>
      </c>
      <c r="D3060" t="s">
        <v>616</v>
      </c>
      <c r="E3060">
        <v>9</v>
      </c>
      <c r="F3060">
        <v>370</v>
      </c>
      <c r="G3060">
        <v>370</v>
      </c>
      <c r="H3060">
        <v>420</v>
      </c>
      <c r="I3060">
        <v>450</v>
      </c>
      <c r="J3060">
        <v>480</v>
      </c>
      <c r="K3060">
        <v>470</v>
      </c>
      <c r="L3060">
        <v>480</v>
      </c>
      <c r="M3060">
        <v>480</v>
      </c>
      <c r="N3060">
        <v>490</v>
      </c>
      <c r="O3060">
        <v>450</v>
      </c>
      <c r="P3060">
        <v>450</v>
      </c>
      <c r="Q3060" s="36">
        <v>430</v>
      </c>
      <c r="R3060" s="36">
        <v>440</v>
      </c>
      <c r="S3060" s="36">
        <v>420</v>
      </c>
      <c r="T3060" s="36">
        <v>390</v>
      </c>
      <c r="U3060" s="36">
        <v>360</v>
      </c>
    </row>
    <row r="3061" spans="1:21" x14ac:dyDescent="0.2">
      <c r="A3061" s="89">
        <f>VLOOKUP(C3061,TabellenSRG!$B$4:$C$2729,2,FALSE)</f>
        <v>270</v>
      </c>
      <c r="B3061" t="str">
        <f t="shared" si="48"/>
        <v>270k</v>
      </c>
      <c r="C3061" t="s">
        <v>277</v>
      </c>
      <c r="D3061" t="s">
        <v>611</v>
      </c>
      <c r="E3061">
        <v>10</v>
      </c>
      <c r="F3061" t="e">
        <v>#N/A</v>
      </c>
      <c r="G3061" t="e">
        <v>#N/A</v>
      </c>
      <c r="H3061" t="e">
        <v>#N/A</v>
      </c>
      <c r="I3061" t="e">
        <v>#N/A</v>
      </c>
      <c r="J3061" t="e">
        <v>#N/A</v>
      </c>
      <c r="K3061" t="e">
        <v>#N/A</v>
      </c>
      <c r="L3061" t="e">
        <v>#N/A</v>
      </c>
      <c r="M3061" t="e">
        <v>#N/A</v>
      </c>
      <c r="N3061">
        <v>0</v>
      </c>
      <c r="O3061">
        <v>0</v>
      </c>
      <c r="P3061">
        <v>0</v>
      </c>
      <c r="Q3061" s="36">
        <v>0</v>
      </c>
      <c r="R3061" s="36">
        <v>0</v>
      </c>
      <c r="S3061" s="36">
        <v>0</v>
      </c>
      <c r="T3061" s="36">
        <v>0</v>
      </c>
      <c r="U3061" s="36">
        <v>0</v>
      </c>
    </row>
    <row r="3062" spans="1:21" x14ac:dyDescent="0.2">
      <c r="A3062" s="89">
        <f>VLOOKUP(C3062,TabellenSRG!$B$4:$C$2729,2,FALSE)</f>
        <v>271</v>
      </c>
      <c r="B3062" t="str">
        <f t="shared" si="48"/>
        <v>271a</v>
      </c>
      <c r="C3062" t="s">
        <v>278</v>
      </c>
      <c r="D3062" t="s">
        <v>606</v>
      </c>
      <c r="E3062">
        <v>0</v>
      </c>
      <c r="F3062">
        <v>1270</v>
      </c>
      <c r="G3062">
        <v>1200</v>
      </c>
      <c r="H3062">
        <v>1310</v>
      </c>
      <c r="I3062">
        <v>1410</v>
      </c>
      <c r="J3062">
        <v>1570</v>
      </c>
      <c r="K3062">
        <v>1700</v>
      </c>
      <c r="L3062">
        <v>1720</v>
      </c>
      <c r="M3062">
        <v>1840</v>
      </c>
      <c r="N3062">
        <v>1860</v>
      </c>
      <c r="O3062">
        <v>1860</v>
      </c>
      <c r="P3062">
        <v>1740</v>
      </c>
      <c r="Q3062" s="36">
        <v>1780</v>
      </c>
      <c r="R3062" s="36">
        <v>1820</v>
      </c>
      <c r="S3062" s="36">
        <v>1810</v>
      </c>
      <c r="T3062" s="36">
        <v>1780</v>
      </c>
      <c r="U3062" s="36">
        <v>1760</v>
      </c>
    </row>
    <row r="3063" spans="1:21" x14ac:dyDescent="0.2">
      <c r="A3063" s="89">
        <f>VLOOKUP(C3063,TabellenSRG!$B$4:$C$2729,2,FALSE)</f>
        <v>271</v>
      </c>
      <c r="B3063" t="str">
        <f t="shared" si="48"/>
        <v>271b</v>
      </c>
      <c r="C3063" t="s">
        <v>278</v>
      </c>
      <c r="D3063" t="s">
        <v>607</v>
      </c>
      <c r="E3063">
        <v>1</v>
      </c>
      <c r="F3063">
        <v>10</v>
      </c>
      <c r="G3063">
        <v>10</v>
      </c>
      <c r="H3063">
        <v>20</v>
      </c>
      <c r="I3063">
        <v>10</v>
      </c>
      <c r="J3063">
        <v>10</v>
      </c>
      <c r="K3063">
        <v>10</v>
      </c>
      <c r="L3063">
        <v>10</v>
      </c>
      <c r="M3063">
        <v>10</v>
      </c>
      <c r="N3063">
        <v>10</v>
      </c>
      <c r="O3063">
        <v>10</v>
      </c>
      <c r="P3063">
        <v>0</v>
      </c>
      <c r="Q3063" s="36">
        <v>0</v>
      </c>
      <c r="R3063" s="36">
        <v>0</v>
      </c>
      <c r="S3063" s="36">
        <v>10</v>
      </c>
      <c r="T3063" s="36">
        <v>10</v>
      </c>
      <c r="U3063" s="36">
        <v>10</v>
      </c>
    </row>
    <row r="3064" spans="1:21" x14ac:dyDescent="0.2">
      <c r="A3064" s="89">
        <f>VLOOKUP(C3064,TabellenSRG!$B$4:$C$2729,2,FALSE)</f>
        <v>271</v>
      </c>
      <c r="B3064" t="str">
        <f t="shared" si="48"/>
        <v>271c</v>
      </c>
      <c r="C3064" t="s">
        <v>278</v>
      </c>
      <c r="D3064" t="s">
        <v>608</v>
      </c>
      <c r="E3064">
        <v>2</v>
      </c>
      <c r="F3064">
        <v>0</v>
      </c>
      <c r="G3064">
        <v>0</v>
      </c>
      <c r="H3064">
        <v>0</v>
      </c>
      <c r="I3064">
        <v>0</v>
      </c>
      <c r="J3064">
        <v>0</v>
      </c>
      <c r="K3064">
        <v>0</v>
      </c>
      <c r="L3064">
        <v>0</v>
      </c>
      <c r="M3064">
        <v>0</v>
      </c>
      <c r="N3064">
        <v>0</v>
      </c>
      <c r="O3064">
        <v>0</v>
      </c>
      <c r="P3064">
        <v>0</v>
      </c>
      <c r="Q3064" s="36">
        <v>0</v>
      </c>
      <c r="R3064" s="36">
        <v>0</v>
      </c>
      <c r="S3064" s="36">
        <v>0</v>
      </c>
      <c r="T3064" s="36">
        <v>0</v>
      </c>
      <c r="U3064" s="36">
        <v>0</v>
      </c>
    </row>
    <row r="3065" spans="1:21" x14ac:dyDescent="0.2">
      <c r="A3065" s="89">
        <f>VLOOKUP(C3065,TabellenSRG!$B$4:$C$2729,2,FALSE)</f>
        <v>271</v>
      </c>
      <c r="B3065" t="str">
        <f t="shared" si="48"/>
        <v>271d</v>
      </c>
      <c r="C3065" t="s">
        <v>278</v>
      </c>
      <c r="D3065" t="s">
        <v>609</v>
      </c>
      <c r="E3065">
        <v>3</v>
      </c>
      <c r="F3065">
        <v>0</v>
      </c>
      <c r="G3065">
        <v>0</v>
      </c>
      <c r="H3065">
        <v>0</v>
      </c>
      <c r="I3065">
        <v>0</v>
      </c>
      <c r="J3065">
        <v>0</v>
      </c>
      <c r="K3065">
        <v>0</v>
      </c>
      <c r="L3065">
        <v>0</v>
      </c>
      <c r="M3065">
        <v>0</v>
      </c>
      <c r="N3065">
        <v>0</v>
      </c>
      <c r="O3065">
        <v>0</v>
      </c>
      <c r="P3065">
        <v>0</v>
      </c>
      <c r="Q3065" s="36">
        <v>0</v>
      </c>
      <c r="R3065" s="36">
        <v>0</v>
      </c>
      <c r="S3065" s="36">
        <v>0</v>
      </c>
      <c r="T3065" s="36">
        <v>0</v>
      </c>
      <c r="U3065" s="36">
        <v>0</v>
      </c>
    </row>
    <row r="3066" spans="1:21" x14ac:dyDescent="0.2">
      <c r="A3066" s="89">
        <f>VLOOKUP(C3066,TabellenSRG!$B$4:$C$2729,2,FALSE)</f>
        <v>271</v>
      </c>
      <c r="B3066" t="str">
        <f t="shared" si="48"/>
        <v>271e</v>
      </c>
      <c r="C3066" t="s">
        <v>278</v>
      </c>
      <c r="D3066" t="s">
        <v>610</v>
      </c>
      <c r="E3066">
        <v>4</v>
      </c>
      <c r="F3066">
        <v>0</v>
      </c>
      <c r="G3066">
        <v>0</v>
      </c>
      <c r="H3066">
        <v>0</v>
      </c>
      <c r="I3066">
        <v>0</v>
      </c>
      <c r="J3066">
        <v>10</v>
      </c>
      <c r="K3066">
        <v>20</v>
      </c>
      <c r="L3066">
        <v>20</v>
      </c>
      <c r="M3066">
        <v>30</v>
      </c>
      <c r="N3066">
        <v>30</v>
      </c>
      <c r="O3066">
        <v>40</v>
      </c>
      <c r="P3066">
        <v>60</v>
      </c>
      <c r="Q3066" s="36">
        <v>70</v>
      </c>
      <c r="R3066" s="36">
        <v>90</v>
      </c>
      <c r="S3066" s="36">
        <v>100</v>
      </c>
      <c r="T3066" s="36">
        <v>90</v>
      </c>
      <c r="U3066" s="36">
        <v>100</v>
      </c>
    </row>
    <row r="3067" spans="1:21" x14ac:dyDescent="0.2">
      <c r="A3067" s="89">
        <f>VLOOKUP(C3067,TabellenSRG!$B$4:$C$2729,2,FALSE)</f>
        <v>271</v>
      </c>
      <c r="B3067" t="str">
        <f t="shared" si="48"/>
        <v>271f</v>
      </c>
      <c r="C3067" t="s">
        <v>278</v>
      </c>
      <c r="D3067" t="s">
        <v>612</v>
      </c>
      <c r="E3067">
        <v>5</v>
      </c>
      <c r="F3067">
        <v>0</v>
      </c>
      <c r="G3067">
        <v>0</v>
      </c>
      <c r="H3067">
        <v>0</v>
      </c>
      <c r="I3067">
        <v>0</v>
      </c>
      <c r="J3067">
        <v>0</v>
      </c>
      <c r="K3067">
        <v>0</v>
      </c>
      <c r="L3067">
        <v>0</v>
      </c>
      <c r="M3067">
        <v>0</v>
      </c>
      <c r="N3067">
        <v>0</v>
      </c>
      <c r="O3067">
        <v>0</v>
      </c>
      <c r="P3067">
        <v>0</v>
      </c>
      <c r="Q3067" s="36">
        <v>0</v>
      </c>
      <c r="R3067" s="36">
        <v>20</v>
      </c>
      <c r="S3067" s="36">
        <v>20</v>
      </c>
      <c r="T3067" s="36">
        <v>20</v>
      </c>
      <c r="U3067" s="36">
        <v>20</v>
      </c>
    </row>
    <row r="3068" spans="1:21" x14ac:dyDescent="0.2">
      <c r="A3068" s="89">
        <f>VLOOKUP(C3068,TabellenSRG!$B$4:$C$2729,2,FALSE)</f>
        <v>271</v>
      </c>
      <c r="B3068" t="str">
        <f t="shared" si="48"/>
        <v>271g</v>
      </c>
      <c r="C3068" t="s">
        <v>278</v>
      </c>
      <c r="D3068" t="s">
        <v>613</v>
      </c>
      <c r="E3068">
        <v>6</v>
      </c>
      <c r="F3068">
        <v>0</v>
      </c>
      <c r="G3068">
        <v>0</v>
      </c>
      <c r="H3068">
        <v>0</v>
      </c>
      <c r="I3068">
        <v>0</v>
      </c>
      <c r="J3068">
        <v>0</v>
      </c>
      <c r="K3068">
        <v>0</v>
      </c>
      <c r="L3068">
        <v>0</v>
      </c>
      <c r="M3068">
        <v>0</v>
      </c>
      <c r="N3068">
        <v>0</v>
      </c>
      <c r="O3068">
        <v>0</v>
      </c>
      <c r="P3068">
        <v>0</v>
      </c>
      <c r="Q3068" s="36">
        <v>0</v>
      </c>
      <c r="R3068" s="36">
        <v>0</v>
      </c>
      <c r="S3068" s="36">
        <v>0</v>
      </c>
      <c r="T3068" s="36">
        <v>0</v>
      </c>
      <c r="U3068" s="36">
        <v>0</v>
      </c>
    </row>
    <row r="3069" spans="1:21" x14ac:dyDescent="0.2">
      <c r="A3069" s="89">
        <f>VLOOKUP(C3069,TabellenSRG!$B$4:$C$2729,2,FALSE)</f>
        <v>271</v>
      </c>
      <c r="B3069" t="str">
        <f t="shared" si="48"/>
        <v>271h</v>
      </c>
      <c r="C3069" t="s">
        <v>278</v>
      </c>
      <c r="D3069" t="s">
        <v>614</v>
      </c>
      <c r="E3069">
        <v>7</v>
      </c>
      <c r="F3069">
        <v>0</v>
      </c>
      <c r="G3069">
        <v>0</v>
      </c>
      <c r="H3069">
        <v>0</v>
      </c>
      <c r="I3069">
        <v>0</v>
      </c>
      <c r="J3069">
        <v>0</v>
      </c>
      <c r="K3069">
        <v>0</v>
      </c>
      <c r="L3069">
        <v>0</v>
      </c>
      <c r="M3069">
        <v>0</v>
      </c>
      <c r="N3069">
        <v>0</v>
      </c>
      <c r="O3069">
        <v>0</v>
      </c>
      <c r="P3069">
        <v>0</v>
      </c>
      <c r="Q3069" s="36">
        <v>0</v>
      </c>
      <c r="R3069" s="36">
        <v>0</v>
      </c>
      <c r="S3069" s="36">
        <v>0</v>
      </c>
      <c r="T3069" s="36">
        <v>0</v>
      </c>
      <c r="U3069" s="36">
        <v>0</v>
      </c>
    </row>
    <row r="3070" spans="1:21" x14ac:dyDescent="0.2">
      <c r="A3070" s="89">
        <f>VLOOKUP(C3070,TabellenSRG!$B$4:$C$2729,2,FALSE)</f>
        <v>271</v>
      </c>
      <c r="B3070" t="str">
        <f t="shared" si="48"/>
        <v>271i</v>
      </c>
      <c r="C3070" t="s">
        <v>278</v>
      </c>
      <c r="D3070" t="s">
        <v>615</v>
      </c>
      <c r="E3070">
        <v>8</v>
      </c>
      <c r="F3070">
        <v>0</v>
      </c>
      <c r="G3070">
        <v>0</v>
      </c>
      <c r="H3070">
        <v>0</v>
      </c>
      <c r="I3070">
        <v>0</v>
      </c>
      <c r="J3070">
        <v>0</v>
      </c>
      <c r="K3070">
        <v>0</v>
      </c>
      <c r="L3070">
        <v>0</v>
      </c>
      <c r="M3070">
        <v>0</v>
      </c>
      <c r="N3070">
        <v>0</v>
      </c>
      <c r="O3070">
        <v>0</v>
      </c>
      <c r="P3070">
        <v>0</v>
      </c>
      <c r="Q3070" s="36">
        <v>0</v>
      </c>
      <c r="R3070" s="36">
        <v>0</v>
      </c>
      <c r="S3070" s="36">
        <v>0</v>
      </c>
      <c r="T3070" s="36">
        <v>0</v>
      </c>
      <c r="U3070" s="36">
        <v>0</v>
      </c>
    </row>
    <row r="3071" spans="1:21" x14ac:dyDescent="0.2">
      <c r="A3071" s="89">
        <f>VLOOKUP(C3071,TabellenSRG!$B$4:$C$2729,2,FALSE)</f>
        <v>271</v>
      </c>
      <c r="B3071" t="str">
        <f t="shared" si="48"/>
        <v>271j</v>
      </c>
      <c r="C3071" t="s">
        <v>278</v>
      </c>
      <c r="D3071" t="s">
        <v>616</v>
      </c>
      <c r="E3071">
        <v>9</v>
      </c>
      <c r="F3071">
        <v>1260</v>
      </c>
      <c r="G3071">
        <v>1190</v>
      </c>
      <c r="H3071">
        <v>1300</v>
      </c>
      <c r="I3071">
        <v>1400</v>
      </c>
      <c r="J3071">
        <v>1550</v>
      </c>
      <c r="K3071">
        <v>1680</v>
      </c>
      <c r="L3071">
        <v>1690</v>
      </c>
      <c r="M3071">
        <v>1800</v>
      </c>
      <c r="N3071">
        <v>1820</v>
      </c>
      <c r="O3071">
        <v>1810</v>
      </c>
      <c r="P3071">
        <v>1680</v>
      </c>
      <c r="Q3071" s="36">
        <v>1710</v>
      </c>
      <c r="R3071" s="36">
        <v>1710</v>
      </c>
      <c r="S3071" s="36">
        <v>1690</v>
      </c>
      <c r="T3071" s="36">
        <v>1650</v>
      </c>
      <c r="U3071" s="36">
        <v>1630</v>
      </c>
    </row>
    <row r="3072" spans="1:21" x14ac:dyDescent="0.2">
      <c r="A3072" s="89">
        <f>VLOOKUP(C3072,TabellenSRG!$B$4:$C$2729,2,FALSE)</f>
        <v>271</v>
      </c>
      <c r="B3072" t="str">
        <f t="shared" si="48"/>
        <v>271k</v>
      </c>
      <c r="C3072" t="s">
        <v>278</v>
      </c>
      <c r="D3072" t="s">
        <v>611</v>
      </c>
      <c r="E3072">
        <v>10</v>
      </c>
      <c r="F3072" t="e">
        <v>#N/A</v>
      </c>
      <c r="G3072" t="e">
        <v>#N/A</v>
      </c>
      <c r="H3072" t="e">
        <v>#N/A</v>
      </c>
      <c r="I3072" t="e">
        <v>#N/A</v>
      </c>
      <c r="J3072" t="e">
        <v>#N/A</v>
      </c>
      <c r="K3072" t="e">
        <v>#N/A</v>
      </c>
      <c r="L3072" t="e">
        <v>#N/A</v>
      </c>
      <c r="M3072" t="e">
        <v>#N/A</v>
      </c>
      <c r="N3072">
        <v>0</v>
      </c>
      <c r="O3072">
        <v>0</v>
      </c>
      <c r="P3072">
        <v>0</v>
      </c>
      <c r="Q3072" s="36">
        <v>0</v>
      </c>
      <c r="R3072" s="36">
        <v>0</v>
      </c>
      <c r="S3072" s="36">
        <v>0</v>
      </c>
      <c r="T3072" s="36">
        <v>0</v>
      </c>
      <c r="U3072" s="36">
        <v>0</v>
      </c>
    </row>
    <row r="3073" spans="1:21" x14ac:dyDescent="0.2">
      <c r="A3073" s="89">
        <f>VLOOKUP(C3073,TabellenSRG!$B$4:$C$2729,2,FALSE)</f>
        <v>273</v>
      </c>
      <c r="B3073" t="str">
        <f t="shared" si="48"/>
        <v>273a</v>
      </c>
      <c r="C3073" t="s">
        <v>280</v>
      </c>
      <c r="D3073" t="s">
        <v>606</v>
      </c>
      <c r="E3073">
        <v>0</v>
      </c>
      <c r="F3073">
        <v>1190</v>
      </c>
      <c r="G3073">
        <v>1210</v>
      </c>
      <c r="H3073">
        <v>1170</v>
      </c>
      <c r="I3073">
        <v>1150</v>
      </c>
      <c r="J3073">
        <v>830</v>
      </c>
      <c r="K3073">
        <v>650</v>
      </c>
      <c r="L3073">
        <v>620</v>
      </c>
      <c r="M3073">
        <v>270</v>
      </c>
      <c r="N3073">
        <v>290</v>
      </c>
      <c r="O3073">
        <v>370</v>
      </c>
      <c r="P3073">
        <v>440</v>
      </c>
      <c r="Q3073" s="36">
        <v>540</v>
      </c>
      <c r="R3073" s="36">
        <v>830</v>
      </c>
      <c r="S3073" s="36">
        <v>930</v>
      </c>
      <c r="T3073" s="36">
        <v>970</v>
      </c>
      <c r="U3073" s="36">
        <v>960</v>
      </c>
    </row>
    <row r="3074" spans="1:21" x14ac:dyDescent="0.2">
      <c r="A3074" s="89">
        <f>VLOOKUP(C3074,TabellenSRG!$B$4:$C$2729,2,FALSE)</f>
        <v>273</v>
      </c>
      <c r="B3074" t="str">
        <f t="shared" si="48"/>
        <v>273b</v>
      </c>
      <c r="C3074" t="s">
        <v>280</v>
      </c>
      <c r="D3074" t="s">
        <v>607</v>
      </c>
      <c r="E3074">
        <v>1</v>
      </c>
      <c r="F3074">
        <v>60</v>
      </c>
      <c r="G3074">
        <v>60</v>
      </c>
      <c r="H3074">
        <v>50</v>
      </c>
      <c r="I3074">
        <v>50</v>
      </c>
      <c r="J3074">
        <v>10</v>
      </c>
      <c r="K3074">
        <v>0</v>
      </c>
      <c r="L3074">
        <v>0</v>
      </c>
      <c r="M3074">
        <v>0</v>
      </c>
      <c r="N3074">
        <v>0</v>
      </c>
      <c r="O3074">
        <v>0</v>
      </c>
      <c r="P3074">
        <v>0</v>
      </c>
      <c r="Q3074" s="36">
        <v>0</v>
      </c>
      <c r="R3074" s="36">
        <v>0</v>
      </c>
      <c r="S3074" s="36">
        <v>0</v>
      </c>
      <c r="T3074" s="36">
        <v>0</v>
      </c>
      <c r="U3074" s="36">
        <v>0</v>
      </c>
    </row>
    <row r="3075" spans="1:21" x14ac:dyDescent="0.2">
      <c r="A3075" s="89">
        <f>VLOOKUP(C3075,TabellenSRG!$B$4:$C$2729,2,FALSE)</f>
        <v>273</v>
      </c>
      <c r="B3075" t="str">
        <f t="shared" si="48"/>
        <v>273c</v>
      </c>
      <c r="C3075" t="s">
        <v>280</v>
      </c>
      <c r="D3075" t="s">
        <v>608</v>
      </c>
      <c r="E3075">
        <v>2</v>
      </c>
      <c r="F3075">
        <v>0</v>
      </c>
      <c r="G3075">
        <v>0</v>
      </c>
      <c r="H3075">
        <v>0</v>
      </c>
      <c r="I3075">
        <v>0</v>
      </c>
      <c r="J3075">
        <v>0</v>
      </c>
      <c r="K3075">
        <v>0</v>
      </c>
      <c r="L3075">
        <v>0</v>
      </c>
      <c r="M3075">
        <v>0</v>
      </c>
      <c r="N3075">
        <v>0</v>
      </c>
      <c r="O3075">
        <v>0</v>
      </c>
      <c r="P3075">
        <v>0</v>
      </c>
      <c r="Q3075" s="36">
        <v>0</v>
      </c>
      <c r="R3075" s="36">
        <v>0</v>
      </c>
      <c r="S3075" s="36">
        <v>0</v>
      </c>
      <c r="T3075" s="36">
        <v>0</v>
      </c>
      <c r="U3075" s="36">
        <v>0</v>
      </c>
    </row>
    <row r="3076" spans="1:21" x14ac:dyDescent="0.2">
      <c r="A3076" s="89">
        <f>VLOOKUP(C3076,TabellenSRG!$B$4:$C$2729,2,FALSE)</f>
        <v>273</v>
      </c>
      <c r="B3076" t="str">
        <f t="shared" si="48"/>
        <v>273d</v>
      </c>
      <c r="C3076" t="s">
        <v>280</v>
      </c>
      <c r="D3076" t="s">
        <v>609</v>
      </c>
      <c r="E3076">
        <v>3</v>
      </c>
      <c r="F3076">
        <v>170</v>
      </c>
      <c r="G3076">
        <v>180</v>
      </c>
      <c r="H3076">
        <v>170</v>
      </c>
      <c r="I3076">
        <v>170</v>
      </c>
      <c r="J3076">
        <v>140</v>
      </c>
      <c r="K3076">
        <v>0</v>
      </c>
      <c r="L3076">
        <v>0</v>
      </c>
      <c r="M3076">
        <v>0</v>
      </c>
      <c r="N3076">
        <v>0</v>
      </c>
      <c r="O3076">
        <v>0</v>
      </c>
      <c r="P3076">
        <v>0</v>
      </c>
      <c r="Q3076" s="36">
        <v>0</v>
      </c>
      <c r="R3076" s="36">
        <v>10</v>
      </c>
      <c r="S3076" s="36">
        <v>10</v>
      </c>
      <c r="T3076" s="36">
        <v>10</v>
      </c>
      <c r="U3076" s="36">
        <v>10</v>
      </c>
    </row>
    <row r="3077" spans="1:21" x14ac:dyDescent="0.2">
      <c r="A3077" s="89">
        <f>VLOOKUP(C3077,TabellenSRG!$B$4:$C$2729,2,FALSE)</f>
        <v>273</v>
      </c>
      <c r="B3077" t="str">
        <f t="shared" ref="B3077:B3140" si="49">CONCATENATE(A3077,D3077)</f>
        <v>273e</v>
      </c>
      <c r="C3077" t="s">
        <v>280</v>
      </c>
      <c r="D3077" t="s">
        <v>610</v>
      </c>
      <c r="E3077">
        <v>4</v>
      </c>
      <c r="F3077">
        <v>0</v>
      </c>
      <c r="G3077">
        <v>0</v>
      </c>
      <c r="H3077">
        <v>0</v>
      </c>
      <c r="I3077">
        <v>0</v>
      </c>
      <c r="J3077">
        <v>0</v>
      </c>
      <c r="K3077">
        <v>0</v>
      </c>
      <c r="L3077">
        <v>0</v>
      </c>
      <c r="M3077">
        <v>10</v>
      </c>
      <c r="N3077">
        <v>10</v>
      </c>
      <c r="O3077">
        <v>10</v>
      </c>
      <c r="P3077">
        <v>20</v>
      </c>
      <c r="Q3077" s="36">
        <v>20</v>
      </c>
      <c r="R3077" s="36">
        <v>30</v>
      </c>
      <c r="S3077" s="36">
        <v>40</v>
      </c>
      <c r="T3077" s="36">
        <v>40</v>
      </c>
      <c r="U3077" s="36">
        <v>60</v>
      </c>
    </row>
    <row r="3078" spans="1:21" x14ac:dyDescent="0.2">
      <c r="A3078" s="89">
        <f>VLOOKUP(C3078,TabellenSRG!$B$4:$C$2729,2,FALSE)</f>
        <v>273</v>
      </c>
      <c r="B3078" t="str">
        <f t="shared" si="49"/>
        <v>273f</v>
      </c>
      <c r="C3078" t="s">
        <v>280</v>
      </c>
      <c r="D3078" t="s">
        <v>612</v>
      </c>
      <c r="E3078">
        <v>5</v>
      </c>
      <c r="F3078">
        <v>0</v>
      </c>
      <c r="G3078">
        <v>0</v>
      </c>
      <c r="H3078">
        <v>0</v>
      </c>
      <c r="I3078">
        <v>0</v>
      </c>
      <c r="J3078">
        <v>0</v>
      </c>
      <c r="K3078">
        <v>0</v>
      </c>
      <c r="L3078">
        <v>0</v>
      </c>
      <c r="M3078">
        <v>0</v>
      </c>
      <c r="N3078">
        <v>0</v>
      </c>
      <c r="O3078">
        <v>0</v>
      </c>
      <c r="P3078">
        <v>0</v>
      </c>
      <c r="Q3078" s="36">
        <v>10</v>
      </c>
      <c r="R3078" s="36">
        <v>20</v>
      </c>
      <c r="S3078" s="36">
        <v>30</v>
      </c>
      <c r="T3078" s="36">
        <v>30</v>
      </c>
      <c r="U3078" s="36">
        <v>30</v>
      </c>
    </row>
    <row r="3079" spans="1:21" x14ac:dyDescent="0.2">
      <c r="A3079" s="89">
        <f>VLOOKUP(C3079,TabellenSRG!$B$4:$C$2729,2,FALSE)</f>
        <v>273</v>
      </c>
      <c r="B3079" t="str">
        <f t="shared" si="49"/>
        <v>273g</v>
      </c>
      <c r="C3079" t="s">
        <v>280</v>
      </c>
      <c r="D3079" t="s">
        <v>613</v>
      </c>
      <c r="E3079">
        <v>6</v>
      </c>
      <c r="F3079">
        <v>0</v>
      </c>
      <c r="G3079">
        <v>0</v>
      </c>
      <c r="H3079">
        <v>0</v>
      </c>
      <c r="I3079">
        <v>0</v>
      </c>
      <c r="J3079">
        <v>0</v>
      </c>
      <c r="K3079">
        <v>0</v>
      </c>
      <c r="L3079">
        <v>0</v>
      </c>
      <c r="M3079">
        <v>0</v>
      </c>
      <c r="N3079">
        <v>0</v>
      </c>
      <c r="O3079">
        <v>0</v>
      </c>
      <c r="P3079">
        <v>0</v>
      </c>
      <c r="Q3079" s="36">
        <v>10</v>
      </c>
      <c r="R3079" s="36">
        <v>10</v>
      </c>
      <c r="S3079" s="36">
        <v>10</v>
      </c>
      <c r="T3079" s="36">
        <v>20</v>
      </c>
      <c r="U3079" s="36">
        <v>20</v>
      </c>
    </row>
    <row r="3080" spans="1:21" x14ac:dyDescent="0.2">
      <c r="A3080" s="89">
        <f>VLOOKUP(C3080,TabellenSRG!$B$4:$C$2729,2,FALSE)</f>
        <v>273</v>
      </c>
      <c r="B3080" t="str">
        <f t="shared" si="49"/>
        <v>273h</v>
      </c>
      <c r="C3080" t="s">
        <v>280</v>
      </c>
      <c r="D3080" t="s">
        <v>614</v>
      </c>
      <c r="E3080">
        <v>7</v>
      </c>
      <c r="F3080">
        <v>0</v>
      </c>
      <c r="G3080">
        <v>0</v>
      </c>
      <c r="H3080">
        <v>0</v>
      </c>
      <c r="I3080">
        <v>0</v>
      </c>
      <c r="J3080">
        <v>0</v>
      </c>
      <c r="K3080">
        <v>0</v>
      </c>
      <c r="L3080">
        <v>0</v>
      </c>
      <c r="M3080">
        <v>0</v>
      </c>
      <c r="N3080">
        <v>0</v>
      </c>
      <c r="O3080">
        <v>0</v>
      </c>
      <c r="P3080">
        <v>0</v>
      </c>
      <c r="Q3080" s="36">
        <v>0</v>
      </c>
      <c r="R3080" s="36">
        <v>0</v>
      </c>
      <c r="S3080" s="36">
        <v>0</v>
      </c>
      <c r="T3080" s="36">
        <v>0</v>
      </c>
      <c r="U3080" s="36">
        <v>0</v>
      </c>
    </row>
    <row r="3081" spans="1:21" x14ac:dyDescent="0.2">
      <c r="A3081" s="89">
        <f>VLOOKUP(C3081,TabellenSRG!$B$4:$C$2729,2,FALSE)</f>
        <v>273</v>
      </c>
      <c r="B3081" t="str">
        <f t="shared" si="49"/>
        <v>273i</v>
      </c>
      <c r="C3081" t="s">
        <v>280</v>
      </c>
      <c r="D3081" t="s">
        <v>615</v>
      </c>
      <c r="E3081">
        <v>8</v>
      </c>
      <c r="F3081">
        <v>0</v>
      </c>
      <c r="G3081">
        <v>0</v>
      </c>
      <c r="H3081">
        <v>0</v>
      </c>
      <c r="I3081">
        <v>0</v>
      </c>
      <c r="J3081">
        <v>0</v>
      </c>
      <c r="K3081">
        <v>0</v>
      </c>
      <c r="L3081">
        <v>0</v>
      </c>
      <c r="M3081">
        <v>0</v>
      </c>
      <c r="N3081">
        <v>0</v>
      </c>
      <c r="O3081">
        <v>0</v>
      </c>
      <c r="P3081">
        <v>0</v>
      </c>
      <c r="Q3081" s="36">
        <v>0</v>
      </c>
      <c r="R3081" s="36">
        <v>0</v>
      </c>
      <c r="S3081" s="36">
        <v>0</v>
      </c>
      <c r="T3081" s="36">
        <v>0</v>
      </c>
      <c r="U3081" s="36">
        <v>0</v>
      </c>
    </row>
    <row r="3082" spans="1:21" x14ac:dyDescent="0.2">
      <c r="A3082" s="89">
        <f>VLOOKUP(C3082,TabellenSRG!$B$4:$C$2729,2,FALSE)</f>
        <v>273</v>
      </c>
      <c r="B3082" t="str">
        <f t="shared" si="49"/>
        <v>273j</v>
      </c>
      <c r="C3082" t="s">
        <v>280</v>
      </c>
      <c r="D3082" t="s">
        <v>616</v>
      </c>
      <c r="E3082">
        <v>9</v>
      </c>
      <c r="F3082">
        <v>960</v>
      </c>
      <c r="G3082">
        <v>980</v>
      </c>
      <c r="H3082">
        <v>950</v>
      </c>
      <c r="I3082">
        <v>930</v>
      </c>
      <c r="J3082">
        <v>680</v>
      </c>
      <c r="K3082">
        <v>650</v>
      </c>
      <c r="L3082">
        <v>620</v>
      </c>
      <c r="M3082">
        <v>260</v>
      </c>
      <c r="N3082">
        <v>280</v>
      </c>
      <c r="O3082">
        <v>360</v>
      </c>
      <c r="P3082">
        <v>400</v>
      </c>
      <c r="Q3082" s="36">
        <v>480</v>
      </c>
      <c r="R3082" s="36">
        <v>740</v>
      </c>
      <c r="S3082" s="36">
        <v>820</v>
      </c>
      <c r="T3082" s="36">
        <v>850</v>
      </c>
      <c r="U3082" s="36">
        <v>830</v>
      </c>
    </row>
    <row r="3083" spans="1:21" x14ac:dyDescent="0.2">
      <c r="A3083" s="89">
        <f>VLOOKUP(C3083,TabellenSRG!$B$4:$C$2729,2,FALSE)</f>
        <v>273</v>
      </c>
      <c r="B3083" t="str">
        <f t="shared" si="49"/>
        <v>273k</v>
      </c>
      <c r="C3083" t="s">
        <v>280</v>
      </c>
      <c r="D3083" t="s">
        <v>611</v>
      </c>
      <c r="E3083">
        <v>10</v>
      </c>
      <c r="F3083" t="e">
        <v>#N/A</v>
      </c>
      <c r="G3083" t="e">
        <v>#N/A</v>
      </c>
      <c r="H3083" t="e">
        <v>#N/A</v>
      </c>
      <c r="I3083" t="e">
        <v>#N/A</v>
      </c>
      <c r="J3083" t="e">
        <v>#N/A</v>
      </c>
      <c r="K3083" t="e">
        <v>#N/A</v>
      </c>
      <c r="L3083" t="e">
        <v>#N/A</v>
      </c>
      <c r="M3083" t="e">
        <v>#N/A</v>
      </c>
      <c r="N3083">
        <v>0</v>
      </c>
      <c r="O3083">
        <v>0</v>
      </c>
      <c r="P3083">
        <v>10</v>
      </c>
      <c r="Q3083" s="36">
        <v>10</v>
      </c>
      <c r="R3083" s="36">
        <v>20</v>
      </c>
      <c r="S3083" s="36">
        <v>20</v>
      </c>
      <c r="T3083" s="36">
        <v>20</v>
      </c>
      <c r="U3083" s="36">
        <v>10</v>
      </c>
    </row>
    <row r="3084" spans="1:21" x14ac:dyDescent="0.2">
      <c r="A3084" s="89">
        <f>VLOOKUP(C3084,TabellenSRG!$B$4:$C$2729,2,FALSE)</f>
        <v>274</v>
      </c>
      <c r="B3084" t="str">
        <f t="shared" si="49"/>
        <v>274a</v>
      </c>
      <c r="C3084" t="s">
        <v>281</v>
      </c>
      <c r="D3084" t="s">
        <v>606</v>
      </c>
      <c r="E3084">
        <v>0</v>
      </c>
      <c r="F3084">
        <v>11600</v>
      </c>
      <c r="G3084">
        <v>11710</v>
      </c>
      <c r="H3084">
        <v>11170</v>
      </c>
      <c r="I3084">
        <v>9140</v>
      </c>
      <c r="J3084">
        <v>8690</v>
      </c>
      <c r="K3084">
        <v>8250</v>
      </c>
      <c r="L3084">
        <v>8110</v>
      </c>
      <c r="M3084">
        <v>7310</v>
      </c>
      <c r="N3084">
        <v>7450</v>
      </c>
      <c r="O3084">
        <v>8080</v>
      </c>
      <c r="P3084">
        <v>8000</v>
      </c>
      <c r="Q3084" s="36">
        <v>8030</v>
      </c>
      <c r="R3084" s="36">
        <v>7960</v>
      </c>
      <c r="S3084" s="36">
        <v>8200</v>
      </c>
      <c r="T3084" s="36">
        <v>8050</v>
      </c>
      <c r="U3084" s="36">
        <v>8050</v>
      </c>
    </row>
    <row r="3085" spans="1:21" x14ac:dyDescent="0.2">
      <c r="A3085" s="89">
        <f>VLOOKUP(C3085,TabellenSRG!$B$4:$C$2729,2,FALSE)</f>
        <v>274</v>
      </c>
      <c r="B3085" t="str">
        <f t="shared" si="49"/>
        <v>274b</v>
      </c>
      <c r="C3085" t="s">
        <v>281</v>
      </c>
      <c r="D3085" t="s">
        <v>607</v>
      </c>
      <c r="E3085">
        <v>1</v>
      </c>
      <c r="F3085">
        <v>0</v>
      </c>
      <c r="G3085">
        <v>0</v>
      </c>
      <c r="H3085">
        <v>0</v>
      </c>
      <c r="I3085">
        <v>0</v>
      </c>
      <c r="J3085">
        <v>0</v>
      </c>
      <c r="K3085">
        <v>0</v>
      </c>
      <c r="L3085">
        <v>0</v>
      </c>
      <c r="M3085">
        <v>0</v>
      </c>
      <c r="N3085">
        <v>0</v>
      </c>
      <c r="O3085">
        <v>0</v>
      </c>
      <c r="P3085">
        <v>0</v>
      </c>
      <c r="Q3085" s="36">
        <v>0</v>
      </c>
      <c r="R3085" s="36">
        <v>0</v>
      </c>
      <c r="S3085" s="36">
        <v>0</v>
      </c>
      <c r="T3085" s="36">
        <v>0</v>
      </c>
      <c r="U3085" s="36">
        <v>0</v>
      </c>
    </row>
    <row r="3086" spans="1:21" x14ac:dyDescent="0.2">
      <c r="A3086" s="89">
        <f>VLOOKUP(C3086,TabellenSRG!$B$4:$C$2729,2,FALSE)</f>
        <v>274</v>
      </c>
      <c r="B3086" t="str">
        <f t="shared" si="49"/>
        <v>274c</v>
      </c>
      <c r="C3086" t="s">
        <v>281</v>
      </c>
      <c r="D3086" t="s">
        <v>608</v>
      </c>
      <c r="E3086">
        <v>2</v>
      </c>
      <c r="F3086">
        <v>0</v>
      </c>
      <c r="G3086">
        <v>0</v>
      </c>
      <c r="H3086">
        <v>0</v>
      </c>
      <c r="I3086">
        <v>0</v>
      </c>
      <c r="J3086">
        <v>0</v>
      </c>
      <c r="K3086">
        <v>0</v>
      </c>
      <c r="L3086">
        <v>0</v>
      </c>
      <c r="M3086">
        <v>0</v>
      </c>
      <c r="N3086">
        <v>0</v>
      </c>
      <c r="O3086">
        <v>0</v>
      </c>
      <c r="P3086">
        <v>0</v>
      </c>
      <c r="Q3086" s="36">
        <v>0</v>
      </c>
      <c r="R3086" s="36">
        <v>0</v>
      </c>
      <c r="S3086" s="36">
        <v>0</v>
      </c>
      <c r="T3086" s="36">
        <v>0</v>
      </c>
      <c r="U3086" s="36">
        <v>0</v>
      </c>
    </row>
    <row r="3087" spans="1:21" x14ac:dyDescent="0.2">
      <c r="A3087" s="89">
        <f>VLOOKUP(C3087,TabellenSRG!$B$4:$C$2729,2,FALSE)</f>
        <v>274</v>
      </c>
      <c r="B3087" t="str">
        <f t="shared" si="49"/>
        <v>274d</v>
      </c>
      <c r="C3087" t="s">
        <v>281</v>
      </c>
      <c r="D3087" t="s">
        <v>609</v>
      </c>
      <c r="E3087">
        <v>3</v>
      </c>
      <c r="F3087">
        <v>260</v>
      </c>
      <c r="G3087">
        <v>150</v>
      </c>
      <c r="H3087">
        <v>90</v>
      </c>
      <c r="I3087">
        <v>90</v>
      </c>
      <c r="J3087">
        <v>70</v>
      </c>
      <c r="K3087">
        <v>80</v>
      </c>
      <c r="L3087">
        <v>60</v>
      </c>
      <c r="M3087">
        <v>50</v>
      </c>
      <c r="N3087">
        <v>50</v>
      </c>
      <c r="O3087">
        <v>50</v>
      </c>
      <c r="P3087">
        <v>10</v>
      </c>
      <c r="Q3087" s="36">
        <v>0</v>
      </c>
      <c r="R3087" s="36">
        <v>0</v>
      </c>
      <c r="S3087" s="36">
        <v>0</v>
      </c>
      <c r="T3087" s="36">
        <v>0</v>
      </c>
      <c r="U3087" s="36">
        <v>0</v>
      </c>
    </row>
    <row r="3088" spans="1:21" x14ac:dyDescent="0.2">
      <c r="A3088" s="89">
        <f>VLOOKUP(C3088,TabellenSRG!$B$4:$C$2729,2,FALSE)</f>
        <v>274</v>
      </c>
      <c r="B3088" t="str">
        <f t="shared" si="49"/>
        <v>274e</v>
      </c>
      <c r="C3088" t="s">
        <v>281</v>
      </c>
      <c r="D3088" t="s">
        <v>610</v>
      </c>
      <c r="E3088">
        <v>4</v>
      </c>
      <c r="F3088">
        <v>0</v>
      </c>
      <c r="G3088">
        <v>0</v>
      </c>
      <c r="H3088">
        <v>0</v>
      </c>
      <c r="I3088">
        <v>10</v>
      </c>
      <c r="J3088">
        <v>10</v>
      </c>
      <c r="K3088">
        <v>20</v>
      </c>
      <c r="L3088">
        <v>40</v>
      </c>
      <c r="M3088">
        <v>80</v>
      </c>
      <c r="N3088">
        <v>80</v>
      </c>
      <c r="O3088">
        <v>100</v>
      </c>
      <c r="P3088">
        <v>150</v>
      </c>
      <c r="Q3088" s="36">
        <v>180</v>
      </c>
      <c r="R3088" s="36">
        <v>220</v>
      </c>
      <c r="S3088" s="36">
        <v>250</v>
      </c>
      <c r="T3088" s="36">
        <v>290</v>
      </c>
      <c r="U3088" s="36">
        <v>320</v>
      </c>
    </row>
    <row r="3089" spans="1:21" x14ac:dyDescent="0.2">
      <c r="A3089" s="89">
        <f>VLOOKUP(C3089,TabellenSRG!$B$4:$C$2729,2,FALSE)</f>
        <v>274</v>
      </c>
      <c r="B3089" t="str">
        <f t="shared" si="49"/>
        <v>274f</v>
      </c>
      <c r="C3089" t="s">
        <v>281</v>
      </c>
      <c r="D3089" t="s">
        <v>612</v>
      </c>
      <c r="E3089">
        <v>5</v>
      </c>
      <c r="F3089">
        <v>0</v>
      </c>
      <c r="G3089">
        <v>0</v>
      </c>
      <c r="H3089">
        <v>0</v>
      </c>
      <c r="I3089">
        <v>0</v>
      </c>
      <c r="J3089">
        <v>0</v>
      </c>
      <c r="K3089">
        <v>0</v>
      </c>
      <c r="L3089">
        <v>0</v>
      </c>
      <c r="M3089">
        <v>0</v>
      </c>
      <c r="N3089">
        <v>0</v>
      </c>
      <c r="O3089">
        <v>0</v>
      </c>
      <c r="P3089">
        <v>0</v>
      </c>
      <c r="Q3089" s="36">
        <v>0</v>
      </c>
      <c r="R3089" s="36">
        <v>30</v>
      </c>
      <c r="S3089" s="36">
        <v>30</v>
      </c>
      <c r="T3089" s="36">
        <v>50</v>
      </c>
      <c r="U3089" s="36">
        <v>50</v>
      </c>
    </row>
    <row r="3090" spans="1:21" x14ac:dyDescent="0.2">
      <c r="A3090" s="89">
        <f>VLOOKUP(C3090,TabellenSRG!$B$4:$C$2729,2,FALSE)</f>
        <v>274</v>
      </c>
      <c r="B3090" t="str">
        <f t="shared" si="49"/>
        <v>274g</v>
      </c>
      <c r="C3090" t="s">
        <v>281</v>
      </c>
      <c r="D3090" t="s">
        <v>613</v>
      </c>
      <c r="E3090">
        <v>6</v>
      </c>
      <c r="F3090">
        <v>0</v>
      </c>
      <c r="G3090">
        <v>10</v>
      </c>
      <c r="H3090">
        <v>10</v>
      </c>
      <c r="I3090">
        <v>10</v>
      </c>
      <c r="J3090">
        <v>10</v>
      </c>
      <c r="K3090">
        <v>20</v>
      </c>
      <c r="L3090">
        <v>40</v>
      </c>
      <c r="M3090">
        <v>80</v>
      </c>
      <c r="N3090">
        <v>100</v>
      </c>
      <c r="O3090">
        <v>130</v>
      </c>
      <c r="P3090">
        <v>180</v>
      </c>
      <c r="Q3090" s="36">
        <v>210</v>
      </c>
      <c r="R3090" s="36">
        <v>260</v>
      </c>
      <c r="S3090" s="36">
        <v>280</v>
      </c>
      <c r="T3090" s="36">
        <v>310</v>
      </c>
      <c r="U3090" s="36">
        <v>340</v>
      </c>
    </row>
    <row r="3091" spans="1:21" x14ac:dyDescent="0.2">
      <c r="A3091" s="89">
        <f>VLOOKUP(C3091,TabellenSRG!$B$4:$C$2729,2,FALSE)</f>
        <v>274</v>
      </c>
      <c r="B3091" t="str">
        <f t="shared" si="49"/>
        <v>274h</v>
      </c>
      <c r="C3091" t="s">
        <v>281</v>
      </c>
      <c r="D3091" t="s">
        <v>614</v>
      </c>
      <c r="E3091">
        <v>7</v>
      </c>
      <c r="F3091">
        <v>0</v>
      </c>
      <c r="G3091">
        <v>0</v>
      </c>
      <c r="H3091">
        <v>0</v>
      </c>
      <c r="I3091">
        <v>0</v>
      </c>
      <c r="J3091">
        <v>0</v>
      </c>
      <c r="K3091">
        <v>0</v>
      </c>
      <c r="L3091">
        <v>0</v>
      </c>
      <c r="M3091">
        <v>0</v>
      </c>
      <c r="N3091">
        <v>0</v>
      </c>
      <c r="O3091">
        <v>0</v>
      </c>
      <c r="P3091">
        <v>0</v>
      </c>
      <c r="Q3091" s="36">
        <v>0</v>
      </c>
      <c r="R3091" s="36">
        <v>0</v>
      </c>
      <c r="S3091" s="36">
        <v>0</v>
      </c>
      <c r="T3091" s="36">
        <v>0</v>
      </c>
      <c r="U3091" s="36">
        <v>0</v>
      </c>
    </row>
    <row r="3092" spans="1:21" x14ac:dyDescent="0.2">
      <c r="A3092" s="89">
        <f>VLOOKUP(C3092,TabellenSRG!$B$4:$C$2729,2,FALSE)</f>
        <v>274</v>
      </c>
      <c r="B3092" t="str">
        <f t="shared" si="49"/>
        <v>274i</v>
      </c>
      <c r="C3092" t="s">
        <v>281</v>
      </c>
      <c r="D3092" t="s">
        <v>615</v>
      </c>
      <c r="E3092">
        <v>8</v>
      </c>
      <c r="F3092">
        <v>0</v>
      </c>
      <c r="G3092">
        <v>0</v>
      </c>
      <c r="H3092">
        <v>0</v>
      </c>
      <c r="I3092">
        <v>0</v>
      </c>
      <c r="J3092">
        <v>0</v>
      </c>
      <c r="K3092">
        <v>0</v>
      </c>
      <c r="L3092">
        <v>0</v>
      </c>
      <c r="M3092">
        <v>0</v>
      </c>
      <c r="N3092">
        <v>0</v>
      </c>
      <c r="O3092">
        <v>0</v>
      </c>
      <c r="P3092">
        <v>0</v>
      </c>
      <c r="Q3092" s="36">
        <v>0</v>
      </c>
      <c r="R3092" s="36">
        <v>0</v>
      </c>
      <c r="S3092" s="36">
        <v>0</v>
      </c>
      <c r="T3092" s="36">
        <v>0</v>
      </c>
      <c r="U3092" s="36">
        <v>0</v>
      </c>
    </row>
    <row r="3093" spans="1:21" x14ac:dyDescent="0.2">
      <c r="A3093" s="89">
        <f>VLOOKUP(C3093,TabellenSRG!$B$4:$C$2729,2,FALSE)</f>
        <v>274</v>
      </c>
      <c r="B3093" t="str">
        <f t="shared" si="49"/>
        <v>274j</v>
      </c>
      <c r="C3093" t="s">
        <v>281</v>
      </c>
      <c r="D3093" t="s">
        <v>616</v>
      </c>
      <c r="E3093">
        <v>9</v>
      </c>
      <c r="F3093">
        <v>11340</v>
      </c>
      <c r="G3093">
        <v>11560</v>
      </c>
      <c r="H3093">
        <v>11060</v>
      </c>
      <c r="I3093">
        <v>9040</v>
      </c>
      <c r="J3093">
        <v>8600</v>
      </c>
      <c r="K3093">
        <v>8130</v>
      </c>
      <c r="L3093">
        <v>7970</v>
      </c>
      <c r="M3093">
        <v>7090</v>
      </c>
      <c r="N3093">
        <v>7190</v>
      </c>
      <c r="O3093">
        <v>7760</v>
      </c>
      <c r="P3093">
        <v>7620</v>
      </c>
      <c r="Q3093" s="36">
        <v>7570</v>
      </c>
      <c r="R3093" s="36">
        <v>7360</v>
      </c>
      <c r="S3093" s="36">
        <v>7540</v>
      </c>
      <c r="T3093" s="36">
        <v>7330</v>
      </c>
      <c r="U3093" s="36">
        <v>7260</v>
      </c>
    </row>
    <row r="3094" spans="1:21" x14ac:dyDescent="0.2">
      <c r="A3094" s="89">
        <f>VLOOKUP(C3094,TabellenSRG!$B$4:$C$2729,2,FALSE)</f>
        <v>274</v>
      </c>
      <c r="B3094" t="str">
        <f t="shared" si="49"/>
        <v>274k</v>
      </c>
      <c r="C3094" t="s">
        <v>281</v>
      </c>
      <c r="D3094" t="s">
        <v>611</v>
      </c>
      <c r="E3094">
        <v>10</v>
      </c>
      <c r="F3094" t="e">
        <v>#N/A</v>
      </c>
      <c r="G3094" t="e">
        <v>#N/A</v>
      </c>
      <c r="H3094" t="e">
        <v>#N/A</v>
      </c>
      <c r="I3094" t="e">
        <v>#N/A</v>
      </c>
      <c r="J3094" t="e">
        <v>#N/A</v>
      </c>
      <c r="K3094" t="e">
        <v>#N/A</v>
      </c>
      <c r="L3094" t="e">
        <v>#N/A</v>
      </c>
      <c r="M3094" t="e">
        <v>#N/A</v>
      </c>
      <c r="N3094">
        <v>30</v>
      </c>
      <c r="O3094">
        <v>40</v>
      </c>
      <c r="P3094">
        <v>60</v>
      </c>
      <c r="Q3094" s="36">
        <v>70</v>
      </c>
      <c r="R3094" s="36">
        <v>90</v>
      </c>
      <c r="S3094" s="36">
        <v>90</v>
      </c>
      <c r="T3094" s="36">
        <v>70</v>
      </c>
      <c r="U3094" s="36">
        <v>70</v>
      </c>
    </row>
    <row r="3095" spans="1:21" x14ac:dyDescent="0.2">
      <c r="A3095" s="89">
        <f>VLOOKUP(C3095,TabellenSRG!$B$4:$C$2729,2,FALSE)</f>
        <v>275</v>
      </c>
      <c r="B3095" t="str">
        <f t="shared" si="49"/>
        <v>275a</v>
      </c>
      <c r="C3095" t="s">
        <v>282</v>
      </c>
      <c r="D3095" t="s">
        <v>606</v>
      </c>
      <c r="E3095">
        <v>0</v>
      </c>
      <c r="F3095">
        <v>10</v>
      </c>
      <c r="G3095">
        <v>10</v>
      </c>
      <c r="H3095">
        <v>10</v>
      </c>
      <c r="I3095">
        <v>10</v>
      </c>
      <c r="J3095">
        <v>10</v>
      </c>
      <c r="K3095">
        <v>10</v>
      </c>
      <c r="L3095">
        <v>0</v>
      </c>
      <c r="M3095">
        <v>0</v>
      </c>
      <c r="N3095">
        <v>10</v>
      </c>
      <c r="O3095">
        <v>10</v>
      </c>
      <c r="P3095">
        <v>10</v>
      </c>
      <c r="Q3095" s="36">
        <v>10</v>
      </c>
      <c r="R3095" s="36">
        <v>10</v>
      </c>
      <c r="S3095" s="36">
        <v>0</v>
      </c>
      <c r="T3095" s="36">
        <v>0</v>
      </c>
      <c r="U3095" s="36">
        <v>0</v>
      </c>
    </row>
    <row r="3096" spans="1:21" x14ac:dyDescent="0.2">
      <c r="A3096" s="89">
        <f>VLOOKUP(C3096,TabellenSRG!$B$4:$C$2729,2,FALSE)</f>
        <v>275</v>
      </c>
      <c r="B3096" t="str">
        <f t="shared" si="49"/>
        <v>275b</v>
      </c>
      <c r="C3096" t="s">
        <v>282</v>
      </c>
      <c r="D3096" t="s">
        <v>607</v>
      </c>
      <c r="E3096">
        <v>1</v>
      </c>
      <c r="F3096">
        <v>0</v>
      </c>
      <c r="G3096">
        <v>0</v>
      </c>
      <c r="H3096">
        <v>0</v>
      </c>
      <c r="I3096">
        <v>0</v>
      </c>
      <c r="J3096">
        <v>0</v>
      </c>
      <c r="K3096">
        <v>0</v>
      </c>
      <c r="L3096">
        <v>0</v>
      </c>
      <c r="M3096">
        <v>0</v>
      </c>
      <c r="N3096">
        <v>0</v>
      </c>
      <c r="O3096">
        <v>0</v>
      </c>
      <c r="P3096">
        <v>0</v>
      </c>
      <c r="Q3096" s="36">
        <v>0</v>
      </c>
      <c r="R3096" s="36">
        <v>0</v>
      </c>
      <c r="S3096" s="36">
        <v>0</v>
      </c>
      <c r="T3096" s="36">
        <v>0</v>
      </c>
      <c r="U3096" s="36">
        <v>0</v>
      </c>
    </row>
    <row r="3097" spans="1:21" x14ac:dyDescent="0.2">
      <c r="A3097" s="89">
        <f>VLOOKUP(C3097,TabellenSRG!$B$4:$C$2729,2,FALSE)</f>
        <v>275</v>
      </c>
      <c r="B3097" t="str">
        <f t="shared" si="49"/>
        <v>275c</v>
      </c>
      <c r="C3097" t="s">
        <v>282</v>
      </c>
      <c r="D3097" t="s">
        <v>608</v>
      </c>
      <c r="E3097">
        <v>2</v>
      </c>
      <c r="F3097">
        <v>0</v>
      </c>
      <c r="G3097">
        <v>0</v>
      </c>
      <c r="H3097">
        <v>0</v>
      </c>
      <c r="I3097">
        <v>0</v>
      </c>
      <c r="J3097">
        <v>0</v>
      </c>
      <c r="K3097">
        <v>0</v>
      </c>
      <c r="L3097">
        <v>0</v>
      </c>
      <c r="M3097">
        <v>0</v>
      </c>
      <c r="N3097">
        <v>0</v>
      </c>
      <c r="O3097">
        <v>0</v>
      </c>
      <c r="P3097">
        <v>0</v>
      </c>
      <c r="Q3097" s="36">
        <v>0</v>
      </c>
      <c r="R3097" s="36">
        <v>0</v>
      </c>
      <c r="S3097" s="36">
        <v>0</v>
      </c>
      <c r="T3097" s="36">
        <v>0</v>
      </c>
      <c r="U3097" s="36">
        <v>0</v>
      </c>
    </row>
    <row r="3098" spans="1:21" x14ac:dyDescent="0.2">
      <c r="A3098" s="89">
        <f>VLOOKUP(C3098,TabellenSRG!$B$4:$C$2729,2,FALSE)</f>
        <v>275</v>
      </c>
      <c r="B3098" t="str">
        <f t="shared" si="49"/>
        <v>275d</v>
      </c>
      <c r="C3098" t="s">
        <v>282</v>
      </c>
      <c r="D3098" t="s">
        <v>609</v>
      </c>
      <c r="E3098">
        <v>3</v>
      </c>
      <c r="F3098">
        <v>0</v>
      </c>
      <c r="G3098">
        <v>0</v>
      </c>
      <c r="H3098">
        <v>0</v>
      </c>
      <c r="I3098">
        <v>0</v>
      </c>
      <c r="J3098">
        <v>0</v>
      </c>
      <c r="K3098">
        <v>0</v>
      </c>
      <c r="L3098">
        <v>0</v>
      </c>
      <c r="M3098">
        <v>0</v>
      </c>
      <c r="N3098">
        <v>0</v>
      </c>
      <c r="O3098">
        <v>0</v>
      </c>
      <c r="P3098">
        <v>0</v>
      </c>
      <c r="Q3098" s="36">
        <v>0</v>
      </c>
      <c r="R3098" s="36">
        <v>0</v>
      </c>
      <c r="S3098" s="36">
        <v>0</v>
      </c>
      <c r="T3098" s="36">
        <v>0</v>
      </c>
      <c r="U3098" s="36">
        <v>0</v>
      </c>
    </row>
    <row r="3099" spans="1:21" x14ac:dyDescent="0.2">
      <c r="A3099" s="89">
        <f>VLOOKUP(C3099,TabellenSRG!$B$4:$C$2729,2,FALSE)</f>
        <v>275</v>
      </c>
      <c r="B3099" t="str">
        <f t="shared" si="49"/>
        <v>275e</v>
      </c>
      <c r="C3099" t="s">
        <v>282</v>
      </c>
      <c r="D3099" t="s">
        <v>610</v>
      </c>
      <c r="E3099">
        <v>4</v>
      </c>
      <c r="F3099">
        <v>0</v>
      </c>
      <c r="G3099">
        <v>0</v>
      </c>
      <c r="H3099">
        <v>0</v>
      </c>
      <c r="I3099">
        <v>0</v>
      </c>
      <c r="J3099">
        <v>0</v>
      </c>
      <c r="K3099">
        <v>0</v>
      </c>
      <c r="L3099">
        <v>0</v>
      </c>
      <c r="M3099">
        <v>0</v>
      </c>
      <c r="N3099">
        <v>0</v>
      </c>
      <c r="O3099">
        <v>0</v>
      </c>
      <c r="P3099">
        <v>0</v>
      </c>
      <c r="Q3099" s="36">
        <v>0</v>
      </c>
      <c r="R3099" s="36">
        <v>0</v>
      </c>
      <c r="S3099" s="36">
        <v>0</v>
      </c>
      <c r="T3099" s="36">
        <v>0</v>
      </c>
      <c r="U3099" s="36">
        <v>0</v>
      </c>
    </row>
    <row r="3100" spans="1:21" x14ac:dyDescent="0.2">
      <c r="A3100" s="89">
        <f>VLOOKUP(C3100,TabellenSRG!$B$4:$C$2729,2,FALSE)</f>
        <v>275</v>
      </c>
      <c r="B3100" t="str">
        <f t="shared" si="49"/>
        <v>275f</v>
      </c>
      <c r="C3100" t="s">
        <v>282</v>
      </c>
      <c r="D3100" t="s">
        <v>612</v>
      </c>
      <c r="E3100">
        <v>5</v>
      </c>
      <c r="F3100">
        <v>0</v>
      </c>
      <c r="G3100">
        <v>0</v>
      </c>
      <c r="H3100">
        <v>0</v>
      </c>
      <c r="I3100">
        <v>0</v>
      </c>
      <c r="J3100">
        <v>0</v>
      </c>
      <c r="K3100">
        <v>0</v>
      </c>
      <c r="L3100">
        <v>0</v>
      </c>
      <c r="M3100">
        <v>0</v>
      </c>
      <c r="N3100">
        <v>0</v>
      </c>
      <c r="O3100">
        <v>0</v>
      </c>
      <c r="P3100">
        <v>0</v>
      </c>
      <c r="Q3100" s="36">
        <v>0</v>
      </c>
      <c r="R3100" s="36">
        <v>0</v>
      </c>
      <c r="S3100" s="36">
        <v>0</v>
      </c>
      <c r="T3100" s="36">
        <v>0</v>
      </c>
      <c r="U3100" s="36">
        <v>0</v>
      </c>
    </row>
    <row r="3101" spans="1:21" x14ac:dyDescent="0.2">
      <c r="A3101" s="89">
        <f>VLOOKUP(C3101,TabellenSRG!$B$4:$C$2729,2,FALSE)</f>
        <v>275</v>
      </c>
      <c r="B3101" t="str">
        <f t="shared" si="49"/>
        <v>275g</v>
      </c>
      <c r="C3101" t="s">
        <v>282</v>
      </c>
      <c r="D3101" t="s">
        <v>613</v>
      </c>
      <c r="E3101">
        <v>6</v>
      </c>
      <c r="F3101">
        <v>0</v>
      </c>
      <c r="G3101">
        <v>0</v>
      </c>
      <c r="H3101">
        <v>0</v>
      </c>
      <c r="I3101">
        <v>0</v>
      </c>
      <c r="J3101">
        <v>0</v>
      </c>
      <c r="K3101">
        <v>0</v>
      </c>
      <c r="L3101">
        <v>0</v>
      </c>
      <c r="M3101">
        <v>0</v>
      </c>
      <c r="N3101">
        <v>0</v>
      </c>
      <c r="O3101">
        <v>0</v>
      </c>
      <c r="P3101">
        <v>0</v>
      </c>
      <c r="Q3101" s="36">
        <v>0</v>
      </c>
      <c r="R3101" s="36">
        <v>0</v>
      </c>
      <c r="S3101" s="36">
        <v>0</v>
      </c>
      <c r="T3101" s="36">
        <v>0</v>
      </c>
      <c r="U3101" s="36">
        <v>0</v>
      </c>
    </row>
    <row r="3102" spans="1:21" x14ac:dyDescent="0.2">
      <c r="A3102" s="89">
        <f>VLOOKUP(C3102,TabellenSRG!$B$4:$C$2729,2,FALSE)</f>
        <v>275</v>
      </c>
      <c r="B3102" t="str">
        <f t="shared" si="49"/>
        <v>275h</v>
      </c>
      <c r="C3102" t="s">
        <v>282</v>
      </c>
      <c r="D3102" t="s">
        <v>614</v>
      </c>
      <c r="E3102">
        <v>7</v>
      </c>
      <c r="F3102">
        <v>0</v>
      </c>
      <c r="G3102">
        <v>0</v>
      </c>
      <c r="H3102">
        <v>0</v>
      </c>
      <c r="I3102">
        <v>0</v>
      </c>
      <c r="J3102">
        <v>0</v>
      </c>
      <c r="K3102">
        <v>0</v>
      </c>
      <c r="L3102">
        <v>0</v>
      </c>
      <c r="M3102">
        <v>0</v>
      </c>
      <c r="N3102">
        <v>0</v>
      </c>
      <c r="O3102">
        <v>0</v>
      </c>
      <c r="P3102">
        <v>0</v>
      </c>
      <c r="Q3102" s="36">
        <v>0</v>
      </c>
      <c r="R3102" s="36">
        <v>0</v>
      </c>
      <c r="S3102" s="36">
        <v>0</v>
      </c>
      <c r="T3102" s="36">
        <v>0</v>
      </c>
      <c r="U3102" s="36">
        <v>0</v>
      </c>
    </row>
    <row r="3103" spans="1:21" x14ac:dyDescent="0.2">
      <c r="A3103" s="89">
        <f>VLOOKUP(C3103,TabellenSRG!$B$4:$C$2729,2,FALSE)</f>
        <v>275</v>
      </c>
      <c r="B3103" t="str">
        <f t="shared" si="49"/>
        <v>275i</v>
      </c>
      <c r="C3103" t="s">
        <v>282</v>
      </c>
      <c r="D3103" t="s">
        <v>615</v>
      </c>
      <c r="E3103">
        <v>8</v>
      </c>
      <c r="F3103">
        <v>0</v>
      </c>
      <c r="G3103">
        <v>0</v>
      </c>
      <c r="H3103">
        <v>0</v>
      </c>
      <c r="I3103">
        <v>0</v>
      </c>
      <c r="J3103">
        <v>0</v>
      </c>
      <c r="K3103">
        <v>0</v>
      </c>
      <c r="L3103">
        <v>0</v>
      </c>
      <c r="M3103">
        <v>0</v>
      </c>
      <c r="N3103">
        <v>0</v>
      </c>
      <c r="O3103">
        <v>0</v>
      </c>
      <c r="P3103">
        <v>0</v>
      </c>
      <c r="Q3103" s="36">
        <v>0</v>
      </c>
      <c r="R3103" s="36">
        <v>0</v>
      </c>
      <c r="S3103" s="36">
        <v>0</v>
      </c>
      <c r="T3103" s="36">
        <v>0</v>
      </c>
      <c r="U3103" s="36">
        <v>0</v>
      </c>
    </row>
    <row r="3104" spans="1:21" x14ac:dyDescent="0.2">
      <c r="A3104" s="89">
        <f>VLOOKUP(C3104,TabellenSRG!$B$4:$C$2729,2,FALSE)</f>
        <v>275</v>
      </c>
      <c r="B3104" t="str">
        <f t="shared" si="49"/>
        <v>275j</v>
      </c>
      <c r="C3104" t="s">
        <v>282</v>
      </c>
      <c r="D3104" t="s">
        <v>616</v>
      </c>
      <c r="E3104">
        <v>9</v>
      </c>
      <c r="F3104">
        <v>10</v>
      </c>
      <c r="G3104">
        <v>10</v>
      </c>
      <c r="H3104">
        <v>10</v>
      </c>
      <c r="I3104">
        <v>10</v>
      </c>
      <c r="J3104">
        <v>10</v>
      </c>
      <c r="K3104">
        <v>10</v>
      </c>
      <c r="L3104">
        <v>0</v>
      </c>
      <c r="M3104">
        <v>0</v>
      </c>
      <c r="N3104">
        <v>10</v>
      </c>
      <c r="O3104">
        <v>10</v>
      </c>
      <c r="P3104">
        <v>10</v>
      </c>
      <c r="Q3104" s="36">
        <v>10</v>
      </c>
      <c r="R3104" s="36">
        <v>10</v>
      </c>
      <c r="S3104" s="36">
        <v>0</v>
      </c>
      <c r="T3104" s="36">
        <v>0</v>
      </c>
      <c r="U3104" s="36">
        <v>0</v>
      </c>
    </row>
    <row r="3105" spans="1:21" x14ac:dyDescent="0.2">
      <c r="A3105" s="89">
        <f>VLOOKUP(C3105,TabellenSRG!$B$4:$C$2729,2,FALSE)</f>
        <v>275</v>
      </c>
      <c r="B3105" t="str">
        <f t="shared" si="49"/>
        <v>275k</v>
      </c>
      <c r="C3105" t="s">
        <v>282</v>
      </c>
      <c r="D3105" t="s">
        <v>611</v>
      </c>
      <c r="E3105">
        <v>10</v>
      </c>
      <c r="F3105" t="e">
        <v>#N/A</v>
      </c>
      <c r="G3105" t="e">
        <v>#N/A</v>
      </c>
      <c r="H3105" t="e">
        <v>#N/A</v>
      </c>
      <c r="I3105" t="e">
        <v>#N/A</v>
      </c>
      <c r="J3105" t="e">
        <v>#N/A</v>
      </c>
      <c r="K3105" t="e">
        <v>#N/A</v>
      </c>
      <c r="L3105" t="e">
        <v>#N/A</v>
      </c>
      <c r="M3105" t="e">
        <v>#N/A</v>
      </c>
      <c r="N3105">
        <v>0</v>
      </c>
      <c r="O3105">
        <v>0</v>
      </c>
      <c r="P3105">
        <v>0</v>
      </c>
      <c r="Q3105" s="36">
        <v>0</v>
      </c>
      <c r="R3105" s="36">
        <v>0</v>
      </c>
      <c r="S3105" s="36">
        <v>0</v>
      </c>
      <c r="T3105" s="36">
        <v>0</v>
      </c>
      <c r="U3105" s="36">
        <v>0</v>
      </c>
    </row>
    <row r="3106" spans="1:21" x14ac:dyDescent="0.2">
      <c r="A3106" s="89">
        <f>VLOOKUP(C3106,TabellenSRG!$B$4:$C$2729,2,FALSE)</f>
        <v>276</v>
      </c>
      <c r="B3106" t="str">
        <f t="shared" si="49"/>
        <v>276a</v>
      </c>
      <c r="C3106" t="s">
        <v>283</v>
      </c>
      <c r="D3106" t="s">
        <v>606</v>
      </c>
      <c r="E3106">
        <v>0</v>
      </c>
      <c r="F3106">
        <v>240</v>
      </c>
      <c r="G3106">
        <v>240</v>
      </c>
      <c r="H3106">
        <v>230</v>
      </c>
      <c r="I3106">
        <v>230</v>
      </c>
      <c r="J3106">
        <v>170</v>
      </c>
      <c r="K3106">
        <v>100</v>
      </c>
      <c r="L3106">
        <v>100</v>
      </c>
      <c r="M3106">
        <v>60</v>
      </c>
      <c r="N3106">
        <v>70</v>
      </c>
      <c r="O3106">
        <v>90</v>
      </c>
      <c r="P3106">
        <v>90</v>
      </c>
      <c r="Q3106" s="36">
        <v>90</v>
      </c>
      <c r="R3106" s="36">
        <v>100</v>
      </c>
      <c r="S3106" s="36">
        <v>110</v>
      </c>
      <c r="T3106" s="36">
        <v>110</v>
      </c>
      <c r="U3106" s="36">
        <v>110</v>
      </c>
    </row>
    <row r="3107" spans="1:21" x14ac:dyDescent="0.2">
      <c r="A3107" s="89">
        <f>VLOOKUP(C3107,TabellenSRG!$B$4:$C$2729,2,FALSE)</f>
        <v>276</v>
      </c>
      <c r="B3107" t="str">
        <f t="shared" si="49"/>
        <v>276b</v>
      </c>
      <c r="C3107" t="s">
        <v>283</v>
      </c>
      <c r="D3107" t="s">
        <v>607</v>
      </c>
      <c r="E3107">
        <v>1</v>
      </c>
      <c r="F3107">
        <v>0</v>
      </c>
      <c r="G3107">
        <v>0</v>
      </c>
      <c r="H3107">
        <v>0</v>
      </c>
      <c r="I3107">
        <v>0</v>
      </c>
      <c r="J3107">
        <v>0</v>
      </c>
      <c r="K3107">
        <v>0</v>
      </c>
      <c r="L3107">
        <v>0</v>
      </c>
      <c r="M3107">
        <v>0</v>
      </c>
      <c r="N3107">
        <v>0</v>
      </c>
      <c r="O3107">
        <v>0</v>
      </c>
      <c r="P3107">
        <v>0</v>
      </c>
      <c r="Q3107" s="36">
        <v>0</v>
      </c>
      <c r="R3107" s="36">
        <v>0</v>
      </c>
      <c r="S3107" s="36">
        <v>0</v>
      </c>
      <c r="T3107" s="36">
        <v>0</v>
      </c>
      <c r="U3107" s="36">
        <v>0</v>
      </c>
    </row>
    <row r="3108" spans="1:21" x14ac:dyDescent="0.2">
      <c r="A3108" s="89">
        <f>VLOOKUP(C3108,TabellenSRG!$B$4:$C$2729,2,FALSE)</f>
        <v>276</v>
      </c>
      <c r="B3108" t="str">
        <f t="shared" si="49"/>
        <v>276c</v>
      </c>
      <c r="C3108" t="s">
        <v>283</v>
      </c>
      <c r="D3108" t="s">
        <v>608</v>
      </c>
      <c r="E3108">
        <v>2</v>
      </c>
      <c r="F3108">
        <v>0</v>
      </c>
      <c r="G3108">
        <v>0</v>
      </c>
      <c r="H3108">
        <v>0</v>
      </c>
      <c r="I3108">
        <v>0</v>
      </c>
      <c r="J3108">
        <v>0</v>
      </c>
      <c r="K3108">
        <v>0</v>
      </c>
      <c r="L3108">
        <v>0</v>
      </c>
      <c r="M3108">
        <v>0</v>
      </c>
      <c r="N3108">
        <v>0</v>
      </c>
      <c r="O3108">
        <v>0</v>
      </c>
      <c r="P3108">
        <v>0</v>
      </c>
      <c r="Q3108" s="36">
        <v>0</v>
      </c>
      <c r="R3108" s="36">
        <v>0</v>
      </c>
      <c r="S3108" s="36">
        <v>0</v>
      </c>
      <c r="T3108" s="36">
        <v>0</v>
      </c>
      <c r="U3108" s="36">
        <v>0</v>
      </c>
    </row>
    <row r="3109" spans="1:21" x14ac:dyDescent="0.2">
      <c r="A3109" s="89">
        <f>VLOOKUP(C3109,TabellenSRG!$B$4:$C$2729,2,FALSE)</f>
        <v>276</v>
      </c>
      <c r="B3109" t="str">
        <f t="shared" si="49"/>
        <v>276d</v>
      </c>
      <c r="C3109" t="s">
        <v>283</v>
      </c>
      <c r="D3109" t="s">
        <v>609</v>
      </c>
      <c r="E3109">
        <v>3</v>
      </c>
      <c r="F3109">
        <v>110</v>
      </c>
      <c r="G3109">
        <v>110</v>
      </c>
      <c r="H3109">
        <v>100</v>
      </c>
      <c r="I3109">
        <v>100</v>
      </c>
      <c r="J3109">
        <v>80</v>
      </c>
      <c r="K3109">
        <v>0</v>
      </c>
      <c r="L3109">
        <v>0</v>
      </c>
      <c r="M3109">
        <v>0</v>
      </c>
      <c r="N3109">
        <v>0</v>
      </c>
      <c r="O3109">
        <v>0</v>
      </c>
      <c r="P3109">
        <v>0</v>
      </c>
      <c r="Q3109" s="36">
        <v>0</v>
      </c>
      <c r="R3109" s="36">
        <v>0</v>
      </c>
      <c r="S3109" s="36">
        <v>0</v>
      </c>
      <c r="T3109" s="36">
        <v>0</v>
      </c>
      <c r="U3109" s="36">
        <v>0</v>
      </c>
    </row>
    <row r="3110" spans="1:21" x14ac:dyDescent="0.2">
      <c r="A3110" s="89">
        <f>VLOOKUP(C3110,TabellenSRG!$B$4:$C$2729,2,FALSE)</f>
        <v>276</v>
      </c>
      <c r="B3110" t="str">
        <f t="shared" si="49"/>
        <v>276e</v>
      </c>
      <c r="C3110" t="s">
        <v>283</v>
      </c>
      <c r="D3110" t="s">
        <v>610</v>
      </c>
      <c r="E3110">
        <v>4</v>
      </c>
      <c r="F3110">
        <v>0</v>
      </c>
      <c r="G3110">
        <v>0</v>
      </c>
      <c r="H3110">
        <v>0</v>
      </c>
      <c r="I3110">
        <v>0</v>
      </c>
      <c r="J3110">
        <v>0</v>
      </c>
      <c r="K3110">
        <v>0</v>
      </c>
      <c r="L3110">
        <v>0</v>
      </c>
      <c r="M3110">
        <v>0</v>
      </c>
      <c r="N3110">
        <v>0</v>
      </c>
      <c r="O3110">
        <v>0</v>
      </c>
      <c r="P3110">
        <v>0</v>
      </c>
      <c r="Q3110" s="36">
        <v>10</v>
      </c>
      <c r="R3110" s="36">
        <v>10</v>
      </c>
      <c r="S3110" s="36">
        <v>10</v>
      </c>
      <c r="T3110" s="36">
        <v>10</v>
      </c>
      <c r="U3110" s="36">
        <v>10</v>
      </c>
    </row>
    <row r="3111" spans="1:21" x14ac:dyDescent="0.2">
      <c r="A3111" s="89">
        <f>VLOOKUP(C3111,TabellenSRG!$B$4:$C$2729,2,FALSE)</f>
        <v>276</v>
      </c>
      <c r="B3111" t="str">
        <f t="shared" si="49"/>
        <v>276f</v>
      </c>
      <c r="C3111" t="s">
        <v>283</v>
      </c>
      <c r="D3111" t="s">
        <v>612</v>
      </c>
      <c r="E3111">
        <v>5</v>
      </c>
      <c r="F3111">
        <v>0</v>
      </c>
      <c r="G3111">
        <v>0</v>
      </c>
      <c r="H3111">
        <v>0</v>
      </c>
      <c r="I3111">
        <v>0</v>
      </c>
      <c r="J3111">
        <v>0</v>
      </c>
      <c r="K3111">
        <v>0</v>
      </c>
      <c r="L3111">
        <v>0</v>
      </c>
      <c r="M3111">
        <v>0</v>
      </c>
      <c r="N3111">
        <v>0</v>
      </c>
      <c r="O3111">
        <v>0</v>
      </c>
      <c r="P3111">
        <v>0</v>
      </c>
      <c r="Q3111" s="36">
        <v>0</v>
      </c>
      <c r="R3111" s="36">
        <v>10</v>
      </c>
      <c r="S3111" s="36">
        <v>10</v>
      </c>
      <c r="T3111" s="36">
        <v>10</v>
      </c>
      <c r="U3111" s="36">
        <v>10</v>
      </c>
    </row>
    <row r="3112" spans="1:21" x14ac:dyDescent="0.2">
      <c r="A3112" s="89">
        <f>VLOOKUP(C3112,TabellenSRG!$B$4:$C$2729,2,FALSE)</f>
        <v>276</v>
      </c>
      <c r="B3112" t="str">
        <f t="shared" si="49"/>
        <v>276g</v>
      </c>
      <c r="C3112" t="s">
        <v>283</v>
      </c>
      <c r="D3112" t="s">
        <v>613</v>
      </c>
      <c r="E3112">
        <v>6</v>
      </c>
      <c r="F3112">
        <v>0</v>
      </c>
      <c r="G3112">
        <v>0</v>
      </c>
      <c r="H3112">
        <v>0</v>
      </c>
      <c r="I3112">
        <v>0</v>
      </c>
      <c r="J3112">
        <v>0</v>
      </c>
      <c r="K3112">
        <v>0</v>
      </c>
      <c r="L3112">
        <v>0</v>
      </c>
      <c r="M3112">
        <v>0</v>
      </c>
      <c r="N3112">
        <v>0</v>
      </c>
      <c r="O3112">
        <v>0</v>
      </c>
      <c r="P3112">
        <v>0</v>
      </c>
      <c r="Q3112" s="36">
        <v>0</v>
      </c>
      <c r="R3112" s="36">
        <v>0</v>
      </c>
      <c r="S3112" s="36">
        <v>0</v>
      </c>
      <c r="T3112" s="36">
        <v>0</v>
      </c>
      <c r="U3112" s="36">
        <v>0</v>
      </c>
    </row>
    <row r="3113" spans="1:21" x14ac:dyDescent="0.2">
      <c r="A3113" s="89">
        <f>VLOOKUP(C3113,TabellenSRG!$B$4:$C$2729,2,FALSE)</f>
        <v>276</v>
      </c>
      <c r="B3113" t="str">
        <f t="shared" si="49"/>
        <v>276h</v>
      </c>
      <c r="C3113" t="s">
        <v>283</v>
      </c>
      <c r="D3113" t="s">
        <v>614</v>
      </c>
      <c r="E3113">
        <v>7</v>
      </c>
      <c r="F3113">
        <v>0</v>
      </c>
      <c r="G3113">
        <v>0</v>
      </c>
      <c r="H3113">
        <v>0</v>
      </c>
      <c r="I3113">
        <v>0</v>
      </c>
      <c r="J3113">
        <v>0</v>
      </c>
      <c r="K3113">
        <v>0</v>
      </c>
      <c r="L3113">
        <v>0</v>
      </c>
      <c r="M3113">
        <v>0</v>
      </c>
      <c r="N3113">
        <v>0</v>
      </c>
      <c r="O3113">
        <v>0</v>
      </c>
      <c r="P3113">
        <v>0</v>
      </c>
      <c r="Q3113" s="36">
        <v>0</v>
      </c>
      <c r="R3113" s="36">
        <v>0</v>
      </c>
      <c r="S3113" s="36">
        <v>0</v>
      </c>
      <c r="T3113" s="36">
        <v>0</v>
      </c>
      <c r="U3113" s="36">
        <v>0</v>
      </c>
    </row>
    <row r="3114" spans="1:21" x14ac:dyDescent="0.2">
      <c r="A3114" s="89">
        <f>VLOOKUP(C3114,TabellenSRG!$B$4:$C$2729,2,FALSE)</f>
        <v>276</v>
      </c>
      <c r="B3114" t="str">
        <f t="shared" si="49"/>
        <v>276i</v>
      </c>
      <c r="C3114" t="s">
        <v>283</v>
      </c>
      <c r="D3114" t="s">
        <v>615</v>
      </c>
      <c r="E3114">
        <v>8</v>
      </c>
      <c r="F3114">
        <v>0</v>
      </c>
      <c r="G3114">
        <v>0</v>
      </c>
      <c r="H3114">
        <v>0</v>
      </c>
      <c r="I3114">
        <v>0</v>
      </c>
      <c r="J3114">
        <v>0</v>
      </c>
      <c r="K3114">
        <v>0</v>
      </c>
      <c r="L3114">
        <v>0</v>
      </c>
      <c r="M3114">
        <v>0</v>
      </c>
      <c r="N3114">
        <v>0</v>
      </c>
      <c r="O3114">
        <v>0</v>
      </c>
      <c r="P3114">
        <v>0</v>
      </c>
      <c r="Q3114" s="36">
        <v>0</v>
      </c>
      <c r="R3114" s="36">
        <v>0</v>
      </c>
      <c r="S3114" s="36">
        <v>0</v>
      </c>
      <c r="T3114" s="36">
        <v>0</v>
      </c>
      <c r="U3114" s="36">
        <v>0</v>
      </c>
    </row>
    <row r="3115" spans="1:21" x14ac:dyDescent="0.2">
      <c r="A3115" s="89">
        <f>VLOOKUP(C3115,TabellenSRG!$B$4:$C$2729,2,FALSE)</f>
        <v>276</v>
      </c>
      <c r="B3115" t="str">
        <f t="shared" si="49"/>
        <v>276j</v>
      </c>
      <c r="C3115" t="s">
        <v>283</v>
      </c>
      <c r="D3115" t="s">
        <v>616</v>
      </c>
      <c r="E3115">
        <v>9</v>
      </c>
      <c r="F3115">
        <v>130</v>
      </c>
      <c r="G3115">
        <v>130</v>
      </c>
      <c r="H3115">
        <v>130</v>
      </c>
      <c r="I3115">
        <v>130</v>
      </c>
      <c r="J3115">
        <v>90</v>
      </c>
      <c r="K3115">
        <v>100</v>
      </c>
      <c r="L3115">
        <v>100</v>
      </c>
      <c r="M3115">
        <v>60</v>
      </c>
      <c r="N3115">
        <v>70</v>
      </c>
      <c r="O3115">
        <v>80</v>
      </c>
      <c r="P3115">
        <v>80</v>
      </c>
      <c r="Q3115" s="36">
        <v>80</v>
      </c>
      <c r="R3115" s="36">
        <v>90</v>
      </c>
      <c r="S3115" s="36">
        <v>90</v>
      </c>
      <c r="T3115" s="36">
        <v>80</v>
      </c>
      <c r="U3115" s="36">
        <v>80</v>
      </c>
    </row>
    <row r="3116" spans="1:21" x14ac:dyDescent="0.2">
      <c r="A3116" s="89">
        <f>VLOOKUP(C3116,TabellenSRG!$B$4:$C$2729,2,FALSE)</f>
        <v>276</v>
      </c>
      <c r="B3116" t="str">
        <f t="shared" si="49"/>
        <v>276k</v>
      </c>
      <c r="C3116" t="s">
        <v>283</v>
      </c>
      <c r="D3116" t="s">
        <v>611</v>
      </c>
      <c r="E3116">
        <v>10</v>
      </c>
      <c r="F3116" t="e">
        <v>#N/A</v>
      </c>
      <c r="G3116" t="e">
        <v>#N/A</v>
      </c>
      <c r="H3116" t="e">
        <v>#N/A</v>
      </c>
      <c r="I3116" t="e">
        <v>#N/A</v>
      </c>
      <c r="J3116" t="e">
        <v>#N/A</v>
      </c>
      <c r="K3116" t="e">
        <v>#N/A</v>
      </c>
      <c r="L3116" t="e">
        <v>#N/A</v>
      </c>
      <c r="M3116" t="e">
        <v>#N/A</v>
      </c>
      <c r="N3116">
        <v>0</v>
      </c>
      <c r="O3116">
        <v>0</v>
      </c>
      <c r="P3116">
        <v>0</v>
      </c>
      <c r="Q3116" s="36">
        <v>0</v>
      </c>
      <c r="R3116" s="36">
        <v>0</v>
      </c>
      <c r="S3116" s="36">
        <v>10</v>
      </c>
      <c r="T3116" s="36">
        <v>0</v>
      </c>
      <c r="U3116" s="36">
        <v>0</v>
      </c>
    </row>
    <row r="3117" spans="1:21" x14ac:dyDescent="0.2">
      <c r="A3117" s="89">
        <f>VLOOKUP(C3117,TabellenSRG!$B$4:$C$2729,2,FALSE)</f>
        <v>277</v>
      </c>
      <c r="B3117" t="str">
        <f t="shared" si="49"/>
        <v>277a</v>
      </c>
      <c r="C3117" t="s">
        <v>284</v>
      </c>
      <c r="D3117" t="s">
        <v>606</v>
      </c>
      <c r="E3117">
        <v>0</v>
      </c>
      <c r="F3117">
        <v>230</v>
      </c>
      <c r="G3117">
        <v>220</v>
      </c>
      <c r="H3117">
        <v>170</v>
      </c>
      <c r="I3117">
        <v>170</v>
      </c>
      <c r="J3117">
        <v>180</v>
      </c>
      <c r="K3117">
        <v>170</v>
      </c>
      <c r="L3117">
        <v>160</v>
      </c>
      <c r="M3117">
        <v>160</v>
      </c>
      <c r="N3117">
        <v>200</v>
      </c>
      <c r="O3117">
        <v>200</v>
      </c>
      <c r="P3117">
        <v>210</v>
      </c>
      <c r="Q3117" s="36">
        <v>230</v>
      </c>
      <c r="R3117" s="36">
        <v>250</v>
      </c>
      <c r="S3117" s="36">
        <v>250</v>
      </c>
      <c r="T3117" s="36">
        <v>110</v>
      </c>
      <c r="U3117" s="36">
        <v>140</v>
      </c>
    </row>
    <row r="3118" spans="1:21" x14ac:dyDescent="0.2">
      <c r="A3118" s="89">
        <f>VLOOKUP(C3118,TabellenSRG!$B$4:$C$2729,2,FALSE)</f>
        <v>277</v>
      </c>
      <c r="B3118" t="str">
        <f t="shared" si="49"/>
        <v>277b</v>
      </c>
      <c r="C3118" t="s">
        <v>284</v>
      </c>
      <c r="D3118" t="s">
        <v>607</v>
      </c>
      <c r="E3118">
        <v>1</v>
      </c>
      <c r="F3118">
        <v>0</v>
      </c>
      <c r="G3118">
        <v>0</v>
      </c>
      <c r="H3118">
        <v>0</v>
      </c>
      <c r="I3118">
        <v>0</v>
      </c>
      <c r="J3118">
        <v>0</v>
      </c>
      <c r="K3118">
        <v>0</v>
      </c>
      <c r="L3118">
        <v>0</v>
      </c>
      <c r="M3118">
        <v>0</v>
      </c>
      <c r="N3118">
        <v>0</v>
      </c>
      <c r="O3118">
        <v>0</v>
      </c>
      <c r="P3118">
        <v>0</v>
      </c>
      <c r="Q3118" s="36">
        <v>0</v>
      </c>
      <c r="R3118" s="36">
        <v>0</v>
      </c>
      <c r="S3118" s="36">
        <v>0</v>
      </c>
      <c r="T3118" s="36">
        <v>0</v>
      </c>
      <c r="U3118" s="36">
        <v>0</v>
      </c>
    </row>
    <row r="3119" spans="1:21" x14ac:dyDescent="0.2">
      <c r="A3119" s="89">
        <f>VLOOKUP(C3119,TabellenSRG!$B$4:$C$2729,2,FALSE)</f>
        <v>277</v>
      </c>
      <c r="B3119" t="str">
        <f t="shared" si="49"/>
        <v>277c</v>
      </c>
      <c r="C3119" t="s">
        <v>284</v>
      </c>
      <c r="D3119" t="s">
        <v>608</v>
      </c>
      <c r="E3119">
        <v>2</v>
      </c>
      <c r="F3119">
        <v>0</v>
      </c>
      <c r="G3119">
        <v>0</v>
      </c>
      <c r="H3119">
        <v>0</v>
      </c>
      <c r="I3119">
        <v>0</v>
      </c>
      <c r="J3119">
        <v>0</v>
      </c>
      <c r="K3119">
        <v>0</v>
      </c>
      <c r="L3119">
        <v>0</v>
      </c>
      <c r="M3119">
        <v>0</v>
      </c>
      <c r="N3119">
        <v>0</v>
      </c>
      <c r="O3119">
        <v>0</v>
      </c>
      <c r="P3119">
        <v>0</v>
      </c>
      <c r="Q3119" s="36">
        <v>0</v>
      </c>
      <c r="R3119" s="36">
        <v>0</v>
      </c>
      <c r="S3119" s="36">
        <v>0</v>
      </c>
      <c r="T3119" s="36">
        <v>0</v>
      </c>
      <c r="U3119" s="36">
        <v>0</v>
      </c>
    </row>
    <row r="3120" spans="1:21" x14ac:dyDescent="0.2">
      <c r="A3120" s="89">
        <f>VLOOKUP(C3120,TabellenSRG!$B$4:$C$2729,2,FALSE)</f>
        <v>277</v>
      </c>
      <c r="B3120" t="str">
        <f t="shared" si="49"/>
        <v>277d</v>
      </c>
      <c r="C3120" t="s">
        <v>284</v>
      </c>
      <c r="D3120" t="s">
        <v>609</v>
      </c>
      <c r="E3120">
        <v>3</v>
      </c>
      <c r="F3120">
        <v>30</v>
      </c>
      <c r="G3120">
        <v>40</v>
      </c>
      <c r="H3120">
        <v>40</v>
      </c>
      <c r="I3120">
        <v>30</v>
      </c>
      <c r="J3120">
        <v>40</v>
      </c>
      <c r="K3120">
        <v>30</v>
      </c>
      <c r="L3120">
        <v>30</v>
      </c>
      <c r="M3120">
        <v>30</v>
      </c>
      <c r="N3120">
        <v>40</v>
      </c>
      <c r="O3120">
        <v>40</v>
      </c>
      <c r="P3120">
        <v>40</v>
      </c>
      <c r="Q3120" s="36">
        <v>40</v>
      </c>
      <c r="R3120" s="36">
        <v>40</v>
      </c>
      <c r="S3120" s="36">
        <v>40</v>
      </c>
      <c r="T3120" s="36">
        <v>0</v>
      </c>
      <c r="U3120" s="36">
        <v>0</v>
      </c>
    </row>
    <row r="3121" spans="1:21" x14ac:dyDescent="0.2">
      <c r="A3121" s="89">
        <f>VLOOKUP(C3121,TabellenSRG!$B$4:$C$2729,2,FALSE)</f>
        <v>277</v>
      </c>
      <c r="B3121" t="str">
        <f t="shared" si="49"/>
        <v>277e</v>
      </c>
      <c r="C3121" t="s">
        <v>284</v>
      </c>
      <c r="D3121" t="s">
        <v>610</v>
      </c>
      <c r="E3121">
        <v>4</v>
      </c>
      <c r="F3121">
        <v>0</v>
      </c>
      <c r="G3121">
        <v>0</v>
      </c>
      <c r="H3121">
        <v>0</v>
      </c>
      <c r="I3121">
        <v>0</v>
      </c>
      <c r="J3121">
        <v>0</v>
      </c>
      <c r="K3121">
        <v>0</v>
      </c>
      <c r="L3121">
        <v>0</v>
      </c>
      <c r="M3121">
        <v>0</v>
      </c>
      <c r="N3121">
        <v>0</v>
      </c>
      <c r="O3121">
        <v>0</v>
      </c>
      <c r="P3121">
        <v>10</v>
      </c>
      <c r="Q3121" s="36">
        <v>20</v>
      </c>
      <c r="R3121" s="36">
        <v>10</v>
      </c>
      <c r="S3121" s="36">
        <v>20</v>
      </c>
      <c r="T3121" s="36">
        <v>10</v>
      </c>
      <c r="U3121" s="36">
        <v>10</v>
      </c>
    </row>
    <row r="3122" spans="1:21" x14ac:dyDescent="0.2">
      <c r="A3122" s="89">
        <f>VLOOKUP(C3122,TabellenSRG!$B$4:$C$2729,2,FALSE)</f>
        <v>277</v>
      </c>
      <c r="B3122" t="str">
        <f t="shared" si="49"/>
        <v>277f</v>
      </c>
      <c r="C3122" t="s">
        <v>284</v>
      </c>
      <c r="D3122" t="s">
        <v>612</v>
      </c>
      <c r="E3122">
        <v>5</v>
      </c>
      <c r="F3122">
        <v>0</v>
      </c>
      <c r="G3122">
        <v>0</v>
      </c>
      <c r="H3122">
        <v>0</v>
      </c>
      <c r="I3122">
        <v>0</v>
      </c>
      <c r="J3122">
        <v>0</v>
      </c>
      <c r="K3122">
        <v>0</v>
      </c>
      <c r="L3122">
        <v>0</v>
      </c>
      <c r="M3122">
        <v>0</v>
      </c>
      <c r="N3122">
        <v>0</v>
      </c>
      <c r="O3122">
        <v>0</v>
      </c>
      <c r="P3122">
        <v>10</v>
      </c>
      <c r="Q3122" s="36">
        <v>10</v>
      </c>
      <c r="R3122" s="36">
        <v>10</v>
      </c>
      <c r="S3122" s="36">
        <v>10</v>
      </c>
      <c r="T3122" s="36">
        <v>0</v>
      </c>
      <c r="U3122" s="36">
        <v>0</v>
      </c>
    </row>
    <row r="3123" spans="1:21" x14ac:dyDescent="0.2">
      <c r="A3123" s="89">
        <f>VLOOKUP(C3123,TabellenSRG!$B$4:$C$2729,2,FALSE)</f>
        <v>277</v>
      </c>
      <c r="B3123" t="str">
        <f t="shared" si="49"/>
        <v>277g</v>
      </c>
      <c r="C3123" t="s">
        <v>284</v>
      </c>
      <c r="D3123" t="s">
        <v>613</v>
      </c>
      <c r="E3123">
        <v>6</v>
      </c>
      <c r="F3123">
        <v>0</v>
      </c>
      <c r="G3123">
        <v>0</v>
      </c>
      <c r="H3123">
        <v>0</v>
      </c>
      <c r="I3123">
        <v>0</v>
      </c>
      <c r="J3123">
        <v>0</v>
      </c>
      <c r="K3123">
        <v>0</v>
      </c>
      <c r="L3123">
        <v>0</v>
      </c>
      <c r="M3123">
        <v>0</v>
      </c>
      <c r="N3123">
        <v>0</v>
      </c>
      <c r="O3123">
        <v>0</v>
      </c>
      <c r="P3123">
        <v>0</v>
      </c>
      <c r="Q3123" s="36">
        <v>10</v>
      </c>
      <c r="R3123" s="36">
        <v>0</v>
      </c>
      <c r="S3123" s="36">
        <v>10</v>
      </c>
      <c r="T3123" s="36">
        <v>10</v>
      </c>
      <c r="U3123" s="36">
        <v>0</v>
      </c>
    </row>
    <row r="3124" spans="1:21" x14ac:dyDescent="0.2">
      <c r="A3124" s="89">
        <f>VLOOKUP(C3124,TabellenSRG!$B$4:$C$2729,2,FALSE)</f>
        <v>277</v>
      </c>
      <c r="B3124" t="str">
        <f t="shared" si="49"/>
        <v>277h</v>
      </c>
      <c r="C3124" t="s">
        <v>284</v>
      </c>
      <c r="D3124" t="s">
        <v>614</v>
      </c>
      <c r="E3124">
        <v>7</v>
      </c>
      <c r="F3124">
        <v>0</v>
      </c>
      <c r="G3124">
        <v>0</v>
      </c>
      <c r="H3124">
        <v>0</v>
      </c>
      <c r="I3124">
        <v>0</v>
      </c>
      <c r="J3124">
        <v>0</v>
      </c>
      <c r="K3124">
        <v>0</v>
      </c>
      <c r="L3124">
        <v>0</v>
      </c>
      <c r="M3124">
        <v>0</v>
      </c>
      <c r="N3124">
        <v>0</v>
      </c>
      <c r="O3124">
        <v>0</v>
      </c>
      <c r="P3124">
        <v>0</v>
      </c>
      <c r="Q3124" s="36">
        <v>0</v>
      </c>
      <c r="R3124" s="36">
        <v>0</v>
      </c>
      <c r="S3124" s="36">
        <v>0</v>
      </c>
      <c r="T3124" s="36">
        <v>0</v>
      </c>
      <c r="U3124" s="36">
        <v>0</v>
      </c>
    </row>
    <row r="3125" spans="1:21" x14ac:dyDescent="0.2">
      <c r="A3125" s="89">
        <f>VLOOKUP(C3125,TabellenSRG!$B$4:$C$2729,2,FALSE)</f>
        <v>277</v>
      </c>
      <c r="B3125" t="str">
        <f t="shared" si="49"/>
        <v>277i</v>
      </c>
      <c r="C3125" t="s">
        <v>284</v>
      </c>
      <c r="D3125" t="s">
        <v>615</v>
      </c>
      <c r="E3125">
        <v>8</v>
      </c>
      <c r="F3125">
        <v>0</v>
      </c>
      <c r="G3125">
        <v>0</v>
      </c>
      <c r="H3125">
        <v>0</v>
      </c>
      <c r="I3125">
        <v>0</v>
      </c>
      <c r="J3125">
        <v>0</v>
      </c>
      <c r="K3125">
        <v>0</v>
      </c>
      <c r="L3125">
        <v>0</v>
      </c>
      <c r="M3125">
        <v>0</v>
      </c>
      <c r="N3125">
        <v>0</v>
      </c>
      <c r="O3125">
        <v>0</v>
      </c>
      <c r="P3125">
        <v>0</v>
      </c>
      <c r="Q3125" s="36">
        <v>0</v>
      </c>
      <c r="R3125" s="36">
        <v>0</v>
      </c>
      <c r="S3125" s="36">
        <v>0</v>
      </c>
      <c r="T3125" s="36">
        <v>0</v>
      </c>
      <c r="U3125" s="36">
        <v>0</v>
      </c>
    </row>
    <row r="3126" spans="1:21" x14ac:dyDescent="0.2">
      <c r="A3126" s="89">
        <f>VLOOKUP(C3126,TabellenSRG!$B$4:$C$2729,2,FALSE)</f>
        <v>277</v>
      </c>
      <c r="B3126" t="str">
        <f t="shared" si="49"/>
        <v>277j</v>
      </c>
      <c r="C3126" t="s">
        <v>284</v>
      </c>
      <c r="D3126" t="s">
        <v>616</v>
      </c>
      <c r="E3126">
        <v>9</v>
      </c>
      <c r="F3126">
        <v>200</v>
      </c>
      <c r="G3126">
        <v>180</v>
      </c>
      <c r="H3126">
        <v>130</v>
      </c>
      <c r="I3126">
        <v>140</v>
      </c>
      <c r="J3126">
        <v>140</v>
      </c>
      <c r="K3126">
        <v>140</v>
      </c>
      <c r="L3126">
        <v>130</v>
      </c>
      <c r="M3126">
        <v>130</v>
      </c>
      <c r="N3126">
        <v>150</v>
      </c>
      <c r="O3126">
        <v>150</v>
      </c>
      <c r="P3126">
        <v>140</v>
      </c>
      <c r="Q3126" s="36">
        <v>170</v>
      </c>
      <c r="R3126" s="36">
        <v>180</v>
      </c>
      <c r="S3126" s="36">
        <v>170</v>
      </c>
      <c r="T3126" s="36">
        <v>90</v>
      </c>
      <c r="U3126" s="36">
        <v>120</v>
      </c>
    </row>
    <row r="3127" spans="1:21" x14ac:dyDescent="0.2">
      <c r="A3127" s="89">
        <f>VLOOKUP(C3127,TabellenSRG!$B$4:$C$2729,2,FALSE)</f>
        <v>277</v>
      </c>
      <c r="B3127" t="str">
        <f t="shared" si="49"/>
        <v>277k</v>
      </c>
      <c r="C3127" t="s">
        <v>284</v>
      </c>
      <c r="D3127" t="s">
        <v>611</v>
      </c>
      <c r="E3127">
        <v>10</v>
      </c>
      <c r="F3127" t="e">
        <v>#N/A</v>
      </c>
      <c r="G3127" t="e">
        <v>#N/A</v>
      </c>
      <c r="H3127" t="e">
        <v>#N/A</v>
      </c>
      <c r="I3127" t="e">
        <v>#N/A</v>
      </c>
      <c r="J3127" t="e">
        <v>#N/A</v>
      </c>
      <c r="K3127" t="e">
        <v>#N/A</v>
      </c>
      <c r="L3127" t="e">
        <v>#N/A</v>
      </c>
      <c r="M3127" t="e">
        <v>#N/A</v>
      </c>
      <c r="N3127">
        <v>0</v>
      </c>
      <c r="O3127">
        <v>10</v>
      </c>
      <c r="P3127">
        <v>0</v>
      </c>
      <c r="Q3127" s="36">
        <v>0</v>
      </c>
      <c r="R3127" s="36">
        <v>0</v>
      </c>
      <c r="S3127" s="36">
        <v>0</v>
      </c>
      <c r="T3127" s="36">
        <v>10</v>
      </c>
      <c r="U3127" s="36">
        <v>10</v>
      </c>
    </row>
    <row r="3128" spans="1:21" x14ac:dyDescent="0.2">
      <c r="A3128" s="89">
        <f>VLOOKUP(C3128,TabellenSRG!$B$4:$C$2729,2,FALSE)</f>
        <v>278</v>
      </c>
      <c r="B3128" t="str">
        <f t="shared" si="49"/>
        <v>278a</v>
      </c>
      <c r="C3128" t="s">
        <v>285</v>
      </c>
      <c r="D3128" t="s">
        <v>606</v>
      </c>
      <c r="E3128">
        <v>0</v>
      </c>
      <c r="F3128">
        <v>30</v>
      </c>
      <c r="G3128">
        <v>40</v>
      </c>
      <c r="H3128">
        <v>40</v>
      </c>
      <c r="I3128">
        <v>40</v>
      </c>
      <c r="J3128">
        <v>40</v>
      </c>
      <c r="K3128">
        <v>50</v>
      </c>
      <c r="L3128">
        <v>50</v>
      </c>
      <c r="M3128">
        <v>80</v>
      </c>
      <c r="N3128">
        <v>90</v>
      </c>
      <c r="O3128">
        <v>100</v>
      </c>
      <c r="P3128">
        <v>110</v>
      </c>
      <c r="Q3128" s="36">
        <v>110</v>
      </c>
      <c r="R3128" s="36">
        <v>100</v>
      </c>
      <c r="S3128" s="36">
        <v>110</v>
      </c>
      <c r="T3128" s="36">
        <v>100</v>
      </c>
      <c r="U3128" s="36">
        <v>90</v>
      </c>
    </row>
    <row r="3129" spans="1:21" x14ac:dyDescent="0.2">
      <c r="A3129" s="89">
        <f>VLOOKUP(C3129,TabellenSRG!$B$4:$C$2729,2,FALSE)</f>
        <v>278</v>
      </c>
      <c r="B3129" t="str">
        <f t="shared" si="49"/>
        <v>278b</v>
      </c>
      <c r="C3129" t="s">
        <v>285</v>
      </c>
      <c r="D3129" t="s">
        <v>607</v>
      </c>
      <c r="E3129">
        <v>1</v>
      </c>
      <c r="F3129">
        <v>0</v>
      </c>
      <c r="G3129">
        <v>0</v>
      </c>
      <c r="H3129">
        <v>0</v>
      </c>
      <c r="I3129">
        <v>0</v>
      </c>
      <c r="J3129">
        <v>0</v>
      </c>
      <c r="K3129">
        <v>0</v>
      </c>
      <c r="L3129">
        <v>0</v>
      </c>
      <c r="M3129">
        <v>0</v>
      </c>
      <c r="N3129">
        <v>0</v>
      </c>
      <c r="O3129">
        <v>0</v>
      </c>
      <c r="P3129">
        <v>0</v>
      </c>
      <c r="Q3129" s="36">
        <v>0</v>
      </c>
      <c r="R3129" s="36">
        <v>0</v>
      </c>
      <c r="S3129" s="36">
        <v>0</v>
      </c>
      <c r="T3129" s="36">
        <v>0</v>
      </c>
      <c r="U3129" s="36">
        <v>0</v>
      </c>
    </row>
    <row r="3130" spans="1:21" x14ac:dyDescent="0.2">
      <c r="A3130" s="89">
        <f>VLOOKUP(C3130,TabellenSRG!$B$4:$C$2729,2,FALSE)</f>
        <v>278</v>
      </c>
      <c r="B3130" t="str">
        <f t="shared" si="49"/>
        <v>278c</v>
      </c>
      <c r="C3130" t="s">
        <v>285</v>
      </c>
      <c r="D3130" t="s">
        <v>608</v>
      </c>
      <c r="E3130">
        <v>2</v>
      </c>
      <c r="F3130">
        <v>0</v>
      </c>
      <c r="G3130">
        <v>0</v>
      </c>
      <c r="H3130">
        <v>0</v>
      </c>
      <c r="I3130">
        <v>0</v>
      </c>
      <c r="J3130">
        <v>0</v>
      </c>
      <c r="K3130">
        <v>0</v>
      </c>
      <c r="L3130">
        <v>0</v>
      </c>
      <c r="M3130">
        <v>0</v>
      </c>
      <c r="N3130">
        <v>0</v>
      </c>
      <c r="O3130">
        <v>0</v>
      </c>
      <c r="P3130">
        <v>0</v>
      </c>
      <c r="Q3130" s="36">
        <v>0</v>
      </c>
      <c r="R3130" s="36">
        <v>0</v>
      </c>
      <c r="S3130" s="36">
        <v>0</v>
      </c>
      <c r="T3130" s="36">
        <v>0</v>
      </c>
      <c r="U3130" s="36">
        <v>0</v>
      </c>
    </row>
    <row r="3131" spans="1:21" x14ac:dyDescent="0.2">
      <c r="A3131" s="89">
        <f>VLOOKUP(C3131,TabellenSRG!$B$4:$C$2729,2,FALSE)</f>
        <v>278</v>
      </c>
      <c r="B3131" t="str">
        <f t="shared" si="49"/>
        <v>278d</v>
      </c>
      <c r="C3131" t="s">
        <v>285</v>
      </c>
      <c r="D3131" t="s">
        <v>609</v>
      </c>
      <c r="E3131">
        <v>3</v>
      </c>
      <c r="F3131">
        <v>0</v>
      </c>
      <c r="G3131">
        <v>0</v>
      </c>
      <c r="H3131">
        <v>0</v>
      </c>
      <c r="I3131">
        <v>0</v>
      </c>
      <c r="J3131">
        <v>0</v>
      </c>
      <c r="K3131">
        <v>0</v>
      </c>
      <c r="L3131">
        <v>0</v>
      </c>
      <c r="M3131">
        <v>0</v>
      </c>
      <c r="N3131">
        <v>0</v>
      </c>
      <c r="O3131">
        <v>0</v>
      </c>
      <c r="P3131">
        <v>0</v>
      </c>
      <c r="Q3131" s="36">
        <v>0</v>
      </c>
      <c r="R3131" s="36">
        <v>0</v>
      </c>
      <c r="S3131" s="36">
        <v>0</v>
      </c>
      <c r="T3131" s="36">
        <v>0</v>
      </c>
      <c r="U3131" s="36">
        <v>0</v>
      </c>
    </row>
    <row r="3132" spans="1:21" x14ac:dyDescent="0.2">
      <c r="A3132" s="89">
        <f>VLOOKUP(C3132,TabellenSRG!$B$4:$C$2729,2,FALSE)</f>
        <v>278</v>
      </c>
      <c r="B3132" t="str">
        <f t="shared" si="49"/>
        <v>278e</v>
      </c>
      <c r="C3132" t="s">
        <v>285</v>
      </c>
      <c r="D3132" t="s">
        <v>610</v>
      </c>
      <c r="E3132">
        <v>4</v>
      </c>
      <c r="F3132">
        <v>0</v>
      </c>
      <c r="G3132">
        <v>0</v>
      </c>
      <c r="H3132">
        <v>0</v>
      </c>
      <c r="I3132">
        <v>0</v>
      </c>
      <c r="J3132">
        <v>0</v>
      </c>
      <c r="K3132">
        <v>0</v>
      </c>
      <c r="L3132">
        <v>0</v>
      </c>
      <c r="M3132">
        <v>0</v>
      </c>
      <c r="N3132">
        <v>0</v>
      </c>
      <c r="O3132">
        <v>10</v>
      </c>
      <c r="P3132">
        <v>10</v>
      </c>
      <c r="Q3132" s="36">
        <v>10</v>
      </c>
      <c r="R3132" s="36">
        <v>10</v>
      </c>
      <c r="S3132" s="36">
        <v>10</v>
      </c>
      <c r="T3132" s="36">
        <v>10</v>
      </c>
      <c r="U3132" s="36">
        <v>10</v>
      </c>
    </row>
    <row r="3133" spans="1:21" x14ac:dyDescent="0.2">
      <c r="A3133" s="89">
        <f>VLOOKUP(C3133,TabellenSRG!$B$4:$C$2729,2,FALSE)</f>
        <v>278</v>
      </c>
      <c r="B3133" t="str">
        <f t="shared" si="49"/>
        <v>278f</v>
      </c>
      <c r="C3133" t="s">
        <v>285</v>
      </c>
      <c r="D3133" t="s">
        <v>612</v>
      </c>
      <c r="E3133">
        <v>5</v>
      </c>
      <c r="F3133">
        <v>0</v>
      </c>
      <c r="G3133">
        <v>0</v>
      </c>
      <c r="H3133">
        <v>0</v>
      </c>
      <c r="I3133">
        <v>0</v>
      </c>
      <c r="J3133">
        <v>0</v>
      </c>
      <c r="K3133">
        <v>0</v>
      </c>
      <c r="L3133">
        <v>0</v>
      </c>
      <c r="M3133">
        <v>0</v>
      </c>
      <c r="N3133">
        <v>0</v>
      </c>
      <c r="O3133">
        <v>0</v>
      </c>
      <c r="P3133">
        <v>0</v>
      </c>
      <c r="Q3133" s="36">
        <v>0</v>
      </c>
      <c r="R3133" s="36">
        <v>0</v>
      </c>
      <c r="S3133" s="36">
        <v>0</v>
      </c>
      <c r="T3133" s="36">
        <v>0</v>
      </c>
      <c r="U3133" s="36">
        <v>0</v>
      </c>
    </row>
    <row r="3134" spans="1:21" x14ac:dyDescent="0.2">
      <c r="A3134" s="89">
        <f>VLOOKUP(C3134,TabellenSRG!$B$4:$C$2729,2,FALSE)</f>
        <v>278</v>
      </c>
      <c r="B3134" t="str">
        <f t="shared" si="49"/>
        <v>278g</v>
      </c>
      <c r="C3134" t="s">
        <v>285</v>
      </c>
      <c r="D3134" t="s">
        <v>613</v>
      </c>
      <c r="E3134">
        <v>6</v>
      </c>
      <c r="F3134">
        <v>0</v>
      </c>
      <c r="G3134">
        <v>0</v>
      </c>
      <c r="H3134">
        <v>0</v>
      </c>
      <c r="I3134">
        <v>0</v>
      </c>
      <c r="J3134">
        <v>0</v>
      </c>
      <c r="K3134">
        <v>0</v>
      </c>
      <c r="L3134">
        <v>0</v>
      </c>
      <c r="M3134">
        <v>0</v>
      </c>
      <c r="N3134">
        <v>0</v>
      </c>
      <c r="O3134">
        <v>0</v>
      </c>
      <c r="P3134">
        <v>0</v>
      </c>
      <c r="Q3134" s="36">
        <v>0</v>
      </c>
      <c r="R3134" s="36">
        <v>0</v>
      </c>
      <c r="S3134" s="36">
        <v>0</v>
      </c>
      <c r="T3134" s="36">
        <v>0</v>
      </c>
      <c r="U3134" s="36">
        <v>0</v>
      </c>
    </row>
    <row r="3135" spans="1:21" x14ac:dyDescent="0.2">
      <c r="A3135" s="89">
        <f>VLOOKUP(C3135,TabellenSRG!$B$4:$C$2729,2,FALSE)</f>
        <v>278</v>
      </c>
      <c r="B3135" t="str">
        <f t="shared" si="49"/>
        <v>278h</v>
      </c>
      <c r="C3135" t="s">
        <v>285</v>
      </c>
      <c r="D3135" t="s">
        <v>614</v>
      </c>
      <c r="E3135">
        <v>7</v>
      </c>
      <c r="F3135">
        <v>0</v>
      </c>
      <c r="G3135">
        <v>0</v>
      </c>
      <c r="H3135">
        <v>0</v>
      </c>
      <c r="I3135">
        <v>0</v>
      </c>
      <c r="J3135">
        <v>0</v>
      </c>
      <c r="K3135">
        <v>0</v>
      </c>
      <c r="L3135">
        <v>0</v>
      </c>
      <c r="M3135">
        <v>0</v>
      </c>
      <c r="N3135">
        <v>0</v>
      </c>
      <c r="O3135">
        <v>0</v>
      </c>
      <c r="P3135">
        <v>0</v>
      </c>
      <c r="Q3135" s="36">
        <v>0</v>
      </c>
      <c r="R3135" s="36">
        <v>0</v>
      </c>
      <c r="S3135" s="36">
        <v>0</v>
      </c>
      <c r="T3135" s="36">
        <v>0</v>
      </c>
      <c r="U3135" s="36">
        <v>0</v>
      </c>
    </row>
    <row r="3136" spans="1:21" x14ac:dyDescent="0.2">
      <c r="A3136" s="89">
        <f>VLOOKUP(C3136,TabellenSRG!$B$4:$C$2729,2,FALSE)</f>
        <v>278</v>
      </c>
      <c r="B3136" t="str">
        <f t="shared" si="49"/>
        <v>278i</v>
      </c>
      <c r="C3136" t="s">
        <v>285</v>
      </c>
      <c r="D3136" t="s">
        <v>615</v>
      </c>
      <c r="E3136">
        <v>8</v>
      </c>
      <c r="F3136">
        <v>0</v>
      </c>
      <c r="G3136">
        <v>0</v>
      </c>
      <c r="H3136">
        <v>0</v>
      </c>
      <c r="I3136">
        <v>0</v>
      </c>
      <c r="J3136">
        <v>0</v>
      </c>
      <c r="K3136">
        <v>0</v>
      </c>
      <c r="L3136">
        <v>0</v>
      </c>
      <c r="M3136">
        <v>0</v>
      </c>
      <c r="N3136">
        <v>0</v>
      </c>
      <c r="O3136">
        <v>0</v>
      </c>
      <c r="P3136">
        <v>0</v>
      </c>
      <c r="Q3136" s="36">
        <v>0</v>
      </c>
      <c r="R3136" s="36">
        <v>0</v>
      </c>
      <c r="S3136" s="36">
        <v>0</v>
      </c>
      <c r="T3136" s="36">
        <v>0</v>
      </c>
      <c r="U3136" s="36">
        <v>0</v>
      </c>
    </row>
    <row r="3137" spans="1:21" x14ac:dyDescent="0.2">
      <c r="A3137" s="89">
        <f>VLOOKUP(C3137,TabellenSRG!$B$4:$C$2729,2,FALSE)</f>
        <v>278</v>
      </c>
      <c r="B3137" t="str">
        <f t="shared" si="49"/>
        <v>278j</v>
      </c>
      <c r="C3137" t="s">
        <v>285</v>
      </c>
      <c r="D3137" t="s">
        <v>616</v>
      </c>
      <c r="E3137">
        <v>9</v>
      </c>
      <c r="F3137">
        <v>30</v>
      </c>
      <c r="G3137">
        <v>30</v>
      </c>
      <c r="H3137">
        <v>30</v>
      </c>
      <c r="I3137">
        <v>30</v>
      </c>
      <c r="J3137">
        <v>30</v>
      </c>
      <c r="K3137">
        <v>40</v>
      </c>
      <c r="L3137">
        <v>40</v>
      </c>
      <c r="M3137">
        <v>80</v>
      </c>
      <c r="N3137">
        <v>90</v>
      </c>
      <c r="O3137">
        <v>90</v>
      </c>
      <c r="P3137">
        <v>100</v>
      </c>
      <c r="Q3137" s="36">
        <v>100</v>
      </c>
      <c r="R3137" s="36">
        <v>90</v>
      </c>
      <c r="S3137" s="36">
        <v>100</v>
      </c>
      <c r="T3137" s="36">
        <v>90</v>
      </c>
      <c r="U3137" s="36">
        <v>80</v>
      </c>
    </row>
    <row r="3138" spans="1:21" x14ac:dyDescent="0.2">
      <c r="A3138" s="89">
        <f>VLOOKUP(C3138,TabellenSRG!$B$4:$C$2729,2,FALSE)</f>
        <v>278</v>
      </c>
      <c r="B3138" t="str">
        <f t="shared" si="49"/>
        <v>278k</v>
      </c>
      <c r="C3138" t="s">
        <v>285</v>
      </c>
      <c r="D3138" t="s">
        <v>611</v>
      </c>
      <c r="E3138">
        <v>10</v>
      </c>
      <c r="F3138" t="e">
        <v>#N/A</v>
      </c>
      <c r="G3138" t="e">
        <v>#N/A</v>
      </c>
      <c r="H3138" t="e">
        <v>#N/A</v>
      </c>
      <c r="I3138" t="e">
        <v>#N/A</v>
      </c>
      <c r="J3138" t="e">
        <v>#N/A</v>
      </c>
      <c r="K3138" t="e">
        <v>#N/A</v>
      </c>
      <c r="L3138" t="e">
        <v>#N/A</v>
      </c>
      <c r="M3138" t="e">
        <v>#N/A</v>
      </c>
      <c r="N3138">
        <v>0</v>
      </c>
      <c r="O3138">
        <v>0</v>
      </c>
      <c r="P3138">
        <v>0</v>
      </c>
      <c r="Q3138" s="36">
        <v>0</v>
      </c>
      <c r="R3138" s="36">
        <v>0</v>
      </c>
      <c r="S3138" s="36">
        <v>0</v>
      </c>
      <c r="T3138" s="36">
        <v>0</v>
      </c>
      <c r="U3138" s="36">
        <v>0</v>
      </c>
    </row>
    <row r="3139" spans="1:21" x14ac:dyDescent="0.2">
      <c r="A3139" s="89">
        <f>VLOOKUP(C3139,TabellenSRG!$B$4:$C$2729,2,FALSE)</f>
        <v>279</v>
      </c>
      <c r="B3139" t="str">
        <f t="shared" si="49"/>
        <v>279a</v>
      </c>
      <c r="C3139" t="s">
        <v>286</v>
      </c>
      <c r="D3139" t="s">
        <v>606</v>
      </c>
      <c r="E3139">
        <v>0</v>
      </c>
      <c r="F3139">
        <v>1450</v>
      </c>
      <c r="G3139">
        <v>1510</v>
      </c>
      <c r="H3139">
        <v>1630</v>
      </c>
      <c r="I3139">
        <v>1590</v>
      </c>
      <c r="J3139">
        <v>1920</v>
      </c>
      <c r="K3139">
        <v>1770</v>
      </c>
      <c r="L3139">
        <v>1810</v>
      </c>
      <c r="M3139">
        <v>1920</v>
      </c>
      <c r="N3139">
        <v>2030</v>
      </c>
      <c r="O3139">
        <v>2180</v>
      </c>
      <c r="P3139">
        <v>2150</v>
      </c>
      <c r="Q3139" s="36">
        <v>2100</v>
      </c>
      <c r="R3139" s="36">
        <v>2080</v>
      </c>
      <c r="S3139" s="36">
        <v>2050</v>
      </c>
      <c r="T3139" s="36">
        <v>2070</v>
      </c>
      <c r="U3139" s="36">
        <v>2080</v>
      </c>
    </row>
    <row r="3140" spans="1:21" x14ac:dyDescent="0.2">
      <c r="A3140" s="89">
        <f>VLOOKUP(C3140,TabellenSRG!$B$4:$C$2729,2,FALSE)</f>
        <v>279</v>
      </c>
      <c r="B3140" t="str">
        <f t="shared" si="49"/>
        <v>279b</v>
      </c>
      <c r="C3140" t="s">
        <v>286</v>
      </c>
      <c r="D3140" t="s">
        <v>607</v>
      </c>
      <c r="E3140">
        <v>1</v>
      </c>
      <c r="F3140">
        <v>0</v>
      </c>
      <c r="G3140">
        <v>0</v>
      </c>
      <c r="H3140">
        <v>0</v>
      </c>
      <c r="I3140">
        <v>0</v>
      </c>
      <c r="J3140">
        <v>130</v>
      </c>
      <c r="K3140">
        <v>70</v>
      </c>
      <c r="L3140">
        <v>50</v>
      </c>
      <c r="M3140">
        <v>70</v>
      </c>
      <c r="N3140">
        <v>80</v>
      </c>
      <c r="O3140">
        <v>90</v>
      </c>
      <c r="P3140">
        <v>100</v>
      </c>
      <c r="Q3140" s="36">
        <v>80</v>
      </c>
      <c r="R3140" s="36">
        <v>80</v>
      </c>
      <c r="S3140" s="36">
        <v>80</v>
      </c>
      <c r="T3140" s="36">
        <v>70</v>
      </c>
      <c r="U3140" s="36">
        <v>70</v>
      </c>
    </row>
    <row r="3141" spans="1:21" x14ac:dyDescent="0.2">
      <c r="A3141" s="89">
        <f>VLOOKUP(C3141,TabellenSRG!$B$4:$C$2729,2,FALSE)</f>
        <v>279</v>
      </c>
      <c r="B3141" t="str">
        <f t="shared" ref="B3141:B3204" si="50">CONCATENATE(A3141,D3141)</f>
        <v>279c</v>
      </c>
      <c r="C3141" t="s">
        <v>286</v>
      </c>
      <c r="D3141" t="s">
        <v>608</v>
      </c>
      <c r="E3141">
        <v>2</v>
      </c>
      <c r="F3141">
        <v>0</v>
      </c>
      <c r="G3141">
        <v>0</v>
      </c>
      <c r="H3141">
        <v>0</v>
      </c>
      <c r="I3141">
        <v>0</v>
      </c>
      <c r="J3141">
        <v>0</v>
      </c>
      <c r="K3141">
        <v>0</v>
      </c>
      <c r="L3141">
        <v>0</v>
      </c>
      <c r="M3141">
        <v>0</v>
      </c>
      <c r="N3141">
        <v>0</v>
      </c>
      <c r="O3141">
        <v>0</v>
      </c>
      <c r="P3141">
        <v>0</v>
      </c>
      <c r="Q3141" s="36">
        <v>0</v>
      </c>
      <c r="R3141" s="36">
        <v>0</v>
      </c>
      <c r="S3141" s="36">
        <v>0</v>
      </c>
      <c r="T3141" s="36">
        <v>0</v>
      </c>
      <c r="U3141" s="36">
        <v>0</v>
      </c>
    </row>
    <row r="3142" spans="1:21" x14ac:dyDescent="0.2">
      <c r="A3142" s="89">
        <f>VLOOKUP(C3142,TabellenSRG!$B$4:$C$2729,2,FALSE)</f>
        <v>279</v>
      </c>
      <c r="B3142" t="str">
        <f t="shared" si="50"/>
        <v>279d</v>
      </c>
      <c r="C3142" t="s">
        <v>286</v>
      </c>
      <c r="D3142" t="s">
        <v>609</v>
      </c>
      <c r="E3142">
        <v>3</v>
      </c>
      <c r="F3142">
        <v>0</v>
      </c>
      <c r="G3142">
        <v>0</v>
      </c>
      <c r="H3142">
        <v>0</v>
      </c>
      <c r="I3142">
        <v>0</v>
      </c>
      <c r="J3142">
        <v>0</v>
      </c>
      <c r="K3142">
        <v>0</v>
      </c>
      <c r="L3142">
        <v>0</v>
      </c>
      <c r="M3142">
        <v>10</v>
      </c>
      <c r="N3142">
        <v>20</v>
      </c>
      <c r="O3142">
        <v>20</v>
      </c>
      <c r="P3142">
        <v>20</v>
      </c>
      <c r="Q3142" s="36">
        <v>20</v>
      </c>
      <c r="R3142" s="36">
        <v>20</v>
      </c>
      <c r="S3142" s="36">
        <v>10</v>
      </c>
      <c r="T3142" s="36">
        <v>10</v>
      </c>
      <c r="U3142" s="36">
        <v>20</v>
      </c>
    </row>
    <row r="3143" spans="1:21" x14ac:dyDescent="0.2">
      <c r="A3143" s="89">
        <f>VLOOKUP(C3143,TabellenSRG!$B$4:$C$2729,2,FALSE)</f>
        <v>279</v>
      </c>
      <c r="B3143" t="str">
        <f t="shared" si="50"/>
        <v>279e</v>
      </c>
      <c r="C3143" t="s">
        <v>286</v>
      </c>
      <c r="D3143" t="s">
        <v>610</v>
      </c>
      <c r="E3143">
        <v>4</v>
      </c>
      <c r="F3143">
        <v>0</v>
      </c>
      <c r="G3143">
        <v>0</v>
      </c>
      <c r="H3143">
        <v>0</v>
      </c>
      <c r="I3143">
        <v>0</v>
      </c>
      <c r="J3143">
        <v>0</v>
      </c>
      <c r="K3143">
        <v>0</v>
      </c>
      <c r="L3143">
        <v>10</v>
      </c>
      <c r="M3143">
        <v>10</v>
      </c>
      <c r="N3143">
        <v>10</v>
      </c>
      <c r="O3143">
        <v>10</v>
      </c>
      <c r="P3143">
        <v>20</v>
      </c>
      <c r="Q3143" s="36">
        <v>20</v>
      </c>
      <c r="R3143" s="36">
        <v>20</v>
      </c>
      <c r="S3143" s="36">
        <v>30</v>
      </c>
      <c r="T3143" s="36">
        <v>20</v>
      </c>
      <c r="U3143" s="36">
        <v>20</v>
      </c>
    </row>
    <row r="3144" spans="1:21" x14ac:dyDescent="0.2">
      <c r="A3144" s="89">
        <f>VLOOKUP(C3144,TabellenSRG!$B$4:$C$2729,2,FALSE)</f>
        <v>279</v>
      </c>
      <c r="B3144" t="str">
        <f t="shared" si="50"/>
        <v>279f</v>
      </c>
      <c r="C3144" t="s">
        <v>286</v>
      </c>
      <c r="D3144" t="s">
        <v>612</v>
      </c>
      <c r="E3144">
        <v>5</v>
      </c>
      <c r="F3144">
        <v>0</v>
      </c>
      <c r="G3144">
        <v>0</v>
      </c>
      <c r="H3144">
        <v>0</v>
      </c>
      <c r="I3144">
        <v>0</v>
      </c>
      <c r="J3144">
        <v>0</v>
      </c>
      <c r="K3144">
        <v>0</v>
      </c>
      <c r="L3144">
        <v>0</v>
      </c>
      <c r="M3144">
        <v>0</v>
      </c>
      <c r="N3144">
        <v>0</v>
      </c>
      <c r="O3144">
        <v>0</v>
      </c>
      <c r="P3144">
        <v>0</v>
      </c>
      <c r="Q3144" s="36">
        <v>0</v>
      </c>
      <c r="R3144" s="36">
        <v>0</v>
      </c>
      <c r="S3144" s="36">
        <v>0</v>
      </c>
      <c r="T3144" s="36">
        <v>0</v>
      </c>
      <c r="U3144" s="36">
        <v>20</v>
      </c>
    </row>
    <row r="3145" spans="1:21" x14ac:dyDescent="0.2">
      <c r="A3145" s="89">
        <f>VLOOKUP(C3145,TabellenSRG!$B$4:$C$2729,2,FALSE)</f>
        <v>279</v>
      </c>
      <c r="B3145" t="str">
        <f t="shared" si="50"/>
        <v>279g</v>
      </c>
      <c r="C3145" t="s">
        <v>286</v>
      </c>
      <c r="D3145" t="s">
        <v>613</v>
      </c>
      <c r="E3145">
        <v>6</v>
      </c>
      <c r="F3145">
        <v>0</v>
      </c>
      <c r="G3145">
        <v>0</v>
      </c>
      <c r="H3145">
        <v>0</v>
      </c>
      <c r="I3145">
        <v>0</v>
      </c>
      <c r="J3145">
        <v>0</v>
      </c>
      <c r="K3145">
        <v>0</v>
      </c>
      <c r="L3145">
        <v>10</v>
      </c>
      <c r="M3145">
        <v>10</v>
      </c>
      <c r="N3145">
        <v>10</v>
      </c>
      <c r="O3145">
        <v>20</v>
      </c>
      <c r="P3145">
        <v>20</v>
      </c>
      <c r="Q3145" s="36">
        <v>20</v>
      </c>
      <c r="R3145" s="36">
        <v>20</v>
      </c>
      <c r="S3145" s="36">
        <v>20</v>
      </c>
      <c r="T3145" s="36">
        <v>30</v>
      </c>
      <c r="U3145" s="36">
        <v>20</v>
      </c>
    </row>
    <row r="3146" spans="1:21" x14ac:dyDescent="0.2">
      <c r="A3146" s="89">
        <f>VLOOKUP(C3146,TabellenSRG!$B$4:$C$2729,2,FALSE)</f>
        <v>279</v>
      </c>
      <c r="B3146" t="str">
        <f t="shared" si="50"/>
        <v>279h</v>
      </c>
      <c r="C3146" t="s">
        <v>286</v>
      </c>
      <c r="D3146" t="s">
        <v>614</v>
      </c>
      <c r="E3146">
        <v>7</v>
      </c>
      <c r="F3146">
        <v>0</v>
      </c>
      <c r="G3146">
        <v>0</v>
      </c>
      <c r="H3146">
        <v>0</v>
      </c>
      <c r="I3146">
        <v>0</v>
      </c>
      <c r="J3146">
        <v>0</v>
      </c>
      <c r="K3146">
        <v>0</v>
      </c>
      <c r="L3146">
        <v>0</v>
      </c>
      <c r="M3146">
        <v>0</v>
      </c>
      <c r="N3146">
        <v>0</v>
      </c>
      <c r="O3146">
        <v>0</v>
      </c>
      <c r="P3146">
        <v>0</v>
      </c>
      <c r="Q3146" s="36">
        <v>0</v>
      </c>
      <c r="R3146" s="36">
        <v>0</v>
      </c>
      <c r="S3146" s="36">
        <v>0</v>
      </c>
      <c r="T3146" s="36">
        <v>0</v>
      </c>
      <c r="U3146" s="36">
        <v>0</v>
      </c>
    </row>
    <row r="3147" spans="1:21" x14ac:dyDescent="0.2">
      <c r="A3147" s="89">
        <f>VLOOKUP(C3147,TabellenSRG!$B$4:$C$2729,2,FALSE)</f>
        <v>279</v>
      </c>
      <c r="B3147" t="str">
        <f t="shared" si="50"/>
        <v>279i</v>
      </c>
      <c r="C3147" t="s">
        <v>286</v>
      </c>
      <c r="D3147" t="s">
        <v>615</v>
      </c>
      <c r="E3147">
        <v>8</v>
      </c>
      <c r="F3147">
        <v>0</v>
      </c>
      <c r="G3147">
        <v>0</v>
      </c>
      <c r="H3147">
        <v>0</v>
      </c>
      <c r="I3147">
        <v>0</v>
      </c>
      <c r="J3147">
        <v>0</v>
      </c>
      <c r="K3147">
        <v>0</v>
      </c>
      <c r="L3147">
        <v>0</v>
      </c>
      <c r="M3147">
        <v>0</v>
      </c>
      <c r="N3147">
        <v>0</v>
      </c>
      <c r="O3147">
        <v>0</v>
      </c>
      <c r="P3147">
        <v>0</v>
      </c>
      <c r="Q3147" s="36">
        <v>0</v>
      </c>
      <c r="R3147" s="36">
        <v>0</v>
      </c>
      <c r="S3147" s="36">
        <v>0</v>
      </c>
      <c r="T3147" s="36">
        <v>0</v>
      </c>
      <c r="U3147" s="36">
        <v>0</v>
      </c>
    </row>
    <row r="3148" spans="1:21" x14ac:dyDescent="0.2">
      <c r="A3148" s="89">
        <f>VLOOKUP(C3148,TabellenSRG!$B$4:$C$2729,2,FALSE)</f>
        <v>279</v>
      </c>
      <c r="B3148" t="str">
        <f t="shared" si="50"/>
        <v>279j</v>
      </c>
      <c r="C3148" t="s">
        <v>286</v>
      </c>
      <c r="D3148" t="s">
        <v>616</v>
      </c>
      <c r="E3148">
        <v>9</v>
      </c>
      <c r="F3148">
        <v>1450</v>
      </c>
      <c r="G3148">
        <v>1510</v>
      </c>
      <c r="H3148">
        <v>1630</v>
      </c>
      <c r="I3148">
        <v>1590</v>
      </c>
      <c r="J3148">
        <v>1780</v>
      </c>
      <c r="K3148">
        <v>1690</v>
      </c>
      <c r="L3148">
        <v>1750</v>
      </c>
      <c r="M3148">
        <v>1830</v>
      </c>
      <c r="N3148">
        <v>1910</v>
      </c>
      <c r="O3148">
        <v>2040</v>
      </c>
      <c r="P3148">
        <v>1980</v>
      </c>
      <c r="Q3148" s="36">
        <v>1940</v>
      </c>
      <c r="R3148" s="36">
        <v>1920</v>
      </c>
      <c r="S3148" s="36">
        <v>1900</v>
      </c>
      <c r="T3148" s="36">
        <v>1920</v>
      </c>
      <c r="U3148" s="36">
        <v>1920</v>
      </c>
    </row>
    <row r="3149" spans="1:21" x14ac:dyDescent="0.2">
      <c r="A3149" s="89">
        <f>VLOOKUP(C3149,TabellenSRG!$B$4:$C$2729,2,FALSE)</f>
        <v>279</v>
      </c>
      <c r="B3149" t="str">
        <f t="shared" si="50"/>
        <v>279k</v>
      </c>
      <c r="C3149" t="s">
        <v>286</v>
      </c>
      <c r="D3149" t="s">
        <v>611</v>
      </c>
      <c r="E3149">
        <v>10</v>
      </c>
      <c r="F3149" t="e">
        <v>#N/A</v>
      </c>
      <c r="G3149" t="e">
        <v>#N/A</v>
      </c>
      <c r="H3149" t="e">
        <v>#N/A</v>
      </c>
      <c r="I3149" t="e">
        <v>#N/A</v>
      </c>
      <c r="J3149" t="e">
        <v>#N/A</v>
      </c>
      <c r="K3149" t="e">
        <v>#N/A</v>
      </c>
      <c r="L3149" t="e">
        <v>#N/A</v>
      </c>
      <c r="M3149" t="e">
        <v>#N/A</v>
      </c>
      <c r="N3149">
        <v>0</v>
      </c>
      <c r="O3149">
        <v>10</v>
      </c>
      <c r="P3149">
        <v>10</v>
      </c>
      <c r="Q3149" s="36">
        <v>10</v>
      </c>
      <c r="R3149" s="36">
        <v>10</v>
      </c>
      <c r="S3149" s="36">
        <v>10</v>
      </c>
      <c r="T3149" s="36">
        <v>10</v>
      </c>
      <c r="U3149" s="36">
        <v>20</v>
      </c>
    </row>
    <row r="3150" spans="1:21" x14ac:dyDescent="0.2">
      <c r="A3150" s="89">
        <f>VLOOKUP(C3150,TabellenSRG!$B$4:$C$2729,2,FALSE)</f>
        <v>280</v>
      </c>
      <c r="B3150" t="str">
        <f t="shared" si="50"/>
        <v>280a</v>
      </c>
      <c r="C3150" t="s">
        <v>287</v>
      </c>
      <c r="D3150" t="s">
        <v>606</v>
      </c>
      <c r="E3150">
        <v>0</v>
      </c>
      <c r="F3150">
        <v>10</v>
      </c>
      <c r="G3150">
        <v>10</v>
      </c>
      <c r="H3150">
        <v>10</v>
      </c>
      <c r="I3150">
        <v>10</v>
      </c>
      <c r="J3150">
        <v>10</v>
      </c>
      <c r="K3150">
        <v>10</v>
      </c>
      <c r="L3150">
        <v>10</v>
      </c>
      <c r="M3150">
        <v>10</v>
      </c>
      <c r="N3150">
        <v>10</v>
      </c>
      <c r="O3150">
        <v>10</v>
      </c>
      <c r="P3150">
        <v>10</v>
      </c>
      <c r="Q3150" s="36">
        <v>0</v>
      </c>
      <c r="R3150" s="36">
        <v>0</v>
      </c>
      <c r="S3150" s="36">
        <v>0</v>
      </c>
      <c r="T3150" s="36">
        <v>10</v>
      </c>
      <c r="U3150" s="36">
        <v>10</v>
      </c>
    </row>
    <row r="3151" spans="1:21" x14ac:dyDescent="0.2">
      <c r="A3151" s="89">
        <f>VLOOKUP(C3151,TabellenSRG!$B$4:$C$2729,2,FALSE)</f>
        <v>280</v>
      </c>
      <c r="B3151" t="str">
        <f t="shared" si="50"/>
        <v>280b</v>
      </c>
      <c r="C3151" t="s">
        <v>287</v>
      </c>
      <c r="D3151" t="s">
        <v>607</v>
      </c>
      <c r="E3151">
        <v>1</v>
      </c>
      <c r="F3151">
        <v>0</v>
      </c>
      <c r="G3151">
        <v>0</v>
      </c>
      <c r="H3151">
        <v>0</v>
      </c>
      <c r="I3151">
        <v>0</v>
      </c>
      <c r="J3151">
        <v>0</v>
      </c>
      <c r="K3151">
        <v>0</v>
      </c>
      <c r="L3151">
        <v>0</v>
      </c>
      <c r="M3151">
        <v>0</v>
      </c>
      <c r="N3151">
        <v>0</v>
      </c>
      <c r="O3151">
        <v>0</v>
      </c>
      <c r="P3151">
        <v>0</v>
      </c>
      <c r="Q3151" s="36">
        <v>0</v>
      </c>
      <c r="R3151" s="36">
        <v>0</v>
      </c>
      <c r="S3151" s="36">
        <v>0</v>
      </c>
      <c r="T3151" s="36">
        <v>0</v>
      </c>
      <c r="U3151" s="36">
        <v>0</v>
      </c>
    </row>
    <row r="3152" spans="1:21" x14ac:dyDescent="0.2">
      <c r="A3152" s="89">
        <f>VLOOKUP(C3152,TabellenSRG!$B$4:$C$2729,2,FALSE)</f>
        <v>280</v>
      </c>
      <c r="B3152" t="str">
        <f t="shared" si="50"/>
        <v>280c</v>
      </c>
      <c r="C3152" t="s">
        <v>287</v>
      </c>
      <c r="D3152" t="s">
        <v>608</v>
      </c>
      <c r="E3152">
        <v>2</v>
      </c>
      <c r="F3152">
        <v>0</v>
      </c>
      <c r="G3152">
        <v>0</v>
      </c>
      <c r="H3152">
        <v>0</v>
      </c>
      <c r="I3152">
        <v>0</v>
      </c>
      <c r="J3152">
        <v>0</v>
      </c>
      <c r="K3152">
        <v>0</v>
      </c>
      <c r="L3152">
        <v>0</v>
      </c>
      <c r="M3152">
        <v>0</v>
      </c>
      <c r="N3152">
        <v>0</v>
      </c>
      <c r="O3152">
        <v>0</v>
      </c>
      <c r="P3152">
        <v>0</v>
      </c>
      <c r="Q3152" s="36">
        <v>0</v>
      </c>
      <c r="R3152" s="36">
        <v>0</v>
      </c>
      <c r="S3152" s="36">
        <v>0</v>
      </c>
      <c r="T3152" s="36">
        <v>0</v>
      </c>
      <c r="U3152" s="36">
        <v>0</v>
      </c>
    </row>
    <row r="3153" spans="1:39" x14ac:dyDescent="0.2">
      <c r="A3153" s="89">
        <f>VLOOKUP(C3153,TabellenSRG!$B$4:$C$2729,2,FALSE)</f>
        <v>280</v>
      </c>
      <c r="B3153" t="str">
        <f t="shared" si="50"/>
        <v>280d</v>
      </c>
      <c r="C3153" t="s">
        <v>287</v>
      </c>
      <c r="D3153" t="s">
        <v>609</v>
      </c>
      <c r="E3153">
        <v>3</v>
      </c>
      <c r="F3153">
        <v>0</v>
      </c>
      <c r="G3153">
        <v>0</v>
      </c>
      <c r="H3153">
        <v>0</v>
      </c>
      <c r="I3153">
        <v>0</v>
      </c>
      <c r="J3153">
        <v>0</v>
      </c>
      <c r="K3153">
        <v>0</v>
      </c>
      <c r="L3153">
        <v>0</v>
      </c>
      <c r="M3153">
        <v>0</v>
      </c>
      <c r="N3153">
        <v>0</v>
      </c>
      <c r="O3153">
        <v>0</v>
      </c>
      <c r="P3153">
        <v>0</v>
      </c>
      <c r="Q3153" s="36">
        <v>0</v>
      </c>
      <c r="R3153" s="36">
        <v>0</v>
      </c>
      <c r="S3153" s="36">
        <v>0</v>
      </c>
      <c r="T3153" s="36">
        <v>0</v>
      </c>
      <c r="U3153" s="36">
        <v>0</v>
      </c>
    </row>
    <row r="3154" spans="1:39" x14ac:dyDescent="0.2">
      <c r="A3154" s="89">
        <f>VLOOKUP(C3154,TabellenSRG!$B$4:$C$2729,2,FALSE)</f>
        <v>280</v>
      </c>
      <c r="B3154" t="str">
        <f t="shared" si="50"/>
        <v>280e</v>
      </c>
      <c r="C3154" t="s">
        <v>287</v>
      </c>
      <c r="D3154" t="s">
        <v>610</v>
      </c>
      <c r="E3154">
        <v>4</v>
      </c>
      <c r="F3154">
        <v>0</v>
      </c>
      <c r="G3154">
        <v>0</v>
      </c>
      <c r="H3154">
        <v>0</v>
      </c>
      <c r="I3154">
        <v>0</v>
      </c>
      <c r="J3154">
        <v>0</v>
      </c>
      <c r="K3154">
        <v>0</v>
      </c>
      <c r="L3154">
        <v>0</v>
      </c>
      <c r="M3154">
        <v>0</v>
      </c>
      <c r="N3154">
        <v>0</v>
      </c>
      <c r="O3154">
        <v>0</v>
      </c>
      <c r="P3154">
        <v>0</v>
      </c>
      <c r="Q3154" s="36">
        <v>0</v>
      </c>
      <c r="R3154" s="36">
        <v>0</v>
      </c>
      <c r="S3154" s="36">
        <v>0</v>
      </c>
      <c r="T3154" s="36">
        <v>0</v>
      </c>
      <c r="U3154" s="36">
        <v>0</v>
      </c>
    </row>
    <row r="3155" spans="1:39" x14ac:dyDescent="0.2">
      <c r="A3155" s="89">
        <f>VLOOKUP(C3155,TabellenSRG!$B$4:$C$2729,2,FALSE)</f>
        <v>280</v>
      </c>
      <c r="B3155" t="str">
        <f t="shared" si="50"/>
        <v>280f</v>
      </c>
      <c r="C3155" t="s">
        <v>287</v>
      </c>
      <c r="D3155" t="s">
        <v>612</v>
      </c>
      <c r="E3155">
        <v>5</v>
      </c>
      <c r="F3155">
        <v>0</v>
      </c>
      <c r="G3155">
        <v>0</v>
      </c>
      <c r="H3155">
        <v>0</v>
      </c>
      <c r="I3155">
        <v>0</v>
      </c>
      <c r="J3155">
        <v>0</v>
      </c>
      <c r="K3155">
        <v>0</v>
      </c>
      <c r="L3155">
        <v>0</v>
      </c>
      <c r="M3155">
        <v>0</v>
      </c>
      <c r="N3155">
        <v>0</v>
      </c>
      <c r="O3155">
        <v>0</v>
      </c>
      <c r="P3155">
        <v>0</v>
      </c>
      <c r="Q3155" s="36">
        <v>0</v>
      </c>
      <c r="R3155" s="36">
        <v>0</v>
      </c>
      <c r="S3155" s="36">
        <v>0</v>
      </c>
      <c r="T3155" s="36">
        <v>0</v>
      </c>
      <c r="U3155" s="36">
        <v>0</v>
      </c>
    </row>
    <row r="3156" spans="1:39" x14ac:dyDescent="0.2">
      <c r="A3156" s="89">
        <f>VLOOKUP(C3156,TabellenSRG!$B$4:$C$2729,2,FALSE)</f>
        <v>280</v>
      </c>
      <c r="B3156" t="str">
        <f t="shared" si="50"/>
        <v>280g</v>
      </c>
      <c r="C3156" t="s">
        <v>287</v>
      </c>
      <c r="D3156" t="s">
        <v>613</v>
      </c>
      <c r="E3156">
        <v>6</v>
      </c>
      <c r="F3156">
        <v>0</v>
      </c>
      <c r="G3156">
        <v>0</v>
      </c>
      <c r="H3156">
        <v>0</v>
      </c>
      <c r="I3156">
        <v>0</v>
      </c>
      <c r="J3156">
        <v>0</v>
      </c>
      <c r="K3156">
        <v>0</v>
      </c>
      <c r="L3156">
        <v>0</v>
      </c>
      <c r="M3156">
        <v>0</v>
      </c>
      <c r="N3156">
        <v>0</v>
      </c>
      <c r="O3156">
        <v>0</v>
      </c>
      <c r="P3156">
        <v>0</v>
      </c>
      <c r="Q3156" s="36">
        <v>0</v>
      </c>
      <c r="R3156" s="36">
        <v>0</v>
      </c>
      <c r="S3156" s="36">
        <v>0</v>
      </c>
      <c r="T3156" s="36">
        <v>0</v>
      </c>
      <c r="U3156" s="36">
        <v>0</v>
      </c>
    </row>
    <row r="3157" spans="1:39" x14ac:dyDescent="0.2">
      <c r="A3157" s="89">
        <f>VLOOKUP(C3157,TabellenSRG!$B$4:$C$2729,2,FALSE)</f>
        <v>280</v>
      </c>
      <c r="B3157" t="str">
        <f t="shared" si="50"/>
        <v>280h</v>
      </c>
      <c r="C3157" t="s">
        <v>287</v>
      </c>
      <c r="D3157" t="s">
        <v>614</v>
      </c>
      <c r="E3157">
        <v>7</v>
      </c>
      <c r="F3157">
        <v>0</v>
      </c>
      <c r="G3157">
        <v>0</v>
      </c>
      <c r="H3157">
        <v>0</v>
      </c>
      <c r="I3157">
        <v>0</v>
      </c>
      <c r="J3157">
        <v>0</v>
      </c>
      <c r="K3157">
        <v>0</v>
      </c>
      <c r="L3157">
        <v>0</v>
      </c>
      <c r="M3157">
        <v>0</v>
      </c>
      <c r="N3157">
        <v>0</v>
      </c>
      <c r="O3157">
        <v>0</v>
      </c>
      <c r="P3157">
        <v>0</v>
      </c>
      <c r="Q3157" s="36">
        <v>0</v>
      </c>
      <c r="R3157" s="36">
        <v>0</v>
      </c>
      <c r="S3157" s="36">
        <v>0</v>
      </c>
      <c r="T3157" s="36">
        <v>0</v>
      </c>
      <c r="U3157" s="36">
        <v>0</v>
      </c>
    </row>
    <row r="3158" spans="1:39" x14ac:dyDescent="0.2">
      <c r="A3158" s="89">
        <f>VLOOKUP(C3158,TabellenSRG!$B$4:$C$2729,2,FALSE)</f>
        <v>280</v>
      </c>
      <c r="B3158" t="str">
        <f t="shared" si="50"/>
        <v>280i</v>
      </c>
      <c r="C3158" t="s">
        <v>287</v>
      </c>
      <c r="D3158" t="s">
        <v>615</v>
      </c>
      <c r="E3158">
        <v>8</v>
      </c>
      <c r="F3158">
        <v>0</v>
      </c>
      <c r="G3158">
        <v>0</v>
      </c>
      <c r="H3158">
        <v>0</v>
      </c>
      <c r="I3158">
        <v>0</v>
      </c>
      <c r="J3158">
        <v>0</v>
      </c>
      <c r="K3158">
        <v>0</v>
      </c>
      <c r="L3158">
        <v>0</v>
      </c>
      <c r="M3158">
        <v>0</v>
      </c>
      <c r="N3158">
        <v>0</v>
      </c>
      <c r="O3158">
        <v>0</v>
      </c>
      <c r="P3158">
        <v>0</v>
      </c>
      <c r="Q3158" s="36">
        <v>0</v>
      </c>
      <c r="R3158" s="36">
        <v>0</v>
      </c>
      <c r="S3158" s="36">
        <v>0</v>
      </c>
      <c r="T3158" s="36">
        <v>0</v>
      </c>
      <c r="U3158" s="36">
        <v>0</v>
      </c>
    </row>
    <row r="3159" spans="1:39" x14ac:dyDescent="0.2">
      <c r="A3159" s="89">
        <f>VLOOKUP(C3159,TabellenSRG!$B$4:$C$2729,2,FALSE)</f>
        <v>280</v>
      </c>
      <c r="B3159" t="str">
        <f t="shared" si="50"/>
        <v>280j</v>
      </c>
      <c r="C3159" t="s">
        <v>287</v>
      </c>
      <c r="D3159" t="s">
        <v>616</v>
      </c>
      <c r="E3159">
        <v>9</v>
      </c>
      <c r="F3159">
        <v>10</v>
      </c>
      <c r="G3159">
        <v>10</v>
      </c>
      <c r="H3159">
        <v>10</v>
      </c>
      <c r="I3159">
        <v>10</v>
      </c>
      <c r="J3159">
        <v>10</v>
      </c>
      <c r="K3159">
        <v>10</v>
      </c>
      <c r="L3159">
        <v>10</v>
      </c>
      <c r="M3159">
        <v>10</v>
      </c>
      <c r="N3159">
        <v>10</v>
      </c>
      <c r="O3159">
        <v>10</v>
      </c>
      <c r="P3159">
        <v>10</v>
      </c>
      <c r="Q3159" s="36">
        <v>0</v>
      </c>
      <c r="R3159" s="36">
        <v>0</v>
      </c>
      <c r="S3159" s="36">
        <v>0</v>
      </c>
      <c r="T3159" s="36">
        <v>0</v>
      </c>
      <c r="U3159" s="36">
        <v>10</v>
      </c>
    </row>
    <row r="3160" spans="1:39" x14ac:dyDescent="0.2">
      <c r="A3160" s="89">
        <f>VLOOKUP(C3160,TabellenSRG!$B$4:$C$2729,2,FALSE)</f>
        <v>280</v>
      </c>
      <c r="B3160" t="str">
        <f t="shared" si="50"/>
        <v>280k</v>
      </c>
      <c r="C3160" t="s">
        <v>287</v>
      </c>
      <c r="D3160" t="s">
        <v>611</v>
      </c>
      <c r="E3160">
        <v>10</v>
      </c>
      <c r="F3160" t="e">
        <v>#N/A</v>
      </c>
      <c r="G3160" t="e">
        <v>#N/A</v>
      </c>
      <c r="H3160" t="e">
        <v>#N/A</v>
      </c>
      <c r="I3160" t="e">
        <v>#N/A</v>
      </c>
      <c r="J3160" t="e">
        <v>#N/A</v>
      </c>
      <c r="K3160" t="e">
        <v>#N/A</v>
      </c>
      <c r="L3160" t="e">
        <v>#N/A</v>
      </c>
      <c r="M3160" t="e">
        <v>#N/A</v>
      </c>
      <c r="N3160">
        <v>0</v>
      </c>
      <c r="O3160">
        <v>0</v>
      </c>
      <c r="P3160">
        <v>0</v>
      </c>
      <c r="Q3160" s="36">
        <v>0</v>
      </c>
      <c r="R3160" s="36">
        <v>0</v>
      </c>
      <c r="S3160" s="36">
        <v>0</v>
      </c>
      <c r="T3160" s="36">
        <v>0</v>
      </c>
      <c r="U3160" s="36">
        <v>0</v>
      </c>
    </row>
    <row r="3161" spans="1:39" x14ac:dyDescent="0.2">
      <c r="A3161" s="89">
        <f>VLOOKUP(C3161,TabellenSRG!$B$4:$C$2729,2,FALSE)</f>
        <v>281</v>
      </c>
      <c r="B3161" t="str">
        <f t="shared" si="50"/>
        <v>281a</v>
      </c>
      <c r="C3161" t="s">
        <v>289</v>
      </c>
      <c r="D3161" t="s">
        <v>606</v>
      </c>
      <c r="E3161">
        <v>0</v>
      </c>
      <c r="F3161">
        <v>20</v>
      </c>
      <c r="G3161">
        <v>20</v>
      </c>
      <c r="H3161">
        <v>20</v>
      </c>
      <c r="I3161">
        <v>150</v>
      </c>
      <c r="J3161">
        <v>150</v>
      </c>
      <c r="K3161">
        <v>150</v>
      </c>
      <c r="L3161">
        <v>140</v>
      </c>
      <c r="M3161">
        <v>130</v>
      </c>
      <c r="N3161">
        <v>130</v>
      </c>
      <c r="O3161">
        <v>120</v>
      </c>
      <c r="P3161">
        <v>120</v>
      </c>
      <c r="Q3161" s="36">
        <v>120</v>
      </c>
      <c r="R3161" s="36">
        <v>120</v>
      </c>
      <c r="S3161" s="36">
        <v>120</v>
      </c>
      <c r="T3161" s="36">
        <v>110</v>
      </c>
      <c r="U3161" s="36">
        <v>100</v>
      </c>
    </row>
    <row r="3162" spans="1:39" x14ac:dyDescent="0.2">
      <c r="A3162" s="89">
        <f>VLOOKUP(C3162,TabellenSRG!$B$4:$C$2729,2,FALSE)</f>
        <v>281</v>
      </c>
      <c r="B3162" t="str">
        <f t="shared" si="50"/>
        <v>281b</v>
      </c>
      <c r="C3162" t="s">
        <v>289</v>
      </c>
      <c r="D3162" t="s">
        <v>607</v>
      </c>
      <c r="E3162">
        <v>1</v>
      </c>
      <c r="F3162">
        <v>0</v>
      </c>
      <c r="G3162">
        <v>0</v>
      </c>
      <c r="H3162">
        <v>0</v>
      </c>
      <c r="I3162">
        <v>0</v>
      </c>
      <c r="J3162">
        <v>0</v>
      </c>
      <c r="K3162">
        <v>0</v>
      </c>
      <c r="L3162">
        <v>0</v>
      </c>
      <c r="M3162">
        <v>0</v>
      </c>
      <c r="N3162">
        <v>0</v>
      </c>
      <c r="O3162">
        <v>0</v>
      </c>
      <c r="P3162">
        <v>0</v>
      </c>
      <c r="Q3162" s="36">
        <v>0</v>
      </c>
      <c r="R3162" s="36">
        <v>0</v>
      </c>
      <c r="S3162" s="36">
        <v>0</v>
      </c>
      <c r="T3162" s="36">
        <v>0</v>
      </c>
      <c r="U3162" s="36">
        <v>0</v>
      </c>
    </row>
    <row r="3163" spans="1:39" x14ac:dyDescent="0.2">
      <c r="A3163" s="89">
        <f>VLOOKUP(C3163,TabellenSRG!$B$4:$C$2729,2,FALSE)</f>
        <v>281</v>
      </c>
      <c r="B3163" t="str">
        <f t="shared" si="50"/>
        <v>281c</v>
      </c>
      <c r="C3163" t="s">
        <v>289</v>
      </c>
      <c r="D3163" t="s">
        <v>608</v>
      </c>
      <c r="E3163">
        <v>2</v>
      </c>
      <c r="F3163">
        <v>0</v>
      </c>
      <c r="G3163">
        <v>0</v>
      </c>
      <c r="H3163">
        <v>0</v>
      </c>
      <c r="I3163">
        <v>0</v>
      </c>
      <c r="J3163">
        <v>0</v>
      </c>
      <c r="K3163">
        <v>0</v>
      </c>
      <c r="L3163">
        <v>0</v>
      </c>
      <c r="M3163">
        <v>0</v>
      </c>
      <c r="N3163">
        <v>0</v>
      </c>
      <c r="O3163">
        <v>0</v>
      </c>
      <c r="P3163">
        <v>0</v>
      </c>
      <c r="Q3163" s="36">
        <v>0</v>
      </c>
      <c r="R3163" s="36">
        <v>0</v>
      </c>
      <c r="S3163" s="36">
        <v>0</v>
      </c>
      <c r="T3163" s="36">
        <v>0</v>
      </c>
      <c r="U3163" s="36">
        <v>0</v>
      </c>
    </row>
    <row r="3164" spans="1:39" x14ac:dyDescent="0.2">
      <c r="A3164" s="89">
        <f>VLOOKUP(C3164,TabellenSRG!$B$4:$C$2729,2,FALSE)</f>
        <v>281</v>
      </c>
      <c r="B3164" t="str">
        <f t="shared" si="50"/>
        <v>281d</v>
      </c>
      <c r="C3164" t="s">
        <v>289</v>
      </c>
      <c r="D3164" t="s">
        <v>609</v>
      </c>
      <c r="E3164">
        <v>3</v>
      </c>
      <c r="F3164">
        <v>0</v>
      </c>
      <c r="G3164">
        <v>0</v>
      </c>
      <c r="H3164">
        <v>0</v>
      </c>
      <c r="I3164">
        <v>0</v>
      </c>
      <c r="J3164">
        <v>0</v>
      </c>
      <c r="K3164">
        <v>0</v>
      </c>
      <c r="L3164">
        <v>0</v>
      </c>
      <c r="M3164">
        <v>0</v>
      </c>
      <c r="N3164">
        <v>0</v>
      </c>
      <c r="O3164">
        <v>0</v>
      </c>
      <c r="P3164">
        <v>0</v>
      </c>
      <c r="Q3164" s="36">
        <v>0</v>
      </c>
      <c r="R3164" s="36">
        <v>0</v>
      </c>
      <c r="S3164" s="36">
        <v>0</v>
      </c>
      <c r="T3164" s="36">
        <v>0</v>
      </c>
      <c r="U3164" s="36">
        <v>0</v>
      </c>
      <c r="V3164" s="174"/>
      <c r="W3164" s="174"/>
      <c r="X3164" s="174"/>
      <c r="Y3164" s="174"/>
      <c r="Z3164" s="174"/>
      <c r="AA3164" s="174"/>
      <c r="AB3164" s="174"/>
      <c r="AC3164" s="174"/>
      <c r="AD3164" s="174"/>
      <c r="AE3164" s="174"/>
      <c r="AF3164" s="174"/>
      <c r="AG3164" s="174"/>
      <c r="AH3164" s="174"/>
      <c r="AI3164" s="174"/>
      <c r="AJ3164" s="174"/>
      <c r="AK3164" s="174"/>
      <c r="AL3164" s="174"/>
      <c r="AM3164" s="174"/>
    </row>
    <row r="3165" spans="1:39" x14ac:dyDescent="0.2">
      <c r="A3165" s="89">
        <f>VLOOKUP(C3165,TabellenSRG!$B$4:$C$2729,2,FALSE)</f>
        <v>281</v>
      </c>
      <c r="B3165" t="str">
        <f t="shared" si="50"/>
        <v>281e</v>
      </c>
      <c r="C3165" t="s">
        <v>289</v>
      </c>
      <c r="D3165" t="s">
        <v>610</v>
      </c>
      <c r="E3165">
        <v>4</v>
      </c>
      <c r="F3165">
        <v>0</v>
      </c>
      <c r="G3165">
        <v>0</v>
      </c>
      <c r="H3165">
        <v>0</v>
      </c>
      <c r="I3165">
        <v>0</v>
      </c>
      <c r="J3165">
        <v>0</v>
      </c>
      <c r="K3165">
        <v>0</v>
      </c>
      <c r="L3165">
        <v>0</v>
      </c>
      <c r="M3165">
        <v>0</v>
      </c>
      <c r="N3165">
        <v>0</v>
      </c>
      <c r="O3165">
        <v>0</v>
      </c>
      <c r="P3165">
        <v>0</v>
      </c>
      <c r="Q3165" s="36">
        <v>0</v>
      </c>
      <c r="R3165" s="36">
        <v>0</v>
      </c>
      <c r="S3165" s="36">
        <v>0</v>
      </c>
      <c r="T3165" s="36">
        <v>0</v>
      </c>
      <c r="U3165" s="36">
        <v>0</v>
      </c>
      <c r="V3165" s="174"/>
      <c r="W3165" s="174"/>
      <c r="X3165" s="174"/>
      <c r="Y3165" s="174"/>
      <c r="Z3165" s="174"/>
      <c r="AA3165" s="174"/>
      <c r="AB3165" s="174"/>
      <c r="AC3165" s="174"/>
      <c r="AD3165" s="174"/>
      <c r="AE3165" s="174"/>
      <c r="AF3165" s="174"/>
      <c r="AG3165" s="174"/>
      <c r="AH3165" s="174"/>
      <c r="AI3165" s="174"/>
      <c r="AJ3165" s="174"/>
      <c r="AK3165" s="174"/>
      <c r="AL3165" s="174"/>
      <c r="AM3165" s="174"/>
    </row>
    <row r="3166" spans="1:39" x14ac:dyDescent="0.2">
      <c r="A3166" s="89">
        <f>VLOOKUP(C3166,TabellenSRG!$B$4:$C$2729,2,FALSE)</f>
        <v>281</v>
      </c>
      <c r="B3166" t="str">
        <f t="shared" si="50"/>
        <v>281f</v>
      </c>
      <c r="C3166" t="s">
        <v>289</v>
      </c>
      <c r="D3166" t="s">
        <v>612</v>
      </c>
      <c r="E3166">
        <v>5</v>
      </c>
      <c r="F3166">
        <v>0</v>
      </c>
      <c r="G3166">
        <v>0</v>
      </c>
      <c r="H3166">
        <v>0</v>
      </c>
      <c r="I3166">
        <v>0</v>
      </c>
      <c r="J3166">
        <v>0</v>
      </c>
      <c r="K3166">
        <v>0</v>
      </c>
      <c r="L3166">
        <v>0</v>
      </c>
      <c r="M3166">
        <v>0</v>
      </c>
      <c r="N3166">
        <v>0</v>
      </c>
      <c r="O3166">
        <v>0</v>
      </c>
      <c r="P3166">
        <v>0</v>
      </c>
      <c r="Q3166" s="36">
        <v>0</v>
      </c>
      <c r="R3166" s="36">
        <v>0</v>
      </c>
      <c r="S3166" s="36">
        <v>0</v>
      </c>
      <c r="T3166" s="36">
        <v>0</v>
      </c>
      <c r="U3166" s="36">
        <v>0</v>
      </c>
      <c r="V3166" s="174"/>
      <c r="W3166" s="174"/>
      <c r="X3166" s="174"/>
      <c r="Y3166" s="174"/>
      <c r="Z3166" s="174"/>
      <c r="AA3166" s="174"/>
      <c r="AB3166" s="174"/>
      <c r="AC3166" s="174"/>
      <c r="AD3166" s="174"/>
      <c r="AE3166" s="174"/>
      <c r="AF3166" s="174"/>
      <c r="AG3166" s="174"/>
      <c r="AH3166" s="174"/>
      <c r="AI3166" s="174"/>
      <c r="AJ3166" s="174"/>
      <c r="AK3166" s="174"/>
      <c r="AL3166" s="174"/>
      <c r="AM3166" s="174"/>
    </row>
    <row r="3167" spans="1:39" x14ac:dyDescent="0.2">
      <c r="A3167" s="89">
        <f>VLOOKUP(C3167,TabellenSRG!$B$4:$C$2729,2,FALSE)</f>
        <v>281</v>
      </c>
      <c r="B3167" t="str">
        <f t="shared" si="50"/>
        <v>281g</v>
      </c>
      <c r="C3167" t="s">
        <v>289</v>
      </c>
      <c r="D3167" t="s">
        <v>613</v>
      </c>
      <c r="E3167">
        <v>6</v>
      </c>
      <c r="F3167">
        <v>0</v>
      </c>
      <c r="G3167">
        <v>0</v>
      </c>
      <c r="H3167">
        <v>0</v>
      </c>
      <c r="I3167">
        <v>0</v>
      </c>
      <c r="J3167">
        <v>0</v>
      </c>
      <c r="K3167">
        <v>0</v>
      </c>
      <c r="L3167">
        <v>0</v>
      </c>
      <c r="M3167">
        <v>0</v>
      </c>
      <c r="N3167">
        <v>0</v>
      </c>
      <c r="O3167">
        <v>0</v>
      </c>
      <c r="P3167">
        <v>0</v>
      </c>
      <c r="Q3167" s="36">
        <v>0</v>
      </c>
      <c r="R3167" s="36">
        <v>0</v>
      </c>
      <c r="S3167" s="36">
        <v>0</v>
      </c>
      <c r="T3167" s="36">
        <v>0</v>
      </c>
      <c r="U3167" s="36">
        <v>0</v>
      </c>
      <c r="V3167" s="174"/>
      <c r="W3167" s="174"/>
      <c r="X3167" s="174"/>
      <c r="Y3167" s="174"/>
      <c r="Z3167" s="174"/>
      <c r="AA3167" s="174"/>
      <c r="AB3167" s="174"/>
      <c r="AC3167" s="174"/>
      <c r="AD3167" s="174"/>
      <c r="AE3167" s="174"/>
      <c r="AF3167" s="174"/>
      <c r="AG3167" s="174"/>
      <c r="AH3167" s="174"/>
      <c r="AI3167" s="174"/>
      <c r="AJ3167" s="174"/>
      <c r="AK3167" s="174"/>
      <c r="AL3167" s="174"/>
      <c r="AM3167" s="174"/>
    </row>
    <row r="3168" spans="1:39" x14ac:dyDescent="0.2">
      <c r="A3168" s="89">
        <f>VLOOKUP(C3168,TabellenSRG!$B$4:$C$2729,2,FALSE)</f>
        <v>281</v>
      </c>
      <c r="B3168" t="str">
        <f t="shared" si="50"/>
        <v>281h</v>
      </c>
      <c r="C3168" t="s">
        <v>289</v>
      </c>
      <c r="D3168" t="s">
        <v>614</v>
      </c>
      <c r="E3168">
        <v>7</v>
      </c>
      <c r="F3168">
        <v>0</v>
      </c>
      <c r="G3168">
        <v>0</v>
      </c>
      <c r="H3168">
        <v>0</v>
      </c>
      <c r="I3168">
        <v>0</v>
      </c>
      <c r="J3168">
        <v>0</v>
      </c>
      <c r="K3168">
        <v>0</v>
      </c>
      <c r="L3168">
        <v>0</v>
      </c>
      <c r="M3168">
        <v>0</v>
      </c>
      <c r="N3168">
        <v>0</v>
      </c>
      <c r="O3168">
        <v>0</v>
      </c>
      <c r="P3168">
        <v>0</v>
      </c>
      <c r="Q3168" s="36">
        <v>0</v>
      </c>
      <c r="R3168" s="36">
        <v>0</v>
      </c>
      <c r="S3168" s="36">
        <v>0</v>
      </c>
      <c r="T3168" s="36">
        <v>0</v>
      </c>
      <c r="U3168" s="36">
        <v>0</v>
      </c>
      <c r="V3168" s="174"/>
      <c r="W3168" s="174"/>
      <c r="X3168" s="174"/>
      <c r="Y3168" s="174"/>
      <c r="Z3168" s="174"/>
      <c r="AA3168" s="174"/>
      <c r="AB3168" s="174"/>
      <c r="AC3168" s="174"/>
      <c r="AD3168" s="174"/>
      <c r="AE3168" s="174"/>
      <c r="AF3168" s="174"/>
      <c r="AG3168" s="174"/>
      <c r="AH3168" s="174"/>
      <c r="AI3168" s="174"/>
      <c r="AJ3168" s="174"/>
      <c r="AK3168" s="174"/>
      <c r="AL3168" s="174"/>
      <c r="AM3168" s="174"/>
    </row>
    <row r="3169" spans="1:39" x14ac:dyDescent="0.2">
      <c r="A3169" s="89">
        <f>VLOOKUP(C3169,TabellenSRG!$B$4:$C$2729,2,FALSE)</f>
        <v>281</v>
      </c>
      <c r="B3169" t="str">
        <f t="shared" si="50"/>
        <v>281i</v>
      </c>
      <c r="C3169" t="s">
        <v>289</v>
      </c>
      <c r="D3169" t="s">
        <v>615</v>
      </c>
      <c r="E3169">
        <v>8</v>
      </c>
      <c r="F3169">
        <v>0</v>
      </c>
      <c r="G3169">
        <v>0</v>
      </c>
      <c r="H3169">
        <v>0</v>
      </c>
      <c r="I3169">
        <v>0</v>
      </c>
      <c r="J3169">
        <v>0</v>
      </c>
      <c r="K3169">
        <v>0</v>
      </c>
      <c r="L3169">
        <v>0</v>
      </c>
      <c r="M3169">
        <v>0</v>
      </c>
      <c r="N3169">
        <v>0</v>
      </c>
      <c r="O3169">
        <v>0</v>
      </c>
      <c r="P3169">
        <v>0</v>
      </c>
      <c r="Q3169" s="36">
        <v>0</v>
      </c>
      <c r="R3169" s="36">
        <v>0</v>
      </c>
      <c r="S3169" s="36">
        <v>0</v>
      </c>
      <c r="T3169" s="36">
        <v>0</v>
      </c>
      <c r="U3169" s="36">
        <v>0</v>
      </c>
      <c r="V3169" s="174"/>
      <c r="W3169" s="174"/>
      <c r="X3169" s="174"/>
      <c r="Y3169" s="174"/>
      <c r="Z3169" s="174"/>
      <c r="AA3169" s="174"/>
      <c r="AB3169" s="174"/>
      <c r="AC3169" s="174"/>
      <c r="AD3169" s="174"/>
      <c r="AE3169" s="174"/>
      <c r="AF3169" s="174"/>
      <c r="AG3169" s="174"/>
      <c r="AH3169" s="174"/>
      <c r="AI3169" s="174"/>
      <c r="AJ3169" s="174"/>
      <c r="AK3169" s="174"/>
      <c r="AL3169" s="174"/>
      <c r="AM3169" s="174"/>
    </row>
    <row r="3170" spans="1:39" x14ac:dyDescent="0.2">
      <c r="A3170" s="89">
        <f>VLOOKUP(C3170,TabellenSRG!$B$4:$C$2729,2,FALSE)</f>
        <v>281</v>
      </c>
      <c r="B3170" t="str">
        <f t="shared" si="50"/>
        <v>281j</v>
      </c>
      <c r="C3170" t="s">
        <v>289</v>
      </c>
      <c r="D3170" t="s">
        <v>616</v>
      </c>
      <c r="E3170">
        <v>9</v>
      </c>
      <c r="F3170">
        <v>10</v>
      </c>
      <c r="G3170">
        <v>10</v>
      </c>
      <c r="H3170">
        <v>10</v>
      </c>
      <c r="I3170">
        <v>150</v>
      </c>
      <c r="J3170">
        <v>150</v>
      </c>
      <c r="K3170">
        <v>140</v>
      </c>
      <c r="L3170">
        <v>140</v>
      </c>
      <c r="M3170">
        <v>130</v>
      </c>
      <c r="N3170">
        <v>120</v>
      </c>
      <c r="O3170">
        <v>120</v>
      </c>
      <c r="P3170">
        <v>120</v>
      </c>
      <c r="Q3170" s="36">
        <v>120</v>
      </c>
      <c r="R3170" s="36">
        <v>120</v>
      </c>
      <c r="S3170" s="36">
        <v>120</v>
      </c>
      <c r="T3170" s="36">
        <v>110</v>
      </c>
      <c r="U3170" s="36">
        <v>100</v>
      </c>
      <c r="V3170" s="174"/>
      <c r="W3170" s="174"/>
      <c r="X3170" s="174"/>
      <c r="Y3170" s="174"/>
      <c r="Z3170" s="174"/>
      <c r="AA3170" s="174"/>
      <c r="AB3170" s="174"/>
      <c r="AC3170" s="174"/>
      <c r="AD3170" s="174"/>
      <c r="AE3170" s="174"/>
      <c r="AF3170" s="174"/>
      <c r="AG3170" s="174"/>
      <c r="AH3170" s="174"/>
      <c r="AI3170" s="174"/>
      <c r="AJ3170" s="174"/>
      <c r="AK3170" s="174"/>
      <c r="AL3170" s="174"/>
      <c r="AM3170" s="174"/>
    </row>
    <row r="3171" spans="1:39" x14ac:dyDescent="0.2">
      <c r="A3171" s="89">
        <f>VLOOKUP(C3171,TabellenSRG!$B$4:$C$2729,2,FALSE)</f>
        <v>281</v>
      </c>
      <c r="B3171" t="str">
        <f t="shared" si="50"/>
        <v>281k</v>
      </c>
      <c r="C3171" t="s">
        <v>289</v>
      </c>
      <c r="D3171" t="s">
        <v>611</v>
      </c>
      <c r="E3171">
        <v>10</v>
      </c>
      <c r="F3171" t="e">
        <v>#N/A</v>
      </c>
      <c r="G3171" t="e">
        <v>#N/A</v>
      </c>
      <c r="H3171" t="e">
        <v>#N/A</v>
      </c>
      <c r="I3171" t="e">
        <v>#N/A</v>
      </c>
      <c r="J3171" t="e">
        <v>#N/A</v>
      </c>
      <c r="K3171" t="e">
        <v>#N/A</v>
      </c>
      <c r="L3171" t="e">
        <v>#N/A</v>
      </c>
      <c r="M3171" t="e">
        <v>#N/A</v>
      </c>
      <c r="N3171">
        <v>0</v>
      </c>
      <c r="O3171">
        <v>0</v>
      </c>
      <c r="P3171">
        <v>0</v>
      </c>
      <c r="Q3171" s="36">
        <v>0</v>
      </c>
      <c r="R3171" s="36">
        <v>0</v>
      </c>
      <c r="S3171" s="36">
        <v>0</v>
      </c>
      <c r="T3171" s="36">
        <v>0</v>
      </c>
      <c r="U3171" s="36">
        <v>0</v>
      </c>
      <c r="V3171" s="174"/>
      <c r="W3171" s="174"/>
      <c r="X3171" s="174"/>
      <c r="Y3171" s="174"/>
      <c r="Z3171" s="174"/>
      <c r="AA3171" s="174"/>
      <c r="AB3171" s="174"/>
      <c r="AC3171" s="174"/>
      <c r="AD3171" s="174"/>
      <c r="AE3171" s="174"/>
      <c r="AF3171" s="174"/>
      <c r="AG3171" s="174"/>
      <c r="AH3171" s="174"/>
      <c r="AI3171" s="174"/>
      <c r="AJ3171" s="174"/>
      <c r="AK3171" s="174"/>
      <c r="AL3171" s="174"/>
      <c r="AM3171" s="174"/>
    </row>
    <row r="3172" spans="1:39" x14ac:dyDescent="0.2">
      <c r="A3172" s="89">
        <f>VLOOKUP(C3172,TabellenSRG!$B$4:$C$2729,2,FALSE)</f>
        <v>282</v>
      </c>
      <c r="B3172" t="str">
        <f t="shared" si="50"/>
        <v>282a</v>
      </c>
      <c r="C3172" t="s">
        <v>290</v>
      </c>
      <c r="D3172" t="s">
        <v>606</v>
      </c>
      <c r="E3172">
        <v>0</v>
      </c>
      <c r="F3172">
        <v>340</v>
      </c>
      <c r="G3172">
        <v>340</v>
      </c>
      <c r="H3172">
        <v>350</v>
      </c>
      <c r="I3172">
        <v>360</v>
      </c>
      <c r="J3172">
        <v>370</v>
      </c>
      <c r="K3172">
        <v>360</v>
      </c>
      <c r="L3172">
        <v>330</v>
      </c>
      <c r="M3172">
        <v>340</v>
      </c>
      <c r="N3172">
        <v>350</v>
      </c>
      <c r="O3172">
        <v>370</v>
      </c>
      <c r="P3172">
        <v>310</v>
      </c>
      <c r="Q3172" s="36">
        <v>330</v>
      </c>
      <c r="R3172" s="36">
        <v>360</v>
      </c>
      <c r="S3172" s="36">
        <v>360</v>
      </c>
      <c r="T3172" s="36">
        <v>360</v>
      </c>
      <c r="U3172" s="36">
        <v>350</v>
      </c>
      <c r="V3172" s="174"/>
      <c r="W3172" s="174"/>
      <c r="X3172" s="174"/>
      <c r="Y3172" s="174"/>
      <c r="Z3172" s="174"/>
      <c r="AA3172" s="174"/>
      <c r="AB3172" s="174"/>
      <c r="AC3172" s="174"/>
      <c r="AD3172" s="174"/>
      <c r="AE3172" s="174"/>
      <c r="AF3172" s="174"/>
      <c r="AG3172" s="174"/>
      <c r="AH3172" s="174"/>
      <c r="AI3172" s="174"/>
      <c r="AJ3172" s="174"/>
      <c r="AK3172" s="174"/>
      <c r="AL3172" s="174"/>
      <c r="AM3172" s="174"/>
    </row>
    <row r="3173" spans="1:39" x14ac:dyDescent="0.2">
      <c r="A3173" s="89">
        <f>VLOOKUP(C3173,TabellenSRG!$B$4:$C$2729,2,FALSE)</f>
        <v>282</v>
      </c>
      <c r="B3173" t="str">
        <f t="shared" si="50"/>
        <v>282b</v>
      </c>
      <c r="C3173" t="s">
        <v>290</v>
      </c>
      <c r="D3173" t="s">
        <v>607</v>
      </c>
      <c r="E3173">
        <v>1</v>
      </c>
      <c r="F3173">
        <v>0</v>
      </c>
      <c r="G3173">
        <v>0</v>
      </c>
      <c r="H3173">
        <v>0</v>
      </c>
      <c r="I3173">
        <v>0</v>
      </c>
      <c r="J3173">
        <v>0</v>
      </c>
      <c r="K3173">
        <v>0</v>
      </c>
      <c r="L3173">
        <v>0</v>
      </c>
      <c r="M3173">
        <v>0</v>
      </c>
      <c r="N3173">
        <v>10</v>
      </c>
      <c r="O3173">
        <v>0</v>
      </c>
      <c r="P3173">
        <v>0</v>
      </c>
      <c r="Q3173" s="36">
        <v>0</v>
      </c>
      <c r="R3173" s="36">
        <v>0</v>
      </c>
      <c r="S3173" s="36">
        <v>0</v>
      </c>
      <c r="T3173" s="36">
        <v>0</v>
      </c>
      <c r="U3173" s="36">
        <v>0</v>
      </c>
      <c r="V3173" s="174"/>
      <c r="W3173" s="174"/>
      <c r="X3173" s="174"/>
      <c r="Y3173" s="174"/>
      <c r="Z3173" s="174"/>
      <c r="AA3173" s="174"/>
      <c r="AB3173" s="174"/>
      <c r="AC3173" s="174"/>
      <c r="AD3173" s="174"/>
      <c r="AE3173" s="174"/>
      <c r="AF3173" s="174"/>
      <c r="AG3173" s="174"/>
      <c r="AH3173" s="174"/>
      <c r="AI3173" s="174"/>
      <c r="AJ3173" s="174"/>
      <c r="AK3173" s="174"/>
      <c r="AL3173" s="174"/>
      <c r="AM3173" s="174"/>
    </row>
    <row r="3174" spans="1:39" x14ac:dyDescent="0.2">
      <c r="A3174" s="89">
        <f>VLOOKUP(C3174,TabellenSRG!$B$4:$C$2729,2,FALSE)</f>
        <v>282</v>
      </c>
      <c r="B3174" t="str">
        <f t="shared" si="50"/>
        <v>282c</v>
      </c>
      <c r="C3174" t="s">
        <v>290</v>
      </c>
      <c r="D3174" t="s">
        <v>608</v>
      </c>
      <c r="E3174">
        <v>2</v>
      </c>
      <c r="F3174">
        <v>0</v>
      </c>
      <c r="G3174">
        <v>0</v>
      </c>
      <c r="H3174">
        <v>0</v>
      </c>
      <c r="I3174">
        <v>0</v>
      </c>
      <c r="J3174">
        <v>0</v>
      </c>
      <c r="K3174">
        <v>0</v>
      </c>
      <c r="L3174">
        <v>0</v>
      </c>
      <c r="M3174">
        <v>0</v>
      </c>
      <c r="N3174">
        <v>0</v>
      </c>
      <c r="O3174">
        <v>0</v>
      </c>
      <c r="P3174">
        <v>0</v>
      </c>
      <c r="Q3174" s="36">
        <v>0</v>
      </c>
      <c r="R3174" s="36">
        <v>0</v>
      </c>
      <c r="S3174" s="36">
        <v>0</v>
      </c>
      <c r="T3174" s="36">
        <v>0</v>
      </c>
      <c r="U3174" s="36">
        <v>0</v>
      </c>
      <c r="V3174" s="174"/>
      <c r="W3174" s="174"/>
      <c r="X3174" s="174"/>
      <c r="Y3174" s="174"/>
      <c r="Z3174" s="174"/>
      <c r="AA3174" s="174"/>
      <c r="AB3174" s="174"/>
      <c r="AC3174" s="174"/>
      <c r="AD3174" s="174"/>
      <c r="AE3174" s="174"/>
      <c r="AF3174" s="174"/>
      <c r="AG3174" s="174"/>
      <c r="AH3174" s="174"/>
      <c r="AI3174" s="174"/>
      <c r="AJ3174" s="174"/>
      <c r="AK3174" s="174"/>
      <c r="AL3174" s="174"/>
      <c r="AM3174" s="174"/>
    </row>
    <row r="3175" spans="1:39" x14ac:dyDescent="0.2">
      <c r="A3175" s="89">
        <f>VLOOKUP(C3175,TabellenSRG!$B$4:$C$2729,2,FALSE)</f>
        <v>282</v>
      </c>
      <c r="B3175" t="str">
        <f t="shared" si="50"/>
        <v>282d</v>
      </c>
      <c r="C3175" t="s">
        <v>290</v>
      </c>
      <c r="D3175" t="s">
        <v>609</v>
      </c>
      <c r="E3175">
        <v>3</v>
      </c>
      <c r="F3175">
        <v>10</v>
      </c>
      <c r="G3175">
        <v>10</v>
      </c>
      <c r="H3175">
        <v>10</v>
      </c>
      <c r="I3175">
        <v>10</v>
      </c>
      <c r="J3175">
        <v>10</v>
      </c>
      <c r="K3175">
        <v>10</v>
      </c>
      <c r="L3175">
        <v>10</v>
      </c>
      <c r="M3175">
        <v>10</v>
      </c>
      <c r="N3175">
        <v>10</v>
      </c>
      <c r="O3175">
        <v>10</v>
      </c>
      <c r="P3175">
        <v>0</v>
      </c>
      <c r="Q3175" s="36">
        <v>0</v>
      </c>
      <c r="R3175" s="36">
        <v>0</v>
      </c>
      <c r="S3175" s="36">
        <v>0</v>
      </c>
      <c r="T3175" s="36">
        <v>0</v>
      </c>
      <c r="U3175" s="36">
        <v>0</v>
      </c>
      <c r="V3175" s="174"/>
      <c r="W3175" s="174"/>
      <c r="X3175" s="174"/>
      <c r="Y3175" s="174"/>
      <c r="Z3175" s="174"/>
      <c r="AA3175" s="174"/>
      <c r="AB3175" s="174"/>
      <c r="AC3175" s="174"/>
      <c r="AD3175" s="174"/>
      <c r="AE3175" s="174"/>
      <c r="AF3175" s="174"/>
      <c r="AG3175" s="174"/>
      <c r="AH3175" s="174"/>
      <c r="AI3175" s="174"/>
      <c r="AJ3175" s="174"/>
      <c r="AK3175" s="174"/>
      <c r="AL3175" s="174"/>
      <c r="AM3175" s="174"/>
    </row>
    <row r="3176" spans="1:39" x14ac:dyDescent="0.2">
      <c r="A3176" s="89">
        <f>VLOOKUP(C3176,TabellenSRG!$B$4:$C$2729,2,FALSE)</f>
        <v>282</v>
      </c>
      <c r="B3176" t="str">
        <f t="shared" si="50"/>
        <v>282e</v>
      </c>
      <c r="C3176" t="s">
        <v>290</v>
      </c>
      <c r="D3176" t="s">
        <v>610</v>
      </c>
      <c r="E3176">
        <v>4</v>
      </c>
      <c r="F3176">
        <v>0</v>
      </c>
      <c r="G3176">
        <v>0</v>
      </c>
      <c r="H3176">
        <v>0</v>
      </c>
      <c r="I3176">
        <v>0</v>
      </c>
      <c r="J3176">
        <v>0</v>
      </c>
      <c r="K3176">
        <v>0</v>
      </c>
      <c r="L3176">
        <v>0</v>
      </c>
      <c r="M3176">
        <v>0</v>
      </c>
      <c r="N3176">
        <v>0</v>
      </c>
      <c r="O3176">
        <v>10</v>
      </c>
      <c r="P3176">
        <v>10</v>
      </c>
      <c r="Q3176" s="36">
        <v>20</v>
      </c>
      <c r="R3176" s="36">
        <v>30</v>
      </c>
      <c r="S3176" s="36">
        <v>40</v>
      </c>
      <c r="T3176" s="36">
        <v>30</v>
      </c>
      <c r="U3176" s="36">
        <v>40</v>
      </c>
      <c r="V3176" s="174"/>
      <c r="W3176" s="174"/>
      <c r="X3176" s="174"/>
      <c r="Y3176" s="174"/>
      <c r="Z3176" s="174"/>
      <c r="AA3176" s="174"/>
      <c r="AB3176" s="174"/>
      <c r="AC3176" s="174"/>
      <c r="AD3176" s="174"/>
      <c r="AE3176" s="174"/>
      <c r="AF3176" s="174"/>
      <c r="AG3176" s="174"/>
      <c r="AH3176" s="174"/>
      <c r="AI3176" s="174"/>
      <c r="AJ3176" s="174"/>
      <c r="AK3176" s="174"/>
      <c r="AL3176" s="174"/>
      <c r="AM3176" s="174"/>
    </row>
    <row r="3177" spans="1:39" x14ac:dyDescent="0.2">
      <c r="A3177" s="89">
        <f>VLOOKUP(C3177,TabellenSRG!$B$4:$C$2729,2,FALSE)</f>
        <v>282</v>
      </c>
      <c r="B3177" t="str">
        <f t="shared" si="50"/>
        <v>282f</v>
      </c>
      <c r="C3177" t="s">
        <v>290</v>
      </c>
      <c r="D3177" t="s">
        <v>612</v>
      </c>
      <c r="E3177">
        <v>5</v>
      </c>
      <c r="F3177">
        <v>0</v>
      </c>
      <c r="G3177">
        <v>0</v>
      </c>
      <c r="H3177">
        <v>0</v>
      </c>
      <c r="I3177">
        <v>0</v>
      </c>
      <c r="J3177">
        <v>0</v>
      </c>
      <c r="K3177">
        <v>0</v>
      </c>
      <c r="L3177">
        <v>0</v>
      </c>
      <c r="M3177">
        <v>0</v>
      </c>
      <c r="N3177">
        <v>0</v>
      </c>
      <c r="O3177">
        <v>0</v>
      </c>
      <c r="P3177">
        <v>0</v>
      </c>
      <c r="Q3177" s="36">
        <v>0</v>
      </c>
      <c r="R3177" s="36">
        <v>0</v>
      </c>
      <c r="S3177" s="36">
        <v>0</v>
      </c>
      <c r="T3177" s="36">
        <v>0</v>
      </c>
      <c r="U3177" s="36">
        <v>0</v>
      </c>
      <c r="V3177" s="174"/>
      <c r="W3177" s="174"/>
      <c r="X3177" s="174"/>
      <c r="Y3177" s="174"/>
      <c r="Z3177" s="174"/>
      <c r="AA3177" s="174"/>
      <c r="AB3177" s="174"/>
      <c r="AC3177" s="174"/>
      <c r="AD3177" s="174"/>
      <c r="AE3177" s="174"/>
      <c r="AF3177" s="174"/>
      <c r="AG3177" s="174"/>
      <c r="AH3177" s="174"/>
      <c r="AI3177" s="174"/>
      <c r="AJ3177" s="174"/>
      <c r="AK3177" s="174"/>
      <c r="AL3177" s="174"/>
      <c r="AM3177" s="174"/>
    </row>
    <row r="3178" spans="1:39" x14ac:dyDescent="0.2">
      <c r="A3178" s="89">
        <f>VLOOKUP(C3178,TabellenSRG!$B$4:$C$2729,2,FALSE)</f>
        <v>282</v>
      </c>
      <c r="B3178" t="str">
        <f t="shared" si="50"/>
        <v>282g</v>
      </c>
      <c r="C3178" t="s">
        <v>290</v>
      </c>
      <c r="D3178" t="s">
        <v>613</v>
      </c>
      <c r="E3178">
        <v>6</v>
      </c>
      <c r="F3178">
        <v>0</v>
      </c>
      <c r="G3178">
        <v>0</v>
      </c>
      <c r="H3178">
        <v>0</v>
      </c>
      <c r="I3178">
        <v>0</v>
      </c>
      <c r="J3178">
        <v>0</v>
      </c>
      <c r="K3178">
        <v>0</v>
      </c>
      <c r="L3178">
        <v>0</v>
      </c>
      <c r="M3178">
        <v>0</v>
      </c>
      <c r="N3178">
        <v>0</v>
      </c>
      <c r="O3178">
        <v>0</v>
      </c>
      <c r="P3178">
        <v>0</v>
      </c>
      <c r="Q3178" s="36">
        <v>0</v>
      </c>
      <c r="R3178" s="36">
        <v>0</v>
      </c>
      <c r="S3178" s="36">
        <v>0</v>
      </c>
      <c r="T3178" s="36">
        <v>0</v>
      </c>
      <c r="U3178" s="36">
        <v>0</v>
      </c>
      <c r="V3178" s="174"/>
      <c r="W3178" s="174"/>
      <c r="X3178" s="174"/>
      <c r="Y3178" s="174"/>
      <c r="Z3178" s="174"/>
      <c r="AA3178" s="174"/>
      <c r="AB3178" s="174"/>
      <c r="AC3178" s="174"/>
      <c r="AD3178" s="174"/>
      <c r="AE3178" s="174"/>
      <c r="AF3178" s="174"/>
      <c r="AG3178" s="174"/>
      <c r="AH3178" s="174"/>
      <c r="AI3178" s="174"/>
      <c r="AJ3178" s="174"/>
      <c r="AK3178" s="174"/>
      <c r="AL3178" s="174"/>
      <c r="AM3178" s="174"/>
    </row>
    <row r="3179" spans="1:39" x14ac:dyDescent="0.2">
      <c r="A3179" s="89">
        <f>VLOOKUP(C3179,TabellenSRG!$B$4:$C$2729,2,FALSE)</f>
        <v>282</v>
      </c>
      <c r="B3179" t="str">
        <f t="shared" si="50"/>
        <v>282h</v>
      </c>
      <c r="C3179" t="s">
        <v>290</v>
      </c>
      <c r="D3179" t="s">
        <v>614</v>
      </c>
      <c r="E3179">
        <v>7</v>
      </c>
      <c r="F3179">
        <v>0</v>
      </c>
      <c r="G3179">
        <v>0</v>
      </c>
      <c r="H3179">
        <v>0</v>
      </c>
      <c r="I3179">
        <v>0</v>
      </c>
      <c r="J3179">
        <v>0</v>
      </c>
      <c r="K3179">
        <v>0</v>
      </c>
      <c r="L3179">
        <v>0</v>
      </c>
      <c r="M3179">
        <v>0</v>
      </c>
      <c r="N3179">
        <v>0</v>
      </c>
      <c r="O3179">
        <v>0</v>
      </c>
      <c r="P3179">
        <v>0</v>
      </c>
      <c r="Q3179" s="36">
        <v>0</v>
      </c>
      <c r="R3179" s="36">
        <v>0</v>
      </c>
      <c r="S3179" s="36">
        <v>0</v>
      </c>
      <c r="T3179" s="36">
        <v>0</v>
      </c>
      <c r="U3179" s="36">
        <v>0</v>
      </c>
      <c r="V3179" s="174"/>
      <c r="W3179" s="174"/>
      <c r="X3179" s="174"/>
      <c r="Y3179" s="174"/>
      <c r="Z3179" s="174"/>
      <c r="AA3179" s="174"/>
      <c r="AB3179" s="174"/>
      <c r="AC3179" s="174"/>
      <c r="AD3179" s="174"/>
      <c r="AE3179" s="174"/>
      <c r="AF3179" s="174"/>
      <c r="AG3179" s="174"/>
      <c r="AH3179" s="174"/>
      <c r="AI3179" s="174"/>
      <c r="AJ3179" s="174"/>
      <c r="AK3179" s="174"/>
      <c r="AL3179" s="174"/>
      <c r="AM3179" s="174"/>
    </row>
    <row r="3180" spans="1:39" x14ac:dyDescent="0.2">
      <c r="A3180" s="89">
        <f>VLOOKUP(C3180,TabellenSRG!$B$4:$C$2729,2,FALSE)</f>
        <v>282</v>
      </c>
      <c r="B3180" t="str">
        <f t="shared" si="50"/>
        <v>282i</v>
      </c>
      <c r="C3180" t="s">
        <v>290</v>
      </c>
      <c r="D3180" t="s">
        <v>615</v>
      </c>
      <c r="E3180">
        <v>8</v>
      </c>
      <c r="F3180">
        <v>0</v>
      </c>
      <c r="G3180">
        <v>0</v>
      </c>
      <c r="H3180">
        <v>0</v>
      </c>
      <c r="I3180">
        <v>0</v>
      </c>
      <c r="J3180">
        <v>0</v>
      </c>
      <c r="K3180">
        <v>0</v>
      </c>
      <c r="L3180">
        <v>0</v>
      </c>
      <c r="M3180">
        <v>0</v>
      </c>
      <c r="N3180">
        <v>0</v>
      </c>
      <c r="O3180">
        <v>0</v>
      </c>
      <c r="P3180">
        <v>0</v>
      </c>
      <c r="Q3180" s="36">
        <v>0</v>
      </c>
      <c r="R3180" s="36">
        <v>0</v>
      </c>
      <c r="S3180" s="36">
        <v>0</v>
      </c>
      <c r="T3180" s="36">
        <v>0</v>
      </c>
      <c r="U3180" s="36">
        <v>0</v>
      </c>
      <c r="V3180" s="174"/>
      <c r="W3180" s="174"/>
      <c r="X3180" s="174"/>
      <c r="Y3180" s="174"/>
      <c r="Z3180" s="174"/>
      <c r="AA3180" s="174"/>
      <c r="AB3180" s="174"/>
      <c r="AC3180" s="174"/>
      <c r="AD3180" s="174"/>
      <c r="AE3180" s="174"/>
      <c r="AF3180" s="174"/>
      <c r="AG3180" s="174"/>
      <c r="AH3180" s="174"/>
      <c r="AI3180" s="174"/>
      <c r="AJ3180" s="174"/>
      <c r="AK3180" s="174"/>
      <c r="AL3180" s="174"/>
      <c r="AM3180" s="174"/>
    </row>
    <row r="3181" spans="1:39" x14ac:dyDescent="0.2">
      <c r="A3181" s="89">
        <f>VLOOKUP(C3181,TabellenSRG!$B$4:$C$2729,2,FALSE)</f>
        <v>282</v>
      </c>
      <c r="B3181" t="str">
        <f t="shared" si="50"/>
        <v>282j</v>
      </c>
      <c r="C3181" t="s">
        <v>290</v>
      </c>
      <c r="D3181" t="s">
        <v>616</v>
      </c>
      <c r="E3181">
        <v>9</v>
      </c>
      <c r="F3181">
        <v>330</v>
      </c>
      <c r="G3181">
        <v>330</v>
      </c>
      <c r="H3181">
        <v>350</v>
      </c>
      <c r="I3181">
        <v>350</v>
      </c>
      <c r="J3181">
        <v>350</v>
      </c>
      <c r="K3181">
        <v>340</v>
      </c>
      <c r="L3181">
        <v>320</v>
      </c>
      <c r="M3181">
        <v>320</v>
      </c>
      <c r="N3181">
        <v>340</v>
      </c>
      <c r="O3181">
        <v>350</v>
      </c>
      <c r="P3181">
        <v>290</v>
      </c>
      <c r="Q3181" s="36">
        <v>310</v>
      </c>
      <c r="R3181" s="36">
        <v>330</v>
      </c>
      <c r="S3181" s="36">
        <v>330</v>
      </c>
      <c r="T3181" s="36">
        <v>330</v>
      </c>
      <c r="U3181" s="36">
        <v>310</v>
      </c>
      <c r="V3181" s="174"/>
      <c r="W3181" s="174"/>
      <c r="X3181" s="174"/>
      <c r="Y3181" s="174"/>
      <c r="Z3181" s="174"/>
      <c r="AA3181" s="174"/>
      <c r="AB3181" s="174"/>
      <c r="AC3181" s="174"/>
      <c r="AD3181" s="174"/>
      <c r="AE3181" s="174"/>
      <c r="AF3181" s="174"/>
      <c r="AG3181" s="174"/>
      <c r="AH3181" s="174"/>
      <c r="AI3181" s="174"/>
      <c r="AJ3181" s="174"/>
      <c r="AK3181" s="174"/>
      <c r="AL3181" s="174"/>
      <c r="AM3181" s="174"/>
    </row>
    <row r="3182" spans="1:39" x14ac:dyDescent="0.2">
      <c r="A3182" s="89">
        <f>VLOOKUP(C3182,TabellenSRG!$B$4:$C$2729,2,FALSE)</f>
        <v>282</v>
      </c>
      <c r="B3182" t="str">
        <f t="shared" si="50"/>
        <v>282k</v>
      </c>
      <c r="C3182" t="s">
        <v>290</v>
      </c>
      <c r="D3182" t="s">
        <v>611</v>
      </c>
      <c r="E3182">
        <v>10</v>
      </c>
      <c r="F3182" t="e">
        <v>#N/A</v>
      </c>
      <c r="G3182" t="e">
        <v>#N/A</v>
      </c>
      <c r="H3182" t="e">
        <v>#N/A</v>
      </c>
      <c r="I3182" t="e">
        <v>#N/A</v>
      </c>
      <c r="J3182" t="e">
        <v>#N/A</v>
      </c>
      <c r="K3182" t="e">
        <v>#N/A</v>
      </c>
      <c r="L3182" t="e">
        <v>#N/A</v>
      </c>
      <c r="M3182" t="e">
        <v>#N/A</v>
      </c>
      <c r="N3182">
        <v>0</v>
      </c>
      <c r="O3182">
        <v>0</v>
      </c>
      <c r="P3182">
        <v>0</v>
      </c>
      <c r="Q3182" s="36">
        <v>0</v>
      </c>
      <c r="R3182" s="36">
        <v>0</v>
      </c>
      <c r="S3182" s="36">
        <v>0</v>
      </c>
      <c r="T3182" s="36">
        <v>0</v>
      </c>
      <c r="U3182" s="36">
        <v>0</v>
      </c>
      <c r="V3182" s="174"/>
      <c r="W3182" s="174"/>
      <c r="X3182" s="174"/>
      <c r="Y3182" s="174"/>
      <c r="Z3182" s="174"/>
      <c r="AA3182" s="174"/>
      <c r="AB3182" s="174"/>
      <c r="AC3182" s="174"/>
      <c r="AD3182" s="174"/>
      <c r="AE3182" s="174"/>
      <c r="AF3182" s="174"/>
      <c r="AG3182" s="174"/>
      <c r="AH3182" s="174"/>
      <c r="AI3182" s="174"/>
      <c r="AJ3182" s="174"/>
      <c r="AK3182" s="174"/>
      <c r="AL3182" s="174"/>
      <c r="AM3182" s="174"/>
    </row>
    <row r="3183" spans="1:39" s="174" customFormat="1" x14ac:dyDescent="0.2">
      <c r="A3183" s="175">
        <f>VLOOKUP(C3183,TabellenSRG!$B$4:$C$2729,2,FALSE)</f>
        <v>118</v>
      </c>
      <c r="B3183" s="174" t="str">
        <f t="shared" si="50"/>
        <v>118a</v>
      </c>
      <c r="C3183" s="174" t="s">
        <v>562</v>
      </c>
      <c r="D3183" s="174" t="s">
        <v>606</v>
      </c>
      <c r="E3183" s="174">
        <v>0</v>
      </c>
      <c r="F3183" s="174">
        <v>10480</v>
      </c>
      <c r="G3183" s="174">
        <v>10280</v>
      </c>
      <c r="H3183" s="174">
        <v>10410</v>
      </c>
      <c r="I3183" s="174">
        <v>10160</v>
      </c>
      <c r="J3183" s="174">
        <v>10830</v>
      </c>
      <c r="K3183" s="174">
        <v>11130</v>
      </c>
      <c r="L3183" s="174">
        <v>10920</v>
      </c>
      <c r="M3183" s="174">
        <v>11510</v>
      </c>
      <c r="N3183" s="174">
        <v>12200</v>
      </c>
      <c r="O3183" s="174">
        <v>12390</v>
      </c>
      <c r="P3183" s="174">
        <v>13180</v>
      </c>
      <c r="Q3183" s="176">
        <v>14370</v>
      </c>
      <c r="R3183" s="174">
        <v>16440</v>
      </c>
      <c r="S3183" s="174">
        <v>16890</v>
      </c>
      <c r="T3183" s="36">
        <v>16890</v>
      </c>
      <c r="U3183" s="36">
        <v>17260</v>
      </c>
    </row>
    <row r="3184" spans="1:39" s="174" customFormat="1" x14ac:dyDescent="0.2">
      <c r="A3184" s="175">
        <f>VLOOKUP(C3184,TabellenSRG!$B$4:$C$2729,2,FALSE)</f>
        <v>118</v>
      </c>
      <c r="B3184" s="174" t="str">
        <f t="shared" si="50"/>
        <v>118b</v>
      </c>
      <c r="C3184" s="174" t="s">
        <v>562</v>
      </c>
      <c r="D3184" s="174" t="s">
        <v>607</v>
      </c>
      <c r="E3184" s="174">
        <v>1</v>
      </c>
      <c r="F3184" s="174">
        <v>630</v>
      </c>
      <c r="G3184" s="174">
        <v>460</v>
      </c>
      <c r="H3184" s="174">
        <v>400</v>
      </c>
      <c r="I3184" s="174">
        <v>280</v>
      </c>
      <c r="J3184" s="174">
        <v>340</v>
      </c>
      <c r="K3184" s="174">
        <v>320</v>
      </c>
      <c r="L3184" s="174">
        <v>330</v>
      </c>
      <c r="M3184" s="174">
        <v>320</v>
      </c>
      <c r="N3184" s="174">
        <v>360</v>
      </c>
      <c r="O3184" s="174">
        <v>370</v>
      </c>
      <c r="P3184" s="174">
        <v>290</v>
      </c>
      <c r="Q3184" s="176">
        <v>280</v>
      </c>
      <c r="R3184" s="174">
        <v>180</v>
      </c>
      <c r="S3184" s="174">
        <v>100</v>
      </c>
      <c r="T3184" s="36">
        <v>30</v>
      </c>
      <c r="U3184" s="36">
        <v>0</v>
      </c>
    </row>
    <row r="3185" spans="1:21" s="174" customFormat="1" x14ac:dyDescent="0.2">
      <c r="A3185" s="175">
        <f>VLOOKUP(C3185,TabellenSRG!$B$4:$C$2729,2,FALSE)</f>
        <v>118</v>
      </c>
      <c r="B3185" s="174" t="str">
        <f t="shared" si="50"/>
        <v>118c</v>
      </c>
      <c r="C3185" s="174" t="s">
        <v>562</v>
      </c>
      <c r="D3185" s="174" t="s">
        <v>608</v>
      </c>
      <c r="E3185" s="174">
        <v>2</v>
      </c>
      <c r="F3185" s="174">
        <v>280</v>
      </c>
      <c r="G3185" s="174">
        <v>240</v>
      </c>
      <c r="H3185" s="174">
        <v>170</v>
      </c>
      <c r="I3185" s="174">
        <v>80</v>
      </c>
      <c r="J3185" s="174">
        <v>70</v>
      </c>
      <c r="K3185" s="174">
        <v>70</v>
      </c>
      <c r="L3185" s="174">
        <v>70</v>
      </c>
      <c r="M3185" s="174">
        <v>70</v>
      </c>
      <c r="N3185" s="174">
        <v>70</v>
      </c>
      <c r="O3185" s="174">
        <v>70</v>
      </c>
      <c r="P3185" s="174">
        <v>70</v>
      </c>
      <c r="Q3185" s="176">
        <v>70</v>
      </c>
      <c r="R3185" s="174">
        <v>70</v>
      </c>
      <c r="S3185" s="174">
        <v>50</v>
      </c>
      <c r="T3185" s="36">
        <v>40</v>
      </c>
      <c r="U3185" s="36">
        <v>40</v>
      </c>
    </row>
    <row r="3186" spans="1:21" s="174" customFormat="1" x14ac:dyDescent="0.2">
      <c r="A3186" s="175">
        <f>VLOOKUP(C3186,TabellenSRG!$B$4:$C$2729,2,FALSE)</f>
        <v>118</v>
      </c>
      <c r="B3186" s="174" t="str">
        <f t="shared" si="50"/>
        <v>118d</v>
      </c>
      <c r="C3186" s="174" t="s">
        <v>562</v>
      </c>
      <c r="D3186" s="174" t="s">
        <v>609</v>
      </c>
      <c r="E3186" s="174">
        <v>3</v>
      </c>
      <c r="F3186" s="174">
        <v>3810</v>
      </c>
      <c r="G3186" s="174">
        <v>3380</v>
      </c>
      <c r="H3186" s="174">
        <v>2850</v>
      </c>
      <c r="I3186" s="174">
        <v>2550</v>
      </c>
      <c r="J3186" s="174">
        <v>2580</v>
      </c>
      <c r="K3186" s="174">
        <v>2540</v>
      </c>
      <c r="L3186" s="174">
        <v>2280</v>
      </c>
      <c r="M3186" s="174">
        <v>2260</v>
      </c>
      <c r="N3186" s="174">
        <v>2180</v>
      </c>
      <c r="O3186" s="174">
        <v>1830</v>
      </c>
      <c r="P3186" s="174">
        <v>1690</v>
      </c>
      <c r="Q3186" s="176">
        <v>1550</v>
      </c>
      <c r="R3186" s="174">
        <v>1330</v>
      </c>
      <c r="S3186" s="174">
        <v>1190</v>
      </c>
      <c r="T3186" s="36">
        <v>1080</v>
      </c>
      <c r="U3186" s="36">
        <v>470</v>
      </c>
    </row>
    <row r="3187" spans="1:21" s="174" customFormat="1" x14ac:dyDescent="0.2">
      <c r="A3187" s="175">
        <f>VLOOKUP(C3187,TabellenSRG!$B$4:$C$2729,2,FALSE)</f>
        <v>118</v>
      </c>
      <c r="B3187" s="174" t="str">
        <f t="shared" si="50"/>
        <v>118e</v>
      </c>
      <c r="C3187" s="174" t="s">
        <v>562</v>
      </c>
      <c r="D3187" s="174" t="s">
        <v>610</v>
      </c>
      <c r="E3187" s="174">
        <v>4</v>
      </c>
      <c r="F3187" s="174">
        <v>0</v>
      </c>
      <c r="G3187" s="174">
        <v>0</v>
      </c>
      <c r="H3187" s="174">
        <v>0</v>
      </c>
      <c r="I3187" s="174">
        <v>30</v>
      </c>
      <c r="J3187" s="174">
        <v>230</v>
      </c>
      <c r="K3187" s="174">
        <v>270</v>
      </c>
      <c r="L3187" s="174">
        <v>250</v>
      </c>
      <c r="M3187" s="174">
        <v>250</v>
      </c>
      <c r="N3187" s="174">
        <v>280</v>
      </c>
      <c r="O3187" s="174">
        <v>430</v>
      </c>
      <c r="P3187" s="174">
        <v>570</v>
      </c>
      <c r="Q3187" s="176">
        <v>750</v>
      </c>
      <c r="R3187" s="174">
        <v>980</v>
      </c>
      <c r="S3187" s="174">
        <v>1270</v>
      </c>
      <c r="T3187" s="36">
        <v>1320</v>
      </c>
      <c r="U3187" s="36">
        <v>1320</v>
      </c>
    </row>
    <row r="3188" spans="1:21" s="174" customFormat="1" x14ac:dyDescent="0.2">
      <c r="A3188" s="175">
        <f>VLOOKUP(C3188,TabellenSRG!$B$4:$C$2729,2,FALSE)</f>
        <v>118</v>
      </c>
      <c r="B3188" s="174" t="str">
        <f t="shared" si="50"/>
        <v>118f</v>
      </c>
      <c r="C3188" s="174" t="s">
        <v>562</v>
      </c>
      <c r="D3188" s="174" t="s">
        <v>612</v>
      </c>
      <c r="E3188" s="174">
        <v>5</v>
      </c>
      <c r="F3188" s="174">
        <v>0</v>
      </c>
      <c r="G3188" s="174">
        <v>0</v>
      </c>
      <c r="H3188" s="174">
        <v>0</v>
      </c>
      <c r="I3188" s="174">
        <v>0</v>
      </c>
      <c r="J3188" s="174">
        <v>0</v>
      </c>
      <c r="K3188" s="174">
        <v>0</v>
      </c>
      <c r="L3188" s="174">
        <v>40</v>
      </c>
      <c r="M3188" s="174">
        <v>50</v>
      </c>
      <c r="N3188" s="174">
        <v>60</v>
      </c>
      <c r="O3188" s="174">
        <v>80</v>
      </c>
      <c r="P3188" s="174">
        <v>90</v>
      </c>
      <c r="Q3188" s="176">
        <v>100</v>
      </c>
      <c r="R3188" s="174">
        <v>130</v>
      </c>
      <c r="S3188" s="174">
        <v>160</v>
      </c>
      <c r="T3188" s="36">
        <v>170</v>
      </c>
      <c r="U3188" s="36">
        <v>180</v>
      </c>
    </row>
    <row r="3189" spans="1:21" s="174" customFormat="1" x14ac:dyDescent="0.2">
      <c r="A3189" s="175">
        <f>VLOOKUP(C3189,TabellenSRG!$B$4:$C$2729,2,FALSE)</f>
        <v>118</v>
      </c>
      <c r="B3189" s="174" t="str">
        <f t="shared" si="50"/>
        <v>118g</v>
      </c>
      <c r="C3189" s="174" t="s">
        <v>562</v>
      </c>
      <c r="D3189" s="174" t="s">
        <v>613</v>
      </c>
      <c r="E3189" s="174">
        <v>6</v>
      </c>
      <c r="F3189" s="174">
        <v>0</v>
      </c>
      <c r="G3189" s="174">
        <v>0</v>
      </c>
      <c r="H3189" s="174">
        <v>0</v>
      </c>
      <c r="I3189" s="174">
        <v>0</v>
      </c>
      <c r="J3189" s="174">
        <v>10</v>
      </c>
      <c r="K3189" s="174">
        <v>10</v>
      </c>
      <c r="L3189" s="174">
        <v>20</v>
      </c>
      <c r="M3189" s="174">
        <v>20</v>
      </c>
      <c r="N3189" s="174">
        <v>30</v>
      </c>
      <c r="O3189" s="174">
        <v>60</v>
      </c>
      <c r="P3189" s="174">
        <v>80</v>
      </c>
      <c r="Q3189" s="176">
        <v>110</v>
      </c>
      <c r="R3189" s="174">
        <v>150</v>
      </c>
      <c r="S3189" s="174">
        <v>160</v>
      </c>
      <c r="T3189" s="36">
        <v>160</v>
      </c>
      <c r="U3189" s="36">
        <v>160</v>
      </c>
    </row>
    <row r="3190" spans="1:21" s="174" customFormat="1" x14ac:dyDescent="0.2">
      <c r="A3190" s="175">
        <f>VLOOKUP(C3190,TabellenSRG!$B$4:$C$2729,2,FALSE)</f>
        <v>118</v>
      </c>
      <c r="B3190" s="174" t="str">
        <f t="shared" si="50"/>
        <v>118h</v>
      </c>
      <c r="C3190" s="174" t="s">
        <v>562</v>
      </c>
      <c r="D3190" s="174" t="s">
        <v>614</v>
      </c>
      <c r="E3190" s="174">
        <v>7</v>
      </c>
      <c r="F3190" s="174">
        <v>0</v>
      </c>
      <c r="G3190" s="174">
        <v>0</v>
      </c>
      <c r="H3190" s="174">
        <v>0</v>
      </c>
      <c r="I3190" s="174">
        <v>0</v>
      </c>
      <c r="J3190" s="174">
        <v>0</v>
      </c>
      <c r="K3190" s="174">
        <v>0</v>
      </c>
      <c r="L3190" s="174">
        <v>0</v>
      </c>
      <c r="M3190" s="174">
        <v>0</v>
      </c>
      <c r="N3190" s="174">
        <v>0</v>
      </c>
      <c r="O3190" s="174">
        <v>0</v>
      </c>
      <c r="P3190" s="174">
        <v>0</v>
      </c>
      <c r="Q3190" s="176">
        <v>0</v>
      </c>
      <c r="R3190" s="174">
        <v>0</v>
      </c>
      <c r="S3190" s="174">
        <v>0</v>
      </c>
      <c r="T3190" s="36">
        <v>0</v>
      </c>
      <c r="U3190" s="36">
        <v>0</v>
      </c>
    </row>
    <row r="3191" spans="1:21" s="174" customFormat="1" x14ac:dyDescent="0.2">
      <c r="A3191" s="175">
        <f>VLOOKUP(C3191,TabellenSRG!$B$4:$C$2729,2,FALSE)</f>
        <v>118</v>
      </c>
      <c r="B3191" s="174" t="str">
        <f t="shared" si="50"/>
        <v>118i</v>
      </c>
      <c r="C3191" s="174" t="s">
        <v>562</v>
      </c>
      <c r="D3191" s="174" t="s">
        <v>615</v>
      </c>
      <c r="E3191" s="174">
        <v>8</v>
      </c>
      <c r="F3191" s="174">
        <v>0</v>
      </c>
      <c r="G3191" s="174">
        <v>0</v>
      </c>
      <c r="H3191" s="174">
        <v>0</v>
      </c>
      <c r="I3191" s="174">
        <v>0</v>
      </c>
      <c r="J3191" s="174">
        <v>0</v>
      </c>
      <c r="K3191" s="174">
        <v>0</v>
      </c>
      <c r="L3191" s="174">
        <v>0</v>
      </c>
      <c r="M3191" s="174">
        <v>0</v>
      </c>
      <c r="N3191" s="174">
        <v>0</v>
      </c>
      <c r="O3191" s="174">
        <v>0</v>
      </c>
      <c r="P3191" s="174">
        <v>0</v>
      </c>
      <c r="Q3191" s="176">
        <v>0</v>
      </c>
      <c r="R3191" s="174">
        <v>0</v>
      </c>
      <c r="S3191" s="174">
        <v>0</v>
      </c>
      <c r="T3191" s="36">
        <v>0</v>
      </c>
      <c r="U3191" s="36">
        <v>0</v>
      </c>
    </row>
    <row r="3192" spans="1:21" s="174" customFormat="1" x14ac:dyDescent="0.2">
      <c r="A3192" s="175">
        <f>VLOOKUP(C3192,TabellenSRG!$B$4:$C$2729,2,FALSE)</f>
        <v>118</v>
      </c>
      <c r="B3192" s="174" t="str">
        <f t="shared" si="50"/>
        <v>118j</v>
      </c>
      <c r="C3192" s="174" t="s">
        <v>562</v>
      </c>
      <c r="D3192" s="174" t="s">
        <v>616</v>
      </c>
      <c r="E3192" s="174">
        <v>9</v>
      </c>
      <c r="F3192" s="174">
        <v>5760</v>
      </c>
      <c r="G3192" s="174">
        <v>6200</v>
      </c>
      <c r="H3192" s="174">
        <v>6990</v>
      </c>
      <c r="I3192" s="174">
        <v>7220</v>
      </c>
      <c r="J3192" s="174">
        <v>7600</v>
      </c>
      <c r="K3192" s="174">
        <v>7930</v>
      </c>
      <c r="L3192" s="174">
        <v>7930</v>
      </c>
      <c r="M3192" s="174">
        <v>8540</v>
      </c>
      <c r="N3192" s="174">
        <v>9180</v>
      </c>
      <c r="O3192" s="174">
        <v>9500</v>
      </c>
      <c r="P3192" s="174">
        <v>10310</v>
      </c>
      <c r="Q3192" s="176">
        <v>11440</v>
      </c>
      <c r="R3192" s="174">
        <v>13560</v>
      </c>
      <c r="S3192" s="174">
        <v>13930</v>
      </c>
      <c r="T3192" s="36">
        <v>14060</v>
      </c>
      <c r="U3192" s="36">
        <v>15040</v>
      </c>
    </row>
    <row r="3193" spans="1:21" s="174" customFormat="1" x14ac:dyDescent="0.2">
      <c r="A3193" s="175">
        <f>VLOOKUP(C3193,TabellenSRG!$B$4:$C$2729,2,FALSE)</f>
        <v>118</v>
      </c>
      <c r="B3193" s="174" t="str">
        <f t="shared" si="50"/>
        <v>118k</v>
      </c>
      <c r="C3193" s="174" t="s">
        <v>562</v>
      </c>
      <c r="D3193" s="174" t="s">
        <v>611</v>
      </c>
      <c r="E3193" s="174">
        <v>10</v>
      </c>
      <c r="F3193" s="174" t="e">
        <v>#N/A</v>
      </c>
      <c r="G3193" s="174" t="e">
        <v>#N/A</v>
      </c>
      <c r="H3193" s="174" t="e">
        <v>#N/A</v>
      </c>
      <c r="I3193" s="174" t="e">
        <v>#N/A</v>
      </c>
      <c r="J3193" s="174" t="e">
        <v>#N/A</v>
      </c>
      <c r="K3193" s="174" t="e">
        <v>#N/A</v>
      </c>
      <c r="L3193" s="174" t="e">
        <v>#N/A</v>
      </c>
      <c r="M3193" s="174" t="e">
        <v>#N/A</v>
      </c>
      <c r="N3193" s="174">
        <v>50</v>
      </c>
      <c r="O3193" s="174">
        <v>60</v>
      </c>
      <c r="P3193" s="174">
        <v>80</v>
      </c>
      <c r="Q3193" s="176">
        <v>70</v>
      </c>
      <c r="R3193" s="174">
        <v>60</v>
      </c>
      <c r="S3193" s="174">
        <v>50</v>
      </c>
      <c r="T3193" s="36">
        <v>40</v>
      </c>
      <c r="U3193" s="36">
        <v>50</v>
      </c>
    </row>
    <row r="3194" spans="1:21" s="174" customFormat="1" x14ac:dyDescent="0.2">
      <c r="A3194" s="175">
        <f>VLOOKUP(C3194,TabellenSRG!$B$4:$C$2729,2,FALSE)</f>
        <v>148</v>
      </c>
      <c r="B3194" s="174" t="str">
        <f t="shared" si="50"/>
        <v>148a</v>
      </c>
      <c r="C3194" s="174" t="s">
        <v>151</v>
      </c>
      <c r="D3194" s="174" t="s">
        <v>606</v>
      </c>
      <c r="E3194" s="174">
        <v>0</v>
      </c>
      <c r="F3194" s="174">
        <v>1440</v>
      </c>
      <c r="G3194" s="174">
        <v>1610</v>
      </c>
      <c r="H3194" s="174">
        <v>1580</v>
      </c>
      <c r="I3194" s="174">
        <v>1820</v>
      </c>
      <c r="J3194" s="174">
        <v>1970</v>
      </c>
      <c r="K3194" s="174">
        <v>2120</v>
      </c>
      <c r="L3194" s="174">
        <v>2220</v>
      </c>
      <c r="M3194" s="174">
        <v>2430</v>
      </c>
      <c r="N3194" s="174">
        <v>2840</v>
      </c>
      <c r="O3194" s="174">
        <v>2980</v>
      </c>
      <c r="P3194" s="174">
        <v>2960</v>
      </c>
      <c r="Q3194" s="176">
        <v>3050</v>
      </c>
      <c r="R3194" s="174">
        <v>3340</v>
      </c>
      <c r="S3194" s="174">
        <v>3810</v>
      </c>
      <c r="T3194" s="36">
        <v>3610</v>
      </c>
      <c r="U3194" s="36">
        <v>3730</v>
      </c>
    </row>
    <row r="3195" spans="1:21" s="174" customFormat="1" x14ac:dyDescent="0.2">
      <c r="A3195" s="175">
        <f>VLOOKUP(C3195,TabellenSRG!$B$4:$C$2729,2,FALSE)</f>
        <v>148</v>
      </c>
      <c r="B3195" s="174" t="str">
        <f t="shared" si="50"/>
        <v>148b</v>
      </c>
      <c r="C3195" s="174" t="s">
        <v>151</v>
      </c>
      <c r="D3195" s="174" t="s">
        <v>607</v>
      </c>
      <c r="E3195" s="174">
        <v>1</v>
      </c>
      <c r="F3195" s="174">
        <v>10</v>
      </c>
      <c r="G3195" s="174">
        <v>10</v>
      </c>
      <c r="H3195" s="174">
        <v>10</v>
      </c>
      <c r="I3195" s="174">
        <v>10</v>
      </c>
      <c r="J3195" s="174">
        <v>10</v>
      </c>
      <c r="K3195" s="174">
        <v>0</v>
      </c>
      <c r="L3195" s="174">
        <v>0</v>
      </c>
      <c r="M3195" s="174">
        <v>0</v>
      </c>
      <c r="N3195" s="174">
        <v>0</v>
      </c>
      <c r="O3195" s="174">
        <v>0</v>
      </c>
      <c r="P3195" s="174">
        <v>0</v>
      </c>
      <c r="Q3195" s="176">
        <v>0</v>
      </c>
      <c r="R3195" s="174">
        <v>0</v>
      </c>
      <c r="S3195" s="174">
        <v>0</v>
      </c>
      <c r="T3195" s="36">
        <v>0</v>
      </c>
      <c r="U3195" s="36">
        <v>0</v>
      </c>
    </row>
    <row r="3196" spans="1:21" s="174" customFormat="1" x14ac:dyDescent="0.2">
      <c r="A3196" s="175">
        <f>VLOOKUP(C3196,TabellenSRG!$B$4:$C$2729,2,FALSE)</f>
        <v>148</v>
      </c>
      <c r="B3196" s="174" t="str">
        <f t="shared" si="50"/>
        <v>148c</v>
      </c>
      <c r="C3196" s="174" t="s">
        <v>151</v>
      </c>
      <c r="D3196" s="174" t="s">
        <v>608</v>
      </c>
      <c r="E3196" s="174">
        <v>2</v>
      </c>
      <c r="F3196" s="174">
        <v>0</v>
      </c>
      <c r="G3196" s="174">
        <v>0</v>
      </c>
      <c r="H3196" s="174">
        <v>0</v>
      </c>
      <c r="I3196" s="174">
        <v>0</v>
      </c>
      <c r="J3196" s="174">
        <v>0</v>
      </c>
      <c r="K3196" s="174">
        <v>0</v>
      </c>
      <c r="L3196" s="174">
        <v>0</v>
      </c>
      <c r="M3196" s="174">
        <v>0</v>
      </c>
      <c r="N3196" s="174">
        <v>0</v>
      </c>
      <c r="O3196" s="174">
        <v>0</v>
      </c>
      <c r="P3196" s="174">
        <v>0</v>
      </c>
      <c r="Q3196" s="176">
        <v>0</v>
      </c>
      <c r="R3196" s="174">
        <v>0</v>
      </c>
      <c r="S3196" s="174">
        <v>0</v>
      </c>
      <c r="T3196" s="36">
        <v>0</v>
      </c>
      <c r="U3196" s="36">
        <v>0</v>
      </c>
    </row>
    <row r="3197" spans="1:21" s="174" customFormat="1" x14ac:dyDescent="0.2">
      <c r="A3197" s="175">
        <f>VLOOKUP(C3197,TabellenSRG!$B$4:$C$2729,2,FALSE)</f>
        <v>148</v>
      </c>
      <c r="B3197" s="174" t="str">
        <f t="shared" si="50"/>
        <v>148d</v>
      </c>
      <c r="C3197" s="174" t="s">
        <v>151</v>
      </c>
      <c r="D3197" s="174" t="s">
        <v>609</v>
      </c>
      <c r="E3197" s="174">
        <v>3</v>
      </c>
      <c r="F3197" s="174">
        <v>160</v>
      </c>
      <c r="G3197" s="174">
        <v>130</v>
      </c>
      <c r="H3197" s="174">
        <v>150</v>
      </c>
      <c r="I3197" s="174">
        <v>170</v>
      </c>
      <c r="J3197" s="174">
        <v>130</v>
      </c>
      <c r="K3197" s="174">
        <v>130</v>
      </c>
      <c r="L3197" s="174">
        <v>130</v>
      </c>
      <c r="M3197" s="174">
        <v>140</v>
      </c>
      <c r="N3197" s="174">
        <v>190</v>
      </c>
      <c r="O3197" s="174">
        <v>220</v>
      </c>
      <c r="P3197" s="174">
        <v>190</v>
      </c>
      <c r="Q3197" s="176">
        <v>160</v>
      </c>
      <c r="R3197" s="174">
        <v>180</v>
      </c>
      <c r="S3197" s="174">
        <v>160</v>
      </c>
      <c r="T3197" s="36">
        <v>140</v>
      </c>
      <c r="U3197" s="36">
        <v>90</v>
      </c>
    </row>
    <row r="3198" spans="1:21" s="174" customFormat="1" x14ac:dyDescent="0.2">
      <c r="A3198" s="175">
        <f>VLOOKUP(C3198,TabellenSRG!$B$4:$C$2729,2,FALSE)</f>
        <v>148</v>
      </c>
      <c r="B3198" s="174" t="str">
        <f t="shared" si="50"/>
        <v>148e</v>
      </c>
      <c r="C3198" s="174" t="s">
        <v>151</v>
      </c>
      <c r="D3198" s="174" t="s">
        <v>610</v>
      </c>
      <c r="E3198" s="174">
        <v>4</v>
      </c>
      <c r="F3198" s="174">
        <v>0</v>
      </c>
      <c r="G3198" s="174">
        <v>0</v>
      </c>
      <c r="H3198" s="174">
        <v>0</v>
      </c>
      <c r="I3198" s="174">
        <v>80</v>
      </c>
      <c r="J3198" s="174">
        <v>90</v>
      </c>
      <c r="K3198" s="174">
        <v>130</v>
      </c>
      <c r="L3198" s="174">
        <v>170</v>
      </c>
      <c r="M3198" s="174">
        <v>190</v>
      </c>
      <c r="N3198" s="174">
        <v>200</v>
      </c>
      <c r="O3198" s="174">
        <v>250</v>
      </c>
      <c r="P3198" s="174">
        <v>300</v>
      </c>
      <c r="Q3198" s="176">
        <v>350</v>
      </c>
      <c r="R3198" s="174">
        <v>420</v>
      </c>
      <c r="S3198" s="174">
        <v>500</v>
      </c>
      <c r="T3198" s="36">
        <v>490</v>
      </c>
      <c r="U3198" s="36">
        <v>510</v>
      </c>
    </row>
    <row r="3199" spans="1:21" s="174" customFormat="1" x14ac:dyDescent="0.2">
      <c r="A3199" s="175">
        <f>VLOOKUP(C3199,TabellenSRG!$B$4:$C$2729,2,FALSE)</f>
        <v>148</v>
      </c>
      <c r="B3199" s="174" t="str">
        <f t="shared" si="50"/>
        <v>148f</v>
      </c>
      <c r="C3199" s="174" t="s">
        <v>151</v>
      </c>
      <c r="D3199" s="174" t="s">
        <v>612</v>
      </c>
      <c r="E3199" s="174">
        <v>5</v>
      </c>
      <c r="F3199" s="174">
        <v>0</v>
      </c>
      <c r="G3199" s="174">
        <v>0</v>
      </c>
      <c r="H3199" s="174">
        <v>0</v>
      </c>
      <c r="I3199" s="174">
        <v>0</v>
      </c>
      <c r="J3199" s="174">
        <v>0</v>
      </c>
      <c r="K3199" s="174">
        <v>0</v>
      </c>
      <c r="L3199" s="174">
        <v>0</v>
      </c>
      <c r="M3199" s="174">
        <v>0</v>
      </c>
      <c r="N3199" s="174">
        <v>0</v>
      </c>
      <c r="O3199" s="174">
        <v>30</v>
      </c>
      <c r="P3199" s="174">
        <v>40</v>
      </c>
      <c r="Q3199" s="176">
        <v>40</v>
      </c>
      <c r="R3199" s="174">
        <v>50</v>
      </c>
      <c r="S3199" s="174">
        <v>50</v>
      </c>
      <c r="T3199" s="36">
        <v>50</v>
      </c>
      <c r="U3199" s="36">
        <v>60</v>
      </c>
    </row>
    <row r="3200" spans="1:21" s="174" customFormat="1" x14ac:dyDescent="0.2">
      <c r="A3200" s="175">
        <f>VLOOKUP(C3200,TabellenSRG!$B$4:$C$2729,2,FALSE)</f>
        <v>148</v>
      </c>
      <c r="B3200" s="174" t="str">
        <f t="shared" si="50"/>
        <v>148g</v>
      </c>
      <c r="C3200" s="174" t="s">
        <v>151</v>
      </c>
      <c r="D3200" s="174" t="s">
        <v>613</v>
      </c>
      <c r="E3200" s="174">
        <v>6</v>
      </c>
      <c r="F3200" s="174">
        <v>0</v>
      </c>
      <c r="G3200" s="174">
        <v>0</v>
      </c>
      <c r="H3200" s="174">
        <v>0</v>
      </c>
      <c r="I3200" s="174">
        <v>0</v>
      </c>
      <c r="J3200" s="174">
        <v>0</v>
      </c>
      <c r="K3200" s="174">
        <v>0</v>
      </c>
      <c r="L3200" s="174">
        <v>0</v>
      </c>
      <c r="M3200" s="174">
        <v>0</v>
      </c>
      <c r="N3200" s="174">
        <v>0</v>
      </c>
      <c r="O3200" s="174">
        <v>0</v>
      </c>
      <c r="P3200" s="174">
        <v>0</v>
      </c>
      <c r="Q3200" s="176">
        <v>0</v>
      </c>
      <c r="R3200" s="174">
        <v>0</v>
      </c>
      <c r="S3200" s="174">
        <v>10</v>
      </c>
      <c r="T3200" s="36">
        <v>10</v>
      </c>
      <c r="U3200" s="36">
        <v>10</v>
      </c>
    </row>
    <row r="3201" spans="1:21" s="174" customFormat="1" x14ac:dyDescent="0.2">
      <c r="A3201" s="175">
        <f>VLOOKUP(C3201,TabellenSRG!$B$4:$C$2729,2,FALSE)</f>
        <v>148</v>
      </c>
      <c r="B3201" s="174" t="str">
        <f t="shared" si="50"/>
        <v>148h</v>
      </c>
      <c r="C3201" s="174" t="s">
        <v>151</v>
      </c>
      <c r="D3201" s="174" t="s">
        <v>614</v>
      </c>
      <c r="E3201" s="174">
        <v>7</v>
      </c>
      <c r="F3201" s="174">
        <v>0</v>
      </c>
      <c r="G3201" s="174">
        <v>0</v>
      </c>
      <c r="H3201" s="174">
        <v>0</v>
      </c>
      <c r="I3201" s="174">
        <v>0</v>
      </c>
      <c r="J3201" s="174">
        <v>0</v>
      </c>
      <c r="K3201" s="174">
        <v>0</v>
      </c>
      <c r="L3201" s="174">
        <v>0</v>
      </c>
      <c r="M3201" s="174">
        <v>0</v>
      </c>
      <c r="N3201" s="174">
        <v>0</v>
      </c>
      <c r="O3201" s="174">
        <v>0</v>
      </c>
      <c r="P3201" s="174">
        <v>0</v>
      </c>
      <c r="Q3201" s="176">
        <v>0</v>
      </c>
      <c r="R3201" s="174">
        <v>0</v>
      </c>
      <c r="S3201" s="174">
        <v>0</v>
      </c>
      <c r="T3201" s="36">
        <v>0</v>
      </c>
      <c r="U3201" s="36">
        <v>0</v>
      </c>
    </row>
    <row r="3202" spans="1:21" s="174" customFormat="1" x14ac:dyDescent="0.2">
      <c r="A3202" s="175">
        <f>VLOOKUP(C3202,TabellenSRG!$B$4:$C$2729,2,FALSE)</f>
        <v>148</v>
      </c>
      <c r="B3202" s="174" t="str">
        <f t="shared" si="50"/>
        <v>148i</v>
      </c>
      <c r="C3202" s="174" t="s">
        <v>151</v>
      </c>
      <c r="D3202" s="174" t="s">
        <v>615</v>
      </c>
      <c r="E3202" s="174">
        <v>8</v>
      </c>
      <c r="F3202" s="174">
        <v>0</v>
      </c>
      <c r="G3202" s="174">
        <v>0</v>
      </c>
      <c r="H3202" s="174">
        <v>0</v>
      </c>
      <c r="I3202" s="174">
        <v>0</v>
      </c>
      <c r="J3202" s="174">
        <v>0</v>
      </c>
      <c r="K3202" s="174">
        <v>0</v>
      </c>
      <c r="L3202" s="174">
        <v>0</v>
      </c>
      <c r="M3202" s="174">
        <v>0</v>
      </c>
      <c r="N3202" s="174">
        <v>0</v>
      </c>
      <c r="O3202" s="174">
        <v>0</v>
      </c>
      <c r="P3202" s="174">
        <v>0</v>
      </c>
      <c r="Q3202" s="176">
        <v>0</v>
      </c>
      <c r="R3202" s="174">
        <v>0</v>
      </c>
      <c r="S3202" s="174">
        <v>0</v>
      </c>
      <c r="T3202" s="36">
        <v>0</v>
      </c>
      <c r="U3202" s="36">
        <v>0</v>
      </c>
    </row>
    <row r="3203" spans="1:21" s="174" customFormat="1" x14ac:dyDescent="0.2">
      <c r="A3203" s="175">
        <f>VLOOKUP(C3203,TabellenSRG!$B$4:$C$2729,2,FALSE)</f>
        <v>148</v>
      </c>
      <c r="B3203" s="174" t="str">
        <f t="shared" si="50"/>
        <v>148j</v>
      </c>
      <c r="C3203" s="174" t="s">
        <v>151</v>
      </c>
      <c r="D3203" s="174" t="s">
        <v>616</v>
      </c>
      <c r="E3203" s="174">
        <v>9</v>
      </c>
      <c r="F3203" s="174">
        <v>1270</v>
      </c>
      <c r="G3203" s="174">
        <v>1470</v>
      </c>
      <c r="H3203" s="174">
        <v>1410</v>
      </c>
      <c r="I3203" s="174">
        <v>1570</v>
      </c>
      <c r="J3203" s="174">
        <v>1740</v>
      </c>
      <c r="K3203" s="174">
        <v>1860</v>
      </c>
      <c r="L3203" s="174">
        <v>1920</v>
      </c>
      <c r="M3203" s="174">
        <v>2100</v>
      </c>
      <c r="N3203" s="174">
        <v>2450</v>
      </c>
      <c r="O3203" s="174">
        <v>2480</v>
      </c>
      <c r="P3203" s="174">
        <v>2430</v>
      </c>
      <c r="Q3203" s="176">
        <v>2490</v>
      </c>
      <c r="R3203" s="174">
        <v>2700</v>
      </c>
      <c r="S3203" s="174">
        <v>3100</v>
      </c>
      <c r="T3203" s="36">
        <v>2920</v>
      </c>
      <c r="U3203" s="36">
        <v>3060</v>
      </c>
    </row>
    <row r="3204" spans="1:21" s="174" customFormat="1" x14ac:dyDescent="0.2">
      <c r="A3204" s="175">
        <f>VLOOKUP(C3204,TabellenSRG!$B$4:$C$2729,2,FALSE)</f>
        <v>148</v>
      </c>
      <c r="B3204" s="174" t="str">
        <f t="shared" si="50"/>
        <v>148k</v>
      </c>
      <c r="C3204" s="174" t="s">
        <v>151</v>
      </c>
      <c r="D3204" s="174" t="s">
        <v>611</v>
      </c>
      <c r="E3204" s="174">
        <v>10</v>
      </c>
      <c r="F3204" s="174" t="e">
        <v>#N/A</v>
      </c>
      <c r="G3204" s="174" t="e">
        <v>#N/A</v>
      </c>
      <c r="H3204" s="174" t="e">
        <v>#N/A</v>
      </c>
      <c r="I3204" s="174" t="e">
        <v>#N/A</v>
      </c>
      <c r="J3204" s="174" t="e">
        <v>#N/A</v>
      </c>
      <c r="K3204" s="174" t="e">
        <v>#N/A</v>
      </c>
      <c r="L3204" s="174" t="e">
        <v>#N/A</v>
      </c>
      <c r="M3204" s="174" t="e">
        <v>#N/A</v>
      </c>
      <c r="N3204" s="174">
        <v>0</v>
      </c>
      <c r="O3204" s="174">
        <v>0</v>
      </c>
      <c r="P3204" s="174">
        <v>0</v>
      </c>
      <c r="Q3204" s="176">
        <v>0</v>
      </c>
      <c r="R3204" s="174">
        <v>0</v>
      </c>
      <c r="S3204" s="174">
        <v>0</v>
      </c>
      <c r="T3204" s="36">
        <v>0</v>
      </c>
      <c r="U3204" s="36">
        <v>0</v>
      </c>
    </row>
    <row r="3205" spans="1:21" x14ac:dyDescent="0.2">
      <c r="A3205" s="89">
        <f>VLOOKUP(C3205,TabellenSRG!$B$4:$C$2729,2,FALSE)</f>
        <v>283</v>
      </c>
      <c r="B3205" t="str">
        <f t="shared" ref="B3205:B3268" si="51">CONCATENATE(A3205,D3205)</f>
        <v>283a</v>
      </c>
      <c r="C3205" t="s">
        <v>291</v>
      </c>
      <c r="D3205" t="s">
        <v>606</v>
      </c>
      <c r="E3205">
        <v>0</v>
      </c>
      <c r="F3205">
        <v>330</v>
      </c>
      <c r="G3205">
        <v>300</v>
      </c>
      <c r="H3205">
        <v>310</v>
      </c>
      <c r="I3205">
        <v>310</v>
      </c>
      <c r="J3205">
        <v>290</v>
      </c>
      <c r="K3205">
        <v>290</v>
      </c>
      <c r="L3205">
        <v>270</v>
      </c>
      <c r="M3205">
        <v>190</v>
      </c>
      <c r="N3205">
        <v>190</v>
      </c>
      <c r="O3205">
        <v>180</v>
      </c>
      <c r="P3205">
        <v>180</v>
      </c>
      <c r="Q3205" s="36">
        <v>180</v>
      </c>
      <c r="R3205" s="36">
        <v>160</v>
      </c>
      <c r="S3205" s="36">
        <v>170</v>
      </c>
      <c r="T3205" s="36">
        <v>170</v>
      </c>
      <c r="U3205" s="36">
        <v>170</v>
      </c>
    </row>
    <row r="3206" spans="1:21" x14ac:dyDescent="0.2">
      <c r="A3206" s="89">
        <f>VLOOKUP(C3206,TabellenSRG!$B$4:$C$2729,2,FALSE)</f>
        <v>283</v>
      </c>
      <c r="B3206" t="str">
        <f t="shared" si="51"/>
        <v>283b</v>
      </c>
      <c r="C3206" t="s">
        <v>291</v>
      </c>
      <c r="D3206" t="s">
        <v>607</v>
      </c>
      <c r="E3206">
        <v>1</v>
      </c>
      <c r="F3206">
        <v>0</v>
      </c>
      <c r="G3206">
        <v>0</v>
      </c>
      <c r="H3206">
        <v>0</v>
      </c>
      <c r="I3206">
        <v>0</v>
      </c>
      <c r="J3206">
        <v>0</v>
      </c>
      <c r="K3206">
        <v>0</v>
      </c>
      <c r="L3206">
        <v>0</v>
      </c>
      <c r="M3206">
        <v>0</v>
      </c>
      <c r="N3206">
        <v>0</v>
      </c>
      <c r="O3206">
        <v>0</v>
      </c>
      <c r="P3206">
        <v>0</v>
      </c>
      <c r="Q3206" s="36">
        <v>0</v>
      </c>
      <c r="R3206" s="36">
        <v>0</v>
      </c>
      <c r="S3206" s="36">
        <v>0</v>
      </c>
      <c r="T3206" s="36">
        <v>0</v>
      </c>
      <c r="U3206" s="36">
        <v>0</v>
      </c>
    </row>
    <row r="3207" spans="1:21" x14ac:dyDescent="0.2">
      <c r="A3207" s="89">
        <f>VLOOKUP(C3207,TabellenSRG!$B$4:$C$2729,2,FALSE)</f>
        <v>283</v>
      </c>
      <c r="B3207" t="str">
        <f t="shared" si="51"/>
        <v>283c</v>
      </c>
      <c r="C3207" t="s">
        <v>291</v>
      </c>
      <c r="D3207" t="s">
        <v>608</v>
      </c>
      <c r="E3207">
        <v>2</v>
      </c>
      <c r="F3207">
        <v>0</v>
      </c>
      <c r="G3207">
        <v>0</v>
      </c>
      <c r="H3207">
        <v>0</v>
      </c>
      <c r="I3207">
        <v>0</v>
      </c>
      <c r="J3207">
        <v>0</v>
      </c>
      <c r="K3207">
        <v>0</v>
      </c>
      <c r="L3207">
        <v>0</v>
      </c>
      <c r="M3207">
        <v>0</v>
      </c>
      <c r="N3207">
        <v>0</v>
      </c>
      <c r="O3207">
        <v>0</v>
      </c>
      <c r="P3207">
        <v>0</v>
      </c>
      <c r="Q3207" s="36">
        <v>0</v>
      </c>
      <c r="R3207" s="36">
        <v>0</v>
      </c>
      <c r="S3207" s="36">
        <v>0</v>
      </c>
      <c r="T3207" s="36">
        <v>0</v>
      </c>
      <c r="U3207" s="36">
        <v>0</v>
      </c>
    </row>
    <row r="3208" spans="1:21" x14ac:dyDescent="0.2">
      <c r="A3208" s="89">
        <f>VLOOKUP(C3208,TabellenSRG!$B$4:$C$2729,2,FALSE)</f>
        <v>283</v>
      </c>
      <c r="B3208" t="str">
        <f t="shared" si="51"/>
        <v>283d</v>
      </c>
      <c r="C3208" t="s">
        <v>291</v>
      </c>
      <c r="D3208" t="s">
        <v>609</v>
      </c>
      <c r="E3208">
        <v>3</v>
      </c>
      <c r="F3208">
        <v>50</v>
      </c>
      <c r="G3208">
        <v>50</v>
      </c>
      <c r="H3208">
        <v>50</v>
      </c>
      <c r="I3208">
        <v>50</v>
      </c>
      <c r="J3208">
        <v>50</v>
      </c>
      <c r="K3208">
        <v>50</v>
      </c>
      <c r="L3208">
        <v>40</v>
      </c>
      <c r="M3208">
        <v>40</v>
      </c>
      <c r="N3208">
        <v>40</v>
      </c>
      <c r="O3208">
        <v>40</v>
      </c>
      <c r="P3208">
        <v>50</v>
      </c>
      <c r="Q3208" s="36">
        <v>50</v>
      </c>
      <c r="R3208" s="36">
        <v>50</v>
      </c>
      <c r="S3208" s="36">
        <v>50</v>
      </c>
      <c r="T3208" s="36">
        <v>50</v>
      </c>
      <c r="U3208" s="36">
        <v>50</v>
      </c>
    </row>
    <row r="3209" spans="1:21" x14ac:dyDescent="0.2">
      <c r="A3209" s="89">
        <f>VLOOKUP(C3209,TabellenSRG!$B$4:$C$2729,2,FALSE)</f>
        <v>283</v>
      </c>
      <c r="B3209" t="str">
        <f t="shared" si="51"/>
        <v>283e</v>
      </c>
      <c r="C3209" t="s">
        <v>291</v>
      </c>
      <c r="D3209" t="s">
        <v>610</v>
      </c>
      <c r="E3209">
        <v>4</v>
      </c>
      <c r="F3209">
        <v>0</v>
      </c>
      <c r="G3209">
        <v>0</v>
      </c>
      <c r="H3209">
        <v>0</v>
      </c>
      <c r="I3209">
        <v>0</v>
      </c>
      <c r="J3209">
        <v>0</v>
      </c>
      <c r="K3209">
        <v>0</v>
      </c>
      <c r="L3209">
        <v>0</v>
      </c>
      <c r="M3209">
        <v>0</v>
      </c>
      <c r="N3209">
        <v>0</v>
      </c>
      <c r="O3209">
        <v>0</v>
      </c>
      <c r="P3209">
        <v>10</v>
      </c>
      <c r="Q3209" s="36">
        <v>10</v>
      </c>
      <c r="R3209" s="36">
        <v>10</v>
      </c>
      <c r="S3209" s="36">
        <v>10</v>
      </c>
      <c r="T3209" s="36">
        <v>10</v>
      </c>
      <c r="U3209" s="36">
        <v>10</v>
      </c>
    </row>
    <row r="3210" spans="1:21" x14ac:dyDescent="0.2">
      <c r="A3210" s="89">
        <f>VLOOKUP(C3210,TabellenSRG!$B$4:$C$2729,2,FALSE)</f>
        <v>283</v>
      </c>
      <c r="B3210" t="str">
        <f t="shared" si="51"/>
        <v>283f</v>
      </c>
      <c r="C3210" t="s">
        <v>291</v>
      </c>
      <c r="D3210" t="s">
        <v>612</v>
      </c>
      <c r="E3210">
        <v>5</v>
      </c>
      <c r="F3210">
        <v>0</v>
      </c>
      <c r="G3210">
        <v>0</v>
      </c>
      <c r="H3210">
        <v>0</v>
      </c>
      <c r="I3210">
        <v>0</v>
      </c>
      <c r="J3210">
        <v>0</v>
      </c>
      <c r="K3210">
        <v>0</v>
      </c>
      <c r="L3210">
        <v>0</v>
      </c>
      <c r="M3210">
        <v>0</v>
      </c>
      <c r="N3210">
        <v>0</v>
      </c>
      <c r="O3210">
        <v>0</v>
      </c>
      <c r="P3210">
        <v>0</v>
      </c>
      <c r="Q3210" s="36">
        <v>0</v>
      </c>
      <c r="R3210" s="36">
        <v>0</v>
      </c>
      <c r="S3210" s="36">
        <v>0</v>
      </c>
      <c r="T3210" s="36">
        <v>0</v>
      </c>
      <c r="U3210" s="36">
        <v>0</v>
      </c>
    </row>
    <row r="3211" spans="1:21" x14ac:dyDescent="0.2">
      <c r="A3211" s="89">
        <f>VLOOKUP(C3211,TabellenSRG!$B$4:$C$2729,2,FALSE)</f>
        <v>283</v>
      </c>
      <c r="B3211" t="str">
        <f t="shared" si="51"/>
        <v>283g</v>
      </c>
      <c r="C3211" t="s">
        <v>291</v>
      </c>
      <c r="D3211" t="s">
        <v>613</v>
      </c>
      <c r="E3211">
        <v>6</v>
      </c>
      <c r="F3211">
        <v>0</v>
      </c>
      <c r="G3211">
        <v>0</v>
      </c>
      <c r="H3211">
        <v>0</v>
      </c>
      <c r="I3211">
        <v>0</v>
      </c>
      <c r="J3211">
        <v>0</v>
      </c>
      <c r="K3211">
        <v>0</v>
      </c>
      <c r="L3211">
        <v>0</v>
      </c>
      <c r="M3211">
        <v>0</v>
      </c>
      <c r="N3211">
        <v>0</v>
      </c>
      <c r="O3211">
        <v>0</v>
      </c>
      <c r="P3211">
        <v>0</v>
      </c>
      <c r="Q3211" s="36">
        <v>0</v>
      </c>
      <c r="R3211" s="36">
        <v>0</v>
      </c>
      <c r="S3211" s="36">
        <v>0</v>
      </c>
      <c r="T3211" s="36">
        <v>0</v>
      </c>
      <c r="U3211" s="36">
        <v>0</v>
      </c>
    </row>
    <row r="3212" spans="1:21" x14ac:dyDescent="0.2">
      <c r="A3212" s="89">
        <f>VLOOKUP(C3212,TabellenSRG!$B$4:$C$2729,2,FALSE)</f>
        <v>283</v>
      </c>
      <c r="B3212" t="str">
        <f t="shared" si="51"/>
        <v>283h</v>
      </c>
      <c r="C3212" t="s">
        <v>291</v>
      </c>
      <c r="D3212" t="s">
        <v>614</v>
      </c>
      <c r="E3212">
        <v>7</v>
      </c>
      <c r="F3212">
        <v>0</v>
      </c>
      <c r="G3212">
        <v>0</v>
      </c>
      <c r="H3212">
        <v>0</v>
      </c>
      <c r="I3212">
        <v>0</v>
      </c>
      <c r="J3212">
        <v>0</v>
      </c>
      <c r="K3212">
        <v>0</v>
      </c>
      <c r="L3212">
        <v>0</v>
      </c>
      <c r="M3212">
        <v>0</v>
      </c>
      <c r="N3212">
        <v>0</v>
      </c>
      <c r="O3212">
        <v>0</v>
      </c>
      <c r="P3212">
        <v>0</v>
      </c>
      <c r="Q3212" s="36">
        <v>0</v>
      </c>
      <c r="R3212" s="36">
        <v>0</v>
      </c>
      <c r="S3212" s="36">
        <v>0</v>
      </c>
      <c r="T3212" s="36">
        <v>0</v>
      </c>
      <c r="U3212" s="36">
        <v>0</v>
      </c>
    </row>
    <row r="3213" spans="1:21" x14ac:dyDescent="0.2">
      <c r="A3213" s="89">
        <f>VLOOKUP(C3213,TabellenSRG!$B$4:$C$2729,2,FALSE)</f>
        <v>283</v>
      </c>
      <c r="B3213" t="str">
        <f t="shared" si="51"/>
        <v>283i</v>
      </c>
      <c r="C3213" t="s">
        <v>291</v>
      </c>
      <c r="D3213" t="s">
        <v>615</v>
      </c>
      <c r="E3213">
        <v>8</v>
      </c>
      <c r="F3213">
        <v>0</v>
      </c>
      <c r="G3213">
        <v>0</v>
      </c>
      <c r="H3213">
        <v>0</v>
      </c>
      <c r="I3213">
        <v>0</v>
      </c>
      <c r="J3213">
        <v>0</v>
      </c>
      <c r="K3213">
        <v>0</v>
      </c>
      <c r="L3213">
        <v>0</v>
      </c>
      <c r="M3213">
        <v>0</v>
      </c>
      <c r="N3213">
        <v>0</v>
      </c>
      <c r="O3213">
        <v>0</v>
      </c>
      <c r="P3213">
        <v>0</v>
      </c>
      <c r="Q3213" s="36">
        <v>0</v>
      </c>
      <c r="R3213" s="36">
        <v>0</v>
      </c>
      <c r="S3213" s="36">
        <v>0</v>
      </c>
      <c r="T3213" s="36">
        <v>0</v>
      </c>
      <c r="U3213" s="36">
        <v>0</v>
      </c>
    </row>
    <row r="3214" spans="1:21" x14ac:dyDescent="0.2">
      <c r="A3214" s="89">
        <f>VLOOKUP(C3214,TabellenSRG!$B$4:$C$2729,2,FALSE)</f>
        <v>283</v>
      </c>
      <c r="B3214" t="str">
        <f t="shared" si="51"/>
        <v>283j</v>
      </c>
      <c r="C3214" t="s">
        <v>291</v>
      </c>
      <c r="D3214" t="s">
        <v>616</v>
      </c>
      <c r="E3214">
        <v>9</v>
      </c>
      <c r="F3214">
        <v>280</v>
      </c>
      <c r="G3214">
        <v>250</v>
      </c>
      <c r="H3214">
        <v>260</v>
      </c>
      <c r="I3214">
        <v>250</v>
      </c>
      <c r="J3214">
        <v>240</v>
      </c>
      <c r="K3214">
        <v>240</v>
      </c>
      <c r="L3214">
        <v>220</v>
      </c>
      <c r="M3214">
        <v>150</v>
      </c>
      <c r="N3214">
        <v>150</v>
      </c>
      <c r="O3214">
        <v>130</v>
      </c>
      <c r="P3214">
        <v>120</v>
      </c>
      <c r="Q3214" s="36">
        <v>120</v>
      </c>
      <c r="R3214" s="36">
        <v>110</v>
      </c>
      <c r="S3214" s="36">
        <v>120</v>
      </c>
      <c r="T3214" s="36">
        <v>110</v>
      </c>
      <c r="U3214" s="36">
        <v>110</v>
      </c>
    </row>
    <row r="3215" spans="1:21" x14ac:dyDescent="0.2">
      <c r="A3215" s="89">
        <f>VLOOKUP(C3215,TabellenSRG!$B$4:$C$2729,2,FALSE)</f>
        <v>283</v>
      </c>
      <c r="B3215" t="str">
        <f t="shared" si="51"/>
        <v>283k</v>
      </c>
      <c r="C3215" t="s">
        <v>291</v>
      </c>
      <c r="D3215" t="s">
        <v>611</v>
      </c>
      <c r="E3215">
        <v>10</v>
      </c>
      <c r="F3215" t="e">
        <v>#N/A</v>
      </c>
      <c r="G3215" t="e">
        <v>#N/A</v>
      </c>
      <c r="H3215" t="e">
        <v>#N/A</v>
      </c>
      <c r="I3215" t="e">
        <v>#N/A</v>
      </c>
      <c r="J3215" t="e">
        <v>#N/A</v>
      </c>
      <c r="K3215" t="e">
        <v>#N/A</v>
      </c>
      <c r="L3215" t="e">
        <v>#N/A</v>
      </c>
      <c r="M3215" t="e">
        <v>#N/A</v>
      </c>
      <c r="N3215">
        <v>0</v>
      </c>
      <c r="O3215">
        <v>0</v>
      </c>
      <c r="P3215">
        <v>0</v>
      </c>
      <c r="Q3215" s="36">
        <v>0</v>
      </c>
      <c r="R3215" s="36">
        <v>0</v>
      </c>
      <c r="S3215" s="36">
        <v>0</v>
      </c>
      <c r="T3215" s="36">
        <v>0</v>
      </c>
      <c r="U3215" s="36">
        <v>0</v>
      </c>
    </row>
    <row r="3216" spans="1:21" x14ac:dyDescent="0.2">
      <c r="A3216" s="89">
        <f>VLOOKUP(C3216,TabellenSRG!$B$4:$C$2729,2,FALSE)</f>
        <v>284</v>
      </c>
      <c r="B3216" t="str">
        <f t="shared" si="51"/>
        <v>284a</v>
      </c>
      <c r="C3216" t="s">
        <v>292</v>
      </c>
      <c r="D3216" t="s">
        <v>606</v>
      </c>
      <c r="E3216">
        <v>0</v>
      </c>
      <c r="F3216">
        <v>30</v>
      </c>
      <c r="G3216">
        <v>30</v>
      </c>
      <c r="H3216">
        <v>30</v>
      </c>
      <c r="I3216">
        <v>30</v>
      </c>
      <c r="J3216">
        <v>40</v>
      </c>
      <c r="K3216">
        <v>40</v>
      </c>
      <c r="L3216">
        <v>40</v>
      </c>
      <c r="M3216">
        <v>50</v>
      </c>
      <c r="N3216">
        <v>50</v>
      </c>
      <c r="O3216">
        <v>50</v>
      </c>
      <c r="P3216">
        <v>60</v>
      </c>
      <c r="Q3216" s="36">
        <v>70</v>
      </c>
      <c r="R3216" s="36">
        <v>70</v>
      </c>
      <c r="S3216" s="36">
        <v>70</v>
      </c>
      <c r="T3216" s="36">
        <v>80</v>
      </c>
      <c r="U3216" s="36">
        <v>80</v>
      </c>
    </row>
    <row r="3217" spans="1:21" x14ac:dyDescent="0.2">
      <c r="A3217" s="89">
        <f>VLOOKUP(C3217,TabellenSRG!$B$4:$C$2729,2,FALSE)</f>
        <v>284</v>
      </c>
      <c r="B3217" t="str">
        <f t="shared" si="51"/>
        <v>284b</v>
      </c>
      <c r="C3217" t="s">
        <v>292</v>
      </c>
      <c r="D3217" t="s">
        <v>607</v>
      </c>
      <c r="E3217">
        <v>1</v>
      </c>
      <c r="F3217">
        <v>0</v>
      </c>
      <c r="G3217">
        <v>0</v>
      </c>
      <c r="H3217">
        <v>0</v>
      </c>
      <c r="I3217">
        <v>0</v>
      </c>
      <c r="J3217">
        <v>0</v>
      </c>
      <c r="K3217">
        <v>0</v>
      </c>
      <c r="L3217">
        <v>0</v>
      </c>
      <c r="M3217">
        <v>0</v>
      </c>
      <c r="N3217">
        <v>0</v>
      </c>
      <c r="O3217">
        <v>0</v>
      </c>
      <c r="P3217">
        <v>0</v>
      </c>
      <c r="Q3217" s="36">
        <v>0</v>
      </c>
      <c r="R3217" s="36">
        <v>0</v>
      </c>
      <c r="S3217" s="36">
        <v>0</v>
      </c>
      <c r="T3217" s="36">
        <v>0</v>
      </c>
      <c r="U3217" s="36">
        <v>0</v>
      </c>
    </row>
    <row r="3218" spans="1:21" x14ac:dyDescent="0.2">
      <c r="A3218" s="89">
        <f>VLOOKUP(C3218,TabellenSRG!$B$4:$C$2729,2,FALSE)</f>
        <v>284</v>
      </c>
      <c r="B3218" t="str">
        <f t="shared" si="51"/>
        <v>284c</v>
      </c>
      <c r="C3218" t="s">
        <v>292</v>
      </c>
      <c r="D3218" t="s">
        <v>608</v>
      </c>
      <c r="E3218">
        <v>2</v>
      </c>
      <c r="F3218">
        <v>0</v>
      </c>
      <c r="G3218">
        <v>0</v>
      </c>
      <c r="H3218">
        <v>0</v>
      </c>
      <c r="I3218">
        <v>0</v>
      </c>
      <c r="J3218">
        <v>0</v>
      </c>
      <c r="K3218">
        <v>0</v>
      </c>
      <c r="L3218">
        <v>0</v>
      </c>
      <c r="M3218">
        <v>0</v>
      </c>
      <c r="N3218">
        <v>0</v>
      </c>
      <c r="O3218">
        <v>0</v>
      </c>
      <c r="P3218">
        <v>0</v>
      </c>
      <c r="Q3218" s="36">
        <v>0</v>
      </c>
      <c r="R3218" s="36">
        <v>0</v>
      </c>
      <c r="S3218" s="36">
        <v>0</v>
      </c>
      <c r="T3218" s="36">
        <v>0</v>
      </c>
      <c r="U3218" s="36">
        <v>0</v>
      </c>
    </row>
    <row r="3219" spans="1:21" x14ac:dyDescent="0.2">
      <c r="A3219" s="89">
        <f>VLOOKUP(C3219,TabellenSRG!$B$4:$C$2729,2,FALSE)</f>
        <v>284</v>
      </c>
      <c r="B3219" t="str">
        <f t="shared" si="51"/>
        <v>284d</v>
      </c>
      <c r="C3219" t="s">
        <v>292</v>
      </c>
      <c r="D3219" t="s">
        <v>609</v>
      </c>
      <c r="E3219">
        <v>3</v>
      </c>
      <c r="F3219">
        <v>0</v>
      </c>
      <c r="G3219">
        <v>0</v>
      </c>
      <c r="H3219">
        <v>0</v>
      </c>
      <c r="I3219">
        <v>0</v>
      </c>
      <c r="J3219">
        <v>0</v>
      </c>
      <c r="K3219">
        <v>0</v>
      </c>
      <c r="L3219">
        <v>0</v>
      </c>
      <c r="M3219">
        <v>0</v>
      </c>
      <c r="N3219">
        <v>0</v>
      </c>
      <c r="O3219">
        <v>0</v>
      </c>
      <c r="P3219">
        <v>10</v>
      </c>
      <c r="Q3219" s="36">
        <v>10</v>
      </c>
      <c r="R3219" s="36">
        <v>10</v>
      </c>
      <c r="S3219" s="36">
        <v>10</v>
      </c>
      <c r="T3219" s="36">
        <v>10</v>
      </c>
      <c r="U3219" s="36">
        <v>10</v>
      </c>
    </row>
    <row r="3220" spans="1:21" x14ac:dyDescent="0.2">
      <c r="A3220" s="89">
        <f>VLOOKUP(C3220,TabellenSRG!$B$4:$C$2729,2,FALSE)</f>
        <v>284</v>
      </c>
      <c r="B3220" t="str">
        <f t="shared" si="51"/>
        <v>284e</v>
      </c>
      <c r="C3220" t="s">
        <v>292</v>
      </c>
      <c r="D3220" t="s">
        <v>610</v>
      </c>
      <c r="E3220">
        <v>4</v>
      </c>
      <c r="F3220">
        <v>0</v>
      </c>
      <c r="G3220">
        <v>0</v>
      </c>
      <c r="H3220">
        <v>0</v>
      </c>
      <c r="I3220">
        <v>0</v>
      </c>
      <c r="J3220">
        <v>0</v>
      </c>
      <c r="K3220">
        <v>0</v>
      </c>
      <c r="L3220">
        <v>0</v>
      </c>
      <c r="M3220">
        <v>0</v>
      </c>
      <c r="N3220">
        <v>0</v>
      </c>
      <c r="O3220">
        <v>10</v>
      </c>
      <c r="P3220">
        <v>10</v>
      </c>
      <c r="Q3220" s="36">
        <v>10</v>
      </c>
      <c r="R3220" s="36">
        <v>10</v>
      </c>
      <c r="S3220" s="36">
        <v>20</v>
      </c>
      <c r="T3220" s="36">
        <v>20</v>
      </c>
      <c r="U3220" s="36">
        <v>20</v>
      </c>
    </row>
    <row r="3221" spans="1:21" x14ac:dyDescent="0.2">
      <c r="A3221" s="89">
        <f>VLOOKUP(C3221,TabellenSRG!$B$4:$C$2729,2,FALSE)</f>
        <v>284</v>
      </c>
      <c r="B3221" t="str">
        <f t="shared" si="51"/>
        <v>284f</v>
      </c>
      <c r="C3221" t="s">
        <v>292</v>
      </c>
      <c r="D3221" t="s">
        <v>612</v>
      </c>
      <c r="E3221">
        <v>5</v>
      </c>
      <c r="F3221">
        <v>0</v>
      </c>
      <c r="G3221">
        <v>0</v>
      </c>
      <c r="H3221">
        <v>0</v>
      </c>
      <c r="I3221">
        <v>0</v>
      </c>
      <c r="J3221">
        <v>0</v>
      </c>
      <c r="K3221">
        <v>0</v>
      </c>
      <c r="L3221">
        <v>0</v>
      </c>
      <c r="M3221">
        <v>0</v>
      </c>
      <c r="N3221">
        <v>0</v>
      </c>
      <c r="O3221">
        <v>0</v>
      </c>
      <c r="P3221">
        <v>0</v>
      </c>
      <c r="Q3221" s="36">
        <v>0</v>
      </c>
      <c r="R3221" s="36">
        <v>0</v>
      </c>
      <c r="S3221" s="36">
        <v>0</v>
      </c>
      <c r="T3221" s="36">
        <v>0</v>
      </c>
      <c r="U3221" s="36">
        <v>0</v>
      </c>
    </row>
    <row r="3222" spans="1:21" x14ac:dyDescent="0.2">
      <c r="A3222" s="89">
        <f>VLOOKUP(C3222,TabellenSRG!$B$4:$C$2729,2,FALSE)</f>
        <v>284</v>
      </c>
      <c r="B3222" t="str">
        <f t="shared" si="51"/>
        <v>284g</v>
      </c>
      <c r="C3222" t="s">
        <v>292</v>
      </c>
      <c r="D3222" t="s">
        <v>613</v>
      </c>
      <c r="E3222">
        <v>6</v>
      </c>
      <c r="F3222">
        <v>0</v>
      </c>
      <c r="G3222">
        <v>0</v>
      </c>
      <c r="H3222">
        <v>0</v>
      </c>
      <c r="I3222">
        <v>0</v>
      </c>
      <c r="J3222">
        <v>0</v>
      </c>
      <c r="K3222">
        <v>0</v>
      </c>
      <c r="L3222">
        <v>0</v>
      </c>
      <c r="M3222">
        <v>0</v>
      </c>
      <c r="N3222">
        <v>0</v>
      </c>
      <c r="O3222">
        <v>0</v>
      </c>
      <c r="P3222">
        <v>0</v>
      </c>
      <c r="Q3222" s="36">
        <v>0</v>
      </c>
      <c r="R3222" s="36">
        <v>10</v>
      </c>
      <c r="S3222" s="36">
        <v>10</v>
      </c>
      <c r="T3222" s="36">
        <v>10</v>
      </c>
      <c r="U3222" s="36">
        <v>10</v>
      </c>
    </row>
    <row r="3223" spans="1:21" x14ac:dyDescent="0.2">
      <c r="A3223" s="89">
        <f>VLOOKUP(C3223,TabellenSRG!$B$4:$C$2729,2,FALSE)</f>
        <v>284</v>
      </c>
      <c r="B3223" t="str">
        <f t="shared" si="51"/>
        <v>284h</v>
      </c>
      <c r="C3223" t="s">
        <v>292</v>
      </c>
      <c r="D3223" t="s">
        <v>614</v>
      </c>
      <c r="E3223">
        <v>7</v>
      </c>
      <c r="F3223">
        <v>0</v>
      </c>
      <c r="G3223">
        <v>0</v>
      </c>
      <c r="H3223">
        <v>0</v>
      </c>
      <c r="I3223">
        <v>0</v>
      </c>
      <c r="J3223">
        <v>0</v>
      </c>
      <c r="K3223">
        <v>0</v>
      </c>
      <c r="L3223">
        <v>0</v>
      </c>
      <c r="M3223">
        <v>0</v>
      </c>
      <c r="N3223">
        <v>0</v>
      </c>
      <c r="O3223">
        <v>0</v>
      </c>
      <c r="P3223">
        <v>0</v>
      </c>
      <c r="Q3223" s="36">
        <v>0</v>
      </c>
      <c r="R3223" s="36">
        <v>0</v>
      </c>
      <c r="S3223" s="36">
        <v>0</v>
      </c>
      <c r="T3223" s="36">
        <v>0</v>
      </c>
      <c r="U3223" s="36">
        <v>0</v>
      </c>
    </row>
    <row r="3224" spans="1:21" x14ac:dyDescent="0.2">
      <c r="A3224" s="89">
        <f>VLOOKUP(C3224,TabellenSRG!$B$4:$C$2729,2,FALSE)</f>
        <v>284</v>
      </c>
      <c r="B3224" t="str">
        <f t="shared" si="51"/>
        <v>284i</v>
      </c>
      <c r="C3224" t="s">
        <v>292</v>
      </c>
      <c r="D3224" t="s">
        <v>615</v>
      </c>
      <c r="E3224">
        <v>8</v>
      </c>
      <c r="F3224">
        <v>0</v>
      </c>
      <c r="G3224">
        <v>0</v>
      </c>
      <c r="H3224">
        <v>0</v>
      </c>
      <c r="I3224">
        <v>0</v>
      </c>
      <c r="J3224">
        <v>0</v>
      </c>
      <c r="K3224">
        <v>0</v>
      </c>
      <c r="L3224">
        <v>0</v>
      </c>
      <c r="M3224">
        <v>0</v>
      </c>
      <c r="N3224">
        <v>0</v>
      </c>
      <c r="O3224">
        <v>0</v>
      </c>
      <c r="P3224">
        <v>0</v>
      </c>
      <c r="Q3224" s="36">
        <v>0</v>
      </c>
      <c r="R3224" s="36">
        <v>0</v>
      </c>
      <c r="S3224" s="36">
        <v>0</v>
      </c>
      <c r="T3224" s="36">
        <v>0</v>
      </c>
      <c r="U3224" s="36">
        <v>0</v>
      </c>
    </row>
    <row r="3225" spans="1:21" x14ac:dyDescent="0.2">
      <c r="A3225" s="89">
        <f>VLOOKUP(C3225,TabellenSRG!$B$4:$C$2729,2,FALSE)</f>
        <v>284</v>
      </c>
      <c r="B3225" t="str">
        <f t="shared" si="51"/>
        <v>284j</v>
      </c>
      <c r="C3225" t="s">
        <v>292</v>
      </c>
      <c r="D3225" t="s">
        <v>616</v>
      </c>
      <c r="E3225">
        <v>9</v>
      </c>
      <c r="F3225">
        <v>30</v>
      </c>
      <c r="G3225">
        <v>30</v>
      </c>
      <c r="H3225">
        <v>30</v>
      </c>
      <c r="I3225">
        <v>30</v>
      </c>
      <c r="J3225">
        <v>30</v>
      </c>
      <c r="K3225">
        <v>40</v>
      </c>
      <c r="L3225">
        <v>40</v>
      </c>
      <c r="M3225">
        <v>40</v>
      </c>
      <c r="N3225">
        <v>40</v>
      </c>
      <c r="O3225">
        <v>40</v>
      </c>
      <c r="P3225">
        <v>40</v>
      </c>
      <c r="Q3225" s="36">
        <v>40</v>
      </c>
      <c r="R3225" s="36">
        <v>50</v>
      </c>
      <c r="S3225" s="36">
        <v>40</v>
      </c>
      <c r="T3225" s="36">
        <v>40</v>
      </c>
      <c r="U3225" s="36">
        <v>40</v>
      </c>
    </row>
    <row r="3226" spans="1:21" x14ac:dyDescent="0.2">
      <c r="A3226" s="89">
        <f>VLOOKUP(C3226,TabellenSRG!$B$4:$C$2729,2,FALSE)</f>
        <v>284</v>
      </c>
      <c r="B3226" t="str">
        <f t="shared" si="51"/>
        <v>284k</v>
      </c>
      <c r="C3226" t="s">
        <v>292</v>
      </c>
      <c r="D3226" t="s">
        <v>611</v>
      </c>
      <c r="E3226">
        <v>10</v>
      </c>
      <c r="F3226" t="e">
        <v>#N/A</v>
      </c>
      <c r="G3226" t="e">
        <v>#N/A</v>
      </c>
      <c r="H3226" t="e">
        <v>#N/A</v>
      </c>
      <c r="I3226" t="e">
        <v>#N/A</v>
      </c>
      <c r="J3226" t="e">
        <v>#N/A</v>
      </c>
      <c r="K3226" t="e">
        <v>#N/A</v>
      </c>
      <c r="L3226" t="e">
        <v>#N/A</v>
      </c>
      <c r="M3226" t="e">
        <v>#N/A</v>
      </c>
      <c r="N3226">
        <v>0</v>
      </c>
      <c r="O3226">
        <v>0</v>
      </c>
      <c r="P3226">
        <v>0</v>
      </c>
      <c r="Q3226" s="36">
        <v>0</v>
      </c>
      <c r="R3226" s="36">
        <v>0</v>
      </c>
      <c r="S3226" s="36">
        <v>0</v>
      </c>
      <c r="T3226" s="36">
        <v>0</v>
      </c>
      <c r="U3226" s="36">
        <v>0</v>
      </c>
    </row>
    <row r="3227" spans="1:21" x14ac:dyDescent="0.2">
      <c r="A3227" s="89">
        <f>VLOOKUP(C3227,TabellenSRG!$B$4:$C$2729,2,FALSE)</f>
        <v>285</v>
      </c>
      <c r="B3227" t="str">
        <f t="shared" si="51"/>
        <v>285a</v>
      </c>
      <c r="C3227" t="s">
        <v>293</v>
      </c>
      <c r="D3227" t="s">
        <v>606</v>
      </c>
      <c r="E3227">
        <v>0</v>
      </c>
      <c r="F3227">
        <v>220</v>
      </c>
      <c r="G3227">
        <v>220</v>
      </c>
      <c r="H3227">
        <v>190</v>
      </c>
      <c r="I3227">
        <v>200</v>
      </c>
      <c r="J3227">
        <v>200</v>
      </c>
      <c r="K3227">
        <v>220</v>
      </c>
      <c r="L3227">
        <v>230</v>
      </c>
      <c r="M3227">
        <v>240</v>
      </c>
      <c r="N3227">
        <v>320</v>
      </c>
      <c r="O3227">
        <v>290</v>
      </c>
      <c r="P3227">
        <v>290</v>
      </c>
      <c r="Q3227" s="36">
        <v>300</v>
      </c>
      <c r="R3227" s="36">
        <v>300</v>
      </c>
      <c r="S3227" s="36">
        <v>280</v>
      </c>
      <c r="T3227" s="36">
        <v>280</v>
      </c>
      <c r="U3227" s="36">
        <v>300</v>
      </c>
    </row>
    <row r="3228" spans="1:21" x14ac:dyDescent="0.2">
      <c r="A3228" s="89">
        <f>VLOOKUP(C3228,TabellenSRG!$B$4:$C$2729,2,FALSE)</f>
        <v>285</v>
      </c>
      <c r="B3228" t="str">
        <f t="shared" si="51"/>
        <v>285b</v>
      </c>
      <c r="C3228" t="s">
        <v>293</v>
      </c>
      <c r="D3228" t="s">
        <v>607</v>
      </c>
      <c r="E3228">
        <v>1</v>
      </c>
      <c r="F3228">
        <v>10</v>
      </c>
      <c r="G3228">
        <v>10</v>
      </c>
      <c r="H3228">
        <v>10</v>
      </c>
      <c r="I3228">
        <v>0</v>
      </c>
      <c r="J3228">
        <v>10</v>
      </c>
      <c r="K3228">
        <v>0</v>
      </c>
      <c r="L3228">
        <v>0</v>
      </c>
      <c r="M3228">
        <v>0</v>
      </c>
      <c r="N3228">
        <v>0</v>
      </c>
      <c r="O3228">
        <v>0</v>
      </c>
      <c r="P3228">
        <v>0</v>
      </c>
      <c r="Q3228" s="36">
        <v>0</v>
      </c>
      <c r="R3228" s="36">
        <v>0</v>
      </c>
      <c r="S3228" s="36">
        <v>0</v>
      </c>
      <c r="T3228" s="36">
        <v>0</v>
      </c>
      <c r="U3228" s="36">
        <v>0</v>
      </c>
    </row>
    <row r="3229" spans="1:21" x14ac:dyDescent="0.2">
      <c r="A3229" s="89">
        <f>VLOOKUP(C3229,TabellenSRG!$B$4:$C$2729,2,FALSE)</f>
        <v>285</v>
      </c>
      <c r="B3229" t="str">
        <f t="shared" si="51"/>
        <v>285c</v>
      </c>
      <c r="C3229" t="s">
        <v>293</v>
      </c>
      <c r="D3229" t="s">
        <v>608</v>
      </c>
      <c r="E3229">
        <v>2</v>
      </c>
      <c r="F3229">
        <v>0</v>
      </c>
      <c r="G3229">
        <v>0</v>
      </c>
      <c r="H3229">
        <v>0</v>
      </c>
      <c r="I3229">
        <v>0</v>
      </c>
      <c r="J3229">
        <v>0</v>
      </c>
      <c r="K3229">
        <v>0</v>
      </c>
      <c r="L3229">
        <v>0</v>
      </c>
      <c r="M3229">
        <v>0</v>
      </c>
      <c r="N3229">
        <v>0</v>
      </c>
      <c r="O3229">
        <v>0</v>
      </c>
      <c r="P3229">
        <v>0</v>
      </c>
      <c r="Q3229" s="36">
        <v>0</v>
      </c>
      <c r="R3229" s="36">
        <v>0</v>
      </c>
      <c r="S3229" s="36">
        <v>0</v>
      </c>
      <c r="T3229" s="36">
        <v>0</v>
      </c>
      <c r="U3229" s="36">
        <v>0</v>
      </c>
    </row>
    <row r="3230" spans="1:21" x14ac:dyDescent="0.2">
      <c r="A3230" s="89">
        <f>VLOOKUP(C3230,TabellenSRG!$B$4:$C$2729,2,FALSE)</f>
        <v>285</v>
      </c>
      <c r="B3230" t="str">
        <f t="shared" si="51"/>
        <v>285d</v>
      </c>
      <c r="C3230" t="s">
        <v>293</v>
      </c>
      <c r="D3230" t="s">
        <v>609</v>
      </c>
      <c r="E3230">
        <v>3</v>
      </c>
      <c r="F3230">
        <v>0</v>
      </c>
      <c r="G3230">
        <v>0</v>
      </c>
      <c r="H3230">
        <v>0</v>
      </c>
      <c r="I3230">
        <v>0</v>
      </c>
      <c r="J3230">
        <v>0</v>
      </c>
      <c r="K3230">
        <v>0</v>
      </c>
      <c r="L3230">
        <v>0</v>
      </c>
      <c r="M3230">
        <v>0</v>
      </c>
      <c r="N3230">
        <v>0</v>
      </c>
      <c r="O3230">
        <v>0</v>
      </c>
      <c r="P3230">
        <v>0</v>
      </c>
      <c r="Q3230" s="36">
        <v>0</v>
      </c>
      <c r="R3230" s="36">
        <v>0</v>
      </c>
      <c r="S3230" s="36">
        <v>0</v>
      </c>
      <c r="T3230" s="36">
        <v>0</v>
      </c>
      <c r="U3230" s="36">
        <v>0</v>
      </c>
    </row>
    <row r="3231" spans="1:21" x14ac:dyDescent="0.2">
      <c r="A3231" s="89">
        <f>VLOOKUP(C3231,TabellenSRG!$B$4:$C$2729,2,FALSE)</f>
        <v>285</v>
      </c>
      <c r="B3231" t="str">
        <f t="shared" si="51"/>
        <v>285e</v>
      </c>
      <c r="C3231" t="s">
        <v>293</v>
      </c>
      <c r="D3231" t="s">
        <v>610</v>
      </c>
      <c r="E3231">
        <v>4</v>
      </c>
      <c r="F3231">
        <v>0</v>
      </c>
      <c r="G3231">
        <v>0</v>
      </c>
      <c r="H3231">
        <v>0</v>
      </c>
      <c r="I3231">
        <v>10</v>
      </c>
      <c r="J3231">
        <v>10</v>
      </c>
      <c r="K3231">
        <v>10</v>
      </c>
      <c r="L3231">
        <v>20</v>
      </c>
      <c r="M3231">
        <v>20</v>
      </c>
      <c r="N3231">
        <v>40</v>
      </c>
      <c r="O3231">
        <v>40</v>
      </c>
      <c r="P3231">
        <v>40</v>
      </c>
      <c r="Q3231" s="36">
        <v>40</v>
      </c>
      <c r="R3231" s="36">
        <v>40</v>
      </c>
      <c r="S3231" s="36">
        <v>40</v>
      </c>
      <c r="T3231" s="36">
        <v>40</v>
      </c>
      <c r="U3231" s="36">
        <v>50</v>
      </c>
    </row>
    <row r="3232" spans="1:21" x14ac:dyDescent="0.2">
      <c r="A3232" s="89">
        <f>VLOOKUP(C3232,TabellenSRG!$B$4:$C$2729,2,FALSE)</f>
        <v>285</v>
      </c>
      <c r="B3232" t="str">
        <f t="shared" si="51"/>
        <v>285f</v>
      </c>
      <c r="C3232" t="s">
        <v>293</v>
      </c>
      <c r="D3232" t="s">
        <v>612</v>
      </c>
      <c r="E3232">
        <v>5</v>
      </c>
      <c r="F3232">
        <v>0</v>
      </c>
      <c r="G3232">
        <v>0</v>
      </c>
      <c r="H3232">
        <v>0</v>
      </c>
      <c r="I3232">
        <v>0</v>
      </c>
      <c r="J3232">
        <v>0</v>
      </c>
      <c r="K3232">
        <v>0</v>
      </c>
      <c r="L3232">
        <v>0</v>
      </c>
      <c r="M3232">
        <v>0</v>
      </c>
      <c r="N3232">
        <v>0</v>
      </c>
      <c r="O3232">
        <v>0</v>
      </c>
      <c r="P3232">
        <v>0</v>
      </c>
      <c r="Q3232" s="36">
        <v>0</v>
      </c>
      <c r="R3232" s="36">
        <v>0</v>
      </c>
      <c r="S3232" s="36">
        <v>0</v>
      </c>
      <c r="T3232" s="36">
        <v>0</v>
      </c>
      <c r="U3232" s="36">
        <v>0</v>
      </c>
    </row>
    <row r="3233" spans="1:21" x14ac:dyDescent="0.2">
      <c r="A3233" s="89">
        <f>VLOOKUP(C3233,TabellenSRG!$B$4:$C$2729,2,FALSE)</f>
        <v>285</v>
      </c>
      <c r="B3233" t="str">
        <f t="shared" si="51"/>
        <v>285g</v>
      </c>
      <c r="C3233" t="s">
        <v>293</v>
      </c>
      <c r="D3233" t="s">
        <v>613</v>
      </c>
      <c r="E3233">
        <v>6</v>
      </c>
      <c r="F3233">
        <v>0</v>
      </c>
      <c r="G3233">
        <v>0</v>
      </c>
      <c r="H3233">
        <v>0</v>
      </c>
      <c r="I3233">
        <v>0</v>
      </c>
      <c r="J3233">
        <v>0</v>
      </c>
      <c r="K3233">
        <v>0</v>
      </c>
      <c r="L3233">
        <v>0</v>
      </c>
      <c r="M3233">
        <v>0</v>
      </c>
      <c r="N3233">
        <v>0</v>
      </c>
      <c r="O3233">
        <v>0</v>
      </c>
      <c r="P3233">
        <v>0</v>
      </c>
      <c r="Q3233" s="36">
        <v>0</v>
      </c>
      <c r="R3233" s="36">
        <v>0</v>
      </c>
      <c r="S3233" s="36">
        <v>0</v>
      </c>
      <c r="T3233" s="36">
        <v>0</v>
      </c>
      <c r="U3233" s="36">
        <v>0</v>
      </c>
    </row>
    <row r="3234" spans="1:21" x14ac:dyDescent="0.2">
      <c r="A3234" s="89">
        <f>VLOOKUP(C3234,TabellenSRG!$B$4:$C$2729,2,FALSE)</f>
        <v>285</v>
      </c>
      <c r="B3234" t="str">
        <f t="shared" si="51"/>
        <v>285h</v>
      </c>
      <c r="C3234" t="s">
        <v>293</v>
      </c>
      <c r="D3234" t="s">
        <v>614</v>
      </c>
      <c r="E3234">
        <v>7</v>
      </c>
      <c r="F3234">
        <v>0</v>
      </c>
      <c r="G3234">
        <v>0</v>
      </c>
      <c r="H3234">
        <v>0</v>
      </c>
      <c r="I3234">
        <v>0</v>
      </c>
      <c r="J3234">
        <v>0</v>
      </c>
      <c r="K3234">
        <v>0</v>
      </c>
      <c r="L3234">
        <v>0</v>
      </c>
      <c r="M3234">
        <v>0</v>
      </c>
      <c r="N3234">
        <v>0</v>
      </c>
      <c r="O3234">
        <v>0</v>
      </c>
      <c r="P3234">
        <v>0</v>
      </c>
      <c r="Q3234" s="36">
        <v>0</v>
      </c>
      <c r="R3234" s="36">
        <v>0</v>
      </c>
      <c r="S3234" s="36">
        <v>0</v>
      </c>
      <c r="T3234" s="36">
        <v>0</v>
      </c>
      <c r="U3234" s="36">
        <v>0</v>
      </c>
    </row>
    <row r="3235" spans="1:21" x14ac:dyDescent="0.2">
      <c r="A3235" s="89">
        <f>VLOOKUP(C3235,TabellenSRG!$B$4:$C$2729,2,FALSE)</f>
        <v>285</v>
      </c>
      <c r="B3235" t="str">
        <f t="shared" si="51"/>
        <v>285i</v>
      </c>
      <c r="C3235" t="s">
        <v>293</v>
      </c>
      <c r="D3235" t="s">
        <v>615</v>
      </c>
      <c r="E3235">
        <v>8</v>
      </c>
      <c r="F3235">
        <v>0</v>
      </c>
      <c r="G3235">
        <v>0</v>
      </c>
      <c r="H3235">
        <v>0</v>
      </c>
      <c r="I3235">
        <v>0</v>
      </c>
      <c r="J3235">
        <v>0</v>
      </c>
      <c r="K3235">
        <v>0</v>
      </c>
      <c r="L3235">
        <v>0</v>
      </c>
      <c r="M3235">
        <v>0</v>
      </c>
      <c r="N3235">
        <v>0</v>
      </c>
      <c r="O3235">
        <v>0</v>
      </c>
      <c r="P3235">
        <v>0</v>
      </c>
      <c r="Q3235" s="36">
        <v>0</v>
      </c>
      <c r="R3235" s="36">
        <v>0</v>
      </c>
      <c r="S3235" s="36">
        <v>0</v>
      </c>
      <c r="T3235" s="36">
        <v>0</v>
      </c>
      <c r="U3235" s="36">
        <v>0</v>
      </c>
    </row>
    <row r="3236" spans="1:21" x14ac:dyDescent="0.2">
      <c r="A3236" s="89">
        <f>VLOOKUP(C3236,TabellenSRG!$B$4:$C$2729,2,FALSE)</f>
        <v>285</v>
      </c>
      <c r="B3236" t="str">
        <f t="shared" si="51"/>
        <v>285j</v>
      </c>
      <c r="C3236" t="s">
        <v>293</v>
      </c>
      <c r="D3236" t="s">
        <v>616</v>
      </c>
      <c r="E3236">
        <v>9</v>
      </c>
      <c r="F3236">
        <v>220</v>
      </c>
      <c r="G3236">
        <v>210</v>
      </c>
      <c r="H3236">
        <v>180</v>
      </c>
      <c r="I3236">
        <v>190</v>
      </c>
      <c r="J3236">
        <v>190</v>
      </c>
      <c r="K3236">
        <v>200</v>
      </c>
      <c r="L3236">
        <v>200</v>
      </c>
      <c r="M3236">
        <v>210</v>
      </c>
      <c r="N3236">
        <v>280</v>
      </c>
      <c r="O3236">
        <v>250</v>
      </c>
      <c r="P3236">
        <v>250</v>
      </c>
      <c r="Q3236" s="36">
        <v>260</v>
      </c>
      <c r="R3236" s="36">
        <v>260</v>
      </c>
      <c r="S3236" s="36">
        <v>230</v>
      </c>
      <c r="T3236" s="36">
        <v>230</v>
      </c>
      <c r="U3236" s="36">
        <v>240</v>
      </c>
    </row>
    <row r="3237" spans="1:21" x14ac:dyDescent="0.2">
      <c r="A3237" s="89">
        <f>VLOOKUP(C3237,TabellenSRG!$B$4:$C$2729,2,FALSE)</f>
        <v>285</v>
      </c>
      <c r="B3237" t="str">
        <f t="shared" si="51"/>
        <v>285k</v>
      </c>
      <c r="C3237" t="s">
        <v>293</v>
      </c>
      <c r="D3237" t="s">
        <v>611</v>
      </c>
      <c r="E3237">
        <v>10</v>
      </c>
      <c r="F3237" t="e">
        <v>#N/A</v>
      </c>
      <c r="G3237" t="e">
        <v>#N/A</v>
      </c>
      <c r="H3237" t="e">
        <v>#N/A</v>
      </c>
      <c r="I3237" t="e">
        <v>#N/A</v>
      </c>
      <c r="J3237" t="e">
        <v>#N/A</v>
      </c>
      <c r="K3237" t="e">
        <v>#N/A</v>
      </c>
      <c r="L3237" t="e">
        <v>#N/A</v>
      </c>
      <c r="M3237" t="e">
        <v>#N/A</v>
      </c>
      <c r="N3237">
        <v>0</v>
      </c>
      <c r="O3237">
        <v>0</v>
      </c>
      <c r="P3237">
        <v>0</v>
      </c>
      <c r="Q3237" s="36">
        <v>0</v>
      </c>
      <c r="R3237" s="36">
        <v>0</v>
      </c>
      <c r="S3237" s="36">
        <v>0</v>
      </c>
      <c r="T3237" s="36">
        <v>0</v>
      </c>
      <c r="U3237" s="36">
        <v>0</v>
      </c>
    </row>
    <row r="3238" spans="1:21" x14ac:dyDescent="0.2">
      <c r="A3238" s="89">
        <f>VLOOKUP(C3238,TabellenSRG!$B$4:$C$2729,2,FALSE)</f>
        <v>286</v>
      </c>
      <c r="B3238" t="str">
        <f t="shared" si="51"/>
        <v>286a</v>
      </c>
      <c r="C3238" t="s">
        <v>295</v>
      </c>
      <c r="D3238" t="s">
        <v>606</v>
      </c>
      <c r="E3238">
        <v>0</v>
      </c>
      <c r="F3238">
        <v>1110</v>
      </c>
      <c r="G3238">
        <v>920</v>
      </c>
      <c r="H3238">
        <v>1110</v>
      </c>
      <c r="I3238">
        <v>1050</v>
      </c>
      <c r="J3238">
        <v>1010</v>
      </c>
      <c r="K3238">
        <v>1100</v>
      </c>
      <c r="L3238">
        <v>1070</v>
      </c>
      <c r="M3238">
        <v>940</v>
      </c>
      <c r="N3238">
        <v>450</v>
      </c>
      <c r="O3238">
        <v>440</v>
      </c>
      <c r="P3238">
        <v>440</v>
      </c>
      <c r="Q3238" s="36">
        <v>410</v>
      </c>
      <c r="R3238" s="36">
        <v>380</v>
      </c>
      <c r="S3238" s="36">
        <v>390</v>
      </c>
      <c r="T3238" s="36">
        <v>460</v>
      </c>
      <c r="U3238" s="36">
        <v>470</v>
      </c>
    </row>
    <row r="3239" spans="1:21" x14ac:dyDescent="0.2">
      <c r="A3239" s="89">
        <f>VLOOKUP(C3239,TabellenSRG!$B$4:$C$2729,2,FALSE)</f>
        <v>286</v>
      </c>
      <c r="B3239" t="str">
        <f t="shared" si="51"/>
        <v>286b</v>
      </c>
      <c r="C3239" t="s">
        <v>295</v>
      </c>
      <c r="D3239" t="s">
        <v>607</v>
      </c>
      <c r="E3239">
        <v>1</v>
      </c>
      <c r="F3239">
        <v>20</v>
      </c>
      <c r="G3239">
        <v>10</v>
      </c>
      <c r="H3239">
        <v>120</v>
      </c>
      <c r="I3239">
        <v>110</v>
      </c>
      <c r="J3239">
        <v>80</v>
      </c>
      <c r="K3239">
        <v>80</v>
      </c>
      <c r="L3239">
        <v>60</v>
      </c>
      <c r="M3239">
        <v>50</v>
      </c>
      <c r="N3239">
        <v>20</v>
      </c>
      <c r="O3239">
        <v>20</v>
      </c>
      <c r="P3239">
        <v>20</v>
      </c>
      <c r="Q3239" s="36">
        <v>20</v>
      </c>
      <c r="R3239" s="36">
        <v>20</v>
      </c>
      <c r="S3239" s="36">
        <v>20</v>
      </c>
      <c r="T3239" s="36">
        <v>10</v>
      </c>
      <c r="U3239" s="36">
        <v>10</v>
      </c>
    </row>
    <row r="3240" spans="1:21" x14ac:dyDescent="0.2">
      <c r="A3240" s="89">
        <f>VLOOKUP(C3240,TabellenSRG!$B$4:$C$2729,2,FALSE)</f>
        <v>286</v>
      </c>
      <c r="B3240" t="str">
        <f t="shared" si="51"/>
        <v>286c</v>
      </c>
      <c r="C3240" t="s">
        <v>295</v>
      </c>
      <c r="D3240" t="s">
        <v>608</v>
      </c>
      <c r="E3240">
        <v>2</v>
      </c>
      <c r="F3240">
        <v>0</v>
      </c>
      <c r="G3240">
        <v>0</v>
      </c>
      <c r="H3240">
        <v>0</v>
      </c>
      <c r="I3240">
        <v>0</v>
      </c>
      <c r="J3240">
        <v>0</v>
      </c>
      <c r="K3240">
        <v>0</v>
      </c>
      <c r="L3240">
        <v>0</v>
      </c>
      <c r="M3240">
        <v>0</v>
      </c>
      <c r="N3240">
        <v>0</v>
      </c>
      <c r="O3240">
        <v>0</v>
      </c>
      <c r="P3240">
        <v>0</v>
      </c>
      <c r="Q3240" s="36">
        <v>0</v>
      </c>
      <c r="R3240" s="36">
        <v>0</v>
      </c>
      <c r="S3240" s="36">
        <v>0</v>
      </c>
      <c r="T3240" s="36">
        <v>0</v>
      </c>
      <c r="U3240" s="36">
        <v>0</v>
      </c>
    </row>
    <row r="3241" spans="1:21" x14ac:dyDescent="0.2">
      <c r="A3241" s="89">
        <f>VLOOKUP(C3241,TabellenSRG!$B$4:$C$2729,2,FALSE)</f>
        <v>286</v>
      </c>
      <c r="B3241" t="str">
        <f t="shared" si="51"/>
        <v>286d</v>
      </c>
      <c r="C3241" t="s">
        <v>295</v>
      </c>
      <c r="D3241" t="s">
        <v>609</v>
      </c>
      <c r="E3241">
        <v>3</v>
      </c>
      <c r="F3241">
        <v>10</v>
      </c>
      <c r="G3241">
        <v>10</v>
      </c>
      <c r="H3241">
        <v>110</v>
      </c>
      <c r="I3241">
        <v>110</v>
      </c>
      <c r="J3241">
        <v>130</v>
      </c>
      <c r="K3241">
        <v>150</v>
      </c>
      <c r="L3241">
        <v>130</v>
      </c>
      <c r="M3241">
        <v>110</v>
      </c>
      <c r="N3241">
        <v>70</v>
      </c>
      <c r="O3241">
        <v>60</v>
      </c>
      <c r="P3241">
        <v>50</v>
      </c>
      <c r="Q3241" s="36">
        <v>40</v>
      </c>
      <c r="R3241" s="36">
        <v>30</v>
      </c>
      <c r="S3241" s="36">
        <v>30</v>
      </c>
      <c r="T3241" s="36">
        <v>30</v>
      </c>
      <c r="U3241" s="36">
        <v>30</v>
      </c>
    </row>
    <row r="3242" spans="1:21" x14ac:dyDescent="0.2">
      <c r="A3242" s="89">
        <f>VLOOKUP(C3242,TabellenSRG!$B$4:$C$2729,2,FALSE)</f>
        <v>286</v>
      </c>
      <c r="B3242" t="str">
        <f t="shared" si="51"/>
        <v>286e</v>
      </c>
      <c r="C3242" t="s">
        <v>295</v>
      </c>
      <c r="D3242" t="s">
        <v>610</v>
      </c>
      <c r="E3242">
        <v>4</v>
      </c>
      <c r="F3242">
        <v>0</v>
      </c>
      <c r="G3242">
        <v>0</v>
      </c>
      <c r="H3242">
        <v>0</v>
      </c>
      <c r="I3242">
        <v>0</v>
      </c>
      <c r="J3242">
        <v>0</v>
      </c>
      <c r="K3242">
        <v>10</v>
      </c>
      <c r="L3242">
        <v>10</v>
      </c>
      <c r="M3242">
        <v>10</v>
      </c>
      <c r="N3242">
        <v>20</v>
      </c>
      <c r="O3242">
        <v>20</v>
      </c>
      <c r="P3242">
        <v>40</v>
      </c>
      <c r="Q3242" s="36">
        <v>40</v>
      </c>
      <c r="R3242" s="36">
        <v>40</v>
      </c>
      <c r="S3242" s="36">
        <v>40</v>
      </c>
      <c r="T3242" s="36">
        <v>50</v>
      </c>
      <c r="U3242" s="36">
        <v>50</v>
      </c>
    </row>
    <row r="3243" spans="1:21" x14ac:dyDescent="0.2">
      <c r="A3243" s="89">
        <f>VLOOKUP(C3243,TabellenSRG!$B$4:$C$2729,2,FALSE)</f>
        <v>286</v>
      </c>
      <c r="B3243" t="str">
        <f t="shared" si="51"/>
        <v>286f</v>
      </c>
      <c r="C3243" t="s">
        <v>295</v>
      </c>
      <c r="D3243" t="s">
        <v>612</v>
      </c>
      <c r="E3243">
        <v>5</v>
      </c>
      <c r="F3243">
        <v>0</v>
      </c>
      <c r="G3243">
        <v>0</v>
      </c>
      <c r="H3243">
        <v>0</v>
      </c>
      <c r="I3243">
        <v>0</v>
      </c>
      <c r="J3243">
        <v>0</v>
      </c>
      <c r="K3243">
        <v>0</v>
      </c>
      <c r="L3243">
        <v>0</v>
      </c>
      <c r="M3243">
        <v>0</v>
      </c>
      <c r="N3243">
        <v>0</v>
      </c>
      <c r="O3243">
        <v>0</v>
      </c>
      <c r="P3243">
        <v>0</v>
      </c>
      <c r="Q3243" s="36">
        <v>0</v>
      </c>
      <c r="R3243" s="36">
        <v>0</v>
      </c>
      <c r="S3243" s="36">
        <v>0</v>
      </c>
      <c r="T3243" s="36">
        <v>0</v>
      </c>
      <c r="U3243" s="36">
        <v>0</v>
      </c>
    </row>
    <row r="3244" spans="1:21" x14ac:dyDescent="0.2">
      <c r="A3244" s="89">
        <f>VLOOKUP(C3244,TabellenSRG!$B$4:$C$2729,2,FALSE)</f>
        <v>286</v>
      </c>
      <c r="B3244" t="str">
        <f t="shared" si="51"/>
        <v>286g</v>
      </c>
      <c r="C3244" t="s">
        <v>295</v>
      </c>
      <c r="D3244" t="s">
        <v>613</v>
      </c>
      <c r="E3244">
        <v>6</v>
      </c>
      <c r="F3244">
        <v>0</v>
      </c>
      <c r="G3244">
        <v>0</v>
      </c>
      <c r="H3244">
        <v>0</v>
      </c>
      <c r="I3244">
        <v>0</v>
      </c>
      <c r="J3244">
        <v>0</v>
      </c>
      <c r="K3244">
        <v>0</v>
      </c>
      <c r="L3244">
        <v>0</v>
      </c>
      <c r="M3244">
        <v>0</v>
      </c>
      <c r="N3244">
        <v>0</v>
      </c>
      <c r="O3244">
        <v>0</v>
      </c>
      <c r="P3244">
        <v>0</v>
      </c>
      <c r="Q3244" s="36">
        <v>0</v>
      </c>
      <c r="R3244" s="36">
        <v>0</v>
      </c>
      <c r="S3244" s="36">
        <v>0</v>
      </c>
      <c r="T3244" s="36">
        <v>60</v>
      </c>
      <c r="U3244" s="36">
        <v>70</v>
      </c>
    </row>
    <row r="3245" spans="1:21" x14ac:dyDescent="0.2">
      <c r="A3245" s="89">
        <f>VLOOKUP(C3245,TabellenSRG!$B$4:$C$2729,2,FALSE)</f>
        <v>286</v>
      </c>
      <c r="B3245" t="str">
        <f t="shared" si="51"/>
        <v>286h</v>
      </c>
      <c r="C3245" t="s">
        <v>295</v>
      </c>
      <c r="D3245" t="s">
        <v>614</v>
      </c>
      <c r="E3245">
        <v>7</v>
      </c>
      <c r="F3245">
        <v>0</v>
      </c>
      <c r="G3245">
        <v>0</v>
      </c>
      <c r="H3245">
        <v>0</v>
      </c>
      <c r="I3245">
        <v>0</v>
      </c>
      <c r="J3245">
        <v>0</v>
      </c>
      <c r="K3245">
        <v>0</v>
      </c>
      <c r="L3245">
        <v>0</v>
      </c>
      <c r="M3245">
        <v>0</v>
      </c>
      <c r="N3245">
        <v>0</v>
      </c>
      <c r="O3245">
        <v>0</v>
      </c>
      <c r="P3245">
        <v>0</v>
      </c>
      <c r="Q3245" s="36">
        <v>0</v>
      </c>
      <c r="R3245" s="36">
        <v>0</v>
      </c>
      <c r="S3245" s="36">
        <v>0</v>
      </c>
      <c r="T3245" s="36">
        <v>0</v>
      </c>
      <c r="U3245" s="36">
        <v>0</v>
      </c>
    </row>
    <row r="3246" spans="1:21" x14ac:dyDescent="0.2">
      <c r="A3246" s="89">
        <f>VLOOKUP(C3246,TabellenSRG!$B$4:$C$2729,2,FALSE)</f>
        <v>286</v>
      </c>
      <c r="B3246" t="str">
        <f t="shared" si="51"/>
        <v>286i</v>
      </c>
      <c r="C3246" t="s">
        <v>295</v>
      </c>
      <c r="D3246" t="s">
        <v>615</v>
      </c>
      <c r="E3246">
        <v>8</v>
      </c>
      <c r="F3246">
        <v>0</v>
      </c>
      <c r="G3246">
        <v>0</v>
      </c>
      <c r="H3246">
        <v>0</v>
      </c>
      <c r="I3246">
        <v>0</v>
      </c>
      <c r="J3246">
        <v>0</v>
      </c>
      <c r="K3246">
        <v>0</v>
      </c>
      <c r="L3246">
        <v>0</v>
      </c>
      <c r="M3246">
        <v>0</v>
      </c>
      <c r="N3246">
        <v>0</v>
      </c>
      <c r="O3246">
        <v>0</v>
      </c>
      <c r="P3246">
        <v>0</v>
      </c>
      <c r="Q3246" s="36">
        <v>0</v>
      </c>
      <c r="R3246" s="36">
        <v>0</v>
      </c>
      <c r="S3246" s="36">
        <v>0</v>
      </c>
      <c r="T3246" s="36">
        <v>0</v>
      </c>
      <c r="U3246" s="36">
        <v>0</v>
      </c>
    </row>
    <row r="3247" spans="1:21" x14ac:dyDescent="0.2">
      <c r="A3247" s="89">
        <f>VLOOKUP(C3247,TabellenSRG!$B$4:$C$2729,2,FALSE)</f>
        <v>286</v>
      </c>
      <c r="B3247" t="str">
        <f t="shared" si="51"/>
        <v>286j</v>
      </c>
      <c r="C3247" t="s">
        <v>295</v>
      </c>
      <c r="D3247" t="s">
        <v>616</v>
      </c>
      <c r="E3247">
        <v>9</v>
      </c>
      <c r="F3247">
        <v>1090</v>
      </c>
      <c r="G3247">
        <v>900</v>
      </c>
      <c r="H3247">
        <v>880</v>
      </c>
      <c r="I3247">
        <v>820</v>
      </c>
      <c r="J3247">
        <v>790</v>
      </c>
      <c r="K3247">
        <v>870</v>
      </c>
      <c r="L3247">
        <v>870</v>
      </c>
      <c r="M3247">
        <v>770</v>
      </c>
      <c r="N3247">
        <v>340</v>
      </c>
      <c r="O3247">
        <v>320</v>
      </c>
      <c r="P3247">
        <v>330</v>
      </c>
      <c r="Q3247" s="36">
        <v>300</v>
      </c>
      <c r="R3247" s="36">
        <v>280</v>
      </c>
      <c r="S3247" s="36">
        <v>300</v>
      </c>
      <c r="T3247" s="36">
        <v>300</v>
      </c>
      <c r="U3247" s="36">
        <v>300</v>
      </c>
    </row>
    <row r="3248" spans="1:21" x14ac:dyDescent="0.2">
      <c r="A3248" s="89">
        <f>VLOOKUP(C3248,TabellenSRG!$B$4:$C$2729,2,FALSE)</f>
        <v>286</v>
      </c>
      <c r="B3248" t="str">
        <f t="shared" si="51"/>
        <v>286k</v>
      </c>
      <c r="C3248" t="s">
        <v>295</v>
      </c>
      <c r="D3248" t="s">
        <v>611</v>
      </c>
      <c r="E3248">
        <v>10</v>
      </c>
      <c r="F3248" t="e">
        <v>#N/A</v>
      </c>
      <c r="G3248" t="e">
        <v>#N/A</v>
      </c>
      <c r="H3248" t="e">
        <v>#N/A</v>
      </c>
      <c r="I3248" t="e">
        <v>#N/A</v>
      </c>
      <c r="J3248" t="e">
        <v>#N/A</v>
      </c>
      <c r="K3248" t="e">
        <v>#N/A</v>
      </c>
      <c r="L3248" t="e">
        <v>#N/A</v>
      </c>
      <c r="M3248" t="e">
        <v>#N/A</v>
      </c>
      <c r="N3248">
        <v>0</v>
      </c>
      <c r="O3248">
        <v>0</v>
      </c>
      <c r="P3248">
        <v>0</v>
      </c>
      <c r="Q3248" s="36">
        <v>0</v>
      </c>
      <c r="R3248" s="36">
        <v>10</v>
      </c>
      <c r="S3248" s="36">
        <v>10</v>
      </c>
      <c r="T3248" s="36">
        <v>10</v>
      </c>
      <c r="U3248" s="36">
        <v>10</v>
      </c>
    </row>
    <row r="3249" spans="1:21" x14ac:dyDescent="0.2">
      <c r="A3249" s="89">
        <f>VLOOKUP(C3249,TabellenSRG!$B$4:$C$2729,2,FALSE)</f>
        <v>287</v>
      </c>
      <c r="B3249" t="str">
        <f t="shared" si="51"/>
        <v>287a</v>
      </c>
      <c r="C3249" t="s">
        <v>296</v>
      </c>
      <c r="D3249" t="s">
        <v>606</v>
      </c>
      <c r="E3249">
        <v>0</v>
      </c>
      <c r="F3249">
        <v>40</v>
      </c>
      <c r="G3249">
        <v>60</v>
      </c>
      <c r="H3249">
        <v>70</v>
      </c>
      <c r="I3249">
        <v>70</v>
      </c>
      <c r="J3249">
        <v>60</v>
      </c>
      <c r="K3249">
        <v>60</v>
      </c>
      <c r="L3249">
        <v>100</v>
      </c>
      <c r="M3249">
        <v>110</v>
      </c>
      <c r="N3249">
        <v>140</v>
      </c>
      <c r="O3249">
        <v>170</v>
      </c>
      <c r="P3249">
        <v>220</v>
      </c>
      <c r="Q3249" s="36">
        <v>240</v>
      </c>
      <c r="R3249" s="36">
        <v>250</v>
      </c>
      <c r="S3249" s="36">
        <v>170</v>
      </c>
      <c r="T3249" s="36">
        <v>180</v>
      </c>
      <c r="U3249" s="36">
        <v>200</v>
      </c>
    </row>
    <row r="3250" spans="1:21" x14ac:dyDescent="0.2">
      <c r="A3250" s="89">
        <f>VLOOKUP(C3250,TabellenSRG!$B$4:$C$2729,2,FALSE)</f>
        <v>287</v>
      </c>
      <c r="B3250" t="str">
        <f t="shared" si="51"/>
        <v>287b</v>
      </c>
      <c r="C3250" t="s">
        <v>296</v>
      </c>
      <c r="D3250" t="s">
        <v>607</v>
      </c>
      <c r="E3250">
        <v>1</v>
      </c>
      <c r="F3250">
        <v>0</v>
      </c>
      <c r="G3250">
        <v>0</v>
      </c>
      <c r="H3250">
        <v>0</v>
      </c>
      <c r="I3250">
        <v>0</v>
      </c>
      <c r="J3250">
        <v>0</v>
      </c>
      <c r="K3250">
        <v>0</v>
      </c>
      <c r="L3250">
        <v>0</v>
      </c>
      <c r="M3250">
        <v>0</v>
      </c>
      <c r="N3250">
        <v>0</v>
      </c>
      <c r="O3250">
        <v>0</v>
      </c>
      <c r="P3250">
        <v>0</v>
      </c>
      <c r="Q3250" s="36">
        <v>0</v>
      </c>
      <c r="R3250" s="36">
        <v>0</v>
      </c>
      <c r="S3250" s="36">
        <v>0</v>
      </c>
      <c r="T3250" s="36">
        <v>0</v>
      </c>
      <c r="U3250" s="36">
        <v>0</v>
      </c>
    </row>
    <row r="3251" spans="1:21" x14ac:dyDescent="0.2">
      <c r="A3251" s="89">
        <f>VLOOKUP(C3251,TabellenSRG!$B$4:$C$2729,2,FALSE)</f>
        <v>287</v>
      </c>
      <c r="B3251" t="str">
        <f t="shared" si="51"/>
        <v>287c</v>
      </c>
      <c r="C3251" t="s">
        <v>296</v>
      </c>
      <c r="D3251" t="s">
        <v>608</v>
      </c>
      <c r="E3251">
        <v>2</v>
      </c>
      <c r="F3251">
        <v>0</v>
      </c>
      <c r="G3251">
        <v>0</v>
      </c>
      <c r="H3251">
        <v>0</v>
      </c>
      <c r="I3251">
        <v>0</v>
      </c>
      <c r="J3251">
        <v>0</v>
      </c>
      <c r="K3251">
        <v>0</v>
      </c>
      <c r="L3251">
        <v>0</v>
      </c>
      <c r="M3251">
        <v>0</v>
      </c>
      <c r="N3251">
        <v>0</v>
      </c>
      <c r="O3251">
        <v>0</v>
      </c>
      <c r="P3251">
        <v>0</v>
      </c>
      <c r="Q3251" s="36">
        <v>0</v>
      </c>
      <c r="R3251" s="36">
        <v>0</v>
      </c>
      <c r="S3251" s="36">
        <v>0</v>
      </c>
      <c r="T3251" s="36">
        <v>0</v>
      </c>
      <c r="U3251" s="36">
        <v>0</v>
      </c>
    </row>
    <row r="3252" spans="1:21" x14ac:dyDescent="0.2">
      <c r="A3252" s="89">
        <f>VLOOKUP(C3252,TabellenSRG!$B$4:$C$2729,2,FALSE)</f>
        <v>287</v>
      </c>
      <c r="B3252" t="str">
        <f t="shared" si="51"/>
        <v>287d</v>
      </c>
      <c r="C3252" t="s">
        <v>296</v>
      </c>
      <c r="D3252" t="s">
        <v>609</v>
      </c>
      <c r="E3252">
        <v>3</v>
      </c>
      <c r="F3252">
        <v>0</v>
      </c>
      <c r="G3252">
        <v>10</v>
      </c>
      <c r="H3252">
        <v>10</v>
      </c>
      <c r="I3252">
        <v>10</v>
      </c>
      <c r="J3252">
        <v>10</v>
      </c>
      <c r="K3252">
        <v>20</v>
      </c>
      <c r="L3252">
        <v>30</v>
      </c>
      <c r="M3252">
        <v>30</v>
      </c>
      <c r="N3252">
        <v>30</v>
      </c>
      <c r="O3252">
        <v>30</v>
      </c>
      <c r="P3252">
        <v>30</v>
      </c>
      <c r="Q3252" s="36">
        <v>30</v>
      </c>
      <c r="R3252" s="36">
        <v>30</v>
      </c>
      <c r="S3252" s="36">
        <v>30</v>
      </c>
      <c r="T3252" s="36">
        <v>40</v>
      </c>
      <c r="U3252" s="36">
        <v>50</v>
      </c>
    </row>
    <row r="3253" spans="1:21" x14ac:dyDescent="0.2">
      <c r="A3253" s="89">
        <f>VLOOKUP(C3253,TabellenSRG!$B$4:$C$2729,2,FALSE)</f>
        <v>287</v>
      </c>
      <c r="B3253" t="str">
        <f t="shared" si="51"/>
        <v>287e</v>
      </c>
      <c r="C3253" t="s">
        <v>296</v>
      </c>
      <c r="D3253" t="s">
        <v>610</v>
      </c>
      <c r="E3253">
        <v>4</v>
      </c>
      <c r="F3253">
        <v>0</v>
      </c>
      <c r="G3253">
        <v>10</v>
      </c>
      <c r="H3253">
        <v>10</v>
      </c>
      <c r="I3253">
        <v>10</v>
      </c>
      <c r="J3253">
        <v>10</v>
      </c>
      <c r="K3253">
        <v>0</v>
      </c>
      <c r="L3253">
        <v>10</v>
      </c>
      <c r="M3253">
        <v>20</v>
      </c>
      <c r="N3253">
        <v>20</v>
      </c>
      <c r="O3253">
        <v>20</v>
      </c>
      <c r="P3253">
        <v>30</v>
      </c>
      <c r="Q3253" s="36">
        <v>20</v>
      </c>
      <c r="R3253" s="36">
        <v>20</v>
      </c>
      <c r="S3253" s="36">
        <v>30</v>
      </c>
      <c r="T3253" s="36">
        <v>30</v>
      </c>
      <c r="U3253" s="36">
        <v>30</v>
      </c>
    </row>
    <row r="3254" spans="1:21" x14ac:dyDescent="0.2">
      <c r="A3254" s="89">
        <f>VLOOKUP(C3254,TabellenSRG!$B$4:$C$2729,2,FALSE)</f>
        <v>287</v>
      </c>
      <c r="B3254" t="str">
        <f t="shared" si="51"/>
        <v>287f</v>
      </c>
      <c r="C3254" t="s">
        <v>296</v>
      </c>
      <c r="D3254" t="s">
        <v>612</v>
      </c>
      <c r="E3254">
        <v>5</v>
      </c>
      <c r="F3254">
        <v>0</v>
      </c>
      <c r="G3254">
        <v>0</v>
      </c>
      <c r="H3254">
        <v>0</v>
      </c>
      <c r="I3254">
        <v>0</v>
      </c>
      <c r="J3254">
        <v>0</v>
      </c>
      <c r="K3254">
        <v>0</v>
      </c>
      <c r="L3254">
        <v>0</v>
      </c>
      <c r="M3254">
        <v>0</v>
      </c>
      <c r="N3254">
        <v>0</v>
      </c>
      <c r="O3254">
        <v>0</v>
      </c>
      <c r="P3254">
        <v>0</v>
      </c>
      <c r="Q3254" s="36">
        <v>0</v>
      </c>
      <c r="R3254" s="36">
        <v>0</v>
      </c>
      <c r="S3254" s="36">
        <v>0</v>
      </c>
      <c r="T3254" s="36">
        <v>0</v>
      </c>
      <c r="U3254" s="36">
        <v>0</v>
      </c>
    </row>
    <row r="3255" spans="1:21" x14ac:dyDescent="0.2">
      <c r="A3255" s="89">
        <f>VLOOKUP(C3255,TabellenSRG!$B$4:$C$2729,2,FALSE)</f>
        <v>287</v>
      </c>
      <c r="B3255" t="str">
        <f t="shared" si="51"/>
        <v>287g</v>
      </c>
      <c r="C3255" t="s">
        <v>296</v>
      </c>
      <c r="D3255" t="s">
        <v>613</v>
      </c>
      <c r="E3255">
        <v>6</v>
      </c>
      <c r="F3255">
        <v>0</v>
      </c>
      <c r="G3255">
        <v>0</v>
      </c>
      <c r="H3255">
        <v>0</v>
      </c>
      <c r="I3255">
        <v>0</v>
      </c>
      <c r="J3255">
        <v>0</v>
      </c>
      <c r="K3255">
        <v>0</v>
      </c>
      <c r="L3255">
        <v>0</v>
      </c>
      <c r="M3255">
        <v>0</v>
      </c>
      <c r="N3255">
        <v>0</v>
      </c>
      <c r="O3255">
        <v>0</v>
      </c>
      <c r="P3255">
        <v>0</v>
      </c>
      <c r="Q3255" s="36">
        <v>0</v>
      </c>
      <c r="R3255" s="36">
        <v>0</v>
      </c>
      <c r="S3255" s="36">
        <v>0</v>
      </c>
      <c r="T3255" s="36">
        <v>0</v>
      </c>
      <c r="U3255" s="36">
        <v>0</v>
      </c>
    </row>
    <row r="3256" spans="1:21" x14ac:dyDescent="0.2">
      <c r="A3256" s="89">
        <f>VLOOKUP(C3256,TabellenSRG!$B$4:$C$2729,2,FALSE)</f>
        <v>287</v>
      </c>
      <c r="B3256" t="str">
        <f t="shared" si="51"/>
        <v>287h</v>
      </c>
      <c r="C3256" t="s">
        <v>296</v>
      </c>
      <c r="D3256" t="s">
        <v>614</v>
      </c>
      <c r="E3256">
        <v>7</v>
      </c>
      <c r="F3256">
        <v>0</v>
      </c>
      <c r="G3256">
        <v>0</v>
      </c>
      <c r="H3256">
        <v>0</v>
      </c>
      <c r="I3256">
        <v>0</v>
      </c>
      <c r="J3256">
        <v>0</v>
      </c>
      <c r="K3256">
        <v>0</v>
      </c>
      <c r="L3256">
        <v>0</v>
      </c>
      <c r="M3256">
        <v>0</v>
      </c>
      <c r="N3256">
        <v>0</v>
      </c>
      <c r="O3256">
        <v>0</v>
      </c>
      <c r="P3256">
        <v>0</v>
      </c>
      <c r="Q3256" s="36">
        <v>0</v>
      </c>
      <c r="R3256" s="36">
        <v>0</v>
      </c>
      <c r="S3256" s="36">
        <v>0</v>
      </c>
      <c r="T3256" s="36">
        <v>0</v>
      </c>
      <c r="U3256" s="36">
        <v>0</v>
      </c>
    </row>
    <row r="3257" spans="1:21" x14ac:dyDescent="0.2">
      <c r="A3257" s="89">
        <f>VLOOKUP(C3257,TabellenSRG!$B$4:$C$2729,2,FALSE)</f>
        <v>287</v>
      </c>
      <c r="B3257" t="str">
        <f t="shared" si="51"/>
        <v>287i</v>
      </c>
      <c r="C3257" t="s">
        <v>296</v>
      </c>
      <c r="D3257" t="s">
        <v>615</v>
      </c>
      <c r="E3257">
        <v>8</v>
      </c>
      <c r="F3257">
        <v>0</v>
      </c>
      <c r="G3257">
        <v>0</v>
      </c>
      <c r="H3257">
        <v>0</v>
      </c>
      <c r="I3257">
        <v>0</v>
      </c>
      <c r="J3257">
        <v>0</v>
      </c>
      <c r="K3257">
        <v>0</v>
      </c>
      <c r="L3257">
        <v>0</v>
      </c>
      <c r="M3257">
        <v>0</v>
      </c>
      <c r="N3257">
        <v>0</v>
      </c>
      <c r="O3257">
        <v>0</v>
      </c>
      <c r="P3257">
        <v>0</v>
      </c>
      <c r="Q3257" s="36">
        <v>0</v>
      </c>
      <c r="R3257" s="36">
        <v>0</v>
      </c>
      <c r="S3257" s="36">
        <v>0</v>
      </c>
      <c r="T3257" s="36">
        <v>0</v>
      </c>
      <c r="U3257" s="36">
        <v>0</v>
      </c>
    </row>
    <row r="3258" spans="1:21" x14ac:dyDescent="0.2">
      <c r="A3258" s="89">
        <f>VLOOKUP(C3258,TabellenSRG!$B$4:$C$2729,2,FALSE)</f>
        <v>287</v>
      </c>
      <c r="B3258" t="str">
        <f t="shared" si="51"/>
        <v>287j</v>
      </c>
      <c r="C3258" t="s">
        <v>296</v>
      </c>
      <c r="D3258" t="s">
        <v>616</v>
      </c>
      <c r="E3258">
        <v>9</v>
      </c>
      <c r="F3258">
        <v>40</v>
      </c>
      <c r="G3258">
        <v>50</v>
      </c>
      <c r="H3258">
        <v>50</v>
      </c>
      <c r="I3258">
        <v>40</v>
      </c>
      <c r="J3258">
        <v>50</v>
      </c>
      <c r="K3258">
        <v>40</v>
      </c>
      <c r="L3258">
        <v>60</v>
      </c>
      <c r="M3258">
        <v>60</v>
      </c>
      <c r="N3258">
        <v>90</v>
      </c>
      <c r="O3258">
        <v>120</v>
      </c>
      <c r="P3258">
        <v>160</v>
      </c>
      <c r="Q3258" s="36">
        <v>170</v>
      </c>
      <c r="R3258" s="36">
        <v>180</v>
      </c>
      <c r="S3258" s="36">
        <v>100</v>
      </c>
      <c r="T3258" s="36">
        <v>100</v>
      </c>
      <c r="U3258" s="36">
        <v>110</v>
      </c>
    </row>
    <row r="3259" spans="1:21" x14ac:dyDescent="0.2">
      <c r="A3259" s="89">
        <f>VLOOKUP(C3259,TabellenSRG!$B$4:$C$2729,2,FALSE)</f>
        <v>287</v>
      </c>
      <c r="B3259" t="str">
        <f t="shared" si="51"/>
        <v>287k</v>
      </c>
      <c r="C3259" t="s">
        <v>296</v>
      </c>
      <c r="D3259" t="s">
        <v>611</v>
      </c>
      <c r="E3259">
        <v>10</v>
      </c>
      <c r="F3259" t="e">
        <v>#N/A</v>
      </c>
      <c r="G3259" t="e">
        <v>#N/A</v>
      </c>
      <c r="H3259" t="e">
        <v>#N/A</v>
      </c>
      <c r="I3259" t="e">
        <v>#N/A</v>
      </c>
      <c r="J3259" t="e">
        <v>#N/A</v>
      </c>
      <c r="K3259" t="e">
        <v>#N/A</v>
      </c>
      <c r="L3259" t="e">
        <v>#N/A</v>
      </c>
      <c r="M3259" t="e">
        <v>#N/A</v>
      </c>
      <c r="N3259">
        <v>0</v>
      </c>
      <c r="O3259">
        <v>10</v>
      </c>
      <c r="P3259">
        <v>0</v>
      </c>
      <c r="Q3259" s="36">
        <v>10</v>
      </c>
      <c r="R3259" s="36">
        <v>10</v>
      </c>
      <c r="S3259" s="36">
        <v>10</v>
      </c>
      <c r="T3259" s="36">
        <v>10</v>
      </c>
      <c r="U3259" s="36">
        <v>10</v>
      </c>
    </row>
    <row r="3260" spans="1:21" x14ac:dyDescent="0.2">
      <c r="A3260" s="89" t="e">
        <f>VLOOKUP(C3260,TabellenSRG!$B$4:$C$2729,2,FALSE)</f>
        <v>#N/A</v>
      </c>
      <c r="B3260" t="e">
        <f t="shared" si="51"/>
        <v>#N/A</v>
      </c>
      <c r="C3260" t="s">
        <v>297</v>
      </c>
      <c r="D3260" t="s">
        <v>606</v>
      </c>
      <c r="E3260">
        <v>0</v>
      </c>
      <c r="F3260">
        <v>350</v>
      </c>
      <c r="G3260">
        <v>350</v>
      </c>
      <c r="H3260">
        <v>370</v>
      </c>
      <c r="I3260">
        <v>210</v>
      </c>
      <c r="J3260">
        <v>260</v>
      </c>
      <c r="K3260">
        <v>270</v>
      </c>
      <c r="L3260">
        <v>280</v>
      </c>
      <c r="M3260">
        <v>300</v>
      </c>
      <c r="N3260">
        <v>330</v>
      </c>
      <c r="O3260">
        <v>360</v>
      </c>
      <c r="P3260">
        <v>360</v>
      </c>
      <c r="Q3260" s="36">
        <v>380</v>
      </c>
      <c r="R3260" s="36" t="e">
        <v>#N/A</v>
      </c>
      <c r="S3260" s="36" t="e">
        <v>#N/A</v>
      </c>
      <c r="T3260" s="36" t="e">
        <v>#N/A</v>
      </c>
      <c r="U3260" s="36" t="e">
        <v>#N/A</v>
      </c>
    </row>
    <row r="3261" spans="1:21" x14ac:dyDescent="0.2">
      <c r="A3261" s="89" t="e">
        <f>VLOOKUP(C3261,TabellenSRG!$B$4:$C$2729,2,FALSE)</f>
        <v>#N/A</v>
      </c>
      <c r="B3261" t="e">
        <f t="shared" si="51"/>
        <v>#N/A</v>
      </c>
      <c r="C3261" t="s">
        <v>297</v>
      </c>
      <c r="D3261" t="s">
        <v>607</v>
      </c>
      <c r="E3261">
        <v>1</v>
      </c>
      <c r="F3261">
        <v>0</v>
      </c>
      <c r="G3261">
        <v>0</v>
      </c>
      <c r="H3261">
        <v>0</v>
      </c>
      <c r="I3261">
        <v>0</v>
      </c>
      <c r="J3261">
        <v>0</v>
      </c>
      <c r="K3261">
        <v>0</v>
      </c>
      <c r="L3261">
        <v>0</v>
      </c>
      <c r="M3261">
        <v>0</v>
      </c>
      <c r="N3261">
        <v>0</v>
      </c>
      <c r="O3261">
        <v>0</v>
      </c>
      <c r="P3261">
        <v>0</v>
      </c>
      <c r="Q3261" s="36">
        <v>0</v>
      </c>
      <c r="R3261" s="36" t="e">
        <v>#N/A</v>
      </c>
      <c r="S3261" s="36" t="e">
        <v>#N/A</v>
      </c>
      <c r="T3261" s="36" t="e">
        <v>#N/A</v>
      </c>
      <c r="U3261" s="36" t="e">
        <v>#N/A</v>
      </c>
    </row>
    <row r="3262" spans="1:21" x14ac:dyDescent="0.2">
      <c r="A3262" s="89" t="e">
        <f>VLOOKUP(C3262,TabellenSRG!$B$4:$C$2729,2,FALSE)</f>
        <v>#N/A</v>
      </c>
      <c r="B3262" t="e">
        <f t="shared" si="51"/>
        <v>#N/A</v>
      </c>
      <c r="C3262" t="s">
        <v>297</v>
      </c>
      <c r="D3262" t="s">
        <v>608</v>
      </c>
      <c r="E3262">
        <v>2</v>
      </c>
      <c r="F3262">
        <v>0</v>
      </c>
      <c r="G3262">
        <v>0</v>
      </c>
      <c r="H3262">
        <v>0</v>
      </c>
      <c r="I3262">
        <v>0</v>
      </c>
      <c r="J3262">
        <v>0</v>
      </c>
      <c r="K3262">
        <v>0</v>
      </c>
      <c r="L3262">
        <v>0</v>
      </c>
      <c r="M3262">
        <v>0</v>
      </c>
      <c r="N3262">
        <v>0</v>
      </c>
      <c r="O3262">
        <v>0</v>
      </c>
      <c r="P3262">
        <v>0</v>
      </c>
      <c r="Q3262" s="36">
        <v>0</v>
      </c>
      <c r="R3262" s="36" t="e">
        <v>#N/A</v>
      </c>
      <c r="S3262" s="36" t="e">
        <v>#N/A</v>
      </c>
      <c r="T3262" s="36" t="e">
        <v>#N/A</v>
      </c>
      <c r="U3262" s="36" t="e">
        <v>#N/A</v>
      </c>
    </row>
    <row r="3263" spans="1:21" x14ac:dyDescent="0.2">
      <c r="A3263" s="89" t="e">
        <f>VLOOKUP(C3263,TabellenSRG!$B$4:$C$2729,2,FALSE)</f>
        <v>#N/A</v>
      </c>
      <c r="B3263" t="e">
        <f t="shared" si="51"/>
        <v>#N/A</v>
      </c>
      <c r="C3263" t="s">
        <v>297</v>
      </c>
      <c r="D3263" t="s">
        <v>609</v>
      </c>
      <c r="E3263">
        <v>3</v>
      </c>
      <c r="F3263">
        <v>0</v>
      </c>
      <c r="G3263">
        <v>0</v>
      </c>
      <c r="H3263">
        <v>0</v>
      </c>
      <c r="I3263">
        <v>0</v>
      </c>
      <c r="J3263">
        <v>0</v>
      </c>
      <c r="K3263">
        <v>0</v>
      </c>
      <c r="L3263">
        <v>0</v>
      </c>
      <c r="M3263">
        <v>0</v>
      </c>
      <c r="N3263">
        <v>0</v>
      </c>
      <c r="O3263">
        <v>0</v>
      </c>
      <c r="P3263">
        <v>0</v>
      </c>
      <c r="Q3263" s="36">
        <v>0</v>
      </c>
      <c r="R3263" s="36" t="e">
        <v>#N/A</v>
      </c>
      <c r="S3263" s="36" t="e">
        <v>#N/A</v>
      </c>
      <c r="T3263" s="36" t="e">
        <v>#N/A</v>
      </c>
      <c r="U3263" s="36" t="e">
        <v>#N/A</v>
      </c>
    </row>
    <row r="3264" spans="1:21" x14ac:dyDescent="0.2">
      <c r="A3264" s="89" t="e">
        <f>VLOOKUP(C3264,TabellenSRG!$B$4:$C$2729,2,FALSE)</f>
        <v>#N/A</v>
      </c>
      <c r="B3264" t="e">
        <f t="shared" si="51"/>
        <v>#N/A</v>
      </c>
      <c r="C3264" t="s">
        <v>297</v>
      </c>
      <c r="D3264" t="s">
        <v>610</v>
      </c>
      <c r="E3264">
        <v>4</v>
      </c>
      <c r="F3264">
        <v>0</v>
      </c>
      <c r="G3264">
        <v>0</v>
      </c>
      <c r="H3264">
        <v>0</v>
      </c>
      <c r="I3264">
        <v>0</v>
      </c>
      <c r="J3264">
        <v>0</v>
      </c>
      <c r="K3264">
        <v>0</v>
      </c>
      <c r="L3264">
        <v>0</v>
      </c>
      <c r="M3264">
        <v>0</v>
      </c>
      <c r="N3264">
        <v>0</v>
      </c>
      <c r="O3264">
        <v>0</v>
      </c>
      <c r="P3264">
        <v>0</v>
      </c>
      <c r="Q3264" s="36">
        <v>0</v>
      </c>
      <c r="R3264" s="36" t="e">
        <v>#N/A</v>
      </c>
      <c r="S3264" s="36" t="e">
        <v>#N/A</v>
      </c>
      <c r="T3264" s="36" t="e">
        <v>#N/A</v>
      </c>
      <c r="U3264" s="36" t="e">
        <v>#N/A</v>
      </c>
    </row>
    <row r="3265" spans="1:21" x14ac:dyDescent="0.2">
      <c r="A3265" s="89" t="e">
        <f>VLOOKUP(C3265,TabellenSRG!$B$4:$C$2729,2,FALSE)</f>
        <v>#N/A</v>
      </c>
      <c r="B3265" t="e">
        <f t="shared" si="51"/>
        <v>#N/A</v>
      </c>
      <c r="C3265" t="s">
        <v>297</v>
      </c>
      <c r="D3265" t="s">
        <v>612</v>
      </c>
      <c r="E3265">
        <v>5</v>
      </c>
      <c r="F3265">
        <v>0</v>
      </c>
      <c r="G3265">
        <v>0</v>
      </c>
      <c r="H3265">
        <v>0</v>
      </c>
      <c r="I3265">
        <v>0</v>
      </c>
      <c r="J3265">
        <v>0</v>
      </c>
      <c r="K3265">
        <v>0</v>
      </c>
      <c r="L3265">
        <v>0</v>
      </c>
      <c r="M3265">
        <v>0</v>
      </c>
      <c r="N3265">
        <v>0</v>
      </c>
      <c r="O3265">
        <v>0</v>
      </c>
      <c r="P3265">
        <v>0</v>
      </c>
      <c r="Q3265" s="36">
        <v>0</v>
      </c>
      <c r="R3265" s="36" t="e">
        <v>#N/A</v>
      </c>
      <c r="S3265" s="36" t="e">
        <v>#N/A</v>
      </c>
      <c r="T3265" s="36" t="e">
        <v>#N/A</v>
      </c>
      <c r="U3265" s="36" t="e">
        <v>#N/A</v>
      </c>
    </row>
    <row r="3266" spans="1:21" x14ac:dyDescent="0.2">
      <c r="A3266" s="89" t="e">
        <f>VLOOKUP(C3266,TabellenSRG!$B$4:$C$2729,2,FALSE)</f>
        <v>#N/A</v>
      </c>
      <c r="B3266" t="e">
        <f t="shared" si="51"/>
        <v>#N/A</v>
      </c>
      <c r="C3266" t="s">
        <v>297</v>
      </c>
      <c r="D3266" t="s">
        <v>613</v>
      </c>
      <c r="E3266">
        <v>6</v>
      </c>
      <c r="F3266">
        <v>0</v>
      </c>
      <c r="G3266">
        <v>0</v>
      </c>
      <c r="H3266">
        <v>0</v>
      </c>
      <c r="I3266">
        <v>0</v>
      </c>
      <c r="J3266">
        <v>0</v>
      </c>
      <c r="K3266">
        <v>0</v>
      </c>
      <c r="L3266">
        <v>0</v>
      </c>
      <c r="M3266">
        <v>0</v>
      </c>
      <c r="N3266">
        <v>0</v>
      </c>
      <c r="O3266">
        <v>0</v>
      </c>
      <c r="P3266">
        <v>0</v>
      </c>
      <c r="Q3266" s="36">
        <v>0</v>
      </c>
      <c r="R3266" s="36" t="e">
        <v>#N/A</v>
      </c>
      <c r="S3266" s="36" t="e">
        <v>#N/A</v>
      </c>
      <c r="T3266" s="36" t="e">
        <v>#N/A</v>
      </c>
      <c r="U3266" s="36" t="e">
        <v>#N/A</v>
      </c>
    </row>
    <row r="3267" spans="1:21" x14ac:dyDescent="0.2">
      <c r="A3267" s="89" t="e">
        <f>VLOOKUP(C3267,TabellenSRG!$B$4:$C$2729,2,FALSE)</f>
        <v>#N/A</v>
      </c>
      <c r="B3267" t="e">
        <f t="shared" si="51"/>
        <v>#N/A</v>
      </c>
      <c r="C3267" t="s">
        <v>297</v>
      </c>
      <c r="D3267" t="s">
        <v>614</v>
      </c>
      <c r="E3267">
        <v>7</v>
      </c>
      <c r="F3267">
        <v>0</v>
      </c>
      <c r="G3267">
        <v>0</v>
      </c>
      <c r="H3267">
        <v>0</v>
      </c>
      <c r="I3267">
        <v>0</v>
      </c>
      <c r="J3267">
        <v>0</v>
      </c>
      <c r="K3267">
        <v>0</v>
      </c>
      <c r="L3267">
        <v>0</v>
      </c>
      <c r="M3267">
        <v>0</v>
      </c>
      <c r="N3267">
        <v>0</v>
      </c>
      <c r="O3267">
        <v>0</v>
      </c>
      <c r="P3267">
        <v>0</v>
      </c>
      <c r="Q3267" s="36">
        <v>0</v>
      </c>
      <c r="R3267" s="36" t="e">
        <v>#N/A</v>
      </c>
      <c r="S3267" s="36" t="e">
        <v>#N/A</v>
      </c>
      <c r="T3267" s="36" t="e">
        <v>#N/A</v>
      </c>
      <c r="U3267" s="36" t="e">
        <v>#N/A</v>
      </c>
    </row>
    <row r="3268" spans="1:21" x14ac:dyDescent="0.2">
      <c r="A3268" s="89" t="e">
        <f>VLOOKUP(C3268,TabellenSRG!$B$4:$C$2729,2,FALSE)</f>
        <v>#N/A</v>
      </c>
      <c r="B3268" t="e">
        <f t="shared" si="51"/>
        <v>#N/A</v>
      </c>
      <c r="C3268" t="s">
        <v>297</v>
      </c>
      <c r="D3268" t="s">
        <v>615</v>
      </c>
      <c r="E3268">
        <v>8</v>
      </c>
      <c r="F3268">
        <v>0</v>
      </c>
      <c r="G3268">
        <v>0</v>
      </c>
      <c r="H3268">
        <v>0</v>
      </c>
      <c r="I3268">
        <v>0</v>
      </c>
      <c r="J3268">
        <v>0</v>
      </c>
      <c r="K3268">
        <v>0</v>
      </c>
      <c r="L3268">
        <v>0</v>
      </c>
      <c r="M3268">
        <v>0</v>
      </c>
      <c r="N3268">
        <v>0</v>
      </c>
      <c r="O3268">
        <v>0</v>
      </c>
      <c r="P3268">
        <v>0</v>
      </c>
      <c r="Q3268" s="36">
        <v>0</v>
      </c>
      <c r="R3268" s="36" t="e">
        <v>#N/A</v>
      </c>
      <c r="S3268" s="36" t="e">
        <v>#N/A</v>
      </c>
      <c r="T3268" s="36" t="e">
        <v>#N/A</v>
      </c>
      <c r="U3268" s="36" t="e">
        <v>#N/A</v>
      </c>
    </row>
    <row r="3269" spans="1:21" x14ac:dyDescent="0.2">
      <c r="A3269" s="89" t="e">
        <f>VLOOKUP(C3269,TabellenSRG!$B$4:$C$2729,2,FALSE)</f>
        <v>#N/A</v>
      </c>
      <c r="B3269" t="e">
        <f t="shared" ref="B3269:B3332" si="52">CONCATENATE(A3269,D3269)</f>
        <v>#N/A</v>
      </c>
      <c r="C3269" t="s">
        <v>297</v>
      </c>
      <c r="D3269" t="s">
        <v>616</v>
      </c>
      <c r="E3269">
        <v>9</v>
      </c>
      <c r="F3269">
        <v>350</v>
      </c>
      <c r="G3269">
        <v>350</v>
      </c>
      <c r="H3269">
        <v>370</v>
      </c>
      <c r="I3269">
        <v>210</v>
      </c>
      <c r="J3269">
        <v>260</v>
      </c>
      <c r="K3269">
        <v>260</v>
      </c>
      <c r="L3269">
        <v>280</v>
      </c>
      <c r="M3269">
        <v>300</v>
      </c>
      <c r="N3269">
        <v>330</v>
      </c>
      <c r="O3269">
        <v>360</v>
      </c>
      <c r="P3269">
        <v>360</v>
      </c>
      <c r="Q3269" s="36">
        <v>370</v>
      </c>
      <c r="R3269" s="36" t="e">
        <v>#N/A</v>
      </c>
      <c r="S3269" s="36" t="e">
        <v>#N/A</v>
      </c>
      <c r="T3269" s="36" t="e">
        <v>#N/A</v>
      </c>
      <c r="U3269" s="36" t="e">
        <v>#N/A</v>
      </c>
    </row>
    <row r="3270" spans="1:21" x14ac:dyDescent="0.2">
      <c r="A3270" s="89" t="e">
        <f>VLOOKUP(C3270,TabellenSRG!$B$4:$C$2729,2,FALSE)</f>
        <v>#N/A</v>
      </c>
      <c r="B3270" t="e">
        <f t="shared" si="52"/>
        <v>#N/A</v>
      </c>
      <c r="C3270" t="s">
        <v>297</v>
      </c>
      <c r="D3270" t="s">
        <v>611</v>
      </c>
      <c r="E3270">
        <v>10</v>
      </c>
      <c r="F3270" t="e">
        <v>#N/A</v>
      </c>
      <c r="G3270" t="e">
        <v>#N/A</v>
      </c>
      <c r="H3270" t="e">
        <v>#N/A</v>
      </c>
      <c r="I3270" t="e">
        <v>#N/A</v>
      </c>
      <c r="J3270" t="e">
        <v>#N/A</v>
      </c>
      <c r="K3270" t="e">
        <v>#N/A</v>
      </c>
      <c r="L3270" t="e">
        <v>#N/A</v>
      </c>
      <c r="M3270" t="e">
        <v>#N/A</v>
      </c>
      <c r="N3270">
        <v>0</v>
      </c>
      <c r="O3270">
        <v>0</v>
      </c>
      <c r="P3270">
        <v>0</v>
      </c>
      <c r="Q3270" s="36">
        <v>0</v>
      </c>
      <c r="R3270" s="36" t="e">
        <v>#N/A</v>
      </c>
      <c r="S3270" s="36" t="e">
        <v>#N/A</v>
      </c>
      <c r="T3270" s="36" t="e">
        <v>#N/A</v>
      </c>
      <c r="U3270" s="36" t="e">
        <v>#N/A</v>
      </c>
    </row>
    <row r="3271" spans="1:21" x14ac:dyDescent="0.2">
      <c r="A3271" s="89">
        <f>VLOOKUP(C3271,TabellenSRG!$B$4:$C$2729,2,FALSE)</f>
        <v>288</v>
      </c>
      <c r="B3271" t="str">
        <f t="shared" si="52"/>
        <v>288a</v>
      </c>
      <c r="C3271" t="s">
        <v>298</v>
      </c>
      <c r="D3271" t="s">
        <v>606</v>
      </c>
      <c r="E3271">
        <v>0</v>
      </c>
      <c r="F3271">
        <v>230</v>
      </c>
      <c r="G3271">
        <v>240</v>
      </c>
      <c r="H3271">
        <v>250</v>
      </c>
      <c r="I3271">
        <v>260</v>
      </c>
      <c r="J3271">
        <v>270</v>
      </c>
      <c r="K3271">
        <v>280</v>
      </c>
      <c r="L3271">
        <v>310</v>
      </c>
      <c r="M3271">
        <v>310</v>
      </c>
      <c r="N3271">
        <v>300</v>
      </c>
      <c r="O3271">
        <v>300</v>
      </c>
      <c r="P3271">
        <v>290</v>
      </c>
      <c r="Q3271" s="36">
        <v>280</v>
      </c>
      <c r="R3271" s="36">
        <v>310</v>
      </c>
      <c r="S3271" s="36">
        <v>300</v>
      </c>
      <c r="T3271" s="36">
        <v>310</v>
      </c>
      <c r="U3271" s="36">
        <v>350</v>
      </c>
    </row>
    <row r="3272" spans="1:21" x14ac:dyDescent="0.2">
      <c r="A3272" s="89">
        <f>VLOOKUP(C3272,TabellenSRG!$B$4:$C$2729,2,FALSE)</f>
        <v>288</v>
      </c>
      <c r="B3272" t="str">
        <f t="shared" si="52"/>
        <v>288b</v>
      </c>
      <c r="C3272" t="s">
        <v>298</v>
      </c>
      <c r="D3272" t="s">
        <v>607</v>
      </c>
      <c r="E3272">
        <v>1</v>
      </c>
      <c r="F3272">
        <v>20</v>
      </c>
      <c r="G3272">
        <v>20</v>
      </c>
      <c r="H3272">
        <v>20</v>
      </c>
      <c r="I3272">
        <v>20</v>
      </c>
      <c r="J3272">
        <v>20</v>
      </c>
      <c r="K3272">
        <v>20</v>
      </c>
      <c r="L3272">
        <v>20</v>
      </c>
      <c r="M3272">
        <v>20</v>
      </c>
      <c r="N3272">
        <v>20</v>
      </c>
      <c r="O3272">
        <v>10</v>
      </c>
      <c r="P3272">
        <v>10</v>
      </c>
      <c r="Q3272" s="36">
        <v>10</v>
      </c>
      <c r="R3272" s="36">
        <v>10</v>
      </c>
      <c r="S3272" s="36">
        <v>10</v>
      </c>
      <c r="T3272" s="36">
        <v>10</v>
      </c>
      <c r="U3272" s="36">
        <v>10</v>
      </c>
    </row>
    <row r="3273" spans="1:21" x14ac:dyDescent="0.2">
      <c r="A3273" s="89">
        <f>VLOOKUP(C3273,TabellenSRG!$B$4:$C$2729,2,FALSE)</f>
        <v>288</v>
      </c>
      <c r="B3273" t="str">
        <f t="shared" si="52"/>
        <v>288c</v>
      </c>
      <c r="C3273" t="s">
        <v>298</v>
      </c>
      <c r="D3273" t="s">
        <v>608</v>
      </c>
      <c r="E3273">
        <v>2</v>
      </c>
      <c r="F3273">
        <v>0</v>
      </c>
      <c r="G3273">
        <v>0</v>
      </c>
      <c r="H3273">
        <v>0</v>
      </c>
      <c r="I3273">
        <v>0</v>
      </c>
      <c r="J3273">
        <v>0</v>
      </c>
      <c r="K3273">
        <v>0</v>
      </c>
      <c r="L3273">
        <v>0</v>
      </c>
      <c r="M3273">
        <v>0</v>
      </c>
      <c r="N3273">
        <v>0</v>
      </c>
      <c r="O3273">
        <v>0</v>
      </c>
      <c r="P3273">
        <v>0</v>
      </c>
      <c r="Q3273" s="36">
        <v>0</v>
      </c>
      <c r="R3273" s="36">
        <v>0</v>
      </c>
      <c r="S3273" s="36">
        <v>0</v>
      </c>
      <c r="T3273" s="36">
        <v>0</v>
      </c>
      <c r="U3273" s="36">
        <v>0</v>
      </c>
    </row>
    <row r="3274" spans="1:21" x14ac:dyDescent="0.2">
      <c r="A3274" s="89">
        <f>VLOOKUP(C3274,TabellenSRG!$B$4:$C$2729,2,FALSE)</f>
        <v>288</v>
      </c>
      <c r="B3274" t="str">
        <f t="shared" si="52"/>
        <v>288d</v>
      </c>
      <c r="C3274" t="s">
        <v>298</v>
      </c>
      <c r="D3274" t="s">
        <v>609</v>
      </c>
      <c r="E3274">
        <v>3</v>
      </c>
      <c r="F3274">
        <v>30</v>
      </c>
      <c r="G3274">
        <v>30</v>
      </c>
      <c r="H3274">
        <v>30</v>
      </c>
      <c r="I3274">
        <v>30</v>
      </c>
      <c r="J3274">
        <v>30</v>
      </c>
      <c r="K3274">
        <v>30</v>
      </c>
      <c r="L3274">
        <v>30</v>
      </c>
      <c r="M3274">
        <v>30</v>
      </c>
      <c r="N3274">
        <v>30</v>
      </c>
      <c r="O3274">
        <v>30</v>
      </c>
      <c r="P3274">
        <v>30</v>
      </c>
      <c r="Q3274" s="36">
        <v>30</v>
      </c>
      <c r="R3274" s="36">
        <v>30</v>
      </c>
      <c r="S3274" s="36">
        <v>40</v>
      </c>
      <c r="T3274" s="36">
        <v>40</v>
      </c>
      <c r="U3274" s="36">
        <v>30</v>
      </c>
    </row>
    <row r="3275" spans="1:21" x14ac:dyDescent="0.2">
      <c r="A3275" s="89">
        <f>VLOOKUP(C3275,TabellenSRG!$B$4:$C$2729,2,FALSE)</f>
        <v>288</v>
      </c>
      <c r="B3275" t="str">
        <f t="shared" si="52"/>
        <v>288e</v>
      </c>
      <c r="C3275" t="s">
        <v>298</v>
      </c>
      <c r="D3275" t="s">
        <v>610</v>
      </c>
      <c r="E3275">
        <v>4</v>
      </c>
      <c r="F3275">
        <v>0</v>
      </c>
      <c r="G3275">
        <v>0</v>
      </c>
      <c r="H3275">
        <v>0</v>
      </c>
      <c r="I3275">
        <v>0</v>
      </c>
      <c r="J3275">
        <v>0</v>
      </c>
      <c r="K3275">
        <v>0</v>
      </c>
      <c r="L3275">
        <v>0</v>
      </c>
      <c r="M3275">
        <v>0</v>
      </c>
      <c r="N3275">
        <v>0</v>
      </c>
      <c r="O3275">
        <v>0</v>
      </c>
      <c r="P3275">
        <v>10</v>
      </c>
      <c r="Q3275" s="36">
        <v>10</v>
      </c>
      <c r="R3275" s="36">
        <v>10</v>
      </c>
      <c r="S3275" s="36">
        <v>10</v>
      </c>
      <c r="T3275" s="36">
        <v>10</v>
      </c>
      <c r="U3275" s="36">
        <v>10</v>
      </c>
    </row>
    <row r="3276" spans="1:21" x14ac:dyDescent="0.2">
      <c r="A3276" s="89">
        <f>VLOOKUP(C3276,TabellenSRG!$B$4:$C$2729,2,FALSE)</f>
        <v>288</v>
      </c>
      <c r="B3276" t="str">
        <f t="shared" si="52"/>
        <v>288f</v>
      </c>
      <c r="C3276" t="s">
        <v>298</v>
      </c>
      <c r="D3276" t="s">
        <v>612</v>
      </c>
      <c r="E3276">
        <v>5</v>
      </c>
      <c r="F3276">
        <v>0</v>
      </c>
      <c r="G3276">
        <v>0</v>
      </c>
      <c r="H3276">
        <v>0</v>
      </c>
      <c r="I3276">
        <v>0</v>
      </c>
      <c r="J3276">
        <v>0</v>
      </c>
      <c r="K3276">
        <v>0</v>
      </c>
      <c r="L3276">
        <v>0</v>
      </c>
      <c r="M3276">
        <v>0</v>
      </c>
      <c r="N3276">
        <v>0</v>
      </c>
      <c r="O3276">
        <v>0</v>
      </c>
      <c r="P3276">
        <v>0</v>
      </c>
      <c r="Q3276" s="36">
        <v>0</v>
      </c>
      <c r="R3276" s="36">
        <v>0</v>
      </c>
      <c r="S3276" s="36">
        <v>0</v>
      </c>
      <c r="T3276" s="36">
        <v>0</v>
      </c>
      <c r="U3276" s="36">
        <v>0</v>
      </c>
    </row>
    <row r="3277" spans="1:21" x14ac:dyDescent="0.2">
      <c r="A3277" s="89">
        <f>VLOOKUP(C3277,TabellenSRG!$B$4:$C$2729,2,FALSE)</f>
        <v>288</v>
      </c>
      <c r="B3277" t="str">
        <f t="shared" si="52"/>
        <v>288g</v>
      </c>
      <c r="C3277" t="s">
        <v>298</v>
      </c>
      <c r="D3277" t="s">
        <v>613</v>
      </c>
      <c r="E3277">
        <v>6</v>
      </c>
      <c r="F3277">
        <v>0</v>
      </c>
      <c r="G3277">
        <v>0</v>
      </c>
      <c r="H3277">
        <v>0</v>
      </c>
      <c r="I3277">
        <v>0</v>
      </c>
      <c r="J3277">
        <v>0</v>
      </c>
      <c r="K3277">
        <v>0</v>
      </c>
      <c r="L3277">
        <v>0</v>
      </c>
      <c r="M3277">
        <v>0</v>
      </c>
      <c r="N3277">
        <v>0</v>
      </c>
      <c r="O3277">
        <v>0</v>
      </c>
      <c r="P3277">
        <v>0</v>
      </c>
      <c r="Q3277" s="36">
        <v>0</v>
      </c>
      <c r="R3277" s="36">
        <v>0</v>
      </c>
      <c r="S3277" s="36">
        <v>0</v>
      </c>
      <c r="T3277" s="36">
        <v>0</v>
      </c>
      <c r="U3277" s="36">
        <v>0</v>
      </c>
    </row>
    <row r="3278" spans="1:21" x14ac:dyDescent="0.2">
      <c r="A3278" s="89">
        <f>VLOOKUP(C3278,TabellenSRG!$B$4:$C$2729,2,FALSE)</f>
        <v>288</v>
      </c>
      <c r="B3278" t="str">
        <f t="shared" si="52"/>
        <v>288h</v>
      </c>
      <c r="C3278" t="s">
        <v>298</v>
      </c>
      <c r="D3278" t="s">
        <v>614</v>
      </c>
      <c r="E3278">
        <v>7</v>
      </c>
      <c r="F3278">
        <v>0</v>
      </c>
      <c r="G3278">
        <v>0</v>
      </c>
      <c r="H3278">
        <v>0</v>
      </c>
      <c r="I3278">
        <v>0</v>
      </c>
      <c r="J3278">
        <v>0</v>
      </c>
      <c r="K3278">
        <v>0</v>
      </c>
      <c r="L3278">
        <v>0</v>
      </c>
      <c r="M3278">
        <v>0</v>
      </c>
      <c r="N3278">
        <v>0</v>
      </c>
      <c r="O3278">
        <v>0</v>
      </c>
      <c r="P3278">
        <v>0</v>
      </c>
      <c r="Q3278" s="36">
        <v>0</v>
      </c>
      <c r="R3278" s="36">
        <v>0</v>
      </c>
      <c r="S3278" s="36">
        <v>0</v>
      </c>
      <c r="T3278" s="36">
        <v>0</v>
      </c>
      <c r="U3278" s="36">
        <v>0</v>
      </c>
    </row>
    <row r="3279" spans="1:21" x14ac:dyDescent="0.2">
      <c r="A3279" s="89">
        <f>VLOOKUP(C3279,TabellenSRG!$B$4:$C$2729,2,FALSE)</f>
        <v>288</v>
      </c>
      <c r="B3279" t="str">
        <f t="shared" si="52"/>
        <v>288i</v>
      </c>
      <c r="C3279" t="s">
        <v>298</v>
      </c>
      <c r="D3279" t="s">
        <v>615</v>
      </c>
      <c r="E3279">
        <v>8</v>
      </c>
      <c r="F3279">
        <v>0</v>
      </c>
      <c r="G3279">
        <v>0</v>
      </c>
      <c r="H3279">
        <v>0</v>
      </c>
      <c r="I3279">
        <v>0</v>
      </c>
      <c r="J3279">
        <v>0</v>
      </c>
      <c r="K3279">
        <v>0</v>
      </c>
      <c r="L3279">
        <v>0</v>
      </c>
      <c r="M3279">
        <v>0</v>
      </c>
      <c r="N3279">
        <v>0</v>
      </c>
      <c r="O3279">
        <v>0</v>
      </c>
      <c r="P3279">
        <v>0</v>
      </c>
      <c r="Q3279" s="36">
        <v>0</v>
      </c>
      <c r="R3279" s="36">
        <v>0</v>
      </c>
      <c r="S3279" s="36">
        <v>0</v>
      </c>
      <c r="T3279" s="36">
        <v>0</v>
      </c>
      <c r="U3279" s="36">
        <v>0</v>
      </c>
    </row>
    <row r="3280" spans="1:21" x14ac:dyDescent="0.2">
      <c r="A3280" s="89">
        <f>VLOOKUP(C3280,TabellenSRG!$B$4:$C$2729,2,FALSE)</f>
        <v>288</v>
      </c>
      <c r="B3280" t="str">
        <f t="shared" si="52"/>
        <v>288j</v>
      </c>
      <c r="C3280" t="s">
        <v>298</v>
      </c>
      <c r="D3280" t="s">
        <v>616</v>
      </c>
      <c r="E3280">
        <v>9</v>
      </c>
      <c r="F3280">
        <v>180</v>
      </c>
      <c r="G3280">
        <v>190</v>
      </c>
      <c r="H3280">
        <v>200</v>
      </c>
      <c r="I3280">
        <v>210</v>
      </c>
      <c r="J3280">
        <v>220</v>
      </c>
      <c r="K3280">
        <v>240</v>
      </c>
      <c r="L3280">
        <v>260</v>
      </c>
      <c r="M3280">
        <v>260</v>
      </c>
      <c r="N3280">
        <v>260</v>
      </c>
      <c r="O3280">
        <v>250</v>
      </c>
      <c r="P3280">
        <v>240</v>
      </c>
      <c r="Q3280" s="36">
        <v>240</v>
      </c>
      <c r="R3280" s="36">
        <v>260</v>
      </c>
      <c r="S3280" s="36">
        <v>240</v>
      </c>
      <c r="T3280" s="36">
        <v>250</v>
      </c>
      <c r="U3280" s="36">
        <v>290</v>
      </c>
    </row>
    <row r="3281" spans="1:21" x14ac:dyDescent="0.2">
      <c r="A3281" s="89">
        <f>VLOOKUP(C3281,TabellenSRG!$B$4:$C$2729,2,FALSE)</f>
        <v>288</v>
      </c>
      <c r="B3281" t="str">
        <f t="shared" si="52"/>
        <v>288k</v>
      </c>
      <c r="C3281" t="s">
        <v>298</v>
      </c>
      <c r="D3281" t="s">
        <v>611</v>
      </c>
      <c r="E3281">
        <v>10</v>
      </c>
      <c r="F3281" t="e">
        <v>#N/A</v>
      </c>
      <c r="G3281" t="e">
        <v>#N/A</v>
      </c>
      <c r="H3281" t="e">
        <v>#N/A</v>
      </c>
      <c r="I3281" t="e">
        <v>#N/A</v>
      </c>
      <c r="J3281" t="e">
        <v>#N/A</v>
      </c>
      <c r="K3281" t="e">
        <v>#N/A</v>
      </c>
      <c r="L3281" t="e">
        <v>#N/A</v>
      </c>
      <c r="M3281" t="e">
        <v>#N/A</v>
      </c>
      <c r="N3281">
        <v>0</v>
      </c>
      <c r="O3281">
        <v>0</v>
      </c>
      <c r="P3281">
        <v>0</v>
      </c>
      <c r="Q3281" s="36">
        <v>0</v>
      </c>
      <c r="R3281" s="36">
        <v>0</v>
      </c>
      <c r="S3281" s="36">
        <v>0</v>
      </c>
      <c r="T3281" s="36">
        <v>0</v>
      </c>
      <c r="U3281" s="36">
        <v>0</v>
      </c>
    </row>
    <row r="3282" spans="1:21" x14ac:dyDescent="0.2">
      <c r="A3282" s="89">
        <f>VLOOKUP(C3282,TabellenSRG!$B$4:$C$2729,2,FALSE)</f>
        <v>289</v>
      </c>
      <c r="B3282" t="str">
        <f t="shared" si="52"/>
        <v>289a</v>
      </c>
      <c r="C3282" t="s">
        <v>299</v>
      </c>
      <c r="D3282" t="s">
        <v>606</v>
      </c>
      <c r="E3282">
        <v>0</v>
      </c>
      <c r="F3282">
        <v>590</v>
      </c>
      <c r="G3282">
        <v>630</v>
      </c>
      <c r="H3282">
        <v>570</v>
      </c>
      <c r="I3282">
        <v>560</v>
      </c>
      <c r="J3282">
        <v>540</v>
      </c>
      <c r="K3282">
        <v>580</v>
      </c>
      <c r="L3282">
        <v>620</v>
      </c>
      <c r="M3282">
        <v>640</v>
      </c>
      <c r="N3282">
        <v>690</v>
      </c>
      <c r="O3282">
        <v>730</v>
      </c>
      <c r="P3282">
        <v>710</v>
      </c>
      <c r="Q3282" s="36">
        <v>730</v>
      </c>
      <c r="R3282" s="36">
        <v>770</v>
      </c>
      <c r="S3282" s="36">
        <v>770</v>
      </c>
      <c r="T3282" s="36">
        <v>740</v>
      </c>
      <c r="U3282" s="36">
        <v>710</v>
      </c>
    </row>
    <row r="3283" spans="1:21" x14ac:dyDescent="0.2">
      <c r="A3283" s="89">
        <f>VLOOKUP(C3283,TabellenSRG!$B$4:$C$2729,2,FALSE)</f>
        <v>289</v>
      </c>
      <c r="B3283" t="str">
        <f t="shared" si="52"/>
        <v>289b</v>
      </c>
      <c r="C3283" t="s">
        <v>299</v>
      </c>
      <c r="D3283" t="s">
        <v>607</v>
      </c>
      <c r="E3283">
        <v>1</v>
      </c>
      <c r="F3283">
        <v>10</v>
      </c>
      <c r="G3283">
        <v>10</v>
      </c>
      <c r="H3283">
        <v>10</v>
      </c>
      <c r="I3283">
        <v>10</v>
      </c>
      <c r="J3283">
        <v>10</v>
      </c>
      <c r="K3283">
        <v>10</v>
      </c>
      <c r="L3283">
        <v>10</v>
      </c>
      <c r="M3283">
        <v>10</v>
      </c>
      <c r="N3283">
        <v>10</v>
      </c>
      <c r="O3283">
        <v>0</v>
      </c>
      <c r="P3283">
        <v>0</v>
      </c>
      <c r="Q3283" s="36">
        <v>0</v>
      </c>
      <c r="R3283" s="36">
        <v>0</v>
      </c>
      <c r="S3283" s="36">
        <v>0</v>
      </c>
      <c r="T3283" s="36">
        <v>0</v>
      </c>
      <c r="U3283" s="36">
        <v>0</v>
      </c>
    </row>
    <row r="3284" spans="1:21" x14ac:dyDescent="0.2">
      <c r="A3284" s="89">
        <f>VLOOKUP(C3284,TabellenSRG!$B$4:$C$2729,2,FALSE)</f>
        <v>289</v>
      </c>
      <c r="B3284" t="str">
        <f t="shared" si="52"/>
        <v>289c</v>
      </c>
      <c r="C3284" t="s">
        <v>299</v>
      </c>
      <c r="D3284" t="s">
        <v>608</v>
      </c>
      <c r="E3284">
        <v>2</v>
      </c>
      <c r="F3284">
        <v>0</v>
      </c>
      <c r="G3284">
        <v>0</v>
      </c>
      <c r="H3284">
        <v>0</v>
      </c>
      <c r="I3284">
        <v>0</v>
      </c>
      <c r="J3284">
        <v>0</v>
      </c>
      <c r="K3284">
        <v>0</v>
      </c>
      <c r="L3284">
        <v>0</v>
      </c>
      <c r="M3284">
        <v>0</v>
      </c>
      <c r="N3284">
        <v>0</v>
      </c>
      <c r="O3284">
        <v>0</v>
      </c>
      <c r="P3284">
        <v>0</v>
      </c>
      <c r="Q3284" s="36">
        <v>0</v>
      </c>
      <c r="R3284" s="36">
        <v>0</v>
      </c>
      <c r="S3284" s="36">
        <v>0</v>
      </c>
      <c r="T3284" s="36">
        <v>0</v>
      </c>
      <c r="U3284" s="36">
        <v>0</v>
      </c>
    </row>
    <row r="3285" spans="1:21" x14ac:dyDescent="0.2">
      <c r="A3285" s="89">
        <f>VLOOKUP(C3285,TabellenSRG!$B$4:$C$2729,2,FALSE)</f>
        <v>289</v>
      </c>
      <c r="B3285" t="str">
        <f t="shared" si="52"/>
        <v>289d</v>
      </c>
      <c r="C3285" t="s">
        <v>299</v>
      </c>
      <c r="D3285" t="s">
        <v>609</v>
      </c>
      <c r="E3285">
        <v>3</v>
      </c>
      <c r="F3285">
        <v>0</v>
      </c>
      <c r="G3285">
        <v>0</v>
      </c>
      <c r="H3285">
        <v>0</v>
      </c>
      <c r="I3285">
        <v>0</v>
      </c>
      <c r="J3285">
        <v>0</v>
      </c>
      <c r="K3285">
        <v>0</v>
      </c>
      <c r="L3285">
        <v>0</v>
      </c>
      <c r="M3285">
        <v>0</v>
      </c>
      <c r="N3285">
        <v>0</v>
      </c>
      <c r="O3285">
        <v>0</v>
      </c>
      <c r="P3285">
        <v>0</v>
      </c>
      <c r="Q3285" s="36">
        <v>0</v>
      </c>
      <c r="R3285" s="36">
        <v>0</v>
      </c>
      <c r="S3285" s="36">
        <v>0</v>
      </c>
      <c r="T3285" s="36">
        <v>0</v>
      </c>
      <c r="U3285" s="36">
        <v>0</v>
      </c>
    </row>
    <row r="3286" spans="1:21" x14ac:dyDescent="0.2">
      <c r="A3286" s="89">
        <f>VLOOKUP(C3286,TabellenSRG!$B$4:$C$2729,2,FALSE)</f>
        <v>289</v>
      </c>
      <c r="B3286" t="str">
        <f t="shared" si="52"/>
        <v>289e</v>
      </c>
      <c r="C3286" t="s">
        <v>299</v>
      </c>
      <c r="D3286" t="s">
        <v>610</v>
      </c>
      <c r="E3286">
        <v>4</v>
      </c>
      <c r="F3286">
        <v>10</v>
      </c>
      <c r="G3286">
        <v>10</v>
      </c>
      <c r="H3286">
        <v>10</v>
      </c>
      <c r="I3286">
        <v>10</v>
      </c>
      <c r="J3286">
        <v>10</v>
      </c>
      <c r="K3286">
        <v>10</v>
      </c>
      <c r="L3286">
        <v>20</v>
      </c>
      <c r="M3286">
        <v>20</v>
      </c>
      <c r="N3286">
        <v>10</v>
      </c>
      <c r="O3286">
        <v>20</v>
      </c>
      <c r="P3286">
        <v>20</v>
      </c>
      <c r="Q3286" s="36">
        <v>30</v>
      </c>
      <c r="R3286" s="36">
        <v>40</v>
      </c>
      <c r="S3286" s="36">
        <v>50</v>
      </c>
      <c r="T3286" s="36">
        <v>60</v>
      </c>
      <c r="U3286" s="36">
        <v>60</v>
      </c>
    </row>
    <row r="3287" spans="1:21" x14ac:dyDescent="0.2">
      <c r="A3287" s="89">
        <f>VLOOKUP(C3287,TabellenSRG!$B$4:$C$2729,2,FALSE)</f>
        <v>289</v>
      </c>
      <c r="B3287" t="str">
        <f t="shared" si="52"/>
        <v>289f</v>
      </c>
      <c r="C3287" t="s">
        <v>299</v>
      </c>
      <c r="D3287" t="s">
        <v>612</v>
      </c>
      <c r="E3287">
        <v>5</v>
      </c>
      <c r="F3287">
        <v>0</v>
      </c>
      <c r="G3287">
        <v>0</v>
      </c>
      <c r="H3287">
        <v>0</v>
      </c>
      <c r="I3287">
        <v>0</v>
      </c>
      <c r="J3287">
        <v>0</v>
      </c>
      <c r="K3287">
        <v>0</v>
      </c>
      <c r="L3287">
        <v>0</v>
      </c>
      <c r="M3287">
        <v>0</v>
      </c>
      <c r="N3287">
        <v>0</v>
      </c>
      <c r="O3287">
        <v>0</v>
      </c>
      <c r="P3287">
        <v>0</v>
      </c>
      <c r="Q3287" s="36">
        <v>0</v>
      </c>
      <c r="R3287" s="36">
        <v>0</v>
      </c>
      <c r="S3287" s="36">
        <v>0</v>
      </c>
      <c r="T3287" s="36">
        <v>0</v>
      </c>
      <c r="U3287" s="36">
        <v>0</v>
      </c>
    </row>
    <row r="3288" spans="1:21" x14ac:dyDescent="0.2">
      <c r="A3288" s="89">
        <f>VLOOKUP(C3288,TabellenSRG!$B$4:$C$2729,2,FALSE)</f>
        <v>289</v>
      </c>
      <c r="B3288" t="str">
        <f t="shared" si="52"/>
        <v>289g</v>
      </c>
      <c r="C3288" t="s">
        <v>299</v>
      </c>
      <c r="D3288" t="s">
        <v>613</v>
      </c>
      <c r="E3288">
        <v>6</v>
      </c>
      <c r="F3288">
        <v>0</v>
      </c>
      <c r="G3288">
        <v>0</v>
      </c>
      <c r="H3288">
        <v>0</v>
      </c>
      <c r="I3288">
        <v>0</v>
      </c>
      <c r="J3288">
        <v>0</v>
      </c>
      <c r="K3288">
        <v>0</v>
      </c>
      <c r="L3288">
        <v>0</v>
      </c>
      <c r="M3288">
        <v>0</v>
      </c>
      <c r="N3288">
        <v>0</v>
      </c>
      <c r="O3288">
        <v>0</v>
      </c>
      <c r="P3288">
        <v>0</v>
      </c>
      <c r="Q3288" s="36">
        <v>0</v>
      </c>
      <c r="R3288" s="36">
        <v>0</v>
      </c>
      <c r="S3288" s="36">
        <v>0</v>
      </c>
      <c r="T3288" s="36">
        <v>0</v>
      </c>
      <c r="U3288" s="36">
        <v>0</v>
      </c>
    </row>
    <row r="3289" spans="1:21" x14ac:dyDescent="0.2">
      <c r="A3289" s="89">
        <f>VLOOKUP(C3289,TabellenSRG!$B$4:$C$2729,2,FALSE)</f>
        <v>289</v>
      </c>
      <c r="B3289" t="str">
        <f t="shared" si="52"/>
        <v>289h</v>
      </c>
      <c r="C3289" t="s">
        <v>299</v>
      </c>
      <c r="D3289" t="s">
        <v>614</v>
      </c>
      <c r="E3289">
        <v>7</v>
      </c>
      <c r="F3289">
        <v>0</v>
      </c>
      <c r="G3289">
        <v>0</v>
      </c>
      <c r="H3289">
        <v>0</v>
      </c>
      <c r="I3289">
        <v>0</v>
      </c>
      <c r="J3289">
        <v>0</v>
      </c>
      <c r="K3289">
        <v>0</v>
      </c>
      <c r="L3289">
        <v>0</v>
      </c>
      <c r="M3289">
        <v>0</v>
      </c>
      <c r="N3289">
        <v>0</v>
      </c>
      <c r="O3289">
        <v>0</v>
      </c>
      <c r="P3289">
        <v>0</v>
      </c>
      <c r="Q3289" s="36">
        <v>0</v>
      </c>
      <c r="R3289" s="36">
        <v>0</v>
      </c>
      <c r="S3289" s="36">
        <v>0</v>
      </c>
      <c r="T3289" s="36">
        <v>0</v>
      </c>
      <c r="U3289" s="36">
        <v>0</v>
      </c>
    </row>
    <row r="3290" spans="1:21" x14ac:dyDescent="0.2">
      <c r="A3290" s="89">
        <f>VLOOKUP(C3290,TabellenSRG!$B$4:$C$2729,2,FALSE)</f>
        <v>289</v>
      </c>
      <c r="B3290" t="str">
        <f t="shared" si="52"/>
        <v>289i</v>
      </c>
      <c r="C3290" t="s">
        <v>299</v>
      </c>
      <c r="D3290" t="s">
        <v>615</v>
      </c>
      <c r="E3290">
        <v>8</v>
      </c>
      <c r="F3290">
        <v>0</v>
      </c>
      <c r="G3290">
        <v>0</v>
      </c>
      <c r="H3290">
        <v>0</v>
      </c>
      <c r="I3290">
        <v>0</v>
      </c>
      <c r="J3290">
        <v>0</v>
      </c>
      <c r="K3290">
        <v>0</v>
      </c>
      <c r="L3290">
        <v>0</v>
      </c>
      <c r="M3290">
        <v>0</v>
      </c>
      <c r="N3290">
        <v>0</v>
      </c>
      <c r="O3290">
        <v>0</v>
      </c>
      <c r="P3290">
        <v>0</v>
      </c>
      <c r="Q3290" s="36">
        <v>0</v>
      </c>
      <c r="R3290" s="36">
        <v>0</v>
      </c>
      <c r="S3290" s="36">
        <v>0</v>
      </c>
      <c r="T3290" s="36">
        <v>0</v>
      </c>
      <c r="U3290" s="36">
        <v>0</v>
      </c>
    </row>
    <row r="3291" spans="1:21" x14ac:dyDescent="0.2">
      <c r="A3291" s="89">
        <f>VLOOKUP(C3291,TabellenSRG!$B$4:$C$2729,2,FALSE)</f>
        <v>289</v>
      </c>
      <c r="B3291" t="str">
        <f t="shared" si="52"/>
        <v>289j</v>
      </c>
      <c r="C3291" t="s">
        <v>299</v>
      </c>
      <c r="D3291" t="s">
        <v>616</v>
      </c>
      <c r="E3291">
        <v>9</v>
      </c>
      <c r="F3291">
        <v>580</v>
      </c>
      <c r="G3291">
        <v>610</v>
      </c>
      <c r="H3291">
        <v>560</v>
      </c>
      <c r="I3291">
        <v>550</v>
      </c>
      <c r="J3291">
        <v>520</v>
      </c>
      <c r="K3291">
        <v>560</v>
      </c>
      <c r="L3291">
        <v>600</v>
      </c>
      <c r="M3291">
        <v>620</v>
      </c>
      <c r="N3291">
        <v>670</v>
      </c>
      <c r="O3291">
        <v>710</v>
      </c>
      <c r="P3291">
        <v>680</v>
      </c>
      <c r="Q3291" s="36">
        <v>690</v>
      </c>
      <c r="R3291" s="36">
        <v>720</v>
      </c>
      <c r="S3291" s="36">
        <v>710</v>
      </c>
      <c r="T3291" s="36">
        <v>680</v>
      </c>
      <c r="U3291" s="36">
        <v>640</v>
      </c>
    </row>
    <row r="3292" spans="1:21" x14ac:dyDescent="0.2">
      <c r="A3292" s="89">
        <f>VLOOKUP(C3292,TabellenSRG!$B$4:$C$2729,2,FALSE)</f>
        <v>289</v>
      </c>
      <c r="B3292" t="str">
        <f t="shared" si="52"/>
        <v>289k</v>
      </c>
      <c r="C3292" t="s">
        <v>299</v>
      </c>
      <c r="D3292" t="s">
        <v>611</v>
      </c>
      <c r="E3292">
        <v>10</v>
      </c>
      <c r="F3292" t="e">
        <v>#N/A</v>
      </c>
      <c r="G3292" t="e">
        <v>#N/A</v>
      </c>
      <c r="H3292" t="e">
        <v>#N/A</v>
      </c>
      <c r="I3292" t="e">
        <v>#N/A</v>
      </c>
      <c r="J3292" t="e">
        <v>#N/A</v>
      </c>
      <c r="K3292" t="e">
        <v>#N/A</v>
      </c>
      <c r="L3292" t="e">
        <v>#N/A</v>
      </c>
      <c r="M3292" t="e">
        <v>#N/A</v>
      </c>
      <c r="N3292">
        <v>0</v>
      </c>
      <c r="O3292">
        <v>0</v>
      </c>
      <c r="P3292">
        <v>10</v>
      </c>
      <c r="Q3292" s="36">
        <v>10</v>
      </c>
      <c r="R3292" s="36">
        <v>10</v>
      </c>
      <c r="S3292" s="36">
        <v>0</v>
      </c>
      <c r="T3292" s="36">
        <v>10</v>
      </c>
      <c r="U3292" s="36">
        <v>10</v>
      </c>
    </row>
    <row r="3293" spans="1:21" x14ac:dyDescent="0.2">
      <c r="A3293" s="89">
        <f>VLOOKUP(C3293,TabellenSRG!$B$4:$C$2729,2,FALSE)</f>
        <v>290</v>
      </c>
      <c r="B3293" t="str">
        <f t="shared" si="52"/>
        <v>290a</v>
      </c>
      <c r="C3293" t="s">
        <v>300</v>
      </c>
      <c r="D3293" t="s">
        <v>606</v>
      </c>
      <c r="E3293">
        <v>0</v>
      </c>
      <c r="F3293">
        <v>740</v>
      </c>
      <c r="G3293">
        <v>730</v>
      </c>
      <c r="H3293">
        <v>690</v>
      </c>
      <c r="I3293">
        <v>630</v>
      </c>
      <c r="J3293">
        <v>670</v>
      </c>
      <c r="K3293">
        <v>650</v>
      </c>
      <c r="L3293">
        <v>710</v>
      </c>
      <c r="M3293">
        <v>930</v>
      </c>
      <c r="N3293">
        <v>1010</v>
      </c>
      <c r="O3293">
        <v>1030</v>
      </c>
      <c r="P3293">
        <v>1050</v>
      </c>
      <c r="Q3293" s="36">
        <v>1050</v>
      </c>
      <c r="R3293" s="36">
        <v>1100</v>
      </c>
      <c r="S3293" s="36">
        <v>1090</v>
      </c>
      <c r="T3293" s="36">
        <v>1040</v>
      </c>
      <c r="U3293" s="36">
        <v>1050</v>
      </c>
    </row>
    <row r="3294" spans="1:21" x14ac:dyDescent="0.2">
      <c r="A3294" s="89">
        <f>VLOOKUP(C3294,TabellenSRG!$B$4:$C$2729,2,FALSE)</f>
        <v>290</v>
      </c>
      <c r="B3294" t="str">
        <f t="shared" si="52"/>
        <v>290b</v>
      </c>
      <c r="C3294" t="s">
        <v>300</v>
      </c>
      <c r="D3294" t="s">
        <v>607</v>
      </c>
      <c r="E3294">
        <v>1</v>
      </c>
      <c r="F3294">
        <v>0</v>
      </c>
      <c r="G3294">
        <v>0</v>
      </c>
      <c r="H3294">
        <v>0</v>
      </c>
      <c r="I3294">
        <v>0</v>
      </c>
      <c r="J3294">
        <v>0</v>
      </c>
      <c r="K3294">
        <v>0</v>
      </c>
      <c r="L3294">
        <v>0</v>
      </c>
      <c r="M3294">
        <v>10</v>
      </c>
      <c r="N3294">
        <v>0</v>
      </c>
      <c r="O3294">
        <v>0</v>
      </c>
      <c r="P3294">
        <v>0</v>
      </c>
      <c r="Q3294" s="36">
        <v>0</v>
      </c>
      <c r="R3294" s="36">
        <v>0</v>
      </c>
      <c r="S3294" s="36">
        <v>0</v>
      </c>
      <c r="T3294" s="36">
        <v>0</v>
      </c>
      <c r="U3294" s="36">
        <v>0</v>
      </c>
    </row>
    <row r="3295" spans="1:21" x14ac:dyDescent="0.2">
      <c r="A3295" s="89">
        <f>VLOOKUP(C3295,TabellenSRG!$B$4:$C$2729,2,FALSE)</f>
        <v>290</v>
      </c>
      <c r="B3295" t="str">
        <f t="shared" si="52"/>
        <v>290c</v>
      </c>
      <c r="C3295" t="s">
        <v>300</v>
      </c>
      <c r="D3295" t="s">
        <v>608</v>
      </c>
      <c r="E3295">
        <v>2</v>
      </c>
      <c r="F3295">
        <v>0</v>
      </c>
      <c r="G3295">
        <v>0</v>
      </c>
      <c r="H3295">
        <v>0</v>
      </c>
      <c r="I3295">
        <v>0</v>
      </c>
      <c r="J3295">
        <v>0</v>
      </c>
      <c r="K3295">
        <v>0</v>
      </c>
      <c r="L3295">
        <v>0</v>
      </c>
      <c r="M3295">
        <v>0</v>
      </c>
      <c r="N3295">
        <v>0</v>
      </c>
      <c r="O3295">
        <v>0</v>
      </c>
      <c r="P3295">
        <v>0</v>
      </c>
      <c r="Q3295" s="36">
        <v>0</v>
      </c>
      <c r="R3295" s="36">
        <v>0</v>
      </c>
      <c r="S3295" s="36">
        <v>0</v>
      </c>
      <c r="T3295" s="36">
        <v>0</v>
      </c>
      <c r="U3295" s="36">
        <v>0</v>
      </c>
    </row>
    <row r="3296" spans="1:21" x14ac:dyDescent="0.2">
      <c r="A3296" s="89">
        <f>VLOOKUP(C3296,TabellenSRG!$B$4:$C$2729,2,FALSE)</f>
        <v>290</v>
      </c>
      <c r="B3296" t="str">
        <f t="shared" si="52"/>
        <v>290d</v>
      </c>
      <c r="C3296" t="s">
        <v>300</v>
      </c>
      <c r="D3296" t="s">
        <v>609</v>
      </c>
      <c r="E3296">
        <v>3</v>
      </c>
      <c r="F3296">
        <v>0</v>
      </c>
      <c r="G3296">
        <v>0</v>
      </c>
      <c r="H3296">
        <v>0</v>
      </c>
      <c r="I3296">
        <v>0</v>
      </c>
      <c r="J3296">
        <v>0</v>
      </c>
      <c r="K3296">
        <v>0</v>
      </c>
      <c r="L3296">
        <v>0</v>
      </c>
      <c r="M3296">
        <v>0</v>
      </c>
      <c r="N3296">
        <v>0</v>
      </c>
      <c r="O3296">
        <v>0</v>
      </c>
      <c r="P3296">
        <v>0</v>
      </c>
      <c r="Q3296" s="36">
        <v>0</v>
      </c>
      <c r="R3296" s="36">
        <v>0</v>
      </c>
      <c r="S3296" s="36">
        <v>0</v>
      </c>
      <c r="T3296" s="36">
        <v>0</v>
      </c>
      <c r="U3296" s="36">
        <v>0</v>
      </c>
    </row>
    <row r="3297" spans="1:21" x14ac:dyDescent="0.2">
      <c r="A3297" s="89">
        <f>VLOOKUP(C3297,TabellenSRG!$B$4:$C$2729,2,FALSE)</f>
        <v>290</v>
      </c>
      <c r="B3297" t="str">
        <f t="shared" si="52"/>
        <v>290e</v>
      </c>
      <c r="C3297" t="s">
        <v>300</v>
      </c>
      <c r="D3297" t="s">
        <v>610</v>
      </c>
      <c r="E3297">
        <v>4</v>
      </c>
      <c r="F3297">
        <v>0</v>
      </c>
      <c r="G3297">
        <v>0</v>
      </c>
      <c r="H3297">
        <v>0</v>
      </c>
      <c r="I3297">
        <v>0</v>
      </c>
      <c r="J3297">
        <v>0</v>
      </c>
      <c r="K3297">
        <v>0</v>
      </c>
      <c r="L3297">
        <v>0</v>
      </c>
      <c r="M3297">
        <v>0</v>
      </c>
      <c r="N3297">
        <v>10</v>
      </c>
      <c r="O3297">
        <v>10</v>
      </c>
      <c r="P3297">
        <v>20</v>
      </c>
      <c r="Q3297" s="36">
        <v>20</v>
      </c>
      <c r="R3297" s="36">
        <v>20</v>
      </c>
      <c r="S3297" s="36">
        <v>20</v>
      </c>
      <c r="T3297" s="36">
        <v>30</v>
      </c>
      <c r="U3297" s="36">
        <v>30</v>
      </c>
    </row>
    <row r="3298" spans="1:21" x14ac:dyDescent="0.2">
      <c r="A3298" s="89">
        <f>VLOOKUP(C3298,TabellenSRG!$B$4:$C$2729,2,FALSE)</f>
        <v>290</v>
      </c>
      <c r="B3298" t="str">
        <f t="shared" si="52"/>
        <v>290f</v>
      </c>
      <c r="C3298" t="s">
        <v>300</v>
      </c>
      <c r="D3298" t="s">
        <v>612</v>
      </c>
      <c r="E3298">
        <v>5</v>
      </c>
      <c r="F3298">
        <v>0</v>
      </c>
      <c r="G3298">
        <v>0</v>
      </c>
      <c r="H3298">
        <v>0</v>
      </c>
      <c r="I3298">
        <v>0</v>
      </c>
      <c r="J3298">
        <v>0</v>
      </c>
      <c r="K3298">
        <v>0</v>
      </c>
      <c r="L3298">
        <v>0</v>
      </c>
      <c r="M3298">
        <v>0</v>
      </c>
      <c r="N3298">
        <v>0</v>
      </c>
      <c r="O3298">
        <v>0</v>
      </c>
      <c r="P3298">
        <v>0</v>
      </c>
      <c r="Q3298" s="36">
        <v>0</v>
      </c>
      <c r="R3298" s="36">
        <v>0</v>
      </c>
      <c r="S3298" s="36">
        <v>0</v>
      </c>
      <c r="T3298" s="36">
        <v>0</v>
      </c>
      <c r="U3298" s="36">
        <v>0</v>
      </c>
    </row>
    <row r="3299" spans="1:21" x14ac:dyDescent="0.2">
      <c r="A3299" s="89">
        <f>VLOOKUP(C3299,TabellenSRG!$B$4:$C$2729,2,FALSE)</f>
        <v>290</v>
      </c>
      <c r="B3299" t="str">
        <f t="shared" si="52"/>
        <v>290g</v>
      </c>
      <c r="C3299" t="s">
        <v>300</v>
      </c>
      <c r="D3299" t="s">
        <v>613</v>
      </c>
      <c r="E3299">
        <v>6</v>
      </c>
      <c r="F3299">
        <v>0</v>
      </c>
      <c r="G3299">
        <v>0</v>
      </c>
      <c r="H3299">
        <v>0</v>
      </c>
      <c r="I3299">
        <v>0</v>
      </c>
      <c r="J3299">
        <v>0</v>
      </c>
      <c r="K3299">
        <v>0</v>
      </c>
      <c r="L3299">
        <v>0</v>
      </c>
      <c r="M3299">
        <v>0</v>
      </c>
      <c r="N3299">
        <v>0</v>
      </c>
      <c r="O3299">
        <v>0</v>
      </c>
      <c r="P3299">
        <v>0</v>
      </c>
      <c r="Q3299" s="36">
        <v>0</v>
      </c>
      <c r="R3299" s="36">
        <v>0</v>
      </c>
      <c r="S3299" s="36">
        <v>0</v>
      </c>
      <c r="T3299" s="36">
        <v>0</v>
      </c>
      <c r="U3299" s="36">
        <v>0</v>
      </c>
    </row>
    <row r="3300" spans="1:21" x14ac:dyDescent="0.2">
      <c r="A3300" s="89">
        <f>VLOOKUP(C3300,TabellenSRG!$B$4:$C$2729,2,FALSE)</f>
        <v>290</v>
      </c>
      <c r="B3300" t="str">
        <f t="shared" si="52"/>
        <v>290h</v>
      </c>
      <c r="C3300" t="s">
        <v>300</v>
      </c>
      <c r="D3300" t="s">
        <v>614</v>
      </c>
      <c r="E3300">
        <v>7</v>
      </c>
      <c r="F3300">
        <v>0</v>
      </c>
      <c r="G3300">
        <v>0</v>
      </c>
      <c r="H3300">
        <v>0</v>
      </c>
      <c r="I3300">
        <v>0</v>
      </c>
      <c r="J3300">
        <v>0</v>
      </c>
      <c r="K3300">
        <v>0</v>
      </c>
      <c r="L3300">
        <v>0</v>
      </c>
      <c r="M3300">
        <v>0</v>
      </c>
      <c r="N3300">
        <v>0</v>
      </c>
      <c r="O3300">
        <v>0</v>
      </c>
      <c r="P3300">
        <v>0</v>
      </c>
      <c r="Q3300" s="36">
        <v>0</v>
      </c>
      <c r="R3300" s="36">
        <v>0</v>
      </c>
      <c r="S3300" s="36">
        <v>0</v>
      </c>
      <c r="T3300" s="36">
        <v>0</v>
      </c>
      <c r="U3300" s="36">
        <v>0</v>
      </c>
    </row>
    <row r="3301" spans="1:21" x14ac:dyDescent="0.2">
      <c r="A3301" s="89">
        <f>VLOOKUP(C3301,TabellenSRG!$B$4:$C$2729,2,FALSE)</f>
        <v>290</v>
      </c>
      <c r="B3301" t="str">
        <f t="shared" si="52"/>
        <v>290i</v>
      </c>
      <c r="C3301" t="s">
        <v>300</v>
      </c>
      <c r="D3301" t="s">
        <v>615</v>
      </c>
      <c r="E3301">
        <v>8</v>
      </c>
      <c r="F3301">
        <v>0</v>
      </c>
      <c r="G3301">
        <v>0</v>
      </c>
      <c r="H3301">
        <v>0</v>
      </c>
      <c r="I3301">
        <v>0</v>
      </c>
      <c r="J3301">
        <v>0</v>
      </c>
      <c r="K3301">
        <v>0</v>
      </c>
      <c r="L3301">
        <v>0</v>
      </c>
      <c r="M3301">
        <v>0</v>
      </c>
      <c r="N3301">
        <v>0</v>
      </c>
      <c r="O3301">
        <v>0</v>
      </c>
      <c r="P3301">
        <v>0</v>
      </c>
      <c r="Q3301" s="36">
        <v>0</v>
      </c>
      <c r="R3301" s="36">
        <v>0</v>
      </c>
      <c r="S3301" s="36">
        <v>0</v>
      </c>
      <c r="T3301" s="36">
        <v>0</v>
      </c>
      <c r="U3301" s="36">
        <v>0</v>
      </c>
    </row>
    <row r="3302" spans="1:21" x14ac:dyDescent="0.2">
      <c r="A3302" s="89">
        <f>VLOOKUP(C3302,TabellenSRG!$B$4:$C$2729,2,FALSE)</f>
        <v>290</v>
      </c>
      <c r="B3302" t="str">
        <f t="shared" si="52"/>
        <v>290j</v>
      </c>
      <c r="C3302" t="s">
        <v>300</v>
      </c>
      <c r="D3302" t="s">
        <v>616</v>
      </c>
      <c r="E3302">
        <v>9</v>
      </c>
      <c r="F3302">
        <v>740</v>
      </c>
      <c r="G3302">
        <v>730</v>
      </c>
      <c r="H3302">
        <v>690</v>
      </c>
      <c r="I3302">
        <v>630</v>
      </c>
      <c r="J3302">
        <v>670</v>
      </c>
      <c r="K3302">
        <v>640</v>
      </c>
      <c r="L3302">
        <v>700</v>
      </c>
      <c r="M3302">
        <v>930</v>
      </c>
      <c r="N3302">
        <v>1000</v>
      </c>
      <c r="O3302">
        <v>1010</v>
      </c>
      <c r="P3302">
        <v>1030</v>
      </c>
      <c r="Q3302" s="36">
        <v>1030</v>
      </c>
      <c r="R3302" s="36">
        <v>1070</v>
      </c>
      <c r="S3302" s="36">
        <v>1060</v>
      </c>
      <c r="T3302" s="36">
        <v>1010</v>
      </c>
      <c r="U3302" s="36">
        <v>1020</v>
      </c>
    </row>
    <row r="3303" spans="1:21" x14ac:dyDescent="0.2">
      <c r="A3303" s="89">
        <f>VLOOKUP(C3303,TabellenSRG!$B$4:$C$2729,2,FALSE)</f>
        <v>290</v>
      </c>
      <c r="B3303" t="str">
        <f t="shared" si="52"/>
        <v>290k</v>
      </c>
      <c r="C3303" t="s">
        <v>300</v>
      </c>
      <c r="D3303" t="s">
        <v>611</v>
      </c>
      <c r="E3303">
        <v>10</v>
      </c>
      <c r="F3303" t="e">
        <v>#N/A</v>
      </c>
      <c r="G3303" t="e">
        <v>#N/A</v>
      </c>
      <c r="H3303" t="e">
        <v>#N/A</v>
      </c>
      <c r="I3303" t="e">
        <v>#N/A</v>
      </c>
      <c r="J3303" t="e">
        <v>#N/A</v>
      </c>
      <c r="K3303" t="e">
        <v>#N/A</v>
      </c>
      <c r="L3303" t="e">
        <v>#N/A</v>
      </c>
      <c r="M3303" t="e">
        <v>#N/A</v>
      </c>
      <c r="N3303">
        <v>0</v>
      </c>
      <c r="O3303">
        <v>0</v>
      </c>
      <c r="P3303">
        <v>0</v>
      </c>
      <c r="Q3303" s="36">
        <v>0</v>
      </c>
      <c r="R3303" s="36">
        <v>0</v>
      </c>
      <c r="S3303" s="36">
        <v>0</v>
      </c>
      <c r="T3303" s="36">
        <v>0</v>
      </c>
      <c r="U3303" s="36">
        <v>10</v>
      </c>
    </row>
    <row r="3304" spans="1:21" x14ac:dyDescent="0.2">
      <c r="A3304" s="89">
        <f>VLOOKUP(C3304,TabellenSRG!$B$4:$C$2729,2,FALSE)</f>
        <v>291</v>
      </c>
      <c r="B3304" t="str">
        <f t="shared" si="52"/>
        <v>291a</v>
      </c>
      <c r="C3304" t="s">
        <v>301</v>
      </c>
      <c r="D3304" t="s">
        <v>606</v>
      </c>
      <c r="E3304">
        <v>0</v>
      </c>
      <c r="F3304">
        <v>20</v>
      </c>
      <c r="G3304">
        <v>20</v>
      </c>
      <c r="H3304">
        <v>20</v>
      </c>
      <c r="I3304">
        <v>30</v>
      </c>
      <c r="J3304">
        <v>40</v>
      </c>
      <c r="K3304">
        <v>30</v>
      </c>
      <c r="L3304">
        <v>20</v>
      </c>
      <c r="M3304">
        <v>10</v>
      </c>
      <c r="N3304">
        <v>10</v>
      </c>
      <c r="O3304">
        <v>30</v>
      </c>
      <c r="P3304">
        <v>30</v>
      </c>
      <c r="Q3304" s="36">
        <v>40</v>
      </c>
      <c r="R3304" s="36">
        <v>50</v>
      </c>
      <c r="S3304" s="36">
        <v>50</v>
      </c>
      <c r="T3304" s="36">
        <v>60</v>
      </c>
      <c r="U3304" s="36">
        <v>70</v>
      </c>
    </row>
    <row r="3305" spans="1:21" x14ac:dyDescent="0.2">
      <c r="A3305" s="89">
        <f>VLOOKUP(C3305,TabellenSRG!$B$4:$C$2729,2,FALSE)</f>
        <v>291</v>
      </c>
      <c r="B3305" t="str">
        <f t="shared" si="52"/>
        <v>291b</v>
      </c>
      <c r="C3305" t="s">
        <v>301</v>
      </c>
      <c r="D3305" t="s">
        <v>607</v>
      </c>
      <c r="E3305">
        <v>1</v>
      </c>
      <c r="F3305">
        <v>0</v>
      </c>
      <c r="G3305">
        <v>0</v>
      </c>
      <c r="H3305">
        <v>0</v>
      </c>
      <c r="I3305">
        <v>0</v>
      </c>
      <c r="J3305">
        <v>0</v>
      </c>
      <c r="K3305">
        <v>0</v>
      </c>
      <c r="L3305">
        <v>0</v>
      </c>
      <c r="M3305">
        <v>0</v>
      </c>
      <c r="N3305">
        <v>0</v>
      </c>
      <c r="O3305">
        <v>0</v>
      </c>
      <c r="P3305">
        <v>0</v>
      </c>
      <c r="Q3305" s="36">
        <v>0</v>
      </c>
      <c r="R3305" s="36">
        <v>0</v>
      </c>
      <c r="S3305" s="36">
        <v>0</v>
      </c>
      <c r="T3305" s="36">
        <v>0</v>
      </c>
      <c r="U3305" s="36">
        <v>0</v>
      </c>
    </row>
    <row r="3306" spans="1:21" x14ac:dyDescent="0.2">
      <c r="A3306" s="89">
        <f>VLOOKUP(C3306,TabellenSRG!$B$4:$C$2729,2,FALSE)</f>
        <v>291</v>
      </c>
      <c r="B3306" t="str">
        <f t="shared" si="52"/>
        <v>291c</v>
      </c>
      <c r="C3306" t="s">
        <v>301</v>
      </c>
      <c r="D3306" t="s">
        <v>608</v>
      </c>
      <c r="E3306">
        <v>2</v>
      </c>
      <c r="F3306">
        <v>0</v>
      </c>
      <c r="G3306">
        <v>0</v>
      </c>
      <c r="H3306">
        <v>0</v>
      </c>
      <c r="I3306">
        <v>0</v>
      </c>
      <c r="J3306">
        <v>0</v>
      </c>
      <c r="K3306">
        <v>0</v>
      </c>
      <c r="L3306">
        <v>0</v>
      </c>
      <c r="M3306">
        <v>0</v>
      </c>
      <c r="N3306">
        <v>0</v>
      </c>
      <c r="O3306">
        <v>0</v>
      </c>
      <c r="P3306">
        <v>0</v>
      </c>
      <c r="Q3306" s="36">
        <v>0</v>
      </c>
      <c r="R3306" s="36">
        <v>0</v>
      </c>
      <c r="S3306" s="36">
        <v>0</v>
      </c>
      <c r="T3306" s="36">
        <v>0</v>
      </c>
      <c r="U3306" s="36">
        <v>0</v>
      </c>
    </row>
    <row r="3307" spans="1:21" x14ac:dyDescent="0.2">
      <c r="A3307" s="89">
        <f>VLOOKUP(C3307,TabellenSRG!$B$4:$C$2729,2,FALSE)</f>
        <v>291</v>
      </c>
      <c r="B3307" t="str">
        <f t="shared" si="52"/>
        <v>291d</v>
      </c>
      <c r="C3307" t="s">
        <v>301</v>
      </c>
      <c r="D3307" t="s">
        <v>609</v>
      </c>
      <c r="E3307">
        <v>3</v>
      </c>
      <c r="F3307">
        <v>0</v>
      </c>
      <c r="G3307">
        <v>0</v>
      </c>
      <c r="H3307">
        <v>0</v>
      </c>
      <c r="I3307">
        <v>0</v>
      </c>
      <c r="J3307">
        <v>0</v>
      </c>
      <c r="K3307">
        <v>0</v>
      </c>
      <c r="L3307">
        <v>0</v>
      </c>
      <c r="M3307">
        <v>0</v>
      </c>
      <c r="N3307">
        <v>0</v>
      </c>
      <c r="O3307">
        <v>0</v>
      </c>
      <c r="P3307">
        <v>0</v>
      </c>
      <c r="Q3307" s="36">
        <v>0</v>
      </c>
      <c r="R3307" s="36">
        <v>0</v>
      </c>
      <c r="S3307" s="36">
        <v>0</v>
      </c>
      <c r="T3307" s="36">
        <v>0</v>
      </c>
      <c r="U3307" s="36">
        <v>0</v>
      </c>
    </row>
    <row r="3308" spans="1:21" x14ac:dyDescent="0.2">
      <c r="A3308" s="89">
        <f>VLOOKUP(C3308,TabellenSRG!$B$4:$C$2729,2,FALSE)</f>
        <v>291</v>
      </c>
      <c r="B3308" t="str">
        <f t="shared" si="52"/>
        <v>291e</v>
      </c>
      <c r="C3308" t="s">
        <v>301</v>
      </c>
      <c r="D3308" t="s">
        <v>610</v>
      </c>
      <c r="E3308">
        <v>4</v>
      </c>
      <c r="F3308">
        <v>0</v>
      </c>
      <c r="G3308">
        <v>0</v>
      </c>
      <c r="H3308">
        <v>0</v>
      </c>
      <c r="I3308">
        <v>0</v>
      </c>
      <c r="J3308">
        <v>0</v>
      </c>
      <c r="K3308">
        <v>0</v>
      </c>
      <c r="L3308">
        <v>0</v>
      </c>
      <c r="M3308">
        <v>0</v>
      </c>
      <c r="N3308">
        <v>0</v>
      </c>
      <c r="O3308">
        <v>0</v>
      </c>
      <c r="P3308">
        <v>0</v>
      </c>
      <c r="Q3308" s="36">
        <v>0</v>
      </c>
      <c r="R3308" s="36">
        <v>0</v>
      </c>
      <c r="S3308" s="36">
        <v>0</v>
      </c>
      <c r="T3308" s="36">
        <v>10</v>
      </c>
      <c r="U3308" s="36">
        <v>20</v>
      </c>
    </row>
    <row r="3309" spans="1:21" x14ac:dyDescent="0.2">
      <c r="A3309" s="89">
        <f>VLOOKUP(C3309,TabellenSRG!$B$4:$C$2729,2,FALSE)</f>
        <v>291</v>
      </c>
      <c r="B3309" t="str">
        <f t="shared" si="52"/>
        <v>291f</v>
      </c>
      <c r="C3309" t="s">
        <v>301</v>
      </c>
      <c r="D3309" t="s">
        <v>612</v>
      </c>
      <c r="E3309">
        <v>5</v>
      </c>
      <c r="F3309">
        <v>0</v>
      </c>
      <c r="G3309">
        <v>0</v>
      </c>
      <c r="H3309">
        <v>0</v>
      </c>
      <c r="I3309">
        <v>0</v>
      </c>
      <c r="J3309">
        <v>0</v>
      </c>
      <c r="K3309">
        <v>0</v>
      </c>
      <c r="L3309">
        <v>0</v>
      </c>
      <c r="M3309">
        <v>0</v>
      </c>
      <c r="N3309">
        <v>0</v>
      </c>
      <c r="O3309">
        <v>0</v>
      </c>
      <c r="P3309">
        <v>0</v>
      </c>
      <c r="Q3309" s="36">
        <v>0</v>
      </c>
      <c r="R3309" s="36">
        <v>0</v>
      </c>
      <c r="S3309" s="36">
        <v>0</v>
      </c>
      <c r="T3309" s="36">
        <v>0</v>
      </c>
      <c r="U3309" s="36">
        <v>0</v>
      </c>
    </row>
    <row r="3310" spans="1:21" x14ac:dyDescent="0.2">
      <c r="A3310" s="89">
        <f>VLOOKUP(C3310,TabellenSRG!$B$4:$C$2729,2,FALSE)</f>
        <v>291</v>
      </c>
      <c r="B3310" t="str">
        <f t="shared" si="52"/>
        <v>291g</v>
      </c>
      <c r="C3310" t="s">
        <v>301</v>
      </c>
      <c r="D3310" t="s">
        <v>613</v>
      </c>
      <c r="E3310">
        <v>6</v>
      </c>
      <c r="F3310">
        <v>0</v>
      </c>
      <c r="G3310">
        <v>0</v>
      </c>
      <c r="H3310">
        <v>0</v>
      </c>
      <c r="I3310">
        <v>0</v>
      </c>
      <c r="J3310">
        <v>0</v>
      </c>
      <c r="K3310">
        <v>0</v>
      </c>
      <c r="L3310">
        <v>0</v>
      </c>
      <c r="M3310">
        <v>0</v>
      </c>
      <c r="N3310">
        <v>0</v>
      </c>
      <c r="O3310">
        <v>0</v>
      </c>
      <c r="P3310">
        <v>0</v>
      </c>
      <c r="Q3310" s="36">
        <v>0</v>
      </c>
      <c r="R3310" s="36">
        <v>0</v>
      </c>
      <c r="S3310" s="36">
        <v>0</v>
      </c>
      <c r="T3310" s="36">
        <v>0</v>
      </c>
      <c r="U3310" s="36">
        <v>0</v>
      </c>
    </row>
    <row r="3311" spans="1:21" x14ac:dyDescent="0.2">
      <c r="A3311" s="89">
        <f>VLOOKUP(C3311,TabellenSRG!$B$4:$C$2729,2,FALSE)</f>
        <v>291</v>
      </c>
      <c r="B3311" t="str">
        <f t="shared" si="52"/>
        <v>291h</v>
      </c>
      <c r="C3311" t="s">
        <v>301</v>
      </c>
      <c r="D3311" t="s">
        <v>614</v>
      </c>
      <c r="E3311">
        <v>7</v>
      </c>
      <c r="F3311">
        <v>0</v>
      </c>
      <c r="G3311">
        <v>0</v>
      </c>
      <c r="H3311">
        <v>0</v>
      </c>
      <c r="I3311">
        <v>0</v>
      </c>
      <c r="J3311">
        <v>0</v>
      </c>
      <c r="K3311">
        <v>0</v>
      </c>
      <c r="L3311">
        <v>0</v>
      </c>
      <c r="M3311">
        <v>0</v>
      </c>
      <c r="N3311">
        <v>0</v>
      </c>
      <c r="O3311">
        <v>0</v>
      </c>
      <c r="P3311">
        <v>0</v>
      </c>
      <c r="Q3311" s="36">
        <v>0</v>
      </c>
      <c r="R3311" s="36">
        <v>0</v>
      </c>
      <c r="S3311" s="36">
        <v>0</v>
      </c>
      <c r="T3311" s="36">
        <v>0</v>
      </c>
      <c r="U3311" s="36">
        <v>0</v>
      </c>
    </row>
    <row r="3312" spans="1:21" x14ac:dyDescent="0.2">
      <c r="A3312" s="89">
        <f>VLOOKUP(C3312,TabellenSRG!$B$4:$C$2729,2,FALSE)</f>
        <v>291</v>
      </c>
      <c r="B3312" t="str">
        <f t="shared" si="52"/>
        <v>291i</v>
      </c>
      <c r="C3312" t="s">
        <v>301</v>
      </c>
      <c r="D3312" t="s">
        <v>615</v>
      </c>
      <c r="E3312">
        <v>8</v>
      </c>
      <c r="F3312">
        <v>0</v>
      </c>
      <c r="G3312">
        <v>0</v>
      </c>
      <c r="H3312">
        <v>0</v>
      </c>
      <c r="I3312">
        <v>0</v>
      </c>
      <c r="J3312">
        <v>0</v>
      </c>
      <c r="K3312">
        <v>0</v>
      </c>
      <c r="L3312">
        <v>0</v>
      </c>
      <c r="M3312">
        <v>0</v>
      </c>
      <c r="N3312">
        <v>0</v>
      </c>
      <c r="O3312">
        <v>0</v>
      </c>
      <c r="P3312">
        <v>0</v>
      </c>
      <c r="Q3312" s="36">
        <v>0</v>
      </c>
      <c r="R3312" s="36">
        <v>0</v>
      </c>
      <c r="S3312" s="36">
        <v>0</v>
      </c>
      <c r="T3312" s="36">
        <v>0</v>
      </c>
      <c r="U3312" s="36">
        <v>0</v>
      </c>
    </row>
    <row r="3313" spans="1:21" x14ac:dyDescent="0.2">
      <c r="A3313" s="89">
        <f>VLOOKUP(C3313,TabellenSRG!$B$4:$C$2729,2,FALSE)</f>
        <v>291</v>
      </c>
      <c r="B3313" t="str">
        <f t="shared" si="52"/>
        <v>291j</v>
      </c>
      <c r="C3313" t="s">
        <v>301</v>
      </c>
      <c r="D3313" t="s">
        <v>616</v>
      </c>
      <c r="E3313">
        <v>9</v>
      </c>
      <c r="F3313">
        <v>20</v>
      </c>
      <c r="G3313">
        <v>20</v>
      </c>
      <c r="H3313">
        <v>20</v>
      </c>
      <c r="I3313">
        <v>30</v>
      </c>
      <c r="J3313">
        <v>30</v>
      </c>
      <c r="K3313">
        <v>30</v>
      </c>
      <c r="L3313">
        <v>10</v>
      </c>
      <c r="M3313">
        <v>10</v>
      </c>
      <c r="N3313">
        <v>10</v>
      </c>
      <c r="O3313">
        <v>30</v>
      </c>
      <c r="P3313">
        <v>30</v>
      </c>
      <c r="Q3313" s="36">
        <v>30</v>
      </c>
      <c r="R3313" s="36">
        <v>50</v>
      </c>
      <c r="S3313" s="36">
        <v>50</v>
      </c>
      <c r="T3313" s="36">
        <v>40</v>
      </c>
      <c r="U3313" s="36">
        <v>50</v>
      </c>
    </row>
    <row r="3314" spans="1:21" x14ac:dyDescent="0.2">
      <c r="A3314" s="89">
        <f>VLOOKUP(C3314,TabellenSRG!$B$4:$C$2729,2,FALSE)</f>
        <v>291</v>
      </c>
      <c r="B3314" t="str">
        <f t="shared" si="52"/>
        <v>291k</v>
      </c>
      <c r="C3314" t="s">
        <v>301</v>
      </c>
      <c r="D3314" t="s">
        <v>611</v>
      </c>
      <c r="E3314">
        <v>10</v>
      </c>
      <c r="F3314" t="e">
        <v>#N/A</v>
      </c>
      <c r="G3314" t="e">
        <v>#N/A</v>
      </c>
      <c r="H3314" t="e">
        <v>#N/A</v>
      </c>
      <c r="I3314" t="e">
        <v>#N/A</v>
      </c>
      <c r="J3314" t="e">
        <v>#N/A</v>
      </c>
      <c r="K3314" t="e">
        <v>#N/A</v>
      </c>
      <c r="L3314" t="e">
        <v>#N/A</v>
      </c>
      <c r="M3314" t="e">
        <v>#N/A</v>
      </c>
      <c r="N3314">
        <v>0</v>
      </c>
      <c r="O3314">
        <v>0</v>
      </c>
      <c r="P3314">
        <v>0</v>
      </c>
      <c r="Q3314" s="36">
        <v>0</v>
      </c>
      <c r="R3314" s="36">
        <v>0</v>
      </c>
      <c r="S3314" s="36">
        <v>0</v>
      </c>
      <c r="T3314" s="36">
        <v>0</v>
      </c>
      <c r="U3314" s="36">
        <v>0</v>
      </c>
    </row>
    <row r="3315" spans="1:21" x14ac:dyDescent="0.2">
      <c r="A3315" s="89">
        <f>VLOOKUP(C3315,TabellenSRG!$B$4:$C$2729,2,FALSE)</f>
        <v>292</v>
      </c>
      <c r="B3315" t="str">
        <f t="shared" si="52"/>
        <v>292a</v>
      </c>
      <c r="C3315" t="s">
        <v>302</v>
      </c>
      <c r="D3315" t="s">
        <v>606</v>
      </c>
      <c r="E3315">
        <v>0</v>
      </c>
      <c r="F3315">
        <v>110</v>
      </c>
      <c r="G3315">
        <v>110</v>
      </c>
      <c r="H3315">
        <v>110</v>
      </c>
      <c r="I3315">
        <v>110</v>
      </c>
      <c r="J3315">
        <v>80</v>
      </c>
      <c r="K3315">
        <v>80</v>
      </c>
      <c r="L3315">
        <v>90</v>
      </c>
      <c r="M3315">
        <v>100</v>
      </c>
      <c r="N3315">
        <v>100</v>
      </c>
      <c r="O3315">
        <v>100</v>
      </c>
      <c r="P3315">
        <v>110</v>
      </c>
      <c r="Q3315" s="36">
        <v>110</v>
      </c>
      <c r="R3315" s="36">
        <v>120</v>
      </c>
      <c r="S3315" s="36">
        <v>120</v>
      </c>
      <c r="T3315" s="36">
        <v>120</v>
      </c>
      <c r="U3315" s="36">
        <v>120</v>
      </c>
    </row>
    <row r="3316" spans="1:21" x14ac:dyDescent="0.2">
      <c r="A3316" s="89">
        <f>VLOOKUP(C3316,TabellenSRG!$B$4:$C$2729,2,FALSE)</f>
        <v>292</v>
      </c>
      <c r="B3316" t="str">
        <f t="shared" si="52"/>
        <v>292b</v>
      </c>
      <c r="C3316" t="s">
        <v>302</v>
      </c>
      <c r="D3316" t="s">
        <v>607</v>
      </c>
      <c r="E3316">
        <v>1</v>
      </c>
      <c r="F3316">
        <v>0</v>
      </c>
      <c r="G3316">
        <v>0</v>
      </c>
      <c r="H3316">
        <v>0</v>
      </c>
      <c r="I3316">
        <v>0</v>
      </c>
      <c r="J3316">
        <v>0</v>
      </c>
      <c r="K3316">
        <v>0</v>
      </c>
      <c r="L3316">
        <v>0</v>
      </c>
      <c r="M3316">
        <v>0</v>
      </c>
      <c r="N3316">
        <v>0</v>
      </c>
      <c r="O3316">
        <v>0</v>
      </c>
      <c r="P3316">
        <v>0</v>
      </c>
      <c r="Q3316" s="36">
        <v>0</v>
      </c>
      <c r="R3316" s="36">
        <v>0</v>
      </c>
      <c r="S3316" s="36">
        <v>0</v>
      </c>
      <c r="T3316" s="36">
        <v>0</v>
      </c>
      <c r="U3316" s="36">
        <v>0</v>
      </c>
    </row>
    <row r="3317" spans="1:21" x14ac:dyDescent="0.2">
      <c r="A3317" s="89">
        <f>VLOOKUP(C3317,TabellenSRG!$B$4:$C$2729,2,FALSE)</f>
        <v>292</v>
      </c>
      <c r="B3317" t="str">
        <f t="shared" si="52"/>
        <v>292c</v>
      </c>
      <c r="C3317" t="s">
        <v>302</v>
      </c>
      <c r="D3317" t="s">
        <v>608</v>
      </c>
      <c r="E3317">
        <v>2</v>
      </c>
      <c r="F3317">
        <v>0</v>
      </c>
      <c r="G3317">
        <v>0</v>
      </c>
      <c r="H3317">
        <v>0</v>
      </c>
      <c r="I3317">
        <v>0</v>
      </c>
      <c r="J3317">
        <v>0</v>
      </c>
      <c r="K3317">
        <v>0</v>
      </c>
      <c r="L3317">
        <v>0</v>
      </c>
      <c r="M3317">
        <v>0</v>
      </c>
      <c r="N3317">
        <v>0</v>
      </c>
      <c r="O3317">
        <v>0</v>
      </c>
      <c r="P3317">
        <v>0</v>
      </c>
      <c r="Q3317" s="36">
        <v>0</v>
      </c>
      <c r="R3317" s="36">
        <v>0</v>
      </c>
      <c r="S3317" s="36">
        <v>0</v>
      </c>
      <c r="T3317" s="36">
        <v>0</v>
      </c>
      <c r="U3317" s="36">
        <v>0</v>
      </c>
    </row>
    <row r="3318" spans="1:21" x14ac:dyDescent="0.2">
      <c r="A3318" s="89">
        <f>VLOOKUP(C3318,TabellenSRG!$B$4:$C$2729,2,FALSE)</f>
        <v>292</v>
      </c>
      <c r="B3318" t="str">
        <f t="shared" si="52"/>
        <v>292d</v>
      </c>
      <c r="C3318" t="s">
        <v>302</v>
      </c>
      <c r="D3318" t="s">
        <v>609</v>
      </c>
      <c r="E3318">
        <v>3</v>
      </c>
      <c r="F3318">
        <v>0</v>
      </c>
      <c r="G3318">
        <v>0</v>
      </c>
      <c r="H3318">
        <v>0</v>
      </c>
      <c r="I3318">
        <v>0</v>
      </c>
      <c r="J3318">
        <v>0</v>
      </c>
      <c r="K3318">
        <v>0</v>
      </c>
      <c r="L3318">
        <v>0</v>
      </c>
      <c r="M3318">
        <v>0</v>
      </c>
      <c r="N3318">
        <v>0</v>
      </c>
      <c r="O3318">
        <v>0</v>
      </c>
      <c r="P3318">
        <v>0</v>
      </c>
      <c r="Q3318" s="36">
        <v>0</v>
      </c>
      <c r="R3318" s="36">
        <v>0</v>
      </c>
      <c r="S3318" s="36">
        <v>0</v>
      </c>
      <c r="T3318" s="36">
        <v>0</v>
      </c>
      <c r="U3318" s="36">
        <v>0</v>
      </c>
    </row>
    <row r="3319" spans="1:21" x14ac:dyDescent="0.2">
      <c r="A3319" s="89">
        <f>VLOOKUP(C3319,TabellenSRG!$B$4:$C$2729,2,FALSE)</f>
        <v>292</v>
      </c>
      <c r="B3319" t="str">
        <f t="shared" si="52"/>
        <v>292e</v>
      </c>
      <c r="C3319" t="s">
        <v>302</v>
      </c>
      <c r="D3319" t="s">
        <v>610</v>
      </c>
      <c r="E3319">
        <v>4</v>
      </c>
      <c r="F3319">
        <v>0</v>
      </c>
      <c r="G3319">
        <v>0</v>
      </c>
      <c r="H3319">
        <v>0</v>
      </c>
      <c r="I3319">
        <v>0</v>
      </c>
      <c r="J3319">
        <v>0</v>
      </c>
      <c r="K3319">
        <v>0</v>
      </c>
      <c r="L3319">
        <v>0</v>
      </c>
      <c r="M3319">
        <v>0</v>
      </c>
      <c r="N3319">
        <v>10</v>
      </c>
      <c r="O3319">
        <v>10</v>
      </c>
      <c r="P3319">
        <v>10</v>
      </c>
      <c r="Q3319" s="36">
        <v>10</v>
      </c>
      <c r="R3319" s="36">
        <v>10</v>
      </c>
      <c r="S3319" s="36">
        <v>20</v>
      </c>
      <c r="T3319" s="36">
        <v>20</v>
      </c>
      <c r="U3319" s="36">
        <v>20</v>
      </c>
    </row>
    <row r="3320" spans="1:21" x14ac:dyDescent="0.2">
      <c r="A3320" s="89">
        <f>VLOOKUP(C3320,TabellenSRG!$B$4:$C$2729,2,FALSE)</f>
        <v>292</v>
      </c>
      <c r="B3320" t="str">
        <f t="shared" si="52"/>
        <v>292f</v>
      </c>
      <c r="C3320" t="s">
        <v>302</v>
      </c>
      <c r="D3320" t="s">
        <v>612</v>
      </c>
      <c r="E3320">
        <v>5</v>
      </c>
      <c r="F3320">
        <v>0</v>
      </c>
      <c r="G3320">
        <v>0</v>
      </c>
      <c r="H3320">
        <v>0</v>
      </c>
      <c r="I3320">
        <v>0</v>
      </c>
      <c r="J3320">
        <v>0</v>
      </c>
      <c r="K3320">
        <v>0</v>
      </c>
      <c r="L3320">
        <v>0</v>
      </c>
      <c r="M3320">
        <v>0</v>
      </c>
      <c r="N3320">
        <v>0</v>
      </c>
      <c r="O3320">
        <v>0</v>
      </c>
      <c r="P3320">
        <v>0</v>
      </c>
      <c r="Q3320" s="36">
        <v>0</v>
      </c>
      <c r="R3320" s="36">
        <v>0</v>
      </c>
      <c r="S3320" s="36">
        <v>0</v>
      </c>
      <c r="T3320" s="36">
        <v>0</v>
      </c>
      <c r="U3320" s="36">
        <v>0</v>
      </c>
    </row>
    <row r="3321" spans="1:21" x14ac:dyDescent="0.2">
      <c r="A3321" s="89">
        <f>VLOOKUP(C3321,TabellenSRG!$B$4:$C$2729,2,FALSE)</f>
        <v>292</v>
      </c>
      <c r="B3321" t="str">
        <f t="shared" si="52"/>
        <v>292g</v>
      </c>
      <c r="C3321" t="s">
        <v>302</v>
      </c>
      <c r="D3321" t="s">
        <v>613</v>
      </c>
      <c r="E3321">
        <v>6</v>
      </c>
      <c r="F3321">
        <v>0</v>
      </c>
      <c r="G3321">
        <v>0</v>
      </c>
      <c r="H3321">
        <v>0</v>
      </c>
      <c r="I3321">
        <v>0</v>
      </c>
      <c r="J3321">
        <v>0</v>
      </c>
      <c r="K3321">
        <v>0</v>
      </c>
      <c r="L3321">
        <v>0</v>
      </c>
      <c r="M3321">
        <v>0</v>
      </c>
      <c r="N3321">
        <v>0</v>
      </c>
      <c r="O3321">
        <v>0</v>
      </c>
      <c r="P3321">
        <v>0</v>
      </c>
      <c r="Q3321" s="36">
        <v>0</v>
      </c>
      <c r="R3321" s="36">
        <v>0</v>
      </c>
      <c r="S3321" s="36">
        <v>0</v>
      </c>
      <c r="T3321" s="36">
        <v>0</v>
      </c>
      <c r="U3321" s="36">
        <v>0</v>
      </c>
    </row>
    <row r="3322" spans="1:21" x14ac:dyDescent="0.2">
      <c r="A3322" s="89">
        <f>VLOOKUP(C3322,TabellenSRG!$B$4:$C$2729,2,FALSE)</f>
        <v>292</v>
      </c>
      <c r="B3322" t="str">
        <f t="shared" si="52"/>
        <v>292h</v>
      </c>
      <c r="C3322" t="s">
        <v>302</v>
      </c>
      <c r="D3322" t="s">
        <v>614</v>
      </c>
      <c r="E3322">
        <v>7</v>
      </c>
      <c r="F3322">
        <v>0</v>
      </c>
      <c r="G3322">
        <v>0</v>
      </c>
      <c r="H3322">
        <v>0</v>
      </c>
      <c r="I3322">
        <v>0</v>
      </c>
      <c r="J3322">
        <v>0</v>
      </c>
      <c r="K3322">
        <v>0</v>
      </c>
      <c r="L3322">
        <v>0</v>
      </c>
      <c r="M3322">
        <v>0</v>
      </c>
      <c r="N3322">
        <v>0</v>
      </c>
      <c r="O3322">
        <v>0</v>
      </c>
      <c r="P3322">
        <v>0</v>
      </c>
      <c r="Q3322" s="36">
        <v>0</v>
      </c>
      <c r="R3322" s="36">
        <v>0</v>
      </c>
      <c r="S3322" s="36">
        <v>0</v>
      </c>
      <c r="T3322" s="36">
        <v>0</v>
      </c>
      <c r="U3322" s="36">
        <v>0</v>
      </c>
    </row>
    <row r="3323" spans="1:21" x14ac:dyDescent="0.2">
      <c r="A3323" s="89">
        <f>VLOOKUP(C3323,TabellenSRG!$B$4:$C$2729,2,FALSE)</f>
        <v>292</v>
      </c>
      <c r="B3323" t="str">
        <f t="shared" si="52"/>
        <v>292i</v>
      </c>
      <c r="C3323" t="s">
        <v>302</v>
      </c>
      <c r="D3323" t="s">
        <v>615</v>
      </c>
      <c r="E3323">
        <v>8</v>
      </c>
      <c r="F3323">
        <v>0</v>
      </c>
      <c r="G3323">
        <v>0</v>
      </c>
      <c r="H3323">
        <v>0</v>
      </c>
      <c r="I3323">
        <v>0</v>
      </c>
      <c r="J3323">
        <v>0</v>
      </c>
      <c r="K3323">
        <v>0</v>
      </c>
      <c r="L3323">
        <v>0</v>
      </c>
      <c r="M3323">
        <v>0</v>
      </c>
      <c r="N3323">
        <v>0</v>
      </c>
      <c r="O3323">
        <v>0</v>
      </c>
      <c r="P3323">
        <v>0</v>
      </c>
      <c r="Q3323" s="36">
        <v>0</v>
      </c>
      <c r="R3323" s="36">
        <v>0</v>
      </c>
      <c r="S3323" s="36">
        <v>0</v>
      </c>
      <c r="T3323" s="36">
        <v>0</v>
      </c>
      <c r="U3323" s="36">
        <v>0</v>
      </c>
    </row>
    <row r="3324" spans="1:21" x14ac:dyDescent="0.2">
      <c r="A3324" s="89">
        <f>VLOOKUP(C3324,TabellenSRG!$B$4:$C$2729,2,FALSE)</f>
        <v>292</v>
      </c>
      <c r="B3324" t="str">
        <f t="shared" si="52"/>
        <v>292j</v>
      </c>
      <c r="C3324" t="s">
        <v>302</v>
      </c>
      <c r="D3324" t="s">
        <v>616</v>
      </c>
      <c r="E3324">
        <v>9</v>
      </c>
      <c r="F3324">
        <v>110</v>
      </c>
      <c r="G3324">
        <v>110</v>
      </c>
      <c r="H3324">
        <v>110</v>
      </c>
      <c r="I3324">
        <v>110</v>
      </c>
      <c r="J3324">
        <v>80</v>
      </c>
      <c r="K3324">
        <v>80</v>
      </c>
      <c r="L3324">
        <v>90</v>
      </c>
      <c r="M3324">
        <v>90</v>
      </c>
      <c r="N3324">
        <v>90</v>
      </c>
      <c r="O3324">
        <v>100</v>
      </c>
      <c r="P3324">
        <v>100</v>
      </c>
      <c r="Q3324" s="36">
        <v>100</v>
      </c>
      <c r="R3324" s="36">
        <v>110</v>
      </c>
      <c r="S3324" s="36">
        <v>100</v>
      </c>
      <c r="T3324" s="36">
        <v>100</v>
      </c>
      <c r="U3324" s="36">
        <v>90</v>
      </c>
    </row>
    <row r="3325" spans="1:21" x14ac:dyDescent="0.2">
      <c r="A3325" s="89">
        <f>VLOOKUP(C3325,TabellenSRG!$B$4:$C$2729,2,FALSE)</f>
        <v>292</v>
      </c>
      <c r="B3325" t="str">
        <f t="shared" si="52"/>
        <v>292k</v>
      </c>
      <c r="C3325" t="s">
        <v>302</v>
      </c>
      <c r="D3325" t="s">
        <v>611</v>
      </c>
      <c r="E3325">
        <v>10</v>
      </c>
      <c r="F3325" t="e">
        <v>#N/A</v>
      </c>
      <c r="G3325" t="e">
        <v>#N/A</v>
      </c>
      <c r="H3325" t="e">
        <v>#N/A</v>
      </c>
      <c r="I3325" t="e">
        <v>#N/A</v>
      </c>
      <c r="J3325" t="e">
        <v>#N/A</v>
      </c>
      <c r="K3325" t="e">
        <v>#N/A</v>
      </c>
      <c r="L3325" t="e">
        <v>#N/A</v>
      </c>
      <c r="M3325" t="e">
        <v>#N/A</v>
      </c>
      <c r="N3325">
        <v>0</v>
      </c>
      <c r="O3325">
        <v>0</v>
      </c>
      <c r="P3325">
        <v>0</v>
      </c>
      <c r="Q3325" s="36">
        <v>0</v>
      </c>
      <c r="R3325" s="36">
        <v>0</v>
      </c>
      <c r="S3325" s="36">
        <v>0</v>
      </c>
      <c r="T3325" s="36">
        <v>0</v>
      </c>
      <c r="U3325" s="36">
        <v>0</v>
      </c>
    </row>
    <row r="3326" spans="1:21" x14ac:dyDescent="0.2">
      <c r="A3326" s="89">
        <f>VLOOKUP(C3326,TabellenSRG!$B$4:$C$2729,2,FALSE)</f>
        <v>293</v>
      </c>
      <c r="B3326" t="str">
        <f t="shared" si="52"/>
        <v>293a</v>
      </c>
      <c r="C3326" t="s">
        <v>303</v>
      </c>
      <c r="D3326" t="s">
        <v>606</v>
      </c>
      <c r="E3326">
        <v>0</v>
      </c>
      <c r="F3326">
        <v>680</v>
      </c>
      <c r="G3326">
        <v>700</v>
      </c>
      <c r="H3326">
        <v>660</v>
      </c>
      <c r="I3326">
        <v>660</v>
      </c>
      <c r="J3326">
        <v>740</v>
      </c>
      <c r="K3326">
        <v>710</v>
      </c>
      <c r="L3326">
        <v>690</v>
      </c>
      <c r="M3326">
        <v>700</v>
      </c>
      <c r="N3326">
        <v>740</v>
      </c>
      <c r="O3326">
        <v>740</v>
      </c>
      <c r="P3326">
        <v>710</v>
      </c>
      <c r="Q3326" s="36">
        <v>700</v>
      </c>
      <c r="R3326" s="36">
        <v>720</v>
      </c>
      <c r="S3326" s="36">
        <v>700</v>
      </c>
      <c r="T3326" s="36">
        <v>670</v>
      </c>
      <c r="U3326" s="36">
        <v>690</v>
      </c>
    </row>
    <row r="3327" spans="1:21" x14ac:dyDescent="0.2">
      <c r="A3327" s="89">
        <f>VLOOKUP(C3327,TabellenSRG!$B$4:$C$2729,2,FALSE)</f>
        <v>293</v>
      </c>
      <c r="B3327" t="str">
        <f t="shared" si="52"/>
        <v>293b</v>
      </c>
      <c r="C3327" t="s">
        <v>303</v>
      </c>
      <c r="D3327" t="s">
        <v>607</v>
      </c>
      <c r="E3327">
        <v>1</v>
      </c>
      <c r="F3327">
        <v>0</v>
      </c>
      <c r="G3327">
        <v>0</v>
      </c>
      <c r="H3327">
        <v>0</v>
      </c>
      <c r="I3327">
        <v>0</v>
      </c>
      <c r="J3327">
        <v>0</v>
      </c>
      <c r="K3327">
        <v>0</v>
      </c>
      <c r="L3327">
        <v>0</v>
      </c>
      <c r="M3327">
        <v>0</v>
      </c>
      <c r="N3327">
        <v>0</v>
      </c>
      <c r="O3327">
        <v>0</v>
      </c>
      <c r="P3327">
        <v>0</v>
      </c>
      <c r="Q3327" s="36">
        <v>0</v>
      </c>
      <c r="R3327" s="36">
        <v>0</v>
      </c>
      <c r="S3327" s="36">
        <v>0</v>
      </c>
      <c r="T3327" s="36">
        <v>0</v>
      </c>
      <c r="U3327" s="36">
        <v>0</v>
      </c>
    </row>
    <row r="3328" spans="1:21" x14ac:dyDescent="0.2">
      <c r="A3328" s="89">
        <f>VLOOKUP(C3328,TabellenSRG!$B$4:$C$2729,2,FALSE)</f>
        <v>293</v>
      </c>
      <c r="B3328" t="str">
        <f t="shared" si="52"/>
        <v>293c</v>
      </c>
      <c r="C3328" t="s">
        <v>303</v>
      </c>
      <c r="D3328" t="s">
        <v>608</v>
      </c>
      <c r="E3328">
        <v>2</v>
      </c>
      <c r="F3328">
        <v>40</v>
      </c>
      <c r="G3328">
        <v>40</v>
      </c>
      <c r="H3328">
        <v>40</v>
      </c>
      <c r="I3328">
        <v>40</v>
      </c>
      <c r="J3328">
        <v>40</v>
      </c>
      <c r="K3328">
        <v>40</v>
      </c>
      <c r="L3328">
        <v>40</v>
      </c>
      <c r="M3328">
        <v>40</v>
      </c>
      <c r="N3328">
        <v>40</v>
      </c>
      <c r="O3328">
        <v>40</v>
      </c>
      <c r="P3328">
        <v>30</v>
      </c>
      <c r="Q3328" s="36">
        <v>30</v>
      </c>
      <c r="R3328" s="36">
        <v>30</v>
      </c>
      <c r="S3328" s="36">
        <v>30</v>
      </c>
      <c r="T3328" s="36">
        <v>20</v>
      </c>
      <c r="U3328" s="36">
        <v>20</v>
      </c>
    </row>
    <row r="3329" spans="1:21" x14ac:dyDescent="0.2">
      <c r="A3329" s="89">
        <f>VLOOKUP(C3329,TabellenSRG!$B$4:$C$2729,2,FALSE)</f>
        <v>293</v>
      </c>
      <c r="B3329" t="str">
        <f t="shared" si="52"/>
        <v>293d</v>
      </c>
      <c r="C3329" t="s">
        <v>303</v>
      </c>
      <c r="D3329" t="s">
        <v>609</v>
      </c>
      <c r="E3329">
        <v>3</v>
      </c>
      <c r="F3329">
        <v>0</v>
      </c>
      <c r="G3329">
        <v>0</v>
      </c>
      <c r="H3329">
        <v>0</v>
      </c>
      <c r="I3329">
        <v>0</v>
      </c>
      <c r="J3329">
        <v>0</v>
      </c>
      <c r="K3329">
        <v>0</v>
      </c>
      <c r="L3329">
        <v>0</v>
      </c>
      <c r="M3329">
        <v>0</v>
      </c>
      <c r="N3329">
        <v>0</v>
      </c>
      <c r="O3329">
        <v>0</v>
      </c>
      <c r="P3329">
        <v>0</v>
      </c>
      <c r="Q3329" s="36">
        <v>0</v>
      </c>
      <c r="R3329" s="36">
        <v>0</v>
      </c>
      <c r="S3329" s="36">
        <v>0</v>
      </c>
      <c r="T3329" s="36">
        <v>0</v>
      </c>
      <c r="U3329" s="36">
        <v>0</v>
      </c>
    </row>
    <row r="3330" spans="1:21" x14ac:dyDescent="0.2">
      <c r="A3330" s="89">
        <f>VLOOKUP(C3330,TabellenSRG!$B$4:$C$2729,2,FALSE)</f>
        <v>293</v>
      </c>
      <c r="B3330" t="str">
        <f t="shared" si="52"/>
        <v>293e</v>
      </c>
      <c r="C3330" t="s">
        <v>303</v>
      </c>
      <c r="D3330" t="s">
        <v>610</v>
      </c>
      <c r="E3330">
        <v>4</v>
      </c>
      <c r="F3330">
        <v>0</v>
      </c>
      <c r="G3330">
        <v>0</v>
      </c>
      <c r="H3330">
        <v>0</v>
      </c>
      <c r="I3330">
        <v>0</v>
      </c>
      <c r="J3330">
        <v>0</v>
      </c>
      <c r="K3330">
        <v>0</v>
      </c>
      <c r="L3330">
        <v>0</v>
      </c>
      <c r="M3330">
        <v>0</v>
      </c>
      <c r="N3330">
        <v>0</v>
      </c>
      <c r="O3330">
        <v>10</v>
      </c>
      <c r="P3330">
        <v>30</v>
      </c>
      <c r="Q3330" s="36">
        <v>30</v>
      </c>
      <c r="R3330" s="36">
        <v>40</v>
      </c>
      <c r="S3330" s="36">
        <v>40</v>
      </c>
      <c r="T3330" s="36">
        <v>60</v>
      </c>
      <c r="U3330" s="36">
        <v>70</v>
      </c>
    </row>
    <row r="3331" spans="1:21" x14ac:dyDescent="0.2">
      <c r="A3331" s="89">
        <f>VLOOKUP(C3331,TabellenSRG!$B$4:$C$2729,2,FALSE)</f>
        <v>293</v>
      </c>
      <c r="B3331" t="str">
        <f t="shared" si="52"/>
        <v>293f</v>
      </c>
      <c r="C3331" t="s">
        <v>303</v>
      </c>
      <c r="D3331" t="s">
        <v>612</v>
      </c>
      <c r="E3331">
        <v>5</v>
      </c>
      <c r="F3331">
        <v>0</v>
      </c>
      <c r="G3331">
        <v>0</v>
      </c>
      <c r="H3331">
        <v>0</v>
      </c>
      <c r="I3331">
        <v>0</v>
      </c>
      <c r="J3331">
        <v>0</v>
      </c>
      <c r="K3331">
        <v>0</v>
      </c>
      <c r="L3331">
        <v>0</v>
      </c>
      <c r="M3331">
        <v>0</v>
      </c>
      <c r="N3331">
        <v>0</v>
      </c>
      <c r="O3331">
        <v>0</v>
      </c>
      <c r="P3331">
        <v>0</v>
      </c>
      <c r="Q3331" s="36">
        <v>0</v>
      </c>
      <c r="R3331" s="36">
        <v>0</v>
      </c>
      <c r="S3331" s="36">
        <v>0</v>
      </c>
      <c r="T3331" s="36">
        <v>0</v>
      </c>
      <c r="U3331" s="36">
        <v>0</v>
      </c>
    </row>
    <row r="3332" spans="1:21" x14ac:dyDescent="0.2">
      <c r="A3332" s="89">
        <f>VLOOKUP(C3332,TabellenSRG!$B$4:$C$2729,2,FALSE)</f>
        <v>293</v>
      </c>
      <c r="B3332" t="str">
        <f t="shared" si="52"/>
        <v>293g</v>
      </c>
      <c r="C3332" t="s">
        <v>303</v>
      </c>
      <c r="D3332" t="s">
        <v>613</v>
      </c>
      <c r="E3332">
        <v>6</v>
      </c>
      <c r="F3332">
        <v>0</v>
      </c>
      <c r="G3332">
        <v>0</v>
      </c>
      <c r="H3332">
        <v>0</v>
      </c>
      <c r="I3332">
        <v>0</v>
      </c>
      <c r="J3332">
        <v>0</v>
      </c>
      <c r="K3332">
        <v>0</v>
      </c>
      <c r="L3332">
        <v>0</v>
      </c>
      <c r="M3332">
        <v>0</v>
      </c>
      <c r="N3332">
        <v>0</v>
      </c>
      <c r="O3332">
        <v>0</v>
      </c>
      <c r="P3332">
        <v>0</v>
      </c>
      <c r="Q3332" s="36">
        <v>0</v>
      </c>
      <c r="R3332" s="36">
        <v>0</v>
      </c>
      <c r="S3332" s="36">
        <v>0</v>
      </c>
      <c r="T3332" s="36">
        <v>0</v>
      </c>
      <c r="U3332" s="36">
        <v>0</v>
      </c>
    </row>
    <row r="3333" spans="1:21" x14ac:dyDescent="0.2">
      <c r="A3333" s="89">
        <f>VLOOKUP(C3333,TabellenSRG!$B$4:$C$2729,2,FALSE)</f>
        <v>293</v>
      </c>
      <c r="B3333" t="str">
        <f t="shared" ref="B3333:B3396" si="53">CONCATENATE(A3333,D3333)</f>
        <v>293h</v>
      </c>
      <c r="C3333" t="s">
        <v>303</v>
      </c>
      <c r="D3333" t="s">
        <v>614</v>
      </c>
      <c r="E3333">
        <v>7</v>
      </c>
      <c r="F3333">
        <v>0</v>
      </c>
      <c r="G3333">
        <v>0</v>
      </c>
      <c r="H3333">
        <v>0</v>
      </c>
      <c r="I3333">
        <v>0</v>
      </c>
      <c r="J3333">
        <v>0</v>
      </c>
      <c r="K3333">
        <v>0</v>
      </c>
      <c r="L3333">
        <v>0</v>
      </c>
      <c r="M3333">
        <v>0</v>
      </c>
      <c r="N3333">
        <v>0</v>
      </c>
      <c r="O3333">
        <v>0</v>
      </c>
      <c r="P3333">
        <v>0</v>
      </c>
      <c r="Q3333" s="36">
        <v>0</v>
      </c>
      <c r="R3333" s="36">
        <v>0</v>
      </c>
      <c r="S3333" s="36">
        <v>0</v>
      </c>
      <c r="T3333" s="36">
        <v>0</v>
      </c>
      <c r="U3333" s="36">
        <v>0</v>
      </c>
    </row>
    <row r="3334" spans="1:21" x14ac:dyDescent="0.2">
      <c r="A3334" s="89">
        <f>VLOOKUP(C3334,TabellenSRG!$B$4:$C$2729,2,FALSE)</f>
        <v>293</v>
      </c>
      <c r="B3334" t="str">
        <f t="shared" si="53"/>
        <v>293i</v>
      </c>
      <c r="C3334" t="s">
        <v>303</v>
      </c>
      <c r="D3334" t="s">
        <v>615</v>
      </c>
      <c r="E3334">
        <v>8</v>
      </c>
      <c r="F3334">
        <v>0</v>
      </c>
      <c r="G3334">
        <v>0</v>
      </c>
      <c r="H3334">
        <v>0</v>
      </c>
      <c r="I3334">
        <v>0</v>
      </c>
      <c r="J3334">
        <v>0</v>
      </c>
      <c r="K3334">
        <v>0</v>
      </c>
      <c r="L3334">
        <v>0</v>
      </c>
      <c r="M3334">
        <v>0</v>
      </c>
      <c r="N3334">
        <v>0</v>
      </c>
      <c r="O3334">
        <v>0</v>
      </c>
      <c r="P3334">
        <v>0</v>
      </c>
      <c r="Q3334" s="36">
        <v>0</v>
      </c>
      <c r="R3334" s="36">
        <v>0</v>
      </c>
      <c r="S3334" s="36">
        <v>0</v>
      </c>
      <c r="T3334" s="36">
        <v>0</v>
      </c>
      <c r="U3334" s="36">
        <v>0</v>
      </c>
    </row>
    <row r="3335" spans="1:21" x14ac:dyDescent="0.2">
      <c r="A3335" s="89">
        <f>VLOOKUP(C3335,TabellenSRG!$B$4:$C$2729,2,FALSE)</f>
        <v>293</v>
      </c>
      <c r="B3335" t="str">
        <f t="shared" si="53"/>
        <v>293j</v>
      </c>
      <c r="C3335" t="s">
        <v>303</v>
      </c>
      <c r="D3335" t="s">
        <v>616</v>
      </c>
      <c r="E3335">
        <v>9</v>
      </c>
      <c r="F3335">
        <v>640</v>
      </c>
      <c r="G3335">
        <v>660</v>
      </c>
      <c r="H3335">
        <v>620</v>
      </c>
      <c r="I3335">
        <v>620</v>
      </c>
      <c r="J3335">
        <v>690</v>
      </c>
      <c r="K3335">
        <v>670</v>
      </c>
      <c r="L3335">
        <v>640</v>
      </c>
      <c r="M3335">
        <v>660</v>
      </c>
      <c r="N3335">
        <v>690</v>
      </c>
      <c r="O3335">
        <v>680</v>
      </c>
      <c r="P3335">
        <v>650</v>
      </c>
      <c r="Q3335" s="36">
        <v>630</v>
      </c>
      <c r="R3335" s="36">
        <v>650</v>
      </c>
      <c r="S3335" s="36">
        <v>620</v>
      </c>
      <c r="T3335" s="36">
        <v>590</v>
      </c>
      <c r="U3335" s="36">
        <v>580</v>
      </c>
    </row>
    <row r="3336" spans="1:21" x14ac:dyDescent="0.2">
      <c r="A3336" s="89">
        <f>VLOOKUP(C3336,TabellenSRG!$B$4:$C$2729,2,FALSE)</f>
        <v>293</v>
      </c>
      <c r="B3336" t="str">
        <f t="shared" si="53"/>
        <v>293k</v>
      </c>
      <c r="C3336" t="s">
        <v>303</v>
      </c>
      <c r="D3336" t="s">
        <v>611</v>
      </c>
      <c r="E3336">
        <v>10</v>
      </c>
      <c r="F3336" t="e">
        <v>#N/A</v>
      </c>
      <c r="G3336" t="e">
        <v>#N/A</v>
      </c>
      <c r="H3336" t="e">
        <v>#N/A</v>
      </c>
      <c r="I3336" t="e">
        <v>#N/A</v>
      </c>
      <c r="J3336" t="e">
        <v>#N/A</v>
      </c>
      <c r="K3336" t="e">
        <v>#N/A</v>
      </c>
      <c r="L3336" t="e">
        <v>#N/A</v>
      </c>
      <c r="M3336" t="e">
        <v>#N/A</v>
      </c>
      <c r="N3336">
        <v>0</v>
      </c>
      <c r="O3336">
        <v>0</v>
      </c>
      <c r="P3336">
        <v>0</v>
      </c>
      <c r="Q3336" s="36">
        <v>0</v>
      </c>
      <c r="R3336" s="36">
        <v>0</v>
      </c>
      <c r="S3336" s="36">
        <v>0</v>
      </c>
      <c r="T3336" s="36">
        <v>10</v>
      </c>
      <c r="U3336" s="36">
        <v>10</v>
      </c>
    </row>
    <row r="3337" spans="1:21" x14ac:dyDescent="0.2">
      <c r="A3337" s="89">
        <f>VLOOKUP(C3337,TabellenSRG!$B$4:$C$2729,2,FALSE)</f>
        <v>294</v>
      </c>
      <c r="B3337" t="str">
        <f t="shared" si="53"/>
        <v>294a</v>
      </c>
      <c r="C3337" t="s">
        <v>304</v>
      </c>
      <c r="D3337" t="s">
        <v>606</v>
      </c>
      <c r="E3337">
        <v>0</v>
      </c>
      <c r="F3337">
        <v>40</v>
      </c>
      <c r="G3337">
        <v>50</v>
      </c>
      <c r="H3337">
        <v>50</v>
      </c>
      <c r="I3337">
        <v>60</v>
      </c>
      <c r="J3337">
        <v>60</v>
      </c>
      <c r="K3337">
        <v>60</v>
      </c>
      <c r="L3337">
        <v>60</v>
      </c>
      <c r="M3337">
        <v>60</v>
      </c>
      <c r="N3337">
        <v>70</v>
      </c>
      <c r="O3337">
        <v>40</v>
      </c>
      <c r="P3337">
        <v>30</v>
      </c>
      <c r="Q3337" s="36">
        <v>50</v>
      </c>
      <c r="R3337" s="36">
        <v>60</v>
      </c>
      <c r="S3337" s="36">
        <v>60</v>
      </c>
      <c r="T3337" s="36">
        <v>60</v>
      </c>
      <c r="U3337" s="36">
        <v>60</v>
      </c>
    </row>
    <row r="3338" spans="1:21" x14ac:dyDescent="0.2">
      <c r="A3338" s="89">
        <f>VLOOKUP(C3338,TabellenSRG!$B$4:$C$2729,2,FALSE)</f>
        <v>294</v>
      </c>
      <c r="B3338" t="str">
        <f t="shared" si="53"/>
        <v>294b</v>
      </c>
      <c r="C3338" t="s">
        <v>304</v>
      </c>
      <c r="D3338" t="s">
        <v>607</v>
      </c>
      <c r="E3338">
        <v>1</v>
      </c>
      <c r="F3338">
        <v>0</v>
      </c>
      <c r="G3338">
        <v>0</v>
      </c>
      <c r="H3338">
        <v>0</v>
      </c>
      <c r="I3338">
        <v>0</v>
      </c>
      <c r="J3338">
        <v>0</v>
      </c>
      <c r="K3338">
        <v>0</v>
      </c>
      <c r="L3338">
        <v>0</v>
      </c>
      <c r="M3338">
        <v>0</v>
      </c>
      <c r="N3338">
        <v>0</v>
      </c>
      <c r="O3338">
        <v>0</v>
      </c>
      <c r="P3338">
        <v>0</v>
      </c>
      <c r="Q3338" s="36">
        <v>0</v>
      </c>
      <c r="R3338" s="36">
        <v>0</v>
      </c>
      <c r="S3338" s="36">
        <v>0</v>
      </c>
      <c r="T3338" s="36">
        <v>0</v>
      </c>
      <c r="U3338" s="36">
        <v>0</v>
      </c>
    </row>
    <row r="3339" spans="1:21" x14ac:dyDescent="0.2">
      <c r="A3339" s="89">
        <f>VLOOKUP(C3339,TabellenSRG!$B$4:$C$2729,2,FALSE)</f>
        <v>294</v>
      </c>
      <c r="B3339" t="str">
        <f t="shared" si="53"/>
        <v>294c</v>
      </c>
      <c r="C3339" t="s">
        <v>304</v>
      </c>
      <c r="D3339" t="s">
        <v>608</v>
      </c>
      <c r="E3339">
        <v>2</v>
      </c>
      <c r="F3339">
        <v>0</v>
      </c>
      <c r="G3339">
        <v>0</v>
      </c>
      <c r="H3339">
        <v>0</v>
      </c>
      <c r="I3339">
        <v>0</v>
      </c>
      <c r="J3339">
        <v>0</v>
      </c>
      <c r="K3339">
        <v>0</v>
      </c>
      <c r="L3339">
        <v>0</v>
      </c>
      <c r="M3339">
        <v>0</v>
      </c>
      <c r="N3339">
        <v>0</v>
      </c>
      <c r="O3339">
        <v>0</v>
      </c>
      <c r="P3339">
        <v>0</v>
      </c>
      <c r="Q3339" s="36">
        <v>0</v>
      </c>
      <c r="R3339" s="36">
        <v>0</v>
      </c>
      <c r="S3339" s="36">
        <v>0</v>
      </c>
      <c r="T3339" s="36">
        <v>0</v>
      </c>
      <c r="U3339" s="36">
        <v>0</v>
      </c>
    </row>
    <row r="3340" spans="1:21" x14ac:dyDescent="0.2">
      <c r="A3340" s="89">
        <f>VLOOKUP(C3340,TabellenSRG!$B$4:$C$2729,2,FALSE)</f>
        <v>294</v>
      </c>
      <c r="B3340" t="str">
        <f t="shared" si="53"/>
        <v>294d</v>
      </c>
      <c r="C3340" t="s">
        <v>304</v>
      </c>
      <c r="D3340" t="s">
        <v>609</v>
      </c>
      <c r="E3340">
        <v>3</v>
      </c>
      <c r="F3340">
        <v>0</v>
      </c>
      <c r="G3340">
        <v>0</v>
      </c>
      <c r="H3340">
        <v>0</v>
      </c>
      <c r="I3340">
        <v>0</v>
      </c>
      <c r="J3340">
        <v>0</v>
      </c>
      <c r="K3340">
        <v>0</v>
      </c>
      <c r="L3340">
        <v>0</v>
      </c>
      <c r="M3340">
        <v>0</v>
      </c>
      <c r="N3340">
        <v>0</v>
      </c>
      <c r="O3340">
        <v>0</v>
      </c>
      <c r="P3340">
        <v>0</v>
      </c>
      <c r="Q3340" s="36">
        <v>0</v>
      </c>
      <c r="R3340" s="36">
        <v>0</v>
      </c>
      <c r="S3340" s="36">
        <v>0</v>
      </c>
      <c r="T3340" s="36">
        <v>0</v>
      </c>
      <c r="U3340" s="36">
        <v>0</v>
      </c>
    </row>
    <row r="3341" spans="1:21" x14ac:dyDescent="0.2">
      <c r="A3341" s="89">
        <f>VLOOKUP(C3341,TabellenSRG!$B$4:$C$2729,2,FALSE)</f>
        <v>294</v>
      </c>
      <c r="B3341" t="str">
        <f t="shared" si="53"/>
        <v>294e</v>
      </c>
      <c r="C3341" t="s">
        <v>304</v>
      </c>
      <c r="D3341" t="s">
        <v>610</v>
      </c>
      <c r="E3341">
        <v>4</v>
      </c>
      <c r="F3341">
        <v>0</v>
      </c>
      <c r="G3341">
        <v>0</v>
      </c>
      <c r="H3341">
        <v>0</v>
      </c>
      <c r="I3341">
        <v>0</v>
      </c>
      <c r="J3341">
        <v>0</v>
      </c>
      <c r="K3341">
        <v>0</v>
      </c>
      <c r="L3341">
        <v>0</v>
      </c>
      <c r="M3341">
        <v>0</v>
      </c>
      <c r="N3341">
        <v>0</v>
      </c>
      <c r="O3341">
        <v>10</v>
      </c>
      <c r="P3341">
        <v>10</v>
      </c>
      <c r="Q3341" s="36">
        <v>10</v>
      </c>
      <c r="R3341" s="36">
        <v>10</v>
      </c>
      <c r="S3341" s="36">
        <v>10</v>
      </c>
      <c r="T3341" s="36">
        <v>10</v>
      </c>
      <c r="U3341" s="36">
        <v>10</v>
      </c>
    </row>
    <row r="3342" spans="1:21" x14ac:dyDescent="0.2">
      <c r="A3342" s="89">
        <f>VLOOKUP(C3342,TabellenSRG!$B$4:$C$2729,2,FALSE)</f>
        <v>294</v>
      </c>
      <c r="B3342" t="str">
        <f t="shared" si="53"/>
        <v>294f</v>
      </c>
      <c r="C3342" t="s">
        <v>304</v>
      </c>
      <c r="D3342" t="s">
        <v>612</v>
      </c>
      <c r="E3342">
        <v>5</v>
      </c>
      <c r="F3342">
        <v>0</v>
      </c>
      <c r="G3342">
        <v>0</v>
      </c>
      <c r="H3342">
        <v>0</v>
      </c>
      <c r="I3342">
        <v>0</v>
      </c>
      <c r="J3342">
        <v>0</v>
      </c>
      <c r="K3342">
        <v>0</v>
      </c>
      <c r="L3342">
        <v>0</v>
      </c>
      <c r="M3342">
        <v>0</v>
      </c>
      <c r="N3342">
        <v>0</v>
      </c>
      <c r="O3342">
        <v>0</v>
      </c>
      <c r="P3342">
        <v>0</v>
      </c>
      <c r="Q3342" s="36">
        <v>0</v>
      </c>
      <c r="R3342" s="36">
        <v>0</v>
      </c>
      <c r="S3342" s="36">
        <v>0</v>
      </c>
      <c r="T3342" s="36">
        <v>0</v>
      </c>
      <c r="U3342" s="36">
        <v>0</v>
      </c>
    </row>
    <row r="3343" spans="1:21" x14ac:dyDescent="0.2">
      <c r="A3343" s="89">
        <f>VLOOKUP(C3343,TabellenSRG!$B$4:$C$2729,2,FALSE)</f>
        <v>294</v>
      </c>
      <c r="B3343" t="str">
        <f t="shared" si="53"/>
        <v>294g</v>
      </c>
      <c r="C3343" t="s">
        <v>304</v>
      </c>
      <c r="D3343" t="s">
        <v>613</v>
      </c>
      <c r="E3343">
        <v>6</v>
      </c>
      <c r="F3343">
        <v>0</v>
      </c>
      <c r="G3343">
        <v>0</v>
      </c>
      <c r="H3343">
        <v>0</v>
      </c>
      <c r="I3343">
        <v>0</v>
      </c>
      <c r="J3343">
        <v>0</v>
      </c>
      <c r="K3343">
        <v>0</v>
      </c>
      <c r="L3343">
        <v>0</v>
      </c>
      <c r="M3343">
        <v>0</v>
      </c>
      <c r="N3343">
        <v>0</v>
      </c>
      <c r="O3343">
        <v>0</v>
      </c>
      <c r="P3343">
        <v>0</v>
      </c>
      <c r="Q3343" s="36">
        <v>0</v>
      </c>
      <c r="R3343" s="36">
        <v>0</v>
      </c>
      <c r="S3343" s="36">
        <v>0</v>
      </c>
      <c r="T3343" s="36">
        <v>0</v>
      </c>
      <c r="U3343" s="36">
        <v>0</v>
      </c>
    </row>
    <row r="3344" spans="1:21" x14ac:dyDescent="0.2">
      <c r="A3344" s="89">
        <f>VLOOKUP(C3344,TabellenSRG!$B$4:$C$2729,2,FALSE)</f>
        <v>294</v>
      </c>
      <c r="B3344" t="str">
        <f t="shared" si="53"/>
        <v>294h</v>
      </c>
      <c r="C3344" t="s">
        <v>304</v>
      </c>
      <c r="D3344" t="s">
        <v>614</v>
      </c>
      <c r="E3344">
        <v>7</v>
      </c>
      <c r="F3344">
        <v>0</v>
      </c>
      <c r="G3344">
        <v>0</v>
      </c>
      <c r="H3344">
        <v>0</v>
      </c>
      <c r="I3344">
        <v>0</v>
      </c>
      <c r="J3344">
        <v>0</v>
      </c>
      <c r="K3344">
        <v>0</v>
      </c>
      <c r="L3344">
        <v>0</v>
      </c>
      <c r="M3344">
        <v>0</v>
      </c>
      <c r="N3344">
        <v>0</v>
      </c>
      <c r="O3344">
        <v>0</v>
      </c>
      <c r="P3344">
        <v>0</v>
      </c>
      <c r="Q3344" s="36">
        <v>0</v>
      </c>
      <c r="R3344" s="36">
        <v>0</v>
      </c>
      <c r="S3344" s="36">
        <v>0</v>
      </c>
      <c r="T3344" s="36">
        <v>0</v>
      </c>
      <c r="U3344" s="36">
        <v>0</v>
      </c>
    </row>
    <row r="3345" spans="1:21" x14ac:dyDescent="0.2">
      <c r="A3345" s="89">
        <f>VLOOKUP(C3345,TabellenSRG!$B$4:$C$2729,2,FALSE)</f>
        <v>294</v>
      </c>
      <c r="B3345" t="str">
        <f t="shared" si="53"/>
        <v>294i</v>
      </c>
      <c r="C3345" t="s">
        <v>304</v>
      </c>
      <c r="D3345" t="s">
        <v>615</v>
      </c>
      <c r="E3345">
        <v>8</v>
      </c>
      <c r="F3345">
        <v>0</v>
      </c>
      <c r="G3345">
        <v>0</v>
      </c>
      <c r="H3345">
        <v>0</v>
      </c>
      <c r="I3345">
        <v>0</v>
      </c>
      <c r="J3345">
        <v>0</v>
      </c>
      <c r="K3345">
        <v>0</v>
      </c>
      <c r="L3345">
        <v>0</v>
      </c>
      <c r="M3345">
        <v>0</v>
      </c>
      <c r="N3345">
        <v>0</v>
      </c>
      <c r="O3345">
        <v>0</v>
      </c>
      <c r="P3345">
        <v>0</v>
      </c>
      <c r="Q3345" s="36">
        <v>0</v>
      </c>
      <c r="R3345" s="36">
        <v>0</v>
      </c>
      <c r="S3345" s="36">
        <v>0</v>
      </c>
      <c r="T3345" s="36">
        <v>0</v>
      </c>
      <c r="U3345" s="36">
        <v>0</v>
      </c>
    </row>
    <row r="3346" spans="1:21" x14ac:dyDescent="0.2">
      <c r="A3346" s="89">
        <f>VLOOKUP(C3346,TabellenSRG!$B$4:$C$2729,2,FALSE)</f>
        <v>294</v>
      </c>
      <c r="B3346" t="str">
        <f t="shared" si="53"/>
        <v>294j</v>
      </c>
      <c r="C3346" t="s">
        <v>304</v>
      </c>
      <c r="D3346" t="s">
        <v>616</v>
      </c>
      <c r="E3346">
        <v>9</v>
      </c>
      <c r="F3346">
        <v>40</v>
      </c>
      <c r="G3346">
        <v>50</v>
      </c>
      <c r="H3346">
        <v>50</v>
      </c>
      <c r="I3346">
        <v>60</v>
      </c>
      <c r="J3346">
        <v>60</v>
      </c>
      <c r="K3346">
        <v>60</v>
      </c>
      <c r="L3346">
        <v>60</v>
      </c>
      <c r="M3346">
        <v>60</v>
      </c>
      <c r="N3346">
        <v>70</v>
      </c>
      <c r="O3346">
        <v>30</v>
      </c>
      <c r="P3346">
        <v>20</v>
      </c>
      <c r="Q3346" s="36">
        <v>50</v>
      </c>
      <c r="R3346" s="36">
        <v>50</v>
      </c>
      <c r="S3346" s="36">
        <v>50</v>
      </c>
      <c r="T3346" s="36">
        <v>50</v>
      </c>
      <c r="U3346" s="36">
        <v>50</v>
      </c>
    </row>
    <row r="3347" spans="1:21" x14ac:dyDescent="0.2">
      <c r="A3347" s="89">
        <f>VLOOKUP(C3347,TabellenSRG!$B$4:$C$2729,2,FALSE)</f>
        <v>294</v>
      </c>
      <c r="B3347" t="str">
        <f t="shared" si="53"/>
        <v>294k</v>
      </c>
      <c r="C3347" t="s">
        <v>304</v>
      </c>
      <c r="D3347" t="s">
        <v>611</v>
      </c>
      <c r="E3347">
        <v>10</v>
      </c>
      <c r="F3347" t="e">
        <v>#N/A</v>
      </c>
      <c r="G3347" t="e">
        <v>#N/A</v>
      </c>
      <c r="H3347" t="e">
        <v>#N/A</v>
      </c>
      <c r="I3347" t="e">
        <v>#N/A</v>
      </c>
      <c r="J3347" t="e">
        <v>#N/A</v>
      </c>
      <c r="K3347" t="e">
        <v>#N/A</v>
      </c>
      <c r="L3347" t="e">
        <v>#N/A</v>
      </c>
      <c r="M3347" t="e">
        <v>#N/A</v>
      </c>
      <c r="N3347">
        <v>0</v>
      </c>
      <c r="O3347">
        <v>0</v>
      </c>
      <c r="P3347">
        <v>0</v>
      </c>
      <c r="Q3347" s="36">
        <v>0</v>
      </c>
      <c r="R3347" s="36">
        <v>0</v>
      </c>
      <c r="S3347" s="36">
        <v>0</v>
      </c>
      <c r="T3347" s="36">
        <v>0</v>
      </c>
      <c r="U3347" s="36">
        <v>0</v>
      </c>
    </row>
    <row r="3348" spans="1:21" x14ac:dyDescent="0.2">
      <c r="A3348" s="89">
        <f>VLOOKUP(C3348,TabellenSRG!$B$4:$C$2729,2,FALSE)</f>
        <v>295</v>
      </c>
      <c r="B3348" t="str">
        <f t="shared" si="53"/>
        <v>295a</v>
      </c>
      <c r="C3348" t="s">
        <v>305</v>
      </c>
      <c r="D3348" t="s">
        <v>606</v>
      </c>
      <c r="E3348">
        <v>0</v>
      </c>
      <c r="F3348">
        <v>0</v>
      </c>
      <c r="G3348">
        <v>20</v>
      </c>
      <c r="H3348">
        <v>90</v>
      </c>
      <c r="I3348">
        <v>140</v>
      </c>
      <c r="J3348">
        <v>190</v>
      </c>
      <c r="K3348">
        <v>220</v>
      </c>
      <c r="L3348">
        <v>260</v>
      </c>
      <c r="M3348">
        <v>320</v>
      </c>
      <c r="N3348">
        <v>400</v>
      </c>
      <c r="O3348">
        <v>420</v>
      </c>
      <c r="P3348">
        <v>400</v>
      </c>
      <c r="Q3348" s="36">
        <v>360</v>
      </c>
      <c r="R3348" s="36">
        <v>370</v>
      </c>
      <c r="S3348" s="36">
        <v>420</v>
      </c>
      <c r="T3348" s="36">
        <v>420</v>
      </c>
      <c r="U3348" s="36">
        <v>360</v>
      </c>
    </row>
    <row r="3349" spans="1:21" x14ac:dyDescent="0.2">
      <c r="A3349" s="89">
        <f>VLOOKUP(C3349,TabellenSRG!$B$4:$C$2729,2,FALSE)</f>
        <v>295</v>
      </c>
      <c r="B3349" t="str">
        <f t="shared" si="53"/>
        <v>295b</v>
      </c>
      <c r="C3349" t="s">
        <v>305</v>
      </c>
      <c r="D3349" t="s">
        <v>607</v>
      </c>
      <c r="E3349">
        <v>1</v>
      </c>
      <c r="F3349">
        <v>0</v>
      </c>
      <c r="G3349">
        <v>0</v>
      </c>
      <c r="H3349">
        <v>0</v>
      </c>
      <c r="I3349">
        <v>0</v>
      </c>
      <c r="J3349">
        <v>0</v>
      </c>
      <c r="K3349">
        <v>0</v>
      </c>
      <c r="L3349">
        <v>0</v>
      </c>
      <c r="M3349">
        <v>0</v>
      </c>
      <c r="N3349">
        <v>0</v>
      </c>
      <c r="O3349">
        <v>0</v>
      </c>
      <c r="P3349">
        <v>0</v>
      </c>
      <c r="Q3349" s="36">
        <v>0</v>
      </c>
      <c r="R3349" s="36">
        <v>0</v>
      </c>
      <c r="S3349" s="36">
        <v>0</v>
      </c>
      <c r="T3349" s="36">
        <v>0</v>
      </c>
      <c r="U3349" s="36">
        <v>0</v>
      </c>
    </row>
    <row r="3350" spans="1:21" x14ac:dyDescent="0.2">
      <c r="A3350" s="89">
        <f>VLOOKUP(C3350,TabellenSRG!$B$4:$C$2729,2,FALSE)</f>
        <v>295</v>
      </c>
      <c r="B3350" t="str">
        <f t="shared" si="53"/>
        <v>295c</v>
      </c>
      <c r="C3350" t="s">
        <v>305</v>
      </c>
      <c r="D3350" t="s">
        <v>608</v>
      </c>
      <c r="E3350">
        <v>2</v>
      </c>
      <c r="F3350">
        <v>0</v>
      </c>
      <c r="G3350">
        <v>0</v>
      </c>
      <c r="H3350">
        <v>0</v>
      </c>
      <c r="I3350">
        <v>0</v>
      </c>
      <c r="J3350">
        <v>0</v>
      </c>
      <c r="K3350">
        <v>0</v>
      </c>
      <c r="L3350">
        <v>0</v>
      </c>
      <c r="M3350">
        <v>0</v>
      </c>
      <c r="N3350">
        <v>0</v>
      </c>
      <c r="O3350">
        <v>0</v>
      </c>
      <c r="P3350">
        <v>0</v>
      </c>
      <c r="Q3350" s="36">
        <v>0</v>
      </c>
      <c r="R3350" s="36">
        <v>0</v>
      </c>
      <c r="S3350" s="36">
        <v>0</v>
      </c>
      <c r="T3350" s="36">
        <v>0</v>
      </c>
      <c r="U3350" s="36">
        <v>0</v>
      </c>
    </row>
    <row r="3351" spans="1:21" x14ac:dyDescent="0.2">
      <c r="A3351" s="89">
        <f>VLOOKUP(C3351,TabellenSRG!$B$4:$C$2729,2,FALSE)</f>
        <v>295</v>
      </c>
      <c r="B3351" t="str">
        <f t="shared" si="53"/>
        <v>295d</v>
      </c>
      <c r="C3351" t="s">
        <v>305</v>
      </c>
      <c r="D3351" t="s">
        <v>609</v>
      </c>
      <c r="E3351">
        <v>3</v>
      </c>
      <c r="F3351">
        <v>0</v>
      </c>
      <c r="G3351">
        <v>0</v>
      </c>
      <c r="H3351">
        <v>10</v>
      </c>
      <c r="I3351">
        <v>10</v>
      </c>
      <c r="J3351">
        <v>10</v>
      </c>
      <c r="K3351">
        <v>10</v>
      </c>
      <c r="L3351">
        <v>10</v>
      </c>
      <c r="M3351">
        <v>10</v>
      </c>
      <c r="N3351">
        <v>10</v>
      </c>
      <c r="O3351">
        <v>0</v>
      </c>
      <c r="P3351">
        <v>0</v>
      </c>
      <c r="Q3351" s="36">
        <v>0</v>
      </c>
      <c r="R3351" s="36">
        <v>0</v>
      </c>
      <c r="S3351" s="36">
        <v>0</v>
      </c>
      <c r="T3351" s="36">
        <v>0</v>
      </c>
      <c r="U3351" s="36">
        <v>0</v>
      </c>
    </row>
    <row r="3352" spans="1:21" x14ac:dyDescent="0.2">
      <c r="A3352" s="89">
        <f>VLOOKUP(C3352,TabellenSRG!$B$4:$C$2729,2,FALSE)</f>
        <v>295</v>
      </c>
      <c r="B3352" t="str">
        <f t="shared" si="53"/>
        <v>295e</v>
      </c>
      <c r="C3352" t="s">
        <v>305</v>
      </c>
      <c r="D3352" t="s">
        <v>610</v>
      </c>
      <c r="E3352">
        <v>4</v>
      </c>
      <c r="F3352">
        <v>0</v>
      </c>
      <c r="G3352">
        <v>0</v>
      </c>
      <c r="H3352">
        <v>0</v>
      </c>
      <c r="I3352">
        <v>0</v>
      </c>
      <c r="J3352">
        <v>0</v>
      </c>
      <c r="K3352">
        <v>0</v>
      </c>
      <c r="L3352">
        <v>0</v>
      </c>
      <c r="M3352">
        <v>0</v>
      </c>
      <c r="N3352">
        <v>0</v>
      </c>
      <c r="O3352">
        <v>0</v>
      </c>
      <c r="P3352">
        <v>10</v>
      </c>
      <c r="Q3352" s="36">
        <v>10</v>
      </c>
      <c r="R3352" s="36">
        <v>10</v>
      </c>
      <c r="S3352" s="36">
        <v>10</v>
      </c>
      <c r="T3352" s="36">
        <v>20</v>
      </c>
      <c r="U3352" s="36">
        <v>20</v>
      </c>
    </row>
    <row r="3353" spans="1:21" x14ac:dyDescent="0.2">
      <c r="A3353" s="89">
        <f>VLOOKUP(C3353,TabellenSRG!$B$4:$C$2729,2,FALSE)</f>
        <v>295</v>
      </c>
      <c r="B3353" t="str">
        <f t="shared" si="53"/>
        <v>295f</v>
      </c>
      <c r="C3353" t="s">
        <v>305</v>
      </c>
      <c r="D3353" t="s">
        <v>612</v>
      </c>
      <c r="E3353">
        <v>5</v>
      </c>
      <c r="F3353">
        <v>0</v>
      </c>
      <c r="G3353">
        <v>0</v>
      </c>
      <c r="H3353">
        <v>0</v>
      </c>
      <c r="I3353">
        <v>0</v>
      </c>
      <c r="J3353">
        <v>0</v>
      </c>
      <c r="K3353">
        <v>0</v>
      </c>
      <c r="L3353">
        <v>0</v>
      </c>
      <c r="M3353">
        <v>0</v>
      </c>
      <c r="N3353">
        <v>0</v>
      </c>
      <c r="O3353">
        <v>0</v>
      </c>
      <c r="P3353">
        <v>0</v>
      </c>
      <c r="Q3353" s="36">
        <v>0</v>
      </c>
      <c r="R3353" s="36">
        <v>0</v>
      </c>
      <c r="S3353" s="36">
        <v>0</v>
      </c>
      <c r="T3353" s="36">
        <v>0</v>
      </c>
      <c r="U3353" s="36">
        <v>0</v>
      </c>
    </row>
    <row r="3354" spans="1:21" x14ac:dyDescent="0.2">
      <c r="A3354" s="89">
        <f>VLOOKUP(C3354,TabellenSRG!$B$4:$C$2729,2,FALSE)</f>
        <v>295</v>
      </c>
      <c r="B3354" t="str">
        <f t="shared" si="53"/>
        <v>295g</v>
      </c>
      <c r="C3354" t="s">
        <v>305</v>
      </c>
      <c r="D3354" t="s">
        <v>613</v>
      </c>
      <c r="E3354">
        <v>6</v>
      </c>
      <c r="F3354">
        <v>0</v>
      </c>
      <c r="G3354">
        <v>0</v>
      </c>
      <c r="H3354">
        <v>0</v>
      </c>
      <c r="I3354">
        <v>0</v>
      </c>
      <c r="J3354">
        <v>0</v>
      </c>
      <c r="K3354">
        <v>0</v>
      </c>
      <c r="L3354">
        <v>0</v>
      </c>
      <c r="M3354">
        <v>0</v>
      </c>
      <c r="N3354">
        <v>0</v>
      </c>
      <c r="O3354">
        <v>0</v>
      </c>
      <c r="P3354">
        <v>0</v>
      </c>
      <c r="Q3354" s="36">
        <v>0</v>
      </c>
      <c r="R3354" s="36">
        <v>0</v>
      </c>
      <c r="S3354" s="36">
        <v>0</v>
      </c>
      <c r="T3354" s="36">
        <v>0</v>
      </c>
      <c r="U3354" s="36">
        <v>0</v>
      </c>
    </row>
    <row r="3355" spans="1:21" x14ac:dyDescent="0.2">
      <c r="A3355" s="89">
        <f>VLOOKUP(C3355,TabellenSRG!$B$4:$C$2729,2,FALSE)</f>
        <v>295</v>
      </c>
      <c r="B3355" t="str">
        <f t="shared" si="53"/>
        <v>295h</v>
      </c>
      <c r="C3355" t="s">
        <v>305</v>
      </c>
      <c r="D3355" t="s">
        <v>614</v>
      </c>
      <c r="E3355">
        <v>7</v>
      </c>
      <c r="F3355">
        <v>0</v>
      </c>
      <c r="G3355">
        <v>0</v>
      </c>
      <c r="H3355">
        <v>0</v>
      </c>
      <c r="I3355">
        <v>0</v>
      </c>
      <c r="J3355">
        <v>0</v>
      </c>
      <c r="K3355">
        <v>0</v>
      </c>
      <c r="L3355">
        <v>0</v>
      </c>
      <c r="M3355">
        <v>0</v>
      </c>
      <c r="N3355">
        <v>0</v>
      </c>
      <c r="O3355">
        <v>0</v>
      </c>
      <c r="P3355">
        <v>0</v>
      </c>
      <c r="Q3355" s="36">
        <v>0</v>
      </c>
      <c r="R3355" s="36">
        <v>0</v>
      </c>
      <c r="S3355" s="36">
        <v>0</v>
      </c>
      <c r="T3355" s="36">
        <v>0</v>
      </c>
      <c r="U3355" s="36">
        <v>10</v>
      </c>
    </row>
    <row r="3356" spans="1:21" x14ac:dyDescent="0.2">
      <c r="A3356" s="89">
        <f>VLOOKUP(C3356,TabellenSRG!$B$4:$C$2729,2,FALSE)</f>
        <v>295</v>
      </c>
      <c r="B3356" t="str">
        <f t="shared" si="53"/>
        <v>295i</v>
      </c>
      <c r="C3356" t="s">
        <v>305</v>
      </c>
      <c r="D3356" t="s">
        <v>615</v>
      </c>
      <c r="E3356">
        <v>8</v>
      </c>
      <c r="F3356">
        <v>0</v>
      </c>
      <c r="G3356">
        <v>0</v>
      </c>
      <c r="H3356">
        <v>0</v>
      </c>
      <c r="I3356">
        <v>0</v>
      </c>
      <c r="J3356">
        <v>0</v>
      </c>
      <c r="K3356">
        <v>0</v>
      </c>
      <c r="L3356">
        <v>0</v>
      </c>
      <c r="M3356">
        <v>0</v>
      </c>
      <c r="N3356">
        <v>0</v>
      </c>
      <c r="O3356">
        <v>0</v>
      </c>
      <c r="P3356">
        <v>0</v>
      </c>
      <c r="Q3356" s="36">
        <v>0</v>
      </c>
      <c r="R3356" s="36">
        <v>0</v>
      </c>
      <c r="S3356" s="36">
        <v>0</v>
      </c>
      <c r="T3356" s="36">
        <v>0</v>
      </c>
      <c r="U3356" s="36">
        <v>0</v>
      </c>
    </row>
    <row r="3357" spans="1:21" x14ac:dyDescent="0.2">
      <c r="A3357" s="89">
        <f>VLOOKUP(C3357,TabellenSRG!$B$4:$C$2729,2,FALSE)</f>
        <v>295</v>
      </c>
      <c r="B3357" t="str">
        <f t="shared" si="53"/>
        <v>295j</v>
      </c>
      <c r="C3357" t="s">
        <v>305</v>
      </c>
      <c r="D3357" t="s">
        <v>616</v>
      </c>
      <c r="E3357">
        <v>9</v>
      </c>
      <c r="F3357">
        <v>0</v>
      </c>
      <c r="G3357">
        <v>20</v>
      </c>
      <c r="H3357">
        <v>90</v>
      </c>
      <c r="I3357">
        <v>130</v>
      </c>
      <c r="J3357">
        <v>180</v>
      </c>
      <c r="K3357">
        <v>210</v>
      </c>
      <c r="L3357">
        <v>250</v>
      </c>
      <c r="M3357">
        <v>310</v>
      </c>
      <c r="N3357">
        <v>390</v>
      </c>
      <c r="O3357">
        <v>410</v>
      </c>
      <c r="P3357">
        <v>390</v>
      </c>
      <c r="Q3357" s="36">
        <v>340</v>
      </c>
      <c r="R3357" s="36">
        <v>350</v>
      </c>
      <c r="S3357" s="36">
        <v>400</v>
      </c>
      <c r="T3357" s="36">
        <v>390</v>
      </c>
      <c r="U3357" s="36">
        <v>310</v>
      </c>
    </row>
    <row r="3358" spans="1:21" x14ac:dyDescent="0.2">
      <c r="A3358" s="89">
        <f>VLOOKUP(C3358,TabellenSRG!$B$4:$C$2729,2,FALSE)</f>
        <v>295</v>
      </c>
      <c r="B3358" t="str">
        <f t="shared" si="53"/>
        <v>295k</v>
      </c>
      <c r="C3358" t="s">
        <v>305</v>
      </c>
      <c r="D3358" t="s">
        <v>611</v>
      </c>
      <c r="E3358">
        <v>10</v>
      </c>
      <c r="F3358" t="e">
        <v>#N/A</v>
      </c>
      <c r="G3358" t="e">
        <v>#N/A</v>
      </c>
      <c r="H3358" t="e">
        <v>#N/A</v>
      </c>
      <c r="I3358" t="e">
        <v>#N/A</v>
      </c>
      <c r="J3358" t="e">
        <v>#N/A</v>
      </c>
      <c r="K3358" t="e">
        <v>#N/A</v>
      </c>
      <c r="L3358" t="e">
        <v>#N/A</v>
      </c>
      <c r="M3358" t="e">
        <v>#N/A</v>
      </c>
      <c r="N3358">
        <v>0</v>
      </c>
      <c r="O3358">
        <v>10</v>
      </c>
      <c r="P3358">
        <v>0</v>
      </c>
      <c r="Q3358" s="36">
        <v>10</v>
      </c>
      <c r="R3358" s="36">
        <v>10</v>
      </c>
      <c r="S3358" s="36">
        <v>10</v>
      </c>
      <c r="T3358" s="36">
        <v>10</v>
      </c>
      <c r="U3358" s="36">
        <v>10</v>
      </c>
    </row>
    <row r="3359" spans="1:21" x14ac:dyDescent="0.2">
      <c r="A3359" s="89">
        <f>VLOOKUP(C3359,TabellenSRG!$B$4:$C$2729,2,FALSE)</f>
        <v>296</v>
      </c>
      <c r="B3359" t="str">
        <f t="shared" si="53"/>
        <v>296a</v>
      </c>
      <c r="C3359" t="s">
        <v>306</v>
      </c>
      <c r="D3359" t="s">
        <v>606</v>
      </c>
      <c r="E3359">
        <v>0</v>
      </c>
      <c r="F3359">
        <v>210</v>
      </c>
      <c r="G3359">
        <v>220</v>
      </c>
      <c r="H3359">
        <v>200</v>
      </c>
      <c r="I3359">
        <v>210</v>
      </c>
      <c r="J3359">
        <v>210</v>
      </c>
      <c r="K3359">
        <v>210</v>
      </c>
      <c r="L3359">
        <v>210</v>
      </c>
      <c r="M3359">
        <v>200</v>
      </c>
      <c r="N3359">
        <v>200</v>
      </c>
      <c r="O3359">
        <v>200</v>
      </c>
      <c r="P3359">
        <v>200</v>
      </c>
      <c r="Q3359" s="36">
        <v>220</v>
      </c>
      <c r="R3359" s="36">
        <v>250</v>
      </c>
      <c r="S3359" s="36">
        <v>270</v>
      </c>
      <c r="T3359" s="36">
        <v>270</v>
      </c>
      <c r="U3359" s="36">
        <v>270</v>
      </c>
    </row>
    <row r="3360" spans="1:21" x14ac:dyDescent="0.2">
      <c r="A3360" s="89">
        <f>VLOOKUP(C3360,TabellenSRG!$B$4:$C$2729,2,FALSE)</f>
        <v>296</v>
      </c>
      <c r="B3360" t="str">
        <f t="shared" si="53"/>
        <v>296b</v>
      </c>
      <c r="C3360" t="s">
        <v>306</v>
      </c>
      <c r="D3360" t="s">
        <v>607</v>
      </c>
      <c r="E3360">
        <v>1</v>
      </c>
      <c r="F3360">
        <v>10</v>
      </c>
      <c r="G3360">
        <v>10</v>
      </c>
      <c r="H3360">
        <v>10</v>
      </c>
      <c r="I3360">
        <v>10</v>
      </c>
      <c r="J3360">
        <v>10</v>
      </c>
      <c r="K3360">
        <v>10</v>
      </c>
      <c r="L3360">
        <v>0</v>
      </c>
      <c r="M3360">
        <v>0</v>
      </c>
      <c r="N3360">
        <v>0</v>
      </c>
      <c r="O3360">
        <v>0</v>
      </c>
      <c r="P3360">
        <v>0</v>
      </c>
      <c r="Q3360" s="36">
        <v>0</v>
      </c>
      <c r="R3360" s="36">
        <v>0</v>
      </c>
      <c r="S3360" s="36">
        <v>0</v>
      </c>
      <c r="T3360" s="36">
        <v>0</v>
      </c>
      <c r="U3360" s="36">
        <v>0</v>
      </c>
    </row>
    <row r="3361" spans="1:21" x14ac:dyDescent="0.2">
      <c r="A3361" s="89">
        <f>VLOOKUP(C3361,TabellenSRG!$B$4:$C$2729,2,FALSE)</f>
        <v>296</v>
      </c>
      <c r="B3361" t="str">
        <f t="shared" si="53"/>
        <v>296c</v>
      </c>
      <c r="C3361" t="s">
        <v>306</v>
      </c>
      <c r="D3361" t="s">
        <v>608</v>
      </c>
      <c r="E3361">
        <v>2</v>
      </c>
      <c r="F3361">
        <v>0</v>
      </c>
      <c r="G3361">
        <v>0</v>
      </c>
      <c r="H3361">
        <v>0</v>
      </c>
      <c r="I3361">
        <v>0</v>
      </c>
      <c r="J3361">
        <v>0</v>
      </c>
      <c r="K3361">
        <v>0</v>
      </c>
      <c r="L3361">
        <v>0</v>
      </c>
      <c r="M3361">
        <v>0</v>
      </c>
      <c r="N3361">
        <v>0</v>
      </c>
      <c r="O3361">
        <v>0</v>
      </c>
      <c r="P3361">
        <v>0</v>
      </c>
      <c r="Q3361" s="36">
        <v>0</v>
      </c>
      <c r="R3361" s="36">
        <v>0</v>
      </c>
      <c r="S3361" s="36">
        <v>0</v>
      </c>
      <c r="T3361" s="36">
        <v>0</v>
      </c>
      <c r="U3361" s="36">
        <v>0</v>
      </c>
    </row>
    <row r="3362" spans="1:21" x14ac:dyDescent="0.2">
      <c r="A3362" s="89">
        <f>VLOOKUP(C3362,TabellenSRG!$B$4:$C$2729,2,FALSE)</f>
        <v>296</v>
      </c>
      <c r="B3362" t="str">
        <f t="shared" si="53"/>
        <v>296d</v>
      </c>
      <c r="C3362" t="s">
        <v>306</v>
      </c>
      <c r="D3362" t="s">
        <v>609</v>
      </c>
      <c r="E3362">
        <v>3</v>
      </c>
      <c r="F3362">
        <v>0</v>
      </c>
      <c r="G3362">
        <v>0</v>
      </c>
      <c r="H3362">
        <v>0</v>
      </c>
      <c r="I3362">
        <v>0</v>
      </c>
      <c r="J3362">
        <v>0</v>
      </c>
      <c r="K3362">
        <v>0</v>
      </c>
      <c r="L3362">
        <v>0</v>
      </c>
      <c r="M3362">
        <v>0</v>
      </c>
      <c r="N3362">
        <v>0</v>
      </c>
      <c r="O3362">
        <v>0</v>
      </c>
      <c r="P3362">
        <v>0</v>
      </c>
      <c r="Q3362" s="36">
        <v>0</v>
      </c>
      <c r="R3362" s="36">
        <v>0</v>
      </c>
      <c r="S3362" s="36">
        <v>0</v>
      </c>
      <c r="T3362" s="36">
        <v>0</v>
      </c>
      <c r="U3362" s="36">
        <v>0</v>
      </c>
    </row>
    <row r="3363" spans="1:21" x14ac:dyDescent="0.2">
      <c r="A3363" s="89">
        <f>VLOOKUP(C3363,TabellenSRG!$B$4:$C$2729,2,FALSE)</f>
        <v>296</v>
      </c>
      <c r="B3363" t="str">
        <f t="shared" si="53"/>
        <v>296e</v>
      </c>
      <c r="C3363" t="s">
        <v>306</v>
      </c>
      <c r="D3363" t="s">
        <v>610</v>
      </c>
      <c r="E3363">
        <v>4</v>
      </c>
      <c r="F3363">
        <v>0</v>
      </c>
      <c r="G3363">
        <v>0</v>
      </c>
      <c r="H3363">
        <v>0</v>
      </c>
      <c r="I3363">
        <v>0</v>
      </c>
      <c r="J3363">
        <v>0</v>
      </c>
      <c r="K3363">
        <v>0</v>
      </c>
      <c r="L3363">
        <v>0</v>
      </c>
      <c r="M3363">
        <v>0</v>
      </c>
      <c r="N3363">
        <v>0</v>
      </c>
      <c r="O3363">
        <v>0</v>
      </c>
      <c r="P3363">
        <v>0</v>
      </c>
      <c r="Q3363" s="36">
        <v>10</v>
      </c>
      <c r="R3363" s="36">
        <v>10</v>
      </c>
      <c r="S3363" s="36">
        <v>10</v>
      </c>
      <c r="T3363" s="36">
        <v>10</v>
      </c>
      <c r="U3363" s="36">
        <v>10</v>
      </c>
    </row>
    <row r="3364" spans="1:21" x14ac:dyDescent="0.2">
      <c r="A3364" s="89">
        <f>VLOOKUP(C3364,TabellenSRG!$B$4:$C$2729,2,FALSE)</f>
        <v>296</v>
      </c>
      <c r="B3364" t="str">
        <f t="shared" si="53"/>
        <v>296f</v>
      </c>
      <c r="C3364" t="s">
        <v>306</v>
      </c>
      <c r="D3364" t="s">
        <v>612</v>
      </c>
      <c r="E3364">
        <v>5</v>
      </c>
      <c r="F3364">
        <v>0</v>
      </c>
      <c r="G3364">
        <v>0</v>
      </c>
      <c r="H3364">
        <v>0</v>
      </c>
      <c r="I3364">
        <v>0</v>
      </c>
      <c r="J3364">
        <v>0</v>
      </c>
      <c r="K3364">
        <v>0</v>
      </c>
      <c r="L3364">
        <v>0</v>
      </c>
      <c r="M3364">
        <v>0</v>
      </c>
      <c r="N3364">
        <v>0</v>
      </c>
      <c r="O3364">
        <v>0</v>
      </c>
      <c r="P3364">
        <v>0</v>
      </c>
      <c r="Q3364" s="36">
        <v>0</v>
      </c>
      <c r="R3364" s="36">
        <v>0</v>
      </c>
      <c r="S3364" s="36">
        <v>0</v>
      </c>
      <c r="T3364" s="36">
        <v>0</v>
      </c>
      <c r="U3364" s="36">
        <v>0</v>
      </c>
    </row>
    <row r="3365" spans="1:21" x14ac:dyDescent="0.2">
      <c r="A3365" s="89">
        <f>VLOOKUP(C3365,TabellenSRG!$B$4:$C$2729,2,FALSE)</f>
        <v>296</v>
      </c>
      <c r="B3365" t="str">
        <f t="shared" si="53"/>
        <v>296g</v>
      </c>
      <c r="C3365" t="s">
        <v>306</v>
      </c>
      <c r="D3365" t="s">
        <v>613</v>
      </c>
      <c r="E3365">
        <v>6</v>
      </c>
      <c r="F3365">
        <v>0</v>
      </c>
      <c r="G3365">
        <v>0</v>
      </c>
      <c r="H3365">
        <v>0</v>
      </c>
      <c r="I3365">
        <v>0</v>
      </c>
      <c r="J3365">
        <v>0</v>
      </c>
      <c r="K3365">
        <v>0</v>
      </c>
      <c r="L3365">
        <v>0</v>
      </c>
      <c r="M3365">
        <v>0</v>
      </c>
      <c r="N3365">
        <v>0</v>
      </c>
      <c r="O3365">
        <v>0</v>
      </c>
      <c r="P3365">
        <v>0</v>
      </c>
      <c r="Q3365" s="36">
        <v>0</v>
      </c>
      <c r="R3365" s="36">
        <v>0</v>
      </c>
      <c r="S3365" s="36">
        <v>0</v>
      </c>
      <c r="T3365" s="36">
        <v>0</v>
      </c>
      <c r="U3365" s="36">
        <v>10</v>
      </c>
    </row>
    <row r="3366" spans="1:21" x14ac:dyDescent="0.2">
      <c r="A3366" s="89">
        <f>VLOOKUP(C3366,TabellenSRG!$B$4:$C$2729,2,FALSE)</f>
        <v>296</v>
      </c>
      <c r="B3366" t="str">
        <f t="shared" si="53"/>
        <v>296h</v>
      </c>
      <c r="C3366" t="s">
        <v>306</v>
      </c>
      <c r="D3366" t="s">
        <v>614</v>
      </c>
      <c r="E3366">
        <v>7</v>
      </c>
      <c r="F3366">
        <v>0</v>
      </c>
      <c r="G3366">
        <v>0</v>
      </c>
      <c r="H3366">
        <v>0</v>
      </c>
      <c r="I3366">
        <v>0</v>
      </c>
      <c r="J3366">
        <v>0</v>
      </c>
      <c r="K3366">
        <v>0</v>
      </c>
      <c r="L3366">
        <v>0</v>
      </c>
      <c r="M3366">
        <v>0</v>
      </c>
      <c r="N3366">
        <v>0</v>
      </c>
      <c r="O3366">
        <v>0</v>
      </c>
      <c r="P3366">
        <v>0</v>
      </c>
      <c r="Q3366" s="36">
        <v>0</v>
      </c>
      <c r="R3366" s="36">
        <v>0</v>
      </c>
      <c r="S3366" s="36">
        <v>0</v>
      </c>
      <c r="T3366" s="36">
        <v>0</v>
      </c>
      <c r="U3366" s="36">
        <v>0</v>
      </c>
    </row>
    <row r="3367" spans="1:21" x14ac:dyDescent="0.2">
      <c r="A3367" s="89">
        <f>VLOOKUP(C3367,TabellenSRG!$B$4:$C$2729,2,FALSE)</f>
        <v>296</v>
      </c>
      <c r="B3367" t="str">
        <f t="shared" si="53"/>
        <v>296i</v>
      </c>
      <c r="C3367" t="s">
        <v>306</v>
      </c>
      <c r="D3367" t="s">
        <v>615</v>
      </c>
      <c r="E3367">
        <v>8</v>
      </c>
      <c r="F3367">
        <v>0</v>
      </c>
      <c r="G3367">
        <v>0</v>
      </c>
      <c r="H3367">
        <v>0</v>
      </c>
      <c r="I3367">
        <v>0</v>
      </c>
      <c r="J3367">
        <v>0</v>
      </c>
      <c r="K3367">
        <v>0</v>
      </c>
      <c r="L3367">
        <v>0</v>
      </c>
      <c r="M3367">
        <v>0</v>
      </c>
      <c r="N3367">
        <v>0</v>
      </c>
      <c r="O3367">
        <v>0</v>
      </c>
      <c r="P3367">
        <v>0</v>
      </c>
      <c r="Q3367" s="36">
        <v>0</v>
      </c>
      <c r="R3367" s="36">
        <v>0</v>
      </c>
      <c r="S3367" s="36">
        <v>0</v>
      </c>
      <c r="T3367" s="36">
        <v>0</v>
      </c>
      <c r="U3367" s="36">
        <v>0</v>
      </c>
    </row>
    <row r="3368" spans="1:21" x14ac:dyDescent="0.2">
      <c r="A3368" s="89">
        <f>VLOOKUP(C3368,TabellenSRG!$B$4:$C$2729,2,FALSE)</f>
        <v>296</v>
      </c>
      <c r="B3368" t="str">
        <f t="shared" si="53"/>
        <v>296j</v>
      </c>
      <c r="C3368" t="s">
        <v>306</v>
      </c>
      <c r="D3368" t="s">
        <v>616</v>
      </c>
      <c r="E3368">
        <v>9</v>
      </c>
      <c r="F3368">
        <v>200</v>
      </c>
      <c r="G3368">
        <v>220</v>
      </c>
      <c r="H3368">
        <v>190</v>
      </c>
      <c r="I3368">
        <v>210</v>
      </c>
      <c r="J3368">
        <v>200</v>
      </c>
      <c r="K3368">
        <v>200</v>
      </c>
      <c r="L3368">
        <v>200</v>
      </c>
      <c r="M3368">
        <v>190</v>
      </c>
      <c r="N3368">
        <v>190</v>
      </c>
      <c r="O3368">
        <v>190</v>
      </c>
      <c r="P3368">
        <v>190</v>
      </c>
      <c r="Q3368" s="36">
        <v>210</v>
      </c>
      <c r="R3368" s="36">
        <v>230</v>
      </c>
      <c r="S3368" s="36">
        <v>250</v>
      </c>
      <c r="T3368" s="36">
        <v>250</v>
      </c>
      <c r="U3368" s="36">
        <v>240</v>
      </c>
    </row>
    <row r="3369" spans="1:21" x14ac:dyDescent="0.2">
      <c r="A3369" s="89">
        <f>VLOOKUP(C3369,TabellenSRG!$B$4:$C$2729,2,FALSE)</f>
        <v>296</v>
      </c>
      <c r="B3369" t="str">
        <f t="shared" si="53"/>
        <v>296k</v>
      </c>
      <c r="C3369" t="s">
        <v>306</v>
      </c>
      <c r="D3369" t="s">
        <v>611</v>
      </c>
      <c r="E3369">
        <v>10</v>
      </c>
      <c r="F3369" t="e">
        <v>#N/A</v>
      </c>
      <c r="G3369" t="e">
        <v>#N/A</v>
      </c>
      <c r="H3369" t="e">
        <v>#N/A</v>
      </c>
      <c r="I3369" t="e">
        <v>#N/A</v>
      </c>
      <c r="J3369" t="e">
        <v>#N/A</v>
      </c>
      <c r="K3369" t="e">
        <v>#N/A</v>
      </c>
      <c r="L3369" t="e">
        <v>#N/A</v>
      </c>
      <c r="M3369" t="e">
        <v>#N/A</v>
      </c>
      <c r="N3369">
        <v>0</v>
      </c>
      <c r="O3369">
        <v>0</v>
      </c>
      <c r="P3369">
        <v>0</v>
      </c>
      <c r="Q3369" s="36">
        <v>0</v>
      </c>
      <c r="R3369" s="36">
        <v>0</v>
      </c>
      <c r="S3369" s="36">
        <v>0</v>
      </c>
      <c r="T3369" s="36">
        <v>0</v>
      </c>
      <c r="U3369" s="36">
        <v>0</v>
      </c>
    </row>
    <row r="3370" spans="1:21" x14ac:dyDescent="0.2">
      <c r="A3370" s="89">
        <f>VLOOKUP(C3370,TabellenSRG!$B$4:$C$2729,2,FALSE)</f>
        <v>297</v>
      </c>
      <c r="B3370" t="str">
        <f t="shared" si="53"/>
        <v>297a</v>
      </c>
      <c r="C3370" t="s">
        <v>307</v>
      </c>
      <c r="D3370" t="s">
        <v>606</v>
      </c>
      <c r="E3370">
        <v>0</v>
      </c>
      <c r="F3370">
        <v>2100</v>
      </c>
      <c r="G3370">
        <v>1990</v>
      </c>
      <c r="H3370">
        <v>1870</v>
      </c>
      <c r="I3370">
        <v>1840</v>
      </c>
      <c r="J3370">
        <v>1880</v>
      </c>
      <c r="K3370">
        <v>1840</v>
      </c>
      <c r="L3370">
        <v>1810</v>
      </c>
      <c r="M3370">
        <v>1810</v>
      </c>
      <c r="N3370">
        <v>1460</v>
      </c>
      <c r="O3370">
        <v>1380</v>
      </c>
      <c r="P3370">
        <v>1410</v>
      </c>
      <c r="Q3370" s="36">
        <v>1400</v>
      </c>
      <c r="R3370" s="36">
        <v>1430</v>
      </c>
      <c r="S3370" s="36">
        <v>1350</v>
      </c>
      <c r="T3370" s="36">
        <v>1290</v>
      </c>
      <c r="U3370" s="36">
        <v>1190</v>
      </c>
    </row>
    <row r="3371" spans="1:21" x14ac:dyDescent="0.2">
      <c r="A3371" s="89">
        <f>VLOOKUP(C3371,TabellenSRG!$B$4:$C$2729,2,FALSE)</f>
        <v>297</v>
      </c>
      <c r="B3371" t="str">
        <f t="shared" si="53"/>
        <v>297b</v>
      </c>
      <c r="C3371" t="s">
        <v>307</v>
      </c>
      <c r="D3371" t="s">
        <v>607</v>
      </c>
      <c r="E3371">
        <v>1</v>
      </c>
      <c r="F3371">
        <v>0</v>
      </c>
      <c r="G3371">
        <v>0</v>
      </c>
      <c r="H3371">
        <v>0</v>
      </c>
      <c r="I3371">
        <v>0</v>
      </c>
      <c r="J3371">
        <v>0</v>
      </c>
      <c r="K3371">
        <v>0</v>
      </c>
      <c r="L3371">
        <v>0</v>
      </c>
      <c r="M3371">
        <v>0</v>
      </c>
      <c r="N3371">
        <v>20</v>
      </c>
      <c r="O3371">
        <v>0</v>
      </c>
      <c r="P3371">
        <v>10</v>
      </c>
      <c r="Q3371" s="36">
        <v>10</v>
      </c>
      <c r="R3371" s="36">
        <v>10</v>
      </c>
      <c r="S3371" s="36">
        <v>10</v>
      </c>
      <c r="T3371" s="36">
        <v>10</v>
      </c>
      <c r="U3371" s="36">
        <v>10</v>
      </c>
    </row>
    <row r="3372" spans="1:21" x14ac:dyDescent="0.2">
      <c r="A3372" s="89">
        <f>VLOOKUP(C3372,TabellenSRG!$B$4:$C$2729,2,FALSE)</f>
        <v>297</v>
      </c>
      <c r="B3372" t="str">
        <f t="shared" si="53"/>
        <v>297c</v>
      </c>
      <c r="C3372" t="s">
        <v>307</v>
      </c>
      <c r="D3372" t="s">
        <v>608</v>
      </c>
      <c r="E3372">
        <v>2</v>
      </c>
      <c r="F3372">
        <v>0</v>
      </c>
      <c r="G3372">
        <v>0</v>
      </c>
      <c r="H3372">
        <v>0</v>
      </c>
      <c r="I3372">
        <v>0</v>
      </c>
      <c r="J3372">
        <v>0</v>
      </c>
      <c r="K3372">
        <v>0</v>
      </c>
      <c r="L3372">
        <v>0</v>
      </c>
      <c r="M3372">
        <v>0</v>
      </c>
      <c r="N3372">
        <v>0</v>
      </c>
      <c r="O3372">
        <v>0</v>
      </c>
      <c r="P3372">
        <v>0</v>
      </c>
      <c r="Q3372" s="36">
        <v>0</v>
      </c>
      <c r="R3372" s="36">
        <v>0</v>
      </c>
      <c r="S3372" s="36">
        <v>0</v>
      </c>
      <c r="T3372" s="36">
        <v>0</v>
      </c>
      <c r="U3372" s="36">
        <v>0</v>
      </c>
    </row>
    <row r="3373" spans="1:21" x14ac:dyDescent="0.2">
      <c r="A3373" s="89">
        <f>VLOOKUP(C3373,TabellenSRG!$B$4:$C$2729,2,FALSE)</f>
        <v>297</v>
      </c>
      <c r="B3373" t="str">
        <f t="shared" si="53"/>
        <v>297d</v>
      </c>
      <c r="C3373" t="s">
        <v>307</v>
      </c>
      <c r="D3373" t="s">
        <v>609</v>
      </c>
      <c r="E3373">
        <v>3</v>
      </c>
      <c r="F3373">
        <v>330</v>
      </c>
      <c r="G3373">
        <v>340</v>
      </c>
      <c r="H3373">
        <v>410</v>
      </c>
      <c r="I3373">
        <v>230</v>
      </c>
      <c r="J3373">
        <v>260</v>
      </c>
      <c r="K3373">
        <v>250</v>
      </c>
      <c r="L3373">
        <v>250</v>
      </c>
      <c r="M3373">
        <v>240</v>
      </c>
      <c r="N3373">
        <v>50</v>
      </c>
      <c r="O3373">
        <v>50</v>
      </c>
      <c r="P3373">
        <v>60</v>
      </c>
      <c r="Q3373" s="36">
        <v>60</v>
      </c>
      <c r="R3373" s="36">
        <v>60</v>
      </c>
      <c r="S3373" s="36">
        <v>50</v>
      </c>
      <c r="T3373" s="36">
        <v>60</v>
      </c>
      <c r="U3373" s="36">
        <v>90</v>
      </c>
    </row>
    <row r="3374" spans="1:21" x14ac:dyDescent="0.2">
      <c r="A3374" s="89">
        <f>VLOOKUP(C3374,TabellenSRG!$B$4:$C$2729,2,FALSE)</f>
        <v>297</v>
      </c>
      <c r="B3374" t="str">
        <f t="shared" si="53"/>
        <v>297e</v>
      </c>
      <c r="C3374" t="s">
        <v>307</v>
      </c>
      <c r="D3374" t="s">
        <v>610</v>
      </c>
      <c r="E3374">
        <v>4</v>
      </c>
      <c r="F3374">
        <v>0</v>
      </c>
      <c r="G3374">
        <v>0</v>
      </c>
      <c r="H3374">
        <v>0</v>
      </c>
      <c r="I3374">
        <v>0</v>
      </c>
      <c r="J3374">
        <v>0</v>
      </c>
      <c r="K3374">
        <v>10</v>
      </c>
      <c r="L3374">
        <v>0</v>
      </c>
      <c r="M3374">
        <v>20</v>
      </c>
      <c r="N3374">
        <v>0</v>
      </c>
      <c r="O3374">
        <v>10</v>
      </c>
      <c r="P3374">
        <v>10</v>
      </c>
      <c r="Q3374" s="36">
        <v>10</v>
      </c>
      <c r="R3374" s="36">
        <v>10</v>
      </c>
      <c r="S3374" s="36">
        <v>10</v>
      </c>
      <c r="T3374" s="36">
        <v>10</v>
      </c>
      <c r="U3374" s="36">
        <v>10</v>
      </c>
    </row>
    <row r="3375" spans="1:21" x14ac:dyDescent="0.2">
      <c r="A3375" s="89">
        <f>VLOOKUP(C3375,TabellenSRG!$B$4:$C$2729,2,FALSE)</f>
        <v>297</v>
      </c>
      <c r="B3375" t="str">
        <f t="shared" si="53"/>
        <v>297f</v>
      </c>
      <c r="C3375" t="s">
        <v>307</v>
      </c>
      <c r="D3375" t="s">
        <v>612</v>
      </c>
      <c r="E3375">
        <v>5</v>
      </c>
      <c r="F3375">
        <v>0</v>
      </c>
      <c r="G3375">
        <v>0</v>
      </c>
      <c r="H3375">
        <v>0</v>
      </c>
      <c r="I3375">
        <v>0</v>
      </c>
      <c r="J3375">
        <v>0</v>
      </c>
      <c r="K3375">
        <v>0</v>
      </c>
      <c r="L3375">
        <v>0</v>
      </c>
      <c r="M3375">
        <v>0</v>
      </c>
      <c r="N3375">
        <v>0</v>
      </c>
      <c r="O3375">
        <v>0</v>
      </c>
      <c r="P3375">
        <v>0</v>
      </c>
      <c r="Q3375" s="36">
        <v>0</v>
      </c>
      <c r="R3375" s="36">
        <v>0</v>
      </c>
      <c r="S3375" s="36">
        <v>0</v>
      </c>
      <c r="T3375" s="36">
        <v>0</v>
      </c>
      <c r="U3375" s="36">
        <v>0</v>
      </c>
    </row>
    <row r="3376" spans="1:21" x14ac:dyDescent="0.2">
      <c r="A3376" s="89">
        <f>VLOOKUP(C3376,TabellenSRG!$B$4:$C$2729,2,FALSE)</f>
        <v>297</v>
      </c>
      <c r="B3376" t="str">
        <f t="shared" si="53"/>
        <v>297g</v>
      </c>
      <c r="C3376" t="s">
        <v>307</v>
      </c>
      <c r="D3376" t="s">
        <v>613</v>
      </c>
      <c r="E3376">
        <v>6</v>
      </c>
      <c r="F3376">
        <v>50</v>
      </c>
      <c r="G3376">
        <v>60</v>
      </c>
      <c r="H3376">
        <v>0</v>
      </c>
      <c r="I3376">
        <v>0</v>
      </c>
      <c r="J3376">
        <v>0</v>
      </c>
      <c r="K3376">
        <v>0</v>
      </c>
      <c r="L3376">
        <v>0</v>
      </c>
      <c r="M3376">
        <v>0</v>
      </c>
      <c r="N3376">
        <v>0</v>
      </c>
      <c r="O3376">
        <v>0</v>
      </c>
      <c r="P3376">
        <v>0</v>
      </c>
      <c r="Q3376" s="36">
        <v>0</v>
      </c>
      <c r="R3376" s="36">
        <v>0</v>
      </c>
      <c r="S3376" s="36">
        <v>0</v>
      </c>
      <c r="T3376" s="36">
        <v>0</v>
      </c>
      <c r="U3376" s="36">
        <v>0</v>
      </c>
    </row>
    <row r="3377" spans="1:21" x14ac:dyDescent="0.2">
      <c r="A3377" s="89">
        <f>VLOOKUP(C3377,TabellenSRG!$B$4:$C$2729,2,FALSE)</f>
        <v>297</v>
      </c>
      <c r="B3377" t="str">
        <f t="shared" si="53"/>
        <v>297h</v>
      </c>
      <c r="C3377" t="s">
        <v>307</v>
      </c>
      <c r="D3377" t="s">
        <v>614</v>
      </c>
      <c r="E3377">
        <v>7</v>
      </c>
      <c r="F3377">
        <v>0</v>
      </c>
      <c r="G3377">
        <v>0</v>
      </c>
      <c r="H3377">
        <v>0</v>
      </c>
      <c r="I3377">
        <v>0</v>
      </c>
      <c r="J3377">
        <v>0</v>
      </c>
      <c r="K3377">
        <v>0</v>
      </c>
      <c r="L3377">
        <v>0</v>
      </c>
      <c r="M3377">
        <v>0</v>
      </c>
      <c r="N3377">
        <v>0</v>
      </c>
      <c r="O3377">
        <v>0</v>
      </c>
      <c r="P3377">
        <v>0</v>
      </c>
      <c r="Q3377" s="36">
        <v>0</v>
      </c>
      <c r="R3377" s="36">
        <v>0</v>
      </c>
      <c r="S3377" s="36">
        <v>0</v>
      </c>
      <c r="T3377" s="36">
        <v>0</v>
      </c>
      <c r="U3377" s="36">
        <v>0</v>
      </c>
    </row>
    <row r="3378" spans="1:21" x14ac:dyDescent="0.2">
      <c r="A3378" s="89">
        <f>VLOOKUP(C3378,TabellenSRG!$B$4:$C$2729,2,FALSE)</f>
        <v>297</v>
      </c>
      <c r="B3378" t="str">
        <f t="shared" si="53"/>
        <v>297i</v>
      </c>
      <c r="C3378" t="s">
        <v>307</v>
      </c>
      <c r="D3378" t="s">
        <v>615</v>
      </c>
      <c r="E3378">
        <v>8</v>
      </c>
      <c r="F3378">
        <v>0</v>
      </c>
      <c r="G3378">
        <v>0</v>
      </c>
      <c r="H3378">
        <v>0</v>
      </c>
      <c r="I3378">
        <v>0</v>
      </c>
      <c r="J3378">
        <v>0</v>
      </c>
      <c r="K3378">
        <v>0</v>
      </c>
      <c r="L3378">
        <v>0</v>
      </c>
      <c r="M3378">
        <v>0</v>
      </c>
      <c r="N3378">
        <v>0</v>
      </c>
      <c r="O3378">
        <v>0</v>
      </c>
      <c r="P3378">
        <v>0</v>
      </c>
      <c r="Q3378" s="36">
        <v>0</v>
      </c>
      <c r="R3378" s="36">
        <v>0</v>
      </c>
      <c r="S3378" s="36">
        <v>0</v>
      </c>
      <c r="T3378" s="36">
        <v>0</v>
      </c>
      <c r="U3378" s="36">
        <v>0</v>
      </c>
    </row>
    <row r="3379" spans="1:21" x14ac:dyDescent="0.2">
      <c r="A3379" s="89">
        <f>VLOOKUP(C3379,TabellenSRG!$B$4:$C$2729,2,FALSE)</f>
        <v>297</v>
      </c>
      <c r="B3379" t="str">
        <f t="shared" si="53"/>
        <v>297j</v>
      </c>
      <c r="C3379" t="s">
        <v>307</v>
      </c>
      <c r="D3379" t="s">
        <v>616</v>
      </c>
      <c r="E3379">
        <v>9</v>
      </c>
      <c r="F3379">
        <v>1720</v>
      </c>
      <c r="G3379">
        <v>1590</v>
      </c>
      <c r="H3379">
        <v>1460</v>
      </c>
      <c r="I3379">
        <v>1620</v>
      </c>
      <c r="J3379">
        <v>1620</v>
      </c>
      <c r="K3379">
        <v>1580</v>
      </c>
      <c r="L3379">
        <v>1560</v>
      </c>
      <c r="M3379">
        <v>1550</v>
      </c>
      <c r="N3379">
        <v>1390</v>
      </c>
      <c r="O3379">
        <v>1320</v>
      </c>
      <c r="P3379">
        <v>1340</v>
      </c>
      <c r="Q3379" s="36">
        <v>1320</v>
      </c>
      <c r="R3379" s="36">
        <v>1350</v>
      </c>
      <c r="S3379" s="36">
        <v>1280</v>
      </c>
      <c r="T3379" s="36">
        <v>1210</v>
      </c>
      <c r="U3379" s="36">
        <v>1080</v>
      </c>
    </row>
    <row r="3380" spans="1:21" x14ac:dyDescent="0.2">
      <c r="A3380" s="89">
        <f>VLOOKUP(C3380,TabellenSRG!$B$4:$C$2729,2,FALSE)</f>
        <v>297</v>
      </c>
      <c r="B3380" t="str">
        <f t="shared" si="53"/>
        <v>297k</v>
      </c>
      <c r="C3380" t="s">
        <v>307</v>
      </c>
      <c r="D3380" t="s">
        <v>611</v>
      </c>
      <c r="E3380">
        <v>10</v>
      </c>
      <c r="F3380" t="e">
        <v>#N/A</v>
      </c>
      <c r="G3380" t="e">
        <v>#N/A</v>
      </c>
      <c r="H3380" t="e">
        <v>#N/A</v>
      </c>
      <c r="I3380" t="e">
        <v>#N/A</v>
      </c>
      <c r="J3380" t="e">
        <v>#N/A</v>
      </c>
      <c r="K3380" t="e">
        <v>#N/A</v>
      </c>
      <c r="L3380" t="e">
        <v>#N/A</v>
      </c>
      <c r="M3380" t="e">
        <v>#N/A</v>
      </c>
      <c r="N3380">
        <v>0</v>
      </c>
      <c r="O3380">
        <v>0</v>
      </c>
      <c r="P3380">
        <v>0</v>
      </c>
      <c r="Q3380" s="36">
        <v>0</v>
      </c>
      <c r="R3380" s="36">
        <v>0</v>
      </c>
      <c r="S3380" s="36">
        <v>0</v>
      </c>
      <c r="T3380" s="36">
        <v>0</v>
      </c>
      <c r="U3380" s="36">
        <v>0</v>
      </c>
    </row>
    <row r="3381" spans="1:21" x14ac:dyDescent="0.2">
      <c r="A3381" s="89">
        <f>VLOOKUP(C3381,TabellenSRG!$B$4:$C$2729,2,FALSE)</f>
        <v>298</v>
      </c>
      <c r="B3381" t="str">
        <f t="shared" si="53"/>
        <v>298a</v>
      </c>
      <c r="C3381" t="s">
        <v>563</v>
      </c>
      <c r="D3381" t="s">
        <v>606</v>
      </c>
      <c r="E3381">
        <v>0</v>
      </c>
      <c r="F3381">
        <v>100</v>
      </c>
      <c r="G3381">
        <v>100</v>
      </c>
      <c r="H3381">
        <v>120</v>
      </c>
      <c r="I3381">
        <v>140</v>
      </c>
      <c r="J3381">
        <v>190</v>
      </c>
      <c r="K3381">
        <v>180</v>
      </c>
      <c r="L3381">
        <v>200</v>
      </c>
      <c r="M3381">
        <v>210</v>
      </c>
      <c r="N3381">
        <v>200</v>
      </c>
      <c r="O3381">
        <v>210</v>
      </c>
      <c r="P3381">
        <v>170</v>
      </c>
      <c r="Q3381" s="36">
        <v>180</v>
      </c>
      <c r="R3381" s="36">
        <v>190</v>
      </c>
      <c r="S3381" s="36">
        <v>210</v>
      </c>
      <c r="T3381" s="36">
        <v>200</v>
      </c>
      <c r="U3381" s="36">
        <v>120</v>
      </c>
    </row>
    <row r="3382" spans="1:21" x14ac:dyDescent="0.2">
      <c r="A3382" s="89">
        <f>VLOOKUP(C3382,TabellenSRG!$B$4:$C$2729,2,FALSE)</f>
        <v>298</v>
      </c>
      <c r="B3382" t="str">
        <f t="shared" si="53"/>
        <v>298b</v>
      </c>
      <c r="C3382" t="s">
        <v>563</v>
      </c>
      <c r="D3382" t="s">
        <v>607</v>
      </c>
      <c r="E3382">
        <v>1</v>
      </c>
      <c r="F3382">
        <v>0</v>
      </c>
      <c r="G3382">
        <v>0</v>
      </c>
      <c r="H3382">
        <v>0</v>
      </c>
      <c r="I3382">
        <v>0</v>
      </c>
      <c r="J3382">
        <v>0</v>
      </c>
      <c r="K3382">
        <v>0</v>
      </c>
      <c r="L3382">
        <v>0</v>
      </c>
      <c r="M3382">
        <v>0</v>
      </c>
      <c r="N3382">
        <v>0</v>
      </c>
      <c r="O3382">
        <v>0</v>
      </c>
      <c r="P3382">
        <v>0</v>
      </c>
      <c r="Q3382" s="36">
        <v>0</v>
      </c>
      <c r="R3382" s="36">
        <v>0</v>
      </c>
      <c r="S3382" s="36">
        <v>0</v>
      </c>
      <c r="T3382" s="36">
        <v>0</v>
      </c>
      <c r="U3382" s="36">
        <v>0</v>
      </c>
    </row>
    <row r="3383" spans="1:21" x14ac:dyDescent="0.2">
      <c r="A3383" s="89">
        <f>VLOOKUP(C3383,TabellenSRG!$B$4:$C$2729,2,FALSE)</f>
        <v>298</v>
      </c>
      <c r="B3383" t="str">
        <f t="shared" si="53"/>
        <v>298c</v>
      </c>
      <c r="C3383" t="s">
        <v>563</v>
      </c>
      <c r="D3383" t="s">
        <v>608</v>
      </c>
      <c r="E3383">
        <v>2</v>
      </c>
      <c r="F3383">
        <v>0</v>
      </c>
      <c r="G3383">
        <v>0</v>
      </c>
      <c r="H3383">
        <v>0</v>
      </c>
      <c r="I3383">
        <v>0</v>
      </c>
      <c r="J3383">
        <v>0</v>
      </c>
      <c r="K3383">
        <v>0</v>
      </c>
      <c r="L3383">
        <v>0</v>
      </c>
      <c r="M3383">
        <v>0</v>
      </c>
      <c r="N3383">
        <v>0</v>
      </c>
      <c r="O3383">
        <v>0</v>
      </c>
      <c r="P3383">
        <v>0</v>
      </c>
      <c r="Q3383" s="36">
        <v>0</v>
      </c>
      <c r="R3383" s="36">
        <v>0</v>
      </c>
      <c r="S3383" s="36">
        <v>0</v>
      </c>
      <c r="T3383" s="36">
        <v>0</v>
      </c>
      <c r="U3383" s="36">
        <v>0</v>
      </c>
    </row>
    <row r="3384" spans="1:21" x14ac:dyDescent="0.2">
      <c r="A3384" s="89">
        <f>VLOOKUP(C3384,TabellenSRG!$B$4:$C$2729,2,FALSE)</f>
        <v>298</v>
      </c>
      <c r="B3384" t="str">
        <f t="shared" si="53"/>
        <v>298d</v>
      </c>
      <c r="C3384" t="s">
        <v>563</v>
      </c>
      <c r="D3384" t="s">
        <v>609</v>
      </c>
      <c r="E3384">
        <v>3</v>
      </c>
      <c r="F3384">
        <v>20</v>
      </c>
      <c r="G3384">
        <v>20</v>
      </c>
      <c r="H3384">
        <v>20</v>
      </c>
      <c r="I3384">
        <v>20</v>
      </c>
      <c r="J3384">
        <v>20</v>
      </c>
      <c r="K3384">
        <v>10</v>
      </c>
      <c r="L3384">
        <v>10</v>
      </c>
      <c r="M3384">
        <v>10</v>
      </c>
      <c r="N3384">
        <v>10</v>
      </c>
      <c r="O3384">
        <v>10</v>
      </c>
      <c r="P3384">
        <v>10</v>
      </c>
      <c r="Q3384" s="36">
        <v>10</v>
      </c>
      <c r="R3384" s="36">
        <v>10</v>
      </c>
      <c r="S3384" s="36">
        <v>10</v>
      </c>
      <c r="T3384" s="36">
        <v>10</v>
      </c>
      <c r="U3384" s="36">
        <v>10</v>
      </c>
    </row>
    <row r="3385" spans="1:21" x14ac:dyDescent="0.2">
      <c r="A3385" s="89">
        <f>VLOOKUP(C3385,TabellenSRG!$B$4:$C$2729,2,FALSE)</f>
        <v>298</v>
      </c>
      <c r="B3385" t="str">
        <f t="shared" si="53"/>
        <v>298e</v>
      </c>
      <c r="C3385" t="s">
        <v>563</v>
      </c>
      <c r="D3385" t="s">
        <v>610</v>
      </c>
      <c r="E3385">
        <v>4</v>
      </c>
      <c r="F3385">
        <v>0</v>
      </c>
      <c r="G3385">
        <v>0</v>
      </c>
      <c r="H3385">
        <v>0</v>
      </c>
      <c r="I3385">
        <v>0</v>
      </c>
      <c r="J3385">
        <v>0</v>
      </c>
      <c r="K3385">
        <v>0</v>
      </c>
      <c r="L3385">
        <v>0</v>
      </c>
      <c r="M3385">
        <v>0</v>
      </c>
      <c r="N3385">
        <v>0</v>
      </c>
      <c r="O3385">
        <v>0</v>
      </c>
      <c r="P3385">
        <v>0</v>
      </c>
      <c r="Q3385" s="36">
        <v>0</v>
      </c>
      <c r="R3385" s="36">
        <v>0</v>
      </c>
      <c r="S3385" s="36">
        <v>0</v>
      </c>
      <c r="T3385" s="36">
        <v>0</v>
      </c>
      <c r="U3385" s="36">
        <v>0</v>
      </c>
    </row>
    <row r="3386" spans="1:21" x14ac:dyDescent="0.2">
      <c r="A3386" s="89">
        <f>VLOOKUP(C3386,TabellenSRG!$B$4:$C$2729,2,FALSE)</f>
        <v>298</v>
      </c>
      <c r="B3386" t="str">
        <f t="shared" si="53"/>
        <v>298f</v>
      </c>
      <c r="C3386" t="s">
        <v>563</v>
      </c>
      <c r="D3386" t="s">
        <v>612</v>
      </c>
      <c r="E3386">
        <v>5</v>
      </c>
      <c r="F3386">
        <v>0</v>
      </c>
      <c r="G3386">
        <v>0</v>
      </c>
      <c r="H3386">
        <v>0</v>
      </c>
      <c r="I3386">
        <v>0</v>
      </c>
      <c r="J3386">
        <v>0</v>
      </c>
      <c r="K3386">
        <v>0</v>
      </c>
      <c r="L3386">
        <v>0</v>
      </c>
      <c r="M3386">
        <v>0</v>
      </c>
      <c r="N3386">
        <v>0</v>
      </c>
      <c r="O3386">
        <v>0</v>
      </c>
      <c r="P3386">
        <v>0</v>
      </c>
      <c r="Q3386" s="36">
        <v>0</v>
      </c>
      <c r="R3386" s="36">
        <v>0</v>
      </c>
      <c r="S3386" s="36">
        <v>0</v>
      </c>
      <c r="T3386" s="36">
        <v>0</v>
      </c>
      <c r="U3386" s="36">
        <v>0</v>
      </c>
    </row>
    <row r="3387" spans="1:21" x14ac:dyDescent="0.2">
      <c r="A3387" s="89">
        <f>VLOOKUP(C3387,TabellenSRG!$B$4:$C$2729,2,FALSE)</f>
        <v>298</v>
      </c>
      <c r="B3387" t="str">
        <f t="shared" si="53"/>
        <v>298g</v>
      </c>
      <c r="C3387" t="s">
        <v>563</v>
      </c>
      <c r="D3387" t="s">
        <v>613</v>
      </c>
      <c r="E3387">
        <v>6</v>
      </c>
      <c r="F3387">
        <v>0</v>
      </c>
      <c r="G3387">
        <v>0</v>
      </c>
      <c r="H3387">
        <v>0</v>
      </c>
      <c r="I3387">
        <v>0</v>
      </c>
      <c r="J3387">
        <v>0</v>
      </c>
      <c r="K3387">
        <v>0</v>
      </c>
      <c r="L3387">
        <v>0</v>
      </c>
      <c r="M3387">
        <v>0</v>
      </c>
      <c r="N3387">
        <v>0</v>
      </c>
      <c r="O3387">
        <v>0</v>
      </c>
      <c r="P3387">
        <v>0</v>
      </c>
      <c r="Q3387" s="36">
        <v>0</v>
      </c>
      <c r="R3387" s="36">
        <v>0</v>
      </c>
      <c r="S3387" s="36">
        <v>0</v>
      </c>
      <c r="T3387" s="36">
        <v>0</v>
      </c>
      <c r="U3387" s="36">
        <v>0</v>
      </c>
    </row>
    <row r="3388" spans="1:21" x14ac:dyDescent="0.2">
      <c r="A3388" s="89">
        <f>VLOOKUP(C3388,TabellenSRG!$B$4:$C$2729,2,FALSE)</f>
        <v>298</v>
      </c>
      <c r="B3388" t="str">
        <f t="shared" si="53"/>
        <v>298h</v>
      </c>
      <c r="C3388" t="s">
        <v>563</v>
      </c>
      <c r="D3388" t="s">
        <v>614</v>
      </c>
      <c r="E3388">
        <v>7</v>
      </c>
      <c r="F3388">
        <v>0</v>
      </c>
      <c r="G3388">
        <v>0</v>
      </c>
      <c r="H3388">
        <v>0</v>
      </c>
      <c r="I3388">
        <v>0</v>
      </c>
      <c r="J3388">
        <v>0</v>
      </c>
      <c r="K3388">
        <v>0</v>
      </c>
      <c r="L3388">
        <v>0</v>
      </c>
      <c r="M3388">
        <v>0</v>
      </c>
      <c r="N3388">
        <v>0</v>
      </c>
      <c r="O3388">
        <v>0</v>
      </c>
      <c r="P3388">
        <v>0</v>
      </c>
      <c r="Q3388" s="36">
        <v>0</v>
      </c>
      <c r="R3388" s="36">
        <v>0</v>
      </c>
      <c r="S3388" s="36">
        <v>0</v>
      </c>
      <c r="T3388" s="36">
        <v>0</v>
      </c>
      <c r="U3388" s="36">
        <v>0</v>
      </c>
    </row>
    <row r="3389" spans="1:21" x14ac:dyDescent="0.2">
      <c r="A3389" s="89">
        <f>VLOOKUP(C3389,TabellenSRG!$B$4:$C$2729,2,FALSE)</f>
        <v>298</v>
      </c>
      <c r="B3389" t="str">
        <f t="shared" si="53"/>
        <v>298i</v>
      </c>
      <c r="C3389" t="s">
        <v>563</v>
      </c>
      <c r="D3389" t="s">
        <v>615</v>
      </c>
      <c r="E3389">
        <v>8</v>
      </c>
      <c r="F3389">
        <v>0</v>
      </c>
      <c r="G3389">
        <v>0</v>
      </c>
      <c r="H3389">
        <v>0</v>
      </c>
      <c r="I3389">
        <v>0</v>
      </c>
      <c r="J3389">
        <v>0</v>
      </c>
      <c r="K3389">
        <v>0</v>
      </c>
      <c r="L3389">
        <v>0</v>
      </c>
      <c r="M3389">
        <v>0</v>
      </c>
      <c r="N3389">
        <v>0</v>
      </c>
      <c r="O3389">
        <v>0</v>
      </c>
      <c r="P3389">
        <v>0</v>
      </c>
      <c r="Q3389" s="36">
        <v>0</v>
      </c>
      <c r="R3389" s="36">
        <v>0</v>
      </c>
      <c r="S3389" s="36">
        <v>0</v>
      </c>
      <c r="T3389" s="36">
        <v>10</v>
      </c>
      <c r="U3389" s="36">
        <v>10</v>
      </c>
    </row>
    <row r="3390" spans="1:21" x14ac:dyDescent="0.2">
      <c r="A3390" s="89">
        <f>VLOOKUP(C3390,TabellenSRG!$B$4:$C$2729,2,FALSE)</f>
        <v>298</v>
      </c>
      <c r="B3390" t="str">
        <f t="shared" si="53"/>
        <v>298j</v>
      </c>
      <c r="C3390" t="s">
        <v>563</v>
      </c>
      <c r="D3390" t="s">
        <v>616</v>
      </c>
      <c r="E3390">
        <v>9</v>
      </c>
      <c r="F3390">
        <v>90</v>
      </c>
      <c r="G3390">
        <v>90</v>
      </c>
      <c r="H3390">
        <v>100</v>
      </c>
      <c r="I3390">
        <v>130</v>
      </c>
      <c r="J3390">
        <v>180</v>
      </c>
      <c r="K3390">
        <v>170</v>
      </c>
      <c r="L3390">
        <v>180</v>
      </c>
      <c r="M3390">
        <v>200</v>
      </c>
      <c r="N3390">
        <v>190</v>
      </c>
      <c r="O3390">
        <v>200</v>
      </c>
      <c r="P3390">
        <v>170</v>
      </c>
      <c r="Q3390" s="36">
        <v>170</v>
      </c>
      <c r="R3390" s="36">
        <v>180</v>
      </c>
      <c r="S3390" s="36">
        <v>190</v>
      </c>
      <c r="T3390" s="36">
        <v>180</v>
      </c>
      <c r="U3390" s="36">
        <v>100</v>
      </c>
    </row>
    <row r="3391" spans="1:21" x14ac:dyDescent="0.2">
      <c r="A3391" s="89">
        <f>VLOOKUP(C3391,TabellenSRG!$B$4:$C$2729,2,FALSE)</f>
        <v>298</v>
      </c>
      <c r="B3391" t="str">
        <f t="shared" si="53"/>
        <v>298k</v>
      </c>
      <c r="C3391" t="s">
        <v>563</v>
      </c>
      <c r="D3391" t="s">
        <v>611</v>
      </c>
      <c r="E3391">
        <v>10</v>
      </c>
      <c r="F3391" t="e">
        <v>#N/A</v>
      </c>
      <c r="G3391" t="e">
        <v>#N/A</v>
      </c>
      <c r="H3391" t="e">
        <v>#N/A</v>
      </c>
      <c r="I3391" t="e">
        <v>#N/A</v>
      </c>
      <c r="J3391" t="e">
        <v>#N/A</v>
      </c>
      <c r="K3391" t="e">
        <v>#N/A</v>
      </c>
      <c r="L3391" t="e">
        <v>#N/A</v>
      </c>
      <c r="M3391" t="e">
        <v>#N/A</v>
      </c>
      <c r="N3391">
        <v>0</v>
      </c>
      <c r="O3391">
        <v>0</v>
      </c>
      <c r="P3391">
        <v>0</v>
      </c>
      <c r="Q3391" s="36">
        <v>0</v>
      </c>
      <c r="R3391" s="36">
        <v>0</v>
      </c>
      <c r="S3391" s="36">
        <v>0</v>
      </c>
      <c r="T3391" s="36">
        <v>0</v>
      </c>
      <c r="U3391" s="36">
        <v>0</v>
      </c>
    </row>
    <row r="3392" spans="1:21" x14ac:dyDescent="0.2">
      <c r="A3392" s="89">
        <f>VLOOKUP(C3392,TabellenSRG!$B$4:$C$2729,2,FALSE)</f>
        <v>299</v>
      </c>
      <c r="B3392" t="str">
        <f t="shared" si="53"/>
        <v>299a</v>
      </c>
      <c r="C3392" t="s">
        <v>309</v>
      </c>
      <c r="D3392" t="s">
        <v>606</v>
      </c>
      <c r="E3392">
        <v>0</v>
      </c>
      <c r="F3392">
        <v>410</v>
      </c>
      <c r="G3392">
        <v>410</v>
      </c>
      <c r="H3392">
        <v>470</v>
      </c>
      <c r="I3392">
        <v>240</v>
      </c>
      <c r="J3392">
        <v>280</v>
      </c>
      <c r="K3392">
        <v>360</v>
      </c>
      <c r="L3392">
        <v>330</v>
      </c>
      <c r="M3392">
        <v>310</v>
      </c>
      <c r="N3392">
        <v>310</v>
      </c>
      <c r="O3392">
        <v>380</v>
      </c>
      <c r="P3392">
        <v>320</v>
      </c>
      <c r="Q3392" s="36">
        <v>320</v>
      </c>
      <c r="R3392" s="36">
        <v>340</v>
      </c>
      <c r="S3392" s="36">
        <v>400</v>
      </c>
      <c r="T3392" s="36">
        <v>380</v>
      </c>
      <c r="U3392" s="36">
        <v>380</v>
      </c>
    </row>
    <row r="3393" spans="1:21" x14ac:dyDescent="0.2">
      <c r="A3393" s="89">
        <f>VLOOKUP(C3393,TabellenSRG!$B$4:$C$2729,2,FALSE)</f>
        <v>299</v>
      </c>
      <c r="B3393" t="str">
        <f t="shared" si="53"/>
        <v>299b</v>
      </c>
      <c r="C3393" t="s">
        <v>309</v>
      </c>
      <c r="D3393" t="s">
        <v>607</v>
      </c>
      <c r="E3393">
        <v>1</v>
      </c>
      <c r="F3393">
        <v>20</v>
      </c>
      <c r="G3393">
        <v>20</v>
      </c>
      <c r="H3393">
        <v>10</v>
      </c>
      <c r="I3393">
        <v>0</v>
      </c>
      <c r="J3393">
        <v>0</v>
      </c>
      <c r="K3393">
        <v>0</v>
      </c>
      <c r="L3393">
        <v>0</v>
      </c>
      <c r="M3393">
        <v>0</v>
      </c>
      <c r="N3393">
        <v>0</v>
      </c>
      <c r="O3393">
        <v>10</v>
      </c>
      <c r="P3393">
        <v>10</v>
      </c>
      <c r="Q3393" s="36">
        <v>0</v>
      </c>
      <c r="R3393" s="36">
        <v>0</v>
      </c>
      <c r="S3393" s="36">
        <v>0</v>
      </c>
      <c r="T3393" s="36">
        <v>0</v>
      </c>
      <c r="U3393" s="36">
        <v>0</v>
      </c>
    </row>
    <row r="3394" spans="1:21" x14ac:dyDescent="0.2">
      <c r="A3394" s="89">
        <f>VLOOKUP(C3394,TabellenSRG!$B$4:$C$2729,2,FALSE)</f>
        <v>299</v>
      </c>
      <c r="B3394" t="str">
        <f t="shared" si="53"/>
        <v>299c</v>
      </c>
      <c r="C3394" t="s">
        <v>309</v>
      </c>
      <c r="D3394" t="s">
        <v>608</v>
      </c>
      <c r="E3394">
        <v>2</v>
      </c>
      <c r="F3394">
        <v>0</v>
      </c>
      <c r="G3394">
        <v>0</v>
      </c>
      <c r="H3394">
        <v>0</v>
      </c>
      <c r="I3394">
        <v>0</v>
      </c>
      <c r="J3394">
        <v>0</v>
      </c>
      <c r="K3394">
        <v>0</v>
      </c>
      <c r="L3394">
        <v>0</v>
      </c>
      <c r="M3394">
        <v>0</v>
      </c>
      <c r="N3394">
        <v>0</v>
      </c>
      <c r="O3394">
        <v>0</v>
      </c>
      <c r="P3394">
        <v>0</v>
      </c>
      <c r="Q3394" s="36">
        <v>0</v>
      </c>
      <c r="R3394" s="36">
        <v>0</v>
      </c>
      <c r="S3394" s="36">
        <v>0</v>
      </c>
      <c r="T3394" s="36">
        <v>0</v>
      </c>
      <c r="U3394" s="36">
        <v>0</v>
      </c>
    </row>
    <row r="3395" spans="1:21" x14ac:dyDescent="0.2">
      <c r="A3395" s="89">
        <f>VLOOKUP(C3395,TabellenSRG!$B$4:$C$2729,2,FALSE)</f>
        <v>299</v>
      </c>
      <c r="B3395" t="str">
        <f t="shared" si="53"/>
        <v>299d</v>
      </c>
      <c r="C3395" t="s">
        <v>309</v>
      </c>
      <c r="D3395" t="s">
        <v>609</v>
      </c>
      <c r="E3395">
        <v>3</v>
      </c>
      <c r="F3395">
        <v>0</v>
      </c>
      <c r="G3395">
        <v>0</v>
      </c>
      <c r="H3395">
        <v>0</v>
      </c>
      <c r="I3395">
        <v>0</v>
      </c>
      <c r="J3395">
        <v>0</v>
      </c>
      <c r="K3395">
        <v>0</v>
      </c>
      <c r="L3395">
        <v>0</v>
      </c>
      <c r="M3395">
        <v>0</v>
      </c>
      <c r="N3395">
        <v>0</v>
      </c>
      <c r="O3395">
        <v>0</v>
      </c>
      <c r="P3395">
        <v>0</v>
      </c>
      <c r="Q3395" s="36">
        <v>0</v>
      </c>
      <c r="R3395" s="36">
        <v>0</v>
      </c>
      <c r="S3395" s="36">
        <v>0</v>
      </c>
      <c r="T3395" s="36">
        <v>0</v>
      </c>
      <c r="U3395" s="36">
        <v>0</v>
      </c>
    </row>
    <row r="3396" spans="1:21" x14ac:dyDescent="0.2">
      <c r="A3396" s="89">
        <f>VLOOKUP(C3396,TabellenSRG!$B$4:$C$2729,2,FALSE)</f>
        <v>299</v>
      </c>
      <c r="B3396" t="str">
        <f t="shared" si="53"/>
        <v>299e</v>
      </c>
      <c r="C3396" t="s">
        <v>309</v>
      </c>
      <c r="D3396" t="s">
        <v>610</v>
      </c>
      <c r="E3396">
        <v>4</v>
      </c>
      <c r="F3396">
        <v>0</v>
      </c>
      <c r="G3396">
        <v>0</v>
      </c>
      <c r="H3396">
        <v>0</v>
      </c>
      <c r="I3396">
        <v>0</v>
      </c>
      <c r="J3396">
        <v>0</v>
      </c>
      <c r="K3396">
        <v>0</v>
      </c>
      <c r="L3396">
        <v>0</v>
      </c>
      <c r="M3396">
        <v>0</v>
      </c>
      <c r="N3396">
        <v>0</v>
      </c>
      <c r="O3396">
        <v>0</v>
      </c>
      <c r="P3396">
        <v>0</v>
      </c>
      <c r="Q3396" s="36">
        <v>30</v>
      </c>
      <c r="R3396" s="36">
        <v>30</v>
      </c>
      <c r="S3396" s="36">
        <v>30</v>
      </c>
      <c r="T3396" s="36">
        <v>20</v>
      </c>
      <c r="U3396" s="36">
        <v>20</v>
      </c>
    </row>
    <row r="3397" spans="1:21" x14ac:dyDescent="0.2">
      <c r="A3397" s="89">
        <f>VLOOKUP(C3397,TabellenSRG!$B$4:$C$2729,2,FALSE)</f>
        <v>299</v>
      </c>
      <c r="B3397" t="str">
        <f t="shared" ref="B3397:B3460" si="54">CONCATENATE(A3397,D3397)</f>
        <v>299f</v>
      </c>
      <c r="C3397" t="s">
        <v>309</v>
      </c>
      <c r="D3397" t="s">
        <v>612</v>
      </c>
      <c r="E3397">
        <v>5</v>
      </c>
      <c r="F3397">
        <v>0</v>
      </c>
      <c r="G3397">
        <v>0</v>
      </c>
      <c r="H3397">
        <v>0</v>
      </c>
      <c r="I3397">
        <v>0</v>
      </c>
      <c r="J3397">
        <v>0</v>
      </c>
      <c r="K3397">
        <v>0</v>
      </c>
      <c r="L3397">
        <v>0</v>
      </c>
      <c r="M3397">
        <v>0</v>
      </c>
      <c r="N3397">
        <v>0</v>
      </c>
      <c r="O3397">
        <v>0</v>
      </c>
      <c r="P3397">
        <v>0</v>
      </c>
      <c r="Q3397" s="36">
        <v>0</v>
      </c>
      <c r="R3397" s="36">
        <v>0</v>
      </c>
      <c r="S3397" s="36">
        <v>0</v>
      </c>
      <c r="T3397" s="36">
        <v>0</v>
      </c>
      <c r="U3397" s="36">
        <v>0</v>
      </c>
    </row>
    <row r="3398" spans="1:21" x14ac:dyDescent="0.2">
      <c r="A3398" s="89">
        <f>VLOOKUP(C3398,TabellenSRG!$B$4:$C$2729,2,FALSE)</f>
        <v>299</v>
      </c>
      <c r="B3398" t="str">
        <f t="shared" si="54"/>
        <v>299g</v>
      </c>
      <c r="C3398" t="s">
        <v>309</v>
      </c>
      <c r="D3398" t="s">
        <v>613</v>
      </c>
      <c r="E3398">
        <v>6</v>
      </c>
      <c r="F3398">
        <v>0</v>
      </c>
      <c r="G3398">
        <v>0</v>
      </c>
      <c r="H3398">
        <v>0</v>
      </c>
      <c r="I3398">
        <v>0</v>
      </c>
      <c r="J3398">
        <v>0</v>
      </c>
      <c r="K3398">
        <v>0</v>
      </c>
      <c r="L3398">
        <v>0</v>
      </c>
      <c r="M3398">
        <v>0</v>
      </c>
      <c r="N3398">
        <v>0</v>
      </c>
      <c r="O3398">
        <v>10</v>
      </c>
      <c r="P3398">
        <v>10</v>
      </c>
      <c r="Q3398" s="36">
        <v>10</v>
      </c>
      <c r="R3398" s="36">
        <v>10</v>
      </c>
      <c r="S3398" s="36">
        <v>10</v>
      </c>
      <c r="T3398" s="36">
        <v>10</v>
      </c>
      <c r="U3398" s="36">
        <v>10</v>
      </c>
    </row>
    <row r="3399" spans="1:21" x14ac:dyDescent="0.2">
      <c r="A3399" s="89">
        <f>VLOOKUP(C3399,TabellenSRG!$B$4:$C$2729,2,FALSE)</f>
        <v>299</v>
      </c>
      <c r="B3399" t="str">
        <f t="shared" si="54"/>
        <v>299h</v>
      </c>
      <c r="C3399" t="s">
        <v>309</v>
      </c>
      <c r="D3399" t="s">
        <v>614</v>
      </c>
      <c r="E3399">
        <v>7</v>
      </c>
      <c r="F3399">
        <v>0</v>
      </c>
      <c r="G3399">
        <v>0</v>
      </c>
      <c r="H3399">
        <v>0</v>
      </c>
      <c r="I3399">
        <v>0</v>
      </c>
      <c r="J3399">
        <v>0</v>
      </c>
      <c r="K3399">
        <v>0</v>
      </c>
      <c r="L3399">
        <v>0</v>
      </c>
      <c r="M3399">
        <v>0</v>
      </c>
      <c r="N3399">
        <v>0</v>
      </c>
      <c r="O3399">
        <v>0</v>
      </c>
      <c r="P3399">
        <v>0</v>
      </c>
      <c r="Q3399" s="36">
        <v>0</v>
      </c>
      <c r="R3399" s="36">
        <v>0</v>
      </c>
      <c r="S3399" s="36">
        <v>0</v>
      </c>
      <c r="T3399" s="36">
        <v>0</v>
      </c>
      <c r="U3399" s="36">
        <v>0</v>
      </c>
    </row>
    <row r="3400" spans="1:21" x14ac:dyDescent="0.2">
      <c r="A3400" s="89">
        <f>VLOOKUP(C3400,TabellenSRG!$B$4:$C$2729,2,FALSE)</f>
        <v>299</v>
      </c>
      <c r="B3400" t="str">
        <f t="shared" si="54"/>
        <v>299i</v>
      </c>
      <c r="C3400" t="s">
        <v>309</v>
      </c>
      <c r="D3400" t="s">
        <v>615</v>
      </c>
      <c r="E3400">
        <v>8</v>
      </c>
      <c r="F3400">
        <v>0</v>
      </c>
      <c r="G3400">
        <v>0</v>
      </c>
      <c r="H3400">
        <v>0</v>
      </c>
      <c r="I3400">
        <v>0</v>
      </c>
      <c r="J3400">
        <v>0</v>
      </c>
      <c r="K3400">
        <v>0</v>
      </c>
      <c r="L3400">
        <v>0</v>
      </c>
      <c r="M3400">
        <v>0</v>
      </c>
      <c r="N3400">
        <v>0</v>
      </c>
      <c r="O3400">
        <v>0</v>
      </c>
      <c r="P3400">
        <v>0</v>
      </c>
      <c r="Q3400" s="36">
        <v>0</v>
      </c>
      <c r="R3400" s="36">
        <v>0</v>
      </c>
      <c r="S3400" s="36">
        <v>0</v>
      </c>
      <c r="T3400" s="36">
        <v>0</v>
      </c>
      <c r="U3400" s="36">
        <v>0</v>
      </c>
    </row>
    <row r="3401" spans="1:21" x14ac:dyDescent="0.2">
      <c r="A3401" s="89">
        <f>VLOOKUP(C3401,TabellenSRG!$B$4:$C$2729,2,FALSE)</f>
        <v>299</v>
      </c>
      <c r="B3401" t="str">
        <f t="shared" si="54"/>
        <v>299j</v>
      </c>
      <c r="C3401" t="s">
        <v>309</v>
      </c>
      <c r="D3401" t="s">
        <v>616</v>
      </c>
      <c r="E3401">
        <v>9</v>
      </c>
      <c r="F3401">
        <v>390</v>
      </c>
      <c r="G3401">
        <v>390</v>
      </c>
      <c r="H3401">
        <v>460</v>
      </c>
      <c r="I3401">
        <v>230</v>
      </c>
      <c r="J3401">
        <v>280</v>
      </c>
      <c r="K3401">
        <v>360</v>
      </c>
      <c r="L3401">
        <v>330</v>
      </c>
      <c r="M3401">
        <v>310</v>
      </c>
      <c r="N3401">
        <v>300</v>
      </c>
      <c r="O3401">
        <v>370</v>
      </c>
      <c r="P3401">
        <v>310</v>
      </c>
      <c r="Q3401" s="36">
        <v>290</v>
      </c>
      <c r="R3401" s="36">
        <v>300</v>
      </c>
      <c r="S3401" s="36">
        <v>360</v>
      </c>
      <c r="T3401" s="36">
        <v>350</v>
      </c>
      <c r="U3401" s="36">
        <v>350</v>
      </c>
    </row>
    <row r="3402" spans="1:21" x14ac:dyDescent="0.2">
      <c r="A3402" s="89">
        <f>VLOOKUP(C3402,TabellenSRG!$B$4:$C$2729,2,FALSE)</f>
        <v>299</v>
      </c>
      <c r="B3402" t="str">
        <f t="shared" si="54"/>
        <v>299k</v>
      </c>
      <c r="C3402" t="s">
        <v>309</v>
      </c>
      <c r="D3402" t="s">
        <v>611</v>
      </c>
      <c r="E3402">
        <v>10</v>
      </c>
      <c r="F3402" t="e">
        <v>#N/A</v>
      </c>
      <c r="G3402" t="e">
        <v>#N/A</v>
      </c>
      <c r="H3402" t="e">
        <v>#N/A</v>
      </c>
      <c r="I3402" t="e">
        <v>#N/A</v>
      </c>
      <c r="J3402" t="e">
        <v>#N/A</v>
      </c>
      <c r="K3402" t="e">
        <v>#N/A</v>
      </c>
      <c r="L3402" t="e">
        <v>#N/A</v>
      </c>
      <c r="M3402" t="e">
        <v>#N/A</v>
      </c>
      <c r="N3402">
        <v>0</v>
      </c>
      <c r="O3402">
        <v>0</v>
      </c>
      <c r="P3402">
        <v>0</v>
      </c>
      <c r="Q3402" s="36">
        <v>0</v>
      </c>
      <c r="R3402" s="36">
        <v>0</v>
      </c>
      <c r="S3402" s="36">
        <v>0</v>
      </c>
      <c r="T3402" s="36">
        <v>0</v>
      </c>
      <c r="U3402" s="36">
        <v>0</v>
      </c>
    </row>
    <row r="3403" spans="1:21" x14ac:dyDescent="0.2">
      <c r="A3403" s="89">
        <f>VLOOKUP(C3403,TabellenSRG!$B$4:$C$2729,2,FALSE)</f>
        <v>300</v>
      </c>
      <c r="B3403" t="str">
        <f t="shared" si="54"/>
        <v>300a</v>
      </c>
      <c r="C3403" t="s">
        <v>310</v>
      </c>
      <c r="D3403" t="s">
        <v>606</v>
      </c>
      <c r="E3403">
        <v>0</v>
      </c>
      <c r="F3403">
        <v>50</v>
      </c>
      <c r="G3403">
        <v>50</v>
      </c>
      <c r="H3403">
        <v>60</v>
      </c>
      <c r="I3403">
        <v>60</v>
      </c>
      <c r="J3403">
        <v>70</v>
      </c>
      <c r="K3403">
        <v>80</v>
      </c>
      <c r="L3403">
        <v>90</v>
      </c>
      <c r="M3403">
        <v>90</v>
      </c>
      <c r="N3403">
        <v>100</v>
      </c>
      <c r="O3403">
        <v>90</v>
      </c>
      <c r="P3403">
        <v>100</v>
      </c>
      <c r="Q3403" s="36">
        <v>100</v>
      </c>
      <c r="R3403" s="36">
        <v>90</v>
      </c>
      <c r="S3403" s="36">
        <v>80</v>
      </c>
      <c r="T3403" s="36">
        <v>70</v>
      </c>
      <c r="U3403" s="36">
        <v>80</v>
      </c>
    </row>
    <row r="3404" spans="1:21" x14ac:dyDescent="0.2">
      <c r="A3404" s="89">
        <f>VLOOKUP(C3404,TabellenSRG!$B$4:$C$2729,2,FALSE)</f>
        <v>300</v>
      </c>
      <c r="B3404" t="str">
        <f t="shared" si="54"/>
        <v>300b</v>
      </c>
      <c r="C3404" t="s">
        <v>310</v>
      </c>
      <c r="D3404" t="s">
        <v>607</v>
      </c>
      <c r="E3404">
        <v>1</v>
      </c>
      <c r="F3404">
        <v>0</v>
      </c>
      <c r="G3404">
        <v>0</v>
      </c>
      <c r="H3404">
        <v>0</v>
      </c>
      <c r="I3404">
        <v>0</v>
      </c>
      <c r="J3404">
        <v>0</v>
      </c>
      <c r="K3404">
        <v>0</v>
      </c>
      <c r="L3404">
        <v>0</v>
      </c>
      <c r="M3404">
        <v>0</v>
      </c>
      <c r="N3404">
        <v>0</v>
      </c>
      <c r="O3404">
        <v>0</v>
      </c>
      <c r="P3404">
        <v>0</v>
      </c>
      <c r="Q3404" s="36">
        <v>0</v>
      </c>
      <c r="R3404" s="36">
        <v>0</v>
      </c>
      <c r="S3404" s="36">
        <v>0</v>
      </c>
      <c r="T3404" s="36">
        <v>0</v>
      </c>
      <c r="U3404" s="36">
        <v>0</v>
      </c>
    </row>
    <row r="3405" spans="1:21" x14ac:dyDescent="0.2">
      <c r="A3405" s="89">
        <f>VLOOKUP(C3405,TabellenSRG!$B$4:$C$2729,2,FALSE)</f>
        <v>300</v>
      </c>
      <c r="B3405" t="str">
        <f t="shared" si="54"/>
        <v>300c</v>
      </c>
      <c r="C3405" t="s">
        <v>310</v>
      </c>
      <c r="D3405" t="s">
        <v>608</v>
      </c>
      <c r="E3405">
        <v>2</v>
      </c>
      <c r="F3405">
        <v>0</v>
      </c>
      <c r="G3405">
        <v>0</v>
      </c>
      <c r="H3405">
        <v>0</v>
      </c>
      <c r="I3405">
        <v>0</v>
      </c>
      <c r="J3405">
        <v>0</v>
      </c>
      <c r="K3405">
        <v>0</v>
      </c>
      <c r="L3405">
        <v>0</v>
      </c>
      <c r="M3405">
        <v>0</v>
      </c>
      <c r="N3405">
        <v>0</v>
      </c>
      <c r="O3405">
        <v>0</v>
      </c>
      <c r="P3405">
        <v>0</v>
      </c>
      <c r="Q3405" s="36">
        <v>0</v>
      </c>
      <c r="R3405" s="36">
        <v>0</v>
      </c>
      <c r="S3405" s="36">
        <v>0</v>
      </c>
      <c r="T3405" s="36">
        <v>0</v>
      </c>
      <c r="U3405" s="36">
        <v>0</v>
      </c>
    </row>
    <row r="3406" spans="1:21" x14ac:dyDescent="0.2">
      <c r="A3406" s="89">
        <f>VLOOKUP(C3406,TabellenSRG!$B$4:$C$2729,2,FALSE)</f>
        <v>300</v>
      </c>
      <c r="B3406" t="str">
        <f t="shared" si="54"/>
        <v>300d</v>
      </c>
      <c r="C3406" t="s">
        <v>310</v>
      </c>
      <c r="D3406" t="s">
        <v>609</v>
      </c>
      <c r="E3406">
        <v>3</v>
      </c>
      <c r="F3406">
        <v>10</v>
      </c>
      <c r="G3406">
        <v>0</v>
      </c>
      <c r="H3406">
        <v>0</v>
      </c>
      <c r="I3406">
        <v>0</v>
      </c>
      <c r="J3406">
        <v>0</v>
      </c>
      <c r="K3406">
        <v>0</v>
      </c>
      <c r="L3406">
        <v>0</v>
      </c>
      <c r="M3406">
        <v>0</v>
      </c>
      <c r="N3406">
        <v>0</v>
      </c>
      <c r="O3406">
        <v>0</v>
      </c>
      <c r="P3406">
        <v>0</v>
      </c>
      <c r="Q3406" s="36">
        <v>0</v>
      </c>
      <c r="R3406" s="36">
        <v>0</v>
      </c>
      <c r="S3406" s="36">
        <v>0</v>
      </c>
      <c r="T3406" s="36">
        <v>0</v>
      </c>
      <c r="U3406" s="36">
        <v>0</v>
      </c>
    </row>
    <row r="3407" spans="1:21" x14ac:dyDescent="0.2">
      <c r="A3407" s="89">
        <f>VLOOKUP(C3407,TabellenSRG!$B$4:$C$2729,2,FALSE)</f>
        <v>300</v>
      </c>
      <c r="B3407" t="str">
        <f t="shared" si="54"/>
        <v>300e</v>
      </c>
      <c r="C3407" t="s">
        <v>310</v>
      </c>
      <c r="D3407" t="s">
        <v>610</v>
      </c>
      <c r="E3407">
        <v>4</v>
      </c>
      <c r="F3407">
        <v>0</v>
      </c>
      <c r="G3407">
        <v>0</v>
      </c>
      <c r="H3407">
        <v>0</v>
      </c>
      <c r="I3407">
        <v>0</v>
      </c>
      <c r="J3407">
        <v>0</v>
      </c>
      <c r="K3407">
        <v>0</v>
      </c>
      <c r="L3407">
        <v>0</v>
      </c>
      <c r="M3407">
        <v>0</v>
      </c>
      <c r="N3407">
        <v>0</v>
      </c>
      <c r="O3407">
        <v>0</v>
      </c>
      <c r="P3407">
        <v>0</v>
      </c>
      <c r="Q3407" s="36">
        <v>10</v>
      </c>
      <c r="R3407" s="36">
        <v>10</v>
      </c>
      <c r="S3407" s="36">
        <v>10</v>
      </c>
      <c r="T3407" s="36">
        <v>10</v>
      </c>
      <c r="U3407" s="36">
        <v>10</v>
      </c>
    </row>
    <row r="3408" spans="1:21" x14ac:dyDescent="0.2">
      <c r="A3408" s="89">
        <f>VLOOKUP(C3408,TabellenSRG!$B$4:$C$2729,2,FALSE)</f>
        <v>300</v>
      </c>
      <c r="B3408" t="str">
        <f t="shared" si="54"/>
        <v>300f</v>
      </c>
      <c r="C3408" t="s">
        <v>310</v>
      </c>
      <c r="D3408" t="s">
        <v>612</v>
      </c>
      <c r="E3408">
        <v>5</v>
      </c>
      <c r="F3408">
        <v>0</v>
      </c>
      <c r="G3408">
        <v>0</v>
      </c>
      <c r="H3408">
        <v>0</v>
      </c>
      <c r="I3408">
        <v>0</v>
      </c>
      <c r="J3408">
        <v>0</v>
      </c>
      <c r="K3408">
        <v>0</v>
      </c>
      <c r="L3408">
        <v>0</v>
      </c>
      <c r="M3408">
        <v>0</v>
      </c>
      <c r="N3408">
        <v>0</v>
      </c>
      <c r="O3408">
        <v>0</v>
      </c>
      <c r="P3408">
        <v>0</v>
      </c>
      <c r="Q3408" s="36">
        <v>0</v>
      </c>
      <c r="R3408" s="36">
        <v>0</v>
      </c>
      <c r="S3408" s="36">
        <v>0</v>
      </c>
      <c r="T3408" s="36">
        <v>0</v>
      </c>
      <c r="U3408" s="36">
        <v>0</v>
      </c>
    </row>
    <row r="3409" spans="1:21" x14ac:dyDescent="0.2">
      <c r="A3409" s="89">
        <f>VLOOKUP(C3409,TabellenSRG!$B$4:$C$2729,2,FALSE)</f>
        <v>300</v>
      </c>
      <c r="B3409" t="str">
        <f t="shared" si="54"/>
        <v>300g</v>
      </c>
      <c r="C3409" t="s">
        <v>310</v>
      </c>
      <c r="D3409" t="s">
        <v>613</v>
      </c>
      <c r="E3409">
        <v>6</v>
      </c>
      <c r="F3409">
        <v>0</v>
      </c>
      <c r="G3409">
        <v>0</v>
      </c>
      <c r="H3409">
        <v>0</v>
      </c>
      <c r="I3409">
        <v>0</v>
      </c>
      <c r="J3409">
        <v>0</v>
      </c>
      <c r="K3409">
        <v>0</v>
      </c>
      <c r="L3409">
        <v>0</v>
      </c>
      <c r="M3409">
        <v>0</v>
      </c>
      <c r="N3409">
        <v>0</v>
      </c>
      <c r="O3409">
        <v>0</v>
      </c>
      <c r="P3409">
        <v>0</v>
      </c>
      <c r="Q3409" s="36">
        <v>0</v>
      </c>
      <c r="R3409" s="36">
        <v>0</v>
      </c>
      <c r="S3409" s="36">
        <v>0</v>
      </c>
      <c r="T3409" s="36">
        <v>10</v>
      </c>
      <c r="U3409" s="36">
        <v>10</v>
      </c>
    </row>
    <row r="3410" spans="1:21" x14ac:dyDescent="0.2">
      <c r="A3410" s="89">
        <f>VLOOKUP(C3410,TabellenSRG!$B$4:$C$2729,2,FALSE)</f>
        <v>300</v>
      </c>
      <c r="B3410" t="str">
        <f t="shared" si="54"/>
        <v>300h</v>
      </c>
      <c r="C3410" t="s">
        <v>310</v>
      </c>
      <c r="D3410" t="s">
        <v>614</v>
      </c>
      <c r="E3410">
        <v>7</v>
      </c>
      <c r="F3410">
        <v>0</v>
      </c>
      <c r="G3410">
        <v>0</v>
      </c>
      <c r="H3410">
        <v>0</v>
      </c>
      <c r="I3410">
        <v>0</v>
      </c>
      <c r="J3410">
        <v>0</v>
      </c>
      <c r="K3410">
        <v>0</v>
      </c>
      <c r="L3410">
        <v>0</v>
      </c>
      <c r="M3410">
        <v>0</v>
      </c>
      <c r="N3410">
        <v>0</v>
      </c>
      <c r="O3410">
        <v>0</v>
      </c>
      <c r="P3410">
        <v>0</v>
      </c>
      <c r="Q3410" s="36">
        <v>0</v>
      </c>
      <c r="R3410" s="36">
        <v>0</v>
      </c>
      <c r="S3410" s="36">
        <v>0</v>
      </c>
      <c r="T3410" s="36">
        <v>0</v>
      </c>
      <c r="U3410" s="36">
        <v>0</v>
      </c>
    </row>
    <row r="3411" spans="1:21" x14ac:dyDescent="0.2">
      <c r="A3411" s="89">
        <f>VLOOKUP(C3411,TabellenSRG!$B$4:$C$2729,2,FALSE)</f>
        <v>300</v>
      </c>
      <c r="B3411" t="str">
        <f t="shared" si="54"/>
        <v>300i</v>
      </c>
      <c r="C3411" t="s">
        <v>310</v>
      </c>
      <c r="D3411" t="s">
        <v>615</v>
      </c>
      <c r="E3411">
        <v>8</v>
      </c>
      <c r="F3411">
        <v>0</v>
      </c>
      <c r="G3411">
        <v>0</v>
      </c>
      <c r="H3411">
        <v>0</v>
      </c>
      <c r="I3411">
        <v>0</v>
      </c>
      <c r="J3411">
        <v>0</v>
      </c>
      <c r="K3411">
        <v>0</v>
      </c>
      <c r="L3411">
        <v>0</v>
      </c>
      <c r="M3411">
        <v>0</v>
      </c>
      <c r="N3411">
        <v>0</v>
      </c>
      <c r="O3411">
        <v>0</v>
      </c>
      <c r="P3411">
        <v>0</v>
      </c>
      <c r="Q3411" s="36">
        <v>0</v>
      </c>
      <c r="R3411" s="36">
        <v>0</v>
      </c>
      <c r="S3411" s="36">
        <v>0</v>
      </c>
      <c r="T3411" s="36">
        <v>0</v>
      </c>
      <c r="U3411" s="36">
        <v>0</v>
      </c>
    </row>
    <row r="3412" spans="1:21" x14ac:dyDescent="0.2">
      <c r="A3412" s="89">
        <f>VLOOKUP(C3412,TabellenSRG!$B$4:$C$2729,2,FALSE)</f>
        <v>300</v>
      </c>
      <c r="B3412" t="str">
        <f t="shared" si="54"/>
        <v>300j</v>
      </c>
      <c r="C3412" t="s">
        <v>310</v>
      </c>
      <c r="D3412" t="s">
        <v>616</v>
      </c>
      <c r="E3412">
        <v>9</v>
      </c>
      <c r="F3412">
        <v>50</v>
      </c>
      <c r="G3412">
        <v>50</v>
      </c>
      <c r="H3412">
        <v>50</v>
      </c>
      <c r="I3412">
        <v>60</v>
      </c>
      <c r="J3412">
        <v>70</v>
      </c>
      <c r="K3412">
        <v>70</v>
      </c>
      <c r="L3412">
        <v>80</v>
      </c>
      <c r="M3412">
        <v>90</v>
      </c>
      <c r="N3412">
        <v>90</v>
      </c>
      <c r="O3412">
        <v>90</v>
      </c>
      <c r="P3412">
        <v>90</v>
      </c>
      <c r="Q3412" s="36">
        <v>90</v>
      </c>
      <c r="R3412" s="36">
        <v>70</v>
      </c>
      <c r="S3412" s="36">
        <v>60</v>
      </c>
      <c r="T3412" s="36">
        <v>50</v>
      </c>
      <c r="U3412" s="36">
        <v>60</v>
      </c>
    </row>
    <row r="3413" spans="1:21" x14ac:dyDescent="0.2">
      <c r="A3413" s="89">
        <f>VLOOKUP(C3413,TabellenSRG!$B$4:$C$2729,2,FALSE)</f>
        <v>300</v>
      </c>
      <c r="B3413" t="str">
        <f t="shared" si="54"/>
        <v>300k</v>
      </c>
      <c r="C3413" t="s">
        <v>310</v>
      </c>
      <c r="D3413" t="s">
        <v>611</v>
      </c>
      <c r="E3413">
        <v>10</v>
      </c>
      <c r="F3413" t="e">
        <v>#N/A</v>
      </c>
      <c r="G3413" t="e">
        <v>#N/A</v>
      </c>
      <c r="H3413" t="e">
        <v>#N/A</v>
      </c>
      <c r="I3413" t="e">
        <v>#N/A</v>
      </c>
      <c r="J3413" t="e">
        <v>#N/A</v>
      </c>
      <c r="K3413" t="e">
        <v>#N/A</v>
      </c>
      <c r="L3413" t="e">
        <v>#N/A</v>
      </c>
      <c r="M3413" t="e">
        <v>#N/A</v>
      </c>
      <c r="N3413">
        <v>0</v>
      </c>
      <c r="O3413">
        <v>0</v>
      </c>
      <c r="P3413">
        <v>0</v>
      </c>
      <c r="Q3413" s="36">
        <v>0</v>
      </c>
      <c r="R3413" s="36">
        <v>0</v>
      </c>
      <c r="S3413" s="36">
        <v>0</v>
      </c>
      <c r="T3413" s="36">
        <v>0</v>
      </c>
      <c r="U3413" s="36">
        <v>0</v>
      </c>
    </row>
    <row r="3414" spans="1:21" x14ac:dyDescent="0.2">
      <c r="A3414" s="89">
        <f>VLOOKUP(C3414,TabellenSRG!$B$4:$C$2729,2,FALSE)</f>
        <v>301</v>
      </c>
      <c r="B3414" t="str">
        <f t="shared" si="54"/>
        <v>301a</v>
      </c>
      <c r="C3414" t="s">
        <v>311</v>
      </c>
      <c r="D3414" t="s">
        <v>606</v>
      </c>
      <c r="E3414">
        <v>0</v>
      </c>
      <c r="F3414">
        <v>650</v>
      </c>
      <c r="G3414">
        <v>790</v>
      </c>
      <c r="H3414">
        <v>830</v>
      </c>
      <c r="I3414">
        <v>990</v>
      </c>
      <c r="J3414">
        <v>1040</v>
      </c>
      <c r="K3414">
        <v>1040</v>
      </c>
      <c r="L3414">
        <v>1060</v>
      </c>
      <c r="M3414">
        <v>1130</v>
      </c>
      <c r="N3414">
        <v>1130</v>
      </c>
      <c r="O3414">
        <v>1140</v>
      </c>
      <c r="P3414">
        <v>1150</v>
      </c>
      <c r="Q3414" s="36">
        <v>830</v>
      </c>
      <c r="R3414" s="36">
        <v>900</v>
      </c>
      <c r="S3414" s="36">
        <v>990</v>
      </c>
      <c r="T3414" s="36">
        <v>1010</v>
      </c>
      <c r="U3414" s="36">
        <v>1050</v>
      </c>
    </row>
    <row r="3415" spans="1:21" x14ac:dyDescent="0.2">
      <c r="A3415" s="89">
        <f>VLOOKUP(C3415,TabellenSRG!$B$4:$C$2729,2,FALSE)</f>
        <v>301</v>
      </c>
      <c r="B3415" t="str">
        <f t="shared" si="54"/>
        <v>301b</v>
      </c>
      <c r="C3415" t="s">
        <v>311</v>
      </c>
      <c r="D3415" t="s">
        <v>607</v>
      </c>
      <c r="E3415">
        <v>1</v>
      </c>
      <c r="F3415">
        <v>0</v>
      </c>
      <c r="G3415">
        <v>0</v>
      </c>
      <c r="H3415">
        <v>0</v>
      </c>
      <c r="I3415">
        <v>0</v>
      </c>
      <c r="J3415">
        <v>0</v>
      </c>
      <c r="K3415">
        <v>0</v>
      </c>
      <c r="L3415">
        <v>0</v>
      </c>
      <c r="M3415">
        <v>0</v>
      </c>
      <c r="N3415">
        <v>0</v>
      </c>
      <c r="O3415">
        <v>0</v>
      </c>
      <c r="P3415">
        <v>0</v>
      </c>
      <c r="Q3415" s="36">
        <v>0</v>
      </c>
      <c r="R3415" s="36">
        <v>0</v>
      </c>
      <c r="S3415" s="36">
        <v>0</v>
      </c>
      <c r="T3415" s="36">
        <v>0</v>
      </c>
      <c r="U3415" s="36">
        <v>0</v>
      </c>
    </row>
    <row r="3416" spans="1:21" x14ac:dyDescent="0.2">
      <c r="A3416" s="89">
        <f>VLOOKUP(C3416,TabellenSRG!$B$4:$C$2729,2,FALSE)</f>
        <v>301</v>
      </c>
      <c r="B3416" t="str">
        <f t="shared" si="54"/>
        <v>301c</v>
      </c>
      <c r="C3416" t="s">
        <v>311</v>
      </c>
      <c r="D3416" t="s">
        <v>608</v>
      </c>
      <c r="E3416">
        <v>2</v>
      </c>
      <c r="F3416">
        <v>50</v>
      </c>
      <c r="G3416">
        <v>50</v>
      </c>
      <c r="H3416">
        <v>50</v>
      </c>
      <c r="I3416">
        <v>50</v>
      </c>
      <c r="J3416">
        <v>50</v>
      </c>
      <c r="K3416">
        <v>50</v>
      </c>
      <c r="L3416">
        <v>50</v>
      </c>
      <c r="M3416">
        <v>50</v>
      </c>
      <c r="N3416">
        <v>50</v>
      </c>
      <c r="O3416">
        <v>50</v>
      </c>
      <c r="P3416">
        <v>50</v>
      </c>
      <c r="Q3416" s="36">
        <v>40</v>
      </c>
      <c r="R3416" s="36">
        <v>50</v>
      </c>
      <c r="S3416" s="36">
        <v>20</v>
      </c>
      <c r="T3416" s="36">
        <v>20</v>
      </c>
      <c r="U3416" s="36">
        <v>20</v>
      </c>
    </row>
    <row r="3417" spans="1:21" x14ac:dyDescent="0.2">
      <c r="A3417" s="89">
        <f>VLOOKUP(C3417,TabellenSRG!$B$4:$C$2729,2,FALSE)</f>
        <v>301</v>
      </c>
      <c r="B3417" t="str">
        <f t="shared" si="54"/>
        <v>301d</v>
      </c>
      <c r="C3417" t="s">
        <v>311</v>
      </c>
      <c r="D3417" t="s">
        <v>609</v>
      </c>
      <c r="E3417">
        <v>3</v>
      </c>
      <c r="F3417">
        <v>160</v>
      </c>
      <c r="G3417">
        <v>190</v>
      </c>
      <c r="H3417">
        <v>220</v>
      </c>
      <c r="I3417">
        <v>260</v>
      </c>
      <c r="J3417">
        <v>280</v>
      </c>
      <c r="K3417">
        <v>290</v>
      </c>
      <c r="L3417">
        <v>290</v>
      </c>
      <c r="M3417">
        <v>300</v>
      </c>
      <c r="N3417">
        <v>260</v>
      </c>
      <c r="O3417">
        <v>260</v>
      </c>
      <c r="P3417">
        <v>260</v>
      </c>
      <c r="Q3417" s="36">
        <v>310</v>
      </c>
      <c r="R3417" s="36">
        <v>310</v>
      </c>
      <c r="S3417" s="36">
        <v>320</v>
      </c>
      <c r="T3417" s="36">
        <v>320</v>
      </c>
      <c r="U3417" s="36">
        <v>320</v>
      </c>
    </row>
    <row r="3418" spans="1:21" x14ac:dyDescent="0.2">
      <c r="A3418" s="89">
        <f>VLOOKUP(C3418,TabellenSRG!$B$4:$C$2729,2,FALSE)</f>
        <v>301</v>
      </c>
      <c r="B3418" t="str">
        <f t="shared" si="54"/>
        <v>301e</v>
      </c>
      <c r="C3418" t="s">
        <v>311</v>
      </c>
      <c r="D3418" t="s">
        <v>610</v>
      </c>
      <c r="E3418">
        <v>4</v>
      </c>
      <c r="F3418">
        <v>0</v>
      </c>
      <c r="G3418">
        <v>0</v>
      </c>
      <c r="H3418">
        <v>0</v>
      </c>
      <c r="I3418">
        <v>0</v>
      </c>
      <c r="J3418">
        <v>0</v>
      </c>
      <c r="K3418">
        <v>0</v>
      </c>
      <c r="L3418">
        <v>0</v>
      </c>
      <c r="M3418">
        <v>0</v>
      </c>
      <c r="N3418">
        <v>0</v>
      </c>
      <c r="O3418">
        <v>0</v>
      </c>
      <c r="P3418">
        <v>0</v>
      </c>
      <c r="Q3418" s="36">
        <v>0</v>
      </c>
      <c r="R3418" s="36">
        <v>20</v>
      </c>
      <c r="S3418" s="36">
        <v>60</v>
      </c>
      <c r="T3418" s="36">
        <v>60</v>
      </c>
      <c r="U3418" s="36">
        <v>60</v>
      </c>
    </row>
    <row r="3419" spans="1:21" x14ac:dyDescent="0.2">
      <c r="A3419" s="89">
        <f>VLOOKUP(C3419,TabellenSRG!$B$4:$C$2729,2,FALSE)</f>
        <v>301</v>
      </c>
      <c r="B3419" t="str">
        <f t="shared" si="54"/>
        <v>301f</v>
      </c>
      <c r="C3419" t="s">
        <v>311</v>
      </c>
      <c r="D3419" t="s">
        <v>612</v>
      </c>
      <c r="E3419">
        <v>5</v>
      </c>
      <c r="F3419">
        <v>0</v>
      </c>
      <c r="G3419">
        <v>0</v>
      </c>
      <c r="H3419">
        <v>0</v>
      </c>
      <c r="I3419">
        <v>0</v>
      </c>
      <c r="J3419">
        <v>0</v>
      </c>
      <c r="K3419">
        <v>0</v>
      </c>
      <c r="L3419">
        <v>0</v>
      </c>
      <c r="M3419">
        <v>0</v>
      </c>
      <c r="N3419">
        <v>0</v>
      </c>
      <c r="O3419">
        <v>0</v>
      </c>
      <c r="P3419">
        <v>0</v>
      </c>
      <c r="Q3419" s="36">
        <v>0</v>
      </c>
      <c r="R3419" s="36">
        <v>0</v>
      </c>
      <c r="S3419" s="36">
        <v>0</v>
      </c>
      <c r="T3419" s="36">
        <v>0</v>
      </c>
      <c r="U3419" s="36">
        <v>20</v>
      </c>
    </row>
    <row r="3420" spans="1:21" x14ac:dyDescent="0.2">
      <c r="A3420" s="89">
        <f>VLOOKUP(C3420,TabellenSRG!$B$4:$C$2729,2,FALSE)</f>
        <v>301</v>
      </c>
      <c r="B3420" t="str">
        <f t="shared" si="54"/>
        <v>301g</v>
      </c>
      <c r="C3420" t="s">
        <v>311</v>
      </c>
      <c r="D3420" t="s">
        <v>613</v>
      </c>
      <c r="E3420">
        <v>6</v>
      </c>
      <c r="F3420">
        <v>0</v>
      </c>
      <c r="G3420">
        <v>0</v>
      </c>
      <c r="H3420">
        <v>0</v>
      </c>
      <c r="I3420">
        <v>0</v>
      </c>
      <c r="J3420">
        <v>0</v>
      </c>
      <c r="K3420">
        <v>0</v>
      </c>
      <c r="L3420">
        <v>0</v>
      </c>
      <c r="M3420">
        <v>0</v>
      </c>
      <c r="N3420">
        <v>0</v>
      </c>
      <c r="O3420">
        <v>0</v>
      </c>
      <c r="P3420">
        <v>0</v>
      </c>
      <c r="Q3420" s="36">
        <v>0</v>
      </c>
      <c r="R3420" s="36">
        <v>0</v>
      </c>
      <c r="S3420" s="36">
        <v>0</v>
      </c>
      <c r="T3420" s="36">
        <v>0</v>
      </c>
      <c r="U3420" s="36">
        <v>0</v>
      </c>
    </row>
    <row r="3421" spans="1:21" x14ac:dyDescent="0.2">
      <c r="A3421" s="89">
        <f>VLOOKUP(C3421,TabellenSRG!$B$4:$C$2729,2,FALSE)</f>
        <v>301</v>
      </c>
      <c r="B3421" t="str">
        <f t="shared" si="54"/>
        <v>301h</v>
      </c>
      <c r="C3421" t="s">
        <v>311</v>
      </c>
      <c r="D3421" t="s">
        <v>614</v>
      </c>
      <c r="E3421">
        <v>7</v>
      </c>
      <c r="F3421">
        <v>0</v>
      </c>
      <c r="G3421">
        <v>0</v>
      </c>
      <c r="H3421">
        <v>0</v>
      </c>
      <c r="I3421">
        <v>0</v>
      </c>
      <c r="J3421">
        <v>0</v>
      </c>
      <c r="K3421">
        <v>0</v>
      </c>
      <c r="L3421">
        <v>0</v>
      </c>
      <c r="M3421">
        <v>0</v>
      </c>
      <c r="N3421">
        <v>0</v>
      </c>
      <c r="O3421">
        <v>0</v>
      </c>
      <c r="P3421">
        <v>0</v>
      </c>
      <c r="Q3421" s="36">
        <v>0</v>
      </c>
      <c r="R3421" s="36">
        <v>0</v>
      </c>
      <c r="S3421" s="36">
        <v>0</v>
      </c>
      <c r="T3421" s="36">
        <v>0</v>
      </c>
      <c r="U3421" s="36">
        <v>0</v>
      </c>
    </row>
    <row r="3422" spans="1:21" x14ac:dyDescent="0.2">
      <c r="A3422" s="89">
        <f>VLOOKUP(C3422,TabellenSRG!$B$4:$C$2729,2,FALSE)</f>
        <v>301</v>
      </c>
      <c r="B3422" t="str">
        <f t="shared" si="54"/>
        <v>301i</v>
      </c>
      <c r="C3422" t="s">
        <v>311</v>
      </c>
      <c r="D3422" t="s">
        <v>615</v>
      </c>
      <c r="E3422">
        <v>8</v>
      </c>
      <c r="F3422">
        <v>0</v>
      </c>
      <c r="G3422">
        <v>0</v>
      </c>
      <c r="H3422">
        <v>0</v>
      </c>
      <c r="I3422">
        <v>0</v>
      </c>
      <c r="J3422">
        <v>0</v>
      </c>
      <c r="K3422">
        <v>0</v>
      </c>
      <c r="L3422">
        <v>0</v>
      </c>
      <c r="M3422">
        <v>0</v>
      </c>
      <c r="N3422">
        <v>0</v>
      </c>
      <c r="O3422">
        <v>0</v>
      </c>
      <c r="P3422">
        <v>0</v>
      </c>
      <c r="Q3422" s="36">
        <v>0</v>
      </c>
      <c r="R3422" s="36">
        <v>0</v>
      </c>
      <c r="S3422" s="36">
        <v>0</v>
      </c>
      <c r="T3422" s="36">
        <v>0</v>
      </c>
      <c r="U3422" s="36">
        <v>0</v>
      </c>
    </row>
    <row r="3423" spans="1:21" x14ac:dyDescent="0.2">
      <c r="A3423" s="89">
        <f>VLOOKUP(C3423,TabellenSRG!$B$4:$C$2729,2,FALSE)</f>
        <v>301</v>
      </c>
      <c r="B3423" t="str">
        <f t="shared" si="54"/>
        <v>301j</v>
      </c>
      <c r="C3423" t="s">
        <v>311</v>
      </c>
      <c r="D3423" t="s">
        <v>616</v>
      </c>
      <c r="E3423">
        <v>9</v>
      </c>
      <c r="F3423">
        <v>440</v>
      </c>
      <c r="G3423">
        <v>550</v>
      </c>
      <c r="H3423">
        <v>560</v>
      </c>
      <c r="I3423">
        <v>680</v>
      </c>
      <c r="J3423">
        <v>710</v>
      </c>
      <c r="K3423">
        <v>700</v>
      </c>
      <c r="L3423">
        <v>720</v>
      </c>
      <c r="M3423">
        <v>780</v>
      </c>
      <c r="N3423">
        <v>820</v>
      </c>
      <c r="O3423">
        <v>830</v>
      </c>
      <c r="P3423">
        <v>840</v>
      </c>
      <c r="Q3423" s="36">
        <v>480</v>
      </c>
      <c r="R3423" s="36">
        <v>520</v>
      </c>
      <c r="S3423" s="36">
        <v>590</v>
      </c>
      <c r="T3423" s="36">
        <v>600</v>
      </c>
      <c r="U3423" s="36">
        <v>630</v>
      </c>
    </row>
    <row r="3424" spans="1:21" x14ac:dyDescent="0.2">
      <c r="A3424" s="89">
        <f>VLOOKUP(C3424,TabellenSRG!$B$4:$C$2729,2,FALSE)</f>
        <v>301</v>
      </c>
      <c r="B3424" t="str">
        <f t="shared" si="54"/>
        <v>301k</v>
      </c>
      <c r="C3424" t="s">
        <v>311</v>
      </c>
      <c r="D3424" t="s">
        <v>611</v>
      </c>
      <c r="E3424">
        <v>10</v>
      </c>
      <c r="F3424" t="e">
        <v>#N/A</v>
      </c>
      <c r="G3424" t="e">
        <v>#N/A</v>
      </c>
      <c r="H3424" t="e">
        <v>#N/A</v>
      </c>
      <c r="I3424" t="e">
        <v>#N/A</v>
      </c>
      <c r="J3424" t="e">
        <v>#N/A</v>
      </c>
      <c r="K3424" t="e">
        <v>#N/A</v>
      </c>
      <c r="L3424" t="e">
        <v>#N/A</v>
      </c>
      <c r="M3424" t="e">
        <v>#N/A</v>
      </c>
      <c r="N3424">
        <v>0</v>
      </c>
      <c r="O3424">
        <v>0</v>
      </c>
      <c r="P3424">
        <v>0</v>
      </c>
      <c r="Q3424" s="36">
        <v>0</v>
      </c>
      <c r="R3424" s="36">
        <v>0</v>
      </c>
      <c r="S3424" s="36">
        <v>0</v>
      </c>
      <c r="T3424" s="36">
        <v>0</v>
      </c>
      <c r="U3424" s="36">
        <v>0</v>
      </c>
    </row>
    <row r="3425" spans="1:21" x14ac:dyDescent="0.2">
      <c r="A3425" s="89">
        <f>VLOOKUP(C3425,TabellenSRG!$B$4:$C$2729,2,FALSE)</f>
        <v>48</v>
      </c>
      <c r="B3425" t="str">
        <f t="shared" si="54"/>
        <v>48a</v>
      </c>
      <c r="C3425" t="s">
        <v>50</v>
      </c>
      <c r="D3425" t="s">
        <v>606</v>
      </c>
      <c r="E3425">
        <v>0</v>
      </c>
      <c r="F3425">
        <v>40</v>
      </c>
      <c r="G3425">
        <v>40</v>
      </c>
      <c r="H3425">
        <v>30</v>
      </c>
      <c r="I3425">
        <v>30</v>
      </c>
      <c r="J3425">
        <v>30</v>
      </c>
      <c r="K3425">
        <v>40</v>
      </c>
      <c r="L3425">
        <v>40</v>
      </c>
      <c r="M3425">
        <v>40</v>
      </c>
      <c r="N3425">
        <v>40</v>
      </c>
      <c r="O3425">
        <v>40</v>
      </c>
      <c r="P3425">
        <v>40</v>
      </c>
      <c r="Q3425" s="36">
        <v>40</v>
      </c>
      <c r="R3425" s="36">
        <v>40</v>
      </c>
      <c r="S3425" s="36">
        <v>50</v>
      </c>
      <c r="T3425" s="36">
        <v>50</v>
      </c>
      <c r="U3425" s="36">
        <v>50</v>
      </c>
    </row>
    <row r="3426" spans="1:21" x14ac:dyDescent="0.2">
      <c r="A3426" s="89">
        <f>VLOOKUP(C3426,TabellenSRG!$B$4:$C$2729,2,FALSE)</f>
        <v>48</v>
      </c>
      <c r="B3426" t="str">
        <f t="shared" si="54"/>
        <v>48b</v>
      </c>
      <c r="C3426" t="s">
        <v>50</v>
      </c>
      <c r="D3426" t="s">
        <v>607</v>
      </c>
      <c r="E3426">
        <v>1</v>
      </c>
      <c r="F3426">
        <v>0</v>
      </c>
      <c r="G3426">
        <v>0</v>
      </c>
      <c r="H3426">
        <v>0</v>
      </c>
      <c r="I3426">
        <v>0</v>
      </c>
      <c r="J3426">
        <v>0</v>
      </c>
      <c r="K3426">
        <v>0</v>
      </c>
      <c r="L3426">
        <v>0</v>
      </c>
      <c r="M3426">
        <v>0</v>
      </c>
      <c r="N3426">
        <v>0</v>
      </c>
      <c r="O3426">
        <v>0</v>
      </c>
      <c r="P3426">
        <v>0</v>
      </c>
      <c r="Q3426" s="36">
        <v>0</v>
      </c>
      <c r="R3426" s="36">
        <v>0</v>
      </c>
      <c r="S3426" s="36">
        <v>0</v>
      </c>
      <c r="T3426" s="36">
        <v>0</v>
      </c>
      <c r="U3426" s="36">
        <v>0</v>
      </c>
    </row>
    <row r="3427" spans="1:21" x14ac:dyDescent="0.2">
      <c r="A3427" s="89">
        <f>VLOOKUP(C3427,TabellenSRG!$B$4:$C$2729,2,FALSE)</f>
        <v>48</v>
      </c>
      <c r="B3427" t="str">
        <f t="shared" si="54"/>
        <v>48c</v>
      </c>
      <c r="C3427" t="s">
        <v>50</v>
      </c>
      <c r="D3427" t="s">
        <v>608</v>
      </c>
      <c r="E3427">
        <v>2</v>
      </c>
      <c r="F3427">
        <v>0</v>
      </c>
      <c r="G3427">
        <v>0</v>
      </c>
      <c r="H3427">
        <v>0</v>
      </c>
      <c r="I3427">
        <v>0</v>
      </c>
      <c r="J3427">
        <v>0</v>
      </c>
      <c r="K3427">
        <v>0</v>
      </c>
      <c r="L3427">
        <v>0</v>
      </c>
      <c r="M3427">
        <v>0</v>
      </c>
      <c r="N3427">
        <v>0</v>
      </c>
      <c r="O3427">
        <v>0</v>
      </c>
      <c r="P3427">
        <v>0</v>
      </c>
      <c r="Q3427" s="36">
        <v>0</v>
      </c>
      <c r="R3427" s="36">
        <v>0</v>
      </c>
      <c r="S3427" s="36">
        <v>0</v>
      </c>
      <c r="T3427" s="36">
        <v>0</v>
      </c>
      <c r="U3427" s="36">
        <v>0</v>
      </c>
    </row>
    <row r="3428" spans="1:21" x14ac:dyDescent="0.2">
      <c r="A3428" s="89">
        <f>VLOOKUP(C3428,TabellenSRG!$B$4:$C$2729,2,FALSE)</f>
        <v>48</v>
      </c>
      <c r="B3428" t="str">
        <f t="shared" si="54"/>
        <v>48d</v>
      </c>
      <c r="C3428" t="s">
        <v>50</v>
      </c>
      <c r="D3428" t="s">
        <v>609</v>
      </c>
      <c r="E3428">
        <v>3</v>
      </c>
      <c r="F3428">
        <v>0</v>
      </c>
      <c r="G3428">
        <v>0</v>
      </c>
      <c r="H3428">
        <v>0</v>
      </c>
      <c r="I3428">
        <v>0</v>
      </c>
      <c r="J3428">
        <v>0</v>
      </c>
      <c r="K3428">
        <v>0</v>
      </c>
      <c r="L3428">
        <v>0</v>
      </c>
      <c r="M3428">
        <v>0</v>
      </c>
      <c r="N3428">
        <v>0</v>
      </c>
      <c r="O3428">
        <v>0</v>
      </c>
      <c r="P3428">
        <v>0</v>
      </c>
      <c r="Q3428" s="36">
        <v>10</v>
      </c>
      <c r="R3428" s="36">
        <v>10</v>
      </c>
      <c r="S3428" s="36">
        <v>10</v>
      </c>
      <c r="T3428" s="36">
        <v>10</v>
      </c>
      <c r="U3428" s="36">
        <v>0</v>
      </c>
    </row>
    <row r="3429" spans="1:21" x14ac:dyDescent="0.2">
      <c r="A3429" s="89">
        <f>VLOOKUP(C3429,TabellenSRG!$B$4:$C$2729,2,FALSE)</f>
        <v>48</v>
      </c>
      <c r="B3429" t="str">
        <f t="shared" si="54"/>
        <v>48e</v>
      </c>
      <c r="C3429" t="s">
        <v>50</v>
      </c>
      <c r="D3429" t="s">
        <v>610</v>
      </c>
      <c r="E3429">
        <v>4</v>
      </c>
      <c r="F3429">
        <v>0</v>
      </c>
      <c r="G3429">
        <v>0</v>
      </c>
      <c r="H3429">
        <v>0</v>
      </c>
      <c r="I3429">
        <v>0</v>
      </c>
      <c r="J3429">
        <v>0</v>
      </c>
      <c r="K3429">
        <v>0</v>
      </c>
      <c r="L3429">
        <v>0</v>
      </c>
      <c r="M3429">
        <v>0</v>
      </c>
      <c r="N3429">
        <v>0</v>
      </c>
      <c r="O3429">
        <v>0</v>
      </c>
      <c r="P3429">
        <v>0</v>
      </c>
      <c r="Q3429" s="36">
        <v>0</v>
      </c>
      <c r="R3429" s="36">
        <v>0</v>
      </c>
      <c r="S3429" s="36">
        <v>10</v>
      </c>
      <c r="T3429" s="36">
        <v>10</v>
      </c>
      <c r="U3429" s="36">
        <v>10</v>
      </c>
    </row>
    <row r="3430" spans="1:21" x14ac:dyDescent="0.2">
      <c r="A3430" s="89">
        <f>VLOOKUP(C3430,TabellenSRG!$B$4:$C$2729,2,FALSE)</f>
        <v>48</v>
      </c>
      <c r="B3430" t="str">
        <f t="shared" si="54"/>
        <v>48f</v>
      </c>
      <c r="C3430" t="s">
        <v>50</v>
      </c>
      <c r="D3430" t="s">
        <v>612</v>
      </c>
      <c r="E3430">
        <v>5</v>
      </c>
      <c r="F3430">
        <v>0</v>
      </c>
      <c r="G3430">
        <v>0</v>
      </c>
      <c r="H3430">
        <v>0</v>
      </c>
      <c r="I3430">
        <v>0</v>
      </c>
      <c r="J3430">
        <v>0</v>
      </c>
      <c r="K3430">
        <v>0</v>
      </c>
      <c r="L3430">
        <v>0</v>
      </c>
      <c r="M3430">
        <v>0</v>
      </c>
      <c r="N3430">
        <v>0</v>
      </c>
      <c r="O3430">
        <v>0</v>
      </c>
      <c r="P3430">
        <v>0</v>
      </c>
      <c r="Q3430" s="36">
        <v>0</v>
      </c>
      <c r="R3430" s="36">
        <v>0</v>
      </c>
      <c r="S3430" s="36">
        <v>0</v>
      </c>
      <c r="T3430" s="36">
        <v>0</v>
      </c>
      <c r="U3430" s="36">
        <v>0</v>
      </c>
    </row>
    <row r="3431" spans="1:21" x14ac:dyDescent="0.2">
      <c r="A3431" s="89">
        <f>VLOOKUP(C3431,TabellenSRG!$B$4:$C$2729,2,FALSE)</f>
        <v>48</v>
      </c>
      <c r="B3431" t="str">
        <f t="shared" si="54"/>
        <v>48g</v>
      </c>
      <c r="C3431" t="s">
        <v>50</v>
      </c>
      <c r="D3431" t="s">
        <v>613</v>
      </c>
      <c r="E3431">
        <v>6</v>
      </c>
      <c r="F3431">
        <v>0</v>
      </c>
      <c r="G3431">
        <v>0</v>
      </c>
      <c r="H3431">
        <v>0</v>
      </c>
      <c r="I3431">
        <v>0</v>
      </c>
      <c r="J3431">
        <v>0</v>
      </c>
      <c r="K3431">
        <v>0</v>
      </c>
      <c r="L3431">
        <v>0</v>
      </c>
      <c r="M3431">
        <v>0</v>
      </c>
      <c r="N3431">
        <v>0</v>
      </c>
      <c r="O3431">
        <v>0</v>
      </c>
      <c r="P3431">
        <v>0</v>
      </c>
      <c r="Q3431" s="36">
        <v>0</v>
      </c>
      <c r="R3431" s="36">
        <v>0</v>
      </c>
      <c r="S3431" s="36">
        <v>0</v>
      </c>
      <c r="T3431" s="36">
        <v>0</v>
      </c>
      <c r="U3431" s="36">
        <v>0</v>
      </c>
    </row>
    <row r="3432" spans="1:21" x14ac:dyDescent="0.2">
      <c r="A3432" s="89">
        <f>VLOOKUP(C3432,TabellenSRG!$B$4:$C$2729,2,FALSE)</f>
        <v>48</v>
      </c>
      <c r="B3432" t="str">
        <f t="shared" si="54"/>
        <v>48h</v>
      </c>
      <c r="C3432" t="s">
        <v>50</v>
      </c>
      <c r="D3432" t="s">
        <v>614</v>
      </c>
      <c r="E3432">
        <v>7</v>
      </c>
      <c r="F3432">
        <v>0</v>
      </c>
      <c r="G3432">
        <v>0</v>
      </c>
      <c r="H3432">
        <v>0</v>
      </c>
      <c r="I3432">
        <v>0</v>
      </c>
      <c r="J3432">
        <v>0</v>
      </c>
      <c r="K3432">
        <v>0</v>
      </c>
      <c r="L3432">
        <v>0</v>
      </c>
      <c r="M3432">
        <v>0</v>
      </c>
      <c r="N3432">
        <v>0</v>
      </c>
      <c r="O3432">
        <v>0</v>
      </c>
      <c r="P3432">
        <v>0</v>
      </c>
      <c r="Q3432" s="36">
        <v>0</v>
      </c>
      <c r="R3432" s="36">
        <v>0</v>
      </c>
      <c r="S3432" s="36">
        <v>0</v>
      </c>
      <c r="T3432" s="36">
        <v>0</v>
      </c>
      <c r="U3432" s="36">
        <v>0</v>
      </c>
    </row>
    <row r="3433" spans="1:21" x14ac:dyDescent="0.2">
      <c r="A3433" s="89">
        <f>VLOOKUP(C3433,TabellenSRG!$B$4:$C$2729,2,FALSE)</f>
        <v>48</v>
      </c>
      <c r="B3433" t="str">
        <f t="shared" si="54"/>
        <v>48i</v>
      </c>
      <c r="C3433" t="s">
        <v>50</v>
      </c>
      <c r="D3433" t="s">
        <v>615</v>
      </c>
      <c r="E3433">
        <v>8</v>
      </c>
      <c r="F3433">
        <v>0</v>
      </c>
      <c r="G3433">
        <v>0</v>
      </c>
      <c r="H3433">
        <v>0</v>
      </c>
      <c r="I3433">
        <v>0</v>
      </c>
      <c r="J3433">
        <v>0</v>
      </c>
      <c r="K3433">
        <v>0</v>
      </c>
      <c r="L3433">
        <v>0</v>
      </c>
      <c r="M3433">
        <v>0</v>
      </c>
      <c r="N3433">
        <v>0</v>
      </c>
      <c r="O3433">
        <v>0</v>
      </c>
      <c r="P3433">
        <v>0</v>
      </c>
      <c r="Q3433" s="36">
        <v>0</v>
      </c>
      <c r="R3433" s="36">
        <v>0</v>
      </c>
      <c r="S3433" s="36">
        <v>0</v>
      </c>
      <c r="T3433" s="36">
        <v>0</v>
      </c>
      <c r="U3433" s="36">
        <v>0</v>
      </c>
    </row>
    <row r="3434" spans="1:21" x14ac:dyDescent="0.2">
      <c r="A3434" s="89">
        <f>VLOOKUP(C3434,TabellenSRG!$B$4:$C$2729,2,FALSE)</f>
        <v>48</v>
      </c>
      <c r="B3434" t="str">
        <f t="shared" si="54"/>
        <v>48j</v>
      </c>
      <c r="C3434" t="s">
        <v>50</v>
      </c>
      <c r="D3434" t="s">
        <v>616</v>
      </c>
      <c r="E3434">
        <v>9</v>
      </c>
      <c r="F3434">
        <v>30</v>
      </c>
      <c r="G3434">
        <v>30</v>
      </c>
      <c r="H3434">
        <v>30</v>
      </c>
      <c r="I3434">
        <v>30</v>
      </c>
      <c r="J3434">
        <v>30</v>
      </c>
      <c r="K3434">
        <v>40</v>
      </c>
      <c r="L3434">
        <v>40</v>
      </c>
      <c r="M3434">
        <v>40</v>
      </c>
      <c r="N3434">
        <v>40</v>
      </c>
      <c r="O3434">
        <v>30</v>
      </c>
      <c r="P3434">
        <v>30</v>
      </c>
      <c r="Q3434" s="36">
        <v>30</v>
      </c>
      <c r="R3434" s="36">
        <v>30</v>
      </c>
      <c r="S3434" s="36">
        <v>30</v>
      </c>
      <c r="T3434" s="36">
        <v>30</v>
      </c>
      <c r="U3434" s="36">
        <v>40</v>
      </c>
    </row>
    <row r="3435" spans="1:21" x14ac:dyDescent="0.2">
      <c r="A3435" s="89">
        <f>VLOOKUP(C3435,TabellenSRG!$B$4:$C$2729,2,FALSE)</f>
        <v>48</v>
      </c>
      <c r="B3435" t="str">
        <f t="shared" si="54"/>
        <v>48k</v>
      </c>
      <c r="C3435" t="s">
        <v>50</v>
      </c>
      <c r="D3435" t="s">
        <v>611</v>
      </c>
      <c r="E3435">
        <v>10</v>
      </c>
      <c r="F3435" t="e">
        <v>#N/A</v>
      </c>
      <c r="G3435" t="e">
        <v>#N/A</v>
      </c>
      <c r="H3435" t="e">
        <v>#N/A</v>
      </c>
      <c r="I3435" t="e">
        <v>#N/A</v>
      </c>
      <c r="J3435" t="e">
        <v>#N/A</v>
      </c>
      <c r="K3435" t="e">
        <v>#N/A</v>
      </c>
      <c r="L3435" t="e">
        <v>#N/A</v>
      </c>
      <c r="M3435" t="e">
        <v>#N/A</v>
      </c>
      <c r="N3435">
        <v>0</v>
      </c>
      <c r="O3435">
        <v>0</v>
      </c>
      <c r="P3435">
        <v>0</v>
      </c>
      <c r="Q3435" s="36">
        <v>0</v>
      </c>
      <c r="R3435" s="36">
        <v>0</v>
      </c>
      <c r="S3435" s="36">
        <v>0</v>
      </c>
      <c r="T3435" s="36">
        <v>0</v>
      </c>
      <c r="U3435" s="36">
        <v>0</v>
      </c>
    </row>
    <row r="3436" spans="1:21" x14ac:dyDescent="0.2">
      <c r="A3436" s="89">
        <f>VLOOKUP(C3436,TabellenSRG!$B$4:$C$2729,2,FALSE)</f>
        <v>302</v>
      </c>
      <c r="B3436" t="str">
        <f t="shared" si="54"/>
        <v>302a</v>
      </c>
      <c r="C3436" t="s">
        <v>312</v>
      </c>
      <c r="D3436" t="s">
        <v>606</v>
      </c>
      <c r="E3436">
        <v>0</v>
      </c>
      <c r="F3436">
        <v>1350</v>
      </c>
      <c r="G3436">
        <v>1380</v>
      </c>
      <c r="H3436">
        <v>1430</v>
      </c>
      <c r="I3436">
        <v>1520</v>
      </c>
      <c r="J3436">
        <v>1630</v>
      </c>
      <c r="K3436">
        <v>1670</v>
      </c>
      <c r="L3436">
        <v>1710</v>
      </c>
      <c r="M3436">
        <v>1740</v>
      </c>
      <c r="N3436">
        <v>1780</v>
      </c>
      <c r="O3436">
        <v>1790</v>
      </c>
      <c r="P3436">
        <v>1680</v>
      </c>
      <c r="Q3436" s="36">
        <v>1660</v>
      </c>
      <c r="R3436" s="36">
        <v>1690</v>
      </c>
      <c r="S3436" s="36">
        <v>1700</v>
      </c>
      <c r="T3436" s="36">
        <v>1690</v>
      </c>
      <c r="U3436" s="36">
        <v>1730</v>
      </c>
    </row>
    <row r="3437" spans="1:21" x14ac:dyDescent="0.2">
      <c r="A3437" s="89">
        <f>VLOOKUP(C3437,TabellenSRG!$B$4:$C$2729,2,FALSE)</f>
        <v>302</v>
      </c>
      <c r="B3437" t="str">
        <f t="shared" si="54"/>
        <v>302b</v>
      </c>
      <c r="C3437" t="s">
        <v>312</v>
      </c>
      <c r="D3437" t="s">
        <v>607</v>
      </c>
      <c r="E3437">
        <v>1</v>
      </c>
      <c r="F3437">
        <v>70</v>
      </c>
      <c r="G3437">
        <v>50</v>
      </c>
      <c r="H3437">
        <v>50</v>
      </c>
      <c r="I3437">
        <v>40</v>
      </c>
      <c r="J3437">
        <v>40</v>
      </c>
      <c r="K3437">
        <v>40</v>
      </c>
      <c r="L3437">
        <v>30</v>
      </c>
      <c r="M3437">
        <v>40</v>
      </c>
      <c r="N3437">
        <v>40</v>
      </c>
      <c r="O3437">
        <v>40</v>
      </c>
      <c r="P3437">
        <v>30</v>
      </c>
      <c r="Q3437" s="36">
        <v>30</v>
      </c>
      <c r="R3437" s="36">
        <v>30</v>
      </c>
      <c r="S3437" s="36">
        <v>30</v>
      </c>
      <c r="T3437" s="36">
        <v>30</v>
      </c>
      <c r="U3437" s="36">
        <v>0</v>
      </c>
    </row>
    <row r="3438" spans="1:21" x14ac:dyDescent="0.2">
      <c r="A3438" s="89">
        <f>VLOOKUP(C3438,TabellenSRG!$B$4:$C$2729,2,FALSE)</f>
        <v>302</v>
      </c>
      <c r="B3438" t="str">
        <f t="shared" si="54"/>
        <v>302c</v>
      </c>
      <c r="C3438" t="s">
        <v>312</v>
      </c>
      <c r="D3438" t="s">
        <v>608</v>
      </c>
      <c r="E3438">
        <v>2</v>
      </c>
      <c r="F3438">
        <v>0</v>
      </c>
      <c r="G3438">
        <v>0</v>
      </c>
      <c r="H3438">
        <v>0</v>
      </c>
      <c r="I3438">
        <v>0</v>
      </c>
      <c r="J3438">
        <v>0</v>
      </c>
      <c r="K3438">
        <v>0</v>
      </c>
      <c r="L3438">
        <v>0</v>
      </c>
      <c r="M3438">
        <v>0</v>
      </c>
      <c r="N3438">
        <v>0</v>
      </c>
      <c r="O3438">
        <v>0</v>
      </c>
      <c r="P3438">
        <v>0</v>
      </c>
      <c r="Q3438" s="36">
        <v>0</v>
      </c>
      <c r="R3438" s="36">
        <v>0</v>
      </c>
      <c r="S3438" s="36">
        <v>0</v>
      </c>
      <c r="T3438" s="36">
        <v>0</v>
      </c>
      <c r="U3438" s="36">
        <v>0</v>
      </c>
    </row>
    <row r="3439" spans="1:21" x14ac:dyDescent="0.2">
      <c r="A3439" s="89">
        <f>VLOOKUP(C3439,TabellenSRG!$B$4:$C$2729,2,FALSE)</f>
        <v>302</v>
      </c>
      <c r="B3439" t="str">
        <f t="shared" si="54"/>
        <v>302d</v>
      </c>
      <c r="C3439" t="s">
        <v>312</v>
      </c>
      <c r="D3439" t="s">
        <v>609</v>
      </c>
      <c r="E3439">
        <v>3</v>
      </c>
      <c r="F3439">
        <v>0</v>
      </c>
      <c r="G3439">
        <v>0</v>
      </c>
      <c r="H3439">
        <v>0</v>
      </c>
      <c r="I3439">
        <v>0</v>
      </c>
      <c r="J3439">
        <v>0</v>
      </c>
      <c r="K3439">
        <v>0</v>
      </c>
      <c r="L3439">
        <v>0</v>
      </c>
      <c r="M3439">
        <v>0</v>
      </c>
      <c r="N3439">
        <v>0</v>
      </c>
      <c r="O3439">
        <v>0</v>
      </c>
      <c r="P3439">
        <v>0</v>
      </c>
      <c r="Q3439" s="36">
        <v>0</v>
      </c>
      <c r="R3439" s="36">
        <v>0</v>
      </c>
      <c r="S3439" s="36">
        <v>0</v>
      </c>
      <c r="T3439" s="36">
        <v>0</v>
      </c>
      <c r="U3439" s="36">
        <v>0</v>
      </c>
    </row>
    <row r="3440" spans="1:21" x14ac:dyDescent="0.2">
      <c r="A3440" s="89">
        <f>VLOOKUP(C3440,TabellenSRG!$B$4:$C$2729,2,FALSE)</f>
        <v>302</v>
      </c>
      <c r="B3440" t="str">
        <f t="shared" si="54"/>
        <v>302e</v>
      </c>
      <c r="C3440" t="s">
        <v>312</v>
      </c>
      <c r="D3440" t="s">
        <v>610</v>
      </c>
      <c r="E3440">
        <v>4</v>
      </c>
      <c r="F3440">
        <v>0</v>
      </c>
      <c r="G3440">
        <v>0</v>
      </c>
      <c r="H3440">
        <v>0</v>
      </c>
      <c r="I3440">
        <v>0</v>
      </c>
      <c r="J3440">
        <v>0</v>
      </c>
      <c r="K3440">
        <v>0</v>
      </c>
      <c r="L3440">
        <v>0</v>
      </c>
      <c r="M3440">
        <v>10</v>
      </c>
      <c r="N3440">
        <v>10</v>
      </c>
      <c r="O3440">
        <v>10</v>
      </c>
      <c r="P3440">
        <v>10</v>
      </c>
      <c r="Q3440" s="36">
        <v>10</v>
      </c>
      <c r="R3440" s="36">
        <v>20</v>
      </c>
      <c r="S3440" s="36">
        <v>30</v>
      </c>
      <c r="T3440" s="36">
        <v>30</v>
      </c>
      <c r="U3440" s="36">
        <v>30</v>
      </c>
    </row>
    <row r="3441" spans="1:21" x14ac:dyDescent="0.2">
      <c r="A3441" s="89">
        <f>VLOOKUP(C3441,TabellenSRG!$B$4:$C$2729,2,FALSE)</f>
        <v>302</v>
      </c>
      <c r="B3441" t="str">
        <f t="shared" si="54"/>
        <v>302f</v>
      </c>
      <c r="C3441" t="s">
        <v>312</v>
      </c>
      <c r="D3441" t="s">
        <v>612</v>
      </c>
      <c r="E3441">
        <v>5</v>
      </c>
      <c r="F3441">
        <v>10</v>
      </c>
      <c r="G3441">
        <v>10</v>
      </c>
      <c r="H3441">
        <v>0</v>
      </c>
      <c r="I3441">
        <v>0</v>
      </c>
      <c r="J3441">
        <v>0</v>
      </c>
      <c r="K3441">
        <v>0</v>
      </c>
      <c r="L3441">
        <v>0</v>
      </c>
      <c r="M3441">
        <v>0</v>
      </c>
      <c r="N3441">
        <v>0</v>
      </c>
      <c r="O3441">
        <v>0</v>
      </c>
      <c r="P3441">
        <v>0</v>
      </c>
      <c r="Q3441" s="36">
        <v>0</v>
      </c>
      <c r="R3441" s="36">
        <v>10</v>
      </c>
      <c r="S3441" s="36">
        <v>10</v>
      </c>
      <c r="T3441" s="36">
        <v>10</v>
      </c>
      <c r="U3441" s="36">
        <v>10</v>
      </c>
    </row>
    <row r="3442" spans="1:21" x14ac:dyDescent="0.2">
      <c r="A3442" s="89">
        <f>VLOOKUP(C3442,TabellenSRG!$B$4:$C$2729,2,FALSE)</f>
        <v>302</v>
      </c>
      <c r="B3442" t="str">
        <f t="shared" si="54"/>
        <v>302g</v>
      </c>
      <c r="C3442" t="s">
        <v>312</v>
      </c>
      <c r="D3442" t="s">
        <v>613</v>
      </c>
      <c r="E3442">
        <v>6</v>
      </c>
      <c r="F3442">
        <v>0</v>
      </c>
      <c r="G3442">
        <v>0</v>
      </c>
      <c r="H3442">
        <v>0</v>
      </c>
      <c r="I3442">
        <v>0</v>
      </c>
      <c r="J3442">
        <v>0</v>
      </c>
      <c r="K3442">
        <v>0</v>
      </c>
      <c r="L3442">
        <v>0</v>
      </c>
      <c r="M3442">
        <v>0</v>
      </c>
      <c r="N3442">
        <v>0</v>
      </c>
      <c r="O3442">
        <v>0</v>
      </c>
      <c r="P3442">
        <v>0</v>
      </c>
      <c r="Q3442" s="36">
        <v>0</v>
      </c>
      <c r="R3442" s="36">
        <v>0</v>
      </c>
      <c r="S3442" s="36">
        <v>0</v>
      </c>
      <c r="T3442" s="36">
        <v>0</v>
      </c>
      <c r="U3442" s="36">
        <v>0</v>
      </c>
    </row>
    <row r="3443" spans="1:21" x14ac:dyDescent="0.2">
      <c r="A3443" s="89">
        <f>VLOOKUP(C3443,TabellenSRG!$B$4:$C$2729,2,FALSE)</f>
        <v>302</v>
      </c>
      <c r="B3443" t="str">
        <f t="shared" si="54"/>
        <v>302h</v>
      </c>
      <c r="C3443" t="s">
        <v>312</v>
      </c>
      <c r="D3443" t="s">
        <v>614</v>
      </c>
      <c r="E3443">
        <v>7</v>
      </c>
      <c r="F3443">
        <v>0</v>
      </c>
      <c r="G3443">
        <v>0</v>
      </c>
      <c r="H3443">
        <v>0</v>
      </c>
      <c r="I3443">
        <v>0</v>
      </c>
      <c r="J3443">
        <v>0</v>
      </c>
      <c r="K3443">
        <v>0</v>
      </c>
      <c r="L3443">
        <v>0</v>
      </c>
      <c r="M3443">
        <v>0</v>
      </c>
      <c r="N3443">
        <v>0</v>
      </c>
      <c r="O3443">
        <v>0</v>
      </c>
      <c r="P3443">
        <v>0</v>
      </c>
      <c r="Q3443" s="36">
        <v>0</v>
      </c>
      <c r="R3443" s="36">
        <v>0</v>
      </c>
      <c r="S3443" s="36">
        <v>0</v>
      </c>
      <c r="T3443" s="36">
        <v>0</v>
      </c>
      <c r="U3443" s="36">
        <v>0</v>
      </c>
    </row>
    <row r="3444" spans="1:21" x14ac:dyDescent="0.2">
      <c r="A3444" s="89">
        <f>VLOOKUP(C3444,TabellenSRG!$B$4:$C$2729,2,FALSE)</f>
        <v>302</v>
      </c>
      <c r="B3444" t="str">
        <f t="shared" si="54"/>
        <v>302i</v>
      </c>
      <c r="C3444" t="s">
        <v>312</v>
      </c>
      <c r="D3444" t="s">
        <v>615</v>
      </c>
      <c r="E3444">
        <v>8</v>
      </c>
      <c r="F3444">
        <v>0</v>
      </c>
      <c r="G3444">
        <v>0</v>
      </c>
      <c r="H3444">
        <v>0</v>
      </c>
      <c r="I3444">
        <v>0</v>
      </c>
      <c r="J3444">
        <v>0</v>
      </c>
      <c r="K3444">
        <v>0</v>
      </c>
      <c r="L3444">
        <v>0</v>
      </c>
      <c r="M3444">
        <v>0</v>
      </c>
      <c r="N3444">
        <v>0</v>
      </c>
      <c r="O3444">
        <v>0</v>
      </c>
      <c r="P3444">
        <v>0</v>
      </c>
      <c r="Q3444" s="36">
        <v>0</v>
      </c>
      <c r="R3444" s="36">
        <v>0</v>
      </c>
      <c r="S3444" s="36">
        <v>0</v>
      </c>
      <c r="T3444" s="36">
        <v>0</v>
      </c>
      <c r="U3444" s="36">
        <v>0</v>
      </c>
    </row>
    <row r="3445" spans="1:21" x14ac:dyDescent="0.2">
      <c r="A3445" s="89">
        <f>VLOOKUP(C3445,TabellenSRG!$B$4:$C$2729,2,FALSE)</f>
        <v>302</v>
      </c>
      <c r="B3445" t="str">
        <f t="shared" si="54"/>
        <v>302j</v>
      </c>
      <c r="C3445" t="s">
        <v>312</v>
      </c>
      <c r="D3445" t="s">
        <v>616</v>
      </c>
      <c r="E3445">
        <v>9</v>
      </c>
      <c r="F3445">
        <v>1270</v>
      </c>
      <c r="G3445">
        <v>1320</v>
      </c>
      <c r="H3445">
        <v>1370</v>
      </c>
      <c r="I3445">
        <v>1480</v>
      </c>
      <c r="J3445">
        <v>1590</v>
      </c>
      <c r="K3445">
        <v>1630</v>
      </c>
      <c r="L3445">
        <v>1670</v>
      </c>
      <c r="M3445">
        <v>1700</v>
      </c>
      <c r="N3445">
        <v>1740</v>
      </c>
      <c r="O3445">
        <v>1750</v>
      </c>
      <c r="P3445">
        <v>1640</v>
      </c>
      <c r="Q3445" s="36">
        <v>1620</v>
      </c>
      <c r="R3445" s="36">
        <v>1630</v>
      </c>
      <c r="S3445" s="36">
        <v>1640</v>
      </c>
      <c r="T3445" s="36">
        <v>1620</v>
      </c>
      <c r="U3445" s="36">
        <v>1680</v>
      </c>
    </row>
    <row r="3446" spans="1:21" x14ac:dyDescent="0.2">
      <c r="A3446" s="89">
        <f>VLOOKUP(C3446,TabellenSRG!$B$4:$C$2729,2,FALSE)</f>
        <v>302</v>
      </c>
      <c r="B3446" t="str">
        <f t="shared" si="54"/>
        <v>302k</v>
      </c>
      <c r="C3446" t="s">
        <v>312</v>
      </c>
      <c r="D3446" t="s">
        <v>611</v>
      </c>
      <c r="E3446">
        <v>10</v>
      </c>
      <c r="F3446" t="e">
        <v>#N/A</v>
      </c>
      <c r="G3446" t="e">
        <v>#N/A</v>
      </c>
      <c r="H3446" t="e">
        <v>#N/A</v>
      </c>
      <c r="I3446" t="e">
        <v>#N/A</v>
      </c>
      <c r="J3446" t="e">
        <v>#N/A</v>
      </c>
      <c r="K3446" t="e">
        <v>#N/A</v>
      </c>
      <c r="L3446" t="e">
        <v>#N/A</v>
      </c>
      <c r="M3446" t="e">
        <v>#N/A</v>
      </c>
      <c r="N3446">
        <v>0</v>
      </c>
      <c r="O3446">
        <v>0</v>
      </c>
      <c r="P3446">
        <v>0</v>
      </c>
      <c r="Q3446" s="36">
        <v>0</v>
      </c>
      <c r="R3446" s="36">
        <v>0</v>
      </c>
      <c r="S3446" s="36">
        <v>0</v>
      </c>
      <c r="T3446" s="36">
        <v>0</v>
      </c>
      <c r="U3446" s="36">
        <v>0</v>
      </c>
    </row>
    <row r="3447" spans="1:21" x14ac:dyDescent="0.2">
      <c r="A3447" s="89">
        <f>VLOOKUP(C3447,TabellenSRG!$B$4:$C$2729,2,FALSE)</f>
        <v>303</v>
      </c>
      <c r="B3447" t="str">
        <f t="shared" si="54"/>
        <v>303a</v>
      </c>
      <c r="C3447" t="s">
        <v>313</v>
      </c>
      <c r="D3447" t="s">
        <v>606</v>
      </c>
      <c r="E3447">
        <v>0</v>
      </c>
      <c r="F3447">
        <v>20</v>
      </c>
      <c r="G3447">
        <v>20</v>
      </c>
      <c r="H3447">
        <v>20</v>
      </c>
      <c r="I3447">
        <v>20</v>
      </c>
      <c r="J3447">
        <v>30</v>
      </c>
      <c r="K3447">
        <v>20</v>
      </c>
      <c r="L3447">
        <v>20</v>
      </c>
      <c r="M3447">
        <v>20</v>
      </c>
      <c r="N3447">
        <v>30</v>
      </c>
      <c r="O3447">
        <v>20</v>
      </c>
      <c r="P3447">
        <v>20</v>
      </c>
      <c r="Q3447" s="36">
        <v>30</v>
      </c>
      <c r="R3447" s="36">
        <v>30</v>
      </c>
      <c r="S3447" s="36">
        <v>20</v>
      </c>
      <c r="T3447" s="36">
        <v>20</v>
      </c>
      <c r="U3447" s="36">
        <v>20</v>
      </c>
    </row>
    <row r="3448" spans="1:21" x14ac:dyDescent="0.2">
      <c r="A3448" s="89">
        <f>VLOOKUP(C3448,TabellenSRG!$B$4:$C$2729,2,FALSE)</f>
        <v>303</v>
      </c>
      <c r="B3448" t="str">
        <f t="shared" si="54"/>
        <v>303b</v>
      </c>
      <c r="C3448" t="s">
        <v>313</v>
      </c>
      <c r="D3448" t="s">
        <v>607</v>
      </c>
      <c r="E3448">
        <v>1</v>
      </c>
      <c r="F3448">
        <v>0</v>
      </c>
      <c r="G3448">
        <v>0</v>
      </c>
      <c r="H3448">
        <v>0</v>
      </c>
      <c r="I3448">
        <v>0</v>
      </c>
      <c r="J3448">
        <v>0</v>
      </c>
      <c r="K3448">
        <v>0</v>
      </c>
      <c r="L3448">
        <v>0</v>
      </c>
      <c r="M3448">
        <v>0</v>
      </c>
      <c r="N3448">
        <v>0</v>
      </c>
      <c r="O3448">
        <v>0</v>
      </c>
      <c r="P3448">
        <v>0</v>
      </c>
      <c r="Q3448" s="36">
        <v>0</v>
      </c>
      <c r="R3448" s="36">
        <v>0</v>
      </c>
      <c r="S3448" s="36">
        <v>0</v>
      </c>
      <c r="T3448" s="36">
        <v>0</v>
      </c>
      <c r="U3448" s="36">
        <v>0</v>
      </c>
    </row>
    <row r="3449" spans="1:21" x14ac:dyDescent="0.2">
      <c r="A3449" s="89">
        <f>VLOOKUP(C3449,TabellenSRG!$B$4:$C$2729,2,FALSE)</f>
        <v>303</v>
      </c>
      <c r="B3449" t="str">
        <f t="shared" si="54"/>
        <v>303c</v>
      </c>
      <c r="C3449" t="s">
        <v>313</v>
      </c>
      <c r="D3449" t="s">
        <v>608</v>
      </c>
      <c r="E3449">
        <v>2</v>
      </c>
      <c r="F3449">
        <v>0</v>
      </c>
      <c r="G3449">
        <v>0</v>
      </c>
      <c r="H3449">
        <v>0</v>
      </c>
      <c r="I3449">
        <v>0</v>
      </c>
      <c r="J3449">
        <v>0</v>
      </c>
      <c r="K3449">
        <v>0</v>
      </c>
      <c r="L3449">
        <v>0</v>
      </c>
      <c r="M3449">
        <v>0</v>
      </c>
      <c r="N3449">
        <v>0</v>
      </c>
      <c r="O3449">
        <v>0</v>
      </c>
      <c r="P3449">
        <v>0</v>
      </c>
      <c r="Q3449" s="36">
        <v>0</v>
      </c>
      <c r="R3449" s="36">
        <v>0</v>
      </c>
      <c r="S3449" s="36">
        <v>0</v>
      </c>
      <c r="T3449" s="36">
        <v>0</v>
      </c>
      <c r="U3449" s="36">
        <v>0</v>
      </c>
    </row>
    <row r="3450" spans="1:21" x14ac:dyDescent="0.2">
      <c r="A3450" s="89">
        <f>VLOOKUP(C3450,TabellenSRG!$B$4:$C$2729,2,FALSE)</f>
        <v>303</v>
      </c>
      <c r="B3450" t="str">
        <f t="shared" si="54"/>
        <v>303d</v>
      </c>
      <c r="C3450" t="s">
        <v>313</v>
      </c>
      <c r="D3450" t="s">
        <v>609</v>
      </c>
      <c r="E3450">
        <v>3</v>
      </c>
      <c r="F3450">
        <v>0</v>
      </c>
      <c r="G3450">
        <v>0</v>
      </c>
      <c r="H3450">
        <v>0</v>
      </c>
      <c r="I3450">
        <v>0</v>
      </c>
      <c r="J3450">
        <v>0</v>
      </c>
      <c r="K3450">
        <v>0</v>
      </c>
      <c r="L3450">
        <v>0</v>
      </c>
      <c r="M3450">
        <v>0</v>
      </c>
      <c r="N3450">
        <v>0</v>
      </c>
      <c r="O3450">
        <v>0</v>
      </c>
      <c r="P3450">
        <v>0</v>
      </c>
      <c r="Q3450" s="36">
        <v>0</v>
      </c>
      <c r="R3450" s="36">
        <v>0</v>
      </c>
      <c r="S3450" s="36">
        <v>0</v>
      </c>
      <c r="T3450" s="36">
        <v>0</v>
      </c>
      <c r="U3450" s="36">
        <v>0</v>
      </c>
    </row>
    <row r="3451" spans="1:21" x14ac:dyDescent="0.2">
      <c r="A3451" s="89">
        <f>VLOOKUP(C3451,TabellenSRG!$B$4:$C$2729,2,FALSE)</f>
        <v>303</v>
      </c>
      <c r="B3451" t="str">
        <f t="shared" si="54"/>
        <v>303e</v>
      </c>
      <c r="C3451" t="s">
        <v>313</v>
      </c>
      <c r="D3451" t="s">
        <v>610</v>
      </c>
      <c r="E3451">
        <v>4</v>
      </c>
      <c r="F3451">
        <v>0</v>
      </c>
      <c r="G3451">
        <v>0</v>
      </c>
      <c r="H3451">
        <v>0</v>
      </c>
      <c r="I3451">
        <v>0</v>
      </c>
      <c r="J3451">
        <v>0</v>
      </c>
      <c r="K3451">
        <v>0</v>
      </c>
      <c r="L3451">
        <v>0</v>
      </c>
      <c r="M3451">
        <v>0</v>
      </c>
      <c r="N3451">
        <v>0</v>
      </c>
      <c r="O3451">
        <v>0</v>
      </c>
      <c r="P3451">
        <v>0</v>
      </c>
      <c r="Q3451" s="36">
        <v>0</v>
      </c>
      <c r="R3451" s="36">
        <v>0</v>
      </c>
      <c r="S3451" s="36">
        <v>0</v>
      </c>
      <c r="T3451" s="36">
        <v>0</v>
      </c>
      <c r="U3451" s="36">
        <v>0</v>
      </c>
    </row>
    <row r="3452" spans="1:21" x14ac:dyDescent="0.2">
      <c r="A3452" s="89">
        <f>VLOOKUP(C3452,TabellenSRG!$B$4:$C$2729,2,FALSE)</f>
        <v>303</v>
      </c>
      <c r="B3452" t="str">
        <f t="shared" si="54"/>
        <v>303f</v>
      </c>
      <c r="C3452" t="s">
        <v>313</v>
      </c>
      <c r="D3452" t="s">
        <v>612</v>
      </c>
      <c r="E3452">
        <v>5</v>
      </c>
      <c r="F3452">
        <v>0</v>
      </c>
      <c r="G3452">
        <v>0</v>
      </c>
      <c r="H3452">
        <v>0</v>
      </c>
      <c r="I3452">
        <v>0</v>
      </c>
      <c r="J3452">
        <v>0</v>
      </c>
      <c r="K3452">
        <v>0</v>
      </c>
      <c r="L3452">
        <v>0</v>
      </c>
      <c r="M3452">
        <v>0</v>
      </c>
      <c r="N3452">
        <v>0</v>
      </c>
      <c r="O3452">
        <v>0</v>
      </c>
      <c r="P3452">
        <v>0</v>
      </c>
      <c r="Q3452" s="36">
        <v>0</v>
      </c>
      <c r="R3452" s="36">
        <v>0</v>
      </c>
      <c r="S3452" s="36">
        <v>0</v>
      </c>
      <c r="T3452" s="36">
        <v>0</v>
      </c>
      <c r="U3452" s="36">
        <v>0</v>
      </c>
    </row>
    <row r="3453" spans="1:21" x14ac:dyDescent="0.2">
      <c r="A3453" s="89">
        <f>VLOOKUP(C3453,TabellenSRG!$B$4:$C$2729,2,FALSE)</f>
        <v>303</v>
      </c>
      <c r="B3453" t="str">
        <f t="shared" si="54"/>
        <v>303g</v>
      </c>
      <c r="C3453" t="s">
        <v>313</v>
      </c>
      <c r="D3453" t="s">
        <v>613</v>
      </c>
      <c r="E3453">
        <v>6</v>
      </c>
      <c r="F3453">
        <v>0</v>
      </c>
      <c r="G3453">
        <v>0</v>
      </c>
      <c r="H3453">
        <v>0</v>
      </c>
      <c r="I3453">
        <v>0</v>
      </c>
      <c r="J3453">
        <v>0</v>
      </c>
      <c r="K3453">
        <v>0</v>
      </c>
      <c r="L3453">
        <v>0</v>
      </c>
      <c r="M3453">
        <v>0</v>
      </c>
      <c r="N3453">
        <v>0</v>
      </c>
      <c r="O3453">
        <v>0</v>
      </c>
      <c r="P3453">
        <v>0</v>
      </c>
      <c r="Q3453" s="36">
        <v>0</v>
      </c>
      <c r="R3453" s="36">
        <v>0</v>
      </c>
      <c r="S3453" s="36">
        <v>0</v>
      </c>
      <c r="T3453" s="36">
        <v>0</v>
      </c>
      <c r="U3453" s="36">
        <v>0</v>
      </c>
    </row>
    <row r="3454" spans="1:21" x14ac:dyDescent="0.2">
      <c r="A3454" s="89">
        <f>VLOOKUP(C3454,TabellenSRG!$B$4:$C$2729,2,FALSE)</f>
        <v>303</v>
      </c>
      <c r="B3454" t="str">
        <f t="shared" si="54"/>
        <v>303h</v>
      </c>
      <c r="C3454" t="s">
        <v>313</v>
      </c>
      <c r="D3454" t="s">
        <v>614</v>
      </c>
      <c r="E3454">
        <v>7</v>
      </c>
      <c r="F3454">
        <v>0</v>
      </c>
      <c r="G3454">
        <v>0</v>
      </c>
      <c r="H3454">
        <v>0</v>
      </c>
      <c r="I3454">
        <v>0</v>
      </c>
      <c r="J3454">
        <v>0</v>
      </c>
      <c r="K3454">
        <v>0</v>
      </c>
      <c r="L3454">
        <v>0</v>
      </c>
      <c r="M3454">
        <v>0</v>
      </c>
      <c r="N3454">
        <v>0</v>
      </c>
      <c r="O3454">
        <v>0</v>
      </c>
      <c r="P3454">
        <v>0</v>
      </c>
      <c r="Q3454" s="36">
        <v>0</v>
      </c>
      <c r="R3454" s="36">
        <v>0</v>
      </c>
      <c r="S3454" s="36">
        <v>0</v>
      </c>
      <c r="T3454" s="36">
        <v>0</v>
      </c>
      <c r="U3454" s="36">
        <v>0</v>
      </c>
    </row>
    <row r="3455" spans="1:21" x14ac:dyDescent="0.2">
      <c r="A3455" s="89">
        <f>VLOOKUP(C3455,TabellenSRG!$B$4:$C$2729,2,FALSE)</f>
        <v>303</v>
      </c>
      <c r="B3455" t="str">
        <f t="shared" si="54"/>
        <v>303i</v>
      </c>
      <c r="C3455" t="s">
        <v>313</v>
      </c>
      <c r="D3455" t="s">
        <v>615</v>
      </c>
      <c r="E3455">
        <v>8</v>
      </c>
      <c r="F3455">
        <v>0</v>
      </c>
      <c r="G3455">
        <v>0</v>
      </c>
      <c r="H3455">
        <v>0</v>
      </c>
      <c r="I3455">
        <v>0</v>
      </c>
      <c r="J3455">
        <v>0</v>
      </c>
      <c r="K3455">
        <v>0</v>
      </c>
      <c r="L3455">
        <v>0</v>
      </c>
      <c r="M3455">
        <v>0</v>
      </c>
      <c r="N3455">
        <v>0</v>
      </c>
      <c r="O3455">
        <v>0</v>
      </c>
      <c r="P3455">
        <v>0</v>
      </c>
      <c r="Q3455" s="36">
        <v>0</v>
      </c>
      <c r="R3455" s="36">
        <v>0</v>
      </c>
      <c r="S3455" s="36">
        <v>0</v>
      </c>
      <c r="T3455" s="36">
        <v>0</v>
      </c>
      <c r="U3455" s="36">
        <v>0</v>
      </c>
    </row>
    <row r="3456" spans="1:21" x14ac:dyDescent="0.2">
      <c r="A3456" s="89">
        <f>VLOOKUP(C3456,TabellenSRG!$B$4:$C$2729,2,FALSE)</f>
        <v>303</v>
      </c>
      <c r="B3456" t="str">
        <f t="shared" si="54"/>
        <v>303j</v>
      </c>
      <c r="C3456" t="s">
        <v>313</v>
      </c>
      <c r="D3456" t="s">
        <v>616</v>
      </c>
      <c r="E3456">
        <v>9</v>
      </c>
      <c r="F3456">
        <v>20</v>
      </c>
      <c r="G3456">
        <v>20</v>
      </c>
      <c r="H3456">
        <v>20</v>
      </c>
      <c r="I3456">
        <v>20</v>
      </c>
      <c r="J3456">
        <v>30</v>
      </c>
      <c r="K3456">
        <v>20</v>
      </c>
      <c r="L3456">
        <v>20</v>
      </c>
      <c r="M3456">
        <v>20</v>
      </c>
      <c r="N3456">
        <v>30</v>
      </c>
      <c r="O3456">
        <v>20</v>
      </c>
      <c r="P3456">
        <v>20</v>
      </c>
      <c r="Q3456" s="36">
        <v>30</v>
      </c>
      <c r="R3456" s="36">
        <v>30</v>
      </c>
      <c r="S3456" s="36">
        <v>20</v>
      </c>
      <c r="T3456" s="36">
        <v>20</v>
      </c>
      <c r="U3456" s="36">
        <v>20</v>
      </c>
    </row>
    <row r="3457" spans="1:21" x14ac:dyDescent="0.2">
      <c r="A3457" s="89">
        <f>VLOOKUP(C3457,TabellenSRG!$B$4:$C$2729,2,FALSE)</f>
        <v>303</v>
      </c>
      <c r="B3457" t="str">
        <f t="shared" si="54"/>
        <v>303k</v>
      </c>
      <c r="C3457" t="s">
        <v>313</v>
      </c>
      <c r="D3457" t="s">
        <v>611</v>
      </c>
      <c r="E3457">
        <v>10</v>
      </c>
      <c r="F3457" t="e">
        <v>#N/A</v>
      </c>
      <c r="G3457" t="e">
        <v>#N/A</v>
      </c>
      <c r="H3457" t="e">
        <v>#N/A</v>
      </c>
      <c r="I3457" t="e">
        <v>#N/A</v>
      </c>
      <c r="J3457" t="e">
        <v>#N/A</v>
      </c>
      <c r="K3457" t="e">
        <v>#N/A</v>
      </c>
      <c r="L3457" t="e">
        <v>#N/A</v>
      </c>
      <c r="M3457" t="e">
        <v>#N/A</v>
      </c>
      <c r="N3457">
        <v>0</v>
      </c>
      <c r="O3457">
        <v>0</v>
      </c>
      <c r="P3457">
        <v>0</v>
      </c>
      <c r="Q3457" s="36">
        <v>0</v>
      </c>
      <c r="R3457" s="36">
        <v>0</v>
      </c>
      <c r="S3457" s="36">
        <v>0</v>
      </c>
      <c r="T3457" s="36">
        <v>0</v>
      </c>
      <c r="U3457" s="36">
        <v>0</v>
      </c>
    </row>
    <row r="3458" spans="1:21" x14ac:dyDescent="0.2">
      <c r="A3458" s="89">
        <f>VLOOKUP(C3458,TabellenSRG!$B$4:$C$2729,2,FALSE)</f>
        <v>304</v>
      </c>
      <c r="B3458" t="str">
        <f t="shared" si="54"/>
        <v>304a</v>
      </c>
      <c r="C3458" t="s">
        <v>314</v>
      </c>
      <c r="D3458" t="s">
        <v>606</v>
      </c>
      <c r="E3458">
        <v>0</v>
      </c>
      <c r="F3458">
        <v>20</v>
      </c>
      <c r="G3458">
        <v>20</v>
      </c>
      <c r="H3458">
        <v>20</v>
      </c>
      <c r="I3458">
        <v>20</v>
      </c>
      <c r="J3458">
        <v>20</v>
      </c>
      <c r="K3458">
        <v>20</v>
      </c>
      <c r="L3458">
        <v>20</v>
      </c>
      <c r="M3458">
        <v>20</v>
      </c>
      <c r="N3458">
        <v>30</v>
      </c>
      <c r="O3458">
        <v>40</v>
      </c>
      <c r="P3458">
        <v>40</v>
      </c>
      <c r="Q3458" s="36">
        <v>30</v>
      </c>
      <c r="R3458" s="36">
        <v>30</v>
      </c>
      <c r="S3458" s="36">
        <v>40</v>
      </c>
      <c r="T3458" s="36">
        <v>50</v>
      </c>
      <c r="U3458" s="36">
        <v>40</v>
      </c>
    </row>
    <row r="3459" spans="1:21" x14ac:dyDescent="0.2">
      <c r="A3459" s="89">
        <f>VLOOKUP(C3459,TabellenSRG!$B$4:$C$2729,2,FALSE)</f>
        <v>304</v>
      </c>
      <c r="B3459" t="str">
        <f t="shared" si="54"/>
        <v>304b</v>
      </c>
      <c r="C3459" t="s">
        <v>314</v>
      </c>
      <c r="D3459" t="s">
        <v>607</v>
      </c>
      <c r="E3459">
        <v>1</v>
      </c>
      <c r="F3459">
        <v>0</v>
      </c>
      <c r="G3459">
        <v>0</v>
      </c>
      <c r="H3459">
        <v>0</v>
      </c>
      <c r="I3459">
        <v>0</v>
      </c>
      <c r="J3459">
        <v>0</v>
      </c>
      <c r="K3459">
        <v>0</v>
      </c>
      <c r="L3459">
        <v>0</v>
      </c>
      <c r="M3459">
        <v>0</v>
      </c>
      <c r="N3459">
        <v>0</v>
      </c>
      <c r="O3459">
        <v>0</v>
      </c>
      <c r="P3459">
        <v>0</v>
      </c>
      <c r="Q3459" s="36">
        <v>0</v>
      </c>
      <c r="R3459" s="36">
        <v>0</v>
      </c>
      <c r="S3459" s="36">
        <v>0</v>
      </c>
      <c r="T3459" s="36">
        <v>0</v>
      </c>
      <c r="U3459" s="36">
        <v>0</v>
      </c>
    </row>
    <row r="3460" spans="1:21" x14ac:dyDescent="0.2">
      <c r="A3460" s="89">
        <f>VLOOKUP(C3460,TabellenSRG!$B$4:$C$2729,2,FALSE)</f>
        <v>304</v>
      </c>
      <c r="B3460" t="str">
        <f t="shared" si="54"/>
        <v>304c</v>
      </c>
      <c r="C3460" t="s">
        <v>314</v>
      </c>
      <c r="D3460" t="s">
        <v>608</v>
      </c>
      <c r="E3460">
        <v>2</v>
      </c>
      <c r="F3460">
        <v>0</v>
      </c>
      <c r="G3460">
        <v>0</v>
      </c>
      <c r="H3460">
        <v>0</v>
      </c>
      <c r="I3460">
        <v>0</v>
      </c>
      <c r="J3460">
        <v>0</v>
      </c>
      <c r="K3460">
        <v>0</v>
      </c>
      <c r="L3460">
        <v>0</v>
      </c>
      <c r="M3460">
        <v>0</v>
      </c>
      <c r="N3460">
        <v>0</v>
      </c>
      <c r="O3460">
        <v>0</v>
      </c>
      <c r="P3460">
        <v>0</v>
      </c>
      <c r="Q3460" s="36">
        <v>0</v>
      </c>
      <c r="R3460" s="36">
        <v>0</v>
      </c>
      <c r="S3460" s="36">
        <v>0</v>
      </c>
      <c r="T3460" s="36">
        <v>0</v>
      </c>
      <c r="U3460" s="36">
        <v>0</v>
      </c>
    </row>
    <row r="3461" spans="1:21" x14ac:dyDescent="0.2">
      <c r="A3461" s="89">
        <f>VLOOKUP(C3461,TabellenSRG!$B$4:$C$2729,2,FALSE)</f>
        <v>304</v>
      </c>
      <c r="B3461" t="str">
        <f t="shared" ref="B3461:B3524" si="55">CONCATENATE(A3461,D3461)</f>
        <v>304d</v>
      </c>
      <c r="C3461" t="s">
        <v>314</v>
      </c>
      <c r="D3461" t="s">
        <v>609</v>
      </c>
      <c r="E3461">
        <v>3</v>
      </c>
      <c r="F3461">
        <v>0</v>
      </c>
      <c r="G3461">
        <v>0</v>
      </c>
      <c r="H3461">
        <v>0</v>
      </c>
      <c r="I3461">
        <v>0</v>
      </c>
      <c r="J3461">
        <v>0</v>
      </c>
      <c r="K3461">
        <v>0</v>
      </c>
      <c r="L3461">
        <v>0</v>
      </c>
      <c r="M3461">
        <v>0</v>
      </c>
      <c r="N3461">
        <v>0</v>
      </c>
      <c r="O3461">
        <v>10</v>
      </c>
      <c r="P3461">
        <v>10</v>
      </c>
      <c r="Q3461" s="36">
        <v>10</v>
      </c>
      <c r="R3461" s="36">
        <v>10</v>
      </c>
      <c r="S3461" s="36">
        <v>10</v>
      </c>
      <c r="T3461" s="36">
        <v>20</v>
      </c>
      <c r="U3461" s="36">
        <v>10</v>
      </c>
    </row>
    <row r="3462" spans="1:21" x14ac:dyDescent="0.2">
      <c r="A3462" s="89">
        <f>VLOOKUP(C3462,TabellenSRG!$B$4:$C$2729,2,FALSE)</f>
        <v>304</v>
      </c>
      <c r="B3462" t="str">
        <f t="shared" si="55"/>
        <v>304e</v>
      </c>
      <c r="C3462" t="s">
        <v>314</v>
      </c>
      <c r="D3462" t="s">
        <v>610</v>
      </c>
      <c r="E3462">
        <v>4</v>
      </c>
      <c r="F3462">
        <v>0</v>
      </c>
      <c r="G3462">
        <v>0</v>
      </c>
      <c r="H3462">
        <v>0</v>
      </c>
      <c r="I3462">
        <v>0</v>
      </c>
      <c r="J3462">
        <v>0</v>
      </c>
      <c r="K3462">
        <v>0</v>
      </c>
      <c r="L3462">
        <v>0</v>
      </c>
      <c r="M3462">
        <v>0</v>
      </c>
      <c r="N3462">
        <v>0</v>
      </c>
      <c r="O3462">
        <v>0</v>
      </c>
      <c r="P3462">
        <v>0</v>
      </c>
      <c r="Q3462" s="36">
        <v>0</v>
      </c>
      <c r="R3462" s="36">
        <v>0</v>
      </c>
      <c r="S3462" s="36">
        <v>10</v>
      </c>
      <c r="T3462" s="36">
        <v>10</v>
      </c>
      <c r="U3462" s="36">
        <v>10</v>
      </c>
    </row>
    <row r="3463" spans="1:21" x14ac:dyDescent="0.2">
      <c r="A3463" s="89">
        <f>VLOOKUP(C3463,TabellenSRG!$B$4:$C$2729,2,FALSE)</f>
        <v>304</v>
      </c>
      <c r="B3463" t="str">
        <f t="shared" si="55"/>
        <v>304f</v>
      </c>
      <c r="C3463" t="s">
        <v>314</v>
      </c>
      <c r="D3463" t="s">
        <v>612</v>
      </c>
      <c r="E3463">
        <v>5</v>
      </c>
      <c r="F3463">
        <v>0</v>
      </c>
      <c r="G3463">
        <v>0</v>
      </c>
      <c r="H3463">
        <v>0</v>
      </c>
      <c r="I3463">
        <v>0</v>
      </c>
      <c r="J3463">
        <v>0</v>
      </c>
      <c r="K3463">
        <v>0</v>
      </c>
      <c r="L3463">
        <v>0</v>
      </c>
      <c r="M3463">
        <v>0</v>
      </c>
      <c r="N3463">
        <v>0</v>
      </c>
      <c r="O3463">
        <v>0</v>
      </c>
      <c r="P3463">
        <v>0</v>
      </c>
      <c r="Q3463" s="36">
        <v>0</v>
      </c>
      <c r="R3463" s="36">
        <v>0</v>
      </c>
      <c r="S3463" s="36">
        <v>10</v>
      </c>
      <c r="T3463" s="36">
        <v>10</v>
      </c>
      <c r="U3463" s="36">
        <v>10</v>
      </c>
    </row>
    <row r="3464" spans="1:21" x14ac:dyDescent="0.2">
      <c r="A3464" s="89">
        <f>VLOOKUP(C3464,TabellenSRG!$B$4:$C$2729,2,FALSE)</f>
        <v>304</v>
      </c>
      <c r="B3464" t="str">
        <f t="shared" si="55"/>
        <v>304g</v>
      </c>
      <c r="C3464" t="s">
        <v>314</v>
      </c>
      <c r="D3464" t="s">
        <v>613</v>
      </c>
      <c r="E3464">
        <v>6</v>
      </c>
      <c r="F3464">
        <v>0</v>
      </c>
      <c r="G3464">
        <v>0</v>
      </c>
      <c r="H3464">
        <v>0</v>
      </c>
      <c r="I3464">
        <v>0</v>
      </c>
      <c r="J3464">
        <v>0</v>
      </c>
      <c r="K3464">
        <v>0</v>
      </c>
      <c r="L3464">
        <v>0</v>
      </c>
      <c r="M3464">
        <v>0</v>
      </c>
      <c r="N3464">
        <v>0</v>
      </c>
      <c r="O3464">
        <v>0</v>
      </c>
      <c r="P3464">
        <v>0</v>
      </c>
      <c r="Q3464" s="36">
        <v>0</v>
      </c>
      <c r="R3464" s="36">
        <v>0</v>
      </c>
      <c r="S3464" s="36">
        <v>0</v>
      </c>
      <c r="T3464" s="36">
        <v>0</v>
      </c>
      <c r="U3464" s="36">
        <v>0</v>
      </c>
    </row>
    <row r="3465" spans="1:21" x14ac:dyDescent="0.2">
      <c r="A3465" s="89">
        <f>VLOOKUP(C3465,TabellenSRG!$B$4:$C$2729,2,FALSE)</f>
        <v>304</v>
      </c>
      <c r="B3465" t="str">
        <f t="shared" si="55"/>
        <v>304h</v>
      </c>
      <c r="C3465" t="s">
        <v>314</v>
      </c>
      <c r="D3465" t="s">
        <v>614</v>
      </c>
      <c r="E3465">
        <v>7</v>
      </c>
      <c r="F3465">
        <v>0</v>
      </c>
      <c r="G3465">
        <v>0</v>
      </c>
      <c r="H3465">
        <v>0</v>
      </c>
      <c r="I3465">
        <v>0</v>
      </c>
      <c r="J3465">
        <v>0</v>
      </c>
      <c r="K3465">
        <v>0</v>
      </c>
      <c r="L3465">
        <v>0</v>
      </c>
      <c r="M3465">
        <v>0</v>
      </c>
      <c r="N3465">
        <v>0</v>
      </c>
      <c r="O3465">
        <v>0</v>
      </c>
      <c r="P3465">
        <v>0</v>
      </c>
      <c r="Q3465" s="36">
        <v>0</v>
      </c>
      <c r="R3465" s="36">
        <v>0</v>
      </c>
      <c r="S3465" s="36">
        <v>0</v>
      </c>
      <c r="T3465" s="36">
        <v>0</v>
      </c>
      <c r="U3465" s="36">
        <v>0</v>
      </c>
    </row>
    <row r="3466" spans="1:21" x14ac:dyDescent="0.2">
      <c r="A3466" s="89">
        <f>VLOOKUP(C3466,TabellenSRG!$B$4:$C$2729,2,FALSE)</f>
        <v>304</v>
      </c>
      <c r="B3466" t="str">
        <f t="shared" si="55"/>
        <v>304i</v>
      </c>
      <c r="C3466" t="s">
        <v>314</v>
      </c>
      <c r="D3466" t="s">
        <v>615</v>
      </c>
      <c r="E3466">
        <v>8</v>
      </c>
      <c r="F3466">
        <v>0</v>
      </c>
      <c r="G3466">
        <v>0</v>
      </c>
      <c r="H3466">
        <v>0</v>
      </c>
      <c r="I3466">
        <v>0</v>
      </c>
      <c r="J3466">
        <v>0</v>
      </c>
      <c r="K3466">
        <v>0</v>
      </c>
      <c r="L3466">
        <v>0</v>
      </c>
      <c r="M3466">
        <v>0</v>
      </c>
      <c r="N3466">
        <v>0</v>
      </c>
      <c r="O3466">
        <v>0</v>
      </c>
      <c r="P3466">
        <v>0</v>
      </c>
      <c r="Q3466" s="36">
        <v>0</v>
      </c>
      <c r="R3466" s="36">
        <v>0</v>
      </c>
      <c r="S3466" s="36">
        <v>0</v>
      </c>
      <c r="T3466" s="36">
        <v>0</v>
      </c>
      <c r="U3466" s="36">
        <v>0</v>
      </c>
    </row>
    <row r="3467" spans="1:21" x14ac:dyDescent="0.2">
      <c r="A3467" s="89">
        <f>VLOOKUP(C3467,TabellenSRG!$B$4:$C$2729,2,FALSE)</f>
        <v>304</v>
      </c>
      <c r="B3467" t="str">
        <f t="shared" si="55"/>
        <v>304j</v>
      </c>
      <c r="C3467" t="s">
        <v>314</v>
      </c>
      <c r="D3467" t="s">
        <v>616</v>
      </c>
      <c r="E3467">
        <v>9</v>
      </c>
      <c r="F3467">
        <v>20</v>
      </c>
      <c r="G3467">
        <v>20</v>
      </c>
      <c r="H3467">
        <v>20</v>
      </c>
      <c r="I3467">
        <v>20</v>
      </c>
      <c r="J3467">
        <v>20</v>
      </c>
      <c r="K3467">
        <v>20</v>
      </c>
      <c r="L3467">
        <v>20</v>
      </c>
      <c r="M3467">
        <v>20</v>
      </c>
      <c r="N3467">
        <v>20</v>
      </c>
      <c r="O3467">
        <v>20</v>
      </c>
      <c r="P3467">
        <v>20</v>
      </c>
      <c r="Q3467" s="36">
        <v>10</v>
      </c>
      <c r="R3467" s="36">
        <v>10</v>
      </c>
      <c r="S3467" s="36">
        <v>10</v>
      </c>
      <c r="T3467" s="36">
        <v>10</v>
      </c>
      <c r="U3467" s="36">
        <v>10</v>
      </c>
    </row>
    <row r="3468" spans="1:21" x14ac:dyDescent="0.2">
      <c r="A3468" s="89">
        <f>VLOOKUP(C3468,TabellenSRG!$B$4:$C$2729,2,FALSE)</f>
        <v>304</v>
      </c>
      <c r="B3468" t="str">
        <f t="shared" si="55"/>
        <v>304k</v>
      </c>
      <c r="C3468" t="s">
        <v>314</v>
      </c>
      <c r="D3468" t="s">
        <v>611</v>
      </c>
      <c r="E3468">
        <v>10</v>
      </c>
      <c r="F3468" t="e">
        <v>#N/A</v>
      </c>
      <c r="G3468" t="e">
        <v>#N/A</v>
      </c>
      <c r="H3468" t="e">
        <v>#N/A</v>
      </c>
      <c r="I3468" t="e">
        <v>#N/A</v>
      </c>
      <c r="J3468" t="e">
        <v>#N/A</v>
      </c>
      <c r="K3468" t="e">
        <v>#N/A</v>
      </c>
      <c r="L3468" t="e">
        <v>#N/A</v>
      </c>
      <c r="M3468" t="e">
        <v>#N/A</v>
      </c>
      <c r="N3468">
        <v>0</v>
      </c>
      <c r="O3468">
        <v>0</v>
      </c>
      <c r="P3468">
        <v>0</v>
      </c>
      <c r="Q3468" s="36">
        <v>0</v>
      </c>
      <c r="R3468" s="36">
        <v>0</v>
      </c>
      <c r="S3468" s="36">
        <v>0</v>
      </c>
      <c r="T3468" s="36">
        <v>0</v>
      </c>
      <c r="U3468" s="36">
        <v>0</v>
      </c>
    </row>
    <row r="3469" spans="1:21" x14ac:dyDescent="0.2">
      <c r="A3469" s="89">
        <f>VLOOKUP(C3469,TabellenSRG!$B$4:$C$2729,2,FALSE)</f>
        <v>305</v>
      </c>
      <c r="B3469" t="str">
        <f t="shared" si="55"/>
        <v>305a</v>
      </c>
      <c r="C3469" t="s">
        <v>315</v>
      </c>
      <c r="D3469" t="s">
        <v>606</v>
      </c>
      <c r="E3469">
        <v>0</v>
      </c>
      <c r="F3469">
        <v>90</v>
      </c>
      <c r="G3469">
        <v>80</v>
      </c>
      <c r="H3469">
        <v>90</v>
      </c>
      <c r="I3469">
        <v>80</v>
      </c>
      <c r="J3469">
        <v>40</v>
      </c>
      <c r="K3469">
        <v>40</v>
      </c>
      <c r="L3469">
        <v>40</v>
      </c>
      <c r="M3469">
        <v>50</v>
      </c>
      <c r="N3469">
        <v>50</v>
      </c>
      <c r="O3469">
        <v>130</v>
      </c>
      <c r="P3469">
        <v>170</v>
      </c>
      <c r="Q3469" s="36">
        <v>170</v>
      </c>
      <c r="R3469" s="36">
        <v>190</v>
      </c>
      <c r="S3469" s="36">
        <v>180</v>
      </c>
      <c r="T3469" s="36">
        <v>170</v>
      </c>
      <c r="U3469" s="36">
        <v>240</v>
      </c>
    </row>
    <row r="3470" spans="1:21" x14ac:dyDescent="0.2">
      <c r="A3470" s="89">
        <f>VLOOKUP(C3470,TabellenSRG!$B$4:$C$2729,2,FALSE)</f>
        <v>305</v>
      </c>
      <c r="B3470" t="str">
        <f t="shared" si="55"/>
        <v>305b</v>
      </c>
      <c r="C3470" t="s">
        <v>315</v>
      </c>
      <c r="D3470" t="s">
        <v>607</v>
      </c>
      <c r="E3470">
        <v>1</v>
      </c>
      <c r="F3470">
        <v>0</v>
      </c>
      <c r="G3470">
        <v>0</v>
      </c>
      <c r="H3470">
        <v>0</v>
      </c>
      <c r="I3470">
        <v>0</v>
      </c>
      <c r="J3470">
        <v>0</v>
      </c>
      <c r="K3470">
        <v>0</v>
      </c>
      <c r="L3470">
        <v>0</v>
      </c>
      <c r="M3470">
        <v>0</v>
      </c>
      <c r="N3470">
        <v>0</v>
      </c>
      <c r="O3470">
        <v>0</v>
      </c>
      <c r="P3470">
        <v>0</v>
      </c>
      <c r="Q3470" s="36">
        <v>0</v>
      </c>
      <c r="R3470" s="36">
        <v>0</v>
      </c>
      <c r="S3470" s="36">
        <v>0</v>
      </c>
      <c r="T3470" s="36">
        <v>0</v>
      </c>
      <c r="U3470" s="36">
        <v>0</v>
      </c>
    </row>
    <row r="3471" spans="1:21" x14ac:dyDescent="0.2">
      <c r="A3471" s="89">
        <f>VLOOKUP(C3471,TabellenSRG!$B$4:$C$2729,2,FALSE)</f>
        <v>305</v>
      </c>
      <c r="B3471" t="str">
        <f t="shared" si="55"/>
        <v>305c</v>
      </c>
      <c r="C3471" t="s">
        <v>315</v>
      </c>
      <c r="D3471" t="s">
        <v>608</v>
      </c>
      <c r="E3471">
        <v>2</v>
      </c>
      <c r="F3471">
        <v>0</v>
      </c>
      <c r="G3471">
        <v>0</v>
      </c>
      <c r="H3471">
        <v>0</v>
      </c>
      <c r="I3471">
        <v>0</v>
      </c>
      <c r="J3471">
        <v>0</v>
      </c>
      <c r="K3471">
        <v>0</v>
      </c>
      <c r="L3471">
        <v>0</v>
      </c>
      <c r="M3471">
        <v>0</v>
      </c>
      <c r="N3471">
        <v>0</v>
      </c>
      <c r="O3471">
        <v>0</v>
      </c>
      <c r="P3471">
        <v>0</v>
      </c>
      <c r="Q3471" s="36">
        <v>0</v>
      </c>
      <c r="R3471" s="36">
        <v>0</v>
      </c>
      <c r="S3471" s="36">
        <v>0</v>
      </c>
      <c r="T3471" s="36">
        <v>0</v>
      </c>
      <c r="U3471" s="36">
        <v>0</v>
      </c>
    </row>
    <row r="3472" spans="1:21" x14ac:dyDescent="0.2">
      <c r="A3472" s="89">
        <f>VLOOKUP(C3472,TabellenSRG!$B$4:$C$2729,2,FALSE)</f>
        <v>305</v>
      </c>
      <c r="B3472" t="str">
        <f t="shared" si="55"/>
        <v>305d</v>
      </c>
      <c r="C3472" t="s">
        <v>315</v>
      </c>
      <c r="D3472" t="s">
        <v>609</v>
      </c>
      <c r="E3472">
        <v>3</v>
      </c>
      <c r="F3472">
        <v>0</v>
      </c>
      <c r="G3472">
        <v>0</v>
      </c>
      <c r="H3472">
        <v>0</v>
      </c>
      <c r="I3472">
        <v>0</v>
      </c>
      <c r="J3472">
        <v>0</v>
      </c>
      <c r="K3472">
        <v>0</v>
      </c>
      <c r="L3472">
        <v>0</v>
      </c>
      <c r="M3472">
        <v>0</v>
      </c>
      <c r="N3472">
        <v>0</v>
      </c>
      <c r="O3472">
        <v>0</v>
      </c>
      <c r="P3472">
        <v>0</v>
      </c>
      <c r="Q3472" s="36">
        <v>0</v>
      </c>
      <c r="R3472" s="36">
        <v>0</v>
      </c>
      <c r="S3472" s="36">
        <v>0</v>
      </c>
      <c r="T3472" s="36">
        <v>0</v>
      </c>
      <c r="U3472" s="36">
        <v>0</v>
      </c>
    </row>
    <row r="3473" spans="1:21" x14ac:dyDescent="0.2">
      <c r="A3473" s="89">
        <f>VLOOKUP(C3473,TabellenSRG!$B$4:$C$2729,2,FALSE)</f>
        <v>305</v>
      </c>
      <c r="B3473" t="str">
        <f t="shared" si="55"/>
        <v>305e</v>
      </c>
      <c r="C3473" t="s">
        <v>315</v>
      </c>
      <c r="D3473" t="s">
        <v>610</v>
      </c>
      <c r="E3473">
        <v>4</v>
      </c>
      <c r="F3473">
        <v>0</v>
      </c>
      <c r="G3473">
        <v>0</v>
      </c>
      <c r="H3473">
        <v>0</v>
      </c>
      <c r="I3473">
        <v>0</v>
      </c>
      <c r="J3473">
        <v>0</v>
      </c>
      <c r="K3473">
        <v>0</v>
      </c>
      <c r="L3473">
        <v>0</v>
      </c>
      <c r="M3473">
        <v>0</v>
      </c>
      <c r="N3473">
        <v>0</v>
      </c>
      <c r="O3473">
        <v>10</v>
      </c>
      <c r="P3473">
        <v>10</v>
      </c>
      <c r="Q3473" s="36">
        <v>10</v>
      </c>
      <c r="R3473" s="36">
        <v>10</v>
      </c>
      <c r="S3473" s="36">
        <v>10</v>
      </c>
      <c r="T3473" s="36">
        <v>30</v>
      </c>
      <c r="U3473" s="36">
        <v>20</v>
      </c>
    </row>
    <row r="3474" spans="1:21" x14ac:dyDescent="0.2">
      <c r="A3474" s="89">
        <f>VLOOKUP(C3474,TabellenSRG!$B$4:$C$2729,2,FALSE)</f>
        <v>305</v>
      </c>
      <c r="B3474" t="str">
        <f t="shared" si="55"/>
        <v>305f</v>
      </c>
      <c r="C3474" t="s">
        <v>315</v>
      </c>
      <c r="D3474" t="s">
        <v>612</v>
      </c>
      <c r="E3474">
        <v>5</v>
      </c>
      <c r="F3474">
        <v>0</v>
      </c>
      <c r="G3474">
        <v>0</v>
      </c>
      <c r="H3474">
        <v>0</v>
      </c>
      <c r="I3474">
        <v>0</v>
      </c>
      <c r="J3474">
        <v>0</v>
      </c>
      <c r="K3474">
        <v>0</v>
      </c>
      <c r="L3474">
        <v>0</v>
      </c>
      <c r="M3474">
        <v>0</v>
      </c>
      <c r="N3474">
        <v>0</v>
      </c>
      <c r="O3474">
        <v>0</v>
      </c>
      <c r="P3474">
        <v>0</v>
      </c>
      <c r="Q3474" s="36">
        <v>0</v>
      </c>
      <c r="R3474" s="36">
        <v>0</v>
      </c>
      <c r="S3474" s="36">
        <v>0</v>
      </c>
      <c r="T3474" s="36">
        <v>0</v>
      </c>
      <c r="U3474" s="36">
        <v>0</v>
      </c>
    </row>
    <row r="3475" spans="1:21" x14ac:dyDescent="0.2">
      <c r="A3475" s="89">
        <f>VLOOKUP(C3475,TabellenSRG!$B$4:$C$2729,2,FALSE)</f>
        <v>305</v>
      </c>
      <c r="B3475" t="str">
        <f t="shared" si="55"/>
        <v>305g</v>
      </c>
      <c r="C3475" t="s">
        <v>315</v>
      </c>
      <c r="D3475" t="s">
        <v>613</v>
      </c>
      <c r="E3475">
        <v>6</v>
      </c>
      <c r="F3475">
        <v>0</v>
      </c>
      <c r="G3475">
        <v>0</v>
      </c>
      <c r="H3475">
        <v>0</v>
      </c>
      <c r="I3475">
        <v>0</v>
      </c>
      <c r="J3475">
        <v>0</v>
      </c>
      <c r="K3475">
        <v>0</v>
      </c>
      <c r="L3475">
        <v>0</v>
      </c>
      <c r="M3475">
        <v>0</v>
      </c>
      <c r="N3475">
        <v>0</v>
      </c>
      <c r="O3475">
        <v>0</v>
      </c>
      <c r="P3475">
        <v>0</v>
      </c>
      <c r="Q3475" s="36">
        <v>0</v>
      </c>
      <c r="R3475" s="36">
        <v>0</v>
      </c>
      <c r="S3475" s="36">
        <v>0</v>
      </c>
      <c r="T3475" s="36">
        <v>0</v>
      </c>
      <c r="U3475" s="36">
        <v>0</v>
      </c>
    </row>
    <row r="3476" spans="1:21" x14ac:dyDescent="0.2">
      <c r="A3476" s="89">
        <f>VLOOKUP(C3476,TabellenSRG!$B$4:$C$2729,2,FALSE)</f>
        <v>305</v>
      </c>
      <c r="B3476" t="str">
        <f t="shared" si="55"/>
        <v>305h</v>
      </c>
      <c r="C3476" t="s">
        <v>315</v>
      </c>
      <c r="D3476" t="s">
        <v>614</v>
      </c>
      <c r="E3476">
        <v>7</v>
      </c>
      <c r="F3476">
        <v>0</v>
      </c>
      <c r="G3476">
        <v>0</v>
      </c>
      <c r="H3476">
        <v>0</v>
      </c>
      <c r="I3476">
        <v>0</v>
      </c>
      <c r="J3476">
        <v>0</v>
      </c>
      <c r="K3476">
        <v>0</v>
      </c>
      <c r="L3476">
        <v>0</v>
      </c>
      <c r="M3476">
        <v>0</v>
      </c>
      <c r="N3476">
        <v>0</v>
      </c>
      <c r="O3476">
        <v>0</v>
      </c>
      <c r="P3476">
        <v>0</v>
      </c>
      <c r="Q3476" s="36">
        <v>0</v>
      </c>
      <c r="R3476" s="36">
        <v>0</v>
      </c>
      <c r="S3476" s="36">
        <v>0</v>
      </c>
      <c r="T3476" s="36">
        <v>0</v>
      </c>
      <c r="U3476" s="36">
        <v>0</v>
      </c>
    </row>
    <row r="3477" spans="1:21" x14ac:dyDescent="0.2">
      <c r="A3477" s="89">
        <f>VLOOKUP(C3477,TabellenSRG!$B$4:$C$2729,2,FALSE)</f>
        <v>305</v>
      </c>
      <c r="B3477" t="str">
        <f t="shared" si="55"/>
        <v>305i</v>
      </c>
      <c r="C3477" t="s">
        <v>315</v>
      </c>
      <c r="D3477" t="s">
        <v>615</v>
      </c>
      <c r="E3477">
        <v>8</v>
      </c>
      <c r="F3477">
        <v>0</v>
      </c>
      <c r="G3477">
        <v>0</v>
      </c>
      <c r="H3477">
        <v>0</v>
      </c>
      <c r="I3477">
        <v>0</v>
      </c>
      <c r="J3477">
        <v>0</v>
      </c>
      <c r="K3477">
        <v>0</v>
      </c>
      <c r="L3477">
        <v>0</v>
      </c>
      <c r="M3477">
        <v>0</v>
      </c>
      <c r="N3477">
        <v>0</v>
      </c>
      <c r="O3477">
        <v>0</v>
      </c>
      <c r="P3477">
        <v>0</v>
      </c>
      <c r="Q3477" s="36">
        <v>0</v>
      </c>
      <c r="R3477" s="36">
        <v>0</v>
      </c>
      <c r="S3477" s="36">
        <v>0</v>
      </c>
      <c r="T3477" s="36">
        <v>0</v>
      </c>
      <c r="U3477" s="36">
        <v>0</v>
      </c>
    </row>
    <row r="3478" spans="1:21" x14ac:dyDescent="0.2">
      <c r="A3478" s="89">
        <f>VLOOKUP(C3478,TabellenSRG!$B$4:$C$2729,2,FALSE)</f>
        <v>305</v>
      </c>
      <c r="B3478" t="str">
        <f t="shared" si="55"/>
        <v>305j</v>
      </c>
      <c r="C3478" t="s">
        <v>315</v>
      </c>
      <c r="D3478" t="s">
        <v>616</v>
      </c>
      <c r="E3478">
        <v>9</v>
      </c>
      <c r="F3478">
        <v>90</v>
      </c>
      <c r="G3478">
        <v>80</v>
      </c>
      <c r="H3478">
        <v>90</v>
      </c>
      <c r="I3478">
        <v>80</v>
      </c>
      <c r="J3478">
        <v>40</v>
      </c>
      <c r="K3478">
        <v>40</v>
      </c>
      <c r="L3478">
        <v>40</v>
      </c>
      <c r="M3478">
        <v>40</v>
      </c>
      <c r="N3478">
        <v>40</v>
      </c>
      <c r="O3478">
        <v>120</v>
      </c>
      <c r="P3478">
        <v>150</v>
      </c>
      <c r="Q3478" s="36">
        <v>150</v>
      </c>
      <c r="R3478" s="36">
        <v>170</v>
      </c>
      <c r="S3478" s="36">
        <v>160</v>
      </c>
      <c r="T3478" s="36">
        <v>150</v>
      </c>
      <c r="U3478" s="36">
        <v>210</v>
      </c>
    </row>
    <row r="3479" spans="1:21" x14ac:dyDescent="0.2">
      <c r="A3479" s="89">
        <f>VLOOKUP(C3479,TabellenSRG!$B$4:$C$2729,2,FALSE)</f>
        <v>305</v>
      </c>
      <c r="B3479" t="str">
        <f t="shared" si="55"/>
        <v>305k</v>
      </c>
      <c r="C3479" t="s">
        <v>315</v>
      </c>
      <c r="D3479" t="s">
        <v>611</v>
      </c>
      <c r="E3479">
        <v>10</v>
      </c>
      <c r="F3479" t="e">
        <v>#N/A</v>
      </c>
      <c r="G3479" t="e">
        <v>#N/A</v>
      </c>
      <c r="H3479" t="e">
        <v>#N/A</v>
      </c>
      <c r="I3479" t="e">
        <v>#N/A</v>
      </c>
      <c r="J3479" t="e">
        <v>#N/A</v>
      </c>
      <c r="K3479" t="e">
        <v>#N/A</v>
      </c>
      <c r="L3479" t="e">
        <v>#N/A</v>
      </c>
      <c r="M3479" t="e">
        <v>#N/A</v>
      </c>
      <c r="N3479">
        <v>0</v>
      </c>
      <c r="O3479">
        <v>0</v>
      </c>
      <c r="P3479">
        <v>0</v>
      </c>
      <c r="Q3479" s="36">
        <v>0</v>
      </c>
      <c r="R3479" s="36">
        <v>10</v>
      </c>
      <c r="S3479" s="36">
        <v>10</v>
      </c>
      <c r="T3479" s="36">
        <v>0</v>
      </c>
      <c r="U3479" s="36">
        <v>0</v>
      </c>
    </row>
    <row r="3480" spans="1:21" x14ac:dyDescent="0.2">
      <c r="A3480" s="89">
        <f>VLOOKUP(C3480,TabellenSRG!$B$4:$C$2729,2,FALSE)</f>
        <v>306</v>
      </c>
      <c r="B3480" t="str">
        <f t="shared" si="55"/>
        <v>306a</v>
      </c>
      <c r="C3480" t="s">
        <v>316</v>
      </c>
      <c r="D3480" t="s">
        <v>606</v>
      </c>
      <c r="E3480">
        <v>0</v>
      </c>
      <c r="F3480">
        <v>380</v>
      </c>
      <c r="G3480">
        <v>400</v>
      </c>
      <c r="H3480">
        <v>460</v>
      </c>
      <c r="I3480">
        <v>460</v>
      </c>
      <c r="J3480">
        <v>490</v>
      </c>
      <c r="K3480">
        <v>500</v>
      </c>
      <c r="L3480">
        <v>510</v>
      </c>
      <c r="M3480">
        <v>520</v>
      </c>
      <c r="N3480">
        <v>540</v>
      </c>
      <c r="O3480">
        <v>570</v>
      </c>
      <c r="P3480">
        <v>590</v>
      </c>
      <c r="Q3480" s="36">
        <v>560</v>
      </c>
      <c r="R3480" s="36">
        <v>600</v>
      </c>
      <c r="S3480" s="36">
        <v>610</v>
      </c>
      <c r="T3480" s="36">
        <v>640</v>
      </c>
      <c r="U3480" s="36">
        <v>630</v>
      </c>
    </row>
    <row r="3481" spans="1:21" x14ac:dyDescent="0.2">
      <c r="A3481" s="89">
        <f>VLOOKUP(C3481,TabellenSRG!$B$4:$C$2729,2,FALSE)</f>
        <v>306</v>
      </c>
      <c r="B3481" t="str">
        <f t="shared" si="55"/>
        <v>306b</v>
      </c>
      <c r="C3481" t="s">
        <v>316</v>
      </c>
      <c r="D3481" t="s">
        <v>607</v>
      </c>
      <c r="E3481">
        <v>1</v>
      </c>
      <c r="F3481">
        <v>10</v>
      </c>
      <c r="G3481">
        <v>20</v>
      </c>
      <c r="H3481">
        <v>20</v>
      </c>
      <c r="I3481">
        <v>10</v>
      </c>
      <c r="J3481">
        <v>10</v>
      </c>
      <c r="K3481">
        <v>10</v>
      </c>
      <c r="L3481">
        <v>20</v>
      </c>
      <c r="M3481">
        <v>20</v>
      </c>
      <c r="N3481">
        <v>20</v>
      </c>
      <c r="O3481">
        <v>20</v>
      </c>
      <c r="P3481">
        <v>20</v>
      </c>
      <c r="Q3481" s="36">
        <v>20</v>
      </c>
      <c r="R3481" s="36">
        <v>20</v>
      </c>
      <c r="S3481" s="36">
        <v>20</v>
      </c>
      <c r="T3481" s="36">
        <v>20</v>
      </c>
      <c r="U3481" s="36">
        <v>20</v>
      </c>
    </row>
    <row r="3482" spans="1:21" x14ac:dyDescent="0.2">
      <c r="A3482" s="89">
        <f>VLOOKUP(C3482,TabellenSRG!$B$4:$C$2729,2,FALSE)</f>
        <v>306</v>
      </c>
      <c r="B3482" t="str">
        <f t="shared" si="55"/>
        <v>306c</v>
      </c>
      <c r="C3482" t="s">
        <v>316</v>
      </c>
      <c r="D3482" t="s">
        <v>608</v>
      </c>
      <c r="E3482">
        <v>2</v>
      </c>
      <c r="F3482">
        <v>0</v>
      </c>
      <c r="G3482">
        <v>0</v>
      </c>
      <c r="H3482">
        <v>0</v>
      </c>
      <c r="I3482">
        <v>0</v>
      </c>
      <c r="J3482">
        <v>0</v>
      </c>
      <c r="K3482">
        <v>0</v>
      </c>
      <c r="L3482">
        <v>0</v>
      </c>
      <c r="M3482">
        <v>0</v>
      </c>
      <c r="N3482">
        <v>0</v>
      </c>
      <c r="O3482">
        <v>0</v>
      </c>
      <c r="P3482">
        <v>0</v>
      </c>
      <c r="Q3482" s="36">
        <v>0</v>
      </c>
      <c r="R3482" s="36">
        <v>0</v>
      </c>
      <c r="S3482" s="36">
        <v>0</v>
      </c>
      <c r="T3482" s="36">
        <v>0</v>
      </c>
      <c r="U3482" s="36">
        <v>0</v>
      </c>
    </row>
    <row r="3483" spans="1:21" x14ac:dyDescent="0.2">
      <c r="A3483" s="89">
        <f>VLOOKUP(C3483,TabellenSRG!$B$4:$C$2729,2,FALSE)</f>
        <v>306</v>
      </c>
      <c r="B3483" t="str">
        <f t="shared" si="55"/>
        <v>306d</v>
      </c>
      <c r="C3483" t="s">
        <v>316</v>
      </c>
      <c r="D3483" t="s">
        <v>609</v>
      </c>
      <c r="E3483">
        <v>3</v>
      </c>
      <c r="F3483">
        <v>0</v>
      </c>
      <c r="G3483">
        <v>0</v>
      </c>
      <c r="H3483">
        <v>40</v>
      </c>
      <c r="I3483">
        <v>40</v>
      </c>
      <c r="J3483">
        <v>50</v>
      </c>
      <c r="K3483">
        <v>40</v>
      </c>
      <c r="L3483">
        <v>40</v>
      </c>
      <c r="M3483">
        <v>40</v>
      </c>
      <c r="N3483">
        <v>30</v>
      </c>
      <c r="O3483">
        <v>30</v>
      </c>
      <c r="P3483">
        <v>40</v>
      </c>
      <c r="Q3483" s="36">
        <v>30</v>
      </c>
      <c r="R3483" s="36">
        <v>30</v>
      </c>
      <c r="S3483" s="36">
        <v>30</v>
      </c>
      <c r="T3483" s="36">
        <v>30</v>
      </c>
      <c r="U3483" s="36">
        <v>30</v>
      </c>
    </row>
    <row r="3484" spans="1:21" x14ac:dyDescent="0.2">
      <c r="A3484" s="89">
        <f>VLOOKUP(C3484,TabellenSRG!$B$4:$C$2729,2,FALSE)</f>
        <v>306</v>
      </c>
      <c r="B3484" t="str">
        <f t="shared" si="55"/>
        <v>306e</v>
      </c>
      <c r="C3484" t="s">
        <v>316</v>
      </c>
      <c r="D3484" t="s">
        <v>610</v>
      </c>
      <c r="E3484">
        <v>4</v>
      </c>
      <c r="F3484">
        <v>0</v>
      </c>
      <c r="G3484">
        <v>0</v>
      </c>
      <c r="H3484">
        <v>0</v>
      </c>
      <c r="I3484">
        <v>0</v>
      </c>
      <c r="J3484">
        <v>0</v>
      </c>
      <c r="K3484">
        <v>0</v>
      </c>
      <c r="L3484">
        <v>0</v>
      </c>
      <c r="M3484">
        <v>0</v>
      </c>
      <c r="N3484">
        <v>0</v>
      </c>
      <c r="O3484">
        <v>0</v>
      </c>
      <c r="P3484">
        <v>0</v>
      </c>
      <c r="Q3484" s="36">
        <v>0</v>
      </c>
      <c r="R3484" s="36">
        <v>0</v>
      </c>
      <c r="S3484" s="36">
        <v>10</v>
      </c>
      <c r="T3484" s="36">
        <v>10</v>
      </c>
      <c r="U3484" s="36">
        <v>10</v>
      </c>
    </row>
    <row r="3485" spans="1:21" x14ac:dyDescent="0.2">
      <c r="A3485" s="89">
        <f>VLOOKUP(C3485,TabellenSRG!$B$4:$C$2729,2,FALSE)</f>
        <v>306</v>
      </c>
      <c r="B3485" t="str">
        <f t="shared" si="55"/>
        <v>306f</v>
      </c>
      <c r="C3485" t="s">
        <v>316</v>
      </c>
      <c r="D3485" t="s">
        <v>612</v>
      </c>
      <c r="E3485">
        <v>5</v>
      </c>
      <c r="F3485">
        <v>0</v>
      </c>
      <c r="G3485">
        <v>0</v>
      </c>
      <c r="H3485">
        <v>0</v>
      </c>
      <c r="I3485">
        <v>0</v>
      </c>
      <c r="J3485">
        <v>0</v>
      </c>
      <c r="K3485">
        <v>0</v>
      </c>
      <c r="L3485">
        <v>0</v>
      </c>
      <c r="M3485">
        <v>0</v>
      </c>
      <c r="N3485">
        <v>0</v>
      </c>
      <c r="O3485">
        <v>0</v>
      </c>
      <c r="P3485">
        <v>0</v>
      </c>
      <c r="Q3485" s="36">
        <v>0</v>
      </c>
      <c r="R3485" s="36">
        <v>0</v>
      </c>
      <c r="S3485" s="36">
        <v>0</v>
      </c>
      <c r="T3485" s="36">
        <v>0</v>
      </c>
      <c r="U3485" s="36">
        <v>0</v>
      </c>
    </row>
    <row r="3486" spans="1:21" x14ac:dyDescent="0.2">
      <c r="A3486" s="89">
        <f>VLOOKUP(C3486,TabellenSRG!$B$4:$C$2729,2,FALSE)</f>
        <v>306</v>
      </c>
      <c r="B3486" t="str">
        <f t="shared" si="55"/>
        <v>306g</v>
      </c>
      <c r="C3486" t="s">
        <v>316</v>
      </c>
      <c r="D3486" t="s">
        <v>613</v>
      </c>
      <c r="E3486">
        <v>6</v>
      </c>
      <c r="F3486">
        <v>0</v>
      </c>
      <c r="G3486">
        <v>0</v>
      </c>
      <c r="H3486">
        <v>0</v>
      </c>
      <c r="I3486">
        <v>0</v>
      </c>
      <c r="J3486">
        <v>0</v>
      </c>
      <c r="K3486">
        <v>0</v>
      </c>
      <c r="L3486">
        <v>0</v>
      </c>
      <c r="M3486">
        <v>0</v>
      </c>
      <c r="N3486">
        <v>0</v>
      </c>
      <c r="O3486">
        <v>0</v>
      </c>
      <c r="P3486">
        <v>0</v>
      </c>
      <c r="Q3486" s="36">
        <v>0</v>
      </c>
      <c r="R3486" s="36">
        <v>0</v>
      </c>
      <c r="S3486" s="36">
        <v>0</v>
      </c>
      <c r="T3486" s="36">
        <v>0</v>
      </c>
      <c r="U3486" s="36">
        <v>0</v>
      </c>
    </row>
    <row r="3487" spans="1:21" x14ac:dyDescent="0.2">
      <c r="A3487" s="89">
        <f>VLOOKUP(C3487,TabellenSRG!$B$4:$C$2729,2,FALSE)</f>
        <v>306</v>
      </c>
      <c r="B3487" t="str">
        <f t="shared" si="55"/>
        <v>306h</v>
      </c>
      <c r="C3487" t="s">
        <v>316</v>
      </c>
      <c r="D3487" t="s">
        <v>614</v>
      </c>
      <c r="E3487">
        <v>7</v>
      </c>
      <c r="F3487">
        <v>0</v>
      </c>
      <c r="G3487">
        <v>0</v>
      </c>
      <c r="H3487">
        <v>0</v>
      </c>
      <c r="I3487">
        <v>0</v>
      </c>
      <c r="J3487">
        <v>0</v>
      </c>
      <c r="K3487">
        <v>0</v>
      </c>
      <c r="L3487">
        <v>0</v>
      </c>
      <c r="M3487">
        <v>0</v>
      </c>
      <c r="N3487">
        <v>0</v>
      </c>
      <c r="O3487">
        <v>0</v>
      </c>
      <c r="P3487">
        <v>0</v>
      </c>
      <c r="Q3487" s="36">
        <v>0</v>
      </c>
      <c r="R3487" s="36">
        <v>0</v>
      </c>
      <c r="S3487" s="36">
        <v>0</v>
      </c>
      <c r="T3487" s="36">
        <v>0</v>
      </c>
      <c r="U3487" s="36">
        <v>0</v>
      </c>
    </row>
    <row r="3488" spans="1:21" x14ac:dyDescent="0.2">
      <c r="A3488" s="89">
        <f>VLOOKUP(C3488,TabellenSRG!$B$4:$C$2729,2,FALSE)</f>
        <v>306</v>
      </c>
      <c r="B3488" t="str">
        <f t="shared" si="55"/>
        <v>306i</v>
      </c>
      <c r="C3488" t="s">
        <v>316</v>
      </c>
      <c r="D3488" t="s">
        <v>615</v>
      </c>
      <c r="E3488">
        <v>8</v>
      </c>
      <c r="F3488">
        <v>0</v>
      </c>
      <c r="G3488">
        <v>0</v>
      </c>
      <c r="H3488">
        <v>0</v>
      </c>
      <c r="I3488">
        <v>0</v>
      </c>
      <c r="J3488">
        <v>0</v>
      </c>
      <c r="K3488">
        <v>0</v>
      </c>
      <c r="L3488">
        <v>0</v>
      </c>
      <c r="M3488">
        <v>0</v>
      </c>
      <c r="N3488">
        <v>0</v>
      </c>
      <c r="O3488">
        <v>0</v>
      </c>
      <c r="P3488">
        <v>0</v>
      </c>
      <c r="Q3488" s="36">
        <v>0</v>
      </c>
      <c r="R3488" s="36">
        <v>0</v>
      </c>
      <c r="S3488" s="36">
        <v>0</v>
      </c>
      <c r="T3488" s="36">
        <v>0</v>
      </c>
      <c r="U3488" s="36">
        <v>0</v>
      </c>
    </row>
    <row r="3489" spans="1:21" x14ac:dyDescent="0.2">
      <c r="A3489" s="89">
        <f>VLOOKUP(C3489,TabellenSRG!$B$4:$C$2729,2,FALSE)</f>
        <v>306</v>
      </c>
      <c r="B3489" t="str">
        <f t="shared" si="55"/>
        <v>306j</v>
      </c>
      <c r="C3489" t="s">
        <v>316</v>
      </c>
      <c r="D3489" t="s">
        <v>616</v>
      </c>
      <c r="E3489">
        <v>9</v>
      </c>
      <c r="F3489">
        <v>370</v>
      </c>
      <c r="G3489">
        <v>380</v>
      </c>
      <c r="H3489">
        <v>400</v>
      </c>
      <c r="I3489">
        <v>410</v>
      </c>
      <c r="J3489">
        <v>430</v>
      </c>
      <c r="K3489">
        <v>440</v>
      </c>
      <c r="L3489">
        <v>450</v>
      </c>
      <c r="M3489">
        <v>470</v>
      </c>
      <c r="N3489">
        <v>500</v>
      </c>
      <c r="O3489">
        <v>510</v>
      </c>
      <c r="P3489">
        <v>520</v>
      </c>
      <c r="Q3489" s="36">
        <v>510</v>
      </c>
      <c r="R3489" s="36">
        <v>550</v>
      </c>
      <c r="S3489" s="36">
        <v>550</v>
      </c>
      <c r="T3489" s="36">
        <v>580</v>
      </c>
      <c r="U3489" s="36">
        <v>570</v>
      </c>
    </row>
    <row r="3490" spans="1:21" x14ac:dyDescent="0.2">
      <c r="A3490" s="89">
        <f>VLOOKUP(C3490,TabellenSRG!$B$4:$C$2729,2,FALSE)</f>
        <v>306</v>
      </c>
      <c r="B3490" t="str">
        <f t="shared" si="55"/>
        <v>306k</v>
      </c>
      <c r="C3490" t="s">
        <v>316</v>
      </c>
      <c r="D3490" t="s">
        <v>611</v>
      </c>
      <c r="E3490">
        <v>10</v>
      </c>
      <c r="F3490" t="e">
        <v>#N/A</v>
      </c>
      <c r="G3490" t="e">
        <v>#N/A</v>
      </c>
      <c r="H3490" t="e">
        <v>#N/A</v>
      </c>
      <c r="I3490" t="e">
        <v>#N/A</v>
      </c>
      <c r="J3490" t="e">
        <v>#N/A</v>
      </c>
      <c r="K3490" t="e">
        <v>#N/A</v>
      </c>
      <c r="L3490" t="e">
        <v>#N/A</v>
      </c>
      <c r="M3490" t="e">
        <v>#N/A</v>
      </c>
      <c r="N3490">
        <v>0</v>
      </c>
      <c r="O3490">
        <v>0</v>
      </c>
      <c r="P3490">
        <v>0</v>
      </c>
      <c r="Q3490" s="36">
        <v>0</v>
      </c>
      <c r="R3490" s="36">
        <v>0</v>
      </c>
      <c r="S3490" s="36">
        <v>0</v>
      </c>
      <c r="T3490" s="36">
        <v>0</v>
      </c>
      <c r="U3490" s="36">
        <v>0</v>
      </c>
    </row>
    <row r="3491" spans="1:21" x14ac:dyDescent="0.2">
      <c r="A3491" s="89">
        <f>VLOOKUP(C3491,TabellenSRG!$B$4:$C$2729,2,FALSE)</f>
        <v>307</v>
      </c>
      <c r="B3491" t="str">
        <f t="shared" si="55"/>
        <v>307a</v>
      </c>
      <c r="C3491" t="s">
        <v>317</v>
      </c>
      <c r="D3491" t="s">
        <v>606</v>
      </c>
      <c r="E3491">
        <v>0</v>
      </c>
      <c r="F3491">
        <v>740</v>
      </c>
      <c r="G3491">
        <v>810</v>
      </c>
      <c r="H3491">
        <v>920</v>
      </c>
      <c r="I3491">
        <v>850</v>
      </c>
      <c r="J3491">
        <v>420</v>
      </c>
      <c r="K3491">
        <v>410</v>
      </c>
      <c r="L3491">
        <v>410</v>
      </c>
      <c r="M3491">
        <v>440</v>
      </c>
      <c r="N3491">
        <v>470</v>
      </c>
      <c r="O3491">
        <v>430</v>
      </c>
      <c r="P3491">
        <v>400</v>
      </c>
      <c r="Q3491" s="36">
        <v>370</v>
      </c>
      <c r="R3491" s="36">
        <v>390</v>
      </c>
      <c r="S3491" s="36">
        <v>380</v>
      </c>
      <c r="T3491" s="36">
        <v>390</v>
      </c>
      <c r="U3491" s="36">
        <v>410</v>
      </c>
    </row>
    <row r="3492" spans="1:21" x14ac:dyDescent="0.2">
      <c r="A3492" s="89">
        <f>VLOOKUP(C3492,TabellenSRG!$B$4:$C$2729,2,FALSE)</f>
        <v>307</v>
      </c>
      <c r="B3492" t="str">
        <f t="shared" si="55"/>
        <v>307b</v>
      </c>
      <c r="C3492" t="s">
        <v>317</v>
      </c>
      <c r="D3492" t="s">
        <v>607</v>
      </c>
      <c r="E3492">
        <v>1</v>
      </c>
      <c r="F3492">
        <v>20</v>
      </c>
      <c r="G3492">
        <v>30</v>
      </c>
      <c r="H3492">
        <v>20</v>
      </c>
      <c r="I3492">
        <v>20</v>
      </c>
      <c r="J3492">
        <v>10</v>
      </c>
      <c r="K3492">
        <v>10</v>
      </c>
      <c r="L3492">
        <v>10</v>
      </c>
      <c r="M3492">
        <v>10</v>
      </c>
      <c r="N3492">
        <v>10</v>
      </c>
      <c r="O3492">
        <v>10</v>
      </c>
      <c r="P3492">
        <v>10</v>
      </c>
      <c r="Q3492" s="36">
        <v>10</v>
      </c>
      <c r="R3492" s="36">
        <v>10</v>
      </c>
      <c r="S3492" s="36">
        <v>10</v>
      </c>
      <c r="T3492" s="36">
        <v>0</v>
      </c>
      <c r="U3492" s="36">
        <v>0</v>
      </c>
    </row>
    <row r="3493" spans="1:21" x14ac:dyDescent="0.2">
      <c r="A3493" s="89">
        <f>VLOOKUP(C3493,TabellenSRG!$B$4:$C$2729,2,FALSE)</f>
        <v>307</v>
      </c>
      <c r="B3493" t="str">
        <f t="shared" si="55"/>
        <v>307c</v>
      </c>
      <c r="C3493" t="s">
        <v>317</v>
      </c>
      <c r="D3493" t="s">
        <v>608</v>
      </c>
      <c r="E3493">
        <v>2</v>
      </c>
      <c r="F3493">
        <v>0</v>
      </c>
      <c r="G3493">
        <v>0</v>
      </c>
      <c r="H3493">
        <v>0</v>
      </c>
      <c r="I3493">
        <v>0</v>
      </c>
      <c r="J3493">
        <v>0</v>
      </c>
      <c r="K3493">
        <v>0</v>
      </c>
      <c r="L3493">
        <v>0</v>
      </c>
      <c r="M3493">
        <v>0</v>
      </c>
      <c r="N3493">
        <v>0</v>
      </c>
      <c r="O3493">
        <v>0</v>
      </c>
      <c r="P3493">
        <v>0</v>
      </c>
      <c r="Q3493" s="36">
        <v>0</v>
      </c>
      <c r="R3493" s="36">
        <v>0</v>
      </c>
      <c r="S3493" s="36">
        <v>0</v>
      </c>
      <c r="T3493" s="36">
        <v>0</v>
      </c>
      <c r="U3493" s="36">
        <v>0</v>
      </c>
    </row>
    <row r="3494" spans="1:21" x14ac:dyDescent="0.2">
      <c r="A3494" s="89">
        <f>VLOOKUP(C3494,TabellenSRG!$B$4:$C$2729,2,FALSE)</f>
        <v>307</v>
      </c>
      <c r="B3494" t="str">
        <f t="shared" si="55"/>
        <v>307d</v>
      </c>
      <c r="C3494" t="s">
        <v>317</v>
      </c>
      <c r="D3494" t="s">
        <v>609</v>
      </c>
      <c r="E3494">
        <v>3</v>
      </c>
      <c r="F3494">
        <v>0</v>
      </c>
      <c r="G3494">
        <v>0</v>
      </c>
      <c r="H3494">
        <v>0</v>
      </c>
      <c r="I3494">
        <v>0</v>
      </c>
      <c r="J3494">
        <v>0</v>
      </c>
      <c r="K3494">
        <v>0</v>
      </c>
      <c r="L3494">
        <v>0</v>
      </c>
      <c r="M3494">
        <v>0</v>
      </c>
      <c r="N3494">
        <v>0</v>
      </c>
      <c r="O3494">
        <v>0</v>
      </c>
      <c r="P3494">
        <v>0</v>
      </c>
      <c r="Q3494" s="36">
        <v>0</v>
      </c>
      <c r="R3494" s="36">
        <v>0</v>
      </c>
      <c r="S3494" s="36">
        <v>0</v>
      </c>
      <c r="T3494" s="36">
        <v>0</v>
      </c>
      <c r="U3494" s="36">
        <v>0</v>
      </c>
    </row>
    <row r="3495" spans="1:21" x14ac:dyDescent="0.2">
      <c r="A3495" s="89">
        <f>VLOOKUP(C3495,TabellenSRG!$B$4:$C$2729,2,FALSE)</f>
        <v>307</v>
      </c>
      <c r="B3495" t="str">
        <f t="shared" si="55"/>
        <v>307e</v>
      </c>
      <c r="C3495" t="s">
        <v>317</v>
      </c>
      <c r="D3495" t="s">
        <v>610</v>
      </c>
      <c r="E3495">
        <v>4</v>
      </c>
      <c r="F3495">
        <v>0</v>
      </c>
      <c r="G3495">
        <v>0</v>
      </c>
      <c r="H3495">
        <v>0</v>
      </c>
      <c r="I3495">
        <v>0</v>
      </c>
      <c r="J3495">
        <v>0</v>
      </c>
      <c r="K3495">
        <v>0</v>
      </c>
      <c r="L3495">
        <v>0</v>
      </c>
      <c r="M3495">
        <v>10</v>
      </c>
      <c r="N3495">
        <v>10</v>
      </c>
      <c r="O3495">
        <v>10</v>
      </c>
      <c r="P3495">
        <v>20</v>
      </c>
      <c r="Q3495" s="36">
        <v>30</v>
      </c>
      <c r="R3495" s="36">
        <v>30</v>
      </c>
      <c r="S3495" s="36">
        <v>40</v>
      </c>
      <c r="T3495" s="36">
        <v>40</v>
      </c>
      <c r="U3495" s="36">
        <v>70</v>
      </c>
    </row>
    <row r="3496" spans="1:21" x14ac:dyDescent="0.2">
      <c r="A3496" s="89">
        <f>VLOOKUP(C3496,TabellenSRG!$B$4:$C$2729,2,FALSE)</f>
        <v>307</v>
      </c>
      <c r="B3496" t="str">
        <f t="shared" si="55"/>
        <v>307f</v>
      </c>
      <c r="C3496" t="s">
        <v>317</v>
      </c>
      <c r="D3496" t="s">
        <v>612</v>
      </c>
      <c r="E3496">
        <v>5</v>
      </c>
      <c r="F3496">
        <v>0</v>
      </c>
      <c r="G3496">
        <v>0</v>
      </c>
      <c r="H3496">
        <v>0</v>
      </c>
      <c r="I3496">
        <v>0</v>
      </c>
      <c r="J3496">
        <v>0</v>
      </c>
      <c r="K3496">
        <v>0</v>
      </c>
      <c r="L3496">
        <v>0</v>
      </c>
      <c r="M3496">
        <v>0</v>
      </c>
      <c r="N3496">
        <v>0</v>
      </c>
      <c r="O3496">
        <v>0</v>
      </c>
      <c r="P3496">
        <v>0</v>
      </c>
      <c r="Q3496" s="36">
        <v>0</v>
      </c>
      <c r="R3496" s="36">
        <v>0</v>
      </c>
      <c r="S3496" s="36">
        <v>0</v>
      </c>
      <c r="T3496" s="36">
        <v>0</v>
      </c>
      <c r="U3496" s="36">
        <v>0</v>
      </c>
    </row>
    <row r="3497" spans="1:21" x14ac:dyDescent="0.2">
      <c r="A3497" s="89">
        <f>VLOOKUP(C3497,TabellenSRG!$B$4:$C$2729,2,FALSE)</f>
        <v>307</v>
      </c>
      <c r="B3497" t="str">
        <f t="shared" si="55"/>
        <v>307g</v>
      </c>
      <c r="C3497" t="s">
        <v>317</v>
      </c>
      <c r="D3497" t="s">
        <v>613</v>
      </c>
      <c r="E3497">
        <v>6</v>
      </c>
      <c r="F3497">
        <v>0</v>
      </c>
      <c r="G3497">
        <v>0</v>
      </c>
      <c r="H3497">
        <v>0</v>
      </c>
      <c r="I3497">
        <v>0</v>
      </c>
      <c r="J3497">
        <v>0</v>
      </c>
      <c r="K3497">
        <v>0</v>
      </c>
      <c r="L3497">
        <v>0</v>
      </c>
      <c r="M3497">
        <v>0</v>
      </c>
      <c r="N3497">
        <v>0</v>
      </c>
      <c r="O3497">
        <v>0</v>
      </c>
      <c r="P3497">
        <v>0</v>
      </c>
      <c r="Q3497" s="36">
        <v>0</v>
      </c>
      <c r="R3497" s="36">
        <v>0</v>
      </c>
      <c r="S3497" s="36">
        <v>0</v>
      </c>
      <c r="T3497" s="36">
        <v>0</v>
      </c>
      <c r="U3497" s="36">
        <v>0</v>
      </c>
    </row>
    <row r="3498" spans="1:21" x14ac:dyDescent="0.2">
      <c r="A3498" s="89">
        <f>VLOOKUP(C3498,TabellenSRG!$B$4:$C$2729,2,FALSE)</f>
        <v>307</v>
      </c>
      <c r="B3498" t="str">
        <f t="shared" si="55"/>
        <v>307h</v>
      </c>
      <c r="C3498" t="s">
        <v>317</v>
      </c>
      <c r="D3498" t="s">
        <v>614</v>
      </c>
      <c r="E3498">
        <v>7</v>
      </c>
      <c r="F3498">
        <v>0</v>
      </c>
      <c r="G3498">
        <v>0</v>
      </c>
      <c r="H3498">
        <v>0</v>
      </c>
      <c r="I3498">
        <v>0</v>
      </c>
      <c r="J3498">
        <v>0</v>
      </c>
      <c r="K3498">
        <v>0</v>
      </c>
      <c r="L3498">
        <v>0</v>
      </c>
      <c r="M3498">
        <v>0</v>
      </c>
      <c r="N3498">
        <v>0</v>
      </c>
      <c r="O3498">
        <v>0</v>
      </c>
      <c r="P3498">
        <v>0</v>
      </c>
      <c r="Q3498" s="36">
        <v>0</v>
      </c>
      <c r="R3498" s="36">
        <v>0</v>
      </c>
      <c r="S3498" s="36">
        <v>0</v>
      </c>
      <c r="T3498" s="36">
        <v>0</v>
      </c>
      <c r="U3498" s="36">
        <v>0</v>
      </c>
    </row>
    <row r="3499" spans="1:21" x14ac:dyDescent="0.2">
      <c r="A3499" s="89">
        <f>VLOOKUP(C3499,TabellenSRG!$B$4:$C$2729,2,FALSE)</f>
        <v>307</v>
      </c>
      <c r="B3499" t="str">
        <f t="shared" si="55"/>
        <v>307i</v>
      </c>
      <c r="C3499" t="s">
        <v>317</v>
      </c>
      <c r="D3499" t="s">
        <v>615</v>
      </c>
      <c r="E3499">
        <v>8</v>
      </c>
      <c r="F3499">
        <v>0</v>
      </c>
      <c r="G3499">
        <v>0</v>
      </c>
      <c r="H3499">
        <v>0</v>
      </c>
      <c r="I3499">
        <v>0</v>
      </c>
      <c r="J3499">
        <v>0</v>
      </c>
      <c r="K3499">
        <v>0</v>
      </c>
      <c r="L3499">
        <v>0</v>
      </c>
      <c r="M3499">
        <v>0</v>
      </c>
      <c r="N3499">
        <v>0</v>
      </c>
      <c r="O3499">
        <v>0</v>
      </c>
      <c r="P3499">
        <v>0</v>
      </c>
      <c r="Q3499" s="36">
        <v>0</v>
      </c>
      <c r="R3499" s="36">
        <v>0</v>
      </c>
      <c r="S3499" s="36">
        <v>0</v>
      </c>
      <c r="T3499" s="36">
        <v>0</v>
      </c>
      <c r="U3499" s="36">
        <v>0</v>
      </c>
    </row>
    <row r="3500" spans="1:21" x14ac:dyDescent="0.2">
      <c r="A3500" s="89">
        <f>VLOOKUP(C3500,TabellenSRG!$B$4:$C$2729,2,FALSE)</f>
        <v>307</v>
      </c>
      <c r="B3500" t="str">
        <f t="shared" si="55"/>
        <v>307j</v>
      </c>
      <c r="C3500" t="s">
        <v>317</v>
      </c>
      <c r="D3500" t="s">
        <v>616</v>
      </c>
      <c r="E3500">
        <v>9</v>
      </c>
      <c r="F3500">
        <v>720</v>
      </c>
      <c r="G3500">
        <v>780</v>
      </c>
      <c r="H3500">
        <v>900</v>
      </c>
      <c r="I3500">
        <v>830</v>
      </c>
      <c r="J3500">
        <v>400</v>
      </c>
      <c r="K3500">
        <v>390</v>
      </c>
      <c r="L3500">
        <v>390</v>
      </c>
      <c r="M3500">
        <v>420</v>
      </c>
      <c r="N3500">
        <v>450</v>
      </c>
      <c r="O3500">
        <v>410</v>
      </c>
      <c r="P3500">
        <v>380</v>
      </c>
      <c r="Q3500" s="36">
        <v>330</v>
      </c>
      <c r="R3500" s="36">
        <v>350</v>
      </c>
      <c r="S3500" s="36">
        <v>330</v>
      </c>
      <c r="T3500" s="36">
        <v>330</v>
      </c>
      <c r="U3500" s="36">
        <v>330</v>
      </c>
    </row>
    <row r="3501" spans="1:21" x14ac:dyDescent="0.2">
      <c r="A3501" s="89">
        <f>VLOOKUP(C3501,TabellenSRG!$B$4:$C$2729,2,FALSE)</f>
        <v>307</v>
      </c>
      <c r="B3501" t="str">
        <f t="shared" si="55"/>
        <v>307k</v>
      </c>
      <c r="C3501" t="s">
        <v>317</v>
      </c>
      <c r="D3501" t="s">
        <v>611</v>
      </c>
      <c r="E3501">
        <v>10</v>
      </c>
      <c r="F3501" t="e">
        <v>#N/A</v>
      </c>
      <c r="G3501" t="e">
        <v>#N/A</v>
      </c>
      <c r="H3501" t="e">
        <v>#N/A</v>
      </c>
      <c r="I3501" t="e">
        <v>#N/A</v>
      </c>
      <c r="J3501" t="e">
        <v>#N/A</v>
      </c>
      <c r="K3501" t="e">
        <v>#N/A</v>
      </c>
      <c r="L3501" t="e">
        <v>#N/A</v>
      </c>
      <c r="M3501" t="e">
        <v>#N/A</v>
      </c>
      <c r="N3501">
        <v>0</v>
      </c>
      <c r="O3501">
        <v>0</v>
      </c>
      <c r="P3501">
        <v>0</v>
      </c>
      <c r="Q3501" s="36">
        <v>0</v>
      </c>
      <c r="R3501" s="36">
        <v>10</v>
      </c>
      <c r="S3501" s="36">
        <v>10</v>
      </c>
      <c r="T3501" s="36">
        <v>10</v>
      </c>
      <c r="U3501" s="36">
        <v>10</v>
      </c>
    </row>
    <row r="3502" spans="1:21" x14ac:dyDescent="0.2">
      <c r="A3502" s="89">
        <f>VLOOKUP(C3502,TabellenSRG!$B$4:$C$2729,2,FALSE)</f>
        <v>308</v>
      </c>
      <c r="B3502" t="str">
        <f t="shared" si="55"/>
        <v>308a</v>
      </c>
      <c r="C3502" t="s">
        <v>318</v>
      </c>
      <c r="D3502" t="s">
        <v>606</v>
      </c>
      <c r="E3502">
        <v>0</v>
      </c>
      <c r="F3502">
        <v>1300</v>
      </c>
      <c r="G3502">
        <v>1440</v>
      </c>
      <c r="H3502">
        <v>1530</v>
      </c>
      <c r="I3502">
        <v>1760</v>
      </c>
      <c r="J3502">
        <v>1920</v>
      </c>
      <c r="K3502">
        <v>1960</v>
      </c>
      <c r="L3502">
        <v>2020</v>
      </c>
      <c r="M3502">
        <v>2250</v>
      </c>
      <c r="N3502">
        <v>2050</v>
      </c>
      <c r="O3502">
        <v>1890</v>
      </c>
      <c r="P3502">
        <v>1700</v>
      </c>
      <c r="Q3502" s="36">
        <v>640</v>
      </c>
      <c r="R3502" s="36">
        <v>1190</v>
      </c>
      <c r="S3502" s="36">
        <v>1150</v>
      </c>
      <c r="T3502" s="36">
        <v>1170</v>
      </c>
      <c r="U3502" s="36">
        <v>1200</v>
      </c>
    </row>
    <row r="3503" spans="1:21" x14ac:dyDescent="0.2">
      <c r="A3503" s="89">
        <f>VLOOKUP(C3503,TabellenSRG!$B$4:$C$2729,2,FALSE)</f>
        <v>308</v>
      </c>
      <c r="B3503" t="str">
        <f t="shared" si="55"/>
        <v>308b</v>
      </c>
      <c r="C3503" t="s">
        <v>318</v>
      </c>
      <c r="D3503" t="s">
        <v>607</v>
      </c>
      <c r="E3503">
        <v>1</v>
      </c>
      <c r="F3503">
        <v>70</v>
      </c>
      <c r="G3503">
        <v>70</v>
      </c>
      <c r="H3503">
        <v>70</v>
      </c>
      <c r="I3503">
        <v>70</v>
      </c>
      <c r="J3503">
        <v>70</v>
      </c>
      <c r="K3503">
        <v>70</v>
      </c>
      <c r="L3503">
        <v>100</v>
      </c>
      <c r="M3503">
        <v>110</v>
      </c>
      <c r="N3503">
        <v>120</v>
      </c>
      <c r="O3503">
        <v>130</v>
      </c>
      <c r="P3503">
        <v>80</v>
      </c>
      <c r="Q3503" s="36">
        <v>40</v>
      </c>
      <c r="R3503" s="36">
        <v>0</v>
      </c>
      <c r="S3503" s="36">
        <v>0</v>
      </c>
      <c r="T3503" s="36">
        <v>0</v>
      </c>
      <c r="U3503" s="36">
        <v>0</v>
      </c>
    </row>
    <row r="3504" spans="1:21" x14ac:dyDescent="0.2">
      <c r="A3504" s="89">
        <f>VLOOKUP(C3504,TabellenSRG!$B$4:$C$2729,2,FALSE)</f>
        <v>308</v>
      </c>
      <c r="B3504" t="str">
        <f t="shared" si="55"/>
        <v>308c</v>
      </c>
      <c r="C3504" t="s">
        <v>318</v>
      </c>
      <c r="D3504" t="s">
        <v>608</v>
      </c>
      <c r="E3504">
        <v>2</v>
      </c>
      <c r="F3504">
        <v>30</v>
      </c>
      <c r="G3504">
        <v>30</v>
      </c>
      <c r="H3504">
        <v>20</v>
      </c>
      <c r="I3504">
        <v>20</v>
      </c>
      <c r="J3504">
        <v>20</v>
      </c>
      <c r="K3504">
        <v>10</v>
      </c>
      <c r="L3504">
        <v>10</v>
      </c>
      <c r="M3504">
        <v>10</v>
      </c>
      <c r="N3504">
        <v>10</v>
      </c>
      <c r="O3504">
        <v>0</v>
      </c>
      <c r="P3504">
        <v>0</v>
      </c>
      <c r="Q3504" s="36">
        <v>0</v>
      </c>
      <c r="R3504" s="36">
        <v>0</v>
      </c>
      <c r="S3504" s="36">
        <v>0</v>
      </c>
      <c r="T3504" s="36">
        <v>0</v>
      </c>
      <c r="U3504" s="36">
        <v>0</v>
      </c>
    </row>
    <row r="3505" spans="1:21" x14ac:dyDescent="0.2">
      <c r="A3505" s="89">
        <f>VLOOKUP(C3505,TabellenSRG!$B$4:$C$2729,2,FALSE)</f>
        <v>308</v>
      </c>
      <c r="B3505" t="str">
        <f t="shared" si="55"/>
        <v>308d</v>
      </c>
      <c r="C3505" t="s">
        <v>318</v>
      </c>
      <c r="D3505" t="s">
        <v>609</v>
      </c>
      <c r="E3505">
        <v>3</v>
      </c>
      <c r="F3505">
        <v>110</v>
      </c>
      <c r="G3505">
        <v>120</v>
      </c>
      <c r="H3505">
        <v>110</v>
      </c>
      <c r="I3505">
        <v>100</v>
      </c>
      <c r="J3505">
        <v>120</v>
      </c>
      <c r="K3505">
        <v>130</v>
      </c>
      <c r="L3505">
        <v>120</v>
      </c>
      <c r="M3505">
        <v>180</v>
      </c>
      <c r="N3505">
        <v>250</v>
      </c>
      <c r="O3505">
        <v>220</v>
      </c>
      <c r="P3505">
        <v>110</v>
      </c>
      <c r="Q3505" s="36">
        <v>160</v>
      </c>
      <c r="R3505" s="36">
        <v>0</v>
      </c>
      <c r="S3505" s="36">
        <v>0</v>
      </c>
      <c r="T3505" s="36">
        <v>0</v>
      </c>
      <c r="U3505" s="36">
        <v>0</v>
      </c>
    </row>
    <row r="3506" spans="1:21" x14ac:dyDescent="0.2">
      <c r="A3506" s="89">
        <f>VLOOKUP(C3506,TabellenSRG!$B$4:$C$2729,2,FALSE)</f>
        <v>308</v>
      </c>
      <c r="B3506" t="str">
        <f t="shared" si="55"/>
        <v>308e</v>
      </c>
      <c r="C3506" t="s">
        <v>318</v>
      </c>
      <c r="D3506" t="s">
        <v>610</v>
      </c>
      <c r="E3506">
        <v>4</v>
      </c>
      <c r="F3506">
        <v>0</v>
      </c>
      <c r="G3506">
        <v>0</v>
      </c>
      <c r="H3506">
        <v>0</v>
      </c>
      <c r="I3506">
        <v>0</v>
      </c>
      <c r="J3506">
        <v>0</v>
      </c>
      <c r="K3506">
        <v>0</v>
      </c>
      <c r="L3506">
        <v>0</v>
      </c>
      <c r="M3506">
        <v>70</v>
      </c>
      <c r="N3506">
        <v>120</v>
      </c>
      <c r="O3506">
        <v>120</v>
      </c>
      <c r="P3506">
        <v>140</v>
      </c>
      <c r="Q3506" s="36">
        <v>120</v>
      </c>
      <c r="R3506" s="36">
        <v>140</v>
      </c>
      <c r="S3506" s="36">
        <v>170</v>
      </c>
      <c r="T3506" s="36">
        <v>240</v>
      </c>
      <c r="U3506" s="36">
        <v>280</v>
      </c>
    </row>
    <row r="3507" spans="1:21" x14ac:dyDescent="0.2">
      <c r="A3507" s="89">
        <f>VLOOKUP(C3507,TabellenSRG!$B$4:$C$2729,2,FALSE)</f>
        <v>308</v>
      </c>
      <c r="B3507" t="str">
        <f t="shared" si="55"/>
        <v>308f</v>
      </c>
      <c r="C3507" t="s">
        <v>318</v>
      </c>
      <c r="D3507" t="s">
        <v>612</v>
      </c>
      <c r="E3507">
        <v>5</v>
      </c>
      <c r="F3507">
        <v>0</v>
      </c>
      <c r="G3507">
        <v>0</v>
      </c>
      <c r="H3507">
        <v>0</v>
      </c>
      <c r="I3507">
        <v>0</v>
      </c>
      <c r="J3507">
        <v>0</v>
      </c>
      <c r="K3507">
        <v>0</v>
      </c>
      <c r="L3507">
        <v>0</v>
      </c>
      <c r="M3507">
        <v>0</v>
      </c>
      <c r="N3507">
        <v>0</v>
      </c>
      <c r="O3507">
        <v>0</v>
      </c>
      <c r="P3507">
        <v>0</v>
      </c>
      <c r="Q3507" s="36">
        <v>30</v>
      </c>
      <c r="R3507" s="36">
        <v>30</v>
      </c>
      <c r="S3507" s="36">
        <v>40</v>
      </c>
      <c r="T3507" s="36">
        <v>40</v>
      </c>
      <c r="U3507" s="36">
        <v>50</v>
      </c>
    </row>
    <row r="3508" spans="1:21" x14ac:dyDescent="0.2">
      <c r="A3508" s="89">
        <f>VLOOKUP(C3508,TabellenSRG!$B$4:$C$2729,2,FALSE)</f>
        <v>308</v>
      </c>
      <c r="B3508" t="str">
        <f t="shared" si="55"/>
        <v>308g</v>
      </c>
      <c r="C3508" t="s">
        <v>318</v>
      </c>
      <c r="D3508" t="s">
        <v>613</v>
      </c>
      <c r="E3508">
        <v>6</v>
      </c>
      <c r="F3508">
        <v>0</v>
      </c>
      <c r="G3508">
        <v>0</v>
      </c>
      <c r="H3508">
        <v>0</v>
      </c>
      <c r="I3508">
        <v>0</v>
      </c>
      <c r="J3508">
        <v>0</v>
      </c>
      <c r="K3508">
        <v>0</v>
      </c>
      <c r="L3508">
        <v>0</v>
      </c>
      <c r="M3508">
        <v>0</v>
      </c>
      <c r="N3508">
        <v>0</v>
      </c>
      <c r="O3508">
        <v>0</v>
      </c>
      <c r="P3508">
        <v>0</v>
      </c>
      <c r="Q3508" s="36">
        <v>40</v>
      </c>
      <c r="R3508" s="36">
        <v>80</v>
      </c>
      <c r="S3508" s="36">
        <v>80</v>
      </c>
      <c r="T3508" s="36">
        <v>90</v>
      </c>
      <c r="U3508" s="36">
        <v>80</v>
      </c>
    </row>
    <row r="3509" spans="1:21" x14ac:dyDescent="0.2">
      <c r="A3509" s="89">
        <f>VLOOKUP(C3509,TabellenSRG!$B$4:$C$2729,2,FALSE)</f>
        <v>308</v>
      </c>
      <c r="B3509" t="str">
        <f t="shared" si="55"/>
        <v>308h</v>
      </c>
      <c r="C3509" t="s">
        <v>318</v>
      </c>
      <c r="D3509" t="s">
        <v>614</v>
      </c>
      <c r="E3509">
        <v>7</v>
      </c>
      <c r="F3509">
        <v>0</v>
      </c>
      <c r="G3509">
        <v>0</v>
      </c>
      <c r="H3509">
        <v>0</v>
      </c>
      <c r="I3509">
        <v>0</v>
      </c>
      <c r="J3509">
        <v>0</v>
      </c>
      <c r="K3509">
        <v>0</v>
      </c>
      <c r="L3509">
        <v>0</v>
      </c>
      <c r="M3509">
        <v>0</v>
      </c>
      <c r="N3509">
        <v>0</v>
      </c>
      <c r="O3509">
        <v>0</v>
      </c>
      <c r="P3509">
        <v>0</v>
      </c>
      <c r="Q3509" s="36">
        <v>0</v>
      </c>
      <c r="R3509" s="36">
        <v>0</v>
      </c>
      <c r="S3509" s="36">
        <v>0</v>
      </c>
      <c r="T3509" s="36">
        <v>0</v>
      </c>
      <c r="U3509" s="36">
        <v>0</v>
      </c>
    </row>
    <row r="3510" spans="1:21" x14ac:dyDescent="0.2">
      <c r="A3510" s="89">
        <f>VLOOKUP(C3510,TabellenSRG!$B$4:$C$2729,2,FALSE)</f>
        <v>308</v>
      </c>
      <c r="B3510" t="str">
        <f t="shared" si="55"/>
        <v>308i</v>
      </c>
      <c r="C3510" t="s">
        <v>318</v>
      </c>
      <c r="D3510" t="s">
        <v>615</v>
      </c>
      <c r="E3510">
        <v>8</v>
      </c>
      <c r="F3510">
        <v>0</v>
      </c>
      <c r="G3510">
        <v>0</v>
      </c>
      <c r="H3510">
        <v>0</v>
      </c>
      <c r="I3510">
        <v>0</v>
      </c>
      <c r="J3510">
        <v>0</v>
      </c>
      <c r="K3510">
        <v>0</v>
      </c>
      <c r="L3510">
        <v>0</v>
      </c>
      <c r="M3510">
        <v>0</v>
      </c>
      <c r="N3510">
        <v>0</v>
      </c>
      <c r="O3510">
        <v>0</v>
      </c>
      <c r="P3510">
        <v>0</v>
      </c>
      <c r="Q3510" s="36">
        <v>0</v>
      </c>
      <c r="R3510" s="36">
        <v>0</v>
      </c>
      <c r="S3510" s="36">
        <v>0</v>
      </c>
      <c r="T3510" s="36">
        <v>0</v>
      </c>
      <c r="U3510" s="36">
        <v>0</v>
      </c>
    </row>
    <row r="3511" spans="1:21" x14ac:dyDescent="0.2">
      <c r="A3511" s="89">
        <f>VLOOKUP(C3511,TabellenSRG!$B$4:$C$2729,2,FALSE)</f>
        <v>308</v>
      </c>
      <c r="B3511" t="str">
        <f t="shared" si="55"/>
        <v>308j</v>
      </c>
      <c r="C3511" t="s">
        <v>318</v>
      </c>
      <c r="D3511" t="s">
        <v>616</v>
      </c>
      <c r="E3511">
        <v>9</v>
      </c>
      <c r="F3511">
        <v>1090</v>
      </c>
      <c r="G3511">
        <v>1220</v>
      </c>
      <c r="H3511">
        <v>1330</v>
      </c>
      <c r="I3511">
        <v>1570</v>
      </c>
      <c r="J3511">
        <v>1710</v>
      </c>
      <c r="K3511">
        <v>1750</v>
      </c>
      <c r="L3511">
        <v>1800</v>
      </c>
      <c r="M3511">
        <v>1880</v>
      </c>
      <c r="N3511">
        <v>1560</v>
      </c>
      <c r="O3511">
        <v>1390</v>
      </c>
      <c r="P3511">
        <v>1330</v>
      </c>
      <c r="Q3511" s="36">
        <v>180</v>
      </c>
      <c r="R3511" s="36">
        <v>870</v>
      </c>
      <c r="S3511" s="36">
        <v>780</v>
      </c>
      <c r="T3511" s="36">
        <v>750</v>
      </c>
      <c r="U3511" s="36">
        <v>710</v>
      </c>
    </row>
    <row r="3512" spans="1:21" x14ac:dyDescent="0.2">
      <c r="A3512" s="89">
        <f>VLOOKUP(C3512,TabellenSRG!$B$4:$C$2729,2,FALSE)</f>
        <v>308</v>
      </c>
      <c r="B3512" t="str">
        <f t="shared" si="55"/>
        <v>308k</v>
      </c>
      <c r="C3512" t="s">
        <v>318</v>
      </c>
      <c r="D3512" t="s">
        <v>611</v>
      </c>
      <c r="E3512">
        <v>10</v>
      </c>
      <c r="F3512" t="e">
        <v>#N/A</v>
      </c>
      <c r="G3512" t="e">
        <v>#N/A</v>
      </c>
      <c r="H3512" t="e">
        <v>#N/A</v>
      </c>
      <c r="I3512" t="e">
        <v>#N/A</v>
      </c>
      <c r="J3512" t="e">
        <v>#N/A</v>
      </c>
      <c r="K3512" t="e">
        <v>#N/A</v>
      </c>
      <c r="L3512" t="e">
        <v>#N/A</v>
      </c>
      <c r="M3512" t="e">
        <v>#N/A</v>
      </c>
      <c r="N3512">
        <v>0</v>
      </c>
      <c r="O3512">
        <v>20</v>
      </c>
      <c r="P3512">
        <v>30</v>
      </c>
      <c r="Q3512" s="36">
        <v>70</v>
      </c>
      <c r="R3512" s="36">
        <v>60</v>
      </c>
      <c r="S3512" s="36">
        <v>70</v>
      </c>
      <c r="T3512" s="36">
        <v>60</v>
      </c>
      <c r="U3512" s="36">
        <v>70</v>
      </c>
    </row>
    <row r="3513" spans="1:21" x14ac:dyDescent="0.2">
      <c r="A3513" s="89">
        <f>VLOOKUP(C3513,TabellenSRG!$B$4:$C$2729,2,FALSE)</f>
        <v>309</v>
      </c>
      <c r="B3513" t="str">
        <f t="shared" si="55"/>
        <v>309a</v>
      </c>
      <c r="C3513" t="s">
        <v>319</v>
      </c>
      <c r="D3513" t="s">
        <v>606</v>
      </c>
      <c r="E3513">
        <v>0</v>
      </c>
      <c r="F3513">
        <v>20</v>
      </c>
      <c r="G3513">
        <v>30</v>
      </c>
      <c r="H3513">
        <v>30</v>
      </c>
      <c r="I3513">
        <v>80</v>
      </c>
      <c r="J3513">
        <v>90</v>
      </c>
      <c r="K3513">
        <v>100</v>
      </c>
      <c r="L3513">
        <v>130</v>
      </c>
      <c r="M3513">
        <v>160</v>
      </c>
      <c r="N3513">
        <v>160</v>
      </c>
      <c r="O3513">
        <v>150</v>
      </c>
      <c r="P3513">
        <v>160</v>
      </c>
      <c r="Q3513" s="36">
        <v>130</v>
      </c>
      <c r="R3513" s="36">
        <v>130</v>
      </c>
      <c r="S3513" s="36">
        <v>140</v>
      </c>
      <c r="T3513" s="36">
        <v>150</v>
      </c>
      <c r="U3513" s="36">
        <v>150</v>
      </c>
    </row>
    <row r="3514" spans="1:21" x14ac:dyDescent="0.2">
      <c r="A3514" s="89">
        <f>VLOOKUP(C3514,TabellenSRG!$B$4:$C$2729,2,FALSE)</f>
        <v>309</v>
      </c>
      <c r="B3514" t="str">
        <f t="shared" si="55"/>
        <v>309b</v>
      </c>
      <c r="C3514" t="s">
        <v>319</v>
      </c>
      <c r="D3514" t="s">
        <v>607</v>
      </c>
      <c r="E3514">
        <v>1</v>
      </c>
      <c r="F3514">
        <v>0</v>
      </c>
      <c r="G3514">
        <v>0</v>
      </c>
      <c r="H3514">
        <v>0</v>
      </c>
      <c r="I3514">
        <v>0</v>
      </c>
      <c r="J3514">
        <v>0</v>
      </c>
      <c r="K3514">
        <v>0</v>
      </c>
      <c r="L3514">
        <v>0</v>
      </c>
      <c r="M3514">
        <v>10</v>
      </c>
      <c r="N3514">
        <v>10</v>
      </c>
      <c r="O3514">
        <v>10</v>
      </c>
      <c r="P3514">
        <v>10</v>
      </c>
      <c r="Q3514" s="36">
        <v>10</v>
      </c>
      <c r="R3514" s="36">
        <v>10</v>
      </c>
      <c r="S3514" s="36">
        <v>10</v>
      </c>
      <c r="T3514" s="36">
        <v>20</v>
      </c>
      <c r="U3514" s="36">
        <v>20</v>
      </c>
    </row>
    <row r="3515" spans="1:21" x14ac:dyDescent="0.2">
      <c r="A3515" s="89">
        <f>VLOOKUP(C3515,TabellenSRG!$B$4:$C$2729,2,FALSE)</f>
        <v>309</v>
      </c>
      <c r="B3515" t="str">
        <f t="shared" si="55"/>
        <v>309c</v>
      </c>
      <c r="C3515" t="s">
        <v>319</v>
      </c>
      <c r="D3515" t="s">
        <v>608</v>
      </c>
      <c r="E3515">
        <v>2</v>
      </c>
      <c r="F3515">
        <v>0</v>
      </c>
      <c r="G3515">
        <v>0</v>
      </c>
      <c r="H3515">
        <v>0</v>
      </c>
      <c r="I3515">
        <v>0</v>
      </c>
      <c r="J3515">
        <v>0</v>
      </c>
      <c r="K3515">
        <v>0</v>
      </c>
      <c r="L3515">
        <v>0</v>
      </c>
      <c r="M3515">
        <v>0</v>
      </c>
      <c r="N3515">
        <v>0</v>
      </c>
      <c r="O3515">
        <v>0</v>
      </c>
      <c r="P3515">
        <v>0</v>
      </c>
      <c r="Q3515" s="36">
        <v>0</v>
      </c>
      <c r="R3515" s="36">
        <v>0</v>
      </c>
      <c r="S3515" s="36">
        <v>0</v>
      </c>
      <c r="T3515" s="36">
        <v>0</v>
      </c>
      <c r="U3515" s="36">
        <v>0</v>
      </c>
    </row>
    <row r="3516" spans="1:21" x14ac:dyDescent="0.2">
      <c r="A3516" s="89">
        <f>VLOOKUP(C3516,TabellenSRG!$B$4:$C$2729,2,FALSE)</f>
        <v>309</v>
      </c>
      <c r="B3516" t="str">
        <f t="shared" si="55"/>
        <v>309d</v>
      </c>
      <c r="C3516" t="s">
        <v>319</v>
      </c>
      <c r="D3516" t="s">
        <v>609</v>
      </c>
      <c r="E3516">
        <v>3</v>
      </c>
      <c r="F3516">
        <v>0</v>
      </c>
      <c r="G3516">
        <v>0</v>
      </c>
      <c r="H3516">
        <v>0</v>
      </c>
      <c r="I3516">
        <v>0</v>
      </c>
      <c r="J3516">
        <v>0</v>
      </c>
      <c r="K3516">
        <v>0</v>
      </c>
      <c r="L3516">
        <v>10</v>
      </c>
      <c r="M3516">
        <v>10</v>
      </c>
      <c r="N3516">
        <v>10</v>
      </c>
      <c r="O3516">
        <v>10</v>
      </c>
      <c r="P3516">
        <v>10</v>
      </c>
      <c r="Q3516" s="36">
        <v>10</v>
      </c>
      <c r="R3516" s="36">
        <v>10</v>
      </c>
      <c r="S3516" s="36">
        <v>10</v>
      </c>
      <c r="T3516" s="36">
        <v>10</v>
      </c>
      <c r="U3516" s="36">
        <v>10</v>
      </c>
    </row>
    <row r="3517" spans="1:21" x14ac:dyDescent="0.2">
      <c r="A3517" s="89">
        <f>VLOOKUP(C3517,TabellenSRG!$B$4:$C$2729,2,FALSE)</f>
        <v>309</v>
      </c>
      <c r="B3517" t="str">
        <f t="shared" si="55"/>
        <v>309e</v>
      </c>
      <c r="C3517" t="s">
        <v>319</v>
      </c>
      <c r="D3517" t="s">
        <v>610</v>
      </c>
      <c r="E3517">
        <v>4</v>
      </c>
      <c r="F3517">
        <v>0</v>
      </c>
      <c r="G3517">
        <v>0</v>
      </c>
      <c r="H3517">
        <v>0</v>
      </c>
      <c r="I3517">
        <v>0</v>
      </c>
      <c r="J3517">
        <v>0</v>
      </c>
      <c r="K3517">
        <v>0</v>
      </c>
      <c r="L3517">
        <v>0</v>
      </c>
      <c r="M3517">
        <v>10</v>
      </c>
      <c r="N3517">
        <v>10</v>
      </c>
      <c r="O3517">
        <v>10</v>
      </c>
      <c r="P3517">
        <v>10</v>
      </c>
      <c r="Q3517" s="36">
        <v>10</v>
      </c>
      <c r="R3517" s="36">
        <v>10</v>
      </c>
      <c r="S3517" s="36">
        <v>10</v>
      </c>
      <c r="T3517" s="36">
        <v>10</v>
      </c>
      <c r="U3517" s="36">
        <v>10</v>
      </c>
    </row>
    <row r="3518" spans="1:21" x14ac:dyDescent="0.2">
      <c r="A3518" s="89">
        <f>VLOOKUP(C3518,TabellenSRG!$B$4:$C$2729,2,FALSE)</f>
        <v>309</v>
      </c>
      <c r="B3518" t="str">
        <f t="shared" si="55"/>
        <v>309f</v>
      </c>
      <c r="C3518" t="s">
        <v>319</v>
      </c>
      <c r="D3518" t="s">
        <v>612</v>
      </c>
      <c r="E3518">
        <v>5</v>
      </c>
      <c r="F3518">
        <v>0</v>
      </c>
      <c r="G3518">
        <v>0</v>
      </c>
      <c r="H3518">
        <v>0</v>
      </c>
      <c r="I3518">
        <v>0</v>
      </c>
      <c r="J3518">
        <v>0</v>
      </c>
      <c r="K3518">
        <v>0</v>
      </c>
      <c r="L3518">
        <v>0</v>
      </c>
      <c r="M3518">
        <v>0</v>
      </c>
      <c r="N3518">
        <v>0</v>
      </c>
      <c r="O3518">
        <v>0</v>
      </c>
      <c r="P3518">
        <v>0</v>
      </c>
      <c r="Q3518" s="36">
        <v>0</v>
      </c>
      <c r="R3518" s="36">
        <v>0</v>
      </c>
      <c r="S3518" s="36">
        <v>0</v>
      </c>
      <c r="T3518" s="36">
        <v>0</v>
      </c>
      <c r="U3518" s="36">
        <v>0</v>
      </c>
    </row>
    <row r="3519" spans="1:21" x14ac:dyDescent="0.2">
      <c r="A3519" s="89">
        <f>VLOOKUP(C3519,TabellenSRG!$B$4:$C$2729,2,FALSE)</f>
        <v>309</v>
      </c>
      <c r="B3519" t="str">
        <f t="shared" si="55"/>
        <v>309g</v>
      </c>
      <c r="C3519" t="s">
        <v>319</v>
      </c>
      <c r="D3519" t="s">
        <v>613</v>
      </c>
      <c r="E3519">
        <v>6</v>
      </c>
      <c r="F3519">
        <v>0</v>
      </c>
      <c r="G3519">
        <v>0</v>
      </c>
      <c r="H3519">
        <v>0</v>
      </c>
      <c r="I3519">
        <v>0</v>
      </c>
      <c r="J3519">
        <v>0</v>
      </c>
      <c r="K3519">
        <v>0</v>
      </c>
      <c r="L3519">
        <v>0</v>
      </c>
      <c r="M3519">
        <v>0</v>
      </c>
      <c r="N3519">
        <v>0</v>
      </c>
      <c r="O3519">
        <v>0</v>
      </c>
      <c r="P3519">
        <v>0</v>
      </c>
      <c r="Q3519" s="36">
        <v>0</v>
      </c>
      <c r="R3519" s="36">
        <v>0</v>
      </c>
      <c r="S3519" s="36">
        <v>0</v>
      </c>
      <c r="T3519" s="36">
        <v>0</v>
      </c>
      <c r="U3519" s="36">
        <v>0</v>
      </c>
    </row>
    <row r="3520" spans="1:21" x14ac:dyDescent="0.2">
      <c r="A3520" s="89">
        <f>VLOOKUP(C3520,TabellenSRG!$B$4:$C$2729,2,FALSE)</f>
        <v>309</v>
      </c>
      <c r="B3520" t="str">
        <f t="shared" si="55"/>
        <v>309h</v>
      </c>
      <c r="C3520" t="s">
        <v>319</v>
      </c>
      <c r="D3520" t="s">
        <v>614</v>
      </c>
      <c r="E3520">
        <v>7</v>
      </c>
      <c r="F3520">
        <v>0</v>
      </c>
      <c r="G3520">
        <v>0</v>
      </c>
      <c r="H3520">
        <v>0</v>
      </c>
      <c r="I3520">
        <v>0</v>
      </c>
      <c r="J3520">
        <v>0</v>
      </c>
      <c r="K3520">
        <v>0</v>
      </c>
      <c r="L3520">
        <v>0</v>
      </c>
      <c r="M3520">
        <v>0</v>
      </c>
      <c r="N3520">
        <v>0</v>
      </c>
      <c r="O3520">
        <v>0</v>
      </c>
      <c r="P3520">
        <v>0</v>
      </c>
      <c r="Q3520" s="36">
        <v>0</v>
      </c>
      <c r="R3520" s="36">
        <v>0</v>
      </c>
      <c r="S3520" s="36">
        <v>0</v>
      </c>
      <c r="T3520" s="36">
        <v>0</v>
      </c>
      <c r="U3520" s="36">
        <v>0</v>
      </c>
    </row>
    <row r="3521" spans="1:21" x14ac:dyDescent="0.2">
      <c r="A3521" s="89">
        <f>VLOOKUP(C3521,TabellenSRG!$B$4:$C$2729,2,FALSE)</f>
        <v>309</v>
      </c>
      <c r="B3521" t="str">
        <f t="shared" si="55"/>
        <v>309i</v>
      </c>
      <c r="C3521" t="s">
        <v>319</v>
      </c>
      <c r="D3521" t="s">
        <v>615</v>
      </c>
      <c r="E3521">
        <v>8</v>
      </c>
      <c r="F3521">
        <v>0</v>
      </c>
      <c r="G3521">
        <v>0</v>
      </c>
      <c r="H3521">
        <v>0</v>
      </c>
      <c r="I3521">
        <v>0</v>
      </c>
      <c r="J3521">
        <v>0</v>
      </c>
      <c r="K3521">
        <v>0</v>
      </c>
      <c r="L3521">
        <v>0</v>
      </c>
      <c r="M3521">
        <v>0</v>
      </c>
      <c r="N3521">
        <v>0</v>
      </c>
      <c r="O3521">
        <v>0</v>
      </c>
      <c r="P3521">
        <v>0</v>
      </c>
      <c r="Q3521" s="36">
        <v>0</v>
      </c>
      <c r="R3521" s="36">
        <v>0</v>
      </c>
      <c r="S3521" s="36">
        <v>0</v>
      </c>
      <c r="T3521" s="36">
        <v>0</v>
      </c>
      <c r="U3521" s="36">
        <v>0</v>
      </c>
    </row>
    <row r="3522" spans="1:21" x14ac:dyDescent="0.2">
      <c r="A3522" s="89">
        <f>VLOOKUP(C3522,TabellenSRG!$B$4:$C$2729,2,FALSE)</f>
        <v>309</v>
      </c>
      <c r="B3522" t="str">
        <f t="shared" si="55"/>
        <v>309j</v>
      </c>
      <c r="C3522" t="s">
        <v>319</v>
      </c>
      <c r="D3522" t="s">
        <v>616</v>
      </c>
      <c r="E3522">
        <v>9</v>
      </c>
      <c r="F3522">
        <v>20</v>
      </c>
      <c r="G3522">
        <v>30</v>
      </c>
      <c r="H3522">
        <v>30</v>
      </c>
      <c r="I3522">
        <v>70</v>
      </c>
      <c r="J3522">
        <v>80</v>
      </c>
      <c r="K3522">
        <v>90</v>
      </c>
      <c r="L3522">
        <v>110</v>
      </c>
      <c r="M3522">
        <v>140</v>
      </c>
      <c r="N3522">
        <v>130</v>
      </c>
      <c r="O3522">
        <v>130</v>
      </c>
      <c r="P3522">
        <v>130</v>
      </c>
      <c r="Q3522" s="36">
        <v>90</v>
      </c>
      <c r="R3522" s="36">
        <v>90</v>
      </c>
      <c r="S3522" s="36">
        <v>100</v>
      </c>
      <c r="T3522" s="36">
        <v>100</v>
      </c>
      <c r="U3522" s="36">
        <v>100</v>
      </c>
    </row>
    <row r="3523" spans="1:21" x14ac:dyDescent="0.2">
      <c r="A3523" s="89">
        <f>VLOOKUP(C3523,TabellenSRG!$B$4:$C$2729,2,FALSE)</f>
        <v>309</v>
      </c>
      <c r="B3523" t="str">
        <f t="shared" si="55"/>
        <v>309k</v>
      </c>
      <c r="C3523" t="s">
        <v>319</v>
      </c>
      <c r="D3523" t="s">
        <v>611</v>
      </c>
      <c r="E3523">
        <v>10</v>
      </c>
      <c r="F3523" t="e">
        <v>#N/A</v>
      </c>
      <c r="G3523" t="e">
        <v>#N/A</v>
      </c>
      <c r="H3523" t="e">
        <v>#N/A</v>
      </c>
      <c r="I3523" t="e">
        <v>#N/A</v>
      </c>
      <c r="J3523" t="e">
        <v>#N/A</v>
      </c>
      <c r="K3523" t="e">
        <v>#N/A</v>
      </c>
      <c r="L3523" t="e">
        <v>#N/A</v>
      </c>
      <c r="M3523" t="e">
        <v>#N/A</v>
      </c>
      <c r="N3523">
        <v>0</v>
      </c>
      <c r="O3523">
        <v>0</v>
      </c>
      <c r="P3523">
        <v>0</v>
      </c>
      <c r="Q3523" s="36">
        <v>0</v>
      </c>
      <c r="R3523" s="36">
        <v>0</v>
      </c>
      <c r="S3523" s="36">
        <v>0</v>
      </c>
      <c r="T3523" s="36">
        <v>0</v>
      </c>
      <c r="U3523" s="36">
        <v>0</v>
      </c>
    </row>
    <row r="3524" spans="1:21" x14ac:dyDescent="0.2">
      <c r="A3524" s="89">
        <f>VLOOKUP(C3524,TabellenSRG!$B$4:$C$2729,2,FALSE)</f>
        <v>310</v>
      </c>
      <c r="B3524" t="str">
        <f t="shared" si="55"/>
        <v>310a</v>
      </c>
      <c r="C3524" t="s">
        <v>320</v>
      </c>
      <c r="D3524" t="s">
        <v>606</v>
      </c>
      <c r="E3524">
        <v>0</v>
      </c>
      <c r="F3524">
        <v>260</v>
      </c>
      <c r="G3524">
        <v>260</v>
      </c>
      <c r="H3524">
        <v>240</v>
      </c>
      <c r="I3524">
        <v>220</v>
      </c>
      <c r="J3524">
        <v>270</v>
      </c>
      <c r="K3524">
        <v>280</v>
      </c>
      <c r="L3524">
        <v>290</v>
      </c>
      <c r="M3524">
        <v>310</v>
      </c>
      <c r="N3524">
        <v>300</v>
      </c>
      <c r="O3524">
        <v>300</v>
      </c>
      <c r="P3524">
        <v>300</v>
      </c>
      <c r="Q3524" s="36">
        <v>310</v>
      </c>
      <c r="R3524" s="36">
        <v>320</v>
      </c>
      <c r="S3524" s="36">
        <v>320</v>
      </c>
      <c r="T3524" s="36">
        <v>300</v>
      </c>
      <c r="U3524" s="36">
        <v>310</v>
      </c>
    </row>
    <row r="3525" spans="1:21" x14ac:dyDescent="0.2">
      <c r="A3525" s="89">
        <f>VLOOKUP(C3525,TabellenSRG!$B$4:$C$2729,2,FALSE)</f>
        <v>310</v>
      </c>
      <c r="B3525" t="str">
        <f t="shared" ref="B3525:B3588" si="56">CONCATENATE(A3525,D3525)</f>
        <v>310b</v>
      </c>
      <c r="C3525" t="s">
        <v>320</v>
      </c>
      <c r="D3525" t="s">
        <v>607</v>
      </c>
      <c r="E3525">
        <v>1</v>
      </c>
      <c r="F3525">
        <v>20</v>
      </c>
      <c r="G3525">
        <v>20</v>
      </c>
      <c r="H3525">
        <v>20</v>
      </c>
      <c r="I3525">
        <v>10</v>
      </c>
      <c r="J3525">
        <v>20</v>
      </c>
      <c r="K3525">
        <v>20</v>
      </c>
      <c r="L3525">
        <v>10</v>
      </c>
      <c r="M3525">
        <v>10</v>
      </c>
      <c r="N3525">
        <v>10</v>
      </c>
      <c r="O3525">
        <v>10</v>
      </c>
      <c r="P3525">
        <v>10</v>
      </c>
      <c r="Q3525" s="36">
        <v>10</v>
      </c>
      <c r="R3525" s="36">
        <v>10</v>
      </c>
      <c r="S3525" s="36">
        <v>10</v>
      </c>
      <c r="T3525" s="36">
        <v>10</v>
      </c>
      <c r="U3525" s="36">
        <v>10</v>
      </c>
    </row>
    <row r="3526" spans="1:21" x14ac:dyDescent="0.2">
      <c r="A3526" s="89">
        <f>VLOOKUP(C3526,TabellenSRG!$B$4:$C$2729,2,FALSE)</f>
        <v>310</v>
      </c>
      <c r="B3526" t="str">
        <f t="shared" si="56"/>
        <v>310c</v>
      </c>
      <c r="C3526" t="s">
        <v>320</v>
      </c>
      <c r="D3526" t="s">
        <v>608</v>
      </c>
      <c r="E3526">
        <v>2</v>
      </c>
      <c r="F3526">
        <v>0</v>
      </c>
      <c r="G3526">
        <v>0</v>
      </c>
      <c r="H3526">
        <v>0</v>
      </c>
      <c r="I3526">
        <v>0</v>
      </c>
      <c r="J3526">
        <v>0</v>
      </c>
      <c r="K3526">
        <v>0</v>
      </c>
      <c r="L3526">
        <v>0</v>
      </c>
      <c r="M3526">
        <v>0</v>
      </c>
      <c r="N3526">
        <v>0</v>
      </c>
      <c r="O3526">
        <v>0</v>
      </c>
      <c r="P3526">
        <v>0</v>
      </c>
      <c r="Q3526" s="36">
        <v>0</v>
      </c>
      <c r="R3526" s="36">
        <v>0</v>
      </c>
      <c r="S3526" s="36">
        <v>0</v>
      </c>
      <c r="T3526" s="36">
        <v>0</v>
      </c>
      <c r="U3526" s="36">
        <v>0</v>
      </c>
    </row>
    <row r="3527" spans="1:21" x14ac:dyDescent="0.2">
      <c r="A3527" s="89">
        <f>VLOOKUP(C3527,TabellenSRG!$B$4:$C$2729,2,FALSE)</f>
        <v>310</v>
      </c>
      <c r="B3527" t="str">
        <f t="shared" si="56"/>
        <v>310d</v>
      </c>
      <c r="C3527" t="s">
        <v>320</v>
      </c>
      <c r="D3527" t="s">
        <v>609</v>
      </c>
      <c r="E3527">
        <v>3</v>
      </c>
      <c r="F3527">
        <v>40</v>
      </c>
      <c r="G3527">
        <v>40</v>
      </c>
      <c r="H3527">
        <v>40</v>
      </c>
      <c r="I3527">
        <v>30</v>
      </c>
      <c r="J3527">
        <v>20</v>
      </c>
      <c r="K3527">
        <v>20</v>
      </c>
      <c r="L3527">
        <v>20</v>
      </c>
      <c r="M3527">
        <v>20</v>
      </c>
      <c r="N3527">
        <v>20</v>
      </c>
      <c r="O3527">
        <v>20</v>
      </c>
      <c r="P3527">
        <v>20</v>
      </c>
      <c r="Q3527" s="36">
        <v>20</v>
      </c>
      <c r="R3527" s="36">
        <v>20</v>
      </c>
      <c r="S3527" s="36">
        <v>20</v>
      </c>
      <c r="T3527" s="36">
        <v>20</v>
      </c>
      <c r="U3527" s="36">
        <v>20</v>
      </c>
    </row>
    <row r="3528" spans="1:21" x14ac:dyDescent="0.2">
      <c r="A3528" s="89">
        <f>VLOOKUP(C3528,TabellenSRG!$B$4:$C$2729,2,FALSE)</f>
        <v>310</v>
      </c>
      <c r="B3528" t="str">
        <f t="shared" si="56"/>
        <v>310e</v>
      </c>
      <c r="C3528" t="s">
        <v>320</v>
      </c>
      <c r="D3528" t="s">
        <v>610</v>
      </c>
      <c r="E3528">
        <v>4</v>
      </c>
      <c r="F3528">
        <v>0</v>
      </c>
      <c r="G3528">
        <v>0</v>
      </c>
      <c r="H3528">
        <v>0</v>
      </c>
      <c r="I3528">
        <v>0</v>
      </c>
      <c r="J3528">
        <v>0</v>
      </c>
      <c r="K3528">
        <v>0</v>
      </c>
      <c r="L3528">
        <v>10</v>
      </c>
      <c r="M3528">
        <v>10</v>
      </c>
      <c r="N3528">
        <v>20</v>
      </c>
      <c r="O3528">
        <v>20</v>
      </c>
      <c r="P3528">
        <v>30</v>
      </c>
      <c r="Q3528" s="36">
        <v>40</v>
      </c>
      <c r="R3528" s="36">
        <v>40</v>
      </c>
      <c r="S3528" s="36">
        <v>50</v>
      </c>
      <c r="T3528" s="36">
        <v>60</v>
      </c>
      <c r="U3528" s="36">
        <v>70</v>
      </c>
    </row>
    <row r="3529" spans="1:21" x14ac:dyDescent="0.2">
      <c r="A3529" s="89">
        <f>VLOOKUP(C3529,TabellenSRG!$B$4:$C$2729,2,FALSE)</f>
        <v>310</v>
      </c>
      <c r="B3529" t="str">
        <f t="shared" si="56"/>
        <v>310f</v>
      </c>
      <c r="C3529" t="s">
        <v>320</v>
      </c>
      <c r="D3529" t="s">
        <v>612</v>
      </c>
      <c r="E3529">
        <v>5</v>
      </c>
      <c r="F3529">
        <v>0</v>
      </c>
      <c r="G3529">
        <v>0</v>
      </c>
      <c r="H3529">
        <v>0</v>
      </c>
      <c r="I3529">
        <v>0</v>
      </c>
      <c r="J3529">
        <v>0</v>
      </c>
      <c r="K3529">
        <v>0</v>
      </c>
      <c r="L3529">
        <v>0</v>
      </c>
      <c r="M3529">
        <v>0</v>
      </c>
      <c r="N3529">
        <v>0</v>
      </c>
      <c r="O3529">
        <v>0</v>
      </c>
      <c r="P3529">
        <v>0</v>
      </c>
      <c r="Q3529" s="36">
        <v>0</v>
      </c>
      <c r="R3529" s="36">
        <v>0</v>
      </c>
      <c r="S3529" s="36">
        <v>10</v>
      </c>
      <c r="T3529" s="36">
        <v>10</v>
      </c>
      <c r="U3529" s="36">
        <v>10</v>
      </c>
    </row>
    <row r="3530" spans="1:21" x14ac:dyDescent="0.2">
      <c r="A3530" s="89">
        <f>VLOOKUP(C3530,TabellenSRG!$B$4:$C$2729,2,FALSE)</f>
        <v>310</v>
      </c>
      <c r="B3530" t="str">
        <f t="shared" si="56"/>
        <v>310g</v>
      </c>
      <c r="C3530" t="s">
        <v>320</v>
      </c>
      <c r="D3530" t="s">
        <v>613</v>
      </c>
      <c r="E3530">
        <v>6</v>
      </c>
      <c r="F3530">
        <v>0</v>
      </c>
      <c r="G3530">
        <v>0</v>
      </c>
      <c r="H3530">
        <v>0</v>
      </c>
      <c r="I3530">
        <v>0</v>
      </c>
      <c r="J3530">
        <v>0</v>
      </c>
      <c r="K3530">
        <v>0</v>
      </c>
      <c r="L3530">
        <v>0</v>
      </c>
      <c r="M3530">
        <v>0</v>
      </c>
      <c r="N3530">
        <v>0</v>
      </c>
      <c r="O3530">
        <v>0</v>
      </c>
      <c r="P3530">
        <v>0</v>
      </c>
      <c r="Q3530" s="36">
        <v>0</v>
      </c>
      <c r="R3530" s="36">
        <v>0</v>
      </c>
      <c r="S3530" s="36">
        <v>0</v>
      </c>
      <c r="T3530" s="36">
        <v>0</v>
      </c>
      <c r="U3530" s="36">
        <v>10</v>
      </c>
    </row>
    <row r="3531" spans="1:21" x14ac:dyDescent="0.2">
      <c r="A3531" s="89">
        <f>VLOOKUP(C3531,TabellenSRG!$B$4:$C$2729,2,FALSE)</f>
        <v>310</v>
      </c>
      <c r="B3531" t="str">
        <f t="shared" si="56"/>
        <v>310h</v>
      </c>
      <c r="C3531" t="s">
        <v>320</v>
      </c>
      <c r="D3531" t="s">
        <v>614</v>
      </c>
      <c r="E3531">
        <v>7</v>
      </c>
      <c r="F3531">
        <v>0</v>
      </c>
      <c r="G3531">
        <v>0</v>
      </c>
      <c r="H3531">
        <v>0</v>
      </c>
      <c r="I3531">
        <v>0</v>
      </c>
      <c r="J3531">
        <v>0</v>
      </c>
      <c r="K3531">
        <v>0</v>
      </c>
      <c r="L3531">
        <v>0</v>
      </c>
      <c r="M3531">
        <v>0</v>
      </c>
      <c r="N3531">
        <v>0</v>
      </c>
      <c r="O3531">
        <v>0</v>
      </c>
      <c r="P3531">
        <v>0</v>
      </c>
      <c r="Q3531" s="36">
        <v>0</v>
      </c>
      <c r="R3531" s="36">
        <v>0</v>
      </c>
      <c r="S3531" s="36">
        <v>0</v>
      </c>
      <c r="T3531" s="36">
        <v>0</v>
      </c>
      <c r="U3531" s="36">
        <v>0</v>
      </c>
    </row>
    <row r="3532" spans="1:21" x14ac:dyDescent="0.2">
      <c r="A3532" s="89">
        <f>VLOOKUP(C3532,TabellenSRG!$B$4:$C$2729,2,FALSE)</f>
        <v>310</v>
      </c>
      <c r="B3532" t="str">
        <f t="shared" si="56"/>
        <v>310i</v>
      </c>
      <c r="C3532" t="s">
        <v>320</v>
      </c>
      <c r="D3532" t="s">
        <v>615</v>
      </c>
      <c r="E3532">
        <v>8</v>
      </c>
      <c r="F3532">
        <v>0</v>
      </c>
      <c r="G3532">
        <v>0</v>
      </c>
      <c r="H3532">
        <v>0</v>
      </c>
      <c r="I3532">
        <v>0</v>
      </c>
      <c r="J3532">
        <v>0</v>
      </c>
      <c r="K3532">
        <v>0</v>
      </c>
      <c r="L3532">
        <v>0</v>
      </c>
      <c r="M3532">
        <v>0</v>
      </c>
      <c r="N3532">
        <v>0</v>
      </c>
      <c r="O3532">
        <v>10</v>
      </c>
      <c r="P3532">
        <v>10</v>
      </c>
      <c r="Q3532" s="36">
        <v>10</v>
      </c>
      <c r="R3532" s="36">
        <v>20</v>
      </c>
      <c r="S3532" s="36">
        <v>20</v>
      </c>
      <c r="T3532" s="36">
        <v>20</v>
      </c>
      <c r="U3532" s="36">
        <v>20</v>
      </c>
    </row>
    <row r="3533" spans="1:21" x14ac:dyDescent="0.2">
      <c r="A3533" s="89">
        <f>VLOOKUP(C3533,TabellenSRG!$B$4:$C$2729,2,FALSE)</f>
        <v>310</v>
      </c>
      <c r="B3533" t="str">
        <f t="shared" si="56"/>
        <v>310j</v>
      </c>
      <c r="C3533" t="s">
        <v>320</v>
      </c>
      <c r="D3533" t="s">
        <v>616</v>
      </c>
      <c r="E3533">
        <v>9</v>
      </c>
      <c r="F3533">
        <v>200</v>
      </c>
      <c r="G3533">
        <v>210</v>
      </c>
      <c r="H3533">
        <v>180</v>
      </c>
      <c r="I3533">
        <v>180</v>
      </c>
      <c r="J3533">
        <v>230</v>
      </c>
      <c r="K3533">
        <v>230</v>
      </c>
      <c r="L3533">
        <v>240</v>
      </c>
      <c r="M3533">
        <v>260</v>
      </c>
      <c r="N3533">
        <v>250</v>
      </c>
      <c r="O3533">
        <v>240</v>
      </c>
      <c r="P3533">
        <v>230</v>
      </c>
      <c r="Q3533" s="36">
        <v>230</v>
      </c>
      <c r="R3533" s="36">
        <v>220</v>
      </c>
      <c r="S3533" s="36">
        <v>220</v>
      </c>
      <c r="T3533" s="36">
        <v>180</v>
      </c>
      <c r="U3533" s="36">
        <v>180</v>
      </c>
    </row>
    <row r="3534" spans="1:21" x14ac:dyDescent="0.2">
      <c r="A3534" s="89">
        <f>VLOOKUP(C3534,TabellenSRG!$B$4:$C$2729,2,FALSE)</f>
        <v>310</v>
      </c>
      <c r="B3534" t="str">
        <f t="shared" si="56"/>
        <v>310k</v>
      </c>
      <c r="C3534" t="s">
        <v>320</v>
      </c>
      <c r="D3534" t="s">
        <v>611</v>
      </c>
      <c r="E3534">
        <v>10</v>
      </c>
      <c r="F3534" t="e">
        <v>#N/A</v>
      </c>
      <c r="G3534" t="e">
        <v>#N/A</v>
      </c>
      <c r="H3534" t="e">
        <v>#N/A</v>
      </c>
      <c r="I3534" t="e">
        <v>#N/A</v>
      </c>
      <c r="J3534" t="e">
        <v>#N/A</v>
      </c>
      <c r="K3534" t="e">
        <v>#N/A</v>
      </c>
      <c r="L3534" t="e">
        <v>#N/A</v>
      </c>
      <c r="M3534" t="e">
        <v>#N/A</v>
      </c>
      <c r="N3534">
        <v>0</v>
      </c>
      <c r="O3534">
        <v>0</v>
      </c>
      <c r="P3534">
        <v>0</v>
      </c>
      <c r="Q3534" s="36">
        <v>0</v>
      </c>
      <c r="R3534" s="36">
        <v>0</v>
      </c>
      <c r="S3534" s="36">
        <v>0</v>
      </c>
      <c r="T3534" s="36">
        <v>0</v>
      </c>
      <c r="U3534" s="36">
        <v>0</v>
      </c>
    </row>
    <row r="3535" spans="1:21" x14ac:dyDescent="0.2">
      <c r="A3535" s="89">
        <f>VLOOKUP(C3535,TabellenSRG!$B$4:$C$2729,2,FALSE)</f>
        <v>311</v>
      </c>
      <c r="B3535" t="str">
        <f t="shared" si="56"/>
        <v>311a</v>
      </c>
      <c r="C3535" t="s">
        <v>321</v>
      </c>
      <c r="D3535" t="s">
        <v>606</v>
      </c>
      <c r="E3535">
        <v>0</v>
      </c>
      <c r="F3535">
        <v>160</v>
      </c>
      <c r="G3535">
        <v>170</v>
      </c>
      <c r="H3535">
        <v>140</v>
      </c>
      <c r="I3535">
        <v>160</v>
      </c>
      <c r="J3535">
        <v>140</v>
      </c>
      <c r="K3535">
        <v>150</v>
      </c>
      <c r="L3535">
        <v>180</v>
      </c>
      <c r="M3535">
        <v>190</v>
      </c>
      <c r="N3535">
        <v>240</v>
      </c>
      <c r="O3535">
        <v>280</v>
      </c>
      <c r="P3535">
        <v>330</v>
      </c>
      <c r="Q3535" s="36">
        <v>340</v>
      </c>
      <c r="R3535" s="36">
        <v>320</v>
      </c>
      <c r="S3535" s="36">
        <v>360</v>
      </c>
      <c r="T3535" s="36">
        <v>400</v>
      </c>
      <c r="U3535" s="36">
        <v>410</v>
      </c>
    </row>
    <row r="3536" spans="1:21" x14ac:dyDescent="0.2">
      <c r="A3536" s="89">
        <f>VLOOKUP(C3536,TabellenSRG!$B$4:$C$2729,2,FALSE)</f>
        <v>311</v>
      </c>
      <c r="B3536" t="str">
        <f t="shared" si="56"/>
        <v>311b</v>
      </c>
      <c r="C3536" t="s">
        <v>321</v>
      </c>
      <c r="D3536" t="s">
        <v>607</v>
      </c>
      <c r="E3536">
        <v>1</v>
      </c>
      <c r="F3536">
        <v>40</v>
      </c>
      <c r="G3536">
        <v>40</v>
      </c>
      <c r="H3536">
        <v>20</v>
      </c>
      <c r="I3536">
        <v>20</v>
      </c>
      <c r="J3536">
        <v>20</v>
      </c>
      <c r="K3536">
        <v>20</v>
      </c>
      <c r="L3536">
        <v>20</v>
      </c>
      <c r="M3536">
        <v>10</v>
      </c>
      <c r="N3536">
        <v>10</v>
      </c>
      <c r="O3536">
        <v>20</v>
      </c>
      <c r="P3536">
        <v>10</v>
      </c>
      <c r="Q3536" s="36">
        <v>10</v>
      </c>
      <c r="R3536" s="36">
        <v>10</v>
      </c>
      <c r="S3536" s="36">
        <v>10</v>
      </c>
      <c r="T3536" s="36">
        <v>10</v>
      </c>
      <c r="U3536" s="36">
        <v>10</v>
      </c>
    </row>
    <row r="3537" spans="1:21" x14ac:dyDescent="0.2">
      <c r="A3537" s="89">
        <f>VLOOKUP(C3537,TabellenSRG!$B$4:$C$2729,2,FALSE)</f>
        <v>311</v>
      </c>
      <c r="B3537" t="str">
        <f t="shared" si="56"/>
        <v>311c</v>
      </c>
      <c r="C3537" t="s">
        <v>321</v>
      </c>
      <c r="D3537" t="s">
        <v>608</v>
      </c>
      <c r="E3537">
        <v>2</v>
      </c>
      <c r="F3537">
        <v>0</v>
      </c>
      <c r="G3537">
        <v>0</v>
      </c>
      <c r="H3537">
        <v>0</v>
      </c>
      <c r="I3537">
        <v>0</v>
      </c>
      <c r="J3537">
        <v>0</v>
      </c>
      <c r="K3537">
        <v>0</v>
      </c>
      <c r="L3537">
        <v>0</v>
      </c>
      <c r="M3537">
        <v>0</v>
      </c>
      <c r="N3537">
        <v>0</v>
      </c>
      <c r="O3537">
        <v>0</v>
      </c>
      <c r="P3537">
        <v>0</v>
      </c>
      <c r="Q3537" s="36">
        <v>0</v>
      </c>
      <c r="R3537" s="36">
        <v>0</v>
      </c>
      <c r="S3537" s="36">
        <v>0</v>
      </c>
      <c r="T3537" s="36">
        <v>0</v>
      </c>
      <c r="U3537" s="36">
        <v>0</v>
      </c>
    </row>
    <row r="3538" spans="1:21" x14ac:dyDescent="0.2">
      <c r="A3538" s="89">
        <f>VLOOKUP(C3538,TabellenSRG!$B$4:$C$2729,2,FALSE)</f>
        <v>311</v>
      </c>
      <c r="B3538" t="str">
        <f t="shared" si="56"/>
        <v>311d</v>
      </c>
      <c r="C3538" t="s">
        <v>321</v>
      </c>
      <c r="D3538" t="s">
        <v>609</v>
      </c>
      <c r="E3538">
        <v>3</v>
      </c>
      <c r="F3538">
        <v>0</v>
      </c>
      <c r="G3538">
        <v>0</v>
      </c>
      <c r="H3538">
        <v>0</v>
      </c>
      <c r="I3538">
        <v>0</v>
      </c>
      <c r="J3538">
        <v>0</v>
      </c>
      <c r="K3538">
        <v>0</v>
      </c>
      <c r="L3538">
        <v>0</v>
      </c>
      <c r="M3538">
        <v>0</v>
      </c>
      <c r="N3538">
        <v>0</v>
      </c>
      <c r="O3538">
        <v>0</v>
      </c>
      <c r="P3538">
        <v>0</v>
      </c>
      <c r="Q3538" s="36">
        <v>0</v>
      </c>
      <c r="R3538" s="36">
        <v>0</v>
      </c>
      <c r="S3538" s="36">
        <v>0</v>
      </c>
      <c r="T3538" s="36">
        <v>0</v>
      </c>
      <c r="U3538" s="36">
        <v>0</v>
      </c>
    </row>
    <row r="3539" spans="1:21" x14ac:dyDescent="0.2">
      <c r="A3539" s="89">
        <f>VLOOKUP(C3539,TabellenSRG!$B$4:$C$2729,2,FALSE)</f>
        <v>311</v>
      </c>
      <c r="B3539" t="str">
        <f t="shared" si="56"/>
        <v>311e</v>
      </c>
      <c r="C3539" t="s">
        <v>321</v>
      </c>
      <c r="D3539" t="s">
        <v>610</v>
      </c>
      <c r="E3539">
        <v>4</v>
      </c>
      <c r="F3539">
        <v>0</v>
      </c>
      <c r="G3539">
        <v>0</v>
      </c>
      <c r="H3539">
        <v>0</v>
      </c>
      <c r="I3539">
        <v>0</v>
      </c>
      <c r="J3539">
        <v>0</v>
      </c>
      <c r="K3539">
        <v>0</v>
      </c>
      <c r="L3539">
        <v>0</v>
      </c>
      <c r="M3539">
        <v>10</v>
      </c>
      <c r="N3539">
        <v>0</v>
      </c>
      <c r="O3539">
        <v>0</v>
      </c>
      <c r="P3539">
        <v>10</v>
      </c>
      <c r="Q3539" s="36">
        <v>10</v>
      </c>
      <c r="R3539" s="36">
        <v>10</v>
      </c>
      <c r="S3539" s="36">
        <v>10</v>
      </c>
      <c r="T3539" s="36">
        <v>10</v>
      </c>
      <c r="U3539" s="36">
        <v>10</v>
      </c>
    </row>
    <row r="3540" spans="1:21" x14ac:dyDescent="0.2">
      <c r="A3540" s="89">
        <f>VLOOKUP(C3540,TabellenSRG!$B$4:$C$2729,2,FALSE)</f>
        <v>311</v>
      </c>
      <c r="B3540" t="str">
        <f t="shared" si="56"/>
        <v>311f</v>
      </c>
      <c r="C3540" t="s">
        <v>321</v>
      </c>
      <c r="D3540" t="s">
        <v>612</v>
      </c>
      <c r="E3540">
        <v>5</v>
      </c>
      <c r="F3540">
        <v>0</v>
      </c>
      <c r="G3540">
        <v>0</v>
      </c>
      <c r="H3540">
        <v>0</v>
      </c>
      <c r="I3540">
        <v>0</v>
      </c>
      <c r="J3540">
        <v>0</v>
      </c>
      <c r="K3540">
        <v>0</v>
      </c>
      <c r="L3540">
        <v>0</v>
      </c>
      <c r="M3540">
        <v>0</v>
      </c>
      <c r="N3540">
        <v>0</v>
      </c>
      <c r="O3540">
        <v>0</v>
      </c>
      <c r="P3540">
        <v>0</v>
      </c>
      <c r="Q3540" s="36">
        <v>0</v>
      </c>
      <c r="R3540" s="36">
        <v>0</v>
      </c>
      <c r="S3540" s="36">
        <v>0</v>
      </c>
      <c r="T3540" s="36">
        <v>0</v>
      </c>
      <c r="U3540" s="36">
        <v>0</v>
      </c>
    </row>
    <row r="3541" spans="1:21" x14ac:dyDescent="0.2">
      <c r="A3541" s="89">
        <f>VLOOKUP(C3541,TabellenSRG!$B$4:$C$2729,2,FALSE)</f>
        <v>311</v>
      </c>
      <c r="B3541" t="str">
        <f t="shared" si="56"/>
        <v>311g</v>
      </c>
      <c r="C3541" t="s">
        <v>321</v>
      </c>
      <c r="D3541" t="s">
        <v>613</v>
      </c>
      <c r="E3541">
        <v>6</v>
      </c>
      <c r="F3541">
        <v>0</v>
      </c>
      <c r="G3541">
        <v>0</v>
      </c>
      <c r="H3541">
        <v>0</v>
      </c>
      <c r="I3541">
        <v>0</v>
      </c>
      <c r="J3541">
        <v>0</v>
      </c>
      <c r="K3541">
        <v>0</v>
      </c>
      <c r="L3541">
        <v>0</v>
      </c>
      <c r="M3541">
        <v>0</v>
      </c>
      <c r="N3541">
        <v>0</v>
      </c>
      <c r="O3541">
        <v>0</v>
      </c>
      <c r="P3541">
        <v>0</v>
      </c>
      <c r="Q3541" s="36">
        <v>0</v>
      </c>
      <c r="R3541" s="36">
        <v>0</v>
      </c>
      <c r="S3541" s="36">
        <v>0</v>
      </c>
      <c r="T3541" s="36">
        <v>0</v>
      </c>
      <c r="U3541" s="36">
        <v>0</v>
      </c>
    </row>
    <row r="3542" spans="1:21" x14ac:dyDescent="0.2">
      <c r="A3542" s="89">
        <f>VLOOKUP(C3542,TabellenSRG!$B$4:$C$2729,2,FALSE)</f>
        <v>311</v>
      </c>
      <c r="B3542" t="str">
        <f t="shared" si="56"/>
        <v>311h</v>
      </c>
      <c r="C3542" t="s">
        <v>321</v>
      </c>
      <c r="D3542" t="s">
        <v>614</v>
      </c>
      <c r="E3542">
        <v>7</v>
      </c>
      <c r="F3542">
        <v>0</v>
      </c>
      <c r="G3542">
        <v>0</v>
      </c>
      <c r="H3542">
        <v>0</v>
      </c>
      <c r="I3542">
        <v>0</v>
      </c>
      <c r="J3542">
        <v>0</v>
      </c>
      <c r="K3542">
        <v>0</v>
      </c>
      <c r="L3542">
        <v>0</v>
      </c>
      <c r="M3542">
        <v>0</v>
      </c>
      <c r="N3542">
        <v>0</v>
      </c>
      <c r="O3542">
        <v>0</v>
      </c>
      <c r="P3542">
        <v>0</v>
      </c>
      <c r="Q3542" s="36">
        <v>0</v>
      </c>
      <c r="R3542" s="36">
        <v>0</v>
      </c>
      <c r="S3542" s="36">
        <v>0</v>
      </c>
      <c r="T3542" s="36">
        <v>0</v>
      </c>
      <c r="U3542" s="36">
        <v>0</v>
      </c>
    </row>
    <row r="3543" spans="1:21" x14ac:dyDescent="0.2">
      <c r="A3543" s="89">
        <f>VLOOKUP(C3543,TabellenSRG!$B$4:$C$2729,2,FALSE)</f>
        <v>311</v>
      </c>
      <c r="B3543" t="str">
        <f t="shared" si="56"/>
        <v>311i</v>
      </c>
      <c r="C3543" t="s">
        <v>321</v>
      </c>
      <c r="D3543" t="s">
        <v>615</v>
      </c>
      <c r="E3543">
        <v>8</v>
      </c>
      <c r="F3543">
        <v>0</v>
      </c>
      <c r="G3543">
        <v>0</v>
      </c>
      <c r="H3543">
        <v>0</v>
      </c>
      <c r="I3543">
        <v>0</v>
      </c>
      <c r="J3543">
        <v>0</v>
      </c>
      <c r="K3543">
        <v>0</v>
      </c>
      <c r="L3543">
        <v>0</v>
      </c>
      <c r="M3543">
        <v>0</v>
      </c>
      <c r="N3543">
        <v>0</v>
      </c>
      <c r="O3543">
        <v>0</v>
      </c>
      <c r="P3543">
        <v>0</v>
      </c>
      <c r="Q3543" s="36">
        <v>0</v>
      </c>
      <c r="R3543" s="36">
        <v>0</v>
      </c>
      <c r="S3543" s="36">
        <v>0</v>
      </c>
      <c r="T3543" s="36">
        <v>0</v>
      </c>
      <c r="U3543" s="36">
        <v>0</v>
      </c>
    </row>
    <row r="3544" spans="1:21" x14ac:dyDescent="0.2">
      <c r="A3544" s="89">
        <f>VLOOKUP(C3544,TabellenSRG!$B$4:$C$2729,2,FALSE)</f>
        <v>311</v>
      </c>
      <c r="B3544" t="str">
        <f t="shared" si="56"/>
        <v>311j</v>
      </c>
      <c r="C3544" t="s">
        <v>321</v>
      </c>
      <c r="D3544" t="s">
        <v>616</v>
      </c>
      <c r="E3544">
        <v>9</v>
      </c>
      <c r="F3544">
        <v>120</v>
      </c>
      <c r="G3544">
        <v>130</v>
      </c>
      <c r="H3544">
        <v>120</v>
      </c>
      <c r="I3544">
        <v>140</v>
      </c>
      <c r="J3544">
        <v>130</v>
      </c>
      <c r="K3544">
        <v>140</v>
      </c>
      <c r="L3544">
        <v>170</v>
      </c>
      <c r="M3544">
        <v>170</v>
      </c>
      <c r="N3544">
        <v>220</v>
      </c>
      <c r="O3544">
        <v>260</v>
      </c>
      <c r="P3544">
        <v>310</v>
      </c>
      <c r="Q3544" s="36">
        <v>320</v>
      </c>
      <c r="R3544" s="36">
        <v>300</v>
      </c>
      <c r="S3544" s="36">
        <v>340</v>
      </c>
      <c r="T3544" s="36">
        <v>370</v>
      </c>
      <c r="U3544" s="36">
        <v>370</v>
      </c>
    </row>
    <row r="3545" spans="1:21" x14ac:dyDescent="0.2">
      <c r="A3545" s="89">
        <f>VLOOKUP(C3545,TabellenSRG!$B$4:$C$2729,2,FALSE)</f>
        <v>311</v>
      </c>
      <c r="B3545" t="str">
        <f t="shared" si="56"/>
        <v>311k</v>
      </c>
      <c r="C3545" t="s">
        <v>321</v>
      </c>
      <c r="D3545" t="s">
        <v>611</v>
      </c>
      <c r="E3545">
        <v>10</v>
      </c>
      <c r="F3545" t="e">
        <v>#N/A</v>
      </c>
      <c r="G3545" t="e">
        <v>#N/A</v>
      </c>
      <c r="H3545" t="e">
        <v>#N/A</v>
      </c>
      <c r="I3545" t="e">
        <v>#N/A</v>
      </c>
      <c r="J3545" t="e">
        <v>#N/A</v>
      </c>
      <c r="K3545" t="e">
        <v>#N/A</v>
      </c>
      <c r="L3545" t="e">
        <v>#N/A</v>
      </c>
      <c r="M3545" t="e">
        <v>#N/A</v>
      </c>
      <c r="N3545">
        <v>0</v>
      </c>
      <c r="O3545">
        <v>0</v>
      </c>
      <c r="P3545">
        <v>0</v>
      </c>
      <c r="Q3545" s="36">
        <v>0</v>
      </c>
      <c r="R3545" s="36">
        <v>0</v>
      </c>
      <c r="S3545" s="36">
        <v>0</v>
      </c>
      <c r="T3545" s="36">
        <v>10</v>
      </c>
      <c r="U3545" s="36">
        <v>10</v>
      </c>
    </row>
    <row r="3546" spans="1:21" x14ac:dyDescent="0.2">
      <c r="A3546" s="89">
        <f>VLOOKUP(C3546,TabellenSRG!$B$4:$C$2729,2,FALSE)</f>
        <v>312</v>
      </c>
      <c r="B3546" t="str">
        <f t="shared" si="56"/>
        <v>312a</v>
      </c>
      <c r="C3546" t="s">
        <v>322</v>
      </c>
      <c r="D3546" t="s">
        <v>606</v>
      </c>
      <c r="E3546">
        <v>0</v>
      </c>
      <c r="F3546">
        <v>1180</v>
      </c>
      <c r="G3546">
        <v>1240</v>
      </c>
      <c r="H3546">
        <v>1250</v>
      </c>
      <c r="I3546">
        <v>720</v>
      </c>
      <c r="J3546">
        <v>760</v>
      </c>
      <c r="K3546">
        <v>770</v>
      </c>
      <c r="L3546">
        <v>760</v>
      </c>
      <c r="M3546">
        <v>820</v>
      </c>
      <c r="N3546">
        <v>830</v>
      </c>
      <c r="O3546">
        <v>890</v>
      </c>
      <c r="P3546">
        <v>870</v>
      </c>
      <c r="Q3546" s="36">
        <v>830</v>
      </c>
      <c r="R3546" s="36">
        <v>720</v>
      </c>
      <c r="S3546" s="36">
        <v>690</v>
      </c>
      <c r="T3546" s="36">
        <v>690</v>
      </c>
      <c r="U3546" s="36">
        <v>720</v>
      </c>
    </row>
    <row r="3547" spans="1:21" x14ac:dyDescent="0.2">
      <c r="A3547" s="89">
        <f>VLOOKUP(C3547,TabellenSRG!$B$4:$C$2729,2,FALSE)</f>
        <v>312</v>
      </c>
      <c r="B3547" t="str">
        <f t="shared" si="56"/>
        <v>312b</v>
      </c>
      <c r="C3547" t="s">
        <v>322</v>
      </c>
      <c r="D3547" t="s">
        <v>607</v>
      </c>
      <c r="E3547">
        <v>1</v>
      </c>
      <c r="F3547">
        <v>0</v>
      </c>
      <c r="G3547">
        <v>0</v>
      </c>
      <c r="H3547">
        <v>0</v>
      </c>
      <c r="I3547">
        <v>0</v>
      </c>
      <c r="J3547">
        <v>0</v>
      </c>
      <c r="K3547">
        <v>0</v>
      </c>
      <c r="L3547">
        <v>0</v>
      </c>
      <c r="M3547">
        <v>0</v>
      </c>
      <c r="N3547">
        <v>0</v>
      </c>
      <c r="O3547">
        <v>0</v>
      </c>
      <c r="P3547">
        <v>0</v>
      </c>
      <c r="Q3547" s="36">
        <v>0</v>
      </c>
      <c r="R3547" s="36">
        <v>0</v>
      </c>
      <c r="S3547" s="36">
        <v>0</v>
      </c>
      <c r="T3547" s="36">
        <v>0</v>
      </c>
      <c r="U3547" s="36">
        <v>0</v>
      </c>
    </row>
    <row r="3548" spans="1:21" x14ac:dyDescent="0.2">
      <c r="A3548" s="89">
        <f>VLOOKUP(C3548,TabellenSRG!$B$4:$C$2729,2,FALSE)</f>
        <v>312</v>
      </c>
      <c r="B3548" t="str">
        <f t="shared" si="56"/>
        <v>312c</v>
      </c>
      <c r="C3548" t="s">
        <v>322</v>
      </c>
      <c r="D3548" t="s">
        <v>608</v>
      </c>
      <c r="E3548">
        <v>2</v>
      </c>
      <c r="F3548">
        <v>0</v>
      </c>
      <c r="G3548">
        <v>0</v>
      </c>
      <c r="H3548">
        <v>0</v>
      </c>
      <c r="I3548">
        <v>0</v>
      </c>
      <c r="J3548">
        <v>0</v>
      </c>
      <c r="K3548">
        <v>0</v>
      </c>
      <c r="L3548">
        <v>0</v>
      </c>
      <c r="M3548">
        <v>0</v>
      </c>
      <c r="N3548">
        <v>0</v>
      </c>
      <c r="O3548">
        <v>0</v>
      </c>
      <c r="P3548">
        <v>0</v>
      </c>
      <c r="Q3548" s="36">
        <v>0</v>
      </c>
      <c r="R3548" s="36">
        <v>0</v>
      </c>
      <c r="S3548" s="36">
        <v>0</v>
      </c>
      <c r="T3548" s="36">
        <v>0</v>
      </c>
      <c r="U3548" s="36">
        <v>0</v>
      </c>
    </row>
    <row r="3549" spans="1:21" x14ac:dyDescent="0.2">
      <c r="A3549" s="89">
        <f>VLOOKUP(C3549,TabellenSRG!$B$4:$C$2729,2,FALSE)</f>
        <v>312</v>
      </c>
      <c r="B3549" t="str">
        <f t="shared" si="56"/>
        <v>312d</v>
      </c>
      <c r="C3549" t="s">
        <v>322</v>
      </c>
      <c r="D3549" t="s">
        <v>609</v>
      </c>
      <c r="E3549">
        <v>3</v>
      </c>
      <c r="F3549">
        <v>0</v>
      </c>
      <c r="G3549">
        <v>0</v>
      </c>
      <c r="H3549">
        <v>0</v>
      </c>
      <c r="I3549">
        <v>0</v>
      </c>
      <c r="J3549">
        <v>0</v>
      </c>
      <c r="K3549">
        <v>0</v>
      </c>
      <c r="L3549">
        <v>0</v>
      </c>
      <c r="M3549">
        <v>0</v>
      </c>
      <c r="N3549">
        <v>0</v>
      </c>
      <c r="O3549">
        <v>0</v>
      </c>
      <c r="P3549">
        <v>0</v>
      </c>
      <c r="Q3549" s="36">
        <v>0</v>
      </c>
      <c r="R3549" s="36">
        <v>0</v>
      </c>
      <c r="S3549" s="36">
        <v>0</v>
      </c>
      <c r="T3549" s="36">
        <v>0</v>
      </c>
      <c r="U3549" s="36">
        <v>0</v>
      </c>
    </row>
    <row r="3550" spans="1:21" x14ac:dyDescent="0.2">
      <c r="A3550" s="89">
        <f>VLOOKUP(C3550,TabellenSRG!$B$4:$C$2729,2,FALSE)</f>
        <v>312</v>
      </c>
      <c r="B3550" t="str">
        <f t="shared" si="56"/>
        <v>312e</v>
      </c>
      <c r="C3550" t="s">
        <v>322</v>
      </c>
      <c r="D3550" t="s">
        <v>610</v>
      </c>
      <c r="E3550">
        <v>4</v>
      </c>
      <c r="F3550">
        <v>0</v>
      </c>
      <c r="G3550">
        <v>0</v>
      </c>
      <c r="H3550">
        <v>0</v>
      </c>
      <c r="I3550">
        <v>0</v>
      </c>
      <c r="J3550">
        <v>10</v>
      </c>
      <c r="K3550">
        <v>10</v>
      </c>
      <c r="L3550">
        <v>20</v>
      </c>
      <c r="M3550">
        <v>30</v>
      </c>
      <c r="N3550">
        <v>30</v>
      </c>
      <c r="O3550">
        <v>30</v>
      </c>
      <c r="P3550">
        <v>30</v>
      </c>
      <c r="Q3550" s="36">
        <v>30</v>
      </c>
      <c r="R3550" s="36">
        <v>30</v>
      </c>
      <c r="S3550" s="36">
        <v>30</v>
      </c>
      <c r="T3550" s="36">
        <v>40</v>
      </c>
      <c r="U3550" s="36">
        <v>50</v>
      </c>
    </row>
    <row r="3551" spans="1:21" x14ac:dyDescent="0.2">
      <c r="A3551" s="89">
        <f>VLOOKUP(C3551,TabellenSRG!$B$4:$C$2729,2,FALSE)</f>
        <v>312</v>
      </c>
      <c r="B3551" t="str">
        <f t="shared" si="56"/>
        <v>312f</v>
      </c>
      <c r="C3551" t="s">
        <v>322</v>
      </c>
      <c r="D3551" t="s">
        <v>612</v>
      </c>
      <c r="E3551">
        <v>5</v>
      </c>
      <c r="F3551">
        <v>0</v>
      </c>
      <c r="G3551">
        <v>0</v>
      </c>
      <c r="H3551">
        <v>0</v>
      </c>
      <c r="I3551">
        <v>0</v>
      </c>
      <c r="J3551">
        <v>0</v>
      </c>
      <c r="K3551">
        <v>0</v>
      </c>
      <c r="L3551">
        <v>0</v>
      </c>
      <c r="M3551">
        <v>0</v>
      </c>
      <c r="N3551">
        <v>0</v>
      </c>
      <c r="O3551">
        <v>0</v>
      </c>
      <c r="P3551">
        <v>0</v>
      </c>
      <c r="Q3551" s="36">
        <v>0</v>
      </c>
      <c r="R3551" s="36">
        <v>0</v>
      </c>
      <c r="S3551" s="36">
        <v>0</v>
      </c>
      <c r="T3551" s="36">
        <v>0</v>
      </c>
      <c r="U3551" s="36">
        <v>0</v>
      </c>
    </row>
    <row r="3552" spans="1:21" x14ac:dyDescent="0.2">
      <c r="A3552" s="89">
        <f>VLOOKUP(C3552,TabellenSRG!$B$4:$C$2729,2,FALSE)</f>
        <v>312</v>
      </c>
      <c r="B3552" t="str">
        <f t="shared" si="56"/>
        <v>312g</v>
      </c>
      <c r="C3552" t="s">
        <v>322</v>
      </c>
      <c r="D3552" t="s">
        <v>613</v>
      </c>
      <c r="E3552">
        <v>6</v>
      </c>
      <c r="F3552">
        <v>0</v>
      </c>
      <c r="G3552">
        <v>0</v>
      </c>
      <c r="H3552">
        <v>0</v>
      </c>
      <c r="I3552">
        <v>0</v>
      </c>
      <c r="J3552">
        <v>0</v>
      </c>
      <c r="K3552">
        <v>0</v>
      </c>
      <c r="L3552">
        <v>0</v>
      </c>
      <c r="M3552">
        <v>0</v>
      </c>
      <c r="N3552">
        <v>0</v>
      </c>
      <c r="O3552">
        <v>0</v>
      </c>
      <c r="P3552">
        <v>0</v>
      </c>
      <c r="Q3552" s="36">
        <v>0</v>
      </c>
      <c r="R3552" s="36">
        <v>10</v>
      </c>
      <c r="S3552" s="36">
        <v>10</v>
      </c>
      <c r="T3552" s="36">
        <v>10</v>
      </c>
      <c r="U3552" s="36">
        <v>10</v>
      </c>
    </row>
    <row r="3553" spans="1:21" x14ac:dyDescent="0.2">
      <c r="A3553" s="89">
        <f>VLOOKUP(C3553,TabellenSRG!$B$4:$C$2729,2,FALSE)</f>
        <v>312</v>
      </c>
      <c r="B3553" t="str">
        <f t="shared" si="56"/>
        <v>312h</v>
      </c>
      <c r="C3553" t="s">
        <v>322</v>
      </c>
      <c r="D3553" t="s">
        <v>614</v>
      </c>
      <c r="E3553">
        <v>7</v>
      </c>
      <c r="F3553">
        <v>0</v>
      </c>
      <c r="G3553">
        <v>0</v>
      </c>
      <c r="H3553">
        <v>0</v>
      </c>
      <c r="I3553">
        <v>0</v>
      </c>
      <c r="J3553">
        <v>0</v>
      </c>
      <c r="K3553">
        <v>0</v>
      </c>
      <c r="L3553">
        <v>0</v>
      </c>
      <c r="M3553">
        <v>0</v>
      </c>
      <c r="N3553">
        <v>0</v>
      </c>
      <c r="O3553">
        <v>0</v>
      </c>
      <c r="P3553">
        <v>0</v>
      </c>
      <c r="Q3553" s="36">
        <v>0</v>
      </c>
      <c r="R3553" s="36">
        <v>0</v>
      </c>
      <c r="S3553" s="36">
        <v>0</v>
      </c>
      <c r="T3553" s="36">
        <v>0</v>
      </c>
      <c r="U3553" s="36">
        <v>0</v>
      </c>
    </row>
    <row r="3554" spans="1:21" x14ac:dyDescent="0.2">
      <c r="A3554" s="89">
        <f>VLOOKUP(C3554,TabellenSRG!$B$4:$C$2729,2,FALSE)</f>
        <v>312</v>
      </c>
      <c r="B3554" t="str">
        <f t="shared" si="56"/>
        <v>312i</v>
      </c>
      <c r="C3554" t="s">
        <v>322</v>
      </c>
      <c r="D3554" t="s">
        <v>615</v>
      </c>
      <c r="E3554">
        <v>8</v>
      </c>
      <c r="F3554">
        <v>0</v>
      </c>
      <c r="G3554">
        <v>0</v>
      </c>
      <c r="H3554">
        <v>0</v>
      </c>
      <c r="I3554">
        <v>0</v>
      </c>
      <c r="J3554">
        <v>0</v>
      </c>
      <c r="K3554">
        <v>0</v>
      </c>
      <c r="L3554">
        <v>0</v>
      </c>
      <c r="M3554">
        <v>0</v>
      </c>
      <c r="N3554">
        <v>0</v>
      </c>
      <c r="O3554">
        <v>0</v>
      </c>
      <c r="P3554">
        <v>0</v>
      </c>
      <c r="Q3554" s="36">
        <v>0</v>
      </c>
      <c r="R3554" s="36">
        <v>0</v>
      </c>
      <c r="S3554" s="36">
        <v>0</v>
      </c>
      <c r="T3554" s="36">
        <v>0</v>
      </c>
      <c r="U3554" s="36">
        <v>0</v>
      </c>
    </row>
    <row r="3555" spans="1:21" x14ac:dyDescent="0.2">
      <c r="A3555" s="89">
        <f>VLOOKUP(C3555,TabellenSRG!$B$4:$C$2729,2,FALSE)</f>
        <v>312</v>
      </c>
      <c r="B3555" t="str">
        <f t="shared" si="56"/>
        <v>312j</v>
      </c>
      <c r="C3555" t="s">
        <v>322</v>
      </c>
      <c r="D3555" t="s">
        <v>616</v>
      </c>
      <c r="E3555">
        <v>9</v>
      </c>
      <c r="F3555">
        <v>1180</v>
      </c>
      <c r="G3555">
        <v>1240</v>
      </c>
      <c r="H3555">
        <v>1250</v>
      </c>
      <c r="I3555">
        <v>710</v>
      </c>
      <c r="J3555">
        <v>750</v>
      </c>
      <c r="K3555">
        <v>750</v>
      </c>
      <c r="L3555">
        <v>740</v>
      </c>
      <c r="M3555">
        <v>790</v>
      </c>
      <c r="N3555">
        <v>800</v>
      </c>
      <c r="O3555">
        <v>850</v>
      </c>
      <c r="P3555">
        <v>840</v>
      </c>
      <c r="Q3555" s="36">
        <v>800</v>
      </c>
      <c r="R3555" s="36">
        <v>690</v>
      </c>
      <c r="S3555" s="36">
        <v>650</v>
      </c>
      <c r="T3555" s="36">
        <v>640</v>
      </c>
      <c r="U3555" s="36">
        <v>660</v>
      </c>
    </row>
    <row r="3556" spans="1:21" x14ac:dyDescent="0.2">
      <c r="A3556" s="89">
        <f>VLOOKUP(C3556,TabellenSRG!$B$4:$C$2729,2,FALSE)</f>
        <v>312</v>
      </c>
      <c r="B3556" t="str">
        <f t="shared" si="56"/>
        <v>312k</v>
      </c>
      <c r="C3556" t="s">
        <v>322</v>
      </c>
      <c r="D3556" t="s">
        <v>611</v>
      </c>
      <c r="E3556">
        <v>10</v>
      </c>
      <c r="F3556" t="e">
        <v>#N/A</v>
      </c>
      <c r="G3556" t="e">
        <v>#N/A</v>
      </c>
      <c r="H3556" t="e">
        <v>#N/A</v>
      </c>
      <c r="I3556" t="e">
        <v>#N/A</v>
      </c>
      <c r="J3556" t="e">
        <v>#N/A</v>
      </c>
      <c r="K3556" t="e">
        <v>#N/A</v>
      </c>
      <c r="L3556" t="e">
        <v>#N/A</v>
      </c>
      <c r="M3556" t="e">
        <v>#N/A</v>
      </c>
      <c r="N3556">
        <v>0</v>
      </c>
      <c r="O3556">
        <v>0</v>
      </c>
      <c r="P3556">
        <v>0</v>
      </c>
      <c r="Q3556" s="36">
        <v>0</v>
      </c>
      <c r="R3556" s="36">
        <v>0</v>
      </c>
      <c r="S3556" s="36">
        <v>0</v>
      </c>
      <c r="T3556" s="36">
        <v>0</v>
      </c>
      <c r="U3556" s="36">
        <v>0</v>
      </c>
    </row>
    <row r="3557" spans="1:21" x14ac:dyDescent="0.2">
      <c r="A3557" s="89">
        <f>VLOOKUP(C3557,TabellenSRG!$B$4:$C$2729,2,FALSE)</f>
        <v>313</v>
      </c>
      <c r="B3557" t="str">
        <f t="shared" si="56"/>
        <v>313a</v>
      </c>
      <c r="C3557" t="s">
        <v>323</v>
      </c>
      <c r="D3557" t="s">
        <v>606</v>
      </c>
      <c r="E3557">
        <v>0</v>
      </c>
      <c r="F3557">
        <v>470</v>
      </c>
      <c r="G3557">
        <v>330</v>
      </c>
      <c r="H3557">
        <v>270</v>
      </c>
      <c r="I3557">
        <v>180</v>
      </c>
      <c r="J3557">
        <v>140</v>
      </c>
      <c r="K3557">
        <v>180</v>
      </c>
      <c r="L3557">
        <v>270</v>
      </c>
      <c r="M3557">
        <v>410</v>
      </c>
      <c r="N3557">
        <v>430</v>
      </c>
      <c r="O3557">
        <v>490</v>
      </c>
      <c r="P3557">
        <v>440</v>
      </c>
      <c r="Q3557" s="36">
        <v>320</v>
      </c>
      <c r="R3557" s="36">
        <v>380</v>
      </c>
      <c r="S3557" s="36">
        <v>480</v>
      </c>
      <c r="T3557" s="36">
        <v>480</v>
      </c>
      <c r="U3557" s="36">
        <v>470</v>
      </c>
    </row>
    <row r="3558" spans="1:21" x14ac:dyDescent="0.2">
      <c r="A3558" s="89">
        <f>VLOOKUP(C3558,TabellenSRG!$B$4:$C$2729,2,FALSE)</f>
        <v>313</v>
      </c>
      <c r="B3558" t="str">
        <f t="shared" si="56"/>
        <v>313b</v>
      </c>
      <c r="C3558" t="s">
        <v>323</v>
      </c>
      <c r="D3558" t="s">
        <v>607</v>
      </c>
      <c r="E3558">
        <v>1</v>
      </c>
      <c r="F3558">
        <v>70</v>
      </c>
      <c r="G3558">
        <v>30</v>
      </c>
      <c r="H3558">
        <v>20</v>
      </c>
      <c r="I3558">
        <v>20</v>
      </c>
      <c r="J3558">
        <v>0</v>
      </c>
      <c r="K3558">
        <v>0</v>
      </c>
      <c r="L3558">
        <v>0</v>
      </c>
      <c r="M3558">
        <v>0</v>
      </c>
      <c r="N3558">
        <v>0</v>
      </c>
      <c r="O3558">
        <v>0</v>
      </c>
      <c r="P3558">
        <v>0</v>
      </c>
      <c r="Q3558" s="36">
        <v>0</v>
      </c>
      <c r="R3558" s="36">
        <v>0</v>
      </c>
      <c r="S3558" s="36">
        <v>0</v>
      </c>
      <c r="T3558" s="36">
        <v>0</v>
      </c>
      <c r="U3558" s="36">
        <v>0</v>
      </c>
    </row>
    <row r="3559" spans="1:21" x14ac:dyDescent="0.2">
      <c r="A3559" s="89">
        <f>VLOOKUP(C3559,TabellenSRG!$B$4:$C$2729,2,FALSE)</f>
        <v>313</v>
      </c>
      <c r="B3559" t="str">
        <f t="shared" si="56"/>
        <v>313c</v>
      </c>
      <c r="C3559" t="s">
        <v>323</v>
      </c>
      <c r="D3559" t="s">
        <v>608</v>
      </c>
      <c r="E3559">
        <v>2</v>
      </c>
      <c r="F3559">
        <v>0</v>
      </c>
      <c r="G3559">
        <v>0</v>
      </c>
      <c r="H3559">
        <v>0</v>
      </c>
      <c r="I3559">
        <v>0</v>
      </c>
      <c r="J3559">
        <v>0</v>
      </c>
      <c r="K3559">
        <v>0</v>
      </c>
      <c r="L3559">
        <v>0</v>
      </c>
      <c r="M3559">
        <v>0</v>
      </c>
      <c r="N3559">
        <v>0</v>
      </c>
      <c r="O3559">
        <v>0</v>
      </c>
      <c r="P3559">
        <v>0</v>
      </c>
      <c r="Q3559" s="36">
        <v>0</v>
      </c>
      <c r="R3559" s="36">
        <v>0</v>
      </c>
      <c r="S3559" s="36">
        <v>0</v>
      </c>
      <c r="T3559" s="36">
        <v>0</v>
      </c>
      <c r="U3559" s="36">
        <v>0</v>
      </c>
    </row>
    <row r="3560" spans="1:21" x14ac:dyDescent="0.2">
      <c r="A3560" s="89">
        <f>VLOOKUP(C3560,TabellenSRG!$B$4:$C$2729,2,FALSE)</f>
        <v>313</v>
      </c>
      <c r="B3560" t="str">
        <f t="shared" si="56"/>
        <v>313d</v>
      </c>
      <c r="C3560" t="s">
        <v>323</v>
      </c>
      <c r="D3560" t="s">
        <v>609</v>
      </c>
      <c r="E3560">
        <v>3</v>
      </c>
      <c r="F3560">
        <v>40</v>
      </c>
      <c r="G3560">
        <v>30</v>
      </c>
      <c r="H3560">
        <v>10</v>
      </c>
      <c r="I3560">
        <v>10</v>
      </c>
      <c r="J3560">
        <v>0</v>
      </c>
      <c r="K3560">
        <v>0</v>
      </c>
      <c r="L3560">
        <v>0</v>
      </c>
      <c r="M3560">
        <v>0</v>
      </c>
      <c r="N3560">
        <v>0</v>
      </c>
      <c r="O3560">
        <v>0</v>
      </c>
      <c r="P3560">
        <v>0</v>
      </c>
      <c r="Q3560" s="36">
        <v>0</v>
      </c>
      <c r="R3560" s="36">
        <v>0</v>
      </c>
      <c r="S3560" s="36">
        <v>0</v>
      </c>
      <c r="T3560" s="36">
        <v>0</v>
      </c>
      <c r="U3560" s="36">
        <v>0</v>
      </c>
    </row>
    <row r="3561" spans="1:21" x14ac:dyDescent="0.2">
      <c r="A3561" s="89">
        <f>VLOOKUP(C3561,TabellenSRG!$B$4:$C$2729,2,FALSE)</f>
        <v>313</v>
      </c>
      <c r="B3561" t="str">
        <f t="shared" si="56"/>
        <v>313e</v>
      </c>
      <c r="C3561" t="s">
        <v>323</v>
      </c>
      <c r="D3561" t="s">
        <v>610</v>
      </c>
      <c r="E3561">
        <v>4</v>
      </c>
      <c r="F3561">
        <v>0</v>
      </c>
      <c r="G3561">
        <v>0</v>
      </c>
      <c r="H3561">
        <v>0</v>
      </c>
      <c r="I3561">
        <v>10</v>
      </c>
      <c r="J3561">
        <v>20</v>
      </c>
      <c r="K3561">
        <v>20</v>
      </c>
      <c r="L3561">
        <v>30</v>
      </c>
      <c r="M3561">
        <v>40</v>
      </c>
      <c r="N3561">
        <v>40</v>
      </c>
      <c r="O3561">
        <v>50</v>
      </c>
      <c r="P3561">
        <v>50</v>
      </c>
      <c r="Q3561" s="36">
        <v>60</v>
      </c>
      <c r="R3561" s="36">
        <v>50</v>
      </c>
      <c r="S3561" s="36">
        <v>50</v>
      </c>
      <c r="T3561" s="36">
        <v>50</v>
      </c>
      <c r="U3561" s="36">
        <v>60</v>
      </c>
    </row>
    <row r="3562" spans="1:21" x14ac:dyDescent="0.2">
      <c r="A3562" s="89">
        <f>VLOOKUP(C3562,TabellenSRG!$B$4:$C$2729,2,FALSE)</f>
        <v>313</v>
      </c>
      <c r="B3562" t="str">
        <f t="shared" si="56"/>
        <v>313f</v>
      </c>
      <c r="C3562" t="s">
        <v>323</v>
      </c>
      <c r="D3562" t="s">
        <v>612</v>
      </c>
      <c r="E3562">
        <v>5</v>
      </c>
      <c r="F3562">
        <v>0</v>
      </c>
      <c r="G3562">
        <v>0</v>
      </c>
      <c r="H3562">
        <v>0</v>
      </c>
      <c r="I3562">
        <v>0</v>
      </c>
      <c r="J3562">
        <v>0</v>
      </c>
      <c r="K3562">
        <v>0</v>
      </c>
      <c r="L3562">
        <v>0</v>
      </c>
      <c r="M3562">
        <v>0</v>
      </c>
      <c r="N3562">
        <v>0</v>
      </c>
      <c r="O3562">
        <v>0</v>
      </c>
      <c r="P3562">
        <v>0</v>
      </c>
      <c r="Q3562" s="36">
        <v>0</v>
      </c>
      <c r="R3562" s="36">
        <v>0</v>
      </c>
      <c r="S3562" s="36">
        <v>10</v>
      </c>
      <c r="T3562" s="36">
        <v>10</v>
      </c>
      <c r="U3562" s="36">
        <v>10</v>
      </c>
    </row>
    <row r="3563" spans="1:21" x14ac:dyDescent="0.2">
      <c r="A3563" s="89">
        <f>VLOOKUP(C3563,TabellenSRG!$B$4:$C$2729,2,FALSE)</f>
        <v>313</v>
      </c>
      <c r="B3563" t="str">
        <f t="shared" si="56"/>
        <v>313g</v>
      </c>
      <c r="C3563" t="s">
        <v>323</v>
      </c>
      <c r="D3563" t="s">
        <v>613</v>
      </c>
      <c r="E3563">
        <v>6</v>
      </c>
      <c r="F3563">
        <v>0</v>
      </c>
      <c r="G3563">
        <v>0</v>
      </c>
      <c r="H3563">
        <v>0</v>
      </c>
      <c r="I3563">
        <v>0</v>
      </c>
      <c r="J3563">
        <v>10</v>
      </c>
      <c r="K3563">
        <v>10</v>
      </c>
      <c r="L3563">
        <v>10</v>
      </c>
      <c r="M3563">
        <v>30</v>
      </c>
      <c r="N3563">
        <v>30</v>
      </c>
      <c r="O3563">
        <v>30</v>
      </c>
      <c r="P3563">
        <v>30</v>
      </c>
      <c r="Q3563" s="36">
        <v>20</v>
      </c>
      <c r="R3563" s="36">
        <v>20</v>
      </c>
      <c r="S3563" s="36">
        <v>50</v>
      </c>
      <c r="T3563" s="36">
        <v>50</v>
      </c>
      <c r="U3563" s="36">
        <v>50</v>
      </c>
    </row>
    <row r="3564" spans="1:21" x14ac:dyDescent="0.2">
      <c r="A3564" s="89">
        <f>VLOOKUP(C3564,TabellenSRG!$B$4:$C$2729,2,FALSE)</f>
        <v>313</v>
      </c>
      <c r="B3564" t="str">
        <f t="shared" si="56"/>
        <v>313h</v>
      </c>
      <c r="C3564" t="s">
        <v>323</v>
      </c>
      <c r="D3564" t="s">
        <v>614</v>
      </c>
      <c r="E3564">
        <v>7</v>
      </c>
      <c r="F3564">
        <v>0</v>
      </c>
      <c r="G3564">
        <v>0</v>
      </c>
      <c r="H3564">
        <v>0</v>
      </c>
      <c r="I3564">
        <v>0</v>
      </c>
      <c r="J3564">
        <v>0</v>
      </c>
      <c r="K3564">
        <v>0</v>
      </c>
      <c r="L3564">
        <v>0</v>
      </c>
      <c r="M3564">
        <v>0</v>
      </c>
      <c r="N3564">
        <v>0</v>
      </c>
      <c r="O3564">
        <v>0</v>
      </c>
      <c r="P3564">
        <v>0</v>
      </c>
      <c r="Q3564" s="36">
        <v>0</v>
      </c>
      <c r="R3564" s="36">
        <v>0</v>
      </c>
      <c r="S3564" s="36">
        <v>0</v>
      </c>
      <c r="T3564" s="36">
        <v>0</v>
      </c>
      <c r="U3564" s="36">
        <v>0</v>
      </c>
    </row>
    <row r="3565" spans="1:21" x14ac:dyDescent="0.2">
      <c r="A3565" s="89">
        <f>VLOOKUP(C3565,TabellenSRG!$B$4:$C$2729,2,FALSE)</f>
        <v>313</v>
      </c>
      <c r="B3565" t="str">
        <f t="shared" si="56"/>
        <v>313i</v>
      </c>
      <c r="C3565" t="s">
        <v>323</v>
      </c>
      <c r="D3565" t="s">
        <v>615</v>
      </c>
      <c r="E3565">
        <v>8</v>
      </c>
      <c r="F3565">
        <v>0</v>
      </c>
      <c r="G3565">
        <v>0</v>
      </c>
      <c r="H3565">
        <v>0</v>
      </c>
      <c r="I3565">
        <v>0</v>
      </c>
      <c r="J3565">
        <v>0</v>
      </c>
      <c r="K3565">
        <v>0</v>
      </c>
      <c r="L3565">
        <v>0</v>
      </c>
      <c r="M3565">
        <v>0</v>
      </c>
      <c r="N3565">
        <v>0</v>
      </c>
      <c r="O3565">
        <v>0</v>
      </c>
      <c r="P3565">
        <v>0</v>
      </c>
      <c r="Q3565" s="36">
        <v>0</v>
      </c>
      <c r="R3565" s="36">
        <v>0</v>
      </c>
      <c r="S3565" s="36">
        <v>0</v>
      </c>
      <c r="T3565" s="36">
        <v>0</v>
      </c>
      <c r="U3565" s="36">
        <v>0</v>
      </c>
    </row>
    <row r="3566" spans="1:21" x14ac:dyDescent="0.2">
      <c r="A3566" s="89">
        <f>VLOOKUP(C3566,TabellenSRG!$B$4:$C$2729,2,FALSE)</f>
        <v>313</v>
      </c>
      <c r="B3566" t="str">
        <f t="shared" si="56"/>
        <v>313j</v>
      </c>
      <c r="C3566" t="s">
        <v>323</v>
      </c>
      <c r="D3566" t="s">
        <v>616</v>
      </c>
      <c r="E3566">
        <v>9</v>
      </c>
      <c r="F3566">
        <v>370</v>
      </c>
      <c r="G3566">
        <v>270</v>
      </c>
      <c r="H3566">
        <v>230</v>
      </c>
      <c r="I3566">
        <v>150</v>
      </c>
      <c r="J3566">
        <v>120</v>
      </c>
      <c r="K3566">
        <v>150</v>
      </c>
      <c r="L3566">
        <v>240</v>
      </c>
      <c r="M3566">
        <v>340</v>
      </c>
      <c r="N3566">
        <v>350</v>
      </c>
      <c r="O3566">
        <v>410</v>
      </c>
      <c r="P3566">
        <v>360</v>
      </c>
      <c r="Q3566" s="36">
        <v>240</v>
      </c>
      <c r="R3566" s="36">
        <v>300</v>
      </c>
      <c r="S3566" s="36">
        <v>370</v>
      </c>
      <c r="T3566" s="36">
        <v>360</v>
      </c>
      <c r="U3566" s="36">
        <v>340</v>
      </c>
    </row>
    <row r="3567" spans="1:21" x14ac:dyDescent="0.2">
      <c r="A3567" s="89">
        <f>VLOOKUP(C3567,TabellenSRG!$B$4:$C$2729,2,FALSE)</f>
        <v>313</v>
      </c>
      <c r="B3567" t="str">
        <f t="shared" si="56"/>
        <v>313k</v>
      </c>
      <c r="C3567" t="s">
        <v>323</v>
      </c>
      <c r="D3567" t="s">
        <v>611</v>
      </c>
      <c r="E3567">
        <v>10</v>
      </c>
      <c r="F3567" t="e">
        <v>#N/A</v>
      </c>
      <c r="G3567" t="e">
        <v>#N/A</v>
      </c>
      <c r="H3567" t="e">
        <v>#N/A</v>
      </c>
      <c r="I3567" t="e">
        <v>#N/A</v>
      </c>
      <c r="J3567" t="e">
        <v>#N/A</v>
      </c>
      <c r="K3567" t="e">
        <v>#N/A</v>
      </c>
      <c r="L3567" t="e">
        <v>#N/A</v>
      </c>
      <c r="M3567" t="e">
        <v>#N/A</v>
      </c>
      <c r="N3567">
        <v>0</v>
      </c>
      <c r="O3567">
        <v>0</v>
      </c>
      <c r="P3567">
        <v>0</v>
      </c>
      <c r="Q3567" s="36">
        <v>0</v>
      </c>
      <c r="R3567" s="36">
        <v>0</v>
      </c>
      <c r="S3567" s="36">
        <v>10</v>
      </c>
      <c r="T3567" s="36">
        <v>10</v>
      </c>
      <c r="U3567" s="36">
        <v>10</v>
      </c>
    </row>
    <row r="3568" spans="1:21" x14ac:dyDescent="0.2">
      <c r="A3568" s="89">
        <f>VLOOKUP(C3568,TabellenSRG!$B$4:$C$2729,2,FALSE)</f>
        <v>314</v>
      </c>
      <c r="B3568" t="str">
        <f t="shared" si="56"/>
        <v>314a</v>
      </c>
      <c r="C3568" t="s">
        <v>324</v>
      </c>
      <c r="D3568" t="s">
        <v>606</v>
      </c>
      <c r="E3568">
        <v>0</v>
      </c>
      <c r="F3568">
        <v>30</v>
      </c>
      <c r="G3568">
        <v>40</v>
      </c>
      <c r="H3568">
        <v>40</v>
      </c>
      <c r="I3568">
        <v>40</v>
      </c>
      <c r="J3568">
        <v>50</v>
      </c>
      <c r="K3568">
        <v>40</v>
      </c>
      <c r="L3568">
        <v>50</v>
      </c>
      <c r="M3568">
        <v>50</v>
      </c>
      <c r="N3568">
        <v>40</v>
      </c>
      <c r="O3568">
        <v>30</v>
      </c>
      <c r="P3568">
        <v>30</v>
      </c>
      <c r="Q3568" s="36">
        <v>30</v>
      </c>
      <c r="R3568" s="36">
        <v>30</v>
      </c>
      <c r="S3568" s="36">
        <v>30</v>
      </c>
      <c r="T3568" s="36">
        <v>40</v>
      </c>
      <c r="U3568" s="36">
        <v>40</v>
      </c>
    </row>
    <row r="3569" spans="1:21" x14ac:dyDescent="0.2">
      <c r="A3569" s="89">
        <f>VLOOKUP(C3569,TabellenSRG!$B$4:$C$2729,2,FALSE)</f>
        <v>314</v>
      </c>
      <c r="B3569" t="str">
        <f t="shared" si="56"/>
        <v>314b</v>
      </c>
      <c r="C3569" t="s">
        <v>324</v>
      </c>
      <c r="D3569" t="s">
        <v>607</v>
      </c>
      <c r="E3569">
        <v>1</v>
      </c>
      <c r="F3569">
        <v>0</v>
      </c>
      <c r="G3569">
        <v>0</v>
      </c>
      <c r="H3569">
        <v>0</v>
      </c>
      <c r="I3569">
        <v>0</v>
      </c>
      <c r="J3569">
        <v>0</v>
      </c>
      <c r="K3569">
        <v>0</v>
      </c>
      <c r="L3569">
        <v>0</v>
      </c>
      <c r="M3569">
        <v>0</v>
      </c>
      <c r="N3569">
        <v>0</v>
      </c>
      <c r="O3569">
        <v>0</v>
      </c>
      <c r="P3569">
        <v>0</v>
      </c>
      <c r="Q3569" s="36">
        <v>0</v>
      </c>
      <c r="R3569" s="36">
        <v>0</v>
      </c>
      <c r="S3569" s="36">
        <v>0</v>
      </c>
      <c r="T3569" s="36">
        <v>0</v>
      </c>
      <c r="U3569" s="36">
        <v>0</v>
      </c>
    </row>
    <row r="3570" spans="1:21" x14ac:dyDescent="0.2">
      <c r="A3570" s="89">
        <f>VLOOKUP(C3570,TabellenSRG!$B$4:$C$2729,2,FALSE)</f>
        <v>314</v>
      </c>
      <c r="B3570" t="str">
        <f t="shared" si="56"/>
        <v>314c</v>
      </c>
      <c r="C3570" t="s">
        <v>324</v>
      </c>
      <c r="D3570" t="s">
        <v>608</v>
      </c>
      <c r="E3570">
        <v>2</v>
      </c>
      <c r="F3570">
        <v>0</v>
      </c>
      <c r="G3570">
        <v>0</v>
      </c>
      <c r="H3570">
        <v>0</v>
      </c>
      <c r="I3570">
        <v>0</v>
      </c>
      <c r="J3570">
        <v>0</v>
      </c>
      <c r="K3570">
        <v>0</v>
      </c>
      <c r="L3570">
        <v>0</v>
      </c>
      <c r="M3570">
        <v>0</v>
      </c>
      <c r="N3570">
        <v>0</v>
      </c>
      <c r="O3570">
        <v>0</v>
      </c>
      <c r="P3570">
        <v>0</v>
      </c>
      <c r="Q3570" s="36">
        <v>0</v>
      </c>
      <c r="R3570" s="36">
        <v>0</v>
      </c>
      <c r="S3570" s="36">
        <v>0</v>
      </c>
      <c r="T3570" s="36">
        <v>0</v>
      </c>
      <c r="U3570" s="36">
        <v>0</v>
      </c>
    </row>
    <row r="3571" spans="1:21" x14ac:dyDescent="0.2">
      <c r="A3571" s="89">
        <f>VLOOKUP(C3571,TabellenSRG!$B$4:$C$2729,2,FALSE)</f>
        <v>314</v>
      </c>
      <c r="B3571" t="str">
        <f t="shared" si="56"/>
        <v>314d</v>
      </c>
      <c r="C3571" t="s">
        <v>324</v>
      </c>
      <c r="D3571" t="s">
        <v>609</v>
      </c>
      <c r="E3571">
        <v>3</v>
      </c>
      <c r="F3571">
        <v>0</v>
      </c>
      <c r="G3571">
        <v>0</v>
      </c>
      <c r="H3571">
        <v>0</v>
      </c>
      <c r="I3571">
        <v>0</v>
      </c>
      <c r="J3571">
        <v>0</v>
      </c>
      <c r="K3571">
        <v>0</v>
      </c>
      <c r="L3571">
        <v>0</v>
      </c>
      <c r="M3571">
        <v>0</v>
      </c>
      <c r="N3571">
        <v>0</v>
      </c>
      <c r="O3571">
        <v>0</v>
      </c>
      <c r="P3571">
        <v>0</v>
      </c>
      <c r="Q3571" s="36">
        <v>0</v>
      </c>
      <c r="R3571" s="36">
        <v>0</v>
      </c>
      <c r="S3571" s="36">
        <v>0</v>
      </c>
      <c r="T3571" s="36">
        <v>0</v>
      </c>
      <c r="U3571" s="36">
        <v>0</v>
      </c>
    </row>
    <row r="3572" spans="1:21" x14ac:dyDescent="0.2">
      <c r="A3572" s="89">
        <f>VLOOKUP(C3572,TabellenSRG!$B$4:$C$2729,2,FALSE)</f>
        <v>314</v>
      </c>
      <c r="B3572" t="str">
        <f t="shared" si="56"/>
        <v>314e</v>
      </c>
      <c r="C3572" t="s">
        <v>324</v>
      </c>
      <c r="D3572" t="s">
        <v>610</v>
      </c>
      <c r="E3572">
        <v>4</v>
      </c>
      <c r="F3572">
        <v>0</v>
      </c>
      <c r="G3572">
        <v>0</v>
      </c>
      <c r="H3572">
        <v>0</v>
      </c>
      <c r="I3572">
        <v>0</v>
      </c>
      <c r="J3572">
        <v>0</v>
      </c>
      <c r="K3572">
        <v>0</v>
      </c>
      <c r="L3572">
        <v>0</v>
      </c>
      <c r="M3572">
        <v>0</v>
      </c>
      <c r="N3572">
        <v>0</v>
      </c>
      <c r="O3572">
        <v>0</v>
      </c>
      <c r="P3572">
        <v>0</v>
      </c>
      <c r="Q3572" s="36">
        <v>0</v>
      </c>
      <c r="R3572" s="36">
        <v>0</v>
      </c>
      <c r="S3572" s="36">
        <v>0</v>
      </c>
      <c r="T3572" s="36">
        <v>0</v>
      </c>
      <c r="U3572" s="36">
        <v>0</v>
      </c>
    </row>
    <row r="3573" spans="1:21" x14ac:dyDescent="0.2">
      <c r="A3573" s="89">
        <f>VLOOKUP(C3573,TabellenSRG!$B$4:$C$2729,2,FALSE)</f>
        <v>314</v>
      </c>
      <c r="B3573" t="str">
        <f t="shared" si="56"/>
        <v>314f</v>
      </c>
      <c r="C3573" t="s">
        <v>324</v>
      </c>
      <c r="D3573" t="s">
        <v>612</v>
      </c>
      <c r="E3573">
        <v>5</v>
      </c>
      <c r="F3573">
        <v>0</v>
      </c>
      <c r="G3573">
        <v>0</v>
      </c>
      <c r="H3573">
        <v>0</v>
      </c>
      <c r="I3573">
        <v>0</v>
      </c>
      <c r="J3573">
        <v>0</v>
      </c>
      <c r="K3573">
        <v>0</v>
      </c>
      <c r="L3573">
        <v>0</v>
      </c>
      <c r="M3573">
        <v>0</v>
      </c>
      <c r="N3573">
        <v>0</v>
      </c>
      <c r="O3573">
        <v>0</v>
      </c>
      <c r="P3573">
        <v>0</v>
      </c>
      <c r="Q3573" s="36">
        <v>0</v>
      </c>
      <c r="R3573" s="36">
        <v>0</v>
      </c>
      <c r="S3573" s="36">
        <v>0</v>
      </c>
      <c r="T3573" s="36">
        <v>0</v>
      </c>
      <c r="U3573" s="36">
        <v>0</v>
      </c>
    </row>
    <row r="3574" spans="1:21" x14ac:dyDescent="0.2">
      <c r="A3574" s="89">
        <f>VLOOKUP(C3574,TabellenSRG!$B$4:$C$2729,2,FALSE)</f>
        <v>314</v>
      </c>
      <c r="B3574" t="str">
        <f t="shared" si="56"/>
        <v>314g</v>
      </c>
      <c r="C3574" t="s">
        <v>324</v>
      </c>
      <c r="D3574" t="s">
        <v>613</v>
      </c>
      <c r="E3574">
        <v>6</v>
      </c>
      <c r="F3574">
        <v>0</v>
      </c>
      <c r="G3574">
        <v>0</v>
      </c>
      <c r="H3574">
        <v>0</v>
      </c>
      <c r="I3574">
        <v>0</v>
      </c>
      <c r="J3574">
        <v>0</v>
      </c>
      <c r="K3574">
        <v>0</v>
      </c>
      <c r="L3574">
        <v>0</v>
      </c>
      <c r="M3574">
        <v>0</v>
      </c>
      <c r="N3574">
        <v>0</v>
      </c>
      <c r="O3574">
        <v>0</v>
      </c>
      <c r="P3574">
        <v>0</v>
      </c>
      <c r="Q3574" s="36">
        <v>0</v>
      </c>
      <c r="R3574" s="36">
        <v>0</v>
      </c>
      <c r="S3574" s="36">
        <v>0</v>
      </c>
      <c r="T3574" s="36">
        <v>0</v>
      </c>
      <c r="U3574" s="36">
        <v>0</v>
      </c>
    </row>
    <row r="3575" spans="1:21" x14ac:dyDescent="0.2">
      <c r="A3575" s="89">
        <f>VLOOKUP(C3575,TabellenSRG!$B$4:$C$2729,2,FALSE)</f>
        <v>314</v>
      </c>
      <c r="B3575" t="str">
        <f t="shared" si="56"/>
        <v>314h</v>
      </c>
      <c r="C3575" t="s">
        <v>324</v>
      </c>
      <c r="D3575" t="s">
        <v>614</v>
      </c>
      <c r="E3575">
        <v>7</v>
      </c>
      <c r="F3575">
        <v>0</v>
      </c>
      <c r="G3575">
        <v>0</v>
      </c>
      <c r="H3575">
        <v>0</v>
      </c>
      <c r="I3575">
        <v>0</v>
      </c>
      <c r="J3575">
        <v>0</v>
      </c>
      <c r="K3575">
        <v>0</v>
      </c>
      <c r="L3575">
        <v>0</v>
      </c>
      <c r="M3575">
        <v>0</v>
      </c>
      <c r="N3575">
        <v>0</v>
      </c>
      <c r="O3575">
        <v>0</v>
      </c>
      <c r="P3575">
        <v>0</v>
      </c>
      <c r="Q3575" s="36">
        <v>0</v>
      </c>
      <c r="R3575" s="36">
        <v>0</v>
      </c>
      <c r="S3575" s="36">
        <v>0</v>
      </c>
      <c r="T3575" s="36">
        <v>0</v>
      </c>
      <c r="U3575" s="36">
        <v>0</v>
      </c>
    </row>
    <row r="3576" spans="1:21" x14ac:dyDescent="0.2">
      <c r="A3576" s="89">
        <f>VLOOKUP(C3576,TabellenSRG!$B$4:$C$2729,2,FALSE)</f>
        <v>314</v>
      </c>
      <c r="B3576" t="str">
        <f t="shared" si="56"/>
        <v>314i</v>
      </c>
      <c r="C3576" t="s">
        <v>324</v>
      </c>
      <c r="D3576" t="s">
        <v>615</v>
      </c>
      <c r="E3576">
        <v>8</v>
      </c>
      <c r="F3576">
        <v>0</v>
      </c>
      <c r="G3576">
        <v>0</v>
      </c>
      <c r="H3576">
        <v>0</v>
      </c>
      <c r="I3576">
        <v>0</v>
      </c>
      <c r="J3576">
        <v>0</v>
      </c>
      <c r="K3576">
        <v>0</v>
      </c>
      <c r="L3576">
        <v>0</v>
      </c>
      <c r="M3576">
        <v>0</v>
      </c>
      <c r="N3576">
        <v>0</v>
      </c>
      <c r="O3576">
        <v>0</v>
      </c>
      <c r="P3576">
        <v>0</v>
      </c>
      <c r="Q3576" s="36">
        <v>0</v>
      </c>
      <c r="R3576" s="36">
        <v>0</v>
      </c>
      <c r="S3576" s="36">
        <v>0</v>
      </c>
      <c r="T3576" s="36">
        <v>0</v>
      </c>
      <c r="U3576" s="36">
        <v>0</v>
      </c>
    </row>
    <row r="3577" spans="1:21" x14ac:dyDescent="0.2">
      <c r="A3577" s="89">
        <f>VLOOKUP(C3577,TabellenSRG!$B$4:$C$2729,2,FALSE)</f>
        <v>314</v>
      </c>
      <c r="B3577" t="str">
        <f t="shared" si="56"/>
        <v>314j</v>
      </c>
      <c r="C3577" t="s">
        <v>324</v>
      </c>
      <c r="D3577" t="s">
        <v>616</v>
      </c>
      <c r="E3577">
        <v>9</v>
      </c>
      <c r="F3577">
        <v>30</v>
      </c>
      <c r="G3577">
        <v>40</v>
      </c>
      <c r="H3577">
        <v>40</v>
      </c>
      <c r="I3577">
        <v>40</v>
      </c>
      <c r="J3577">
        <v>50</v>
      </c>
      <c r="K3577">
        <v>40</v>
      </c>
      <c r="L3577">
        <v>50</v>
      </c>
      <c r="M3577">
        <v>50</v>
      </c>
      <c r="N3577">
        <v>40</v>
      </c>
      <c r="O3577">
        <v>30</v>
      </c>
      <c r="P3577">
        <v>30</v>
      </c>
      <c r="Q3577" s="36">
        <v>30</v>
      </c>
      <c r="R3577" s="36">
        <v>30</v>
      </c>
      <c r="S3577" s="36">
        <v>30</v>
      </c>
      <c r="T3577" s="36">
        <v>40</v>
      </c>
      <c r="U3577" s="36">
        <v>40</v>
      </c>
    </row>
    <row r="3578" spans="1:21" x14ac:dyDescent="0.2">
      <c r="A3578" s="89">
        <f>VLOOKUP(C3578,TabellenSRG!$B$4:$C$2729,2,FALSE)</f>
        <v>314</v>
      </c>
      <c r="B3578" t="str">
        <f t="shared" si="56"/>
        <v>314k</v>
      </c>
      <c r="C3578" t="s">
        <v>324</v>
      </c>
      <c r="D3578" t="s">
        <v>611</v>
      </c>
      <c r="E3578">
        <v>10</v>
      </c>
      <c r="F3578" t="e">
        <v>#N/A</v>
      </c>
      <c r="G3578" t="e">
        <v>#N/A</v>
      </c>
      <c r="H3578" t="e">
        <v>#N/A</v>
      </c>
      <c r="I3578" t="e">
        <v>#N/A</v>
      </c>
      <c r="J3578" t="e">
        <v>#N/A</v>
      </c>
      <c r="K3578" t="e">
        <v>#N/A</v>
      </c>
      <c r="L3578" t="e">
        <v>#N/A</v>
      </c>
      <c r="M3578" t="e">
        <v>#N/A</v>
      </c>
      <c r="N3578">
        <v>0</v>
      </c>
      <c r="O3578">
        <v>0</v>
      </c>
      <c r="P3578">
        <v>0</v>
      </c>
      <c r="Q3578" s="36">
        <v>0</v>
      </c>
      <c r="R3578" s="36">
        <v>0</v>
      </c>
      <c r="S3578" s="36">
        <v>0</v>
      </c>
      <c r="T3578" s="36">
        <v>0</v>
      </c>
      <c r="U3578" s="36">
        <v>0</v>
      </c>
    </row>
    <row r="3579" spans="1:21" x14ac:dyDescent="0.2">
      <c r="A3579" s="89">
        <f>VLOOKUP(C3579,TabellenSRG!$B$4:$C$2729,2,FALSE)</f>
        <v>315</v>
      </c>
      <c r="B3579" t="str">
        <f t="shared" si="56"/>
        <v>315a</v>
      </c>
      <c r="C3579" t="s">
        <v>325</v>
      </c>
      <c r="D3579" t="s">
        <v>606</v>
      </c>
      <c r="E3579">
        <v>0</v>
      </c>
      <c r="F3579">
        <v>400</v>
      </c>
      <c r="G3579">
        <v>400</v>
      </c>
      <c r="H3579">
        <v>360</v>
      </c>
      <c r="I3579">
        <v>380</v>
      </c>
      <c r="J3579">
        <v>390</v>
      </c>
      <c r="K3579">
        <v>380</v>
      </c>
      <c r="L3579">
        <v>390</v>
      </c>
      <c r="M3579">
        <v>440</v>
      </c>
      <c r="N3579">
        <v>430</v>
      </c>
      <c r="O3579">
        <v>400</v>
      </c>
      <c r="P3579">
        <v>400</v>
      </c>
      <c r="Q3579" s="36">
        <v>410</v>
      </c>
      <c r="R3579" s="36">
        <v>390</v>
      </c>
      <c r="S3579" s="36">
        <v>390</v>
      </c>
      <c r="T3579" s="36">
        <v>400</v>
      </c>
      <c r="U3579" s="36">
        <v>380</v>
      </c>
    </row>
    <row r="3580" spans="1:21" x14ac:dyDescent="0.2">
      <c r="A3580" s="89">
        <f>VLOOKUP(C3580,TabellenSRG!$B$4:$C$2729,2,FALSE)</f>
        <v>315</v>
      </c>
      <c r="B3580" t="str">
        <f t="shared" si="56"/>
        <v>315b</v>
      </c>
      <c r="C3580" t="s">
        <v>325</v>
      </c>
      <c r="D3580" t="s">
        <v>607</v>
      </c>
      <c r="E3580">
        <v>1</v>
      </c>
      <c r="F3580">
        <v>0</v>
      </c>
      <c r="G3580">
        <v>0</v>
      </c>
      <c r="H3580">
        <v>0</v>
      </c>
      <c r="I3580">
        <v>0</v>
      </c>
      <c r="J3580">
        <v>0</v>
      </c>
      <c r="K3580">
        <v>0</v>
      </c>
      <c r="L3580">
        <v>0</v>
      </c>
      <c r="M3580">
        <v>0</v>
      </c>
      <c r="N3580">
        <v>0</v>
      </c>
      <c r="O3580">
        <v>0</v>
      </c>
      <c r="P3580">
        <v>0</v>
      </c>
      <c r="Q3580" s="36">
        <v>0</v>
      </c>
      <c r="R3580" s="36">
        <v>0</v>
      </c>
      <c r="S3580" s="36">
        <v>0</v>
      </c>
      <c r="T3580" s="36">
        <v>0</v>
      </c>
      <c r="U3580" s="36">
        <v>0</v>
      </c>
    </row>
    <row r="3581" spans="1:21" x14ac:dyDescent="0.2">
      <c r="A3581" s="89">
        <f>VLOOKUP(C3581,TabellenSRG!$B$4:$C$2729,2,FALSE)</f>
        <v>315</v>
      </c>
      <c r="B3581" t="str">
        <f t="shared" si="56"/>
        <v>315c</v>
      </c>
      <c r="C3581" t="s">
        <v>325</v>
      </c>
      <c r="D3581" t="s">
        <v>608</v>
      </c>
      <c r="E3581">
        <v>2</v>
      </c>
      <c r="F3581">
        <v>0</v>
      </c>
      <c r="G3581">
        <v>0</v>
      </c>
      <c r="H3581">
        <v>0</v>
      </c>
      <c r="I3581">
        <v>0</v>
      </c>
      <c r="J3581">
        <v>0</v>
      </c>
      <c r="K3581">
        <v>0</v>
      </c>
      <c r="L3581">
        <v>0</v>
      </c>
      <c r="M3581">
        <v>0</v>
      </c>
      <c r="N3581">
        <v>0</v>
      </c>
      <c r="O3581">
        <v>0</v>
      </c>
      <c r="P3581">
        <v>0</v>
      </c>
      <c r="Q3581" s="36">
        <v>0</v>
      </c>
      <c r="R3581" s="36">
        <v>0</v>
      </c>
      <c r="S3581" s="36">
        <v>0</v>
      </c>
      <c r="T3581" s="36">
        <v>0</v>
      </c>
      <c r="U3581" s="36">
        <v>0</v>
      </c>
    </row>
    <row r="3582" spans="1:21" x14ac:dyDescent="0.2">
      <c r="A3582" s="89">
        <f>VLOOKUP(C3582,TabellenSRG!$B$4:$C$2729,2,FALSE)</f>
        <v>315</v>
      </c>
      <c r="B3582" t="str">
        <f t="shared" si="56"/>
        <v>315d</v>
      </c>
      <c r="C3582" t="s">
        <v>325</v>
      </c>
      <c r="D3582" t="s">
        <v>609</v>
      </c>
      <c r="E3582">
        <v>3</v>
      </c>
      <c r="F3582">
        <v>0</v>
      </c>
      <c r="G3582">
        <v>0</v>
      </c>
      <c r="H3582">
        <v>0</v>
      </c>
      <c r="I3582">
        <v>0</v>
      </c>
      <c r="J3582">
        <v>0</v>
      </c>
      <c r="K3582">
        <v>0</v>
      </c>
      <c r="L3582">
        <v>0</v>
      </c>
      <c r="M3582">
        <v>0</v>
      </c>
      <c r="N3582">
        <v>0</v>
      </c>
      <c r="O3582">
        <v>0</v>
      </c>
      <c r="P3582">
        <v>0</v>
      </c>
      <c r="Q3582" s="36">
        <v>0</v>
      </c>
      <c r="R3582" s="36">
        <v>0</v>
      </c>
      <c r="S3582" s="36">
        <v>0</v>
      </c>
      <c r="T3582" s="36">
        <v>0</v>
      </c>
      <c r="U3582" s="36">
        <v>0</v>
      </c>
    </row>
    <row r="3583" spans="1:21" x14ac:dyDescent="0.2">
      <c r="A3583" s="89">
        <f>VLOOKUP(C3583,TabellenSRG!$B$4:$C$2729,2,FALSE)</f>
        <v>315</v>
      </c>
      <c r="B3583" t="str">
        <f t="shared" si="56"/>
        <v>315e</v>
      </c>
      <c r="C3583" t="s">
        <v>325</v>
      </c>
      <c r="D3583" t="s">
        <v>610</v>
      </c>
      <c r="E3583">
        <v>4</v>
      </c>
      <c r="F3583">
        <v>0</v>
      </c>
      <c r="G3583">
        <v>0</v>
      </c>
      <c r="H3583">
        <v>0</v>
      </c>
      <c r="I3583">
        <v>0</v>
      </c>
      <c r="J3583">
        <v>0</v>
      </c>
      <c r="K3583">
        <v>0</v>
      </c>
      <c r="L3583">
        <v>0</v>
      </c>
      <c r="M3583">
        <v>0</v>
      </c>
      <c r="N3583">
        <v>0</v>
      </c>
      <c r="O3583">
        <v>0</v>
      </c>
      <c r="P3583">
        <v>0</v>
      </c>
      <c r="Q3583" s="36">
        <v>0</v>
      </c>
      <c r="R3583" s="36">
        <v>0</v>
      </c>
      <c r="S3583" s="36">
        <v>0</v>
      </c>
      <c r="T3583" s="36">
        <v>20</v>
      </c>
      <c r="U3583" s="36">
        <v>20</v>
      </c>
    </row>
    <row r="3584" spans="1:21" x14ac:dyDescent="0.2">
      <c r="A3584" s="89">
        <f>VLOOKUP(C3584,TabellenSRG!$B$4:$C$2729,2,FALSE)</f>
        <v>315</v>
      </c>
      <c r="B3584" t="str">
        <f t="shared" si="56"/>
        <v>315f</v>
      </c>
      <c r="C3584" t="s">
        <v>325</v>
      </c>
      <c r="D3584" t="s">
        <v>612</v>
      </c>
      <c r="E3584">
        <v>5</v>
      </c>
      <c r="F3584">
        <v>0</v>
      </c>
      <c r="G3584">
        <v>0</v>
      </c>
      <c r="H3584">
        <v>0</v>
      </c>
      <c r="I3584">
        <v>0</v>
      </c>
      <c r="J3584">
        <v>0</v>
      </c>
      <c r="K3584">
        <v>0</v>
      </c>
      <c r="L3584">
        <v>0</v>
      </c>
      <c r="M3584">
        <v>0</v>
      </c>
      <c r="N3584">
        <v>0</v>
      </c>
      <c r="O3584">
        <v>0</v>
      </c>
      <c r="P3584">
        <v>0</v>
      </c>
      <c r="Q3584" s="36">
        <v>0</v>
      </c>
      <c r="R3584" s="36">
        <v>0</v>
      </c>
      <c r="S3584" s="36">
        <v>0</v>
      </c>
      <c r="T3584" s="36">
        <v>0</v>
      </c>
      <c r="U3584" s="36">
        <v>0</v>
      </c>
    </row>
    <row r="3585" spans="1:21" x14ac:dyDescent="0.2">
      <c r="A3585" s="89">
        <f>VLOOKUP(C3585,TabellenSRG!$B$4:$C$2729,2,FALSE)</f>
        <v>315</v>
      </c>
      <c r="B3585" t="str">
        <f t="shared" si="56"/>
        <v>315g</v>
      </c>
      <c r="C3585" t="s">
        <v>325</v>
      </c>
      <c r="D3585" t="s">
        <v>613</v>
      </c>
      <c r="E3585">
        <v>6</v>
      </c>
      <c r="F3585">
        <v>0</v>
      </c>
      <c r="G3585">
        <v>0</v>
      </c>
      <c r="H3585">
        <v>0</v>
      </c>
      <c r="I3585">
        <v>0</v>
      </c>
      <c r="J3585">
        <v>0</v>
      </c>
      <c r="K3585">
        <v>0</v>
      </c>
      <c r="L3585">
        <v>0</v>
      </c>
      <c r="M3585">
        <v>0</v>
      </c>
      <c r="N3585">
        <v>0</v>
      </c>
      <c r="O3585">
        <v>0</v>
      </c>
      <c r="P3585">
        <v>0</v>
      </c>
      <c r="Q3585" s="36">
        <v>0</v>
      </c>
      <c r="R3585" s="36">
        <v>0</v>
      </c>
      <c r="S3585" s="36">
        <v>0</v>
      </c>
      <c r="T3585" s="36">
        <v>0</v>
      </c>
      <c r="U3585" s="36">
        <v>0</v>
      </c>
    </row>
    <row r="3586" spans="1:21" x14ac:dyDescent="0.2">
      <c r="A3586" s="89">
        <f>VLOOKUP(C3586,TabellenSRG!$B$4:$C$2729,2,FALSE)</f>
        <v>315</v>
      </c>
      <c r="B3586" t="str">
        <f t="shared" si="56"/>
        <v>315h</v>
      </c>
      <c r="C3586" t="s">
        <v>325</v>
      </c>
      <c r="D3586" t="s">
        <v>614</v>
      </c>
      <c r="E3586">
        <v>7</v>
      </c>
      <c r="F3586">
        <v>0</v>
      </c>
      <c r="G3586">
        <v>0</v>
      </c>
      <c r="H3586">
        <v>0</v>
      </c>
      <c r="I3586">
        <v>0</v>
      </c>
      <c r="J3586">
        <v>0</v>
      </c>
      <c r="K3586">
        <v>0</v>
      </c>
      <c r="L3586">
        <v>0</v>
      </c>
      <c r="M3586">
        <v>0</v>
      </c>
      <c r="N3586">
        <v>0</v>
      </c>
      <c r="O3586">
        <v>0</v>
      </c>
      <c r="P3586">
        <v>0</v>
      </c>
      <c r="Q3586" s="36">
        <v>0</v>
      </c>
      <c r="R3586" s="36">
        <v>0</v>
      </c>
      <c r="S3586" s="36">
        <v>0</v>
      </c>
      <c r="T3586" s="36">
        <v>0</v>
      </c>
      <c r="U3586" s="36">
        <v>0</v>
      </c>
    </row>
    <row r="3587" spans="1:21" x14ac:dyDescent="0.2">
      <c r="A3587" s="89">
        <f>VLOOKUP(C3587,TabellenSRG!$B$4:$C$2729,2,FALSE)</f>
        <v>315</v>
      </c>
      <c r="B3587" t="str">
        <f t="shared" si="56"/>
        <v>315i</v>
      </c>
      <c r="C3587" t="s">
        <v>325</v>
      </c>
      <c r="D3587" t="s">
        <v>615</v>
      </c>
      <c r="E3587">
        <v>8</v>
      </c>
      <c r="F3587">
        <v>0</v>
      </c>
      <c r="G3587">
        <v>0</v>
      </c>
      <c r="H3587">
        <v>0</v>
      </c>
      <c r="I3587">
        <v>0</v>
      </c>
      <c r="J3587">
        <v>0</v>
      </c>
      <c r="K3587">
        <v>0</v>
      </c>
      <c r="L3587">
        <v>0</v>
      </c>
      <c r="M3587">
        <v>0</v>
      </c>
      <c r="N3587">
        <v>0</v>
      </c>
      <c r="O3587">
        <v>0</v>
      </c>
      <c r="P3587">
        <v>0</v>
      </c>
      <c r="Q3587" s="36">
        <v>0</v>
      </c>
      <c r="R3587" s="36">
        <v>0</v>
      </c>
      <c r="S3587" s="36">
        <v>0</v>
      </c>
      <c r="T3587" s="36">
        <v>0</v>
      </c>
      <c r="U3587" s="36">
        <v>0</v>
      </c>
    </row>
    <row r="3588" spans="1:21" x14ac:dyDescent="0.2">
      <c r="A3588" s="89">
        <f>VLOOKUP(C3588,TabellenSRG!$B$4:$C$2729,2,FALSE)</f>
        <v>315</v>
      </c>
      <c r="B3588" t="str">
        <f t="shared" si="56"/>
        <v>315j</v>
      </c>
      <c r="C3588" t="s">
        <v>325</v>
      </c>
      <c r="D3588" t="s">
        <v>616</v>
      </c>
      <c r="E3588">
        <v>9</v>
      </c>
      <c r="F3588">
        <v>400</v>
      </c>
      <c r="G3588">
        <v>400</v>
      </c>
      <c r="H3588">
        <v>360</v>
      </c>
      <c r="I3588">
        <v>380</v>
      </c>
      <c r="J3588">
        <v>390</v>
      </c>
      <c r="K3588">
        <v>380</v>
      </c>
      <c r="L3588">
        <v>390</v>
      </c>
      <c r="M3588">
        <v>440</v>
      </c>
      <c r="N3588">
        <v>430</v>
      </c>
      <c r="O3588">
        <v>400</v>
      </c>
      <c r="P3588">
        <v>400</v>
      </c>
      <c r="Q3588" s="36">
        <v>410</v>
      </c>
      <c r="R3588" s="36">
        <v>390</v>
      </c>
      <c r="S3588" s="36">
        <v>390</v>
      </c>
      <c r="T3588" s="36">
        <v>380</v>
      </c>
      <c r="U3588" s="36">
        <v>360</v>
      </c>
    </row>
    <row r="3589" spans="1:21" x14ac:dyDescent="0.2">
      <c r="A3589" s="89">
        <f>VLOOKUP(C3589,TabellenSRG!$B$4:$C$2729,2,FALSE)</f>
        <v>315</v>
      </c>
      <c r="B3589" t="str">
        <f t="shared" ref="B3589:B3652" si="57">CONCATENATE(A3589,D3589)</f>
        <v>315k</v>
      </c>
      <c r="C3589" t="s">
        <v>325</v>
      </c>
      <c r="D3589" t="s">
        <v>611</v>
      </c>
      <c r="E3589">
        <v>10</v>
      </c>
      <c r="F3589" t="e">
        <v>#N/A</v>
      </c>
      <c r="G3589" t="e">
        <v>#N/A</v>
      </c>
      <c r="H3589" t="e">
        <v>#N/A</v>
      </c>
      <c r="I3589" t="e">
        <v>#N/A</v>
      </c>
      <c r="J3589" t="e">
        <v>#N/A</v>
      </c>
      <c r="K3589" t="e">
        <v>#N/A</v>
      </c>
      <c r="L3589" t="e">
        <v>#N/A</v>
      </c>
      <c r="M3589" t="e">
        <v>#N/A</v>
      </c>
      <c r="N3589">
        <v>0</v>
      </c>
      <c r="O3589">
        <v>0</v>
      </c>
      <c r="P3589">
        <v>0</v>
      </c>
      <c r="Q3589" s="36">
        <v>0</v>
      </c>
      <c r="R3589" s="36">
        <v>0</v>
      </c>
      <c r="S3589" s="36">
        <v>0</v>
      </c>
      <c r="T3589" s="36">
        <v>0</v>
      </c>
      <c r="U3589" s="36">
        <v>0</v>
      </c>
    </row>
    <row r="3590" spans="1:21" x14ac:dyDescent="0.2">
      <c r="A3590" s="89">
        <f>VLOOKUP(C3590,TabellenSRG!$B$4:$C$2729,2,FALSE)</f>
        <v>316</v>
      </c>
      <c r="B3590" t="str">
        <f t="shared" si="57"/>
        <v>316a</v>
      </c>
      <c r="C3590" t="s">
        <v>326</v>
      </c>
      <c r="D3590" t="s">
        <v>606</v>
      </c>
      <c r="E3590">
        <v>0</v>
      </c>
      <c r="F3590">
        <v>30</v>
      </c>
      <c r="G3590">
        <v>50</v>
      </c>
      <c r="H3590">
        <v>60</v>
      </c>
      <c r="I3590">
        <v>60</v>
      </c>
      <c r="J3590">
        <v>80</v>
      </c>
      <c r="K3590">
        <v>30</v>
      </c>
      <c r="L3590">
        <v>40</v>
      </c>
      <c r="M3590">
        <v>70</v>
      </c>
      <c r="N3590">
        <v>80</v>
      </c>
      <c r="O3590">
        <v>90</v>
      </c>
      <c r="P3590">
        <v>100</v>
      </c>
      <c r="Q3590" s="36">
        <v>110</v>
      </c>
      <c r="R3590" s="36">
        <v>120</v>
      </c>
      <c r="S3590" s="36">
        <v>150</v>
      </c>
      <c r="T3590" s="36">
        <v>110</v>
      </c>
      <c r="U3590" s="36">
        <v>150</v>
      </c>
    </row>
    <row r="3591" spans="1:21" x14ac:dyDescent="0.2">
      <c r="A3591" s="89">
        <f>VLOOKUP(C3591,TabellenSRG!$B$4:$C$2729,2,FALSE)</f>
        <v>316</v>
      </c>
      <c r="B3591" t="str">
        <f t="shared" si="57"/>
        <v>316b</v>
      </c>
      <c r="C3591" t="s">
        <v>326</v>
      </c>
      <c r="D3591" t="s">
        <v>607</v>
      </c>
      <c r="E3591">
        <v>1</v>
      </c>
      <c r="F3591">
        <v>0</v>
      </c>
      <c r="G3591">
        <v>0</v>
      </c>
      <c r="H3591">
        <v>0</v>
      </c>
      <c r="I3591">
        <v>0</v>
      </c>
      <c r="J3591">
        <v>0</v>
      </c>
      <c r="K3591">
        <v>0</v>
      </c>
      <c r="L3591">
        <v>0</v>
      </c>
      <c r="M3591">
        <v>0</v>
      </c>
      <c r="N3591">
        <v>0</v>
      </c>
      <c r="O3591">
        <v>0</v>
      </c>
      <c r="P3591">
        <v>0</v>
      </c>
      <c r="Q3591" s="36">
        <v>0</v>
      </c>
      <c r="R3591" s="36">
        <v>0</v>
      </c>
      <c r="S3591" s="36">
        <v>0</v>
      </c>
      <c r="T3591" s="36">
        <v>0</v>
      </c>
      <c r="U3591" s="36">
        <v>0</v>
      </c>
    </row>
    <row r="3592" spans="1:21" x14ac:dyDescent="0.2">
      <c r="A3592" s="89">
        <f>VLOOKUP(C3592,TabellenSRG!$B$4:$C$2729,2,FALSE)</f>
        <v>316</v>
      </c>
      <c r="B3592" t="str">
        <f t="shared" si="57"/>
        <v>316c</v>
      </c>
      <c r="C3592" t="s">
        <v>326</v>
      </c>
      <c r="D3592" t="s">
        <v>608</v>
      </c>
      <c r="E3592">
        <v>2</v>
      </c>
      <c r="F3592">
        <v>0</v>
      </c>
      <c r="G3592">
        <v>0</v>
      </c>
      <c r="H3592">
        <v>0</v>
      </c>
      <c r="I3592">
        <v>0</v>
      </c>
      <c r="J3592">
        <v>0</v>
      </c>
      <c r="K3592">
        <v>0</v>
      </c>
      <c r="L3592">
        <v>0</v>
      </c>
      <c r="M3592">
        <v>0</v>
      </c>
      <c r="N3592">
        <v>0</v>
      </c>
      <c r="O3592">
        <v>0</v>
      </c>
      <c r="P3592">
        <v>0</v>
      </c>
      <c r="Q3592" s="36">
        <v>0</v>
      </c>
      <c r="R3592" s="36">
        <v>0</v>
      </c>
      <c r="S3592" s="36">
        <v>0</v>
      </c>
      <c r="T3592" s="36">
        <v>0</v>
      </c>
      <c r="U3592" s="36">
        <v>0</v>
      </c>
    </row>
    <row r="3593" spans="1:21" x14ac:dyDescent="0.2">
      <c r="A3593" s="89">
        <f>VLOOKUP(C3593,TabellenSRG!$B$4:$C$2729,2,FALSE)</f>
        <v>316</v>
      </c>
      <c r="B3593" t="str">
        <f t="shared" si="57"/>
        <v>316d</v>
      </c>
      <c r="C3593" t="s">
        <v>326</v>
      </c>
      <c r="D3593" t="s">
        <v>609</v>
      </c>
      <c r="E3593">
        <v>3</v>
      </c>
      <c r="F3593">
        <v>0</v>
      </c>
      <c r="G3593">
        <v>0</v>
      </c>
      <c r="H3593">
        <v>0</v>
      </c>
      <c r="I3593">
        <v>0</v>
      </c>
      <c r="J3593">
        <v>0</v>
      </c>
      <c r="K3593">
        <v>0</v>
      </c>
      <c r="L3593">
        <v>0</v>
      </c>
      <c r="M3593">
        <v>0</v>
      </c>
      <c r="N3593">
        <v>0</v>
      </c>
      <c r="O3593">
        <v>0</v>
      </c>
      <c r="P3593">
        <v>0</v>
      </c>
      <c r="Q3593" s="36">
        <v>0</v>
      </c>
      <c r="R3593" s="36">
        <v>0</v>
      </c>
      <c r="S3593" s="36">
        <v>0</v>
      </c>
      <c r="T3593" s="36">
        <v>0</v>
      </c>
      <c r="U3593" s="36">
        <v>0</v>
      </c>
    </row>
    <row r="3594" spans="1:21" x14ac:dyDescent="0.2">
      <c r="A3594" s="89">
        <f>VLOOKUP(C3594,TabellenSRG!$B$4:$C$2729,2,FALSE)</f>
        <v>316</v>
      </c>
      <c r="B3594" t="str">
        <f t="shared" si="57"/>
        <v>316e</v>
      </c>
      <c r="C3594" t="s">
        <v>326</v>
      </c>
      <c r="D3594" t="s">
        <v>610</v>
      </c>
      <c r="E3594">
        <v>4</v>
      </c>
      <c r="F3594">
        <v>0</v>
      </c>
      <c r="G3594">
        <v>0</v>
      </c>
      <c r="H3594">
        <v>0</v>
      </c>
      <c r="I3594">
        <v>0</v>
      </c>
      <c r="J3594">
        <v>0</v>
      </c>
      <c r="K3594">
        <v>0</v>
      </c>
      <c r="L3594">
        <v>10</v>
      </c>
      <c r="M3594">
        <v>10</v>
      </c>
      <c r="N3594">
        <v>10</v>
      </c>
      <c r="O3594">
        <v>10</v>
      </c>
      <c r="P3594">
        <v>20</v>
      </c>
      <c r="Q3594" s="36">
        <v>20</v>
      </c>
      <c r="R3594" s="36">
        <v>20</v>
      </c>
      <c r="S3594" s="36">
        <v>20</v>
      </c>
      <c r="T3594" s="36">
        <v>20</v>
      </c>
      <c r="U3594" s="36">
        <v>20</v>
      </c>
    </row>
    <row r="3595" spans="1:21" x14ac:dyDescent="0.2">
      <c r="A3595" s="89">
        <f>VLOOKUP(C3595,TabellenSRG!$B$4:$C$2729,2,FALSE)</f>
        <v>316</v>
      </c>
      <c r="B3595" t="str">
        <f t="shared" si="57"/>
        <v>316f</v>
      </c>
      <c r="C3595" t="s">
        <v>326</v>
      </c>
      <c r="D3595" t="s">
        <v>612</v>
      </c>
      <c r="E3595">
        <v>5</v>
      </c>
      <c r="F3595">
        <v>0</v>
      </c>
      <c r="G3595">
        <v>0</v>
      </c>
      <c r="H3595">
        <v>0</v>
      </c>
      <c r="I3595">
        <v>0</v>
      </c>
      <c r="J3595">
        <v>0</v>
      </c>
      <c r="K3595">
        <v>0</v>
      </c>
      <c r="L3595">
        <v>0</v>
      </c>
      <c r="M3595">
        <v>0</v>
      </c>
      <c r="N3595">
        <v>0</v>
      </c>
      <c r="O3595">
        <v>0</v>
      </c>
      <c r="P3595">
        <v>0</v>
      </c>
      <c r="Q3595" s="36">
        <v>0</v>
      </c>
      <c r="R3595" s="36">
        <v>0</v>
      </c>
      <c r="S3595" s="36">
        <v>0</v>
      </c>
      <c r="T3595" s="36">
        <v>0</v>
      </c>
      <c r="U3595" s="36">
        <v>0</v>
      </c>
    </row>
    <row r="3596" spans="1:21" x14ac:dyDescent="0.2">
      <c r="A3596" s="89">
        <f>VLOOKUP(C3596,TabellenSRG!$B$4:$C$2729,2,FALSE)</f>
        <v>316</v>
      </c>
      <c r="B3596" t="str">
        <f t="shared" si="57"/>
        <v>316g</v>
      </c>
      <c r="C3596" t="s">
        <v>326</v>
      </c>
      <c r="D3596" t="s">
        <v>613</v>
      </c>
      <c r="E3596">
        <v>6</v>
      </c>
      <c r="F3596">
        <v>0</v>
      </c>
      <c r="G3596">
        <v>0</v>
      </c>
      <c r="H3596">
        <v>0</v>
      </c>
      <c r="I3596">
        <v>0</v>
      </c>
      <c r="J3596">
        <v>0</v>
      </c>
      <c r="K3596">
        <v>0</v>
      </c>
      <c r="L3596">
        <v>0</v>
      </c>
      <c r="M3596">
        <v>0</v>
      </c>
      <c r="N3596">
        <v>0</v>
      </c>
      <c r="O3596">
        <v>10</v>
      </c>
      <c r="P3596">
        <v>10</v>
      </c>
      <c r="Q3596" s="36">
        <v>10</v>
      </c>
      <c r="R3596" s="36">
        <v>10</v>
      </c>
      <c r="S3596" s="36">
        <v>10</v>
      </c>
      <c r="T3596" s="36">
        <v>10</v>
      </c>
      <c r="U3596" s="36">
        <v>10</v>
      </c>
    </row>
    <row r="3597" spans="1:21" x14ac:dyDescent="0.2">
      <c r="A3597" s="89">
        <f>VLOOKUP(C3597,TabellenSRG!$B$4:$C$2729,2,FALSE)</f>
        <v>316</v>
      </c>
      <c r="B3597" t="str">
        <f t="shared" si="57"/>
        <v>316h</v>
      </c>
      <c r="C3597" t="s">
        <v>326</v>
      </c>
      <c r="D3597" t="s">
        <v>614</v>
      </c>
      <c r="E3597">
        <v>7</v>
      </c>
      <c r="F3597">
        <v>0</v>
      </c>
      <c r="G3597">
        <v>0</v>
      </c>
      <c r="H3597">
        <v>0</v>
      </c>
      <c r="I3597">
        <v>0</v>
      </c>
      <c r="J3597">
        <v>0</v>
      </c>
      <c r="K3597">
        <v>0</v>
      </c>
      <c r="L3597">
        <v>0</v>
      </c>
      <c r="M3597">
        <v>0</v>
      </c>
      <c r="N3597">
        <v>0</v>
      </c>
      <c r="O3597">
        <v>0</v>
      </c>
      <c r="P3597">
        <v>0</v>
      </c>
      <c r="Q3597" s="36">
        <v>0</v>
      </c>
      <c r="R3597" s="36">
        <v>0</v>
      </c>
      <c r="S3597" s="36">
        <v>0</v>
      </c>
      <c r="T3597" s="36">
        <v>0</v>
      </c>
      <c r="U3597" s="36">
        <v>0</v>
      </c>
    </row>
    <row r="3598" spans="1:21" x14ac:dyDescent="0.2">
      <c r="A3598" s="89">
        <f>VLOOKUP(C3598,TabellenSRG!$B$4:$C$2729,2,FALSE)</f>
        <v>316</v>
      </c>
      <c r="B3598" t="str">
        <f t="shared" si="57"/>
        <v>316i</v>
      </c>
      <c r="C3598" t="s">
        <v>326</v>
      </c>
      <c r="D3598" t="s">
        <v>615</v>
      </c>
      <c r="E3598">
        <v>8</v>
      </c>
      <c r="F3598">
        <v>0</v>
      </c>
      <c r="G3598">
        <v>0</v>
      </c>
      <c r="H3598">
        <v>0</v>
      </c>
      <c r="I3598">
        <v>0</v>
      </c>
      <c r="J3598">
        <v>0</v>
      </c>
      <c r="K3598">
        <v>0</v>
      </c>
      <c r="L3598">
        <v>0</v>
      </c>
      <c r="M3598">
        <v>0</v>
      </c>
      <c r="N3598">
        <v>0</v>
      </c>
      <c r="O3598">
        <v>0</v>
      </c>
      <c r="P3598">
        <v>0</v>
      </c>
      <c r="Q3598" s="36">
        <v>0</v>
      </c>
      <c r="R3598" s="36">
        <v>0</v>
      </c>
      <c r="S3598" s="36">
        <v>0</v>
      </c>
      <c r="T3598" s="36">
        <v>0</v>
      </c>
      <c r="U3598" s="36">
        <v>0</v>
      </c>
    </row>
    <row r="3599" spans="1:21" x14ac:dyDescent="0.2">
      <c r="A3599" s="89">
        <f>VLOOKUP(C3599,TabellenSRG!$B$4:$C$2729,2,FALSE)</f>
        <v>316</v>
      </c>
      <c r="B3599" t="str">
        <f t="shared" si="57"/>
        <v>316j</v>
      </c>
      <c r="C3599" t="s">
        <v>326</v>
      </c>
      <c r="D3599" t="s">
        <v>616</v>
      </c>
      <c r="E3599">
        <v>9</v>
      </c>
      <c r="F3599">
        <v>30</v>
      </c>
      <c r="G3599">
        <v>50</v>
      </c>
      <c r="H3599">
        <v>50</v>
      </c>
      <c r="I3599">
        <v>60</v>
      </c>
      <c r="J3599">
        <v>70</v>
      </c>
      <c r="K3599">
        <v>30</v>
      </c>
      <c r="L3599">
        <v>30</v>
      </c>
      <c r="M3599">
        <v>60</v>
      </c>
      <c r="N3599">
        <v>70</v>
      </c>
      <c r="O3599">
        <v>80</v>
      </c>
      <c r="P3599">
        <v>80</v>
      </c>
      <c r="Q3599" s="36">
        <v>80</v>
      </c>
      <c r="R3599" s="36">
        <v>80</v>
      </c>
      <c r="S3599" s="36">
        <v>120</v>
      </c>
      <c r="T3599" s="36">
        <v>90</v>
      </c>
      <c r="U3599" s="36">
        <v>120</v>
      </c>
    </row>
    <row r="3600" spans="1:21" x14ac:dyDescent="0.2">
      <c r="A3600" s="89">
        <f>VLOOKUP(C3600,TabellenSRG!$B$4:$C$2729,2,FALSE)</f>
        <v>316</v>
      </c>
      <c r="B3600" t="str">
        <f t="shared" si="57"/>
        <v>316k</v>
      </c>
      <c r="C3600" t="s">
        <v>326</v>
      </c>
      <c r="D3600" t="s">
        <v>611</v>
      </c>
      <c r="E3600">
        <v>10</v>
      </c>
      <c r="F3600" t="e">
        <v>#N/A</v>
      </c>
      <c r="G3600" t="e">
        <v>#N/A</v>
      </c>
      <c r="H3600" t="e">
        <v>#N/A</v>
      </c>
      <c r="I3600" t="e">
        <v>#N/A</v>
      </c>
      <c r="J3600" t="e">
        <v>#N/A</v>
      </c>
      <c r="K3600" t="e">
        <v>#N/A</v>
      </c>
      <c r="L3600" t="e">
        <v>#N/A</v>
      </c>
      <c r="M3600" t="e">
        <v>#N/A</v>
      </c>
      <c r="N3600">
        <v>0</v>
      </c>
      <c r="O3600">
        <v>0</v>
      </c>
      <c r="P3600">
        <v>0</v>
      </c>
      <c r="Q3600" s="36">
        <v>0</v>
      </c>
      <c r="R3600" s="36">
        <v>0</v>
      </c>
      <c r="S3600" s="36">
        <v>0</v>
      </c>
      <c r="T3600" s="36">
        <v>0</v>
      </c>
      <c r="U3600" s="36">
        <v>0</v>
      </c>
    </row>
    <row r="3601" spans="1:21" x14ac:dyDescent="0.2">
      <c r="A3601" s="89">
        <f>VLOOKUP(C3601,TabellenSRG!$B$4:$C$2729,2,FALSE)</f>
        <v>317</v>
      </c>
      <c r="B3601" t="str">
        <f t="shared" si="57"/>
        <v>317a</v>
      </c>
      <c r="C3601" t="s">
        <v>564</v>
      </c>
      <c r="D3601" t="s">
        <v>606</v>
      </c>
      <c r="E3601">
        <v>0</v>
      </c>
      <c r="F3601">
        <v>2050</v>
      </c>
      <c r="G3601">
        <v>2000</v>
      </c>
      <c r="H3601">
        <v>1840</v>
      </c>
      <c r="I3601">
        <v>1860</v>
      </c>
      <c r="J3601">
        <v>1670</v>
      </c>
      <c r="K3601">
        <v>1620</v>
      </c>
      <c r="L3601">
        <v>1540</v>
      </c>
      <c r="M3601">
        <v>1440</v>
      </c>
      <c r="N3601">
        <v>1480</v>
      </c>
      <c r="O3601">
        <v>1550</v>
      </c>
      <c r="P3601">
        <v>1820</v>
      </c>
      <c r="Q3601" s="36">
        <v>2280</v>
      </c>
      <c r="R3601" s="36">
        <v>2630</v>
      </c>
      <c r="S3601" s="36">
        <v>2860</v>
      </c>
      <c r="T3601" s="36">
        <v>2880</v>
      </c>
      <c r="U3601" s="36">
        <v>2830</v>
      </c>
    </row>
    <row r="3602" spans="1:21" x14ac:dyDescent="0.2">
      <c r="A3602" s="89">
        <f>VLOOKUP(C3602,TabellenSRG!$B$4:$C$2729,2,FALSE)</f>
        <v>317</v>
      </c>
      <c r="B3602" t="str">
        <f t="shared" si="57"/>
        <v>317b</v>
      </c>
      <c r="C3602" t="s">
        <v>564</v>
      </c>
      <c r="D3602" t="s">
        <v>607</v>
      </c>
      <c r="E3602">
        <v>1</v>
      </c>
      <c r="F3602">
        <v>210</v>
      </c>
      <c r="G3602">
        <v>160</v>
      </c>
      <c r="H3602">
        <v>80</v>
      </c>
      <c r="I3602">
        <v>40</v>
      </c>
      <c r="J3602">
        <v>0</v>
      </c>
      <c r="K3602">
        <v>0</v>
      </c>
      <c r="L3602">
        <v>0</v>
      </c>
      <c r="M3602">
        <v>0</v>
      </c>
      <c r="N3602">
        <v>0</v>
      </c>
      <c r="O3602">
        <v>0</v>
      </c>
      <c r="P3602">
        <v>0</v>
      </c>
      <c r="Q3602" s="36">
        <v>0</v>
      </c>
      <c r="R3602" s="36">
        <v>0</v>
      </c>
      <c r="S3602" s="36">
        <v>0</v>
      </c>
      <c r="T3602" s="36">
        <v>0</v>
      </c>
      <c r="U3602" s="36">
        <v>0</v>
      </c>
    </row>
    <row r="3603" spans="1:21" x14ac:dyDescent="0.2">
      <c r="A3603" s="89">
        <f>VLOOKUP(C3603,TabellenSRG!$B$4:$C$2729,2,FALSE)</f>
        <v>317</v>
      </c>
      <c r="B3603" t="str">
        <f t="shared" si="57"/>
        <v>317c</v>
      </c>
      <c r="C3603" t="s">
        <v>564</v>
      </c>
      <c r="D3603" t="s">
        <v>608</v>
      </c>
      <c r="E3603">
        <v>2</v>
      </c>
      <c r="F3603">
        <v>0</v>
      </c>
      <c r="G3603">
        <v>0</v>
      </c>
      <c r="H3603">
        <v>0</v>
      </c>
      <c r="I3603">
        <v>0</v>
      </c>
      <c r="J3603">
        <v>0</v>
      </c>
      <c r="K3603">
        <v>0</v>
      </c>
      <c r="L3603">
        <v>0</v>
      </c>
      <c r="M3603">
        <v>0</v>
      </c>
      <c r="N3603">
        <v>0</v>
      </c>
      <c r="O3603">
        <v>0</v>
      </c>
      <c r="P3603">
        <v>0</v>
      </c>
      <c r="Q3603" s="36">
        <v>0</v>
      </c>
      <c r="R3603" s="36">
        <v>0</v>
      </c>
      <c r="S3603" s="36">
        <v>0</v>
      </c>
      <c r="T3603" s="36">
        <v>0</v>
      </c>
      <c r="U3603" s="36">
        <v>0</v>
      </c>
    </row>
    <row r="3604" spans="1:21" x14ac:dyDescent="0.2">
      <c r="A3604" s="89">
        <f>VLOOKUP(C3604,TabellenSRG!$B$4:$C$2729,2,FALSE)</f>
        <v>317</v>
      </c>
      <c r="B3604" t="str">
        <f t="shared" si="57"/>
        <v>317d</v>
      </c>
      <c r="C3604" t="s">
        <v>564</v>
      </c>
      <c r="D3604" t="s">
        <v>609</v>
      </c>
      <c r="E3604">
        <v>3</v>
      </c>
      <c r="F3604">
        <v>10</v>
      </c>
      <c r="G3604">
        <v>10</v>
      </c>
      <c r="H3604">
        <v>0</v>
      </c>
      <c r="I3604">
        <v>0</v>
      </c>
      <c r="J3604">
        <v>0</v>
      </c>
      <c r="K3604">
        <v>0</v>
      </c>
      <c r="L3604">
        <v>0</v>
      </c>
      <c r="M3604">
        <v>0</v>
      </c>
      <c r="N3604">
        <v>0</v>
      </c>
      <c r="O3604">
        <v>0</v>
      </c>
      <c r="P3604">
        <v>0</v>
      </c>
      <c r="Q3604" s="36">
        <v>0</v>
      </c>
      <c r="R3604" s="36">
        <v>0</v>
      </c>
      <c r="S3604" s="36">
        <v>0</v>
      </c>
      <c r="T3604" s="36">
        <v>0</v>
      </c>
      <c r="U3604" s="36">
        <v>0</v>
      </c>
    </row>
    <row r="3605" spans="1:21" x14ac:dyDescent="0.2">
      <c r="A3605" s="89">
        <f>VLOOKUP(C3605,TabellenSRG!$B$4:$C$2729,2,FALSE)</f>
        <v>317</v>
      </c>
      <c r="B3605" t="str">
        <f t="shared" si="57"/>
        <v>317e</v>
      </c>
      <c r="C3605" t="s">
        <v>564</v>
      </c>
      <c r="D3605" t="s">
        <v>610</v>
      </c>
      <c r="E3605">
        <v>4</v>
      </c>
      <c r="F3605">
        <v>0</v>
      </c>
      <c r="G3605">
        <v>0</v>
      </c>
      <c r="H3605">
        <v>0</v>
      </c>
      <c r="I3605">
        <v>0</v>
      </c>
      <c r="J3605">
        <v>10</v>
      </c>
      <c r="K3605">
        <v>20</v>
      </c>
      <c r="L3605">
        <v>50</v>
      </c>
      <c r="M3605">
        <v>50</v>
      </c>
      <c r="N3605">
        <v>80</v>
      </c>
      <c r="O3605">
        <v>80</v>
      </c>
      <c r="P3605">
        <v>90</v>
      </c>
      <c r="Q3605" s="36">
        <v>100</v>
      </c>
      <c r="R3605" s="36">
        <v>100</v>
      </c>
      <c r="S3605" s="36">
        <v>110</v>
      </c>
      <c r="T3605" s="36">
        <v>110</v>
      </c>
      <c r="U3605" s="36">
        <v>110</v>
      </c>
    </row>
    <row r="3606" spans="1:21" x14ac:dyDescent="0.2">
      <c r="A3606" s="89">
        <f>VLOOKUP(C3606,TabellenSRG!$B$4:$C$2729,2,FALSE)</f>
        <v>317</v>
      </c>
      <c r="B3606" t="str">
        <f t="shared" si="57"/>
        <v>317f</v>
      </c>
      <c r="C3606" t="s">
        <v>564</v>
      </c>
      <c r="D3606" t="s">
        <v>612</v>
      </c>
      <c r="E3606">
        <v>5</v>
      </c>
      <c r="F3606">
        <v>0</v>
      </c>
      <c r="G3606">
        <v>0</v>
      </c>
      <c r="H3606">
        <v>0</v>
      </c>
      <c r="I3606">
        <v>0</v>
      </c>
      <c r="J3606">
        <v>20</v>
      </c>
      <c r="K3606">
        <v>30</v>
      </c>
      <c r="L3606">
        <v>20</v>
      </c>
      <c r="M3606">
        <v>20</v>
      </c>
      <c r="N3606">
        <v>20</v>
      </c>
      <c r="O3606">
        <v>20</v>
      </c>
      <c r="P3606">
        <v>30</v>
      </c>
      <c r="Q3606" s="36">
        <v>30</v>
      </c>
      <c r="R3606" s="36">
        <v>40</v>
      </c>
      <c r="S3606" s="36">
        <v>50</v>
      </c>
      <c r="T3606" s="36">
        <v>50</v>
      </c>
      <c r="U3606" s="36">
        <v>60</v>
      </c>
    </row>
    <row r="3607" spans="1:21" x14ac:dyDescent="0.2">
      <c r="A3607" s="89">
        <f>VLOOKUP(C3607,TabellenSRG!$B$4:$C$2729,2,FALSE)</f>
        <v>317</v>
      </c>
      <c r="B3607" t="str">
        <f t="shared" si="57"/>
        <v>317g</v>
      </c>
      <c r="C3607" t="s">
        <v>564</v>
      </c>
      <c r="D3607" t="s">
        <v>613</v>
      </c>
      <c r="E3607">
        <v>6</v>
      </c>
      <c r="F3607">
        <v>10</v>
      </c>
      <c r="G3607">
        <v>0</v>
      </c>
      <c r="H3607">
        <v>0</v>
      </c>
      <c r="I3607">
        <v>0</v>
      </c>
      <c r="J3607">
        <v>0</v>
      </c>
      <c r="K3607">
        <v>0</v>
      </c>
      <c r="L3607">
        <v>0</v>
      </c>
      <c r="M3607">
        <v>0</v>
      </c>
      <c r="N3607">
        <v>0</v>
      </c>
      <c r="O3607">
        <v>0</v>
      </c>
      <c r="P3607">
        <v>0</v>
      </c>
      <c r="Q3607" s="36">
        <v>0</v>
      </c>
      <c r="R3607" s="36">
        <v>0</v>
      </c>
      <c r="S3607" s="36">
        <v>0</v>
      </c>
      <c r="T3607" s="36">
        <v>0</v>
      </c>
      <c r="U3607" s="36">
        <v>0</v>
      </c>
    </row>
    <row r="3608" spans="1:21" x14ac:dyDescent="0.2">
      <c r="A3608" s="89">
        <f>VLOOKUP(C3608,TabellenSRG!$B$4:$C$2729,2,FALSE)</f>
        <v>317</v>
      </c>
      <c r="B3608" t="str">
        <f t="shared" si="57"/>
        <v>317h</v>
      </c>
      <c r="C3608" t="s">
        <v>564</v>
      </c>
      <c r="D3608" t="s">
        <v>614</v>
      </c>
      <c r="E3608">
        <v>7</v>
      </c>
      <c r="F3608">
        <v>0</v>
      </c>
      <c r="G3608">
        <v>0</v>
      </c>
      <c r="H3608">
        <v>0</v>
      </c>
      <c r="I3608">
        <v>0</v>
      </c>
      <c r="J3608">
        <v>0</v>
      </c>
      <c r="K3608">
        <v>0</v>
      </c>
      <c r="L3608">
        <v>0</v>
      </c>
      <c r="M3608">
        <v>0</v>
      </c>
      <c r="N3608">
        <v>0</v>
      </c>
      <c r="O3608">
        <v>0</v>
      </c>
      <c r="P3608">
        <v>0</v>
      </c>
      <c r="Q3608" s="36">
        <v>0</v>
      </c>
      <c r="R3608" s="36">
        <v>0</v>
      </c>
      <c r="S3608" s="36">
        <v>0</v>
      </c>
      <c r="T3608" s="36">
        <v>0</v>
      </c>
      <c r="U3608" s="36">
        <v>0</v>
      </c>
    </row>
    <row r="3609" spans="1:21" x14ac:dyDescent="0.2">
      <c r="A3609" s="89">
        <f>VLOOKUP(C3609,TabellenSRG!$B$4:$C$2729,2,FALSE)</f>
        <v>317</v>
      </c>
      <c r="B3609" t="str">
        <f t="shared" si="57"/>
        <v>317i</v>
      </c>
      <c r="C3609" t="s">
        <v>564</v>
      </c>
      <c r="D3609" t="s">
        <v>615</v>
      </c>
      <c r="E3609">
        <v>8</v>
      </c>
      <c r="F3609">
        <v>0</v>
      </c>
      <c r="G3609">
        <v>0</v>
      </c>
      <c r="H3609">
        <v>0</v>
      </c>
      <c r="I3609">
        <v>0</v>
      </c>
      <c r="J3609">
        <v>0</v>
      </c>
      <c r="K3609">
        <v>0</v>
      </c>
      <c r="L3609">
        <v>0</v>
      </c>
      <c r="M3609">
        <v>0</v>
      </c>
      <c r="N3609">
        <v>0</v>
      </c>
      <c r="O3609">
        <v>0</v>
      </c>
      <c r="P3609">
        <v>0</v>
      </c>
      <c r="Q3609" s="36">
        <v>0</v>
      </c>
      <c r="R3609" s="36">
        <v>0</v>
      </c>
      <c r="S3609" s="36">
        <v>0</v>
      </c>
      <c r="T3609" s="36">
        <v>0</v>
      </c>
      <c r="U3609" s="36">
        <v>0</v>
      </c>
    </row>
    <row r="3610" spans="1:21" x14ac:dyDescent="0.2">
      <c r="A3610" s="89">
        <f>VLOOKUP(C3610,TabellenSRG!$B$4:$C$2729,2,FALSE)</f>
        <v>317</v>
      </c>
      <c r="B3610" t="str">
        <f t="shared" si="57"/>
        <v>317j</v>
      </c>
      <c r="C3610" t="s">
        <v>564</v>
      </c>
      <c r="D3610" t="s">
        <v>616</v>
      </c>
      <c r="E3610">
        <v>9</v>
      </c>
      <c r="F3610">
        <v>1820</v>
      </c>
      <c r="G3610">
        <v>1830</v>
      </c>
      <c r="H3610">
        <v>1760</v>
      </c>
      <c r="I3610">
        <v>1820</v>
      </c>
      <c r="J3610">
        <v>1640</v>
      </c>
      <c r="K3610">
        <v>1570</v>
      </c>
      <c r="L3610">
        <v>1470</v>
      </c>
      <c r="M3610">
        <v>1370</v>
      </c>
      <c r="N3610">
        <v>1380</v>
      </c>
      <c r="O3610">
        <v>1450</v>
      </c>
      <c r="P3610">
        <v>1710</v>
      </c>
      <c r="Q3610" s="36">
        <v>2150</v>
      </c>
      <c r="R3610" s="36">
        <v>2480</v>
      </c>
      <c r="S3610" s="36">
        <v>2700</v>
      </c>
      <c r="T3610" s="36">
        <v>2720</v>
      </c>
      <c r="U3610" s="36">
        <v>2650</v>
      </c>
    </row>
    <row r="3611" spans="1:21" x14ac:dyDescent="0.2">
      <c r="A3611" s="89">
        <f>VLOOKUP(C3611,TabellenSRG!$B$4:$C$2729,2,FALSE)</f>
        <v>317</v>
      </c>
      <c r="B3611" t="str">
        <f t="shared" si="57"/>
        <v>317k</v>
      </c>
      <c r="C3611" t="s">
        <v>564</v>
      </c>
      <c r="D3611" t="s">
        <v>611</v>
      </c>
      <c r="E3611">
        <v>10</v>
      </c>
      <c r="F3611" t="e">
        <v>#N/A</v>
      </c>
      <c r="G3611" t="e">
        <v>#N/A</v>
      </c>
      <c r="H3611" t="e">
        <v>#N/A</v>
      </c>
      <c r="I3611" t="e">
        <v>#N/A</v>
      </c>
      <c r="J3611" t="e">
        <v>#N/A</v>
      </c>
      <c r="K3611" t="e">
        <v>#N/A</v>
      </c>
      <c r="L3611" t="e">
        <v>#N/A</v>
      </c>
      <c r="M3611" t="e">
        <v>#N/A</v>
      </c>
      <c r="N3611">
        <v>0</v>
      </c>
      <c r="O3611">
        <v>0</v>
      </c>
      <c r="P3611">
        <v>0</v>
      </c>
      <c r="Q3611" s="36">
        <v>0</v>
      </c>
      <c r="R3611" s="36">
        <v>0</v>
      </c>
      <c r="S3611" s="36">
        <v>0</v>
      </c>
      <c r="T3611" s="36">
        <v>0</v>
      </c>
      <c r="U3611" s="36">
        <v>0</v>
      </c>
    </row>
    <row r="3612" spans="1:21" x14ac:dyDescent="0.2">
      <c r="A3612" s="89">
        <f>VLOOKUP(C3612,TabellenSRG!$B$4:$C$2729,2,FALSE)</f>
        <v>318</v>
      </c>
      <c r="B3612" t="str">
        <f t="shared" si="57"/>
        <v>318a</v>
      </c>
      <c r="C3612" t="s">
        <v>328</v>
      </c>
      <c r="D3612" t="s">
        <v>606</v>
      </c>
      <c r="E3612">
        <v>0</v>
      </c>
      <c r="F3612">
        <v>280</v>
      </c>
      <c r="G3612">
        <v>250</v>
      </c>
      <c r="H3612">
        <v>250</v>
      </c>
      <c r="I3612">
        <v>240</v>
      </c>
      <c r="J3612">
        <v>230</v>
      </c>
      <c r="K3612">
        <v>250</v>
      </c>
      <c r="L3612">
        <v>240</v>
      </c>
      <c r="M3612">
        <v>250</v>
      </c>
      <c r="N3612">
        <v>280</v>
      </c>
      <c r="O3612">
        <v>290</v>
      </c>
      <c r="P3612">
        <v>330</v>
      </c>
      <c r="Q3612" s="36">
        <v>370</v>
      </c>
      <c r="R3612" s="36">
        <v>370</v>
      </c>
      <c r="S3612" s="36">
        <v>430</v>
      </c>
      <c r="T3612" s="36">
        <v>560</v>
      </c>
      <c r="U3612" s="36">
        <v>590</v>
      </c>
    </row>
    <row r="3613" spans="1:21" x14ac:dyDescent="0.2">
      <c r="A3613" s="89">
        <f>VLOOKUP(C3613,TabellenSRG!$B$4:$C$2729,2,FALSE)</f>
        <v>318</v>
      </c>
      <c r="B3613" t="str">
        <f t="shared" si="57"/>
        <v>318b</v>
      </c>
      <c r="C3613" t="s">
        <v>328</v>
      </c>
      <c r="D3613" t="s">
        <v>607</v>
      </c>
      <c r="E3613">
        <v>1</v>
      </c>
      <c r="F3613">
        <v>0</v>
      </c>
      <c r="G3613">
        <v>0</v>
      </c>
      <c r="H3613">
        <v>0</v>
      </c>
      <c r="I3613">
        <v>0</v>
      </c>
      <c r="J3613">
        <v>0</v>
      </c>
      <c r="K3613">
        <v>0</v>
      </c>
      <c r="L3613">
        <v>0</v>
      </c>
      <c r="M3613">
        <v>0</v>
      </c>
      <c r="N3613">
        <v>0</v>
      </c>
      <c r="O3613">
        <v>0</v>
      </c>
      <c r="P3613">
        <v>0</v>
      </c>
      <c r="Q3613" s="36">
        <v>10</v>
      </c>
      <c r="R3613" s="36">
        <v>0</v>
      </c>
      <c r="S3613" s="36">
        <v>10</v>
      </c>
      <c r="T3613" s="36">
        <v>0</v>
      </c>
      <c r="U3613" s="36">
        <v>0</v>
      </c>
    </row>
    <row r="3614" spans="1:21" x14ac:dyDescent="0.2">
      <c r="A3614" s="89">
        <f>VLOOKUP(C3614,TabellenSRG!$B$4:$C$2729,2,FALSE)</f>
        <v>318</v>
      </c>
      <c r="B3614" t="str">
        <f t="shared" si="57"/>
        <v>318c</v>
      </c>
      <c r="C3614" t="s">
        <v>328</v>
      </c>
      <c r="D3614" t="s">
        <v>608</v>
      </c>
      <c r="E3614">
        <v>2</v>
      </c>
      <c r="F3614">
        <v>0</v>
      </c>
      <c r="G3614">
        <v>0</v>
      </c>
      <c r="H3614">
        <v>0</v>
      </c>
      <c r="I3614">
        <v>0</v>
      </c>
      <c r="J3614">
        <v>0</v>
      </c>
      <c r="K3614">
        <v>0</v>
      </c>
      <c r="L3614">
        <v>0</v>
      </c>
      <c r="M3614">
        <v>0</v>
      </c>
      <c r="N3614">
        <v>0</v>
      </c>
      <c r="O3614">
        <v>0</v>
      </c>
      <c r="P3614">
        <v>0</v>
      </c>
      <c r="Q3614" s="36">
        <v>0</v>
      </c>
      <c r="R3614" s="36">
        <v>0</v>
      </c>
      <c r="S3614" s="36">
        <v>0</v>
      </c>
      <c r="T3614" s="36">
        <v>0</v>
      </c>
      <c r="U3614" s="36">
        <v>0</v>
      </c>
    </row>
    <row r="3615" spans="1:21" x14ac:dyDescent="0.2">
      <c r="A3615" s="89">
        <f>VLOOKUP(C3615,TabellenSRG!$B$4:$C$2729,2,FALSE)</f>
        <v>318</v>
      </c>
      <c r="B3615" t="str">
        <f t="shared" si="57"/>
        <v>318d</v>
      </c>
      <c r="C3615" t="s">
        <v>328</v>
      </c>
      <c r="D3615" t="s">
        <v>609</v>
      </c>
      <c r="E3615">
        <v>3</v>
      </c>
      <c r="F3615">
        <v>0</v>
      </c>
      <c r="G3615">
        <v>0</v>
      </c>
      <c r="H3615">
        <v>0</v>
      </c>
      <c r="I3615">
        <v>0</v>
      </c>
      <c r="J3615">
        <v>0</v>
      </c>
      <c r="K3615">
        <v>0</v>
      </c>
      <c r="L3615">
        <v>0</v>
      </c>
      <c r="M3615">
        <v>0</v>
      </c>
      <c r="N3615">
        <v>0</v>
      </c>
      <c r="O3615">
        <v>0</v>
      </c>
      <c r="P3615">
        <v>0</v>
      </c>
      <c r="Q3615" s="36">
        <v>0</v>
      </c>
      <c r="R3615" s="36">
        <v>0</v>
      </c>
      <c r="S3615" s="36">
        <v>0</v>
      </c>
      <c r="T3615" s="36">
        <v>0</v>
      </c>
      <c r="U3615" s="36">
        <v>0</v>
      </c>
    </row>
    <row r="3616" spans="1:21" x14ac:dyDescent="0.2">
      <c r="A3616" s="89">
        <f>VLOOKUP(C3616,TabellenSRG!$B$4:$C$2729,2,FALSE)</f>
        <v>318</v>
      </c>
      <c r="B3616" t="str">
        <f t="shared" si="57"/>
        <v>318e</v>
      </c>
      <c r="C3616" t="s">
        <v>328</v>
      </c>
      <c r="D3616" t="s">
        <v>610</v>
      </c>
      <c r="E3616">
        <v>4</v>
      </c>
      <c r="F3616">
        <v>0</v>
      </c>
      <c r="G3616">
        <v>0</v>
      </c>
      <c r="H3616">
        <v>0</v>
      </c>
      <c r="I3616">
        <v>0</v>
      </c>
      <c r="J3616">
        <v>0</v>
      </c>
      <c r="K3616">
        <v>0</v>
      </c>
      <c r="L3616">
        <v>0</v>
      </c>
      <c r="M3616">
        <v>10</v>
      </c>
      <c r="N3616">
        <v>10</v>
      </c>
      <c r="O3616">
        <v>10</v>
      </c>
      <c r="P3616">
        <v>10</v>
      </c>
      <c r="Q3616" s="36">
        <v>20</v>
      </c>
      <c r="R3616" s="36">
        <v>20</v>
      </c>
      <c r="S3616" s="36">
        <v>30</v>
      </c>
      <c r="T3616" s="36">
        <v>50</v>
      </c>
      <c r="U3616" s="36">
        <v>30</v>
      </c>
    </row>
    <row r="3617" spans="1:21" x14ac:dyDescent="0.2">
      <c r="A3617" s="89">
        <f>VLOOKUP(C3617,TabellenSRG!$B$4:$C$2729,2,FALSE)</f>
        <v>318</v>
      </c>
      <c r="B3617" t="str">
        <f t="shared" si="57"/>
        <v>318f</v>
      </c>
      <c r="C3617" t="s">
        <v>328</v>
      </c>
      <c r="D3617" t="s">
        <v>612</v>
      </c>
      <c r="E3617">
        <v>5</v>
      </c>
      <c r="F3617">
        <v>0</v>
      </c>
      <c r="G3617">
        <v>0</v>
      </c>
      <c r="H3617">
        <v>0</v>
      </c>
      <c r="I3617">
        <v>0</v>
      </c>
      <c r="J3617">
        <v>0</v>
      </c>
      <c r="K3617">
        <v>0</v>
      </c>
      <c r="L3617">
        <v>0</v>
      </c>
      <c r="M3617">
        <v>0</v>
      </c>
      <c r="N3617">
        <v>0</v>
      </c>
      <c r="O3617">
        <v>0</v>
      </c>
      <c r="P3617">
        <v>0</v>
      </c>
      <c r="Q3617" s="36">
        <v>0</v>
      </c>
      <c r="R3617" s="36">
        <v>0</v>
      </c>
      <c r="S3617" s="36">
        <v>0</v>
      </c>
      <c r="T3617" s="36">
        <v>0</v>
      </c>
      <c r="U3617" s="36">
        <v>0</v>
      </c>
    </row>
    <row r="3618" spans="1:21" x14ac:dyDescent="0.2">
      <c r="A3618" s="89">
        <f>VLOOKUP(C3618,TabellenSRG!$B$4:$C$2729,2,FALSE)</f>
        <v>318</v>
      </c>
      <c r="B3618" t="str">
        <f t="shared" si="57"/>
        <v>318g</v>
      </c>
      <c r="C3618" t="s">
        <v>328</v>
      </c>
      <c r="D3618" t="s">
        <v>613</v>
      </c>
      <c r="E3618">
        <v>6</v>
      </c>
      <c r="F3618">
        <v>0</v>
      </c>
      <c r="G3618">
        <v>0</v>
      </c>
      <c r="H3618">
        <v>0</v>
      </c>
      <c r="I3618">
        <v>0</v>
      </c>
      <c r="J3618">
        <v>0</v>
      </c>
      <c r="K3618">
        <v>0</v>
      </c>
      <c r="L3618">
        <v>0</v>
      </c>
      <c r="M3618">
        <v>0</v>
      </c>
      <c r="N3618">
        <v>0</v>
      </c>
      <c r="O3618">
        <v>0</v>
      </c>
      <c r="P3618">
        <v>0</v>
      </c>
      <c r="Q3618" s="36">
        <v>0</v>
      </c>
      <c r="R3618" s="36">
        <v>0</v>
      </c>
      <c r="S3618" s="36">
        <v>0</v>
      </c>
      <c r="T3618" s="36">
        <v>0</v>
      </c>
      <c r="U3618" s="36">
        <v>0</v>
      </c>
    </row>
    <row r="3619" spans="1:21" x14ac:dyDescent="0.2">
      <c r="A3619" s="89">
        <f>VLOOKUP(C3619,TabellenSRG!$B$4:$C$2729,2,FALSE)</f>
        <v>318</v>
      </c>
      <c r="B3619" t="str">
        <f t="shared" si="57"/>
        <v>318h</v>
      </c>
      <c r="C3619" t="s">
        <v>328</v>
      </c>
      <c r="D3619" t="s">
        <v>614</v>
      </c>
      <c r="E3619">
        <v>7</v>
      </c>
      <c r="F3619">
        <v>0</v>
      </c>
      <c r="G3619">
        <v>0</v>
      </c>
      <c r="H3619">
        <v>0</v>
      </c>
      <c r="I3619">
        <v>0</v>
      </c>
      <c r="J3619">
        <v>0</v>
      </c>
      <c r="K3619">
        <v>0</v>
      </c>
      <c r="L3619">
        <v>0</v>
      </c>
      <c r="M3619">
        <v>0</v>
      </c>
      <c r="N3619">
        <v>0</v>
      </c>
      <c r="O3619">
        <v>0</v>
      </c>
      <c r="P3619">
        <v>0</v>
      </c>
      <c r="Q3619" s="36">
        <v>0</v>
      </c>
      <c r="R3619" s="36">
        <v>0</v>
      </c>
      <c r="S3619" s="36">
        <v>0</v>
      </c>
      <c r="T3619" s="36">
        <v>0</v>
      </c>
      <c r="U3619" s="36">
        <v>0</v>
      </c>
    </row>
    <row r="3620" spans="1:21" x14ac:dyDescent="0.2">
      <c r="A3620" s="89">
        <f>VLOOKUP(C3620,TabellenSRG!$B$4:$C$2729,2,FALSE)</f>
        <v>318</v>
      </c>
      <c r="B3620" t="str">
        <f t="shared" si="57"/>
        <v>318i</v>
      </c>
      <c r="C3620" t="s">
        <v>328</v>
      </c>
      <c r="D3620" t="s">
        <v>615</v>
      </c>
      <c r="E3620">
        <v>8</v>
      </c>
      <c r="F3620">
        <v>0</v>
      </c>
      <c r="G3620">
        <v>0</v>
      </c>
      <c r="H3620">
        <v>0</v>
      </c>
      <c r="I3620">
        <v>0</v>
      </c>
      <c r="J3620">
        <v>0</v>
      </c>
      <c r="K3620">
        <v>0</v>
      </c>
      <c r="L3620">
        <v>0</v>
      </c>
      <c r="M3620">
        <v>0</v>
      </c>
      <c r="N3620">
        <v>0</v>
      </c>
      <c r="O3620">
        <v>0</v>
      </c>
      <c r="P3620">
        <v>0</v>
      </c>
      <c r="Q3620" s="36">
        <v>0</v>
      </c>
      <c r="R3620" s="36">
        <v>0</v>
      </c>
      <c r="S3620" s="36">
        <v>0</v>
      </c>
      <c r="T3620" s="36">
        <v>0</v>
      </c>
      <c r="U3620" s="36">
        <v>0</v>
      </c>
    </row>
    <row r="3621" spans="1:21" x14ac:dyDescent="0.2">
      <c r="A3621" s="89">
        <f>VLOOKUP(C3621,TabellenSRG!$B$4:$C$2729,2,FALSE)</f>
        <v>318</v>
      </c>
      <c r="B3621" t="str">
        <f t="shared" si="57"/>
        <v>318j</v>
      </c>
      <c r="C3621" t="s">
        <v>328</v>
      </c>
      <c r="D3621" t="s">
        <v>616</v>
      </c>
      <c r="E3621">
        <v>9</v>
      </c>
      <c r="F3621">
        <v>280</v>
      </c>
      <c r="G3621">
        <v>250</v>
      </c>
      <c r="H3621">
        <v>250</v>
      </c>
      <c r="I3621">
        <v>240</v>
      </c>
      <c r="J3621">
        <v>230</v>
      </c>
      <c r="K3621">
        <v>250</v>
      </c>
      <c r="L3621">
        <v>240</v>
      </c>
      <c r="M3621">
        <v>250</v>
      </c>
      <c r="N3621">
        <v>270</v>
      </c>
      <c r="O3621">
        <v>280</v>
      </c>
      <c r="P3621">
        <v>310</v>
      </c>
      <c r="Q3621" s="36">
        <v>350</v>
      </c>
      <c r="R3621" s="36">
        <v>340</v>
      </c>
      <c r="S3621" s="36">
        <v>390</v>
      </c>
      <c r="T3621" s="36">
        <v>500</v>
      </c>
      <c r="U3621" s="36">
        <v>550</v>
      </c>
    </row>
    <row r="3622" spans="1:21" x14ac:dyDescent="0.2">
      <c r="A3622" s="89">
        <f>VLOOKUP(C3622,TabellenSRG!$B$4:$C$2729,2,FALSE)</f>
        <v>318</v>
      </c>
      <c r="B3622" t="str">
        <f t="shared" si="57"/>
        <v>318k</v>
      </c>
      <c r="C3622" t="s">
        <v>328</v>
      </c>
      <c r="D3622" t="s">
        <v>611</v>
      </c>
      <c r="E3622">
        <v>10</v>
      </c>
      <c r="F3622" t="e">
        <v>#N/A</v>
      </c>
      <c r="G3622" t="e">
        <v>#N/A</v>
      </c>
      <c r="H3622" t="e">
        <v>#N/A</v>
      </c>
      <c r="I3622" t="e">
        <v>#N/A</v>
      </c>
      <c r="J3622" t="e">
        <v>#N/A</v>
      </c>
      <c r="K3622" t="e">
        <v>#N/A</v>
      </c>
      <c r="L3622" t="e">
        <v>#N/A</v>
      </c>
      <c r="M3622" t="e">
        <v>#N/A</v>
      </c>
      <c r="N3622">
        <v>0</v>
      </c>
      <c r="O3622">
        <v>0</v>
      </c>
      <c r="P3622">
        <v>0</v>
      </c>
      <c r="Q3622" s="36">
        <v>0</v>
      </c>
      <c r="R3622" s="36">
        <v>0</v>
      </c>
      <c r="S3622" s="36">
        <v>10</v>
      </c>
      <c r="T3622" s="36">
        <v>10</v>
      </c>
      <c r="U3622" s="36">
        <v>0</v>
      </c>
    </row>
    <row r="3623" spans="1:21" x14ac:dyDescent="0.2">
      <c r="A3623" s="89">
        <f>VLOOKUP(C3623,TabellenSRG!$B$4:$C$2729,2,FALSE)</f>
        <v>319</v>
      </c>
      <c r="B3623" t="str">
        <f t="shared" si="57"/>
        <v>319a</v>
      </c>
      <c r="C3623" t="s">
        <v>329</v>
      </c>
      <c r="D3623" t="s">
        <v>606</v>
      </c>
      <c r="E3623">
        <v>0</v>
      </c>
      <c r="F3623">
        <v>170</v>
      </c>
      <c r="G3623">
        <v>190</v>
      </c>
      <c r="H3623">
        <v>200</v>
      </c>
      <c r="I3623">
        <v>200</v>
      </c>
      <c r="J3623">
        <v>190</v>
      </c>
      <c r="K3623">
        <v>190</v>
      </c>
      <c r="L3623">
        <v>190</v>
      </c>
      <c r="M3623">
        <v>190</v>
      </c>
      <c r="N3623">
        <v>190</v>
      </c>
      <c r="O3623">
        <v>190</v>
      </c>
      <c r="P3623">
        <v>190</v>
      </c>
      <c r="Q3623" s="36">
        <v>200</v>
      </c>
      <c r="R3623" s="36">
        <v>210</v>
      </c>
      <c r="S3623" s="36">
        <v>210</v>
      </c>
      <c r="T3623" s="36">
        <v>210</v>
      </c>
      <c r="U3623" s="36">
        <v>220</v>
      </c>
    </row>
    <row r="3624" spans="1:21" x14ac:dyDescent="0.2">
      <c r="A3624" s="89">
        <f>VLOOKUP(C3624,TabellenSRG!$B$4:$C$2729,2,FALSE)</f>
        <v>319</v>
      </c>
      <c r="B3624" t="str">
        <f t="shared" si="57"/>
        <v>319b</v>
      </c>
      <c r="C3624" t="s">
        <v>329</v>
      </c>
      <c r="D3624" t="s">
        <v>607</v>
      </c>
      <c r="E3624">
        <v>1</v>
      </c>
      <c r="F3624">
        <v>0</v>
      </c>
      <c r="G3624">
        <v>0</v>
      </c>
      <c r="H3624">
        <v>0</v>
      </c>
      <c r="I3624">
        <v>0</v>
      </c>
      <c r="J3624">
        <v>0</v>
      </c>
      <c r="K3624">
        <v>0</v>
      </c>
      <c r="L3624">
        <v>0</v>
      </c>
      <c r="M3624">
        <v>0</v>
      </c>
      <c r="N3624">
        <v>0</v>
      </c>
      <c r="O3624">
        <v>0</v>
      </c>
      <c r="P3624">
        <v>0</v>
      </c>
      <c r="Q3624" s="36">
        <v>0</v>
      </c>
      <c r="R3624" s="36">
        <v>0</v>
      </c>
      <c r="S3624" s="36">
        <v>0</v>
      </c>
      <c r="T3624" s="36">
        <v>0</v>
      </c>
      <c r="U3624" s="36">
        <v>0</v>
      </c>
    </row>
    <row r="3625" spans="1:21" x14ac:dyDescent="0.2">
      <c r="A3625" s="89">
        <f>VLOOKUP(C3625,TabellenSRG!$B$4:$C$2729,2,FALSE)</f>
        <v>319</v>
      </c>
      <c r="B3625" t="str">
        <f t="shared" si="57"/>
        <v>319c</v>
      </c>
      <c r="C3625" t="s">
        <v>329</v>
      </c>
      <c r="D3625" t="s">
        <v>608</v>
      </c>
      <c r="E3625">
        <v>2</v>
      </c>
      <c r="F3625">
        <v>0</v>
      </c>
      <c r="G3625">
        <v>0</v>
      </c>
      <c r="H3625">
        <v>0</v>
      </c>
      <c r="I3625">
        <v>0</v>
      </c>
      <c r="J3625">
        <v>0</v>
      </c>
      <c r="K3625">
        <v>0</v>
      </c>
      <c r="L3625">
        <v>0</v>
      </c>
      <c r="M3625">
        <v>0</v>
      </c>
      <c r="N3625">
        <v>0</v>
      </c>
      <c r="O3625">
        <v>0</v>
      </c>
      <c r="P3625">
        <v>0</v>
      </c>
      <c r="Q3625" s="36">
        <v>0</v>
      </c>
      <c r="R3625" s="36">
        <v>0</v>
      </c>
      <c r="S3625" s="36">
        <v>0</v>
      </c>
      <c r="T3625" s="36">
        <v>0</v>
      </c>
      <c r="U3625" s="36">
        <v>0</v>
      </c>
    </row>
    <row r="3626" spans="1:21" x14ac:dyDescent="0.2">
      <c r="A3626" s="89">
        <f>VLOOKUP(C3626,TabellenSRG!$B$4:$C$2729,2,FALSE)</f>
        <v>319</v>
      </c>
      <c r="B3626" t="str">
        <f t="shared" si="57"/>
        <v>319d</v>
      </c>
      <c r="C3626" t="s">
        <v>329</v>
      </c>
      <c r="D3626" t="s">
        <v>609</v>
      </c>
      <c r="E3626">
        <v>3</v>
      </c>
      <c r="F3626">
        <v>0</v>
      </c>
      <c r="G3626">
        <v>0</v>
      </c>
      <c r="H3626">
        <v>0</v>
      </c>
      <c r="I3626">
        <v>0</v>
      </c>
      <c r="J3626">
        <v>0</v>
      </c>
      <c r="K3626">
        <v>0</v>
      </c>
      <c r="L3626">
        <v>0</v>
      </c>
      <c r="M3626">
        <v>0</v>
      </c>
      <c r="N3626">
        <v>0</v>
      </c>
      <c r="O3626">
        <v>0</v>
      </c>
      <c r="P3626">
        <v>0</v>
      </c>
      <c r="Q3626" s="36">
        <v>0</v>
      </c>
      <c r="R3626" s="36">
        <v>0</v>
      </c>
      <c r="S3626" s="36">
        <v>0</v>
      </c>
      <c r="T3626" s="36">
        <v>0</v>
      </c>
      <c r="U3626" s="36">
        <v>0</v>
      </c>
    </row>
    <row r="3627" spans="1:21" x14ac:dyDescent="0.2">
      <c r="A3627" s="89">
        <f>VLOOKUP(C3627,TabellenSRG!$B$4:$C$2729,2,FALSE)</f>
        <v>319</v>
      </c>
      <c r="B3627" t="str">
        <f t="shared" si="57"/>
        <v>319e</v>
      </c>
      <c r="C3627" t="s">
        <v>329</v>
      </c>
      <c r="D3627" t="s">
        <v>610</v>
      </c>
      <c r="E3627">
        <v>4</v>
      </c>
      <c r="F3627">
        <v>0</v>
      </c>
      <c r="G3627">
        <v>0</v>
      </c>
      <c r="H3627">
        <v>0</v>
      </c>
      <c r="I3627">
        <v>0</v>
      </c>
      <c r="J3627">
        <v>0</v>
      </c>
      <c r="K3627">
        <v>0</v>
      </c>
      <c r="L3627">
        <v>0</v>
      </c>
      <c r="M3627">
        <v>0</v>
      </c>
      <c r="N3627">
        <v>0</v>
      </c>
      <c r="O3627">
        <v>10</v>
      </c>
      <c r="P3627">
        <v>10</v>
      </c>
      <c r="Q3627" s="36">
        <v>10</v>
      </c>
      <c r="R3627" s="36">
        <v>10</v>
      </c>
      <c r="S3627" s="36">
        <v>10</v>
      </c>
      <c r="T3627" s="36">
        <v>10</v>
      </c>
      <c r="U3627" s="36">
        <v>10</v>
      </c>
    </row>
    <row r="3628" spans="1:21" x14ac:dyDescent="0.2">
      <c r="A3628" s="89">
        <f>VLOOKUP(C3628,TabellenSRG!$B$4:$C$2729,2,FALSE)</f>
        <v>319</v>
      </c>
      <c r="B3628" t="str">
        <f t="shared" si="57"/>
        <v>319f</v>
      </c>
      <c r="C3628" t="s">
        <v>329</v>
      </c>
      <c r="D3628" t="s">
        <v>612</v>
      </c>
      <c r="E3628">
        <v>5</v>
      </c>
      <c r="F3628">
        <v>0</v>
      </c>
      <c r="G3628">
        <v>0</v>
      </c>
      <c r="H3628">
        <v>0</v>
      </c>
      <c r="I3628">
        <v>0</v>
      </c>
      <c r="J3628">
        <v>0</v>
      </c>
      <c r="K3628">
        <v>0</v>
      </c>
      <c r="L3628">
        <v>0</v>
      </c>
      <c r="M3628">
        <v>0</v>
      </c>
      <c r="N3628">
        <v>0</v>
      </c>
      <c r="O3628">
        <v>0</v>
      </c>
      <c r="P3628">
        <v>0</v>
      </c>
      <c r="Q3628" s="36">
        <v>0</v>
      </c>
      <c r="R3628" s="36">
        <v>0</v>
      </c>
      <c r="S3628" s="36">
        <v>0</v>
      </c>
      <c r="T3628" s="36">
        <v>0</v>
      </c>
      <c r="U3628" s="36">
        <v>0</v>
      </c>
    </row>
    <row r="3629" spans="1:21" x14ac:dyDescent="0.2">
      <c r="A3629" s="89">
        <f>VLOOKUP(C3629,TabellenSRG!$B$4:$C$2729,2,FALSE)</f>
        <v>319</v>
      </c>
      <c r="B3629" t="str">
        <f t="shared" si="57"/>
        <v>319g</v>
      </c>
      <c r="C3629" t="s">
        <v>329</v>
      </c>
      <c r="D3629" t="s">
        <v>613</v>
      </c>
      <c r="E3629">
        <v>6</v>
      </c>
      <c r="F3629">
        <v>0</v>
      </c>
      <c r="G3629">
        <v>0</v>
      </c>
      <c r="H3629">
        <v>0</v>
      </c>
      <c r="I3629">
        <v>0</v>
      </c>
      <c r="J3629">
        <v>0</v>
      </c>
      <c r="K3629">
        <v>0</v>
      </c>
      <c r="L3629">
        <v>0</v>
      </c>
      <c r="M3629">
        <v>0</v>
      </c>
      <c r="N3629">
        <v>0</v>
      </c>
      <c r="O3629">
        <v>0</v>
      </c>
      <c r="P3629">
        <v>0</v>
      </c>
      <c r="Q3629" s="36">
        <v>0</v>
      </c>
      <c r="R3629" s="36">
        <v>0</v>
      </c>
      <c r="S3629" s="36">
        <v>0</v>
      </c>
      <c r="T3629" s="36">
        <v>0</v>
      </c>
      <c r="U3629" s="36">
        <v>0</v>
      </c>
    </row>
    <row r="3630" spans="1:21" x14ac:dyDescent="0.2">
      <c r="A3630" s="89">
        <f>VLOOKUP(C3630,TabellenSRG!$B$4:$C$2729,2,FALSE)</f>
        <v>319</v>
      </c>
      <c r="B3630" t="str">
        <f t="shared" si="57"/>
        <v>319h</v>
      </c>
      <c r="C3630" t="s">
        <v>329</v>
      </c>
      <c r="D3630" t="s">
        <v>614</v>
      </c>
      <c r="E3630">
        <v>7</v>
      </c>
      <c r="F3630">
        <v>0</v>
      </c>
      <c r="G3630">
        <v>0</v>
      </c>
      <c r="H3630">
        <v>0</v>
      </c>
      <c r="I3630">
        <v>0</v>
      </c>
      <c r="J3630">
        <v>0</v>
      </c>
      <c r="K3630">
        <v>0</v>
      </c>
      <c r="L3630">
        <v>0</v>
      </c>
      <c r="M3630">
        <v>0</v>
      </c>
      <c r="N3630">
        <v>0</v>
      </c>
      <c r="O3630">
        <v>0</v>
      </c>
      <c r="P3630">
        <v>0</v>
      </c>
      <c r="Q3630" s="36">
        <v>0</v>
      </c>
      <c r="R3630" s="36">
        <v>0</v>
      </c>
      <c r="S3630" s="36">
        <v>0</v>
      </c>
      <c r="T3630" s="36">
        <v>0</v>
      </c>
      <c r="U3630" s="36">
        <v>0</v>
      </c>
    </row>
    <row r="3631" spans="1:21" x14ac:dyDescent="0.2">
      <c r="A3631" s="89">
        <f>VLOOKUP(C3631,TabellenSRG!$B$4:$C$2729,2,FALSE)</f>
        <v>319</v>
      </c>
      <c r="B3631" t="str">
        <f t="shared" si="57"/>
        <v>319i</v>
      </c>
      <c r="C3631" t="s">
        <v>329</v>
      </c>
      <c r="D3631" t="s">
        <v>615</v>
      </c>
      <c r="E3631">
        <v>8</v>
      </c>
      <c r="F3631">
        <v>0</v>
      </c>
      <c r="G3631">
        <v>0</v>
      </c>
      <c r="H3631">
        <v>0</v>
      </c>
      <c r="I3631">
        <v>0</v>
      </c>
      <c r="J3631">
        <v>0</v>
      </c>
      <c r="K3631">
        <v>0</v>
      </c>
      <c r="L3631">
        <v>0</v>
      </c>
      <c r="M3631">
        <v>0</v>
      </c>
      <c r="N3631">
        <v>0</v>
      </c>
      <c r="O3631">
        <v>0</v>
      </c>
      <c r="P3631">
        <v>0</v>
      </c>
      <c r="Q3631" s="36">
        <v>0</v>
      </c>
      <c r="R3631" s="36">
        <v>0</v>
      </c>
      <c r="S3631" s="36">
        <v>0</v>
      </c>
      <c r="T3631" s="36">
        <v>0</v>
      </c>
      <c r="U3631" s="36">
        <v>0</v>
      </c>
    </row>
    <row r="3632" spans="1:21" x14ac:dyDescent="0.2">
      <c r="A3632" s="89">
        <f>VLOOKUP(C3632,TabellenSRG!$B$4:$C$2729,2,FALSE)</f>
        <v>319</v>
      </c>
      <c r="B3632" t="str">
        <f t="shared" si="57"/>
        <v>319j</v>
      </c>
      <c r="C3632" t="s">
        <v>329</v>
      </c>
      <c r="D3632" t="s">
        <v>616</v>
      </c>
      <c r="E3632">
        <v>9</v>
      </c>
      <c r="F3632">
        <v>170</v>
      </c>
      <c r="G3632">
        <v>190</v>
      </c>
      <c r="H3632">
        <v>200</v>
      </c>
      <c r="I3632">
        <v>200</v>
      </c>
      <c r="J3632">
        <v>190</v>
      </c>
      <c r="K3632">
        <v>190</v>
      </c>
      <c r="L3632">
        <v>190</v>
      </c>
      <c r="M3632">
        <v>180</v>
      </c>
      <c r="N3632">
        <v>180</v>
      </c>
      <c r="O3632">
        <v>180</v>
      </c>
      <c r="P3632">
        <v>180</v>
      </c>
      <c r="Q3632" s="36">
        <v>190</v>
      </c>
      <c r="R3632" s="36">
        <v>200</v>
      </c>
      <c r="S3632" s="36">
        <v>190</v>
      </c>
      <c r="T3632" s="36">
        <v>190</v>
      </c>
      <c r="U3632" s="36">
        <v>200</v>
      </c>
    </row>
    <row r="3633" spans="1:21" x14ac:dyDescent="0.2">
      <c r="A3633" s="89">
        <f>VLOOKUP(C3633,TabellenSRG!$B$4:$C$2729,2,FALSE)</f>
        <v>319</v>
      </c>
      <c r="B3633" t="str">
        <f t="shared" si="57"/>
        <v>319k</v>
      </c>
      <c r="C3633" t="s">
        <v>329</v>
      </c>
      <c r="D3633" t="s">
        <v>611</v>
      </c>
      <c r="E3633">
        <v>10</v>
      </c>
      <c r="F3633" t="e">
        <v>#N/A</v>
      </c>
      <c r="G3633" t="e">
        <v>#N/A</v>
      </c>
      <c r="H3633" t="e">
        <v>#N/A</v>
      </c>
      <c r="I3633" t="e">
        <v>#N/A</v>
      </c>
      <c r="J3633" t="e">
        <v>#N/A</v>
      </c>
      <c r="K3633" t="e">
        <v>#N/A</v>
      </c>
      <c r="L3633" t="e">
        <v>#N/A</v>
      </c>
      <c r="M3633" t="e">
        <v>#N/A</v>
      </c>
      <c r="N3633">
        <v>0</v>
      </c>
      <c r="O3633">
        <v>0</v>
      </c>
      <c r="P3633">
        <v>0</v>
      </c>
      <c r="Q3633" s="36">
        <v>0</v>
      </c>
      <c r="R3633" s="36">
        <v>0</v>
      </c>
      <c r="S3633" s="36">
        <v>0</v>
      </c>
      <c r="T3633" s="36">
        <v>0</v>
      </c>
      <c r="U3633" s="36">
        <v>0</v>
      </c>
    </row>
    <row r="3634" spans="1:21" x14ac:dyDescent="0.2">
      <c r="A3634" s="89">
        <f>VLOOKUP(C3634,TabellenSRG!$B$4:$C$2729,2,FALSE)</f>
        <v>320</v>
      </c>
      <c r="B3634" t="str">
        <f t="shared" si="57"/>
        <v>320a</v>
      </c>
      <c r="C3634" t="s">
        <v>330</v>
      </c>
      <c r="D3634" t="s">
        <v>606</v>
      </c>
      <c r="E3634">
        <v>0</v>
      </c>
      <c r="F3634">
        <v>120</v>
      </c>
      <c r="G3634">
        <v>120</v>
      </c>
      <c r="H3634">
        <v>120</v>
      </c>
      <c r="I3634">
        <v>120</v>
      </c>
      <c r="J3634">
        <v>120</v>
      </c>
      <c r="K3634">
        <v>140</v>
      </c>
      <c r="L3634">
        <v>140</v>
      </c>
      <c r="M3634">
        <v>150</v>
      </c>
      <c r="N3634">
        <v>160</v>
      </c>
      <c r="O3634">
        <v>180</v>
      </c>
      <c r="P3634">
        <v>190</v>
      </c>
      <c r="Q3634" s="36">
        <v>210</v>
      </c>
      <c r="R3634" s="36">
        <v>230</v>
      </c>
      <c r="S3634" s="36">
        <v>220</v>
      </c>
      <c r="T3634" s="36">
        <v>230</v>
      </c>
      <c r="U3634" s="36">
        <v>240</v>
      </c>
    </row>
    <row r="3635" spans="1:21" x14ac:dyDescent="0.2">
      <c r="A3635" s="89">
        <f>VLOOKUP(C3635,TabellenSRG!$B$4:$C$2729,2,FALSE)</f>
        <v>320</v>
      </c>
      <c r="B3635" t="str">
        <f t="shared" si="57"/>
        <v>320b</v>
      </c>
      <c r="C3635" t="s">
        <v>330</v>
      </c>
      <c r="D3635" t="s">
        <v>607</v>
      </c>
      <c r="E3635">
        <v>1</v>
      </c>
      <c r="F3635">
        <v>10</v>
      </c>
      <c r="G3635">
        <v>10</v>
      </c>
      <c r="H3635">
        <v>10</v>
      </c>
      <c r="I3635">
        <v>10</v>
      </c>
      <c r="J3635">
        <v>10</v>
      </c>
      <c r="K3635">
        <v>10</v>
      </c>
      <c r="L3635">
        <v>10</v>
      </c>
      <c r="M3635">
        <v>10</v>
      </c>
      <c r="N3635">
        <v>10</v>
      </c>
      <c r="O3635">
        <v>10</v>
      </c>
      <c r="P3635">
        <v>10</v>
      </c>
      <c r="Q3635" s="36">
        <v>10</v>
      </c>
      <c r="R3635" s="36">
        <v>0</v>
      </c>
      <c r="S3635" s="36">
        <v>0</v>
      </c>
      <c r="T3635" s="36">
        <v>10</v>
      </c>
      <c r="U3635" s="36">
        <v>10</v>
      </c>
    </row>
    <row r="3636" spans="1:21" x14ac:dyDescent="0.2">
      <c r="A3636" s="89">
        <f>VLOOKUP(C3636,TabellenSRG!$B$4:$C$2729,2,FALSE)</f>
        <v>320</v>
      </c>
      <c r="B3636" t="str">
        <f t="shared" si="57"/>
        <v>320c</v>
      </c>
      <c r="C3636" t="s">
        <v>330</v>
      </c>
      <c r="D3636" t="s">
        <v>608</v>
      </c>
      <c r="E3636">
        <v>2</v>
      </c>
      <c r="F3636">
        <v>0</v>
      </c>
      <c r="G3636">
        <v>0</v>
      </c>
      <c r="H3636">
        <v>0</v>
      </c>
      <c r="I3636">
        <v>0</v>
      </c>
      <c r="J3636">
        <v>0</v>
      </c>
      <c r="K3636">
        <v>0</v>
      </c>
      <c r="L3636">
        <v>0</v>
      </c>
      <c r="M3636">
        <v>0</v>
      </c>
      <c r="N3636">
        <v>0</v>
      </c>
      <c r="O3636">
        <v>0</v>
      </c>
      <c r="P3636">
        <v>0</v>
      </c>
      <c r="Q3636" s="36">
        <v>0</v>
      </c>
      <c r="R3636" s="36">
        <v>0</v>
      </c>
      <c r="S3636" s="36">
        <v>0</v>
      </c>
      <c r="T3636" s="36">
        <v>0</v>
      </c>
      <c r="U3636" s="36">
        <v>0</v>
      </c>
    </row>
    <row r="3637" spans="1:21" x14ac:dyDescent="0.2">
      <c r="A3637" s="89">
        <f>VLOOKUP(C3637,TabellenSRG!$B$4:$C$2729,2,FALSE)</f>
        <v>320</v>
      </c>
      <c r="B3637" t="str">
        <f t="shared" si="57"/>
        <v>320d</v>
      </c>
      <c r="C3637" t="s">
        <v>330</v>
      </c>
      <c r="D3637" t="s">
        <v>609</v>
      </c>
      <c r="E3637">
        <v>3</v>
      </c>
      <c r="F3637">
        <v>10</v>
      </c>
      <c r="G3637">
        <v>10</v>
      </c>
      <c r="H3637">
        <v>10</v>
      </c>
      <c r="I3637">
        <v>10</v>
      </c>
      <c r="J3637">
        <v>10</v>
      </c>
      <c r="K3637">
        <v>0</v>
      </c>
      <c r="L3637">
        <v>0</v>
      </c>
      <c r="M3637">
        <v>0</v>
      </c>
      <c r="N3637">
        <v>0</v>
      </c>
      <c r="O3637">
        <v>10</v>
      </c>
      <c r="P3637">
        <v>10</v>
      </c>
      <c r="Q3637" s="36">
        <v>10</v>
      </c>
      <c r="R3637" s="36">
        <v>10</v>
      </c>
      <c r="S3637" s="36">
        <v>10</v>
      </c>
      <c r="T3637" s="36">
        <v>10</v>
      </c>
      <c r="U3637" s="36">
        <v>10</v>
      </c>
    </row>
    <row r="3638" spans="1:21" x14ac:dyDescent="0.2">
      <c r="A3638" s="89">
        <f>VLOOKUP(C3638,TabellenSRG!$B$4:$C$2729,2,FALSE)</f>
        <v>320</v>
      </c>
      <c r="B3638" t="str">
        <f t="shared" si="57"/>
        <v>320e</v>
      </c>
      <c r="C3638" t="s">
        <v>330</v>
      </c>
      <c r="D3638" t="s">
        <v>610</v>
      </c>
      <c r="E3638">
        <v>4</v>
      </c>
      <c r="F3638">
        <v>0</v>
      </c>
      <c r="G3638">
        <v>0</v>
      </c>
      <c r="H3638">
        <v>0</v>
      </c>
      <c r="I3638">
        <v>0</v>
      </c>
      <c r="J3638">
        <v>0</v>
      </c>
      <c r="K3638">
        <v>0</v>
      </c>
      <c r="L3638">
        <v>0</v>
      </c>
      <c r="M3638">
        <v>0</v>
      </c>
      <c r="N3638">
        <v>0</v>
      </c>
      <c r="O3638">
        <v>0</v>
      </c>
      <c r="P3638">
        <v>0</v>
      </c>
      <c r="Q3638" s="36">
        <v>0</v>
      </c>
      <c r="R3638" s="36">
        <v>10</v>
      </c>
      <c r="S3638" s="36">
        <v>0</v>
      </c>
      <c r="T3638" s="36">
        <v>0</v>
      </c>
      <c r="U3638" s="36">
        <v>10</v>
      </c>
    </row>
    <row r="3639" spans="1:21" x14ac:dyDescent="0.2">
      <c r="A3639" s="89">
        <f>VLOOKUP(C3639,TabellenSRG!$B$4:$C$2729,2,FALSE)</f>
        <v>320</v>
      </c>
      <c r="B3639" t="str">
        <f t="shared" si="57"/>
        <v>320f</v>
      </c>
      <c r="C3639" t="s">
        <v>330</v>
      </c>
      <c r="D3639" t="s">
        <v>612</v>
      </c>
      <c r="E3639">
        <v>5</v>
      </c>
      <c r="F3639">
        <v>0</v>
      </c>
      <c r="G3639">
        <v>0</v>
      </c>
      <c r="H3639">
        <v>0</v>
      </c>
      <c r="I3639">
        <v>0</v>
      </c>
      <c r="J3639">
        <v>0</v>
      </c>
      <c r="K3639">
        <v>0</v>
      </c>
      <c r="L3639">
        <v>0</v>
      </c>
      <c r="M3639">
        <v>0</v>
      </c>
      <c r="N3639">
        <v>0</v>
      </c>
      <c r="O3639">
        <v>0</v>
      </c>
      <c r="P3639">
        <v>0</v>
      </c>
      <c r="Q3639" s="36">
        <v>0</v>
      </c>
      <c r="R3639" s="36">
        <v>0</v>
      </c>
      <c r="S3639" s="36">
        <v>0</v>
      </c>
      <c r="T3639" s="36">
        <v>0</v>
      </c>
      <c r="U3639" s="36">
        <v>0</v>
      </c>
    </row>
    <row r="3640" spans="1:21" x14ac:dyDescent="0.2">
      <c r="A3640" s="89">
        <f>VLOOKUP(C3640,TabellenSRG!$B$4:$C$2729,2,FALSE)</f>
        <v>320</v>
      </c>
      <c r="B3640" t="str">
        <f t="shared" si="57"/>
        <v>320g</v>
      </c>
      <c r="C3640" t="s">
        <v>330</v>
      </c>
      <c r="D3640" t="s">
        <v>613</v>
      </c>
      <c r="E3640">
        <v>6</v>
      </c>
      <c r="F3640">
        <v>0</v>
      </c>
      <c r="G3640">
        <v>0</v>
      </c>
      <c r="H3640">
        <v>0</v>
      </c>
      <c r="I3640">
        <v>0</v>
      </c>
      <c r="J3640">
        <v>0</v>
      </c>
      <c r="K3640">
        <v>0</v>
      </c>
      <c r="L3640">
        <v>0</v>
      </c>
      <c r="M3640">
        <v>0</v>
      </c>
      <c r="N3640">
        <v>0</v>
      </c>
      <c r="O3640">
        <v>0</v>
      </c>
      <c r="P3640">
        <v>0</v>
      </c>
      <c r="Q3640" s="36">
        <v>0</v>
      </c>
      <c r="R3640" s="36">
        <v>0</v>
      </c>
      <c r="S3640" s="36">
        <v>0</v>
      </c>
      <c r="T3640" s="36">
        <v>0</v>
      </c>
      <c r="U3640" s="36">
        <v>0</v>
      </c>
    </row>
    <row r="3641" spans="1:21" x14ac:dyDescent="0.2">
      <c r="A3641" s="89">
        <f>VLOOKUP(C3641,TabellenSRG!$B$4:$C$2729,2,FALSE)</f>
        <v>320</v>
      </c>
      <c r="B3641" t="str">
        <f t="shared" si="57"/>
        <v>320h</v>
      </c>
      <c r="C3641" t="s">
        <v>330</v>
      </c>
      <c r="D3641" t="s">
        <v>614</v>
      </c>
      <c r="E3641">
        <v>7</v>
      </c>
      <c r="F3641">
        <v>0</v>
      </c>
      <c r="G3641">
        <v>0</v>
      </c>
      <c r="H3641">
        <v>0</v>
      </c>
      <c r="I3641">
        <v>0</v>
      </c>
      <c r="J3641">
        <v>0</v>
      </c>
      <c r="K3641">
        <v>0</v>
      </c>
      <c r="L3641">
        <v>0</v>
      </c>
      <c r="M3641">
        <v>0</v>
      </c>
      <c r="N3641">
        <v>0</v>
      </c>
      <c r="O3641">
        <v>0</v>
      </c>
      <c r="P3641">
        <v>0</v>
      </c>
      <c r="Q3641" s="36">
        <v>0</v>
      </c>
      <c r="R3641" s="36">
        <v>0</v>
      </c>
      <c r="S3641" s="36">
        <v>0</v>
      </c>
      <c r="T3641" s="36">
        <v>0</v>
      </c>
      <c r="U3641" s="36">
        <v>0</v>
      </c>
    </row>
    <row r="3642" spans="1:21" x14ac:dyDescent="0.2">
      <c r="A3642" s="89">
        <f>VLOOKUP(C3642,TabellenSRG!$B$4:$C$2729,2,FALSE)</f>
        <v>320</v>
      </c>
      <c r="B3642" t="str">
        <f t="shared" si="57"/>
        <v>320i</v>
      </c>
      <c r="C3642" t="s">
        <v>330</v>
      </c>
      <c r="D3642" t="s">
        <v>615</v>
      </c>
      <c r="E3642">
        <v>8</v>
      </c>
      <c r="F3642">
        <v>0</v>
      </c>
      <c r="G3642">
        <v>0</v>
      </c>
      <c r="H3642">
        <v>0</v>
      </c>
      <c r="I3642">
        <v>0</v>
      </c>
      <c r="J3642">
        <v>0</v>
      </c>
      <c r="K3642">
        <v>0</v>
      </c>
      <c r="L3642">
        <v>0</v>
      </c>
      <c r="M3642">
        <v>0</v>
      </c>
      <c r="N3642">
        <v>0</v>
      </c>
      <c r="O3642">
        <v>0</v>
      </c>
      <c r="P3642">
        <v>0</v>
      </c>
      <c r="Q3642" s="36">
        <v>0</v>
      </c>
      <c r="R3642" s="36">
        <v>0</v>
      </c>
      <c r="S3642" s="36">
        <v>0</v>
      </c>
      <c r="T3642" s="36">
        <v>0</v>
      </c>
      <c r="U3642" s="36">
        <v>0</v>
      </c>
    </row>
    <row r="3643" spans="1:21" x14ac:dyDescent="0.2">
      <c r="A3643" s="89">
        <f>VLOOKUP(C3643,TabellenSRG!$B$4:$C$2729,2,FALSE)</f>
        <v>320</v>
      </c>
      <c r="B3643" t="str">
        <f t="shared" si="57"/>
        <v>320j</v>
      </c>
      <c r="C3643" t="s">
        <v>330</v>
      </c>
      <c r="D3643" t="s">
        <v>616</v>
      </c>
      <c r="E3643">
        <v>9</v>
      </c>
      <c r="F3643">
        <v>100</v>
      </c>
      <c r="G3643">
        <v>100</v>
      </c>
      <c r="H3643">
        <v>110</v>
      </c>
      <c r="I3643">
        <v>110</v>
      </c>
      <c r="J3643">
        <v>110</v>
      </c>
      <c r="K3643">
        <v>130</v>
      </c>
      <c r="L3643">
        <v>130</v>
      </c>
      <c r="M3643">
        <v>130</v>
      </c>
      <c r="N3643">
        <v>140</v>
      </c>
      <c r="O3643">
        <v>160</v>
      </c>
      <c r="P3643">
        <v>170</v>
      </c>
      <c r="Q3643" s="36">
        <v>190</v>
      </c>
      <c r="R3643" s="36">
        <v>210</v>
      </c>
      <c r="S3643" s="36">
        <v>200</v>
      </c>
      <c r="T3643" s="36">
        <v>210</v>
      </c>
      <c r="U3643" s="36">
        <v>220</v>
      </c>
    </row>
    <row r="3644" spans="1:21" x14ac:dyDescent="0.2">
      <c r="A3644" s="89">
        <f>VLOOKUP(C3644,TabellenSRG!$B$4:$C$2729,2,FALSE)</f>
        <v>320</v>
      </c>
      <c r="B3644" t="str">
        <f t="shared" si="57"/>
        <v>320k</v>
      </c>
      <c r="C3644" t="s">
        <v>330</v>
      </c>
      <c r="D3644" t="s">
        <v>611</v>
      </c>
      <c r="E3644">
        <v>10</v>
      </c>
      <c r="F3644" t="e">
        <v>#N/A</v>
      </c>
      <c r="G3644" t="e">
        <v>#N/A</v>
      </c>
      <c r="H3644" t="e">
        <v>#N/A</v>
      </c>
      <c r="I3644" t="e">
        <v>#N/A</v>
      </c>
      <c r="J3644" t="e">
        <v>#N/A</v>
      </c>
      <c r="K3644" t="e">
        <v>#N/A</v>
      </c>
      <c r="L3644" t="e">
        <v>#N/A</v>
      </c>
      <c r="M3644" t="e">
        <v>#N/A</v>
      </c>
      <c r="N3644">
        <v>0</v>
      </c>
      <c r="O3644">
        <v>0</v>
      </c>
      <c r="P3644">
        <v>0</v>
      </c>
      <c r="Q3644" s="36">
        <v>0</v>
      </c>
      <c r="R3644" s="36">
        <v>0</v>
      </c>
      <c r="S3644" s="36">
        <v>0</v>
      </c>
      <c r="T3644" s="36">
        <v>0</v>
      </c>
      <c r="U3644" s="36">
        <v>0</v>
      </c>
    </row>
    <row r="3645" spans="1:21" x14ac:dyDescent="0.2">
      <c r="A3645" s="89">
        <f>VLOOKUP(C3645,TabellenSRG!$B$4:$C$2729,2,FALSE)</f>
        <v>321</v>
      </c>
      <c r="B3645" t="str">
        <f t="shared" si="57"/>
        <v>321a</v>
      </c>
      <c r="C3645" t="s">
        <v>331</v>
      </c>
      <c r="D3645" t="s">
        <v>606</v>
      </c>
      <c r="E3645">
        <v>0</v>
      </c>
      <c r="F3645">
        <v>170</v>
      </c>
      <c r="G3645">
        <v>100</v>
      </c>
      <c r="H3645">
        <v>110</v>
      </c>
      <c r="I3645">
        <v>120</v>
      </c>
      <c r="J3645">
        <v>140</v>
      </c>
      <c r="K3645">
        <v>150</v>
      </c>
      <c r="L3645">
        <v>170</v>
      </c>
      <c r="M3645">
        <v>200</v>
      </c>
      <c r="N3645">
        <v>210</v>
      </c>
      <c r="O3645">
        <v>220</v>
      </c>
      <c r="P3645">
        <v>220</v>
      </c>
      <c r="Q3645" s="36">
        <v>180</v>
      </c>
      <c r="R3645" s="36">
        <v>190</v>
      </c>
      <c r="S3645" s="36">
        <v>200</v>
      </c>
      <c r="T3645" s="36">
        <v>210</v>
      </c>
      <c r="U3645" s="36">
        <v>230</v>
      </c>
    </row>
    <row r="3646" spans="1:21" x14ac:dyDescent="0.2">
      <c r="A3646" s="89">
        <f>VLOOKUP(C3646,TabellenSRG!$B$4:$C$2729,2,FALSE)</f>
        <v>321</v>
      </c>
      <c r="B3646" t="str">
        <f t="shared" si="57"/>
        <v>321b</v>
      </c>
      <c r="C3646" t="s">
        <v>331</v>
      </c>
      <c r="D3646" t="s">
        <v>607</v>
      </c>
      <c r="E3646">
        <v>1</v>
      </c>
      <c r="F3646">
        <v>10</v>
      </c>
      <c r="G3646">
        <v>0</v>
      </c>
      <c r="H3646">
        <v>0</v>
      </c>
      <c r="I3646">
        <v>0</v>
      </c>
      <c r="J3646">
        <v>0</v>
      </c>
      <c r="K3646">
        <v>0</v>
      </c>
      <c r="L3646">
        <v>0</v>
      </c>
      <c r="M3646">
        <v>0</v>
      </c>
      <c r="N3646">
        <v>0</v>
      </c>
      <c r="O3646">
        <v>0</v>
      </c>
      <c r="P3646">
        <v>0</v>
      </c>
      <c r="Q3646" s="36">
        <v>0</v>
      </c>
      <c r="R3646" s="36">
        <v>0</v>
      </c>
      <c r="S3646" s="36">
        <v>0</v>
      </c>
      <c r="T3646" s="36">
        <v>0</v>
      </c>
      <c r="U3646" s="36">
        <v>0</v>
      </c>
    </row>
    <row r="3647" spans="1:21" x14ac:dyDescent="0.2">
      <c r="A3647" s="89">
        <f>VLOOKUP(C3647,TabellenSRG!$B$4:$C$2729,2,FALSE)</f>
        <v>321</v>
      </c>
      <c r="B3647" t="str">
        <f t="shared" si="57"/>
        <v>321c</v>
      </c>
      <c r="C3647" t="s">
        <v>331</v>
      </c>
      <c r="D3647" t="s">
        <v>608</v>
      </c>
      <c r="E3647">
        <v>2</v>
      </c>
      <c r="F3647">
        <v>0</v>
      </c>
      <c r="G3647">
        <v>0</v>
      </c>
      <c r="H3647">
        <v>0</v>
      </c>
      <c r="I3647">
        <v>0</v>
      </c>
      <c r="J3647">
        <v>0</v>
      </c>
      <c r="K3647">
        <v>0</v>
      </c>
      <c r="L3647">
        <v>0</v>
      </c>
      <c r="M3647">
        <v>0</v>
      </c>
      <c r="N3647">
        <v>0</v>
      </c>
      <c r="O3647">
        <v>0</v>
      </c>
      <c r="P3647">
        <v>0</v>
      </c>
      <c r="Q3647" s="36">
        <v>0</v>
      </c>
      <c r="R3647" s="36">
        <v>0</v>
      </c>
      <c r="S3647" s="36">
        <v>0</v>
      </c>
      <c r="T3647" s="36">
        <v>0</v>
      </c>
      <c r="U3647" s="36">
        <v>0</v>
      </c>
    </row>
    <row r="3648" spans="1:21" x14ac:dyDescent="0.2">
      <c r="A3648" s="89">
        <f>VLOOKUP(C3648,TabellenSRG!$B$4:$C$2729,2,FALSE)</f>
        <v>321</v>
      </c>
      <c r="B3648" t="str">
        <f t="shared" si="57"/>
        <v>321d</v>
      </c>
      <c r="C3648" t="s">
        <v>331</v>
      </c>
      <c r="D3648" t="s">
        <v>609</v>
      </c>
      <c r="E3648">
        <v>3</v>
      </c>
      <c r="F3648">
        <v>0</v>
      </c>
      <c r="G3648">
        <v>0</v>
      </c>
      <c r="H3648">
        <v>0</v>
      </c>
      <c r="I3648">
        <v>0</v>
      </c>
      <c r="J3648">
        <v>0</v>
      </c>
      <c r="K3648">
        <v>0</v>
      </c>
      <c r="L3648">
        <v>0</v>
      </c>
      <c r="M3648">
        <v>0</v>
      </c>
      <c r="N3648">
        <v>0</v>
      </c>
      <c r="O3648">
        <v>0</v>
      </c>
      <c r="P3648">
        <v>0</v>
      </c>
      <c r="Q3648" s="36">
        <v>0</v>
      </c>
      <c r="R3648" s="36">
        <v>0</v>
      </c>
      <c r="S3648" s="36">
        <v>0</v>
      </c>
      <c r="T3648" s="36">
        <v>0</v>
      </c>
      <c r="U3648" s="36">
        <v>0</v>
      </c>
    </row>
    <row r="3649" spans="1:21" x14ac:dyDescent="0.2">
      <c r="A3649" s="89">
        <f>VLOOKUP(C3649,TabellenSRG!$B$4:$C$2729,2,FALSE)</f>
        <v>321</v>
      </c>
      <c r="B3649" t="str">
        <f t="shared" si="57"/>
        <v>321e</v>
      </c>
      <c r="C3649" t="s">
        <v>331</v>
      </c>
      <c r="D3649" t="s">
        <v>610</v>
      </c>
      <c r="E3649">
        <v>4</v>
      </c>
      <c r="F3649">
        <v>0</v>
      </c>
      <c r="G3649">
        <v>0</v>
      </c>
      <c r="H3649">
        <v>0</v>
      </c>
      <c r="I3649">
        <v>0</v>
      </c>
      <c r="J3649">
        <v>0</v>
      </c>
      <c r="K3649">
        <v>0</v>
      </c>
      <c r="L3649">
        <v>0</v>
      </c>
      <c r="M3649">
        <v>10</v>
      </c>
      <c r="N3649">
        <v>10</v>
      </c>
      <c r="O3649">
        <v>10</v>
      </c>
      <c r="P3649">
        <v>10</v>
      </c>
      <c r="Q3649" s="36">
        <v>10</v>
      </c>
      <c r="R3649" s="36">
        <v>20</v>
      </c>
      <c r="S3649" s="36">
        <v>20</v>
      </c>
      <c r="T3649" s="36">
        <v>20</v>
      </c>
      <c r="U3649" s="36">
        <v>20</v>
      </c>
    </row>
    <row r="3650" spans="1:21" x14ac:dyDescent="0.2">
      <c r="A3650" s="89">
        <f>VLOOKUP(C3650,TabellenSRG!$B$4:$C$2729,2,FALSE)</f>
        <v>321</v>
      </c>
      <c r="B3650" t="str">
        <f t="shared" si="57"/>
        <v>321f</v>
      </c>
      <c r="C3650" t="s">
        <v>331</v>
      </c>
      <c r="D3650" t="s">
        <v>612</v>
      </c>
      <c r="E3650">
        <v>5</v>
      </c>
      <c r="F3650">
        <v>0</v>
      </c>
      <c r="G3650">
        <v>0</v>
      </c>
      <c r="H3650">
        <v>0</v>
      </c>
      <c r="I3650">
        <v>0</v>
      </c>
      <c r="J3650">
        <v>0</v>
      </c>
      <c r="K3650">
        <v>0</v>
      </c>
      <c r="L3650">
        <v>0</v>
      </c>
      <c r="M3650">
        <v>0</v>
      </c>
      <c r="N3650">
        <v>0</v>
      </c>
      <c r="O3650">
        <v>0</v>
      </c>
      <c r="P3650">
        <v>0</v>
      </c>
      <c r="Q3650" s="36">
        <v>0</v>
      </c>
      <c r="R3650" s="36">
        <v>0</v>
      </c>
      <c r="S3650" s="36">
        <v>0</v>
      </c>
      <c r="T3650" s="36">
        <v>0</v>
      </c>
      <c r="U3650" s="36">
        <v>0</v>
      </c>
    </row>
    <row r="3651" spans="1:21" x14ac:dyDescent="0.2">
      <c r="A3651" s="89">
        <f>VLOOKUP(C3651,TabellenSRG!$B$4:$C$2729,2,FALSE)</f>
        <v>321</v>
      </c>
      <c r="B3651" t="str">
        <f t="shared" si="57"/>
        <v>321g</v>
      </c>
      <c r="C3651" t="s">
        <v>331</v>
      </c>
      <c r="D3651" t="s">
        <v>613</v>
      </c>
      <c r="E3651">
        <v>6</v>
      </c>
      <c r="F3651">
        <v>0</v>
      </c>
      <c r="G3651">
        <v>0</v>
      </c>
      <c r="H3651">
        <v>0</v>
      </c>
      <c r="I3651">
        <v>0</v>
      </c>
      <c r="J3651">
        <v>0</v>
      </c>
      <c r="K3651">
        <v>0</v>
      </c>
      <c r="L3651">
        <v>0</v>
      </c>
      <c r="M3651">
        <v>0</v>
      </c>
      <c r="N3651">
        <v>0</v>
      </c>
      <c r="O3651">
        <v>0</v>
      </c>
      <c r="P3651">
        <v>0</v>
      </c>
      <c r="Q3651" s="36">
        <v>0</v>
      </c>
      <c r="R3651" s="36">
        <v>0</v>
      </c>
      <c r="S3651" s="36">
        <v>0</v>
      </c>
      <c r="T3651" s="36">
        <v>0</v>
      </c>
      <c r="U3651" s="36">
        <v>0</v>
      </c>
    </row>
    <row r="3652" spans="1:21" x14ac:dyDescent="0.2">
      <c r="A3652" s="89">
        <f>VLOOKUP(C3652,TabellenSRG!$B$4:$C$2729,2,FALSE)</f>
        <v>321</v>
      </c>
      <c r="B3652" t="str">
        <f t="shared" si="57"/>
        <v>321h</v>
      </c>
      <c r="C3652" t="s">
        <v>331</v>
      </c>
      <c r="D3652" t="s">
        <v>614</v>
      </c>
      <c r="E3652">
        <v>7</v>
      </c>
      <c r="F3652">
        <v>0</v>
      </c>
      <c r="G3652">
        <v>0</v>
      </c>
      <c r="H3652">
        <v>0</v>
      </c>
      <c r="I3652">
        <v>0</v>
      </c>
      <c r="J3652">
        <v>0</v>
      </c>
      <c r="K3652">
        <v>0</v>
      </c>
      <c r="L3652">
        <v>0</v>
      </c>
      <c r="M3652">
        <v>0</v>
      </c>
      <c r="N3652">
        <v>0</v>
      </c>
      <c r="O3652">
        <v>0</v>
      </c>
      <c r="P3652">
        <v>0</v>
      </c>
      <c r="Q3652" s="36">
        <v>0</v>
      </c>
      <c r="R3652" s="36">
        <v>0</v>
      </c>
      <c r="S3652" s="36">
        <v>0</v>
      </c>
      <c r="T3652" s="36">
        <v>0</v>
      </c>
      <c r="U3652" s="36">
        <v>0</v>
      </c>
    </row>
    <row r="3653" spans="1:21" x14ac:dyDescent="0.2">
      <c r="A3653" s="89">
        <f>VLOOKUP(C3653,TabellenSRG!$B$4:$C$2729,2,FALSE)</f>
        <v>321</v>
      </c>
      <c r="B3653" t="str">
        <f t="shared" ref="B3653:B3716" si="58">CONCATENATE(A3653,D3653)</f>
        <v>321i</v>
      </c>
      <c r="C3653" t="s">
        <v>331</v>
      </c>
      <c r="D3653" t="s">
        <v>615</v>
      </c>
      <c r="E3653">
        <v>8</v>
      </c>
      <c r="F3653">
        <v>0</v>
      </c>
      <c r="G3653">
        <v>0</v>
      </c>
      <c r="H3653">
        <v>0</v>
      </c>
      <c r="I3653">
        <v>0</v>
      </c>
      <c r="J3653">
        <v>0</v>
      </c>
      <c r="K3653">
        <v>0</v>
      </c>
      <c r="L3653">
        <v>0</v>
      </c>
      <c r="M3653">
        <v>0</v>
      </c>
      <c r="N3653">
        <v>0</v>
      </c>
      <c r="O3653">
        <v>0</v>
      </c>
      <c r="P3653">
        <v>0</v>
      </c>
      <c r="Q3653" s="36">
        <v>0</v>
      </c>
      <c r="R3653" s="36">
        <v>0</v>
      </c>
      <c r="S3653" s="36">
        <v>0</v>
      </c>
      <c r="T3653" s="36">
        <v>0</v>
      </c>
      <c r="U3653" s="36">
        <v>0</v>
      </c>
    </row>
    <row r="3654" spans="1:21" x14ac:dyDescent="0.2">
      <c r="A3654" s="89">
        <f>VLOOKUP(C3654,TabellenSRG!$B$4:$C$2729,2,FALSE)</f>
        <v>321</v>
      </c>
      <c r="B3654" t="str">
        <f t="shared" si="58"/>
        <v>321j</v>
      </c>
      <c r="C3654" t="s">
        <v>331</v>
      </c>
      <c r="D3654" t="s">
        <v>616</v>
      </c>
      <c r="E3654">
        <v>9</v>
      </c>
      <c r="F3654">
        <v>170</v>
      </c>
      <c r="G3654">
        <v>100</v>
      </c>
      <c r="H3654">
        <v>110</v>
      </c>
      <c r="I3654">
        <v>120</v>
      </c>
      <c r="J3654">
        <v>140</v>
      </c>
      <c r="K3654">
        <v>150</v>
      </c>
      <c r="L3654">
        <v>160</v>
      </c>
      <c r="M3654">
        <v>190</v>
      </c>
      <c r="N3654">
        <v>190</v>
      </c>
      <c r="O3654">
        <v>200</v>
      </c>
      <c r="P3654">
        <v>200</v>
      </c>
      <c r="Q3654" s="36">
        <v>160</v>
      </c>
      <c r="R3654" s="36">
        <v>170</v>
      </c>
      <c r="S3654" s="36">
        <v>180</v>
      </c>
      <c r="T3654" s="36">
        <v>190</v>
      </c>
      <c r="U3654" s="36">
        <v>190</v>
      </c>
    </row>
    <row r="3655" spans="1:21" x14ac:dyDescent="0.2">
      <c r="A3655" s="89">
        <f>VLOOKUP(C3655,TabellenSRG!$B$4:$C$2729,2,FALSE)</f>
        <v>321</v>
      </c>
      <c r="B3655" t="str">
        <f t="shared" si="58"/>
        <v>321k</v>
      </c>
      <c r="C3655" t="s">
        <v>331</v>
      </c>
      <c r="D3655" t="s">
        <v>611</v>
      </c>
      <c r="E3655">
        <v>10</v>
      </c>
      <c r="F3655" t="e">
        <v>#N/A</v>
      </c>
      <c r="G3655" t="e">
        <v>#N/A</v>
      </c>
      <c r="H3655" t="e">
        <v>#N/A</v>
      </c>
      <c r="I3655" t="e">
        <v>#N/A</v>
      </c>
      <c r="J3655" t="e">
        <v>#N/A</v>
      </c>
      <c r="K3655" t="e">
        <v>#N/A</v>
      </c>
      <c r="L3655" t="e">
        <v>#N/A</v>
      </c>
      <c r="M3655" t="e">
        <v>#N/A</v>
      </c>
      <c r="N3655">
        <v>0</v>
      </c>
      <c r="O3655">
        <v>0</v>
      </c>
      <c r="P3655">
        <v>10</v>
      </c>
      <c r="Q3655" s="36">
        <v>10</v>
      </c>
      <c r="R3655" s="36">
        <v>10</v>
      </c>
      <c r="S3655" s="36">
        <v>10</v>
      </c>
      <c r="T3655" s="36">
        <v>10</v>
      </c>
      <c r="U3655" s="36">
        <v>10</v>
      </c>
    </row>
    <row r="3656" spans="1:21" x14ac:dyDescent="0.2">
      <c r="A3656" s="89">
        <f>VLOOKUP(C3656,TabellenSRG!$B$4:$C$2729,2,FALSE)</f>
        <v>322</v>
      </c>
      <c r="B3656" t="str">
        <f t="shared" si="58"/>
        <v>322a</v>
      </c>
      <c r="C3656" t="s">
        <v>332</v>
      </c>
      <c r="D3656" t="s">
        <v>606</v>
      </c>
      <c r="E3656">
        <v>0</v>
      </c>
      <c r="F3656">
        <v>870</v>
      </c>
      <c r="G3656">
        <v>880</v>
      </c>
      <c r="H3656">
        <v>850</v>
      </c>
      <c r="I3656">
        <v>860</v>
      </c>
      <c r="J3656">
        <v>860</v>
      </c>
      <c r="K3656">
        <v>910</v>
      </c>
      <c r="L3656">
        <v>860</v>
      </c>
      <c r="M3656">
        <v>800</v>
      </c>
      <c r="N3656">
        <v>760</v>
      </c>
      <c r="O3656">
        <v>740</v>
      </c>
      <c r="P3656">
        <v>670</v>
      </c>
      <c r="Q3656" s="36">
        <v>650</v>
      </c>
      <c r="R3656" s="36">
        <v>670</v>
      </c>
      <c r="S3656" s="36">
        <v>660</v>
      </c>
      <c r="T3656" s="36">
        <v>630</v>
      </c>
      <c r="U3656" s="36">
        <v>660</v>
      </c>
    </row>
    <row r="3657" spans="1:21" x14ac:dyDescent="0.2">
      <c r="A3657" s="89">
        <f>VLOOKUP(C3657,TabellenSRG!$B$4:$C$2729,2,FALSE)</f>
        <v>322</v>
      </c>
      <c r="B3657" t="str">
        <f t="shared" si="58"/>
        <v>322b</v>
      </c>
      <c r="C3657" t="s">
        <v>332</v>
      </c>
      <c r="D3657" t="s">
        <v>607</v>
      </c>
      <c r="E3657">
        <v>1</v>
      </c>
      <c r="F3657">
        <v>0</v>
      </c>
      <c r="G3657">
        <v>0</v>
      </c>
      <c r="H3657">
        <v>0</v>
      </c>
      <c r="I3657">
        <v>0</v>
      </c>
      <c r="J3657">
        <v>0</v>
      </c>
      <c r="K3657">
        <v>0</v>
      </c>
      <c r="L3657">
        <v>0</v>
      </c>
      <c r="M3657">
        <v>0</v>
      </c>
      <c r="N3657">
        <v>0</v>
      </c>
      <c r="O3657">
        <v>0</v>
      </c>
      <c r="P3657">
        <v>0</v>
      </c>
      <c r="Q3657" s="36">
        <v>0</v>
      </c>
      <c r="R3657" s="36">
        <v>0</v>
      </c>
      <c r="S3657" s="36">
        <v>0</v>
      </c>
      <c r="T3657" s="36">
        <v>0</v>
      </c>
      <c r="U3657" s="36">
        <v>0</v>
      </c>
    </row>
    <row r="3658" spans="1:21" x14ac:dyDescent="0.2">
      <c r="A3658" s="89">
        <f>VLOOKUP(C3658,TabellenSRG!$B$4:$C$2729,2,FALSE)</f>
        <v>322</v>
      </c>
      <c r="B3658" t="str">
        <f t="shared" si="58"/>
        <v>322c</v>
      </c>
      <c r="C3658" t="s">
        <v>332</v>
      </c>
      <c r="D3658" t="s">
        <v>608</v>
      </c>
      <c r="E3658">
        <v>2</v>
      </c>
      <c r="F3658">
        <v>0</v>
      </c>
      <c r="G3658">
        <v>0</v>
      </c>
      <c r="H3658">
        <v>0</v>
      </c>
      <c r="I3658">
        <v>0</v>
      </c>
      <c r="J3658">
        <v>0</v>
      </c>
      <c r="K3658">
        <v>0</v>
      </c>
      <c r="L3658">
        <v>0</v>
      </c>
      <c r="M3658">
        <v>0</v>
      </c>
      <c r="N3658">
        <v>0</v>
      </c>
      <c r="O3658">
        <v>0</v>
      </c>
      <c r="P3658">
        <v>0</v>
      </c>
      <c r="Q3658" s="36">
        <v>0</v>
      </c>
      <c r="R3658" s="36">
        <v>0</v>
      </c>
      <c r="S3658" s="36">
        <v>0</v>
      </c>
      <c r="T3658" s="36">
        <v>0</v>
      </c>
      <c r="U3658" s="36">
        <v>0</v>
      </c>
    </row>
    <row r="3659" spans="1:21" x14ac:dyDescent="0.2">
      <c r="A3659" s="89">
        <f>VLOOKUP(C3659,TabellenSRG!$B$4:$C$2729,2,FALSE)</f>
        <v>322</v>
      </c>
      <c r="B3659" t="str">
        <f t="shared" si="58"/>
        <v>322d</v>
      </c>
      <c r="C3659" t="s">
        <v>332</v>
      </c>
      <c r="D3659" t="s">
        <v>609</v>
      </c>
      <c r="E3659">
        <v>3</v>
      </c>
      <c r="F3659">
        <v>0</v>
      </c>
      <c r="G3659">
        <v>0</v>
      </c>
      <c r="H3659">
        <v>0</v>
      </c>
      <c r="I3659">
        <v>0</v>
      </c>
      <c r="J3659">
        <v>0</v>
      </c>
      <c r="K3659">
        <v>0</v>
      </c>
      <c r="L3659">
        <v>0</v>
      </c>
      <c r="M3659">
        <v>0</v>
      </c>
      <c r="N3659">
        <v>0</v>
      </c>
      <c r="O3659">
        <v>0</v>
      </c>
      <c r="P3659">
        <v>0</v>
      </c>
      <c r="Q3659" s="36">
        <v>0</v>
      </c>
      <c r="R3659" s="36">
        <v>0</v>
      </c>
      <c r="S3659" s="36">
        <v>0</v>
      </c>
      <c r="T3659" s="36">
        <v>0</v>
      </c>
      <c r="U3659" s="36">
        <v>0</v>
      </c>
    </row>
    <row r="3660" spans="1:21" x14ac:dyDescent="0.2">
      <c r="A3660" s="89">
        <f>VLOOKUP(C3660,TabellenSRG!$B$4:$C$2729,2,FALSE)</f>
        <v>322</v>
      </c>
      <c r="B3660" t="str">
        <f t="shared" si="58"/>
        <v>322e</v>
      </c>
      <c r="C3660" t="s">
        <v>332</v>
      </c>
      <c r="D3660" t="s">
        <v>610</v>
      </c>
      <c r="E3660">
        <v>4</v>
      </c>
      <c r="F3660">
        <v>0</v>
      </c>
      <c r="G3660">
        <v>0</v>
      </c>
      <c r="H3660">
        <v>0</v>
      </c>
      <c r="I3660">
        <v>0</v>
      </c>
      <c r="J3660">
        <v>0</v>
      </c>
      <c r="K3660">
        <v>0</v>
      </c>
      <c r="L3660">
        <v>0</v>
      </c>
      <c r="M3660">
        <v>0</v>
      </c>
      <c r="N3660">
        <v>0</v>
      </c>
      <c r="O3660">
        <v>10</v>
      </c>
      <c r="P3660">
        <v>10</v>
      </c>
      <c r="Q3660" s="36">
        <v>30</v>
      </c>
      <c r="R3660" s="36">
        <v>30</v>
      </c>
      <c r="S3660" s="36">
        <v>20</v>
      </c>
      <c r="T3660" s="36">
        <v>20</v>
      </c>
      <c r="U3660" s="36">
        <v>40</v>
      </c>
    </row>
    <row r="3661" spans="1:21" x14ac:dyDescent="0.2">
      <c r="A3661" s="89">
        <f>VLOOKUP(C3661,TabellenSRG!$B$4:$C$2729,2,FALSE)</f>
        <v>322</v>
      </c>
      <c r="B3661" t="str">
        <f t="shared" si="58"/>
        <v>322f</v>
      </c>
      <c r="C3661" t="s">
        <v>332</v>
      </c>
      <c r="D3661" t="s">
        <v>612</v>
      </c>
      <c r="E3661">
        <v>5</v>
      </c>
      <c r="F3661">
        <v>0</v>
      </c>
      <c r="G3661">
        <v>0</v>
      </c>
      <c r="H3661">
        <v>0</v>
      </c>
      <c r="I3661">
        <v>0</v>
      </c>
      <c r="J3661">
        <v>0</v>
      </c>
      <c r="K3661">
        <v>0</v>
      </c>
      <c r="L3661">
        <v>0</v>
      </c>
      <c r="M3661">
        <v>0</v>
      </c>
      <c r="N3661">
        <v>0</v>
      </c>
      <c r="O3661">
        <v>0</v>
      </c>
      <c r="P3661">
        <v>0</v>
      </c>
      <c r="Q3661" s="36">
        <v>0</v>
      </c>
      <c r="R3661" s="36">
        <v>0</v>
      </c>
      <c r="S3661" s="36">
        <v>10</v>
      </c>
      <c r="T3661" s="36">
        <v>0</v>
      </c>
      <c r="U3661" s="36">
        <v>20</v>
      </c>
    </row>
    <row r="3662" spans="1:21" x14ac:dyDescent="0.2">
      <c r="A3662" s="89">
        <f>VLOOKUP(C3662,TabellenSRG!$B$4:$C$2729,2,FALSE)</f>
        <v>322</v>
      </c>
      <c r="B3662" t="str">
        <f t="shared" si="58"/>
        <v>322g</v>
      </c>
      <c r="C3662" t="s">
        <v>332</v>
      </c>
      <c r="D3662" t="s">
        <v>613</v>
      </c>
      <c r="E3662">
        <v>6</v>
      </c>
      <c r="F3662">
        <v>0</v>
      </c>
      <c r="G3662">
        <v>0</v>
      </c>
      <c r="H3662">
        <v>0</v>
      </c>
      <c r="I3662">
        <v>0</v>
      </c>
      <c r="J3662">
        <v>0</v>
      </c>
      <c r="K3662">
        <v>0</v>
      </c>
      <c r="L3662">
        <v>0</v>
      </c>
      <c r="M3662">
        <v>0</v>
      </c>
      <c r="N3662">
        <v>0</v>
      </c>
      <c r="O3662">
        <v>0</v>
      </c>
      <c r="P3662">
        <v>0</v>
      </c>
      <c r="Q3662" s="36">
        <v>0</v>
      </c>
      <c r="R3662" s="36">
        <v>0</v>
      </c>
      <c r="S3662" s="36">
        <v>10</v>
      </c>
      <c r="T3662" s="36">
        <v>10</v>
      </c>
      <c r="U3662" s="36">
        <v>30</v>
      </c>
    </row>
    <row r="3663" spans="1:21" x14ac:dyDescent="0.2">
      <c r="A3663" s="89">
        <f>VLOOKUP(C3663,TabellenSRG!$B$4:$C$2729,2,FALSE)</f>
        <v>322</v>
      </c>
      <c r="B3663" t="str">
        <f t="shared" si="58"/>
        <v>322h</v>
      </c>
      <c r="C3663" t="s">
        <v>332</v>
      </c>
      <c r="D3663" t="s">
        <v>614</v>
      </c>
      <c r="E3663">
        <v>7</v>
      </c>
      <c r="F3663">
        <v>0</v>
      </c>
      <c r="G3663">
        <v>0</v>
      </c>
      <c r="H3663">
        <v>0</v>
      </c>
      <c r="I3663">
        <v>0</v>
      </c>
      <c r="J3663">
        <v>0</v>
      </c>
      <c r="K3663">
        <v>0</v>
      </c>
      <c r="L3663">
        <v>0</v>
      </c>
      <c r="M3663">
        <v>0</v>
      </c>
      <c r="N3663">
        <v>0</v>
      </c>
      <c r="O3663">
        <v>0</v>
      </c>
      <c r="P3663">
        <v>0</v>
      </c>
      <c r="Q3663" s="36">
        <v>0</v>
      </c>
      <c r="R3663" s="36">
        <v>0</v>
      </c>
      <c r="S3663" s="36">
        <v>0</v>
      </c>
      <c r="T3663" s="36">
        <v>0</v>
      </c>
      <c r="U3663" s="36">
        <v>0</v>
      </c>
    </row>
    <row r="3664" spans="1:21" x14ac:dyDescent="0.2">
      <c r="A3664" s="89">
        <f>VLOOKUP(C3664,TabellenSRG!$B$4:$C$2729,2,FALSE)</f>
        <v>322</v>
      </c>
      <c r="B3664" t="str">
        <f t="shared" si="58"/>
        <v>322i</v>
      </c>
      <c r="C3664" t="s">
        <v>332</v>
      </c>
      <c r="D3664" t="s">
        <v>615</v>
      </c>
      <c r="E3664">
        <v>8</v>
      </c>
      <c r="F3664">
        <v>0</v>
      </c>
      <c r="G3664">
        <v>0</v>
      </c>
      <c r="H3664">
        <v>0</v>
      </c>
      <c r="I3664">
        <v>0</v>
      </c>
      <c r="J3664">
        <v>0</v>
      </c>
      <c r="K3664">
        <v>0</v>
      </c>
      <c r="L3664">
        <v>0</v>
      </c>
      <c r="M3664">
        <v>0</v>
      </c>
      <c r="N3664">
        <v>0</v>
      </c>
      <c r="O3664">
        <v>0</v>
      </c>
      <c r="P3664">
        <v>0</v>
      </c>
      <c r="Q3664" s="36">
        <v>0</v>
      </c>
      <c r="R3664" s="36">
        <v>0</v>
      </c>
      <c r="S3664" s="36">
        <v>0</v>
      </c>
      <c r="T3664" s="36">
        <v>0</v>
      </c>
      <c r="U3664" s="36">
        <v>0</v>
      </c>
    </row>
    <row r="3665" spans="1:21" x14ac:dyDescent="0.2">
      <c r="A3665" s="89">
        <f>VLOOKUP(C3665,TabellenSRG!$B$4:$C$2729,2,FALSE)</f>
        <v>322</v>
      </c>
      <c r="B3665" t="str">
        <f t="shared" si="58"/>
        <v>322j</v>
      </c>
      <c r="C3665" t="s">
        <v>332</v>
      </c>
      <c r="D3665" t="s">
        <v>616</v>
      </c>
      <c r="E3665">
        <v>9</v>
      </c>
      <c r="F3665">
        <v>870</v>
      </c>
      <c r="G3665">
        <v>880</v>
      </c>
      <c r="H3665">
        <v>840</v>
      </c>
      <c r="I3665">
        <v>860</v>
      </c>
      <c r="J3665">
        <v>860</v>
      </c>
      <c r="K3665">
        <v>910</v>
      </c>
      <c r="L3665">
        <v>860</v>
      </c>
      <c r="M3665">
        <v>800</v>
      </c>
      <c r="N3665">
        <v>750</v>
      </c>
      <c r="O3665">
        <v>730</v>
      </c>
      <c r="P3665">
        <v>650</v>
      </c>
      <c r="Q3665" s="36">
        <v>630</v>
      </c>
      <c r="R3665" s="36">
        <v>630</v>
      </c>
      <c r="S3665" s="36">
        <v>620</v>
      </c>
      <c r="T3665" s="36">
        <v>600</v>
      </c>
      <c r="U3665" s="36">
        <v>570</v>
      </c>
    </row>
    <row r="3666" spans="1:21" x14ac:dyDescent="0.2">
      <c r="A3666" s="89">
        <f>VLOOKUP(C3666,TabellenSRG!$B$4:$C$2729,2,FALSE)</f>
        <v>322</v>
      </c>
      <c r="B3666" t="str">
        <f t="shared" si="58"/>
        <v>322k</v>
      </c>
      <c r="C3666" t="s">
        <v>332</v>
      </c>
      <c r="D3666" t="s">
        <v>611</v>
      </c>
      <c r="E3666">
        <v>10</v>
      </c>
      <c r="F3666" t="e">
        <v>#N/A</v>
      </c>
      <c r="G3666" t="e">
        <v>#N/A</v>
      </c>
      <c r="H3666" t="e">
        <v>#N/A</v>
      </c>
      <c r="I3666" t="e">
        <v>#N/A</v>
      </c>
      <c r="J3666" t="e">
        <v>#N/A</v>
      </c>
      <c r="K3666" t="e">
        <v>#N/A</v>
      </c>
      <c r="L3666" t="e">
        <v>#N/A</v>
      </c>
      <c r="M3666" t="e">
        <v>#N/A</v>
      </c>
      <c r="N3666">
        <v>0</v>
      </c>
      <c r="O3666">
        <v>0</v>
      </c>
      <c r="P3666">
        <v>0</v>
      </c>
      <c r="Q3666" s="36">
        <v>0</v>
      </c>
      <c r="R3666" s="36">
        <v>0</v>
      </c>
      <c r="S3666" s="36">
        <v>0</v>
      </c>
      <c r="T3666" s="36">
        <v>0</v>
      </c>
      <c r="U3666" s="36">
        <v>10</v>
      </c>
    </row>
    <row r="3667" spans="1:21" x14ac:dyDescent="0.2">
      <c r="A3667" s="89">
        <f>VLOOKUP(C3667,TabellenSRG!$B$4:$C$2729,2,FALSE)</f>
        <v>323</v>
      </c>
      <c r="B3667" t="str">
        <f t="shared" si="58"/>
        <v>323a</v>
      </c>
      <c r="C3667" t="s">
        <v>333</v>
      </c>
      <c r="D3667" t="s">
        <v>606</v>
      </c>
      <c r="E3667">
        <v>0</v>
      </c>
      <c r="F3667">
        <v>1020</v>
      </c>
      <c r="G3667">
        <v>1020</v>
      </c>
      <c r="H3667">
        <v>1000</v>
      </c>
      <c r="I3667">
        <v>990</v>
      </c>
      <c r="J3667">
        <v>980</v>
      </c>
      <c r="K3667">
        <v>970</v>
      </c>
      <c r="L3667">
        <v>1010</v>
      </c>
      <c r="M3667">
        <v>1080</v>
      </c>
      <c r="N3667">
        <v>1110</v>
      </c>
      <c r="O3667">
        <v>710</v>
      </c>
      <c r="P3667">
        <v>640</v>
      </c>
      <c r="Q3667" s="36">
        <v>600</v>
      </c>
      <c r="R3667" s="36">
        <v>680</v>
      </c>
      <c r="S3667" s="36">
        <v>550</v>
      </c>
      <c r="T3667" s="36">
        <v>620</v>
      </c>
      <c r="U3667" s="36">
        <v>640</v>
      </c>
    </row>
    <row r="3668" spans="1:21" x14ac:dyDescent="0.2">
      <c r="A3668" s="89">
        <f>VLOOKUP(C3668,TabellenSRG!$B$4:$C$2729,2,FALSE)</f>
        <v>323</v>
      </c>
      <c r="B3668" t="str">
        <f t="shared" si="58"/>
        <v>323b</v>
      </c>
      <c r="C3668" t="s">
        <v>333</v>
      </c>
      <c r="D3668" t="s">
        <v>607</v>
      </c>
      <c r="E3668">
        <v>1</v>
      </c>
      <c r="F3668">
        <v>10</v>
      </c>
      <c r="G3668">
        <v>10</v>
      </c>
      <c r="H3668">
        <v>10</v>
      </c>
      <c r="I3668">
        <v>10</v>
      </c>
      <c r="J3668">
        <v>20</v>
      </c>
      <c r="K3668">
        <v>20</v>
      </c>
      <c r="L3668">
        <v>20</v>
      </c>
      <c r="M3668">
        <v>20</v>
      </c>
      <c r="N3668">
        <v>20</v>
      </c>
      <c r="O3668">
        <v>20</v>
      </c>
      <c r="P3668">
        <v>20</v>
      </c>
      <c r="Q3668" s="36">
        <v>30</v>
      </c>
      <c r="R3668" s="36">
        <v>20</v>
      </c>
      <c r="S3668" s="36">
        <v>30</v>
      </c>
      <c r="T3668" s="36">
        <v>30</v>
      </c>
      <c r="U3668" s="36">
        <v>30</v>
      </c>
    </row>
    <row r="3669" spans="1:21" x14ac:dyDescent="0.2">
      <c r="A3669" s="89">
        <f>VLOOKUP(C3669,TabellenSRG!$B$4:$C$2729,2,FALSE)</f>
        <v>323</v>
      </c>
      <c r="B3669" t="str">
        <f t="shared" si="58"/>
        <v>323c</v>
      </c>
      <c r="C3669" t="s">
        <v>333</v>
      </c>
      <c r="D3669" t="s">
        <v>608</v>
      </c>
      <c r="E3669">
        <v>2</v>
      </c>
      <c r="F3669">
        <v>0</v>
      </c>
      <c r="G3669">
        <v>0</v>
      </c>
      <c r="H3669">
        <v>0</v>
      </c>
      <c r="I3669">
        <v>0</v>
      </c>
      <c r="J3669">
        <v>0</v>
      </c>
      <c r="K3669">
        <v>0</v>
      </c>
      <c r="L3669">
        <v>0</v>
      </c>
      <c r="M3669">
        <v>0</v>
      </c>
      <c r="N3669">
        <v>0</v>
      </c>
      <c r="O3669">
        <v>0</v>
      </c>
      <c r="P3669">
        <v>0</v>
      </c>
      <c r="Q3669" s="36">
        <v>0</v>
      </c>
      <c r="R3669" s="36">
        <v>0</v>
      </c>
      <c r="S3669" s="36">
        <v>0</v>
      </c>
      <c r="T3669" s="36">
        <v>0</v>
      </c>
      <c r="U3669" s="36">
        <v>0</v>
      </c>
    </row>
    <row r="3670" spans="1:21" x14ac:dyDescent="0.2">
      <c r="A3670" s="89">
        <f>VLOOKUP(C3670,TabellenSRG!$B$4:$C$2729,2,FALSE)</f>
        <v>323</v>
      </c>
      <c r="B3670" t="str">
        <f t="shared" si="58"/>
        <v>323d</v>
      </c>
      <c r="C3670" t="s">
        <v>333</v>
      </c>
      <c r="D3670" t="s">
        <v>609</v>
      </c>
      <c r="E3670">
        <v>3</v>
      </c>
      <c r="F3670">
        <v>0</v>
      </c>
      <c r="G3670">
        <v>0</v>
      </c>
      <c r="H3670">
        <v>0</v>
      </c>
      <c r="I3670">
        <v>0</v>
      </c>
      <c r="J3670">
        <v>0</v>
      </c>
      <c r="K3670">
        <v>0</v>
      </c>
      <c r="L3670">
        <v>0</v>
      </c>
      <c r="M3670">
        <v>0</v>
      </c>
      <c r="N3670">
        <v>0</v>
      </c>
      <c r="O3670">
        <v>0</v>
      </c>
      <c r="P3670">
        <v>0</v>
      </c>
      <c r="Q3670" s="36">
        <v>0</v>
      </c>
      <c r="R3670" s="36">
        <v>0</v>
      </c>
      <c r="S3670" s="36">
        <v>0</v>
      </c>
      <c r="T3670" s="36">
        <v>0</v>
      </c>
      <c r="U3670" s="36">
        <v>0</v>
      </c>
    </row>
    <row r="3671" spans="1:21" x14ac:dyDescent="0.2">
      <c r="A3671" s="89">
        <f>VLOOKUP(C3671,TabellenSRG!$B$4:$C$2729,2,FALSE)</f>
        <v>323</v>
      </c>
      <c r="B3671" t="str">
        <f t="shared" si="58"/>
        <v>323e</v>
      </c>
      <c r="C3671" t="s">
        <v>333</v>
      </c>
      <c r="D3671" t="s">
        <v>610</v>
      </c>
      <c r="E3671">
        <v>4</v>
      </c>
      <c r="F3671">
        <v>0</v>
      </c>
      <c r="G3671">
        <v>0</v>
      </c>
      <c r="H3671">
        <v>0</v>
      </c>
      <c r="I3671">
        <v>0</v>
      </c>
      <c r="J3671">
        <v>0</v>
      </c>
      <c r="K3671">
        <v>0</v>
      </c>
      <c r="L3671">
        <v>10</v>
      </c>
      <c r="M3671">
        <v>20</v>
      </c>
      <c r="N3671">
        <v>20</v>
      </c>
      <c r="O3671">
        <v>20</v>
      </c>
      <c r="P3671">
        <v>30</v>
      </c>
      <c r="Q3671" s="36">
        <v>30</v>
      </c>
      <c r="R3671" s="36">
        <v>40</v>
      </c>
      <c r="S3671" s="36">
        <v>60</v>
      </c>
      <c r="T3671" s="36">
        <v>60</v>
      </c>
      <c r="U3671" s="36">
        <v>60</v>
      </c>
    </row>
    <row r="3672" spans="1:21" x14ac:dyDescent="0.2">
      <c r="A3672" s="89">
        <f>VLOOKUP(C3672,TabellenSRG!$B$4:$C$2729,2,FALSE)</f>
        <v>323</v>
      </c>
      <c r="B3672" t="str">
        <f t="shared" si="58"/>
        <v>323f</v>
      </c>
      <c r="C3672" t="s">
        <v>333</v>
      </c>
      <c r="D3672" t="s">
        <v>612</v>
      </c>
      <c r="E3672">
        <v>5</v>
      </c>
      <c r="F3672">
        <v>0</v>
      </c>
      <c r="G3672">
        <v>0</v>
      </c>
      <c r="H3672">
        <v>0</v>
      </c>
      <c r="I3672">
        <v>0</v>
      </c>
      <c r="J3672">
        <v>0</v>
      </c>
      <c r="K3672">
        <v>0</v>
      </c>
      <c r="L3672">
        <v>0</v>
      </c>
      <c r="M3672">
        <v>0</v>
      </c>
      <c r="N3672">
        <v>10</v>
      </c>
      <c r="O3672">
        <v>10</v>
      </c>
      <c r="P3672">
        <v>10</v>
      </c>
      <c r="Q3672" s="36">
        <v>10</v>
      </c>
      <c r="R3672" s="36">
        <v>10</v>
      </c>
      <c r="S3672" s="36">
        <v>10</v>
      </c>
      <c r="T3672" s="36">
        <v>10</v>
      </c>
      <c r="U3672" s="36">
        <v>10</v>
      </c>
    </row>
    <row r="3673" spans="1:21" x14ac:dyDescent="0.2">
      <c r="A3673" s="89">
        <f>VLOOKUP(C3673,TabellenSRG!$B$4:$C$2729,2,FALSE)</f>
        <v>323</v>
      </c>
      <c r="B3673" t="str">
        <f t="shared" si="58"/>
        <v>323g</v>
      </c>
      <c r="C3673" t="s">
        <v>333</v>
      </c>
      <c r="D3673" t="s">
        <v>613</v>
      </c>
      <c r="E3673">
        <v>6</v>
      </c>
      <c r="F3673">
        <v>0</v>
      </c>
      <c r="G3673">
        <v>0</v>
      </c>
      <c r="H3673">
        <v>0</v>
      </c>
      <c r="I3673">
        <v>0</v>
      </c>
      <c r="J3673">
        <v>0</v>
      </c>
      <c r="K3673">
        <v>0</v>
      </c>
      <c r="L3673">
        <v>0</v>
      </c>
      <c r="M3673">
        <v>20</v>
      </c>
      <c r="N3673">
        <v>20</v>
      </c>
      <c r="O3673">
        <v>20</v>
      </c>
      <c r="P3673">
        <v>30</v>
      </c>
      <c r="Q3673" s="36">
        <v>30</v>
      </c>
      <c r="R3673" s="36">
        <v>40</v>
      </c>
      <c r="S3673" s="36">
        <v>50</v>
      </c>
      <c r="T3673" s="36">
        <v>50</v>
      </c>
      <c r="U3673" s="36">
        <v>50</v>
      </c>
    </row>
    <row r="3674" spans="1:21" x14ac:dyDescent="0.2">
      <c r="A3674" s="89">
        <f>VLOOKUP(C3674,TabellenSRG!$B$4:$C$2729,2,FALSE)</f>
        <v>323</v>
      </c>
      <c r="B3674" t="str">
        <f t="shared" si="58"/>
        <v>323h</v>
      </c>
      <c r="C3674" t="s">
        <v>333</v>
      </c>
      <c r="D3674" t="s">
        <v>614</v>
      </c>
      <c r="E3674">
        <v>7</v>
      </c>
      <c r="F3674">
        <v>0</v>
      </c>
      <c r="G3674">
        <v>0</v>
      </c>
      <c r="H3674">
        <v>0</v>
      </c>
      <c r="I3674">
        <v>0</v>
      </c>
      <c r="J3674">
        <v>0</v>
      </c>
      <c r="K3674">
        <v>0</v>
      </c>
      <c r="L3674">
        <v>0</v>
      </c>
      <c r="M3674">
        <v>0</v>
      </c>
      <c r="N3674">
        <v>0</v>
      </c>
      <c r="O3674">
        <v>0</v>
      </c>
      <c r="P3674">
        <v>0</v>
      </c>
      <c r="Q3674" s="36">
        <v>0</v>
      </c>
      <c r="R3674" s="36">
        <v>0</v>
      </c>
      <c r="S3674" s="36">
        <v>0</v>
      </c>
      <c r="T3674" s="36">
        <v>0</v>
      </c>
      <c r="U3674" s="36">
        <v>0</v>
      </c>
    </row>
    <row r="3675" spans="1:21" x14ac:dyDescent="0.2">
      <c r="A3675" s="89">
        <f>VLOOKUP(C3675,TabellenSRG!$B$4:$C$2729,2,FALSE)</f>
        <v>323</v>
      </c>
      <c r="B3675" t="str">
        <f t="shared" si="58"/>
        <v>323i</v>
      </c>
      <c r="C3675" t="s">
        <v>333</v>
      </c>
      <c r="D3675" t="s">
        <v>615</v>
      </c>
      <c r="E3675">
        <v>8</v>
      </c>
      <c r="F3675">
        <v>0</v>
      </c>
      <c r="G3675">
        <v>0</v>
      </c>
      <c r="H3675">
        <v>0</v>
      </c>
      <c r="I3675">
        <v>0</v>
      </c>
      <c r="J3675">
        <v>0</v>
      </c>
      <c r="K3675">
        <v>0</v>
      </c>
      <c r="L3675">
        <v>0</v>
      </c>
      <c r="M3675">
        <v>0</v>
      </c>
      <c r="N3675">
        <v>0</v>
      </c>
      <c r="O3675">
        <v>0</v>
      </c>
      <c r="P3675">
        <v>10</v>
      </c>
      <c r="Q3675" s="36">
        <v>10</v>
      </c>
      <c r="R3675" s="36">
        <v>30</v>
      </c>
      <c r="S3675" s="36">
        <v>30</v>
      </c>
      <c r="T3675" s="36">
        <v>30</v>
      </c>
      <c r="U3675" s="36">
        <v>30</v>
      </c>
    </row>
    <row r="3676" spans="1:21" x14ac:dyDescent="0.2">
      <c r="A3676" s="89">
        <f>VLOOKUP(C3676,TabellenSRG!$B$4:$C$2729,2,FALSE)</f>
        <v>323</v>
      </c>
      <c r="B3676" t="str">
        <f t="shared" si="58"/>
        <v>323j</v>
      </c>
      <c r="C3676" t="s">
        <v>333</v>
      </c>
      <c r="D3676" t="s">
        <v>616</v>
      </c>
      <c r="E3676">
        <v>9</v>
      </c>
      <c r="F3676">
        <v>1010</v>
      </c>
      <c r="G3676">
        <v>1010</v>
      </c>
      <c r="H3676">
        <v>990</v>
      </c>
      <c r="I3676">
        <v>970</v>
      </c>
      <c r="J3676">
        <v>960</v>
      </c>
      <c r="K3676">
        <v>950</v>
      </c>
      <c r="L3676">
        <v>980</v>
      </c>
      <c r="M3676">
        <v>1020</v>
      </c>
      <c r="N3676">
        <v>1040</v>
      </c>
      <c r="O3676">
        <v>630</v>
      </c>
      <c r="P3676">
        <v>550</v>
      </c>
      <c r="Q3676" s="36">
        <v>490</v>
      </c>
      <c r="R3676" s="36">
        <v>530</v>
      </c>
      <c r="S3676" s="36">
        <v>380</v>
      </c>
      <c r="T3676" s="36">
        <v>440</v>
      </c>
      <c r="U3676" s="36">
        <v>450</v>
      </c>
    </row>
    <row r="3677" spans="1:21" x14ac:dyDescent="0.2">
      <c r="A3677" s="89">
        <f>VLOOKUP(C3677,TabellenSRG!$B$4:$C$2729,2,FALSE)</f>
        <v>323</v>
      </c>
      <c r="B3677" t="str">
        <f t="shared" si="58"/>
        <v>323k</v>
      </c>
      <c r="C3677" t="s">
        <v>333</v>
      </c>
      <c r="D3677" t="s">
        <v>611</v>
      </c>
      <c r="E3677">
        <v>10</v>
      </c>
      <c r="F3677" t="e">
        <v>#N/A</v>
      </c>
      <c r="G3677" t="e">
        <v>#N/A</v>
      </c>
      <c r="H3677" t="e">
        <v>#N/A</v>
      </c>
      <c r="I3677" t="e">
        <v>#N/A</v>
      </c>
      <c r="J3677" t="e">
        <v>#N/A</v>
      </c>
      <c r="K3677" t="e">
        <v>#N/A</v>
      </c>
      <c r="L3677" t="e">
        <v>#N/A</v>
      </c>
      <c r="M3677" t="e">
        <v>#N/A</v>
      </c>
      <c r="N3677">
        <v>0</v>
      </c>
      <c r="O3677">
        <v>0</v>
      </c>
      <c r="P3677">
        <v>0</v>
      </c>
      <c r="Q3677" s="36">
        <v>0</v>
      </c>
      <c r="R3677" s="36">
        <v>0</v>
      </c>
      <c r="S3677" s="36">
        <v>0</v>
      </c>
      <c r="T3677" s="36">
        <v>0</v>
      </c>
      <c r="U3677" s="36">
        <v>0</v>
      </c>
    </row>
    <row r="3678" spans="1:21" x14ac:dyDescent="0.2">
      <c r="A3678" s="89">
        <f>VLOOKUP(C3678,TabellenSRG!$B$4:$C$2729,2,FALSE)</f>
        <v>324</v>
      </c>
      <c r="B3678" t="str">
        <f t="shared" si="58"/>
        <v>324a</v>
      </c>
      <c r="C3678" t="s">
        <v>334</v>
      </c>
      <c r="D3678" t="s">
        <v>606</v>
      </c>
      <c r="E3678">
        <v>0</v>
      </c>
      <c r="F3678">
        <v>10</v>
      </c>
      <c r="G3678">
        <v>10</v>
      </c>
      <c r="H3678">
        <v>10</v>
      </c>
      <c r="I3678">
        <v>10</v>
      </c>
      <c r="J3678">
        <v>20</v>
      </c>
      <c r="K3678">
        <v>20</v>
      </c>
      <c r="L3678">
        <v>20</v>
      </c>
      <c r="M3678">
        <v>20</v>
      </c>
      <c r="N3678">
        <v>30</v>
      </c>
      <c r="O3678">
        <v>20</v>
      </c>
      <c r="P3678">
        <v>30</v>
      </c>
      <c r="Q3678" s="36">
        <v>30</v>
      </c>
      <c r="R3678" s="36">
        <v>30</v>
      </c>
      <c r="S3678" s="36">
        <v>40</v>
      </c>
      <c r="T3678" s="36">
        <v>30</v>
      </c>
      <c r="U3678" s="36">
        <v>30</v>
      </c>
    </row>
    <row r="3679" spans="1:21" x14ac:dyDescent="0.2">
      <c r="A3679" s="89">
        <f>VLOOKUP(C3679,TabellenSRG!$B$4:$C$2729,2,FALSE)</f>
        <v>324</v>
      </c>
      <c r="B3679" t="str">
        <f t="shared" si="58"/>
        <v>324b</v>
      </c>
      <c r="C3679" t="s">
        <v>334</v>
      </c>
      <c r="D3679" t="s">
        <v>607</v>
      </c>
      <c r="E3679">
        <v>1</v>
      </c>
      <c r="F3679">
        <v>0</v>
      </c>
      <c r="G3679">
        <v>0</v>
      </c>
      <c r="H3679">
        <v>0</v>
      </c>
      <c r="I3679">
        <v>0</v>
      </c>
      <c r="J3679">
        <v>0</v>
      </c>
      <c r="K3679">
        <v>0</v>
      </c>
      <c r="L3679">
        <v>0</v>
      </c>
      <c r="M3679">
        <v>0</v>
      </c>
      <c r="N3679">
        <v>0</v>
      </c>
      <c r="O3679">
        <v>0</v>
      </c>
      <c r="P3679">
        <v>0</v>
      </c>
      <c r="Q3679" s="36">
        <v>0</v>
      </c>
      <c r="R3679" s="36">
        <v>0</v>
      </c>
      <c r="S3679" s="36">
        <v>0</v>
      </c>
      <c r="T3679" s="36">
        <v>0</v>
      </c>
      <c r="U3679" s="36">
        <v>0</v>
      </c>
    </row>
    <row r="3680" spans="1:21" x14ac:dyDescent="0.2">
      <c r="A3680" s="89">
        <f>VLOOKUP(C3680,TabellenSRG!$B$4:$C$2729,2,FALSE)</f>
        <v>324</v>
      </c>
      <c r="B3680" t="str">
        <f t="shared" si="58"/>
        <v>324c</v>
      </c>
      <c r="C3680" t="s">
        <v>334</v>
      </c>
      <c r="D3680" t="s">
        <v>608</v>
      </c>
      <c r="E3680">
        <v>2</v>
      </c>
      <c r="F3680">
        <v>0</v>
      </c>
      <c r="G3680">
        <v>0</v>
      </c>
      <c r="H3680">
        <v>0</v>
      </c>
      <c r="I3680">
        <v>0</v>
      </c>
      <c r="J3680">
        <v>0</v>
      </c>
      <c r="K3680">
        <v>0</v>
      </c>
      <c r="L3680">
        <v>0</v>
      </c>
      <c r="M3680">
        <v>0</v>
      </c>
      <c r="N3680">
        <v>0</v>
      </c>
      <c r="O3680">
        <v>0</v>
      </c>
      <c r="P3680">
        <v>0</v>
      </c>
      <c r="Q3680" s="36">
        <v>0</v>
      </c>
      <c r="R3680" s="36">
        <v>0</v>
      </c>
      <c r="S3680" s="36">
        <v>0</v>
      </c>
      <c r="T3680" s="36">
        <v>0</v>
      </c>
      <c r="U3680" s="36">
        <v>0</v>
      </c>
    </row>
    <row r="3681" spans="1:21" x14ac:dyDescent="0.2">
      <c r="A3681" s="89">
        <f>VLOOKUP(C3681,TabellenSRG!$B$4:$C$2729,2,FALSE)</f>
        <v>324</v>
      </c>
      <c r="B3681" t="str">
        <f t="shared" si="58"/>
        <v>324d</v>
      </c>
      <c r="C3681" t="s">
        <v>334</v>
      </c>
      <c r="D3681" t="s">
        <v>609</v>
      </c>
      <c r="E3681">
        <v>3</v>
      </c>
      <c r="F3681">
        <v>0</v>
      </c>
      <c r="G3681">
        <v>0</v>
      </c>
      <c r="H3681">
        <v>0</v>
      </c>
      <c r="I3681">
        <v>0</v>
      </c>
      <c r="J3681">
        <v>0</v>
      </c>
      <c r="K3681">
        <v>0</v>
      </c>
      <c r="L3681">
        <v>0</v>
      </c>
      <c r="M3681">
        <v>0</v>
      </c>
      <c r="N3681">
        <v>0</v>
      </c>
      <c r="O3681">
        <v>0</v>
      </c>
      <c r="P3681">
        <v>0</v>
      </c>
      <c r="Q3681" s="36">
        <v>0</v>
      </c>
      <c r="R3681" s="36">
        <v>0</v>
      </c>
      <c r="S3681" s="36">
        <v>0</v>
      </c>
      <c r="T3681" s="36">
        <v>0</v>
      </c>
      <c r="U3681" s="36">
        <v>0</v>
      </c>
    </row>
    <row r="3682" spans="1:21" x14ac:dyDescent="0.2">
      <c r="A3682" s="89">
        <f>VLOOKUP(C3682,TabellenSRG!$B$4:$C$2729,2,FALSE)</f>
        <v>324</v>
      </c>
      <c r="B3682" t="str">
        <f t="shared" si="58"/>
        <v>324e</v>
      </c>
      <c r="C3682" t="s">
        <v>334</v>
      </c>
      <c r="D3682" t="s">
        <v>610</v>
      </c>
      <c r="E3682">
        <v>4</v>
      </c>
      <c r="F3682">
        <v>0</v>
      </c>
      <c r="G3682">
        <v>0</v>
      </c>
      <c r="H3682">
        <v>0</v>
      </c>
      <c r="I3682">
        <v>0</v>
      </c>
      <c r="J3682">
        <v>0</v>
      </c>
      <c r="K3682">
        <v>0</v>
      </c>
      <c r="L3682">
        <v>0</v>
      </c>
      <c r="M3682">
        <v>0</v>
      </c>
      <c r="N3682">
        <v>0</v>
      </c>
      <c r="O3682">
        <v>0</v>
      </c>
      <c r="P3682">
        <v>0</v>
      </c>
      <c r="Q3682" s="36">
        <v>0</v>
      </c>
      <c r="R3682" s="36">
        <v>0</v>
      </c>
      <c r="S3682" s="36">
        <v>0</v>
      </c>
      <c r="T3682" s="36">
        <v>0</v>
      </c>
      <c r="U3682" s="36">
        <v>10</v>
      </c>
    </row>
    <row r="3683" spans="1:21" x14ac:dyDescent="0.2">
      <c r="A3683" s="89">
        <f>VLOOKUP(C3683,TabellenSRG!$B$4:$C$2729,2,FALSE)</f>
        <v>324</v>
      </c>
      <c r="B3683" t="str">
        <f t="shared" si="58"/>
        <v>324f</v>
      </c>
      <c r="C3683" t="s">
        <v>334</v>
      </c>
      <c r="D3683" t="s">
        <v>612</v>
      </c>
      <c r="E3683">
        <v>5</v>
      </c>
      <c r="F3683">
        <v>0</v>
      </c>
      <c r="G3683">
        <v>0</v>
      </c>
      <c r="H3683">
        <v>0</v>
      </c>
      <c r="I3683">
        <v>0</v>
      </c>
      <c r="J3683">
        <v>0</v>
      </c>
      <c r="K3683">
        <v>0</v>
      </c>
      <c r="L3683">
        <v>0</v>
      </c>
      <c r="M3683">
        <v>0</v>
      </c>
      <c r="N3683">
        <v>0</v>
      </c>
      <c r="O3683">
        <v>0</v>
      </c>
      <c r="P3683">
        <v>0</v>
      </c>
      <c r="Q3683" s="36">
        <v>0</v>
      </c>
      <c r="R3683" s="36">
        <v>0</v>
      </c>
      <c r="S3683" s="36">
        <v>0</v>
      </c>
      <c r="T3683" s="36">
        <v>0</v>
      </c>
      <c r="U3683" s="36">
        <v>0</v>
      </c>
    </row>
    <row r="3684" spans="1:21" x14ac:dyDescent="0.2">
      <c r="A3684" s="89">
        <f>VLOOKUP(C3684,TabellenSRG!$B$4:$C$2729,2,FALSE)</f>
        <v>324</v>
      </c>
      <c r="B3684" t="str">
        <f t="shared" si="58"/>
        <v>324g</v>
      </c>
      <c r="C3684" t="s">
        <v>334</v>
      </c>
      <c r="D3684" t="s">
        <v>613</v>
      </c>
      <c r="E3684">
        <v>6</v>
      </c>
      <c r="F3684">
        <v>0</v>
      </c>
      <c r="G3684">
        <v>0</v>
      </c>
      <c r="H3684">
        <v>0</v>
      </c>
      <c r="I3684">
        <v>0</v>
      </c>
      <c r="J3684">
        <v>0</v>
      </c>
      <c r="K3684">
        <v>0</v>
      </c>
      <c r="L3684">
        <v>0</v>
      </c>
      <c r="M3684">
        <v>0</v>
      </c>
      <c r="N3684">
        <v>0</v>
      </c>
      <c r="O3684">
        <v>0</v>
      </c>
      <c r="P3684">
        <v>0</v>
      </c>
      <c r="Q3684" s="36">
        <v>0</v>
      </c>
      <c r="R3684" s="36">
        <v>0</v>
      </c>
      <c r="S3684" s="36">
        <v>0</v>
      </c>
      <c r="T3684" s="36">
        <v>0</v>
      </c>
      <c r="U3684" s="36">
        <v>0</v>
      </c>
    </row>
    <row r="3685" spans="1:21" x14ac:dyDescent="0.2">
      <c r="A3685" s="89">
        <f>VLOOKUP(C3685,TabellenSRG!$B$4:$C$2729,2,FALSE)</f>
        <v>324</v>
      </c>
      <c r="B3685" t="str">
        <f t="shared" si="58"/>
        <v>324h</v>
      </c>
      <c r="C3685" t="s">
        <v>334</v>
      </c>
      <c r="D3685" t="s">
        <v>614</v>
      </c>
      <c r="E3685">
        <v>7</v>
      </c>
      <c r="F3685">
        <v>0</v>
      </c>
      <c r="G3685">
        <v>0</v>
      </c>
      <c r="H3685">
        <v>0</v>
      </c>
      <c r="I3685">
        <v>0</v>
      </c>
      <c r="J3685">
        <v>0</v>
      </c>
      <c r="K3685">
        <v>0</v>
      </c>
      <c r="L3685">
        <v>0</v>
      </c>
      <c r="M3685">
        <v>0</v>
      </c>
      <c r="N3685">
        <v>0</v>
      </c>
      <c r="O3685">
        <v>0</v>
      </c>
      <c r="P3685">
        <v>0</v>
      </c>
      <c r="Q3685" s="36">
        <v>0</v>
      </c>
      <c r="R3685" s="36">
        <v>0</v>
      </c>
      <c r="S3685" s="36">
        <v>0</v>
      </c>
      <c r="T3685" s="36">
        <v>0</v>
      </c>
      <c r="U3685" s="36">
        <v>0</v>
      </c>
    </row>
    <row r="3686" spans="1:21" x14ac:dyDescent="0.2">
      <c r="A3686" s="89">
        <f>VLOOKUP(C3686,TabellenSRG!$B$4:$C$2729,2,FALSE)</f>
        <v>324</v>
      </c>
      <c r="B3686" t="str">
        <f t="shared" si="58"/>
        <v>324i</v>
      </c>
      <c r="C3686" t="s">
        <v>334</v>
      </c>
      <c r="D3686" t="s">
        <v>615</v>
      </c>
      <c r="E3686">
        <v>8</v>
      </c>
      <c r="F3686">
        <v>0</v>
      </c>
      <c r="G3686">
        <v>0</v>
      </c>
      <c r="H3686">
        <v>0</v>
      </c>
      <c r="I3686">
        <v>0</v>
      </c>
      <c r="J3686">
        <v>0</v>
      </c>
      <c r="K3686">
        <v>0</v>
      </c>
      <c r="L3686">
        <v>0</v>
      </c>
      <c r="M3686">
        <v>0</v>
      </c>
      <c r="N3686">
        <v>0</v>
      </c>
      <c r="O3686">
        <v>0</v>
      </c>
      <c r="P3686">
        <v>0</v>
      </c>
      <c r="Q3686" s="36">
        <v>0</v>
      </c>
      <c r="R3686" s="36">
        <v>0</v>
      </c>
      <c r="S3686" s="36">
        <v>0</v>
      </c>
      <c r="T3686" s="36">
        <v>0</v>
      </c>
      <c r="U3686" s="36">
        <v>0</v>
      </c>
    </row>
    <row r="3687" spans="1:21" x14ac:dyDescent="0.2">
      <c r="A3687" s="89">
        <f>VLOOKUP(C3687,TabellenSRG!$B$4:$C$2729,2,FALSE)</f>
        <v>324</v>
      </c>
      <c r="B3687" t="str">
        <f t="shared" si="58"/>
        <v>324j</v>
      </c>
      <c r="C3687" t="s">
        <v>334</v>
      </c>
      <c r="D3687" t="s">
        <v>616</v>
      </c>
      <c r="E3687">
        <v>9</v>
      </c>
      <c r="F3687">
        <v>10</v>
      </c>
      <c r="G3687">
        <v>10</v>
      </c>
      <c r="H3687">
        <v>10</v>
      </c>
      <c r="I3687">
        <v>10</v>
      </c>
      <c r="J3687">
        <v>10</v>
      </c>
      <c r="K3687">
        <v>20</v>
      </c>
      <c r="L3687">
        <v>20</v>
      </c>
      <c r="M3687">
        <v>20</v>
      </c>
      <c r="N3687">
        <v>30</v>
      </c>
      <c r="O3687">
        <v>20</v>
      </c>
      <c r="P3687">
        <v>20</v>
      </c>
      <c r="Q3687" s="36">
        <v>30</v>
      </c>
      <c r="R3687" s="36">
        <v>30</v>
      </c>
      <c r="S3687" s="36">
        <v>30</v>
      </c>
      <c r="T3687" s="36">
        <v>20</v>
      </c>
      <c r="U3687" s="36">
        <v>20</v>
      </c>
    </row>
    <row r="3688" spans="1:21" x14ac:dyDescent="0.2">
      <c r="A3688" s="89">
        <f>VLOOKUP(C3688,TabellenSRG!$B$4:$C$2729,2,FALSE)</f>
        <v>324</v>
      </c>
      <c r="B3688" t="str">
        <f t="shared" si="58"/>
        <v>324k</v>
      </c>
      <c r="C3688" t="s">
        <v>334</v>
      </c>
      <c r="D3688" t="s">
        <v>611</v>
      </c>
      <c r="E3688">
        <v>10</v>
      </c>
      <c r="F3688" t="e">
        <v>#N/A</v>
      </c>
      <c r="G3688" t="e">
        <v>#N/A</v>
      </c>
      <c r="H3688" t="e">
        <v>#N/A</v>
      </c>
      <c r="I3688" t="e">
        <v>#N/A</v>
      </c>
      <c r="J3688" t="e">
        <v>#N/A</v>
      </c>
      <c r="K3688" t="e">
        <v>#N/A</v>
      </c>
      <c r="L3688" t="e">
        <v>#N/A</v>
      </c>
      <c r="M3688" t="e">
        <v>#N/A</v>
      </c>
      <c r="N3688">
        <v>0</v>
      </c>
      <c r="O3688">
        <v>0</v>
      </c>
      <c r="P3688">
        <v>0</v>
      </c>
      <c r="Q3688" s="36">
        <v>0</v>
      </c>
      <c r="R3688" s="36">
        <v>0</v>
      </c>
      <c r="S3688" s="36">
        <v>0</v>
      </c>
      <c r="T3688" s="36">
        <v>0</v>
      </c>
      <c r="U3688" s="36">
        <v>0</v>
      </c>
    </row>
    <row r="3689" spans="1:21" x14ac:dyDescent="0.2">
      <c r="A3689" s="89">
        <f>VLOOKUP(C3689,TabellenSRG!$B$4:$C$2729,2,FALSE)</f>
        <v>325</v>
      </c>
      <c r="B3689" t="str">
        <f t="shared" si="58"/>
        <v>325a</v>
      </c>
      <c r="C3689" t="s">
        <v>336</v>
      </c>
      <c r="D3689" t="s">
        <v>606</v>
      </c>
      <c r="E3689">
        <v>0</v>
      </c>
      <c r="F3689">
        <v>560</v>
      </c>
      <c r="G3689">
        <v>560</v>
      </c>
      <c r="H3689">
        <v>570</v>
      </c>
      <c r="I3689">
        <v>570</v>
      </c>
      <c r="J3689">
        <v>590</v>
      </c>
      <c r="K3689">
        <v>620</v>
      </c>
      <c r="L3689">
        <v>610</v>
      </c>
      <c r="M3689">
        <v>630</v>
      </c>
      <c r="N3689">
        <v>670</v>
      </c>
      <c r="O3689">
        <v>680</v>
      </c>
      <c r="P3689">
        <v>670</v>
      </c>
      <c r="Q3689" s="36">
        <v>710</v>
      </c>
      <c r="R3689" s="36">
        <v>720</v>
      </c>
      <c r="S3689" s="36">
        <v>720</v>
      </c>
      <c r="T3689" s="36">
        <v>670</v>
      </c>
      <c r="U3689" s="36">
        <v>660</v>
      </c>
    </row>
    <row r="3690" spans="1:21" x14ac:dyDescent="0.2">
      <c r="A3690" s="89">
        <f>VLOOKUP(C3690,TabellenSRG!$B$4:$C$2729,2,FALSE)</f>
        <v>325</v>
      </c>
      <c r="B3690" t="str">
        <f t="shared" si="58"/>
        <v>325b</v>
      </c>
      <c r="C3690" t="s">
        <v>336</v>
      </c>
      <c r="D3690" t="s">
        <v>607</v>
      </c>
      <c r="E3690">
        <v>1</v>
      </c>
      <c r="F3690">
        <v>0</v>
      </c>
      <c r="G3690">
        <v>0</v>
      </c>
      <c r="H3690">
        <v>0</v>
      </c>
      <c r="I3690">
        <v>0</v>
      </c>
      <c r="J3690">
        <v>0</v>
      </c>
      <c r="K3690">
        <v>0</v>
      </c>
      <c r="L3690">
        <v>0</v>
      </c>
      <c r="M3690">
        <v>0</v>
      </c>
      <c r="N3690">
        <v>0</v>
      </c>
      <c r="O3690">
        <v>0</v>
      </c>
      <c r="P3690">
        <v>0</v>
      </c>
      <c r="Q3690" s="36">
        <v>0</v>
      </c>
      <c r="R3690" s="36">
        <v>0</v>
      </c>
      <c r="S3690" s="36">
        <v>0</v>
      </c>
      <c r="T3690" s="36">
        <v>0</v>
      </c>
      <c r="U3690" s="36">
        <v>0</v>
      </c>
    </row>
    <row r="3691" spans="1:21" x14ac:dyDescent="0.2">
      <c r="A3691" s="89">
        <f>VLOOKUP(C3691,TabellenSRG!$B$4:$C$2729,2,FALSE)</f>
        <v>325</v>
      </c>
      <c r="B3691" t="str">
        <f t="shared" si="58"/>
        <v>325c</v>
      </c>
      <c r="C3691" t="s">
        <v>336</v>
      </c>
      <c r="D3691" t="s">
        <v>608</v>
      </c>
      <c r="E3691">
        <v>2</v>
      </c>
      <c r="F3691">
        <v>0</v>
      </c>
      <c r="G3691">
        <v>0</v>
      </c>
      <c r="H3691">
        <v>0</v>
      </c>
      <c r="I3691">
        <v>0</v>
      </c>
      <c r="J3691">
        <v>0</v>
      </c>
      <c r="K3691">
        <v>0</v>
      </c>
      <c r="L3691">
        <v>0</v>
      </c>
      <c r="M3691">
        <v>0</v>
      </c>
      <c r="N3691">
        <v>0</v>
      </c>
      <c r="O3691">
        <v>0</v>
      </c>
      <c r="P3691">
        <v>0</v>
      </c>
      <c r="Q3691" s="36">
        <v>0</v>
      </c>
      <c r="R3691" s="36">
        <v>0</v>
      </c>
      <c r="S3691" s="36">
        <v>0</v>
      </c>
      <c r="T3691" s="36">
        <v>0</v>
      </c>
      <c r="U3691" s="36">
        <v>0</v>
      </c>
    </row>
    <row r="3692" spans="1:21" x14ac:dyDescent="0.2">
      <c r="A3692" s="89">
        <f>VLOOKUP(C3692,TabellenSRG!$B$4:$C$2729,2,FALSE)</f>
        <v>325</v>
      </c>
      <c r="B3692" t="str">
        <f t="shared" si="58"/>
        <v>325d</v>
      </c>
      <c r="C3692" t="s">
        <v>336</v>
      </c>
      <c r="D3692" t="s">
        <v>609</v>
      </c>
      <c r="E3692">
        <v>3</v>
      </c>
      <c r="F3692">
        <v>0</v>
      </c>
      <c r="G3692">
        <v>0</v>
      </c>
      <c r="H3692">
        <v>0</v>
      </c>
      <c r="I3692">
        <v>0</v>
      </c>
      <c r="J3692">
        <v>0</v>
      </c>
      <c r="K3692">
        <v>0</v>
      </c>
      <c r="L3692">
        <v>0</v>
      </c>
      <c r="M3692">
        <v>0</v>
      </c>
      <c r="N3692">
        <v>0</v>
      </c>
      <c r="O3692">
        <v>0</v>
      </c>
      <c r="P3692">
        <v>0</v>
      </c>
      <c r="Q3692" s="36">
        <v>0</v>
      </c>
      <c r="R3692" s="36">
        <v>0</v>
      </c>
      <c r="S3692" s="36">
        <v>0</v>
      </c>
      <c r="T3692" s="36">
        <v>0</v>
      </c>
      <c r="U3692" s="36">
        <v>0</v>
      </c>
    </row>
    <row r="3693" spans="1:21" x14ac:dyDescent="0.2">
      <c r="A3693" s="89">
        <f>VLOOKUP(C3693,TabellenSRG!$B$4:$C$2729,2,FALSE)</f>
        <v>325</v>
      </c>
      <c r="B3693" t="str">
        <f t="shared" si="58"/>
        <v>325e</v>
      </c>
      <c r="C3693" t="s">
        <v>336</v>
      </c>
      <c r="D3693" t="s">
        <v>610</v>
      </c>
      <c r="E3693">
        <v>4</v>
      </c>
      <c r="F3693">
        <v>0</v>
      </c>
      <c r="G3693">
        <v>0</v>
      </c>
      <c r="H3693">
        <v>0</v>
      </c>
      <c r="I3693">
        <v>0</v>
      </c>
      <c r="J3693">
        <v>0</v>
      </c>
      <c r="K3693">
        <v>0</v>
      </c>
      <c r="L3693">
        <v>0</v>
      </c>
      <c r="M3693">
        <v>10</v>
      </c>
      <c r="N3693">
        <v>10</v>
      </c>
      <c r="O3693">
        <v>10</v>
      </c>
      <c r="P3693">
        <v>20</v>
      </c>
      <c r="Q3693" s="36">
        <v>20</v>
      </c>
      <c r="R3693" s="36">
        <v>30</v>
      </c>
      <c r="S3693" s="36">
        <v>30</v>
      </c>
      <c r="T3693" s="36">
        <v>30</v>
      </c>
      <c r="U3693" s="36">
        <v>40</v>
      </c>
    </row>
    <row r="3694" spans="1:21" x14ac:dyDescent="0.2">
      <c r="A3694" s="89">
        <f>VLOOKUP(C3694,TabellenSRG!$B$4:$C$2729,2,FALSE)</f>
        <v>325</v>
      </c>
      <c r="B3694" t="str">
        <f t="shared" si="58"/>
        <v>325f</v>
      </c>
      <c r="C3694" t="s">
        <v>336</v>
      </c>
      <c r="D3694" t="s">
        <v>612</v>
      </c>
      <c r="E3694">
        <v>5</v>
      </c>
      <c r="F3694">
        <v>0</v>
      </c>
      <c r="G3694">
        <v>0</v>
      </c>
      <c r="H3694">
        <v>0</v>
      </c>
      <c r="I3694">
        <v>0</v>
      </c>
      <c r="J3694">
        <v>0</v>
      </c>
      <c r="K3694">
        <v>0</v>
      </c>
      <c r="L3694">
        <v>0</v>
      </c>
      <c r="M3694">
        <v>0</v>
      </c>
      <c r="N3694">
        <v>0</v>
      </c>
      <c r="O3694">
        <v>0</v>
      </c>
      <c r="P3694">
        <v>0</v>
      </c>
      <c r="Q3694" s="36">
        <v>0</v>
      </c>
      <c r="R3694" s="36">
        <v>0</v>
      </c>
      <c r="S3694" s="36">
        <v>0</v>
      </c>
      <c r="T3694" s="36">
        <v>0</v>
      </c>
      <c r="U3694" s="36">
        <v>10</v>
      </c>
    </row>
    <row r="3695" spans="1:21" x14ac:dyDescent="0.2">
      <c r="A3695" s="89">
        <f>VLOOKUP(C3695,TabellenSRG!$B$4:$C$2729,2,FALSE)</f>
        <v>325</v>
      </c>
      <c r="B3695" t="str">
        <f t="shared" si="58"/>
        <v>325g</v>
      </c>
      <c r="C3695" t="s">
        <v>336</v>
      </c>
      <c r="D3695" t="s">
        <v>613</v>
      </c>
      <c r="E3695">
        <v>6</v>
      </c>
      <c r="F3695">
        <v>10</v>
      </c>
      <c r="G3695">
        <v>0</v>
      </c>
      <c r="H3695">
        <v>0</v>
      </c>
      <c r="I3695">
        <v>0</v>
      </c>
      <c r="J3695">
        <v>0</v>
      </c>
      <c r="K3695">
        <v>0</v>
      </c>
      <c r="L3695">
        <v>0</v>
      </c>
      <c r="M3695">
        <v>10</v>
      </c>
      <c r="N3695">
        <v>10</v>
      </c>
      <c r="O3695">
        <v>20</v>
      </c>
      <c r="P3695">
        <v>20</v>
      </c>
      <c r="Q3695" s="36">
        <v>20</v>
      </c>
      <c r="R3695" s="36">
        <v>20</v>
      </c>
      <c r="S3695" s="36">
        <v>20</v>
      </c>
      <c r="T3695" s="36">
        <v>30</v>
      </c>
      <c r="U3695" s="36">
        <v>30</v>
      </c>
    </row>
    <row r="3696" spans="1:21" x14ac:dyDescent="0.2">
      <c r="A3696" s="89">
        <f>VLOOKUP(C3696,TabellenSRG!$B$4:$C$2729,2,FALSE)</f>
        <v>325</v>
      </c>
      <c r="B3696" t="str">
        <f t="shared" si="58"/>
        <v>325h</v>
      </c>
      <c r="C3696" t="s">
        <v>336</v>
      </c>
      <c r="D3696" t="s">
        <v>614</v>
      </c>
      <c r="E3696">
        <v>7</v>
      </c>
      <c r="F3696">
        <v>0</v>
      </c>
      <c r="G3696">
        <v>0</v>
      </c>
      <c r="H3696">
        <v>0</v>
      </c>
      <c r="I3696">
        <v>0</v>
      </c>
      <c r="J3696">
        <v>0</v>
      </c>
      <c r="K3696">
        <v>0</v>
      </c>
      <c r="L3696">
        <v>0</v>
      </c>
      <c r="M3696">
        <v>0</v>
      </c>
      <c r="N3696">
        <v>0</v>
      </c>
      <c r="O3696">
        <v>0</v>
      </c>
      <c r="P3696">
        <v>0</v>
      </c>
      <c r="Q3696" s="36">
        <v>0</v>
      </c>
      <c r="R3696" s="36">
        <v>0</v>
      </c>
      <c r="S3696" s="36">
        <v>0</v>
      </c>
      <c r="T3696" s="36">
        <v>0</v>
      </c>
      <c r="U3696" s="36">
        <v>0</v>
      </c>
    </row>
    <row r="3697" spans="1:21" x14ac:dyDescent="0.2">
      <c r="A3697" s="89">
        <f>VLOOKUP(C3697,TabellenSRG!$B$4:$C$2729,2,FALSE)</f>
        <v>325</v>
      </c>
      <c r="B3697" t="str">
        <f t="shared" si="58"/>
        <v>325i</v>
      </c>
      <c r="C3697" t="s">
        <v>336</v>
      </c>
      <c r="D3697" t="s">
        <v>615</v>
      </c>
      <c r="E3697">
        <v>8</v>
      </c>
      <c r="F3697">
        <v>0</v>
      </c>
      <c r="G3697">
        <v>0</v>
      </c>
      <c r="H3697">
        <v>0</v>
      </c>
      <c r="I3697">
        <v>0</v>
      </c>
      <c r="J3697">
        <v>0</v>
      </c>
      <c r="K3697">
        <v>0</v>
      </c>
      <c r="L3697">
        <v>0</v>
      </c>
      <c r="M3697">
        <v>0</v>
      </c>
      <c r="N3697">
        <v>0</v>
      </c>
      <c r="O3697">
        <v>0</v>
      </c>
      <c r="P3697">
        <v>0</v>
      </c>
      <c r="Q3697" s="36">
        <v>0</v>
      </c>
      <c r="R3697" s="36">
        <v>0</v>
      </c>
      <c r="S3697" s="36">
        <v>0</v>
      </c>
      <c r="T3697" s="36">
        <v>0</v>
      </c>
      <c r="U3697" s="36">
        <v>0</v>
      </c>
    </row>
    <row r="3698" spans="1:21" x14ac:dyDescent="0.2">
      <c r="A3698" s="89">
        <f>VLOOKUP(C3698,TabellenSRG!$B$4:$C$2729,2,FALSE)</f>
        <v>325</v>
      </c>
      <c r="B3698" t="str">
        <f t="shared" si="58"/>
        <v>325j</v>
      </c>
      <c r="C3698" t="s">
        <v>336</v>
      </c>
      <c r="D3698" t="s">
        <v>616</v>
      </c>
      <c r="E3698">
        <v>9</v>
      </c>
      <c r="F3698">
        <v>550</v>
      </c>
      <c r="G3698">
        <v>560</v>
      </c>
      <c r="H3698">
        <v>560</v>
      </c>
      <c r="I3698">
        <v>560</v>
      </c>
      <c r="J3698">
        <v>590</v>
      </c>
      <c r="K3698">
        <v>620</v>
      </c>
      <c r="L3698">
        <v>610</v>
      </c>
      <c r="M3698">
        <v>610</v>
      </c>
      <c r="N3698">
        <v>650</v>
      </c>
      <c r="O3698">
        <v>650</v>
      </c>
      <c r="P3698">
        <v>630</v>
      </c>
      <c r="Q3698" s="36">
        <v>660</v>
      </c>
      <c r="R3698" s="36">
        <v>670</v>
      </c>
      <c r="S3698" s="36">
        <v>670</v>
      </c>
      <c r="T3698" s="36">
        <v>610</v>
      </c>
      <c r="U3698" s="36">
        <v>590</v>
      </c>
    </row>
    <row r="3699" spans="1:21" x14ac:dyDescent="0.2">
      <c r="A3699" s="89">
        <f>VLOOKUP(C3699,TabellenSRG!$B$4:$C$2729,2,FALSE)</f>
        <v>325</v>
      </c>
      <c r="B3699" t="str">
        <f t="shared" si="58"/>
        <v>325k</v>
      </c>
      <c r="C3699" t="s">
        <v>336</v>
      </c>
      <c r="D3699" t="s">
        <v>611</v>
      </c>
      <c r="E3699">
        <v>10</v>
      </c>
      <c r="F3699" t="e">
        <v>#N/A</v>
      </c>
      <c r="G3699" t="e">
        <v>#N/A</v>
      </c>
      <c r="H3699" t="e">
        <v>#N/A</v>
      </c>
      <c r="I3699" t="e">
        <v>#N/A</v>
      </c>
      <c r="J3699" t="e">
        <v>#N/A</v>
      </c>
      <c r="K3699" t="e">
        <v>#N/A</v>
      </c>
      <c r="L3699" t="e">
        <v>#N/A</v>
      </c>
      <c r="M3699" t="e">
        <v>#N/A</v>
      </c>
      <c r="N3699">
        <v>0</v>
      </c>
      <c r="O3699">
        <v>0</v>
      </c>
      <c r="P3699">
        <v>0</v>
      </c>
      <c r="Q3699" s="36">
        <v>0</v>
      </c>
      <c r="R3699" s="36">
        <v>0</v>
      </c>
      <c r="S3699" s="36">
        <v>0</v>
      </c>
      <c r="T3699" s="36">
        <v>0</v>
      </c>
      <c r="U3699" s="36">
        <v>0</v>
      </c>
    </row>
    <row r="3700" spans="1:21" x14ac:dyDescent="0.2">
      <c r="A3700" s="89">
        <f>VLOOKUP(C3700,TabellenSRG!$B$4:$C$2729,2,FALSE)</f>
        <v>326</v>
      </c>
      <c r="B3700" t="str">
        <f t="shared" si="58"/>
        <v>326a</v>
      </c>
      <c r="C3700" t="s">
        <v>337</v>
      </c>
      <c r="D3700" t="s">
        <v>606</v>
      </c>
      <c r="E3700">
        <v>0</v>
      </c>
      <c r="F3700">
        <v>600</v>
      </c>
      <c r="G3700">
        <v>600</v>
      </c>
      <c r="H3700">
        <v>610</v>
      </c>
      <c r="I3700">
        <v>650</v>
      </c>
      <c r="J3700">
        <v>780</v>
      </c>
      <c r="K3700">
        <v>750</v>
      </c>
      <c r="L3700">
        <v>740</v>
      </c>
      <c r="M3700">
        <v>710</v>
      </c>
      <c r="N3700">
        <v>740</v>
      </c>
      <c r="O3700">
        <v>760</v>
      </c>
      <c r="P3700">
        <v>690</v>
      </c>
      <c r="Q3700" s="36">
        <v>660</v>
      </c>
      <c r="R3700" s="36">
        <v>630</v>
      </c>
      <c r="S3700" s="36">
        <v>670</v>
      </c>
      <c r="T3700" s="36">
        <v>630</v>
      </c>
      <c r="U3700" s="36">
        <v>620</v>
      </c>
    </row>
    <row r="3701" spans="1:21" x14ac:dyDescent="0.2">
      <c r="A3701" s="89">
        <f>VLOOKUP(C3701,TabellenSRG!$B$4:$C$2729,2,FALSE)</f>
        <v>326</v>
      </c>
      <c r="B3701" t="str">
        <f t="shared" si="58"/>
        <v>326b</v>
      </c>
      <c r="C3701" t="s">
        <v>337</v>
      </c>
      <c r="D3701" t="s">
        <v>607</v>
      </c>
      <c r="E3701">
        <v>1</v>
      </c>
      <c r="F3701">
        <v>0</v>
      </c>
      <c r="G3701">
        <v>0</v>
      </c>
      <c r="H3701">
        <v>0</v>
      </c>
      <c r="I3701">
        <v>0</v>
      </c>
      <c r="J3701">
        <v>0</v>
      </c>
      <c r="K3701">
        <v>0</v>
      </c>
      <c r="L3701">
        <v>0</v>
      </c>
      <c r="M3701">
        <v>0</v>
      </c>
      <c r="N3701">
        <v>0</v>
      </c>
      <c r="O3701">
        <v>0</v>
      </c>
      <c r="P3701">
        <v>0</v>
      </c>
      <c r="Q3701" s="36">
        <v>0</v>
      </c>
      <c r="R3701" s="36">
        <v>0</v>
      </c>
      <c r="S3701" s="36">
        <v>0</v>
      </c>
      <c r="T3701" s="36">
        <v>0</v>
      </c>
      <c r="U3701" s="36">
        <v>0</v>
      </c>
    </row>
    <row r="3702" spans="1:21" x14ac:dyDescent="0.2">
      <c r="A3702" s="89">
        <f>VLOOKUP(C3702,TabellenSRG!$B$4:$C$2729,2,FALSE)</f>
        <v>326</v>
      </c>
      <c r="B3702" t="str">
        <f t="shared" si="58"/>
        <v>326c</v>
      </c>
      <c r="C3702" t="s">
        <v>337</v>
      </c>
      <c r="D3702" t="s">
        <v>608</v>
      </c>
      <c r="E3702">
        <v>2</v>
      </c>
      <c r="F3702">
        <v>10</v>
      </c>
      <c r="G3702">
        <v>10</v>
      </c>
      <c r="H3702">
        <v>10</v>
      </c>
      <c r="I3702">
        <v>10</v>
      </c>
      <c r="J3702">
        <v>10</v>
      </c>
      <c r="K3702">
        <v>10</v>
      </c>
      <c r="L3702">
        <v>10</v>
      </c>
      <c r="M3702">
        <v>10</v>
      </c>
      <c r="N3702">
        <v>10</v>
      </c>
      <c r="O3702">
        <v>10</v>
      </c>
      <c r="P3702">
        <v>0</v>
      </c>
      <c r="Q3702" s="36">
        <v>0</v>
      </c>
      <c r="R3702" s="36">
        <v>0</v>
      </c>
      <c r="S3702" s="36">
        <v>0</v>
      </c>
      <c r="T3702" s="36">
        <v>0</v>
      </c>
      <c r="U3702" s="36">
        <v>0</v>
      </c>
    </row>
    <row r="3703" spans="1:21" x14ac:dyDescent="0.2">
      <c r="A3703" s="89">
        <f>VLOOKUP(C3703,TabellenSRG!$B$4:$C$2729,2,FALSE)</f>
        <v>326</v>
      </c>
      <c r="B3703" t="str">
        <f t="shared" si="58"/>
        <v>326d</v>
      </c>
      <c r="C3703" t="s">
        <v>337</v>
      </c>
      <c r="D3703" t="s">
        <v>609</v>
      </c>
      <c r="E3703">
        <v>3</v>
      </c>
      <c r="F3703">
        <v>0</v>
      </c>
      <c r="G3703">
        <v>0</v>
      </c>
      <c r="H3703">
        <v>0</v>
      </c>
      <c r="I3703">
        <v>0</v>
      </c>
      <c r="J3703">
        <v>0</v>
      </c>
      <c r="K3703">
        <v>0</v>
      </c>
      <c r="L3703">
        <v>0</v>
      </c>
      <c r="M3703">
        <v>0</v>
      </c>
      <c r="N3703">
        <v>0</v>
      </c>
      <c r="O3703">
        <v>0</v>
      </c>
      <c r="P3703">
        <v>0</v>
      </c>
      <c r="Q3703" s="36">
        <v>0</v>
      </c>
      <c r="R3703" s="36">
        <v>0</v>
      </c>
      <c r="S3703" s="36">
        <v>0</v>
      </c>
      <c r="T3703" s="36">
        <v>0</v>
      </c>
      <c r="U3703" s="36">
        <v>0</v>
      </c>
    </row>
    <row r="3704" spans="1:21" x14ac:dyDescent="0.2">
      <c r="A3704" s="89">
        <f>VLOOKUP(C3704,TabellenSRG!$B$4:$C$2729,2,FALSE)</f>
        <v>326</v>
      </c>
      <c r="B3704" t="str">
        <f t="shared" si="58"/>
        <v>326e</v>
      </c>
      <c r="C3704" t="s">
        <v>337</v>
      </c>
      <c r="D3704" t="s">
        <v>610</v>
      </c>
      <c r="E3704">
        <v>4</v>
      </c>
      <c r="F3704">
        <v>0</v>
      </c>
      <c r="G3704">
        <v>0</v>
      </c>
      <c r="H3704">
        <v>0</v>
      </c>
      <c r="I3704">
        <v>0</v>
      </c>
      <c r="J3704">
        <v>0</v>
      </c>
      <c r="K3704">
        <v>0</v>
      </c>
      <c r="L3704">
        <v>0</v>
      </c>
      <c r="M3704">
        <v>0</v>
      </c>
      <c r="N3704">
        <v>0</v>
      </c>
      <c r="O3704">
        <v>0</v>
      </c>
      <c r="P3704">
        <v>0</v>
      </c>
      <c r="Q3704" s="36">
        <v>0</v>
      </c>
      <c r="R3704" s="36">
        <v>0</v>
      </c>
      <c r="S3704" s="36">
        <v>0</v>
      </c>
      <c r="T3704" s="36">
        <v>0</v>
      </c>
      <c r="U3704" s="36">
        <v>10</v>
      </c>
    </row>
    <row r="3705" spans="1:21" x14ac:dyDescent="0.2">
      <c r="A3705" s="89">
        <f>VLOOKUP(C3705,TabellenSRG!$B$4:$C$2729,2,FALSE)</f>
        <v>326</v>
      </c>
      <c r="B3705" t="str">
        <f t="shared" si="58"/>
        <v>326f</v>
      </c>
      <c r="C3705" t="s">
        <v>337</v>
      </c>
      <c r="D3705" t="s">
        <v>612</v>
      </c>
      <c r="E3705">
        <v>5</v>
      </c>
      <c r="F3705">
        <v>0</v>
      </c>
      <c r="G3705">
        <v>0</v>
      </c>
      <c r="H3705">
        <v>0</v>
      </c>
      <c r="I3705">
        <v>0</v>
      </c>
      <c r="J3705">
        <v>0</v>
      </c>
      <c r="K3705">
        <v>0</v>
      </c>
      <c r="L3705">
        <v>0</v>
      </c>
      <c r="M3705">
        <v>0</v>
      </c>
      <c r="N3705">
        <v>0</v>
      </c>
      <c r="O3705">
        <v>0</v>
      </c>
      <c r="P3705">
        <v>0</v>
      </c>
      <c r="Q3705" s="36">
        <v>0</v>
      </c>
      <c r="R3705" s="36">
        <v>0</v>
      </c>
      <c r="S3705" s="36">
        <v>0</v>
      </c>
      <c r="T3705" s="36">
        <v>0</v>
      </c>
      <c r="U3705" s="36">
        <v>0</v>
      </c>
    </row>
    <row r="3706" spans="1:21" x14ac:dyDescent="0.2">
      <c r="A3706" s="89">
        <f>VLOOKUP(C3706,TabellenSRG!$B$4:$C$2729,2,FALSE)</f>
        <v>326</v>
      </c>
      <c r="B3706" t="str">
        <f t="shared" si="58"/>
        <v>326g</v>
      </c>
      <c r="C3706" t="s">
        <v>337</v>
      </c>
      <c r="D3706" t="s">
        <v>613</v>
      </c>
      <c r="E3706">
        <v>6</v>
      </c>
      <c r="F3706">
        <v>0</v>
      </c>
      <c r="G3706">
        <v>0</v>
      </c>
      <c r="H3706">
        <v>0</v>
      </c>
      <c r="I3706">
        <v>0</v>
      </c>
      <c r="J3706">
        <v>0</v>
      </c>
      <c r="K3706">
        <v>0</v>
      </c>
      <c r="L3706">
        <v>0</v>
      </c>
      <c r="M3706">
        <v>0</v>
      </c>
      <c r="N3706">
        <v>0</v>
      </c>
      <c r="O3706">
        <v>0</v>
      </c>
      <c r="P3706">
        <v>0</v>
      </c>
      <c r="Q3706" s="36">
        <v>0</v>
      </c>
      <c r="R3706" s="36">
        <v>0</v>
      </c>
      <c r="S3706" s="36">
        <v>0</v>
      </c>
      <c r="T3706" s="36">
        <v>0</v>
      </c>
      <c r="U3706" s="36">
        <v>0</v>
      </c>
    </row>
    <row r="3707" spans="1:21" x14ac:dyDescent="0.2">
      <c r="A3707" s="89">
        <f>VLOOKUP(C3707,TabellenSRG!$B$4:$C$2729,2,FALSE)</f>
        <v>326</v>
      </c>
      <c r="B3707" t="str">
        <f t="shared" si="58"/>
        <v>326h</v>
      </c>
      <c r="C3707" t="s">
        <v>337</v>
      </c>
      <c r="D3707" t="s">
        <v>614</v>
      </c>
      <c r="E3707">
        <v>7</v>
      </c>
      <c r="F3707">
        <v>0</v>
      </c>
      <c r="G3707">
        <v>0</v>
      </c>
      <c r="H3707">
        <v>0</v>
      </c>
      <c r="I3707">
        <v>0</v>
      </c>
      <c r="J3707">
        <v>0</v>
      </c>
      <c r="K3707">
        <v>0</v>
      </c>
      <c r="L3707">
        <v>0</v>
      </c>
      <c r="M3707">
        <v>0</v>
      </c>
      <c r="N3707">
        <v>0</v>
      </c>
      <c r="O3707">
        <v>0</v>
      </c>
      <c r="P3707">
        <v>0</v>
      </c>
      <c r="Q3707" s="36">
        <v>0</v>
      </c>
      <c r="R3707" s="36">
        <v>0</v>
      </c>
      <c r="S3707" s="36">
        <v>0</v>
      </c>
      <c r="T3707" s="36">
        <v>0</v>
      </c>
      <c r="U3707" s="36">
        <v>0</v>
      </c>
    </row>
    <row r="3708" spans="1:21" x14ac:dyDescent="0.2">
      <c r="A3708" s="89">
        <f>VLOOKUP(C3708,TabellenSRG!$B$4:$C$2729,2,FALSE)</f>
        <v>326</v>
      </c>
      <c r="B3708" t="str">
        <f t="shared" si="58"/>
        <v>326i</v>
      </c>
      <c r="C3708" t="s">
        <v>337</v>
      </c>
      <c r="D3708" t="s">
        <v>615</v>
      </c>
      <c r="E3708">
        <v>8</v>
      </c>
      <c r="F3708">
        <v>0</v>
      </c>
      <c r="G3708">
        <v>0</v>
      </c>
      <c r="H3708">
        <v>0</v>
      </c>
      <c r="I3708">
        <v>0</v>
      </c>
      <c r="J3708">
        <v>0</v>
      </c>
      <c r="K3708">
        <v>0</v>
      </c>
      <c r="L3708">
        <v>0</v>
      </c>
      <c r="M3708">
        <v>0</v>
      </c>
      <c r="N3708">
        <v>0</v>
      </c>
      <c r="O3708">
        <v>0</v>
      </c>
      <c r="P3708">
        <v>0</v>
      </c>
      <c r="Q3708" s="36">
        <v>0</v>
      </c>
      <c r="R3708" s="36">
        <v>0</v>
      </c>
      <c r="S3708" s="36">
        <v>0</v>
      </c>
      <c r="T3708" s="36">
        <v>0</v>
      </c>
      <c r="U3708" s="36">
        <v>0</v>
      </c>
    </row>
    <row r="3709" spans="1:21" x14ac:dyDescent="0.2">
      <c r="A3709" s="89">
        <f>VLOOKUP(C3709,TabellenSRG!$B$4:$C$2729,2,FALSE)</f>
        <v>326</v>
      </c>
      <c r="B3709" t="str">
        <f t="shared" si="58"/>
        <v>326j</v>
      </c>
      <c r="C3709" t="s">
        <v>337</v>
      </c>
      <c r="D3709" t="s">
        <v>616</v>
      </c>
      <c r="E3709">
        <v>9</v>
      </c>
      <c r="F3709">
        <v>590</v>
      </c>
      <c r="G3709">
        <v>590</v>
      </c>
      <c r="H3709">
        <v>600</v>
      </c>
      <c r="I3709">
        <v>650</v>
      </c>
      <c r="J3709">
        <v>770</v>
      </c>
      <c r="K3709">
        <v>740</v>
      </c>
      <c r="L3709">
        <v>730</v>
      </c>
      <c r="M3709">
        <v>710</v>
      </c>
      <c r="N3709">
        <v>730</v>
      </c>
      <c r="O3709">
        <v>750</v>
      </c>
      <c r="P3709">
        <v>680</v>
      </c>
      <c r="Q3709" s="36">
        <v>650</v>
      </c>
      <c r="R3709" s="36">
        <v>620</v>
      </c>
      <c r="S3709" s="36">
        <v>660</v>
      </c>
      <c r="T3709" s="36">
        <v>620</v>
      </c>
      <c r="U3709" s="36">
        <v>600</v>
      </c>
    </row>
    <row r="3710" spans="1:21" x14ac:dyDescent="0.2">
      <c r="A3710" s="89">
        <f>VLOOKUP(C3710,TabellenSRG!$B$4:$C$2729,2,FALSE)</f>
        <v>326</v>
      </c>
      <c r="B3710" t="str">
        <f t="shared" si="58"/>
        <v>326k</v>
      </c>
      <c r="C3710" t="s">
        <v>337</v>
      </c>
      <c r="D3710" t="s">
        <v>611</v>
      </c>
      <c r="E3710">
        <v>10</v>
      </c>
      <c r="F3710" t="e">
        <v>#N/A</v>
      </c>
      <c r="G3710" t="e">
        <v>#N/A</v>
      </c>
      <c r="H3710" t="e">
        <v>#N/A</v>
      </c>
      <c r="I3710" t="e">
        <v>#N/A</v>
      </c>
      <c r="J3710" t="e">
        <v>#N/A</v>
      </c>
      <c r="K3710" t="e">
        <v>#N/A</v>
      </c>
      <c r="L3710" t="e">
        <v>#N/A</v>
      </c>
      <c r="M3710" t="e">
        <v>#N/A</v>
      </c>
      <c r="N3710">
        <v>0</v>
      </c>
      <c r="O3710">
        <v>0</v>
      </c>
      <c r="P3710">
        <v>0</v>
      </c>
      <c r="Q3710" s="36">
        <v>0</v>
      </c>
      <c r="R3710" s="36">
        <v>0</v>
      </c>
      <c r="S3710" s="36">
        <v>0</v>
      </c>
      <c r="T3710" s="36">
        <v>10</v>
      </c>
      <c r="U3710" s="36">
        <v>0</v>
      </c>
    </row>
    <row r="3711" spans="1:21" x14ac:dyDescent="0.2">
      <c r="A3711" s="89">
        <f>VLOOKUP(C3711,TabellenSRG!$B$4:$C$2729,2,FALSE)</f>
        <v>327</v>
      </c>
      <c r="B3711" t="str">
        <f t="shared" si="58"/>
        <v>327a</v>
      </c>
      <c r="C3711" t="s">
        <v>338</v>
      </c>
      <c r="D3711" t="s">
        <v>606</v>
      </c>
      <c r="E3711">
        <v>0</v>
      </c>
      <c r="F3711">
        <v>550</v>
      </c>
      <c r="G3711">
        <v>580</v>
      </c>
      <c r="H3711">
        <v>540</v>
      </c>
      <c r="I3711">
        <v>520</v>
      </c>
      <c r="J3711">
        <v>190</v>
      </c>
      <c r="K3711">
        <v>190</v>
      </c>
      <c r="L3711">
        <v>220</v>
      </c>
      <c r="M3711">
        <v>210</v>
      </c>
      <c r="N3711">
        <v>220</v>
      </c>
      <c r="O3711">
        <v>260</v>
      </c>
      <c r="P3711">
        <v>260</v>
      </c>
      <c r="Q3711" s="36">
        <v>150</v>
      </c>
      <c r="R3711" s="36">
        <v>150</v>
      </c>
      <c r="S3711" s="36">
        <v>160</v>
      </c>
      <c r="T3711" s="36">
        <v>180</v>
      </c>
      <c r="U3711" s="36">
        <v>180</v>
      </c>
    </row>
    <row r="3712" spans="1:21" x14ac:dyDescent="0.2">
      <c r="A3712" s="89">
        <f>VLOOKUP(C3712,TabellenSRG!$B$4:$C$2729,2,FALSE)</f>
        <v>327</v>
      </c>
      <c r="B3712" t="str">
        <f t="shared" si="58"/>
        <v>327b</v>
      </c>
      <c r="C3712" t="s">
        <v>338</v>
      </c>
      <c r="D3712" t="s">
        <v>607</v>
      </c>
      <c r="E3712">
        <v>1</v>
      </c>
      <c r="F3712">
        <v>440</v>
      </c>
      <c r="G3712">
        <v>470</v>
      </c>
      <c r="H3712">
        <v>430</v>
      </c>
      <c r="I3712">
        <v>400</v>
      </c>
      <c r="J3712">
        <v>50</v>
      </c>
      <c r="K3712">
        <v>60</v>
      </c>
      <c r="L3712">
        <v>60</v>
      </c>
      <c r="M3712">
        <v>50</v>
      </c>
      <c r="N3712">
        <v>50</v>
      </c>
      <c r="O3712">
        <v>50</v>
      </c>
      <c r="P3712">
        <v>40</v>
      </c>
      <c r="Q3712" s="36">
        <v>30</v>
      </c>
      <c r="R3712" s="36">
        <v>20</v>
      </c>
      <c r="S3712" s="36">
        <v>20</v>
      </c>
      <c r="T3712" s="36">
        <v>30</v>
      </c>
      <c r="U3712" s="36">
        <v>30</v>
      </c>
    </row>
    <row r="3713" spans="1:21" x14ac:dyDescent="0.2">
      <c r="A3713" s="89">
        <f>VLOOKUP(C3713,TabellenSRG!$B$4:$C$2729,2,FALSE)</f>
        <v>327</v>
      </c>
      <c r="B3713" t="str">
        <f t="shared" si="58"/>
        <v>327c</v>
      </c>
      <c r="C3713" t="s">
        <v>338</v>
      </c>
      <c r="D3713" t="s">
        <v>608</v>
      </c>
      <c r="E3713">
        <v>2</v>
      </c>
      <c r="F3713">
        <v>0</v>
      </c>
      <c r="G3713">
        <v>0</v>
      </c>
      <c r="H3713">
        <v>0</v>
      </c>
      <c r="I3713">
        <v>0</v>
      </c>
      <c r="J3713">
        <v>0</v>
      </c>
      <c r="K3713">
        <v>0</v>
      </c>
      <c r="L3713">
        <v>0</v>
      </c>
      <c r="M3713">
        <v>0</v>
      </c>
      <c r="N3713">
        <v>0</v>
      </c>
      <c r="O3713">
        <v>0</v>
      </c>
      <c r="P3713">
        <v>0</v>
      </c>
      <c r="Q3713" s="36">
        <v>0</v>
      </c>
      <c r="R3713" s="36">
        <v>0</v>
      </c>
      <c r="S3713" s="36">
        <v>0</v>
      </c>
      <c r="T3713" s="36">
        <v>0</v>
      </c>
      <c r="U3713" s="36">
        <v>0</v>
      </c>
    </row>
    <row r="3714" spans="1:21" x14ac:dyDescent="0.2">
      <c r="A3714" s="89">
        <f>VLOOKUP(C3714,TabellenSRG!$B$4:$C$2729,2,FALSE)</f>
        <v>327</v>
      </c>
      <c r="B3714" t="str">
        <f t="shared" si="58"/>
        <v>327d</v>
      </c>
      <c r="C3714" t="s">
        <v>338</v>
      </c>
      <c r="D3714" t="s">
        <v>609</v>
      </c>
      <c r="E3714">
        <v>3</v>
      </c>
      <c r="F3714">
        <v>0</v>
      </c>
      <c r="G3714">
        <v>0</v>
      </c>
      <c r="H3714">
        <v>0</v>
      </c>
      <c r="I3714">
        <v>0</v>
      </c>
      <c r="J3714">
        <v>0</v>
      </c>
      <c r="K3714">
        <v>0</v>
      </c>
      <c r="L3714">
        <v>0</v>
      </c>
      <c r="M3714">
        <v>0</v>
      </c>
      <c r="N3714">
        <v>0</v>
      </c>
      <c r="O3714">
        <v>0</v>
      </c>
      <c r="P3714">
        <v>0</v>
      </c>
      <c r="Q3714" s="36">
        <v>0</v>
      </c>
      <c r="R3714" s="36">
        <v>0</v>
      </c>
      <c r="S3714" s="36">
        <v>0</v>
      </c>
      <c r="T3714" s="36">
        <v>0</v>
      </c>
      <c r="U3714" s="36">
        <v>0</v>
      </c>
    </row>
    <row r="3715" spans="1:21" x14ac:dyDescent="0.2">
      <c r="A3715" s="89">
        <f>VLOOKUP(C3715,TabellenSRG!$B$4:$C$2729,2,FALSE)</f>
        <v>327</v>
      </c>
      <c r="B3715" t="str">
        <f t="shared" si="58"/>
        <v>327e</v>
      </c>
      <c r="C3715" t="s">
        <v>338</v>
      </c>
      <c r="D3715" t="s">
        <v>610</v>
      </c>
      <c r="E3715">
        <v>4</v>
      </c>
      <c r="F3715">
        <v>0</v>
      </c>
      <c r="G3715">
        <v>0</v>
      </c>
      <c r="H3715">
        <v>0</v>
      </c>
      <c r="I3715">
        <v>10</v>
      </c>
      <c r="J3715">
        <v>20</v>
      </c>
      <c r="K3715">
        <v>10</v>
      </c>
      <c r="L3715">
        <v>20</v>
      </c>
      <c r="M3715">
        <v>30</v>
      </c>
      <c r="N3715">
        <v>30</v>
      </c>
      <c r="O3715">
        <v>40</v>
      </c>
      <c r="P3715">
        <v>50</v>
      </c>
      <c r="Q3715" s="36">
        <v>50</v>
      </c>
      <c r="R3715" s="36">
        <v>50</v>
      </c>
      <c r="S3715" s="36">
        <v>60</v>
      </c>
      <c r="T3715" s="36">
        <v>70</v>
      </c>
      <c r="U3715" s="36">
        <v>70</v>
      </c>
    </row>
    <row r="3716" spans="1:21" x14ac:dyDescent="0.2">
      <c r="A3716" s="89">
        <f>VLOOKUP(C3716,TabellenSRG!$B$4:$C$2729,2,FALSE)</f>
        <v>327</v>
      </c>
      <c r="B3716" t="str">
        <f t="shared" si="58"/>
        <v>327f</v>
      </c>
      <c r="C3716" t="s">
        <v>338</v>
      </c>
      <c r="D3716" t="s">
        <v>612</v>
      </c>
      <c r="E3716">
        <v>5</v>
      </c>
      <c r="F3716">
        <v>0</v>
      </c>
      <c r="G3716">
        <v>0</v>
      </c>
      <c r="H3716">
        <v>0</v>
      </c>
      <c r="I3716">
        <v>0</v>
      </c>
      <c r="J3716">
        <v>0</v>
      </c>
      <c r="K3716">
        <v>0</v>
      </c>
      <c r="L3716">
        <v>0</v>
      </c>
      <c r="M3716">
        <v>0</v>
      </c>
      <c r="N3716">
        <v>0</v>
      </c>
      <c r="O3716">
        <v>0</v>
      </c>
      <c r="P3716">
        <v>0</v>
      </c>
      <c r="Q3716" s="36">
        <v>10</v>
      </c>
      <c r="R3716" s="36">
        <v>10</v>
      </c>
      <c r="S3716" s="36">
        <v>10</v>
      </c>
      <c r="T3716" s="36">
        <v>10</v>
      </c>
      <c r="U3716" s="36">
        <v>10</v>
      </c>
    </row>
    <row r="3717" spans="1:21" x14ac:dyDescent="0.2">
      <c r="A3717" s="89">
        <f>VLOOKUP(C3717,TabellenSRG!$B$4:$C$2729,2,FALSE)</f>
        <v>327</v>
      </c>
      <c r="B3717" t="str">
        <f t="shared" ref="B3717:B3780" si="59">CONCATENATE(A3717,D3717)</f>
        <v>327g</v>
      </c>
      <c r="C3717" t="s">
        <v>338</v>
      </c>
      <c r="D3717" t="s">
        <v>613</v>
      </c>
      <c r="E3717">
        <v>6</v>
      </c>
      <c r="F3717">
        <v>0</v>
      </c>
      <c r="G3717">
        <v>0</v>
      </c>
      <c r="H3717">
        <v>0</v>
      </c>
      <c r="I3717">
        <v>10</v>
      </c>
      <c r="J3717">
        <v>10</v>
      </c>
      <c r="K3717">
        <v>10</v>
      </c>
      <c r="L3717">
        <v>10</v>
      </c>
      <c r="M3717">
        <v>10</v>
      </c>
      <c r="N3717">
        <v>10</v>
      </c>
      <c r="O3717">
        <v>20</v>
      </c>
      <c r="P3717">
        <v>40</v>
      </c>
      <c r="Q3717" s="36">
        <v>30</v>
      </c>
      <c r="R3717" s="36">
        <v>40</v>
      </c>
      <c r="S3717" s="36">
        <v>40</v>
      </c>
      <c r="T3717" s="36">
        <v>40</v>
      </c>
      <c r="U3717" s="36">
        <v>60</v>
      </c>
    </row>
    <row r="3718" spans="1:21" x14ac:dyDescent="0.2">
      <c r="A3718" s="89">
        <f>VLOOKUP(C3718,TabellenSRG!$B$4:$C$2729,2,FALSE)</f>
        <v>327</v>
      </c>
      <c r="B3718" t="str">
        <f t="shared" si="59"/>
        <v>327h</v>
      </c>
      <c r="C3718" t="s">
        <v>338</v>
      </c>
      <c r="D3718" t="s">
        <v>614</v>
      </c>
      <c r="E3718">
        <v>7</v>
      </c>
      <c r="F3718">
        <v>0</v>
      </c>
      <c r="G3718">
        <v>0</v>
      </c>
      <c r="H3718">
        <v>0</v>
      </c>
      <c r="I3718">
        <v>0</v>
      </c>
      <c r="J3718">
        <v>0</v>
      </c>
      <c r="K3718">
        <v>0</v>
      </c>
      <c r="L3718">
        <v>0</v>
      </c>
      <c r="M3718">
        <v>0</v>
      </c>
      <c r="N3718">
        <v>0</v>
      </c>
      <c r="O3718">
        <v>0</v>
      </c>
      <c r="P3718">
        <v>0</v>
      </c>
      <c r="Q3718" s="36">
        <v>0</v>
      </c>
      <c r="R3718" s="36">
        <v>0</v>
      </c>
      <c r="S3718" s="36">
        <v>0</v>
      </c>
      <c r="T3718" s="36">
        <v>0</v>
      </c>
      <c r="U3718" s="36">
        <v>0</v>
      </c>
    </row>
    <row r="3719" spans="1:21" x14ac:dyDescent="0.2">
      <c r="A3719" s="89">
        <f>VLOOKUP(C3719,TabellenSRG!$B$4:$C$2729,2,FALSE)</f>
        <v>327</v>
      </c>
      <c r="B3719" t="str">
        <f t="shared" si="59"/>
        <v>327i</v>
      </c>
      <c r="C3719" t="s">
        <v>338</v>
      </c>
      <c r="D3719" t="s">
        <v>615</v>
      </c>
      <c r="E3719">
        <v>8</v>
      </c>
      <c r="F3719">
        <v>0</v>
      </c>
      <c r="G3719">
        <v>0</v>
      </c>
      <c r="H3719">
        <v>0</v>
      </c>
      <c r="I3719">
        <v>0</v>
      </c>
      <c r="J3719">
        <v>0</v>
      </c>
      <c r="K3719">
        <v>0</v>
      </c>
      <c r="L3719">
        <v>0</v>
      </c>
      <c r="M3719">
        <v>0</v>
      </c>
      <c r="N3719">
        <v>0</v>
      </c>
      <c r="O3719">
        <v>0</v>
      </c>
      <c r="P3719">
        <v>0</v>
      </c>
      <c r="Q3719" s="36">
        <v>0</v>
      </c>
      <c r="R3719" s="36">
        <v>0</v>
      </c>
      <c r="S3719" s="36">
        <v>0</v>
      </c>
      <c r="T3719" s="36">
        <v>0</v>
      </c>
      <c r="U3719" s="36">
        <v>0</v>
      </c>
    </row>
    <row r="3720" spans="1:21" x14ac:dyDescent="0.2">
      <c r="A3720" s="89">
        <f>VLOOKUP(C3720,TabellenSRG!$B$4:$C$2729,2,FALSE)</f>
        <v>327</v>
      </c>
      <c r="B3720" t="str">
        <f t="shared" si="59"/>
        <v>327j</v>
      </c>
      <c r="C3720" t="s">
        <v>338</v>
      </c>
      <c r="D3720" t="s">
        <v>616</v>
      </c>
      <c r="E3720">
        <v>9</v>
      </c>
      <c r="F3720">
        <v>100</v>
      </c>
      <c r="G3720">
        <v>100</v>
      </c>
      <c r="H3720">
        <v>100</v>
      </c>
      <c r="I3720">
        <v>110</v>
      </c>
      <c r="J3720">
        <v>110</v>
      </c>
      <c r="K3720">
        <v>110</v>
      </c>
      <c r="L3720">
        <v>120</v>
      </c>
      <c r="M3720">
        <v>120</v>
      </c>
      <c r="N3720">
        <v>140</v>
      </c>
      <c r="O3720">
        <v>140</v>
      </c>
      <c r="P3720">
        <v>130</v>
      </c>
      <c r="Q3720" s="36">
        <v>30</v>
      </c>
      <c r="R3720" s="36">
        <v>20</v>
      </c>
      <c r="S3720" s="36">
        <v>20</v>
      </c>
      <c r="T3720" s="36">
        <v>30</v>
      </c>
      <c r="U3720" s="36">
        <v>10</v>
      </c>
    </row>
    <row r="3721" spans="1:21" x14ac:dyDescent="0.2">
      <c r="A3721" s="89">
        <f>VLOOKUP(C3721,TabellenSRG!$B$4:$C$2729,2,FALSE)</f>
        <v>327</v>
      </c>
      <c r="B3721" t="str">
        <f t="shared" si="59"/>
        <v>327k</v>
      </c>
      <c r="C3721" t="s">
        <v>338</v>
      </c>
      <c r="D3721" t="s">
        <v>611</v>
      </c>
      <c r="E3721">
        <v>10</v>
      </c>
      <c r="F3721" t="e">
        <v>#N/A</v>
      </c>
      <c r="G3721" t="e">
        <v>#N/A</v>
      </c>
      <c r="H3721" t="e">
        <v>#N/A</v>
      </c>
      <c r="I3721" t="e">
        <v>#N/A</v>
      </c>
      <c r="J3721" t="e">
        <v>#N/A</v>
      </c>
      <c r="K3721" t="e">
        <v>#N/A</v>
      </c>
      <c r="L3721" t="e">
        <v>#N/A</v>
      </c>
      <c r="M3721" t="e">
        <v>#N/A</v>
      </c>
      <c r="N3721">
        <v>0</v>
      </c>
      <c r="O3721">
        <v>0</v>
      </c>
      <c r="P3721">
        <v>0</v>
      </c>
      <c r="Q3721" s="36">
        <v>0</v>
      </c>
      <c r="R3721" s="36">
        <v>0</v>
      </c>
      <c r="S3721" s="36">
        <v>0</v>
      </c>
      <c r="T3721" s="36">
        <v>0</v>
      </c>
      <c r="U3721" s="36">
        <v>0</v>
      </c>
    </row>
    <row r="3722" spans="1:21" x14ac:dyDescent="0.2">
      <c r="A3722" s="89">
        <f>VLOOKUP(C3722,TabellenSRG!$B$4:$C$2729,2,FALSE)</f>
        <v>328</v>
      </c>
      <c r="B3722" t="str">
        <f t="shared" si="59"/>
        <v>328a</v>
      </c>
      <c r="C3722" t="s">
        <v>339</v>
      </c>
      <c r="D3722" t="s">
        <v>606</v>
      </c>
      <c r="E3722">
        <v>0</v>
      </c>
      <c r="F3722">
        <v>160</v>
      </c>
      <c r="G3722">
        <v>180</v>
      </c>
      <c r="H3722">
        <v>150</v>
      </c>
      <c r="I3722">
        <v>130</v>
      </c>
      <c r="J3722">
        <v>60</v>
      </c>
      <c r="K3722">
        <v>70</v>
      </c>
      <c r="L3722">
        <v>70</v>
      </c>
      <c r="M3722">
        <v>80</v>
      </c>
      <c r="N3722">
        <v>90</v>
      </c>
      <c r="O3722">
        <v>100</v>
      </c>
      <c r="P3722">
        <v>100</v>
      </c>
      <c r="Q3722" s="36">
        <v>100</v>
      </c>
      <c r="R3722" s="36">
        <v>100</v>
      </c>
      <c r="S3722" s="36">
        <v>120</v>
      </c>
      <c r="T3722" s="36">
        <v>130</v>
      </c>
      <c r="U3722" s="36">
        <v>100</v>
      </c>
    </row>
    <row r="3723" spans="1:21" x14ac:dyDescent="0.2">
      <c r="A3723" s="89">
        <f>VLOOKUP(C3723,TabellenSRG!$B$4:$C$2729,2,FALSE)</f>
        <v>328</v>
      </c>
      <c r="B3723" t="str">
        <f t="shared" si="59"/>
        <v>328b</v>
      </c>
      <c r="C3723" t="s">
        <v>339</v>
      </c>
      <c r="D3723" t="s">
        <v>607</v>
      </c>
      <c r="E3723">
        <v>1</v>
      </c>
      <c r="F3723">
        <v>100</v>
      </c>
      <c r="G3723">
        <v>120</v>
      </c>
      <c r="H3723">
        <v>90</v>
      </c>
      <c r="I3723">
        <v>70</v>
      </c>
      <c r="J3723">
        <v>0</v>
      </c>
      <c r="K3723">
        <v>10</v>
      </c>
      <c r="L3723">
        <v>10</v>
      </c>
      <c r="M3723">
        <v>10</v>
      </c>
      <c r="N3723">
        <v>10</v>
      </c>
      <c r="O3723">
        <v>10</v>
      </c>
      <c r="P3723">
        <v>10</v>
      </c>
      <c r="Q3723" s="36">
        <v>0</v>
      </c>
      <c r="R3723" s="36">
        <v>0</v>
      </c>
      <c r="S3723" s="36">
        <v>0</v>
      </c>
      <c r="T3723" s="36">
        <v>0</v>
      </c>
      <c r="U3723" s="36">
        <v>0</v>
      </c>
    </row>
    <row r="3724" spans="1:21" x14ac:dyDescent="0.2">
      <c r="A3724" s="89">
        <f>VLOOKUP(C3724,TabellenSRG!$B$4:$C$2729,2,FALSE)</f>
        <v>328</v>
      </c>
      <c r="B3724" t="str">
        <f t="shared" si="59"/>
        <v>328c</v>
      </c>
      <c r="C3724" t="s">
        <v>339</v>
      </c>
      <c r="D3724" t="s">
        <v>608</v>
      </c>
      <c r="E3724">
        <v>2</v>
      </c>
      <c r="F3724">
        <v>0</v>
      </c>
      <c r="G3724">
        <v>0</v>
      </c>
      <c r="H3724">
        <v>0</v>
      </c>
      <c r="I3724">
        <v>0</v>
      </c>
      <c r="J3724">
        <v>0</v>
      </c>
      <c r="K3724">
        <v>0</v>
      </c>
      <c r="L3724">
        <v>0</v>
      </c>
      <c r="M3724">
        <v>0</v>
      </c>
      <c r="N3724">
        <v>0</v>
      </c>
      <c r="O3724">
        <v>0</v>
      </c>
      <c r="P3724">
        <v>0</v>
      </c>
      <c r="Q3724" s="36">
        <v>0</v>
      </c>
      <c r="R3724" s="36">
        <v>0</v>
      </c>
      <c r="S3724" s="36">
        <v>0</v>
      </c>
      <c r="T3724" s="36">
        <v>0</v>
      </c>
      <c r="U3724" s="36">
        <v>0</v>
      </c>
    </row>
    <row r="3725" spans="1:21" x14ac:dyDescent="0.2">
      <c r="A3725" s="89">
        <f>VLOOKUP(C3725,TabellenSRG!$B$4:$C$2729,2,FALSE)</f>
        <v>328</v>
      </c>
      <c r="B3725" t="str">
        <f t="shared" si="59"/>
        <v>328d</v>
      </c>
      <c r="C3725" t="s">
        <v>339</v>
      </c>
      <c r="D3725" t="s">
        <v>609</v>
      </c>
      <c r="E3725">
        <v>3</v>
      </c>
      <c r="F3725">
        <v>0</v>
      </c>
      <c r="G3725">
        <v>0</v>
      </c>
      <c r="H3725">
        <v>0</v>
      </c>
      <c r="I3725">
        <v>0</v>
      </c>
      <c r="J3725">
        <v>0</v>
      </c>
      <c r="K3725">
        <v>0</v>
      </c>
      <c r="L3725">
        <v>0</v>
      </c>
      <c r="M3725">
        <v>0</v>
      </c>
      <c r="N3725">
        <v>0</v>
      </c>
      <c r="O3725">
        <v>0</v>
      </c>
      <c r="P3725">
        <v>0</v>
      </c>
      <c r="Q3725" s="36">
        <v>0</v>
      </c>
      <c r="R3725" s="36">
        <v>0</v>
      </c>
      <c r="S3725" s="36">
        <v>0</v>
      </c>
      <c r="T3725" s="36">
        <v>0</v>
      </c>
      <c r="U3725" s="36">
        <v>0</v>
      </c>
    </row>
    <row r="3726" spans="1:21" x14ac:dyDescent="0.2">
      <c r="A3726" s="89">
        <f>VLOOKUP(C3726,TabellenSRG!$B$4:$C$2729,2,FALSE)</f>
        <v>328</v>
      </c>
      <c r="B3726" t="str">
        <f t="shared" si="59"/>
        <v>328e</v>
      </c>
      <c r="C3726" t="s">
        <v>339</v>
      </c>
      <c r="D3726" t="s">
        <v>610</v>
      </c>
      <c r="E3726">
        <v>4</v>
      </c>
      <c r="F3726">
        <v>0</v>
      </c>
      <c r="G3726">
        <v>0</v>
      </c>
      <c r="H3726">
        <v>0</v>
      </c>
      <c r="I3726">
        <v>0</v>
      </c>
      <c r="J3726">
        <v>0</v>
      </c>
      <c r="K3726">
        <v>0</v>
      </c>
      <c r="L3726">
        <v>10</v>
      </c>
      <c r="M3726">
        <v>10</v>
      </c>
      <c r="N3726">
        <v>10</v>
      </c>
      <c r="O3726">
        <v>20</v>
      </c>
      <c r="P3726">
        <v>20</v>
      </c>
      <c r="Q3726" s="36">
        <v>20</v>
      </c>
      <c r="R3726" s="36">
        <v>30</v>
      </c>
      <c r="S3726" s="36">
        <v>40</v>
      </c>
      <c r="T3726" s="36">
        <v>50</v>
      </c>
      <c r="U3726" s="36">
        <v>50</v>
      </c>
    </row>
    <row r="3727" spans="1:21" x14ac:dyDescent="0.2">
      <c r="A3727" s="89">
        <f>VLOOKUP(C3727,TabellenSRG!$B$4:$C$2729,2,FALSE)</f>
        <v>328</v>
      </c>
      <c r="B3727" t="str">
        <f t="shared" si="59"/>
        <v>328f</v>
      </c>
      <c r="C3727" t="s">
        <v>339</v>
      </c>
      <c r="D3727" t="s">
        <v>612</v>
      </c>
      <c r="E3727">
        <v>5</v>
      </c>
      <c r="F3727">
        <v>0</v>
      </c>
      <c r="G3727">
        <v>0</v>
      </c>
      <c r="H3727">
        <v>0</v>
      </c>
      <c r="I3727">
        <v>0</v>
      </c>
      <c r="J3727">
        <v>0</v>
      </c>
      <c r="K3727">
        <v>0</v>
      </c>
      <c r="L3727">
        <v>0</v>
      </c>
      <c r="M3727">
        <v>0</v>
      </c>
      <c r="N3727">
        <v>0</v>
      </c>
      <c r="O3727">
        <v>0</v>
      </c>
      <c r="P3727">
        <v>0</v>
      </c>
      <c r="Q3727" s="36">
        <v>10</v>
      </c>
      <c r="R3727" s="36">
        <v>10</v>
      </c>
      <c r="S3727" s="36">
        <v>10</v>
      </c>
      <c r="T3727" s="36">
        <v>10</v>
      </c>
      <c r="U3727" s="36">
        <v>10</v>
      </c>
    </row>
    <row r="3728" spans="1:21" x14ac:dyDescent="0.2">
      <c r="A3728" s="89">
        <f>VLOOKUP(C3728,TabellenSRG!$B$4:$C$2729,2,FALSE)</f>
        <v>328</v>
      </c>
      <c r="B3728" t="str">
        <f t="shared" si="59"/>
        <v>328g</v>
      </c>
      <c r="C3728" t="s">
        <v>339</v>
      </c>
      <c r="D3728" t="s">
        <v>613</v>
      </c>
      <c r="E3728">
        <v>6</v>
      </c>
      <c r="F3728">
        <v>0</v>
      </c>
      <c r="G3728">
        <v>0</v>
      </c>
      <c r="H3728">
        <v>0</v>
      </c>
      <c r="I3728">
        <v>0</v>
      </c>
      <c r="J3728">
        <v>0</v>
      </c>
      <c r="K3728">
        <v>0</v>
      </c>
      <c r="L3728">
        <v>0</v>
      </c>
      <c r="M3728">
        <v>0</v>
      </c>
      <c r="N3728">
        <v>10</v>
      </c>
      <c r="O3728">
        <v>10</v>
      </c>
      <c r="P3728">
        <v>10</v>
      </c>
      <c r="Q3728" s="36">
        <v>10</v>
      </c>
      <c r="R3728" s="36">
        <v>10</v>
      </c>
      <c r="S3728" s="36">
        <v>10</v>
      </c>
      <c r="T3728" s="36">
        <v>10</v>
      </c>
      <c r="U3728" s="36">
        <v>10</v>
      </c>
    </row>
    <row r="3729" spans="1:21" x14ac:dyDescent="0.2">
      <c r="A3729" s="89">
        <f>VLOOKUP(C3729,TabellenSRG!$B$4:$C$2729,2,FALSE)</f>
        <v>328</v>
      </c>
      <c r="B3729" t="str">
        <f t="shared" si="59"/>
        <v>328h</v>
      </c>
      <c r="C3729" t="s">
        <v>339</v>
      </c>
      <c r="D3729" t="s">
        <v>614</v>
      </c>
      <c r="E3729">
        <v>7</v>
      </c>
      <c r="F3729">
        <v>0</v>
      </c>
      <c r="G3729">
        <v>0</v>
      </c>
      <c r="H3729">
        <v>0</v>
      </c>
      <c r="I3729">
        <v>0</v>
      </c>
      <c r="J3729">
        <v>0</v>
      </c>
      <c r="K3729">
        <v>0</v>
      </c>
      <c r="L3729">
        <v>0</v>
      </c>
      <c r="M3729">
        <v>0</v>
      </c>
      <c r="N3729">
        <v>0</v>
      </c>
      <c r="O3729">
        <v>0</v>
      </c>
      <c r="P3729">
        <v>0</v>
      </c>
      <c r="Q3729" s="36">
        <v>0</v>
      </c>
      <c r="R3729" s="36">
        <v>0</v>
      </c>
      <c r="S3729" s="36">
        <v>0</v>
      </c>
      <c r="T3729" s="36">
        <v>0</v>
      </c>
      <c r="U3729" s="36">
        <v>0</v>
      </c>
    </row>
    <row r="3730" spans="1:21" x14ac:dyDescent="0.2">
      <c r="A3730" s="89">
        <f>VLOOKUP(C3730,TabellenSRG!$B$4:$C$2729,2,FALSE)</f>
        <v>328</v>
      </c>
      <c r="B3730" t="str">
        <f t="shared" si="59"/>
        <v>328i</v>
      </c>
      <c r="C3730" t="s">
        <v>339</v>
      </c>
      <c r="D3730" t="s">
        <v>615</v>
      </c>
      <c r="E3730">
        <v>8</v>
      </c>
      <c r="F3730">
        <v>0</v>
      </c>
      <c r="G3730">
        <v>0</v>
      </c>
      <c r="H3730">
        <v>0</v>
      </c>
      <c r="I3730">
        <v>0</v>
      </c>
      <c r="J3730">
        <v>0</v>
      </c>
      <c r="K3730">
        <v>0</v>
      </c>
      <c r="L3730">
        <v>0</v>
      </c>
      <c r="M3730">
        <v>0</v>
      </c>
      <c r="N3730">
        <v>0</v>
      </c>
      <c r="O3730">
        <v>0</v>
      </c>
      <c r="P3730">
        <v>0</v>
      </c>
      <c r="Q3730" s="36">
        <v>0</v>
      </c>
      <c r="R3730" s="36">
        <v>0</v>
      </c>
      <c r="S3730" s="36">
        <v>0</v>
      </c>
      <c r="T3730" s="36">
        <v>0</v>
      </c>
      <c r="U3730" s="36">
        <v>0</v>
      </c>
    </row>
    <row r="3731" spans="1:21" x14ac:dyDescent="0.2">
      <c r="A3731" s="89">
        <f>VLOOKUP(C3731,TabellenSRG!$B$4:$C$2729,2,FALSE)</f>
        <v>328</v>
      </c>
      <c r="B3731" t="str">
        <f t="shared" si="59"/>
        <v>328j</v>
      </c>
      <c r="C3731" t="s">
        <v>339</v>
      </c>
      <c r="D3731" t="s">
        <v>616</v>
      </c>
      <c r="E3731">
        <v>9</v>
      </c>
      <c r="F3731">
        <v>60</v>
      </c>
      <c r="G3731">
        <v>60</v>
      </c>
      <c r="H3731">
        <v>60</v>
      </c>
      <c r="I3731">
        <v>50</v>
      </c>
      <c r="J3731">
        <v>50</v>
      </c>
      <c r="K3731">
        <v>50</v>
      </c>
      <c r="L3731">
        <v>60</v>
      </c>
      <c r="M3731">
        <v>60</v>
      </c>
      <c r="N3731">
        <v>60</v>
      </c>
      <c r="O3731">
        <v>60</v>
      </c>
      <c r="P3731">
        <v>60</v>
      </c>
      <c r="Q3731" s="36">
        <v>50</v>
      </c>
      <c r="R3731" s="36">
        <v>50</v>
      </c>
      <c r="S3731" s="36">
        <v>50</v>
      </c>
      <c r="T3731" s="36">
        <v>50</v>
      </c>
      <c r="U3731" s="36">
        <v>20</v>
      </c>
    </row>
    <row r="3732" spans="1:21" x14ac:dyDescent="0.2">
      <c r="A3732" s="89">
        <f>VLOOKUP(C3732,TabellenSRG!$B$4:$C$2729,2,FALSE)</f>
        <v>328</v>
      </c>
      <c r="B3732" t="str">
        <f t="shared" si="59"/>
        <v>328k</v>
      </c>
      <c r="C3732" t="s">
        <v>339</v>
      </c>
      <c r="D3732" t="s">
        <v>611</v>
      </c>
      <c r="E3732">
        <v>10</v>
      </c>
      <c r="F3732" t="e">
        <v>#N/A</v>
      </c>
      <c r="G3732" t="e">
        <v>#N/A</v>
      </c>
      <c r="H3732" t="e">
        <v>#N/A</v>
      </c>
      <c r="I3732" t="e">
        <v>#N/A</v>
      </c>
      <c r="J3732" t="e">
        <v>#N/A</v>
      </c>
      <c r="K3732" t="e">
        <v>#N/A</v>
      </c>
      <c r="L3732" t="e">
        <v>#N/A</v>
      </c>
      <c r="M3732" t="e">
        <v>#N/A</v>
      </c>
      <c r="N3732">
        <v>0</v>
      </c>
      <c r="O3732">
        <v>0</v>
      </c>
      <c r="P3732">
        <v>0</v>
      </c>
      <c r="Q3732" s="36">
        <v>0</v>
      </c>
      <c r="R3732" s="36">
        <v>0</v>
      </c>
      <c r="S3732" s="36">
        <v>0</v>
      </c>
      <c r="T3732" s="36">
        <v>0</v>
      </c>
      <c r="U3732" s="36">
        <v>0</v>
      </c>
    </row>
    <row r="3733" spans="1:21" x14ac:dyDescent="0.2">
      <c r="A3733" s="89">
        <f>VLOOKUP(C3733,TabellenSRG!$B$4:$C$2729,2,FALSE)</f>
        <v>329</v>
      </c>
      <c r="B3733" t="str">
        <f t="shared" si="59"/>
        <v>329a</v>
      </c>
      <c r="C3733" t="s">
        <v>340</v>
      </c>
      <c r="D3733" t="s">
        <v>606</v>
      </c>
      <c r="E3733">
        <v>0</v>
      </c>
      <c r="F3733">
        <v>220</v>
      </c>
      <c r="G3733">
        <v>220</v>
      </c>
      <c r="H3733">
        <v>220</v>
      </c>
      <c r="I3733">
        <v>240</v>
      </c>
      <c r="J3733">
        <v>250</v>
      </c>
      <c r="K3733">
        <v>220</v>
      </c>
      <c r="L3733">
        <v>220</v>
      </c>
      <c r="M3733">
        <v>220</v>
      </c>
      <c r="N3733">
        <v>220</v>
      </c>
      <c r="O3733">
        <v>220</v>
      </c>
      <c r="P3733">
        <v>210</v>
      </c>
      <c r="Q3733" s="36">
        <v>240</v>
      </c>
      <c r="R3733" s="36">
        <v>240</v>
      </c>
      <c r="S3733" s="36">
        <v>240</v>
      </c>
      <c r="T3733" s="36">
        <v>240</v>
      </c>
      <c r="U3733" s="36">
        <v>240</v>
      </c>
    </row>
    <row r="3734" spans="1:21" x14ac:dyDescent="0.2">
      <c r="A3734" s="89">
        <f>VLOOKUP(C3734,TabellenSRG!$B$4:$C$2729,2,FALSE)</f>
        <v>329</v>
      </c>
      <c r="B3734" t="str">
        <f t="shared" si="59"/>
        <v>329b</v>
      </c>
      <c r="C3734" t="s">
        <v>340</v>
      </c>
      <c r="D3734" t="s">
        <v>607</v>
      </c>
      <c r="E3734">
        <v>1</v>
      </c>
      <c r="F3734">
        <v>0</v>
      </c>
      <c r="G3734">
        <v>0</v>
      </c>
      <c r="H3734">
        <v>0</v>
      </c>
      <c r="I3734">
        <v>0</v>
      </c>
      <c r="J3734">
        <v>0</v>
      </c>
      <c r="K3734">
        <v>0</v>
      </c>
      <c r="L3734">
        <v>0</v>
      </c>
      <c r="M3734">
        <v>0</v>
      </c>
      <c r="N3734">
        <v>0</v>
      </c>
      <c r="O3734">
        <v>0</v>
      </c>
      <c r="P3734">
        <v>0</v>
      </c>
      <c r="Q3734" s="36">
        <v>0</v>
      </c>
      <c r="R3734" s="36">
        <v>0</v>
      </c>
      <c r="S3734" s="36">
        <v>0</v>
      </c>
      <c r="T3734" s="36">
        <v>0</v>
      </c>
      <c r="U3734" s="36">
        <v>0</v>
      </c>
    </row>
    <row r="3735" spans="1:21" x14ac:dyDescent="0.2">
      <c r="A3735" s="89">
        <f>VLOOKUP(C3735,TabellenSRG!$B$4:$C$2729,2,FALSE)</f>
        <v>329</v>
      </c>
      <c r="B3735" t="str">
        <f t="shared" si="59"/>
        <v>329c</v>
      </c>
      <c r="C3735" t="s">
        <v>340</v>
      </c>
      <c r="D3735" t="s">
        <v>608</v>
      </c>
      <c r="E3735">
        <v>2</v>
      </c>
      <c r="F3735">
        <v>0</v>
      </c>
      <c r="G3735">
        <v>0</v>
      </c>
      <c r="H3735">
        <v>0</v>
      </c>
      <c r="I3735">
        <v>0</v>
      </c>
      <c r="J3735">
        <v>0</v>
      </c>
      <c r="K3735">
        <v>0</v>
      </c>
      <c r="L3735">
        <v>0</v>
      </c>
      <c r="M3735">
        <v>0</v>
      </c>
      <c r="N3735">
        <v>0</v>
      </c>
      <c r="O3735">
        <v>0</v>
      </c>
      <c r="P3735">
        <v>0</v>
      </c>
      <c r="Q3735" s="36">
        <v>0</v>
      </c>
      <c r="R3735" s="36">
        <v>0</v>
      </c>
      <c r="S3735" s="36">
        <v>0</v>
      </c>
      <c r="T3735" s="36">
        <v>0</v>
      </c>
      <c r="U3735" s="36">
        <v>0</v>
      </c>
    </row>
    <row r="3736" spans="1:21" x14ac:dyDescent="0.2">
      <c r="A3736" s="89">
        <f>VLOOKUP(C3736,TabellenSRG!$B$4:$C$2729,2,FALSE)</f>
        <v>329</v>
      </c>
      <c r="B3736" t="str">
        <f t="shared" si="59"/>
        <v>329d</v>
      </c>
      <c r="C3736" t="s">
        <v>340</v>
      </c>
      <c r="D3736" t="s">
        <v>609</v>
      </c>
      <c r="E3736">
        <v>3</v>
      </c>
      <c r="F3736">
        <v>0</v>
      </c>
      <c r="G3736">
        <v>0</v>
      </c>
      <c r="H3736">
        <v>0</v>
      </c>
      <c r="I3736">
        <v>0</v>
      </c>
      <c r="J3736">
        <v>0</v>
      </c>
      <c r="K3736">
        <v>0</v>
      </c>
      <c r="L3736">
        <v>0</v>
      </c>
      <c r="M3736">
        <v>0</v>
      </c>
      <c r="N3736">
        <v>0</v>
      </c>
      <c r="O3736">
        <v>0</v>
      </c>
      <c r="P3736">
        <v>0</v>
      </c>
      <c r="Q3736" s="36">
        <v>0</v>
      </c>
      <c r="R3736" s="36">
        <v>0</v>
      </c>
      <c r="S3736" s="36">
        <v>0</v>
      </c>
      <c r="T3736" s="36">
        <v>0</v>
      </c>
      <c r="U3736" s="36">
        <v>0</v>
      </c>
    </row>
    <row r="3737" spans="1:21" x14ac:dyDescent="0.2">
      <c r="A3737" s="89">
        <f>VLOOKUP(C3737,TabellenSRG!$B$4:$C$2729,2,FALSE)</f>
        <v>329</v>
      </c>
      <c r="B3737" t="str">
        <f t="shared" si="59"/>
        <v>329e</v>
      </c>
      <c r="C3737" t="s">
        <v>340</v>
      </c>
      <c r="D3737" t="s">
        <v>610</v>
      </c>
      <c r="E3737">
        <v>4</v>
      </c>
      <c r="F3737">
        <v>0</v>
      </c>
      <c r="G3737">
        <v>0</v>
      </c>
      <c r="H3737">
        <v>0</v>
      </c>
      <c r="I3737">
        <v>0</v>
      </c>
      <c r="J3737">
        <v>0</v>
      </c>
      <c r="K3737">
        <v>0</v>
      </c>
      <c r="L3737">
        <v>0</v>
      </c>
      <c r="M3737">
        <v>0</v>
      </c>
      <c r="N3737">
        <v>0</v>
      </c>
      <c r="O3737">
        <v>0</v>
      </c>
      <c r="P3737">
        <v>0</v>
      </c>
      <c r="Q3737" s="36">
        <v>0</v>
      </c>
      <c r="R3737" s="36">
        <v>10</v>
      </c>
      <c r="S3737" s="36">
        <v>10</v>
      </c>
      <c r="T3737" s="36">
        <v>10</v>
      </c>
      <c r="U3737" s="36">
        <v>10</v>
      </c>
    </row>
    <row r="3738" spans="1:21" x14ac:dyDescent="0.2">
      <c r="A3738" s="89">
        <f>VLOOKUP(C3738,TabellenSRG!$B$4:$C$2729,2,FALSE)</f>
        <v>329</v>
      </c>
      <c r="B3738" t="str">
        <f t="shared" si="59"/>
        <v>329f</v>
      </c>
      <c r="C3738" t="s">
        <v>340</v>
      </c>
      <c r="D3738" t="s">
        <v>612</v>
      </c>
      <c r="E3738">
        <v>5</v>
      </c>
      <c r="F3738">
        <v>0</v>
      </c>
      <c r="G3738">
        <v>0</v>
      </c>
      <c r="H3738">
        <v>0</v>
      </c>
      <c r="I3738">
        <v>0</v>
      </c>
      <c r="J3738">
        <v>0</v>
      </c>
      <c r="K3738">
        <v>0</v>
      </c>
      <c r="L3738">
        <v>0</v>
      </c>
      <c r="M3738">
        <v>0</v>
      </c>
      <c r="N3738">
        <v>0</v>
      </c>
      <c r="O3738">
        <v>0</v>
      </c>
      <c r="P3738">
        <v>0</v>
      </c>
      <c r="Q3738" s="36">
        <v>0</v>
      </c>
      <c r="R3738" s="36">
        <v>0</v>
      </c>
      <c r="S3738" s="36">
        <v>0</v>
      </c>
      <c r="T3738" s="36">
        <v>0</v>
      </c>
      <c r="U3738" s="36">
        <v>0</v>
      </c>
    </row>
    <row r="3739" spans="1:21" x14ac:dyDescent="0.2">
      <c r="A3739" s="89">
        <f>VLOOKUP(C3739,TabellenSRG!$B$4:$C$2729,2,FALSE)</f>
        <v>329</v>
      </c>
      <c r="B3739" t="str">
        <f t="shared" si="59"/>
        <v>329g</v>
      </c>
      <c r="C3739" t="s">
        <v>340</v>
      </c>
      <c r="D3739" t="s">
        <v>613</v>
      </c>
      <c r="E3739">
        <v>6</v>
      </c>
      <c r="F3739">
        <v>0</v>
      </c>
      <c r="G3739">
        <v>0</v>
      </c>
      <c r="H3739">
        <v>0</v>
      </c>
      <c r="I3739">
        <v>0</v>
      </c>
      <c r="J3739">
        <v>0</v>
      </c>
      <c r="K3739">
        <v>0</v>
      </c>
      <c r="L3739">
        <v>0</v>
      </c>
      <c r="M3739">
        <v>0</v>
      </c>
      <c r="N3739">
        <v>0</v>
      </c>
      <c r="O3739">
        <v>0</v>
      </c>
      <c r="P3739">
        <v>0</v>
      </c>
      <c r="Q3739" s="36">
        <v>0</v>
      </c>
      <c r="R3739" s="36">
        <v>0</v>
      </c>
      <c r="S3739" s="36">
        <v>0</v>
      </c>
      <c r="T3739" s="36">
        <v>10</v>
      </c>
      <c r="U3739" s="36">
        <v>10</v>
      </c>
    </row>
    <row r="3740" spans="1:21" x14ac:dyDescent="0.2">
      <c r="A3740" s="89">
        <f>VLOOKUP(C3740,TabellenSRG!$B$4:$C$2729,2,FALSE)</f>
        <v>329</v>
      </c>
      <c r="B3740" t="str">
        <f t="shared" si="59"/>
        <v>329h</v>
      </c>
      <c r="C3740" t="s">
        <v>340</v>
      </c>
      <c r="D3740" t="s">
        <v>614</v>
      </c>
      <c r="E3740">
        <v>7</v>
      </c>
      <c r="F3740">
        <v>0</v>
      </c>
      <c r="G3740">
        <v>0</v>
      </c>
      <c r="H3740">
        <v>0</v>
      </c>
      <c r="I3740">
        <v>0</v>
      </c>
      <c r="J3740">
        <v>0</v>
      </c>
      <c r="K3740">
        <v>0</v>
      </c>
      <c r="L3740">
        <v>0</v>
      </c>
      <c r="M3740">
        <v>0</v>
      </c>
      <c r="N3740">
        <v>0</v>
      </c>
      <c r="O3740">
        <v>0</v>
      </c>
      <c r="P3740">
        <v>0</v>
      </c>
      <c r="Q3740" s="36">
        <v>0</v>
      </c>
      <c r="R3740" s="36">
        <v>0</v>
      </c>
      <c r="S3740" s="36">
        <v>0</v>
      </c>
      <c r="T3740" s="36">
        <v>0</v>
      </c>
      <c r="U3740" s="36">
        <v>0</v>
      </c>
    </row>
    <row r="3741" spans="1:21" x14ac:dyDescent="0.2">
      <c r="A3741" s="89">
        <f>VLOOKUP(C3741,TabellenSRG!$B$4:$C$2729,2,FALSE)</f>
        <v>329</v>
      </c>
      <c r="B3741" t="str">
        <f t="shared" si="59"/>
        <v>329i</v>
      </c>
      <c r="C3741" t="s">
        <v>340</v>
      </c>
      <c r="D3741" t="s">
        <v>615</v>
      </c>
      <c r="E3741">
        <v>8</v>
      </c>
      <c r="F3741">
        <v>0</v>
      </c>
      <c r="G3741">
        <v>0</v>
      </c>
      <c r="H3741">
        <v>0</v>
      </c>
      <c r="I3741">
        <v>0</v>
      </c>
      <c r="J3741">
        <v>0</v>
      </c>
      <c r="K3741">
        <v>0</v>
      </c>
      <c r="L3741">
        <v>0</v>
      </c>
      <c r="M3741">
        <v>0</v>
      </c>
      <c r="N3741">
        <v>0</v>
      </c>
      <c r="O3741">
        <v>0</v>
      </c>
      <c r="P3741">
        <v>0</v>
      </c>
      <c r="Q3741" s="36">
        <v>0</v>
      </c>
      <c r="R3741" s="36">
        <v>0</v>
      </c>
      <c r="S3741" s="36">
        <v>0</v>
      </c>
      <c r="T3741" s="36">
        <v>0</v>
      </c>
      <c r="U3741" s="36">
        <v>0</v>
      </c>
    </row>
    <row r="3742" spans="1:21" x14ac:dyDescent="0.2">
      <c r="A3742" s="89">
        <f>VLOOKUP(C3742,TabellenSRG!$B$4:$C$2729,2,FALSE)</f>
        <v>329</v>
      </c>
      <c r="B3742" t="str">
        <f t="shared" si="59"/>
        <v>329j</v>
      </c>
      <c r="C3742" t="s">
        <v>340</v>
      </c>
      <c r="D3742" t="s">
        <v>616</v>
      </c>
      <c r="E3742">
        <v>9</v>
      </c>
      <c r="F3742">
        <v>220</v>
      </c>
      <c r="G3742">
        <v>210</v>
      </c>
      <c r="H3742">
        <v>220</v>
      </c>
      <c r="I3742">
        <v>240</v>
      </c>
      <c r="J3742">
        <v>240</v>
      </c>
      <c r="K3742">
        <v>210</v>
      </c>
      <c r="L3742">
        <v>210</v>
      </c>
      <c r="M3742">
        <v>220</v>
      </c>
      <c r="N3742">
        <v>210</v>
      </c>
      <c r="O3742">
        <v>220</v>
      </c>
      <c r="P3742">
        <v>210</v>
      </c>
      <c r="Q3742" s="36">
        <v>230</v>
      </c>
      <c r="R3742" s="36">
        <v>230</v>
      </c>
      <c r="S3742" s="36">
        <v>230</v>
      </c>
      <c r="T3742" s="36">
        <v>230</v>
      </c>
      <c r="U3742" s="36">
        <v>220</v>
      </c>
    </row>
    <row r="3743" spans="1:21" x14ac:dyDescent="0.2">
      <c r="A3743" s="89">
        <f>VLOOKUP(C3743,TabellenSRG!$B$4:$C$2729,2,FALSE)</f>
        <v>329</v>
      </c>
      <c r="B3743" t="str">
        <f t="shared" si="59"/>
        <v>329k</v>
      </c>
      <c r="C3743" t="s">
        <v>340</v>
      </c>
      <c r="D3743" t="s">
        <v>611</v>
      </c>
      <c r="E3743">
        <v>10</v>
      </c>
      <c r="F3743" t="e">
        <v>#N/A</v>
      </c>
      <c r="G3743" t="e">
        <v>#N/A</v>
      </c>
      <c r="H3743" t="e">
        <v>#N/A</v>
      </c>
      <c r="I3743" t="e">
        <v>#N/A</v>
      </c>
      <c r="J3743" t="e">
        <v>#N/A</v>
      </c>
      <c r="K3743" t="e">
        <v>#N/A</v>
      </c>
      <c r="L3743" t="e">
        <v>#N/A</v>
      </c>
      <c r="M3743" t="e">
        <v>#N/A</v>
      </c>
      <c r="N3743">
        <v>0</v>
      </c>
      <c r="O3743">
        <v>0</v>
      </c>
      <c r="P3743">
        <v>0</v>
      </c>
      <c r="Q3743" s="36">
        <v>0</v>
      </c>
      <c r="R3743" s="36">
        <v>0</v>
      </c>
      <c r="S3743" s="36">
        <v>0</v>
      </c>
      <c r="T3743" s="36">
        <v>0</v>
      </c>
      <c r="U3743" s="36">
        <v>0</v>
      </c>
    </row>
    <row r="3744" spans="1:21" x14ac:dyDescent="0.2">
      <c r="A3744" s="89">
        <f>VLOOKUP(C3744,TabellenSRG!$B$4:$C$2729,2,FALSE)</f>
        <v>330</v>
      </c>
      <c r="B3744" t="str">
        <f t="shared" si="59"/>
        <v>330a</v>
      </c>
      <c r="C3744" t="s">
        <v>341</v>
      </c>
      <c r="D3744" t="s">
        <v>606</v>
      </c>
      <c r="E3744">
        <v>0</v>
      </c>
      <c r="F3744">
        <v>680</v>
      </c>
      <c r="G3744">
        <v>650</v>
      </c>
      <c r="H3744">
        <v>670</v>
      </c>
      <c r="I3744">
        <v>510</v>
      </c>
      <c r="J3744">
        <v>600</v>
      </c>
      <c r="K3744">
        <v>1110</v>
      </c>
      <c r="L3744">
        <v>1360</v>
      </c>
      <c r="M3744">
        <v>1540</v>
      </c>
      <c r="N3744">
        <v>1700</v>
      </c>
      <c r="O3744">
        <v>1830</v>
      </c>
      <c r="P3744">
        <v>1900</v>
      </c>
      <c r="Q3744" s="36">
        <v>2020</v>
      </c>
      <c r="R3744" s="36">
        <v>2170</v>
      </c>
      <c r="S3744" s="36">
        <v>2320</v>
      </c>
      <c r="T3744" s="36">
        <v>2370</v>
      </c>
      <c r="U3744" s="36">
        <v>2350</v>
      </c>
    </row>
    <row r="3745" spans="1:21" x14ac:dyDescent="0.2">
      <c r="A3745" s="89">
        <f>VLOOKUP(C3745,TabellenSRG!$B$4:$C$2729,2,FALSE)</f>
        <v>330</v>
      </c>
      <c r="B3745" t="str">
        <f t="shared" si="59"/>
        <v>330b</v>
      </c>
      <c r="C3745" t="s">
        <v>341</v>
      </c>
      <c r="D3745" t="s">
        <v>607</v>
      </c>
      <c r="E3745">
        <v>1</v>
      </c>
      <c r="F3745">
        <v>70</v>
      </c>
      <c r="G3745">
        <v>30</v>
      </c>
      <c r="H3745">
        <v>40</v>
      </c>
      <c r="I3745">
        <v>20</v>
      </c>
      <c r="J3745">
        <v>70</v>
      </c>
      <c r="K3745">
        <v>90</v>
      </c>
      <c r="L3745">
        <v>90</v>
      </c>
      <c r="M3745">
        <v>100</v>
      </c>
      <c r="N3745">
        <v>110</v>
      </c>
      <c r="O3745">
        <v>110</v>
      </c>
      <c r="P3745">
        <v>110</v>
      </c>
      <c r="Q3745" s="36">
        <v>110</v>
      </c>
      <c r="R3745" s="36">
        <v>100</v>
      </c>
      <c r="S3745" s="36">
        <v>100</v>
      </c>
      <c r="T3745" s="36">
        <v>110</v>
      </c>
      <c r="U3745" s="36">
        <v>110</v>
      </c>
    </row>
    <row r="3746" spans="1:21" x14ac:dyDescent="0.2">
      <c r="A3746" s="89">
        <f>VLOOKUP(C3746,TabellenSRG!$B$4:$C$2729,2,FALSE)</f>
        <v>330</v>
      </c>
      <c r="B3746" t="str">
        <f t="shared" si="59"/>
        <v>330c</v>
      </c>
      <c r="C3746" t="s">
        <v>341</v>
      </c>
      <c r="D3746" t="s">
        <v>608</v>
      </c>
      <c r="E3746">
        <v>2</v>
      </c>
      <c r="F3746">
        <v>0</v>
      </c>
      <c r="G3746">
        <v>0</v>
      </c>
      <c r="H3746">
        <v>0</v>
      </c>
      <c r="I3746">
        <v>0</v>
      </c>
      <c r="J3746">
        <v>0</v>
      </c>
      <c r="K3746">
        <v>0</v>
      </c>
      <c r="L3746">
        <v>0</v>
      </c>
      <c r="M3746">
        <v>0</v>
      </c>
      <c r="N3746">
        <v>0</v>
      </c>
      <c r="O3746">
        <v>0</v>
      </c>
      <c r="P3746">
        <v>0</v>
      </c>
      <c r="Q3746" s="36">
        <v>0</v>
      </c>
      <c r="R3746" s="36">
        <v>0</v>
      </c>
      <c r="S3746" s="36">
        <v>0</v>
      </c>
      <c r="T3746" s="36">
        <v>0</v>
      </c>
      <c r="U3746" s="36">
        <v>0</v>
      </c>
    </row>
    <row r="3747" spans="1:21" x14ac:dyDescent="0.2">
      <c r="A3747" s="89">
        <f>VLOOKUP(C3747,TabellenSRG!$B$4:$C$2729,2,FALSE)</f>
        <v>330</v>
      </c>
      <c r="B3747" t="str">
        <f t="shared" si="59"/>
        <v>330d</v>
      </c>
      <c r="C3747" t="s">
        <v>341</v>
      </c>
      <c r="D3747" t="s">
        <v>609</v>
      </c>
      <c r="E3747">
        <v>3</v>
      </c>
      <c r="F3747">
        <v>0</v>
      </c>
      <c r="G3747">
        <v>0</v>
      </c>
      <c r="H3747">
        <v>0</v>
      </c>
      <c r="I3747">
        <v>0</v>
      </c>
      <c r="J3747">
        <v>0</v>
      </c>
      <c r="K3747">
        <v>0</v>
      </c>
      <c r="L3747">
        <v>0</v>
      </c>
      <c r="M3747">
        <v>0</v>
      </c>
      <c r="N3747">
        <v>10</v>
      </c>
      <c r="O3747">
        <v>20</v>
      </c>
      <c r="P3747">
        <v>20</v>
      </c>
      <c r="Q3747" s="36">
        <v>30</v>
      </c>
      <c r="R3747" s="36">
        <v>30</v>
      </c>
      <c r="S3747" s="36">
        <v>30</v>
      </c>
      <c r="T3747" s="36">
        <v>30</v>
      </c>
      <c r="U3747" s="36">
        <v>20</v>
      </c>
    </row>
    <row r="3748" spans="1:21" x14ac:dyDescent="0.2">
      <c r="A3748" s="89">
        <f>VLOOKUP(C3748,TabellenSRG!$B$4:$C$2729,2,FALSE)</f>
        <v>330</v>
      </c>
      <c r="B3748" t="str">
        <f t="shared" si="59"/>
        <v>330e</v>
      </c>
      <c r="C3748" t="s">
        <v>341</v>
      </c>
      <c r="D3748" t="s">
        <v>610</v>
      </c>
      <c r="E3748">
        <v>4</v>
      </c>
      <c r="F3748">
        <v>0</v>
      </c>
      <c r="G3748">
        <v>0</v>
      </c>
      <c r="H3748">
        <v>0</v>
      </c>
      <c r="I3748">
        <v>0</v>
      </c>
      <c r="J3748">
        <v>0</v>
      </c>
      <c r="K3748">
        <v>0</v>
      </c>
      <c r="L3748">
        <v>0</v>
      </c>
      <c r="M3748">
        <v>0</v>
      </c>
      <c r="N3748">
        <v>0</v>
      </c>
      <c r="O3748">
        <v>0</v>
      </c>
      <c r="P3748">
        <v>10</v>
      </c>
      <c r="Q3748" s="36">
        <v>10</v>
      </c>
      <c r="R3748" s="36">
        <v>10</v>
      </c>
      <c r="S3748" s="36">
        <v>10</v>
      </c>
      <c r="T3748" s="36">
        <v>10</v>
      </c>
      <c r="U3748" s="36">
        <v>10</v>
      </c>
    </row>
    <row r="3749" spans="1:21" x14ac:dyDescent="0.2">
      <c r="A3749" s="89">
        <f>VLOOKUP(C3749,TabellenSRG!$B$4:$C$2729,2,FALSE)</f>
        <v>330</v>
      </c>
      <c r="B3749" t="str">
        <f t="shared" si="59"/>
        <v>330f</v>
      </c>
      <c r="C3749" t="s">
        <v>341</v>
      </c>
      <c r="D3749" t="s">
        <v>612</v>
      </c>
      <c r="E3749">
        <v>5</v>
      </c>
      <c r="F3749">
        <v>0</v>
      </c>
      <c r="G3749">
        <v>0</v>
      </c>
      <c r="H3749">
        <v>0</v>
      </c>
      <c r="I3749">
        <v>0</v>
      </c>
      <c r="J3749">
        <v>0</v>
      </c>
      <c r="K3749">
        <v>0</v>
      </c>
      <c r="L3749">
        <v>0</v>
      </c>
      <c r="M3749">
        <v>0</v>
      </c>
      <c r="N3749">
        <v>0</v>
      </c>
      <c r="O3749">
        <v>0</v>
      </c>
      <c r="P3749">
        <v>0</v>
      </c>
      <c r="Q3749" s="36">
        <v>0</v>
      </c>
      <c r="R3749" s="36">
        <v>0</v>
      </c>
      <c r="S3749" s="36">
        <v>0</v>
      </c>
      <c r="T3749" s="36">
        <v>0</v>
      </c>
      <c r="U3749" s="36">
        <v>10</v>
      </c>
    </row>
    <row r="3750" spans="1:21" x14ac:dyDescent="0.2">
      <c r="A3750" s="89">
        <f>VLOOKUP(C3750,TabellenSRG!$B$4:$C$2729,2,FALSE)</f>
        <v>330</v>
      </c>
      <c r="B3750" t="str">
        <f t="shared" si="59"/>
        <v>330g</v>
      </c>
      <c r="C3750" t="s">
        <v>341</v>
      </c>
      <c r="D3750" t="s">
        <v>613</v>
      </c>
      <c r="E3750">
        <v>6</v>
      </c>
      <c r="F3750">
        <v>0</v>
      </c>
      <c r="G3750">
        <v>0</v>
      </c>
      <c r="H3750">
        <v>0</v>
      </c>
      <c r="I3750">
        <v>0</v>
      </c>
      <c r="J3750">
        <v>0</v>
      </c>
      <c r="K3750">
        <v>0</v>
      </c>
      <c r="L3750">
        <v>0</v>
      </c>
      <c r="M3750">
        <v>10</v>
      </c>
      <c r="N3750">
        <v>10</v>
      </c>
      <c r="O3750">
        <v>10</v>
      </c>
      <c r="P3750">
        <v>10</v>
      </c>
      <c r="Q3750" s="36">
        <v>10</v>
      </c>
      <c r="R3750" s="36">
        <v>10</v>
      </c>
      <c r="S3750" s="36">
        <v>10</v>
      </c>
      <c r="T3750" s="36">
        <v>10</v>
      </c>
      <c r="U3750" s="36">
        <v>10</v>
      </c>
    </row>
    <row r="3751" spans="1:21" x14ac:dyDescent="0.2">
      <c r="A3751" s="89">
        <f>VLOOKUP(C3751,TabellenSRG!$B$4:$C$2729,2,FALSE)</f>
        <v>330</v>
      </c>
      <c r="B3751" t="str">
        <f t="shared" si="59"/>
        <v>330h</v>
      </c>
      <c r="C3751" t="s">
        <v>341</v>
      </c>
      <c r="D3751" t="s">
        <v>614</v>
      </c>
      <c r="E3751">
        <v>7</v>
      </c>
      <c r="F3751">
        <v>0</v>
      </c>
      <c r="G3751">
        <v>0</v>
      </c>
      <c r="H3751">
        <v>0</v>
      </c>
      <c r="I3751">
        <v>0</v>
      </c>
      <c r="J3751">
        <v>0</v>
      </c>
      <c r="K3751">
        <v>0</v>
      </c>
      <c r="L3751">
        <v>0</v>
      </c>
      <c r="M3751">
        <v>0</v>
      </c>
      <c r="N3751">
        <v>0</v>
      </c>
      <c r="O3751">
        <v>0</v>
      </c>
      <c r="P3751">
        <v>0</v>
      </c>
      <c r="Q3751" s="36">
        <v>0</v>
      </c>
      <c r="R3751" s="36">
        <v>0</v>
      </c>
      <c r="S3751" s="36">
        <v>0</v>
      </c>
      <c r="T3751" s="36">
        <v>0</v>
      </c>
      <c r="U3751" s="36">
        <v>0</v>
      </c>
    </row>
    <row r="3752" spans="1:21" x14ac:dyDescent="0.2">
      <c r="A3752" s="89">
        <f>VLOOKUP(C3752,TabellenSRG!$B$4:$C$2729,2,FALSE)</f>
        <v>330</v>
      </c>
      <c r="B3752" t="str">
        <f t="shared" si="59"/>
        <v>330i</v>
      </c>
      <c r="C3752" t="s">
        <v>341</v>
      </c>
      <c r="D3752" t="s">
        <v>615</v>
      </c>
      <c r="E3752">
        <v>8</v>
      </c>
      <c r="F3752">
        <v>0</v>
      </c>
      <c r="G3752">
        <v>0</v>
      </c>
      <c r="H3752">
        <v>0</v>
      </c>
      <c r="I3752">
        <v>0</v>
      </c>
      <c r="J3752">
        <v>0</v>
      </c>
      <c r="K3752">
        <v>0</v>
      </c>
      <c r="L3752">
        <v>0</v>
      </c>
      <c r="M3752">
        <v>0</v>
      </c>
      <c r="N3752">
        <v>0</v>
      </c>
      <c r="O3752">
        <v>0</v>
      </c>
      <c r="P3752">
        <v>0</v>
      </c>
      <c r="Q3752" s="36">
        <v>0</v>
      </c>
      <c r="R3752" s="36">
        <v>0</v>
      </c>
      <c r="S3752" s="36">
        <v>0</v>
      </c>
      <c r="T3752" s="36">
        <v>0</v>
      </c>
      <c r="U3752" s="36">
        <v>0</v>
      </c>
    </row>
    <row r="3753" spans="1:21" x14ac:dyDescent="0.2">
      <c r="A3753" s="89">
        <f>VLOOKUP(C3753,TabellenSRG!$B$4:$C$2729,2,FALSE)</f>
        <v>330</v>
      </c>
      <c r="B3753" t="str">
        <f t="shared" si="59"/>
        <v>330j</v>
      </c>
      <c r="C3753" t="s">
        <v>341</v>
      </c>
      <c r="D3753" t="s">
        <v>616</v>
      </c>
      <c r="E3753">
        <v>9</v>
      </c>
      <c r="F3753">
        <v>610</v>
      </c>
      <c r="G3753">
        <v>620</v>
      </c>
      <c r="H3753">
        <v>620</v>
      </c>
      <c r="I3753">
        <v>490</v>
      </c>
      <c r="J3753">
        <v>530</v>
      </c>
      <c r="K3753">
        <v>1010</v>
      </c>
      <c r="L3753">
        <v>1270</v>
      </c>
      <c r="M3753">
        <v>1430</v>
      </c>
      <c r="N3753">
        <v>1560</v>
      </c>
      <c r="O3753">
        <v>1690</v>
      </c>
      <c r="P3753">
        <v>1760</v>
      </c>
      <c r="Q3753" s="36">
        <v>1860</v>
      </c>
      <c r="R3753" s="36">
        <v>2030</v>
      </c>
      <c r="S3753" s="36">
        <v>2170</v>
      </c>
      <c r="T3753" s="36">
        <v>2210</v>
      </c>
      <c r="U3753" s="36">
        <v>2170</v>
      </c>
    </row>
    <row r="3754" spans="1:21" x14ac:dyDescent="0.2">
      <c r="A3754" s="89">
        <f>VLOOKUP(C3754,TabellenSRG!$B$4:$C$2729,2,FALSE)</f>
        <v>330</v>
      </c>
      <c r="B3754" t="str">
        <f t="shared" si="59"/>
        <v>330k</v>
      </c>
      <c r="C3754" t="s">
        <v>341</v>
      </c>
      <c r="D3754" t="s">
        <v>611</v>
      </c>
      <c r="E3754">
        <v>10</v>
      </c>
      <c r="F3754" t="e">
        <v>#N/A</v>
      </c>
      <c r="G3754" t="e">
        <v>#N/A</v>
      </c>
      <c r="H3754" t="e">
        <v>#N/A</v>
      </c>
      <c r="I3754" t="e">
        <v>#N/A</v>
      </c>
      <c r="J3754" t="e">
        <v>#N/A</v>
      </c>
      <c r="K3754" t="e">
        <v>#N/A</v>
      </c>
      <c r="L3754" t="e">
        <v>#N/A</v>
      </c>
      <c r="M3754" t="e">
        <v>#N/A</v>
      </c>
      <c r="N3754">
        <v>0</v>
      </c>
      <c r="O3754">
        <v>0</v>
      </c>
      <c r="P3754">
        <v>0</v>
      </c>
      <c r="Q3754" s="36">
        <v>0</v>
      </c>
      <c r="R3754" s="36">
        <v>0</v>
      </c>
      <c r="S3754" s="36">
        <v>0</v>
      </c>
      <c r="T3754" s="36">
        <v>10</v>
      </c>
      <c r="U3754" s="36">
        <v>20</v>
      </c>
    </row>
    <row r="3755" spans="1:21" x14ac:dyDescent="0.2">
      <c r="A3755" s="89" t="e">
        <f>VLOOKUP(C3755,TabellenSRG!$B$4:$C$2729,2,FALSE)</f>
        <v>#N/A</v>
      </c>
      <c r="B3755" t="e">
        <f t="shared" si="59"/>
        <v>#N/A</v>
      </c>
      <c r="C3755" t="s">
        <v>342</v>
      </c>
      <c r="D3755" t="s">
        <v>606</v>
      </c>
      <c r="E3755">
        <v>0</v>
      </c>
      <c r="F3755">
        <v>240</v>
      </c>
      <c r="G3755">
        <v>230</v>
      </c>
      <c r="H3755">
        <v>230</v>
      </c>
      <c r="I3755">
        <v>240</v>
      </c>
      <c r="J3755">
        <v>260</v>
      </c>
      <c r="K3755">
        <v>240</v>
      </c>
      <c r="L3755">
        <v>250</v>
      </c>
      <c r="M3755">
        <v>250</v>
      </c>
      <c r="N3755">
        <v>260</v>
      </c>
      <c r="O3755">
        <v>250</v>
      </c>
      <c r="P3755">
        <v>240</v>
      </c>
      <c r="Q3755" s="36">
        <v>230</v>
      </c>
      <c r="R3755" s="36" t="e">
        <v>#N/A</v>
      </c>
      <c r="S3755" s="36" t="e">
        <v>#N/A</v>
      </c>
      <c r="T3755" s="36" t="e">
        <v>#N/A</v>
      </c>
      <c r="U3755" s="36" t="e">
        <v>#N/A</v>
      </c>
    </row>
    <row r="3756" spans="1:21" x14ac:dyDescent="0.2">
      <c r="A3756" s="89" t="e">
        <f>VLOOKUP(C3756,TabellenSRG!$B$4:$C$2729,2,FALSE)</f>
        <v>#N/A</v>
      </c>
      <c r="B3756" t="e">
        <f t="shared" si="59"/>
        <v>#N/A</v>
      </c>
      <c r="C3756" t="s">
        <v>342</v>
      </c>
      <c r="D3756" t="s">
        <v>607</v>
      </c>
      <c r="E3756">
        <v>1</v>
      </c>
      <c r="F3756">
        <v>0</v>
      </c>
      <c r="G3756">
        <v>0</v>
      </c>
      <c r="H3756">
        <v>0</v>
      </c>
      <c r="I3756">
        <v>0</v>
      </c>
      <c r="J3756">
        <v>0</v>
      </c>
      <c r="K3756">
        <v>0</v>
      </c>
      <c r="L3756">
        <v>0</v>
      </c>
      <c r="M3756">
        <v>0</v>
      </c>
      <c r="N3756">
        <v>0</v>
      </c>
      <c r="O3756">
        <v>0</v>
      </c>
      <c r="P3756">
        <v>0</v>
      </c>
      <c r="Q3756" s="36">
        <v>0</v>
      </c>
      <c r="R3756" s="36" t="e">
        <v>#N/A</v>
      </c>
      <c r="S3756" s="36" t="e">
        <v>#N/A</v>
      </c>
      <c r="T3756" s="36" t="e">
        <v>#N/A</v>
      </c>
      <c r="U3756" s="36" t="e">
        <v>#N/A</v>
      </c>
    </row>
    <row r="3757" spans="1:21" x14ac:dyDescent="0.2">
      <c r="A3757" s="89" t="e">
        <f>VLOOKUP(C3757,TabellenSRG!$B$4:$C$2729,2,FALSE)</f>
        <v>#N/A</v>
      </c>
      <c r="B3757" t="e">
        <f t="shared" si="59"/>
        <v>#N/A</v>
      </c>
      <c r="C3757" t="s">
        <v>342</v>
      </c>
      <c r="D3757" t="s">
        <v>608</v>
      </c>
      <c r="E3757">
        <v>2</v>
      </c>
      <c r="F3757">
        <v>0</v>
      </c>
      <c r="G3757">
        <v>0</v>
      </c>
      <c r="H3757">
        <v>0</v>
      </c>
      <c r="I3757">
        <v>0</v>
      </c>
      <c r="J3757">
        <v>0</v>
      </c>
      <c r="K3757">
        <v>0</v>
      </c>
      <c r="L3757">
        <v>0</v>
      </c>
      <c r="M3757">
        <v>0</v>
      </c>
      <c r="N3757">
        <v>0</v>
      </c>
      <c r="O3757">
        <v>0</v>
      </c>
      <c r="P3757">
        <v>0</v>
      </c>
      <c r="Q3757" s="36">
        <v>0</v>
      </c>
      <c r="R3757" s="36" t="e">
        <v>#N/A</v>
      </c>
      <c r="S3757" s="36" t="e">
        <v>#N/A</v>
      </c>
      <c r="T3757" s="36" t="e">
        <v>#N/A</v>
      </c>
      <c r="U3757" s="36" t="e">
        <v>#N/A</v>
      </c>
    </row>
    <row r="3758" spans="1:21" x14ac:dyDescent="0.2">
      <c r="A3758" s="89" t="e">
        <f>VLOOKUP(C3758,TabellenSRG!$B$4:$C$2729,2,FALSE)</f>
        <v>#N/A</v>
      </c>
      <c r="B3758" t="e">
        <f t="shared" si="59"/>
        <v>#N/A</v>
      </c>
      <c r="C3758" t="s">
        <v>342</v>
      </c>
      <c r="D3758" t="s">
        <v>609</v>
      </c>
      <c r="E3758">
        <v>3</v>
      </c>
      <c r="F3758">
        <v>0</v>
      </c>
      <c r="G3758">
        <v>0</v>
      </c>
      <c r="H3758">
        <v>0</v>
      </c>
      <c r="I3758">
        <v>0</v>
      </c>
      <c r="J3758">
        <v>0</v>
      </c>
      <c r="K3758">
        <v>0</v>
      </c>
      <c r="L3758">
        <v>0</v>
      </c>
      <c r="M3758">
        <v>0</v>
      </c>
      <c r="N3758">
        <v>0</v>
      </c>
      <c r="O3758">
        <v>0</v>
      </c>
      <c r="P3758">
        <v>0</v>
      </c>
      <c r="Q3758" s="36">
        <v>0</v>
      </c>
      <c r="R3758" s="36" t="e">
        <v>#N/A</v>
      </c>
      <c r="S3758" s="36" t="e">
        <v>#N/A</v>
      </c>
      <c r="T3758" s="36" t="e">
        <v>#N/A</v>
      </c>
      <c r="U3758" s="36" t="e">
        <v>#N/A</v>
      </c>
    </row>
    <row r="3759" spans="1:21" x14ac:dyDescent="0.2">
      <c r="A3759" s="89" t="e">
        <f>VLOOKUP(C3759,TabellenSRG!$B$4:$C$2729,2,FALSE)</f>
        <v>#N/A</v>
      </c>
      <c r="B3759" t="e">
        <f t="shared" si="59"/>
        <v>#N/A</v>
      </c>
      <c r="C3759" t="s">
        <v>342</v>
      </c>
      <c r="D3759" t="s">
        <v>610</v>
      </c>
      <c r="E3759">
        <v>4</v>
      </c>
      <c r="F3759">
        <v>0</v>
      </c>
      <c r="G3759">
        <v>0</v>
      </c>
      <c r="H3759">
        <v>0</v>
      </c>
      <c r="I3759">
        <v>0</v>
      </c>
      <c r="J3759">
        <v>0</v>
      </c>
      <c r="K3759">
        <v>0</v>
      </c>
      <c r="L3759">
        <v>0</v>
      </c>
      <c r="M3759">
        <v>0</v>
      </c>
      <c r="N3759">
        <v>0</v>
      </c>
      <c r="O3759">
        <v>0</v>
      </c>
      <c r="P3759">
        <v>0</v>
      </c>
      <c r="Q3759" s="36">
        <v>10</v>
      </c>
      <c r="R3759" s="36" t="e">
        <v>#N/A</v>
      </c>
      <c r="S3759" s="36" t="e">
        <v>#N/A</v>
      </c>
      <c r="T3759" s="36" t="e">
        <v>#N/A</v>
      </c>
      <c r="U3759" s="36" t="e">
        <v>#N/A</v>
      </c>
    </row>
    <row r="3760" spans="1:21" x14ac:dyDescent="0.2">
      <c r="A3760" s="89" t="e">
        <f>VLOOKUP(C3760,TabellenSRG!$B$4:$C$2729,2,FALSE)</f>
        <v>#N/A</v>
      </c>
      <c r="B3760" t="e">
        <f t="shared" si="59"/>
        <v>#N/A</v>
      </c>
      <c r="C3760" t="s">
        <v>342</v>
      </c>
      <c r="D3760" t="s">
        <v>612</v>
      </c>
      <c r="E3760">
        <v>5</v>
      </c>
      <c r="F3760">
        <v>0</v>
      </c>
      <c r="G3760">
        <v>0</v>
      </c>
      <c r="H3760">
        <v>0</v>
      </c>
      <c r="I3760">
        <v>0</v>
      </c>
      <c r="J3760">
        <v>0</v>
      </c>
      <c r="K3760">
        <v>0</v>
      </c>
      <c r="L3760">
        <v>0</v>
      </c>
      <c r="M3760">
        <v>0</v>
      </c>
      <c r="N3760">
        <v>0</v>
      </c>
      <c r="O3760">
        <v>0</v>
      </c>
      <c r="P3760">
        <v>0</v>
      </c>
      <c r="Q3760" s="36">
        <v>0</v>
      </c>
      <c r="R3760" s="36" t="e">
        <v>#N/A</v>
      </c>
      <c r="S3760" s="36" t="e">
        <v>#N/A</v>
      </c>
      <c r="T3760" s="36" t="e">
        <v>#N/A</v>
      </c>
      <c r="U3760" s="36" t="e">
        <v>#N/A</v>
      </c>
    </row>
    <row r="3761" spans="1:21" x14ac:dyDescent="0.2">
      <c r="A3761" s="89" t="e">
        <f>VLOOKUP(C3761,TabellenSRG!$B$4:$C$2729,2,FALSE)</f>
        <v>#N/A</v>
      </c>
      <c r="B3761" t="e">
        <f t="shared" si="59"/>
        <v>#N/A</v>
      </c>
      <c r="C3761" t="s">
        <v>342</v>
      </c>
      <c r="D3761" t="s">
        <v>613</v>
      </c>
      <c r="E3761">
        <v>6</v>
      </c>
      <c r="F3761">
        <v>0</v>
      </c>
      <c r="G3761">
        <v>0</v>
      </c>
      <c r="H3761">
        <v>0</v>
      </c>
      <c r="I3761">
        <v>0</v>
      </c>
      <c r="J3761">
        <v>0</v>
      </c>
      <c r="K3761">
        <v>0</v>
      </c>
      <c r="L3761">
        <v>0</v>
      </c>
      <c r="M3761">
        <v>0</v>
      </c>
      <c r="N3761">
        <v>0</v>
      </c>
      <c r="O3761">
        <v>0</v>
      </c>
      <c r="P3761">
        <v>0</v>
      </c>
      <c r="Q3761" s="36">
        <v>0</v>
      </c>
      <c r="R3761" s="36" t="e">
        <v>#N/A</v>
      </c>
      <c r="S3761" s="36" t="e">
        <v>#N/A</v>
      </c>
      <c r="T3761" s="36" t="e">
        <v>#N/A</v>
      </c>
      <c r="U3761" s="36" t="e">
        <v>#N/A</v>
      </c>
    </row>
    <row r="3762" spans="1:21" x14ac:dyDescent="0.2">
      <c r="A3762" s="89" t="e">
        <f>VLOOKUP(C3762,TabellenSRG!$B$4:$C$2729,2,FALSE)</f>
        <v>#N/A</v>
      </c>
      <c r="B3762" t="e">
        <f t="shared" si="59"/>
        <v>#N/A</v>
      </c>
      <c r="C3762" t="s">
        <v>342</v>
      </c>
      <c r="D3762" t="s">
        <v>614</v>
      </c>
      <c r="E3762">
        <v>7</v>
      </c>
      <c r="F3762">
        <v>0</v>
      </c>
      <c r="G3762">
        <v>0</v>
      </c>
      <c r="H3762">
        <v>0</v>
      </c>
      <c r="I3762">
        <v>0</v>
      </c>
      <c r="J3762">
        <v>0</v>
      </c>
      <c r="K3762">
        <v>0</v>
      </c>
      <c r="L3762">
        <v>0</v>
      </c>
      <c r="M3762">
        <v>0</v>
      </c>
      <c r="N3762">
        <v>0</v>
      </c>
      <c r="O3762">
        <v>0</v>
      </c>
      <c r="P3762">
        <v>0</v>
      </c>
      <c r="Q3762" s="36">
        <v>0</v>
      </c>
      <c r="R3762" s="36" t="e">
        <v>#N/A</v>
      </c>
      <c r="S3762" s="36" t="e">
        <v>#N/A</v>
      </c>
      <c r="T3762" s="36" t="e">
        <v>#N/A</v>
      </c>
      <c r="U3762" s="36" t="e">
        <v>#N/A</v>
      </c>
    </row>
    <row r="3763" spans="1:21" x14ac:dyDescent="0.2">
      <c r="A3763" s="89" t="e">
        <f>VLOOKUP(C3763,TabellenSRG!$B$4:$C$2729,2,FALSE)</f>
        <v>#N/A</v>
      </c>
      <c r="B3763" t="e">
        <f t="shared" si="59"/>
        <v>#N/A</v>
      </c>
      <c r="C3763" t="s">
        <v>342</v>
      </c>
      <c r="D3763" t="s">
        <v>615</v>
      </c>
      <c r="E3763">
        <v>8</v>
      </c>
      <c r="F3763">
        <v>0</v>
      </c>
      <c r="G3763">
        <v>0</v>
      </c>
      <c r="H3763">
        <v>0</v>
      </c>
      <c r="I3763">
        <v>0</v>
      </c>
      <c r="J3763">
        <v>0</v>
      </c>
      <c r="K3763">
        <v>0</v>
      </c>
      <c r="L3763">
        <v>0</v>
      </c>
      <c r="M3763">
        <v>0</v>
      </c>
      <c r="N3763">
        <v>0</v>
      </c>
      <c r="O3763">
        <v>0</v>
      </c>
      <c r="P3763">
        <v>0</v>
      </c>
      <c r="Q3763" s="36">
        <v>0</v>
      </c>
      <c r="R3763" s="36" t="e">
        <v>#N/A</v>
      </c>
      <c r="S3763" s="36" t="e">
        <v>#N/A</v>
      </c>
      <c r="T3763" s="36" t="e">
        <v>#N/A</v>
      </c>
      <c r="U3763" s="36" t="e">
        <v>#N/A</v>
      </c>
    </row>
    <row r="3764" spans="1:21" x14ac:dyDescent="0.2">
      <c r="A3764" s="89" t="e">
        <f>VLOOKUP(C3764,TabellenSRG!$B$4:$C$2729,2,FALSE)</f>
        <v>#N/A</v>
      </c>
      <c r="B3764" t="e">
        <f t="shared" si="59"/>
        <v>#N/A</v>
      </c>
      <c r="C3764" t="s">
        <v>342</v>
      </c>
      <c r="D3764" t="s">
        <v>616</v>
      </c>
      <c r="E3764">
        <v>9</v>
      </c>
      <c r="F3764">
        <v>240</v>
      </c>
      <c r="G3764">
        <v>230</v>
      </c>
      <c r="H3764">
        <v>230</v>
      </c>
      <c r="I3764">
        <v>240</v>
      </c>
      <c r="J3764">
        <v>260</v>
      </c>
      <c r="K3764">
        <v>240</v>
      </c>
      <c r="L3764">
        <v>250</v>
      </c>
      <c r="M3764">
        <v>250</v>
      </c>
      <c r="N3764">
        <v>260</v>
      </c>
      <c r="O3764">
        <v>250</v>
      </c>
      <c r="P3764">
        <v>240</v>
      </c>
      <c r="Q3764" s="36">
        <v>230</v>
      </c>
      <c r="R3764" s="36" t="e">
        <v>#N/A</v>
      </c>
      <c r="S3764" s="36" t="e">
        <v>#N/A</v>
      </c>
      <c r="T3764" s="36" t="e">
        <v>#N/A</v>
      </c>
      <c r="U3764" s="36" t="e">
        <v>#N/A</v>
      </c>
    </row>
    <row r="3765" spans="1:21" x14ac:dyDescent="0.2">
      <c r="A3765" s="89" t="e">
        <f>VLOOKUP(C3765,TabellenSRG!$B$4:$C$2729,2,FALSE)</f>
        <v>#N/A</v>
      </c>
      <c r="B3765" t="e">
        <f t="shared" si="59"/>
        <v>#N/A</v>
      </c>
      <c r="C3765" t="s">
        <v>342</v>
      </c>
      <c r="D3765" t="s">
        <v>611</v>
      </c>
      <c r="E3765">
        <v>10</v>
      </c>
      <c r="F3765" t="e">
        <v>#N/A</v>
      </c>
      <c r="G3765" t="e">
        <v>#N/A</v>
      </c>
      <c r="H3765" t="e">
        <v>#N/A</v>
      </c>
      <c r="I3765" t="e">
        <v>#N/A</v>
      </c>
      <c r="J3765" t="e">
        <v>#N/A</v>
      </c>
      <c r="K3765" t="e">
        <v>#N/A</v>
      </c>
      <c r="L3765" t="e">
        <v>#N/A</v>
      </c>
      <c r="M3765" t="e">
        <v>#N/A</v>
      </c>
      <c r="N3765">
        <v>0</v>
      </c>
      <c r="O3765">
        <v>0</v>
      </c>
      <c r="P3765">
        <v>0</v>
      </c>
      <c r="Q3765" s="36">
        <v>0</v>
      </c>
      <c r="R3765" s="36" t="e">
        <v>#N/A</v>
      </c>
      <c r="S3765" s="36" t="e">
        <v>#N/A</v>
      </c>
      <c r="T3765" s="36" t="e">
        <v>#N/A</v>
      </c>
      <c r="U3765" s="36" t="e">
        <v>#N/A</v>
      </c>
    </row>
    <row r="3766" spans="1:21" x14ac:dyDescent="0.2">
      <c r="A3766" s="89">
        <f>VLOOKUP(C3766,TabellenSRG!$B$4:$C$2729,2,FALSE)</f>
        <v>331</v>
      </c>
      <c r="B3766" t="str">
        <f t="shared" si="59"/>
        <v>331a</v>
      </c>
      <c r="C3766" t="s">
        <v>343</v>
      </c>
      <c r="D3766" t="s">
        <v>606</v>
      </c>
      <c r="E3766">
        <v>0</v>
      </c>
      <c r="F3766">
        <v>10</v>
      </c>
      <c r="G3766">
        <v>0</v>
      </c>
      <c r="H3766">
        <v>10</v>
      </c>
      <c r="I3766">
        <v>10</v>
      </c>
      <c r="J3766">
        <v>10</v>
      </c>
      <c r="K3766">
        <v>10</v>
      </c>
      <c r="L3766">
        <v>10</v>
      </c>
      <c r="M3766">
        <v>10</v>
      </c>
      <c r="N3766">
        <v>10</v>
      </c>
      <c r="O3766">
        <v>10</v>
      </c>
      <c r="P3766">
        <v>0</v>
      </c>
      <c r="Q3766" s="36">
        <v>10</v>
      </c>
      <c r="R3766" s="36">
        <v>10</v>
      </c>
      <c r="S3766" s="36">
        <v>10</v>
      </c>
      <c r="T3766" s="36">
        <v>10</v>
      </c>
      <c r="U3766" s="36">
        <v>10</v>
      </c>
    </row>
    <row r="3767" spans="1:21" x14ac:dyDescent="0.2">
      <c r="A3767" s="89">
        <f>VLOOKUP(C3767,TabellenSRG!$B$4:$C$2729,2,FALSE)</f>
        <v>331</v>
      </c>
      <c r="B3767" t="str">
        <f t="shared" si="59"/>
        <v>331b</v>
      </c>
      <c r="C3767" t="s">
        <v>343</v>
      </c>
      <c r="D3767" t="s">
        <v>607</v>
      </c>
      <c r="E3767">
        <v>1</v>
      </c>
      <c r="F3767">
        <v>0</v>
      </c>
      <c r="G3767">
        <v>0</v>
      </c>
      <c r="H3767">
        <v>0</v>
      </c>
      <c r="I3767">
        <v>0</v>
      </c>
      <c r="J3767">
        <v>0</v>
      </c>
      <c r="K3767">
        <v>0</v>
      </c>
      <c r="L3767">
        <v>0</v>
      </c>
      <c r="M3767">
        <v>0</v>
      </c>
      <c r="N3767">
        <v>0</v>
      </c>
      <c r="O3767">
        <v>0</v>
      </c>
      <c r="P3767">
        <v>0</v>
      </c>
      <c r="Q3767" s="36">
        <v>0</v>
      </c>
      <c r="R3767" s="36">
        <v>0</v>
      </c>
      <c r="S3767" s="36">
        <v>0</v>
      </c>
      <c r="T3767" s="36">
        <v>0</v>
      </c>
      <c r="U3767" s="36">
        <v>0</v>
      </c>
    </row>
    <row r="3768" spans="1:21" x14ac:dyDescent="0.2">
      <c r="A3768" s="89">
        <f>VLOOKUP(C3768,TabellenSRG!$B$4:$C$2729,2,FALSE)</f>
        <v>331</v>
      </c>
      <c r="B3768" t="str">
        <f t="shared" si="59"/>
        <v>331c</v>
      </c>
      <c r="C3768" t="s">
        <v>343</v>
      </c>
      <c r="D3768" t="s">
        <v>608</v>
      </c>
      <c r="E3768">
        <v>2</v>
      </c>
      <c r="F3768">
        <v>0</v>
      </c>
      <c r="G3768">
        <v>0</v>
      </c>
      <c r="H3768">
        <v>0</v>
      </c>
      <c r="I3768">
        <v>0</v>
      </c>
      <c r="J3768">
        <v>0</v>
      </c>
      <c r="K3768">
        <v>0</v>
      </c>
      <c r="L3768">
        <v>0</v>
      </c>
      <c r="M3768">
        <v>0</v>
      </c>
      <c r="N3768">
        <v>0</v>
      </c>
      <c r="O3768">
        <v>0</v>
      </c>
      <c r="P3768">
        <v>0</v>
      </c>
      <c r="Q3768" s="36">
        <v>0</v>
      </c>
      <c r="R3768" s="36">
        <v>0</v>
      </c>
      <c r="S3768" s="36">
        <v>0</v>
      </c>
      <c r="T3768" s="36">
        <v>0</v>
      </c>
      <c r="U3768" s="36">
        <v>0</v>
      </c>
    </row>
    <row r="3769" spans="1:21" x14ac:dyDescent="0.2">
      <c r="A3769" s="89">
        <f>VLOOKUP(C3769,TabellenSRG!$B$4:$C$2729,2,FALSE)</f>
        <v>331</v>
      </c>
      <c r="B3769" t="str">
        <f t="shared" si="59"/>
        <v>331d</v>
      </c>
      <c r="C3769" t="s">
        <v>343</v>
      </c>
      <c r="D3769" t="s">
        <v>609</v>
      </c>
      <c r="E3769">
        <v>3</v>
      </c>
      <c r="F3769">
        <v>0</v>
      </c>
      <c r="G3769">
        <v>0</v>
      </c>
      <c r="H3769">
        <v>0</v>
      </c>
      <c r="I3769">
        <v>0</v>
      </c>
      <c r="J3769">
        <v>0</v>
      </c>
      <c r="K3769">
        <v>0</v>
      </c>
      <c r="L3769">
        <v>0</v>
      </c>
      <c r="M3769">
        <v>0</v>
      </c>
      <c r="N3769">
        <v>0</v>
      </c>
      <c r="O3769">
        <v>0</v>
      </c>
      <c r="P3769">
        <v>0</v>
      </c>
      <c r="Q3769" s="36">
        <v>0</v>
      </c>
      <c r="R3769" s="36">
        <v>0</v>
      </c>
      <c r="S3769" s="36">
        <v>0</v>
      </c>
      <c r="T3769" s="36">
        <v>0</v>
      </c>
      <c r="U3769" s="36">
        <v>0</v>
      </c>
    </row>
    <row r="3770" spans="1:21" x14ac:dyDescent="0.2">
      <c r="A3770" s="89">
        <f>VLOOKUP(C3770,TabellenSRG!$B$4:$C$2729,2,FALSE)</f>
        <v>331</v>
      </c>
      <c r="B3770" t="str">
        <f t="shared" si="59"/>
        <v>331e</v>
      </c>
      <c r="C3770" t="s">
        <v>343</v>
      </c>
      <c r="D3770" t="s">
        <v>610</v>
      </c>
      <c r="E3770">
        <v>4</v>
      </c>
      <c r="F3770">
        <v>0</v>
      </c>
      <c r="G3770">
        <v>0</v>
      </c>
      <c r="H3770">
        <v>0</v>
      </c>
      <c r="I3770">
        <v>0</v>
      </c>
      <c r="J3770">
        <v>0</v>
      </c>
      <c r="K3770">
        <v>0</v>
      </c>
      <c r="L3770">
        <v>0</v>
      </c>
      <c r="M3770">
        <v>0</v>
      </c>
      <c r="N3770">
        <v>0</v>
      </c>
      <c r="O3770">
        <v>0</v>
      </c>
      <c r="P3770">
        <v>0</v>
      </c>
      <c r="Q3770" s="36">
        <v>0</v>
      </c>
      <c r="R3770" s="36">
        <v>0</v>
      </c>
      <c r="S3770" s="36">
        <v>0</v>
      </c>
      <c r="T3770" s="36">
        <v>0</v>
      </c>
      <c r="U3770" s="36">
        <v>0</v>
      </c>
    </row>
    <row r="3771" spans="1:21" x14ac:dyDescent="0.2">
      <c r="A3771" s="89">
        <f>VLOOKUP(C3771,TabellenSRG!$B$4:$C$2729,2,FALSE)</f>
        <v>331</v>
      </c>
      <c r="B3771" t="str">
        <f t="shared" si="59"/>
        <v>331f</v>
      </c>
      <c r="C3771" t="s">
        <v>343</v>
      </c>
      <c r="D3771" t="s">
        <v>612</v>
      </c>
      <c r="E3771">
        <v>5</v>
      </c>
      <c r="F3771">
        <v>0</v>
      </c>
      <c r="G3771">
        <v>0</v>
      </c>
      <c r="H3771">
        <v>0</v>
      </c>
      <c r="I3771">
        <v>0</v>
      </c>
      <c r="J3771">
        <v>0</v>
      </c>
      <c r="K3771">
        <v>0</v>
      </c>
      <c r="L3771">
        <v>0</v>
      </c>
      <c r="M3771">
        <v>0</v>
      </c>
      <c r="N3771">
        <v>0</v>
      </c>
      <c r="O3771">
        <v>0</v>
      </c>
      <c r="P3771">
        <v>0</v>
      </c>
      <c r="Q3771" s="36">
        <v>0</v>
      </c>
      <c r="R3771" s="36">
        <v>0</v>
      </c>
      <c r="S3771" s="36">
        <v>0</v>
      </c>
      <c r="T3771" s="36">
        <v>0</v>
      </c>
      <c r="U3771" s="36">
        <v>0</v>
      </c>
    </row>
    <row r="3772" spans="1:21" x14ac:dyDescent="0.2">
      <c r="A3772" s="89">
        <f>VLOOKUP(C3772,TabellenSRG!$B$4:$C$2729,2,FALSE)</f>
        <v>331</v>
      </c>
      <c r="B3772" t="str">
        <f t="shared" si="59"/>
        <v>331g</v>
      </c>
      <c r="C3772" t="s">
        <v>343</v>
      </c>
      <c r="D3772" t="s">
        <v>613</v>
      </c>
      <c r="E3772">
        <v>6</v>
      </c>
      <c r="F3772">
        <v>0</v>
      </c>
      <c r="G3772">
        <v>0</v>
      </c>
      <c r="H3772">
        <v>0</v>
      </c>
      <c r="I3772">
        <v>0</v>
      </c>
      <c r="J3772">
        <v>0</v>
      </c>
      <c r="K3772">
        <v>0</v>
      </c>
      <c r="L3772">
        <v>0</v>
      </c>
      <c r="M3772">
        <v>0</v>
      </c>
      <c r="N3772">
        <v>0</v>
      </c>
      <c r="O3772">
        <v>0</v>
      </c>
      <c r="P3772">
        <v>0</v>
      </c>
      <c r="Q3772" s="36">
        <v>0</v>
      </c>
      <c r="R3772" s="36">
        <v>0</v>
      </c>
      <c r="S3772" s="36">
        <v>0</v>
      </c>
      <c r="T3772" s="36">
        <v>0</v>
      </c>
      <c r="U3772" s="36">
        <v>0</v>
      </c>
    </row>
    <row r="3773" spans="1:21" x14ac:dyDescent="0.2">
      <c r="A3773" s="89">
        <f>VLOOKUP(C3773,TabellenSRG!$B$4:$C$2729,2,FALSE)</f>
        <v>331</v>
      </c>
      <c r="B3773" t="str">
        <f t="shared" si="59"/>
        <v>331h</v>
      </c>
      <c r="C3773" t="s">
        <v>343</v>
      </c>
      <c r="D3773" t="s">
        <v>614</v>
      </c>
      <c r="E3773">
        <v>7</v>
      </c>
      <c r="F3773">
        <v>0</v>
      </c>
      <c r="G3773">
        <v>0</v>
      </c>
      <c r="H3773">
        <v>0</v>
      </c>
      <c r="I3773">
        <v>0</v>
      </c>
      <c r="J3773">
        <v>0</v>
      </c>
      <c r="K3773">
        <v>0</v>
      </c>
      <c r="L3773">
        <v>0</v>
      </c>
      <c r="M3773">
        <v>0</v>
      </c>
      <c r="N3773">
        <v>0</v>
      </c>
      <c r="O3773">
        <v>0</v>
      </c>
      <c r="P3773">
        <v>0</v>
      </c>
      <c r="Q3773" s="36">
        <v>0</v>
      </c>
      <c r="R3773" s="36">
        <v>0</v>
      </c>
      <c r="S3773" s="36">
        <v>0</v>
      </c>
      <c r="T3773" s="36">
        <v>0</v>
      </c>
      <c r="U3773" s="36">
        <v>0</v>
      </c>
    </row>
    <row r="3774" spans="1:21" x14ac:dyDescent="0.2">
      <c r="A3774" s="89">
        <f>VLOOKUP(C3774,TabellenSRG!$B$4:$C$2729,2,FALSE)</f>
        <v>331</v>
      </c>
      <c r="B3774" t="str">
        <f t="shared" si="59"/>
        <v>331i</v>
      </c>
      <c r="C3774" t="s">
        <v>343</v>
      </c>
      <c r="D3774" t="s">
        <v>615</v>
      </c>
      <c r="E3774">
        <v>8</v>
      </c>
      <c r="F3774">
        <v>0</v>
      </c>
      <c r="G3774">
        <v>0</v>
      </c>
      <c r="H3774">
        <v>0</v>
      </c>
      <c r="I3774">
        <v>0</v>
      </c>
      <c r="J3774">
        <v>0</v>
      </c>
      <c r="K3774">
        <v>0</v>
      </c>
      <c r="L3774">
        <v>0</v>
      </c>
      <c r="M3774">
        <v>0</v>
      </c>
      <c r="N3774">
        <v>0</v>
      </c>
      <c r="O3774">
        <v>0</v>
      </c>
      <c r="P3774">
        <v>0</v>
      </c>
      <c r="Q3774" s="36">
        <v>0</v>
      </c>
      <c r="R3774" s="36">
        <v>0</v>
      </c>
      <c r="S3774" s="36">
        <v>0</v>
      </c>
      <c r="T3774" s="36">
        <v>0</v>
      </c>
      <c r="U3774" s="36">
        <v>0</v>
      </c>
    </row>
    <row r="3775" spans="1:21" x14ac:dyDescent="0.2">
      <c r="A3775" s="89">
        <f>VLOOKUP(C3775,TabellenSRG!$B$4:$C$2729,2,FALSE)</f>
        <v>331</v>
      </c>
      <c r="B3775" t="str">
        <f t="shared" si="59"/>
        <v>331j</v>
      </c>
      <c r="C3775" t="s">
        <v>343</v>
      </c>
      <c r="D3775" t="s">
        <v>616</v>
      </c>
      <c r="E3775">
        <v>9</v>
      </c>
      <c r="F3775">
        <v>10</v>
      </c>
      <c r="G3775">
        <v>0</v>
      </c>
      <c r="H3775">
        <v>10</v>
      </c>
      <c r="I3775">
        <v>10</v>
      </c>
      <c r="J3775">
        <v>10</v>
      </c>
      <c r="K3775">
        <v>0</v>
      </c>
      <c r="L3775">
        <v>10</v>
      </c>
      <c r="M3775">
        <v>10</v>
      </c>
      <c r="N3775">
        <v>0</v>
      </c>
      <c r="O3775">
        <v>10</v>
      </c>
      <c r="P3775">
        <v>0</v>
      </c>
      <c r="Q3775" s="36">
        <v>10</v>
      </c>
      <c r="R3775" s="36">
        <v>10</v>
      </c>
      <c r="S3775" s="36">
        <v>10</v>
      </c>
      <c r="T3775" s="36">
        <v>10</v>
      </c>
      <c r="U3775" s="36">
        <v>10</v>
      </c>
    </row>
    <row r="3776" spans="1:21" x14ac:dyDescent="0.2">
      <c r="A3776" s="89">
        <f>VLOOKUP(C3776,TabellenSRG!$B$4:$C$2729,2,FALSE)</f>
        <v>331</v>
      </c>
      <c r="B3776" t="str">
        <f t="shared" si="59"/>
        <v>331k</v>
      </c>
      <c r="C3776" t="s">
        <v>343</v>
      </c>
      <c r="D3776" t="s">
        <v>611</v>
      </c>
      <c r="E3776">
        <v>10</v>
      </c>
      <c r="F3776" t="e">
        <v>#N/A</v>
      </c>
      <c r="G3776" t="e">
        <v>#N/A</v>
      </c>
      <c r="H3776" t="e">
        <v>#N/A</v>
      </c>
      <c r="I3776" t="e">
        <v>#N/A</v>
      </c>
      <c r="J3776" t="e">
        <v>#N/A</v>
      </c>
      <c r="K3776" t="e">
        <v>#N/A</v>
      </c>
      <c r="L3776" t="e">
        <v>#N/A</v>
      </c>
      <c r="M3776" t="e">
        <v>#N/A</v>
      </c>
      <c r="N3776">
        <v>0</v>
      </c>
      <c r="O3776">
        <v>0</v>
      </c>
      <c r="P3776">
        <v>0</v>
      </c>
      <c r="Q3776" s="36">
        <v>0</v>
      </c>
      <c r="R3776" s="36">
        <v>0</v>
      </c>
      <c r="S3776" s="36">
        <v>0</v>
      </c>
      <c r="T3776" s="36">
        <v>0</v>
      </c>
      <c r="U3776" s="36">
        <v>0</v>
      </c>
    </row>
    <row r="3777" spans="1:21" x14ac:dyDescent="0.2">
      <c r="A3777" s="89">
        <f>VLOOKUP(C3777,TabellenSRG!$B$4:$C$2729,2,FALSE)</f>
        <v>332</v>
      </c>
      <c r="B3777" t="str">
        <f t="shared" si="59"/>
        <v>332a</v>
      </c>
      <c r="C3777" t="s">
        <v>344</v>
      </c>
      <c r="D3777" t="s">
        <v>606</v>
      </c>
      <c r="E3777">
        <v>0</v>
      </c>
      <c r="F3777">
        <v>90</v>
      </c>
      <c r="G3777">
        <v>130</v>
      </c>
      <c r="H3777">
        <v>160</v>
      </c>
      <c r="I3777">
        <v>160</v>
      </c>
      <c r="J3777">
        <v>150</v>
      </c>
      <c r="K3777">
        <v>150</v>
      </c>
      <c r="L3777">
        <v>140</v>
      </c>
      <c r="M3777">
        <v>140</v>
      </c>
      <c r="N3777">
        <v>310</v>
      </c>
      <c r="O3777">
        <v>200</v>
      </c>
      <c r="P3777">
        <v>240</v>
      </c>
      <c r="Q3777" s="36">
        <v>230</v>
      </c>
      <c r="R3777" s="36">
        <v>230</v>
      </c>
      <c r="S3777" s="36">
        <v>290</v>
      </c>
      <c r="T3777" s="36">
        <v>230</v>
      </c>
      <c r="U3777" s="36">
        <v>270</v>
      </c>
    </row>
    <row r="3778" spans="1:21" x14ac:dyDescent="0.2">
      <c r="A3778" s="89">
        <f>VLOOKUP(C3778,TabellenSRG!$B$4:$C$2729,2,FALSE)</f>
        <v>332</v>
      </c>
      <c r="B3778" t="str">
        <f t="shared" si="59"/>
        <v>332b</v>
      </c>
      <c r="C3778" t="s">
        <v>344</v>
      </c>
      <c r="D3778" t="s">
        <v>607</v>
      </c>
      <c r="E3778">
        <v>1</v>
      </c>
      <c r="F3778">
        <v>30</v>
      </c>
      <c r="G3778">
        <v>40</v>
      </c>
      <c r="H3778">
        <v>40</v>
      </c>
      <c r="I3778">
        <v>30</v>
      </c>
      <c r="J3778">
        <v>40</v>
      </c>
      <c r="K3778">
        <v>40</v>
      </c>
      <c r="L3778">
        <v>40</v>
      </c>
      <c r="M3778">
        <v>40</v>
      </c>
      <c r="N3778">
        <v>20</v>
      </c>
      <c r="O3778">
        <v>60</v>
      </c>
      <c r="P3778">
        <v>60</v>
      </c>
      <c r="Q3778" s="36">
        <v>50</v>
      </c>
      <c r="R3778" s="36">
        <v>50</v>
      </c>
      <c r="S3778" s="36">
        <v>60</v>
      </c>
      <c r="T3778" s="36">
        <v>30</v>
      </c>
      <c r="U3778" s="36">
        <v>30</v>
      </c>
    </row>
    <row r="3779" spans="1:21" x14ac:dyDescent="0.2">
      <c r="A3779" s="89">
        <f>VLOOKUP(C3779,TabellenSRG!$B$4:$C$2729,2,FALSE)</f>
        <v>332</v>
      </c>
      <c r="B3779" t="str">
        <f t="shared" si="59"/>
        <v>332c</v>
      </c>
      <c r="C3779" t="s">
        <v>344</v>
      </c>
      <c r="D3779" t="s">
        <v>608</v>
      </c>
      <c r="E3779">
        <v>2</v>
      </c>
      <c r="F3779">
        <v>0</v>
      </c>
      <c r="G3779">
        <v>0</v>
      </c>
      <c r="H3779">
        <v>0</v>
      </c>
      <c r="I3779">
        <v>0</v>
      </c>
      <c r="J3779">
        <v>0</v>
      </c>
      <c r="K3779">
        <v>0</v>
      </c>
      <c r="L3779">
        <v>0</v>
      </c>
      <c r="M3779">
        <v>0</v>
      </c>
      <c r="N3779">
        <v>0</v>
      </c>
      <c r="O3779">
        <v>0</v>
      </c>
      <c r="P3779">
        <v>0</v>
      </c>
      <c r="Q3779" s="36">
        <v>0</v>
      </c>
      <c r="R3779" s="36">
        <v>0</v>
      </c>
      <c r="S3779" s="36">
        <v>0</v>
      </c>
      <c r="T3779" s="36">
        <v>0</v>
      </c>
      <c r="U3779" s="36">
        <v>0</v>
      </c>
    </row>
    <row r="3780" spans="1:21" x14ac:dyDescent="0.2">
      <c r="A3780" s="89">
        <f>VLOOKUP(C3780,TabellenSRG!$B$4:$C$2729,2,FALSE)</f>
        <v>332</v>
      </c>
      <c r="B3780" t="str">
        <f t="shared" si="59"/>
        <v>332d</v>
      </c>
      <c r="C3780" t="s">
        <v>344</v>
      </c>
      <c r="D3780" t="s">
        <v>609</v>
      </c>
      <c r="E3780">
        <v>3</v>
      </c>
      <c r="F3780">
        <v>0</v>
      </c>
      <c r="G3780">
        <v>0</v>
      </c>
      <c r="H3780">
        <v>0</v>
      </c>
      <c r="I3780">
        <v>0</v>
      </c>
      <c r="J3780">
        <v>0</v>
      </c>
      <c r="K3780">
        <v>0</v>
      </c>
      <c r="L3780">
        <v>0</v>
      </c>
      <c r="M3780">
        <v>0</v>
      </c>
      <c r="N3780">
        <v>0</v>
      </c>
      <c r="O3780">
        <v>0</v>
      </c>
      <c r="P3780">
        <v>0</v>
      </c>
      <c r="Q3780" s="36">
        <v>0</v>
      </c>
      <c r="R3780" s="36">
        <v>0</v>
      </c>
      <c r="S3780" s="36">
        <v>0</v>
      </c>
      <c r="T3780" s="36">
        <v>0</v>
      </c>
      <c r="U3780" s="36">
        <v>0</v>
      </c>
    </row>
    <row r="3781" spans="1:21" x14ac:dyDescent="0.2">
      <c r="A3781" s="89">
        <f>VLOOKUP(C3781,TabellenSRG!$B$4:$C$2729,2,FALSE)</f>
        <v>332</v>
      </c>
      <c r="B3781" t="str">
        <f t="shared" ref="B3781:B3844" si="60">CONCATENATE(A3781,D3781)</f>
        <v>332e</v>
      </c>
      <c r="C3781" t="s">
        <v>344</v>
      </c>
      <c r="D3781" t="s">
        <v>610</v>
      </c>
      <c r="E3781">
        <v>4</v>
      </c>
      <c r="F3781">
        <v>0</v>
      </c>
      <c r="G3781">
        <v>0</v>
      </c>
      <c r="H3781">
        <v>0</v>
      </c>
      <c r="I3781">
        <v>0</v>
      </c>
      <c r="J3781">
        <v>0</v>
      </c>
      <c r="K3781">
        <v>0</v>
      </c>
      <c r="L3781">
        <v>0</v>
      </c>
      <c r="M3781">
        <v>0</v>
      </c>
      <c r="N3781">
        <v>0</v>
      </c>
      <c r="O3781">
        <v>0</v>
      </c>
      <c r="P3781">
        <v>0</v>
      </c>
      <c r="Q3781" s="36">
        <v>0</v>
      </c>
      <c r="R3781" s="36">
        <v>0</v>
      </c>
      <c r="S3781" s="36">
        <v>10</v>
      </c>
      <c r="T3781" s="36">
        <v>20</v>
      </c>
      <c r="U3781" s="36">
        <v>30</v>
      </c>
    </row>
    <row r="3782" spans="1:21" x14ac:dyDescent="0.2">
      <c r="A3782" s="89">
        <f>VLOOKUP(C3782,TabellenSRG!$B$4:$C$2729,2,FALSE)</f>
        <v>332</v>
      </c>
      <c r="B3782" t="str">
        <f t="shared" si="60"/>
        <v>332f</v>
      </c>
      <c r="C3782" t="s">
        <v>344</v>
      </c>
      <c r="D3782" t="s">
        <v>612</v>
      </c>
      <c r="E3782">
        <v>5</v>
      </c>
      <c r="F3782">
        <v>0</v>
      </c>
      <c r="G3782">
        <v>0</v>
      </c>
      <c r="H3782">
        <v>0</v>
      </c>
      <c r="I3782">
        <v>0</v>
      </c>
      <c r="J3782">
        <v>0</v>
      </c>
      <c r="K3782">
        <v>0</v>
      </c>
      <c r="L3782">
        <v>0</v>
      </c>
      <c r="M3782">
        <v>0</v>
      </c>
      <c r="N3782">
        <v>0</v>
      </c>
      <c r="O3782">
        <v>0</v>
      </c>
      <c r="P3782">
        <v>0</v>
      </c>
      <c r="Q3782" s="36">
        <v>0</v>
      </c>
      <c r="R3782" s="36">
        <v>0</v>
      </c>
      <c r="S3782" s="36">
        <v>0</v>
      </c>
      <c r="T3782" s="36">
        <v>10</v>
      </c>
      <c r="U3782" s="36">
        <v>10</v>
      </c>
    </row>
    <row r="3783" spans="1:21" x14ac:dyDescent="0.2">
      <c r="A3783" s="89">
        <f>VLOOKUP(C3783,TabellenSRG!$B$4:$C$2729,2,FALSE)</f>
        <v>332</v>
      </c>
      <c r="B3783" t="str">
        <f t="shared" si="60"/>
        <v>332g</v>
      </c>
      <c r="C3783" t="s">
        <v>344</v>
      </c>
      <c r="D3783" t="s">
        <v>613</v>
      </c>
      <c r="E3783">
        <v>6</v>
      </c>
      <c r="F3783">
        <v>0</v>
      </c>
      <c r="G3783">
        <v>0</v>
      </c>
      <c r="H3783">
        <v>0</v>
      </c>
      <c r="I3783">
        <v>0</v>
      </c>
      <c r="J3783">
        <v>0</v>
      </c>
      <c r="K3783">
        <v>0</v>
      </c>
      <c r="L3783">
        <v>0</v>
      </c>
      <c r="M3783">
        <v>0</v>
      </c>
      <c r="N3783">
        <v>0</v>
      </c>
      <c r="O3783">
        <v>0</v>
      </c>
      <c r="P3783">
        <v>0</v>
      </c>
      <c r="Q3783" s="36">
        <v>0</v>
      </c>
      <c r="R3783" s="36">
        <v>0</v>
      </c>
      <c r="S3783" s="36">
        <v>0</v>
      </c>
      <c r="T3783" s="36">
        <v>10</v>
      </c>
      <c r="U3783" s="36">
        <v>10</v>
      </c>
    </row>
    <row r="3784" spans="1:21" x14ac:dyDescent="0.2">
      <c r="A3784" s="89">
        <f>VLOOKUP(C3784,TabellenSRG!$B$4:$C$2729,2,FALSE)</f>
        <v>332</v>
      </c>
      <c r="B3784" t="str">
        <f t="shared" si="60"/>
        <v>332h</v>
      </c>
      <c r="C3784" t="s">
        <v>344</v>
      </c>
      <c r="D3784" t="s">
        <v>614</v>
      </c>
      <c r="E3784">
        <v>7</v>
      </c>
      <c r="F3784">
        <v>0</v>
      </c>
      <c r="G3784">
        <v>0</v>
      </c>
      <c r="H3784">
        <v>0</v>
      </c>
      <c r="I3784">
        <v>0</v>
      </c>
      <c r="J3784">
        <v>0</v>
      </c>
      <c r="K3784">
        <v>0</v>
      </c>
      <c r="L3784">
        <v>0</v>
      </c>
      <c r="M3784">
        <v>0</v>
      </c>
      <c r="N3784">
        <v>0</v>
      </c>
      <c r="O3784">
        <v>0</v>
      </c>
      <c r="P3784">
        <v>0</v>
      </c>
      <c r="Q3784" s="36">
        <v>0</v>
      </c>
      <c r="R3784" s="36">
        <v>0</v>
      </c>
      <c r="S3784" s="36">
        <v>0</v>
      </c>
      <c r="T3784" s="36">
        <v>0</v>
      </c>
      <c r="U3784" s="36">
        <v>0</v>
      </c>
    </row>
    <row r="3785" spans="1:21" x14ac:dyDescent="0.2">
      <c r="A3785" s="89">
        <f>VLOOKUP(C3785,TabellenSRG!$B$4:$C$2729,2,FALSE)</f>
        <v>332</v>
      </c>
      <c r="B3785" t="str">
        <f t="shared" si="60"/>
        <v>332i</v>
      </c>
      <c r="C3785" t="s">
        <v>344</v>
      </c>
      <c r="D3785" t="s">
        <v>615</v>
      </c>
      <c r="E3785">
        <v>8</v>
      </c>
      <c r="F3785">
        <v>0</v>
      </c>
      <c r="G3785">
        <v>0</v>
      </c>
      <c r="H3785">
        <v>0</v>
      </c>
      <c r="I3785">
        <v>0</v>
      </c>
      <c r="J3785">
        <v>0</v>
      </c>
      <c r="K3785">
        <v>0</v>
      </c>
      <c r="L3785">
        <v>0</v>
      </c>
      <c r="M3785">
        <v>0</v>
      </c>
      <c r="N3785">
        <v>0</v>
      </c>
      <c r="O3785">
        <v>0</v>
      </c>
      <c r="P3785">
        <v>0</v>
      </c>
      <c r="Q3785" s="36">
        <v>0</v>
      </c>
      <c r="R3785" s="36">
        <v>0</v>
      </c>
      <c r="S3785" s="36">
        <v>0</v>
      </c>
      <c r="T3785" s="36">
        <v>0</v>
      </c>
      <c r="U3785" s="36">
        <v>0</v>
      </c>
    </row>
    <row r="3786" spans="1:21" x14ac:dyDescent="0.2">
      <c r="A3786" s="89">
        <f>VLOOKUP(C3786,TabellenSRG!$B$4:$C$2729,2,FALSE)</f>
        <v>332</v>
      </c>
      <c r="B3786" t="str">
        <f t="shared" si="60"/>
        <v>332j</v>
      </c>
      <c r="C3786" t="s">
        <v>344</v>
      </c>
      <c r="D3786" t="s">
        <v>616</v>
      </c>
      <c r="E3786">
        <v>9</v>
      </c>
      <c r="F3786">
        <v>60</v>
      </c>
      <c r="G3786">
        <v>90</v>
      </c>
      <c r="H3786">
        <v>120</v>
      </c>
      <c r="I3786">
        <v>130</v>
      </c>
      <c r="J3786">
        <v>110</v>
      </c>
      <c r="K3786">
        <v>110</v>
      </c>
      <c r="L3786">
        <v>100</v>
      </c>
      <c r="M3786">
        <v>100</v>
      </c>
      <c r="N3786">
        <v>280</v>
      </c>
      <c r="O3786">
        <v>130</v>
      </c>
      <c r="P3786">
        <v>180</v>
      </c>
      <c r="Q3786" s="36">
        <v>180</v>
      </c>
      <c r="R3786" s="36">
        <v>170</v>
      </c>
      <c r="S3786" s="36">
        <v>230</v>
      </c>
      <c r="T3786" s="36">
        <v>170</v>
      </c>
      <c r="U3786" s="36">
        <v>190</v>
      </c>
    </row>
    <row r="3787" spans="1:21" x14ac:dyDescent="0.2">
      <c r="A3787" s="89">
        <f>VLOOKUP(C3787,TabellenSRG!$B$4:$C$2729,2,FALSE)</f>
        <v>332</v>
      </c>
      <c r="B3787" t="str">
        <f t="shared" si="60"/>
        <v>332k</v>
      </c>
      <c r="C3787" t="s">
        <v>344</v>
      </c>
      <c r="D3787" t="s">
        <v>611</v>
      </c>
      <c r="E3787">
        <v>10</v>
      </c>
      <c r="F3787" t="e">
        <v>#N/A</v>
      </c>
      <c r="G3787" t="e">
        <v>#N/A</v>
      </c>
      <c r="H3787" t="e">
        <v>#N/A</v>
      </c>
      <c r="I3787" t="e">
        <v>#N/A</v>
      </c>
      <c r="J3787" t="e">
        <v>#N/A</v>
      </c>
      <c r="K3787" t="e">
        <v>#N/A</v>
      </c>
      <c r="L3787" t="e">
        <v>#N/A</v>
      </c>
      <c r="M3787" t="e">
        <v>#N/A</v>
      </c>
      <c r="N3787">
        <v>0</v>
      </c>
      <c r="O3787">
        <v>0</v>
      </c>
      <c r="P3787">
        <v>0</v>
      </c>
      <c r="Q3787" s="36">
        <v>0</v>
      </c>
      <c r="R3787" s="36">
        <v>0</v>
      </c>
      <c r="S3787" s="36">
        <v>0</v>
      </c>
      <c r="T3787" s="36">
        <v>0</v>
      </c>
      <c r="U3787" s="36">
        <v>0</v>
      </c>
    </row>
    <row r="3788" spans="1:21" x14ac:dyDescent="0.2">
      <c r="A3788" s="89">
        <f>VLOOKUP(C3788,TabellenSRG!$B$4:$C$2729,2,FALSE)</f>
        <v>333</v>
      </c>
      <c r="B3788" t="str">
        <f t="shared" si="60"/>
        <v>333a</v>
      </c>
      <c r="C3788" t="s">
        <v>345</v>
      </c>
      <c r="D3788" t="s">
        <v>606</v>
      </c>
      <c r="E3788">
        <v>0</v>
      </c>
      <c r="F3788">
        <v>320</v>
      </c>
      <c r="G3788">
        <v>310</v>
      </c>
      <c r="H3788">
        <v>280</v>
      </c>
      <c r="I3788">
        <v>270</v>
      </c>
      <c r="J3788">
        <v>240</v>
      </c>
      <c r="K3788">
        <v>270</v>
      </c>
      <c r="L3788">
        <v>250</v>
      </c>
      <c r="M3788">
        <v>190</v>
      </c>
      <c r="N3788">
        <v>180</v>
      </c>
      <c r="O3788">
        <v>200</v>
      </c>
      <c r="P3788">
        <v>180</v>
      </c>
      <c r="Q3788" s="36">
        <v>180</v>
      </c>
      <c r="R3788" s="36">
        <v>170</v>
      </c>
      <c r="S3788" s="36">
        <v>180</v>
      </c>
      <c r="T3788" s="36">
        <v>180</v>
      </c>
      <c r="U3788" s="36">
        <v>180</v>
      </c>
    </row>
    <row r="3789" spans="1:21" x14ac:dyDescent="0.2">
      <c r="A3789" s="89">
        <f>VLOOKUP(C3789,TabellenSRG!$B$4:$C$2729,2,FALSE)</f>
        <v>333</v>
      </c>
      <c r="B3789" t="str">
        <f t="shared" si="60"/>
        <v>333b</v>
      </c>
      <c r="C3789" t="s">
        <v>345</v>
      </c>
      <c r="D3789" t="s">
        <v>607</v>
      </c>
      <c r="E3789">
        <v>1</v>
      </c>
      <c r="F3789">
        <v>0</v>
      </c>
      <c r="G3789">
        <v>0</v>
      </c>
      <c r="H3789">
        <v>0</v>
      </c>
      <c r="I3789">
        <v>0</v>
      </c>
      <c r="J3789">
        <v>0</v>
      </c>
      <c r="K3789">
        <v>0</v>
      </c>
      <c r="L3789">
        <v>0</v>
      </c>
      <c r="M3789">
        <v>0</v>
      </c>
      <c r="N3789">
        <v>0</v>
      </c>
      <c r="O3789">
        <v>0</v>
      </c>
      <c r="P3789">
        <v>0</v>
      </c>
      <c r="Q3789" s="36">
        <v>0</v>
      </c>
      <c r="R3789" s="36">
        <v>0</v>
      </c>
      <c r="S3789" s="36">
        <v>0</v>
      </c>
      <c r="T3789" s="36">
        <v>0</v>
      </c>
      <c r="U3789" s="36">
        <v>0</v>
      </c>
    </row>
    <row r="3790" spans="1:21" x14ac:dyDescent="0.2">
      <c r="A3790" s="89">
        <f>VLOOKUP(C3790,TabellenSRG!$B$4:$C$2729,2,FALSE)</f>
        <v>333</v>
      </c>
      <c r="B3790" t="str">
        <f t="shared" si="60"/>
        <v>333c</v>
      </c>
      <c r="C3790" t="s">
        <v>345</v>
      </c>
      <c r="D3790" t="s">
        <v>608</v>
      </c>
      <c r="E3790">
        <v>2</v>
      </c>
      <c r="F3790">
        <v>0</v>
      </c>
      <c r="G3790">
        <v>0</v>
      </c>
      <c r="H3790">
        <v>0</v>
      </c>
      <c r="I3790">
        <v>0</v>
      </c>
      <c r="J3790">
        <v>0</v>
      </c>
      <c r="K3790">
        <v>0</v>
      </c>
      <c r="L3790">
        <v>0</v>
      </c>
      <c r="M3790">
        <v>0</v>
      </c>
      <c r="N3790">
        <v>0</v>
      </c>
      <c r="O3790">
        <v>0</v>
      </c>
      <c r="P3790">
        <v>0</v>
      </c>
      <c r="Q3790" s="36">
        <v>0</v>
      </c>
      <c r="R3790" s="36">
        <v>0</v>
      </c>
      <c r="S3790" s="36">
        <v>0</v>
      </c>
      <c r="T3790" s="36">
        <v>0</v>
      </c>
      <c r="U3790" s="36">
        <v>0</v>
      </c>
    </row>
    <row r="3791" spans="1:21" x14ac:dyDescent="0.2">
      <c r="A3791" s="89">
        <f>VLOOKUP(C3791,TabellenSRG!$B$4:$C$2729,2,FALSE)</f>
        <v>333</v>
      </c>
      <c r="B3791" t="str">
        <f t="shared" si="60"/>
        <v>333d</v>
      </c>
      <c r="C3791" t="s">
        <v>345</v>
      </c>
      <c r="D3791" t="s">
        <v>609</v>
      </c>
      <c r="E3791">
        <v>3</v>
      </c>
      <c r="F3791">
        <v>40</v>
      </c>
      <c r="G3791">
        <v>50</v>
      </c>
      <c r="H3791">
        <v>50</v>
      </c>
      <c r="I3791">
        <v>60</v>
      </c>
      <c r="J3791">
        <v>60</v>
      </c>
      <c r="K3791">
        <v>70</v>
      </c>
      <c r="L3791">
        <v>60</v>
      </c>
      <c r="M3791">
        <v>50</v>
      </c>
      <c r="N3791">
        <v>60</v>
      </c>
      <c r="O3791">
        <v>60</v>
      </c>
      <c r="P3791">
        <v>60</v>
      </c>
      <c r="Q3791" s="36">
        <v>50</v>
      </c>
      <c r="R3791" s="36">
        <v>50</v>
      </c>
      <c r="S3791" s="36">
        <v>50</v>
      </c>
      <c r="T3791" s="36">
        <v>50</v>
      </c>
      <c r="U3791" s="36">
        <v>60</v>
      </c>
    </row>
    <row r="3792" spans="1:21" x14ac:dyDescent="0.2">
      <c r="A3792" s="89">
        <f>VLOOKUP(C3792,TabellenSRG!$B$4:$C$2729,2,FALSE)</f>
        <v>333</v>
      </c>
      <c r="B3792" t="str">
        <f t="shared" si="60"/>
        <v>333e</v>
      </c>
      <c r="C3792" t="s">
        <v>345</v>
      </c>
      <c r="D3792" t="s">
        <v>610</v>
      </c>
      <c r="E3792">
        <v>4</v>
      </c>
      <c r="F3792">
        <v>0</v>
      </c>
      <c r="G3792">
        <v>0</v>
      </c>
      <c r="H3792">
        <v>0</v>
      </c>
      <c r="I3792">
        <v>0</v>
      </c>
      <c r="J3792">
        <v>0</v>
      </c>
      <c r="K3792">
        <v>0</v>
      </c>
      <c r="L3792">
        <v>0</v>
      </c>
      <c r="M3792">
        <v>0</v>
      </c>
      <c r="N3792">
        <v>0</v>
      </c>
      <c r="O3792">
        <v>0</v>
      </c>
      <c r="P3792">
        <v>10</v>
      </c>
      <c r="Q3792" s="36">
        <v>10</v>
      </c>
      <c r="R3792" s="36">
        <v>10</v>
      </c>
      <c r="S3792" s="36">
        <v>10</v>
      </c>
      <c r="T3792" s="36">
        <v>10</v>
      </c>
      <c r="U3792" s="36">
        <v>10</v>
      </c>
    </row>
    <row r="3793" spans="1:21" x14ac:dyDescent="0.2">
      <c r="A3793" s="89">
        <f>VLOOKUP(C3793,TabellenSRG!$B$4:$C$2729,2,FALSE)</f>
        <v>333</v>
      </c>
      <c r="B3793" t="str">
        <f t="shared" si="60"/>
        <v>333f</v>
      </c>
      <c r="C3793" t="s">
        <v>345</v>
      </c>
      <c r="D3793" t="s">
        <v>612</v>
      </c>
      <c r="E3793">
        <v>5</v>
      </c>
      <c r="F3793">
        <v>0</v>
      </c>
      <c r="G3793">
        <v>0</v>
      </c>
      <c r="H3793">
        <v>0</v>
      </c>
      <c r="I3793">
        <v>0</v>
      </c>
      <c r="J3793">
        <v>0</v>
      </c>
      <c r="K3793">
        <v>0</v>
      </c>
      <c r="L3793">
        <v>0</v>
      </c>
      <c r="M3793">
        <v>0</v>
      </c>
      <c r="N3793">
        <v>0</v>
      </c>
      <c r="O3793">
        <v>0</v>
      </c>
      <c r="P3793">
        <v>0</v>
      </c>
      <c r="Q3793" s="36">
        <v>0</v>
      </c>
      <c r="R3793" s="36">
        <v>0</v>
      </c>
      <c r="S3793" s="36">
        <v>0</v>
      </c>
      <c r="T3793" s="36">
        <v>0</v>
      </c>
      <c r="U3793" s="36">
        <v>0</v>
      </c>
    </row>
    <row r="3794" spans="1:21" x14ac:dyDescent="0.2">
      <c r="A3794" s="89">
        <f>VLOOKUP(C3794,TabellenSRG!$B$4:$C$2729,2,FALSE)</f>
        <v>333</v>
      </c>
      <c r="B3794" t="str">
        <f t="shared" si="60"/>
        <v>333g</v>
      </c>
      <c r="C3794" t="s">
        <v>345</v>
      </c>
      <c r="D3794" t="s">
        <v>613</v>
      </c>
      <c r="E3794">
        <v>6</v>
      </c>
      <c r="F3794">
        <v>0</v>
      </c>
      <c r="G3794">
        <v>0</v>
      </c>
      <c r="H3794">
        <v>0</v>
      </c>
      <c r="I3794">
        <v>0</v>
      </c>
      <c r="J3794">
        <v>0</v>
      </c>
      <c r="K3794">
        <v>0</v>
      </c>
      <c r="L3794">
        <v>0</v>
      </c>
      <c r="M3794">
        <v>0</v>
      </c>
      <c r="N3794">
        <v>0</v>
      </c>
      <c r="O3794">
        <v>0</v>
      </c>
      <c r="P3794">
        <v>0</v>
      </c>
      <c r="Q3794" s="36">
        <v>0</v>
      </c>
      <c r="R3794" s="36">
        <v>0</v>
      </c>
      <c r="S3794" s="36">
        <v>0</v>
      </c>
      <c r="T3794" s="36">
        <v>0</v>
      </c>
      <c r="U3794" s="36">
        <v>0</v>
      </c>
    </row>
    <row r="3795" spans="1:21" x14ac:dyDescent="0.2">
      <c r="A3795" s="89">
        <f>VLOOKUP(C3795,TabellenSRG!$B$4:$C$2729,2,FALSE)</f>
        <v>333</v>
      </c>
      <c r="B3795" t="str">
        <f t="shared" si="60"/>
        <v>333h</v>
      </c>
      <c r="C3795" t="s">
        <v>345</v>
      </c>
      <c r="D3795" t="s">
        <v>614</v>
      </c>
      <c r="E3795">
        <v>7</v>
      </c>
      <c r="F3795">
        <v>0</v>
      </c>
      <c r="G3795">
        <v>0</v>
      </c>
      <c r="H3795">
        <v>0</v>
      </c>
      <c r="I3795">
        <v>0</v>
      </c>
      <c r="J3795">
        <v>0</v>
      </c>
      <c r="K3795">
        <v>0</v>
      </c>
      <c r="L3795">
        <v>0</v>
      </c>
      <c r="M3795">
        <v>0</v>
      </c>
      <c r="N3795">
        <v>0</v>
      </c>
      <c r="O3795">
        <v>0</v>
      </c>
      <c r="P3795">
        <v>0</v>
      </c>
      <c r="Q3795" s="36">
        <v>0</v>
      </c>
      <c r="R3795" s="36">
        <v>0</v>
      </c>
      <c r="S3795" s="36">
        <v>0</v>
      </c>
      <c r="T3795" s="36">
        <v>0</v>
      </c>
      <c r="U3795" s="36">
        <v>0</v>
      </c>
    </row>
    <row r="3796" spans="1:21" x14ac:dyDescent="0.2">
      <c r="A3796" s="89">
        <f>VLOOKUP(C3796,TabellenSRG!$B$4:$C$2729,2,FALSE)</f>
        <v>333</v>
      </c>
      <c r="B3796" t="str">
        <f t="shared" si="60"/>
        <v>333i</v>
      </c>
      <c r="C3796" t="s">
        <v>345</v>
      </c>
      <c r="D3796" t="s">
        <v>615</v>
      </c>
      <c r="E3796">
        <v>8</v>
      </c>
      <c r="F3796">
        <v>0</v>
      </c>
      <c r="G3796">
        <v>0</v>
      </c>
      <c r="H3796">
        <v>0</v>
      </c>
      <c r="I3796">
        <v>0</v>
      </c>
      <c r="J3796">
        <v>0</v>
      </c>
      <c r="K3796">
        <v>0</v>
      </c>
      <c r="L3796">
        <v>0</v>
      </c>
      <c r="M3796">
        <v>0</v>
      </c>
      <c r="N3796">
        <v>0</v>
      </c>
      <c r="O3796">
        <v>0</v>
      </c>
      <c r="P3796">
        <v>0</v>
      </c>
      <c r="Q3796" s="36">
        <v>0</v>
      </c>
      <c r="R3796" s="36">
        <v>0</v>
      </c>
      <c r="S3796" s="36">
        <v>0</v>
      </c>
      <c r="T3796" s="36">
        <v>0</v>
      </c>
      <c r="U3796" s="36">
        <v>0</v>
      </c>
    </row>
    <row r="3797" spans="1:21" x14ac:dyDescent="0.2">
      <c r="A3797" s="89">
        <f>VLOOKUP(C3797,TabellenSRG!$B$4:$C$2729,2,FALSE)</f>
        <v>333</v>
      </c>
      <c r="B3797" t="str">
        <f t="shared" si="60"/>
        <v>333j</v>
      </c>
      <c r="C3797" t="s">
        <v>345</v>
      </c>
      <c r="D3797" t="s">
        <v>616</v>
      </c>
      <c r="E3797">
        <v>9</v>
      </c>
      <c r="F3797">
        <v>280</v>
      </c>
      <c r="G3797">
        <v>260</v>
      </c>
      <c r="H3797">
        <v>230</v>
      </c>
      <c r="I3797">
        <v>200</v>
      </c>
      <c r="J3797">
        <v>180</v>
      </c>
      <c r="K3797">
        <v>210</v>
      </c>
      <c r="L3797">
        <v>190</v>
      </c>
      <c r="M3797">
        <v>140</v>
      </c>
      <c r="N3797">
        <v>120</v>
      </c>
      <c r="O3797">
        <v>130</v>
      </c>
      <c r="P3797">
        <v>120</v>
      </c>
      <c r="Q3797" s="36">
        <v>120</v>
      </c>
      <c r="R3797" s="36">
        <v>110</v>
      </c>
      <c r="S3797" s="36">
        <v>120</v>
      </c>
      <c r="T3797" s="36">
        <v>120</v>
      </c>
      <c r="U3797" s="36">
        <v>110</v>
      </c>
    </row>
    <row r="3798" spans="1:21" x14ac:dyDescent="0.2">
      <c r="A3798" s="89">
        <f>VLOOKUP(C3798,TabellenSRG!$B$4:$C$2729,2,FALSE)</f>
        <v>333</v>
      </c>
      <c r="B3798" t="str">
        <f t="shared" si="60"/>
        <v>333k</v>
      </c>
      <c r="C3798" t="s">
        <v>345</v>
      </c>
      <c r="D3798" t="s">
        <v>611</v>
      </c>
      <c r="E3798">
        <v>10</v>
      </c>
      <c r="F3798" t="e">
        <v>#N/A</v>
      </c>
      <c r="G3798" t="e">
        <v>#N/A</v>
      </c>
      <c r="H3798" t="e">
        <v>#N/A</v>
      </c>
      <c r="I3798" t="e">
        <v>#N/A</v>
      </c>
      <c r="J3798" t="e">
        <v>#N/A</v>
      </c>
      <c r="K3798" t="e">
        <v>#N/A</v>
      </c>
      <c r="L3798" t="e">
        <v>#N/A</v>
      </c>
      <c r="M3798" t="e">
        <v>#N/A</v>
      </c>
      <c r="N3798">
        <v>0</v>
      </c>
      <c r="O3798">
        <v>0</v>
      </c>
      <c r="P3798">
        <v>0</v>
      </c>
      <c r="Q3798" s="36">
        <v>0</v>
      </c>
      <c r="R3798" s="36">
        <v>0</v>
      </c>
      <c r="S3798" s="36">
        <v>0</v>
      </c>
      <c r="T3798" s="36">
        <v>0</v>
      </c>
      <c r="U3798" s="36">
        <v>0</v>
      </c>
    </row>
    <row r="3799" spans="1:21" x14ac:dyDescent="0.2">
      <c r="A3799" s="89">
        <f>VLOOKUP(C3799,TabellenSRG!$B$4:$C$2729,2,FALSE)</f>
        <v>334</v>
      </c>
      <c r="B3799" t="str">
        <f t="shared" si="60"/>
        <v>334a</v>
      </c>
      <c r="C3799" t="s">
        <v>346</v>
      </c>
      <c r="D3799" t="s">
        <v>606</v>
      </c>
      <c r="E3799">
        <v>0</v>
      </c>
      <c r="F3799">
        <v>460</v>
      </c>
      <c r="G3799">
        <v>460</v>
      </c>
      <c r="H3799">
        <v>490</v>
      </c>
      <c r="I3799">
        <v>550</v>
      </c>
      <c r="J3799">
        <v>550</v>
      </c>
      <c r="K3799">
        <v>570</v>
      </c>
      <c r="L3799">
        <v>550</v>
      </c>
      <c r="M3799">
        <v>510</v>
      </c>
      <c r="N3799">
        <v>480</v>
      </c>
      <c r="O3799">
        <v>400</v>
      </c>
      <c r="P3799">
        <v>380</v>
      </c>
      <c r="Q3799" s="36">
        <v>370</v>
      </c>
      <c r="R3799" s="36">
        <v>370</v>
      </c>
      <c r="S3799" s="36">
        <v>360</v>
      </c>
      <c r="T3799" s="36">
        <v>380</v>
      </c>
      <c r="U3799" s="36">
        <v>360</v>
      </c>
    </row>
    <row r="3800" spans="1:21" x14ac:dyDescent="0.2">
      <c r="A3800" s="89">
        <f>VLOOKUP(C3800,TabellenSRG!$B$4:$C$2729,2,FALSE)</f>
        <v>334</v>
      </c>
      <c r="B3800" t="str">
        <f t="shared" si="60"/>
        <v>334b</v>
      </c>
      <c r="C3800" t="s">
        <v>346</v>
      </c>
      <c r="D3800" t="s">
        <v>607</v>
      </c>
      <c r="E3800">
        <v>1</v>
      </c>
      <c r="F3800">
        <v>0</v>
      </c>
      <c r="G3800">
        <v>0</v>
      </c>
      <c r="H3800">
        <v>0</v>
      </c>
      <c r="I3800">
        <v>0</v>
      </c>
      <c r="J3800">
        <v>0</v>
      </c>
      <c r="K3800">
        <v>0</v>
      </c>
      <c r="L3800">
        <v>0</v>
      </c>
      <c r="M3800">
        <v>0</v>
      </c>
      <c r="N3800">
        <v>0</v>
      </c>
      <c r="O3800">
        <v>0</v>
      </c>
      <c r="P3800">
        <v>0</v>
      </c>
      <c r="Q3800" s="36">
        <v>0</v>
      </c>
      <c r="R3800" s="36">
        <v>0</v>
      </c>
      <c r="S3800" s="36">
        <v>0</v>
      </c>
      <c r="T3800" s="36">
        <v>0</v>
      </c>
      <c r="U3800" s="36">
        <v>0</v>
      </c>
    </row>
    <row r="3801" spans="1:21" x14ac:dyDescent="0.2">
      <c r="A3801" s="89">
        <f>VLOOKUP(C3801,TabellenSRG!$B$4:$C$2729,2,FALSE)</f>
        <v>334</v>
      </c>
      <c r="B3801" t="str">
        <f t="shared" si="60"/>
        <v>334c</v>
      </c>
      <c r="C3801" t="s">
        <v>346</v>
      </c>
      <c r="D3801" t="s">
        <v>608</v>
      </c>
      <c r="E3801">
        <v>2</v>
      </c>
      <c r="F3801">
        <v>0</v>
      </c>
      <c r="G3801">
        <v>0</v>
      </c>
      <c r="H3801">
        <v>0</v>
      </c>
      <c r="I3801">
        <v>0</v>
      </c>
      <c r="J3801">
        <v>0</v>
      </c>
      <c r="K3801">
        <v>0</v>
      </c>
      <c r="L3801">
        <v>0</v>
      </c>
      <c r="M3801">
        <v>0</v>
      </c>
      <c r="N3801">
        <v>0</v>
      </c>
      <c r="O3801">
        <v>0</v>
      </c>
      <c r="P3801">
        <v>0</v>
      </c>
      <c r="Q3801" s="36">
        <v>0</v>
      </c>
      <c r="R3801" s="36">
        <v>0</v>
      </c>
      <c r="S3801" s="36">
        <v>0</v>
      </c>
      <c r="T3801" s="36">
        <v>0</v>
      </c>
      <c r="U3801" s="36">
        <v>0</v>
      </c>
    </row>
    <row r="3802" spans="1:21" x14ac:dyDescent="0.2">
      <c r="A3802" s="89">
        <f>VLOOKUP(C3802,TabellenSRG!$B$4:$C$2729,2,FALSE)</f>
        <v>334</v>
      </c>
      <c r="B3802" t="str">
        <f t="shared" si="60"/>
        <v>334d</v>
      </c>
      <c r="C3802" t="s">
        <v>346</v>
      </c>
      <c r="D3802" t="s">
        <v>609</v>
      </c>
      <c r="E3802">
        <v>3</v>
      </c>
      <c r="F3802">
        <v>0</v>
      </c>
      <c r="G3802">
        <v>0</v>
      </c>
      <c r="H3802">
        <v>0</v>
      </c>
      <c r="I3802">
        <v>0</v>
      </c>
      <c r="J3802">
        <v>0</v>
      </c>
      <c r="K3802">
        <v>0</v>
      </c>
      <c r="L3802">
        <v>0</v>
      </c>
      <c r="M3802">
        <v>0</v>
      </c>
      <c r="N3802">
        <v>0</v>
      </c>
      <c r="O3802">
        <v>0</v>
      </c>
      <c r="P3802">
        <v>0</v>
      </c>
      <c r="Q3802" s="36">
        <v>0</v>
      </c>
      <c r="R3802" s="36">
        <v>0</v>
      </c>
      <c r="S3802" s="36">
        <v>0</v>
      </c>
      <c r="T3802" s="36">
        <v>0</v>
      </c>
      <c r="U3802" s="36">
        <v>0</v>
      </c>
    </row>
    <row r="3803" spans="1:21" x14ac:dyDescent="0.2">
      <c r="A3803" s="89">
        <f>VLOOKUP(C3803,TabellenSRG!$B$4:$C$2729,2,FALSE)</f>
        <v>334</v>
      </c>
      <c r="B3803" t="str">
        <f t="shared" si="60"/>
        <v>334e</v>
      </c>
      <c r="C3803" t="s">
        <v>346</v>
      </c>
      <c r="D3803" t="s">
        <v>610</v>
      </c>
      <c r="E3803">
        <v>4</v>
      </c>
      <c r="F3803">
        <v>0</v>
      </c>
      <c r="G3803">
        <v>0</v>
      </c>
      <c r="H3803">
        <v>0</v>
      </c>
      <c r="I3803">
        <v>0</v>
      </c>
      <c r="J3803">
        <v>0</v>
      </c>
      <c r="K3803">
        <v>0</v>
      </c>
      <c r="L3803">
        <v>0</v>
      </c>
      <c r="M3803">
        <v>0</v>
      </c>
      <c r="N3803">
        <v>0</v>
      </c>
      <c r="O3803">
        <v>0</v>
      </c>
      <c r="P3803">
        <v>0</v>
      </c>
      <c r="Q3803" s="36">
        <v>10</v>
      </c>
      <c r="R3803" s="36">
        <v>10</v>
      </c>
      <c r="S3803" s="36">
        <v>10</v>
      </c>
      <c r="T3803" s="36">
        <v>10</v>
      </c>
      <c r="U3803" s="36">
        <v>10</v>
      </c>
    </row>
    <row r="3804" spans="1:21" x14ac:dyDescent="0.2">
      <c r="A3804" s="89">
        <f>VLOOKUP(C3804,TabellenSRG!$B$4:$C$2729,2,FALSE)</f>
        <v>334</v>
      </c>
      <c r="B3804" t="str">
        <f t="shared" si="60"/>
        <v>334f</v>
      </c>
      <c r="C3804" t="s">
        <v>346</v>
      </c>
      <c r="D3804" t="s">
        <v>612</v>
      </c>
      <c r="E3804">
        <v>5</v>
      </c>
      <c r="F3804">
        <v>0</v>
      </c>
      <c r="G3804">
        <v>0</v>
      </c>
      <c r="H3804">
        <v>0</v>
      </c>
      <c r="I3804">
        <v>0</v>
      </c>
      <c r="J3804">
        <v>0</v>
      </c>
      <c r="K3804">
        <v>0</v>
      </c>
      <c r="L3804">
        <v>0</v>
      </c>
      <c r="M3804">
        <v>0</v>
      </c>
      <c r="N3804">
        <v>0</v>
      </c>
      <c r="O3804">
        <v>0</v>
      </c>
      <c r="P3804">
        <v>0</v>
      </c>
      <c r="Q3804" s="36">
        <v>0</v>
      </c>
      <c r="R3804" s="36">
        <v>0</v>
      </c>
      <c r="S3804" s="36">
        <v>0</v>
      </c>
      <c r="T3804" s="36">
        <v>0</v>
      </c>
      <c r="U3804" s="36">
        <v>0</v>
      </c>
    </row>
    <row r="3805" spans="1:21" x14ac:dyDescent="0.2">
      <c r="A3805" s="89">
        <f>VLOOKUP(C3805,TabellenSRG!$B$4:$C$2729,2,FALSE)</f>
        <v>334</v>
      </c>
      <c r="B3805" t="str">
        <f t="shared" si="60"/>
        <v>334g</v>
      </c>
      <c r="C3805" t="s">
        <v>346</v>
      </c>
      <c r="D3805" t="s">
        <v>613</v>
      </c>
      <c r="E3805">
        <v>6</v>
      </c>
      <c r="F3805">
        <v>0</v>
      </c>
      <c r="G3805">
        <v>0</v>
      </c>
      <c r="H3805">
        <v>0</v>
      </c>
      <c r="I3805">
        <v>0</v>
      </c>
      <c r="J3805">
        <v>0</v>
      </c>
      <c r="K3805">
        <v>0</v>
      </c>
      <c r="L3805">
        <v>0</v>
      </c>
      <c r="M3805">
        <v>0</v>
      </c>
      <c r="N3805">
        <v>0</v>
      </c>
      <c r="O3805">
        <v>0</v>
      </c>
      <c r="P3805">
        <v>0</v>
      </c>
      <c r="Q3805" s="36">
        <v>0</v>
      </c>
      <c r="R3805" s="36">
        <v>0</v>
      </c>
      <c r="S3805" s="36">
        <v>0</v>
      </c>
      <c r="T3805" s="36">
        <v>0</v>
      </c>
      <c r="U3805" s="36">
        <v>0</v>
      </c>
    </row>
    <row r="3806" spans="1:21" x14ac:dyDescent="0.2">
      <c r="A3806" s="89">
        <f>VLOOKUP(C3806,TabellenSRG!$B$4:$C$2729,2,FALSE)</f>
        <v>334</v>
      </c>
      <c r="B3806" t="str">
        <f t="shared" si="60"/>
        <v>334h</v>
      </c>
      <c r="C3806" t="s">
        <v>346</v>
      </c>
      <c r="D3806" t="s">
        <v>614</v>
      </c>
      <c r="E3806">
        <v>7</v>
      </c>
      <c r="F3806">
        <v>0</v>
      </c>
      <c r="G3806">
        <v>0</v>
      </c>
      <c r="H3806">
        <v>0</v>
      </c>
      <c r="I3806">
        <v>0</v>
      </c>
      <c r="J3806">
        <v>0</v>
      </c>
      <c r="K3806">
        <v>0</v>
      </c>
      <c r="L3806">
        <v>0</v>
      </c>
      <c r="M3806">
        <v>0</v>
      </c>
      <c r="N3806">
        <v>0</v>
      </c>
      <c r="O3806">
        <v>0</v>
      </c>
      <c r="P3806">
        <v>0</v>
      </c>
      <c r="Q3806" s="36">
        <v>0</v>
      </c>
      <c r="R3806" s="36">
        <v>0</v>
      </c>
      <c r="S3806" s="36">
        <v>0</v>
      </c>
      <c r="T3806" s="36">
        <v>0</v>
      </c>
      <c r="U3806" s="36">
        <v>0</v>
      </c>
    </row>
    <row r="3807" spans="1:21" x14ac:dyDescent="0.2">
      <c r="A3807" s="89">
        <f>VLOOKUP(C3807,TabellenSRG!$B$4:$C$2729,2,FALSE)</f>
        <v>334</v>
      </c>
      <c r="B3807" t="str">
        <f t="shared" si="60"/>
        <v>334i</v>
      </c>
      <c r="C3807" t="s">
        <v>346</v>
      </c>
      <c r="D3807" t="s">
        <v>615</v>
      </c>
      <c r="E3807">
        <v>8</v>
      </c>
      <c r="F3807">
        <v>0</v>
      </c>
      <c r="G3807">
        <v>0</v>
      </c>
      <c r="H3807">
        <v>0</v>
      </c>
      <c r="I3807">
        <v>0</v>
      </c>
      <c r="J3807">
        <v>0</v>
      </c>
      <c r="K3807">
        <v>0</v>
      </c>
      <c r="L3807">
        <v>0</v>
      </c>
      <c r="M3807">
        <v>0</v>
      </c>
      <c r="N3807">
        <v>0</v>
      </c>
      <c r="O3807">
        <v>0</v>
      </c>
      <c r="P3807">
        <v>0</v>
      </c>
      <c r="Q3807" s="36">
        <v>0</v>
      </c>
      <c r="R3807" s="36">
        <v>0</v>
      </c>
      <c r="S3807" s="36">
        <v>0</v>
      </c>
      <c r="T3807" s="36">
        <v>0</v>
      </c>
      <c r="U3807" s="36">
        <v>0</v>
      </c>
    </row>
    <row r="3808" spans="1:21" x14ac:dyDescent="0.2">
      <c r="A3808" s="89">
        <f>VLOOKUP(C3808,TabellenSRG!$B$4:$C$2729,2,FALSE)</f>
        <v>334</v>
      </c>
      <c r="B3808" t="str">
        <f t="shared" si="60"/>
        <v>334j</v>
      </c>
      <c r="C3808" t="s">
        <v>346</v>
      </c>
      <c r="D3808" t="s">
        <v>616</v>
      </c>
      <c r="E3808">
        <v>9</v>
      </c>
      <c r="F3808">
        <v>460</v>
      </c>
      <c r="G3808">
        <v>460</v>
      </c>
      <c r="H3808">
        <v>490</v>
      </c>
      <c r="I3808">
        <v>550</v>
      </c>
      <c r="J3808">
        <v>550</v>
      </c>
      <c r="K3808">
        <v>570</v>
      </c>
      <c r="L3808">
        <v>550</v>
      </c>
      <c r="M3808">
        <v>510</v>
      </c>
      <c r="N3808">
        <v>480</v>
      </c>
      <c r="O3808">
        <v>400</v>
      </c>
      <c r="P3808">
        <v>370</v>
      </c>
      <c r="Q3808" s="36">
        <v>360</v>
      </c>
      <c r="R3808" s="36">
        <v>360</v>
      </c>
      <c r="S3808" s="36">
        <v>360</v>
      </c>
      <c r="T3808" s="36">
        <v>380</v>
      </c>
      <c r="U3808" s="36">
        <v>360</v>
      </c>
    </row>
    <row r="3809" spans="1:21" x14ac:dyDescent="0.2">
      <c r="A3809" s="89">
        <f>VLOOKUP(C3809,TabellenSRG!$B$4:$C$2729,2,FALSE)</f>
        <v>334</v>
      </c>
      <c r="B3809" t="str">
        <f t="shared" si="60"/>
        <v>334k</v>
      </c>
      <c r="C3809" t="s">
        <v>346</v>
      </c>
      <c r="D3809" t="s">
        <v>611</v>
      </c>
      <c r="E3809">
        <v>10</v>
      </c>
      <c r="F3809" t="e">
        <v>#N/A</v>
      </c>
      <c r="G3809" t="e">
        <v>#N/A</v>
      </c>
      <c r="H3809" t="e">
        <v>#N/A</v>
      </c>
      <c r="I3809" t="e">
        <v>#N/A</v>
      </c>
      <c r="J3809" t="e">
        <v>#N/A</v>
      </c>
      <c r="K3809" t="e">
        <v>#N/A</v>
      </c>
      <c r="L3809" t="e">
        <v>#N/A</v>
      </c>
      <c r="M3809" t="e">
        <v>#N/A</v>
      </c>
      <c r="N3809">
        <v>0</v>
      </c>
      <c r="O3809">
        <v>0</v>
      </c>
      <c r="P3809">
        <v>0</v>
      </c>
      <c r="Q3809" s="36">
        <v>0</v>
      </c>
      <c r="R3809" s="36">
        <v>0</v>
      </c>
      <c r="S3809" s="36">
        <v>0</v>
      </c>
      <c r="T3809" s="36">
        <v>0</v>
      </c>
      <c r="U3809" s="36">
        <v>0</v>
      </c>
    </row>
    <row r="3810" spans="1:21" x14ac:dyDescent="0.2">
      <c r="A3810" s="89">
        <f>VLOOKUP(C3810,TabellenSRG!$B$4:$C$2729,2,FALSE)</f>
        <v>335</v>
      </c>
      <c r="B3810" t="str">
        <f t="shared" si="60"/>
        <v>335a</v>
      </c>
      <c r="C3810" t="s">
        <v>347</v>
      </c>
      <c r="D3810" t="s">
        <v>606</v>
      </c>
      <c r="E3810">
        <v>0</v>
      </c>
      <c r="F3810">
        <v>110</v>
      </c>
      <c r="G3810">
        <v>110</v>
      </c>
      <c r="H3810">
        <v>100</v>
      </c>
      <c r="I3810">
        <v>110</v>
      </c>
      <c r="J3810">
        <v>130</v>
      </c>
      <c r="K3810">
        <v>140</v>
      </c>
      <c r="L3810">
        <v>80</v>
      </c>
      <c r="M3810">
        <v>80</v>
      </c>
      <c r="N3810">
        <v>90</v>
      </c>
      <c r="O3810">
        <v>100</v>
      </c>
      <c r="P3810">
        <v>100</v>
      </c>
      <c r="Q3810" s="36">
        <v>100</v>
      </c>
      <c r="R3810" s="36">
        <v>130</v>
      </c>
      <c r="S3810" s="36">
        <v>140</v>
      </c>
      <c r="T3810" s="36">
        <v>140</v>
      </c>
      <c r="U3810" s="36">
        <v>140</v>
      </c>
    </row>
    <row r="3811" spans="1:21" x14ac:dyDescent="0.2">
      <c r="A3811" s="89">
        <f>VLOOKUP(C3811,TabellenSRG!$B$4:$C$2729,2,FALSE)</f>
        <v>335</v>
      </c>
      <c r="B3811" t="str">
        <f t="shared" si="60"/>
        <v>335b</v>
      </c>
      <c r="C3811" t="s">
        <v>347</v>
      </c>
      <c r="D3811" t="s">
        <v>607</v>
      </c>
      <c r="E3811">
        <v>1</v>
      </c>
      <c r="F3811">
        <v>0</v>
      </c>
      <c r="G3811">
        <v>0</v>
      </c>
      <c r="H3811">
        <v>0</v>
      </c>
      <c r="I3811">
        <v>0</v>
      </c>
      <c r="J3811">
        <v>0</v>
      </c>
      <c r="K3811">
        <v>0</v>
      </c>
      <c r="L3811">
        <v>0</v>
      </c>
      <c r="M3811">
        <v>0</v>
      </c>
      <c r="N3811">
        <v>0</v>
      </c>
      <c r="O3811">
        <v>0</v>
      </c>
      <c r="P3811">
        <v>0</v>
      </c>
      <c r="Q3811" s="36">
        <v>0</v>
      </c>
      <c r="R3811" s="36">
        <v>0</v>
      </c>
      <c r="S3811" s="36">
        <v>0</v>
      </c>
      <c r="T3811" s="36">
        <v>0</v>
      </c>
      <c r="U3811" s="36">
        <v>0</v>
      </c>
    </row>
    <row r="3812" spans="1:21" x14ac:dyDescent="0.2">
      <c r="A3812" s="89">
        <f>VLOOKUP(C3812,TabellenSRG!$B$4:$C$2729,2,FALSE)</f>
        <v>335</v>
      </c>
      <c r="B3812" t="str">
        <f t="shared" si="60"/>
        <v>335c</v>
      </c>
      <c r="C3812" t="s">
        <v>347</v>
      </c>
      <c r="D3812" t="s">
        <v>608</v>
      </c>
      <c r="E3812">
        <v>2</v>
      </c>
      <c r="F3812">
        <v>0</v>
      </c>
      <c r="G3812">
        <v>0</v>
      </c>
      <c r="H3812">
        <v>0</v>
      </c>
      <c r="I3812">
        <v>0</v>
      </c>
      <c r="J3812">
        <v>0</v>
      </c>
      <c r="K3812">
        <v>0</v>
      </c>
      <c r="L3812">
        <v>0</v>
      </c>
      <c r="M3812">
        <v>0</v>
      </c>
      <c r="N3812">
        <v>0</v>
      </c>
      <c r="O3812">
        <v>0</v>
      </c>
      <c r="P3812">
        <v>0</v>
      </c>
      <c r="Q3812" s="36">
        <v>0</v>
      </c>
      <c r="R3812" s="36">
        <v>0</v>
      </c>
      <c r="S3812" s="36">
        <v>0</v>
      </c>
      <c r="T3812" s="36">
        <v>0</v>
      </c>
      <c r="U3812" s="36">
        <v>0</v>
      </c>
    </row>
    <row r="3813" spans="1:21" x14ac:dyDescent="0.2">
      <c r="A3813" s="89">
        <f>VLOOKUP(C3813,TabellenSRG!$B$4:$C$2729,2,FALSE)</f>
        <v>335</v>
      </c>
      <c r="B3813" t="str">
        <f t="shared" si="60"/>
        <v>335d</v>
      </c>
      <c r="C3813" t="s">
        <v>347</v>
      </c>
      <c r="D3813" t="s">
        <v>609</v>
      </c>
      <c r="E3813">
        <v>3</v>
      </c>
      <c r="F3813">
        <v>0</v>
      </c>
      <c r="G3813">
        <v>0</v>
      </c>
      <c r="H3813">
        <v>0</v>
      </c>
      <c r="I3813">
        <v>0</v>
      </c>
      <c r="J3813">
        <v>0</v>
      </c>
      <c r="K3813">
        <v>0</v>
      </c>
      <c r="L3813">
        <v>0</v>
      </c>
      <c r="M3813">
        <v>0</v>
      </c>
      <c r="N3813">
        <v>0</v>
      </c>
      <c r="O3813">
        <v>0</v>
      </c>
      <c r="P3813">
        <v>0</v>
      </c>
      <c r="Q3813" s="36">
        <v>0</v>
      </c>
      <c r="R3813" s="36">
        <v>0</v>
      </c>
      <c r="S3813" s="36">
        <v>10</v>
      </c>
      <c r="T3813" s="36">
        <v>0</v>
      </c>
      <c r="U3813" s="36">
        <v>0</v>
      </c>
    </row>
    <row r="3814" spans="1:21" x14ac:dyDescent="0.2">
      <c r="A3814" s="89">
        <f>VLOOKUP(C3814,TabellenSRG!$B$4:$C$2729,2,FALSE)</f>
        <v>335</v>
      </c>
      <c r="B3814" t="str">
        <f t="shared" si="60"/>
        <v>335e</v>
      </c>
      <c r="C3814" t="s">
        <v>347</v>
      </c>
      <c r="D3814" t="s">
        <v>610</v>
      </c>
      <c r="E3814">
        <v>4</v>
      </c>
      <c r="F3814">
        <v>0</v>
      </c>
      <c r="G3814">
        <v>0</v>
      </c>
      <c r="H3814">
        <v>0</v>
      </c>
      <c r="I3814">
        <v>0</v>
      </c>
      <c r="J3814">
        <v>0</v>
      </c>
      <c r="K3814">
        <v>0</v>
      </c>
      <c r="L3814">
        <v>0</v>
      </c>
      <c r="M3814">
        <v>0</v>
      </c>
      <c r="N3814">
        <v>0</v>
      </c>
      <c r="O3814">
        <v>10</v>
      </c>
      <c r="P3814">
        <v>10</v>
      </c>
      <c r="Q3814" s="36">
        <v>10</v>
      </c>
      <c r="R3814" s="36">
        <v>10</v>
      </c>
      <c r="S3814" s="36">
        <v>10</v>
      </c>
      <c r="T3814" s="36">
        <v>20</v>
      </c>
      <c r="U3814" s="36">
        <v>20</v>
      </c>
    </row>
    <row r="3815" spans="1:21" x14ac:dyDescent="0.2">
      <c r="A3815" s="89">
        <f>VLOOKUP(C3815,TabellenSRG!$B$4:$C$2729,2,FALSE)</f>
        <v>335</v>
      </c>
      <c r="B3815" t="str">
        <f t="shared" si="60"/>
        <v>335f</v>
      </c>
      <c r="C3815" t="s">
        <v>347</v>
      </c>
      <c r="D3815" t="s">
        <v>612</v>
      </c>
      <c r="E3815">
        <v>5</v>
      </c>
      <c r="F3815">
        <v>0</v>
      </c>
      <c r="G3815">
        <v>0</v>
      </c>
      <c r="H3815">
        <v>0</v>
      </c>
      <c r="I3815">
        <v>0</v>
      </c>
      <c r="J3815">
        <v>0</v>
      </c>
      <c r="K3815">
        <v>0</v>
      </c>
      <c r="L3815">
        <v>0</v>
      </c>
      <c r="M3815">
        <v>0</v>
      </c>
      <c r="N3815">
        <v>0</v>
      </c>
      <c r="O3815">
        <v>0</v>
      </c>
      <c r="P3815">
        <v>0</v>
      </c>
      <c r="Q3815" s="36">
        <v>0</v>
      </c>
      <c r="R3815" s="36">
        <v>0</v>
      </c>
      <c r="S3815" s="36">
        <v>0</v>
      </c>
      <c r="T3815" s="36">
        <v>0</v>
      </c>
      <c r="U3815" s="36">
        <v>0</v>
      </c>
    </row>
    <row r="3816" spans="1:21" x14ac:dyDescent="0.2">
      <c r="A3816" s="89">
        <f>VLOOKUP(C3816,TabellenSRG!$B$4:$C$2729,2,FALSE)</f>
        <v>335</v>
      </c>
      <c r="B3816" t="str">
        <f t="shared" si="60"/>
        <v>335g</v>
      </c>
      <c r="C3816" t="s">
        <v>347</v>
      </c>
      <c r="D3816" t="s">
        <v>613</v>
      </c>
      <c r="E3816">
        <v>6</v>
      </c>
      <c r="F3816">
        <v>0</v>
      </c>
      <c r="G3816">
        <v>0</v>
      </c>
      <c r="H3816">
        <v>0</v>
      </c>
      <c r="I3816">
        <v>0</v>
      </c>
      <c r="J3816">
        <v>0</v>
      </c>
      <c r="K3816">
        <v>0</v>
      </c>
      <c r="L3816">
        <v>0</v>
      </c>
      <c r="M3816">
        <v>0</v>
      </c>
      <c r="N3816">
        <v>0</v>
      </c>
      <c r="O3816">
        <v>0</v>
      </c>
      <c r="P3816">
        <v>0</v>
      </c>
      <c r="Q3816" s="36">
        <v>0</v>
      </c>
      <c r="R3816" s="36">
        <v>0</v>
      </c>
      <c r="S3816" s="36">
        <v>0</v>
      </c>
      <c r="T3816" s="36">
        <v>0</v>
      </c>
      <c r="U3816" s="36">
        <v>0</v>
      </c>
    </row>
    <row r="3817" spans="1:21" x14ac:dyDescent="0.2">
      <c r="A3817" s="89">
        <f>VLOOKUP(C3817,TabellenSRG!$B$4:$C$2729,2,FALSE)</f>
        <v>335</v>
      </c>
      <c r="B3817" t="str">
        <f t="shared" si="60"/>
        <v>335h</v>
      </c>
      <c r="C3817" t="s">
        <v>347</v>
      </c>
      <c r="D3817" t="s">
        <v>614</v>
      </c>
      <c r="E3817">
        <v>7</v>
      </c>
      <c r="F3817">
        <v>0</v>
      </c>
      <c r="G3817">
        <v>0</v>
      </c>
      <c r="H3817">
        <v>0</v>
      </c>
      <c r="I3817">
        <v>0</v>
      </c>
      <c r="J3817">
        <v>0</v>
      </c>
      <c r="K3817">
        <v>0</v>
      </c>
      <c r="L3817">
        <v>0</v>
      </c>
      <c r="M3817">
        <v>0</v>
      </c>
      <c r="N3817">
        <v>0</v>
      </c>
      <c r="O3817">
        <v>0</v>
      </c>
      <c r="P3817">
        <v>0</v>
      </c>
      <c r="Q3817" s="36">
        <v>0</v>
      </c>
      <c r="R3817" s="36">
        <v>0</v>
      </c>
      <c r="S3817" s="36">
        <v>0</v>
      </c>
      <c r="T3817" s="36">
        <v>0</v>
      </c>
      <c r="U3817" s="36">
        <v>0</v>
      </c>
    </row>
    <row r="3818" spans="1:21" x14ac:dyDescent="0.2">
      <c r="A3818" s="89">
        <f>VLOOKUP(C3818,TabellenSRG!$B$4:$C$2729,2,FALSE)</f>
        <v>335</v>
      </c>
      <c r="B3818" t="str">
        <f t="shared" si="60"/>
        <v>335i</v>
      </c>
      <c r="C3818" t="s">
        <v>347</v>
      </c>
      <c r="D3818" t="s">
        <v>615</v>
      </c>
      <c r="E3818">
        <v>8</v>
      </c>
      <c r="F3818">
        <v>0</v>
      </c>
      <c r="G3818">
        <v>0</v>
      </c>
      <c r="H3818">
        <v>0</v>
      </c>
      <c r="I3818">
        <v>0</v>
      </c>
      <c r="J3818">
        <v>0</v>
      </c>
      <c r="K3818">
        <v>0</v>
      </c>
      <c r="L3818">
        <v>0</v>
      </c>
      <c r="M3818">
        <v>0</v>
      </c>
      <c r="N3818">
        <v>0</v>
      </c>
      <c r="O3818">
        <v>0</v>
      </c>
      <c r="P3818">
        <v>0</v>
      </c>
      <c r="Q3818" s="36">
        <v>0</v>
      </c>
      <c r="R3818" s="36">
        <v>0</v>
      </c>
      <c r="S3818" s="36">
        <v>0</v>
      </c>
      <c r="T3818" s="36">
        <v>0</v>
      </c>
      <c r="U3818" s="36">
        <v>0</v>
      </c>
    </row>
    <row r="3819" spans="1:21" x14ac:dyDescent="0.2">
      <c r="A3819" s="89">
        <f>VLOOKUP(C3819,TabellenSRG!$B$4:$C$2729,2,FALSE)</f>
        <v>335</v>
      </c>
      <c r="B3819" t="str">
        <f t="shared" si="60"/>
        <v>335j</v>
      </c>
      <c r="C3819" t="s">
        <v>347</v>
      </c>
      <c r="D3819" t="s">
        <v>616</v>
      </c>
      <c r="E3819">
        <v>9</v>
      </c>
      <c r="F3819">
        <v>110</v>
      </c>
      <c r="G3819">
        <v>110</v>
      </c>
      <c r="H3819">
        <v>100</v>
      </c>
      <c r="I3819">
        <v>100</v>
      </c>
      <c r="J3819">
        <v>130</v>
      </c>
      <c r="K3819">
        <v>140</v>
      </c>
      <c r="L3819">
        <v>80</v>
      </c>
      <c r="M3819">
        <v>70</v>
      </c>
      <c r="N3819">
        <v>90</v>
      </c>
      <c r="O3819">
        <v>90</v>
      </c>
      <c r="P3819">
        <v>90</v>
      </c>
      <c r="Q3819" s="36">
        <v>90</v>
      </c>
      <c r="R3819" s="36">
        <v>110</v>
      </c>
      <c r="S3819" s="36">
        <v>120</v>
      </c>
      <c r="T3819" s="36">
        <v>120</v>
      </c>
      <c r="U3819" s="36">
        <v>110</v>
      </c>
    </row>
    <row r="3820" spans="1:21" x14ac:dyDescent="0.2">
      <c r="A3820" s="89">
        <f>VLOOKUP(C3820,TabellenSRG!$B$4:$C$2729,2,FALSE)</f>
        <v>335</v>
      </c>
      <c r="B3820" t="str">
        <f t="shared" si="60"/>
        <v>335k</v>
      </c>
      <c r="C3820" t="s">
        <v>347</v>
      </c>
      <c r="D3820" t="s">
        <v>611</v>
      </c>
      <c r="E3820">
        <v>10</v>
      </c>
      <c r="F3820" t="e">
        <v>#N/A</v>
      </c>
      <c r="G3820" t="e">
        <v>#N/A</v>
      </c>
      <c r="H3820" t="e">
        <v>#N/A</v>
      </c>
      <c r="I3820" t="e">
        <v>#N/A</v>
      </c>
      <c r="J3820" t="e">
        <v>#N/A</v>
      </c>
      <c r="K3820" t="e">
        <v>#N/A</v>
      </c>
      <c r="L3820" t="e">
        <v>#N/A</v>
      </c>
      <c r="M3820" t="e">
        <v>#N/A</v>
      </c>
      <c r="N3820">
        <v>0</v>
      </c>
      <c r="O3820">
        <v>0</v>
      </c>
      <c r="P3820">
        <v>0</v>
      </c>
      <c r="Q3820" s="36">
        <v>0</v>
      </c>
      <c r="R3820" s="36">
        <v>0</v>
      </c>
      <c r="S3820" s="36">
        <v>0</v>
      </c>
      <c r="T3820" s="36">
        <v>0</v>
      </c>
      <c r="U3820" s="36">
        <v>0</v>
      </c>
    </row>
    <row r="3821" spans="1:21" x14ac:dyDescent="0.2">
      <c r="A3821" s="89">
        <f>VLOOKUP(C3821,TabellenSRG!$B$4:$C$2729,2,FALSE)</f>
        <v>336</v>
      </c>
      <c r="B3821" t="str">
        <f t="shared" si="60"/>
        <v>336a</v>
      </c>
      <c r="C3821" t="s">
        <v>348</v>
      </c>
      <c r="D3821" t="s">
        <v>606</v>
      </c>
      <c r="E3821">
        <v>0</v>
      </c>
      <c r="F3821">
        <v>260</v>
      </c>
      <c r="G3821">
        <v>270</v>
      </c>
      <c r="H3821">
        <v>270</v>
      </c>
      <c r="I3821">
        <v>320</v>
      </c>
      <c r="J3821">
        <v>330</v>
      </c>
      <c r="K3821">
        <v>350</v>
      </c>
      <c r="L3821">
        <v>350</v>
      </c>
      <c r="M3821">
        <v>400</v>
      </c>
      <c r="N3821">
        <v>420</v>
      </c>
      <c r="O3821">
        <v>430</v>
      </c>
      <c r="P3821">
        <v>420</v>
      </c>
      <c r="Q3821" s="36">
        <v>410</v>
      </c>
      <c r="R3821" s="36">
        <v>430</v>
      </c>
      <c r="S3821" s="36">
        <v>450</v>
      </c>
      <c r="T3821" s="36">
        <v>420</v>
      </c>
      <c r="U3821" s="36">
        <v>420</v>
      </c>
    </row>
    <row r="3822" spans="1:21" x14ac:dyDescent="0.2">
      <c r="A3822" s="89">
        <f>VLOOKUP(C3822,TabellenSRG!$B$4:$C$2729,2,FALSE)</f>
        <v>336</v>
      </c>
      <c r="B3822" t="str">
        <f t="shared" si="60"/>
        <v>336b</v>
      </c>
      <c r="C3822" t="s">
        <v>348</v>
      </c>
      <c r="D3822" t="s">
        <v>607</v>
      </c>
      <c r="E3822">
        <v>1</v>
      </c>
      <c r="F3822">
        <v>10</v>
      </c>
      <c r="G3822">
        <v>0</v>
      </c>
      <c r="H3822">
        <v>0</v>
      </c>
      <c r="I3822">
        <v>0</v>
      </c>
      <c r="J3822">
        <v>0</v>
      </c>
      <c r="K3822">
        <v>0</v>
      </c>
      <c r="L3822">
        <v>0</v>
      </c>
      <c r="M3822">
        <v>0</v>
      </c>
      <c r="N3822">
        <v>0</v>
      </c>
      <c r="O3822">
        <v>0</v>
      </c>
      <c r="P3822">
        <v>0</v>
      </c>
      <c r="Q3822" s="36">
        <v>0</v>
      </c>
      <c r="R3822" s="36">
        <v>0</v>
      </c>
      <c r="S3822" s="36">
        <v>0</v>
      </c>
      <c r="T3822" s="36">
        <v>0</v>
      </c>
      <c r="U3822" s="36">
        <v>0</v>
      </c>
    </row>
    <row r="3823" spans="1:21" x14ac:dyDescent="0.2">
      <c r="A3823" s="89">
        <f>VLOOKUP(C3823,TabellenSRG!$B$4:$C$2729,2,FALSE)</f>
        <v>336</v>
      </c>
      <c r="B3823" t="str">
        <f t="shared" si="60"/>
        <v>336c</v>
      </c>
      <c r="C3823" t="s">
        <v>348</v>
      </c>
      <c r="D3823" t="s">
        <v>608</v>
      </c>
      <c r="E3823">
        <v>2</v>
      </c>
      <c r="F3823">
        <v>0</v>
      </c>
      <c r="G3823">
        <v>0</v>
      </c>
      <c r="H3823">
        <v>0</v>
      </c>
      <c r="I3823">
        <v>0</v>
      </c>
      <c r="J3823">
        <v>0</v>
      </c>
      <c r="K3823">
        <v>0</v>
      </c>
      <c r="L3823">
        <v>0</v>
      </c>
      <c r="M3823">
        <v>0</v>
      </c>
      <c r="N3823">
        <v>0</v>
      </c>
      <c r="O3823">
        <v>0</v>
      </c>
      <c r="P3823">
        <v>0</v>
      </c>
      <c r="Q3823" s="36">
        <v>0</v>
      </c>
      <c r="R3823" s="36">
        <v>0</v>
      </c>
      <c r="S3823" s="36">
        <v>0</v>
      </c>
      <c r="T3823" s="36">
        <v>0</v>
      </c>
      <c r="U3823" s="36">
        <v>0</v>
      </c>
    </row>
    <row r="3824" spans="1:21" x14ac:dyDescent="0.2">
      <c r="A3824" s="89">
        <f>VLOOKUP(C3824,TabellenSRG!$B$4:$C$2729,2,FALSE)</f>
        <v>336</v>
      </c>
      <c r="B3824" t="str">
        <f t="shared" si="60"/>
        <v>336d</v>
      </c>
      <c r="C3824" t="s">
        <v>348</v>
      </c>
      <c r="D3824" t="s">
        <v>609</v>
      </c>
      <c r="E3824">
        <v>3</v>
      </c>
      <c r="F3824">
        <v>0</v>
      </c>
      <c r="G3824">
        <v>0</v>
      </c>
      <c r="H3824">
        <v>0</v>
      </c>
      <c r="I3824">
        <v>0</v>
      </c>
      <c r="J3824">
        <v>0</v>
      </c>
      <c r="K3824">
        <v>0</v>
      </c>
      <c r="L3824">
        <v>0</v>
      </c>
      <c r="M3824">
        <v>0</v>
      </c>
      <c r="N3824">
        <v>0</v>
      </c>
      <c r="O3824">
        <v>0</v>
      </c>
      <c r="P3824">
        <v>0</v>
      </c>
      <c r="Q3824" s="36">
        <v>0</v>
      </c>
      <c r="R3824" s="36">
        <v>0</v>
      </c>
      <c r="S3824" s="36">
        <v>0</v>
      </c>
      <c r="T3824" s="36">
        <v>0</v>
      </c>
      <c r="U3824" s="36">
        <v>0</v>
      </c>
    </row>
    <row r="3825" spans="1:21" x14ac:dyDescent="0.2">
      <c r="A3825" s="89">
        <f>VLOOKUP(C3825,TabellenSRG!$B$4:$C$2729,2,FALSE)</f>
        <v>336</v>
      </c>
      <c r="B3825" t="str">
        <f t="shared" si="60"/>
        <v>336e</v>
      </c>
      <c r="C3825" t="s">
        <v>348</v>
      </c>
      <c r="D3825" t="s">
        <v>610</v>
      </c>
      <c r="E3825">
        <v>4</v>
      </c>
      <c r="F3825">
        <v>0</v>
      </c>
      <c r="G3825">
        <v>0</v>
      </c>
      <c r="H3825">
        <v>0</v>
      </c>
      <c r="I3825">
        <v>0</v>
      </c>
      <c r="J3825">
        <v>0</v>
      </c>
      <c r="K3825">
        <v>0</v>
      </c>
      <c r="L3825">
        <v>0</v>
      </c>
      <c r="M3825">
        <v>20</v>
      </c>
      <c r="N3825">
        <v>30</v>
      </c>
      <c r="O3825">
        <v>30</v>
      </c>
      <c r="P3825">
        <v>50</v>
      </c>
      <c r="Q3825" s="36">
        <v>50</v>
      </c>
      <c r="R3825" s="36">
        <v>60</v>
      </c>
      <c r="S3825" s="36">
        <v>60</v>
      </c>
      <c r="T3825" s="36">
        <v>60</v>
      </c>
      <c r="U3825" s="36">
        <v>70</v>
      </c>
    </row>
    <row r="3826" spans="1:21" x14ac:dyDescent="0.2">
      <c r="A3826" s="89">
        <f>VLOOKUP(C3826,TabellenSRG!$B$4:$C$2729,2,FALSE)</f>
        <v>336</v>
      </c>
      <c r="B3826" t="str">
        <f t="shared" si="60"/>
        <v>336f</v>
      </c>
      <c r="C3826" t="s">
        <v>348</v>
      </c>
      <c r="D3826" t="s">
        <v>612</v>
      </c>
      <c r="E3826">
        <v>5</v>
      </c>
      <c r="F3826">
        <v>0</v>
      </c>
      <c r="G3826">
        <v>0</v>
      </c>
      <c r="H3826">
        <v>0</v>
      </c>
      <c r="I3826">
        <v>0</v>
      </c>
      <c r="J3826">
        <v>0</v>
      </c>
      <c r="K3826">
        <v>0</v>
      </c>
      <c r="L3826">
        <v>0</v>
      </c>
      <c r="M3826">
        <v>0</v>
      </c>
      <c r="N3826">
        <v>0</v>
      </c>
      <c r="O3826">
        <v>0</v>
      </c>
      <c r="P3826">
        <v>0</v>
      </c>
      <c r="Q3826" s="36">
        <v>0</v>
      </c>
      <c r="R3826" s="36">
        <v>0</v>
      </c>
      <c r="S3826" s="36">
        <v>0</v>
      </c>
      <c r="T3826" s="36">
        <v>10</v>
      </c>
      <c r="U3826" s="36">
        <v>10</v>
      </c>
    </row>
    <row r="3827" spans="1:21" x14ac:dyDescent="0.2">
      <c r="A3827" s="89">
        <f>VLOOKUP(C3827,TabellenSRG!$B$4:$C$2729,2,FALSE)</f>
        <v>336</v>
      </c>
      <c r="B3827" t="str">
        <f t="shared" si="60"/>
        <v>336g</v>
      </c>
      <c r="C3827" t="s">
        <v>348</v>
      </c>
      <c r="D3827" t="s">
        <v>613</v>
      </c>
      <c r="E3827">
        <v>6</v>
      </c>
      <c r="F3827">
        <v>0</v>
      </c>
      <c r="G3827">
        <v>0</v>
      </c>
      <c r="H3827">
        <v>0</v>
      </c>
      <c r="I3827">
        <v>0</v>
      </c>
      <c r="J3827">
        <v>0</v>
      </c>
      <c r="K3827">
        <v>0</v>
      </c>
      <c r="L3827">
        <v>0</v>
      </c>
      <c r="M3827">
        <v>0</v>
      </c>
      <c r="N3827">
        <v>10</v>
      </c>
      <c r="O3827">
        <v>10</v>
      </c>
      <c r="P3827">
        <v>10</v>
      </c>
      <c r="Q3827" s="36">
        <v>10</v>
      </c>
      <c r="R3827" s="36">
        <v>20</v>
      </c>
      <c r="S3827" s="36">
        <v>20</v>
      </c>
      <c r="T3827" s="36">
        <v>20</v>
      </c>
      <c r="U3827" s="36">
        <v>20</v>
      </c>
    </row>
    <row r="3828" spans="1:21" x14ac:dyDescent="0.2">
      <c r="A3828" s="89">
        <f>VLOOKUP(C3828,TabellenSRG!$B$4:$C$2729,2,FALSE)</f>
        <v>336</v>
      </c>
      <c r="B3828" t="str">
        <f t="shared" si="60"/>
        <v>336h</v>
      </c>
      <c r="C3828" t="s">
        <v>348</v>
      </c>
      <c r="D3828" t="s">
        <v>614</v>
      </c>
      <c r="E3828">
        <v>7</v>
      </c>
      <c r="F3828">
        <v>0</v>
      </c>
      <c r="G3828">
        <v>0</v>
      </c>
      <c r="H3828">
        <v>0</v>
      </c>
      <c r="I3828">
        <v>0</v>
      </c>
      <c r="J3828">
        <v>0</v>
      </c>
      <c r="K3828">
        <v>0</v>
      </c>
      <c r="L3828">
        <v>0</v>
      </c>
      <c r="M3828">
        <v>0</v>
      </c>
      <c r="N3828">
        <v>0</v>
      </c>
      <c r="O3828">
        <v>0</v>
      </c>
      <c r="P3828">
        <v>0</v>
      </c>
      <c r="Q3828" s="36">
        <v>0</v>
      </c>
      <c r="R3828" s="36">
        <v>0</v>
      </c>
      <c r="S3828" s="36">
        <v>0</v>
      </c>
      <c r="T3828" s="36">
        <v>0</v>
      </c>
      <c r="U3828" s="36">
        <v>0</v>
      </c>
    </row>
    <row r="3829" spans="1:21" x14ac:dyDescent="0.2">
      <c r="A3829" s="89">
        <f>VLOOKUP(C3829,TabellenSRG!$B$4:$C$2729,2,FALSE)</f>
        <v>336</v>
      </c>
      <c r="B3829" t="str">
        <f t="shared" si="60"/>
        <v>336i</v>
      </c>
      <c r="C3829" t="s">
        <v>348</v>
      </c>
      <c r="D3829" t="s">
        <v>615</v>
      </c>
      <c r="E3829">
        <v>8</v>
      </c>
      <c r="F3829">
        <v>0</v>
      </c>
      <c r="G3829">
        <v>0</v>
      </c>
      <c r="H3829">
        <v>0</v>
      </c>
      <c r="I3829">
        <v>0</v>
      </c>
      <c r="J3829">
        <v>0</v>
      </c>
      <c r="K3829">
        <v>0</v>
      </c>
      <c r="L3829">
        <v>0</v>
      </c>
      <c r="M3829">
        <v>0</v>
      </c>
      <c r="N3829">
        <v>10</v>
      </c>
      <c r="O3829">
        <v>0</v>
      </c>
      <c r="P3829">
        <v>10</v>
      </c>
      <c r="Q3829" s="36">
        <v>0</v>
      </c>
      <c r="R3829" s="36">
        <v>10</v>
      </c>
      <c r="S3829" s="36">
        <v>10</v>
      </c>
      <c r="T3829" s="36">
        <v>0</v>
      </c>
      <c r="U3829" s="36">
        <v>10</v>
      </c>
    </row>
    <row r="3830" spans="1:21" x14ac:dyDescent="0.2">
      <c r="A3830" s="89">
        <f>VLOOKUP(C3830,TabellenSRG!$B$4:$C$2729,2,FALSE)</f>
        <v>336</v>
      </c>
      <c r="B3830" t="str">
        <f t="shared" si="60"/>
        <v>336j</v>
      </c>
      <c r="C3830" t="s">
        <v>348</v>
      </c>
      <c r="D3830" t="s">
        <v>616</v>
      </c>
      <c r="E3830">
        <v>9</v>
      </c>
      <c r="F3830">
        <v>260</v>
      </c>
      <c r="G3830">
        <v>270</v>
      </c>
      <c r="H3830">
        <v>270</v>
      </c>
      <c r="I3830">
        <v>320</v>
      </c>
      <c r="J3830">
        <v>330</v>
      </c>
      <c r="K3830">
        <v>350</v>
      </c>
      <c r="L3830">
        <v>350</v>
      </c>
      <c r="M3830">
        <v>380</v>
      </c>
      <c r="N3830">
        <v>380</v>
      </c>
      <c r="O3830">
        <v>380</v>
      </c>
      <c r="P3830">
        <v>350</v>
      </c>
      <c r="Q3830" s="36">
        <v>340</v>
      </c>
      <c r="R3830" s="36">
        <v>340</v>
      </c>
      <c r="S3830" s="36">
        <v>340</v>
      </c>
      <c r="T3830" s="36">
        <v>310</v>
      </c>
      <c r="U3830" s="36">
        <v>300</v>
      </c>
    </row>
    <row r="3831" spans="1:21" x14ac:dyDescent="0.2">
      <c r="A3831" s="89">
        <f>VLOOKUP(C3831,TabellenSRG!$B$4:$C$2729,2,FALSE)</f>
        <v>336</v>
      </c>
      <c r="B3831" t="str">
        <f t="shared" si="60"/>
        <v>336k</v>
      </c>
      <c r="C3831" t="s">
        <v>348</v>
      </c>
      <c r="D3831" t="s">
        <v>611</v>
      </c>
      <c r="E3831">
        <v>10</v>
      </c>
      <c r="F3831" t="e">
        <v>#N/A</v>
      </c>
      <c r="G3831" t="e">
        <v>#N/A</v>
      </c>
      <c r="H3831" t="e">
        <v>#N/A</v>
      </c>
      <c r="I3831" t="e">
        <v>#N/A</v>
      </c>
      <c r="J3831" t="e">
        <v>#N/A</v>
      </c>
      <c r="K3831" t="e">
        <v>#N/A</v>
      </c>
      <c r="L3831" t="e">
        <v>#N/A</v>
      </c>
      <c r="M3831" t="e">
        <v>#N/A</v>
      </c>
      <c r="N3831">
        <v>0</v>
      </c>
      <c r="O3831">
        <v>10</v>
      </c>
      <c r="P3831">
        <v>0</v>
      </c>
      <c r="Q3831" s="36">
        <v>0</v>
      </c>
      <c r="R3831" s="36">
        <v>10</v>
      </c>
      <c r="S3831" s="36">
        <v>20</v>
      </c>
      <c r="T3831" s="36">
        <v>20</v>
      </c>
      <c r="U3831" s="36">
        <v>20</v>
      </c>
    </row>
    <row r="3832" spans="1:21" x14ac:dyDescent="0.2">
      <c r="A3832" s="89">
        <f>VLOOKUP(C3832,TabellenSRG!$B$4:$C$2729,2,FALSE)</f>
        <v>338</v>
      </c>
      <c r="B3832" t="str">
        <f t="shared" si="60"/>
        <v>338a</v>
      </c>
      <c r="C3832" t="s">
        <v>349</v>
      </c>
      <c r="D3832" t="s">
        <v>606</v>
      </c>
      <c r="E3832">
        <v>0</v>
      </c>
      <c r="F3832">
        <v>50</v>
      </c>
      <c r="G3832">
        <v>50</v>
      </c>
      <c r="H3832">
        <v>60</v>
      </c>
      <c r="I3832">
        <v>50</v>
      </c>
      <c r="J3832">
        <v>60</v>
      </c>
      <c r="K3832">
        <v>60</v>
      </c>
      <c r="L3832">
        <v>50</v>
      </c>
      <c r="M3832">
        <v>100</v>
      </c>
      <c r="N3832">
        <v>100</v>
      </c>
      <c r="O3832">
        <v>100</v>
      </c>
      <c r="P3832">
        <v>90</v>
      </c>
      <c r="Q3832" s="36">
        <v>90</v>
      </c>
      <c r="R3832" s="36">
        <v>30</v>
      </c>
      <c r="S3832" s="36">
        <v>40</v>
      </c>
      <c r="T3832" s="36">
        <v>60</v>
      </c>
      <c r="U3832" s="36">
        <v>70</v>
      </c>
    </row>
    <row r="3833" spans="1:21" x14ac:dyDescent="0.2">
      <c r="A3833" s="89">
        <f>VLOOKUP(C3833,TabellenSRG!$B$4:$C$2729,2,FALSE)</f>
        <v>338</v>
      </c>
      <c r="B3833" t="str">
        <f t="shared" si="60"/>
        <v>338b</v>
      </c>
      <c r="C3833" t="s">
        <v>349</v>
      </c>
      <c r="D3833" t="s">
        <v>607</v>
      </c>
      <c r="E3833">
        <v>1</v>
      </c>
      <c r="F3833">
        <v>0</v>
      </c>
      <c r="G3833">
        <v>0</v>
      </c>
      <c r="H3833">
        <v>0</v>
      </c>
      <c r="I3833">
        <v>0</v>
      </c>
      <c r="J3833">
        <v>0</v>
      </c>
      <c r="K3833">
        <v>0</v>
      </c>
      <c r="L3833">
        <v>0</v>
      </c>
      <c r="M3833">
        <v>10</v>
      </c>
      <c r="N3833">
        <v>0</v>
      </c>
      <c r="O3833">
        <v>0</v>
      </c>
      <c r="P3833">
        <v>0</v>
      </c>
      <c r="Q3833" s="36">
        <v>0</v>
      </c>
      <c r="R3833" s="36">
        <v>0</v>
      </c>
      <c r="S3833" s="36">
        <v>0</v>
      </c>
      <c r="T3833" s="36">
        <v>0</v>
      </c>
      <c r="U3833" s="36">
        <v>0</v>
      </c>
    </row>
    <row r="3834" spans="1:21" x14ac:dyDescent="0.2">
      <c r="A3834" s="89">
        <f>VLOOKUP(C3834,TabellenSRG!$B$4:$C$2729,2,FALSE)</f>
        <v>338</v>
      </c>
      <c r="B3834" t="str">
        <f t="shared" si="60"/>
        <v>338c</v>
      </c>
      <c r="C3834" t="s">
        <v>349</v>
      </c>
      <c r="D3834" t="s">
        <v>608</v>
      </c>
      <c r="E3834">
        <v>2</v>
      </c>
      <c r="F3834">
        <v>0</v>
      </c>
      <c r="G3834">
        <v>0</v>
      </c>
      <c r="H3834">
        <v>0</v>
      </c>
      <c r="I3834">
        <v>0</v>
      </c>
      <c r="J3834">
        <v>0</v>
      </c>
      <c r="K3834">
        <v>0</v>
      </c>
      <c r="L3834">
        <v>0</v>
      </c>
      <c r="M3834">
        <v>0</v>
      </c>
      <c r="N3834">
        <v>0</v>
      </c>
      <c r="O3834">
        <v>0</v>
      </c>
      <c r="P3834">
        <v>0</v>
      </c>
      <c r="Q3834" s="36">
        <v>0</v>
      </c>
      <c r="R3834" s="36">
        <v>0</v>
      </c>
      <c r="S3834" s="36">
        <v>0</v>
      </c>
      <c r="T3834" s="36">
        <v>0</v>
      </c>
      <c r="U3834" s="36">
        <v>0</v>
      </c>
    </row>
    <row r="3835" spans="1:21" x14ac:dyDescent="0.2">
      <c r="A3835" s="89">
        <f>VLOOKUP(C3835,TabellenSRG!$B$4:$C$2729,2,FALSE)</f>
        <v>338</v>
      </c>
      <c r="B3835" t="str">
        <f t="shared" si="60"/>
        <v>338d</v>
      </c>
      <c r="C3835" t="s">
        <v>349</v>
      </c>
      <c r="D3835" t="s">
        <v>609</v>
      </c>
      <c r="E3835">
        <v>3</v>
      </c>
      <c r="F3835">
        <v>0</v>
      </c>
      <c r="G3835">
        <v>0</v>
      </c>
      <c r="H3835">
        <v>0</v>
      </c>
      <c r="I3835">
        <v>0</v>
      </c>
      <c r="J3835">
        <v>0</v>
      </c>
      <c r="K3835">
        <v>0</v>
      </c>
      <c r="L3835">
        <v>0</v>
      </c>
      <c r="M3835">
        <v>0</v>
      </c>
      <c r="N3835">
        <v>0</v>
      </c>
      <c r="O3835">
        <v>0</v>
      </c>
      <c r="P3835">
        <v>0</v>
      </c>
      <c r="Q3835" s="36">
        <v>0</v>
      </c>
      <c r="R3835" s="36">
        <v>0</v>
      </c>
      <c r="S3835" s="36">
        <v>0</v>
      </c>
      <c r="T3835" s="36">
        <v>0</v>
      </c>
      <c r="U3835" s="36">
        <v>0</v>
      </c>
    </row>
    <row r="3836" spans="1:21" x14ac:dyDescent="0.2">
      <c r="A3836" s="89">
        <f>VLOOKUP(C3836,TabellenSRG!$B$4:$C$2729,2,FALSE)</f>
        <v>338</v>
      </c>
      <c r="B3836" t="str">
        <f t="shared" si="60"/>
        <v>338e</v>
      </c>
      <c r="C3836" t="s">
        <v>349</v>
      </c>
      <c r="D3836" t="s">
        <v>610</v>
      </c>
      <c r="E3836">
        <v>4</v>
      </c>
      <c r="F3836">
        <v>0</v>
      </c>
      <c r="G3836">
        <v>0</v>
      </c>
      <c r="H3836">
        <v>0</v>
      </c>
      <c r="I3836">
        <v>0</v>
      </c>
      <c r="J3836">
        <v>0</v>
      </c>
      <c r="K3836">
        <v>0</v>
      </c>
      <c r="L3836">
        <v>0</v>
      </c>
      <c r="M3836">
        <v>0</v>
      </c>
      <c r="N3836">
        <v>0</v>
      </c>
      <c r="O3836">
        <v>10</v>
      </c>
      <c r="P3836">
        <v>10</v>
      </c>
      <c r="Q3836" s="36">
        <v>10</v>
      </c>
      <c r="R3836" s="36">
        <v>0</v>
      </c>
      <c r="S3836" s="36">
        <v>10</v>
      </c>
      <c r="T3836" s="36">
        <v>10</v>
      </c>
      <c r="U3836" s="36">
        <v>10</v>
      </c>
    </row>
    <row r="3837" spans="1:21" x14ac:dyDescent="0.2">
      <c r="A3837" s="89">
        <f>VLOOKUP(C3837,TabellenSRG!$B$4:$C$2729,2,FALSE)</f>
        <v>338</v>
      </c>
      <c r="B3837" t="str">
        <f t="shared" si="60"/>
        <v>338f</v>
      </c>
      <c r="C3837" t="s">
        <v>349</v>
      </c>
      <c r="D3837" t="s">
        <v>612</v>
      </c>
      <c r="E3837">
        <v>5</v>
      </c>
      <c r="F3837">
        <v>0</v>
      </c>
      <c r="G3837">
        <v>0</v>
      </c>
      <c r="H3837">
        <v>0</v>
      </c>
      <c r="I3837">
        <v>0</v>
      </c>
      <c r="J3837">
        <v>0</v>
      </c>
      <c r="K3837">
        <v>0</v>
      </c>
      <c r="L3837">
        <v>0</v>
      </c>
      <c r="M3837">
        <v>0</v>
      </c>
      <c r="N3837">
        <v>0</v>
      </c>
      <c r="O3837">
        <v>0</v>
      </c>
      <c r="P3837">
        <v>0</v>
      </c>
      <c r="Q3837" s="36">
        <v>0</v>
      </c>
      <c r="R3837" s="36">
        <v>0</v>
      </c>
      <c r="S3837" s="36">
        <v>0</v>
      </c>
      <c r="T3837" s="36">
        <v>0</v>
      </c>
      <c r="U3837" s="36">
        <v>0</v>
      </c>
    </row>
    <row r="3838" spans="1:21" x14ac:dyDescent="0.2">
      <c r="A3838" s="89">
        <f>VLOOKUP(C3838,TabellenSRG!$B$4:$C$2729,2,FALSE)</f>
        <v>338</v>
      </c>
      <c r="B3838" t="str">
        <f t="shared" si="60"/>
        <v>338g</v>
      </c>
      <c r="C3838" t="s">
        <v>349</v>
      </c>
      <c r="D3838" t="s">
        <v>613</v>
      </c>
      <c r="E3838">
        <v>6</v>
      </c>
      <c r="F3838">
        <v>0</v>
      </c>
      <c r="G3838">
        <v>0</v>
      </c>
      <c r="H3838">
        <v>0</v>
      </c>
      <c r="I3838">
        <v>0</v>
      </c>
      <c r="J3838">
        <v>0</v>
      </c>
      <c r="K3838">
        <v>0</v>
      </c>
      <c r="L3838">
        <v>0</v>
      </c>
      <c r="M3838">
        <v>0</v>
      </c>
      <c r="N3838">
        <v>0</v>
      </c>
      <c r="O3838">
        <v>0</v>
      </c>
      <c r="P3838">
        <v>0</v>
      </c>
      <c r="Q3838" s="36">
        <v>0</v>
      </c>
      <c r="R3838" s="36">
        <v>0</v>
      </c>
      <c r="S3838" s="36">
        <v>0</v>
      </c>
      <c r="T3838" s="36">
        <v>0</v>
      </c>
      <c r="U3838" s="36">
        <v>0</v>
      </c>
    </row>
    <row r="3839" spans="1:21" x14ac:dyDescent="0.2">
      <c r="A3839" s="89">
        <f>VLOOKUP(C3839,TabellenSRG!$B$4:$C$2729,2,FALSE)</f>
        <v>338</v>
      </c>
      <c r="B3839" t="str">
        <f t="shared" si="60"/>
        <v>338h</v>
      </c>
      <c r="C3839" t="s">
        <v>349</v>
      </c>
      <c r="D3839" t="s">
        <v>614</v>
      </c>
      <c r="E3839">
        <v>7</v>
      </c>
      <c r="F3839">
        <v>0</v>
      </c>
      <c r="G3839">
        <v>0</v>
      </c>
      <c r="H3839">
        <v>0</v>
      </c>
      <c r="I3839">
        <v>0</v>
      </c>
      <c r="J3839">
        <v>0</v>
      </c>
      <c r="K3839">
        <v>0</v>
      </c>
      <c r="L3839">
        <v>0</v>
      </c>
      <c r="M3839">
        <v>0</v>
      </c>
      <c r="N3839">
        <v>0</v>
      </c>
      <c r="O3839">
        <v>0</v>
      </c>
      <c r="P3839">
        <v>0</v>
      </c>
      <c r="Q3839" s="36">
        <v>0</v>
      </c>
      <c r="R3839" s="36">
        <v>0</v>
      </c>
      <c r="S3839" s="36">
        <v>0</v>
      </c>
      <c r="T3839" s="36">
        <v>0</v>
      </c>
      <c r="U3839" s="36">
        <v>0</v>
      </c>
    </row>
    <row r="3840" spans="1:21" x14ac:dyDescent="0.2">
      <c r="A3840" s="89">
        <f>VLOOKUP(C3840,TabellenSRG!$B$4:$C$2729,2,FALSE)</f>
        <v>338</v>
      </c>
      <c r="B3840" t="str">
        <f t="shared" si="60"/>
        <v>338i</v>
      </c>
      <c r="C3840" t="s">
        <v>349</v>
      </c>
      <c r="D3840" t="s">
        <v>615</v>
      </c>
      <c r="E3840">
        <v>8</v>
      </c>
      <c r="F3840">
        <v>0</v>
      </c>
      <c r="G3840">
        <v>0</v>
      </c>
      <c r="H3840">
        <v>0</v>
      </c>
      <c r="I3840">
        <v>0</v>
      </c>
      <c r="J3840">
        <v>0</v>
      </c>
      <c r="K3840">
        <v>0</v>
      </c>
      <c r="L3840">
        <v>0</v>
      </c>
      <c r="M3840">
        <v>0</v>
      </c>
      <c r="N3840">
        <v>0</v>
      </c>
      <c r="O3840">
        <v>0</v>
      </c>
      <c r="P3840">
        <v>0</v>
      </c>
      <c r="Q3840" s="36">
        <v>0</v>
      </c>
      <c r="R3840" s="36">
        <v>0</v>
      </c>
      <c r="S3840" s="36">
        <v>0</v>
      </c>
      <c r="T3840" s="36">
        <v>0</v>
      </c>
      <c r="U3840" s="36">
        <v>0</v>
      </c>
    </row>
    <row r="3841" spans="1:21" x14ac:dyDescent="0.2">
      <c r="A3841" s="89">
        <f>VLOOKUP(C3841,TabellenSRG!$B$4:$C$2729,2,FALSE)</f>
        <v>338</v>
      </c>
      <c r="B3841" t="str">
        <f t="shared" si="60"/>
        <v>338j</v>
      </c>
      <c r="C3841" t="s">
        <v>349</v>
      </c>
      <c r="D3841" t="s">
        <v>616</v>
      </c>
      <c r="E3841">
        <v>9</v>
      </c>
      <c r="F3841">
        <v>40</v>
      </c>
      <c r="G3841">
        <v>40</v>
      </c>
      <c r="H3841">
        <v>50</v>
      </c>
      <c r="I3841">
        <v>50</v>
      </c>
      <c r="J3841">
        <v>50</v>
      </c>
      <c r="K3841">
        <v>50</v>
      </c>
      <c r="L3841">
        <v>50</v>
      </c>
      <c r="M3841">
        <v>90</v>
      </c>
      <c r="N3841">
        <v>90</v>
      </c>
      <c r="O3841">
        <v>90</v>
      </c>
      <c r="P3841">
        <v>80</v>
      </c>
      <c r="Q3841" s="36">
        <v>80</v>
      </c>
      <c r="R3841" s="36">
        <v>30</v>
      </c>
      <c r="S3841" s="36">
        <v>40</v>
      </c>
      <c r="T3841" s="36">
        <v>50</v>
      </c>
      <c r="U3841" s="36">
        <v>60</v>
      </c>
    </row>
    <row r="3842" spans="1:21" x14ac:dyDescent="0.2">
      <c r="A3842" s="89">
        <f>VLOOKUP(C3842,TabellenSRG!$B$4:$C$2729,2,FALSE)</f>
        <v>338</v>
      </c>
      <c r="B3842" t="str">
        <f t="shared" si="60"/>
        <v>338k</v>
      </c>
      <c r="C3842" t="s">
        <v>349</v>
      </c>
      <c r="D3842" t="s">
        <v>611</v>
      </c>
      <c r="E3842">
        <v>10</v>
      </c>
      <c r="F3842" t="e">
        <v>#N/A</v>
      </c>
      <c r="G3842" t="e">
        <v>#N/A</v>
      </c>
      <c r="H3842" t="e">
        <v>#N/A</v>
      </c>
      <c r="I3842" t="e">
        <v>#N/A</v>
      </c>
      <c r="J3842" t="e">
        <v>#N/A</v>
      </c>
      <c r="K3842" t="e">
        <v>#N/A</v>
      </c>
      <c r="L3842" t="e">
        <v>#N/A</v>
      </c>
      <c r="M3842" t="e">
        <v>#N/A</v>
      </c>
      <c r="N3842">
        <v>0</v>
      </c>
      <c r="O3842">
        <v>0</v>
      </c>
      <c r="P3842">
        <v>0</v>
      </c>
      <c r="Q3842" s="36">
        <v>0</v>
      </c>
      <c r="R3842" s="36">
        <v>0</v>
      </c>
      <c r="S3842" s="36">
        <v>0</v>
      </c>
      <c r="T3842" s="36">
        <v>0</v>
      </c>
      <c r="U3842" s="36">
        <v>0</v>
      </c>
    </row>
    <row r="3843" spans="1:21" x14ac:dyDescent="0.2">
      <c r="A3843" s="89">
        <f>VLOOKUP(C3843,TabellenSRG!$B$4:$C$2729,2,FALSE)</f>
        <v>339</v>
      </c>
      <c r="B3843" t="str">
        <f t="shared" si="60"/>
        <v>339a</v>
      </c>
      <c r="C3843" t="s">
        <v>350</v>
      </c>
      <c r="D3843" t="s">
        <v>606</v>
      </c>
      <c r="E3843">
        <v>0</v>
      </c>
      <c r="F3843">
        <v>300</v>
      </c>
      <c r="G3843">
        <v>240</v>
      </c>
      <c r="H3843">
        <v>230</v>
      </c>
      <c r="I3843">
        <v>230</v>
      </c>
      <c r="J3843">
        <v>230</v>
      </c>
      <c r="K3843">
        <v>230</v>
      </c>
      <c r="L3843">
        <v>240</v>
      </c>
      <c r="M3843">
        <v>230</v>
      </c>
      <c r="N3843">
        <v>280</v>
      </c>
      <c r="O3843">
        <v>330</v>
      </c>
      <c r="P3843">
        <v>340</v>
      </c>
      <c r="Q3843" s="36">
        <v>370</v>
      </c>
      <c r="R3843" s="36">
        <v>390</v>
      </c>
      <c r="S3843" s="36">
        <v>410</v>
      </c>
      <c r="T3843" s="36">
        <v>420</v>
      </c>
      <c r="U3843" s="36">
        <v>440</v>
      </c>
    </row>
    <row r="3844" spans="1:21" x14ac:dyDescent="0.2">
      <c r="A3844" s="89">
        <f>VLOOKUP(C3844,TabellenSRG!$B$4:$C$2729,2,FALSE)</f>
        <v>339</v>
      </c>
      <c r="B3844" t="str">
        <f t="shared" si="60"/>
        <v>339b</v>
      </c>
      <c r="C3844" t="s">
        <v>350</v>
      </c>
      <c r="D3844" t="s">
        <v>607</v>
      </c>
      <c r="E3844">
        <v>1</v>
      </c>
      <c r="F3844">
        <v>20</v>
      </c>
      <c r="G3844">
        <v>20</v>
      </c>
      <c r="H3844">
        <v>20</v>
      </c>
      <c r="I3844">
        <v>20</v>
      </c>
      <c r="J3844">
        <v>10</v>
      </c>
      <c r="K3844">
        <v>10</v>
      </c>
      <c r="L3844">
        <v>10</v>
      </c>
      <c r="M3844">
        <v>20</v>
      </c>
      <c r="N3844">
        <v>20</v>
      </c>
      <c r="O3844">
        <v>20</v>
      </c>
      <c r="P3844">
        <v>20</v>
      </c>
      <c r="Q3844" s="36">
        <v>20</v>
      </c>
      <c r="R3844" s="36">
        <v>20</v>
      </c>
      <c r="S3844" s="36">
        <v>20</v>
      </c>
      <c r="T3844" s="36">
        <v>20</v>
      </c>
      <c r="U3844" s="36">
        <v>20</v>
      </c>
    </row>
    <row r="3845" spans="1:21" x14ac:dyDescent="0.2">
      <c r="A3845" s="89">
        <f>VLOOKUP(C3845,TabellenSRG!$B$4:$C$2729,2,FALSE)</f>
        <v>339</v>
      </c>
      <c r="B3845" t="str">
        <f t="shared" ref="B3845:B3908" si="61">CONCATENATE(A3845,D3845)</f>
        <v>339c</v>
      </c>
      <c r="C3845" t="s">
        <v>350</v>
      </c>
      <c r="D3845" t="s">
        <v>608</v>
      </c>
      <c r="E3845">
        <v>2</v>
      </c>
      <c r="F3845">
        <v>10</v>
      </c>
      <c r="G3845">
        <v>10</v>
      </c>
      <c r="H3845">
        <v>10</v>
      </c>
      <c r="I3845">
        <v>10</v>
      </c>
      <c r="J3845">
        <v>10</v>
      </c>
      <c r="K3845">
        <v>10</v>
      </c>
      <c r="L3845">
        <v>0</v>
      </c>
      <c r="M3845">
        <v>0</v>
      </c>
      <c r="N3845">
        <v>0</v>
      </c>
      <c r="O3845">
        <v>0</v>
      </c>
      <c r="P3845">
        <v>0</v>
      </c>
      <c r="Q3845" s="36">
        <v>0</v>
      </c>
      <c r="R3845" s="36">
        <v>0</v>
      </c>
      <c r="S3845" s="36">
        <v>0</v>
      </c>
      <c r="T3845" s="36">
        <v>0</v>
      </c>
      <c r="U3845" s="36">
        <v>0</v>
      </c>
    </row>
    <row r="3846" spans="1:21" x14ac:dyDescent="0.2">
      <c r="A3846" s="89">
        <f>VLOOKUP(C3846,TabellenSRG!$B$4:$C$2729,2,FALSE)</f>
        <v>339</v>
      </c>
      <c r="B3846" t="str">
        <f t="shared" si="61"/>
        <v>339d</v>
      </c>
      <c r="C3846" t="s">
        <v>350</v>
      </c>
      <c r="D3846" t="s">
        <v>609</v>
      </c>
      <c r="E3846">
        <v>3</v>
      </c>
      <c r="F3846">
        <v>0</v>
      </c>
      <c r="G3846">
        <v>0</v>
      </c>
      <c r="H3846">
        <v>0</v>
      </c>
      <c r="I3846">
        <v>0</v>
      </c>
      <c r="J3846">
        <v>0</v>
      </c>
      <c r="K3846">
        <v>0</v>
      </c>
      <c r="L3846">
        <v>0</v>
      </c>
      <c r="M3846">
        <v>0</v>
      </c>
      <c r="N3846">
        <v>0</v>
      </c>
      <c r="O3846">
        <v>0</v>
      </c>
      <c r="P3846">
        <v>0</v>
      </c>
      <c r="Q3846" s="36">
        <v>0</v>
      </c>
      <c r="R3846" s="36">
        <v>0</v>
      </c>
      <c r="S3846" s="36">
        <v>0</v>
      </c>
      <c r="T3846" s="36">
        <v>0</v>
      </c>
      <c r="U3846" s="36">
        <v>0</v>
      </c>
    </row>
    <row r="3847" spans="1:21" x14ac:dyDescent="0.2">
      <c r="A3847" s="89">
        <f>VLOOKUP(C3847,TabellenSRG!$B$4:$C$2729,2,FALSE)</f>
        <v>339</v>
      </c>
      <c r="B3847" t="str">
        <f t="shared" si="61"/>
        <v>339e</v>
      </c>
      <c r="C3847" t="s">
        <v>350</v>
      </c>
      <c r="D3847" t="s">
        <v>610</v>
      </c>
      <c r="E3847">
        <v>4</v>
      </c>
      <c r="F3847">
        <v>0</v>
      </c>
      <c r="G3847">
        <v>0</v>
      </c>
      <c r="H3847">
        <v>0</v>
      </c>
      <c r="I3847">
        <v>10</v>
      </c>
      <c r="J3847">
        <v>10</v>
      </c>
      <c r="K3847">
        <v>10</v>
      </c>
      <c r="L3847">
        <v>10</v>
      </c>
      <c r="M3847">
        <v>10</v>
      </c>
      <c r="N3847">
        <v>20</v>
      </c>
      <c r="O3847">
        <v>20</v>
      </c>
      <c r="P3847">
        <v>20</v>
      </c>
      <c r="Q3847" s="36">
        <v>30</v>
      </c>
      <c r="R3847" s="36">
        <v>50</v>
      </c>
      <c r="S3847" s="36">
        <v>50</v>
      </c>
      <c r="T3847" s="36">
        <v>50</v>
      </c>
      <c r="U3847" s="36">
        <v>50</v>
      </c>
    </row>
    <row r="3848" spans="1:21" x14ac:dyDescent="0.2">
      <c r="A3848" s="89">
        <f>VLOOKUP(C3848,TabellenSRG!$B$4:$C$2729,2,FALSE)</f>
        <v>339</v>
      </c>
      <c r="B3848" t="str">
        <f t="shared" si="61"/>
        <v>339f</v>
      </c>
      <c r="C3848" t="s">
        <v>350</v>
      </c>
      <c r="D3848" t="s">
        <v>612</v>
      </c>
      <c r="E3848">
        <v>5</v>
      </c>
      <c r="F3848">
        <v>0</v>
      </c>
      <c r="G3848">
        <v>0</v>
      </c>
      <c r="H3848">
        <v>0</v>
      </c>
      <c r="I3848">
        <v>0</v>
      </c>
      <c r="J3848">
        <v>0</v>
      </c>
      <c r="K3848">
        <v>0</v>
      </c>
      <c r="L3848">
        <v>0</v>
      </c>
      <c r="M3848">
        <v>0</v>
      </c>
      <c r="N3848">
        <v>0</v>
      </c>
      <c r="O3848">
        <v>0</v>
      </c>
      <c r="P3848">
        <v>0</v>
      </c>
      <c r="Q3848" s="36">
        <v>0</v>
      </c>
      <c r="R3848" s="36">
        <v>0</v>
      </c>
      <c r="S3848" s="36">
        <v>0</v>
      </c>
      <c r="T3848" s="36">
        <v>0</v>
      </c>
      <c r="U3848" s="36">
        <v>0</v>
      </c>
    </row>
    <row r="3849" spans="1:21" x14ac:dyDescent="0.2">
      <c r="A3849" s="89">
        <f>VLOOKUP(C3849,TabellenSRG!$B$4:$C$2729,2,FALSE)</f>
        <v>339</v>
      </c>
      <c r="B3849" t="str">
        <f t="shared" si="61"/>
        <v>339g</v>
      </c>
      <c r="C3849" t="s">
        <v>350</v>
      </c>
      <c r="D3849" t="s">
        <v>613</v>
      </c>
      <c r="E3849">
        <v>6</v>
      </c>
      <c r="F3849">
        <v>30</v>
      </c>
      <c r="G3849">
        <v>0</v>
      </c>
      <c r="H3849">
        <v>0</v>
      </c>
      <c r="I3849">
        <v>0</v>
      </c>
      <c r="J3849">
        <v>0</v>
      </c>
      <c r="K3849">
        <v>0</v>
      </c>
      <c r="L3849">
        <v>0</v>
      </c>
      <c r="M3849">
        <v>0</v>
      </c>
      <c r="N3849">
        <v>0</v>
      </c>
      <c r="O3849">
        <v>0</v>
      </c>
      <c r="P3849">
        <v>0</v>
      </c>
      <c r="Q3849" s="36">
        <v>0</v>
      </c>
      <c r="R3849" s="36">
        <v>0</v>
      </c>
      <c r="S3849" s="36">
        <v>0</v>
      </c>
      <c r="T3849" s="36">
        <v>0</v>
      </c>
      <c r="U3849" s="36">
        <v>0</v>
      </c>
    </row>
    <row r="3850" spans="1:21" x14ac:dyDescent="0.2">
      <c r="A3850" s="89">
        <f>VLOOKUP(C3850,TabellenSRG!$B$4:$C$2729,2,FALSE)</f>
        <v>339</v>
      </c>
      <c r="B3850" t="str">
        <f t="shared" si="61"/>
        <v>339h</v>
      </c>
      <c r="C3850" t="s">
        <v>350</v>
      </c>
      <c r="D3850" t="s">
        <v>614</v>
      </c>
      <c r="E3850">
        <v>7</v>
      </c>
      <c r="F3850">
        <v>0</v>
      </c>
      <c r="G3850">
        <v>0</v>
      </c>
      <c r="H3850">
        <v>0</v>
      </c>
      <c r="I3850">
        <v>0</v>
      </c>
      <c r="J3850">
        <v>0</v>
      </c>
      <c r="K3850">
        <v>0</v>
      </c>
      <c r="L3850">
        <v>0</v>
      </c>
      <c r="M3850">
        <v>0</v>
      </c>
      <c r="N3850">
        <v>0</v>
      </c>
      <c r="O3850">
        <v>0</v>
      </c>
      <c r="P3850">
        <v>0</v>
      </c>
      <c r="Q3850" s="36">
        <v>0</v>
      </c>
      <c r="R3850" s="36">
        <v>0</v>
      </c>
      <c r="S3850" s="36">
        <v>0</v>
      </c>
      <c r="T3850" s="36">
        <v>0</v>
      </c>
      <c r="U3850" s="36">
        <v>0</v>
      </c>
    </row>
    <row r="3851" spans="1:21" x14ac:dyDescent="0.2">
      <c r="A3851" s="89">
        <f>VLOOKUP(C3851,TabellenSRG!$B$4:$C$2729,2,FALSE)</f>
        <v>339</v>
      </c>
      <c r="B3851" t="str">
        <f t="shared" si="61"/>
        <v>339i</v>
      </c>
      <c r="C3851" t="s">
        <v>350</v>
      </c>
      <c r="D3851" t="s">
        <v>615</v>
      </c>
      <c r="E3851">
        <v>8</v>
      </c>
      <c r="F3851">
        <v>0</v>
      </c>
      <c r="G3851">
        <v>0</v>
      </c>
      <c r="H3851">
        <v>0</v>
      </c>
      <c r="I3851">
        <v>0</v>
      </c>
      <c r="J3851">
        <v>0</v>
      </c>
      <c r="K3851">
        <v>0</v>
      </c>
      <c r="L3851">
        <v>0</v>
      </c>
      <c r="M3851">
        <v>0</v>
      </c>
      <c r="N3851">
        <v>0</v>
      </c>
      <c r="O3851">
        <v>0</v>
      </c>
      <c r="P3851">
        <v>0</v>
      </c>
      <c r="Q3851" s="36">
        <v>0</v>
      </c>
      <c r="R3851" s="36">
        <v>0</v>
      </c>
      <c r="S3851" s="36">
        <v>0</v>
      </c>
      <c r="T3851" s="36">
        <v>0</v>
      </c>
      <c r="U3851" s="36">
        <v>0</v>
      </c>
    </row>
    <row r="3852" spans="1:21" x14ac:dyDescent="0.2">
      <c r="A3852" s="89">
        <f>VLOOKUP(C3852,TabellenSRG!$B$4:$C$2729,2,FALSE)</f>
        <v>339</v>
      </c>
      <c r="B3852" t="str">
        <f t="shared" si="61"/>
        <v>339j</v>
      </c>
      <c r="C3852" t="s">
        <v>350</v>
      </c>
      <c r="D3852" t="s">
        <v>616</v>
      </c>
      <c r="E3852">
        <v>9</v>
      </c>
      <c r="F3852">
        <v>250</v>
      </c>
      <c r="G3852">
        <v>220</v>
      </c>
      <c r="H3852">
        <v>210</v>
      </c>
      <c r="I3852">
        <v>210</v>
      </c>
      <c r="J3852">
        <v>200</v>
      </c>
      <c r="K3852">
        <v>210</v>
      </c>
      <c r="L3852">
        <v>210</v>
      </c>
      <c r="M3852">
        <v>200</v>
      </c>
      <c r="N3852">
        <v>240</v>
      </c>
      <c r="O3852">
        <v>280</v>
      </c>
      <c r="P3852">
        <v>290</v>
      </c>
      <c r="Q3852" s="36">
        <v>310</v>
      </c>
      <c r="R3852" s="36">
        <v>310</v>
      </c>
      <c r="S3852" s="36">
        <v>310</v>
      </c>
      <c r="T3852" s="36">
        <v>320</v>
      </c>
      <c r="U3852" s="36">
        <v>320</v>
      </c>
    </row>
    <row r="3853" spans="1:21" x14ac:dyDescent="0.2">
      <c r="A3853" s="89">
        <f>VLOOKUP(C3853,TabellenSRG!$B$4:$C$2729,2,FALSE)</f>
        <v>339</v>
      </c>
      <c r="B3853" t="str">
        <f t="shared" si="61"/>
        <v>339k</v>
      </c>
      <c r="C3853" t="s">
        <v>350</v>
      </c>
      <c r="D3853" t="s">
        <v>611</v>
      </c>
      <c r="E3853">
        <v>10</v>
      </c>
      <c r="F3853" t="e">
        <v>#N/A</v>
      </c>
      <c r="G3853" t="e">
        <v>#N/A</v>
      </c>
      <c r="H3853" t="e">
        <v>#N/A</v>
      </c>
      <c r="I3853" t="e">
        <v>#N/A</v>
      </c>
      <c r="J3853" t="e">
        <v>#N/A</v>
      </c>
      <c r="K3853" t="e">
        <v>#N/A</v>
      </c>
      <c r="L3853" t="e">
        <v>#N/A</v>
      </c>
      <c r="M3853" t="e">
        <v>#N/A</v>
      </c>
      <c r="N3853">
        <v>0</v>
      </c>
      <c r="O3853">
        <v>10</v>
      </c>
      <c r="P3853">
        <v>10</v>
      </c>
      <c r="Q3853" s="36">
        <v>0</v>
      </c>
      <c r="R3853" s="36">
        <v>10</v>
      </c>
      <c r="S3853" s="36">
        <v>20</v>
      </c>
      <c r="T3853" s="36">
        <v>30</v>
      </c>
      <c r="U3853" s="36">
        <v>40</v>
      </c>
    </row>
    <row r="3854" spans="1:21" x14ac:dyDescent="0.2">
      <c r="A3854" s="89">
        <f>VLOOKUP(C3854,TabellenSRG!$B$4:$C$2729,2,FALSE)</f>
        <v>340</v>
      </c>
      <c r="B3854" t="str">
        <f t="shared" si="61"/>
        <v>340a</v>
      </c>
      <c r="C3854" t="s">
        <v>351</v>
      </c>
      <c r="D3854" t="s">
        <v>606</v>
      </c>
      <c r="E3854">
        <v>0</v>
      </c>
      <c r="F3854">
        <v>130</v>
      </c>
      <c r="G3854">
        <v>130</v>
      </c>
      <c r="H3854">
        <v>130</v>
      </c>
      <c r="I3854">
        <v>140</v>
      </c>
      <c r="J3854">
        <v>150</v>
      </c>
      <c r="K3854">
        <v>160</v>
      </c>
      <c r="L3854">
        <v>160</v>
      </c>
      <c r="M3854">
        <v>160</v>
      </c>
      <c r="N3854">
        <v>160</v>
      </c>
      <c r="O3854">
        <v>160</v>
      </c>
      <c r="P3854">
        <v>160</v>
      </c>
      <c r="Q3854" s="36">
        <v>160</v>
      </c>
      <c r="R3854" s="36">
        <v>170</v>
      </c>
      <c r="S3854" s="36">
        <v>170</v>
      </c>
      <c r="T3854" s="36">
        <v>160</v>
      </c>
      <c r="U3854" s="36">
        <v>160</v>
      </c>
    </row>
    <row r="3855" spans="1:21" x14ac:dyDescent="0.2">
      <c r="A3855" s="89">
        <f>VLOOKUP(C3855,TabellenSRG!$B$4:$C$2729,2,FALSE)</f>
        <v>340</v>
      </c>
      <c r="B3855" t="str">
        <f t="shared" si="61"/>
        <v>340b</v>
      </c>
      <c r="C3855" t="s">
        <v>351</v>
      </c>
      <c r="D3855" t="s">
        <v>607</v>
      </c>
      <c r="E3855">
        <v>1</v>
      </c>
      <c r="F3855">
        <v>0</v>
      </c>
      <c r="G3855">
        <v>0</v>
      </c>
      <c r="H3855">
        <v>0</v>
      </c>
      <c r="I3855">
        <v>0</v>
      </c>
      <c r="J3855">
        <v>0</v>
      </c>
      <c r="K3855">
        <v>0</v>
      </c>
      <c r="L3855">
        <v>0</v>
      </c>
      <c r="M3855">
        <v>0</v>
      </c>
      <c r="N3855">
        <v>0</v>
      </c>
      <c r="O3855">
        <v>0</v>
      </c>
      <c r="P3855">
        <v>0</v>
      </c>
      <c r="Q3855" s="36">
        <v>0</v>
      </c>
      <c r="R3855" s="36">
        <v>0</v>
      </c>
      <c r="S3855" s="36">
        <v>0</v>
      </c>
      <c r="T3855" s="36">
        <v>0</v>
      </c>
      <c r="U3855" s="36">
        <v>0</v>
      </c>
    </row>
    <row r="3856" spans="1:21" x14ac:dyDescent="0.2">
      <c r="A3856" s="89">
        <f>VLOOKUP(C3856,TabellenSRG!$B$4:$C$2729,2,FALSE)</f>
        <v>340</v>
      </c>
      <c r="B3856" t="str">
        <f t="shared" si="61"/>
        <v>340c</v>
      </c>
      <c r="C3856" t="s">
        <v>351</v>
      </c>
      <c r="D3856" t="s">
        <v>608</v>
      </c>
      <c r="E3856">
        <v>2</v>
      </c>
      <c r="F3856">
        <v>0</v>
      </c>
      <c r="G3856">
        <v>0</v>
      </c>
      <c r="H3856">
        <v>0</v>
      </c>
      <c r="I3856">
        <v>0</v>
      </c>
      <c r="J3856">
        <v>0</v>
      </c>
      <c r="K3856">
        <v>0</v>
      </c>
      <c r="L3856">
        <v>0</v>
      </c>
      <c r="M3856">
        <v>0</v>
      </c>
      <c r="N3856">
        <v>0</v>
      </c>
      <c r="O3856">
        <v>0</v>
      </c>
      <c r="P3856">
        <v>0</v>
      </c>
      <c r="Q3856" s="36">
        <v>0</v>
      </c>
      <c r="R3856" s="36">
        <v>0</v>
      </c>
      <c r="S3856" s="36">
        <v>0</v>
      </c>
      <c r="T3856" s="36">
        <v>0</v>
      </c>
      <c r="U3856" s="36">
        <v>0</v>
      </c>
    </row>
    <row r="3857" spans="1:21" x14ac:dyDescent="0.2">
      <c r="A3857" s="89">
        <f>VLOOKUP(C3857,TabellenSRG!$B$4:$C$2729,2,FALSE)</f>
        <v>340</v>
      </c>
      <c r="B3857" t="str">
        <f t="shared" si="61"/>
        <v>340d</v>
      </c>
      <c r="C3857" t="s">
        <v>351</v>
      </c>
      <c r="D3857" t="s">
        <v>609</v>
      </c>
      <c r="E3857">
        <v>3</v>
      </c>
      <c r="F3857">
        <v>0</v>
      </c>
      <c r="G3857">
        <v>0</v>
      </c>
      <c r="H3857">
        <v>0</v>
      </c>
      <c r="I3857">
        <v>0</v>
      </c>
      <c r="J3857">
        <v>0</v>
      </c>
      <c r="K3857">
        <v>0</v>
      </c>
      <c r="L3857">
        <v>0</v>
      </c>
      <c r="M3857">
        <v>0</v>
      </c>
      <c r="N3857">
        <v>0</v>
      </c>
      <c r="O3857">
        <v>0</v>
      </c>
      <c r="P3857">
        <v>0</v>
      </c>
      <c r="Q3857" s="36">
        <v>0</v>
      </c>
      <c r="R3857" s="36">
        <v>0</v>
      </c>
      <c r="S3857" s="36">
        <v>0</v>
      </c>
      <c r="T3857" s="36">
        <v>0</v>
      </c>
      <c r="U3857" s="36">
        <v>0</v>
      </c>
    </row>
    <row r="3858" spans="1:21" x14ac:dyDescent="0.2">
      <c r="A3858" s="89">
        <f>VLOOKUP(C3858,TabellenSRG!$B$4:$C$2729,2,FALSE)</f>
        <v>340</v>
      </c>
      <c r="B3858" t="str">
        <f t="shared" si="61"/>
        <v>340e</v>
      </c>
      <c r="C3858" t="s">
        <v>351</v>
      </c>
      <c r="D3858" t="s">
        <v>610</v>
      </c>
      <c r="E3858">
        <v>4</v>
      </c>
      <c r="F3858">
        <v>0</v>
      </c>
      <c r="G3858">
        <v>0</v>
      </c>
      <c r="H3858">
        <v>0</v>
      </c>
      <c r="I3858">
        <v>0</v>
      </c>
      <c r="J3858">
        <v>0</v>
      </c>
      <c r="K3858">
        <v>0</v>
      </c>
      <c r="L3858">
        <v>0</v>
      </c>
      <c r="M3858">
        <v>0</v>
      </c>
      <c r="N3858">
        <v>0</v>
      </c>
      <c r="O3858">
        <v>0</v>
      </c>
      <c r="P3858">
        <v>0</v>
      </c>
      <c r="Q3858" s="36">
        <v>0</v>
      </c>
      <c r="R3858" s="36">
        <v>10</v>
      </c>
      <c r="S3858" s="36">
        <v>10</v>
      </c>
      <c r="T3858" s="36">
        <v>10</v>
      </c>
      <c r="U3858" s="36">
        <v>10</v>
      </c>
    </row>
    <row r="3859" spans="1:21" x14ac:dyDescent="0.2">
      <c r="A3859" s="89">
        <f>VLOOKUP(C3859,TabellenSRG!$B$4:$C$2729,2,FALSE)</f>
        <v>340</v>
      </c>
      <c r="B3859" t="str">
        <f t="shared" si="61"/>
        <v>340f</v>
      </c>
      <c r="C3859" t="s">
        <v>351</v>
      </c>
      <c r="D3859" t="s">
        <v>612</v>
      </c>
      <c r="E3859">
        <v>5</v>
      </c>
      <c r="F3859">
        <v>0</v>
      </c>
      <c r="G3859">
        <v>0</v>
      </c>
      <c r="H3859">
        <v>0</v>
      </c>
      <c r="I3859">
        <v>0</v>
      </c>
      <c r="J3859">
        <v>0</v>
      </c>
      <c r="K3859">
        <v>0</v>
      </c>
      <c r="L3859">
        <v>0</v>
      </c>
      <c r="M3859">
        <v>0</v>
      </c>
      <c r="N3859">
        <v>0</v>
      </c>
      <c r="O3859">
        <v>0</v>
      </c>
      <c r="P3859">
        <v>0</v>
      </c>
      <c r="Q3859" s="36">
        <v>0</v>
      </c>
      <c r="R3859" s="36">
        <v>0</v>
      </c>
      <c r="S3859" s="36">
        <v>0</v>
      </c>
      <c r="T3859" s="36">
        <v>0</v>
      </c>
      <c r="U3859" s="36">
        <v>0</v>
      </c>
    </row>
    <row r="3860" spans="1:21" x14ac:dyDescent="0.2">
      <c r="A3860" s="89">
        <f>VLOOKUP(C3860,TabellenSRG!$B$4:$C$2729,2,FALSE)</f>
        <v>340</v>
      </c>
      <c r="B3860" t="str">
        <f t="shared" si="61"/>
        <v>340g</v>
      </c>
      <c r="C3860" t="s">
        <v>351</v>
      </c>
      <c r="D3860" t="s">
        <v>613</v>
      </c>
      <c r="E3860">
        <v>6</v>
      </c>
      <c r="F3860">
        <v>0</v>
      </c>
      <c r="G3860">
        <v>0</v>
      </c>
      <c r="H3860">
        <v>0</v>
      </c>
      <c r="I3860">
        <v>0</v>
      </c>
      <c r="J3860">
        <v>0</v>
      </c>
      <c r="K3860">
        <v>0</v>
      </c>
      <c r="L3860">
        <v>0</v>
      </c>
      <c r="M3860">
        <v>0</v>
      </c>
      <c r="N3860">
        <v>0</v>
      </c>
      <c r="O3860">
        <v>0</v>
      </c>
      <c r="P3860">
        <v>0</v>
      </c>
      <c r="Q3860" s="36">
        <v>0</v>
      </c>
      <c r="R3860" s="36">
        <v>0</v>
      </c>
      <c r="S3860" s="36">
        <v>0</v>
      </c>
      <c r="T3860" s="36">
        <v>0</v>
      </c>
      <c r="U3860" s="36">
        <v>0</v>
      </c>
    </row>
    <row r="3861" spans="1:21" x14ac:dyDescent="0.2">
      <c r="A3861" s="89">
        <f>VLOOKUP(C3861,TabellenSRG!$B$4:$C$2729,2,FALSE)</f>
        <v>340</v>
      </c>
      <c r="B3861" t="str">
        <f t="shared" si="61"/>
        <v>340h</v>
      </c>
      <c r="C3861" t="s">
        <v>351</v>
      </c>
      <c r="D3861" t="s">
        <v>614</v>
      </c>
      <c r="E3861">
        <v>7</v>
      </c>
      <c r="F3861">
        <v>0</v>
      </c>
      <c r="G3861">
        <v>0</v>
      </c>
      <c r="H3861">
        <v>0</v>
      </c>
      <c r="I3861">
        <v>0</v>
      </c>
      <c r="J3861">
        <v>0</v>
      </c>
      <c r="K3861">
        <v>0</v>
      </c>
      <c r="L3861">
        <v>0</v>
      </c>
      <c r="M3861">
        <v>0</v>
      </c>
      <c r="N3861">
        <v>0</v>
      </c>
      <c r="O3861">
        <v>0</v>
      </c>
      <c r="P3861">
        <v>0</v>
      </c>
      <c r="Q3861" s="36">
        <v>0</v>
      </c>
      <c r="R3861" s="36">
        <v>0</v>
      </c>
      <c r="S3861" s="36">
        <v>0</v>
      </c>
      <c r="T3861" s="36">
        <v>0</v>
      </c>
      <c r="U3861" s="36">
        <v>0</v>
      </c>
    </row>
    <row r="3862" spans="1:21" x14ac:dyDescent="0.2">
      <c r="A3862" s="89">
        <f>VLOOKUP(C3862,TabellenSRG!$B$4:$C$2729,2,FALSE)</f>
        <v>340</v>
      </c>
      <c r="B3862" t="str">
        <f t="shared" si="61"/>
        <v>340i</v>
      </c>
      <c r="C3862" t="s">
        <v>351</v>
      </c>
      <c r="D3862" t="s">
        <v>615</v>
      </c>
      <c r="E3862">
        <v>8</v>
      </c>
      <c r="F3862">
        <v>0</v>
      </c>
      <c r="G3862">
        <v>0</v>
      </c>
      <c r="H3862">
        <v>0</v>
      </c>
      <c r="I3862">
        <v>0</v>
      </c>
      <c r="J3862">
        <v>0</v>
      </c>
      <c r="K3862">
        <v>0</v>
      </c>
      <c r="L3862">
        <v>0</v>
      </c>
      <c r="M3862">
        <v>0</v>
      </c>
      <c r="N3862">
        <v>0</v>
      </c>
      <c r="O3862">
        <v>0</v>
      </c>
      <c r="P3862">
        <v>0</v>
      </c>
      <c r="Q3862" s="36">
        <v>0</v>
      </c>
      <c r="R3862" s="36">
        <v>0</v>
      </c>
      <c r="S3862" s="36">
        <v>0</v>
      </c>
      <c r="T3862" s="36">
        <v>0</v>
      </c>
      <c r="U3862" s="36">
        <v>0</v>
      </c>
    </row>
    <row r="3863" spans="1:21" x14ac:dyDescent="0.2">
      <c r="A3863" s="89">
        <f>VLOOKUP(C3863,TabellenSRG!$B$4:$C$2729,2,FALSE)</f>
        <v>340</v>
      </c>
      <c r="B3863" t="str">
        <f t="shared" si="61"/>
        <v>340j</v>
      </c>
      <c r="C3863" t="s">
        <v>351</v>
      </c>
      <c r="D3863" t="s">
        <v>616</v>
      </c>
      <c r="E3863">
        <v>9</v>
      </c>
      <c r="F3863">
        <v>130</v>
      </c>
      <c r="G3863">
        <v>130</v>
      </c>
      <c r="H3863">
        <v>130</v>
      </c>
      <c r="I3863">
        <v>140</v>
      </c>
      <c r="J3863">
        <v>150</v>
      </c>
      <c r="K3863">
        <v>160</v>
      </c>
      <c r="L3863">
        <v>160</v>
      </c>
      <c r="M3863">
        <v>160</v>
      </c>
      <c r="N3863">
        <v>160</v>
      </c>
      <c r="O3863">
        <v>160</v>
      </c>
      <c r="P3863">
        <v>160</v>
      </c>
      <c r="Q3863" s="36">
        <v>160</v>
      </c>
      <c r="R3863" s="36">
        <v>160</v>
      </c>
      <c r="S3863" s="36">
        <v>160</v>
      </c>
      <c r="T3863" s="36">
        <v>160</v>
      </c>
      <c r="U3863" s="36">
        <v>150</v>
      </c>
    </row>
    <row r="3864" spans="1:21" x14ac:dyDescent="0.2">
      <c r="A3864" s="89">
        <f>VLOOKUP(C3864,TabellenSRG!$B$4:$C$2729,2,FALSE)</f>
        <v>340</v>
      </c>
      <c r="B3864" t="str">
        <f t="shared" si="61"/>
        <v>340k</v>
      </c>
      <c r="C3864" t="s">
        <v>351</v>
      </c>
      <c r="D3864" t="s">
        <v>611</v>
      </c>
      <c r="E3864">
        <v>10</v>
      </c>
      <c r="F3864" t="e">
        <v>#N/A</v>
      </c>
      <c r="G3864" t="e">
        <v>#N/A</v>
      </c>
      <c r="H3864" t="e">
        <v>#N/A</v>
      </c>
      <c r="I3864" t="e">
        <v>#N/A</v>
      </c>
      <c r="J3864" t="e">
        <v>#N/A</v>
      </c>
      <c r="K3864" t="e">
        <v>#N/A</v>
      </c>
      <c r="L3864" t="e">
        <v>#N/A</v>
      </c>
      <c r="M3864" t="e">
        <v>#N/A</v>
      </c>
      <c r="N3864">
        <v>0</v>
      </c>
      <c r="O3864">
        <v>0</v>
      </c>
      <c r="P3864">
        <v>0</v>
      </c>
      <c r="Q3864" s="36">
        <v>0</v>
      </c>
      <c r="R3864" s="36">
        <v>0</v>
      </c>
      <c r="S3864" s="36">
        <v>0</v>
      </c>
      <c r="T3864" s="36">
        <v>0</v>
      </c>
      <c r="U3864" s="36">
        <v>0</v>
      </c>
    </row>
    <row r="3865" spans="1:21" x14ac:dyDescent="0.2">
      <c r="A3865" s="89">
        <f>VLOOKUP(C3865,TabellenSRG!$B$4:$C$2729,2,FALSE)</f>
        <v>341</v>
      </c>
      <c r="B3865" t="str">
        <f t="shared" si="61"/>
        <v>341a</v>
      </c>
      <c r="C3865" t="s">
        <v>352</v>
      </c>
      <c r="D3865" t="s">
        <v>606</v>
      </c>
      <c r="E3865">
        <v>0</v>
      </c>
      <c r="F3865">
        <v>650</v>
      </c>
      <c r="G3865">
        <v>740</v>
      </c>
      <c r="H3865">
        <v>690</v>
      </c>
      <c r="I3865">
        <v>780</v>
      </c>
      <c r="J3865">
        <v>840</v>
      </c>
      <c r="K3865">
        <v>970</v>
      </c>
      <c r="L3865">
        <v>980</v>
      </c>
      <c r="M3865">
        <v>1000</v>
      </c>
      <c r="N3865">
        <v>530</v>
      </c>
      <c r="O3865">
        <v>570</v>
      </c>
      <c r="P3865">
        <v>430</v>
      </c>
      <c r="Q3865" s="36">
        <v>420</v>
      </c>
      <c r="R3865" s="36">
        <v>430</v>
      </c>
      <c r="S3865" s="36">
        <v>580</v>
      </c>
      <c r="T3865" s="36">
        <v>440</v>
      </c>
      <c r="U3865" s="36">
        <v>460</v>
      </c>
    </row>
    <row r="3866" spans="1:21" x14ac:dyDescent="0.2">
      <c r="A3866" s="89">
        <f>VLOOKUP(C3866,TabellenSRG!$B$4:$C$2729,2,FALSE)</f>
        <v>341</v>
      </c>
      <c r="B3866" t="str">
        <f t="shared" si="61"/>
        <v>341b</v>
      </c>
      <c r="C3866" t="s">
        <v>352</v>
      </c>
      <c r="D3866" t="s">
        <v>607</v>
      </c>
      <c r="E3866">
        <v>1</v>
      </c>
      <c r="F3866">
        <v>30</v>
      </c>
      <c r="G3866">
        <v>30</v>
      </c>
      <c r="H3866">
        <v>30</v>
      </c>
      <c r="I3866">
        <v>30</v>
      </c>
      <c r="J3866">
        <v>20</v>
      </c>
      <c r="K3866">
        <v>20</v>
      </c>
      <c r="L3866">
        <v>20</v>
      </c>
      <c r="M3866">
        <v>10</v>
      </c>
      <c r="N3866">
        <v>10</v>
      </c>
      <c r="O3866">
        <v>20</v>
      </c>
      <c r="P3866">
        <v>20</v>
      </c>
      <c r="Q3866" s="36">
        <v>10</v>
      </c>
      <c r="R3866" s="36">
        <v>20</v>
      </c>
      <c r="S3866" s="36">
        <v>10</v>
      </c>
      <c r="T3866" s="36">
        <v>10</v>
      </c>
      <c r="U3866" s="36">
        <v>10</v>
      </c>
    </row>
    <row r="3867" spans="1:21" x14ac:dyDescent="0.2">
      <c r="A3867" s="89">
        <f>VLOOKUP(C3867,TabellenSRG!$B$4:$C$2729,2,FALSE)</f>
        <v>341</v>
      </c>
      <c r="B3867" t="str">
        <f t="shared" si="61"/>
        <v>341c</v>
      </c>
      <c r="C3867" t="s">
        <v>352</v>
      </c>
      <c r="D3867" t="s">
        <v>608</v>
      </c>
      <c r="E3867">
        <v>2</v>
      </c>
      <c r="F3867">
        <v>0</v>
      </c>
      <c r="G3867">
        <v>0</v>
      </c>
      <c r="H3867">
        <v>0</v>
      </c>
      <c r="I3867">
        <v>0</v>
      </c>
      <c r="J3867">
        <v>0</v>
      </c>
      <c r="K3867">
        <v>0</v>
      </c>
      <c r="L3867">
        <v>0</v>
      </c>
      <c r="M3867">
        <v>0</v>
      </c>
      <c r="N3867">
        <v>0</v>
      </c>
      <c r="O3867">
        <v>0</v>
      </c>
      <c r="P3867">
        <v>0</v>
      </c>
      <c r="Q3867" s="36">
        <v>0</v>
      </c>
      <c r="R3867" s="36">
        <v>0</v>
      </c>
      <c r="S3867" s="36">
        <v>0</v>
      </c>
      <c r="T3867" s="36">
        <v>0</v>
      </c>
      <c r="U3867" s="36">
        <v>0</v>
      </c>
    </row>
    <row r="3868" spans="1:21" x14ac:dyDescent="0.2">
      <c r="A3868" s="89">
        <f>VLOOKUP(C3868,TabellenSRG!$B$4:$C$2729,2,FALSE)</f>
        <v>341</v>
      </c>
      <c r="B3868" t="str">
        <f t="shared" si="61"/>
        <v>341d</v>
      </c>
      <c r="C3868" t="s">
        <v>352</v>
      </c>
      <c r="D3868" t="s">
        <v>609</v>
      </c>
      <c r="E3868">
        <v>3</v>
      </c>
      <c r="F3868">
        <v>0</v>
      </c>
      <c r="G3868">
        <v>0</v>
      </c>
      <c r="H3868">
        <v>0</v>
      </c>
      <c r="I3868">
        <v>0</v>
      </c>
      <c r="J3868">
        <v>0</v>
      </c>
      <c r="K3868">
        <v>0</v>
      </c>
      <c r="L3868">
        <v>0</v>
      </c>
      <c r="M3868">
        <v>0</v>
      </c>
      <c r="N3868">
        <v>0</v>
      </c>
      <c r="O3868">
        <v>0</v>
      </c>
      <c r="P3868">
        <v>0</v>
      </c>
      <c r="Q3868" s="36">
        <v>0</v>
      </c>
      <c r="R3868" s="36">
        <v>0</v>
      </c>
      <c r="S3868" s="36">
        <v>0</v>
      </c>
      <c r="T3868" s="36">
        <v>0</v>
      </c>
      <c r="U3868" s="36">
        <v>0</v>
      </c>
    </row>
    <row r="3869" spans="1:21" x14ac:dyDescent="0.2">
      <c r="A3869" s="89">
        <f>VLOOKUP(C3869,TabellenSRG!$B$4:$C$2729,2,FALSE)</f>
        <v>341</v>
      </c>
      <c r="B3869" t="str">
        <f t="shared" si="61"/>
        <v>341e</v>
      </c>
      <c r="C3869" t="s">
        <v>352</v>
      </c>
      <c r="D3869" t="s">
        <v>610</v>
      </c>
      <c r="E3869">
        <v>4</v>
      </c>
      <c r="F3869">
        <v>0</v>
      </c>
      <c r="G3869">
        <v>0</v>
      </c>
      <c r="H3869">
        <v>0</v>
      </c>
      <c r="I3869">
        <v>0</v>
      </c>
      <c r="J3869">
        <v>0</v>
      </c>
      <c r="K3869">
        <v>0</v>
      </c>
      <c r="L3869">
        <v>0</v>
      </c>
      <c r="M3869">
        <v>10</v>
      </c>
      <c r="N3869">
        <v>10</v>
      </c>
      <c r="O3869">
        <v>10</v>
      </c>
      <c r="P3869">
        <v>20</v>
      </c>
      <c r="Q3869" s="36">
        <v>10</v>
      </c>
      <c r="R3869" s="36">
        <v>10</v>
      </c>
      <c r="S3869" s="36">
        <v>10</v>
      </c>
      <c r="T3869" s="36">
        <v>20</v>
      </c>
      <c r="U3869" s="36">
        <v>20</v>
      </c>
    </row>
    <row r="3870" spans="1:21" x14ac:dyDescent="0.2">
      <c r="A3870" s="89">
        <f>VLOOKUP(C3870,TabellenSRG!$B$4:$C$2729,2,FALSE)</f>
        <v>341</v>
      </c>
      <c r="B3870" t="str">
        <f t="shared" si="61"/>
        <v>341f</v>
      </c>
      <c r="C3870" t="s">
        <v>352</v>
      </c>
      <c r="D3870" t="s">
        <v>612</v>
      </c>
      <c r="E3870">
        <v>5</v>
      </c>
      <c r="F3870">
        <v>0</v>
      </c>
      <c r="G3870">
        <v>0</v>
      </c>
      <c r="H3870">
        <v>0</v>
      </c>
      <c r="I3870">
        <v>0</v>
      </c>
      <c r="J3870">
        <v>0</v>
      </c>
      <c r="K3870">
        <v>0</v>
      </c>
      <c r="L3870">
        <v>0</v>
      </c>
      <c r="M3870">
        <v>0</v>
      </c>
      <c r="N3870">
        <v>0</v>
      </c>
      <c r="O3870">
        <v>0</v>
      </c>
      <c r="P3870">
        <v>0</v>
      </c>
      <c r="Q3870" s="36">
        <v>0</v>
      </c>
      <c r="R3870" s="36">
        <v>0</v>
      </c>
      <c r="S3870" s="36">
        <v>50</v>
      </c>
      <c r="T3870" s="36">
        <v>50</v>
      </c>
      <c r="U3870" s="36">
        <v>60</v>
      </c>
    </row>
    <row r="3871" spans="1:21" x14ac:dyDescent="0.2">
      <c r="A3871" s="89">
        <f>VLOOKUP(C3871,TabellenSRG!$B$4:$C$2729,2,FALSE)</f>
        <v>341</v>
      </c>
      <c r="B3871" t="str">
        <f t="shared" si="61"/>
        <v>341g</v>
      </c>
      <c r="C3871" t="s">
        <v>352</v>
      </c>
      <c r="D3871" t="s">
        <v>613</v>
      </c>
      <c r="E3871">
        <v>6</v>
      </c>
      <c r="F3871">
        <v>0</v>
      </c>
      <c r="G3871">
        <v>0</v>
      </c>
      <c r="H3871">
        <v>0</v>
      </c>
      <c r="I3871">
        <v>0</v>
      </c>
      <c r="J3871">
        <v>0</v>
      </c>
      <c r="K3871">
        <v>0</v>
      </c>
      <c r="L3871">
        <v>0</v>
      </c>
      <c r="M3871">
        <v>0</v>
      </c>
      <c r="N3871">
        <v>0</v>
      </c>
      <c r="O3871">
        <v>0</v>
      </c>
      <c r="P3871">
        <v>0</v>
      </c>
      <c r="Q3871" s="36">
        <v>0</v>
      </c>
      <c r="R3871" s="36">
        <v>0</v>
      </c>
      <c r="S3871" s="36">
        <v>0</v>
      </c>
      <c r="T3871" s="36">
        <v>0</v>
      </c>
      <c r="U3871" s="36">
        <v>0</v>
      </c>
    </row>
    <row r="3872" spans="1:21" x14ac:dyDescent="0.2">
      <c r="A3872" s="89">
        <f>VLOOKUP(C3872,TabellenSRG!$B$4:$C$2729,2,FALSE)</f>
        <v>341</v>
      </c>
      <c r="B3872" t="str">
        <f t="shared" si="61"/>
        <v>341h</v>
      </c>
      <c r="C3872" t="s">
        <v>352</v>
      </c>
      <c r="D3872" t="s">
        <v>614</v>
      </c>
      <c r="E3872">
        <v>7</v>
      </c>
      <c r="F3872">
        <v>0</v>
      </c>
      <c r="G3872">
        <v>0</v>
      </c>
      <c r="H3872">
        <v>0</v>
      </c>
      <c r="I3872">
        <v>0</v>
      </c>
      <c r="J3872">
        <v>0</v>
      </c>
      <c r="K3872">
        <v>0</v>
      </c>
      <c r="L3872">
        <v>0</v>
      </c>
      <c r="M3872">
        <v>0</v>
      </c>
      <c r="N3872">
        <v>0</v>
      </c>
      <c r="O3872">
        <v>0</v>
      </c>
      <c r="P3872">
        <v>0</v>
      </c>
      <c r="Q3872" s="36">
        <v>0</v>
      </c>
      <c r="R3872" s="36">
        <v>0</v>
      </c>
      <c r="S3872" s="36">
        <v>0</v>
      </c>
      <c r="T3872" s="36">
        <v>0</v>
      </c>
      <c r="U3872" s="36">
        <v>0</v>
      </c>
    </row>
    <row r="3873" spans="1:21" x14ac:dyDescent="0.2">
      <c r="A3873" s="89">
        <f>VLOOKUP(C3873,TabellenSRG!$B$4:$C$2729,2,FALSE)</f>
        <v>341</v>
      </c>
      <c r="B3873" t="str">
        <f t="shared" si="61"/>
        <v>341i</v>
      </c>
      <c r="C3873" t="s">
        <v>352</v>
      </c>
      <c r="D3873" t="s">
        <v>615</v>
      </c>
      <c r="E3873">
        <v>8</v>
      </c>
      <c r="F3873">
        <v>0</v>
      </c>
      <c r="G3873">
        <v>0</v>
      </c>
      <c r="H3873">
        <v>0</v>
      </c>
      <c r="I3873">
        <v>0</v>
      </c>
      <c r="J3873">
        <v>0</v>
      </c>
      <c r="K3873">
        <v>0</v>
      </c>
      <c r="L3873">
        <v>0</v>
      </c>
      <c r="M3873">
        <v>0</v>
      </c>
      <c r="N3873">
        <v>0</v>
      </c>
      <c r="O3873">
        <v>0</v>
      </c>
      <c r="P3873">
        <v>0</v>
      </c>
      <c r="Q3873" s="36">
        <v>0</v>
      </c>
      <c r="R3873" s="36">
        <v>0</v>
      </c>
      <c r="S3873" s="36">
        <v>0</v>
      </c>
      <c r="T3873" s="36">
        <v>0</v>
      </c>
      <c r="U3873" s="36">
        <v>0</v>
      </c>
    </row>
    <row r="3874" spans="1:21" x14ac:dyDescent="0.2">
      <c r="A3874" s="89">
        <f>VLOOKUP(C3874,TabellenSRG!$B$4:$C$2729,2,FALSE)</f>
        <v>341</v>
      </c>
      <c r="B3874" t="str">
        <f t="shared" si="61"/>
        <v>341j</v>
      </c>
      <c r="C3874" t="s">
        <v>352</v>
      </c>
      <c r="D3874" t="s">
        <v>616</v>
      </c>
      <c r="E3874">
        <v>9</v>
      </c>
      <c r="F3874">
        <v>620</v>
      </c>
      <c r="G3874">
        <v>710</v>
      </c>
      <c r="H3874">
        <v>660</v>
      </c>
      <c r="I3874">
        <v>760</v>
      </c>
      <c r="J3874">
        <v>820</v>
      </c>
      <c r="K3874">
        <v>950</v>
      </c>
      <c r="L3874">
        <v>960</v>
      </c>
      <c r="M3874">
        <v>990</v>
      </c>
      <c r="N3874">
        <v>520</v>
      </c>
      <c r="O3874">
        <v>550</v>
      </c>
      <c r="P3874">
        <v>390</v>
      </c>
      <c r="Q3874" s="36">
        <v>400</v>
      </c>
      <c r="R3874" s="36">
        <v>400</v>
      </c>
      <c r="S3874" s="36">
        <v>500</v>
      </c>
      <c r="T3874" s="36">
        <v>360</v>
      </c>
      <c r="U3874" s="36">
        <v>370</v>
      </c>
    </row>
    <row r="3875" spans="1:21" x14ac:dyDescent="0.2">
      <c r="A3875" s="89">
        <f>VLOOKUP(C3875,TabellenSRG!$B$4:$C$2729,2,FALSE)</f>
        <v>341</v>
      </c>
      <c r="B3875" t="str">
        <f t="shared" si="61"/>
        <v>341k</v>
      </c>
      <c r="C3875" t="s">
        <v>352</v>
      </c>
      <c r="D3875" t="s">
        <v>611</v>
      </c>
      <c r="E3875">
        <v>10</v>
      </c>
      <c r="F3875" t="e">
        <v>#N/A</v>
      </c>
      <c r="G3875" t="e">
        <v>#N/A</v>
      </c>
      <c r="H3875" t="e">
        <v>#N/A</v>
      </c>
      <c r="I3875" t="e">
        <v>#N/A</v>
      </c>
      <c r="J3875" t="e">
        <v>#N/A</v>
      </c>
      <c r="K3875" t="e">
        <v>#N/A</v>
      </c>
      <c r="L3875" t="e">
        <v>#N/A</v>
      </c>
      <c r="M3875" t="e">
        <v>#N/A</v>
      </c>
      <c r="N3875">
        <v>0</v>
      </c>
      <c r="O3875">
        <v>0</v>
      </c>
      <c r="P3875">
        <v>0</v>
      </c>
      <c r="Q3875" s="36">
        <v>0</v>
      </c>
      <c r="R3875" s="36">
        <v>0</v>
      </c>
      <c r="S3875" s="36">
        <v>0</v>
      </c>
      <c r="T3875" s="36">
        <v>0</v>
      </c>
      <c r="U3875" s="36">
        <v>0</v>
      </c>
    </row>
    <row r="3876" spans="1:21" x14ac:dyDescent="0.2">
      <c r="A3876" s="89">
        <f>VLOOKUP(C3876,TabellenSRG!$B$4:$C$2729,2,FALSE)</f>
        <v>342</v>
      </c>
      <c r="B3876" t="str">
        <f t="shared" si="61"/>
        <v>342a</v>
      </c>
      <c r="C3876" t="s">
        <v>353</v>
      </c>
      <c r="D3876" t="s">
        <v>606</v>
      </c>
      <c r="E3876">
        <v>0</v>
      </c>
      <c r="F3876">
        <v>480</v>
      </c>
      <c r="G3876">
        <v>540</v>
      </c>
      <c r="H3876">
        <v>570</v>
      </c>
      <c r="I3876">
        <v>600</v>
      </c>
      <c r="J3876">
        <v>600</v>
      </c>
      <c r="K3876">
        <v>620</v>
      </c>
      <c r="L3876">
        <v>580</v>
      </c>
      <c r="M3876">
        <v>570</v>
      </c>
      <c r="N3876">
        <v>560</v>
      </c>
      <c r="O3876">
        <v>510</v>
      </c>
      <c r="P3876">
        <v>440</v>
      </c>
      <c r="Q3876" s="36">
        <v>440</v>
      </c>
      <c r="R3876" s="36">
        <v>460</v>
      </c>
      <c r="S3876" s="36">
        <v>450</v>
      </c>
      <c r="T3876" s="36">
        <v>480</v>
      </c>
      <c r="U3876" s="36">
        <v>420</v>
      </c>
    </row>
    <row r="3877" spans="1:21" x14ac:dyDescent="0.2">
      <c r="A3877" s="89">
        <f>VLOOKUP(C3877,TabellenSRG!$B$4:$C$2729,2,FALSE)</f>
        <v>342</v>
      </c>
      <c r="B3877" t="str">
        <f t="shared" si="61"/>
        <v>342b</v>
      </c>
      <c r="C3877" t="s">
        <v>353</v>
      </c>
      <c r="D3877" t="s">
        <v>607</v>
      </c>
      <c r="E3877">
        <v>1</v>
      </c>
      <c r="F3877">
        <v>0</v>
      </c>
      <c r="G3877">
        <v>0</v>
      </c>
      <c r="H3877">
        <v>0</v>
      </c>
      <c r="I3877">
        <v>0</v>
      </c>
      <c r="J3877">
        <v>0</v>
      </c>
      <c r="K3877">
        <v>0</v>
      </c>
      <c r="L3877">
        <v>0</v>
      </c>
      <c r="M3877">
        <v>0</v>
      </c>
      <c r="N3877">
        <v>0</v>
      </c>
      <c r="O3877">
        <v>0</v>
      </c>
      <c r="P3877">
        <v>0</v>
      </c>
      <c r="Q3877" s="36">
        <v>0</v>
      </c>
      <c r="R3877" s="36">
        <v>0</v>
      </c>
      <c r="S3877" s="36">
        <v>0</v>
      </c>
      <c r="T3877" s="36">
        <v>0</v>
      </c>
      <c r="U3877" s="36">
        <v>0</v>
      </c>
    </row>
    <row r="3878" spans="1:21" x14ac:dyDescent="0.2">
      <c r="A3878" s="89">
        <f>VLOOKUP(C3878,TabellenSRG!$B$4:$C$2729,2,FALSE)</f>
        <v>342</v>
      </c>
      <c r="B3878" t="str">
        <f t="shared" si="61"/>
        <v>342c</v>
      </c>
      <c r="C3878" t="s">
        <v>353</v>
      </c>
      <c r="D3878" t="s">
        <v>608</v>
      </c>
      <c r="E3878">
        <v>2</v>
      </c>
      <c r="F3878">
        <v>0</v>
      </c>
      <c r="G3878">
        <v>0</v>
      </c>
      <c r="H3878">
        <v>0</v>
      </c>
      <c r="I3878">
        <v>0</v>
      </c>
      <c r="J3878">
        <v>0</v>
      </c>
      <c r="K3878">
        <v>0</v>
      </c>
      <c r="L3878">
        <v>0</v>
      </c>
      <c r="M3878">
        <v>0</v>
      </c>
      <c r="N3878">
        <v>0</v>
      </c>
      <c r="O3878">
        <v>0</v>
      </c>
      <c r="P3878">
        <v>0</v>
      </c>
      <c r="Q3878" s="36">
        <v>0</v>
      </c>
      <c r="R3878" s="36">
        <v>0</v>
      </c>
      <c r="S3878" s="36">
        <v>0</v>
      </c>
      <c r="T3878" s="36">
        <v>0</v>
      </c>
      <c r="U3878" s="36">
        <v>0</v>
      </c>
    </row>
    <row r="3879" spans="1:21" x14ac:dyDescent="0.2">
      <c r="A3879" s="89">
        <f>VLOOKUP(C3879,TabellenSRG!$B$4:$C$2729,2,FALSE)</f>
        <v>342</v>
      </c>
      <c r="B3879" t="str">
        <f t="shared" si="61"/>
        <v>342d</v>
      </c>
      <c r="C3879" t="s">
        <v>353</v>
      </c>
      <c r="D3879" t="s">
        <v>609</v>
      </c>
      <c r="E3879">
        <v>3</v>
      </c>
      <c r="F3879">
        <v>0</v>
      </c>
      <c r="G3879">
        <v>0</v>
      </c>
      <c r="H3879">
        <v>0</v>
      </c>
      <c r="I3879">
        <v>0</v>
      </c>
      <c r="J3879">
        <v>0</v>
      </c>
      <c r="K3879">
        <v>0</v>
      </c>
      <c r="L3879">
        <v>0</v>
      </c>
      <c r="M3879">
        <v>0</v>
      </c>
      <c r="N3879">
        <v>0</v>
      </c>
      <c r="O3879">
        <v>0</v>
      </c>
      <c r="P3879">
        <v>0</v>
      </c>
      <c r="Q3879" s="36">
        <v>0</v>
      </c>
      <c r="R3879" s="36">
        <v>0</v>
      </c>
      <c r="S3879" s="36">
        <v>0</v>
      </c>
      <c r="T3879" s="36">
        <v>0</v>
      </c>
      <c r="U3879" s="36">
        <v>0</v>
      </c>
    </row>
    <row r="3880" spans="1:21" x14ac:dyDescent="0.2">
      <c r="A3880" s="89">
        <f>VLOOKUP(C3880,TabellenSRG!$B$4:$C$2729,2,FALSE)</f>
        <v>342</v>
      </c>
      <c r="B3880" t="str">
        <f t="shared" si="61"/>
        <v>342e</v>
      </c>
      <c r="C3880" t="s">
        <v>353</v>
      </c>
      <c r="D3880" t="s">
        <v>610</v>
      </c>
      <c r="E3880">
        <v>4</v>
      </c>
      <c r="F3880">
        <v>0</v>
      </c>
      <c r="G3880">
        <v>0</v>
      </c>
      <c r="H3880">
        <v>0</v>
      </c>
      <c r="I3880">
        <v>0</v>
      </c>
      <c r="J3880">
        <v>0</v>
      </c>
      <c r="K3880">
        <v>0</v>
      </c>
      <c r="L3880">
        <v>0</v>
      </c>
      <c r="M3880">
        <v>0</v>
      </c>
      <c r="N3880">
        <v>0</v>
      </c>
      <c r="O3880">
        <v>0</v>
      </c>
      <c r="P3880">
        <v>0</v>
      </c>
      <c r="Q3880" s="36">
        <v>0</v>
      </c>
      <c r="R3880" s="36">
        <v>0</v>
      </c>
      <c r="S3880" s="36">
        <v>0</v>
      </c>
      <c r="T3880" s="36">
        <v>0</v>
      </c>
      <c r="U3880" s="36">
        <v>0</v>
      </c>
    </row>
    <row r="3881" spans="1:21" x14ac:dyDescent="0.2">
      <c r="A3881" s="89">
        <f>VLOOKUP(C3881,TabellenSRG!$B$4:$C$2729,2,FALSE)</f>
        <v>342</v>
      </c>
      <c r="B3881" t="str">
        <f t="shared" si="61"/>
        <v>342f</v>
      </c>
      <c r="C3881" t="s">
        <v>353</v>
      </c>
      <c r="D3881" t="s">
        <v>612</v>
      </c>
      <c r="E3881">
        <v>5</v>
      </c>
      <c r="F3881">
        <v>0</v>
      </c>
      <c r="G3881">
        <v>0</v>
      </c>
      <c r="H3881">
        <v>0</v>
      </c>
      <c r="I3881">
        <v>0</v>
      </c>
      <c r="J3881">
        <v>0</v>
      </c>
      <c r="K3881">
        <v>0</v>
      </c>
      <c r="L3881">
        <v>0</v>
      </c>
      <c r="M3881">
        <v>0</v>
      </c>
      <c r="N3881">
        <v>0</v>
      </c>
      <c r="O3881">
        <v>0</v>
      </c>
      <c r="P3881">
        <v>0</v>
      </c>
      <c r="Q3881" s="36">
        <v>0</v>
      </c>
      <c r="R3881" s="36">
        <v>0</v>
      </c>
      <c r="S3881" s="36">
        <v>0</v>
      </c>
      <c r="T3881" s="36">
        <v>0</v>
      </c>
      <c r="U3881" s="36">
        <v>10</v>
      </c>
    </row>
    <row r="3882" spans="1:21" x14ac:dyDescent="0.2">
      <c r="A3882" s="89">
        <f>VLOOKUP(C3882,TabellenSRG!$B$4:$C$2729,2,FALSE)</f>
        <v>342</v>
      </c>
      <c r="B3882" t="str">
        <f t="shared" si="61"/>
        <v>342g</v>
      </c>
      <c r="C3882" t="s">
        <v>353</v>
      </c>
      <c r="D3882" t="s">
        <v>613</v>
      </c>
      <c r="E3882">
        <v>6</v>
      </c>
      <c r="F3882">
        <v>0</v>
      </c>
      <c r="G3882">
        <v>0</v>
      </c>
      <c r="H3882">
        <v>0</v>
      </c>
      <c r="I3882">
        <v>0</v>
      </c>
      <c r="J3882">
        <v>0</v>
      </c>
      <c r="K3882">
        <v>0</v>
      </c>
      <c r="L3882">
        <v>0</v>
      </c>
      <c r="M3882">
        <v>0</v>
      </c>
      <c r="N3882">
        <v>0</v>
      </c>
      <c r="O3882">
        <v>0</v>
      </c>
      <c r="P3882">
        <v>0</v>
      </c>
      <c r="Q3882" s="36">
        <v>0</v>
      </c>
      <c r="R3882" s="36">
        <v>0</v>
      </c>
      <c r="S3882" s="36">
        <v>0</v>
      </c>
      <c r="T3882" s="36">
        <v>0</v>
      </c>
      <c r="U3882" s="36">
        <v>0</v>
      </c>
    </row>
    <row r="3883" spans="1:21" x14ac:dyDescent="0.2">
      <c r="A3883" s="89">
        <f>VLOOKUP(C3883,TabellenSRG!$B$4:$C$2729,2,FALSE)</f>
        <v>342</v>
      </c>
      <c r="B3883" t="str">
        <f t="shared" si="61"/>
        <v>342h</v>
      </c>
      <c r="C3883" t="s">
        <v>353</v>
      </c>
      <c r="D3883" t="s">
        <v>614</v>
      </c>
      <c r="E3883">
        <v>7</v>
      </c>
      <c r="F3883">
        <v>0</v>
      </c>
      <c r="G3883">
        <v>0</v>
      </c>
      <c r="H3883">
        <v>0</v>
      </c>
      <c r="I3883">
        <v>0</v>
      </c>
      <c r="J3883">
        <v>0</v>
      </c>
      <c r="K3883">
        <v>0</v>
      </c>
      <c r="L3883">
        <v>0</v>
      </c>
      <c r="M3883">
        <v>0</v>
      </c>
      <c r="N3883">
        <v>0</v>
      </c>
      <c r="O3883">
        <v>0</v>
      </c>
      <c r="P3883">
        <v>0</v>
      </c>
      <c r="Q3883" s="36">
        <v>0</v>
      </c>
      <c r="R3883" s="36">
        <v>0</v>
      </c>
      <c r="S3883" s="36">
        <v>0</v>
      </c>
      <c r="T3883" s="36">
        <v>0</v>
      </c>
      <c r="U3883" s="36">
        <v>0</v>
      </c>
    </row>
    <row r="3884" spans="1:21" x14ac:dyDescent="0.2">
      <c r="A3884" s="89">
        <f>VLOOKUP(C3884,TabellenSRG!$B$4:$C$2729,2,FALSE)</f>
        <v>342</v>
      </c>
      <c r="B3884" t="str">
        <f t="shared" si="61"/>
        <v>342i</v>
      </c>
      <c r="C3884" t="s">
        <v>353</v>
      </c>
      <c r="D3884" t="s">
        <v>615</v>
      </c>
      <c r="E3884">
        <v>8</v>
      </c>
      <c r="F3884">
        <v>0</v>
      </c>
      <c r="G3884">
        <v>0</v>
      </c>
      <c r="H3884">
        <v>0</v>
      </c>
      <c r="I3884">
        <v>0</v>
      </c>
      <c r="J3884">
        <v>0</v>
      </c>
      <c r="K3884">
        <v>0</v>
      </c>
      <c r="L3884">
        <v>0</v>
      </c>
      <c r="M3884">
        <v>0</v>
      </c>
      <c r="N3884">
        <v>0</v>
      </c>
      <c r="O3884">
        <v>0</v>
      </c>
      <c r="P3884">
        <v>0</v>
      </c>
      <c r="Q3884" s="36">
        <v>0</v>
      </c>
      <c r="R3884" s="36">
        <v>0</v>
      </c>
      <c r="S3884" s="36">
        <v>0</v>
      </c>
      <c r="T3884" s="36">
        <v>0</v>
      </c>
      <c r="U3884" s="36">
        <v>0</v>
      </c>
    </row>
    <row r="3885" spans="1:21" x14ac:dyDescent="0.2">
      <c r="A3885" s="89">
        <f>VLOOKUP(C3885,TabellenSRG!$B$4:$C$2729,2,FALSE)</f>
        <v>342</v>
      </c>
      <c r="B3885" t="str">
        <f t="shared" si="61"/>
        <v>342j</v>
      </c>
      <c r="C3885" t="s">
        <v>353</v>
      </c>
      <c r="D3885" t="s">
        <v>616</v>
      </c>
      <c r="E3885">
        <v>9</v>
      </c>
      <c r="F3885">
        <v>480</v>
      </c>
      <c r="G3885">
        <v>540</v>
      </c>
      <c r="H3885">
        <v>570</v>
      </c>
      <c r="I3885">
        <v>600</v>
      </c>
      <c r="J3885">
        <v>600</v>
      </c>
      <c r="K3885">
        <v>620</v>
      </c>
      <c r="L3885">
        <v>580</v>
      </c>
      <c r="M3885">
        <v>570</v>
      </c>
      <c r="N3885">
        <v>560</v>
      </c>
      <c r="O3885">
        <v>500</v>
      </c>
      <c r="P3885">
        <v>440</v>
      </c>
      <c r="Q3885" s="36">
        <v>430</v>
      </c>
      <c r="R3885" s="36">
        <v>450</v>
      </c>
      <c r="S3885" s="36">
        <v>450</v>
      </c>
      <c r="T3885" s="36">
        <v>470</v>
      </c>
      <c r="U3885" s="36">
        <v>410</v>
      </c>
    </row>
    <row r="3886" spans="1:21" x14ac:dyDescent="0.2">
      <c r="A3886" s="89">
        <f>VLOOKUP(C3886,TabellenSRG!$B$4:$C$2729,2,FALSE)</f>
        <v>342</v>
      </c>
      <c r="B3886" t="str">
        <f t="shared" si="61"/>
        <v>342k</v>
      </c>
      <c r="C3886" t="s">
        <v>353</v>
      </c>
      <c r="D3886" t="s">
        <v>611</v>
      </c>
      <c r="E3886">
        <v>10</v>
      </c>
      <c r="F3886" t="e">
        <v>#N/A</v>
      </c>
      <c r="G3886" t="e">
        <v>#N/A</v>
      </c>
      <c r="H3886" t="e">
        <v>#N/A</v>
      </c>
      <c r="I3886" t="e">
        <v>#N/A</v>
      </c>
      <c r="J3886" t="e">
        <v>#N/A</v>
      </c>
      <c r="K3886" t="e">
        <v>#N/A</v>
      </c>
      <c r="L3886" t="e">
        <v>#N/A</v>
      </c>
      <c r="M3886" t="e">
        <v>#N/A</v>
      </c>
      <c r="N3886">
        <v>0</v>
      </c>
      <c r="O3886">
        <v>0</v>
      </c>
      <c r="P3886">
        <v>0</v>
      </c>
      <c r="Q3886" s="36">
        <v>0</v>
      </c>
      <c r="R3886" s="36">
        <v>0</v>
      </c>
      <c r="S3886" s="36">
        <v>0</v>
      </c>
      <c r="T3886" s="36">
        <v>0</v>
      </c>
      <c r="U3886" s="36">
        <v>0</v>
      </c>
    </row>
    <row r="3887" spans="1:21" x14ac:dyDescent="0.2">
      <c r="A3887" s="89">
        <f>VLOOKUP(C3887,TabellenSRG!$B$4:$C$2729,2,FALSE)</f>
        <v>343</v>
      </c>
      <c r="B3887" t="str">
        <f t="shared" si="61"/>
        <v>343a</v>
      </c>
      <c r="C3887" t="s">
        <v>354</v>
      </c>
      <c r="D3887" t="s">
        <v>606</v>
      </c>
      <c r="E3887">
        <v>0</v>
      </c>
      <c r="F3887">
        <v>50</v>
      </c>
      <c r="G3887">
        <v>50</v>
      </c>
      <c r="H3887">
        <v>50</v>
      </c>
      <c r="I3887">
        <v>40</v>
      </c>
      <c r="J3887">
        <v>40</v>
      </c>
      <c r="K3887">
        <v>40</v>
      </c>
      <c r="L3887">
        <v>30</v>
      </c>
      <c r="M3887">
        <v>30</v>
      </c>
      <c r="N3887">
        <v>30</v>
      </c>
      <c r="O3887">
        <v>30</v>
      </c>
      <c r="P3887">
        <v>30</v>
      </c>
      <c r="Q3887" s="36">
        <v>30</v>
      </c>
      <c r="R3887" s="36">
        <v>170</v>
      </c>
      <c r="S3887" s="36">
        <v>140</v>
      </c>
      <c r="T3887" s="36">
        <v>160</v>
      </c>
      <c r="U3887" s="36">
        <v>160</v>
      </c>
    </row>
    <row r="3888" spans="1:21" x14ac:dyDescent="0.2">
      <c r="A3888" s="89">
        <f>VLOOKUP(C3888,TabellenSRG!$B$4:$C$2729,2,FALSE)</f>
        <v>343</v>
      </c>
      <c r="B3888" t="str">
        <f t="shared" si="61"/>
        <v>343b</v>
      </c>
      <c r="C3888" t="s">
        <v>354</v>
      </c>
      <c r="D3888" t="s">
        <v>607</v>
      </c>
      <c r="E3888">
        <v>1</v>
      </c>
      <c r="F3888">
        <v>0</v>
      </c>
      <c r="G3888">
        <v>0</v>
      </c>
      <c r="H3888">
        <v>0</v>
      </c>
      <c r="I3888">
        <v>0</v>
      </c>
      <c r="J3888">
        <v>0</v>
      </c>
      <c r="K3888">
        <v>0</v>
      </c>
      <c r="L3888">
        <v>0</v>
      </c>
      <c r="M3888">
        <v>0</v>
      </c>
      <c r="N3888">
        <v>0</v>
      </c>
      <c r="O3888">
        <v>0</v>
      </c>
      <c r="P3888">
        <v>0</v>
      </c>
      <c r="Q3888" s="36">
        <v>0</v>
      </c>
      <c r="R3888" s="36">
        <v>0</v>
      </c>
      <c r="S3888" s="36">
        <v>0</v>
      </c>
      <c r="T3888" s="36">
        <v>0</v>
      </c>
      <c r="U3888" s="36">
        <v>0</v>
      </c>
    </row>
    <row r="3889" spans="1:21" x14ac:dyDescent="0.2">
      <c r="A3889" s="89">
        <f>VLOOKUP(C3889,TabellenSRG!$B$4:$C$2729,2,FALSE)</f>
        <v>343</v>
      </c>
      <c r="B3889" t="str">
        <f t="shared" si="61"/>
        <v>343c</v>
      </c>
      <c r="C3889" t="s">
        <v>354</v>
      </c>
      <c r="D3889" t="s">
        <v>608</v>
      </c>
      <c r="E3889">
        <v>2</v>
      </c>
      <c r="F3889">
        <v>0</v>
      </c>
      <c r="G3889">
        <v>0</v>
      </c>
      <c r="H3889">
        <v>0</v>
      </c>
      <c r="I3889">
        <v>0</v>
      </c>
      <c r="J3889">
        <v>0</v>
      </c>
      <c r="K3889">
        <v>0</v>
      </c>
      <c r="L3889">
        <v>0</v>
      </c>
      <c r="M3889">
        <v>0</v>
      </c>
      <c r="N3889">
        <v>0</v>
      </c>
      <c r="O3889">
        <v>0</v>
      </c>
      <c r="P3889">
        <v>0</v>
      </c>
      <c r="Q3889" s="36">
        <v>0</v>
      </c>
      <c r="R3889" s="36">
        <v>0</v>
      </c>
      <c r="S3889" s="36">
        <v>0</v>
      </c>
      <c r="T3889" s="36">
        <v>0</v>
      </c>
      <c r="U3889" s="36">
        <v>0</v>
      </c>
    </row>
    <row r="3890" spans="1:21" x14ac:dyDescent="0.2">
      <c r="A3890" s="89">
        <f>VLOOKUP(C3890,TabellenSRG!$B$4:$C$2729,2,FALSE)</f>
        <v>343</v>
      </c>
      <c r="B3890" t="str">
        <f t="shared" si="61"/>
        <v>343d</v>
      </c>
      <c r="C3890" t="s">
        <v>354</v>
      </c>
      <c r="D3890" t="s">
        <v>609</v>
      </c>
      <c r="E3890">
        <v>3</v>
      </c>
      <c r="F3890">
        <v>0</v>
      </c>
      <c r="G3890">
        <v>0</v>
      </c>
      <c r="H3890">
        <v>0</v>
      </c>
      <c r="I3890">
        <v>0</v>
      </c>
      <c r="J3890">
        <v>0</v>
      </c>
      <c r="K3890">
        <v>0</v>
      </c>
      <c r="L3890">
        <v>0</v>
      </c>
      <c r="M3890">
        <v>0</v>
      </c>
      <c r="N3890">
        <v>0</v>
      </c>
      <c r="O3890">
        <v>0</v>
      </c>
      <c r="P3890">
        <v>0</v>
      </c>
      <c r="Q3890" s="36">
        <v>0</v>
      </c>
      <c r="R3890" s="36">
        <v>0</v>
      </c>
      <c r="S3890" s="36">
        <v>0</v>
      </c>
      <c r="T3890" s="36">
        <v>0</v>
      </c>
      <c r="U3890" s="36">
        <v>0</v>
      </c>
    </row>
    <row r="3891" spans="1:21" x14ac:dyDescent="0.2">
      <c r="A3891" s="89">
        <f>VLOOKUP(C3891,TabellenSRG!$B$4:$C$2729,2,FALSE)</f>
        <v>343</v>
      </c>
      <c r="B3891" t="str">
        <f t="shared" si="61"/>
        <v>343e</v>
      </c>
      <c r="C3891" t="s">
        <v>354</v>
      </c>
      <c r="D3891" t="s">
        <v>610</v>
      </c>
      <c r="E3891">
        <v>4</v>
      </c>
      <c r="F3891">
        <v>0</v>
      </c>
      <c r="G3891">
        <v>0</v>
      </c>
      <c r="H3891">
        <v>0</v>
      </c>
      <c r="I3891">
        <v>0</v>
      </c>
      <c r="J3891">
        <v>0</v>
      </c>
      <c r="K3891">
        <v>0</v>
      </c>
      <c r="L3891">
        <v>0</v>
      </c>
      <c r="M3891">
        <v>0</v>
      </c>
      <c r="N3891">
        <v>0</v>
      </c>
      <c r="O3891">
        <v>10</v>
      </c>
      <c r="P3891">
        <v>10</v>
      </c>
      <c r="Q3891" s="36">
        <v>10</v>
      </c>
      <c r="R3891" s="36">
        <v>10</v>
      </c>
      <c r="S3891" s="36">
        <v>0</v>
      </c>
      <c r="T3891" s="36">
        <v>0</v>
      </c>
      <c r="U3891" s="36">
        <v>10</v>
      </c>
    </row>
    <row r="3892" spans="1:21" x14ac:dyDescent="0.2">
      <c r="A3892" s="89">
        <f>VLOOKUP(C3892,TabellenSRG!$B$4:$C$2729,2,FALSE)</f>
        <v>343</v>
      </c>
      <c r="B3892" t="str">
        <f t="shared" si="61"/>
        <v>343f</v>
      </c>
      <c r="C3892" t="s">
        <v>354</v>
      </c>
      <c r="D3892" t="s">
        <v>612</v>
      </c>
      <c r="E3892">
        <v>5</v>
      </c>
      <c r="F3892">
        <v>0</v>
      </c>
      <c r="G3892">
        <v>0</v>
      </c>
      <c r="H3892">
        <v>0</v>
      </c>
      <c r="I3892">
        <v>0</v>
      </c>
      <c r="J3892">
        <v>0</v>
      </c>
      <c r="K3892">
        <v>0</v>
      </c>
      <c r="L3892">
        <v>0</v>
      </c>
      <c r="M3892">
        <v>0</v>
      </c>
      <c r="N3892">
        <v>0</v>
      </c>
      <c r="O3892">
        <v>0</v>
      </c>
      <c r="P3892">
        <v>0</v>
      </c>
      <c r="Q3892" s="36">
        <v>0</v>
      </c>
      <c r="R3892" s="36">
        <v>0</v>
      </c>
      <c r="S3892" s="36">
        <v>0</v>
      </c>
      <c r="T3892" s="36">
        <v>0</v>
      </c>
      <c r="U3892" s="36">
        <v>0</v>
      </c>
    </row>
    <row r="3893" spans="1:21" x14ac:dyDescent="0.2">
      <c r="A3893" s="89">
        <f>VLOOKUP(C3893,TabellenSRG!$B$4:$C$2729,2,FALSE)</f>
        <v>343</v>
      </c>
      <c r="B3893" t="str">
        <f t="shared" si="61"/>
        <v>343g</v>
      </c>
      <c r="C3893" t="s">
        <v>354</v>
      </c>
      <c r="D3893" t="s">
        <v>613</v>
      </c>
      <c r="E3893">
        <v>6</v>
      </c>
      <c r="F3893">
        <v>0</v>
      </c>
      <c r="G3893">
        <v>0</v>
      </c>
      <c r="H3893">
        <v>0</v>
      </c>
      <c r="I3893">
        <v>0</v>
      </c>
      <c r="J3893">
        <v>0</v>
      </c>
      <c r="K3893">
        <v>0</v>
      </c>
      <c r="L3893">
        <v>0</v>
      </c>
      <c r="M3893">
        <v>0</v>
      </c>
      <c r="N3893">
        <v>0</v>
      </c>
      <c r="O3893">
        <v>0</v>
      </c>
      <c r="P3893">
        <v>0</v>
      </c>
      <c r="Q3893" s="36">
        <v>0</v>
      </c>
      <c r="R3893" s="36">
        <v>0</v>
      </c>
      <c r="S3893" s="36">
        <v>0</v>
      </c>
      <c r="T3893" s="36">
        <v>0</v>
      </c>
      <c r="U3893" s="36">
        <v>0</v>
      </c>
    </row>
    <row r="3894" spans="1:21" x14ac:dyDescent="0.2">
      <c r="A3894" s="89">
        <f>VLOOKUP(C3894,TabellenSRG!$B$4:$C$2729,2,FALSE)</f>
        <v>343</v>
      </c>
      <c r="B3894" t="str">
        <f t="shared" si="61"/>
        <v>343h</v>
      </c>
      <c r="C3894" t="s">
        <v>354</v>
      </c>
      <c r="D3894" t="s">
        <v>614</v>
      </c>
      <c r="E3894">
        <v>7</v>
      </c>
      <c r="F3894">
        <v>0</v>
      </c>
      <c r="G3894">
        <v>0</v>
      </c>
      <c r="H3894">
        <v>0</v>
      </c>
      <c r="I3894">
        <v>0</v>
      </c>
      <c r="J3894">
        <v>0</v>
      </c>
      <c r="K3894">
        <v>0</v>
      </c>
      <c r="L3894">
        <v>0</v>
      </c>
      <c r="M3894">
        <v>0</v>
      </c>
      <c r="N3894">
        <v>0</v>
      </c>
      <c r="O3894">
        <v>0</v>
      </c>
      <c r="P3894">
        <v>0</v>
      </c>
      <c r="Q3894" s="36">
        <v>0</v>
      </c>
      <c r="R3894" s="36">
        <v>0</v>
      </c>
      <c r="S3894" s="36">
        <v>0</v>
      </c>
      <c r="T3894" s="36">
        <v>0</v>
      </c>
      <c r="U3894" s="36">
        <v>0</v>
      </c>
    </row>
    <row r="3895" spans="1:21" x14ac:dyDescent="0.2">
      <c r="A3895" s="89">
        <f>VLOOKUP(C3895,TabellenSRG!$B$4:$C$2729,2,FALSE)</f>
        <v>343</v>
      </c>
      <c r="B3895" t="str">
        <f t="shared" si="61"/>
        <v>343i</v>
      </c>
      <c r="C3895" t="s">
        <v>354</v>
      </c>
      <c r="D3895" t="s">
        <v>615</v>
      </c>
      <c r="E3895">
        <v>8</v>
      </c>
      <c r="F3895">
        <v>0</v>
      </c>
      <c r="G3895">
        <v>0</v>
      </c>
      <c r="H3895">
        <v>0</v>
      </c>
      <c r="I3895">
        <v>0</v>
      </c>
      <c r="J3895">
        <v>0</v>
      </c>
      <c r="K3895">
        <v>0</v>
      </c>
      <c r="L3895">
        <v>0</v>
      </c>
      <c r="M3895">
        <v>0</v>
      </c>
      <c r="N3895">
        <v>0</v>
      </c>
      <c r="O3895">
        <v>0</v>
      </c>
      <c r="P3895">
        <v>0</v>
      </c>
      <c r="Q3895" s="36">
        <v>0</v>
      </c>
      <c r="R3895" s="36">
        <v>0</v>
      </c>
      <c r="S3895" s="36">
        <v>0</v>
      </c>
      <c r="T3895" s="36">
        <v>0</v>
      </c>
      <c r="U3895" s="36">
        <v>0</v>
      </c>
    </row>
    <row r="3896" spans="1:21" x14ac:dyDescent="0.2">
      <c r="A3896" s="89">
        <f>VLOOKUP(C3896,TabellenSRG!$B$4:$C$2729,2,FALSE)</f>
        <v>343</v>
      </c>
      <c r="B3896" t="str">
        <f t="shared" si="61"/>
        <v>343j</v>
      </c>
      <c r="C3896" t="s">
        <v>354</v>
      </c>
      <c r="D3896" t="s">
        <v>616</v>
      </c>
      <c r="E3896">
        <v>9</v>
      </c>
      <c r="F3896">
        <v>50</v>
      </c>
      <c r="G3896">
        <v>50</v>
      </c>
      <c r="H3896">
        <v>50</v>
      </c>
      <c r="I3896">
        <v>40</v>
      </c>
      <c r="J3896">
        <v>40</v>
      </c>
      <c r="K3896">
        <v>40</v>
      </c>
      <c r="L3896">
        <v>30</v>
      </c>
      <c r="M3896">
        <v>30</v>
      </c>
      <c r="N3896">
        <v>30</v>
      </c>
      <c r="O3896">
        <v>30</v>
      </c>
      <c r="P3896">
        <v>20</v>
      </c>
      <c r="Q3896" s="36">
        <v>20</v>
      </c>
      <c r="R3896" s="36">
        <v>170</v>
      </c>
      <c r="S3896" s="36">
        <v>140</v>
      </c>
      <c r="T3896" s="36">
        <v>160</v>
      </c>
      <c r="U3896" s="36">
        <v>160</v>
      </c>
    </row>
    <row r="3897" spans="1:21" x14ac:dyDescent="0.2">
      <c r="A3897" s="89">
        <f>VLOOKUP(C3897,TabellenSRG!$B$4:$C$2729,2,FALSE)</f>
        <v>343</v>
      </c>
      <c r="B3897" t="str">
        <f t="shared" si="61"/>
        <v>343k</v>
      </c>
      <c r="C3897" t="s">
        <v>354</v>
      </c>
      <c r="D3897" t="s">
        <v>611</v>
      </c>
      <c r="E3897">
        <v>10</v>
      </c>
      <c r="F3897" t="e">
        <v>#N/A</v>
      </c>
      <c r="G3897" t="e">
        <v>#N/A</v>
      </c>
      <c r="H3897" t="e">
        <v>#N/A</v>
      </c>
      <c r="I3897" t="e">
        <v>#N/A</v>
      </c>
      <c r="J3897" t="e">
        <v>#N/A</v>
      </c>
      <c r="K3897" t="e">
        <v>#N/A</v>
      </c>
      <c r="L3897" t="e">
        <v>#N/A</v>
      </c>
      <c r="M3897" t="e">
        <v>#N/A</v>
      </c>
      <c r="N3897">
        <v>0</v>
      </c>
      <c r="O3897">
        <v>0</v>
      </c>
      <c r="P3897">
        <v>0</v>
      </c>
      <c r="Q3897" s="36">
        <v>0</v>
      </c>
      <c r="R3897" s="36">
        <v>0</v>
      </c>
      <c r="S3897" s="36">
        <v>0</v>
      </c>
      <c r="T3897" s="36">
        <v>0</v>
      </c>
      <c r="U3897" s="36">
        <v>0</v>
      </c>
    </row>
    <row r="3898" spans="1:21" x14ac:dyDescent="0.2">
      <c r="A3898" s="89">
        <f>VLOOKUP(C3898,TabellenSRG!$B$4:$C$2729,2,FALSE)</f>
        <v>344</v>
      </c>
      <c r="B3898" t="str">
        <f t="shared" si="61"/>
        <v>344a</v>
      </c>
      <c r="C3898" t="s">
        <v>355</v>
      </c>
      <c r="D3898" t="s">
        <v>606</v>
      </c>
      <c r="E3898">
        <v>0</v>
      </c>
      <c r="F3898">
        <v>1230</v>
      </c>
      <c r="G3898">
        <v>1350</v>
      </c>
      <c r="H3898">
        <v>1350</v>
      </c>
      <c r="I3898">
        <v>1300</v>
      </c>
      <c r="J3898">
        <v>1390</v>
      </c>
      <c r="K3898">
        <v>1480</v>
      </c>
      <c r="L3898">
        <v>1470</v>
      </c>
      <c r="M3898">
        <v>1560</v>
      </c>
      <c r="N3898">
        <v>1570</v>
      </c>
      <c r="O3898">
        <v>1600</v>
      </c>
      <c r="P3898">
        <v>1650</v>
      </c>
      <c r="Q3898" s="36">
        <v>1670</v>
      </c>
      <c r="R3898" s="36">
        <v>1690</v>
      </c>
      <c r="S3898" s="36">
        <v>1700</v>
      </c>
      <c r="T3898" s="36">
        <v>1700</v>
      </c>
      <c r="U3898" s="36">
        <v>1420</v>
      </c>
    </row>
    <row r="3899" spans="1:21" x14ac:dyDescent="0.2">
      <c r="A3899" s="89">
        <f>VLOOKUP(C3899,TabellenSRG!$B$4:$C$2729,2,FALSE)</f>
        <v>344</v>
      </c>
      <c r="B3899" t="str">
        <f t="shared" si="61"/>
        <v>344b</v>
      </c>
      <c r="C3899" t="s">
        <v>355</v>
      </c>
      <c r="D3899" t="s">
        <v>607</v>
      </c>
      <c r="E3899">
        <v>1</v>
      </c>
      <c r="F3899">
        <v>10</v>
      </c>
      <c r="G3899">
        <v>20</v>
      </c>
      <c r="H3899">
        <v>20</v>
      </c>
      <c r="I3899">
        <v>10</v>
      </c>
      <c r="J3899">
        <v>20</v>
      </c>
      <c r="K3899">
        <v>20</v>
      </c>
      <c r="L3899">
        <v>20</v>
      </c>
      <c r="M3899">
        <v>20</v>
      </c>
      <c r="N3899">
        <v>10</v>
      </c>
      <c r="O3899">
        <v>10</v>
      </c>
      <c r="P3899">
        <v>10</v>
      </c>
      <c r="Q3899" s="36">
        <v>20</v>
      </c>
      <c r="R3899" s="36">
        <v>20</v>
      </c>
      <c r="S3899" s="36">
        <v>20</v>
      </c>
      <c r="T3899" s="36">
        <v>10</v>
      </c>
      <c r="U3899" s="36">
        <v>10</v>
      </c>
    </row>
    <row r="3900" spans="1:21" x14ac:dyDescent="0.2">
      <c r="A3900" s="89">
        <f>VLOOKUP(C3900,TabellenSRG!$B$4:$C$2729,2,FALSE)</f>
        <v>344</v>
      </c>
      <c r="B3900" t="str">
        <f t="shared" si="61"/>
        <v>344c</v>
      </c>
      <c r="C3900" t="s">
        <v>355</v>
      </c>
      <c r="D3900" t="s">
        <v>608</v>
      </c>
      <c r="E3900">
        <v>2</v>
      </c>
      <c r="F3900">
        <v>0</v>
      </c>
      <c r="G3900">
        <v>0</v>
      </c>
      <c r="H3900">
        <v>0</v>
      </c>
      <c r="I3900">
        <v>0</v>
      </c>
      <c r="J3900">
        <v>0</v>
      </c>
      <c r="K3900">
        <v>0</v>
      </c>
      <c r="L3900">
        <v>0</v>
      </c>
      <c r="M3900">
        <v>0</v>
      </c>
      <c r="N3900">
        <v>0</v>
      </c>
      <c r="O3900">
        <v>0</v>
      </c>
      <c r="P3900">
        <v>0</v>
      </c>
      <c r="Q3900" s="36">
        <v>0</v>
      </c>
      <c r="R3900" s="36">
        <v>0</v>
      </c>
      <c r="S3900" s="36">
        <v>0</v>
      </c>
      <c r="T3900" s="36">
        <v>0</v>
      </c>
      <c r="U3900" s="36">
        <v>0</v>
      </c>
    </row>
    <row r="3901" spans="1:21" x14ac:dyDescent="0.2">
      <c r="A3901" s="89">
        <f>VLOOKUP(C3901,TabellenSRG!$B$4:$C$2729,2,FALSE)</f>
        <v>344</v>
      </c>
      <c r="B3901" t="str">
        <f t="shared" si="61"/>
        <v>344d</v>
      </c>
      <c r="C3901" t="s">
        <v>355</v>
      </c>
      <c r="D3901" t="s">
        <v>609</v>
      </c>
      <c r="E3901">
        <v>3</v>
      </c>
      <c r="F3901">
        <v>10</v>
      </c>
      <c r="G3901">
        <v>10</v>
      </c>
      <c r="H3901">
        <v>10</v>
      </c>
      <c r="I3901">
        <v>0</v>
      </c>
      <c r="J3901">
        <v>0</v>
      </c>
      <c r="K3901">
        <v>0</v>
      </c>
      <c r="L3901">
        <v>0</v>
      </c>
      <c r="M3901">
        <v>0</v>
      </c>
      <c r="N3901">
        <v>0</v>
      </c>
      <c r="O3901">
        <v>0</v>
      </c>
      <c r="P3901">
        <v>0</v>
      </c>
      <c r="Q3901" s="36">
        <v>0</v>
      </c>
      <c r="R3901" s="36">
        <v>0</v>
      </c>
      <c r="S3901" s="36">
        <v>0</v>
      </c>
      <c r="T3901" s="36">
        <v>0</v>
      </c>
      <c r="U3901" s="36">
        <v>0</v>
      </c>
    </row>
    <row r="3902" spans="1:21" x14ac:dyDescent="0.2">
      <c r="A3902" s="89">
        <f>VLOOKUP(C3902,TabellenSRG!$B$4:$C$2729,2,FALSE)</f>
        <v>344</v>
      </c>
      <c r="B3902" t="str">
        <f t="shared" si="61"/>
        <v>344e</v>
      </c>
      <c r="C3902" t="s">
        <v>355</v>
      </c>
      <c r="D3902" t="s">
        <v>610</v>
      </c>
      <c r="E3902">
        <v>4</v>
      </c>
      <c r="F3902">
        <v>0</v>
      </c>
      <c r="G3902">
        <v>0</v>
      </c>
      <c r="H3902">
        <v>0</v>
      </c>
      <c r="I3902">
        <v>10</v>
      </c>
      <c r="J3902">
        <v>10</v>
      </c>
      <c r="K3902">
        <v>20</v>
      </c>
      <c r="L3902">
        <v>20</v>
      </c>
      <c r="M3902">
        <v>40</v>
      </c>
      <c r="N3902">
        <v>50</v>
      </c>
      <c r="O3902">
        <v>60</v>
      </c>
      <c r="P3902">
        <v>50</v>
      </c>
      <c r="Q3902" s="36">
        <v>60</v>
      </c>
      <c r="R3902" s="36">
        <v>50</v>
      </c>
      <c r="S3902" s="36">
        <v>50</v>
      </c>
      <c r="T3902" s="36">
        <v>60</v>
      </c>
      <c r="U3902" s="36">
        <v>60</v>
      </c>
    </row>
    <row r="3903" spans="1:21" x14ac:dyDescent="0.2">
      <c r="A3903" s="89">
        <f>VLOOKUP(C3903,TabellenSRG!$B$4:$C$2729,2,FALSE)</f>
        <v>344</v>
      </c>
      <c r="B3903" t="str">
        <f t="shared" si="61"/>
        <v>344f</v>
      </c>
      <c r="C3903" t="s">
        <v>355</v>
      </c>
      <c r="D3903" t="s">
        <v>612</v>
      </c>
      <c r="E3903">
        <v>5</v>
      </c>
      <c r="F3903">
        <v>0</v>
      </c>
      <c r="G3903">
        <v>0</v>
      </c>
      <c r="H3903">
        <v>0</v>
      </c>
      <c r="I3903">
        <v>0</v>
      </c>
      <c r="J3903">
        <v>0</v>
      </c>
      <c r="K3903">
        <v>0</v>
      </c>
      <c r="L3903">
        <v>0</v>
      </c>
      <c r="M3903">
        <v>0</v>
      </c>
      <c r="N3903">
        <v>0</v>
      </c>
      <c r="O3903">
        <v>0</v>
      </c>
      <c r="P3903">
        <v>0</v>
      </c>
      <c r="Q3903" s="36">
        <v>0</v>
      </c>
      <c r="R3903" s="36">
        <v>10</v>
      </c>
      <c r="S3903" s="36">
        <v>10</v>
      </c>
      <c r="T3903" s="36">
        <v>10</v>
      </c>
      <c r="U3903" s="36">
        <v>10</v>
      </c>
    </row>
    <row r="3904" spans="1:21" x14ac:dyDescent="0.2">
      <c r="A3904" s="89">
        <f>VLOOKUP(C3904,TabellenSRG!$B$4:$C$2729,2,FALSE)</f>
        <v>344</v>
      </c>
      <c r="B3904" t="str">
        <f t="shared" si="61"/>
        <v>344g</v>
      </c>
      <c r="C3904" t="s">
        <v>355</v>
      </c>
      <c r="D3904" t="s">
        <v>613</v>
      </c>
      <c r="E3904">
        <v>6</v>
      </c>
      <c r="F3904">
        <v>0</v>
      </c>
      <c r="G3904">
        <v>0</v>
      </c>
      <c r="H3904">
        <v>0</v>
      </c>
      <c r="I3904">
        <v>0</v>
      </c>
      <c r="J3904">
        <v>0</v>
      </c>
      <c r="K3904">
        <v>0</v>
      </c>
      <c r="L3904">
        <v>0</v>
      </c>
      <c r="M3904">
        <v>0</v>
      </c>
      <c r="N3904">
        <v>0</v>
      </c>
      <c r="O3904">
        <v>0</v>
      </c>
      <c r="P3904">
        <v>0</v>
      </c>
      <c r="Q3904" s="36">
        <v>0</v>
      </c>
      <c r="R3904" s="36">
        <v>0</v>
      </c>
      <c r="S3904" s="36">
        <v>0</v>
      </c>
      <c r="T3904" s="36">
        <v>0</v>
      </c>
      <c r="U3904" s="36">
        <v>0</v>
      </c>
    </row>
    <row r="3905" spans="1:21" x14ac:dyDescent="0.2">
      <c r="A3905" s="89">
        <f>VLOOKUP(C3905,TabellenSRG!$B$4:$C$2729,2,FALSE)</f>
        <v>344</v>
      </c>
      <c r="B3905" t="str">
        <f t="shared" si="61"/>
        <v>344h</v>
      </c>
      <c r="C3905" t="s">
        <v>355</v>
      </c>
      <c r="D3905" t="s">
        <v>614</v>
      </c>
      <c r="E3905">
        <v>7</v>
      </c>
      <c r="F3905">
        <v>0</v>
      </c>
      <c r="G3905">
        <v>0</v>
      </c>
      <c r="H3905">
        <v>0</v>
      </c>
      <c r="I3905">
        <v>0</v>
      </c>
      <c r="J3905">
        <v>0</v>
      </c>
      <c r="K3905">
        <v>0</v>
      </c>
      <c r="L3905">
        <v>0</v>
      </c>
      <c r="M3905">
        <v>0</v>
      </c>
      <c r="N3905">
        <v>0</v>
      </c>
      <c r="O3905">
        <v>0</v>
      </c>
      <c r="P3905">
        <v>0</v>
      </c>
      <c r="Q3905" s="36">
        <v>0</v>
      </c>
      <c r="R3905" s="36">
        <v>0</v>
      </c>
      <c r="S3905" s="36">
        <v>0</v>
      </c>
      <c r="T3905" s="36">
        <v>0</v>
      </c>
      <c r="U3905" s="36">
        <v>0</v>
      </c>
    </row>
    <row r="3906" spans="1:21" x14ac:dyDescent="0.2">
      <c r="A3906" s="89">
        <f>VLOOKUP(C3906,TabellenSRG!$B$4:$C$2729,2,FALSE)</f>
        <v>344</v>
      </c>
      <c r="B3906" t="str">
        <f t="shared" si="61"/>
        <v>344i</v>
      </c>
      <c r="C3906" t="s">
        <v>355</v>
      </c>
      <c r="D3906" t="s">
        <v>615</v>
      </c>
      <c r="E3906">
        <v>8</v>
      </c>
      <c r="F3906">
        <v>0</v>
      </c>
      <c r="G3906">
        <v>0</v>
      </c>
      <c r="H3906">
        <v>0</v>
      </c>
      <c r="I3906">
        <v>0</v>
      </c>
      <c r="J3906">
        <v>0</v>
      </c>
      <c r="K3906">
        <v>0</v>
      </c>
      <c r="L3906">
        <v>0</v>
      </c>
      <c r="M3906">
        <v>0</v>
      </c>
      <c r="N3906">
        <v>0</v>
      </c>
      <c r="O3906">
        <v>0</v>
      </c>
      <c r="P3906">
        <v>0</v>
      </c>
      <c r="Q3906" s="36">
        <v>0</v>
      </c>
      <c r="R3906" s="36">
        <v>0</v>
      </c>
      <c r="S3906" s="36">
        <v>0</v>
      </c>
      <c r="T3906" s="36">
        <v>0</v>
      </c>
      <c r="U3906" s="36">
        <v>0</v>
      </c>
    </row>
    <row r="3907" spans="1:21" x14ac:dyDescent="0.2">
      <c r="A3907" s="89">
        <f>VLOOKUP(C3907,TabellenSRG!$B$4:$C$2729,2,FALSE)</f>
        <v>344</v>
      </c>
      <c r="B3907" t="str">
        <f t="shared" si="61"/>
        <v>344j</v>
      </c>
      <c r="C3907" t="s">
        <v>355</v>
      </c>
      <c r="D3907" t="s">
        <v>616</v>
      </c>
      <c r="E3907">
        <v>9</v>
      </c>
      <c r="F3907">
        <v>1200</v>
      </c>
      <c r="G3907">
        <v>1320</v>
      </c>
      <c r="H3907">
        <v>1330</v>
      </c>
      <c r="I3907">
        <v>1280</v>
      </c>
      <c r="J3907">
        <v>1360</v>
      </c>
      <c r="K3907">
        <v>1430</v>
      </c>
      <c r="L3907">
        <v>1420</v>
      </c>
      <c r="M3907">
        <v>1500</v>
      </c>
      <c r="N3907">
        <v>1510</v>
      </c>
      <c r="O3907">
        <v>1530</v>
      </c>
      <c r="P3907">
        <v>1580</v>
      </c>
      <c r="Q3907" s="36">
        <v>1590</v>
      </c>
      <c r="R3907" s="36">
        <v>1620</v>
      </c>
      <c r="S3907" s="36">
        <v>1630</v>
      </c>
      <c r="T3907" s="36">
        <v>1620</v>
      </c>
      <c r="U3907" s="36">
        <v>1340</v>
      </c>
    </row>
    <row r="3908" spans="1:21" x14ac:dyDescent="0.2">
      <c r="A3908" s="89">
        <f>VLOOKUP(C3908,TabellenSRG!$B$4:$C$2729,2,FALSE)</f>
        <v>344</v>
      </c>
      <c r="B3908" t="str">
        <f t="shared" si="61"/>
        <v>344k</v>
      </c>
      <c r="C3908" t="s">
        <v>355</v>
      </c>
      <c r="D3908" t="s">
        <v>611</v>
      </c>
      <c r="E3908">
        <v>10</v>
      </c>
      <c r="F3908" t="e">
        <v>#N/A</v>
      </c>
      <c r="G3908" t="e">
        <v>#N/A</v>
      </c>
      <c r="H3908" t="e">
        <v>#N/A</v>
      </c>
      <c r="I3908" t="e">
        <v>#N/A</v>
      </c>
      <c r="J3908" t="e">
        <v>#N/A</v>
      </c>
      <c r="K3908" t="e">
        <v>#N/A</v>
      </c>
      <c r="L3908" t="e">
        <v>#N/A</v>
      </c>
      <c r="M3908" t="e">
        <v>#N/A</v>
      </c>
      <c r="N3908">
        <v>0</v>
      </c>
      <c r="O3908">
        <v>0</v>
      </c>
      <c r="P3908">
        <v>0</v>
      </c>
      <c r="Q3908" s="36">
        <v>0</v>
      </c>
      <c r="R3908" s="36">
        <v>0</v>
      </c>
      <c r="S3908" s="36">
        <v>0</v>
      </c>
      <c r="T3908" s="36">
        <v>0</v>
      </c>
      <c r="U3908" s="36">
        <v>10</v>
      </c>
    </row>
    <row r="3909" spans="1:21" x14ac:dyDescent="0.2">
      <c r="A3909" s="89">
        <f>VLOOKUP(C3909,TabellenSRG!$B$4:$C$2729,2,FALSE)</f>
        <v>345</v>
      </c>
      <c r="B3909" t="str">
        <f t="shared" ref="B3909:B3972" si="62">CONCATENATE(A3909,D3909)</f>
        <v>345a</v>
      </c>
      <c r="C3909" t="s">
        <v>356</v>
      </c>
      <c r="D3909" t="s">
        <v>606</v>
      </c>
      <c r="E3909">
        <v>0</v>
      </c>
      <c r="F3909">
        <v>100</v>
      </c>
      <c r="G3909">
        <v>110</v>
      </c>
      <c r="H3909">
        <v>130</v>
      </c>
      <c r="I3909">
        <v>220</v>
      </c>
      <c r="J3909">
        <v>240</v>
      </c>
      <c r="K3909">
        <v>380</v>
      </c>
      <c r="L3909">
        <v>380</v>
      </c>
      <c r="M3909">
        <v>370</v>
      </c>
      <c r="N3909">
        <v>370</v>
      </c>
      <c r="O3909">
        <v>350</v>
      </c>
      <c r="P3909">
        <v>320</v>
      </c>
      <c r="Q3909" s="36">
        <v>310</v>
      </c>
      <c r="R3909" s="36">
        <v>310</v>
      </c>
      <c r="S3909" s="36">
        <v>410</v>
      </c>
      <c r="T3909" s="36">
        <v>330</v>
      </c>
      <c r="U3909" s="36">
        <v>280</v>
      </c>
    </row>
    <row r="3910" spans="1:21" x14ac:dyDescent="0.2">
      <c r="A3910" s="89">
        <f>VLOOKUP(C3910,TabellenSRG!$B$4:$C$2729,2,FALSE)</f>
        <v>345</v>
      </c>
      <c r="B3910" t="str">
        <f t="shared" si="62"/>
        <v>345b</v>
      </c>
      <c r="C3910" t="s">
        <v>356</v>
      </c>
      <c r="D3910" t="s">
        <v>607</v>
      </c>
      <c r="E3910">
        <v>1</v>
      </c>
      <c r="F3910">
        <v>0</v>
      </c>
      <c r="G3910">
        <v>0</v>
      </c>
      <c r="H3910">
        <v>0</v>
      </c>
      <c r="I3910">
        <v>0</v>
      </c>
      <c r="J3910">
        <v>0</v>
      </c>
      <c r="K3910">
        <v>0</v>
      </c>
      <c r="L3910">
        <v>0</v>
      </c>
      <c r="M3910">
        <v>0</v>
      </c>
      <c r="N3910">
        <v>0</v>
      </c>
      <c r="O3910">
        <v>0</v>
      </c>
      <c r="P3910">
        <v>0</v>
      </c>
      <c r="Q3910" s="36">
        <v>0</v>
      </c>
      <c r="R3910" s="36">
        <v>0</v>
      </c>
      <c r="S3910" s="36">
        <v>0</v>
      </c>
      <c r="T3910" s="36">
        <v>0</v>
      </c>
      <c r="U3910" s="36">
        <v>0</v>
      </c>
    </row>
    <row r="3911" spans="1:21" x14ac:dyDescent="0.2">
      <c r="A3911" s="89">
        <f>VLOOKUP(C3911,TabellenSRG!$B$4:$C$2729,2,FALSE)</f>
        <v>345</v>
      </c>
      <c r="B3911" t="str">
        <f t="shared" si="62"/>
        <v>345c</v>
      </c>
      <c r="C3911" t="s">
        <v>356</v>
      </c>
      <c r="D3911" t="s">
        <v>608</v>
      </c>
      <c r="E3911">
        <v>2</v>
      </c>
      <c r="F3911">
        <v>0</v>
      </c>
      <c r="G3911">
        <v>0</v>
      </c>
      <c r="H3911">
        <v>0</v>
      </c>
      <c r="I3911">
        <v>0</v>
      </c>
      <c r="J3911">
        <v>0</v>
      </c>
      <c r="K3911">
        <v>0</v>
      </c>
      <c r="L3911">
        <v>0</v>
      </c>
      <c r="M3911">
        <v>0</v>
      </c>
      <c r="N3911">
        <v>0</v>
      </c>
      <c r="O3911">
        <v>0</v>
      </c>
      <c r="P3911">
        <v>0</v>
      </c>
      <c r="Q3911" s="36">
        <v>0</v>
      </c>
      <c r="R3911" s="36">
        <v>0</v>
      </c>
      <c r="S3911" s="36">
        <v>0</v>
      </c>
      <c r="T3911" s="36">
        <v>0</v>
      </c>
      <c r="U3911" s="36">
        <v>0</v>
      </c>
    </row>
    <row r="3912" spans="1:21" x14ac:dyDescent="0.2">
      <c r="A3912" s="89">
        <f>VLOOKUP(C3912,TabellenSRG!$B$4:$C$2729,2,FALSE)</f>
        <v>345</v>
      </c>
      <c r="B3912" t="str">
        <f t="shared" si="62"/>
        <v>345d</v>
      </c>
      <c r="C3912" t="s">
        <v>356</v>
      </c>
      <c r="D3912" t="s">
        <v>609</v>
      </c>
      <c r="E3912">
        <v>3</v>
      </c>
      <c r="F3912">
        <v>0</v>
      </c>
      <c r="G3912">
        <v>0</v>
      </c>
      <c r="H3912">
        <v>0</v>
      </c>
      <c r="I3912">
        <v>0</v>
      </c>
      <c r="J3912">
        <v>0</v>
      </c>
      <c r="K3912">
        <v>0</v>
      </c>
      <c r="L3912">
        <v>0</v>
      </c>
      <c r="M3912">
        <v>0</v>
      </c>
      <c r="N3912">
        <v>0</v>
      </c>
      <c r="O3912">
        <v>0</v>
      </c>
      <c r="P3912">
        <v>0</v>
      </c>
      <c r="Q3912" s="36">
        <v>0</v>
      </c>
      <c r="R3912" s="36">
        <v>0</v>
      </c>
      <c r="S3912" s="36">
        <v>0</v>
      </c>
      <c r="T3912" s="36">
        <v>0</v>
      </c>
      <c r="U3912" s="36">
        <v>0</v>
      </c>
    </row>
    <row r="3913" spans="1:21" x14ac:dyDescent="0.2">
      <c r="A3913" s="89">
        <f>VLOOKUP(C3913,TabellenSRG!$B$4:$C$2729,2,FALSE)</f>
        <v>345</v>
      </c>
      <c r="B3913" t="str">
        <f t="shared" si="62"/>
        <v>345e</v>
      </c>
      <c r="C3913" t="s">
        <v>356</v>
      </c>
      <c r="D3913" t="s">
        <v>610</v>
      </c>
      <c r="E3913">
        <v>4</v>
      </c>
      <c r="F3913">
        <v>0</v>
      </c>
      <c r="G3913">
        <v>0</v>
      </c>
      <c r="H3913">
        <v>0</v>
      </c>
      <c r="I3913">
        <v>0</v>
      </c>
      <c r="J3913">
        <v>0</v>
      </c>
      <c r="K3913">
        <v>0</v>
      </c>
      <c r="L3913">
        <v>0</v>
      </c>
      <c r="M3913">
        <v>0</v>
      </c>
      <c r="N3913">
        <v>0</v>
      </c>
      <c r="O3913">
        <v>0</v>
      </c>
      <c r="P3913">
        <v>0</v>
      </c>
      <c r="Q3913" s="36">
        <v>10</v>
      </c>
      <c r="R3913" s="36">
        <v>10</v>
      </c>
      <c r="S3913" s="36">
        <v>10</v>
      </c>
      <c r="T3913" s="36">
        <v>10</v>
      </c>
      <c r="U3913" s="36">
        <v>10</v>
      </c>
    </row>
    <row r="3914" spans="1:21" x14ac:dyDescent="0.2">
      <c r="A3914" s="89">
        <f>VLOOKUP(C3914,TabellenSRG!$B$4:$C$2729,2,FALSE)</f>
        <v>345</v>
      </c>
      <c r="B3914" t="str">
        <f t="shared" si="62"/>
        <v>345f</v>
      </c>
      <c r="C3914" t="s">
        <v>356</v>
      </c>
      <c r="D3914" t="s">
        <v>612</v>
      </c>
      <c r="E3914">
        <v>5</v>
      </c>
      <c r="F3914">
        <v>0</v>
      </c>
      <c r="G3914">
        <v>0</v>
      </c>
      <c r="H3914">
        <v>0</v>
      </c>
      <c r="I3914">
        <v>0</v>
      </c>
      <c r="J3914">
        <v>0</v>
      </c>
      <c r="K3914">
        <v>0</v>
      </c>
      <c r="L3914">
        <v>0</v>
      </c>
      <c r="M3914">
        <v>0</v>
      </c>
      <c r="N3914">
        <v>0</v>
      </c>
      <c r="O3914">
        <v>0</v>
      </c>
      <c r="P3914">
        <v>0</v>
      </c>
      <c r="Q3914" s="36">
        <v>0</v>
      </c>
      <c r="R3914" s="36">
        <v>0</v>
      </c>
      <c r="S3914" s="36">
        <v>0</v>
      </c>
      <c r="T3914" s="36">
        <v>0</v>
      </c>
      <c r="U3914" s="36">
        <v>0</v>
      </c>
    </row>
    <row r="3915" spans="1:21" x14ac:dyDescent="0.2">
      <c r="A3915" s="89">
        <f>VLOOKUP(C3915,TabellenSRG!$B$4:$C$2729,2,FALSE)</f>
        <v>345</v>
      </c>
      <c r="B3915" t="str">
        <f t="shared" si="62"/>
        <v>345g</v>
      </c>
      <c r="C3915" t="s">
        <v>356</v>
      </c>
      <c r="D3915" t="s">
        <v>613</v>
      </c>
      <c r="E3915">
        <v>6</v>
      </c>
      <c r="F3915">
        <v>0</v>
      </c>
      <c r="G3915">
        <v>0</v>
      </c>
      <c r="H3915">
        <v>0</v>
      </c>
      <c r="I3915">
        <v>0</v>
      </c>
      <c r="J3915">
        <v>0</v>
      </c>
      <c r="K3915">
        <v>0</v>
      </c>
      <c r="L3915">
        <v>0</v>
      </c>
      <c r="M3915">
        <v>0</v>
      </c>
      <c r="N3915">
        <v>0</v>
      </c>
      <c r="O3915">
        <v>0</v>
      </c>
      <c r="P3915">
        <v>0</v>
      </c>
      <c r="Q3915" s="36">
        <v>0</v>
      </c>
      <c r="R3915" s="36">
        <v>0</v>
      </c>
      <c r="S3915" s="36">
        <v>0</v>
      </c>
      <c r="T3915" s="36">
        <v>0</v>
      </c>
      <c r="U3915" s="36">
        <v>0</v>
      </c>
    </row>
    <row r="3916" spans="1:21" x14ac:dyDescent="0.2">
      <c r="A3916" s="89">
        <f>VLOOKUP(C3916,TabellenSRG!$B$4:$C$2729,2,FALSE)</f>
        <v>345</v>
      </c>
      <c r="B3916" t="str">
        <f t="shared" si="62"/>
        <v>345h</v>
      </c>
      <c r="C3916" t="s">
        <v>356</v>
      </c>
      <c r="D3916" t="s">
        <v>614</v>
      </c>
      <c r="E3916">
        <v>7</v>
      </c>
      <c r="F3916">
        <v>0</v>
      </c>
      <c r="G3916">
        <v>0</v>
      </c>
      <c r="H3916">
        <v>0</v>
      </c>
      <c r="I3916">
        <v>0</v>
      </c>
      <c r="J3916">
        <v>0</v>
      </c>
      <c r="K3916">
        <v>0</v>
      </c>
      <c r="L3916">
        <v>0</v>
      </c>
      <c r="M3916">
        <v>0</v>
      </c>
      <c r="N3916">
        <v>0</v>
      </c>
      <c r="O3916">
        <v>0</v>
      </c>
      <c r="P3916">
        <v>0</v>
      </c>
      <c r="Q3916" s="36">
        <v>0</v>
      </c>
      <c r="R3916" s="36">
        <v>0</v>
      </c>
      <c r="S3916" s="36">
        <v>0</v>
      </c>
      <c r="T3916" s="36">
        <v>0</v>
      </c>
      <c r="U3916" s="36">
        <v>0</v>
      </c>
    </row>
    <row r="3917" spans="1:21" x14ac:dyDescent="0.2">
      <c r="A3917" s="89">
        <f>VLOOKUP(C3917,TabellenSRG!$B$4:$C$2729,2,FALSE)</f>
        <v>345</v>
      </c>
      <c r="B3917" t="str">
        <f t="shared" si="62"/>
        <v>345i</v>
      </c>
      <c r="C3917" t="s">
        <v>356</v>
      </c>
      <c r="D3917" t="s">
        <v>615</v>
      </c>
      <c r="E3917">
        <v>8</v>
      </c>
      <c r="F3917">
        <v>0</v>
      </c>
      <c r="G3917">
        <v>0</v>
      </c>
      <c r="H3917">
        <v>0</v>
      </c>
      <c r="I3917">
        <v>0</v>
      </c>
      <c r="J3917">
        <v>0</v>
      </c>
      <c r="K3917">
        <v>0</v>
      </c>
      <c r="L3917">
        <v>0</v>
      </c>
      <c r="M3917">
        <v>0</v>
      </c>
      <c r="N3917">
        <v>0</v>
      </c>
      <c r="O3917">
        <v>0</v>
      </c>
      <c r="P3917">
        <v>0</v>
      </c>
      <c r="Q3917" s="36">
        <v>0</v>
      </c>
      <c r="R3917" s="36">
        <v>0</v>
      </c>
      <c r="S3917" s="36">
        <v>0</v>
      </c>
      <c r="T3917" s="36">
        <v>0</v>
      </c>
      <c r="U3917" s="36">
        <v>0</v>
      </c>
    </row>
    <row r="3918" spans="1:21" x14ac:dyDescent="0.2">
      <c r="A3918" s="89">
        <f>VLOOKUP(C3918,TabellenSRG!$B$4:$C$2729,2,FALSE)</f>
        <v>345</v>
      </c>
      <c r="B3918" t="str">
        <f t="shared" si="62"/>
        <v>345j</v>
      </c>
      <c r="C3918" t="s">
        <v>356</v>
      </c>
      <c r="D3918" t="s">
        <v>616</v>
      </c>
      <c r="E3918">
        <v>9</v>
      </c>
      <c r="F3918">
        <v>100</v>
      </c>
      <c r="G3918">
        <v>110</v>
      </c>
      <c r="H3918">
        <v>130</v>
      </c>
      <c r="I3918">
        <v>220</v>
      </c>
      <c r="J3918">
        <v>240</v>
      </c>
      <c r="K3918">
        <v>380</v>
      </c>
      <c r="L3918">
        <v>380</v>
      </c>
      <c r="M3918">
        <v>370</v>
      </c>
      <c r="N3918">
        <v>360</v>
      </c>
      <c r="O3918">
        <v>350</v>
      </c>
      <c r="P3918">
        <v>320</v>
      </c>
      <c r="Q3918" s="36">
        <v>310</v>
      </c>
      <c r="R3918" s="36">
        <v>300</v>
      </c>
      <c r="S3918" s="36">
        <v>400</v>
      </c>
      <c r="T3918" s="36">
        <v>320</v>
      </c>
      <c r="U3918" s="36">
        <v>270</v>
      </c>
    </row>
    <row r="3919" spans="1:21" x14ac:dyDescent="0.2">
      <c r="A3919" s="89">
        <f>VLOOKUP(C3919,TabellenSRG!$B$4:$C$2729,2,FALSE)</f>
        <v>345</v>
      </c>
      <c r="B3919" t="str">
        <f t="shared" si="62"/>
        <v>345k</v>
      </c>
      <c r="C3919" t="s">
        <v>356</v>
      </c>
      <c r="D3919" t="s">
        <v>611</v>
      </c>
      <c r="E3919">
        <v>10</v>
      </c>
      <c r="F3919" t="e">
        <v>#N/A</v>
      </c>
      <c r="G3919" t="e">
        <v>#N/A</v>
      </c>
      <c r="H3919" t="e">
        <v>#N/A</v>
      </c>
      <c r="I3919" t="e">
        <v>#N/A</v>
      </c>
      <c r="J3919" t="e">
        <v>#N/A</v>
      </c>
      <c r="K3919" t="e">
        <v>#N/A</v>
      </c>
      <c r="L3919" t="e">
        <v>#N/A</v>
      </c>
      <c r="M3919" t="e">
        <v>#N/A</v>
      </c>
      <c r="N3919">
        <v>0</v>
      </c>
      <c r="O3919">
        <v>0</v>
      </c>
      <c r="P3919">
        <v>0</v>
      </c>
      <c r="Q3919" s="36">
        <v>0</v>
      </c>
      <c r="R3919" s="36">
        <v>0</v>
      </c>
      <c r="S3919" s="36">
        <v>0</v>
      </c>
      <c r="T3919" s="36">
        <v>0</v>
      </c>
      <c r="U3919" s="36">
        <v>0</v>
      </c>
    </row>
    <row r="3920" spans="1:21" x14ac:dyDescent="0.2">
      <c r="A3920" s="89">
        <f>VLOOKUP(C3920,TabellenSRG!$B$4:$C$2729,2,FALSE)</f>
        <v>346</v>
      </c>
      <c r="B3920" t="str">
        <f t="shared" si="62"/>
        <v>346a</v>
      </c>
      <c r="C3920" t="s">
        <v>357</v>
      </c>
      <c r="D3920" t="s">
        <v>606</v>
      </c>
      <c r="E3920">
        <v>0</v>
      </c>
      <c r="F3920">
        <v>190</v>
      </c>
      <c r="G3920">
        <v>180</v>
      </c>
      <c r="H3920">
        <v>170</v>
      </c>
      <c r="I3920">
        <v>170</v>
      </c>
      <c r="J3920">
        <v>160</v>
      </c>
      <c r="K3920">
        <v>160</v>
      </c>
      <c r="L3920">
        <v>150</v>
      </c>
      <c r="M3920">
        <v>130</v>
      </c>
      <c r="N3920">
        <v>130</v>
      </c>
      <c r="O3920">
        <v>130</v>
      </c>
      <c r="P3920">
        <v>130</v>
      </c>
      <c r="Q3920" s="36">
        <v>130</v>
      </c>
      <c r="R3920" s="36">
        <v>120</v>
      </c>
      <c r="S3920" s="36">
        <v>140</v>
      </c>
      <c r="T3920" s="36">
        <v>140</v>
      </c>
      <c r="U3920" s="36">
        <v>200</v>
      </c>
    </row>
    <row r="3921" spans="1:21" x14ac:dyDescent="0.2">
      <c r="A3921" s="89">
        <f>VLOOKUP(C3921,TabellenSRG!$B$4:$C$2729,2,FALSE)</f>
        <v>346</v>
      </c>
      <c r="B3921" t="str">
        <f t="shared" si="62"/>
        <v>346b</v>
      </c>
      <c r="C3921" t="s">
        <v>357</v>
      </c>
      <c r="D3921" t="s">
        <v>607</v>
      </c>
      <c r="E3921">
        <v>1</v>
      </c>
      <c r="F3921">
        <v>10</v>
      </c>
      <c r="G3921">
        <v>10</v>
      </c>
      <c r="H3921">
        <v>10</v>
      </c>
      <c r="I3921">
        <v>10</v>
      </c>
      <c r="J3921">
        <v>0</v>
      </c>
      <c r="K3921">
        <v>0</v>
      </c>
      <c r="L3921">
        <v>0</v>
      </c>
      <c r="M3921">
        <v>0</v>
      </c>
      <c r="N3921">
        <v>0</v>
      </c>
      <c r="O3921">
        <v>0</v>
      </c>
      <c r="P3921">
        <v>0</v>
      </c>
      <c r="Q3921" s="36">
        <v>0</v>
      </c>
      <c r="R3921" s="36">
        <v>0</v>
      </c>
      <c r="S3921" s="36">
        <v>0</v>
      </c>
      <c r="T3921" s="36">
        <v>0</v>
      </c>
      <c r="U3921" s="36">
        <v>0</v>
      </c>
    </row>
    <row r="3922" spans="1:21" x14ac:dyDescent="0.2">
      <c r="A3922" s="89">
        <f>VLOOKUP(C3922,TabellenSRG!$B$4:$C$2729,2,FALSE)</f>
        <v>346</v>
      </c>
      <c r="B3922" t="str">
        <f t="shared" si="62"/>
        <v>346c</v>
      </c>
      <c r="C3922" t="s">
        <v>357</v>
      </c>
      <c r="D3922" t="s">
        <v>608</v>
      </c>
      <c r="E3922">
        <v>2</v>
      </c>
      <c r="F3922">
        <v>0</v>
      </c>
      <c r="G3922">
        <v>0</v>
      </c>
      <c r="H3922">
        <v>0</v>
      </c>
      <c r="I3922">
        <v>0</v>
      </c>
      <c r="J3922">
        <v>0</v>
      </c>
      <c r="K3922">
        <v>0</v>
      </c>
      <c r="L3922">
        <v>0</v>
      </c>
      <c r="M3922">
        <v>0</v>
      </c>
      <c r="N3922">
        <v>0</v>
      </c>
      <c r="O3922">
        <v>0</v>
      </c>
      <c r="P3922">
        <v>0</v>
      </c>
      <c r="Q3922" s="36">
        <v>0</v>
      </c>
      <c r="R3922" s="36">
        <v>0</v>
      </c>
      <c r="S3922" s="36">
        <v>0</v>
      </c>
      <c r="T3922" s="36">
        <v>0</v>
      </c>
      <c r="U3922" s="36">
        <v>0</v>
      </c>
    </row>
    <row r="3923" spans="1:21" x14ac:dyDescent="0.2">
      <c r="A3923" s="89">
        <f>VLOOKUP(C3923,TabellenSRG!$B$4:$C$2729,2,FALSE)</f>
        <v>346</v>
      </c>
      <c r="B3923" t="str">
        <f t="shared" si="62"/>
        <v>346d</v>
      </c>
      <c r="C3923" t="s">
        <v>357</v>
      </c>
      <c r="D3923" t="s">
        <v>609</v>
      </c>
      <c r="E3923">
        <v>3</v>
      </c>
      <c r="F3923">
        <v>0</v>
      </c>
      <c r="G3923">
        <v>0</v>
      </c>
      <c r="H3923">
        <v>0</v>
      </c>
      <c r="I3923">
        <v>0</v>
      </c>
      <c r="J3923">
        <v>0</v>
      </c>
      <c r="K3923">
        <v>0</v>
      </c>
      <c r="L3923">
        <v>0</v>
      </c>
      <c r="M3923">
        <v>0</v>
      </c>
      <c r="N3923">
        <v>0</v>
      </c>
      <c r="O3923">
        <v>0</v>
      </c>
      <c r="P3923">
        <v>0</v>
      </c>
      <c r="Q3923" s="36">
        <v>0</v>
      </c>
      <c r="R3923" s="36">
        <v>0</v>
      </c>
      <c r="S3923" s="36">
        <v>0</v>
      </c>
      <c r="T3923" s="36">
        <v>0</v>
      </c>
      <c r="U3923" s="36">
        <v>0</v>
      </c>
    </row>
    <row r="3924" spans="1:21" x14ac:dyDescent="0.2">
      <c r="A3924" s="89">
        <f>VLOOKUP(C3924,TabellenSRG!$B$4:$C$2729,2,FALSE)</f>
        <v>346</v>
      </c>
      <c r="B3924" t="str">
        <f t="shared" si="62"/>
        <v>346e</v>
      </c>
      <c r="C3924" t="s">
        <v>357</v>
      </c>
      <c r="D3924" t="s">
        <v>610</v>
      </c>
      <c r="E3924">
        <v>4</v>
      </c>
      <c r="F3924">
        <v>0</v>
      </c>
      <c r="G3924">
        <v>0</v>
      </c>
      <c r="H3924">
        <v>0</v>
      </c>
      <c r="I3924">
        <v>0</v>
      </c>
      <c r="J3924">
        <v>0</v>
      </c>
      <c r="K3924">
        <v>0</v>
      </c>
      <c r="L3924">
        <v>0</v>
      </c>
      <c r="M3924">
        <v>0</v>
      </c>
      <c r="N3924">
        <v>0</v>
      </c>
      <c r="O3924">
        <v>0</v>
      </c>
      <c r="P3924">
        <v>10</v>
      </c>
      <c r="Q3924" s="36">
        <v>10</v>
      </c>
      <c r="R3924" s="36">
        <v>10</v>
      </c>
      <c r="S3924" s="36">
        <v>20</v>
      </c>
      <c r="T3924" s="36">
        <v>20</v>
      </c>
      <c r="U3924" s="36">
        <v>20</v>
      </c>
    </row>
    <row r="3925" spans="1:21" x14ac:dyDescent="0.2">
      <c r="A3925" s="89">
        <f>VLOOKUP(C3925,TabellenSRG!$B$4:$C$2729,2,FALSE)</f>
        <v>346</v>
      </c>
      <c r="B3925" t="str">
        <f t="shared" si="62"/>
        <v>346f</v>
      </c>
      <c r="C3925" t="s">
        <v>357</v>
      </c>
      <c r="D3925" t="s">
        <v>612</v>
      </c>
      <c r="E3925">
        <v>5</v>
      </c>
      <c r="F3925">
        <v>0</v>
      </c>
      <c r="G3925">
        <v>0</v>
      </c>
      <c r="H3925">
        <v>0</v>
      </c>
      <c r="I3925">
        <v>0</v>
      </c>
      <c r="J3925">
        <v>0</v>
      </c>
      <c r="K3925">
        <v>0</v>
      </c>
      <c r="L3925">
        <v>0</v>
      </c>
      <c r="M3925">
        <v>0</v>
      </c>
      <c r="N3925">
        <v>0</v>
      </c>
      <c r="O3925">
        <v>0</v>
      </c>
      <c r="P3925">
        <v>0</v>
      </c>
      <c r="Q3925" s="36">
        <v>0</v>
      </c>
      <c r="R3925" s="36">
        <v>0</v>
      </c>
      <c r="S3925" s="36">
        <v>0</v>
      </c>
      <c r="T3925" s="36">
        <v>0</v>
      </c>
      <c r="U3925" s="36">
        <v>0</v>
      </c>
    </row>
    <row r="3926" spans="1:21" x14ac:dyDescent="0.2">
      <c r="A3926" s="89">
        <f>VLOOKUP(C3926,TabellenSRG!$B$4:$C$2729,2,FALSE)</f>
        <v>346</v>
      </c>
      <c r="B3926" t="str">
        <f t="shared" si="62"/>
        <v>346g</v>
      </c>
      <c r="C3926" t="s">
        <v>357</v>
      </c>
      <c r="D3926" t="s">
        <v>613</v>
      </c>
      <c r="E3926">
        <v>6</v>
      </c>
      <c r="F3926">
        <v>0</v>
      </c>
      <c r="G3926">
        <v>0</v>
      </c>
      <c r="H3926">
        <v>0</v>
      </c>
      <c r="I3926">
        <v>0</v>
      </c>
      <c r="J3926">
        <v>0</v>
      </c>
      <c r="K3926">
        <v>0</v>
      </c>
      <c r="L3926">
        <v>0</v>
      </c>
      <c r="M3926">
        <v>0</v>
      </c>
      <c r="N3926">
        <v>0</v>
      </c>
      <c r="O3926">
        <v>0</v>
      </c>
      <c r="P3926">
        <v>0</v>
      </c>
      <c r="Q3926" s="36">
        <v>0</v>
      </c>
      <c r="R3926" s="36">
        <v>0</v>
      </c>
      <c r="S3926" s="36">
        <v>0</v>
      </c>
      <c r="T3926" s="36">
        <v>0</v>
      </c>
      <c r="U3926" s="36">
        <v>0</v>
      </c>
    </row>
    <row r="3927" spans="1:21" x14ac:dyDescent="0.2">
      <c r="A3927" s="89">
        <f>VLOOKUP(C3927,TabellenSRG!$B$4:$C$2729,2,FALSE)</f>
        <v>346</v>
      </c>
      <c r="B3927" t="str">
        <f t="shared" si="62"/>
        <v>346h</v>
      </c>
      <c r="C3927" t="s">
        <v>357</v>
      </c>
      <c r="D3927" t="s">
        <v>614</v>
      </c>
      <c r="E3927">
        <v>7</v>
      </c>
      <c r="F3927">
        <v>0</v>
      </c>
      <c r="G3927">
        <v>0</v>
      </c>
      <c r="H3927">
        <v>0</v>
      </c>
      <c r="I3927">
        <v>0</v>
      </c>
      <c r="J3927">
        <v>0</v>
      </c>
      <c r="K3927">
        <v>0</v>
      </c>
      <c r="L3927">
        <v>0</v>
      </c>
      <c r="M3927">
        <v>0</v>
      </c>
      <c r="N3927">
        <v>0</v>
      </c>
      <c r="O3927">
        <v>0</v>
      </c>
      <c r="P3927">
        <v>0</v>
      </c>
      <c r="Q3927" s="36">
        <v>0</v>
      </c>
      <c r="R3927" s="36">
        <v>0</v>
      </c>
      <c r="S3927" s="36">
        <v>0</v>
      </c>
      <c r="T3927" s="36">
        <v>0</v>
      </c>
      <c r="U3927" s="36">
        <v>0</v>
      </c>
    </row>
    <row r="3928" spans="1:21" x14ac:dyDescent="0.2">
      <c r="A3928" s="89">
        <f>VLOOKUP(C3928,TabellenSRG!$B$4:$C$2729,2,FALSE)</f>
        <v>346</v>
      </c>
      <c r="B3928" t="str">
        <f t="shared" si="62"/>
        <v>346i</v>
      </c>
      <c r="C3928" t="s">
        <v>357</v>
      </c>
      <c r="D3928" t="s">
        <v>615</v>
      </c>
      <c r="E3928">
        <v>8</v>
      </c>
      <c r="F3928">
        <v>0</v>
      </c>
      <c r="G3928">
        <v>0</v>
      </c>
      <c r="H3928">
        <v>0</v>
      </c>
      <c r="I3928">
        <v>0</v>
      </c>
      <c r="J3928">
        <v>0</v>
      </c>
      <c r="K3928">
        <v>0</v>
      </c>
      <c r="L3928">
        <v>0</v>
      </c>
      <c r="M3928">
        <v>0</v>
      </c>
      <c r="N3928">
        <v>0</v>
      </c>
      <c r="O3928">
        <v>0</v>
      </c>
      <c r="P3928">
        <v>0</v>
      </c>
      <c r="Q3928" s="36">
        <v>0</v>
      </c>
      <c r="R3928" s="36">
        <v>0</v>
      </c>
      <c r="S3928" s="36">
        <v>0</v>
      </c>
      <c r="T3928" s="36">
        <v>0</v>
      </c>
      <c r="U3928" s="36">
        <v>0</v>
      </c>
    </row>
    <row r="3929" spans="1:21" x14ac:dyDescent="0.2">
      <c r="A3929" s="89">
        <f>VLOOKUP(C3929,TabellenSRG!$B$4:$C$2729,2,FALSE)</f>
        <v>346</v>
      </c>
      <c r="B3929" t="str">
        <f t="shared" si="62"/>
        <v>346j</v>
      </c>
      <c r="C3929" t="s">
        <v>357</v>
      </c>
      <c r="D3929" t="s">
        <v>616</v>
      </c>
      <c r="E3929">
        <v>9</v>
      </c>
      <c r="F3929">
        <v>180</v>
      </c>
      <c r="G3929">
        <v>180</v>
      </c>
      <c r="H3929">
        <v>170</v>
      </c>
      <c r="I3929">
        <v>160</v>
      </c>
      <c r="J3929">
        <v>160</v>
      </c>
      <c r="K3929">
        <v>160</v>
      </c>
      <c r="L3929">
        <v>150</v>
      </c>
      <c r="M3929">
        <v>130</v>
      </c>
      <c r="N3929">
        <v>130</v>
      </c>
      <c r="O3929">
        <v>130</v>
      </c>
      <c r="P3929">
        <v>120</v>
      </c>
      <c r="Q3929" s="36">
        <v>120</v>
      </c>
      <c r="R3929" s="36">
        <v>110</v>
      </c>
      <c r="S3929" s="36">
        <v>120</v>
      </c>
      <c r="T3929" s="36">
        <v>120</v>
      </c>
      <c r="U3929" s="36">
        <v>170</v>
      </c>
    </row>
    <row r="3930" spans="1:21" x14ac:dyDescent="0.2">
      <c r="A3930" s="89">
        <f>VLOOKUP(C3930,TabellenSRG!$B$4:$C$2729,2,FALSE)</f>
        <v>346</v>
      </c>
      <c r="B3930" t="str">
        <f t="shared" si="62"/>
        <v>346k</v>
      </c>
      <c r="C3930" t="s">
        <v>357</v>
      </c>
      <c r="D3930" t="s">
        <v>611</v>
      </c>
      <c r="E3930">
        <v>10</v>
      </c>
      <c r="F3930" t="e">
        <v>#N/A</v>
      </c>
      <c r="G3930" t="e">
        <v>#N/A</v>
      </c>
      <c r="H3930" t="e">
        <v>#N/A</v>
      </c>
      <c r="I3930" t="e">
        <v>#N/A</v>
      </c>
      <c r="J3930" t="e">
        <v>#N/A</v>
      </c>
      <c r="K3930" t="e">
        <v>#N/A</v>
      </c>
      <c r="L3930" t="e">
        <v>#N/A</v>
      </c>
      <c r="M3930" t="e">
        <v>#N/A</v>
      </c>
      <c r="N3930">
        <v>0</v>
      </c>
      <c r="O3930">
        <v>0</v>
      </c>
      <c r="P3930">
        <v>0</v>
      </c>
      <c r="Q3930" s="36">
        <v>0</v>
      </c>
      <c r="R3930" s="36">
        <v>0</v>
      </c>
      <c r="S3930" s="36">
        <v>0</v>
      </c>
      <c r="T3930" s="36">
        <v>0</v>
      </c>
      <c r="U3930" s="36">
        <v>0</v>
      </c>
    </row>
    <row r="3931" spans="1:21" x14ac:dyDescent="0.2">
      <c r="A3931" s="89">
        <f>VLOOKUP(C3931,TabellenSRG!$B$4:$C$2729,2,FALSE)</f>
        <v>347</v>
      </c>
      <c r="B3931" t="str">
        <f t="shared" si="62"/>
        <v>347a</v>
      </c>
      <c r="C3931" t="s">
        <v>358</v>
      </c>
      <c r="D3931" t="s">
        <v>606</v>
      </c>
      <c r="E3931">
        <v>0</v>
      </c>
      <c r="F3931">
        <v>140</v>
      </c>
      <c r="G3931">
        <v>150</v>
      </c>
      <c r="H3931">
        <v>180</v>
      </c>
      <c r="I3931">
        <v>190</v>
      </c>
      <c r="J3931">
        <v>90</v>
      </c>
      <c r="K3931">
        <v>90</v>
      </c>
      <c r="L3931">
        <v>80</v>
      </c>
      <c r="M3931">
        <v>90</v>
      </c>
      <c r="N3931">
        <v>100</v>
      </c>
      <c r="O3931">
        <v>100</v>
      </c>
      <c r="P3931">
        <v>80</v>
      </c>
      <c r="Q3931" s="36">
        <v>70</v>
      </c>
      <c r="R3931" s="36">
        <v>70</v>
      </c>
      <c r="S3931" s="36">
        <v>50</v>
      </c>
      <c r="T3931" s="36">
        <v>50</v>
      </c>
      <c r="U3931" s="36">
        <v>50</v>
      </c>
    </row>
    <row r="3932" spans="1:21" x14ac:dyDescent="0.2">
      <c r="A3932" s="89">
        <f>VLOOKUP(C3932,TabellenSRG!$B$4:$C$2729,2,FALSE)</f>
        <v>347</v>
      </c>
      <c r="B3932" t="str">
        <f t="shared" si="62"/>
        <v>347b</v>
      </c>
      <c r="C3932" t="s">
        <v>358</v>
      </c>
      <c r="D3932" t="s">
        <v>607</v>
      </c>
      <c r="E3932">
        <v>1</v>
      </c>
      <c r="F3932">
        <v>0</v>
      </c>
      <c r="G3932">
        <v>0</v>
      </c>
      <c r="H3932">
        <v>0</v>
      </c>
      <c r="I3932">
        <v>0</v>
      </c>
      <c r="J3932">
        <v>0</v>
      </c>
      <c r="K3932">
        <v>0</v>
      </c>
      <c r="L3932">
        <v>0</v>
      </c>
      <c r="M3932">
        <v>0</v>
      </c>
      <c r="N3932">
        <v>0</v>
      </c>
      <c r="O3932">
        <v>0</v>
      </c>
      <c r="P3932">
        <v>0</v>
      </c>
      <c r="Q3932" s="36">
        <v>0</v>
      </c>
      <c r="R3932" s="36">
        <v>0</v>
      </c>
      <c r="S3932" s="36">
        <v>0</v>
      </c>
      <c r="T3932" s="36">
        <v>0</v>
      </c>
      <c r="U3932" s="36">
        <v>0</v>
      </c>
    </row>
    <row r="3933" spans="1:21" x14ac:dyDescent="0.2">
      <c r="A3933" s="89">
        <f>VLOOKUP(C3933,TabellenSRG!$B$4:$C$2729,2,FALSE)</f>
        <v>347</v>
      </c>
      <c r="B3933" t="str">
        <f t="shared" si="62"/>
        <v>347c</v>
      </c>
      <c r="C3933" t="s">
        <v>358</v>
      </c>
      <c r="D3933" t="s">
        <v>608</v>
      </c>
      <c r="E3933">
        <v>2</v>
      </c>
      <c r="F3933">
        <v>0</v>
      </c>
      <c r="G3933">
        <v>0</v>
      </c>
      <c r="H3933">
        <v>0</v>
      </c>
      <c r="I3933">
        <v>0</v>
      </c>
      <c r="J3933">
        <v>0</v>
      </c>
      <c r="K3933">
        <v>0</v>
      </c>
      <c r="L3933">
        <v>0</v>
      </c>
      <c r="M3933">
        <v>0</v>
      </c>
      <c r="N3933">
        <v>0</v>
      </c>
      <c r="O3933">
        <v>0</v>
      </c>
      <c r="P3933">
        <v>0</v>
      </c>
      <c r="Q3933" s="36">
        <v>0</v>
      </c>
      <c r="R3933" s="36">
        <v>0</v>
      </c>
      <c r="S3933" s="36">
        <v>0</v>
      </c>
      <c r="T3933" s="36">
        <v>0</v>
      </c>
      <c r="U3933" s="36">
        <v>0</v>
      </c>
    </row>
    <row r="3934" spans="1:21" x14ac:dyDescent="0.2">
      <c r="A3934" s="89">
        <f>VLOOKUP(C3934,TabellenSRG!$B$4:$C$2729,2,FALSE)</f>
        <v>347</v>
      </c>
      <c r="B3934" t="str">
        <f t="shared" si="62"/>
        <v>347d</v>
      </c>
      <c r="C3934" t="s">
        <v>358</v>
      </c>
      <c r="D3934" t="s">
        <v>609</v>
      </c>
      <c r="E3934">
        <v>3</v>
      </c>
      <c r="F3934">
        <v>0</v>
      </c>
      <c r="G3934">
        <v>0</v>
      </c>
      <c r="H3934">
        <v>0</v>
      </c>
      <c r="I3934">
        <v>0</v>
      </c>
      <c r="J3934">
        <v>0</v>
      </c>
      <c r="K3934">
        <v>0</v>
      </c>
      <c r="L3934">
        <v>0</v>
      </c>
      <c r="M3934">
        <v>0</v>
      </c>
      <c r="N3934">
        <v>0</v>
      </c>
      <c r="O3934">
        <v>0</v>
      </c>
      <c r="P3934">
        <v>0</v>
      </c>
      <c r="Q3934" s="36">
        <v>0</v>
      </c>
      <c r="R3934" s="36">
        <v>0</v>
      </c>
      <c r="S3934" s="36">
        <v>0</v>
      </c>
      <c r="T3934" s="36">
        <v>0</v>
      </c>
      <c r="U3934" s="36">
        <v>0</v>
      </c>
    </row>
    <row r="3935" spans="1:21" x14ac:dyDescent="0.2">
      <c r="A3935" s="89">
        <f>VLOOKUP(C3935,TabellenSRG!$B$4:$C$2729,2,FALSE)</f>
        <v>347</v>
      </c>
      <c r="B3935" t="str">
        <f t="shared" si="62"/>
        <v>347e</v>
      </c>
      <c r="C3935" t="s">
        <v>358</v>
      </c>
      <c r="D3935" t="s">
        <v>610</v>
      </c>
      <c r="E3935">
        <v>4</v>
      </c>
      <c r="F3935">
        <v>0</v>
      </c>
      <c r="G3935">
        <v>0</v>
      </c>
      <c r="H3935">
        <v>0</v>
      </c>
      <c r="I3935">
        <v>0</v>
      </c>
      <c r="J3935">
        <v>0</v>
      </c>
      <c r="K3935">
        <v>0</v>
      </c>
      <c r="L3935">
        <v>0</v>
      </c>
      <c r="M3935">
        <v>0</v>
      </c>
      <c r="N3935">
        <v>10</v>
      </c>
      <c r="O3935">
        <v>0</v>
      </c>
      <c r="P3935">
        <v>10</v>
      </c>
      <c r="Q3935" s="36">
        <v>10</v>
      </c>
      <c r="R3935" s="36">
        <v>0</v>
      </c>
      <c r="S3935" s="36">
        <v>0</v>
      </c>
      <c r="T3935" s="36">
        <v>10</v>
      </c>
      <c r="U3935" s="36">
        <v>10</v>
      </c>
    </row>
    <row r="3936" spans="1:21" x14ac:dyDescent="0.2">
      <c r="A3936" s="89">
        <f>VLOOKUP(C3936,TabellenSRG!$B$4:$C$2729,2,FALSE)</f>
        <v>347</v>
      </c>
      <c r="B3936" t="str">
        <f t="shared" si="62"/>
        <v>347f</v>
      </c>
      <c r="C3936" t="s">
        <v>358</v>
      </c>
      <c r="D3936" t="s">
        <v>612</v>
      </c>
      <c r="E3936">
        <v>5</v>
      </c>
      <c r="F3936">
        <v>0</v>
      </c>
      <c r="G3936">
        <v>0</v>
      </c>
      <c r="H3936">
        <v>0</v>
      </c>
      <c r="I3936">
        <v>0</v>
      </c>
      <c r="J3936">
        <v>0</v>
      </c>
      <c r="K3936">
        <v>0</v>
      </c>
      <c r="L3936">
        <v>0</v>
      </c>
      <c r="M3936">
        <v>0</v>
      </c>
      <c r="N3936">
        <v>0</v>
      </c>
      <c r="O3936">
        <v>0</v>
      </c>
      <c r="P3936">
        <v>0</v>
      </c>
      <c r="Q3936" s="36">
        <v>0</v>
      </c>
      <c r="R3936" s="36">
        <v>0</v>
      </c>
      <c r="S3936" s="36">
        <v>0</v>
      </c>
      <c r="T3936" s="36">
        <v>0</v>
      </c>
      <c r="U3936" s="36">
        <v>0</v>
      </c>
    </row>
    <row r="3937" spans="1:21" x14ac:dyDescent="0.2">
      <c r="A3937" s="89">
        <f>VLOOKUP(C3937,TabellenSRG!$B$4:$C$2729,2,FALSE)</f>
        <v>347</v>
      </c>
      <c r="B3937" t="str">
        <f t="shared" si="62"/>
        <v>347g</v>
      </c>
      <c r="C3937" t="s">
        <v>358</v>
      </c>
      <c r="D3937" t="s">
        <v>613</v>
      </c>
      <c r="E3937">
        <v>6</v>
      </c>
      <c r="F3937">
        <v>0</v>
      </c>
      <c r="G3937">
        <v>0</v>
      </c>
      <c r="H3937">
        <v>0</v>
      </c>
      <c r="I3937">
        <v>0</v>
      </c>
      <c r="J3937">
        <v>0</v>
      </c>
      <c r="K3937">
        <v>0</v>
      </c>
      <c r="L3937">
        <v>0</v>
      </c>
      <c r="M3937">
        <v>0</v>
      </c>
      <c r="N3937">
        <v>0</v>
      </c>
      <c r="O3937">
        <v>0</v>
      </c>
      <c r="P3937">
        <v>0</v>
      </c>
      <c r="Q3937" s="36">
        <v>0</v>
      </c>
      <c r="R3937" s="36">
        <v>0</v>
      </c>
      <c r="S3937" s="36">
        <v>0</v>
      </c>
      <c r="T3937" s="36">
        <v>0</v>
      </c>
      <c r="U3937" s="36">
        <v>0</v>
      </c>
    </row>
    <row r="3938" spans="1:21" x14ac:dyDescent="0.2">
      <c r="A3938" s="89">
        <f>VLOOKUP(C3938,TabellenSRG!$B$4:$C$2729,2,FALSE)</f>
        <v>347</v>
      </c>
      <c r="B3938" t="str">
        <f t="shared" si="62"/>
        <v>347h</v>
      </c>
      <c r="C3938" t="s">
        <v>358</v>
      </c>
      <c r="D3938" t="s">
        <v>614</v>
      </c>
      <c r="E3938">
        <v>7</v>
      </c>
      <c r="F3938">
        <v>0</v>
      </c>
      <c r="G3938">
        <v>0</v>
      </c>
      <c r="H3938">
        <v>0</v>
      </c>
      <c r="I3938">
        <v>0</v>
      </c>
      <c r="J3938">
        <v>0</v>
      </c>
      <c r="K3938">
        <v>0</v>
      </c>
      <c r="L3938">
        <v>0</v>
      </c>
      <c r="M3938">
        <v>0</v>
      </c>
      <c r="N3938">
        <v>0</v>
      </c>
      <c r="O3938">
        <v>0</v>
      </c>
      <c r="P3938">
        <v>0</v>
      </c>
      <c r="Q3938" s="36">
        <v>0</v>
      </c>
      <c r="R3938" s="36">
        <v>0</v>
      </c>
      <c r="S3938" s="36">
        <v>0</v>
      </c>
      <c r="T3938" s="36">
        <v>0</v>
      </c>
      <c r="U3938" s="36">
        <v>0</v>
      </c>
    </row>
    <row r="3939" spans="1:21" x14ac:dyDescent="0.2">
      <c r="A3939" s="89">
        <f>VLOOKUP(C3939,TabellenSRG!$B$4:$C$2729,2,FALSE)</f>
        <v>347</v>
      </c>
      <c r="B3939" t="str">
        <f t="shared" si="62"/>
        <v>347i</v>
      </c>
      <c r="C3939" t="s">
        <v>358</v>
      </c>
      <c r="D3939" t="s">
        <v>615</v>
      </c>
      <c r="E3939">
        <v>8</v>
      </c>
      <c r="F3939">
        <v>0</v>
      </c>
      <c r="G3939">
        <v>0</v>
      </c>
      <c r="H3939">
        <v>0</v>
      </c>
      <c r="I3939">
        <v>0</v>
      </c>
      <c r="J3939">
        <v>0</v>
      </c>
      <c r="K3939">
        <v>0</v>
      </c>
      <c r="L3939">
        <v>0</v>
      </c>
      <c r="M3939">
        <v>0</v>
      </c>
      <c r="N3939">
        <v>0</v>
      </c>
      <c r="O3939">
        <v>0</v>
      </c>
      <c r="P3939">
        <v>0</v>
      </c>
      <c r="Q3939" s="36">
        <v>0</v>
      </c>
      <c r="R3939" s="36">
        <v>0</v>
      </c>
      <c r="S3939" s="36">
        <v>0</v>
      </c>
      <c r="T3939" s="36">
        <v>0</v>
      </c>
      <c r="U3939" s="36">
        <v>0</v>
      </c>
    </row>
    <row r="3940" spans="1:21" x14ac:dyDescent="0.2">
      <c r="A3940" s="89">
        <f>VLOOKUP(C3940,TabellenSRG!$B$4:$C$2729,2,FALSE)</f>
        <v>347</v>
      </c>
      <c r="B3940" t="str">
        <f t="shared" si="62"/>
        <v>347j</v>
      </c>
      <c r="C3940" t="s">
        <v>358</v>
      </c>
      <c r="D3940" t="s">
        <v>616</v>
      </c>
      <c r="E3940">
        <v>9</v>
      </c>
      <c r="F3940">
        <v>140</v>
      </c>
      <c r="G3940">
        <v>150</v>
      </c>
      <c r="H3940">
        <v>180</v>
      </c>
      <c r="I3940">
        <v>190</v>
      </c>
      <c r="J3940">
        <v>90</v>
      </c>
      <c r="K3940">
        <v>90</v>
      </c>
      <c r="L3940">
        <v>80</v>
      </c>
      <c r="M3940">
        <v>90</v>
      </c>
      <c r="N3940">
        <v>90</v>
      </c>
      <c r="O3940">
        <v>90</v>
      </c>
      <c r="P3940">
        <v>70</v>
      </c>
      <c r="Q3940" s="36">
        <v>70</v>
      </c>
      <c r="R3940" s="36">
        <v>60</v>
      </c>
      <c r="S3940" s="36">
        <v>50</v>
      </c>
      <c r="T3940" s="36">
        <v>40</v>
      </c>
      <c r="U3940" s="36">
        <v>40</v>
      </c>
    </row>
    <row r="3941" spans="1:21" x14ac:dyDescent="0.2">
      <c r="A3941" s="89">
        <f>VLOOKUP(C3941,TabellenSRG!$B$4:$C$2729,2,FALSE)</f>
        <v>347</v>
      </c>
      <c r="B3941" t="str">
        <f t="shared" si="62"/>
        <v>347k</v>
      </c>
      <c r="C3941" t="s">
        <v>358</v>
      </c>
      <c r="D3941" t="s">
        <v>611</v>
      </c>
      <c r="E3941">
        <v>10</v>
      </c>
      <c r="F3941" t="e">
        <v>#N/A</v>
      </c>
      <c r="G3941" t="e">
        <v>#N/A</v>
      </c>
      <c r="H3941" t="e">
        <v>#N/A</v>
      </c>
      <c r="I3941" t="e">
        <v>#N/A</v>
      </c>
      <c r="J3941" t="e">
        <v>#N/A</v>
      </c>
      <c r="K3941" t="e">
        <v>#N/A</v>
      </c>
      <c r="L3941" t="e">
        <v>#N/A</v>
      </c>
      <c r="M3941" t="e">
        <v>#N/A</v>
      </c>
      <c r="N3941">
        <v>0</v>
      </c>
      <c r="O3941">
        <v>0</v>
      </c>
      <c r="P3941">
        <v>0</v>
      </c>
      <c r="Q3941" s="36">
        <v>0</v>
      </c>
      <c r="R3941" s="36">
        <v>0</v>
      </c>
      <c r="S3941" s="36">
        <v>0</v>
      </c>
      <c r="T3941" s="36">
        <v>0</v>
      </c>
      <c r="U3941" s="36">
        <v>0</v>
      </c>
    </row>
    <row r="3942" spans="1:21" x14ac:dyDescent="0.2">
      <c r="A3942" s="89">
        <f>VLOOKUP(C3942,TabellenSRG!$B$4:$C$2729,2,FALSE)</f>
        <v>348</v>
      </c>
      <c r="B3942" t="str">
        <f t="shared" si="62"/>
        <v>348a</v>
      </c>
      <c r="C3942" t="s">
        <v>359</v>
      </c>
      <c r="D3942" t="s">
        <v>606</v>
      </c>
      <c r="E3942">
        <v>0</v>
      </c>
      <c r="F3942">
        <v>710</v>
      </c>
      <c r="G3942">
        <v>680</v>
      </c>
      <c r="H3942">
        <v>670</v>
      </c>
      <c r="I3942">
        <v>670</v>
      </c>
      <c r="J3942">
        <v>650</v>
      </c>
      <c r="K3942">
        <v>660</v>
      </c>
      <c r="L3942">
        <v>610</v>
      </c>
      <c r="M3942">
        <v>590</v>
      </c>
      <c r="N3942">
        <v>390</v>
      </c>
      <c r="O3942">
        <v>350</v>
      </c>
      <c r="P3942">
        <v>370</v>
      </c>
      <c r="Q3942" s="36">
        <v>390</v>
      </c>
      <c r="R3942" s="36">
        <v>380</v>
      </c>
      <c r="S3942" s="36">
        <v>360</v>
      </c>
      <c r="T3942" s="36">
        <v>360</v>
      </c>
      <c r="U3942" s="36">
        <v>350</v>
      </c>
    </row>
    <row r="3943" spans="1:21" x14ac:dyDescent="0.2">
      <c r="A3943" s="89">
        <f>VLOOKUP(C3943,TabellenSRG!$B$4:$C$2729,2,FALSE)</f>
        <v>348</v>
      </c>
      <c r="B3943" t="str">
        <f t="shared" si="62"/>
        <v>348b</v>
      </c>
      <c r="C3943" t="s">
        <v>359</v>
      </c>
      <c r="D3943" t="s">
        <v>607</v>
      </c>
      <c r="E3943">
        <v>1</v>
      </c>
      <c r="F3943">
        <v>0</v>
      </c>
      <c r="G3943">
        <v>0</v>
      </c>
      <c r="H3943">
        <v>0</v>
      </c>
      <c r="I3943">
        <v>0</v>
      </c>
      <c r="J3943">
        <v>0</v>
      </c>
      <c r="K3943">
        <v>0</v>
      </c>
      <c r="L3943">
        <v>0</v>
      </c>
      <c r="M3943">
        <v>0</v>
      </c>
      <c r="N3943">
        <v>0</v>
      </c>
      <c r="O3943">
        <v>0</v>
      </c>
      <c r="P3943">
        <v>0</v>
      </c>
      <c r="Q3943" s="36">
        <v>0</v>
      </c>
      <c r="R3943" s="36">
        <v>0</v>
      </c>
      <c r="S3943" s="36">
        <v>0</v>
      </c>
      <c r="T3943" s="36">
        <v>0</v>
      </c>
      <c r="U3943" s="36">
        <v>0</v>
      </c>
    </row>
    <row r="3944" spans="1:21" x14ac:dyDescent="0.2">
      <c r="A3944" s="89">
        <f>VLOOKUP(C3944,TabellenSRG!$B$4:$C$2729,2,FALSE)</f>
        <v>348</v>
      </c>
      <c r="B3944" t="str">
        <f t="shared" si="62"/>
        <v>348c</v>
      </c>
      <c r="C3944" t="s">
        <v>359</v>
      </c>
      <c r="D3944" t="s">
        <v>608</v>
      </c>
      <c r="E3944">
        <v>2</v>
      </c>
      <c r="F3944">
        <v>0</v>
      </c>
      <c r="G3944">
        <v>0</v>
      </c>
      <c r="H3944">
        <v>0</v>
      </c>
      <c r="I3944">
        <v>0</v>
      </c>
      <c r="J3944">
        <v>0</v>
      </c>
      <c r="K3944">
        <v>0</v>
      </c>
      <c r="L3944">
        <v>0</v>
      </c>
      <c r="M3944">
        <v>0</v>
      </c>
      <c r="N3944">
        <v>0</v>
      </c>
      <c r="O3944">
        <v>0</v>
      </c>
      <c r="P3944">
        <v>0</v>
      </c>
      <c r="Q3944" s="36">
        <v>0</v>
      </c>
      <c r="R3944" s="36">
        <v>0</v>
      </c>
      <c r="S3944" s="36">
        <v>0</v>
      </c>
      <c r="T3944" s="36">
        <v>0</v>
      </c>
      <c r="U3944" s="36">
        <v>0</v>
      </c>
    </row>
    <row r="3945" spans="1:21" x14ac:dyDescent="0.2">
      <c r="A3945" s="89">
        <f>VLOOKUP(C3945,TabellenSRG!$B$4:$C$2729,2,FALSE)</f>
        <v>348</v>
      </c>
      <c r="B3945" t="str">
        <f t="shared" si="62"/>
        <v>348d</v>
      </c>
      <c r="C3945" t="s">
        <v>359</v>
      </c>
      <c r="D3945" t="s">
        <v>609</v>
      </c>
      <c r="E3945">
        <v>3</v>
      </c>
      <c r="F3945">
        <v>90</v>
      </c>
      <c r="G3945">
        <v>90</v>
      </c>
      <c r="H3945">
        <v>100</v>
      </c>
      <c r="I3945">
        <v>50</v>
      </c>
      <c r="J3945">
        <v>40</v>
      </c>
      <c r="K3945">
        <v>40</v>
      </c>
      <c r="L3945">
        <v>40</v>
      </c>
      <c r="M3945">
        <v>30</v>
      </c>
      <c r="N3945">
        <v>10</v>
      </c>
      <c r="O3945">
        <v>20</v>
      </c>
      <c r="P3945">
        <v>30</v>
      </c>
      <c r="Q3945" s="36">
        <v>30</v>
      </c>
      <c r="R3945" s="36">
        <v>20</v>
      </c>
      <c r="S3945" s="36">
        <v>20</v>
      </c>
      <c r="T3945" s="36">
        <v>20</v>
      </c>
      <c r="U3945" s="36">
        <v>20</v>
      </c>
    </row>
    <row r="3946" spans="1:21" x14ac:dyDescent="0.2">
      <c r="A3946" s="89">
        <f>VLOOKUP(C3946,TabellenSRG!$B$4:$C$2729,2,FALSE)</f>
        <v>348</v>
      </c>
      <c r="B3946" t="str">
        <f t="shared" si="62"/>
        <v>348e</v>
      </c>
      <c r="C3946" t="s">
        <v>359</v>
      </c>
      <c r="D3946" t="s">
        <v>610</v>
      </c>
      <c r="E3946">
        <v>4</v>
      </c>
      <c r="F3946">
        <v>0</v>
      </c>
      <c r="G3946">
        <v>0</v>
      </c>
      <c r="H3946">
        <v>0</v>
      </c>
      <c r="I3946">
        <v>0</v>
      </c>
      <c r="J3946">
        <v>0</v>
      </c>
      <c r="K3946">
        <v>0</v>
      </c>
      <c r="L3946">
        <v>0</v>
      </c>
      <c r="M3946">
        <v>0</v>
      </c>
      <c r="N3946">
        <v>10</v>
      </c>
      <c r="O3946">
        <v>0</v>
      </c>
      <c r="P3946">
        <v>0</v>
      </c>
      <c r="Q3946" s="36">
        <v>0</v>
      </c>
      <c r="R3946" s="36">
        <v>0</v>
      </c>
      <c r="S3946" s="36">
        <v>10</v>
      </c>
      <c r="T3946" s="36">
        <v>10</v>
      </c>
      <c r="U3946" s="36">
        <v>10</v>
      </c>
    </row>
    <row r="3947" spans="1:21" x14ac:dyDescent="0.2">
      <c r="A3947" s="89">
        <f>VLOOKUP(C3947,TabellenSRG!$B$4:$C$2729,2,FALSE)</f>
        <v>348</v>
      </c>
      <c r="B3947" t="str">
        <f t="shared" si="62"/>
        <v>348f</v>
      </c>
      <c r="C3947" t="s">
        <v>359</v>
      </c>
      <c r="D3947" t="s">
        <v>612</v>
      </c>
      <c r="E3947">
        <v>5</v>
      </c>
      <c r="F3947">
        <v>0</v>
      </c>
      <c r="G3947">
        <v>0</v>
      </c>
      <c r="H3947">
        <v>0</v>
      </c>
      <c r="I3947">
        <v>0</v>
      </c>
      <c r="J3947">
        <v>0</v>
      </c>
      <c r="K3947">
        <v>0</v>
      </c>
      <c r="L3947">
        <v>0</v>
      </c>
      <c r="M3947">
        <v>0</v>
      </c>
      <c r="N3947">
        <v>0</v>
      </c>
      <c r="O3947">
        <v>0</v>
      </c>
      <c r="P3947">
        <v>0</v>
      </c>
      <c r="Q3947" s="36">
        <v>0</v>
      </c>
      <c r="R3947" s="36">
        <v>0</v>
      </c>
      <c r="S3947" s="36">
        <v>0</v>
      </c>
      <c r="T3947" s="36">
        <v>0</v>
      </c>
      <c r="U3947" s="36">
        <v>0</v>
      </c>
    </row>
    <row r="3948" spans="1:21" x14ac:dyDescent="0.2">
      <c r="A3948" s="89">
        <f>VLOOKUP(C3948,TabellenSRG!$B$4:$C$2729,2,FALSE)</f>
        <v>348</v>
      </c>
      <c r="B3948" t="str">
        <f t="shared" si="62"/>
        <v>348g</v>
      </c>
      <c r="C3948" t="s">
        <v>359</v>
      </c>
      <c r="D3948" t="s">
        <v>613</v>
      </c>
      <c r="E3948">
        <v>6</v>
      </c>
      <c r="F3948">
        <v>0</v>
      </c>
      <c r="G3948">
        <v>0</v>
      </c>
      <c r="H3948">
        <v>0</v>
      </c>
      <c r="I3948">
        <v>0</v>
      </c>
      <c r="J3948">
        <v>0</v>
      </c>
      <c r="K3948">
        <v>0</v>
      </c>
      <c r="L3948">
        <v>0</v>
      </c>
      <c r="M3948">
        <v>0</v>
      </c>
      <c r="N3948">
        <v>0</v>
      </c>
      <c r="O3948">
        <v>0</v>
      </c>
      <c r="P3948">
        <v>0</v>
      </c>
      <c r="Q3948" s="36">
        <v>0</v>
      </c>
      <c r="R3948" s="36">
        <v>0</v>
      </c>
      <c r="S3948" s="36">
        <v>0</v>
      </c>
      <c r="T3948" s="36">
        <v>0</v>
      </c>
      <c r="U3948" s="36">
        <v>0</v>
      </c>
    </row>
    <row r="3949" spans="1:21" x14ac:dyDescent="0.2">
      <c r="A3949" s="89">
        <f>VLOOKUP(C3949,TabellenSRG!$B$4:$C$2729,2,FALSE)</f>
        <v>348</v>
      </c>
      <c r="B3949" t="str">
        <f t="shared" si="62"/>
        <v>348h</v>
      </c>
      <c r="C3949" t="s">
        <v>359</v>
      </c>
      <c r="D3949" t="s">
        <v>614</v>
      </c>
      <c r="E3949">
        <v>7</v>
      </c>
      <c r="F3949">
        <v>0</v>
      </c>
      <c r="G3949">
        <v>0</v>
      </c>
      <c r="H3949">
        <v>0</v>
      </c>
      <c r="I3949">
        <v>0</v>
      </c>
      <c r="J3949">
        <v>0</v>
      </c>
      <c r="K3949">
        <v>0</v>
      </c>
      <c r="L3949">
        <v>0</v>
      </c>
      <c r="M3949">
        <v>0</v>
      </c>
      <c r="N3949">
        <v>0</v>
      </c>
      <c r="O3949">
        <v>0</v>
      </c>
      <c r="P3949">
        <v>0</v>
      </c>
      <c r="Q3949" s="36">
        <v>0</v>
      </c>
      <c r="R3949" s="36">
        <v>0</v>
      </c>
      <c r="S3949" s="36">
        <v>0</v>
      </c>
      <c r="T3949" s="36">
        <v>0</v>
      </c>
      <c r="U3949" s="36">
        <v>0</v>
      </c>
    </row>
    <row r="3950" spans="1:21" x14ac:dyDescent="0.2">
      <c r="A3950" s="89">
        <f>VLOOKUP(C3950,TabellenSRG!$B$4:$C$2729,2,FALSE)</f>
        <v>348</v>
      </c>
      <c r="B3950" t="str">
        <f t="shared" si="62"/>
        <v>348i</v>
      </c>
      <c r="C3950" t="s">
        <v>359</v>
      </c>
      <c r="D3950" t="s">
        <v>615</v>
      </c>
      <c r="E3950">
        <v>8</v>
      </c>
      <c r="F3950">
        <v>0</v>
      </c>
      <c r="G3950">
        <v>0</v>
      </c>
      <c r="H3950">
        <v>0</v>
      </c>
      <c r="I3950">
        <v>0</v>
      </c>
      <c r="J3950">
        <v>0</v>
      </c>
      <c r="K3950">
        <v>0</v>
      </c>
      <c r="L3950">
        <v>0</v>
      </c>
      <c r="M3950">
        <v>0</v>
      </c>
      <c r="N3950">
        <v>0</v>
      </c>
      <c r="O3950">
        <v>0</v>
      </c>
      <c r="P3950">
        <v>0</v>
      </c>
      <c r="Q3950" s="36">
        <v>0</v>
      </c>
      <c r="R3950" s="36">
        <v>0</v>
      </c>
      <c r="S3950" s="36">
        <v>0</v>
      </c>
      <c r="T3950" s="36">
        <v>0</v>
      </c>
      <c r="U3950" s="36">
        <v>0</v>
      </c>
    </row>
    <row r="3951" spans="1:21" x14ac:dyDescent="0.2">
      <c r="A3951" s="89">
        <f>VLOOKUP(C3951,TabellenSRG!$B$4:$C$2729,2,FALSE)</f>
        <v>348</v>
      </c>
      <c r="B3951" t="str">
        <f t="shared" si="62"/>
        <v>348j</v>
      </c>
      <c r="C3951" t="s">
        <v>359</v>
      </c>
      <c r="D3951" t="s">
        <v>616</v>
      </c>
      <c r="E3951">
        <v>9</v>
      </c>
      <c r="F3951">
        <v>620</v>
      </c>
      <c r="G3951">
        <v>590</v>
      </c>
      <c r="H3951">
        <v>580</v>
      </c>
      <c r="I3951">
        <v>620</v>
      </c>
      <c r="J3951">
        <v>610</v>
      </c>
      <c r="K3951">
        <v>620</v>
      </c>
      <c r="L3951">
        <v>570</v>
      </c>
      <c r="M3951">
        <v>550</v>
      </c>
      <c r="N3951">
        <v>370</v>
      </c>
      <c r="O3951">
        <v>330</v>
      </c>
      <c r="P3951">
        <v>340</v>
      </c>
      <c r="Q3951" s="36">
        <v>360</v>
      </c>
      <c r="R3951" s="36">
        <v>350</v>
      </c>
      <c r="S3951" s="36">
        <v>330</v>
      </c>
      <c r="T3951" s="36">
        <v>330</v>
      </c>
      <c r="U3951" s="36">
        <v>320</v>
      </c>
    </row>
    <row r="3952" spans="1:21" x14ac:dyDescent="0.2">
      <c r="A3952" s="89">
        <f>VLOOKUP(C3952,TabellenSRG!$B$4:$C$2729,2,FALSE)</f>
        <v>348</v>
      </c>
      <c r="B3952" t="str">
        <f t="shared" si="62"/>
        <v>348k</v>
      </c>
      <c r="C3952" t="s">
        <v>359</v>
      </c>
      <c r="D3952" t="s">
        <v>611</v>
      </c>
      <c r="E3952">
        <v>10</v>
      </c>
      <c r="F3952" t="e">
        <v>#N/A</v>
      </c>
      <c r="G3952" t="e">
        <v>#N/A</v>
      </c>
      <c r="H3952" t="e">
        <v>#N/A</v>
      </c>
      <c r="I3952" t="e">
        <v>#N/A</v>
      </c>
      <c r="J3952" t="e">
        <v>#N/A</v>
      </c>
      <c r="K3952" t="e">
        <v>#N/A</v>
      </c>
      <c r="L3952" t="e">
        <v>#N/A</v>
      </c>
      <c r="M3952" t="e">
        <v>#N/A</v>
      </c>
      <c r="N3952">
        <v>0</v>
      </c>
      <c r="O3952">
        <v>0</v>
      </c>
      <c r="P3952">
        <v>0</v>
      </c>
      <c r="Q3952" s="36">
        <v>0</v>
      </c>
      <c r="R3952" s="36">
        <v>0</v>
      </c>
      <c r="S3952" s="36">
        <v>0</v>
      </c>
      <c r="T3952" s="36">
        <v>0</v>
      </c>
      <c r="U3952" s="36">
        <v>0</v>
      </c>
    </row>
    <row r="3953" spans="1:21" x14ac:dyDescent="0.2">
      <c r="A3953" s="89">
        <f>VLOOKUP(C3953,TabellenSRG!$B$4:$C$2729,2,FALSE)</f>
        <v>349</v>
      </c>
      <c r="B3953" t="str">
        <f t="shared" si="62"/>
        <v>349a</v>
      </c>
      <c r="C3953" t="s">
        <v>360</v>
      </c>
      <c r="D3953" t="s">
        <v>606</v>
      </c>
      <c r="E3953">
        <v>0</v>
      </c>
      <c r="F3953">
        <v>110</v>
      </c>
      <c r="G3953">
        <v>90</v>
      </c>
      <c r="H3953">
        <v>100</v>
      </c>
      <c r="I3953">
        <v>110</v>
      </c>
      <c r="J3953">
        <v>130</v>
      </c>
      <c r="K3953">
        <v>150</v>
      </c>
      <c r="L3953">
        <v>160</v>
      </c>
      <c r="M3953">
        <v>170</v>
      </c>
      <c r="N3953">
        <v>180</v>
      </c>
      <c r="O3953">
        <v>200</v>
      </c>
      <c r="P3953">
        <v>200</v>
      </c>
      <c r="Q3953" s="36">
        <v>200</v>
      </c>
      <c r="R3953" s="36">
        <v>210</v>
      </c>
      <c r="S3953" s="36">
        <v>240</v>
      </c>
      <c r="T3953" s="36">
        <v>270</v>
      </c>
      <c r="U3953" s="36">
        <v>250</v>
      </c>
    </row>
    <row r="3954" spans="1:21" x14ac:dyDescent="0.2">
      <c r="A3954" s="89">
        <f>VLOOKUP(C3954,TabellenSRG!$B$4:$C$2729,2,FALSE)</f>
        <v>349</v>
      </c>
      <c r="B3954" t="str">
        <f t="shared" si="62"/>
        <v>349b</v>
      </c>
      <c r="C3954" t="s">
        <v>360</v>
      </c>
      <c r="D3954" t="s">
        <v>607</v>
      </c>
      <c r="E3954">
        <v>1</v>
      </c>
      <c r="F3954">
        <v>0</v>
      </c>
      <c r="G3954">
        <v>0</v>
      </c>
      <c r="H3954">
        <v>0</v>
      </c>
      <c r="I3954">
        <v>0</v>
      </c>
      <c r="J3954">
        <v>0</v>
      </c>
      <c r="K3954">
        <v>0</v>
      </c>
      <c r="L3954">
        <v>0</v>
      </c>
      <c r="M3954">
        <v>0</v>
      </c>
      <c r="N3954">
        <v>0</v>
      </c>
      <c r="O3954">
        <v>0</v>
      </c>
      <c r="P3954">
        <v>0</v>
      </c>
      <c r="Q3954" s="36">
        <v>0</v>
      </c>
      <c r="R3954" s="36">
        <v>0</v>
      </c>
      <c r="S3954" s="36">
        <v>0</v>
      </c>
      <c r="T3954" s="36">
        <v>0</v>
      </c>
      <c r="U3954" s="36">
        <v>0</v>
      </c>
    </row>
    <row r="3955" spans="1:21" x14ac:dyDescent="0.2">
      <c r="A3955" s="89">
        <f>VLOOKUP(C3955,TabellenSRG!$B$4:$C$2729,2,FALSE)</f>
        <v>349</v>
      </c>
      <c r="B3955" t="str">
        <f t="shared" si="62"/>
        <v>349c</v>
      </c>
      <c r="C3955" t="s">
        <v>360</v>
      </c>
      <c r="D3955" t="s">
        <v>608</v>
      </c>
      <c r="E3955">
        <v>2</v>
      </c>
      <c r="F3955">
        <v>0</v>
      </c>
      <c r="G3955">
        <v>0</v>
      </c>
      <c r="H3955">
        <v>0</v>
      </c>
      <c r="I3955">
        <v>0</v>
      </c>
      <c r="J3955">
        <v>0</v>
      </c>
      <c r="K3955">
        <v>0</v>
      </c>
      <c r="L3955">
        <v>0</v>
      </c>
      <c r="M3955">
        <v>0</v>
      </c>
      <c r="N3955">
        <v>0</v>
      </c>
      <c r="O3955">
        <v>0</v>
      </c>
      <c r="P3955">
        <v>0</v>
      </c>
      <c r="Q3955" s="36">
        <v>0</v>
      </c>
      <c r="R3955" s="36">
        <v>0</v>
      </c>
      <c r="S3955" s="36">
        <v>0</v>
      </c>
      <c r="T3955" s="36">
        <v>0</v>
      </c>
      <c r="U3955" s="36">
        <v>0</v>
      </c>
    </row>
    <row r="3956" spans="1:21" x14ac:dyDescent="0.2">
      <c r="A3956" s="89">
        <f>VLOOKUP(C3956,TabellenSRG!$B$4:$C$2729,2,FALSE)</f>
        <v>349</v>
      </c>
      <c r="B3956" t="str">
        <f t="shared" si="62"/>
        <v>349d</v>
      </c>
      <c r="C3956" t="s">
        <v>360</v>
      </c>
      <c r="D3956" t="s">
        <v>609</v>
      </c>
      <c r="E3956">
        <v>3</v>
      </c>
      <c r="F3956">
        <v>0</v>
      </c>
      <c r="G3956">
        <v>0</v>
      </c>
      <c r="H3956">
        <v>0</v>
      </c>
      <c r="I3956">
        <v>0</v>
      </c>
      <c r="J3956">
        <v>0</v>
      </c>
      <c r="K3956">
        <v>0</v>
      </c>
      <c r="L3956">
        <v>0</v>
      </c>
      <c r="M3956">
        <v>20</v>
      </c>
      <c r="N3956">
        <v>20</v>
      </c>
      <c r="O3956">
        <v>20</v>
      </c>
      <c r="P3956">
        <v>20</v>
      </c>
      <c r="Q3956" s="36">
        <v>20</v>
      </c>
      <c r="R3956" s="36">
        <v>20</v>
      </c>
      <c r="S3956" s="36">
        <v>30</v>
      </c>
      <c r="T3956" s="36">
        <v>30</v>
      </c>
      <c r="U3956" s="36">
        <v>20</v>
      </c>
    </row>
    <row r="3957" spans="1:21" x14ac:dyDescent="0.2">
      <c r="A3957" s="89">
        <f>VLOOKUP(C3957,TabellenSRG!$B$4:$C$2729,2,FALSE)</f>
        <v>349</v>
      </c>
      <c r="B3957" t="str">
        <f t="shared" si="62"/>
        <v>349e</v>
      </c>
      <c r="C3957" t="s">
        <v>360</v>
      </c>
      <c r="D3957" t="s">
        <v>610</v>
      </c>
      <c r="E3957">
        <v>4</v>
      </c>
      <c r="F3957">
        <v>0</v>
      </c>
      <c r="G3957">
        <v>0</v>
      </c>
      <c r="H3957">
        <v>0</v>
      </c>
      <c r="I3957">
        <v>0</v>
      </c>
      <c r="J3957">
        <v>0</v>
      </c>
      <c r="K3957">
        <v>0</v>
      </c>
      <c r="L3957">
        <v>0</v>
      </c>
      <c r="M3957">
        <v>0</v>
      </c>
      <c r="N3957">
        <v>10</v>
      </c>
      <c r="O3957">
        <v>10</v>
      </c>
      <c r="P3957">
        <v>10</v>
      </c>
      <c r="Q3957" s="36">
        <v>10</v>
      </c>
      <c r="R3957" s="36">
        <v>10</v>
      </c>
      <c r="S3957" s="36">
        <v>10</v>
      </c>
      <c r="T3957" s="36">
        <v>10</v>
      </c>
      <c r="U3957" s="36">
        <v>20</v>
      </c>
    </row>
    <row r="3958" spans="1:21" x14ac:dyDescent="0.2">
      <c r="A3958" s="89">
        <f>VLOOKUP(C3958,TabellenSRG!$B$4:$C$2729,2,FALSE)</f>
        <v>349</v>
      </c>
      <c r="B3958" t="str">
        <f t="shared" si="62"/>
        <v>349f</v>
      </c>
      <c r="C3958" t="s">
        <v>360</v>
      </c>
      <c r="D3958" t="s">
        <v>612</v>
      </c>
      <c r="E3958">
        <v>5</v>
      </c>
      <c r="F3958">
        <v>0</v>
      </c>
      <c r="G3958">
        <v>0</v>
      </c>
      <c r="H3958">
        <v>0</v>
      </c>
      <c r="I3958">
        <v>0</v>
      </c>
      <c r="J3958">
        <v>0</v>
      </c>
      <c r="K3958">
        <v>0</v>
      </c>
      <c r="L3958">
        <v>0</v>
      </c>
      <c r="M3958">
        <v>0</v>
      </c>
      <c r="N3958">
        <v>0</v>
      </c>
      <c r="O3958">
        <v>0</v>
      </c>
      <c r="P3958">
        <v>0</v>
      </c>
      <c r="Q3958" s="36">
        <v>0</v>
      </c>
      <c r="R3958" s="36">
        <v>0</v>
      </c>
      <c r="S3958" s="36">
        <v>0</v>
      </c>
      <c r="T3958" s="36">
        <v>0</v>
      </c>
      <c r="U3958" s="36">
        <v>0</v>
      </c>
    </row>
    <row r="3959" spans="1:21" x14ac:dyDescent="0.2">
      <c r="A3959" s="89">
        <f>VLOOKUP(C3959,TabellenSRG!$B$4:$C$2729,2,FALSE)</f>
        <v>349</v>
      </c>
      <c r="B3959" t="str">
        <f t="shared" si="62"/>
        <v>349g</v>
      </c>
      <c r="C3959" t="s">
        <v>360</v>
      </c>
      <c r="D3959" t="s">
        <v>613</v>
      </c>
      <c r="E3959">
        <v>6</v>
      </c>
      <c r="F3959">
        <v>0</v>
      </c>
      <c r="G3959">
        <v>0</v>
      </c>
      <c r="H3959">
        <v>0</v>
      </c>
      <c r="I3959">
        <v>0</v>
      </c>
      <c r="J3959">
        <v>0</v>
      </c>
      <c r="K3959">
        <v>0</v>
      </c>
      <c r="L3959">
        <v>0</v>
      </c>
      <c r="M3959">
        <v>0</v>
      </c>
      <c r="N3959">
        <v>0</v>
      </c>
      <c r="O3959">
        <v>10</v>
      </c>
      <c r="P3959">
        <v>10</v>
      </c>
      <c r="Q3959" s="36">
        <v>10</v>
      </c>
      <c r="R3959" s="36">
        <v>10</v>
      </c>
      <c r="S3959" s="36">
        <v>10</v>
      </c>
      <c r="T3959" s="36">
        <v>10</v>
      </c>
      <c r="U3959" s="36">
        <v>10</v>
      </c>
    </row>
    <row r="3960" spans="1:21" x14ac:dyDescent="0.2">
      <c r="A3960" s="89">
        <f>VLOOKUP(C3960,TabellenSRG!$B$4:$C$2729,2,FALSE)</f>
        <v>349</v>
      </c>
      <c r="B3960" t="str">
        <f t="shared" si="62"/>
        <v>349h</v>
      </c>
      <c r="C3960" t="s">
        <v>360</v>
      </c>
      <c r="D3960" t="s">
        <v>614</v>
      </c>
      <c r="E3960">
        <v>7</v>
      </c>
      <c r="F3960">
        <v>0</v>
      </c>
      <c r="G3960">
        <v>0</v>
      </c>
      <c r="H3960">
        <v>0</v>
      </c>
      <c r="I3960">
        <v>0</v>
      </c>
      <c r="J3960">
        <v>0</v>
      </c>
      <c r="K3960">
        <v>0</v>
      </c>
      <c r="L3960">
        <v>0</v>
      </c>
      <c r="M3960">
        <v>0</v>
      </c>
      <c r="N3960">
        <v>0</v>
      </c>
      <c r="O3960">
        <v>0</v>
      </c>
      <c r="P3960">
        <v>0</v>
      </c>
      <c r="Q3960" s="36">
        <v>0</v>
      </c>
      <c r="R3960" s="36">
        <v>0</v>
      </c>
      <c r="S3960" s="36">
        <v>0</v>
      </c>
      <c r="T3960" s="36">
        <v>0</v>
      </c>
      <c r="U3960" s="36">
        <v>0</v>
      </c>
    </row>
    <row r="3961" spans="1:21" x14ac:dyDescent="0.2">
      <c r="A3961" s="89">
        <f>VLOOKUP(C3961,TabellenSRG!$B$4:$C$2729,2,FALSE)</f>
        <v>349</v>
      </c>
      <c r="B3961" t="str">
        <f t="shared" si="62"/>
        <v>349i</v>
      </c>
      <c r="C3961" t="s">
        <v>360</v>
      </c>
      <c r="D3961" t="s">
        <v>615</v>
      </c>
      <c r="E3961">
        <v>8</v>
      </c>
      <c r="F3961">
        <v>0</v>
      </c>
      <c r="G3961">
        <v>0</v>
      </c>
      <c r="H3961">
        <v>0</v>
      </c>
      <c r="I3961">
        <v>0</v>
      </c>
      <c r="J3961">
        <v>0</v>
      </c>
      <c r="K3961">
        <v>0</v>
      </c>
      <c r="L3961">
        <v>0</v>
      </c>
      <c r="M3961">
        <v>0</v>
      </c>
      <c r="N3961">
        <v>0</v>
      </c>
      <c r="O3961">
        <v>0</v>
      </c>
      <c r="P3961">
        <v>0</v>
      </c>
      <c r="Q3961" s="36">
        <v>0</v>
      </c>
      <c r="R3961" s="36">
        <v>0</v>
      </c>
      <c r="S3961" s="36">
        <v>0</v>
      </c>
      <c r="T3961" s="36">
        <v>0</v>
      </c>
      <c r="U3961" s="36">
        <v>0</v>
      </c>
    </row>
    <row r="3962" spans="1:21" x14ac:dyDescent="0.2">
      <c r="A3962" s="89">
        <f>VLOOKUP(C3962,TabellenSRG!$B$4:$C$2729,2,FALSE)</f>
        <v>349</v>
      </c>
      <c r="B3962" t="str">
        <f t="shared" si="62"/>
        <v>349j</v>
      </c>
      <c r="C3962" t="s">
        <v>360</v>
      </c>
      <c r="D3962" t="s">
        <v>616</v>
      </c>
      <c r="E3962">
        <v>9</v>
      </c>
      <c r="F3962">
        <v>110</v>
      </c>
      <c r="G3962">
        <v>90</v>
      </c>
      <c r="H3962">
        <v>100</v>
      </c>
      <c r="I3962">
        <v>110</v>
      </c>
      <c r="J3962">
        <v>130</v>
      </c>
      <c r="K3962">
        <v>150</v>
      </c>
      <c r="L3962">
        <v>160</v>
      </c>
      <c r="M3962">
        <v>140</v>
      </c>
      <c r="N3962">
        <v>150</v>
      </c>
      <c r="O3962">
        <v>160</v>
      </c>
      <c r="P3962">
        <v>160</v>
      </c>
      <c r="Q3962" s="36">
        <v>150</v>
      </c>
      <c r="R3962" s="36">
        <v>170</v>
      </c>
      <c r="S3962" s="36">
        <v>190</v>
      </c>
      <c r="T3962" s="36">
        <v>210</v>
      </c>
      <c r="U3962" s="36">
        <v>200</v>
      </c>
    </row>
    <row r="3963" spans="1:21" x14ac:dyDescent="0.2">
      <c r="A3963" s="89">
        <f>VLOOKUP(C3963,TabellenSRG!$B$4:$C$2729,2,FALSE)</f>
        <v>349</v>
      </c>
      <c r="B3963" t="str">
        <f t="shared" si="62"/>
        <v>349k</v>
      </c>
      <c r="C3963" t="s">
        <v>360</v>
      </c>
      <c r="D3963" t="s">
        <v>611</v>
      </c>
      <c r="E3963">
        <v>10</v>
      </c>
      <c r="F3963" t="e">
        <v>#N/A</v>
      </c>
      <c r="G3963" t="e">
        <v>#N/A</v>
      </c>
      <c r="H3963" t="e">
        <v>#N/A</v>
      </c>
      <c r="I3963" t="e">
        <v>#N/A</v>
      </c>
      <c r="J3963" t="e">
        <v>#N/A</v>
      </c>
      <c r="K3963" t="e">
        <v>#N/A</v>
      </c>
      <c r="L3963" t="e">
        <v>#N/A</v>
      </c>
      <c r="M3963" t="e">
        <v>#N/A</v>
      </c>
      <c r="N3963">
        <v>0</v>
      </c>
      <c r="O3963">
        <v>0</v>
      </c>
      <c r="P3963">
        <v>0</v>
      </c>
      <c r="Q3963" s="36">
        <v>0</v>
      </c>
      <c r="R3963" s="36">
        <v>0</v>
      </c>
      <c r="S3963" s="36">
        <v>0</v>
      </c>
      <c r="T3963" s="36">
        <v>0</v>
      </c>
      <c r="U3963" s="36">
        <v>0</v>
      </c>
    </row>
    <row r="3964" spans="1:21" x14ac:dyDescent="0.2">
      <c r="A3964" s="89">
        <f>VLOOKUP(C3964,TabellenSRG!$B$4:$C$2729,2,FALSE)</f>
        <v>351</v>
      </c>
      <c r="B3964" t="str">
        <f t="shared" si="62"/>
        <v>351a</v>
      </c>
      <c r="C3964" t="s">
        <v>361</v>
      </c>
      <c r="D3964" t="s">
        <v>606</v>
      </c>
      <c r="E3964">
        <v>0</v>
      </c>
      <c r="F3964">
        <v>390</v>
      </c>
      <c r="G3964">
        <v>420</v>
      </c>
      <c r="H3964">
        <v>450</v>
      </c>
      <c r="I3964">
        <v>480</v>
      </c>
      <c r="J3964">
        <v>530</v>
      </c>
      <c r="K3964">
        <v>570</v>
      </c>
      <c r="L3964">
        <v>580</v>
      </c>
      <c r="M3964">
        <v>590</v>
      </c>
      <c r="N3964">
        <v>660</v>
      </c>
      <c r="O3964">
        <v>680</v>
      </c>
      <c r="P3964">
        <v>680</v>
      </c>
      <c r="Q3964" s="36">
        <v>640</v>
      </c>
      <c r="R3964" s="36">
        <v>580</v>
      </c>
      <c r="S3964" s="36">
        <v>490</v>
      </c>
      <c r="T3964" s="36">
        <v>460</v>
      </c>
      <c r="U3964" s="36">
        <v>420</v>
      </c>
    </row>
    <row r="3965" spans="1:21" x14ac:dyDescent="0.2">
      <c r="A3965" s="89">
        <f>VLOOKUP(C3965,TabellenSRG!$B$4:$C$2729,2,FALSE)</f>
        <v>351</v>
      </c>
      <c r="B3965" t="str">
        <f t="shared" si="62"/>
        <v>351b</v>
      </c>
      <c r="C3965" t="s">
        <v>361</v>
      </c>
      <c r="D3965" t="s">
        <v>607</v>
      </c>
      <c r="E3965">
        <v>1</v>
      </c>
      <c r="F3965">
        <v>0</v>
      </c>
      <c r="G3965">
        <v>0</v>
      </c>
      <c r="H3965">
        <v>0</v>
      </c>
      <c r="I3965">
        <v>0</v>
      </c>
      <c r="J3965">
        <v>0</v>
      </c>
      <c r="K3965">
        <v>0</v>
      </c>
      <c r="L3965">
        <v>0</v>
      </c>
      <c r="M3965">
        <v>0</v>
      </c>
      <c r="N3965">
        <v>0</v>
      </c>
      <c r="O3965">
        <v>0</v>
      </c>
      <c r="P3965">
        <v>0</v>
      </c>
      <c r="Q3965" s="36">
        <v>0</v>
      </c>
      <c r="R3965" s="36">
        <v>0</v>
      </c>
      <c r="S3965" s="36">
        <v>0</v>
      </c>
      <c r="T3965" s="36">
        <v>0</v>
      </c>
      <c r="U3965" s="36">
        <v>0</v>
      </c>
    </row>
    <row r="3966" spans="1:21" x14ac:dyDescent="0.2">
      <c r="A3966" s="89">
        <f>VLOOKUP(C3966,TabellenSRG!$B$4:$C$2729,2,FALSE)</f>
        <v>351</v>
      </c>
      <c r="B3966" t="str">
        <f t="shared" si="62"/>
        <v>351c</v>
      </c>
      <c r="C3966" t="s">
        <v>361</v>
      </c>
      <c r="D3966" t="s">
        <v>608</v>
      </c>
      <c r="E3966">
        <v>2</v>
      </c>
      <c r="F3966">
        <v>0</v>
      </c>
      <c r="G3966">
        <v>0</v>
      </c>
      <c r="H3966">
        <v>0</v>
      </c>
      <c r="I3966">
        <v>0</v>
      </c>
      <c r="J3966">
        <v>0</v>
      </c>
      <c r="K3966">
        <v>0</v>
      </c>
      <c r="L3966">
        <v>0</v>
      </c>
      <c r="M3966">
        <v>0</v>
      </c>
      <c r="N3966">
        <v>0</v>
      </c>
      <c r="O3966">
        <v>0</v>
      </c>
      <c r="P3966">
        <v>0</v>
      </c>
      <c r="Q3966" s="36">
        <v>0</v>
      </c>
      <c r="R3966" s="36">
        <v>0</v>
      </c>
      <c r="S3966" s="36">
        <v>0</v>
      </c>
      <c r="T3966" s="36">
        <v>0</v>
      </c>
      <c r="U3966" s="36">
        <v>0</v>
      </c>
    </row>
    <row r="3967" spans="1:21" x14ac:dyDescent="0.2">
      <c r="A3967" s="89">
        <f>VLOOKUP(C3967,TabellenSRG!$B$4:$C$2729,2,FALSE)</f>
        <v>351</v>
      </c>
      <c r="B3967" t="str">
        <f t="shared" si="62"/>
        <v>351d</v>
      </c>
      <c r="C3967" t="s">
        <v>361</v>
      </c>
      <c r="D3967" t="s">
        <v>609</v>
      </c>
      <c r="E3967">
        <v>3</v>
      </c>
      <c r="F3967">
        <v>0</v>
      </c>
      <c r="G3967">
        <v>0</v>
      </c>
      <c r="H3967">
        <v>0</v>
      </c>
      <c r="I3967">
        <v>0</v>
      </c>
      <c r="J3967">
        <v>0</v>
      </c>
      <c r="K3967">
        <v>0</v>
      </c>
      <c r="L3967">
        <v>0</v>
      </c>
      <c r="M3967">
        <v>0</v>
      </c>
      <c r="N3967">
        <v>0</v>
      </c>
      <c r="O3967">
        <v>0</v>
      </c>
      <c r="P3967">
        <v>0</v>
      </c>
      <c r="Q3967" s="36">
        <v>0</v>
      </c>
      <c r="R3967" s="36">
        <v>0</v>
      </c>
      <c r="S3967" s="36">
        <v>0</v>
      </c>
      <c r="T3967" s="36">
        <v>0</v>
      </c>
      <c r="U3967" s="36">
        <v>0</v>
      </c>
    </row>
    <row r="3968" spans="1:21" x14ac:dyDescent="0.2">
      <c r="A3968" s="89">
        <f>VLOOKUP(C3968,TabellenSRG!$B$4:$C$2729,2,FALSE)</f>
        <v>351</v>
      </c>
      <c r="B3968" t="str">
        <f t="shared" si="62"/>
        <v>351e</v>
      </c>
      <c r="C3968" t="s">
        <v>361</v>
      </c>
      <c r="D3968" t="s">
        <v>610</v>
      </c>
      <c r="E3968">
        <v>4</v>
      </c>
      <c r="F3968">
        <v>0</v>
      </c>
      <c r="G3968">
        <v>0</v>
      </c>
      <c r="H3968">
        <v>0</v>
      </c>
      <c r="I3968">
        <v>0</v>
      </c>
      <c r="J3968">
        <v>0</v>
      </c>
      <c r="K3968">
        <v>0</v>
      </c>
      <c r="L3968">
        <v>0</v>
      </c>
      <c r="M3968">
        <v>10</v>
      </c>
      <c r="N3968">
        <v>20</v>
      </c>
      <c r="O3968">
        <v>30</v>
      </c>
      <c r="P3968">
        <v>30</v>
      </c>
      <c r="Q3968" s="36">
        <v>40</v>
      </c>
      <c r="R3968" s="36">
        <v>30</v>
      </c>
      <c r="S3968" s="36">
        <v>40</v>
      </c>
      <c r="T3968" s="36">
        <v>60</v>
      </c>
      <c r="U3968" s="36">
        <v>70</v>
      </c>
    </row>
    <row r="3969" spans="1:21" x14ac:dyDescent="0.2">
      <c r="A3969" s="89">
        <f>VLOOKUP(C3969,TabellenSRG!$B$4:$C$2729,2,FALSE)</f>
        <v>351</v>
      </c>
      <c r="B3969" t="str">
        <f t="shared" si="62"/>
        <v>351f</v>
      </c>
      <c r="C3969" t="s">
        <v>361</v>
      </c>
      <c r="D3969" t="s">
        <v>612</v>
      </c>
      <c r="E3969">
        <v>5</v>
      </c>
      <c r="F3969">
        <v>0</v>
      </c>
      <c r="G3969">
        <v>0</v>
      </c>
      <c r="H3969">
        <v>0</v>
      </c>
      <c r="I3969">
        <v>0</v>
      </c>
      <c r="J3969">
        <v>0</v>
      </c>
      <c r="K3969">
        <v>0</v>
      </c>
      <c r="L3969">
        <v>0</v>
      </c>
      <c r="M3969">
        <v>0</v>
      </c>
      <c r="N3969">
        <v>0</v>
      </c>
      <c r="O3969">
        <v>0</v>
      </c>
      <c r="P3969">
        <v>10</v>
      </c>
      <c r="Q3969" s="36">
        <v>10</v>
      </c>
      <c r="R3969" s="36">
        <v>10</v>
      </c>
      <c r="S3969" s="36">
        <v>10</v>
      </c>
      <c r="T3969" s="36">
        <v>10</v>
      </c>
      <c r="U3969" s="36">
        <v>10</v>
      </c>
    </row>
    <row r="3970" spans="1:21" x14ac:dyDescent="0.2">
      <c r="A3970" s="89">
        <f>VLOOKUP(C3970,TabellenSRG!$B$4:$C$2729,2,FALSE)</f>
        <v>351</v>
      </c>
      <c r="B3970" t="str">
        <f t="shared" si="62"/>
        <v>351g</v>
      </c>
      <c r="C3970" t="s">
        <v>361</v>
      </c>
      <c r="D3970" t="s">
        <v>613</v>
      </c>
      <c r="E3970">
        <v>6</v>
      </c>
      <c r="F3970">
        <v>0</v>
      </c>
      <c r="G3970">
        <v>0</v>
      </c>
      <c r="H3970">
        <v>0</v>
      </c>
      <c r="I3970">
        <v>0</v>
      </c>
      <c r="J3970">
        <v>0</v>
      </c>
      <c r="K3970">
        <v>0</v>
      </c>
      <c r="L3970">
        <v>0</v>
      </c>
      <c r="M3970">
        <v>0</v>
      </c>
      <c r="N3970">
        <v>10</v>
      </c>
      <c r="O3970">
        <v>20</v>
      </c>
      <c r="P3970">
        <v>20</v>
      </c>
      <c r="Q3970" s="36">
        <v>20</v>
      </c>
      <c r="R3970" s="36">
        <v>10</v>
      </c>
      <c r="S3970" s="36">
        <v>0</v>
      </c>
      <c r="T3970" s="36">
        <v>0</v>
      </c>
      <c r="U3970" s="36">
        <v>0</v>
      </c>
    </row>
    <row r="3971" spans="1:21" x14ac:dyDescent="0.2">
      <c r="A3971" s="89">
        <f>VLOOKUP(C3971,TabellenSRG!$B$4:$C$2729,2,FALSE)</f>
        <v>351</v>
      </c>
      <c r="B3971" t="str">
        <f t="shared" si="62"/>
        <v>351h</v>
      </c>
      <c r="C3971" t="s">
        <v>361</v>
      </c>
      <c r="D3971" t="s">
        <v>614</v>
      </c>
      <c r="E3971">
        <v>7</v>
      </c>
      <c r="F3971">
        <v>0</v>
      </c>
      <c r="G3971">
        <v>0</v>
      </c>
      <c r="H3971">
        <v>0</v>
      </c>
      <c r="I3971">
        <v>0</v>
      </c>
      <c r="J3971">
        <v>0</v>
      </c>
      <c r="K3971">
        <v>0</v>
      </c>
      <c r="L3971">
        <v>0</v>
      </c>
      <c r="M3971">
        <v>0</v>
      </c>
      <c r="N3971">
        <v>0</v>
      </c>
      <c r="O3971">
        <v>0</v>
      </c>
      <c r="P3971">
        <v>0</v>
      </c>
      <c r="Q3971" s="36">
        <v>0</v>
      </c>
      <c r="R3971" s="36">
        <v>0</v>
      </c>
      <c r="S3971" s="36">
        <v>0</v>
      </c>
      <c r="T3971" s="36">
        <v>0</v>
      </c>
      <c r="U3971" s="36">
        <v>0</v>
      </c>
    </row>
    <row r="3972" spans="1:21" x14ac:dyDescent="0.2">
      <c r="A3972" s="89">
        <f>VLOOKUP(C3972,TabellenSRG!$B$4:$C$2729,2,FALSE)</f>
        <v>351</v>
      </c>
      <c r="B3972" t="str">
        <f t="shared" si="62"/>
        <v>351i</v>
      </c>
      <c r="C3972" t="s">
        <v>361</v>
      </c>
      <c r="D3972" t="s">
        <v>615</v>
      </c>
      <c r="E3972">
        <v>8</v>
      </c>
      <c r="F3972">
        <v>0</v>
      </c>
      <c r="G3972">
        <v>0</v>
      </c>
      <c r="H3972">
        <v>0</v>
      </c>
      <c r="I3972">
        <v>0</v>
      </c>
      <c r="J3972">
        <v>0</v>
      </c>
      <c r="K3972">
        <v>0</v>
      </c>
      <c r="L3972">
        <v>0</v>
      </c>
      <c r="M3972">
        <v>0</v>
      </c>
      <c r="N3972">
        <v>0</v>
      </c>
      <c r="O3972">
        <v>0</v>
      </c>
      <c r="P3972">
        <v>0</v>
      </c>
      <c r="Q3972" s="36">
        <v>0</v>
      </c>
      <c r="R3972" s="36">
        <v>0</v>
      </c>
      <c r="S3972" s="36">
        <v>0</v>
      </c>
      <c r="T3972" s="36">
        <v>0</v>
      </c>
      <c r="U3972" s="36">
        <v>0</v>
      </c>
    </row>
    <row r="3973" spans="1:21" x14ac:dyDescent="0.2">
      <c r="A3973" s="89">
        <f>VLOOKUP(C3973,TabellenSRG!$B$4:$C$2729,2,FALSE)</f>
        <v>351</v>
      </c>
      <c r="B3973" t="str">
        <f t="shared" ref="B3973:B4036" si="63">CONCATENATE(A3973,D3973)</f>
        <v>351j</v>
      </c>
      <c r="C3973" t="s">
        <v>361</v>
      </c>
      <c r="D3973" t="s">
        <v>616</v>
      </c>
      <c r="E3973">
        <v>9</v>
      </c>
      <c r="F3973">
        <v>390</v>
      </c>
      <c r="G3973">
        <v>420</v>
      </c>
      <c r="H3973">
        <v>450</v>
      </c>
      <c r="I3973">
        <v>480</v>
      </c>
      <c r="J3973">
        <v>530</v>
      </c>
      <c r="K3973">
        <v>570</v>
      </c>
      <c r="L3973">
        <v>580</v>
      </c>
      <c r="M3973">
        <v>580</v>
      </c>
      <c r="N3973">
        <v>620</v>
      </c>
      <c r="O3973">
        <v>630</v>
      </c>
      <c r="P3973">
        <v>620</v>
      </c>
      <c r="Q3973" s="36">
        <v>570</v>
      </c>
      <c r="R3973" s="36">
        <v>530</v>
      </c>
      <c r="S3973" s="36">
        <v>440</v>
      </c>
      <c r="T3973" s="36">
        <v>380</v>
      </c>
      <c r="U3973" s="36">
        <v>330</v>
      </c>
    </row>
    <row r="3974" spans="1:21" x14ac:dyDescent="0.2">
      <c r="A3974" s="89">
        <f>VLOOKUP(C3974,TabellenSRG!$B$4:$C$2729,2,FALSE)</f>
        <v>351</v>
      </c>
      <c r="B3974" t="str">
        <f t="shared" si="63"/>
        <v>351k</v>
      </c>
      <c r="C3974" t="s">
        <v>361</v>
      </c>
      <c r="D3974" t="s">
        <v>611</v>
      </c>
      <c r="E3974">
        <v>10</v>
      </c>
      <c r="F3974" t="e">
        <v>#N/A</v>
      </c>
      <c r="G3974" t="e">
        <v>#N/A</v>
      </c>
      <c r="H3974" t="e">
        <v>#N/A</v>
      </c>
      <c r="I3974" t="e">
        <v>#N/A</v>
      </c>
      <c r="J3974" t="e">
        <v>#N/A</v>
      </c>
      <c r="K3974" t="e">
        <v>#N/A</v>
      </c>
      <c r="L3974" t="e">
        <v>#N/A</v>
      </c>
      <c r="M3974" t="e">
        <v>#N/A</v>
      </c>
      <c r="N3974">
        <v>0</v>
      </c>
      <c r="O3974">
        <v>0</v>
      </c>
      <c r="P3974">
        <v>0</v>
      </c>
      <c r="Q3974" s="36">
        <v>0</v>
      </c>
      <c r="R3974" s="36">
        <v>0</v>
      </c>
      <c r="S3974" s="36">
        <v>0</v>
      </c>
      <c r="T3974" s="36">
        <v>10</v>
      </c>
      <c r="U3974" s="36">
        <v>10</v>
      </c>
    </row>
    <row r="3975" spans="1:21" x14ac:dyDescent="0.2">
      <c r="A3975" s="89">
        <f>VLOOKUP(C3975,TabellenSRG!$B$4:$C$2729,2,FALSE)</f>
        <v>352</v>
      </c>
      <c r="B3975" t="str">
        <f t="shared" si="63"/>
        <v>352a</v>
      </c>
      <c r="C3975" t="s">
        <v>362</v>
      </c>
      <c r="D3975" t="s">
        <v>606</v>
      </c>
      <c r="E3975">
        <v>0</v>
      </c>
      <c r="F3975">
        <v>670</v>
      </c>
      <c r="G3975">
        <v>620</v>
      </c>
      <c r="H3975">
        <v>590</v>
      </c>
      <c r="I3975">
        <v>570</v>
      </c>
      <c r="J3975">
        <v>550</v>
      </c>
      <c r="K3975">
        <v>550</v>
      </c>
      <c r="L3975">
        <v>560</v>
      </c>
      <c r="M3975">
        <v>600</v>
      </c>
      <c r="N3975">
        <v>700</v>
      </c>
      <c r="O3975">
        <v>720</v>
      </c>
      <c r="P3975">
        <v>790</v>
      </c>
      <c r="Q3975" s="36">
        <v>770</v>
      </c>
      <c r="R3975" s="36">
        <v>780</v>
      </c>
      <c r="S3975" s="36">
        <v>780</v>
      </c>
      <c r="T3975" s="36">
        <v>630</v>
      </c>
      <c r="U3975" s="36">
        <v>640</v>
      </c>
    </row>
    <row r="3976" spans="1:21" x14ac:dyDescent="0.2">
      <c r="A3976" s="89">
        <f>VLOOKUP(C3976,TabellenSRG!$B$4:$C$2729,2,FALSE)</f>
        <v>352</v>
      </c>
      <c r="B3976" t="str">
        <f t="shared" si="63"/>
        <v>352b</v>
      </c>
      <c r="C3976" t="s">
        <v>362</v>
      </c>
      <c r="D3976" t="s">
        <v>607</v>
      </c>
      <c r="E3976">
        <v>1</v>
      </c>
      <c r="F3976">
        <v>0</v>
      </c>
      <c r="G3976">
        <v>0</v>
      </c>
      <c r="H3976">
        <v>0</v>
      </c>
      <c r="I3976">
        <v>0</v>
      </c>
      <c r="J3976">
        <v>0</v>
      </c>
      <c r="K3976">
        <v>0</v>
      </c>
      <c r="L3976">
        <v>0</v>
      </c>
      <c r="M3976">
        <v>10</v>
      </c>
      <c r="N3976">
        <v>10</v>
      </c>
      <c r="O3976">
        <v>0</v>
      </c>
      <c r="P3976">
        <v>0</v>
      </c>
      <c r="Q3976" s="36">
        <v>0</v>
      </c>
      <c r="R3976" s="36">
        <v>0</v>
      </c>
      <c r="S3976" s="36">
        <v>0</v>
      </c>
      <c r="T3976" s="36">
        <v>0</v>
      </c>
      <c r="U3976" s="36">
        <v>0</v>
      </c>
    </row>
    <row r="3977" spans="1:21" x14ac:dyDescent="0.2">
      <c r="A3977" s="89">
        <f>VLOOKUP(C3977,TabellenSRG!$B$4:$C$2729,2,FALSE)</f>
        <v>352</v>
      </c>
      <c r="B3977" t="str">
        <f t="shared" si="63"/>
        <v>352c</v>
      </c>
      <c r="C3977" t="s">
        <v>362</v>
      </c>
      <c r="D3977" t="s">
        <v>608</v>
      </c>
      <c r="E3977">
        <v>2</v>
      </c>
      <c r="F3977">
        <v>0</v>
      </c>
      <c r="G3977">
        <v>0</v>
      </c>
      <c r="H3977">
        <v>0</v>
      </c>
      <c r="I3977">
        <v>0</v>
      </c>
      <c r="J3977">
        <v>0</v>
      </c>
      <c r="K3977">
        <v>0</v>
      </c>
      <c r="L3977">
        <v>0</v>
      </c>
      <c r="M3977">
        <v>0</v>
      </c>
      <c r="N3977">
        <v>0</v>
      </c>
      <c r="O3977">
        <v>0</v>
      </c>
      <c r="P3977">
        <v>0</v>
      </c>
      <c r="Q3977" s="36">
        <v>0</v>
      </c>
      <c r="R3977" s="36">
        <v>0</v>
      </c>
      <c r="S3977" s="36">
        <v>0</v>
      </c>
      <c r="T3977" s="36">
        <v>0</v>
      </c>
      <c r="U3977" s="36">
        <v>0</v>
      </c>
    </row>
    <row r="3978" spans="1:21" x14ac:dyDescent="0.2">
      <c r="A3978" s="89">
        <f>VLOOKUP(C3978,TabellenSRG!$B$4:$C$2729,2,FALSE)</f>
        <v>352</v>
      </c>
      <c r="B3978" t="str">
        <f t="shared" si="63"/>
        <v>352d</v>
      </c>
      <c r="C3978" t="s">
        <v>362</v>
      </c>
      <c r="D3978" t="s">
        <v>609</v>
      </c>
      <c r="E3978">
        <v>3</v>
      </c>
      <c r="F3978">
        <v>0</v>
      </c>
      <c r="G3978">
        <v>0</v>
      </c>
      <c r="H3978">
        <v>0</v>
      </c>
      <c r="I3978">
        <v>0</v>
      </c>
      <c r="J3978">
        <v>0</v>
      </c>
      <c r="K3978">
        <v>0</v>
      </c>
      <c r="L3978">
        <v>0</v>
      </c>
      <c r="M3978">
        <v>0</v>
      </c>
      <c r="N3978">
        <v>0</v>
      </c>
      <c r="O3978">
        <v>0</v>
      </c>
      <c r="P3978">
        <v>0</v>
      </c>
      <c r="Q3978" s="36">
        <v>0</v>
      </c>
      <c r="R3978" s="36">
        <v>0</v>
      </c>
      <c r="S3978" s="36">
        <v>0</v>
      </c>
      <c r="T3978" s="36">
        <v>0</v>
      </c>
      <c r="U3978" s="36">
        <v>0</v>
      </c>
    </row>
    <row r="3979" spans="1:21" x14ac:dyDescent="0.2">
      <c r="A3979" s="89">
        <f>VLOOKUP(C3979,TabellenSRG!$B$4:$C$2729,2,FALSE)</f>
        <v>352</v>
      </c>
      <c r="B3979" t="str">
        <f t="shared" si="63"/>
        <v>352e</v>
      </c>
      <c r="C3979" t="s">
        <v>362</v>
      </c>
      <c r="D3979" t="s">
        <v>610</v>
      </c>
      <c r="E3979">
        <v>4</v>
      </c>
      <c r="F3979">
        <v>0</v>
      </c>
      <c r="G3979">
        <v>0</v>
      </c>
      <c r="H3979">
        <v>0</v>
      </c>
      <c r="I3979">
        <v>0</v>
      </c>
      <c r="J3979">
        <v>0</v>
      </c>
      <c r="K3979">
        <v>0</v>
      </c>
      <c r="L3979">
        <v>0</v>
      </c>
      <c r="M3979">
        <v>0</v>
      </c>
      <c r="N3979">
        <v>0</v>
      </c>
      <c r="O3979">
        <v>10</v>
      </c>
      <c r="P3979">
        <v>10</v>
      </c>
      <c r="Q3979" s="36">
        <v>10</v>
      </c>
      <c r="R3979" s="36">
        <v>20</v>
      </c>
      <c r="S3979" s="36">
        <v>30</v>
      </c>
      <c r="T3979" s="36">
        <v>30</v>
      </c>
      <c r="U3979" s="36">
        <v>30</v>
      </c>
    </row>
    <row r="3980" spans="1:21" x14ac:dyDescent="0.2">
      <c r="A3980" s="89">
        <f>VLOOKUP(C3980,TabellenSRG!$B$4:$C$2729,2,FALSE)</f>
        <v>352</v>
      </c>
      <c r="B3980" t="str">
        <f t="shared" si="63"/>
        <v>352f</v>
      </c>
      <c r="C3980" t="s">
        <v>362</v>
      </c>
      <c r="D3980" t="s">
        <v>612</v>
      </c>
      <c r="E3980">
        <v>5</v>
      </c>
      <c r="F3980">
        <v>0</v>
      </c>
      <c r="G3980">
        <v>0</v>
      </c>
      <c r="H3980">
        <v>0</v>
      </c>
      <c r="I3980">
        <v>0</v>
      </c>
      <c r="J3980">
        <v>0</v>
      </c>
      <c r="K3980">
        <v>0</v>
      </c>
      <c r="L3980">
        <v>0</v>
      </c>
      <c r="M3980">
        <v>0</v>
      </c>
      <c r="N3980">
        <v>0</v>
      </c>
      <c r="O3980">
        <v>0</v>
      </c>
      <c r="P3980">
        <v>0</v>
      </c>
      <c r="Q3980" s="36">
        <v>0</v>
      </c>
      <c r="R3980" s="36">
        <v>0</v>
      </c>
      <c r="S3980" s="36">
        <v>0</v>
      </c>
      <c r="T3980" s="36">
        <v>0</v>
      </c>
      <c r="U3980" s="36">
        <v>0</v>
      </c>
    </row>
    <row r="3981" spans="1:21" x14ac:dyDescent="0.2">
      <c r="A3981" s="89">
        <f>VLOOKUP(C3981,TabellenSRG!$B$4:$C$2729,2,FALSE)</f>
        <v>352</v>
      </c>
      <c r="B3981" t="str">
        <f t="shared" si="63"/>
        <v>352g</v>
      </c>
      <c r="C3981" t="s">
        <v>362</v>
      </c>
      <c r="D3981" t="s">
        <v>613</v>
      </c>
      <c r="E3981">
        <v>6</v>
      </c>
      <c r="F3981">
        <v>0</v>
      </c>
      <c r="G3981">
        <v>0</v>
      </c>
      <c r="H3981">
        <v>0</v>
      </c>
      <c r="I3981">
        <v>0</v>
      </c>
      <c r="J3981">
        <v>0</v>
      </c>
      <c r="K3981">
        <v>0</v>
      </c>
      <c r="L3981">
        <v>0</v>
      </c>
      <c r="M3981">
        <v>0</v>
      </c>
      <c r="N3981">
        <v>0</v>
      </c>
      <c r="O3981">
        <v>0</v>
      </c>
      <c r="P3981">
        <v>0</v>
      </c>
      <c r="Q3981" s="36">
        <v>0</v>
      </c>
      <c r="R3981" s="36">
        <v>0</v>
      </c>
      <c r="S3981" s="36">
        <v>0</v>
      </c>
      <c r="T3981" s="36">
        <v>0</v>
      </c>
      <c r="U3981" s="36">
        <v>0</v>
      </c>
    </row>
    <row r="3982" spans="1:21" x14ac:dyDescent="0.2">
      <c r="A3982" s="89">
        <f>VLOOKUP(C3982,TabellenSRG!$B$4:$C$2729,2,FALSE)</f>
        <v>352</v>
      </c>
      <c r="B3982" t="str">
        <f t="shared" si="63"/>
        <v>352h</v>
      </c>
      <c r="C3982" t="s">
        <v>362</v>
      </c>
      <c r="D3982" t="s">
        <v>614</v>
      </c>
      <c r="E3982">
        <v>7</v>
      </c>
      <c r="F3982">
        <v>0</v>
      </c>
      <c r="G3982">
        <v>0</v>
      </c>
      <c r="H3982">
        <v>0</v>
      </c>
      <c r="I3982">
        <v>0</v>
      </c>
      <c r="J3982">
        <v>0</v>
      </c>
      <c r="K3982">
        <v>0</v>
      </c>
      <c r="L3982">
        <v>0</v>
      </c>
      <c r="M3982">
        <v>0</v>
      </c>
      <c r="N3982">
        <v>0</v>
      </c>
      <c r="O3982">
        <v>0</v>
      </c>
      <c r="P3982">
        <v>0</v>
      </c>
      <c r="Q3982" s="36">
        <v>0</v>
      </c>
      <c r="R3982" s="36">
        <v>0</v>
      </c>
      <c r="S3982" s="36">
        <v>0</v>
      </c>
      <c r="T3982" s="36">
        <v>0</v>
      </c>
      <c r="U3982" s="36">
        <v>0</v>
      </c>
    </row>
    <row r="3983" spans="1:21" x14ac:dyDescent="0.2">
      <c r="A3983" s="89">
        <f>VLOOKUP(C3983,TabellenSRG!$B$4:$C$2729,2,FALSE)</f>
        <v>352</v>
      </c>
      <c r="B3983" t="str">
        <f t="shared" si="63"/>
        <v>352i</v>
      </c>
      <c r="C3983" t="s">
        <v>362</v>
      </c>
      <c r="D3983" t="s">
        <v>615</v>
      </c>
      <c r="E3983">
        <v>8</v>
      </c>
      <c r="F3983">
        <v>0</v>
      </c>
      <c r="G3983">
        <v>0</v>
      </c>
      <c r="H3983">
        <v>0</v>
      </c>
      <c r="I3983">
        <v>0</v>
      </c>
      <c r="J3983">
        <v>0</v>
      </c>
      <c r="K3983">
        <v>0</v>
      </c>
      <c r="L3983">
        <v>0</v>
      </c>
      <c r="M3983">
        <v>0</v>
      </c>
      <c r="N3983">
        <v>0</v>
      </c>
      <c r="O3983">
        <v>0</v>
      </c>
      <c r="P3983">
        <v>0</v>
      </c>
      <c r="Q3983" s="36">
        <v>0</v>
      </c>
      <c r="R3983" s="36">
        <v>0</v>
      </c>
      <c r="S3983" s="36">
        <v>0</v>
      </c>
      <c r="T3983" s="36">
        <v>0</v>
      </c>
      <c r="U3983" s="36">
        <v>0</v>
      </c>
    </row>
    <row r="3984" spans="1:21" x14ac:dyDescent="0.2">
      <c r="A3984" s="89">
        <f>VLOOKUP(C3984,TabellenSRG!$B$4:$C$2729,2,FALSE)</f>
        <v>352</v>
      </c>
      <c r="B3984" t="str">
        <f t="shared" si="63"/>
        <v>352j</v>
      </c>
      <c r="C3984" t="s">
        <v>362</v>
      </c>
      <c r="D3984" t="s">
        <v>616</v>
      </c>
      <c r="E3984">
        <v>9</v>
      </c>
      <c r="F3984">
        <v>660</v>
      </c>
      <c r="G3984">
        <v>620</v>
      </c>
      <c r="H3984">
        <v>590</v>
      </c>
      <c r="I3984">
        <v>570</v>
      </c>
      <c r="J3984">
        <v>550</v>
      </c>
      <c r="K3984">
        <v>550</v>
      </c>
      <c r="L3984">
        <v>560</v>
      </c>
      <c r="M3984">
        <v>600</v>
      </c>
      <c r="N3984">
        <v>690</v>
      </c>
      <c r="O3984">
        <v>710</v>
      </c>
      <c r="P3984">
        <v>770</v>
      </c>
      <c r="Q3984" s="36">
        <v>750</v>
      </c>
      <c r="R3984" s="36">
        <v>760</v>
      </c>
      <c r="S3984" s="36">
        <v>750</v>
      </c>
      <c r="T3984" s="36">
        <v>600</v>
      </c>
      <c r="U3984" s="36">
        <v>600</v>
      </c>
    </row>
    <row r="3985" spans="1:21" x14ac:dyDescent="0.2">
      <c r="A3985" s="89">
        <f>VLOOKUP(C3985,TabellenSRG!$B$4:$C$2729,2,FALSE)</f>
        <v>352</v>
      </c>
      <c r="B3985" t="str">
        <f t="shared" si="63"/>
        <v>352k</v>
      </c>
      <c r="C3985" t="s">
        <v>362</v>
      </c>
      <c r="D3985" t="s">
        <v>611</v>
      </c>
      <c r="E3985">
        <v>10</v>
      </c>
      <c r="F3985" t="e">
        <v>#N/A</v>
      </c>
      <c r="G3985" t="e">
        <v>#N/A</v>
      </c>
      <c r="H3985" t="e">
        <v>#N/A</v>
      </c>
      <c r="I3985" t="e">
        <v>#N/A</v>
      </c>
      <c r="J3985" t="e">
        <v>#N/A</v>
      </c>
      <c r="K3985" t="e">
        <v>#N/A</v>
      </c>
      <c r="L3985" t="e">
        <v>#N/A</v>
      </c>
      <c r="M3985" t="e">
        <v>#N/A</v>
      </c>
      <c r="N3985">
        <v>0</v>
      </c>
      <c r="O3985">
        <v>0</v>
      </c>
      <c r="P3985">
        <v>0</v>
      </c>
      <c r="Q3985" s="36">
        <v>0</v>
      </c>
      <c r="R3985" s="36">
        <v>0</v>
      </c>
      <c r="S3985" s="36">
        <v>0</v>
      </c>
      <c r="T3985" s="36">
        <v>0</v>
      </c>
      <c r="U3985" s="36">
        <v>0</v>
      </c>
    </row>
    <row r="3986" spans="1:21" x14ac:dyDescent="0.2">
      <c r="A3986" s="89">
        <f>VLOOKUP(C3986,TabellenSRG!$B$4:$C$2729,2,FALSE)</f>
        <v>353</v>
      </c>
      <c r="B3986" t="str">
        <f t="shared" si="63"/>
        <v>353a</v>
      </c>
      <c r="C3986" t="s">
        <v>363</v>
      </c>
      <c r="D3986" t="s">
        <v>606</v>
      </c>
      <c r="E3986">
        <v>0</v>
      </c>
      <c r="F3986">
        <v>30</v>
      </c>
      <c r="G3986">
        <v>30</v>
      </c>
      <c r="H3986">
        <v>40</v>
      </c>
      <c r="I3986">
        <v>50</v>
      </c>
      <c r="J3986">
        <v>50</v>
      </c>
      <c r="K3986">
        <v>60</v>
      </c>
      <c r="L3986">
        <v>50</v>
      </c>
      <c r="M3986">
        <v>60</v>
      </c>
      <c r="N3986">
        <v>60</v>
      </c>
      <c r="O3986">
        <v>60</v>
      </c>
      <c r="P3986">
        <v>50</v>
      </c>
      <c r="Q3986" s="36">
        <v>60</v>
      </c>
      <c r="R3986" s="36">
        <v>60</v>
      </c>
      <c r="S3986" s="36">
        <v>60</v>
      </c>
      <c r="T3986" s="36">
        <v>70</v>
      </c>
      <c r="U3986" s="36">
        <v>70</v>
      </c>
    </row>
    <row r="3987" spans="1:21" x14ac:dyDescent="0.2">
      <c r="A3987" s="89">
        <f>VLOOKUP(C3987,TabellenSRG!$B$4:$C$2729,2,FALSE)</f>
        <v>353</v>
      </c>
      <c r="B3987" t="str">
        <f t="shared" si="63"/>
        <v>353b</v>
      </c>
      <c r="C3987" t="s">
        <v>363</v>
      </c>
      <c r="D3987" t="s">
        <v>607</v>
      </c>
      <c r="E3987">
        <v>1</v>
      </c>
      <c r="F3987">
        <v>0</v>
      </c>
      <c r="G3987">
        <v>0</v>
      </c>
      <c r="H3987">
        <v>0</v>
      </c>
      <c r="I3987">
        <v>0</v>
      </c>
      <c r="J3987">
        <v>0</v>
      </c>
      <c r="K3987">
        <v>0</v>
      </c>
      <c r="L3987">
        <v>0</v>
      </c>
      <c r="M3987">
        <v>0</v>
      </c>
      <c r="N3987">
        <v>0</v>
      </c>
      <c r="O3987">
        <v>0</v>
      </c>
      <c r="P3987">
        <v>0</v>
      </c>
      <c r="Q3987" s="36">
        <v>0</v>
      </c>
      <c r="R3987" s="36">
        <v>0</v>
      </c>
      <c r="S3987" s="36">
        <v>0</v>
      </c>
      <c r="T3987" s="36">
        <v>0</v>
      </c>
      <c r="U3987" s="36">
        <v>0</v>
      </c>
    </row>
    <row r="3988" spans="1:21" x14ac:dyDescent="0.2">
      <c r="A3988" s="89">
        <f>VLOOKUP(C3988,TabellenSRG!$B$4:$C$2729,2,FALSE)</f>
        <v>353</v>
      </c>
      <c r="B3988" t="str">
        <f t="shared" si="63"/>
        <v>353c</v>
      </c>
      <c r="C3988" t="s">
        <v>363</v>
      </c>
      <c r="D3988" t="s">
        <v>608</v>
      </c>
      <c r="E3988">
        <v>2</v>
      </c>
      <c r="F3988">
        <v>0</v>
      </c>
      <c r="G3988">
        <v>0</v>
      </c>
      <c r="H3988">
        <v>0</v>
      </c>
      <c r="I3988">
        <v>0</v>
      </c>
      <c r="J3988">
        <v>0</v>
      </c>
      <c r="K3988">
        <v>0</v>
      </c>
      <c r="L3988">
        <v>0</v>
      </c>
      <c r="M3988">
        <v>0</v>
      </c>
      <c r="N3988">
        <v>0</v>
      </c>
      <c r="O3988">
        <v>0</v>
      </c>
      <c r="P3988">
        <v>0</v>
      </c>
      <c r="Q3988" s="36">
        <v>0</v>
      </c>
      <c r="R3988" s="36">
        <v>0</v>
      </c>
      <c r="S3988" s="36">
        <v>0</v>
      </c>
      <c r="T3988" s="36">
        <v>0</v>
      </c>
      <c r="U3988" s="36">
        <v>0</v>
      </c>
    </row>
    <row r="3989" spans="1:21" x14ac:dyDescent="0.2">
      <c r="A3989" s="89">
        <f>VLOOKUP(C3989,TabellenSRG!$B$4:$C$2729,2,FALSE)</f>
        <v>353</v>
      </c>
      <c r="B3989" t="str">
        <f t="shared" si="63"/>
        <v>353d</v>
      </c>
      <c r="C3989" t="s">
        <v>363</v>
      </c>
      <c r="D3989" t="s">
        <v>609</v>
      </c>
      <c r="E3989">
        <v>3</v>
      </c>
      <c r="F3989">
        <v>0</v>
      </c>
      <c r="G3989">
        <v>0</v>
      </c>
      <c r="H3989">
        <v>0</v>
      </c>
      <c r="I3989">
        <v>0</v>
      </c>
      <c r="J3989">
        <v>0</v>
      </c>
      <c r="K3989">
        <v>0</v>
      </c>
      <c r="L3989">
        <v>0</v>
      </c>
      <c r="M3989">
        <v>0</v>
      </c>
      <c r="N3989">
        <v>0</v>
      </c>
      <c r="O3989">
        <v>0</v>
      </c>
      <c r="P3989">
        <v>0</v>
      </c>
      <c r="Q3989" s="36">
        <v>0</v>
      </c>
      <c r="R3989" s="36">
        <v>0</v>
      </c>
      <c r="S3989" s="36">
        <v>0</v>
      </c>
      <c r="T3989" s="36">
        <v>0</v>
      </c>
      <c r="U3989" s="36">
        <v>0</v>
      </c>
    </row>
    <row r="3990" spans="1:21" x14ac:dyDescent="0.2">
      <c r="A3990" s="89">
        <f>VLOOKUP(C3990,TabellenSRG!$B$4:$C$2729,2,FALSE)</f>
        <v>353</v>
      </c>
      <c r="B3990" t="str">
        <f t="shared" si="63"/>
        <v>353e</v>
      </c>
      <c r="C3990" t="s">
        <v>363</v>
      </c>
      <c r="D3990" t="s">
        <v>610</v>
      </c>
      <c r="E3990">
        <v>4</v>
      </c>
      <c r="F3990">
        <v>0</v>
      </c>
      <c r="G3990">
        <v>0</v>
      </c>
      <c r="H3990">
        <v>0</v>
      </c>
      <c r="I3990">
        <v>0</v>
      </c>
      <c r="J3990">
        <v>0</v>
      </c>
      <c r="K3990">
        <v>0</v>
      </c>
      <c r="L3990">
        <v>0</v>
      </c>
      <c r="M3990">
        <v>0</v>
      </c>
      <c r="N3990">
        <v>0</v>
      </c>
      <c r="O3990">
        <v>0</v>
      </c>
      <c r="P3990">
        <v>0</v>
      </c>
      <c r="Q3990" s="36">
        <v>0</v>
      </c>
      <c r="R3990" s="36">
        <v>0</v>
      </c>
      <c r="S3990" s="36">
        <v>0</v>
      </c>
      <c r="T3990" s="36">
        <v>0</v>
      </c>
      <c r="U3990" s="36">
        <v>0</v>
      </c>
    </row>
    <row r="3991" spans="1:21" x14ac:dyDescent="0.2">
      <c r="A3991" s="89">
        <f>VLOOKUP(C3991,TabellenSRG!$B$4:$C$2729,2,FALSE)</f>
        <v>353</v>
      </c>
      <c r="B3991" t="str">
        <f t="shared" si="63"/>
        <v>353f</v>
      </c>
      <c r="C3991" t="s">
        <v>363</v>
      </c>
      <c r="D3991" t="s">
        <v>612</v>
      </c>
      <c r="E3991">
        <v>5</v>
      </c>
      <c r="F3991">
        <v>0</v>
      </c>
      <c r="G3991">
        <v>0</v>
      </c>
      <c r="H3991">
        <v>0</v>
      </c>
      <c r="I3991">
        <v>0</v>
      </c>
      <c r="J3991">
        <v>0</v>
      </c>
      <c r="K3991">
        <v>0</v>
      </c>
      <c r="L3991">
        <v>0</v>
      </c>
      <c r="M3991">
        <v>0</v>
      </c>
      <c r="N3991">
        <v>0</v>
      </c>
      <c r="O3991">
        <v>0</v>
      </c>
      <c r="P3991">
        <v>0</v>
      </c>
      <c r="Q3991" s="36">
        <v>0</v>
      </c>
      <c r="R3991" s="36">
        <v>0</v>
      </c>
      <c r="S3991" s="36">
        <v>0</v>
      </c>
      <c r="T3991" s="36">
        <v>0</v>
      </c>
      <c r="U3991" s="36">
        <v>0</v>
      </c>
    </row>
    <row r="3992" spans="1:21" x14ac:dyDescent="0.2">
      <c r="A3992" s="89">
        <f>VLOOKUP(C3992,TabellenSRG!$B$4:$C$2729,2,FALSE)</f>
        <v>353</v>
      </c>
      <c r="B3992" t="str">
        <f t="shared" si="63"/>
        <v>353g</v>
      </c>
      <c r="C3992" t="s">
        <v>363</v>
      </c>
      <c r="D3992" t="s">
        <v>613</v>
      </c>
      <c r="E3992">
        <v>6</v>
      </c>
      <c r="F3992">
        <v>0</v>
      </c>
      <c r="G3992">
        <v>0</v>
      </c>
      <c r="H3992">
        <v>0</v>
      </c>
      <c r="I3992">
        <v>0</v>
      </c>
      <c r="J3992">
        <v>0</v>
      </c>
      <c r="K3992">
        <v>0</v>
      </c>
      <c r="L3992">
        <v>0</v>
      </c>
      <c r="M3992">
        <v>0</v>
      </c>
      <c r="N3992">
        <v>0</v>
      </c>
      <c r="O3992">
        <v>0</v>
      </c>
      <c r="P3992">
        <v>0</v>
      </c>
      <c r="Q3992" s="36">
        <v>0</v>
      </c>
      <c r="R3992" s="36">
        <v>0</v>
      </c>
      <c r="S3992" s="36">
        <v>0</v>
      </c>
      <c r="T3992" s="36">
        <v>0</v>
      </c>
      <c r="U3992" s="36">
        <v>0</v>
      </c>
    </row>
    <row r="3993" spans="1:21" x14ac:dyDescent="0.2">
      <c r="A3993" s="89">
        <f>VLOOKUP(C3993,TabellenSRG!$B$4:$C$2729,2,FALSE)</f>
        <v>353</v>
      </c>
      <c r="B3993" t="str">
        <f t="shared" si="63"/>
        <v>353h</v>
      </c>
      <c r="C3993" t="s">
        <v>363</v>
      </c>
      <c r="D3993" t="s">
        <v>614</v>
      </c>
      <c r="E3993">
        <v>7</v>
      </c>
      <c r="F3993">
        <v>0</v>
      </c>
      <c r="G3993">
        <v>0</v>
      </c>
      <c r="H3993">
        <v>0</v>
      </c>
      <c r="I3993">
        <v>0</v>
      </c>
      <c r="J3993">
        <v>0</v>
      </c>
      <c r="K3993">
        <v>0</v>
      </c>
      <c r="L3993">
        <v>0</v>
      </c>
      <c r="M3993">
        <v>0</v>
      </c>
      <c r="N3993">
        <v>0</v>
      </c>
      <c r="O3993">
        <v>0</v>
      </c>
      <c r="P3993">
        <v>0</v>
      </c>
      <c r="Q3993" s="36">
        <v>0</v>
      </c>
      <c r="R3993" s="36">
        <v>0</v>
      </c>
      <c r="S3993" s="36">
        <v>0</v>
      </c>
      <c r="T3993" s="36">
        <v>0</v>
      </c>
      <c r="U3993" s="36">
        <v>0</v>
      </c>
    </row>
    <row r="3994" spans="1:21" x14ac:dyDescent="0.2">
      <c r="A3994" s="89">
        <f>VLOOKUP(C3994,TabellenSRG!$B$4:$C$2729,2,FALSE)</f>
        <v>353</v>
      </c>
      <c r="B3994" t="str">
        <f t="shared" si="63"/>
        <v>353i</v>
      </c>
      <c r="C3994" t="s">
        <v>363</v>
      </c>
      <c r="D3994" t="s">
        <v>615</v>
      </c>
      <c r="E3994">
        <v>8</v>
      </c>
      <c r="F3994">
        <v>0</v>
      </c>
      <c r="G3994">
        <v>0</v>
      </c>
      <c r="H3994">
        <v>0</v>
      </c>
      <c r="I3994">
        <v>0</v>
      </c>
      <c r="J3994">
        <v>0</v>
      </c>
      <c r="K3994">
        <v>0</v>
      </c>
      <c r="L3994">
        <v>0</v>
      </c>
      <c r="M3994">
        <v>0</v>
      </c>
      <c r="N3994">
        <v>0</v>
      </c>
      <c r="O3994">
        <v>0</v>
      </c>
      <c r="P3994">
        <v>0</v>
      </c>
      <c r="Q3994" s="36">
        <v>0</v>
      </c>
      <c r="R3994" s="36">
        <v>0</v>
      </c>
      <c r="S3994" s="36">
        <v>0</v>
      </c>
      <c r="T3994" s="36">
        <v>0</v>
      </c>
      <c r="U3994" s="36">
        <v>0</v>
      </c>
    </row>
    <row r="3995" spans="1:21" x14ac:dyDescent="0.2">
      <c r="A3995" s="89">
        <f>VLOOKUP(C3995,TabellenSRG!$B$4:$C$2729,2,FALSE)</f>
        <v>353</v>
      </c>
      <c r="B3995" t="str">
        <f t="shared" si="63"/>
        <v>353j</v>
      </c>
      <c r="C3995" t="s">
        <v>363</v>
      </c>
      <c r="D3995" t="s">
        <v>616</v>
      </c>
      <c r="E3995">
        <v>9</v>
      </c>
      <c r="F3995">
        <v>30</v>
      </c>
      <c r="G3995">
        <v>30</v>
      </c>
      <c r="H3995">
        <v>40</v>
      </c>
      <c r="I3995">
        <v>50</v>
      </c>
      <c r="J3995">
        <v>50</v>
      </c>
      <c r="K3995">
        <v>60</v>
      </c>
      <c r="L3995">
        <v>50</v>
      </c>
      <c r="M3995">
        <v>60</v>
      </c>
      <c r="N3995">
        <v>60</v>
      </c>
      <c r="O3995">
        <v>60</v>
      </c>
      <c r="P3995">
        <v>50</v>
      </c>
      <c r="Q3995" s="36">
        <v>50</v>
      </c>
      <c r="R3995" s="36">
        <v>50</v>
      </c>
      <c r="S3995" s="36">
        <v>60</v>
      </c>
      <c r="T3995" s="36">
        <v>60</v>
      </c>
      <c r="U3995" s="36">
        <v>70</v>
      </c>
    </row>
    <row r="3996" spans="1:21" x14ac:dyDescent="0.2">
      <c r="A3996" s="89">
        <f>VLOOKUP(C3996,TabellenSRG!$B$4:$C$2729,2,FALSE)</f>
        <v>353</v>
      </c>
      <c r="B3996" t="str">
        <f t="shared" si="63"/>
        <v>353k</v>
      </c>
      <c r="C3996" t="s">
        <v>363</v>
      </c>
      <c r="D3996" t="s">
        <v>611</v>
      </c>
      <c r="E3996">
        <v>10</v>
      </c>
      <c r="F3996" t="e">
        <v>#N/A</v>
      </c>
      <c r="G3996" t="e">
        <v>#N/A</v>
      </c>
      <c r="H3996" t="e">
        <v>#N/A</v>
      </c>
      <c r="I3996" t="e">
        <v>#N/A</v>
      </c>
      <c r="J3996" t="e">
        <v>#N/A</v>
      </c>
      <c r="K3996" t="e">
        <v>#N/A</v>
      </c>
      <c r="L3996" t="e">
        <v>#N/A</v>
      </c>
      <c r="M3996" t="e">
        <v>#N/A</v>
      </c>
      <c r="N3996">
        <v>0</v>
      </c>
      <c r="O3996">
        <v>0</v>
      </c>
      <c r="P3996">
        <v>0</v>
      </c>
      <c r="Q3996" s="36">
        <v>0</v>
      </c>
      <c r="R3996" s="36">
        <v>0</v>
      </c>
      <c r="S3996" s="36">
        <v>0</v>
      </c>
      <c r="T3996" s="36">
        <v>0</v>
      </c>
      <c r="U3996" s="36">
        <v>0</v>
      </c>
    </row>
    <row r="3997" spans="1:21" x14ac:dyDescent="0.2">
      <c r="A3997" s="89">
        <f>VLOOKUP(C3997,TabellenSRG!$B$4:$C$2729,2,FALSE)</f>
        <v>354</v>
      </c>
      <c r="B3997" t="str">
        <f t="shared" si="63"/>
        <v>354a</v>
      </c>
      <c r="C3997" t="s">
        <v>364</v>
      </c>
      <c r="D3997" t="s">
        <v>606</v>
      </c>
      <c r="E3997">
        <v>0</v>
      </c>
      <c r="F3997">
        <v>130</v>
      </c>
      <c r="G3997">
        <v>120</v>
      </c>
      <c r="H3997">
        <v>120</v>
      </c>
      <c r="I3997">
        <v>110</v>
      </c>
      <c r="J3997">
        <v>130</v>
      </c>
      <c r="K3997">
        <v>130</v>
      </c>
      <c r="L3997">
        <v>130</v>
      </c>
      <c r="M3997">
        <v>140</v>
      </c>
      <c r="N3997">
        <v>140</v>
      </c>
      <c r="O3997">
        <v>140</v>
      </c>
      <c r="P3997">
        <v>150</v>
      </c>
      <c r="Q3997" s="36">
        <v>150</v>
      </c>
      <c r="R3997" s="36">
        <v>150</v>
      </c>
      <c r="S3997" s="36">
        <v>150</v>
      </c>
      <c r="T3997" s="36">
        <v>150</v>
      </c>
      <c r="U3997" s="36">
        <v>150</v>
      </c>
    </row>
    <row r="3998" spans="1:21" x14ac:dyDescent="0.2">
      <c r="A3998" s="89">
        <f>VLOOKUP(C3998,TabellenSRG!$B$4:$C$2729,2,FALSE)</f>
        <v>354</v>
      </c>
      <c r="B3998" t="str">
        <f t="shared" si="63"/>
        <v>354b</v>
      </c>
      <c r="C3998" t="s">
        <v>364</v>
      </c>
      <c r="D3998" t="s">
        <v>607</v>
      </c>
      <c r="E3998">
        <v>1</v>
      </c>
      <c r="F3998">
        <v>10</v>
      </c>
      <c r="G3998">
        <v>10</v>
      </c>
      <c r="H3998">
        <v>10</v>
      </c>
      <c r="I3998">
        <v>10</v>
      </c>
      <c r="J3998">
        <v>20</v>
      </c>
      <c r="K3998">
        <v>10</v>
      </c>
      <c r="L3998">
        <v>10</v>
      </c>
      <c r="M3998">
        <v>10</v>
      </c>
      <c r="N3998">
        <v>20</v>
      </c>
      <c r="O3998">
        <v>10</v>
      </c>
      <c r="P3998">
        <v>10</v>
      </c>
      <c r="Q3998" s="36">
        <v>10</v>
      </c>
      <c r="R3998" s="36">
        <v>0</v>
      </c>
      <c r="S3998" s="36">
        <v>0</v>
      </c>
      <c r="T3998" s="36">
        <v>0</v>
      </c>
      <c r="U3998" s="36">
        <v>0</v>
      </c>
    </row>
    <row r="3999" spans="1:21" x14ac:dyDescent="0.2">
      <c r="A3999" s="89">
        <f>VLOOKUP(C3999,TabellenSRG!$B$4:$C$2729,2,FALSE)</f>
        <v>354</v>
      </c>
      <c r="B3999" t="str">
        <f t="shared" si="63"/>
        <v>354c</v>
      </c>
      <c r="C3999" t="s">
        <v>364</v>
      </c>
      <c r="D3999" t="s">
        <v>608</v>
      </c>
      <c r="E3999">
        <v>2</v>
      </c>
      <c r="F3999">
        <v>0</v>
      </c>
      <c r="G3999">
        <v>0</v>
      </c>
      <c r="H3999">
        <v>0</v>
      </c>
      <c r="I3999">
        <v>0</v>
      </c>
      <c r="J3999">
        <v>0</v>
      </c>
      <c r="K3999">
        <v>0</v>
      </c>
      <c r="L3999">
        <v>0</v>
      </c>
      <c r="M3999">
        <v>0</v>
      </c>
      <c r="N3999">
        <v>0</v>
      </c>
      <c r="O3999">
        <v>0</v>
      </c>
      <c r="P3999">
        <v>0</v>
      </c>
      <c r="Q3999" s="36">
        <v>0</v>
      </c>
      <c r="R3999" s="36">
        <v>0</v>
      </c>
      <c r="S3999" s="36">
        <v>0</v>
      </c>
      <c r="T3999" s="36">
        <v>0</v>
      </c>
      <c r="U3999" s="36">
        <v>0</v>
      </c>
    </row>
    <row r="4000" spans="1:21" x14ac:dyDescent="0.2">
      <c r="A4000" s="89">
        <f>VLOOKUP(C4000,TabellenSRG!$B$4:$C$2729,2,FALSE)</f>
        <v>354</v>
      </c>
      <c r="B4000" t="str">
        <f t="shared" si="63"/>
        <v>354d</v>
      </c>
      <c r="C4000" t="s">
        <v>364</v>
      </c>
      <c r="D4000" t="s">
        <v>609</v>
      </c>
      <c r="E4000">
        <v>3</v>
      </c>
      <c r="F4000">
        <v>30</v>
      </c>
      <c r="G4000">
        <v>20</v>
      </c>
      <c r="H4000">
        <v>20</v>
      </c>
      <c r="I4000">
        <v>10</v>
      </c>
      <c r="J4000">
        <v>10</v>
      </c>
      <c r="K4000">
        <v>20</v>
      </c>
      <c r="L4000">
        <v>10</v>
      </c>
      <c r="M4000">
        <v>10</v>
      </c>
      <c r="N4000">
        <v>10</v>
      </c>
      <c r="O4000">
        <v>10</v>
      </c>
      <c r="P4000">
        <v>10</v>
      </c>
      <c r="Q4000" s="36">
        <v>10</v>
      </c>
      <c r="R4000" s="36">
        <v>10</v>
      </c>
      <c r="S4000" s="36">
        <v>10</v>
      </c>
      <c r="T4000" s="36">
        <v>10</v>
      </c>
      <c r="U4000" s="36">
        <v>10</v>
      </c>
    </row>
    <row r="4001" spans="1:21" x14ac:dyDescent="0.2">
      <c r="A4001" s="89">
        <f>VLOOKUP(C4001,TabellenSRG!$B$4:$C$2729,2,FALSE)</f>
        <v>354</v>
      </c>
      <c r="B4001" t="str">
        <f t="shared" si="63"/>
        <v>354e</v>
      </c>
      <c r="C4001" t="s">
        <v>364</v>
      </c>
      <c r="D4001" t="s">
        <v>610</v>
      </c>
      <c r="E4001">
        <v>4</v>
      </c>
      <c r="F4001">
        <v>0</v>
      </c>
      <c r="G4001">
        <v>0</v>
      </c>
      <c r="H4001">
        <v>0</v>
      </c>
      <c r="I4001">
        <v>0</v>
      </c>
      <c r="J4001">
        <v>0</v>
      </c>
      <c r="K4001">
        <v>0</v>
      </c>
      <c r="L4001">
        <v>0</v>
      </c>
      <c r="M4001">
        <v>10</v>
      </c>
      <c r="N4001">
        <v>0</v>
      </c>
      <c r="O4001">
        <v>10</v>
      </c>
      <c r="P4001">
        <v>20</v>
      </c>
      <c r="Q4001" s="36">
        <v>20</v>
      </c>
      <c r="R4001" s="36">
        <v>30</v>
      </c>
      <c r="S4001" s="36">
        <v>30</v>
      </c>
      <c r="T4001" s="36">
        <v>30</v>
      </c>
      <c r="U4001" s="36">
        <v>30</v>
      </c>
    </row>
    <row r="4002" spans="1:21" x14ac:dyDescent="0.2">
      <c r="A4002" s="89">
        <f>VLOOKUP(C4002,TabellenSRG!$B$4:$C$2729,2,FALSE)</f>
        <v>354</v>
      </c>
      <c r="B4002" t="str">
        <f t="shared" si="63"/>
        <v>354f</v>
      </c>
      <c r="C4002" t="s">
        <v>364</v>
      </c>
      <c r="D4002" t="s">
        <v>612</v>
      </c>
      <c r="E4002">
        <v>5</v>
      </c>
      <c r="F4002">
        <v>0</v>
      </c>
      <c r="G4002">
        <v>0</v>
      </c>
      <c r="H4002">
        <v>0</v>
      </c>
      <c r="I4002">
        <v>0</v>
      </c>
      <c r="J4002">
        <v>0</v>
      </c>
      <c r="K4002">
        <v>0</v>
      </c>
      <c r="L4002">
        <v>0</v>
      </c>
      <c r="M4002">
        <v>0</v>
      </c>
      <c r="N4002">
        <v>0</v>
      </c>
      <c r="O4002">
        <v>0</v>
      </c>
      <c r="P4002">
        <v>0</v>
      </c>
      <c r="Q4002" s="36">
        <v>0</v>
      </c>
      <c r="R4002" s="36">
        <v>0</v>
      </c>
      <c r="S4002" s="36">
        <v>0</v>
      </c>
      <c r="T4002" s="36">
        <v>0</v>
      </c>
      <c r="U4002" s="36">
        <v>0</v>
      </c>
    </row>
    <row r="4003" spans="1:21" x14ac:dyDescent="0.2">
      <c r="A4003" s="89">
        <f>VLOOKUP(C4003,TabellenSRG!$B$4:$C$2729,2,FALSE)</f>
        <v>354</v>
      </c>
      <c r="B4003" t="str">
        <f t="shared" si="63"/>
        <v>354g</v>
      </c>
      <c r="C4003" t="s">
        <v>364</v>
      </c>
      <c r="D4003" t="s">
        <v>613</v>
      </c>
      <c r="E4003">
        <v>6</v>
      </c>
      <c r="F4003">
        <v>0</v>
      </c>
      <c r="G4003">
        <v>0</v>
      </c>
      <c r="H4003">
        <v>0</v>
      </c>
      <c r="I4003">
        <v>0</v>
      </c>
      <c r="J4003">
        <v>0</v>
      </c>
      <c r="K4003">
        <v>0</v>
      </c>
      <c r="L4003">
        <v>0</v>
      </c>
      <c r="M4003">
        <v>0</v>
      </c>
      <c r="N4003">
        <v>0</v>
      </c>
      <c r="O4003">
        <v>0</v>
      </c>
      <c r="P4003">
        <v>0</v>
      </c>
      <c r="Q4003" s="36">
        <v>0</v>
      </c>
      <c r="R4003" s="36">
        <v>0</v>
      </c>
      <c r="S4003" s="36">
        <v>0</v>
      </c>
      <c r="T4003" s="36">
        <v>0</v>
      </c>
      <c r="U4003" s="36">
        <v>10</v>
      </c>
    </row>
    <row r="4004" spans="1:21" x14ac:dyDescent="0.2">
      <c r="A4004" s="89">
        <f>VLOOKUP(C4004,TabellenSRG!$B$4:$C$2729,2,FALSE)</f>
        <v>354</v>
      </c>
      <c r="B4004" t="str">
        <f t="shared" si="63"/>
        <v>354h</v>
      </c>
      <c r="C4004" t="s">
        <v>364</v>
      </c>
      <c r="D4004" t="s">
        <v>614</v>
      </c>
      <c r="E4004">
        <v>7</v>
      </c>
      <c r="F4004">
        <v>0</v>
      </c>
      <c r="G4004">
        <v>0</v>
      </c>
      <c r="H4004">
        <v>0</v>
      </c>
      <c r="I4004">
        <v>0</v>
      </c>
      <c r="J4004">
        <v>0</v>
      </c>
      <c r="K4004">
        <v>0</v>
      </c>
      <c r="L4004">
        <v>0</v>
      </c>
      <c r="M4004">
        <v>0</v>
      </c>
      <c r="N4004">
        <v>0</v>
      </c>
      <c r="O4004">
        <v>0</v>
      </c>
      <c r="P4004">
        <v>0</v>
      </c>
      <c r="Q4004" s="36">
        <v>0</v>
      </c>
      <c r="R4004" s="36">
        <v>0</v>
      </c>
      <c r="S4004" s="36">
        <v>0</v>
      </c>
      <c r="T4004" s="36">
        <v>0</v>
      </c>
      <c r="U4004" s="36">
        <v>0</v>
      </c>
    </row>
    <row r="4005" spans="1:21" x14ac:dyDescent="0.2">
      <c r="A4005" s="89">
        <f>VLOOKUP(C4005,TabellenSRG!$B$4:$C$2729,2,FALSE)</f>
        <v>354</v>
      </c>
      <c r="B4005" t="str">
        <f t="shared" si="63"/>
        <v>354i</v>
      </c>
      <c r="C4005" t="s">
        <v>364</v>
      </c>
      <c r="D4005" t="s">
        <v>615</v>
      </c>
      <c r="E4005">
        <v>8</v>
      </c>
      <c r="F4005">
        <v>0</v>
      </c>
      <c r="G4005">
        <v>0</v>
      </c>
      <c r="H4005">
        <v>0</v>
      </c>
      <c r="I4005">
        <v>0</v>
      </c>
      <c r="J4005">
        <v>0</v>
      </c>
      <c r="K4005">
        <v>0</v>
      </c>
      <c r="L4005">
        <v>0</v>
      </c>
      <c r="M4005">
        <v>0</v>
      </c>
      <c r="N4005">
        <v>0</v>
      </c>
      <c r="O4005">
        <v>0</v>
      </c>
      <c r="P4005">
        <v>0</v>
      </c>
      <c r="Q4005" s="36">
        <v>0</v>
      </c>
      <c r="R4005" s="36">
        <v>0</v>
      </c>
      <c r="S4005" s="36">
        <v>0</v>
      </c>
      <c r="T4005" s="36">
        <v>0</v>
      </c>
      <c r="U4005" s="36">
        <v>0</v>
      </c>
    </row>
    <row r="4006" spans="1:21" x14ac:dyDescent="0.2">
      <c r="A4006" s="89">
        <f>VLOOKUP(C4006,TabellenSRG!$B$4:$C$2729,2,FALSE)</f>
        <v>354</v>
      </c>
      <c r="B4006" t="str">
        <f t="shared" si="63"/>
        <v>354j</v>
      </c>
      <c r="C4006" t="s">
        <v>364</v>
      </c>
      <c r="D4006" t="s">
        <v>616</v>
      </c>
      <c r="E4006">
        <v>9</v>
      </c>
      <c r="F4006">
        <v>100</v>
      </c>
      <c r="G4006">
        <v>90</v>
      </c>
      <c r="H4006">
        <v>90</v>
      </c>
      <c r="I4006">
        <v>90</v>
      </c>
      <c r="J4006">
        <v>100</v>
      </c>
      <c r="K4006">
        <v>100</v>
      </c>
      <c r="L4006">
        <v>100</v>
      </c>
      <c r="M4006">
        <v>120</v>
      </c>
      <c r="N4006">
        <v>110</v>
      </c>
      <c r="O4006">
        <v>110</v>
      </c>
      <c r="P4006">
        <v>110</v>
      </c>
      <c r="Q4006" s="36">
        <v>100</v>
      </c>
      <c r="R4006" s="36">
        <v>110</v>
      </c>
      <c r="S4006" s="36">
        <v>100</v>
      </c>
      <c r="T4006" s="36">
        <v>100</v>
      </c>
      <c r="U4006" s="36">
        <v>90</v>
      </c>
    </row>
    <row r="4007" spans="1:21" x14ac:dyDescent="0.2">
      <c r="A4007" s="89">
        <f>VLOOKUP(C4007,TabellenSRG!$B$4:$C$2729,2,FALSE)</f>
        <v>354</v>
      </c>
      <c r="B4007" t="str">
        <f t="shared" si="63"/>
        <v>354k</v>
      </c>
      <c r="C4007" t="s">
        <v>364</v>
      </c>
      <c r="D4007" t="s">
        <v>611</v>
      </c>
      <c r="E4007">
        <v>10</v>
      </c>
      <c r="F4007" t="e">
        <v>#N/A</v>
      </c>
      <c r="G4007" t="e">
        <v>#N/A</v>
      </c>
      <c r="H4007" t="e">
        <v>#N/A</v>
      </c>
      <c r="I4007" t="e">
        <v>#N/A</v>
      </c>
      <c r="J4007" t="e">
        <v>#N/A</v>
      </c>
      <c r="K4007" t="e">
        <v>#N/A</v>
      </c>
      <c r="L4007" t="e">
        <v>#N/A</v>
      </c>
      <c r="M4007" t="e">
        <v>#N/A</v>
      </c>
      <c r="N4007">
        <v>0</v>
      </c>
      <c r="O4007">
        <v>0</v>
      </c>
      <c r="P4007">
        <v>0</v>
      </c>
      <c r="Q4007" s="36">
        <v>0</v>
      </c>
      <c r="R4007" s="36">
        <v>0</v>
      </c>
      <c r="S4007" s="36">
        <v>0</v>
      </c>
      <c r="T4007" s="36">
        <v>0</v>
      </c>
      <c r="U4007" s="36">
        <v>0</v>
      </c>
    </row>
    <row r="4008" spans="1:21" x14ac:dyDescent="0.2">
      <c r="A4008" s="89">
        <f>VLOOKUP(C4008,TabellenSRG!$B$4:$C$2729,2,FALSE)</f>
        <v>355</v>
      </c>
      <c r="B4008" t="str">
        <f t="shared" si="63"/>
        <v>355a</v>
      </c>
      <c r="C4008" t="s">
        <v>365</v>
      </c>
      <c r="D4008" t="s">
        <v>606</v>
      </c>
      <c r="E4008">
        <v>0</v>
      </c>
      <c r="F4008">
        <v>80</v>
      </c>
      <c r="G4008">
        <v>90</v>
      </c>
      <c r="H4008">
        <v>90</v>
      </c>
      <c r="I4008">
        <v>90</v>
      </c>
      <c r="J4008">
        <v>80</v>
      </c>
      <c r="K4008">
        <v>90</v>
      </c>
      <c r="L4008">
        <v>90</v>
      </c>
      <c r="M4008">
        <v>80</v>
      </c>
      <c r="N4008">
        <v>100</v>
      </c>
      <c r="O4008">
        <v>100</v>
      </c>
      <c r="P4008">
        <v>90</v>
      </c>
      <c r="Q4008" s="36">
        <v>90</v>
      </c>
      <c r="R4008" s="36">
        <v>90</v>
      </c>
      <c r="S4008" s="36">
        <v>90</v>
      </c>
      <c r="T4008" s="36">
        <v>100</v>
      </c>
      <c r="U4008" s="36">
        <v>100</v>
      </c>
    </row>
    <row r="4009" spans="1:21" x14ac:dyDescent="0.2">
      <c r="A4009" s="89">
        <f>VLOOKUP(C4009,TabellenSRG!$B$4:$C$2729,2,FALSE)</f>
        <v>355</v>
      </c>
      <c r="B4009" t="str">
        <f t="shared" si="63"/>
        <v>355b</v>
      </c>
      <c r="C4009" t="s">
        <v>365</v>
      </c>
      <c r="D4009" t="s">
        <v>607</v>
      </c>
      <c r="E4009">
        <v>1</v>
      </c>
      <c r="F4009">
        <v>0</v>
      </c>
      <c r="G4009">
        <v>0</v>
      </c>
      <c r="H4009">
        <v>0</v>
      </c>
      <c r="I4009">
        <v>0</v>
      </c>
      <c r="J4009">
        <v>0</v>
      </c>
      <c r="K4009">
        <v>10</v>
      </c>
      <c r="L4009">
        <v>10</v>
      </c>
      <c r="M4009">
        <v>20</v>
      </c>
      <c r="N4009">
        <v>20</v>
      </c>
      <c r="O4009">
        <v>20</v>
      </c>
      <c r="P4009">
        <v>20</v>
      </c>
      <c r="Q4009" s="36">
        <v>20</v>
      </c>
      <c r="R4009" s="36">
        <v>20</v>
      </c>
      <c r="S4009" s="36">
        <v>20</v>
      </c>
      <c r="T4009" s="36">
        <v>20</v>
      </c>
      <c r="U4009" s="36">
        <v>10</v>
      </c>
    </row>
    <row r="4010" spans="1:21" x14ac:dyDescent="0.2">
      <c r="A4010" s="89">
        <f>VLOOKUP(C4010,TabellenSRG!$B$4:$C$2729,2,FALSE)</f>
        <v>355</v>
      </c>
      <c r="B4010" t="str">
        <f t="shared" si="63"/>
        <v>355c</v>
      </c>
      <c r="C4010" t="s">
        <v>365</v>
      </c>
      <c r="D4010" t="s">
        <v>608</v>
      </c>
      <c r="E4010">
        <v>2</v>
      </c>
      <c r="F4010">
        <v>10</v>
      </c>
      <c r="G4010">
        <v>10</v>
      </c>
      <c r="H4010">
        <v>10</v>
      </c>
      <c r="I4010">
        <v>10</v>
      </c>
      <c r="J4010">
        <v>10</v>
      </c>
      <c r="K4010">
        <v>10</v>
      </c>
      <c r="L4010">
        <v>10</v>
      </c>
      <c r="M4010">
        <v>10</v>
      </c>
      <c r="N4010">
        <v>10</v>
      </c>
      <c r="O4010">
        <v>10</v>
      </c>
      <c r="P4010">
        <v>10</v>
      </c>
      <c r="Q4010" s="36">
        <v>10</v>
      </c>
      <c r="R4010" s="36">
        <v>10</v>
      </c>
      <c r="S4010" s="36">
        <v>10</v>
      </c>
      <c r="T4010" s="36">
        <v>10</v>
      </c>
      <c r="U4010" s="36">
        <v>10</v>
      </c>
    </row>
    <row r="4011" spans="1:21" x14ac:dyDescent="0.2">
      <c r="A4011" s="89">
        <f>VLOOKUP(C4011,TabellenSRG!$B$4:$C$2729,2,FALSE)</f>
        <v>355</v>
      </c>
      <c r="B4011" t="str">
        <f t="shared" si="63"/>
        <v>355d</v>
      </c>
      <c r="C4011" t="s">
        <v>365</v>
      </c>
      <c r="D4011" t="s">
        <v>609</v>
      </c>
      <c r="E4011">
        <v>3</v>
      </c>
      <c r="F4011">
        <v>10</v>
      </c>
      <c r="G4011">
        <v>10</v>
      </c>
      <c r="H4011">
        <v>20</v>
      </c>
      <c r="I4011">
        <v>20</v>
      </c>
      <c r="J4011">
        <v>20</v>
      </c>
      <c r="K4011">
        <v>30</v>
      </c>
      <c r="L4011">
        <v>20</v>
      </c>
      <c r="M4011">
        <v>30</v>
      </c>
      <c r="N4011">
        <v>40</v>
      </c>
      <c r="O4011">
        <v>30</v>
      </c>
      <c r="P4011">
        <v>20</v>
      </c>
      <c r="Q4011" s="36">
        <v>20</v>
      </c>
      <c r="R4011" s="36">
        <v>20</v>
      </c>
      <c r="S4011" s="36">
        <v>20</v>
      </c>
      <c r="T4011" s="36">
        <v>10</v>
      </c>
      <c r="U4011" s="36">
        <v>10</v>
      </c>
    </row>
    <row r="4012" spans="1:21" x14ac:dyDescent="0.2">
      <c r="A4012" s="89">
        <f>VLOOKUP(C4012,TabellenSRG!$B$4:$C$2729,2,FALSE)</f>
        <v>355</v>
      </c>
      <c r="B4012" t="str">
        <f t="shared" si="63"/>
        <v>355e</v>
      </c>
      <c r="C4012" t="s">
        <v>365</v>
      </c>
      <c r="D4012" t="s">
        <v>610</v>
      </c>
      <c r="E4012">
        <v>4</v>
      </c>
      <c r="F4012">
        <v>0</v>
      </c>
      <c r="G4012">
        <v>0</v>
      </c>
      <c r="H4012">
        <v>0</v>
      </c>
      <c r="I4012">
        <v>0</v>
      </c>
      <c r="J4012">
        <v>0</v>
      </c>
      <c r="K4012">
        <v>0</v>
      </c>
      <c r="L4012">
        <v>0</v>
      </c>
      <c r="M4012">
        <v>10</v>
      </c>
      <c r="N4012">
        <v>10</v>
      </c>
      <c r="O4012">
        <v>10</v>
      </c>
      <c r="P4012">
        <v>10</v>
      </c>
      <c r="Q4012" s="36">
        <v>10</v>
      </c>
      <c r="R4012" s="36">
        <v>10</v>
      </c>
      <c r="S4012" s="36">
        <v>10</v>
      </c>
      <c r="T4012" s="36">
        <v>20</v>
      </c>
      <c r="U4012" s="36">
        <v>20</v>
      </c>
    </row>
    <row r="4013" spans="1:21" x14ac:dyDescent="0.2">
      <c r="A4013" s="89">
        <f>VLOOKUP(C4013,TabellenSRG!$B$4:$C$2729,2,FALSE)</f>
        <v>355</v>
      </c>
      <c r="B4013" t="str">
        <f t="shared" si="63"/>
        <v>355f</v>
      </c>
      <c r="C4013" t="s">
        <v>365</v>
      </c>
      <c r="D4013" t="s">
        <v>612</v>
      </c>
      <c r="E4013">
        <v>5</v>
      </c>
      <c r="F4013">
        <v>0</v>
      </c>
      <c r="G4013">
        <v>0</v>
      </c>
      <c r="H4013">
        <v>0</v>
      </c>
      <c r="I4013">
        <v>0</v>
      </c>
      <c r="J4013">
        <v>0</v>
      </c>
      <c r="K4013">
        <v>0</v>
      </c>
      <c r="L4013">
        <v>0</v>
      </c>
      <c r="M4013">
        <v>0</v>
      </c>
      <c r="N4013">
        <v>0</v>
      </c>
      <c r="O4013">
        <v>0</v>
      </c>
      <c r="P4013">
        <v>0</v>
      </c>
      <c r="Q4013" s="36">
        <v>0</v>
      </c>
      <c r="R4013" s="36">
        <v>0</v>
      </c>
      <c r="S4013" s="36">
        <v>0</v>
      </c>
      <c r="T4013" s="36">
        <v>0</v>
      </c>
      <c r="U4013" s="36">
        <v>0</v>
      </c>
    </row>
    <row r="4014" spans="1:21" x14ac:dyDescent="0.2">
      <c r="A4014" s="89">
        <f>VLOOKUP(C4014,TabellenSRG!$B$4:$C$2729,2,FALSE)</f>
        <v>355</v>
      </c>
      <c r="B4014" t="str">
        <f t="shared" si="63"/>
        <v>355g</v>
      </c>
      <c r="C4014" t="s">
        <v>365</v>
      </c>
      <c r="D4014" t="s">
        <v>613</v>
      </c>
      <c r="E4014">
        <v>6</v>
      </c>
      <c r="F4014">
        <v>30</v>
      </c>
      <c r="G4014">
        <v>30</v>
      </c>
      <c r="H4014">
        <v>0</v>
      </c>
      <c r="I4014">
        <v>0</v>
      </c>
      <c r="J4014">
        <v>0</v>
      </c>
      <c r="K4014">
        <v>0</v>
      </c>
      <c r="L4014">
        <v>0</v>
      </c>
      <c r="M4014">
        <v>0</v>
      </c>
      <c r="N4014">
        <v>0</v>
      </c>
      <c r="O4014">
        <v>0</v>
      </c>
      <c r="P4014">
        <v>0</v>
      </c>
      <c r="Q4014" s="36">
        <v>0</v>
      </c>
      <c r="R4014" s="36">
        <v>0</v>
      </c>
      <c r="S4014" s="36">
        <v>0</v>
      </c>
      <c r="T4014" s="36">
        <v>10</v>
      </c>
      <c r="U4014" s="36">
        <v>10</v>
      </c>
    </row>
    <row r="4015" spans="1:21" x14ac:dyDescent="0.2">
      <c r="A4015" s="89">
        <f>VLOOKUP(C4015,TabellenSRG!$B$4:$C$2729,2,FALSE)</f>
        <v>355</v>
      </c>
      <c r="B4015" t="str">
        <f t="shared" si="63"/>
        <v>355h</v>
      </c>
      <c r="C4015" t="s">
        <v>365</v>
      </c>
      <c r="D4015" t="s">
        <v>614</v>
      </c>
      <c r="E4015">
        <v>7</v>
      </c>
      <c r="F4015">
        <v>0</v>
      </c>
      <c r="G4015">
        <v>0</v>
      </c>
      <c r="H4015">
        <v>0</v>
      </c>
      <c r="I4015">
        <v>0</v>
      </c>
      <c r="J4015">
        <v>0</v>
      </c>
      <c r="K4015">
        <v>0</v>
      </c>
      <c r="L4015">
        <v>0</v>
      </c>
      <c r="M4015">
        <v>0</v>
      </c>
      <c r="N4015">
        <v>0</v>
      </c>
      <c r="O4015">
        <v>0</v>
      </c>
      <c r="P4015">
        <v>0</v>
      </c>
      <c r="Q4015" s="36">
        <v>0</v>
      </c>
      <c r="R4015" s="36">
        <v>0</v>
      </c>
      <c r="S4015" s="36">
        <v>0</v>
      </c>
      <c r="T4015" s="36">
        <v>0</v>
      </c>
      <c r="U4015" s="36">
        <v>0</v>
      </c>
    </row>
    <row r="4016" spans="1:21" x14ac:dyDescent="0.2">
      <c r="A4016" s="89">
        <f>VLOOKUP(C4016,TabellenSRG!$B$4:$C$2729,2,FALSE)</f>
        <v>355</v>
      </c>
      <c r="B4016" t="str">
        <f t="shared" si="63"/>
        <v>355i</v>
      </c>
      <c r="C4016" t="s">
        <v>365</v>
      </c>
      <c r="D4016" t="s">
        <v>615</v>
      </c>
      <c r="E4016">
        <v>8</v>
      </c>
      <c r="F4016">
        <v>0</v>
      </c>
      <c r="G4016">
        <v>0</v>
      </c>
      <c r="H4016">
        <v>0</v>
      </c>
      <c r="I4016">
        <v>0</v>
      </c>
      <c r="J4016">
        <v>0</v>
      </c>
      <c r="K4016">
        <v>0</v>
      </c>
      <c r="L4016">
        <v>0</v>
      </c>
      <c r="M4016">
        <v>0</v>
      </c>
      <c r="N4016">
        <v>0</v>
      </c>
      <c r="O4016">
        <v>0</v>
      </c>
      <c r="P4016">
        <v>0</v>
      </c>
      <c r="Q4016" s="36">
        <v>0</v>
      </c>
      <c r="R4016" s="36">
        <v>0</v>
      </c>
      <c r="S4016" s="36">
        <v>0</v>
      </c>
      <c r="T4016" s="36">
        <v>0</v>
      </c>
      <c r="U4016" s="36">
        <v>0</v>
      </c>
    </row>
    <row r="4017" spans="1:21" x14ac:dyDescent="0.2">
      <c r="A4017" s="89">
        <f>VLOOKUP(C4017,TabellenSRG!$B$4:$C$2729,2,FALSE)</f>
        <v>355</v>
      </c>
      <c r="B4017" t="str">
        <f t="shared" si="63"/>
        <v>355j</v>
      </c>
      <c r="C4017" t="s">
        <v>365</v>
      </c>
      <c r="D4017" t="s">
        <v>616</v>
      </c>
      <c r="E4017">
        <v>9</v>
      </c>
      <c r="F4017">
        <v>30</v>
      </c>
      <c r="G4017">
        <v>40</v>
      </c>
      <c r="H4017">
        <v>50</v>
      </c>
      <c r="I4017">
        <v>60</v>
      </c>
      <c r="J4017">
        <v>50</v>
      </c>
      <c r="K4017">
        <v>50</v>
      </c>
      <c r="L4017">
        <v>50</v>
      </c>
      <c r="M4017">
        <v>10</v>
      </c>
      <c r="N4017">
        <v>20</v>
      </c>
      <c r="O4017">
        <v>30</v>
      </c>
      <c r="P4017">
        <v>30</v>
      </c>
      <c r="Q4017" s="36">
        <v>30</v>
      </c>
      <c r="R4017" s="36">
        <v>30</v>
      </c>
      <c r="S4017" s="36">
        <v>30</v>
      </c>
      <c r="T4017" s="36">
        <v>40</v>
      </c>
      <c r="U4017" s="36">
        <v>40</v>
      </c>
    </row>
    <row r="4018" spans="1:21" x14ac:dyDescent="0.2">
      <c r="A4018" s="89">
        <f>VLOOKUP(C4018,TabellenSRG!$B$4:$C$2729,2,FALSE)</f>
        <v>355</v>
      </c>
      <c r="B4018" t="str">
        <f t="shared" si="63"/>
        <v>355k</v>
      </c>
      <c r="C4018" t="s">
        <v>365</v>
      </c>
      <c r="D4018" t="s">
        <v>611</v>
      </c>
      <c r="E4018">
        <v>10</v>
      </c>
      <c r="F4018" t="e">
        <v>#N/A</v>
      </c>
      <c r="G4018" t="e">
        <v>#N/A</v>
      </c>
      <c r="H4018" t="e">
        <v>#N/A</v>
      </c>
      <c r="I4018" t="e">
        <v>#N/A</v>
      </c>
      <c r="J4018" t="e">
        <v>#N/A</v>
      </c>
      <c r="K4018" t="e">
        <v>#N/A</v>
      </c>
      <c r="L4018" t="e">
        <v>#N/A</v>
      </c>
      <c r="M4018" t="e">
        <v>#N/A</v>
      </c>
      <c r="N4018">
        <v>0</v>
      </c>
      <c r="O4018">
        <v>0</v>
      </c>
      <c r="P4018">
        <v>0</v>
      </c>
      <c r="Q4018" s="36">
        <v>0</v>
      </c>
      <c r="R4018" s="36">
        <v>0</v>
      </c>
      <c r="S4018" s="36">
        <v>10</v>
      </c>
      <c r="T4018" s="36">
        <v>10</v>
      </c>
      <c r="U4018" s="36">
        <v>10</v>
      </c>
    </row>
    <row r="4019" spans="1:21" x14ac:dyDescent="0.2">
      <c r="A4019" s="89">
        <f>VLOOKUP(C4019,TabellenSRG!$B$4:$C$2729,2,FALSE)</f>
        <v>356</v>
      </c>
      <c r="B4019" t="str">
        <f t="shared" si="63"/>
        <v>356a</v>
      </c>
      <c r="C4019" t="s">
        <v>366</v>
      </c>
      <c r="D4019" t="s">
        <v>606</v>
      </c>
      <c r="E4019">
        <v>0</v>
      </c>
      <c r="F4019">
        <v>20</v>
      </c>
      <c r="G4019">
        <v>40</v>
      </c>
      <c r="H4019">
        <v>40</v>
      </c>
      <c r="I4019">
        <v>40</v>
      </c>
      <c r="J4019">
        <v>80</v>
      </c>
      <c r="K4019">
        <v>90</v>
      </c>
      <c r="L4019">
        <v>90</v>
      </c>
      <c r="M4019">
        <v>80</v>
      </c>
      <c r="N4019">
        <v>100</v>
      </c>
      <c r="O4019">
        <v>100</v>
      </c>
      <c r="P4019">
        <v>110</v>
      </c>
      <c r="Q4019" s="36">
        <v>100</v>
      </c>
      <c r="R4019" s="36">
        <v>110</v>
      </c>
      <c r="S4019" s="36">
        <v>120</v>
      </c>
      <c r="T4019" s="36">
        <v>110</v>
      </c>
      <c r="U4019" s="36">
        <v>110</v>
      </c>
    </row>
    <row r="4020" spans="1:21" x14ac:dyDescent="0.2">
      <c r="A4020" s="89">
        <f>VLOOKUP(C4020,TabellenSRG!$B$4:$C$2729,2,FALSE)</f>
        <v>356</v>
      </c>
      <c r="B4020" t="str">
        <f t="shared" si="63"/>
        <v>356b</v>
      </c>
      <c r="C4020" t="s">
        <v>366</v>
      </c>
      <c r="D4020" t="s">
        <v>607</v>
      </c>
      <c r="E4020">
        <v>1</v>
      </c>
      <c r="F4020">
        <v>0</v>
      </c>
      <c r="G4020">
        <v>0</v>
      </c>
      <c r="H4020">
        <v>0</v>
      </c>
      <c r="I4020">
        <v>0</v>
      </c>
      <c r="J4020">
        <v>0</v>
      </c>
      <c r="K4020">
        <v>0</v>
      </c>
      <c r="L4020">
        <v>0</v>
      </c>
      <c r="M4020">
        <v>0</v>
      </c>
      <c r="N4020">
        <v>0</v>
      </c>
      <c r="O4020">
        <v>10</v>
      </c>
      <c r="P4020">
        <v>10</v>
      </c>
      <c r="Q4020" s="36">
        <v>10</v>
      </c>
      <c r="R4020" s="36">
        <v>10</v>
      </c>
      <c r="S4020" s="36">
        <v>0</v>
      </c>
      <c r="T4020" s="36">
        <v>0</v>
      </c>
      <c r="U4020" s="36">
        <v>0</v>
      </c>
    </row>
    <row r="4021" spans="1:21" x14ac:dyDescent="0.2">
      <c r="A4021" s="89">
        <f>VLOOKUP(C4021,TabellenSRG!$B$4:$C$2729,2,FALSE)</f>
        <v>356</v>
      </c>
      <c r="B4021" t="str">
        <f t="shared" si="63"/>
        <v>356c</v>
      </c>
      <c r="C4021" t="s">
        <v>366</v>
      </c>
      <c r="D4021" t="s">
        <v>608</v>
      </c>
      <c r="E4021">
        <v>2</v>
      </c>
      <c r="F4021">
        <v>0</v>
      </c>
      <c r="G4021">
        <v>0</v>
      </c>
      <c r="H4021">
        <v>0</v>
      </c>
      <c r="I4021">
        <v>0</v>
      </c>
      <c r="J4021">
        <v>0</v>
      </c>
      <c r="K4021">
        <v>0</v>
      </c>
      <c r="L4021">
        <v>0</v>
      </c>
      <c r="M4021">
        <v>0</v>
      </c>
      <c r="N4021">
        <v>0</v>
      </c>
      <c r="O4021">
        <v>0</v>
      </c>
      <c r="P4021">
        <v>0</v>
      </c>
      <c r="Q4021" s="36">
        <v>0</v>
      </c>
      <c r="R4021" s="36">
        <v>0</v>
      </c>
      <c r="S4021" s="36">
        <v>0</v>
      </c>
      <c r="T4021" s="36">
        <v>0</v>
      </c>
      <c r="U4021" s="36">
        <v>0</v>
      </c>
    </row>
    <row r="4022" spans="1:21" x14ac:dyDescent="0.2">
      <c r="A4022" s="89">
        <f>VLOOKUP(C4022,TabellenSRG!$B$4:$C$2729,2,FALSE)</f>
        <v>356</v>
      </c>
      <c r="B4022" t="str">
        <f t="shared" si="63"/>
        <v>356d</v>
      </c>
      <c r="C4022" t="s">
        <v>366</v>
      </c>
      <c r="D4022" t="s">
        <v>609</v>
      </c>
      <c r="E4022">
        <v>3</v>
      </c>
      <c r="F4022">
        <v>0</v>
      </c>
      <c r="G4022">
        <v>0</v>
      </c>
      <c r="H4022">
        <v>0</v>
      </c>
      <c r="I4022">
        <v>0</v>
      </c>
      <c r="J4022">
        <v>0</v>
      </c>
      <c r="K4022">
        <v>0</v>
      </c>
      <c r="L4022">
        <v>0</v>
      </c>
      <c r="M4022">
        <v>0</v>
      </c>
      <c r="N4022">
        <v>0</v>
      </c>
      <c r="O4022">
        <v>0</v>
      </c>
      <c r="P4022">
        <v>0</v>
      </c>
      <c r="Q4022" s="36">
        <v>0</v>
      </c>
      <c r="R4022" s="36">
        <v>0</v>
      </c>
      <c r="S4022" s="36">
        <v>0</v>
      </c>
      <c r="T4022" s="36">
        <v>0</v>
      </c>
      <c r="U4022" s="36">
        <v>0</v>
      </c>
    </row>
    <row r="4023" spans="1:21" x14ac:dyDescent="0.2">
      <c r="A4023" s="89">
        <f>VLOOKUP(C4023,TabellenSRG!$B$4:$C$2729,2,FALSE)</f>
        <v>356</v>
      </c>
      <c r="B4023" t="str">
        <f t="shared" si="63"/>
        <v>356e</v>
      </c>
      <c r="C4023" t="s">
        <v>366</v>
      </c>
      <c r="D4023" t="s">
        <v>610</v>
      </c>
      <c r="E4023">
        <v>4</v>
      </c>
      <c r="F4023">
        <v>0</v>
      </c>
      <c r="G4023">
        <v>0</v>
      </c>
      <c r="H4023">
        <v>0</v>
      </c>
      <c r="I4023">
        <v>0</v>
      </c>
      <c r="J4023">
        <v>0</v>
      </c>
      <c r="K4023">
        <v>0</v>
      </c>
      <c r="L4023">
        <v>0</v>
      </c>
      <c r="M4023">
        <v>0</v>
      </c>
      <c r="N4023">
        <v>0</v>
      </c>
      <c r="O4023">
        <v>0</v>
      </c>
      <c r="P4023">
        <v>0</v>
      </c>
      <c r="Q4023" s="36">
        <v>0</v>
      </c>
      <c r="R4023" s="36">
        <v>0</v>
      </c>
      <c r="S4023" s="36">
        <v>10</v>
      </c>
      <c r="T4023" s="36">
        <v>10</v>
      </c>
      <c r="U4023" s="36">
        <v>10</v>
      </c>
    </row>
    <row r="4024" spans="1:21" x14ac:dyDescent="0.2">
      <c r="A4024" s="89">
        <f>VLOOKUP(C4024,TabellenSRG!$B$4:$C$2729,2,FALSE)</f>
        <v>356</v>
      </c>
      <c r="B4024" t="str">
        <f t="shared" si="63"/>
        <v>356f</v>
      </c>
      <c r="C4024" t="s">
        <v>366</v>
      </c>
      <c r="D4024" t="s">
        <v>612</v>
      </c>
      <c r="E4024">
        <v>5</v>
      </c>
      <c r="F4024">
        <v>0</v>
      </c>
      <c r="G4024">
        <v>0</v>
      </c>
      <c r="H4024">
        <v>0</v>
      </c>
      <c r="I4024">
        <v>0</v>
      </c>
      <c r="J4024">
        <v>0</v>
      </c>
      <c r="K4024">
        <v>0</v>
      </c>
      <c r="L4024">
        <v>0</v>
      </c>
      <c r="M4024">
        <v>0</v>
      </c>
      <c r="N4024">
        <v>0</v>
      </c>
      <c r="O4024">
        <v>0</v>
      </c>
      <c r="P4024">
        <v>0</v>
      </c>
      <c r="Q4024" s="36">
        <v>0</v>
      </c>
      <c r="R4024" s="36">
        <v>0</v>
      </c>
      <c r="S4024" s="36">
        <v>0</v>
      </c>
      <c r="T4024" s="36">
        <v>0</v>
      </c>
      <c r="U4024" s="36">
        <v>0</v>
      </c>
    </row>
    <row r="4025" spans="1:21" x14ac:dyDescent="0.2">
      <c r="A4025" s="89">
        <f>VLOOKUP(C4025,TabellenSRG!$B$4:$C$2729,2,FALSE)</f>
        <v>356</v>
      </c>
      <c r="B4025" t="str">
        <f t="shared" si="63"/>
        <v>356g</v>
      </c>
      <c r="C4025" t="s">
        <v>366</v>
      </c>
      <c r="D4025" t="s">
        <v>613</v>
      </c>
      <c r="E4025">
        <v>6</v>
      </c>
      <c r="F4025">
        <v>0</v>
      </c>
      <c r="G4025">
        <v>0</v>
      </c>
      <c r="H4025">
        <v>0</v>
      </c>
      <c r="I4025">
        <v>0</v>
      </c>
      <c r="J4025">
        <v>0</v>
      </c>
      <c r="K4025">
        <v>0</v>
      </c>
      <c r="L4025">
        <v>0</v>
      </c>
      <c r="M4025">
        <v>0</v>
      </c>
      <c r="N4025">
        <v>0</v>
      </c>
      <c r="O4025">
        <v>0</v>
      </c>
      <c r="P4025">
        <v>10</v>
      </c>
      <c r="Q4025" s="36">
        <v>10</v>
      </c>
      <c r="R4025" s="36">
        <v>10</v>
      </c>
      <c r="S4025" s="36">
        <v>10</v>
      </c>
      <c r="T4025" s="36">
        <v>10</v>
      </c>
      <c r="U4025" s="36">
        <v>10</v>
      </c>
    </row>
    <row r="4026" spans="1:21" x14ac:dyDescent="0.2">
      <c r="A4026" s="89">
        <f>VLOOKUP(C4026,TabellenSRG!$B$4:$C$2729,2,FALSE)</f>
        <v>356</v>
      </c>
      <c r="B4026" t="str">
        <f t="shared" si="63"/>
        <v>356h</v>
      </c>
      <c r="C4026" t="s">
        <v>366</v>
      </c>
      <c r="D4026" t="s">
        <v>614</v>
      </c>
      <c r="E4026">
        <v>7</v>
      </c>
      <c r="F4026">
        <v>0</v>
      </c>
      <c r="G4026">
        <v>0</v>
      </c>
      <c r="H4026">
        <v>0</v>
      </c>
      <c r="I4026">
        <v>0</v>
      </c>
      <c r="J4026">
        <v>0</v>
      </c>
      <c r="K4026">
        <v>0</v>
      </c>
      <c r="L4026">
        <v>0</v>
      </c>
      <c r="M4026">
        <v>0</v>
      </c>
      <c r="N4026">
        <v>0</v>
      </c>
      <c r="O4026">
        <v>0</v>
      </c>
      <c r="P4026">
        <v>0</v>
      </c>
      <c r="Q4026" s="36">
        <v>0</v>
      </c>
      <c r="R4026" s="36">
        <v>0</v>
      </c>
      <c r="S4026" s="36">
        <v>0</v>
      </c>
      <c r="T4026" s="36">
        <v>0</v>
      </c>
      <c r="U4026" s="36">
        <v>0</v>
      </c>
    </row>
    <row r="4027" spans="1:21" x14ac:dyDescent="0.2">
      <c r="A4027" s="89">
        <f>VLOOKUP(C4027,TabellenSRG!$B$4:$C$2729,2,FALSE)</f>
        <v>356</v>
      </c>
      <c r="B4027" t="str">
        <f t="shared" si="63"/>
        <v>356i</v>
      </c>
      <c r="C4027" t="s">
        <v>366</v>
      </c>
      <c r="D4027" t="s">
        <v>615</v>
      </c>
      <c r="E4027">
        <v>8</v>
      </c>
      <c r="F4027">
        <v>0</v>
      </c>
      <c r="G4027">
        <v>0</v>
      </c>
      <c r="H4027">
        <v>0</v>
      </c>
      <c r="I4027">
        <v>0</v>
      </c>
      <c r="J4027">
        <v>0</v>
      </c>
      <c r="K4027">
        <v>0</v>
      </c>
      <c r="L4027">
        <v>0</v>
      </c>
      <c r="M4027">
        <v>0</v>
      </c>
      <c r="N4027">
        <v>0</v>
      </c>
      <c r="O4027">
        <v>0</v>
      </c>
      <c r="P4027">
        <v>0</v>
      </c>
      <c r="Q4027" s="36">
        <v>0</v>
      </c>
      <c r="R4027" s="36">
        <v>0</v>
      </c>
      <c r="S4027" s="36">
        <v>0</v>
      </c>
      <c r="T4027" s="36">
        <v>0</v>
      </c>
      <c r="U4027" s="36">
        <v>0</v>
      </c>
    </row>
    <row r="4028" spans="1:21" x14ac:dyDescent="0.2">
      <c r="A4028" s="89">
        <f>VLOOKUP(C4028,TabellenSRG!$B$4:$C$2729,2,FALSE)</f>
        <v>356</v>
      </c>
      <c r="B4028" t="str">
        <f t="shared" si="63"/>
        <v>356j</v>
      </c>
      <c r="C4028" t="s">
        <v>366</v>
      </c>
      <c r="D4028" t="s">
        <v>616</v>
      </c>
      <c r="E4028">
        <v>9</v>
      </c>
      <c r="F4028">
        <v>20</v>
      </c>
      <c r="G4028">
        <v>40</v>
      </c>
      <c r="H4028">
        <v>40</v>
      </c>
      <c r="I4028">
        <v>40</v>
      </c>
      <c r="J4028">
        <v>80</v>
      </c>
      <c r="K4028">
        <v>90</v>
      </c>
      <c r="L4028">
        <v>90</v>
      </c>
      <c r="M4028">
        <v>80</v>
      </c>
      <c r="N4028">
        <v>90</v>
      </c>
      <c r="O4028">
        <v>90</v>
      </c>
      <c r="P4028">
        <v>90</v>
      </c>
      <c r="Q4028" s="36">
        <v>90</v>
      </c>
      <c r="R4028" s="36">
        <v>100</v>
      </c>
      <c r="S4028" s="36">
        <v>100</v>
      </c>
      <c r="T4028" s="36">
        <v>100</v>
      </c>
      <c r="U4028" s="36">
        <v>100</v>
      </c>
    </row>
    <row r="4029" spans="1:21" x14ac:dyDescent="0.2">
      <c r="A4029" s="89">
        <f>VLOOKUP(C4029,TabellenSRG!$B$4:$C$2729,2,FALSE)</f>
        <v>356</v>
      </c>
      <c r="B4029" t="str">
        <f t="shared" si="63"/>
        <v>356k</v>
      </c>
      <c r="C4029" t="s">
        <v>366</v>
      </c>
      <c r="D4029" t="s">
        <v>611</v>
      </c>
      <c r="E4029">
        <v>10</v>
      </c>
      <c r="F4029" t="e">
        <v>#N/A</v>
      </c>
      <c r="G4029" t="e">
        <v>#N/A</v>
      </c>
      <c r="H4029" t="e">
        <v>#N/A</v>
      </c>
      <c r="I4029" t="e">
        <v>#N/A</v>
      </c>
      <c r="J4029" t="e">
        <v>#N/A</v>
      </c>
      <c r="K4029" t="e">
        <v>#N/A</v>
      </c>
      <c r="L4029" t="e">
        <v>#N/A</v>
      </c>
      <c r="M4029" t="e">
        <v>#N/A</v>
      </c>
      <c r="N4029">
        <v>0</v>
      </c>
      <c r="O4029">
        <v>0</v>
      </c>
      <c r="P4029">
        <v>0</v>
      </c>
      <c r="Q4029" s="36">
        <v>0</v>
      </c>
      <c r="R4029" s="36">
        <v>0</v>
      </c>
      <c r="S4029" s="36">
        <v>0</v>
      </c>
      <c r="T4029" s="36">
        <v>0</v>
      </c>
      <c r="U4029" s="36">
        <v>0</v>
      </c>
    </row>
    <row r="4030" spans="1:21" x14ac:dyDescent="0.2">
      <c r="A4030" s="89">
        <f>VLOOKUP(C4030,TabellenSRG!$B$4:$C$2729,2,FALSE)</f>
        <v>357</v>
      </c>
      <c r="B4030" t="str">
        <f t="shared" si="63"/>
        <v>357a</v>
      </c>
      <c r="C4030" t="s">
        <v>367</v>
      </c>
      <c r="D4030" t="s">
        <v>606</v>
      </c>
      <c r="E4030">
        <v>0</v>
      </c>
      <c r="F4030">
        <v>90</v>
      </c>
      <c r="G4030">
        <v>90</v>
      </c>
      <c r="H4030">
        <v>90</v>
      </c>
      <c r="I4030">
        <v>80</v>
      </c>
      <c r="J4030">
        <v>90</v>
      </c>
      <c r="K4030">
        <v>80</v>
      </c>
      <c r="L4030">
        <v>100</v>
      </c>
      <c r="M4030">
        <v>130</v>
      </c>
      <c r="N4030">
        <v>130</v>
      </c>
      <c r="O4030">
        <v>140</v>
      </c>
      <c r="P4030">
        <v>170</v>
      </c>
      <c r="Q4030" s="36">
        <v>210</v>
      </c>
      <c r="R4030" s="36">
        <v>220</v>
      </c>
      <c r="S4030" s="36">
        <v>260</v>
      </c>
      <c r="T4030" s="36">
        <v>260</v>
      </c>
      <c r="U4030" s="36">
        <v>330</v>
      </c>
    </row>
    <row r="4031" spans="1:21" x14ac:dyDescent="0.2">
      <c r="A4031" s="89">
        <f>VLOOKUP(C4031,TabellenSRG!$B$4:$C$2729,2,FALSE)</f>
        <v>357</v>
      </c>
      <c r="B4031" t="str">
        <f t="shared" si="63"/>
        <v>357b</v>
      </c>
      <c r="C4031" t="s">
        <v>367</v>
      </c>
      <c r="D4031" t="s">
        <v>607</v>
      </c>
      <c r="E4031">
        <v>1</v>
      </c>
      <c r="F4031">
        <v>0</v>
      </c>
      <c r="G4031">
        <v>0</v>
      </c>
      <c r="H4031">
        <v>0</v>
      </c>
      <c r="I4031">
        <v>0</v>
      </c>
      <c r="J4031">
        <v>0</v>
      </c>
      <c r="K4031">
        <v>0</v>
      </c>
      <c r="L4031">
        <v>0</v>
      </c>
      <c r="M4031">
        <v>0</v>
      </c>
      <c r="N4031">
        <v>0</v>
      </c>
      <c r="O4031">
        <v>0</v>
      </c>
      <c r="P4031">
        <v>0</v>
      </c>
      <c r="Q4031" s="36">
        <v>0</v>
      </c>
      <c r="R4031" s="36">
        <v>0</v>
      </c>
      <c r="S4031" s="36">
        <v>0</v>
      </c>
      <c r="T4031" s="36">
        <v>0</v>
      </c>
      <c r="U4031" s="36">
        <v>0</v>
      </c>
    </row>
    <row r="4032" spans="1:21" x14ac:dyDescent="0.2">
      <c r="A4032" s="89">
        <f>VLOOKUP(C4032,TabellenSRG!$B$4:$C$2729,2,FALSE)</f>
        <v>357</v>
      </c>
      <c r="B4032" t="str">
        <f t="shared" si="63"/>
        <v>357c</v>
      </c>
      <c r="C4032" t="s">
        <v>367</v>
      </c>
      <c r="D4032" t="s">
        <v>608</v>
      </c>
      <c r="E4032">
        <v>2</v>
      </c>
      <c r="F4032">
        <v>0</v>
      </c>
      <c r="G4032">
        <v>0</v>
      </c>
      <c r="H4032">
        <v>0</v>
      </c>
      <c r="I4032">
        <v>0</v>
      </c>
      <c r="J4032">
        <v>0</v>
      </c>
      <c r="K4032">
        <v>0</v>
      </c>
      <c r="L4032">
        <v>0</v>
      </c>
      <c r="M4032">
        <v>0</v>
      </c>
      <c r="N4032">
        <v>0</v>
      </c>
      <c r="O4032">
        <v>0</v>
      </c>
      <c r="P4032">
        <v>0</v>
      </c>
      <c r="Q4032" s="36">
        <v>0</v>
      </c>
      <c r="R4032" s="36">
        <v>0</v>
      </c>
      <c r="S4032" s="36">
        <v>0</v>
      </c>
      <c r="T4032" s="36">
        <v>0</v>
      </c>
      <c r="U4032" s="36">
        <v>0</v>
      </c>
    </row>
    <row r="4033" spans="1:21" x14ac:dyDescent="0.2">
      <c r="A4033" s="89">
        <f>VLOOKUP(C4033,TabellenSRG!$B$4:$C$2729,2,FALSE)</f>
        <v>357</v>
      </c>
      <c r="B4033" t="str">
        <f t="shared" si="63"/>
        <v>357d</v>
      </c>
      <c r="C4033" t="s">
        <v>367</v>
      </c>
      <c r="D4033" t="s">
        <v>609</v>
      </c>
      <c r="E4033">
        <v>3</v>
      </c>
      <c r="F4033">
        <v>0</v>
      </c>
      <c r="G4033">
        <v>0</v>
      </c>
      <c r="H4033">
        <v>0</v>
      </c>
      <c r="I4033">
        <v>0</v>
      </c>
      <c r="J4033">
        <v>0</v>
      </c>
      <c r="K4033">
        <v>0</v>
      </c>
      <c r="L4033">
        <v>0</v>
      </c>
      <c r="M4033">
        <v>0</v>
      </c>
      <c r="N4033">
        <v>0</v>
      </c>
      <c r="O4033">
        <v>0</v>
      </c>
      <c r="P4033">
        <v>0</v>
      </c>
      <c r="Q4033" s="36">
        <v>0</v>
      </c>
      <c r="R4033" s="36">
        <v>0</v>
      </c>
      <c r="S4033" s="36">
        <v>0</v>
      </c>
      <c r="T4033" s="36">
        <v>0</v>
      </c>
      <c r="U4033" s="36">
        <v>0</v>
      </c>
    </row>
    <row r="4034" spans="1:21" x14ac:dyDescent="0.2">
      <c r="A4034" s="89">
        <f>VLOOKUP(C4034,TabellenSRG!$B$4:$C$2729,2,FALSE)</f>
        <v>357</v>
      </c>
      <c r="B4034" t="str">
        <f t="shared" si="63"/>
        <v>357e</v>
      </c>
      <c r="C4034" t="s">
        <v>367</v>
      </c>
      <c r="D4034" t="s">
        <v>610</v>
      </c>
      <c r="E4034">
        <v>4</v>
      </c>
      <c r="F4034">
        <v>0</v>
      </c>
      <c r="G4034">
        <v>0</v>
      </c>
      <c r="H4034">
        <v>0</v>
      </c>
      <c r="I4034">
        <v>0</v>
      </c>
      <c r="J4034">
        <v>0</v>
      </c>
      <c r="K4034">
        <v>0</v>
      </c>
      <c r="L4034">
        <v>0</v>
      </c>
      <c r="M4034">
        <v>0</v>
      </c>
      <c r="N4034">
        <v>0</v>
      </c>
      <c r="O4034">
        <v>0</v>
      </c>
      <c r="P4034">
        <v>0</v>
      </c>
      <c r="Q4034" s="36">
        <v>10</v>
      </c>
      <c r="R4034" s="36">
        <v>10</v>
      </c>
      <c r="S4034" s="36">
        <v>10</v>
      </c>
      <c r="T4034" s="36">
        <v>20</v>
      </c>
      <c r="U4034" s="36">
        <v>10</v>
      </c>
    </row>
    <row r="4035" spans="1:21" x14ac:dyDescent="0.2">
      <c r="A4035" s="89">
        <f>VLOOKUP(C4035,TabellenSRG!$B$4:$C$2729,2,FALSE)</f>
        <v>357</v>
      </c>
      <c r="B4035" t="str">
        <f t="shared" si="63"/>
        <v>357f</v>
      </c>
      <c r="C4035" t="s">
        <v>367</v>
      </c>
      <c r="D4035" t="s">
        <v>612</v>
      </c>
      <c r="E4035">
        <v>5</v>
      </c>
      <c r="F4035">
        <v>0</v>
      </c>
      <c r="G4035">
        <v>0</v>
      </c>
      <c r="H4035">
        <v>0</v>
      </c>
      <c r="I4035">
        <v>0</v>
      </c>
      <c r="J4035">
        <v>0</v>
      </c>
      <c r="K4035">
        <v>0</v>
      </c>
      <c r="L4035">
        <v>0</v>
      </c>
      <c r="M4035">
        <v>0</v>
      </c>
      <c r="N4035">
        <v>0</v>
      </c>
      <c r="O4035">
        <v>0</v>
      </c>
      <c r="P4035">
        <v>0</v>
      </c>
      <c r="Q4035" s="36">
        <v>0</v>
      </c>
      <c r="R4035" s="36">
        <v>0</v>
      </c>
      <c r="S4035" s="36">
        <v>0</v>
      </c>
      <c r="T4035" s="36">
        <v>0</v>
      </c>
      <c r="U4035" s="36">
        <v>0</v>
      </c>
    </row>
    <row r="4036" spans="1:21" x14ac:dyDescent="0.2">
      <c r="A4036" s="89">
        <f>VLOOKUP(C4036,TabellenSRG!$B$4:$C$2729,2,FALSE)</f>
        <v>357</v>
      </c>
      <c r="B4036" t="str">
        <f t="shared" si="63"/>
        <v>357g</v>
      </c>
      <c r="C4036" t="s">
        <v>367</v>
      </c>
      <c r="D4036" t="s">
        <v>613</v>
      </c>
      <c r="E4036">
        <v>6</v>
      </c>
      <c r="F4036">
        <v>0</v>
      </c>
      <c r="G4036">
        <v>0</v>
      </c>
      <c r="H4036">
        <v>0</v>
      </c>
      <c r="I4036">
        <v>0</v>
      </c>
      <c r="J4036">
        <v>0</v>
      </c>
      <c r="K4036">
        <v>0</v>
      </c>
      <c r="L4036">
        <v>0</v>
      </c>
      <c r="M4036">
        <v>0</v>
      </c>
      <c r="N4036">
        <v>0</v>
      </c>
      <c r="O4036">
        <v>0</v>
      </c>
      <c r="P4036">
        <v>0</v>
      </c>
      <c r="Q4036" s="36">
        <v>0</v>
      </c>
      <c r="R4036" s="36">
        <v>0</v>
      </c>
      <c r="S4036" s="36">
        <v>0</v>
      </c>
      <c r="T4036" s="36">
        <v>0</v>
      </c>
      <c r="U4036" s="36">
        <v>0</v>
      </c>
    </row>
    <row r="4037" spans="1:21" x14ac:dyDescent="0.2">
      <c r="A4037" s="89">
        <f>VLOOKUP(C4037,TabellenSRG!$B$4:$C$2729,2,FALSE)</f>
        <v>357</v>
      </c>
      <c r="B4037" t="str">
        <f t="shared" ref="B4037:B4100" si="64">CONCATENATE(A4037,D4037)</f>
        <v>357h</v>
      </c>
      <c r="C4037" t="s">
        <v>367</v>
      </c>
      <c r="D4037" t="s">
        <v>614</v>
      </c>
      <c r="E4037">
        <v>7</v>
      </c>
      <c r="F4037">
        <v>0</v>
      </c>
      <c r="G4037">
        <v>0</v>
      </c>
      <c r="H4037">
        <v>0</v>
      </c>
      <c r="I4037">
        <v>0</v>
      </c>
      <c r="J4037">
        <v>0</v>
      </c>
      <c r="K4037">
        <v>0</v>
      </c>
      <c r="L4037">
        <v>0</v>
      </c>
      <c r="M4037">
        <v>0</v>
      </c>
      <c r="N4037">
        <v>0</v>
      </c>
      <c r="O4037">
        <v>0</v>
      </c>
      <c r="P4037">
        <v>0</v>
      </c>
      <c r="Q4037" s="36">
        <v>0</v>
      </c>
      <c r="R4037" s="36">
        <v>0</v>
      </c>
      <c r="S4037" s="36">
        <v>0</v>
      </c>
      <c r="T4037" s="36">
        <v>0</v>
      </c>
      <c r="U4037" s="36">
        <v>0</v>
      </c>
    </row>
    <row r="4038" spans="1:21" x14ac:dyDescent="0.2">
      <c r="A4038" s="89">
        <f>VLOOKUP(C4038,TabellenSRG!$B$4:$C$2729,2,FALSE)</f>
        <v>357</v>
      </c>
      <c r="B4038" t="str">
        <f t="shared" si="64"/>
        <v>357i</v>
      </c>
      <c r="C4038" t="s">
        <v>367</v>
      </c>
      <c r="D4038" t="s">
        <v>615</v>
      </c>
      <c r="E4038">
        <v>8</v>
      </c>
      <c r="F4038">
        <v>0</v>
      </c>
      <c r="G4038">
        <v>0</v>
      </c>
      <c r="H4038">
        <v>0</v>
      </c>
      <c r="I4038">
        <v>0</v>
      </c>
      <c r="J4038">
        <v>0</v>
      </c>
      <c r="K4038">
        <v>0</v>
      </c>
      <c r="L4038">
        <v>0</v>
      </c>
      <c r="M4038">
        <v>0</v>
      </c>
      <c r="N4038">
        <v>0</v>
      </c>
      <c r="O4038">
        <v>0</v>
      </c>
      <c r="P4038">
        <v>0</v>
      </c>
      <c r="Q4038" s="36">
        <v>0</v>
      </c>
      <c r="R4038" s="36">
        <v>0</v>
      </c>
      <c r="S4038" s="36">
        <v>0</v>
      </c>
      <c r="T4038" s="36">
        <v>0</v>
      </c>
      <c r="U4038" s="36">
        <v>0</v>
      </c>
    </row>
    <row r="4039" spans="1:21" x14ac:dyDescent="0.2">
      <c r="A4039" s="89">
        <f>VLOOKUP(C4039,TabellenSRG!$B$4:$C$2729,2,FALSE)</f>
        <v>357</v>
      </c>
      <c r="B4039" t="str">
        <f t="shared" si="64"/>
        <v>357j</v>
      </c>
      <c r="C4039" t="s">
        <v>367</v>
      </c>
      <c r="D4039" t="s">
        <v>616</v>
      </c>
      <c r="E4039">
        <v>9</v>
      </c>
      <c r="F4039">
        <v>90</v>
      </c>
      <c r="G4039">
        <v>90</v>
      </c>
      <c r="H4039">
        <v>90</v>
      </c>
      <c r="I4039">
        <v>80</v>
      </c>
      <c r="J4039">
        <v>80</v>
      </c>
      <c r="K4039">
        <v>80</v>
      </c>
      <c r="L4039">
        <v>100</v>
      </c>
      <c r="M4039">
        <v>130</v>
      </c>
      <c r="N4039">
        <v>120</v>
      </c>
      <c r="O4039">
        <v>140</v>
      </c>
      <c r="P4039">
        <v>170</v>
      </c>
      <c r="Q4039" s="36">
        <v>200</v>
      </c>
      <c r="R4039" s="36">
        <v>220</v>
      </c>
      <c r="S4039" s="36">
        <v>250</v>
      </c>
      <c r="T4039" s="36">
        <v>240</v>
      </c>
      <c r="U4039" s="36">
        <v>320</v>
      </c>
    </row>
    <row r="4040" spans="1:21" x14ac:dyDescent="0.2">
      <c r="A4040" s="89">
        <f>VLOOKUP(C4040,TabellenSRG!$B$4:$C$2729,2,FALSE)</f>
        <v>357</v>
      </c>
      <c r="B4040" t="str">
        <f t="shared" si="64"/>
        <v>357k</v>
      </c>
      <c r="C4040" t="s">
        <v>367</v>
      </c>
      <c r="D4040" t="s">
        <v>611</v>
      </c>
      <c r="E4040">
        <v>10</v>
      </c>
      <c r="F4040" t="e">
        <v>#N/A</v>
      </c>
      <c r="G4040" t="e">
        <v>#N/A</v>
      </c>
      <c r="H4040" t="e">
        <v>#N/A</v>
      </c>
      <c r="I4040" t="e">
        <v>#N/A</v>
      </c>
      <c r="J4040" t="e">
        <v>#N/A</v>
      </c>
      <c r="K4040" t="e">
        <v>#N/A</v>
      </c>
      <c r="L4040" t="e">
        <v>#N/A</v>
      </c>
      <c r="M4040" t="e">
        <v>#N/A</v>
      </c>
      <c r="N4040">
        <v>0</v>
      </c>
      <c r="O4040">
        <v>0</v>
      </c>
      <c r="P4040">
        <v>0</v>
      </c>
      <c r="Q4040" s="36">
        <v>0</v>
      </c>
      <c r="R4040" s="36">
        <v>0</v>
      </c>
      <c r="S4040" s="36">
        <v>0</v>
      </c>
      <c r="T4040" s="36">
        <v>0</v>
      </c>
      <c r="U4040" s="36">
        <v>0</v>
      </c>
    </row>
    <row r="4041" spans="1:21" x14ac:dyDescent="0.2">
      <c r="A4041" s="89">
        <f>VLOOKUP(C4041,TabellenSRG!$B$4:$C$2729,2,FALSE)</f>
        <v>358</v>
      </c>
      <c r="B4041" t="str">
        <f t="shared" si="64"/>
        <v>358a</v>
      </c>
      <c r="C4041" t="s">
        <v>368</v>
      </c>
      <c r="D4041" t="s">
        <v>606</v>
      </c>
      <c r="E4041">
        <v>0</v>
      </c>
      <c r="F4041">
        <v>360</v>
      </c>
      <c r="G4041">
        <v>350</v>
      </c>
      <c r="H4041">
        <v>350</v>
      </c>
      <c r="I4041">
        <v>360</v>
      </c>
      <c r="J4041">
        <v>390</v>
      </c>
      <c r="K4041">
        <v>390</v>
      </c>
      <c r="L4041">
        <v>370</v>
      </c>
      <c r="M4041">
        <v>400</v>
      </c>
      <c r="N4041">
        <v>450</v>
      </c>
      <c r="O4041">
        <v>450</v>
      </c>
      <c r="P4041">
        <v>430</v>
      </c>
      <c r="Q4041" s="36">
        <v>430</v>
      </c>
      <c r="R4041" s="36">
        <v>420</v>
      </c>
      <c r="S4041" s="36">
        <v>410</v>
      </c>
      <c r="T4041" s="36">
        <v>380</v>
      </c>
      <c r="U4041" s="36">
        <v>370</v>
      </c>
    </row>
    <row r="4042" spans="1:21" x14ac:dyDescent="0.2">
      <c r="A4042" s="89">
        <f>VLOOKUP(C4042,TabellenSRG!$B$4:$C$2729,2,FALSE)</f>
        <v>358</v>
      </c>
      <c r="B4042" t="str">
        <f t="shared" si="64"/>
        <v>358b</v>
      </c>
      <c r="C4042" t="s">
        <v>368</v>
      </c>
      <c r="D4042" t="s">
        <v>607</v>
      </c>
      <c r="E4042">
        <v>1</v>
      </c>
      <c r="F4042">
        <v>0</v>
      </c>
      <c r="G4042">
        <v>0</v>
      </c>
      <c r="H4042">
        <v>0</v>
      </c>
      <c r="I4042">
        <v>0</v>
      </c>
      <c r="J4042">
        <v>0</v>
      </c>
      <c r="K4042">
        <v>0</v>
      </c>
      <c r="L4042">
        <v>0</v>
      </c>
      <c r="M4042">
        <v>0</v>
      </c>
      <c r="N4042">
        <v>0</v>
      </c>
      <c r="O4042">
        <v>0</v>
      </c>
      <c r="P4042">
        <v>0</v>
      </c>
      <c r="Q4042" s="36">
        <v>0</v>
      </c>
      <c r="R4042" s="36">
        <v>0</v>
      </c>
      <c r="S4042" s="36">
        <v>0</v>
      </c>
      <c r="T4042" s="36">
        <v>0</v>
      </c>
      <c r="U4042" s="36">
        <v>0</v>
      </c>
    </row>
    <row r="4043" spans="1:21" x14ac:dyDescent="0.2">
      <c r="A4043" s="89">
        <f>VLOOKUP(C4043,TabellenSRG!$B$4:$C$2729,2,FALSE)</f>
        <v>358</v>
      </c>
      <c r="B4043" t="str">
        <f t="shared" si="64"/>
        <v>358c</v>
      </c>
      <c r="C4043" t="s">
        <v>368</v>
      </c>
      <c r="D4043" t="s">
        <v>608</v>
      </c>
      <c r="E4043">
        <v>2</v>
      </c>
      <c r="F4043">
        <v>0</v>
      </c>
      <c r="G4043">
        <v>0</v>
      </c>
      <c r="H4043">
        <v>0</v>
      </c>
      <c r="I4043">
        <v>0</v>
      </c>
      <c r="J4043">
        <v>0</v>
      </c>
      <c r="K4043">
        <v>0</v>
      </c>
      <c r="L4043">
        <v>0</v>
      </c>
      <c r="M4043">
        <v>0</v>
      </c>
      <c r="N4043">
        <v>0</v>
      </c>
      <c r="O4043">
        <v>0</v>
      </c>
      <c r="P4043">
        <v>0</v>
      </c>
      <c r="Q4043" s="36">
        <v>0</v>
      </c>
      <c r="R4043" s="36">
        <v>0</v>
      </c>
      <c r="S4043" s="36">
        <v>0</v>
      </c>
      <c r="T4043" s="36">
        <v>0</v>
      </c>
      <c r="U4043" s="36">
        <v>0</v>
      </c>
    </row>
    <row r="4044" spans="1:21" x14ac:dyDescent="0.2">
      <c r="A4044" s="89">
        <f>VLOOKUP(C4044,TabellenSRG!$B$4:$C$2729,2,FALSE)</f>
        <v>358</v>
      </c>
      <c r="B4044" t="str">
        <f t="shared" si="64"/>
        <v>358d</v>
      </c>
      <c r="C4044" t="s">
        <v>368</v>
      </c>
      <c r="D4044" t="s">
        <v>609</v>
      </c>
      <c r="E4044">
        <v>3</v>
      </c>
      <c r="F4044">
        <v>40</v>
      </c>
      <c r="G4044">
        <v>40</v>
      </c>
      <c r="H4044">
        <v>70</v>
      </c>
      <c r="I4044">
        <v>60</v>
      </c>
      <c r="J4044">
        <v>70</v>
      </c>
      <c r="K4044">
        <v>70</v>
      </c>
      <c r="L4044">
        <v>70</v>
      </c>
      <c r="M4044">
        <v>60</v>
      </c>
      <c r="N4044">
        <v>60</v>
      </c>
      <c r="O4044">
        <v>50</v>
      </c>
      <c r="P4044">
        <v>40</v>
      </c>
      <c r="Q4044" s="36">
        <v>40</v>
      </c>
      <c r="R4044" s="36">
        <v>40</v>
      </c>
      <c r="S4044" s="36">
        <v>30</v>
      </c>
      <c r="T4044" s="36">
        <v>30</v>
      </c>
      <c r="U4044" s="36">
        <v>30</v>
      </c>
    </row>
    <row r="4045" spans="1:21" x14ac:dyDescent="0.2">
      <c r="A4045" s="89">
        <f>VLOOKUP(C4045,TabellenSRG!$B$4:$C$2729,2,FALSE)</f>
        <v>358</v>
      </c>
      <c r="B4045" t="str">
        <f t="shared" si="64"/>
        <v>358e</v>
      </c>
      <c r="C4045" t="s">
        <v>368</v>
      </c>
      <c r="D4045" t="s">
        <v>610</v>
      </c>
      <c r="E4045">
        <v>4</v>
      </c>
      <c r="F4045">
        <v>0</v>
      </c>
      <c r="G4045">
        <v>0</v>
      </c>
      <c r="H4045">
        <v>0</v>
      </c>
      <c r="I4045">
        <v>0</v>
      </c>
      <c r="J4045">
        <v>0</v>
      </c>
      <c r="K4045">
        <v>0</v>
      </c>
      <c r="L4045">
        <v>0</v>
      </c>
      <c r="M4045">
        <v>0</v>
      </c>
      <c r="N4045">
        <v>10</v>
      </c>
      <c r="O4045">
        <v>10</v>
      </c>
      <c r="P4045">
        <v>10</v>
      </c>
      <c r="Q4045" s="36">
        <v>10</v>
      </c>
      <c r="R4045" s="36">
        <v>20</v>
      </c>
      <c r="S4045" s="36">
        <v>20</v>
      </c>
      <c r="T4045" s="36">
        <v>10</v>
      </c>
      <c r="U4045" s="36">
        <v>10</v>
      </c>
    </row>
    <row r="4046" spans="1:21" x14ac:dyDescent="0.2">
      <c r="A4046" s="89">
        <f>VLOOKUP(C4046,TabellenSRG!$B$4:$C$2729,2,FALSE)</f>
        <v>358</v>
      </c>
      <c r="B4046" t="str">
        <f t="shared" si="64"/>
        <v>358f</v>
      </c>
      <c r="C4046" t="s">
        <v>368</v>
      </c>
      <c r="D4046" t="s">
        <v>612</v>
      </c>
      <c r="E4046">
        <v>5</v>
      </c>
      <c r="F4046">
        <v>0</v>
      </c>
      <c r="G4046">
        <v>0</v>
      </c>
      <c r="H4046">
        <v>0</v>
      </c>
      <c r="I4046">
        <v>0</v>
      </c>
      <c r="J4046">
        <v>0</v>
      </c>
      <c r="K4046">
        <v>0</v>
      </c>
      <c r="L4046">
        <v>0</v>
      </c>
      <c r="M4046">
        <v>0</v>
      </c>
      <c r="N4046">
        <v>0</v>
      </c>
      <c r="O4046">
        <v>0</v>
      </c>
      <c r="P4046">
        <v>0</v>
      </c>
      <c r="Q4046" s="36">
        <v>0</v>
      </c>
      <c r="R4046" s="36">
        <v>0</v>
      </c>
      <c r="S4046" s="36">
        <v>0</v>
      </c>
      <c r="T4046" s="36">
        <v>0</v>
      </c>
      <c r="U4046" s="36">
        <v>0</v>
      </c>
    </row>
    <row r="4047" spans="1:21" x14ac:dyDescent="0.2">
      <c r="A4047" s="89">
        <f>VLOOKUP(C4047,TabellenSRG!$B$4:$C$2729,2,FALSE)</f>
        <v>358</v>
      </c>
      <c r="B4047" t="str">
        <f t="shared" si="64"/>
        <v>358g</v>
      </c>
      <c r="C4047" t="s">
        <v>368</v>
      </c>
      <c r="D4047" t="s">
        <v>613</v>
      </c>
      <c r="E4047">
        <v>6</v>
      </c>
      <c r="F4047">
        <v>0</v>
      </c>
      <c r="G4047">
        <v>0</v>
      </c>
      <c r="H4047">
        <v>0</v>
      </c>
      <c r="I4047">
        <v>0</v>
      </c>
      <c r="J4047">
        <v>0</v>
      </c>
      <c r="K4047">
        <v>0</v>
      </c>
      <c r="L4047">
        <v>0</v>
      </c>
      <c r="M4047">
        <v>0</v>
      </c>
      <c r="N4047">
        <v>0</v>
      </c>
      <c r="O4047">
        <v>0</v>
      </c>
      <c r="P4047">
        <v>0</v>
      </c>
      <c r="Q4047" s="36">
        <v>0</v>
      </c>
      <c r="R4047" s="36">
        <v>10</v>
      </c>
      <c r="S4047" s="36">
        <v>10</v>
      </c>
      <c r="T4047" s="36">
        <v>10</v>
      </c>
      <c r="U4047" s="36">
        <v>10</v>
      </c>
    </row>
    <row r="4048" spans="1:21" x14ac:dyDescent="0.2">
      <c r="A4048" s="89">
        <f>VLOOKUP(C4048,TabellenSRG!$B$4:$C$2729,2,FALSE)</f>
        <v>358</v>
      </c>
      <c r="B4048" t="str">
        <f t="shared" si="64"/>
        <v>358h</v>
      </c>
      <c r="C4048" t="s">
        <v>368</v>
      </c>
      <c r="D4048" t="s">
        <v>614</v>
      </c>
      <c r="E4048">
        <v>7</v>
      </c>
      <c r="F4048">
        <v>0</v>
      </c>
      <c r="G4048">
        <v>0</v>
      </c>
      <c r="H4048">
        <v>0</v>
      </c>
      <c r="I4048">
        <v>0</v>
      </c>
      <c r="J4048">
        <v>0</v>
      </c>
      <c r="K4048">
        <v>0</v>
      </c>
      <c r="L4048">
        <v>0</v>
      </c>
      <c r="M4048">
        <v>0</v>
      </c>
      <c r="N4048">
        <v>0</v>
      </c>
      <c r="O4048">
        <v>0</v>
      </c>
      <c r="P4048">
        <v>0</v>
      </c>
      <c r="Q4048" s="36">
        <v>0</v>
      </c>
      <c r="R4048" s="36">
        <v>0</v>
      </c>
      <c r="S4048" s="36">
        <v>0</v>
      </c>
      <c r="T4048" s="36">
        <v>0</v>
      </c>
      <c r="U4048" s="36">
        <v>0</v>
      </c>
    </row>
    <row r="4049" spans="1:21" x14ac:dyDescent="0.2">
      <c r="A4049" s="89">
        <f>VLOOKUP(C4049,TabellenSRG!$B$4:$C$2729,2,FALSE)</f>
        <v>358</v>
      </c>
      <c r="B4049" t="str">
        <f t="shared" si="64"/>
        <v>358i</v>
      </c>
      <c r="C4049" t="s">
        <v>368</v>
      </c>
      <c r="D4049" t="s">
        <v>615</v>
      </c>
      <c r="E4049">
        <v>8</v>
      </c>
      <c r="F4049">
        <v>0</v>
      </c>
      <c r="G4049">
        <v>0</v>
      </c>
      <c r="H4049">
        <v>0</v>
      </c>
      <c r="I4049">
        <v>0</v>
      </c>
      <c r="J4049">
        <v>0</v>
      </c>
      <c r="K4049">
        <v>0</v>
      </c>
      <c r="L4049">
        <v>0</v>
      </c>
      <c r="M4049">
        <v>0</v>
      </c>
      <c r="N4049">
        <v>0</v>
      </c>
      <c r="O4049">
        <v>0</v>
      </c>
      <c r="P4049">
        <v>0</v>
      </c>
      <c r="Q4049" s="36">
        <v>0</v>
      </c>
      <c r="R4049" s="36">
        <v>0</v>
      </c>
      <c r="S4049" s="36">
        <v>0</v>
      </c>
      <c r="T4049" s="36">
        <v>0</v>
      </c>
      <c r="U4049" s="36">
        <v>0</v>
      </c>
    </row>
    <row r="4050" spans="1:21" x14ac:dyDescent="0.2">
      <c r="A4050" s="89">
        <f>VLOOKUP(C4050,TabellenSRG!$B$4:$C$2729,2,FALSE)</f>
        <v>358</v>
      </c>
      <c r="B4050" t="str">
        <f t="shared" si="64"/>
        <v>358j</v>
      </c>
      <c r="C4050" t="s">
        <v>368</v>
      </c>
      <c r="D4050" t="s">
        <v>616</v>
      </c>
      <c r="E4050">
        <v>9</v>
      </c>
      <c r="F4050">
        <v>320</v>
      </c>
      <c r="G4050">
        <v>310</v>
      </c>
      <c r="H4050">
        <v>280</v>
      </c>
      <c r="I4050">
        <v>300</v>
      </c>
      <c r="J4050">
        <v>310</v>
      </c>
      <c r="K4050">
        <v>320</v>
      </c>
      <c r="L4050">
        <v>300</v>
      </c>
      <c r="M4050">
        <v>340</v>
      </c>
      <c r="N4050">
        <v>380</v>
      </c>
      <c r="O4050">
        <v>400</v>
      </c>
      <c r="P4050">
        <v>380</v>
      </c>
      <c r="Q4050" s="36">
        <v>370</v>
      </c>
      <c r="R4050" s="36">
        <v>360</v>
      </c>
      <c r="S4050" s="36">
        <v>340</v>
      </c>
      <c r="T4050" s="36">
        <v>330</v>
      </c>
      <c r="U4050" s="36">
        <v>320</v>
      </c>
    </row>
    <row r="4051" spans="1:21" x14ac:dyDescent="0.2">
      <c r="A4051" s="89">
        <f>VLOOKUP(C4051,TabellenSRG!$B$4:$C$2729,2,FALSE)</f>
        <v>358</v>
      </c>
      <c r="B4051" t="str">
        <f t="shared" si="64"/>
        <v>358k</v>
      </c>
      <c r="C4051" t="s">
        <v>368</v>
      </c>
      <c r="D4051" t="s">
        <v>611</v>
      </c>
      <c r="E4051">
        <v>10</v>
      </c>
      <c r="F4051" t="e">
        <v>#N/A</v>
      </c>
      <c r="G4051" t="e">
        <v>#N/A</v>
      </c>
      <c r="H4051" t="e">
        <v>#N/A</v>
      </c>
      <c r="I4051" t="e">
        <v>#N/A</v>
      </c>
      <c r="J4051" t="e">
        <v>#N/A</v>
      </c>
      <c r="K4051" t="e">
        <v>#N/A</v>
      </c>
      <c r="L4051" t="e">
        <v>#N/A</v>
      </c>
      <c r="M4051" t="e">
        <v>#N/A</v>
      </c>
      <c r="N4051">
        <v>0</v>
      </c>
      <c r="O4051">
        <v>0</v>
      </c>
      <c r="P4051">
        <v>0</v>
      </c>
      <c r="Q4051" s="36">
        <v>0</v>
      </c>
      <c r="R4051" s="36">
        <v>0</v>
      </c>
      <c r="S4051" s="36">
        <v>0</v>
      </c>
      <c r="T4051" s="36">
        <v>0</v>
      </c>
      <c r="U4051" s="36">
        <v>0</v>
      </c>
    </row>
    <row r="4052" spans="1:21" x14ac:dyDescent="0.2">
      <c r="A4052" s="89">
        <f>VLOOKUP(C4052,TabellenSRG!$B$4:$C$2729,2,FALSE)</f>
        <v>359</v>
      </c>
      <c r="B4052" t="str">
        <f t="shared" si="64"/>
        <v>359a</v>
      </c>
      <c r="C4052" t="s">
        <v>369</v>
      </c>
      <c r="D4052" t="s">
        <v>606</v>
      </c>
      <c r="E4052">
        <v>0</v>
      </c>
      <c r="F4052">
        <v>820</v>
      </c>
      <c r="G4052">
        <v>840</v>
      </c>
      <c r="H4052">
        <v>900</v>
      </c>
      <c r="I4052">
        <v>950</v>
      </c>
      <c r="J4052">
        <v>980</v>
      </c>
      <c r="K4052">
        <v>990</v>
      </c>
      <c r="L4052">
        <v>960</v>
      </c>
      <c r="M4052">
        <v>980</v>
      </c>
      <c r="N4052">
        <v>990</v>
      </c>
      <c r="O4052">
        <v>980</v>
      </c>
      <c r="P4052">
        <v>980</v>
      </c>
      <c r="Q4052" s="36">
        <v>970</v>
      </c>
      <c r="R4052" s="36">
        <v>980</v>
      </c>
      <c r="S4052" s="36">
        <v>960</v>
      </c>
      <c r="T4052" s="36">
        <v>960</v>
      </c>
      <c r="U4052" s="36">
        <v>980</v>
      </c>
    </row>
    <row r="4053" spans="1:21" x14ac:dyDescent="0.2">
      <c r="A4053" s="89">
        <f>VLOOKUP(C4053,TabellenSRG!$B$4:$C$2729,2,FALSE)</f>
        <v>359</v>
      </c>
      <c r="B4053" t="str">
        <f t="shared" si="64"/>
        <v>359b</v>
      </c>
      <c r="C4053" t="s">
        <v>369</v>
      </c>
      <c r="D4053" t="s">
        <v>607</v>
      </c>
      <c r="E4053">
        <v>1</v>
      </c>
      <c r="F4053">
        <v>30</v>
      </c>
      <c r="G4053">
        <v>30</v>
      </c>
      <c r="H4053">
        <v>40</v>
      </c>
      <c r="I4053">
        <v>30</v>
      </c>
      <c r="J4053">
        <v>30</v>
      </c>
      <c r="K4053">
        <v>30</v>
      </c>
      <c r="L4053">
        <v>30</v>
      </c>
      <c r="M4053">
        <v>30</v>
      </c>
      <c r="N4053">
        <v>30</v>
      </c>
      <c r="O4053">
        <v>40</v>
      </c>
      <c r="P4053">
        <v>40</v>
      </c>
      <c r="Q4053" s="36">
        <v>40</v>
      </c>
      <c r="R4053" s="36">
        <v>30</v>
      </c>
      <c r="S4053" s="36">
        <v>20</v>
      </c>
      <c r="T4053" s="36">
        <v>20</v>
      </c>
      <c r="U4053" s="36">
        <v>20</v>
      </c>
    </row>
    <row r="4054" spans="1:21" x14ac:dyDescent="0.2">
      <c r="A4054" s="89">
        <f>VLOOKUP(C4054,TabellenSRG!$B$4:$C$2729,2,FALSE)</f>
        <v>359</v>
      </c>
      <c r="B4054" t="str">
        <f t="shared" si="64"/>
        <v>359c</v>
      </c>
      <c r="C4054" t="s">
        <v>369</v>
      </c>
      <c r="D4054" t="s">
        <v>608</v>
      </c>
      <c r="E4054">
        <v>2</v>
      </c>
      <c r="F4054">
        <v>0</v>
      </c>
      <c r="G4054">
        <v>0</v>
      </c>
      <c r="H4054">
        <v>0</v>
      </c>
      <c r="I4054">
        <v>0</v>
      </c>
      <c r="J4054">
        <v>0</v>
      </c>
      <c r="K4054">
        <v>0</v>
      </c>
      <c r="L4054">
        <v>0</v>
      </c>
      <c r="M4054">
        <v>0</v>
      </c>
      <c r="N4054">
        <v>0</v>
      </c>
      <c r="O4054">
        <v>0</v>
      </c>
      <c r="P4054">
        <v>0</v>
      </c>
      <c r="Q4054" s="36">
        <v>0</v>
      </c>
      <c r="R4054" s="36">
        <v>0</v>
      </c>
      <c r="S4054" s="36">
        <v>0</v>
      </c>
      <c r="T4054" s="36">
        <v>0</v>
      </c>
      <c r="U4054" s="36">
        <v>0</v>
      </c>
    </row>
    <row r="4055" spans="1:21" x14ac:dyDescent="0.2">
      <c r="A4055" s="89">
        <f>VLOOKUP(C4055,TabellenSRG!$B$4:$C$2729,2,FALSE)</f>
        <v>359</v>
      </c>
      <c r="B4055" t="str">
        <f t="shared" si="64"/>
        <v>359d</v>
      </c>
      <c r="C4055" t="s">
        <v>369</v>
      </c>
      <c r="D4055" t="s">
        <v>609</v>
      </c>
      <c r="E4055">
        <v>3</v>
      </c>
      <c r="F4055">
        <v>10</v>
      </c>
      <c r="G4055">
        <v>10</v>
      </c>
      <c r="H4055">
        <v>10</v>
      </c>
      <c r="I4055">
        <v>10</v>
      </c>
      <c r="J4055">
        <v>10</v>
      </c>
      <c r="K4055">
        <v>10</v>
      </c>
      <c r="L4055">
        <v>10</v>
      </c>
      <c r="M4055">
        <v>0</v>
      </c>
      <c r="N4055">
        <v>0</v>
      </c>
      <c r="O4055">
        <v>0</v>
      </c>
      <c r="P4055">
        <v>0</v>
      </c>
      <c r="Q4055" s="36">
        <v>0</v>
      </c>
      <c r="R4055" s="36">
        <v>0</v>
      </c>
      <c r="S4055" s="36">
        <v>0</v>
      </c>
      <c r="T4055" s="36">
        <v>0</v>
      </c>
      <c r="U4055" s="36">
        <v>0</v>
      </c>
    </row>
    <row r="4056" spans="1:21" x14ac:dyDescent="0.2">
      <c r="A4056" s="89">
        <f>VLOOKUP(C4056,TabellenSRG!$B$4:$C$2729,2,FALSE)</f>
        <v>359</v>
      </c>
      <c r="B4056" t="str">
        <f t="shared" si="64"/>
        <v>359e</v>
      </c>
      <c r="C4056" t="s">
        <v>369</v>
      </c>
      <c r="D4056" t="s">
        <v>610</v>
      </c>
      <c r="E4056">
        <v>4</v>
      </c>
      <c r="F4056">
        <v>0</v>
      </c>
      <c r="G4056">
        <v>0</v>
      </c>
      <c r="H4056">
        <v>0</v>
      </c>
      <c r="I4056">
        <v>0</v>
      </c>
      <c r="J4056">
        <v>0</v>
      </c>
      <c r="K4056">
        <v>0</v>
      </c>
      <c r="L4056">
        <v>0</v>
      </c>
      <c r="M4056">
        <v>10</v>
      </c>
      <c r="N4056">
        <v>10</v>
      </c>
      <c r="O4056">
        <v>10</v>
      </c>
      <c r="P4056">
        <v>10</v>
      </c>
      <c r="Q4056" s="36">
        <v>20</v>
      </c>
      <c r="R4056" s="36">
        <v>20</v>
      </c>
      <c r="S4056" s="36">
        <v>20</v>
      </c>
      <c r="T4056" s="36">
        <v>30</v>
      </c>
      <c r="U4056" s="36">
        <v>40</v>
      </c>
    </row>
    <row r="4057" spans="1:21" x14ac:dyDescent="0.2">
      <c r="A4057" s="89">
        <f>VLOOKUP(C4057,TabellenSRG!$B$4:$C$2729,2,FALSE)</f>
        <v>359</v>
      </c>
      <c r="B4057" t="str">
        <f t="shared" si="64"/>
        <v>359f</v>
      </c>
      <c r="C4057" t="s">
        <v>369</v>
      </c>
      <c r="D4057" t="s">
        <v>612</v>
      </c>
      <c r="E4057">
        <v>5</v>
      </c>
      <c r="F4057">
        <v>0</v>
      </c>
      <c r="G4057">
        <v>0</v>
      </c>
      <c r="H4057">
        <v>0</v>
      </c>
      <c r="I4057">
        <v>0</v>
      </c>
      <c r="J4057">
        <v>0</v>
      </c>
      <c r="K4057">
        <v>0</v>
      </c>
      <c r="L4057">
        <v>0</v>
      </c>
      <c r="M4057">
        <v>0</v>
      </c>
      <c r="N4057">
        <v>0</v>
      </c>
      <c r="O4057">
        <v>0</v>
      </c>
      <c r="P4057">
        <v>0</v>
      </c>
      <c r="Q4057" s="36">
        <v>0</v>
      </c>
      <c r="R4057" s="36">
        <v>0</v>
      </c>
      <c r="S4057" s="36">
        <v>0</v>
      </c>
      <c r="T4057" s="36">
        <v>0</v>
      </c>
      <c r="U4057" s="36">
        <v>0</v>
      </c>
    </row>
    <row r="4058" spans="1:21" x14ac:dyDescent="0.2">
      <c r="A4058" s="89">
        <f>VLOOKUP(C4058,TabellenSRG!$B$4:$C$2729,2,FALSE)</f>
        <v>359</v>
      </c>
      <c r="B4058" t="str">
        <f t="shared" si="64"/>
        <v>359g</v>
      </c>
      <c r="C4058" t="s">
        <v>369</v>
      </c>
      <c r="D4058" t="s">
        <v>613</v>
      </c>
      <c r="E4058">
        <v>6</v>
      </c>
      <c r="F4058">
        <v>0</v>
      </c>
      <c r="G4058">
        <v>0</v>
      </c>
      <c r="H4058">
        <v>0</v>
      </c>
      <c r="I4058">
        <v>0</v>
      </c>
      <c r="J4058">
        <v>0</v>
      </c>
      <c r="K4058">
        <v>0</v>
      </c>
      <c r="L4058">
        <v>0</v>
      </c>
      <c r="M4058">
        <v>0</v>
      </c>
      <c r="N4058">
        <v>0</v>
      </c>
      <c r="O4058">
        <v>0</v>
      </c>
      <c r="P4058">
        <v>0</v>
      </c>
      <c r="Q4058" s="36">
        <v>0</v>
      </c>
      <c r="R4058" s="36">
        <v>0</v>
      </c>
      <c r="S4058" s="36">
        <v>0</v>
      </c>
      <c r="T4058" s="36">
        <v>0</v>
      </c>
      <c r="U4058" s="36">
        <v>0</v>
      </c>
    </row>
    <row r="4059" spans="1:21" x14ac:dyDescent="0.2">
      <c r="A4059" s="89">
        <f>VLOOKUP(C4059,TabellenSRG!$B$4:$C$2729,2,FALSE)</f>
        <v>359</v>
      </c>
      <c r="B4059" t="str">
        <f t="shared" si="64"/>
        <v>359h</v>
      </c>
      <c r="C4059" t="s">
        <v>369</v>
      </c>
      <c r="D4059" t="s">
        <v>614</v>
      </c>
      <c r="E4059">
        <v>7</v>
      </c>
      <c r="F4059">
        <v>0</v>
      </c>
      <c r="G4059">
        <v>0</v>
      </c>
      <c r="H4059">
        <v>0</v>
      </c>
      <c r="I4059">
        <v>0</v>
      </c>
      <c r="J4059">
        <v>0</v>
      </c>
      <c r="K4059">
        <v>0</v>
      </c>
      <c r="L4059">
        <v>0</v>
      </c>
      <c r="M4059">
        <v>0</v>
      </c>
      <c r="N4059">
        <v>0</v>
      </c>
      <c r="O4059">
        <v>0</v>
      </c>
      <c r="P4059">
        <v>0</v>
      </c>
      <c r="Q4059" s="36">
        <v>0</v>
      </c>
      <c r="R4059" s="36">
        <v>0</v>
      </c>
      <c r="S4059" s="36">
        <v>0</v>
      </c>
      <c r="T4059" s="36">
        <v>0</v>
      </c>
      <c r="U4059" s="36">
        <v>0</v>
      </c>
    </row>
    <row r="4060" spans="1:21" x14ac:dyDescent="0.2">
      <c r="A4060" s="89">
        <f>VLOOKUP(C4060,TabellenSRG!$B$4:$C$2729,2,FALSE)</f>
        <v>359</v>
      </c>
      <c r="B4060" t="str">
        <f t="shared" si="64"/>
        <v>359i</v>
      </c>
      <c r="C4060" t="s">
        <v>369</v>
      </c>
      <c r="D4060" t="s">
        <v>615</v>
      </c>
      <c r="E4060">
        <v>8</v>
      </c>
      <c r="F4060">
        <v>0</v>
      </c>
      <c r="G4060">
        <v>0</v>
      </c>
      <c r="H4060">
        <v>0</v>
      </c>
      <c r="I4060">
        <v>0</v>
      </c>
      <c r="J4060">
        <v>0</v>
      </c>
      <c r="K4060">
        <v>0</v>
      </c>
      <c r="L4060">
        <v>0</v>
      </c>
      <c r="M4060">
        <v>0</v>
      </c>
      <c r="N4060">
        <v>0</v>
      </c>
      <c r="O4060">
        <v>0</v>
      </c>
      <c r="P4060">
        <v>0</v>
      </c>
      <c r="Q4060" s="36">
        <v>0</v>
      </c>
      <c r="R4060" s="36">
        <v>0</v>
      </c>
      <c r="S4060" s="36">
        <v>0</v>
      </c>
      <c r="T4060" s="36">
        <v>0</v>
      </c>
      <c r="U4060" s="36">
        <v>0</v>
      </c>
    </row>
    <row r="4061" spans="1:21" x14ac:dyDescent="0.2">
      <c r="A4061" s="89">
        <f>VLOOKUP(C4061,TabellenSRG!$B$4:$C$2729,2,FALSE)</f>
        <v>359</v>
      </c>
      <c r="B4061" t="str">
        <f t="shared" si="64"/>
        <v>359j</v>
      </c>
      <c r="C4061" t="s">
        <v>369</v>
      </c>
      <c r="D4061" t="s">
        <v>616</v>
      </c>
      <c r="E4061">
        <v>9</v>
      </c>
      <c r="F4061">
        <v>780</v>
      </c>
      <c r="G4061">
        <v>800</v>
      </c>
      <c r="H4061">
        <v>860</v>
      </c>
      <c r="I4061">
        <v>910</v>
      </c>
      <c r="J4061">
        <v>940</v>
      </c>
      <c r="K4061">
        <v>950</v>
      </c>
      <c r="L4061">
        <v>920</v>
      </c>
      <c r="M4061">
        <v>940</v>
      </c>
      <c r="N4061">
        <v>950</v>
      </c>
      <c r="O4061">
        <v>940</v>
      </c>
      <c r="P4061">
        <v>920</v>
      </c>
      <c r="Q4061" s="36">
        <v>910</v>
      </c>
      <c r="R4061" s="36">
        <v>920</v>
      </c>
      <c r="S4061" s="36">
        <v>920</v>
      </c>
      <c r="T4061" s="36">
        <v>910</v>
      </c>
      <c r="U4061" s="36">
        <v>920</v>
      </c>
    </row>
    <row r="4062" spans="1:21" x14ac:dyDescent="0.2">
      <c r="A4062" s="89">
        <f>VLOOKUP(C4062,TabellenSRG!$B$4:$C$2729,2,FALSE)</f>
        <v>359</v>
      </c>
      <c r="B4062" t="str">
        <f t="shared" si="64"/>
        <v>359k</v>
      </c>
      <c r="C4062" t="s">
        <v>369</v>
      </c>
      <c r="D4062" t="s">
        <v>611</v>
      </c>
      <c r="E4062">
        <v>10</v>
      </c>
      <c r="F4062" t="e">
        <v>#N/A</v>
      </c>
      <c r="G4062" t="e">
        <v>#N/A</v>
      </c>
      <c r="H4062" t="e">
        <v>#N/A</v>
      </c>
      <c r="I4062" t="e">
        <v>#N/A</v>
      </c>
      <c r="J4062" t="e">
        <v>#N/A</v>
      </c>
      <c r="K4062" t="e">
        <v>#N/A</v>
      </c>
      <c r="L4062" t="e">
        <v>#N/A</v>
      </c>
      <c r="M4062" t="e">
        <v>#N/A</v>
      </c>
      <c r="N4062">
        <v>0</v>
      </c>
      <c r="O4062">
        <v>0</v>
      </c>
      <c r="P4062">
        <v>0</v>
      </c>
      <c r="Q4062" s="36">
        <v>0</v>
      </c>
      <c r="R4062" s="36">
        <v>0</v>
      </c>
      <c r="S4062" s="36">
        <v>0</v>
      </c>
      <c r="T4062" s="36">
        <v>0</v>
      </c>
      <c r="U4062" s="36">
        <v>0</v>
      </c>
    </row>
    <row r="4063" spans="1:21" x14ac:dyDescent="0.2">
      <c r="A4063" s="89">
        <f>VLOOKUP(C4063,TabellenSRG!$B$4:$C$2729,2,FALSE)</f>
        <v>360</v>
      </c>
      <c r="B4063" t="str">
        <f t="shared" si="64"/>
        <v>360a</v>
      </c>
      <c r="C4063" t="s">
        <v>370</v>
      </c>
      <c r="D4063" t="s">
        <v>606</v>
      </c>
      <c r="E4063">
        <v>0</v>
      </c>
      <c r="F4063">
        <v>110</v>
      </c>
      <c r="G4063">
        <v>120</v>
      </c>
      <c r="H4063">
        <v>100</v>
      </c>
      <c r="I4063">
        <v>120</v>
      </c>
      <c r="J4063">
        <v>110</v>
      </c>
      <c r="K4063">
        <v>110</v>
      </c>
      <c r="L4063">
        <v>110</v>
      </c>
      <c r="M4063">
        <v>100</v>
      </c>
      <c r="N4063">
        <v>110</v>
      </c>
      <c r="O4063">
        <v>110</v>
      </c>
      <c r="P4063">
        <v>150</v>
      </c>
      <c r="Q4063" s="36">
        <v>160</v>
      </c>
      <c r="R4063" s="36">
        <v>190</v>
      </c>
      <c r="S4063" s="36">
        <v>200</v>
      </c>
      <c r="T4063" s="36">
        <v>210</v>
      </c>
      <c r="U4063" s="36">
        <v>230</v>
      </c>
    </row>
    <row r="4064" spans="1:21" x14ac:dyDescent="0.2">
      <c r="A4064" s="89">
        <f>VLOOKUP(C4064,TabellenSRG!$B$4:$C$2729,2,FALSE)</f>
        <v>360</v>
      </c>
      <c r="B4064" t="str">
        <f t="shared" si="64"/>
        <v>360b</v>
      </c>
      <c r="C4064" t="s">
        <v>370</v>
      </c>
      <c r="D4064" t="s">
        <v>607</v>
      </c>
      <c r="E4064">
        <v>1</v>
      </c>
      <c r="F4064">
        <v>0</v>
      </c>
      <c r="G4064">
        <v>0</v>
      </c>
      <c r="H4064">
        <v>0</v>
      </c>
      <c r="I4064">
        <v>0</v>
      </c>
      <c r="J4064">
        <v>10</v>
      </c>
      <c r="K4064">
        <v>10</v>
      </c>
      <c r="L4064">
        <v>10</v>
      </c>
      <c r="M4064">
        <v>10</v>
      </c>
      <c r="N4064">
        <v>10</v>
      </c>
      <c r="O4064">
        <v>0</v>
      </c>
      <c r="P4064">
        <v>0</v>
      </c>
      <c r="Q4064" s="36">
        <v>0</v>
      </c>
      <c r="R4064" s="36">
        <v>0</v>
      </c>
      <c r="S4064" s="36">
        <v>0</v>
      </c>
      <c r="T4064" s="36">
        <v>0</v>
      </c>
      <c r="U4064" s="36">
        <v>0</v>
      </c>
    </row>
    <row r="4065" spans="1:21" x14ac:dyDescent="0.2">
      <c r="A4065" s="89">
        <f>VLOOKUP(C4065,TabellenSRG!$B$4:$C$2729,2,FALSE)</f>
        <v>360</v>
      </c>
      <c r="B4065" t="str">
        <f t="shared" si="64"/>
        <v>360c</v>
      </c>
      <c r="C4065" t="s">
        <v>370</v>
      </c>
      <c r="D4065" t="s">
        <v>608</v>
      </c>
      <c r="E4065">
        <v>2</v>
      </c>
      <c r="F4065">
        <v>0</v>
      </c>
      <c r="G4065">
        <v>0</v>
      </c>
      <c r="H4065">
        <v>0</v>
      </c>
      <c r="I4065">
        <v>0</v>
      </c>
      <c r="J4065">
        <v>0</v>
      </c>
      <c r="K4065">
        <v>0</v>
      </c>
      <c r="L4065">
        <v>0</v>
      </c>
      <c r="M4065">
        <v>0</v>
      </c>
      <c r="N4065">
        <v>0</v>
      </c>
      <c r="O4065">
        <v>0</v>
      </c>
      <c r="P4065">
        <v>0</v>
      </c>
      <c r="Q4065" s="36">
        <v>0</v>
      </c>
      <c r="R4065" s="36">
        <v>0</v>
      </c>
      <c r="S4065" s="36">
        <v>0</v>
      </c>
      <c r="T4065" s="36">
        <v>0</v>
      </c>
      <c r="U4065" s="36">
        <v>0</v>
      </c>
    </row>
    <row r="4066" spans="1:21" x14ac:dyDescent="0.2">
      <c r="A4066" s="89">
        <f>VLOOKUP(C4066,TabellenSRG!$B$4:$C$2729,2,FALSE)</f>
        <v>360</v>
      </c>
      <c r="B4066" t="str">
        <f t="shared" si="64"/>
        <v>360d</v>
      </c>
      <c r="C4066" t="s">
        <v>370</v>
      </c>
      <c r="D4066" t="s">
        <v>609</v>
      </c>
      <c r="E4066">
        <v>3</v>
      </c>
      <c r="F4066">
        <v>0</v>
      </c>
      <c r="G4066">
        <v>0</v>
      </c>
      <c r="H4066">
        <v>0</v>
      </c>
      <c r="I4066">
        <v>0</v>
      </c>
      <c r="J4066">
        <v>0</v>
      </c>
      <c r="K4066">
        <v>0</v>
      </c>
      <c r="L4066">
        <v>0</v>
      </c>
      <c r="M4066">
        <v>0</v>
      </c>
      <c r="N4066">
        <v>0</v>
      </c>
      <c r="O4066">
        <v>0</v>
      </c>
      <c r="P4066">
        <v>0</v>
      </c>
      <c r="Q4066" s="36">
        <v>0</v>
      </c>
      <c r="R4066" s="36">
        <v>0</v>
      </c>
      <c r="S4066" s="36">
        <v>0</v>
      </c>
      <c r="T4066" s="36">
        <v>0</v>
      </c>
      <c r="U4066" s="36">
        <v>0</v>
      </c>
    </row>
    <row r="4067" spans="1:21" x14ac:dyDescent="0.2">
      <c r="A4067" s="89">
        <f>VLOOKUP(C4067,TabellenSRG!$B$4:$C$2729,2,FALSE)</f>
        <v>360</v>
      </c>
      <c r="B4067" t="str">
        <f t="shared" si="64"/>
        <v>360e</v>
      </c>
      <c r="C4067" t="s">
        <v>370</v>
      </c>
      <c r="D4067" t="s">
        <v>610</v>
      </c>
      <c r="E4067">
        <v>4</v>
      </c>
      <c r="F4067">
        <v>0</v>
      </c>
      <c r="G4067">
        <v>0</v>
      </c>
      <c r="H4067">
        <v>0</v>
      </c>
      <c r="I4067">
        <v>0</v>
      </c>
      <c r="J4067">
        <v>0</v>
      </c>
      <c r="K4067">
        <v>0</v>
      </c>
      <c r="L4067">
        <v>0</v>
      </c>
      <c r="M4067">
        <v>0</v>
      </c>
      <c r="N4067">
        <v>0</v>
      </c>
      <c r="O4067">
        <v>0</v>
      </c>
      <c r="P4067">
        <v>10</v>
      </c>
      <c r="Q4067" s="36">
        <v>10</v>
      </c>
      <c r="R4067" s="36">
        <v>10</v>
      </c>
      <c r="S4067" s="36">
        <v>10</v>
      </c>
      <c r="T4067" s="36">
        <v>10</v>
      </c>
      <c r="U4067" s="36">
        <v>10</v>
      </c>
    </row>
    <row r="4068" spans="1:21" x14ac:dyDescent="0.2">
      <c r="A4068" s="89">
        <f>VLOOKUP(C4068,TabellenSRG!$B$4:$C$2729,2,FALSE)</f>
        <v>360</v>
      </c>
      <c r="B4068" t="str">
        <f t="shared" si="64"/>
        <v>360f</v>
      </c>
      <c r="C4068" t="s">
        <v>370</v>
      </c>
      <c r="D4068" t="s">
        <v>612</v>
      </c>
      <c r="E4068">
        <v>5</v>
      </c>
      <c r="F4068">
        <v>0</v>
      </c>
      <c r="G4068">
        <v>0</v>
      </c>
      <c r="H4068">
        <v>0</v>
      </c>
      <c r="I4068">
        <v>0</v>
      </c>
      <c r="J4068">
        <v>0</v>
      </c>
      <c r="K4068">
        <v>0</v>
      </c>
      <c r="L4068">
        <v>0</v>
      </c>
      <c r="M4068">
        <v>0</v>
      </c>
      <c r="N4068">
        <v>0</v>
      </c>
      <c r="O4068">
        <v>0</v>
      </c>
      <c r="P4068">
        <v>0</v>
      </c>
      <c r="Q4068" s="36">
        <v>0</v>
      </c>
      <c r="R4068" s="36">
        <v>0</v>
      </c>
      <c r="S4068" s="36">
        <v>0</v>
      </c>
      <c r="T4068" s="36">
        <v>0</v>
      </c>
      <c r="U4068" s="36">
        <v>10</v>
      </c>
    </row>
    <row r="4069" spans="1:21" x14ac:dyDescent="0.2">
      <c r="A4069" s="89">
        <f>VLOOKUP(C4069,TabellenSRG!$B$4:$C$2729,2,FALSE)</f>
        <v>360</v>
      </c>
      <c r="B4069" t="str">
        <f t="shared" si="64"/>
        <v>360g</v>
      </c>
      <c r="C4069" t="s">
        <v>370</v>
      </c>
      <c r="D4069" t="s">
        <v>613</v>
      </c>
      <c r="E4069">
        <v>6</v>
      </c>
      <c r="F4069">
        <v>0</v>
      </c>
      <c r="G4069">
        <v>0</v>
      </c>
      <c r="H4069">
        <v>0</v>
      </c>
      <c r="I4069">
        <v>0</v>
      </c>
      <c r="J4069">
        <v>0</v>
      </c>
      <c r="K4069">
        <v>0</v>
      </c>
      <c r="L4069">
        <v>0</v>
      </c>
      <c r="M4069">
        <v>0</v>
      </c>
      <c r="N4069">
        <v>0</v>
      </c>
      <c r="O4069">
        <v>0</v>
      </c>
      <c r="P4069">
        <v>0</v>
      </c>
      <c r="Q4069" s="36">
        <v>0</v>
      </c>
      <c r="R4069" s="36">
        <v>0</v>
      </c>
      <c r="S4069" s="36">
        <v>0</v>
      </c>
      <c r="T4069" s="36">
        <v>0</v>
      </c>
      <c r="U4069" s="36">
        <v>0</v>
      </c>
    </row>
    <row r="4070" spans="1:21" x14ac:dyDescent="0.2">
      <c r="A4070" s="89">
        <f>VLOOKUP(C4070,TabellenSRG!$B$4:$C$2729,2,FALSE)</f>
        <v>360</v>
      </c>
      <c r="B4070" t="str">
        <f t="shared" si="64"/>
        <v>360h</v>
      </c>
      <c r="C4070" t="s">
        <v>370</v>
      </c>
      <c r="D4070" t="s">
        <v>614</v>
      </c>
      <c r="E4070">
        <v>7</v>
      </c>
      <c r="F4070">
        <v>0</v>
      </c>
      <c r="G4070">
        <v>0</v>
      </c>
      <c r="H4070">
        <v>0</v>
      </c>
      <c r="I4070">
        <v>0</v>
      </c>
      <c r="J4070">
        <v>0</v>
      </c>
      <c r="K4070">
        <v>0</v>
      </c>
      <c r="L4070">
        <v>0</v>
      </c>
      <c r="M4070">
        <v>0</v>
      </c>
      <c r="N4070">
        <v>0</v>
      </c>
      <c r="O4070">
        <v>0</v>
      </c>
      <c r="P4070">
        <v>0</v>
      </c>
      <c r="Q4070" s="36">
        <v>0</v>
      </c>
      <c r="R4070" s="36">
        <v>0</v>
      </c>
      <c r="S4070" s="36">
        <v>0</v>
      </c>
      <c r="T4070" s="36">
        <v>0</v>
      </c>
      <c r="U4070" s="36">
        <v>0</v>
      </c>
    </row>
    <row r="4071" spans="1:21" x14ac:dyDescent="0.2">
      <c r="A4071" s="89">
        <f>VLOOKUP(C4071,TabellenSRG!$B$4:$C$2729,2,FALSE)</f>
        <v>360</v>
      </c>
      <c r="B4071" t="str">
        <f t="shared" si="64"/>
        <v>360i</v>
      </c>
      <c r="C4071" t="s">
        <v>370</v>
      </c>
      <c r="D4071" t="s">
        <v>615</v>
      </c>
      <c r="E4071">
        <v>8</v>
      </c>
      <c r="F4071">
        <v>0</v>
      </c>
      <c r="G4071">
        <v>0</v>
      </c>
      <c r="H4071">
        <v>0</v>
      </c>
      <c r="I4071">
        <v>0</v>
      </c>
      <c r="J4071">
        <v>0</v>
      </c>
      <c r="K4071">
        <v>0</v>
      </c>
      <c r="L4071">
        <v>0</v>
      </c>
      <c r="M4071">
        <v>0</v>
      </c>
      <c r="N4071">
        <v>0</v>
      </c>
      <c r="O4071">
        <v>0</v>
      </c>
      <c r="P4071">
        <v>0</v>
      </c>
      <c r="Q4071" s="36">
        <v>0</v>
      </c>
      <c r="R4071" s="36">
        <v>0</v>
      </c>
      <c r="S4071" s="36">
        <v>0</v>
      </c>
      <c r="T4071" s="36">
        <v>0</v>
      </c>
      <c r="U4071" s="36">
        <v>0</v>
      </c>
    </row>
    <row r="4072" spans="1:21" x14ac:dyDescent="0.2">
      <c r="A4072" s="89">
        <f>VLOOKUP(C4072,TabellenSRG!$B$4:$C$2729,2,FALSE)</f>
        <v>360</v>
      </c>
      <c r="B4072" t="str">
        <f t="shared" si="64"/>
        <v>360j</v>
      </c>
      <c r="C4072" t="s">
        <v>370</v>
      </c>
      <c r="D4072" t="s">
        <v>616</v>
      </c>
      <c r="E4072">
        <v>9</v>
      </c>
      <c r="F4072">
        <v>110</v>
      </c>
      <c r="G4072">
        <v>110</v>
      </c>
      <c r="H4072">
        <v>100</v>
      </c>
      <c r="I4072">
        <v>110</v>
      </c>
      <c r="J4072">
        <v>110</v>
      </c>
      <c r="K4072">
        <v>100</v>
      </c>
      <c r="L4072">
        <v>100</v>
      </c>
      <c r="M4072">
        <v>90</v>
      </c>
      <c r="N4072">
        <v>100</v>
      </c>
      <c r="O4072">
        <v>100</v>
      </c>
      <c r="P4072">
        <v>130</v>
      </c>
      <c r="Q4072" s="36">
        <v>140</v>
      </c>
      <c r="R4072" s="36">
        <v>170</v>
      </c>
      <c r="S4072" s="36">
        <v>190</v>
      </c>
      <c r="T4072" s="36">
        <v>200</v>
      </c>
      <c r="U4072" s="36">
        <v>210</v>
      </c>
    </row>
    <row r="4073" spans="1:21" x14ac:dyDescent="0.2">
      <c r="A4073" s="89">
        <f>VLOOKUP(C4073,TabellenSRG!$B$4:$C$2729,2,FALSE)</f>
        <v>360</v>
      </c>
      <c r="B4073" t="str">
        <f t="shared" si="64"/>
        <v>360k</v>
      </c>
      <c r="C4073" t="s">
        <v>370</v>
      </c>
      <c r="D4073" t="s">
        <v>611</v>
      </c>
      <c r="E4073">
        <v>10</v>
      </c>
      <c r="F4073" t="e">
        <v>#N/A</v>
      </c>
      <c r="G4073" t="e">
        <v>#N/A</v>
      </c>
      <c r="H4073" t="e">
        <v>#N/A</v>
      </c>
      <c r="I4073" t="e">
        <v>#N/A</v>
      </c>
      <c r="J4073" t="e">
        <v>#N/A</v>
      </c>
      <c r="K4073" t="e">
        <v>#N/A</v>
      </c>
      <c r="L4073" t="e">
        <v>#N/A</v>
      </c>
      <c r="M4073" t="e">
        <v>#N/A</v>
      </c>
      <c r="N4073">
        <v>0</v>
      </c>
      <c r="O4073">
        <v>0</v>
      </c>
      <c r="P4073">
        <v>0</v>
      </c>
      <c r="Q4073" s="36">
        <v>0</v>
      </c>
      <c r="R4073" s="36">
        <v>0</v>
      </c>
      <c r="S4073" s="36">
        <v>0</v>
      </c>
      <c r="T4073" s="36">
        <v>0</v>
      </c>
      <c r="U4073" s="36">
        <v>0</v>
      </c>
    </row>
    <row r="4074" spans="1:21" x14ac:dyDescent="0.2">
      <c r="A4074" s="89">
        <f>VLOOKUP(C4074,TabellenSRG!$B$4:$C$2729,2,FALSE)</f>
        <v>361</v>
      </c>
      <c r="B4074" t="str">
        <f t="shared" si="64"/>
        <v>361a</v>
      </c>
      <c r="C4074" t="s">
        <v>371</v>
      </c>
      <c r="D4074" t="s">
        <v>606</v>
      </c>
      <c r="E4074">
        <v>0</v>
      </c>
      <c r="F4074">
        <v>290</v>
      </c>
      <c r="G4074">
        <v>330</v>
      </c>
      <c r="H4074">
        <v>320</v>
      </c>
      <c r="I4074">
        <v>300</v>
      </c>
      <c r="J4074">
        <v>320</v>
      </c>
      <c r="K4074">
        <v>350</v>
      </c>
      <c r="L4074">
        <v>370</v>
      </c>
      <c r="M4074">
        <v>370</v>
      </c>
      <c r="N4074">
        <v>410</v>
      </c>
      <c r="O4074">
        <v>460</v>
      </c>
      <c r="P4074">
        <v>480</v>
      </c>
      <c r="Q4074" s="36">
        <v>510</v>
      </c>
      <c r="R4074" s="36">
        <v>520</v>
      </c>
      <c r="S4074" s="36">
        <v>540</v>
      </c>
      <c r="T4074" s="36">
        <v>550</v>
      </c>
      <c r="U4074" s="36">
        <v>550</v>
      </c>
    </row>
    <row r="4075" spans="1:21" x14ac:dyDescent="0.2">
      <c r="A4075" s="89">
        <f>VLOOKUP(C4075,TabellenSRG!$B$4:$C$2729,2,FALSE)</f>
        <v>361</v>
      </c>
      <c r="B4075" t="str">
        <f t="shared" si="64"/>
        <v>361b</v>
      </c>
      <c r="C4075" t="s">
        <v>371</v>
      </c>
      <c r="D4075" t="s">
        <v>607</v>
      </c>
      <c r="E4075">
        <v>1</v>
      </c>
      <c r="F4075">
        <v>0</v>
      </c>
      <c r="G4075">
        <v>0</v>
      </c>
      <c r="H4075">
        <v>0</v>
      </c>
      <c r="I4075">
        <v>0</v>
      </c>
      <c r="J4075">
        <v>0</v>
      </c>
      <c r="K4075">
        <v>0</v>
      </c>
      <c r="L4075">
        <v>0</v>
      </c>
      <c r="M4075">
        <v>0</v>
      </c>
      <c r="N4075">
        <v>0</v>
      </c>
      <c r="O4075">
        <v>0</v>
      </c>
      <c r="P4075">
        <v>0</v>
      </c>
      <c r="Q4075" s="36">
        <v>0</v>
      </c>
      <c r="R4075" s="36">
        <v>0</v>
      </c>
      <c r="S4075" s="36">
        <v>0</v>
      </c>
      <c r="T4075" s="36">
        <v>0</v>
      </c>
      <c r="U4075" s="36">
        <v>0</v>
      </c>
    </row>
    <row r="4076" spans="1:21" x14ac:dyDescent="0.2">
      <c r="A4076" s="89">
        <f>VLOOKUP(C4076,TabellenSRG!$B$4:$C$2729,2,FALSE)</f>
        <v>361</v>
      </c>
      <c r="B4076" t="str">
        <f t="shared" si="64"/>
        <v>361c</v>
      </c>
      <c r="C4076" t="s">
        <v>371</v>
      </c>
      <c r="D4076" t="s">
        <v>608</v>
      </c>
      <c r="E4076">
        <v>2</v>
      </c>
      <c r="F4076">
        <v>10</v>
      </c>
      <c r="G4076">
        <v>10</v>
      </c>
      <c r="H4076">
        <v>10</v>
      </c>
      <c r="I4076">
        <v>10</v>
      </c>
      <c r="J4076">
        <v>10</v>
      </c>
      <c r="K4076">
        <v>0</v>
      </c>
      <c r="L4076">
        <v>0</v>
      </c>
      <c r="M4076">
        <v>0</v>
      </c>
      <c r="N4076">
        <v>0</v>
      </c>
      <c r="O4076">
        <v>0</v>
      </c>
      <c r="P4076">
        <v>0</v>
      </c>
      <c r="Q4076" s="36">
        <v>0</v>
      </c>
      <c r="R4076" s="36">
        <v>0</v>
      </c>
      <c r="S4076" s="36">
        <v>0</v>
      </c>
      <c r="T4076" s="36">
        <v>0</v>
      </c>
      <c r="U4076" s="36">
        <v>0</v>
      </c>
    </row>
    <row r="4077" spans="1:21" x14ac:dyDescent="0.2">
      <c r="A4077" s="89">
        <f>VLOOKUP(C4077,TabellenSRG!$B$4:$C$2729,2,FALSE)</f>
        <v>361</v>
      </c>
      <c r="B4077" t="str">
        <f t="shared" si="64"/>
        <v>361d</v>
      </c>
      <c r="C4077" t="s">
        <v>371</v>
      </c>
      <c r="D4077" t="s">
        <v>609</v>
      </c>
      <c r="E4077">
        <v>3</v>
      </c>
      <c r="F4077">
        <v>0</v>
      </c>
      <c r="G4077">
        <v>0</v>
      </c>
      <c r="H4077">
        <v>0</v>
      </c>
      <c r="I4077">
        <v>0</v>
      </c>
      <c r="J4077">
        <v>0</v>
      </c>
      <c r="K4077">
        <v>0</v>
      </c>
      <c r="L4077">
        <v>0</v>
      </c>
      <c r="M4077">
        <v>0</v>
      </c>
      <c r="N4077">
        <v>0</v>
      </c>
      <c r="O4077">
        <v>0</v>
      </c>
      <c r="P4077">
        <v>0</v>
      </c>
      <c r="Q4077" s="36">
        <v>0</v>
      </c>
      <c r="R4077" s="36">
        <v>0</v>
      </c>
      <c r="S4077" s="36">
        <v>0</v>
      </c>
      <c r="T4077" s="36">
        <v>0</v>
      </c>
      <c r="U4077" s="36">
        <v>0</v>
      </c>
    </row>
    <row r="4078" spans="1:21" x14ac:dyDescent="0.2">
      <c r="A4078" s="89">
        <f>VLOOKUP(C4078,TabellenSRG!$B$4:$C$2729,2,FALSE)</f>
        <v>361</v>
      </c>
      <c r="B4078" t="str">
        <f t="shared" si="64"/>
        <v>361e</v>
      </c>
      <c r="C4078" t="s">
        <v>371</v>
      </c>
      <c r="D4078" t="s">
        <v>610</v>
      </c>
      <c r="E4078">
        <v>4</v>
      </c>
      <c r="F4078">
        <v>0</v>
      </c>
      <c r="G4078">
        <v>0</v>
      </c>
      <c r="H4078">
        <v>0</v>
      </c>
      <c r="I4078">
        <v>0</v>
      </c>
      <c r="J4078">
        <v>0</v>
      </c>
      <c r="K4078">
        <v>0</v>
      </c>
      <c r="L4078">
        <v>10</v>
      </c>
      <c r="M4078">
        <v>10</v>
      </c>
      <c r="N4078">
        <v>10</v>
      </c>
      <c r="O4078">
        <v>20</v>
      </c>
      <c r="P4078">
        <v>20</v>
      </c>
      <c r="Q4078" s="36">
        <v>30</v>
      </c>
      <c r="R4078" s="36">
        <v>30</v>
      </c>
      <c r="S4078" s="36">
        <v>30</v>
      </c>
      <c r="T4078" s="36">
        <v>20</v>
      </c>
      <c r="U4078" s="36">
        <v>20</v>
      </c>
    </row>
    <row r="4079" spans="1:21" x14ac:dyDescent="0.2">
      <c r="A4079" s="89">
        <f>VLOOKUP(C4079,TabellenSRG!$B$4:$C$2729,2,FALSE)</f>
        <v>361</v>
      </c>
      <c r="B4079" t="str">
        <f t="shared" si="64"/>
        <v>361f</v>
      </c>
      <c r="C4079" t="s">
        <v>371</v>
      </c>
      <c r="D4079" t="s">
        <v>612</v>
      </c>
      <c r="E4079">
        <v>5</v>
      </c>
      <c r="F4079">
        <v>0</v>
      </c>
      <c r="G4079">
        <v>0</v>
      </c>
      <c r="H4079">
        <v>0</v>
      </c>
      <c r="I4079">
        <v>0</v>
      </c>
      <c r="J4079">
        <v>0</v>
      </c>
      <c r="K4079">
        <v>0</v>
      </c>
      <c r="L4079">
        <v>0</v>
      </c>
      <c r="M4079">
        <v>0</v>
      </c>
      <c r="N4079">
        <v>0</v>
      </c>
      <c r="O4079">
        <v>0</v>
      </c>
      <c r="P4079">
        <v>0</v>
      </c>
      <c r="Q4079" s="36">
        <v>0</v>
      </c>
      <c r="R4079" s="36">
        <v>0</v>
      </c>
      <c r="S4079" s="36">
        <v>0</v>
      </c>
      <c r="T4079" s="36">
        <v>0</v>
      </c>
      <c r="U4079" s="36">
        <v>0</v>
      </c>
    </row>
    <row r="4080" spans="1:21" x14ac:dyDescent="0.2">
      <c r="A4080" s="89">
        <f>VLOOKUP(C4080,TabellenSRG!$B$4:$C$2729,2,FALSE)</f>
        <v>361</v>
      </c>
      <c r="B4080" t="str">
        <f t="shared" si="64"/>
        <v>361g</v>
      </c>
      <c r="C4080" t="s">
        <v>371</v>
      </c>
      <c r="D4080" t="s">
        <v>613</v>
      </c>
      <c r="E4080">
        <v>6</v>
      </c>
      <c r="F4080">
        <v>0</v>
      </c>
      <c r="G4080">
        <v>0</v>
      </c>
      <c r="H4080">
        <v>0</v>
      </c>
      <c r="I4080">
        <v>0</v>
      </c>
      <c r="J4080">
        <v>0</v>
      </c>
      <c r="K4080">
        <v>0</v>
      </c>
      <c r="L4080">
        <v>0</v>
      </c>
      <c r="M4080">
        <v>10</v>
      </c>
      <c r="N4080">
        <v>10</v>
      </c>
      <c r="O4080">
        <v>10</v>
      </c>
      <c r="P4080">
        <v>10</v>
      </c>
      <c r="Q4080" s="36">
        <v>10</v>
      </c>
      <c r="R4080" s="36">
        <v>10</v>
      </c>
      <c r="S4080" s="36">
        <v>10</v>
      </c>
      <c r="T4080" s="36">
        <v>10</v>
      </c>
      <c r="U4080" s="36">
        <v>10</v>
      </c>
    </row>
    <row r="4081" spans="1:21" x14ac:dyDescent="0.2">
      <c r="A4081" s="89">
        <f>VLOOKUP(C4081,TabellenSRG!$B$4:$C$2729,2,FALSE)</f>
        <v>361</v>
      </c>
      <c r="B4081" t="str">
        <f t="shared" si="64"/>
        <v>361h</v>
      </c>
      <c r="C4081" t="s">
        <v>371</v>
      </c>
      <c r="D4081" t="s">
        <v>614</v>
      </c>
      <c r="E4081">
        <v>7</v>
      </c>
      <c r="F4081">
        <v>0</v>
      </c>
      <c r="G4081">
        <v>0</v>
      </c>
      <c r="H4081">
        <v>0</v>
      </c>
      <c r="I4081">
        <v>0</v>
      </c>
      <c r="J4081">
        <v>0</v>
      </c>
      <c r="K4081">
        <v>0</v>
      </c>
      <c r="L4081">
        <v>0</v>
      </c>
      <c r="M4081">
        <v>0</v>
      </c>
      <c r="N4081">
        <v>0</v>
      </c>
      <c r="O4081">
        <v>0</v>
      </c>
      <c r="P4081">
        <v>0</v>
      </c>
      <c r="Q4081" s="36">
        <v>0</v>
      </c>
      <c r="R4081" s="36">
        <v>0</v>
      </c>
      <c r="S4081" s="36">
        <v>0</v>
      </c>
      <c r="T4081" s="36">
        <v>0</v>
      </c>
      <c r="U4081" s="36">
        <v>0</v>
      </c>
    </row>
    <row r="4082" spans="1:21" x14ac:dyDescent="0.2">
      <c r="A4082" s="89">
        <f>VLOOKUP(C4082,TabellenSRG!$B$4:$C$2729,2,FALSE)</f>
        <v>361</v>
      </c>
      <c r="B4082" t="str">
        <f t="shared" si="64"/>
        <v>361i</v>
      </c>
      <c r="C4082" t="s">
        <v>371</v>
      </c>
      <c r="D4082" t="s">
        <v>615</v>
      </c>
      <c r="E4082">
        <v>8</v>
      </c>
      <c r="F4082">
        <v>0</v>
      </c>
      <c r="G4082">
        <v>0</v>
      </c>
      <c r="H4082">
        <v>0</v>
      </c>
      <c r="I4082">
        <v>0</v>
      </c>
      <c r="J4082">
        <v>0</v>
      </c>
      <c r="K4082">
        <v>0</v>
      </c>
      <c r="L4082">
        <v>0</v>
      </c>
      <c r="M4082">
        <v>0</v>
      </c>
      <c r="N4082">
        <v>0</v>
      </c>
      <c r="O4082">
        <v>0</v>
      </c>
      <c r="P4082">
        <v>0</v>
      </c>
      <c r="Q4082" s="36">
        <v>10</v>
      </c>
      <c r="R4082" s="36">
        <v>10</v>
      </c>
      <c r="S4082" s="36">
        <v>10</v>
      </c>
      <c r="T4082" s="36">
        <v>0</v>
      </c>
      <c r="U4082" s="36">
        <v>0</v>
      </c>
    </row>
    <row r="4083" spans="1:21" x14ac:dyDescent="0.2">
      <c r="A4083" s="89">
        <f>VLOOKUP(C4083,TabellenSRG!$B$4:$C$2729,2,FALSE)</f>
        <v>361</v>
      </c>
      <c r="B4083" t="str">
        <f t="shared" si="64"/>
        <v>361j</v>
      </c>
      <c r="C4083" t="s">
        <v>371</v>
      </c>
      <c r="D4083" t="s">
        <v>616</v>
      </c>
      <c r="E4083">
        <v>9</v>
      </c>
      <c r="F4083">
        <v>280</v>
      </c>
      <c r="G4083">
        <v>320</v>
      </c>
      <c r="H4083">
        <v>300</v>
      </c>
      <c r="I4083">
        <v>280</v>
      </c>
      <c r="J4083">
        <v>310</v>
      </c>
      <c r="K4083">
        <v>340</v>
      </c>
      <c r="L4083">
        <v>360</v>
      </c>
      <c r="M4083">
        <v>350</v>
      </c>
      <c r="N4083">
        <v>390</v>
      </c>
      <c r="O4083">
        <v>430</v>
      </c>
      <c r="P4083">
        <v>450</v>
      </c>
      <c r="Q4083" s="36">
        <v>460</v>
      </c>
      <c r="R4083" s="36">
        <v>480</v>
      </c>
      <c r="S4083" s="36">
        <v>490</v>
      </c>
      <c r="T4083" s="36">
        <v>520</v>
      </c>
      <c r="U4083" s="36">
        <v>510</v>
      </c>
    </row>
    <row r="4084" spans="1:21" x14ac:dyDescent="0.2">
      <c r="A4084" s="89">
        <f>VLOOKUP(C4084,TabellenSRG!$B$4:$C$2729,2,FALSE)</f>
        <v>361</v>
      </c>
      <c r="B4084" t="str">
        <f t="shared" si="64"/>
        <v>361k</v>
      </c>
      <c r="C4084" t="s">
        <v>371</v>
      </c>
      <c r="D4084" t="s">
        <v>611</v>
      </c>
      <c r="E4084">
        <v>10</v>
      </c>
      <c r="F4084" t="e">
        <v>#N/A</v>
      </c>
      <c r="G4084" t="e">
        <v>#N/A</v>
      </c>
      <c r="H4084" t="e">
        <v>#N/A</v>
      </c>
      <c r="I4084" t="e">
        <v>#N/A</v>
      </c>
      <c r="J4084" t="e">
        <v>#N/A</v>
      </c>
      <c r="K4084" t="e">
        <v>#N/A</v>
      </c>
      <c r="L4084" t="e">
        <v>#N/A</v>
      </c>
      <c r="M4084" t="e">
        <v>#N/A</v>
      </c>
      <c r="N4084">
        <v>0</v>
      </c>
      <c r="O4084">
        <v>0</v>
      </c>
      <c r="P4084">
        <v>0</v>
      </c>
      <c r="Q4084" s="36">
        <v>10</v>
      </c>
      <c r="R4084" s="36">
        <v>0</v>
      </c>
      <c r="S4084" s="36">
        <v>0</v>
      </c>
      <c r="T4084" s="36">
        <v>10</v>
      </c>
      <c r="U4084" s="36">
        <v>0</v>
      </c>
    </row>
    <row r="4085" spans="1:21" x14ac:dyDescent="0.2">
      <c r="A4085" s="89">
        <f>VLOOKUP(C4085,TabellenSRG!$B$4:$C$2729,2,FALSE)</f>
        <v>363</v>
      </c>
      <c r="B4085" t="str">
        <f t="shared" si="64"/>
        <v>363a</v>
      </c>
      <c r="C4085" t="s">
        <v>373</v>
      </c>
      <c r="D4085" t="s">
        <v>606</v>
      </c>
      <c r="E4085">
        <v>0</v>
      </c>
      <c r="F4085">
        <v>10</v>
      </c>
      <c r="G4085">
        <v>10</v>
      </c>
      <c r="H4085">
        <v>30</v>
      </c>
      <c r="I4085">
        <v>50</v>
      </c>
      <c r="J4085">
        <v>50</v>
      </c>
      <c r="K4085">
        <v>50</v>
      </c>
      <c r="L4085">
        <v>50</v>
      </c>
      <c r="M4085">
        <v>50</v>
      </c>
      <c r="N4085">
        <v>50</v>
      </c>
      <c r="O4085">
        <v>50</v>
      </c>
      <c r="P4085">
        <v>50</v>
      </c>
      <c r="Q4085" s="36">
        <v>50</v>
      </c>
      <c r="R4085" s="36">
        <v>50</v>
      </c>
      <c r="S4085" s="36">
        <v>60</v>
      </c>
      <c r="T4085" s="36">
        <v>60</v>
      </c>
      <c r="U4085" s="36">
        <v>40</v>
      </c>
    </row>
    <row r="4086" spans="1:21" x14ac:dyDescent="0.2">
      <c r="A4086" s="89">
        <f>VLOOKUP(C4086,TabellenSRG!$B$4:$C$2729,2,FALSE)</f>
        <v>363</v>
      </c>
      <c r="B4086" t="str">
        <f t="shared" si="64"/>
        <v>363b</v>
      </c>
      <c r="C4086" t="s">
        <v>373</v>
      </c>
      <c r="D4086" t="s">
        <v>607</v>
      </c>
      <c r="E4086">
        <v>1</v>
      </c>
      <c r="F4086">
        <v>0</v>
      </c>
      <c r="G4086">
        <v>0</v>
      </c>
      <c r="H4086">
        <v>0</v>
      </c>
      <c r="I4086">
        <v>0</v>
      </c>
      <c r="J4086">
        <v>0</v>
      </c>
      <c r="K4086">
        <v>0</v>
      </c>
      <c r="L4086">
        <v>0</v>
      </c>
      <c r="M4086">
        <v>0</v>
      </c>
      <c r="N4086">
        <v>0</v>
      </c>
      <c r="O4086">
        <v>0</v>
      </c>
      <c r="P4086">
        <v>0</v>
      </c>
      <c r="Q4086" s="36">
        <v>0</v>
      </c>
      <c r="R4086" s="36">
        <v>0</v>
      </c>
      <c r="S4086" s="36">
        <v>0</v>
      </c>
      <c r="T4086" s="36">
        <v>0</v>
      </c>
      <c r="U4086" s="36">
        <v>0</v>
      </c>
    </row>
    <row r="4087" spans="1:21" x14ac:dyDescent="0.2">
      <c r="A4087" s="89">
        <f>VLOOKUP(C4087,TabellenSRG!$B$4:$C$2729,2,FALSE)</f>
        <v>363</v>
      </c>
      <c r="B4087" t="str">
        <f t="shared" si="64"/>
        <v>363c</v>
      </c>
      <c r="C4087" t="s">
        <v>373</v>
      </c>
      <c r="D4087" t="s">
        <v>608</v>
      </c>
      <c r="E4087">
        <v>2</v>
      </c>
      <c r="F4087">
        <v>0</v>
      </c>
      <c r="G4087">
        <v>0</v>
      </c>
      <c r="H4087">
        <v>0</v>
      </c>
      <c r="I4087">
        <v>0</v>
      </c>
      <c r="J4087">
        <v>0</v>
      </c>
      <c r="K4087">
        <v>0</v>
      </c>
      <c r="L4087">
        <v>0</v>
      </c>
      <c r="M4087">
        <v>0</v>
      </c>
      <c r="N4087">
        <v>0</v>
      </c>
      <c r="O4087">
        <v>0</v>
      </c>
      <c r="P4087">
        <v>0</v>
      </c>
      <c r="Q4087" s="36">
        <v>0</v>
      </c>
      <c r="R4087" s="36">
        <v>0</v>
      </c>
      <c r="S4087" s="36">
        <v>0</v>
      </c>
      <c r="T4087" s="36">
        <v>0</v>
      </c>
      <c r="U4087" s="36">
        <v>0</v>
      </c>
    </row>
    <row r="4088" spans="1:21" x14ac:dyDescent="0.2">
      <c r="A4088" s="89">
        <f>VLOOKUP(C4088,TabellenSRG!$B$4:$C$2729,2,FALSE)</f>
        <v>363</v>
      </c>
      <c r="B4088" t="str">
        <f t="shared" si="64"/>
        <v>363d</v>
      </c>
      <c r="C4088" t="s">
        <v>373</v>
      </c>
      <c r="D4088" t="s">
        <v>609</v>
      </c>
      <c r="E4088">
        <v>3</v>
      </c>
      <c r="F4088">
        <v>0</v>
      </c>
      <c r="G4088">
        <v>0</v>
      </c>
      <c r="H4088">
        <v>0</v>
      </c>
      <c r="I4088">
        <v>0</v>
      </c>
      <c r="J4088">
        <v>0</v>
      </c>
      <c r="K4088">
        <v>0</v>
      </c>
      <c r="L4088">
        <v>0</v>
      </c>
      <c r="M4088">
        <v>0</v>
      </c>
      <c r="N4088">
        <v>0</v>
      </c>
      <c r="O4088">
        <v>0</v>
      </c>
      <c r="P4088">
        <v>0</v>
      </c>
      <c r="Q4088" s="36">
        <v>0</v>
      </c>
      <c r="R4088" s="36">
        <v>0</v>
      </c>
      <c r="S4088" s="36">
        <v>0</v>
      </c>
      <c r="T4088" s="36">
        <v>0</v>
      </c>
      <c r="U4088" s="36">
        <v>0</v>
      </c>
    </row>
    <row r="4089" spans="1:21" x14ac:dyDescent="0.2">
      <c r="A4089" s="89">
        <f>VLOOKUP(C4089,TabellenSRG!$B$4:$C$2729,2,FALSE)</f>
        <v>363</v>
      </c>
      <c r="B4089" t="str">
        <f t="shared" si="64"/>
        <v>363e</v>
      </c>
      <c r="C4089" t="s">
        <v>373</v>
      </c>
      <c r="D4089" t="s">
        <v>610</v>
      </c>
      <c r="E4089">
        <v>4</v>
      </c>
      <c r="F4089">
        <v>0</v>
      </c>
      <c r="G4089">
        <v>0</v>
      </c>
      <c r="H4089">
        <v>0</v>
      </c>
      <c r="I4089">
        <v>0</v>
      </c>
      <c r="J4089">
        <v>0</v>
      </c>
      <c r="K4089">
        <v>0</v>
      </c>
      <c r="L4089">
        <v>0</v>
      </c>
      <c r="M4089">
        <v>0</v>
      </c>
      <c r="N4089">
        <v>0</v>
      </c>
      <c r="O4089">
        <v>0</v>
      </c>
      <c r="P4089">
        <v>0</v>
      </c>
      <c r="Q4089" s="36">
        <v>0</v>
      </c>
      <c r="R4089" s="36">
        <v>0</v>
      </c>
      <c r="S4089" s="36">
        <v>0</v>
      </c>
      <c r="T4089" s="36">
        <v>0</v>
      </c>
      <c r="U4089" s="36">
        <v>0</v>
      </c>
    </row>
    <row r="4090" spans="1:21" x14ac:dyDescent="0.2">
      <c r="A4090" s="89">
        <f>VLOOKUP(C4090,TabellenSRG!$B$4:$C$2729,2,FALSE)</f>
        <v>363</v>
      </c>
      <c r="B4090" t="str">
        <f t="shared" si="64"/>
        <v>363f</v>
      </c>
      <c r="C4090" t="s">
        <v>373</v>
      </c>
      <c r="D4090" t="s">
        <v>612</v>
      </c>
      <c r="E4090">
        <v>5</v>
      </c>
      <c r="F4090">
        <v>0</v>
      </c>
      <c r="G4090">
        <v>0</v>
      </c>
      <c r="H4090">
        <v>0</v>
      </c>
      <c r="I4090">
        <v>0</v>
      </c>
      <c r="J4090">
        <v>0</v>
      </c>
      <c r="K4090">
        <v>0</v>
      </c>
      <c r="L4090">
        <v>0</v>
      </c>
      <c r="M4090">
        <v>0</v>
      </c>
      <c r="N4090">
        <v>0</v>
      </c>
      <c r="O4090">
        <v>0</v>
      </c>
      <c r="P4090">
        <v>0</v>
      </c>
      <c r="Q4090" s="36">
        <v>0</v>
      </c>
      <c r="R4090" s="36">
        <v>0</v>
      </c>
      <c r="S4090" s="36">
        <v>0</v>
      </c>
      <c r="T4090" s="36">
        <v>0</v>
      </c>
      <c r="U4090" s="36">
        <v>0</v>
      </c>
    </row>
    <row r="4091" spans="1:21" x14ac:dyDescent="0.2">
      <c r="A4091" s="89">
        <f>VLOOKUP(C4091,TabellenSRG!$B$4:$C$2729,2,FALSE)</f>
        <v>363</v>
      </c>
      <c r="B4091" t="str">
        <f t="shared" si="64"/>
        <v>363g</v>
      </c>
      <c r="C4091" t="s">
        <v>373</v>
      </c>
      <c r="D4091" t="s">
        <v>613</v>
      </c>
      <c r="E4091">
        <v>6</v>
      </c>
      <c r="F4091">
        <v>0</v>
      </c>
      <c r="G4091">
        <v>0</v>
      </c>
      <c r="H4091">
        <v>0</v>
      </c>
      <c r="I4091">
        <v>0</v>
      </c>
      <c r="J4091">
        <v>0</v>
      </c>
      <c r="K4091">
        <v>0</v>
      </c>
      <c r="L4091">
        <v>0</v>
      </c>
      <c r="M4091">
        <v>0</v>
      </c>
      <c r="N4091">
        <v>0</v>
      </c>
      <c r="O4091">
        <v>0</v>
      </c>
      <c r="P4091">
        <v>0</v>
      </c>
      <c r="Q4091" s="36">
        <v>0</v>
      </c>
      <c r="R4091" s="36">
        <v>0</v>
      </c>
      <c r="S4091" s="36">
        <v>0</v>
      </c>
      <c r="T4091" s="36">
        <v>0</v>
      </c>
      <c r="U4091" s="36">
        <v>0</v>
      </c>
    </row>
    <row r="4092" spans="1:21" x14ac:dyDescent="0.2">
      <c r="A4092" s="89">
        <f>VLOOKUP(C4092,TabellenSRG!$B$4:$C$2729,2,FALSE)</f>
        <v>363</v>
      </c>
      <c r="B4092" t="str">
        <f t="shared" si="64"/>
        <v>363h</v>
      </c>
      <c r="C4092" t="s">
        <v>373</v>
      </c>
      <c r="D4092" t="s">
        <v>614</v>
      </c>
      <c r="E4092">
        <v>7</v>
      </c>
      <c r="F4092">
        <v>0</v>
      </c>
      <c r="G4092">
        <v>0</v>
      </c>
      <c r="H4092">
        <v>0</v>
      </c>
      <c r="I4092">
        <v>0</v>
      </c>
      <c r="J4092">
        <v>0</v>
      </c>
      <c r="K4092">
        <v>0</v>
      </c>
      <c r="L4092">
        <v>0</v>
      </c>
      <c r="M4092">
        <v>0</v>
      </c>
      <c r="N4092">
        <v>0</v>
      </c>
      <c r="O4092">
        <v>0</v>
      </c>
      <c r="P4092">
        <v>0</v>
      </c>
      <c r="Q4092" s="36">
        <v>0</v>
      </c>
      <c r="R4092" s="36">
        <v>0</v>
      </c>
      <c r="S4092" s="36">
        <v>0</v>
      </c>
      <c r="T4092" s="36">
        <v>0</v>
      </c>
      <c r="U4092" s="36">
        <v>0</v>
      </c>
    </row>
    <row r="4093" spans="1:21" x14ac:dyDescent="0.2">
      <c r="A4093" s="89">
        <f>VLOOKUP(C4093,TabellenSRG!$B$4:$C$2729,2,FALSE)</f>
        <v>363</v>
      </c>
      <c r="B4093" t="str">
        <f t="shared" si="64"/>
        <v>363i</v>
      </c>
      <c r="C4093" t="s">
        <v>373</v>
      </c>
      <c r="D4093" t="s">
        <v>615</v>
      </c>
      <c r="E4093">
        <v>8</v>
      </c>
      <c r="F4093">
        <v>0</v>
      </c>
      <c r="G4093">
        <v>0</v>
      </c>
      <c r="H4093">
        <v>0</v>
      </c>
      <c r="I4093">
        <v>0</v>
      </c>
      <c r="J4093">
        <v>0</v>
      </c>
      <c r="K4093">
        <v>0</v>
      </c>
      <c r="L4093">
        <v>0</v>
      </c>
      <c r="M4093">
        <v>0</v>
      </c>
      <c r="N4093">
        <v>0</v>
      </c>
      <c r="O4093">
        <v>0</v>
      </c>
      <c r="P4093">
        <v>0</v>
      </c>
      <c r="Q4093" s="36">
        <v>0</v>
      </c>
      <c r="R4093" s="36">
        <v>0</v>
      </c>
      <c r="S4093" s="36">
        <v>0</v>
      </c>
      <c r="T4093" s="36">
        <v>0</v>
      </c>
      <c r="U4093" s="36">
        <v>0</v>
      </c>
    </row>
    <row r="4094" spans="1:21" x14ac:dyDescent="0.2">
      <c r="A4094" s="89">
        <f>VLOOKUP(C4094,TabellenSRG!$B$4:$C$2729,2,FALSE)</f>
        <v>363</v>
      </c>
      <c r="B4094" t="str">
        <f t="shared" si="64"/>
        <v>363j</v>
      </c>
      <c r="C4094" t="s">
        <v>373</v>
      </c>
      <c r="D4094" t="s">
        <v>616</v>
      </c>
      <c r="E4094">
        <v>9</v>
      </c>
      <c r="F4094">
        <v>10</v>
      </c>
      <c r="G4094">
        <v>10</v>
      </c>
      <c r="H4094">
        <v>30</v>
      </c>
      <c r="I4094">
        <v>50</v>
      </c>
      <c r="J4094">
        <v>50</v>
      </c>
      <c r="K4094">
        <v>50</v>
      </c>
      <c r="L4094">
        <v>50</v>
      </c>
      <c r="M4094">
        <v>50</v>
      </c>
      <c r="N4094">
        <v>50</v>
      </c>
      <c r="O4094">
        <v>50</v>
      </c>
      <c r="P4094">
        <v>50</v>
      </c>
      <c r="Q4094" s="36">
        <v>50</v>
      </c>
      <c r="R4094" s="36">
        <v>50</v>
      </c>
      <c r="S4094" s="36">
        <v>60</v>
      </c>
      <c r="T4094" s="36">
        <v>60</v>
      </c>
      <c r="U4094" s="36">
        <v>40</v>
      </c>
    </row>
    <row r="4095" spans="1:21" x14ac:dyDescent="0.2">
      <c r="A4095" s="89">
        <f>VLOOKUP(C4095,TabellenSRG!$B$4:$C$2729,2,FALSE)</f>
        <v>363</v>
      </c>
      <c r="B4095" t="str">
        <f t="shared" si="64"/>
        <v>363k</v>
      </c>
      <c r="C4095" t="s">
        <v>373</v>
      </c>
      <c r="D4095" t="s">
        <v>611</v>
      </c>
      <c r="E4095">
        <v>10</v>
      </c>
      <c r="F4095" t="e">
        <v>#N/A</v>
      </c>
      <c r="G4095" t="e">
        <v>#N/A</v>
      </c>
      <c r="H4095" t="e">
        <v>#N/A</v>
      </c>
      <c r="I4095" t="e">
        <v>#N/A</v>
      </c>
      <c r="J4095" t="e">
        <v>#N/A</v>
      </c>
      <c r="K4095" t="e">
        <v>#N/A</v>
      </c>
      <c r="L4095" t="e">
        <v>#N/A</v>
      </c>
      <c r="M4095" t="e">
        <v>#N/A</v>
      </c>
      <c r="N4095">
        <v>0</v>
      </c>
      <c r="O4095">
        <v>0</v>
      </c>
      <c r="P4095">
        <v>0</v>
      </c>
      <c r="Q4095" s="36">
        <v>0</v>
      </c>
      <c r="R4095" s="36">
        <v>0</v>
      </c>
      <c r="S4095" s="36">
        <v>0</v>
      </c>
      <c r="T4095" s="36">
        <v>0</v>
      </c>
      <c r="U4095" s="36">
        <v>0</v>
      </c>
    </row>
    <row r="4096" spans="1:21" x14ac:dyDescent="0.2">
      <c r="A4096" s="89">
        <f>VLOOKUP(C4096,TabellenSRG!$B$4:$C$2729,2,FALSE)</f>
        <v>364</v>
      </c>
      <c r="B4096" t="str">
        <f t="shared" si="64"/>
        <v>364a</v>
      </c>
      <c r="C4096" t="s">
        <v>374</v>
      </c>
      <c r="D4096" t="s">
        <v>606</v>
      </c>
      <c r="E4096">
        <v>0</v>
      </c>
      <c r="F4096">
        <v>40</v>
      </c>
      <c r="G4096">
        <v>50</v>
      </c>
      <c r="H4096">
        <v>50</v>
      </c>
      <c r="I4096">
        <v>50</v>
      </c>
      <c r="J4096">
        <v>60</v>
      </c>
      <c r="K4096">
        <v>60</v>
      </c>
      <c r="L4096">
        <v>60</v>
      </c>
      <c r="M4096">
        <v>70</v>
      </c>
      <c r="N4096">
        <v>80</v>
      </c>
      <c r="O4096">
        <v>100</v>
      </c>
      <c r="P4096">
        <v>120</v>
      </c>
      <c r="Q4096" s="36">
        <v>130</v>
      </c>
      <c r="R4096" s="36">
        <v>140</v>
      </c>
      <c r="S4096" s="36">
        <v>120</v>
      </c>
      <c r="T4096" s="36">
        <v>130</v>
      </c>
      <c r="U4096" s="36">
        <v>130</v>
      </c>
    </row>
    <row r="4097" spans="1:21" x14ac:dyDescent="0.2">
      <c r="A4097" s="89">
        <f>VLOOKUP(C4097,TabellenSRG!$B$4:$C$2729,2,FALSE)</f>
        <v>364</v>
      </c>
      <c r="B4097" t="str">
        <f t="shared" si="64"/>
        <v>364b</v>
      </c>
      <c r="C4097" t="s">
        <v>374</v>
      </c>
      <c r="D4097" t="s">
        <v>607</v>
      </c>
      <c r="E4097">
        <v>1</v>
      </c>
      <c r="F4097">
        <v>0</v>
      </c>
      <c r="G4097">
        <v>0</v>
      </c>
      <c r="H4097">
        <v>0</v>
      </c>
      <c r="I4097">
        <v>0</v>
      </c>
      <c r="J4097">
        <v>0</v>
      </c>
      <c r="K4097">
        <v>0</v>
      </c>
      <c r="L4097">
        <v>0</v>
      </c>
      <c r="M4097">
        <v>0</v>
      </c>
      <c r="N4097">
        <v>0</v>
      </c>
      <c r="O4097">
        <v>0</v>
      </c>
      <c r="P4097">
        <v>0</v>
      </c>
      <c r="Q4097" s="36">
        <v>0</v>
      </c>
      <c r="R4097" s="36">
        <v>10</v>
      </c>
      <c r="S4097" s="36">
        <v>0</v>
      </c>
      <c r="T4097" s="36">
        <v>0</v>
      </c>
      <c r="U4097" s="36">
        <v>0</v>
      </c>
    </row>
    <row r="4098" spans="1:21" x14ac:dyDescent="0.2">
      <c r="A4098" s="89">
        <f>VLOOKUP(C4098,TabellenSRG!$B$4:$C$2729,2,FALSE)</f>
        <v>364</v>
      </c>
      <c r="B4098" t="str">
        <f t="shared" si="64"/>
        <v>364c</v>
      </c>
      <c r="C4098" t="s">
        <v>374</v>
      </c>
      <c r="D4098" t="s">
        <v>608</v>
      </c>
      <c r="E4098">
        <v>2</v>
      </c>
      <c r="F4098">
        <v>0</v>
      </c>
      <c r="G4098">
        <v>0</v>
      </c>
      <c r="H4098">
        <v>0</v>
      </c>
      <c r="I4098">
        <v>0</v>
      </c>
      <c r="J4098">
        <v>0</v>
      </c>
      <c r="K4098">
        <v>0</v>
      </c>
      <c r="L4098">
        <v>0</v>
      </c>
      <c r="M4098">
        <v>0</v>
      </c>
      <c r="N4098">
        <v>0</v>
      </c>
      <c r="O4098">
        <v>0</v>
      </c>
      <c r="P4098">
        <v>0</v>
      </c>
      <c r="Q4098" s="36">
        <v>0</v>
      </c>
      <c r="R4098" s="36">
        <v>0</v>
      </c>
      <c r="S4098" s="36">
        <v>0</v>
      </c>
      <c r="T4098" s="36">
        <v>0</v>
      </c>
      <c r="U4098" s="36">
        <v>0</v>
      </c>
    </row>
    <row r="4099" spans="1:21" x14ac:dyDescent="0.2">
      <c r="A4099" s="89">
        <f>VLOOKUP(C4099,TabellenSRG!$B$4:$C$2729,2,FALSE)</f>
        <v>364</v>
      </c>
      <c r="B4099" t="str">
        <f t="shared" si="64"/>
        <v>364d</v>
      </c>
      <c r="C4099" t="s">
        <v>374</v>
      </c>
      <c r="D4099" t="s">
        <v>609</v>
      </c>
      <c r="E4099">
        <v>3</v>
      </c>
      <c r="F4099">
        <v>0</v>
      </c>
      <c r="G4099">
        <v>0</v>
      </c>
      <c r="H4099">
        <v>0</v>
      </c>
      <c r="I4099">
        <v>0</v>
      </c>
      <c r="J4099">
        <v>0</v>
      </c>
      <c r="K4099">
        <v>0</v>
      </c>
      <c r="L4099">
        <v>0</v>
      </c>
      <c r="M4099">
        <v>0</v>
      </c>
      <c r="N4099">
        <v>0</v>
      </c>
      <c r="O4099">
        <v>0</v>
      </c>
      <c r="P4099">
        <v>0</v>
      </c>
      <c r="Q4099" s="36">
        <v>0</v>
      </c>
      <c r="R4099" s="36">
        <v>0</v>
      </c>
      <c r="S4099" s="36">
        <v>0</v>
      </c>
      <c r="T4099" s="36">
        <v>0</v>
      </c>
      <c r="U4099" s="36">
        <v>0</v>
      </c>
    </row>
    <row r="4100" spans="1:21" x14ac:dyDescent="0.2">
      <c r="A4100" s="89">
        <f>VLOOKUP(C4100,TabellenSRG!$B$4:$C$2729,2,FALSE)</f>
        <v>364</v>
      </c>
      <c r="B4100" t="str">
        <f t="shared" si="64"/>
        <v>364e</v>
      </c>
      <c r="C4100" t="s">
        <v>374</v>
      </c>
      <c r="D4100" t="s">
        <v>610</v>
      </c>
      <c r="E4100">
        <v>4</v>
      </c>
      <c r="F4100">
        <v>0</v>
      </c>
      <c r="G4100">
        <v>0</v>
      </c>
      <c r="H4100">
        <v>0</v>
      </c>
      <c r="I4100">
        <v>0</v>
      </c>
      <c r="J4100">
        <v>0</v>
      </c>
      <c r="K4100">
        <v>0</v>
      </c>
      <c r="L4100">
        <v>0</v>
      </c>
      <c r="M4100">
        <v>0</v>
      </c>
      <c r="N4100">
        <v>0</v>
      </c>
      <c r="O4100">
        <v>10</v>
      </c>
      <c r="P4100">
        <v>10</v>
      </c>
      <c r="Q4100" s="36">
        <v>10</v>
      </c>
      <c r="R4100" s="36">
        <v>10</v>
      </c>
      <c r="S4100" s="36">
        <v>10</v>
      </c>
      <c r="T4100" s="36">
        <v>10</v>
      </c>
      <c r="U4100" s="36">
        <v>20</v>
      </c>
    </row>
    <row r="4101" spans="1:21" x14ac:dyDescent="0.2">
      <c r="A4101" s="89">
        <f>VLOOKUP(C4101,TabellenSRG!$B$4:$C$2729,2,FALSE)</f>
        <v>364</v>
      </c>
      <c r="B4101" t="str">
        <f t="shared" ref="B4101:B4164" si="65">CONCATENATE(A4101,D4101)</f>
        <v>364f</v>
      </c>
      <c r="C4101" t="s">
        <v>374</v>
      </c>
      <c r="D4101" t="s">
        <v>612</v>
      </c>
      <c r="E4101">
        <v>5</v>
      </c>
      <c r="F4101">
        <v>0</v>
      </c>
      <c r="G4101">
        <v>0</v>
      </c>
      <c r="H4101">
        <v>0</v>
      </c>
      <c r="I4101">
        <v>0</v>
      </c>
      <c r="J4101">
        <v>0</v>
      </c>
      <c r="K4101">
        <v>0</v>
      </c>
      <c r="L4101">
        <v>0</v>
      </c>
      <c r="M4101">
        <v>0</v>
      </c>
      <c r="N4101">
        <v>0</v>
      </c>
      <c r="O4101">
        <v>0</v>
      </c>
      <c r="P4101">
        <v>0</v>
      </c>
      <c r="Q4101" s="36">
        <v>0</v>
      </c>
      <c r="R4101" s="36">
        <v>0</v>
      </c>
      <c r="S4101" s="36">
        <v>0</v>
      </c>
      <c r="T4101" s="36">
        <v>0</v>
      </c>
      <c r="U4101" s="36">
        <v>0</v>
      </c>
    </row>
    <row r="4102" spans="1:21" x14ac:dyDescent="0.2">
      <c r="A4102" s="89">
        <f>VLOOKUP(C4102,TabellenSRG!$B$4:$C$2729,2,FALSE)</f>
        <v>364</v>
      </c>
      <c r="B4102" t="str">
        <f t="shared" si="65"/>
        <v>364g</v>
      </c>
      <c r="C4102" t="s">
        <v>374</v>
      </c>
      <c r="D4102" t="s">
        <v>613</v>
      </c>
      <c r="E4102">
        <v>6</v>
      </c>
      <c r="F4102">
        <v>0</v>
      </c>
      <c r="G4102">
        <v>0</v>
      </c>
      <c r="H4102">
        <v>0</v>
      </c>
      <c r="I4102">
        <v>0</v>
      </c>
      <c r="J4102">
        <v>0</v>
      </c>
      <c r="K4102">
        <v>0</v>
      </c>
      <c r="L4102">
        <v>0</v>
      </c>
      <c r="M4102">
        <v>0</v>
      </c>
      <c r="N4102">
        <v>0</v>
      </c>
      <c r="O4102">
        <v>0</v>
      </c>
      <c r="P4102">
        <v>0</v>
      </c>
      <c r="Q4102" s="36">
        <v>0</v>
      </c>
      <c r="R4102" s="36">
        <v>0</v>
      </c>
      <c r="S4102" s="36">
        <v>0</v>
      </c>
      <c r="T4102" s="36">
        <v>0</v>
      </c>
      <c r="U4102" s="36">
        <v>0</v>
      </c>
    </row>
    <row r="4103" spans="1:21" x14ac:dyDescent="0.2">
      <c r="A4103" s="89">
        <f>VLOOKUP(C4103,TabellenSRG!$B$4:$C$2729,2,FALSE)</f>
        <v>364</v>
      </c>
      <c r="B4103" t="str">
        <f t="shared" si="65"/>
        <v>364h</v>
      </c>
      <c r="C4103" t="s">
        <v>374</v>
      </c>
      <c r="D4103" t="s">
        <v>614</v>
      </c>
      <c r="E4103">
        <v>7</v>
      </c>
      <c r="F4103">
        <v>0</v>
      </c>
      <c r="G4103">
        <v>0</v>
      </c>
      <c r="H4103">
        <v>0</v>
      </c>
      <c r="I4103">
        <v>0</v>
      </c>
      <c r="J4103">
        <v>0</v>
      </c>
      <c r="K4103">
        <v>0</v>
      </c>
      <c r="L4103">
        <v>0</v>
      </c>
      <c r="M4103">
        <v>0</v>
      </c>
      <c r="N4103">
        <v>0</v>
      </c>
      <c r="O4103">
        <v>0</v>
      </c>
      <c r="P4103">
        <v>0</v>
      </c>
      <c r="Q4103" s="36">
        <v>0</v>
      </c>
      <c r="R4103" s="36">
        <v>0</v>
      </c>
      <c r="S4103" s="36">
        <v>0</v>
      </c>
      <c r="T4103" s="36">
        <v>0</v>
      </c>
      <c r="U4103" s="36">
        <v>0</v>
      </c>
    </row>
    <row r="4104" spans="1:21" x14ac:dyDescent="0.2">
      <c r="A4104" s="89">
        <f>VLOOKUP(C4104,TabellenSRG!$B$4:$C$2729,2,FALSE)</f>
        <v>364</v>
      </c>
      <c r="B4104" t="str">
        <f t="shared" si="65"/>
        <v>364i</v>
      </c>
      <c r="C4104" t="s">
        <v>374</v>
      </c>
      <c r="D4104" t="s">
        <v>615</v>
      </c>
      <c r="E4104">
        <v>8</v>
      </c>
      <c r="F4104">
        <v>0</v>
      </c>
      <c r="G4104">
        <v>0</v>
      </c>
      <c r="H4104">
        <v>0</v>
      </c>
      <c r="I4104">
        <v>0</v>
      </c>
      <c r="J4104">
        <v>0</v>
      </c>
      <c r="K4104">
        <v>0</v>
      </c>
      <c r="L4104">
        <v>0</v>
      </c>
      <c r="M4104">
        <v>0</v>
      </c>
      <c r="N4104">
        <v>0</v>
      </c>
      <c r="O4104">
        <v>0</v>
      </c>
      <c r="P4104">
        <v>0</v>
      </c>
      <c r="Q4104" s="36">
        <v>0</v>
      </c>
      <c r="R4104" s="36">
        <v>0</v>
      </c>
      <c r="S4104" s="36">
        <v>0</v>
      </c>
      <c r="T4104" s="36">
        <v>0</v>
      </c>
      <c r="U4104" s="36">
        <v>0</v>
      </c>
    </row>
    <row r="4105" spans="1:21" x14ac:dyDescent="0.2">
      <c r="A4105" s="89">
        <f>VLOOKUP(C4105,TabellenSRG!$B$4:$C$2729,2,FALSE)</f>
        <v>364</v>
      </c>
      <c r="B4105" t="str">
        <f t="shared" si="65"/>
        <v>364j</v>
      </c>
      <c r="C4105" t="s">
        <v>374</v>
      </c>
      <c r="D4105" t="s">
        <v>616</v>
      </c>
      <c r="E4105">
        <v>9</v>
      </c>
      <c r="F4105">
        <v>40</v>
      </c>
      <c r="G4105">
        <v>50</v>
      </c>
      <c r="H4105">
        <v>50</v>
      </c>
      <c r="I4105">
        <v>50</v>
      </c>
      <c r="J4105">
        <v>60</v>
      </c>
      <c r="K4105">
        <v>60</v>
      </c>
      <c r="L4105">
        <v>60</v>
      </c>
      <c r="M4105">
        <v>60</v>
      </c>
      <c r="N4105">
        <v>70</v>
      </c>
      <c r="O4105">
        <v>90</v>
      </c>
      <c r="P4105">
        <v>110</v>
      </c>
      <c r="Q4105" s="36">
        <v>120</v>
      </c>
      <c r="R4105" s="36">
        <v>130</v>
      </c>
      <c r="S4105" s="36">
        <v>100</v>
      </c>
      <c r="T4105" s="36">
        <v>110</v>
      </c>
      <c r="U4105" s="36">
        <v>110</v>
      </c>
    </row>
    <row r="4106" spans="1:21" x14ac:dyDescent="0.2">
      <c r="A4106" s="89">
        <f>VLOOKUP(C4106,TabellenSRG!$B$4:$C$2729,2,FALSE)</f>
        <v>364</v>
      </c>
      <c r="B4106" t="str">
        <f t="shared" si="65"/>
        <v>364k</v>
      </c>
      <c r="C4106" t="s">
        <v>374</v>
      </c>
      <c r="D4106" t="s">
        <v>611</v>
      </c>
      <c r="E4106">
        <v>10</v>
      </c>
      <c r="F4106" t="e">
        <v>#N/A</v>
      </c>
      <c r="G4106" t="e">
        <v>#N/A</v>
      </c>
      <c r="H4106" t="e">
        <v>#N/A</v>
      </c>
      <c r="I4106" t="e">
        <v>#N/A</v>
      </c>
      <c r="J4106" t="e">
        <v>#N/A</v>
      </c>
      <c r="K4106" t="e">
        <v>#N/A</v>
      </c>
      <c r="L4106" t="e">
        <v>#N/A</v>
      </c>
      <c r="M4106" t="e">
        <v>#N/A</v>
      </c>
      <c r="N4106">
        <v>0</v>
      </c>
      <c r="O4106">
        <v>0</v>
      </c>
      <c r="P4106">
        <v>0</v>
      </c>
      <c r="Q4106" s="36">
        <v>0</v>
      </c>
      <c r="R4106" s="36">
        <v>0</v>
      </c>
      <c r="S4106" s="36">
        <v>0</v>
      </c>
      <c r="T4106" s="36">
        <v>0</v>
      </c>
      <c r="U4106" s="36">
        <v>0</v>
      </c>
    </row>
    <row r="4107" spans="1:21" x14ac:dyDescent="0.2">
      <c r="A4107" s="89">
        <f>VLOOKUP(C4107,TabellenSRG!$B$4:$C$2729,2,FALSE)</f>
        <v>365</v>
      </c>
      <c r="B4107" t="str">
        <f t="shared" si="65"/>
        <v>365a</v>
      </c>
      <c r="C4107" t="s">
        <v>375</v>
      </c>
      <c r="D4107" t="s">
        <v>606</v>
      </c>
      <c r="E4107">
        <v>0</v>
      </c>
      <c r="F4107">
        <v>120</v>
      </c>
      <c r="G4107">
        <v>120</v>
      </c>
      <c r="H4107">
        <v>110</v>
      </c>
      <c r="I4107">
        <v>120</v>
      </c>
      <c r="J4107">
        <v>110</v>
      </c>
      <c r="K4107">
        <v>110</v>
      </c>
      <c r="L4107">
        <v>100</v>
      </c>
      <c r="M4107">
        <v>100</v>
      </c>
      <c r="N4107">
        <v>100</v>
      </c>
      <c r="O4107">
        <v>100</v>
      </c>
      <c r="P4107">
        <v>100</v>
      </c>
      <c r="Q4107" s="36">
        <v>100</v>
      </c>
      <c r="R4107" s="36">
        <v>90</v>
      </c>
      <c r="S4107" s="36">
        <v>80</v>
      </c>
      <c r="T4107" s="36">
        <v>80</v>
      </c>
      <c r="U4107" s="36">
        <v>110</v>
      </c>
    </row>
    <row r="4108" spans="1:21" x14ac:dyDescent="0.2">
      <c r="A4108" s="89">
        <f>VLOOKUP(C4108,TabellenSRG!$B$4:$C$2729,2,FALSE)</f>
        <v>365</v>
      </c>
      <c r="B4108" t="str">
        <f t="shared" si="65"/>
        <v>365b</v>
      </c>
      <c r="C4108" t="s">
        <v>375</v>
      </c>
      <c r="D4108" t="s">
        <v>607</v>
      </c>
      <c r="E4108">
        <v>1</v>
      </c>
      <c r="F4108">
        <v>0</v>
      </c>
      <c r="G4108">
        <v>0</v>
      </c>
      <c r="H4108">
        <v>0</v>
      </c>
      <c r="I4108">
        <v>0</v>
      </c>
      <c r="J4108">
        <v>0</v>
      </c>
      <c r="K4108">
        <v>0</v>
      </c>
      <c r="L4108">
        <v>0</v>
      </c>
      <c r="M4108">
        <v>0</v>
      </c>
      <c r="N4108">
        <v>0</v>
      </c>
      <c r="O4108">
        <v>0</v>
      </c>
      <c r="P4108">
        <v>0</v>
      </c>
      <c r="Q4108" s="36">
        <v>0</v>
      </c>
      <c r="R4108" s="36">
        <v>0</v>
      </c>
      <c r="S4108" s="36">
        <v>0</v>
      </c>
      <c r="T4108" s="36">
        <v>0</v>
      </c>
      <c r="U4108" s="36">
        <v>10</v>
      </c>
    </row>
    <row r="4109" spans="1:21" x14ac:dyDescent="0.2">
      <c r="A4109" s="89">
        <f>VLOOKUP(C4109,TabellenSRG!$B$4:$C$2729,2,FALSE)</f>
        <v>365</v>
      </c>
      <c r="B4109" t="str">
        <f t="shared" si="65"/>
        <v>365c</v>
      </c>
      <c r="C4109" t="s">
        <v>375</v>
      </c>
      <c r="D4109" t="s">
        <v>608</v>
      </c>
      <c r="E4109">
        <v>2</v>
      </c>
      <c r="F4109">
        <v>0</v>
      </c>
      <c r="G4109">
        <v>0</v>
      </c>
      <c r="H4109">
        <v>0</v>
      </c>
      <c r="I4109">
        <v>0</v>
      </c>
      <c r="J4109">
        <v>0</v>
      </c>
      <c r="K4109">
        <v>0</v>
      </c>
      <c r="L4109">
        <v>0</v>
      </c>
      <c r="M4109">
        <v>0</v>
      </c>
      <c r="N4109">
        <v>0</v>
      </c>
      <c r="O4109">
        <v>0</v>
      </c>
      <c r="P4109">
        <v>0</v>
      </c>
      <c r="Q4109" s="36">
        <v>0</v>
      </c>
      <c r="R4109" s="36">
        <v>0</v>
      </c>
      <c r="S4109" s="36">
        <v>0</v>
      </c>
      <c r="T4109" s="36">
        <v>0</v>
      </c>
      <c r="U4109" s="36">
        <v>0</v>
      </c>
    </row>
    <row r="4110" spans="1:21" x14ac:dyDescent="0.2">
      <c r="A4110" s="89">
        <f>VLOOKUP(C4110,TabellenSRG!$B$4:$C$2729,2,FALSE)</f>
        <v>365</v>
      </c>
      <c r="B4110" t="str">
        <f t="shared" si="65"/>
        <v>365d</v>
      </c>
      <c r="C4110" t="s">
        <v>375</v>
      </c>
      <c r="D4110" t="s">
        <v>609</v>
      </c>
      <c r="E4110">
        <v>3</v>
      </c>
      <c r="F4110">
        <v>0</v>
      </c>
      <c r="G4110">
        <v>0</v>
      </c>
      <c r="H4110">
        <v>0</v>
      </c>
      <c r="I4110">
        <v>0</v>
      </c>
      <c r="J4110">
        <v>0</v>
      </c>
      <c r="K4110">
        <v>0</v>
      </c>
      <c r="L4110">
        <v>0</v>
      </c>
      <c r="M4110">
        <v>0</v>
      </c>
      <c r="N4110">
        <v>0</v>
      </c>
      <c r="O4110">
        <v>0</v>
      </c>
      <c r="P4110">
        <v>0</v>
      </c>
      <c r="Q4110" s="36">
        <v>0</v>
      </c>
      <c r="R4110" s="36">
        <v>0</v>
      </c>
      <c r="S4110" s="36">
        <v>0</v>
      </c>
      <c r="T4110" s="36">
        <v>0</v>
      </c>
      <c r="U4110" s="36">
        <v>0</v>
      </c>
    </row>
    <row r="4111" spans="1:21" x14ac:dyDescent="0.2">
      <c r="A4111" s="89">
        <f>VLOOKUP(C4111,TabellenSRG!$B$4:$C$2729,2,FALSE)</f>
        <v>365</v>
      </c>
      <c r="B4111" t="str">
        <f t="shared" si="65"/>
        <v>365e</v>
      </c>
      <c r="C4111" t="s">
        <v>375</v>
      </c>
      <c r="D4111" t="s">
        <v>610</v>
      </c>
      <c r="E4111">
        <v>4</v>
      </c>
      <c r="F4111">
        <v>0</v>
      </c>
      <c r="G4111">
        <v>0</v>
      </c>
      <c r="H4111">
        <v>0</v>
      </c>
      <c r="I4111">
        <v>0</v>
      </c>
      <c r="J4111">
        <v>0</v>
      </c>
      <c r="K4111">
        <v>0</v>
      </c>
      <c r="L4111">
        <v>0</v>
      </c>
      <c r="M4111">
        <v>0</v>
      </c>
      <c r="N4111">
        <v>0</v>
      </c>
      <c r="O4111">
        <v>10</v>
      </c>
      <c r="P4111">
        <v>10</v>
      </c>
      <c r="Q4111" s="36">
        <v>10</v>
      </c>
      <c r="R4111" s="36">
        <v>10</v>
      </c>
      <c r="S4111" s="36">
        <v>10</v>
      </c>
      <c r="T4111" s="36">
        <v>10</v>
      </c>
      <c r="U4111" s="36">
        <v>10</v>
      </c>
    </row>
    <row r="4112" spans="1:21" x14ac:dyDescent="0.2">
      <c r="A4112" s="89">
        <f>VLOOKUP(C4112,TabellenSRG!$B$4:$C$2729,2,FALSE)</f>
        <v>365</v>
      </c>
      <c r="B4112" t="str">
        <f t="shared" si="65"/>
        <v>365f</v>
      </c>
      <c r="C4112" t="s">
        <v>375</v>
      </c>
      <c r="D4112" t="s">
        <v>612</v>
      </c>
      <c r="E4112">
        <v>5</v>
      </c>
      <c r="F4112">
        <v>0</v>
      </c>
      <c r="G4112">
        <v>0</v>
      </c>
      <c r="H4112">
        <v>0</v>
      </c>
      <c r="I4112">
        <v>0</v>
      </c>
      <c r="J4112">
        <v>0</v>
      </c>
      <c r="K4112">
        <v>0</v>
      </c>
      <c r="L4112">
        <v>0</v>
      </c>
      <c r="M4112">
        <v>0</v>
      </c>
      <c r="N4112">
        <v>0</v>
      </c>
      <c r="O4112">
        <v>0</v>
      </c>
      <c r="P4112">
        <v>0</v>
      </c>
      <c r="Q4112" s="36">
        <v>0</v>
      </c>
      <c r="R4112" s="36">
        <v>0</v>
      </c>
      <c r="S4112" s="36">
        <v>0</v>
      </c>
      <c r="T4112" s="36">
        <v>0</v>
      </c>
      <c r="U4112" s="36">
        <v>0</v>
      </c>
    </row>
    <row r="4113" spans="1:21" x14ac:dyDescent="0.2">
      <c r="A4113" s="89">
        <f>VLOOKUP(C4113,TabellenSRG!$B$4:$C$2729,2,FALSE)</f>
        <v>365</v>
      </c>
      <c r="B4113" t="str">
        <f t="shared" si="65"/>
        <v>365g</v>
      </c>
      <c r="C4113" t="s">
        <v>375</v>
      </c>
      <c r="D4113" t="s">
        <v>613</v>
      </c>
      <c r="E4113">
        <v>6</v>
      </c>
      <c r="F4113">
        <v>0</v>
      </c>
      <c r="G4113">
        <v>0</v>
      </c>
      <c r="H4113">
        <v>0</v>
      </c>
      <c r="I4113">
        <v>0</v>
      </c>
      <c r="J4113">
        <v>0</v>
      </c>
      <c r="K4113">
        <v>0</v>
      </c>
      <c r="L4113">
        <v>0</v>
      </c>
      <c r="M4113">
        <v>0</v>
      </c>
      <c r="N4113">
        <v>0</v>
      </c>
      <c r="O4113">
        <v>0</v>
      </c>
      <c r="P4113">
        <v>0</v>
      </c>
      <c r="Q4113" s="36">
        <v>0</v>
      </c>
      <c r="R4113" s="36">
        <v>0</v>
      </c>
      <c r="S4113" s="36">
        <v>0</v>
      </c>
      <c r="T4113" s="36">
        <v>0</v>
      </c>
      <c r="U4113" s="36">
        <v>0</v>
      </c>
    </row>
    <row r="4114" spans="1:21" x14ac:dyDescent="0.2">
      <c r="A4114" s="89">
        <f>VLOOKUP(C4114,TabellenSRG!$B$4:$C$2729,2,FALSE)</f>
        <v>365</v>
      </c>
      <c r="B4114" t="str">
        <f t="shared" si="65"/>
        <v>365h</v>
      </c>
      <c r="C4114" t="s">
        <v>375</v>
      </c>
      <c r="D4114" t="s">
        <v>614</v>
      </c>
      <c r="E4114">
        <v>7</v>
      </c>
      <c r="F4114">
        <v>0</v>
      </c>
      <c r="G4114">
        <v>0</v>
      </c>
      <c r="H4114">
        <v>0</v>
      </c>
      <c r="I4114">
        <v>0</v>
      </c>
      <c r="J4114">
        <v>0</v>
      </c>
      <c r="K4114">
        <v>0</v>
      </c>
      <c r="L4114">
        <v>0</v>
      </c>
      <c r="M4114">
        <v>0</v>
      </c>
      <c r="N4114">
        <v>0</v>
      </c>
      <c r="O4114">
        <v>0</v>
      </c>
      <c r="P4114">
        <v>0</v>
      </c>
      <c r="Q4114" s="36">
        <v>0</v>
      </c>
      <c r="R4114" s="36">
        <v>0</v>
      </c>
      <c r="S4114" s="36">
        <v>0</v>
      </c>
      <c r="T4114" s="36">
        <v>0</v>
      </c>
      <c r="U4114" s="36">
        <v>0</v>
      </c>
    </row>
    <row r="4115" spans="1:21" x14ac:dyDescent="0.2">
      <c r="A4115" s="89">
        <f>VLOOKUP(C4115,TabellenSRG!$B$4:$C$2729,2,FALSE)</f>
        <v>365</v>
      </c>
      <c r="B4115" t="str">
        <f t="shared" si="65"/>
        <v>365i</v>
      </c>
      <c r="C4115" t="s">
        <v>375</v>
      </c>
      <c r="D4115" t="s">
        <v>615</v>
      </c>
      <c r="E4115">
        <v>8</v>
      </c>
      <c r="F4115">
        <v>0</v>
      </c>
      <c r="G4115">
        <v>0</v>
      </c>
      <c r="H4115">
        <v>0</v>
      </c>
      <c r="I4115">
        <v>0</v>
      </c>
      <c r="J4115">
        <v>0</v>
      </c>
      <c r="K4115">
        <v>0</v>
      </c>
      <c r="L4115">
        <v>0</v>
      </c>
      <c r="M4115">
        <v>0</v>
      </c>
      <c r="N4115">
        <v>0</v>
      </c>
      <c r="O4115">
        <v>0</v>
      </c>
      <c r="P4115">
        <v>0</v>
      </c>
      <c r="Q4115" s="36">
        <v>0</v>
      </c>
      <c r="R4115" s="36">
        <v>0</v>
      </c>
      <c r="S4115" s="36">
        <v>0</v>
      </c>
      <c r="T4115" s="36">
        <v>0</v>
      </c>
      <c r="U4115" s="36">
        <v>0</v>
      </c>
    </row>
    <row r="4116" spans="1:21" x14ac:dyDescent="0.2">
      <c r="A4116" s="89">
        <f>VLOOKUP(C4116,TabellenSRG!$B$4:$C$2729,2,FALSE)</f>
        <v>365</v>
      </c>
      <c r="B4116" t="str">
        <f t="shared" si="65"/>
        <v>365j</v>
      </c>
      <c r="C4116" t="s">
        <v>375</v>
      </c>
      <c r="D4116" t="s">
        <v>616</v>
      </c>
      <c r="E4116">
        <v>9</v>
      </c>
      <c r="F4116">
        <v>110</v>
      </c>
      <c r="G4116">
        <v>110</v>
      </c>
      <c r="H4116">
        <v>110</v>
      </c>
      <c r="I4116">
        <v>110</v>
      </c>
      <c r="J4116">
        <v>110</v>
      </c>
      <c r="K4116">
        <v>110</v>
      </c>
      <c r="L4116">
        <v>100</v>
      </c>
      <c r="M4116">
        <v>90</v>
      </c>
      <c r="N4116">
        <v>90</v>
      </c>
      <c r="O4116">
        <v>90</v>
      </c>
      <c r="P4116">
        <v>90</v>
      </c>
      <c r="Q4116" s="36">
        <v>90</v>
      </c>
      <c r="R4116" s="36">
        <v>80</v>
      </c>
      <c r="S4116" s="36">
        <v>70</v>
      </c>
      <c r="T4116" s="36">
        <v>70</v>
      </c>
      <c r="U4116" s="36">
        <v>100</v>
      </c>
    </row>
    <row r="4117" spans="1:21" x14ac:dyDescent="0.2">
      <c r="A4117" s="89">
        <f>VLOOKUP(C4117,TabellenSRG!$B$4:$C$2729,2,FALSE)</f>
        <v>365</v>
      </c>
      <c r="B4117" t="str">
        <f t="shared" si="65"/>
        <v>365k</v>
      </c>
      <c r="C4117" t="s">
        <v>375</v>
      </c>
      <c r="D4117" t="s">
        <v>611</v>
      </c>
      <c r="E4117">
        <v>10</v>
      </c>
      <c r="F4117" t="e">
        <v>#N/A</v>
      </c>
      <c r="G4117" t="e">
        <v>#N/A</v>
      </c>
      <c r="H4117" t="e">
        <v>#N/A</v>
      </c>
      <c r="I4117" t="e">
        <v>#N/A</v>
      </c>
      <c r="J4117" t="e">
        <v>#N/A</v>
      </c>
      <c r="K4117" t="e">
        <v>#N/A</v>
      </c>
      <c r="L4117" t="e">
        <v>#N/A</v>
      </c>
      <c r="M4117" t="e">
        <v>#N/A</v>
      </c>
      <c r="N4117">
        <v>0</v>
      </c>
      <c r="O4117">
        <v>0</v>
      </c>
      <c r="P4117">
        <v>0</v>
      </c>
      <c r="Q4117" s="36">
        <v>0</v>
      </c>
      <c r="R4117" s="36">
        <v>0</v>
      </c>
      <c r="S4117" s="36">
        <v>0</v>
      </c>
      <c r="T4117" s="36">
        <v>0</v>
      </c>
      <c r="U4117" s="36">
        <v>0</v>
      </c>
    </row>
    <row r="4118" spans="1:21" x14ac:dyDescent="0.2">
      <c r="A4118" s="89">
        <f>VLOOKUP(C4118,TabellenSRG!$B$4:$C$2729,2,FALSE)</f>
        <v>366</v>
      </c>
      <c r="B4118" t="str">
        <f t="shared" si="65"/>
        <v>366a</v>
      </c>
      <c r="C4118" t="s">
        <v>376</v>
      </c>
      <c r="D4118" t="s">
        <v>606</v>
      </c>
      <c r="E4118">
        <v>0</v>
      </c>
      <c r="F4118">
        <v>1530</v>
      </c>
      <c r="G4118">
        <v>1330</v>
      </c>
      <c r="H4118">
        <v>1180</v>
      </c>
      <c r="I4118">
        <v>1160</v>
      </c>
      <c r="J4118">
        <v>1300</v>
      </c>
      <c r="K4118">
        <v>1330</v>
      </c>
      <c r="L4118">
        <v>1410</v>
      </c>
      <c r="M4118">
        <v>1470</v>
      </c>
      <c r="N4118">
        <v>1870</v>
      </c>
      <c r="O4118">
        <v>2130</v>
      </c>
      <c r="P4118">
        <v>2420</v>
      </c>
      <c r="Q4118" s="36">
        <v>2950</v>
      </c>
      <c r="R4118" s="36">
        <v>3120</v>
      </c>
      <c r="S4118" s="36">
        <v>3180</v>
      </c>
      <c r="T4118" s="36">
        <v>3020</v>
      </c>
      <c r="U4118" s="36">
        <v>2770</v>
      </c>
    </row>
    <row r="4119" spans="1:21" x14ac:dyDescent="0.2">
      <c r="A4119" s="89">
        <f>VLOOKUP(C4119,TabellenSRG!$B$4:$C$2729,2,FALSE)</f>
        <v>366</v>
      </c>
      <c r="B4119" t="str">
        <f t="shared" si="65"/>
        <v>366b</v>
      </c>
      <c r="C4119" t="s">
        <v>376</v>
      </c>
      <c r="D4119" t="s">
        <v>607</v>
      </c>
      <c r="E4119">
        <v>1</v>
      </c>
      <c r="F4119">
        <v>220</v>
      </c>
      <c r="G4119">
        <v>170</v>
      </c>
      <c r="H4119">
        <v>80</v>
      </c>
      <c r="I4119">
        <v>50</v>
      </c>
      <c r="J4119">
        <v>40</v>
      </c>
      <c r="K4119">
        <v>30</v>
      </c>
      <c r="L4119">
        <v>20</v>
      </c>
      <c r="M4119">
        <v>20</v>
      </c>
      <c r="N4119">
        <v>20</v>
      </c>
      <c r="O4119">
        <v>20</v>
      </c>
      <c r="P4119">
        <v>20</v>
      </c>
      <c r="Q4119" s="36">
        <v>10</v>
      </c>
      <c r="R4119" s="36">
        <v>10</v>
      </c>
      <c r="S4119" s="36">
        <v>10</v>
      </c>
      <c r="T4119" s="36">
        <v>10</v>
      </c>
      <c r="U4119" s="36">
        <v>10</v>
      </c>
    </row>
    <row r="4120" spans="1:21" x14ac:dyDescent="0.2">
      <c r="A4120" s="89">
        <f>VLOOKUP(C4120,TabellenSRG!$B$4:$C$2729,2,FALSE)</f>
        <v>366</v>
      </c>
      <c r="B4120" t="str">
        <f t="shared" si="65"/>
        <v>366c</v>
      </c>
      <c r="C4120" t="s">
        <v>376</v>
      </c>
      <c r="D4120" t="s">
        <v>608</v>
      </c>
      <c r="E4120">
        <v>2</v>
      </c>
      <c r="F4120">
        <v>0</v>
      </c>
      <c r="G4120">
        <v>0</v>
      </c>
      <c r="H4120">
        <v>0</v>
      </c>
      <c r="I4120">
        <v>0</v>
      </c>
      <c r="J4120">
        <v>0</v>
      </c>
      <c r="K4120">
        <v>0</v>
      </c>
      <c r="L4120">
        <v>0</v>
      </c>
      <c r="M4120">
        <v>0</v>
      </c>
      <c r="N4120">
        <v>0</v>
      </c>
      <c r="O4120">
        <v>0</v>
      </c>
      <c r="P4120">
        <v>0</v>
      </c>
      <c r="Q4120" s="36">
        <v>0</v>
      </c>
      <c r="R4120" s="36">
        <v>0</v>
      </c>
      <c r="S4120" s="36">
        <v>0</v>
      </c>
      <c r="T4120" s="36">
        <v>0</v>
      </c>
      <c r="U4120" s="36">
        <v>0</v>
      </c>
    </row>
    <row r="4121" spans="1:21" x14ac:dyDescent="0.2">
      <c r="A4121" s="89">
        <f>VLOOKUP(C4121,TabellenSRG!$B$4:$C$2729,2,FALSE)</f>
        <v>366</v>
      </c>
      <c r="B4121" t="str">
        <f t="shared" si="65"/>
        <v>366d</v>
      </c>
      <c r="C4121" t="s">
        <v>376</v>
      </c>
      <c r="D4121" t="s">
        <v>609</v>
      </c>
      <c r="E4121">
        <v>3</v>
      </c>
      <c r="F4121">
        <v>0</v>
      </c>
      <c r="G4121">
        <v>0</v>
      </c>
      <c r="H4121">
        <v>0</v>
      </c>
      <c r="I4121">
        <v>0</v>
      </c>
      <c r="J4121">
        <v>0</v>
      </c>
      <c r="K4121">
        <v>0</v>
      </c>
      <c r="L4121">
        <v>0</v>
      </c>
      <c r="M4121">
        <v>0</v>
      </c>
      <c r="N4121">
        <v>0</v>
      </c>
      <c r="O4121">
        <v>0</v>
      </c>
      <c r="P4121">
        <v>0</v>
      </c>
      <c r="Q4121" s="36">
        <v>0</v>
      </c>
      <c r="R4121" s="36">
        <v>0</v>
      </c>
      <c r="S4121" s="36">
        <v>0</v>
      </c>
      <c r="T4121" s="36">
        <v>0</v>
      </c>
      <c r="U4121" s="36">
        <v>0</v>
      </c>
    </row>
    <row r="4122" spans="1:21" x14ac:dyDescent="0.2">
      <c r="A4122" s="89">
        <f>VLOOKUP(C4122,TabellenSRG!$B$4:$C$2729,2,FALSE)</f>
        <v>366</v>
      </c>
      <c r="B4122" t="str">
        <f t="shared" si="65"/>
        <v>366e</v>
      </c>
      <c r="C4122" t="s">
        <v>376</v>
      </c>
      <c r="D4122" t="s">
        <v>610</v>
      </c>
      <c r="E4122">
        <v>4</v>
      </c>
      <c r="F4122">
        <v>0</v>
      </c>
      <c r="G4122">
        <v>0</v>
      </c>
      <c r="H4122">
        <v>0</v>
      </c>
      <c r="I4122">
        <v>0</v>
      </c>
      <c r="J4122">
        <v>0</v>
      </c>
      <c r="K4122">
        <v>0</v>
      </c>
      <c r="L4122">
        <v>0</v>
      </c>
      <c r="M4122">
        <v>0</v>
      </c>
      <c r="N4122">
        <v>0</v>
      </c>
      <c r="O4122">
        <v>10</v>
      </c>
      <c r="P4122">
        <v>20</v>
      </c>
      <c r="Q4122" s="36">
        <v>30</v>
      </c>
      <c r="R4122" s="36">
        <v>40</v>
      </c>
      <c r="S4122" s="36">
        <v>40</v>
      </c>
      <c r="T4122" s="36">
        <v>40</v>
      </c>
      <c r="U4122" s="36">
        <v>40</v>
      </c>
    </row>
    <row r="4123" spans="1:21" x14ac:dyDescent="0.2">
      <c r="A4123" s="89">
        <f>VLOOKUP(C4123,TabellenSRG!$B$4:$C$2729,2,FALSE)</f>
        <v>366</v>
      </c>
      <c r="B4123" t="str">
        <f t="shared" si="65"/>
        <v>366f</v>
      </c>
      <c r="C4123" t="s">
        <v>376</v>
      </c>
      <c r="D4123" t="s">
        <v>612</v>
      </c>
      <c r="E4123">
        <v>5</v>
      </c>
      <c r="F4123">
        <v>0</v>
      </c>
      <c r="G4123">
        <v>0</v>
      </c>
      <c r="H4123">
        <v>0</v>
      </c>
      <c r="I4123">
        <v>0</v>
      </c>
      <c r="J4123">
        <v>0</v>
      </c>
      <c r="K4123">
        <v>0</v>
      </c>
      <c r="L4123">
        <v>0</v>
      </c>
      <c r="M4123">
        <v>0</v>
      </c>
      <c r="N4123">
        <v>0</v>
      </c>
      <c r="O4123">
        <v>0</v>
      </c>
      <c r="P4123">
        <v>0</v>
      </c>
      <c r="Q4123" s="36">
        <v>0</v>
      </c>
      <c r="R4123" s="36">
        <v>0</v>
      </c>
      <c r="S4123" s="36">
        <v>0</v>
      </c>
      <c r="T4123" s="36">
        <v>0</v>
      </c>
      <c r="U4123" s="36">
        <v>0</v>
      </c>
    </row>
    <row r="4124" spans="1:21" x14ac:dyDescent="0.2">
      <c r="A4124" s="89">
        <f>VLOOKUP(C4124,TabellenSRG!$B$4:$C$2729,2,FALSE)</f>
        <v>366</v>
      </c>
      <c r="B4124" t="str">
        <f t="shared" si="65"/>
        <v>366g</v>
      </c>
      <c r="C4124" t="s">
        <v>376</v>
      </c>
      <c r="D4124" t="s">
        <v>613</v>
      </c>
      <c r="E4124">
        <v>6</v>
      </c>
      <c r="F4124">
        <v>20</v>
      </c>
      <c r="G4124">
        <v>20</v>
      </c>
      <c r="H4124">
        <v>0</v>
      </c>
      <c r="I4124">
        <v>0</v>
      </c>
      <c r="J4124">
        <v>0</v>
      </c>
      <c r="K4124">
        <v>0</v>
      </c>
      <c r="L4124">
        <v>0</v>
      </c>
      <c r="M4124">
        <v>0</v>
      </c>
      <c r="N4124">
        <v>0</v>
      </c>
      <c r="O4124">
        <v>0</v>
      </c>
      <c r="P4124">
        <v>0</v>
      </c>
      <c r="Q4124" s="36">
        <v>0</v>
      </c>
      <c r="R4124" s="36">
        <v>0</v>
      </c>
      <c r="S4124" s="36">
        <v>0</v>
      </c>
      <c r="T4124" s="36">
        <v>0</v>
      </c>
      <c r="U4124" s="36">
        <v>0</v>
      </c>
    </row>
    <row r="4125" spans="1:21" x14ac:dyDescent="0.2">
      <c r="A4125" s="89">
        <f>VLOOKUP(C4125,TabellenSRG!$B$4:$C$2729,2,FALSE)</f>
        <v>366</v>
      </c>
      <c r="B4125" t="str">
        <f t="shared" si="65"/>
        <v>366h</v>
      </c>
      <c r="C4125" t="s">
        <v>376</v>
      </c>
      <c r="D4125" t="s">
        <v>614</v>
      </c>
      <c r="E4125">
        <v>7</v>
      </c>
      <c r="F4125">
        <v>0</v>
      </c>
      <c r="G4125">
        <v>0</v>
      </c>
      <c r="H4125">
        <v>0</v>
      </c>
      <c r="I4125">
        <v>0</v>
      </c>
      <c r="J4125">
        <v>0</v>
      </c>
      <c r="K4125">
        <v>0</v>
      </c>
      <c r="L4125">
        <v>0</v>
      </c>
      <c r="M4125">
        <v>0</v>
      </c>
      <c r="N4125">
        <v>0</v>
      </c>
      <c r="O4125">
        <v>0</v>
      </c>
      <c r="P4125">
        <v>0</v>
      </c>
      <c r="Q4125" s="36">
        <v>0</v>
      </c>
      <c r="R4125" s="36">
        <v>0</v>
      </c>
      <c r="S4125" s="36">
        <v>0</v>
      </c>
      <c r="T4125" s="36">
        <v>0</v>
      </c>
      <c r="U4125" s="36">
        <v>0</v>
      </c>
    </row>
    <row r="4126" spans="1:21" x14ac:dyDescent="0.2">
      <c r="A4126" s="89">
        <f>VLOOKUP(C4126,TabellenSRG!$B$4:$C$2729,2,FALSE)</f>
        <v>366</v>
      </c>
      <c r="B4126" t="str">
        <f t="shared" si="65"/>
        <v>366i</v>
      </c>
      <c r="C4126" t="s">
        <v>376</v>
      </c>
      <c r="D4126" t="s">
        <v>615</v>
      </c>
      <c r="E4126">
        <v>8</v>
      </c>
      <c r="F4126">
        <v>0</v>
      </c>
      <c r="G4126">
        <v>0</v>
      </c>
      <c r="H4126">
        <v>0</v>
      </c>
      <c r="I4126">
        <v>0</v>
      </c>
      <c r="J4126">
        <v>0</v>
      </c>
      <c r="K4126">
        <v>0</v>
      </c>
      <c r="L4126">
        <v>0</v>
      </c>
      <c r="M4126">
        <v>0</v>
      </c>
      <c r="N4126">
        <v>0</v>
      </c>
      <c r="O4126">
        <v>0</v>
      </c>
      <c r="P4126">
        <v>0</v>
      </c>
      <c r="Q4126" s="36">
        <v>0</v>
      </c>
      <c r="R4126" s="36">
        <v>0</v>
      </c>
      <c r="S4126" s="36">
        <v>0</v>
      </c>
      <c r="T4126" s="36">
        <v>0</v>
      </c>
      <c r="U4126" s="36">
        <v>0</v>
      </c>
    </row>
    <row r="4127" spans="1:21" x14ac:dyDescent="0.2">
      <c r="A4127" s="89">
        <f>VLOOKUP(C4127,TabellenSRG!$B$4:$C$2729,2,FALSE)</f>
        <v>366</v>
      </c>
      <c r="B4127" t="str">
        <f t="shared" si="65"/>
        <v>366j</v>
      </c>
      <c r="C4127" t="s">
        <v>376</v>
      </c>
      <c r="D4127" t="s">
        <v>616</v>
      </c>
      <c r="E4127">
        <v>9</v>
      </c>
      <c r="F4127">
        <v>1290</v>
      </c>
      <c r="G4127">
        <v>1140</v>
      </c>
      <c r="H4127">
        <v>1100</v>
      </c>
      <c r="I4127">
        <v>1110</v>
      </c>
      <c r="J4127">
        <v>1270</v>
      </c>
      <c r="K4127">
        <v>1300</v>
      </c>
      <c r="L4127">
        <v>1390</v>
      </c>
      <c r="M4127">
        <v>1450</v>
      </c>
      <c r="N4127">
        <v>1850</v>
      </c>
      <c r="O4127">
        <v>2100</v>
      </c>
      <c r="P4127">
        <v>2380</v>
      </c>
      <c r="Q4127" s="36">
        <v>2900</v>
      </c>
      <c r="R4127" s="36">
        <v>3060</v>
      </c>
      <c r="S4127" s="36">
        <v>3120</v>
      </c>
      <c r="T4127" s="36">
        <v>2960</v>
      </c>
      <c r="U4127" s="36">
        <v>2720</v>
      </c>
    </row>
    <row r="4128" spans="1:21" x14ac:dyDescent="0.2">
      <c r="A4128" s="89">
        <f>VLOOKUP(C4128,TabellenSRG!$B$4:$C$2729,2,FALSE)</f>
        <v>366</v>
      </c>
      <c r="B4128" t="str">
        <f t="shared" si="65"/>
        <v>366k</v>
      </c>
      <c r="C4128" t="s">
        <v>376</v>
      </c>
      <c r="D4128" t="s">
        <v>611</v>
      </c>
      <c r="E4128">
        <v>10</v>
      </c>
      <c r="F4128" t="e">
        <v>#N/A</v>
      </c>
      <c r="G4128" t="e">
        <v>#N/A</v>
      </c>
      <c r="H4128" t="e">
        <v>#N/A</v>
      </c>
      <c r="I4128" t="e">
        <v>#N/A</v>
      </c>
      <c r="J4128" t="e">
        <v>#N/A</v>
      </c>
      <c r="K4128" t="e">
        <v>#N/A</v>
      </c>
      <c r="L4128" t="e">
        <v>#N/A</v>
      </c>
      <c r="M4128" t="e">
        <v>#N/A</v>
      </c>
      <c r="N4128">
        <v>0</v>
      </c>
      <c r="O4128">
        <v>0</v>
      </c>
      <c r="P4128">
        <v>0</v>
      </c>
      <c r="Q4128" s="36">
        <v>0</v>
      </c>
      <c r="R4128" s="36">
        <v>10</v>
      </c>
      <c r="S4128" s="36">
        <v>0</v>
      </c>
      <c r="T4128" s="36">
        <v>0</v>
      </c>
      <c r="U4128" s="36">
        <v>0</v>
      </c>
    </row>
    <row r="4129" spans="1:21" x14ac:dyDescent="0.2">
      <c r="A4129" s="89">
        <f>VLOOKUP(C4129,TabellenSRG!$B$4:$C$2729,2,FALSE)</f>
        <v>367</v>
      </c>
      <c r="B4129" t="str">
        <f t="shared" si="65"/>
        <v>367a</v>
      </c>
      <c r="C4129" t="s">
        <v>377</v>
      </c>
      <c r="D4129" t="s">
        <v>606</v>
      </c>
      <c r="E4129">
        <v>0</v>
      </c>
      <c r="F4129">
        <v>200</v>
      </c>
      <c r="G4129">
        <v>220</v>
      </c>
      <c r="H4129">
        <v>250</v>
      </c>
      <c r="I4129">
        <v>290</v>
      </c>
      <c r="J4129">
        <v>260</v>
      </c>
      <c r="K4129">
        <v>260</v>
      </c>
      <c r="L4129">
        <v>220</v>
      </c>
      <c r="M4129">
        <v>230</v>
      </c>
      <c r="N4129">
        <v>230</v>
      </c>
      <c r="O4129">
        <v>260</v>
      </c>
      <c r="P4129">
        <v>250</v>
      </c>
      <c r="Q4129" s="36">
        <v>230</v>
      </c>
      <c r="R4129" s="36">
        <v>210</v>
      </c>
      <c r="S4129" s="36">
        <v>180</v>
      </c>
      <c r="T4129" s="36">
        <v>130</v>
      </c>
      <c r="U4129" s="36">
        <v>140</v>
      </c>
    </row>
    <row r="4130" spans="1:21" x14ac:dyDescent="0.2">
      <c r="A4130" s="89">
        <f>VLOOKUP(C4130,TabellenSRG!$B$4:$C$2729,2,FALSE)</f>
        <v>367</v>
      </c>
      <c r="B4130" t="str">
        <f t="shared" si="65"/>
        <v>367b</v>
      </c>
      <c r="C4130" t="s">
        <v>377</v>
      </c>
      <c r="D4130" t="s">
        <v>607</v>
      </c>
      <c r="E4130">
        <v>1</v>
      </c>
      <c r="F4130">
        <v>0</v>
      </c>
      <c r="G4130">
        <v>0</v>
      </c>
      <c r="H4130">
        <v>0</v>
      </c>
      <c r="I4130">
        <v>0</v>
      </c>
      <c r="J4130">
        <v>0</v>
      </c>
      <c r="K4130">
        <v>0</v>
      </c>
      <c r="L4130">
        <v>0</v>
      </c>
      <c r="M4130">
        <v>0</v>
      </c>
      <c r="N4130">
        <v>0</v>
      </c>
      <c r="O4130">
        <v>0</v>
      </c>
      <c r="P4130">
        <v>0</v>
      </c>
      <c r="Q4130" s="36">
        <v>0</v>
      </c>
      <c r="R4130" s="36">
        <v>0</v>
      </c>
      <c r="S4130" s="36">
        <v>0</v>
      </c>
      <c r="T4130" s="36">
        <v>0</v>
      </c>
      <c r="U4130" s="36">
        <v>0</v>
      </c>
    </row>
    <row r="4131" spans="1:21" x14ac:dyDescent="0.2">
      <c r="A4131" s="89">
        <f>VLOOKUP(C4131,TabellenSRG!$B$4:$C$2729,2,FALSE)</f>
        <v>367</v>
      </c>
      <c r="B4131" t="str">
        <f t="shared" si="65"/>
        <v>367c</v>
      </c>
      <c r="C4131" t="s">
        <v>377</v>
      </c>
      <c r="D4131" t="s">
        <v>608</v>
      </c>
      <c r="E4131">
        <v>2</v>
      </c>
      <c r="F4131">
        <v>0</v>
      </c>
      <c r="G4131">
        <v>0</v>
      </c>
      <c r="H4131">
        <v>0</v>
      </c>
      <c r="I4131">
        <v>0</v>
      </c>
      <c r="J4131">
        <v>0</v>
      </c>
      <c r="K4131">
        <v>0</v>
      </c>
      <c r="L4131">
        <v>0</v>
      </c>
      <c r="M4131">
        <v>0</v>
      </c>
      <c r="N4131">
        <v>0</v>
      </c>
      <c r="O4131">
        <v>0</v>
      </c>
      <c r="P4131">
        <v>0</v>
      </c>
      <c r="Q4131" s="36">
        <v>0</v>
      </c>
      <c r="R4131" s="36">
        <v>0</v>
      </c>
      <c r="S4131" s="36">
        <v>0</v>
      </c>
      <c r="T4131" s="36">
        <v>0</v>
      </c>
      <c r="U4131" s="36">
        <v>0</v>
      </c>
    </row>
    <row r="4132" spans="1:21" x14ac:dyDescent="0.2">
      <c r="A4132" s="89">
        <f>VLOOKUP(C4132,TabellenSRG!$B$4:$C$2729,2,FALSE)</f>
        <v>367</v>
      </c>
      <c r="B4132" t="str">
        <f t="shared" si="65"/>
        <v>367d</v>
      </c>
      <c r="C4132" t="s">
        <v>377</v>
      </c>
      <c r="D4132" t="s">
        <v>609</v>
      </c>
      <c r="E4132">
        <v>3</v>
      </c>
      <c r="F4132">
        <v>0</v>
      </c>
      <c r="G4132">
        <v>0</v>
      </c>
      <c r="H4132">
        <v>0</v>
      </c>
      <c r="I4132">
        <v>0</v>
      </c>
      <c r="J4132">
        <v>0</v>
      </c>
      <c r="K4132">
        <v>0</v>
      </c>
      <c r="L4132">
        <v>0</v>
      </c>
      <c r="M4132">
        <v>0</v>
      </c>
      <c r="N4132">
        <v>0</v>
      </c>
      <c r="O4132">
        <v>0</v>
      </c>
      <c r="P4132">
        <v>0</v>
      </c>
      <c r="Q4132" s="36">
        <v>0</v>
      </c>
      <c r="R4132" s="36">
        <v>0</v>
      </c>
      <c r="S4132" s="36">
        <v>0</v>
      </c>
      <c r="T4132" s="36">
        <v>0</v>
      </c>
      <c r="U4132" s="36">
        <v>0</v>
      </c>
    </row>
    <row r="4133" spans="1:21" x14ac:dyDescent="0.2">
      <c r="A4133" s="89">
        <f>VLOOKUP(C4133,TabellenSRG!$B$4:$C$2729,2,FALSE)</f>
        <v>367</v>
      </c>
      <c r="B4133" t="str">
        <f t="shared" si="65"/>
        <v>367e</v>
      </c>
      <c r="C4133" t="s">
        <v>377</v>
      </c>
      <c r="D4133" t="s">
        <v>610</v>
      </c>
      <c r="E4133">
        <v>4</v>
      </c>
      <c r="F4133">
        <v>0</v>
      </c>
      <c r="G4133">
        <v>0</v>
      </c>
      <c r="H4133">
        <v>0</v>
      </c>
      <c r="I4133">
        <v>0</v>
      </c>
      <c r="J4133">
        <v>0</v>
      </c>
      <c r="K4133">
        <v>0</v>
      </c>
      <c r="L4133">
        <v>0</v>
      </c>
      <c r="M4133">
        <v>0</v>
      </c>
      <c r="N4133">
        <v>0</v>
      </c>
      <c r="O4133">
        <v>0</v>
      </c>
      <c r="P4133">
        <v>0</v>
      </c>
      <c r="Q4133" s="36">
        <v>0</v>
      </c>
      <c r="R4133" s="36">
        <v>10</v>
      </c>
      <c r="S4133" s="36">
        <v>10</v>
      </c>
      <c r="T4133" s="36">
        <v>10</v>
      </c>
      <c r="U4133" s="36">
        <v>10</v>
      </c>
    </row>
    <row r="4134" spans="1:21" x14ac:dyDescent="0.2">
      <c r="A4134" s="89">
        <f>VLOOKUP(C4134,TabellenSRG!$B$4:$C$2729,2,FALSE)</f>
        <v>367</v>
      </c>
      <c r="B4134" t="str">
        <f t="shared" si="65"/>
        <v>367f</v>
      </c>
      <c r="C4134" t="s">
        <v>377</v>
      </c>
      <c r="D4134" t="s">
        <v>612</v>
      </c>
      <c r="E4134">
        <v>5</v>
      </c>
      <c r="F4134">
        <v>0</v>
      </c>
      <c r="G4134">
        <v>0</v>
      </c>
      <c r="H4134">
        <v>0</v>
      </c>
      <c r="I4134">
        <v>0</v>
      </c>
      <c r="J4134">
        <v>0</v>
      </c>
      <c r="K4134">
        <v>0</v>
      </c>
      <c r="L4134">
        <v>0</v>
      </c>
      <c r="M4134">
        <v>0</v>
      </c>
      <c r="N4134">
        <v>0</v>
      </c>
      <c r="O4134">
        <v>0</v>
      </c>
      <c r="P4134">
        <v>0</v>
      </c>
      <c r="Q4134" s="36">
        <v>0</v>
      </c>
      <c r="R4134" s="36">
        <v>0</v>
      </c>
      <c r="S4134" s="36">
        <v>0</v>
      </c>
      <c r="T4134" s="36">
        <v>0</v>
      </c>
      <c r="U4134" s="36">
        <v>0</v>
      </c>
    </row>
    <row r="4135" spans="1:21" x14ac:dyDescent="0.2">
      <c r="A4135" s="89">
        <f>VLOOKUP(C4135,TabellenSRG!$B$4:$C$2729,2,FALSE)</f>
        <v>367</v>
      </c>
      <c r="B4135" t="str">
        <f t="shared" si="65"/>
        <v>367g</v>
      </c>
      <c r="C4135" t="s">
        <v>377</v>
      </c>
      <c r="D4135" t="s">
        <v>613</v>
      </c>
      <c r="E4135">
        <v>6</v>
      </c>
      <c r="F4135">
        <v>0</v>
      </c>
      <c r="G4135">
        <v>0</v>
      </c>
      <c r="H4135">
        <v>0</v>
      </c>
      <c r="I4135">
        <v>0</v>
      </c>
      <c r="J4135">
        <v>0</v>
      </c>
      <c r="K4135">
        <v>0</v>
      </c>
      <c r="L4135">
        <v>0</v>
      </c>
      <c r="M4135">
        <v>0</v>
      </c>
      <c r="N4135">
        <v>0</v>
      </c>
      <c r="O4135">
        <v>0</v>
      </c>
      <c r="P4135">
        <v>0</v>
      </c>
      <c r="Q4135" s="36">
        <v>0</v>
      </c>
      <c r="R4135" s="36">
        <v>0</v>
      </c>
      <c r="S4135" s="36">
        <v>0</v>
      </c>
      <c r="T4135" s="36">
        <v>0</v>
      </c>
      <c r="U4135" s="36">
        <v>0</v>
      </c>
    </row>
    <row r="4136" spans="1:21" x14ac:dyDescent="0.2">
      <c r="A4136" s="89">
        <f>VLOOKUP(C4136,TabellenSRG!$B$4:$C$2729,2,FALSE)</f>
        <v>367</v>
      </c>
      <c r="B4136" t="str">
        <f t="shared" si="65"/>
        <v>367h</v>
      </c>
      <c r="C4136" t="s">
        <v>377</v>
      </c>
      <c r="D4136" t="s">
        <v>614</v>
      </c>
      <c r="E4136">
        <v>7</v>
      </c>
      <c r="F4136">
        <v>0</v>
      </c>
      <c r="G4136">
        <v>0</v>
      </c>
      <c r="H4136">
        <v>0</v>
      </c>
      <c r="I4136">
        <v>0</v>
      </c>
      <c r="J4136">
        <v>0</v>
      </c>
      <c r="K4136">
        <v>0</v>
      </c>
      <c r="L4136">
        <v>0</v>
      </c>
      <c r="M4136">
        <v>0</v>
      </c>
      <c r="N4136">
        <v>0</v>
      </c>
      <c r="O4136">
        <v>0</v>
      </c>
      <c r="P4136">
        <v>0</v>
      </c>
      <c r="Q4136" s="36">
        <v>0</v>
      </c>
      <c r="R4136" s="36">
        <v>0</v>
      </c>
      <c r="S4136" s="36">
        <v>0</v>
      </c>
      <c r="T4136" s="36">
        <v>0</v>
      </c>
      <c r="U4136" s="36">
        <v>0</v>
      </c>
    </row>
    <row r="4137" spans="1:21" x14ac:dyDescent="0.2">
      <c r="A4137" s="89">
        <f>VLOOKUP(C4137,TabellenSRG!$B$4:$C$2729,2,FALSE)</f>
        <v>367</v>
      </c>
      <c r="B4137" t="str">
        <f t="shared" si="65"/>
        <v>367i</v>
      </c>
      <c r="C4137" t="s">
        <v>377</v>
      </c>
      <c r="D4137" t="s">
        <v>615</v>
      </c>
      <c r="E4137">
        <v>8</v>
      </c>
      <c r="F4137">
        <v>0</v>
      </c>
      <c r="G4137">
        <v>0</v>
      </c>
      <c r="H4137">
        <v>0</v>
      </c>
      <c r="I4137">
        <v>0</v>
      </c>
      <c r="J4137">
        <v>0</v>
      </c>
      <c r="K4137">
        <v>0</v>
      </c>
      <c r="L4137">
        <v>0</v>
      </c>
      <c r="M4137">
        <v>0</v>
      </c>
      <c r="N4137">
        <v>0</v>
      </c>
      <c r="O4137">
        <v>0</v>
      </c>
      <c r="P4137">
        <v>0</v>
      </c>
      <c r="Q4137" s="36">
        <v>0</v>
      </c>
      <c r="R4137" s="36">
        <v>0</v>
      </c>
      <c r="S4137" s="36">
        <v>0</v>
      </c>
      <c r="T4137" s="36">
        <v>0</v>
      </c>
      <c r="U4137" s="36">
        <v>0</v>
      </c>
    </row>
    <row r="4138" spans="1:21" x14ac:dyDescent="0.2">
      <c r="A4138" s="89">
        <f>VLOOKUP(C4138,TabellenSRG!$B$4:$C$2729,2,FALSE)</f>
        <v>367</v>
      </c>
      <c r="B4138" t="str">
        <f t="shared" si="65"/>
        <v>367j</v>
      </c>
      <c r="C4138" t="s">
        <v>377</v>
      </c>
      <c r="D4138" t="s">
        <v>616</v>
      </c>
      <c r="E4138">
        <v>9</v>
      </c>
      <c r="F4138">
        <v>200</v>
      </c>
      <c r="G4138">
        <v>220</v>
      </c>
      <c r="H4138">
        <v>250</v>
      </c>
      <c r="I4138">
        <v>290</v>
      </c>
      <c r="J4138">
        <v>250</v>
      </c>
      <c r="K4138">
        <v>260</v>
      </c>
      <c r="L4138">
        <v>220</v>
      </c>
      <c r="M4138">
        <v>230</v>
      </c>
      <c r="N4138">
        <v>230</v>
      </c>
      <c r="O4138">
        <v>250</v>
      </c>
      <c r="P4138">
        <v>250</v>
      </c>
      <c r="Q4138" s="36">
        <v>230</v>
      </c>
      <c r="R4138" s="36">
        <v>200</v>
      </c>
      <c r="S4138" s="36">
        <v>170</v>
      </c>
      <c r="T4138" s="36">
        <v>120</v>
      </c>
      <c r="U4138" s="36">
        <v>120</v>
      </c>
    </row>
    <row r="4139" spans="1:21" x14ac:dyDescent="0.2">
      <c r="A4139" s="89">
        <f>VLOOKUP(C4139,TabellenSRG!$B$4:$C$2729,2,FALSE)</f>
        <v>367</v>
      </c>
      <c r="B4139" t="str">
        <f t="shared" si="65"/>
        <v>367k</v>
      </c>
      <c r="C4139" t="s">
        <v>377</v>
      </c>
      <c r="D4139" t="s">
        <v>611</v>
      </c>
      <c r="E4139">
        <v>10</v>
      </c>
      <c r="F4139" t="e">
        <v>#N/A</v>
      </c>
      <c r="G4139" t="e">
        <v>#N/A</v>
      </c>
      <c r="H4139" t="e">
        <v>#N/A</v>
      </c>
      <c r="I4139" t="e">
        <v>#N/A</v>
      </c>
      <c r="J4139" t="e">
        <v>#N/A</v>
      </c>
      <c r="K4139" t="e">
        <v>#N/A</v>
      </c>
      <c r="L4139" t="e">
        <v>#N/A</v>
      </c>
      <c r="M4139" t="e">
        <v>#N/A</v>
      </c>
      <c r="N4139">
        <v>0</v>
      </c>
      <c r="O4139">
        <v>0</v>
      </c>
      <c r="P4139">
        <v>0</v>
      </c>
      <c r="Q4139" s="36">
        <v>0</v>
      </c>
      <c r="R4139" s="36">
        <v>0</v>
      </c>
      <c r="S4139" s="36">
        <v>0</v>
      </c>
      <c r="T4139" s="36">
        <v>0</v>
      </c>
      <c r="U4139" s="36">
        <v>0</v>
      </c>
    </row>
    <row r="4140" spans="1:21" x14ac:dyDescent="0.2">
      <c r="A4140" s="89">
        <f>VLOOKUP(C4140,TabellenSRG!$B$4:$C$2729,2,FALSE)</f>
        <v>368</v>
      </c>
      <c r="B4140" t="str">
        <f t="shared" si="65"/>
        <v>368a</v>
      </c>
      <c r="C4140" t="s">
        <v>378</v>
      </c>
      <c r="D4140" t="s">
        <v>606</v>
      </c>
      <c r="E4140">
        <v>0</v>
      </c>
      <c r="F4140">
        <v>30</v>
      </c>
      <c r="G4140">
        <v>30</v>
      </c>
      <c r="H4140">
        <v>30</v>
      </c>
      <c r="I4140">
        <v>30</v>
      </c>
      <c r="J4140">
        <v>30</v>
      </c>
      <c r="K4140">
        <v>0</v>
      </c>
      <c r="L4140" t="s">
        <v>617</v>
      </c>
      <c r="M4140" t="s">
        <v>617</v>
      </c>
      <c r="N4140">
        <v>0</v>
      </c>
      <c r="O4140">
        <v>0</v>
      </c>
      <c r="P4140">
        <v>120</v>
      </c>
      <c r="Q4140" s="36">
        <v>160</v>
      </c>
      <c r="R4140" s="36">
        <v>180</v>
      </c>
      <c r="S4140" s="36">
        <v>220</v>
      </c>
      <c r="T4140" s="36">
        <v>250</v>
      </c>
      <c r="U4140" s="36">
        <v>270</v>
      </c>
    </row>
    <row r="4141" spans="1:21" x14ac:dyDescent="0.2">
      <c r="A4141" s="89">
        <f>VLOOKUP(C4141,TabellenSRG!$B$4:$C$2729,2,FALSE)</f>
        <v>368</v>
      </c>
      <c r="B4141" t="str">
        <f t="shared" si="65"/>
        <v>368b</v>
      </c>
      <c r="C4141" t="s">
        <v>378</v>
      </c>
      <c r="D4141" t="s">
        <v>607</v>
      </c>
      <c r="E4141">
        <v>1</v>
      </c>
      <c r="F4141">
        <v>0</v>
      </c>
      <c r="G4141">
        <v>0</v>
      </c>
      <c r="H4141">
        <v>0</v>
      </c>
      <c r="I4141">
        <v>0</v>
      </c>
      <c r="J4141">
        <v>0</v>
      </c>
      <c r="K4141">
        <v>0</v>
      </c>
      <c r="L4141" t="s">
        <v>617</v>
      </c>
      <c r="M4141" t="s">
        <v>617</v>
      </c>
      <c r="N4141">
        <v>0</v>
      </c>
      <c r="O4141">
        <v>0</v>
      </c>
      <c r="P4141">
        <v>0</v>
      </c>
      <c r="Q4141" s="36">
        <v>0</v>
      </c>
      <c r="R4141" s="36">
        <v>0</v>
      </c>
      <c r="S4141" s="36">
        <v>0</v>
      </c>
      <c r="T4141" s="36">
        <v>0</v>
      </c>
      <c r="U4141" s="36">
        <v>0</v>
      </c>
    </row>
    <row r="4142" spans="1:21" x14ac:dyDescent="0.2">
      <c r="A4142" s="89">
        <f>VLOOKUP(C4142,TabellenSRG!$B$4:$C$2729,2,FALSE)</f>
        <v>368</v>
      </c>
      <c r="B4142" t="str">
        <f t="shared" si="65"/>
        <v>368c</v>
      </c>
      <c r="C4142" t="s">
        <v>378</v>
      </c>
      <c r="D4142" t="s">
        <v>608</v>
      </c>
      <c r="E4142">
        <v>2</v>
      </c>
      <c r="F4142">
        <v>0</v>
      </c>
      <c r="G4142">
        <v>0</v>
      </c>
      <c r="H4142">
        <v>0</v>
      </c>
      <c r="I4142">
        <v>0</v>
      </c>
      <c r="J4142">
        <v>0</v>
      </c>
      <c r="K4142">
        <v>0</v>
      </c>
      <c r="L4142" t="s">
        <v>617</v>
      </c>
      <c r="M4142" t="s">
        <v>617</v>
      </c>
      <c r="N4142">
        <v>0</v>
      </c>
      <c r="O4142">
        <v>0</v>
      </c>
      <c r="P4142">
        <v>0</v>
      </c>
      <c r="Q4142" s="36">
        <v>0</v>
      </c>
      <c r="R4142" s="36">
        <v>0</v>
      </c>
      <c r="S4142" s="36">
        <v>0</v>
      </c>
      <c r="T4142" s="36">
        <v>0</v>
      </c>
      <c r="U4142" s="36">
        <v>0</v>
      </c>
    </row>
    <row r="4143" spans="1:21" x14ac:dyDescent="0.2">
      <c r="A4143" s="89">
        <f>VLOOKUP(C4143,TabellenSRG!$B$4:$C$2729,2,FALSE)</f>
        <v>368</v>
      </c>
      <c r="B4143" t="str">
        <f t="shared" si="65"/>
        <v>368d</v>
      </c>
      <c r="C4143" t="s">
        <v>378</v>
      </c>
      <c r="D4143" t="s">
        <v>609</v>
      </c>
      <c r="E4143">
        <v>3</v>
      </c>
      <c r="F4143">
        <v>0</v>
      </c>
      <c r="G4143">
        <v>0</v>
      </c>
      <c r="H4143">
        <v>0</v>
      </c>
      <c r="I4143">
        <v>0</v>
      </c>
      <c r="J4143">
        <v>0</v>
      </c>
      <c r="K4143">
        <v>0</v>
      </c>
      <c r="L4143" t="s">
        <v>617</v>
      </c>
      <c r="M4143" t="s">
        <v>617</v>
      </c>
      <c r="N4143">
        <v>0</v>
      </c>
      <c r="O4143">
        <v>0</v>
      </c>
      <c r="P4143">
        <v>0</v>
      </c>
      <c r="Q4143" s="36">
        <v>0</v>
      </c>
      <c r="R4143" s="36">
        <v>0</v>
      </c>
      <c r="S4143" s="36">
        <v>0</v>
      </c>
      <c r="T4143" s="36">
        <v>0</v>
      </c>
      <c r="U4143" s="36">
        <v>0</v>
      </c>
    </row>
    <row r="4144" spans="1:21" x14ac:dyDescent="0.2">
      <c r="A4144" s="89">
        <f>VLOOKUP(C4144,TabellenSRG!$B$4:$C$2729,2,FALSE)</f>
        <v>368</v>
      </c>
      <c r="B4144" t="str">
        <f t="shared" si="65"/>
        <v>368e</v>
      </c>
      <c r="C4144" t="s">
        <v>378</v>
      </c>
      <c r="D4144" t="s">
        <v>610</v>
      </c>
      <c r="E4144">
        <v>4</v>
      </c>
      <c r="F4144">
        <v>0</v>
      </c>
      <c r="G4144">
        <v>0</v>
      </c>
      <c r="H4144">
        <v>0</v>
      </c>
      <c r="I4144">
        <v>0</v>
      </c>
      <c r="J4144">
        <v>0</v>
      </c>
      <c r="K4144">
        <v>0</v>
      </c>
      <c r="L4144" t="s">
        <v>617</v>
      </c>
      <c r="M4144" t="s">
        <v>617</v>
      </c>
      <c r="N4144">
        <v>0</v>
      </c>
      <c r="O4144">
        <v>0</v>
      </c>
      <c r="P4144">
        <v>0</v>
      </c>
      <c r="Q4144" s="36">
        <v>0</v>
      </c>
      <c r="R4144" s="36">
        <v>0</v>
      </c>
      <c r="S4144" s="36">
        <v>0</v>
      </c>
      <c r="T4144" s="36">
        <v>0</v>
      </c>
      <c r="U4144" s="36">
        <v>0</v>
      </c>
    </row>
    <row r="4145" spans="1:21" x14ac:dyDescent="0.2">
      <c r="A4145" s="89">
        <f>VLOOKUP(C4145,TabellenSRG!$B$4:$C$2729,2,FALSE)</f>
        <v>368</v>
      </c>
      <c r="B4145" t="str">
        <f t="shared" si="65"/>
        <v>368f</v>
      </c>
      <c r="C4145" t="s">
        <v>378</v>
      </c>
      <c r="D4145" t="s">
        <v>612</v>
      </c>
      <c r="E4145">
        <v>5</v>
      </c>
      <c r="F4145">
        <v>0</v>
      </c>
      <c r="G4145">
        <v>0</v>
      </c>
      <c r="H4145">
        <v>0</v>
      </c>
      <c r="I4145">
        <v>0</v>
      </c>
      <c r="J4145">
        <v>0</v>
      </c>
      <c r="K4145">
        <v>0</v>
      </c>
      <c r="L4145" t="s">
        <v>617</v>
      </c>
      <c r="M4145" t="s">
        <v>617</v>
      </c>
      <c r="N4145">
        <v>0</v>
      </c>
      <c r="O4145">
        <v>0</v>
      </c>
      <c r="P4145">
        <v>0</v>
      </c>
      <c r="Q4145" s="36">
        <v>0</v>
      </c>
      <c r="R4145" s="36">
        <v>0</v>
      </c>
      <c r="S4145" s="36">
        <v>0</v>
      </c>
      <c r="T4145" s="36">
        <v>0</v>
      </c>
      <c r="U4145" s="36">
        <v>0</v>
      </c>
    </row>
    <row r="4146" spans="1:21" x14ac:dyDescent="0.2">
      <c r="A4146" s="89">
        <f>VLOOKUP(C4146,TabellenSRG!$B$4:$C$2729,2,FALSE)</f>
        <v>368</v>
      </c>
      <c r="B4146" t="str">
        <f t="shared" si="65"/>
        <v>368g</v>
      </c>
      <c r="C4146" t="s">
        <v>378</v>
      </c>
      <c r="D4146" t="s">
        <v>613</v>
      </c>
      <c r="E4146">
        <v>6</v>
      </c>
      <c r="F4146">
        <v>0</v>
      </c>
      <c r="G4146">
        <v>0</v>
      </c>
      <c r="H4146">
        <v>0</v>
      </c>
      <c r="I4146">
        <v>0</v>
      </c>
      <c r="J4146">
        <v>0</v>
      </c>
      <c r="K4146">
        <v>0</v>
      </c>
      <c r="L4146" t="s">
        <v>617</v>
      </c>
      <c r="M4146" t="s">
        <v>617</v>
      </c>
      <c r="N4146">
        <v>0</v>
      </c>
      <c r="O4146">
        <v>0</v>
      </c>
      <c r="P4146">
        <v>0</v>
      </c>
      <c r="Q4146" s="36">
        <v>0</v>
      </c>
      <c r="R4146" s="36">
        <v>0</v>
      </c>
      <c r="S4146" s="36">
        <v>0</v>
      </c>
      <c r="T4146" s="36">
        <v>0</v>
      </c>
      <c r="U4146" s="36">
        <v>0</v>
      </c>
    </row>
    <row r="4147" spans="1:21" x14ac:dyDescent="0.2">
      <c r="A4147" s="89">
        <f>VLOOKUP(C4147,TabellenSRG!$B$4:$C$2729,2,FALSE)</f>
        <v>368</v>
      </c>
      <c r="B4147" t="str">
        <f t="shared" si="65"/>
        <v>368h</v>
      </c>
      <c r="C4147" t="s">
        <v>378</v>
      </c>
      <c r="D4147" t="s">
        <v>614</v>
      </c>
      <c r="E4147">
        <v>7</v>
      </c>
      <c r="F4147">
        <v>0</v>
      </c>
      <c r="G4147">
        <v>0</v>
      </c>
      <c r="H4147">
        <v>0</v>
      </c>
      <c r="I4147">
        <v>0</v>
      </c>
      <c r="J4147">
        <v>0</v>
      </c>
      <c r="K4147">
        <v>0</v>
      </c>
      <c r="L4147" t="s">
        <v>617</v>
      </c>
      <c r="M4147" t="s">
        <v>617</v>
      </c>
      <c r="N4147">
        <v>0</v>
      </c>
      <c r="O4147">
        <v>0</v>
      </c>
      <c r="P4147">
        <v>0</v>
      </c>
      <c r="Q4147" s="36">
        <v>0</v>
      </c>
      <c r="R4147" s="36">
        <v>0</v>
      </c>
      <c r="S4147" s="36">
        <v>0</v>
      </c>
      <c r="T4147" s="36">
        <v>0</v>
      </c>
      <c r="U4147" s="36">
        <v>0</v>
      </c>
    </row>
    <row r="4148" spans="1:21" x14ac:dyDescent="0.2">
      <c r="A4148" s="89">
        <f>VLOOKUP(C4148,TabellenSRG!$B$4:$C$2729,2,FALSE)</f>
        <v>368</v>
      </c>
      <c r="B4148" t="str">
        <f t="shared" si="65"/>
        <v>368i</v>
      </c>
      <c r="C4148" t="s">
        <v>378</v>
      </c>
      <c r="D4148" t="s">
        <v>615</v>
      </c>
      <c r="E4148">
        <v>8</v>
      </c>
      <c r="F4148">
        <v>0</v>
      </c>
      <c r="G4148">
        <v>0</v>
      </c>
      <c r="H4148">
        <v>0</v>
      </c>
      <c r="I4148">
        <v>0</v>
      </c>
      <c r="J4148">
        <v>0</v>
      </c>
      <c r="K4148">
        <v>0</v>
      </c>
      <c r="L4148" t="s">
        <v>617</v>
      </c>
      <c r="M4148" t="s">
        <v>617</v>
      </c>
      <c r="N4148">
        <v>0</v>
      </c>
      <c r="O4148">
        <v>0</v>
      </c>
      <c r="P4148">
        <v>0</v>
      </c>
      <c r="Q4148" s="36">
        <v>0</v>
      </c>
      <c r="R4148" s="36">
        <v>0</v>
      </c>
      <c r="S4148" s="36">
        <v>0</v>
      </c>
      <c r="T4148" s="36">
        <v>0</v>
      </c>
      <c r="U4148" s="36">
        <v>0</v>
      </c>
    </row>
    <row r="4149" spans="1:21" x14ac:dyDescent="0.2">
      <c r="A4149" s="89">
        <f>VLOOKUP(C4149,TabellenSRG!$B$4:$C$2729,2,FALSE)</f>
        <v>368</v>
      </c>
      <c r="B4149" t="str">
        <f t="shared" si="65"/>
        <v>368j</v>
      </c>
      <c r="C4149" t="s">
        <v>378</v>
      </c>
      <c r="D4149" t="s">
        <v>616</v>
      </c>
      <c r="E4149">
        <v>9</v>
      </c>
      <c r="F4149">
        <v>30</v>
      </c>
      <c r="G4149">
        <v>30</v>
      </c>
      <c r="H4149">
        <v>30</v>
      </c>
      <c r="I4149">
        <v>30</v>
      </c>
      <c r="J4149">
        <v>30</v>
      </c>
      <c r="K4149">
        <v>0</v>
      </c>
      <c r="L4149" t="s">
        <v>617</v>
      </c>
      <c r="M4149" t="s">
        <v>617</v>
      </c>
      <c r="N4149">
        <v>0</v>
      </c>
      <c r="O4149">
        <v>0</v>
      </c>
      <c r="P4149">
        <v>110</v>
      </c>
      <c r="Q4149" s="36">
        <v>160</v>
      </c>
      <c r="R4149" s="36">
        <v>170</v>
      </c>
      <c r="S4149" s="36">
        <v>210</v>
      </c>
      <c r="T4149" s="36">
        <v>240</v>
      </c>
      <c r="U4149" s="36">
        <v>260</v>
      </c>
    </row>
    <row r="4150" spans="1:21" x14ac:dyDescent="0.2">
      <c r="A4150" s="89">
        <f>VLOOKUP(C4150,TabellenSRG!$B$4:$C$2729,2,FALSE)</f>
        <v>368</v>
      </c>
      <c r="B4150" t="str">
        <f t="shared" si="65"/>
        <v>368k</v>
      </c>
      <c r="C4150" t="s">
        <v>378</v>
      </c>
      <c r="D4150" t="s">
        <v>611</v>
      </c>
      <c r="E4150">
        <v>10</v>
      </c>
      <c r="F4150" t="e">
        <v>#N/A</v>
      </c>
      <c r="G4150" t="e">
        <v>#N/A</v>
      </c>
      <c r="H4150" t="e">
        <v>#N/A</v>
      </c>
      <c r="I4150" t="e">
        <v>#N/A</v>
      </c>
      <c r="J4150" t="e">
        <v>#N/A</v>
      </c>
      <c r="K4150" t="e">
        <v>#N/A</v>
      </c>
      <c r="L4150" t="e">
        <v>#N/A</v>
      </c>
      <c r="M4150" t="e">
        <v>#N/A</v>
      </c>
      <c r="N4150">
        <v>0</v>
      </c>
      <c r="O4150">
        <v>0</v>
      </c>
      <c r="P4150">
        <v>0</v>
      </c>
      <c r="Q4150" s="36">
        <v>0</v>
      </c>
      <c r="R4150" s="36">
        <v>0</v>
      </c>
      <c r="S4150" s="36">
        <v>0</v>
      </c>
      <c r="T4150" s="36">
        <v>0</v>
      </c>
      <c r="U4150" s="36">
        <v>0</v>
      </c>
    </row>
    <row r="4151" spans="1:21" x14ac:dyDescent="0.2">
      <c r="A4151" s="89">
        <f>VLOOKUP(C4151,TabellenSRG!$B$4:$C$2729,2,FALSE)</f>
        <v>369</v>
      </c>
      <c r="B4151" t="str">
        <f t="shared" si="65"/>
        <v>369a</v>
      </c>
      <c r="C4151" t="s">
        <v>379</v>
      </c>
      <c r="D4151" t="s">
        <v>606</v>
      </c>
      <c r="E4151">
        <v>0</v>
      </c>
      <c r="F4151">
        <v>100</v>
      </c>
      <c r="G4151">
        <v>100</v>
      </c>
      <c r="H4151">
        <v>110</v>
      </c>
      <c r="I4151">
        <v>120</v>
      </c>
      <c r="J4151">
        <v>110</v>
      </c>
      <c r="K4151">
        <v>130</v>
      </c>
      <c r="L4151">
        <v>130</v>
      </c>
      <c r="M4151">
        <v>120</v>
      </c>
      <c r="N4151">
        <v>120</v>
      </c>
      <c r="O4151">
        <v>100</v>
      </c>
      <c r="P4151">
        <v>100</v>
      </c>
      <c r="Q4151" s="36">
        <v>100</v>
      </c>
      <c r="R4151" s="36">
        <v>100</v>
      </c>
      <c r="S4151" s="36">
        <v>100</v>
      </c>
      <c r="T4151" s="36">
        <v>100</v>
      </c>
      <c r="U4151" s="36">
        <v>90</v>
      </c>
    </row>
    <row r="4152" spans="1:21" x14ac:dyDescent="0.2">
      <c r="A4152" s="89">
        <f>VLOOKUP(C4152,TabellenSRG!$B$4:$C$2729,2,FALSE)</f>
        <v>369</v>
      </c>
      <c r="B4152" t="str">
        <f t="shared" si="65"/>
        <v>369b</v>
      </c>
      <c r="C4152" t="s">
        <v>379</v>
      </c>
      <c r="D4152" t="s">
        <v>607</v>
      </c>
      <c r="E4152">
        <v>1</v>
      </c>
      <c r="F4152">
        <v>0</v>
      </c>
      <c r="G4152">
        <v>0</v>
      </c>
      <c r="H4152">
        <v>0</v>
      </c>
      <c r="I4152">
        <v>0</v>
      </c>
      <c r="J4152">
        <v>0</v>
      </c>
      <c r="K4152">
        <v>0</v>
      </c>
      <c r="L4152">
        <v>0</v>
      </c>
      <c r="M4152">
        <v>0</v>
      </c>
      <c r="N4152">
        <v>0</v>
      </c>
      <c r="O4152">
        <v>0</v>
      </c>
      <c r="P4152">
        <v>0</v>
      </c>
      <c r="Q4152" s="36">
        <v>0</v>
      </c>
      <c r="R4152" s="36">
        <v>0</v>
      </c>
      <c r="S4152" s="36">
        <v>0</v>
      </c>
      <c r="T4152" s="36">
        <v>0</v>
      </c>
      <c r="U4152" s="36">
        <v>0</v>
      </c>
    </row>
    <row r="4153" spans="1:21" x14ac:dyDescent="0.2">
      <c r="A4153" s="89">
        <f>VLOOKUP(C4153,TabellenSRG!$B$4:$C$2729,2,FALSE)</f>
        <v>369</v>
      </c>
      <c r="B4153" t="str">
        <f t="shared" si="65"/>
        <v>369c</v>
      </c>
      <c r="C4153" t="s">
        <v>379</v>
      </c>
      <c r="D4153" t="s">
        <v>608</v>
      </c>
      <c r="E4153">
        <v>2</v>
      </c>
      <c r="F4153">
        <v>0</v>
      </c>
      <c r="G4153">
        <v>0</v>
      </c>
      <c r="H4153">
        <v>0</v>
      </c>
      <c r="I4153">
        <v>0</v>
      </c>
      <c r="J4153">
        <v>0</v>
      </c>
      <c r="K4153">
        <v>0</v>
      </c>
      <c r="L4153">
        <v>0</v>
      </c>
      <c r="M4153">
        <v>0</v>
      </c>
      <c r="N4153">
        <v>0</v>
      </c>
      <c r="O4153">
        <v>0</v>
      </c>
      <c r="P4153">
        <v>0</v>
      </c>
      <c r="Q4153" s="36">
        <v>0</v>
      </c>
      <c r="R4153" s="36">
        <v>0</v>
      </c>
      <c r="S4153" s="36">
        <v>0</v>
      </c>
      <c r="T4153" s="36">
        <v>0</v>
      </c>
      <c r="U4153" s="36">
        <v>0</v>
      </c>
    </row>
    <row r="4154" spans="1:21" x14ac:dyDescent="0.2">
      <c r="A4154" s="89">
        <f>VLOOKUP(C4154,TabellenSRG!$B$4:$C$2729,2,FALSE)</f>
        <v>369</v>
      </c>
      <c r="B4154" t="str">
        <f t="shared" si="65"/>
        <v>369d</v>
      </c>
      <c r="C4154" t="s">
        <v>379</v>
      </c>
      <c r="D4154" t="s">
        <v>609</v>
      </c>
      <c r="E4154">
        <v>3</v>
      </c>
      <c r="F4154">
        <v>0</v>
      </c>
      <c r="G4154">
        <v>0</v>
      </c>
      <c r="H4154">
        <v>0</v>
      </c>
      <c r="I4154">
        <v>0</v>
      </c>
      <c r="J4154">
        <v>0</v>
      </c>
      <c r="K4154">
        <v>0</v>
      </c>
      <c r="L4154">
        <v>0</v>
      </c>
      <c r="M4154">
        <v>0</v>
      </c>
      <c r="N4154">
        <v>0</v>
      </c>
      <c r="O4154">
        <v>0</v>
      </c>
      <c r="P4154">
        <v>0</v>
      </c>
      <c r="Q4154" s="36">
        <v>0</v>
      </c>
      <c r="R4154" s="36">
        <v>0</v>
      </c>
      <c r="S4154" s="36">
        <v>0</v>
      </c>
      <c r="T4154" s="36">
        <v>0</v>
      </c>
      <c r="U4154" s="36">
        <v>0</v>
      </c>
    </row>
    <row r="4155" spans="1:21" x14ac:dyDescent="0.2">
      <c r="A4155" s="89">
        <f>VLOOKUP(C4155,TabellenSRG!$B$4:$C$2729,2,FALSE)</f>
        <v>369</v>
      </c>
      <c r="B4155" t="str">
        <f t="shared" si="65"/>
        <v>369e</v>
      </c>
      <c r="C4155" t="s">
        <v>379</v>
      </c>
      <c r="D4155" t="s">
        <v>610</v>
      </c>
      <c r="E4155">
        <v>4</v>
      </c>
      <c r="F4155">
        <v>0</v>
      </c>
      <c r="G4155">
        <v>0</v>
      </c>
      <c r="H4155">
        <v>0</v>
      </c>
      <c r="I4155">
        <v>0</v>
      </c>
      <c r="J4155">
        <v>0</v>
      </c>
      <c r="K4155">
        <v>0</v>
      </c>
      <c r="L4155">
        <v>0</v>
      </c>
      <c r="M4155">
        <v>0</v>
      </c>
      <c r="N4155">
        <v>0</v>
      </c>
      <c r="O4155">
        <v>0</v>
      </c>
      <c r="P4155">
        <v>0</v>
      </c>
      <c r="Q4155" s="36">
        <v>10</v>
      </c>
      <c r="R4155" s="36">
        <v>10</v>
      </c>
      <c r="S4155" s="36">
        <v>10</v>
      </c>
      <c r="T4155" s="36">
        <v>10</v>
      </c>
      <c r="U4155" s="36">
        <v>10</v>
      </c>
    </row>
    <row r="4156" spans="1:21" x14ac:dyDescent="0.2">
      <c r="A4156" s="89">
        <f>VLOOKUP(C4156,TabellenSRG!$B$4:$C$2729,2,FALSE)</f>
        <v>369</v>
      </c>
      <c r="B4156" t="str">
        <f t="shared" si="65"/>
        <v>369f</v>
      </c>
      <c r="C4156" t="s">
        <v>379</v>
      </c>
      <c r="D4156" t="s">
        <v>612</v>
      </c>
      <c r="E4156">
        <v>5</v>
      </c>
      <c r="F4156">
        <v>0</v>
      </c>
      <c r="G4156">
        <v>0</v>
      </c>
      <c r="H4156">
        <v>0</v>
      </c>
      <c r="I4156">
        <v>0</v>
      </c>
      <c r="J4156">
        <v>0</v>
      </c>
      <c r="K4156">
        <v>0</v>
      </c>
      <c r="L4156">
        <v>0</v>
      </c>
      <c r="M4156">
        <v>0</v>
      </c>
      <c r="N4156">
        <v>0</v>
      </c>
      <c r="O4156">
        <v>0</v>
      </c>
      <c r="P4156">
        <v>0</v>
      </c>
      <c r="Q4156" s="36">
        <v>0</v>
      </c>
      <c r="R4156" s="36">
        <v>0</v>
      </c>
      <c r="S4156" s="36">
        <v>0</v>
      </c>
      <c r="T4156" s="36">
        <v>0</v>
      </c>
      <c r="U4156" s="36">
        <v>0</v>
      </c>
    </row>
    <row r="4157" spans="1:21" x14ac:dyDescent="0.2">
      <c r="A4157" s="89">
        <f>VLOOKUP(C4157,TabellenSRG!$B$4:$C$2729,2,FALSE)</f>
        <v>369</v>
      </c>
      <c r="B4157" t="str">
        <f t="shared" si="65"/>
        <v>369g</v>
      </c>
      <c r="C4157" t="s">
        <v>379</v>
      </c>
      <c r="D4157" t="s">
        <v>613</v>
      </c>
      <c r="E4157">
        <v>6</v>
      </c>
      <c r="F4157">
        <v>0</v>
      </c>
      <c r="G4157">
        <v>0</v>
      </c>
      <c r="H4157">
        <v>0</v>
      </c>
      <c r="I4157">
        <v>0</v>
      </c>
      <c r="J4157">
        <v>0</v>
      </c>
      <c r="K4157">
        <v>0</v>
      </c>
      <c r="L4157">
        <v>0</v>
      </c>
      <c r="M4157">
        <v>0</v>
      </c>
      <c r="N4157">
        <v>0</v>
      </c>
      <c r="O4157">
        <v>0</v>
      </c>
      <c r="P4157">
        <v>0</v>
      </c>
      <c r="Q4157" s="36">
        <v>0</v>
      </c>
      <c r="R4157" s="36">
        <v>0</v>
      </c>
      <c r="S4157" s="36">
        <v>0</v>
      </c>
      <c r="T4157" s="36">
        <v>0</v>
      </c>
      <c r="U4157" s="36">
        <v>0</v>
      </c>
    </row>
    <row r="4158" spans="1:21" x14ac:dyDescent="0.2">
      <c r="A4158" s="89">
        <f>VLOOKUP(C4158,TabellenSRG!$B$4:$C$2729,2,FALSE)</f>
        <v>369</v>
      </c>
      <c r="B4158" t="str">
        <f t="shared" si="65"/>
        <v>369h</v>
      </c>
      <c r="C4158" t="s">
        <v>379</v>
      </c>
      <c r="D4158" t="s">
        <v>614</v>
      </c>
      <c r="E4158">
        <v>7</v>
      </c>
      <c r="F4158">
        <v>0</v>
      </c>
      <c r="G4158">
        <v>0</v>
      </c>
      <c r="H4158">
        <v>0</v>
      </c>
      <c r="I4158">
        <v>0</v>
      </c>
      <c r="J4158">
        <v>0</v>
      </c>
      <c r="K4158">
        <v>0</v>
      </c>
      <c r="L4158">
        <v>0</v>
      </c>
      <c r="M4158">
        <v>0</v>
      </c>
      <c r="N4158">
        <v>0</v>
      </c>
      <c r="O4158">
        <v>0</v>
      </c>
      <c r="P4158">
        <v>0</v>
      </c>
      <c r="Q4158" s="36">
        <v>0</v>
      </c>
      <c r="R4158" s="36">
        <v>0</v>
      </c>
      <c r="S4158" s="36">
        <v>0</v>
      </c>
      <c r="T4158" s="36">
        <v>0</v>
      </c>
      <c r="U4158" s="36">
        <v>0</v>
      </c>
    </row>
    <row r="4159" spans="1:21" x14ac:dyDescent="0.2">
      <c r="A4159" s="89">
        <f>VLOOKUP(C4159,TabellenSRG!$B$4:$C$2729,2,FALSE)</f>
        <v>369</v>
      </c>
      <c r="B4159" t="str">
        <f t="shared" si="65"/>
        <v>369i</v>
      </c>
      <c r="C4159" t="s">
        <v>379</v>
      </c>
      <c r="D4159" t="s">
        <v>615</v>
      </c>
      <c r="E4159">
        <v>8</v>
      </c>
      <c r="F4159">
        <v>0</v>
      </c>
      <c r="G4159">
        <v>0</v>
      </c>
      <c r="H4159">
        <v>0</v>
      </c>
      <c r="I4159">
        <v>0</v>
      </c>
      <c r="J4159">
        <v>0</v>
      </c>
      <c r="K4159">
        <v>0</v>
      </c>
      <c r="L4159">
        <v>0</v>
      </c>
      <c r="M4159">
        <v>0</v>
      </c>
      <c r="N4159">
        <v>0</v>
      </c>
      <c r="O4159">
        <v>0</v>
      </c>
      <c r="P4159">
        <v>0</v>
      </c>
      <c r="Q4159" s="36">
        <v>0</v>
      </c>
      <c r="R4159" s="36">
        <v>0</v>
      </c>
      <c r="S4159" s="36">
        <v>0</v>
      </c>
      <c r="T4159" s="36">
        <v>0</v>
      </c>
      <c r="U4159" s="36">
        <v>0</v>
      </c>
    </row>
    <row r="4160" spans="1:21" x14ac:dyDescent="0.2">
      <c r="A4160" s="89">
        <f>VLOOKUP(C4160,TabellenSRG!$B$4:$C$2729,2,FALSE)</f>
        <v>369</v>
      </c>
      <c r="B4160" t="str">
        <f t="shared" si="65"/>
        <v>369j</v>
      </c>
      <c r="C4160" t="s">
        <v>379</v>
      </c>
      <c r="D4160" t="s">
        <v>616</v>
      </c>
      <c r="E4160">
        <v>9</v>
      </c>
      <c r="F4160">
        <v>100</v>
      </c>
      <c r="G4160">
        <v>100</v>
      </c>
      <c r="H4160">
        <v>110</v>
      </c>
      <c r="I4160">
        <v>110</v>
      </c>
      <c r="J4160">
        <v>110</v>
      </c>
      <c r="K4160">
        <v>130</v>
      </c>
      <c r="L4160">
        <v>130</v>
      </c>
      <c r="M4160">
        <v>120</v>
      </c>
      <c r="N4160">
        <v>110</v>
      </c>
      <c r="O4160">
        <v>90</v>
      </c>
      <c r="P4160">
        <v>90</v>
      </c>
      <c r="Q4160" s="36">
        <v>90</v>
      </c>
      <c r="R4160" s="36">
        <v>90</v>
      </c>
      <c r="S4160" s="36">
        <v>90</v>
      </c>
      <c r="T4160" s="36">
        <v>90</v>
      </c>
      <c r="U4160" s="36">
        <v>80</v>
      </c>
    </row>
    <row r="4161" spans="1:21" x14ac:dyDescent="0.2">
      <c r="A4161" s="89">
        <f>VLOOKUP(C4161,TabellenSRG!$B$4:$C$2729,2,FALSE)</f>
        <v>369</v>
      </c>
      <c r="B4161" t="str">
        <f t="shared" si="65"/>
        <v>369k</v>
      </c>
      <c r="C4161" t="s">
        <v>379</v>
      </c>
      <c r="D4161" t="s">
        <v>611</v>
      </c>
      <c r="E4161">
        <v>10</v>
      </c>
      <c r="F4161" t="e">
        <v>#N/A</v>
      </c>
      <c r="G4161" t="e">
        <v>#N/A</v>
      </c>
      <c r="H4161" t="e">
        <v>#N/A</v>
      </c>
      <c r="I4161" t="e">
        <v>#N/A</v>
      </c>
      <c r="J4161" t="e">
        <v>#N/A</v>
      </c>
      <c r="K4161" t="e">
        <v>#N/A</v>
      </c>
      <c r="L4161" t="e">
        <v>#N/A</v>
      </c>
      <c r="M4161" t="e">
        <v>#N/A</v>
      </c>
      <c r="N4161">
        <v>0</v>
      </c>
      <c r="O4161">
        <v>0</v>
      </c>
      <c r="P4161">
        <v>0</v>
      </c>
      <c r="Q4161" s="36">
        <v>0</v>
      </c>
      <c r="R4161" s="36">
        <v>0</v>
      </c>
      <c r="S4161" s="36">
        <v>0</v>
      </c>
      <c r="T4161" s="36">
        <v>0</v>
      </c>
      <c r="U4161" s="36">
        <v>0</v>
      </c>
    </row>
    <row r="4162" spans="1:21" x14ac:dyDescent="0.2">
      <c r="A4162" s="89">
        <f>VLOOKUP(C4162,TabellenSRG!$B$4:$C$2729,2,FALSE)</f>
        <v>370</v>
      </c>
      <c r="B4162" t="str">
        <f t="shared" si="65"/>
        <v>370a</v>
      </c>
      <c r="C4162" t="s">
        <v>380</v>
      </c>
      <c r="D4162" t="s">
        <v>606</v>
      </c>
      <c r="E4162">
        <v>0</v>
      </c>
      <c r="F4162">
        <v>180</v>
      </c>
      <c r="G4162">
        <v>190</v>
      </c>
      <c r="H4162">
        <v>150</v>
      </c>
      <c r="I4162">
        <v>150</v>
      </c>
      <c r="J4162">
        <v>180</v>
      </c>
      <c r="K4162">
        <v>210</v>
      </c>
      <c r="L4162">
        <v>190</v>
      </c>
      <c r="M4162">
        <v>190</v>
      </c>
      <c r="N4162">
        <v>210</v>
      </c>
      <c r="O4162">
        <v>220</v>
      </c>
      <c r="P4162">
        <v>210</v>
      </c>
      <c r="Q4162" s="36">
        <v>220</v>
      </c>
      <c r="R4162" s="36">
        <v>220</v>
      </c>
      <c r="S4162" s="36">
        <v>210</v>
      </c>
      <c r="T4162" s="36">
        <v>210</v>
      </c>
      <c r="U4162" s="36">
        <v>210</v>
      </c>
    </row>
    <row r="4163" spans="1:21" x14ac:dyDescent="0.2">
      <c r="A4163" s="89">
        <f>VLOOKUP(C4163,TabellenSRG!$B$4:$C$2729,2,FALSE)</f>
        <v>370</v>
      </c>
      <c r="B4163" t="str">
        <f t="shared" si="65"/>
        <v>370b</v>
      </c>
      <c r="C4163" t="s">
        <v>380</v>
      </c>
      <c r="D4163" t="s">
        <v>607</v>
      </c>
      <c r="E4163">
        <v>1</v>
      </c>
      <c r="F4163">
        <v>0</v>
      </c>
      <c r="G4163">
        <v>0</v>
      </c>
      <c r="H4163">
        <v>0</v>
      </c>
      <c r="I4163">
        <v>0</v>
      </c>
      <c r="J4163">
        <v>0</v>
      </c>
      <c r="K4163">
        <v>0</v>
      </c>
      <c r="L4163">
        <v>0</v>
      </c>
      <c r="M4163">
        <v>0</v>
      </c>
      <c r="N4163">
        <v>0</v>
      </c>
      <c r="O4163">
        <v>0</v>
      </c>
      <c r="P4163">
        <v>0</v>
      </c>
      <c r="Q4163" s="36">
        <v>0</v>
      </c>
      <c r="R4163" s="36">
        <v>0</v>
      </c>
      <c r="S4163" s="36">
        <v>0</v>
      </c>
      <c r="T4163" s="36">
        <v>0</v>
      </c>
      <c r="U4163" s="36">
        <v>0</v>
      </c>
    </row>
    <row r="4164" spans="1:21" x14ac:dyDescent="0.2">
      <c r="A4164" s="89">
        <f>VLOOKUP(C4164,TabellenSRG!$B$4:$C$2729,2,FALSE)</f>
        <v>370</v>
      </c>
      <c r="B4164" t="str">
        <f t="shared" si="65"/>
        <v>370c</v>
      </c>
      <c r="C4164" t="s">
        <v>380</v>
      </c>
      <c r="D4164" t="s">
        <v>608</v>
      </c>
      <c r="E4164">
        <v>2</v>
      </c>
      <c r="F4164">
        <v>0</v>
      </c>
      <c r="G4164">
        <v>0</v>
      </c>
      <c r="H4164">
        <v>0</v>
      </c>
      <c r="I4164">
        <v>0</v>
      </c>
      <c r="J4164">
        <v>0</v>
      </c>
      <c r="K4164">
        <v>0</v>
      </c>
      <c r="L4164">
        <v>0</v>
      </c>
      <c r="M4164">
        <v>0</v>
      </c>
      <c r="N4164">
        <v>0</v>
      </c>
      <c r="O4164">
        <v>0</v>
      </c>
      <c r="P4164">
        <v>0</v>
      </c>
      <c r="Q4164" s="36">
        <v>0</v>
      </c>
      <c r="R4164" s="36">
        <v>0</v>
      </c>
      <c r="S4164" s="36">
        <v>0</v>
      </c>
      <c r="T4164" s="36">
        <v>0</v>
      </c>
      <c r="U4164" s="36">
        <v>0</v>
      </c>
    </row>
    <row r="4165" spans="1:21" x14ac:dyDescent="0.2">
      <c r="A4165" s="89">
        <f>VLOOKUP(C4165,TabellenSRG!$B$4:$C$2729,2,FALSE)</f>
        <v>370</v>
      </c>
      <c r="B4165" t="str">
        <f t="shared" ref="B4165:B4228" si="66">CONCATENATE(A4165,D4165)</f>
        <v>370d</v>
      </c>
      <c r="C4165" t="s">
        <v>380</v>
      </c>
      <c r="D4165" t="s">
        <v>609</v>
      </c>
      <c r="E4165">
        <v>3</v>
      </c>
      <c r="F4165">
        <v>10</v>
      </c>
      <c r="G4165">
        <v>10</v>
      </c>
      <c r="H4165">
        <v>0</v>
      </c>
      <c r="I4165">
        <v>0</v>
      </c>
      <c r="J4165">
        <v>0</v>
      </c>
      <c r="K4165">
        <v>0</v>
      </c>
      <c r="L4165">
        <v>0</v>
      </c>
      <c r="M4165">
        <v>0</v>
      </c>
      <c r="N4165">
        <v>0</v>
      </c>
      <c r="O4165">
        <v>0</v>
      </c>
      <c r="P4165">
        <v>0</v>
      </c>
      <c r="Q4165" s="36">
        <v>0</v>
      </c>
      <c r="R4165" s="36">
        <v>0</v>
      </c>
      <c r="S4165" s="36">
        <v>0</v>
      </c>
      <c r="T4165" s="36">
        <v>0</v>
      </c>
      <c r="U4165" s="36">
        <v>0</v>
      </c>
    </row>
    <row r="4166" spans="1:21" x14ac:dyDescent="0.2">
      <c r="A4166" s="89">
        <f>VLOOKUP(C4166,TabellenSRG!$B$4:$C$2729,2,FALSE)</f>
        <v>370</v>
      </c>
      <c r="B4166" t="str">
        <f t="shared" si="66"/>
        <v>370e</v>
      </c>
      <c r="C4166" t="s">
        <v>380</v>
      </c>
      <c r="D4166" t="s">
        <v>610</v>
      </c>
      <c r="E4166">
        <v>4</v>
      </c>
      <c r="F4166">
        <v>0</v>
      </c>
      <c r="G4166">
        <v>0</v>
      </c>
      <c r="H4166">
        <v>0</v>
      </c>
      <c r="I4166">
        <v>0</v>
      </c>
      <c r="J4166">
        <v>0</v>
      </c>
      <c r="K4166">
        <v>0</v>
      </c>
      <c r="L4166">
        <v>0</v>
      </c>
      <c r="M4166">
        <v>0</v>
      </c>
      <c r="N4166">
        <v>0</v>
      </c>
      <c r="O4166">
        <v>0</v>
      </c>
      <c r="P4166">
        <v>0</v>
      </c>
      <c r="Q4166" s="36">
        <v>0</v>
      </c>
      <c r="R4166" s="36">
        <v>0</v>
      </c>
      <c r="S4166" s="36">
        <v>0</v>
      </c>
      <c r="T4166" s="36">
        <v>0</v>
      </c>
      <c r="U4166" s="36">
        <v>0</v>
      </c>
    </row>
    <row r="4167" spans="1:21" x14ac:dyDescent="0.2">
      <c r="A4167" s="89">
        <f>VLOOKUP(C4167,TabellenSRG!$B$4:$C$2729,2,FALSE)</f>
        <v>370</v>
      </c>
      <c r="B4167" t="str">
        <f t="shared" si="66"/>
        <v>370f</v>
      </c>
      <c r="C4167" t="s">
        <v>380</v>
      </c>
      <c r="D4167" t="s">
        <v>612</v>
      </c>
      <c r="E4167">
        <v>5</v>
      </c>
      <c r="F4167">
        <v>0</v>
      </c>
      <c r="G4167">
        <v>0</v>
      </c>
      <c r="H4167">
        <v>0</v>
      </c>
      <c r="I4167">
        <v>0</v>
      </c>
      <c r="J4167">
        <v>0</v>
      </c>
      <c r="K4167">
        <v>0</v>
      </c>
      <c r="L4167">
        <v>0</v>
      </c>
      <c r="M4167">
        <v>0</v>
      </c>
      <c r="N4167">
        <v>0</v>
      </c>
      <c r="O4167">
        <v>0</v>
      </c>
      <c r="P4167">
        <v>0</v>
      </c>
      <c r="Q4167" s="36">
        <v>0</v>
      </c>
      <c r="R4167" s="36">
        <v>0</v>
      </c>
      <c r="S4167" s="36">
        <v>0</v>
      </c>
      <c r="T4167" s="36">
        <v>0</v>
      </c>
      <c r="U4167" s="36">
        <v>0</v>
      </c>
    </row>
    <row r="4168" spans="1:21" x14ac:dyDescent="0.2">
      <c r="A4168" s="89">
        <f>VLOOKUP(C4168,TabellenSRG!$B$4:$C$2729,2,FALSE)</f>
        <v>370</v>
      </c>
      <c r="B4168" t="str">
        <f t="shared" si="66"/>
        <v>370g</v>
      </c>
      <c r="C4168" t="s">
        <v>380</v>
      </c>
      <c r="D4168" t="s">
        <v>613</v>
      </c>
      <c r="E4168">
        <v>6</v>
      </c>
      <c r="F4168">
        <v>0</v>
      </c>
      <c r="G4168">
        <v>0</v>
      </c>
      <c r="H4168">
        <v>0</v>
      </c>
      <c r="I4168">
        <v>0</v>
      </c>
      <c r="J4168">
        <v>0</v>
      </c>
      <c r="K4168">
        <v>0</v>
      </c>
      <c r="L4168">
        <v>0</v>
      </c>
      <c r="M4168">
        <v>0</v>
      </c>
      <c r="N4168">
        <v>0</v>
      </c>
      <c r="O4168">
        <v>0</v>
      </c>
      <c r="P4168">
        <v>0</v>
      </c>
      <c r="Q4168" s="36">
        <v>0</v>
      </c>
      <c r="R4168" s="36">
        <v>0</v>
      </c>
      <c r="S4168" s="36">
        <v>0</v>
      </c>
      <c r="T4168" s="36">
        <v>0</v>
      </c>
      <c r="U4168" s="36">
        <v>0</v>
      </c>
    </row>
    <row r="4169" spans="1:21" x14ac:dyDescent="0.2">
      <c r="A4169" s="89">
        <f>VLOOKUP(C4169,TabellenSRG!$B$4:$C$2729,2,FALSE)</f>
        <v>370</v>
      </c>
      <c r="B4169" t="str">
        <f t="shared" si="66"/>
        <v>370h</v>
      </c>
      <c r="C4169" t="s">
        <v>380</v>
      </c>
      <c r="D4169" t="s">
        <v>614</v>
      </c>
      <c r="E4169">
        <v>7</v>
      </c>
      <c r="F4169">
        <v>0</v>
      </c>
      <c r="G4169">
        <v>0</v>
      </c>
      <c r="H4169">
        <v>0</v>
      </c>
      <c r="I4169">
        <v>0</v>
      </c>
      <c r="J4169">
        <v>0</v>
      </c>
      <c r="K4169">
        <v>0</v>
      </c>
      <c r="L4169">
        <v>0</v>
      </c>
      <c r="M4169">
        <v>0</v>
      </c>
      <c r="N4169">
        <v>0</v>
      </c>
      <c r="O4169">
        <v>0</v>
      </c>
      <c r="P4169">
        <v>0</v>
      </c>
      <c r="Q4169" s="36">
        <v>0</v>
      </c>
      <c r="R4169" s="36">
        <v>0</v>
      </c>
      <c r="S4169" s="36">
        <v>0</v>
      </c>
      <c r="T4169" s="36">
        <v>0</v>
      </c>
      <c r="U4169" s="36">
        <v>0</v>
      </c>
    </row>
    <row r="4170" spans="1:21" x14ac:dyDescent="0.2">
      <c r="A4170" s="89">
        <f>VLOOKUP(C4170,TabellenSRG!$B$4:$C$2729,2,FALSE)</f>
        <v>370</v>
      </c>
      <c r="B4170" t="str">
        <f t="shared" si="66"/>
        <v>370i</v>
      </c>
      <c r="C4170" t="s">
        <v>380</v>
      </c>
      <c r="D4170" t="s">
        <v>615</v>
      </c>
      <c r="E4170">
        <v>8</v>
      </c>
      <c r="F4170">
        <v>0</v>
      </c>
      <c r="G4170">
        <v>0</v>
      </c>
      <c r="H4170">
        <v>0</v>
      </c>
      <c r="I4170">
        <v>0</v>
      </c>
      <c r="J4170">
        <v>0</v>
      </c>
      <c r="K4170">
        <v>0</v>
      </c>
      <c r="L4170">
        <v>0</v>
      </c>
      <c r="M4170">
        <v>0</v>
      </c>
      <c r="N4170">
        <v>0</v>
      </c>
      <c r="O4170">
        <v>0</v>
      </c>
      <c r="P4170">
        <v>0</v>
      </c>
      <c r="Q4170" s="36">
        <v>0</v>
      </c>
      <c r="R4170" s="36">
        <v>0</v>
      </c>
      <c r="S4170" s="36">
        <v>0</v>
      </c>
      <c r="T4170" s="36">
        <v>0</v>
      </c>
      <c r="U4170" s="36">
        <v>0</v>
      </c>
    </row>
    <row r="4171" spans="1:21" x14ac:dyDescent="0.2">
      <c r="A4171" s="89">
        <f>VLOOKUP(C4171,TabellenSRG!$B$4:$C$2729,2,FALSE)</f>
        <v>370</v>
      </c>
      <c r="B4171" t="str">
        <f t="shared" si="66"/>
        <v>370j</v>
      </c>
      <c r="C4171" t="s">
        <v>380</v>
      </c>
      <c r="D4171" t="s">
        <v>616</v>
      </c>
      <c r="E4171">
        <v>9</v>
      </c>
      <c r="F4171">
        <v>180</v>
      </c>
      <c r="G4171">
        <v>180</v>
      </c>
      <c r="H4171">
        <v>150</v>
      </c>
      <c r="I4171">
        <v>150</v>
      </c>
      <c r="J4171">
        <v>180</v>
      </c>
      <c r="K4171">
        <v>210</v>
      </c>
      <c r="L4171">
        <v>180</v>
      </c>
      <c r="M4171">
        <v>180</v>
      </c>
      <c r="N4171">
        <v>210</v>
      </c>
      <c r="O4171">
        <v>220</v>
      </c>
      <c r="P4171">
        <v>210</v>
      </c>
      <c r="Q4171" s="36">
        <v>220</v>
      </c>
      <c r="R4171" s="36">
        <v>220</v>
      </c>
      <c r="S4171" s="36">
        <v>210</v>
      </c>
      <c r="T4171" s="36">
        <v>200</v>
      </c>
      <c r="U4171" s="36">
        <v>200</v>
      </c>
    </row>
    <row r="4172" spans="1:21" x14ac:dyDescent="0.2">
      <c r="A4172" s="89">
        <f>VLOOKUP(C4172,TabellenSRG!$B$4:$C$2729,2,FALSE)</f>
        <v>370</v>
      </c>
      <c r="B4172" t="str">
        <f t="shared" si="66"/>
        <v>370k</v>
      </c>
      <c r="C4172" t="s">
        <v>380</v>
      </c>
      <c r="D4172" t="s">
        <v>611</v>
      </c>
      <c r="E4172">
        <v>10</v>
      </c>
      <c r="F4172" t="e">
        <v>#N/A</v>
      </c>
      <c r="G4172" t="e">
        <v>#N/A</v>
      </c>
      <c r="H4172" t="e">
        <v>#N/A</v>
      </c>
      <c r="I4172" t="e">
        <v>#N/A</v>
      </c>
      <c r="J4172" t="e">
        <v>#N/A</v>
      </c>
      <c r="K4172" t="e">
        <v>#N/A</v>
      </c>
      <c r="L4172" t="e">
        <v>#N/A</v>
      </c>
      <c r="M4172" t="e">
        <v>#N/A</v>
      </c>
      <c r="N4172">
        <v>0</v>
      </c>
      <c r="O4172">
        <v>0</v>
      </c>
      <c r="P4172">
        <v>0</v>
      </c>
      <c r="Q4172" s="36">
        <v>0</v>
      </c>
      <c r="R4172" s="36">
        <v>0</v>
      </c>
      <c r="S4172" s="36">
        <v>0</v>
      </c>
      <c r="T4172" s="36">
        <v>0</v>
      </c>
      <c r="U4172" s="36">
        <v>0</v>
      </c>
    </row>
    <row r="4173" spans="1:21" x14ac:dyDescent="0.2">
      <c r="A4173" s="89">
        <f>VLOOKUP(C4173,TabellenSRG!$B$4:$C$2729,2,FALSE)</f>
        <v>371</v>
      </c>
      <c r="B4173" t="str">
        <f t="shared" si="66"/>
        <v>371a</v>
      </c>
      <c r="C4173" t="s">
        <v>381</v>
      </c>
      <c r="D4173" t="s">
        <v>606</v>
      </c>
      <c r="E4173">
        <v>0</v>
      </c>
      <c r="F4173">
        <v>450</v>
      </c>
      <c r="G4173">
        <v>410</v>
      </c>
      <c r="H4173">
        <v>350</v>
      </c>
      <c r="I4173">
        <v>360</v>
      </c>
      <c r="J4173">
        <v>510</v>
      </c>
      <c r="K4173">
        <v>550</v>
      </c>
      <c r="L4173">
        <v>630</v>
      </c>
      <c r="M4173">
        <v>700</v>
      </c>
      <c r="N4173">
        <v>830</v>
      </c>
      <c r="O4173">
        <v>640</v>
      </c>
      <c r="P4173">
        <v>700</v>
      </c>
      <c r="Q4173" s="36">
        <v>780</v>
      </c>
      <c r="R4173" s="36">
        <v>880</v>
      </c>
      <c r="S4173" s="36">
        <v>1070</v>
      </c>
      <c r="T4173" s="36">
        <v>1190</v>
      </c>
      <c r="U4173" s="36">
        <v>1270</v>
      </c>
    </row>
    <row r="4174" spans="1:21" x14ac:dyDescent="0.2">
      <c r="A4174" s="89">
        <f>VLOOKUP(C4174,TabellenSRG!$B$4:$C$2729,2,FALSE)</f>
        <v>371</v>
      </c>
      <c r="B4174" t="str">
        <f t="shared" si="66"/>
        <v>371b</v>
      </c>
      <c r="C4174" t="s">
        <v>381</v>
      </c>
      <c r="D4174" t="s">
        <v>607</v>
      </c>
      <c r="E4174">
        <v>1</v>
      </c>
      <c r="F4174">
        <v>0</v>
      </c>
      <c r="G4174">
        <v>0</v>
      </c>
      <c r="H4174">
        <v>0</v>
      </c>
      <c r="I4174">
        <v>0</v>
      </c>
      <c r="J4174">
        <v>0</v>
      </c>
      <c r="K4174">
        <v>0</v>
      </c>
      <c r="L4174">
        <v>0</v>
      </c>
      <c r="M4174">
        <v>0</v>
      </c>
      <c r="N4174">
        <v>0</v>
      </c>
      <c r="O4174">
        <v>0</v>
      </c>
      <c r="P4174">
        <v>10</v>
      </c>
      <c r="Q4174" s="36">
        <v>0</v>
      </c>
      <c r="R4174" s="36">
        <v>0</v>
      </c>
      <c r="S4174" s="36">
        <v>0</v>
      </c>
      <c r="T4174" s="36">
        <v>0</v>
      </c>
      <c r="U4174" s="36">
        <v>0</v>
      </c>
    </row>
    <row r="4175" spans="1:21" x14ac:dyDescent="0.2">
      <c r="A4175" s="89">
        <f>VLOOKUP(C4175,TabellenSRG!$B$4:$C$2729,2,FALSE)</f>
        <v>371</v>
      </c>
      <c r="B4175" t="str">
        <f t="shared" si="66"/>
        <v>371c</v>
      </c>
      <c r="C4175" t="s">
        <v>381</v>
      </c>
      <c r="D4175" t="s">
        <v>608</v>
      </c>
      <c r="E4175">
        <v>2</v>
      </c>
      <c r="F4175">
        <v>0</v>
      </c>
      <c r="G4175">
        <v>0</v>
      </c>
      <c r="H4175">
        <v>0</v>
      </c>
      <c r="I4175">
        <v>0</v>
      </c>
      <c r="J4175">
        <v>0</v>
      </c>
      <c r="K4175">
        <v>0</v>
      </c>
      <c r="L4175">
        <v>0</v>
      </c>
      <c r="M4175">
        <v>0</v>
      </c>
      <c r="N4175">
        <v>0</v>
      </c>
      <c r="O4175">
        <v>0</v>
      </c>
      <c r="P4175">
        <v>0</v>
      </c>
      <c r="Q4175" s="36">
        <v>0</v>
      </c>
      <c r="R4175" s="36">
        <v>0</v>
      </c>
      <c r="S4175" s="36">
        <v>0</v>
      </c>
      <c r="T4175" s="36">
        <v>0</v>
      </c>
      <c r="U4175" s="36">
        <v>0</v>
      </c>
    </row>
    <row r="4176" spans="1:21" x14ac:dyDescent="0.2">
      <c r="A4176" s="89">
        <f>VLOOKUP(C4176,TabellenSRG!$B$4:$C$2729,2,FALSE)</f>
        <v>371</v>
      </c>
      <c r="B4176" t="str">
        <f t="shared" si="66"/>
        <v>371d</v>
      </c>
      <c r="C4176" t="s">
        <v>381</v>
      </c>
      <c r="D4176" t="s">
        <v>609</v>
      </c>
      <c r="E4176">
        <v>3</v>
      </c>
      <c r="F4176">
        <v>0</v>
      </c>
      <c r="G4176">
        <v>0</v>
      </c>
      <c r="H4176">
        <v>0</v>
      </c>
      <c r="I4176">
        <v>0</v>
      </c>
      <c r="J4176">
        <v>0</v>
      </c>
      <c r="K4176">
        <v>0</v>
      </c>
      <c r="L4176">
        <v>0</v>
      </c>
      <c r="M4176">
        <v>0</v>
      </c>
      <c r="N4176">
        <v>0</v>
      </c>
      <c r="O4176">
        <v>0</v>
      </c>
      <c r="P4176">
        <v>0</v>
      </c>
      <c r="Q4176" s="36">
        <v>0</v>
      </c>
      <c r="R4176" s="36">
        <v>0</v>
      </c>
      <c r="S4176" s="36">
        <v>0</v>
      </c>
      <c r="T4176" s="36">
        <v>0</v>
      </c>
      <c r="U4176" s="36">
        <v>0</v>
      </c>
    </row>
    <row r="4177" spans="1:21" x14ac:dyDescent="0.2">
      <c r="A4177" s="89">
        <f>VLOOKUP(C4177,TabellenSRG!$B$4:$C$2729,2,FALSE)</f>
        <v>371</v>
      </c>
      <c r="B4177" t="str">
        <f t="shared" si="66"/>
        <v>371e</v>
      </c>
      <c r="C4177" t="s">
        <v>381</v>
      </c>
      <c r="D4177" t="s">
        <v>610</v>
      </c>
      <c r="E4177">
        <v>4</v>
      </c>
      <c r="F4177">
        <v>0</v>
      </c>
      <c r="G4177">
        <v>0</v>
      </c>
      <c r="H4177">
        <v>0</v>
      </c>
      <c r="I4177">
        <v>0</v>
      </c>
      <c r="J4177">
        <v>0</v>
      </c>
      <c r="K4177">
        <v>10</v>
      </c>
      <c r="L4177">
        <v>10</v>
      </c>
      <c r="M4177">
        <v>10</v>
      </c>
      <c r="N4177">
        <v>10</v>
      </c>
      <c r="O4177">
        <v>10</v>
      </c>
      <c r="P4177">
        <v>10</v>
      </c>
      <c r="Q4177" s="36">
        <v>20</v>
      </c>
      <c r="R4177" s="36">
        <v>30</v>
      </c>
      <c r="S4177" s="36">
        <v>40</v>
      </c>
      <c r="T4177" s="36">
        <v>60</v>
      </c>
      <c r="U4177" s="36">
        <v>30</v>
      </c>
    </row>
    <row r="4178" spans="1:21" x14ac:dyDescent="0.2">
      <c r="A4178" s="89">
        <f>VLOOKUP(C4178,TabellenSRG!$B$4:$C$2729,2,FALSE)</f>
        <v>371</v>
      </c>
      <c r="B4178" t="str">
        <f t="shared" si="66"/>
        <v>371f</v>
      </c>
      <c r="C4178" t="s">
        <v>381</v>
      </c>
      <c r="D4178" t="s">
        <v>612</v>
      </c>
      <c r="E4178">
        <v>5</v>
      </c>
      <c r="F4178">
        <v>0</v>
      </c>
      <c r="G4178">
        <v>0</v>
      </c>
      <c r="H4178">
        <v>0</v>
      </c>
      <c r="I4178">
        <v>0</v>
      </c>
      <c r="J4178">
        <v>0</v>
      </c>
      <c r="K4178">
        <v>0</v>
      </c>
      <c r="L4178">
        <v>0</v>
      </c>
      <c r="M4178">
        <v>0</v>
      </c>
      <c r="N4178">
        <v>0</v>
      </c>
      <c r="O4178">
        <v>0</v>
      </c>
      <c r="P4178">
        <v>0</v>
      </c>
      <c r="Q4178" s="36">
        <v>0</v>
      </c>
      <c r="R4178" s="36">
        <v>0</v>
      </c>
      <c r="S4178" s="36">
        <v>0</v>
      </c>
      <c r="T4178" s="36">
        <v>0</v>
      </c>
      <c r="U4178" s="36">
        <v>0</v>
      </c>
    </row>
    <row r="4179" spans="1:21" x14ac:dyDescent="0.2">
      <c r="A4179" s="89">
        <f>VLOOKUP(C4179,TabellenSRG!$B$4:$C$2729,2,FALSE)</f>
        <v>371</v>
      </c>
      <c r="B4179" t="str">
        <f t="shared" si="66"/>
        <v>371g</v>
      </c>
      <c r="C4179" t="s">
        <v>381</v>
      </c>
      <c r="D4179" t="s">
        <v>613</v>
      </c>
      <c r="E4179">
        <v>6</v>
      </c>
      <c r="F4179">
        <v>0</v>
      </c>
      <c r="G4179">
        <v>0</v>
      </c>
      <c r="H4179">
        <v>0</v>
      </c>
      <c r="I4179">
        <v>0</v>
      </c>
      <c r="J4179">
        <v>0</v>
      </c>
      <c r="K4179">
        <v>0</v>
      </c>
      <c r="L4179">
        <v>0</v>
      </c>
      <c r="M4179">
        <v>0</v>
      </c>
      <c r="N4179">
        <v>0</v>
      </c>
      <c r="O4179">
        <v>0</v>
      </c>
      <c r="P4179">
        <v>0</v>
      </c>
      <c r="Q4179" s="36">
        <v>0</v>
      </c>
      <c r="R4179" s="36">
        <v>0</v>
      </c>
      <c r="S4179" s="36">
        <v>0</v>
      </c>
      <c r="T4179" s="36">
        <v>0</v>
      </c>
      <c r="U4179" s="36">
        <v>0</v>
      </c>
    </row>
    <row r="4180" spans="1:21" x14ac:dyDescent="0.2">
      <c r="A4180" s="89">
        <f>VLOOKUP(C4180,TabellenSRG!$B$4:$C$2729,2,FALSE)</f>
        <v>371</v>
      </c>
      <c r="B4180" t="str">
        <f t="shared" si="66"/>
        <v>371h</v>
      </c>
      <c r="C4180" t="s">
        <v>381</v>
      </c>
      <c r="D4180" t="s">
        <v>614</v>
      </c>
      <c r="E4180">
        <v>7</v>
      </c>
      <c r="F4180">
        <v>0</v>
      </c>
      <c r="G4180">
        <v>0</v>
      </c>
      <c r="H4180">
        <v>0</v>
      </c>
      <c r="I4180">
        <v>0</v>
      </c>
      <c r="J4180">
        <v>0</v>
      </c>
      <c r="K4180">
        <v>0</v>
      </c>
      <c r="L4180">
        <v>0</v>
      </c>
      <c r="M4180">
        <v>0</v>
      </c>
      <c r="N4180">
        <v>0</v>
      </c>
      <c r="O4180">
        <v>0</v>
      </c>
      <c r="P4180">
        <v>0</v>
      </c>
      <c r="Q4180" s="36">
        <v>0</v>
      </c>
      <c r="R4180" s="36">
        <v>0</v>
      </c>
      <c r="S4180" s="36">
        <v>0</v>
      </c>
      <c r="T4180" s="36">
        <v>0</v>
      </c>
      <c r="U4180" s="36">
        <v>0</v>
      </c>
    </row>
    <row r="4181" spans="1:21" x14ac:dyDescent="0.2">
      <c r="A4181" s="89">
        <f>VLOOKUP(C4181,TabellenSRG!$B$4:$C$2729,2,FALSE)</f>
        <v>371</v>
      </c>
      <c r="B4181" t="str">
        <f t="shared" si="66"/>
        <v>371i</v>
      </c>
      <c r="C4181" t="s">
        <v>381</v>
      </c>
      <c r="D4181" t="s">
        <v>615</v>
      </c>
      <c r="E4181">
        <v>8</v>
      </c>
      <c r="F4181">
        <v>0</v>
      </c>
      <c r="G4181">
        <v>0</v>
      </c>
      <c r="H4181">
        <v>0</v>
      </c>
      <c r="I4181">
        <v>0</v>
      </c>
      <c r="J4181">
        <v>0</v>
      </c>
      <c r="K4181">
        <v>0</v>
      </c>
      <c r="L4181">
        <v>0</v>
      </c>
      <c r="M4181">
        <v>0</v>
      </c>
      <c r="N4181">
        <v>0</v>
      </c>
      <c r="O4181">
        <v>0</v>
      </c>
      <c r="P4181">
        <v>0</v>
      </c>
      <c r="Q4181" s="36">
        <v>0</v>
      </c>
      <c r="R4181" s="36">
        <v>0</v>
      </c>
      <c r="S4181" s="36">
        <v>0</v>
      </c>
      <c r="T4181" s="36">
        <v>0</v>
      </c>
      <c r="U4181" s="36">
        <v>0</v>
      </c>
    </row>
    <row r="4182" spans="1:21" x14ac:dyDescent="0.2">
      <c r="A4182" s="89">
        <f>VLOOKUP(C4182,TabellenSRG!$B$4:$C$2729,2,FALSE)</f>
        <v>371</v>
      </c>
      <c r="B4182" t="str">
        <f t="shared" si="66"/>
        <v>371j</v>
      </c>
      <c r="C4182" t="s">
        <v>381</v>
      </c>
      <c r="D4182" t="s">
        <v>616</v>
      </c>
      <c r="E4182">
        <v>9</v>
      </c>
      <c r="F4182">
        <v>450</v>
      </c>
      <c r="G4182">
        <v>410</v>
      </c>
      <c r="H4182">
        <v>350</v>
      </c>
      <c r="I4182">
        <v>360</v>
      </c>
      <c r="J4182">
        <v>510</v>
      </c>
      <c r="K4182">
        <v>550</v>
      </c>
      <c r="L4182">
        <v>630</v>
      </c>
      <c r="M4182">
        <v>690</v>
      </c>
      <c r="N4182">
        <v>810</v>
      </c>
      <c r="O4182">
        <v>620</v>
      </c>
      <c r="P4182">
        <v>670</v>
      </c>
      <c r="Q4182" s="36">
        <v>760</v>
      </c>
      <c r="R4182" s="36">
        <v>840</v>
      </c>
      <c r="S4182" s="36">
        <v>1020</v>
      </c>
      <c r="T4182" s="36">
        <v>1110</v>
      </c>
      <c r="U4182" s="36">
        <v>1230</v>
      </c>
    </row>
    <row r="4183" spans="1:21" x14ac:dyDescent="0.2">
      <c r="A4183" s="89">
        <f>VLOOKUP(C4183,TabellenSRG!$B$4:$C$2729,2,FALSE)</f>
        <v>371</v>
      </c>
      <c r="B4183" t="str">
        <f t="shared" si="66"/>
        <v>371k</v>
      </c>
      <c r="C4183" t="s">
        <v>381</v>
      </c>
      <c r="D4183" t="s">
        <v>611</v>
      </c>
      <c r="E4183">
        <v>10</v>
      </c>
      <c r="F4183" t="e">
        <v>#N/A</v>
      </c>
      <c r="G4183" t="e">
        <v>#N/A</v>
      </c>
      <c r="H4183" t="e">
        <v>#N/A</v>
      </c>
      <c r="I4183" t="e">
        <v>#N/A</v>
      </c>
      <c r="J4183" t="e">
        <v>#N/A</v>
      </c>
      <c r="K4183" t="e">
        <v>#N/A</v>
      </c>
      <c r="L4183" t="e">
        <v>#N/A</v>
      </c>
      <c r="M4183" t="e">
        <v>#N/A</v>
      </c>
      <c r="N4183">
        <v>0</v>
      </c>
      <c r="O4183">
        <v>0</v>
      </c>
      <c r="P4183">
        <v>10</v>
      </c>
      <c r="Q4183" s="36">
        <v>0</v>
      </c>
      <c r="R4183" s="36">
        <v>10</v>
      </c>
      <c r="S4183" s="36">
        <v>10</v>
      </c>
      <c r="T4183" s="36">
        <v>10</v>
      </c>
      <c r="U4183" s="36">
        <v>10</v>
      </c>
    </row>
    <row r="4184" spans="1:21" x14ac:dyDescent="0.2">
      <c r="A4184" s="89">
        <f>VLOOKUP(C4184,TabellenSRG!$B$4:$C$2729,2,FALSE)</f>
        <v>372</v>
      </c>
      <c r="B4184" t="str">
        <f t="shared" si="66"/>
        <v>372a</v>
      </c>
      <c r="C4184" t="s">
        <v>382</v>
      </c>
      <c r="D4184" t="s">
        <v>606</v>
      </c>
      <c r="E4184">
        <v>0</v>
      </c>
      <c r="F4184">
        <v>190</v>
      </c>
      <c r="G4184">
        <v>150</v>
      </c>
      <c r="H4184">
        <v>160</v>
      </c>
      <c r="I4184">
        <v>180</v>
      </c>
      <c r="J4184">
        <v>210</v>
      </c>
      <c r="K4184">
        <v>250</v>
      </c>
      <c r="L4184">
        <v>270</v>
      </c>
      <c r="M4184">
        <v>270</v>
      </c>
      <c r="N4184">
        <v>270</v>
      </c>
      <c r="O4184">
        <v>290</v>
      </c>
      <c r="P4184">
        <v>260</v>
      </c>
      <c r="Q4184" s="36">
        <v>250</v>
      </c>
      <c r="R4184" s="36">
        <v>450</v>
      </c>
      <c r="S4184" s="36">
        <v>460</v>
      </c>
      <c r="T4184" s="36">
        <v>470</v>
      </c>
      <c r="U4184" s="36">
        <v>440</v>
      </c>
    </row>
    <row r="4185" spans="1:21" x14ac:dyDescent="0.2">
      <c r="A4185" s="89">
        <f>VLOOKUP(C4185,TabellenSRG!$B$4:$C$2729,2,FALSE)</f>
        <v>372</v>
      </c>
      <c r="B4185" t="str">
        <f t="shared" si="66"/>
        <v>372b</v>
      </c>
      <c r="C4185" t="s">
        <v>382</v>
      </c>
      <c r="D4185" t="s">
        <v>607</v>
      </c>
      <c r="E4185">
        <v>1</v>
      </c>
      <c r="F4185">
        <v>0</v>
      </c>
      <c r="G4185">
        <v>0</v>
      </c>
      <c r="H4185">
        <v>0</v>
      </c>
      <c r="I4185">
        <v>0</v>
      </c>
      <c r="J4185">
        <v>0</v>
      </c>
      <c r="K4185">
        <v>0</v>
      </c>
      <c r="L4185">
        <v>0</v>
      </c>
      <c r="M4185">
        <v>0</v>
      </c>
      <c r="N4185">
        <v>0</v>
      </c>
      <c r="O4185">
        <v>0</v>
      </c>
      <c r="P4185">
        <v>0</v>
      </c>
      <c r="Q4185" s="36">
        <v>0</v>
      </c>
      <c r="R4185" s="36">
        <v>0</v>
      </c>
      <c r="S4185" s="36">
        <v>0</v>
      </c>
      <c r="T4185" s="36">
        <v>0</v>
      </c>
      <c r="U4185" s="36">
        <v>0</v>
      </c>
    </row>
    <row r="4186" spans="1:21" x14ac:dyDescent="0.2">
      <c r="A4186" s="89">
        <f>VLOOKUP(C4186,TabellenSRG!$B$4:$C$2729,2,FALSE)</f>
        <v>372</v>
      </c>
      <c r="B4186" t="str">
        <f t="shared" si="66"/>
        <v>372c</v>
      </c>
      <c r="C4186" t="s">
        <v>382</v>
      </c>
      <c r="D4186" t="s">
        <v>608</v>
      </c>
      <c r="E4186">
        <v>2</v>
      </c>
      <c r="F4186">
        <v>0</v>
      </c>
      <c r="G4186">
        <v>0</v>
      </c>
      <c r="H4186">
        <v>0</v>
      </c>
      <c r="I4186">
        <v>0</v>
      </c>
      <c r="J4186">
        <v>0</v>
      </c>
      <c r="K4186">
        <v>0</v>
      </c>
      <c r="L4186">
        <v>0</v>
      </c>
      <c r="M4186">
        <v>0</v>
      </c>
      <c r="N4186">
        <v>0</v>
      </c>
      <c r="O4186">
        <v>0</v>
      </c>
      <c r="P4186">
        <v>0</v>
      </c>
      <c r="Q4186" s="36">
        <v>0</v>
      </c>
      <c r="R4186" s="36">
        <v>0</v>
      </c>
      <c r="S4186" s="36">
        <v>0</v>
      </c>
      <c r="T4186" s="36">
        <v>0</v>
      </c>
      <c r="U4186" s="36">
        <v>0</v>
      </c>
    </row>
    <row r="4187" spans="1:21" x14ac:dyDescent="0.2">
      <c r="A4187" s="89">
        <f>VLOOKUP(C4187,TabellenSRG!$B$4:$C$2729,2,FALSE)</f>
        <v>372</v>
      </c>
      <c r="B4187" t="str">
        <f t="shared" si="66"/>
        <v>372d</v>
      </c>
      <c r="C4187" t="s">
        <v>382</v>
      </c>
      <c r="D4187" t="s">
        <v>609</v>
      </c>
      <c r="E4187">
        <v>3</v>
      </c>
      <c r="F4187">
        <v>0</v>
      </c>
      <c r="G4187">
        <v>0</v>
      </c>
      <c r="H4187">
        <v>0</v>
      </c>
      <c r="I4187">
        <v>0</v>
      </c>
      <c r="J4187">
        <v>0</v>
      </c>
      <c r="K4187">
        <v>0</v>
      </c>
      <c r="L4187">
        <v>0</v>
      </c>
      <c r="M4187">
        <v>40</v>
      </c>
      <c r="N4187">
        <v>40</v>
      </c>
      <c r="O4187">
        <v>40</v>
      </c>
      <c r="P4187">
        <v>40</v>
      </c>
      <c r="Q4187" s="36">
        <v>40</v>
      </c>
      <c r="R4187" s="36">
        <v>60</v>
      </c>
      <c r="S4187" s="36">
        <v>50</v>
      </c>
      <c r="T4187" s="36">
        <v>50</v>
      </c>
      <c r="U4187" s="36">
        <v>40</v>
      </c>
    </row>
    <row r="4188" spans="1:21" x14ac:dyDescent="0.2">
      <c r="A4188" s="89">
        <f>VLOOKUP(C4188,TabellenSRG!$B$4:$C$2729,2,FALSE)</f>
        <v>372</v>
      </c>
      <c r="B4188" t="str">
        <f t="shared" si="66"/>
        <v>372e</v>
      </c>
      <c r="C4188" t="s">
        <v>382</v>
      </c>
      <c r="D4188" t="s">
        <v>610</v>
      </c>
      <c r="E4188">
        <v>4</v>
      </c>
      <c r="F4188">
        <v>0</v>
      </c>
      <c r="G4188">
        <v>0</v>
      </c>
      <c r="H4188">
        <v>0</v>
      </c>
      <c r="I4188">
        <v>0</v>
      </c>
      <c r="J4188">
        <v>0</v>
      </c>
      <c r="K4188">
        <v>0</v>
      </c>
      <c r="L4188">
        <v>0</v>
      </c>
      <c r="M4188">
        <v>10</v>
      </c>
      <c r="N4188">
        <v>20</v>
      </c>
      <c r="O4188">
        <v>20</v>
      </c>
      <c r="P4188">
        <v>20</v>
      </c>
      <c r="Q4188" s="36">
        <v>20</v>
      </c>
      <c r="R4188" s="36">
        <v>30</v>
      </c>
      <c r="S4188" s="36">
        <v>30</v>
      </c>
      <c r="T4188" s="36">
        <v>40</v>
      </c>
      <c r="U4188" s="36">
        <v>40</v>
      </c>
    </row>
    <row r="4189" spans="1:21" x14ac:dyDescent="0.2">
      <c r="A4189" s="89">
        <f>VLOOKUP(C4189,TabellenSRG!$B$4:$C$2729,2,FALSE)</f>
        <v>372</v>
      </c>
      <c r="B4189" t="str">
        <f t="shared" si="66"/>
        <v>372f</v>
      </c>
      <c r="C4189" t="s">
        <v>382</v>
      </c>
      <c r="D4189" t="s">
        <v>612</v>
      </c>
      <c r="E4189">
        <v>5</v>
      </c>
      <c r="F4189">
        <v>0</v>
      </c>
      <c r="G4189">
        <v>0</v>
      </c>
      <c r="H4189">
        <v>0</v>
      </c>
      <c r="I4189">
        <v>0</v>
      </c>
      <c r="J4189">
        <v>0</v>
      </c>
      <c r="K4189">
        <v>0</v>
      </c>
      <c r="L4189">
        <v>0</v>
      </c>
      <c r="M4189">
        <v>0</v>
      </c>
      <c r="N4189">
        <v>0</v>
      </c>
      <c r="O4189">
        <v>0</v>
      </c>
      <c r="P4189">
        <v>0</v>
      </c>
      <c r="Q4189" s="36">
        <v>0</v>
      </c>
      <c r="R4189" s="36">
        <v>0</v>
      </c>
      <c r="S4189" s="36">
        <v>0</v>
      </c>
      <c r="T4189" s="36">
        <v>0</v>
      </c>
      <c r="U4189" s="36">
        <v>0</v>
      </c>
    </row>
    <row r="4190" spans="1:21" x14ac:dyDescent="0.2">
      <c r="A4190" s="89">
        <f>VLOOKUP(C4190,TabellenSRG!$B$4:$C$2729,2,FALSE)</f>
        <v>372</v>
      </c>
      <c r="B4190" t="str">
        <f t="shared" si="66"/>
        <v>372g</v>
      </c>
      <c r="C4190" t="s">
        <v>382</v>
      </c>
      <c r="D4190" t="s">
        <v>613</v>
      </c>
      <c r="E4190">
        <v>6</v>
      </c>
      <c r="F4190">
        <v>0</v>
      </c>
      <c r="G4190">
        <v>0</v>
      </c>
      <c r="H4190">
        <v>0</v>
      </c>
      <c r="I4190">
        <v>0</v>
      </c>
      <c r="J4190">
        <v>0</v>
      </c>
      <c r="K4190">
        <v>0</v>
      </c>
      <c r="L4190">
        <v>0</v>
      </c>
      <c r="M4190">
        <v>0</v>
      </c>
      <c r="N4190">
        <v>10</v>
      </c>
      <c r="O4190">
        <v>10</v>
      </c>
      <c r="P4190">
        <v>10</v>
      </c>
      <c r="Q4190" s="36">
        <v>10</v>
      </c>
      <c r="R4190" s="36">
        <v>30</v>
      </c>
      <c r="S4190" s="36">
        <v>30</v>
      </c>
      <c r="T4190" s="36">
        <v>30</v>
      </c>
      <c r="U4190" s="36">
        <v>30</v>
      </c>
    </row>
    <row r="4191" spans="1:21" x14ac:dyDescent="0.2">
      <c r="A4191" s="89">
        <f>VLOOKUP(C4191,TabellenSRG!$B$4:$C$2729,2,FALSE)</f>
        <v>372</v>
      </c>
      <c r="B4191" t="str">
        <f t="shared" si="66"/>
        <v>372h</v>
      </c>
      <c r="C4191" t="s">
        <v>382</v>
      </c>
      <c r="D4191" t="s">
        <v>614</v>
      </c>
      <c r="E4191">
        <v>7</v>
      </c>
      <c r="F4191">
        <v>0</v>
      </c>
      <c r="G4191">
        <v>0</v>
      </c>
      <c r="H4191">
        <v>0</v>
      </c>
      <c r="I4191">
        <v>0</v>
      </c>
      <c r="J4191">
        <v>0</v>
      </c>
      <c r="K4191">
        <v>0</v>
      </c>
      <c r="L4191">
        <v>0</v>
      </c>
      <c r="M4191">
        <v>0</v>
      </c>
      <c r="N4191">
        <v>0</v>
      </c>
      <c r="O4191">
        <v>0</v>
      </c>
      <c r="P4191">
        <v>0</v>
      </c>
      <c r="Q4191" s="36">
        <v>0</v>
      </c>
      <c r="R4191" s="36">
        <v>0</v>
      </c>
      <c r="S4191" s="36">
        <v>0</v>
      </c>
      <c r="T4191" s="36">
        <v>0</v>
      </c>
      <c r="U4191" s="36">
        <v>0</v>
      </c>
    </row>
    <row r="4192" spans="1:21" x14ac:dyDescent="0.2">
      <c r="A4192" s="89">
        <f>VLOOKUP(C4192,TabellenSRG!$B$4:$C$2729,2,FALSE)</f>
        <v>372</v>
      </c>
      <c r="B4192" t="str">
        <f t="shared" si="66"/>
        <v>372i</v>
      </c>
      <c r="C4192" t="s">
        <v>382</v>
      </c>
      <c r="D4192" t="s">
        <v>615</v>
      </c>
      <c r="E4192">
        <v>8</v>
      </c>
      <c r="F4192">
        <v>0</v>
      </c>
      <c r="G4192">
        <v>0</v>
      </c>
      <c r="H4192">
        <v>0</v>
      </c>
      <c r="I4192">
        <v>0</v>
      </c>
      <c r="J4192">
        <v>0</v>
      </c>
      <c r="K4192">
        <v>0</v>
      </c>
      <c r="L4192">
        <v>0</v>
      </c>
      <c r="M4192">
        <v>0</v>
      </c>
      <c r="N4192">
        <v>0</v>
      </c>
      <c r="O4192">
        <v>0</v>
      </c>
      <c r="P4192">
        <v>0</v>
      </c>
      <c r="Q4192" s="36">
        <v>0</v>
      </c>
      <c r="R4192" s="36">
        <v>10</v>
      </c>
      <c r="S4192" s="36">
        <v>10</v>
      </c>
      <c r="T4192" s="36">
        <v>20</v>
      </c>
      <c r="U4192" s="36">
        <v>10</v>
      </c>
    </row>
    <row r="4193" spans="1:21" x14ac:dyDescent="0.2">
      <c r="A4193" s="89">
        <f>VLOOKUP(C4193,TabellenSRG!$B$4:$C$2729,2,FALSE)</f>
        <v>372</v>
      </c>
      <c r="B4193" t="str">
        <f t="shared" si="66"/>
        <v>372j</v>
      </c>
      <c r="C4193" t="s">
        <v>382</v>
      </c>
      <c r="D4193" t="s">
        <v>616</v>
      </c>
      <c r="E4193">
        <v>9</v>
      </c>
      <c r="F4193">
        <v>190</v>
      </c>
      <c r="G4193">
        <v>150</v>
      </c>
      <c r="H4193">
        <v>150</v>
      </c>
      <c r="I4193">
        <v>180</v>
      </c>
      <c r="J4193">
        <v>210</v>
      </c>
      <c r="K4193">
        <v>250</v>
      </c>
      <c r="L4193">
        <v>260</v>
      </c>
      <c r="M4193">
        <v>220</v>
      </c>
      <c r="N4193">
        <v>210</v>
      </c>
      <c r="O4193">
        <v>210</v>
      </c>
      <c r="P4193">
        <v>180</v>
      </c>
      <c r="Q4193" s="36">
        <v>170</v>
      </c>
      <c r="R4193" s="36">
        <v>320</v>
      </c>
      <c r="S4193" s="36">
        <v>320</v>
      </c>
      <c r="T4193" s="36">
        <v>330</v>
      </c>
      <c r="U4193" s="36">
        <v>310</v>
      </c>
    </row>
    <row r="4194" spans="1:21" x14ac:dyDescent="0.2">
      <c r="A4194" s="89">
        <f>VLOOKUP(C4194,TabellenSRG!$B$4:$C$2729,2,FALSE)</f>
        <v>372</v>
      </c>
      <c r="B4194" t="str">
        <f t="shared" si="66"/>
        <v>372k</v>
      </c>
      <c r="C4194" t="s">
        <v>382</v>
      </c>
      <c r="D4194" t="s">
        <v>611</v>
      </c>
      <c r="E4194">
        <v>10</v>
      </c>
      <c r="F4194" t="e">
        <v>#N/A</v>
      </c>
      <c r="G4194" t="e">
        <v>#N/A</v>
      </c>
      <c r="H4194" t="e">
        <v>#N/A</v>
      </c>
      <c r="I4194" t="e">
        <v>#N/A</v>
      </c>
      <c r="J4194" t="e">
        <v>#N/A</v>
      </c>
      <c r="K4194" t="e">
        <v>#N/A</v>
      </c>
      <c r="L4194" t="e">
        <v>#N/A</v>
      </c>
      <c r="M4194" t="e">
        <v>#N/A</v>
      </c>
      <c r="N4194">
        <v>0</v>
      </c>
      <c r="O4194">
        <v>10</v>
      </c>
      <c r="P4194">
        <v>10</v>
      </c>
      <c r="Q4194" s="36">
        <v>0</v>
      </c>
      <c r="R4194" s="36">
        <v>10</v>
      </c>
      <c r="S4194" s="36">
        <v>10</v>
      </c>
      <c r="T4194" s="36">
        <v>10</v>
      </c>
      <c r="U4194" s="36">
        <v>10</v>
      </c>
    </row>
    <row r="4195" spans="1:21" x14ac:dyDescent="0.2">
      <c r="A4195" s="89">
        <f>VLOOKUP(C4195,TabellenSRG!$B$4:$C$2729,2,FALSE)</f>
        <v>373</v>
      </c>
      <c r="B4195" t="str">
        <f t="shared" si="66"/>
        <v>373a</v>
      </c>
      <c r="C4195" t="s">
        <v>383</v>
      </c>
      <c r="D4195" t="s">
        <v>606</v>
      </c>
      <c r="E4195">
        <v>0</v>
      </c>
      <c r="F4195">
        <v>1410</v>
      </c>
      <c r="G4195">
        <v>1540</v>
      </c>
      <c r="H4195">
        <v>1460</v>
      </c>
      <c r="I4195">
        <v>1450</v>
      </c>
      <c r="J4195">
        <v>1540</v>
      </c>
      <c r="K4195">
        <v>1590</v>
      </c>
      <c r="L4195">
        <v>1630</v>
      </c>
      <c r="M4195">
        <v>1780</v>
      </c>
      <c r="N4195">
        <v>1910</v>
      </c>
      <c r="O4195">
        <v>2070</v>
      </c>
      <c r="P4195">
        <v>2100</v>
      </c>
      <c r="Q4195" s="36">
        <v>2110</v>
      </c>
      <c r="R4195" s="36">
        <v>2060</v>
      </c>
      <c r="S4195" s="36">
        <v>2100</v>
      </c>
      <c r="T4195" s="36">
        <v>2100</v>
      </c>
      <c r="U4195" s="36">
        <v>2250</v>
      </c>
    </row>
    <row r="4196" spans="1:21" x14ac:dyDescent="0.2">
      <c r="A4196" s="89">
        <f>VLOOKUP(C4196,TabellenSRG!$B$4:$C$2729,2,FALSE)</f>
        <v>373</v>
      </c>
      <c r="B4196" t="str">
        <f t="shared" si="66"/>
        <v>373b</v>
      </c>
      <c r="C4196" t="s">
        <v>383</v>
      </c>
      <c r="D4196" t="s">
        <v>607</v>
      </c>
      <c r="E4196">
        <v>1</v>
      </c>
      <c r="F4196">
        <v>290</v>
      </c>
      <c r="G4196">
        <v>280</v>
      </c>
      <c r="H4196">
        <v>190</v>
      </c>
      <c r="I4196">
        <v>230</v>
      </c>
      <c r="J4196">
        <v>200</v>
      </c>
      <c r="K4196">
        <v>160</v>
      </c>
      <c r="L4196">
        <v>170</v>
      </c>
      <c r="M4196">
        <v>210</v>
      </c>
      <c r="N4196">
        <v>180</v>
      </c>
      <c r="O4196">
        <v>160</v>
      </c>
      <c r="P4196">
        <v>140</v>
      </c>
      <c r="Q4196" s="36">
        <v>140</v>
      </c>
      <c r="R4196" s="36">
        <v>120</v>
      </c>
      <c r="S4196" s="36">
        <v>110</v>
      </c>
      <c r="T4196" s="36">
        <v>100</v>
      </c>
      <c r="U4196" s="36">
        <v>110</v>
      </c>
    </row>
    <row r="4197" spans="1:21" x14ac:dyDescent="0.2">
      <c r="A4197" s="89">
        <f>VLOOKUP(C4197,TabellenSRG!$B$4:$C$2729,2,FALSE)</f>
        <v>373</v>
      </c>
      <c r="B4197" t="str">
        <f t="shared" si="66"/>
        <v>373c</v>
      </c>
      <c r="C4197" t="s">
        <v>383</v>
      </c>
      <c r="D4197" t="s">
        <v>608</v>
      </c>
      <c r="E4197">
        <v>2</v>
      </c>
      <c r="F4197">
        <v>0</v>
      </c>
      <c r="G4197">
        <v>0</v>
      </c>
      <c r="H4197">
        <v>0</v>
      </c>
      <c r="I4197">
        <v>0</v>
      </c>
      <c r="J4197">
        <v>0</v>
      </c>
      <c r="K4197">
        <v>0</v>
      </c>
      <c r="L4197">
        <v>0</v>
      </c>
      <c r="M4197">
        <v>0</v>
      </c>
      <c r="N4197">
        <v>0</v>
      </c>
      <c r="O4197">
        <v>0</v>
      </c>
      <c r="P4197">
        <v>0</v>
      </c>
      <c r="Q4197" s="36">
        <v>0</v>
      </c>
      <c r="R4197" s="36">
        <v>0</v>
      </c>
      <c r="S4197" s="36">
        <v>0</v>
      </c>
      <c r="T4197" s="36">
        <v>0</v>
      </c>
      <c r="U4197" s="36">
        <v>0</v>
      </c>
    </row>
    <row r="4198" spans="1:21" x14ac:dyDescent="0.2">
      <c r="A4198" s="89">
        <f>VLOOKUP(C4198,TabellenSRG!$B$4:$C$2729,2,FALSE)</f>
        <v>373</v>
      </c>
      <c r="B4198" t="str">
        <f t="shared" si="66"/>
        <v>373d</v>
      </c>
      <c r="C4198" t="s">
        <v>383</v>
      </c>
      <c r="D4198" t="s">
        <v>609</v>
      </c>
      <c r="E4198">
        <v>3</v>
      </c>
      <c r="F4198">
        <v>620</v>
      </c>
      <c r="G4198">
        <v>780</v>
      </c>
      <c r="H4198">
        <v>810</v>
      </c>
      <c r="I4198">
        <v>770</v>
      </c>
      <c r="J4198">
        <v>820</v>
      </c>
      <c r="K4198">
        <v>880</v>
      </c>
      <c r="L4198">
        <v>880</v>
      </c>
      <c r="M4198">
        <v>880</v>
      </c>
      <c r="N4198">
        <v>960</v>
      </c>
      <c r="O4198">
        <v>1100</v>
      </c>
      <c r="P4198">
        <v>1080</v>
      </c>
      <c r="Q4198" s="36">
        <v>1090</v>
      </c>
      <c r="R4198" s="36">
        <v>1060</v>
      </c>
      <c r="S4198" s="36">
        <v>1100</v>
      </c>
      <c r="T4198" s="36">
        <v>1080</v>
      </c>
      <c r="U4198" s="36">
        <v>1050</v>
      </c>
    </row>
    <row r="4199" spans="1:21" x14ac:dyDescent="0.2">
      <c r="A4199" s="89">
        <f>VLOOKUP(C4199,TabellenSRG!$B$4:$C$2729,2,FALSE)</f>
        <v>373</v>
      </c>
      <c r="B4199" t="str">
        <f t="shared" si="66"/>
        <v>373e</v>
      </c>
      <c r="C4199" t="s">
        <v>383</v>
      </c>
      <c r="D4199" t="s">
        <v>610</v>
      </c>
      <c r="E4199">
        <v>4</v>
      </c>
      <c r="F4199">
        <v>0</v>
      </c>
      <c r="G4199">
        <v>0</v>
      </c>
      <c r="H4199">
        <v>0</v>
      </c>
      <c r="I4199">
        <v>10</v>
      </c>
      <c r="J4199">
        <v>20</v>
      </c>
      <c r="K4199">
        <v>20</v>
      </c>
      <c r="L4199">
        <v>30</v>
      </c>
      <c r="M4199">
        <v>40</v>
      </c>
      <c r="N4199">
        <v>50</v>
      </c>
      <c r="O4199">
        <v>50</v>
      </c>
      <c r="P4199">
        <v>70</v>
      </c>
      <c r="Q4199" s="36">
        <v>70</v>
      </c>
      <c r="R4199" s="36">
        <v>70</v>
      </c>
      <c r="S4199" s="36">
        <v>80</v>
      </c>
      <c r="T4199" s="36">
        <v>90</v>
      </c>
      <c r="U4199" s="36">
        <v>90</v>
      </c>
    </row>
    <row r="4200" spans="1:21" x14ac:dyDescent="0.2">
      <c r="A4200" s="89">
        <f>VLOOKUP(C4200,TabellenSRG!$B$4:$C$2729,2,FALSE)</f>
        <v>373</v>
      </c>
      <c r="B4200" t="str">
        <f t="shared" si="66"/>
        <v>373f</v>
      </c>
      <c r="C4200" t="s">
        <v>383</v>
      </c>
      <c r="D4200" t="s">
        <v>612</v>
      </c>
      <c r="E4200">
        <v>5</v>
      </c>
      <c r="F4200">
        <v>0</v>
      </c>
      <c r="G4200">
        <v>0</v>
      </c>
      <c r="H4200">
        <v>0</v>
      </c>
      <c r="I4200">
        <v>0</v>
      </c>
      <c r="J4200">
        <v>0</v>
      </c>
      <c r="K4200">
        <v>0</v>
      </c>
      <c r="L4200">
        <v>0</v>
      </c>
      <c r="M4200">
        <v>0</v>
      </c>
      <c r="N4200">
        <v>10</v>
      </c>
      <c r="O4200">
        <v>10</v>
      </c>
      <c r="P4200">
        <v>10</v>
      </c>
      <c r="Q4200" s="36">
        <v>10</v>
      </c>
      <c r="R4200" s="36">
        <v>10</v>
      </c>
      <c r="S4200" s="36">
        <v>10</v>
      </c>
      <c r="T4200" s="36">
        <v>20</v>
      </c>
      <c r="U4200" s="36">
        <v>20</v>
      </c>
    </row>
    <row r="4201" spans="1:21" x14ac:dyDescent="0.2">
      <c r="A4201" s="89">
        <f>VLOOKUP(C4201,TabellenSRG!$B$4:$C$2729,2,FALSE)</f>
        <v>373</v>
      </c>
      <c r="B4201" t="str">
        <f t="shared" si="66"/>
        <v>373g</v>
      </c>
      <c r="C4201" t="s">
        <v>383</v>
      </c>
      <c r="D4201" t="s">
        <v>613</v>
      </c>
      <c r="E4201">
        <v>6</v>
      </c>
      <c r="F4201">
        <v>10</v>
      </c>
      <c r="G4201">
        <v>30</v>
      </c>
      <c r="H4201">
        <v>30</v>
      </c>
      <c r="I4201">
        <v>10</v>
      </c>
      <c r="J4201">
        <v>10</v>
      </c>
      <c r="K4201">
        <v>20</v>
      </c>
      <c r="L4201">
        <v>20</v>
      </c>
      <c r="M4201">
        <v>40</v>
      </c>
      <c r="N4201">
        <v>40</v>
      </c>
      <c r="O4201">
        <v>50</v>
      </c>
      <c r="P4201">
        <v>60</v>
      </c>
      <c r="Q4201" s="36">
        <v>70</v>
      </c>
      <c r="R4201" s="36">
        <v>80</v>
      </c>
      <c r="S4201" s="36">
        <v>80</v>
      </c>
      <c r="T4201" s="36">
        <v>80</v>
      </c>
      <c r="U4201" s="36">
        <v>90</v>
      </c>
    </row>
    <row r="4202" spans="1:21" x14ac:dyDescent="0.2">
      <c r="A4202" s="89">
        <f>VLOOKUP(C4202,TabellenSRG!$B$4:$C$2729,2,FALSE)</f>
        <v>373</v>
      </c>
      <c r="B4202" t="str">
        <f t="shared" si="66"/>
        <v>373h</v>
      </c>
      <c r="C4202" t="s">
        <v>383</v>
      </c>
      <c r="D4202" t="s">
        <v>614</v>
      </c>
      <c r="E4202">
        <v>7</v>
      </c>
      <c r="F4202">
        <v>0</v>
      </c>
      <c r="G4202">
        <v>0</v>
      </c>
      <c r="H4202">
        <v>0</v>
      </c>
      <c r="I4202">
        <v>0</v>
      </c>
      <c r="J4202">
        <v>0</v>
      </c>
      <c r="K4202">
        <v>0</v>
      </c>
      <c r="L4202">
        <v>0</v>
      </c>
      <c r="M4202">
        <v>0</v>
      </c>
      <c r="N4202">
        <v>0</v>
      </c>
      <c r="O4202">
        <v>0</v>
      </c>
      <c r="P4202">
        <v>0</v>
      </c>
      <c r="Q4202" s="36">
        <v>0</v>
      </c>
      <c r="R4202" s="36">
        <v>0</v>
      </c>
      <c r="S4202" s="36">
        <v>0</v>
      </c>
      <c r="T4202" s="36">
        <v>0</v>
      </c>
      <c r="U4202" s="36">
        <v>0</v>
      </c>
    </row>
    <row r="4203" spans="1:21" x14ac:dyDescent="0.2">
      <c r="A4203" s="89">
        <f>VLOOKUP(C4203,TabellenSRG!$B$4:$C$2729,2,FALSE)</f>
        <v>373</v>
      </c>
      <c r="B4203" t="str">
        <f t="shared" si="66"/>
        <v>373i</v>
      </c>
      <c r="C4203" t="s">
        <v>383</v>
      </c>
      <c r="D4203" t="s">
        <v>615</v>
      </c>
      <c r="E4203">
        <v>8</v>
      </c>
      <c r="F4203">
        <v>0</v>
      </c>
      <c r="G4203">
        <v>0</v>
      </c>
      <c r="H4203">
        <v>0</v>
      </c>
      <c r="I4203">
        <v>0</v>
      </c>
      <c r="J4203">
        <v>0</v>
      </c>
      <c r="K4203">
        <v>0</v>
      </c>
      <c r="L4203">
        <v>0</v>
      </c>
      <c r="M4203">
        <v>10</v>
      </c>
      <c r="N4203">
        <v>0</v>
      </c>
      <c r="O4203">
        <v>0</v>
      </c>
      <c r="P4203">
        <v>10</v>
      </c>
      <c r="Q4203" s="36">
        <v>10</v>
      </c>
      <c r="R4203" s="36">
        <v>10</v>
      </c>
      <c r="S4203" s="36">
        <v>10</v>
      </c>
      <c r="T4203" s="36">
        <v>10</v>
      </c>
      <c r="U4203" s="36">
        <v>10</v>
      </c>
    </row>
    <row r="4204" spans="1:21" x14ac:dyDescent="0.2">
      <c r="A4204" s="89">
        <f>VLOOKUP(C4204,TabellenSRG!$B$4:$C$2729,2,FALSE)</f>
        <v>373</v>
      </c>
      <c r="B4204" t="str">
        <f t="shared" si="66"/>
        <v>373j</v>
      </c>
      <c r="C4204" t="s">
        <v>383</v>
      </c>
      <c r="D4204" t="s">
        <v>616</v>
      </c>
      <c r="E4204">
        <v>9</v>
      </c>
      <c r="F4204">
        <v>490</v>
      </c>
      <c r="G4204">
        <v>450</v>
      </c>
      <c r="H4204">
        <v>420</v>
      </c>
      <c r="I4204">
        <v>440</v>
      </c>
      <c r="J4204">
        <v>500</v>
      </c>
      <c r="K4204">
        <v>520</v>
      </c>
      <c r="L4204">
        <v>530</v>
      </c>
      <c r="M4204">
        <v>600</v>
      </c>
      <c r="N4204">
        <v>670</v>
      </c>
      <c r="O4204">
        <v>700</v>
      </c>
      <c r="P4204">
        <v>720</v>
      </c>
      <c r="Q4204" s="36">
        <v>710</v>
      </c>
      <c r="R4204" s="36">
        <v>700</v>
      </c>
      <c r="S4204" s="36">
        <v>690</v>
      </c>
      <c r="T4204" s="36">
        <v>710</v>
      </c>
      <c r="U4204" s="36">
        <v>850</v>
      </c>
    </row>
    <row r="4205" spans="1:21" x14ac:dyDescent="0.2">
      <c r="A4205" s="89">
        <f>VLOOKUP(C4205,TabellenSRG!$B$4:$C$2729,2,FALSE)</f>
        <v>373</v>
      </c>
      <c r="B4205" t="str">
        <f t="shared" si="66"/>
        <v>373k</v>
      </c>
      <c r="C4205" t="s">
        <v>383</v>
      </c>
      <c r="D4205" t="s">
        <v>611</v>
      </c>
      <c r="E4205">
        <v>10</v>
      </c>
      <c r="F4205" t="e">
        <v>#N/A</v>
      </c>
      <c r="G4205" t="e">
        <v>#N/A</v>
      </c>
      <c r="H4205" t="e">
        <v>#N/A</v>
      </c>
      <c r="I4205" t="e">
        <v>#N/A</v>
      </c>
      <c r="J4205" t="e">
        <v>#N/A</v>
      </c>
      <c r="K4205" t="e">
        <v>#N/A</v>
      </c>
      <c r="L4205" t="e">
        <v>#N/A</v>
      </c>
      <c r="M4205" t="e">
        <v>#N/A</v>
      </c>
      <c r="N4205">
        <v>0</v>
      </c>
      <c r="O4205">
        <v>20</v>
      </c>
      <c r="P4205">
        <v>0</v>
      </c>
      <c r="Q4205" s="36">
        <v>10</v>
      </c>
      <c r="R4205" s="36">
        <v>20</v>
      </c>
      <c r="S4205" s="36">
        <v>20</v>
      </c>
      <c r="T4205" s="36">
        <v>20</v>
      </c>
      <c r="U4205" s="36">
        <v>20</v>
      </c>
    </row>
    <row r="4206" spans="1:21" x14ac:dyDescent="0.2">
      <c r="A4206" s="89">
        <f>VLOOKUP(C4206,TabellenSRG!$B$4:$C$2729,2,FALSE)</f>
        <v>374</v>
      </c>
      <c r="B4206" t="str">
        <f t="shared" si="66"/>
        <v>374a</v>
      </c>
      <c r="C4206" t="s">
        <v>384</v>
      </c>
      <c r="D4206" t="s">
        <v>606</v>
      </c>
      <c r="E4206">
        <v>0</v>
      </c>
      <c r="F4206">
        <v>40</v>
      </c>
      <c r="G4206">
        <v>40</v>
      </c>
      <c r="H4206">
        <v>30</v>
      </c>
      <c r="I4206">
        <v>30</v>
      </c>
      <c r="J4206">
        <v>30</v>
      </c>
      <c r="K4206">
        <v>30</v>
      </c>
      <c r="L4206">
        <v>30</v>
      </c>
      <c r="M4206">
        <v>30</v>
      </c>
      <c r="N4206">
        <v>30</v>
      </c>
      <c r="O4206">
        <v>30</v>
      </c>
      <c r="P4206">
        <v>40</v>
      </c>
      <c r="Q4206" s="36">
        <v>40</v>
      </c>
      <c r="R4206" s="36">
        <v>40</v>
      </c>
      <c r="S4206" s="36">
        <v>50</v>
      </c>
      <c r="T4206" s="36">
        <v>50</v>
      </c>
      <c r="U4206" s="36">
        <v>50</v>
      </c>
    </row>
    <row r="4207" spans="1:21" x14ac:dyDescent="0.2">
      <c r="A4207" s="89">
        <f>VLOOKUP(C4207,TabellenSRG!$B$4:$C$2729,2,FALSE)</f>
        <v>374</v>
      </c>
      <c r="B4207" t="str">
        <f t="shared" si="66"/>
        <v>374b</v>
      </c>
      <c r="C4207" t="s">
        <v>384</v>
      </c>
      <c r="D4207" t="s">
        <v>607</v>
      </c>
      <c r="E4207">
        <v>1</v>
      </c>
      <c r="F4207">
        <v>0</v>
      </c>
      <c r="G4207">
        <v>0</v>
      </c>
      <c r="H4207">
        <v>0</v>
      </c>
      <c r="I4207">
        <v>0</v>
      </c>
      <c r="J4207">
        <v>0</v>
      </c>
      <c r="K4207">
        <v>0</v>
      </c>
      <c r="L4207">
        <v>0</v>
      </c>
      <c r="M4207">
        <v>0</v>
      </c>
      <c r="N4207">
        <v>0</v>
      </c>
      <c r="O4207">
        <v>0</v>
      </c>
      <c r="P4207">
        <v>0</v>
      </c>
      <c r="Q4207" s="36">
        <v>0</v>
      </c>
      <c r="R4207" s="36">
        <v>0</v>
      </c>
      <c r="S4207" s="36">
        <v>0</v>
      </c>
      <c r="T4207" s="36">
        <v>0</v>
      </c>
      <c r="U4207" s="36">
        <v>0</v>
      </c>
    </row>
    <row r="4208" spans="1:21" x14ac:dyDescent="0.2">
      <c r="A4208" s="89">
        <f>VLOOKUP(C4208,TabellenSRG!$B$4:$C$2729,2,FALSE)</f>
        <v>374</v>
      </c>
      <c r="B4208" t="str">
        <f t="shared" si="66"/>
        <v>374c</v>
      </c>
      <c r="C4208" t="s">
        <v>384</v>
      </c>
      <c r="D4208" t="s">
        <v>608</v>
      </c>
      <c r="E4208">
        <v>2</v>
      </c>
      <c r="F4208">
        <v>0</v>
      </c>
      <c r="G4208">
        <v>0</v>
      </c>
      <c r="H4208">
        <v>0</v>
      </c>
      <c r="I4208">
        <v>0</v>
      </c>
      <c r="J4208">
        <v>0</v>
      </c>
      <c r="K4208">
        <v>0</v>
      </c>
      <c r="L4208">
        <v>0</v>
      </c>
      <c r="M4208">
        <v>0</v>
      </c>
      <c r="N4208">
        <v>0</v>
      </c>
      <c r="O4208">
        <v>0</v>
      </c>
      <c r="P4208">
        <v>0</v>
      </c>
      <c r="Q4208" s="36">
        <v>0</v>
      </c>
      <c r="R4208" s="36">
        <v>0</v>
      </c>
      <c r="S4208" s="36">
        <v>0</v>
      </c>
      <c r="T4208" s="36">
        <v>0</v>
      </c>
      <c r="U4208" s="36">
        <v>0</v>
      </c>
    </row>
    <row r="4209" spans="1:21" x14ac:dyDescent="0.2">
      <c r="A4209" s="89">
        <f>VLOOKUP(C4209,TabellenSRG!$B$4:$C$2729,2,FALSE)</f>
        <v>374</v>
      </c>
      <c r="B4209" t="str">
        <f t="shared" si="66"/>
        <v>374d</v>
      </c>
      <c r="C4209" t="s">
        <v>384</v>
      </c>
      <c r="D4209" t="s">
        <v>609</v>
      </c>
      <c r="E4209">
        <v>3</v>
      </c>
      <c r="F4209">
        <v>0</v>
      </c>
      <c r="G4209">
        <v>0</v>
      </c>
      <c r="H4209">
        <v>0</v>
      </c>
      <c r="I4209">
        <v>0</v>
      </c>
      <c r="J4209">
        <v>0</v>
      </c>
      <c r="K4209">
        <v>0</v>
      </c>
      <c r="L4209">
        <v>0</v>
      </c>
      <c r="M4209">
        <v>0</v>
      </c>
      <c r="N4209">
        <v>0</v>
      </c>
      <c r="O4209">
        <v>0</v>
      </c>
      <c r="P4209">
        <v>0</v>
      </c>
      <c r="Q4209" s="36">
        <v>0</v>
      </c>
      <c r="R4209" s="36">
        <v>0</v>
      </c>
      <c r="S4209" s="36">
        <v>0</v>
      </c>
      <c r="T4209" s="36">
        <v>0</v>
      </c>
      <c r="U4209" s="36">
        <v>0</v>
      </c>
    </row>
    <row r="4210" spans="1:21" x14ac:dyDescent="0.2">
      <c r="A4210" s="89">
        <f>VLOOKUP(C4210,TabellenSRG!$B$4:$C$2729,2,FALSE)</f>
        <v>374</v>
      </c>
      <c r="B4210" t="str">
        <f t="shared" si="66"/>
        <v>374e</v>
      </c>
      <c r="C4210" t="s">
        <v>384</v>
      </c>
      <c r="D4210" t="s">
        <v>610</v>
      </c>
      <c r="E4210">
        <v>4</v>
      </c>
      <c r="F4210">
        <v>0</v>
      </c>
      <c r="G4210">
        <v>0</v>
      </c>
      <c r="H4210">
        <v>0</v>
      </c>
      <c r="I4210">
        <v>0</v>
      </c>
      <c r="J4210">
        <v>0</v>
      </c>
      <c r="K4210">
        <v>0</v>
      </c>
      <c r="L4210">
        <v>0</v>
      </c>
      <c r="M4210">
        <v>0</v>
      </c>
      <c r="N4210">
        <v>0</v>
      </c>
      <c r="O4210">
        <v>0</v>
      </c>
      <c r="P4210">
        <v>0</v>
      </c>
      <c r="Q4210" s="36">
        <v>0</v>
      </c>
      <c r="R4210" s="36">
        <v>0</v>
      </c>
      <c r="S4210" s="36">
        <v>0</v>
      </c>
      <c r="T4210" s="36">
        <v>0</v>
      </c>
      <c r="U4210" s="36">
        <v>0</v>
      </c>
    </row>
    <row r="4211" spans="1:21" x14ac:dyDescent="0.2">
      <c r="A4211" s="89">
        <f>VLOOKUP(C4211,TabellenSRG!$B$4:$C$2729,2,FALSE)</f>
        <v>374</v>
      </c>
      <c r="B4211" t="str">
        <f t="shared" si="66"/>
        <v>374f</v>
      </c>
      <c r="C4211" t="s">
        <v>384</v>
      </c>
      <c r="D4211" t="s">
        <v>612</v>
      </c>
      <c r="E4211">
        <v>5</v>
      </c>
      <c r="F4211">
        <v>0</v>
      </c>
      <c r="G4211">
        <v>0</v>
      </c>
      <c r="H4211">
        <v>0</v>
      </c>
      <c r="I4211">
        <v>0</v>
      </c>
      <c r="J4211">
        <v>0</v>
      </c>
      <c r="K4211">
        <v>0</v>
      </c>
      <c r="L4211">
        <v>0</v>
      </c>
      <c r="M4211">
        <v>0</v>
      </c>
      <c r="N4211">
        <v>0</v>
      </c>
      <c r="O4211">
        <v>0</v>
      </c>
      <c r="P4211">
        <v>0</v>
      </c>
      <c r="Q4211" s="36">
        <v>0</v>
      </c>
      <c r="R4211" s="36">
        <v>0</v>
      </c>
      <c r="S4211" s="36">
        <v>0</v>
      </c>
      <c r="T4211" s="36">
        <v>0</v>
      </c>
      <c r="U4211" s="36">
        <v>0</v>
      </c>
    </row>
    <row r="4212" spans="1:21" x14ac:dyDescent="0.2">
      <c r="A4212" s="89">
        <f>VLOOKUP(C4212,TabellenSRG!$B$4:$C$2729,2,FALSE)</f>
        <v>374</v>
      </c>
      <c r="B4212" t="str">
        <f t="shared" si="66"/>
        <v>374g</v>
      </c>
      <c r="C4212" t="s">
        <v>384</v>
      </c>
      <c r="D4212" t="s">
        <v>613</v>
      </c>
      <c r="E4212">
        <v>6</v>
      </c>
      <c r="F4212">
        <v>0</v>
      </c>
      <c r="G4212">
        <v>0</v>
      </c>
      <c r="H4212">
        <v>0</v>
      </c>
      <c r="I4212">
        <v>0</v>
      </c>
      <c r="J4212">
        <v>0</v>
      </c>
      <c r="K4212">
        <v>0</v>
      </c>
      <c r="L4212">
        <v>0</v>
      </c>
      <c r="M4212">
        <v>0</v>
      </c>
      <c r="N4212">
        <v>0</v>
      </c>
      <c r="O4212">
        <v>0</v>
      </c>
      <c r="P4212">
        <v>0</v>
      </c>
      <c r="Q4212" s="36">
        <v>0</v>
      </c>
      <c r="R4212" s="36">
        <v>0</v>
      </c>
      <c r="S4212" s="36">
        <v>0</v>
      </c>
      <c r="T4212" s="36">
        <v>0</v>
      </c>
      <c r="U4212" s="36">
        <v>0</v>
      </c>
    </row>
    <row r="4213" spans="1:21" x14ac:dyDescent="0.2">
      <c r="A4213" s="89">
        <f>VLOOKUP(C4213,TabellenSRG!$B$4:$C$2729,2,FALSE)</f>
        <v>374</v>
      </c>
      <c r="B4213" t="str">
        <f t="shared" si="66"/>
        <v>374h</v>
      </c>
      <c r="C4213" t="s">
        <v>384</v>
      </c>
      <c r="D4213" t="s">
        <v>614</v>
      </c>
      <c r="E4213">
        <v>7</v>
      </c>
      <c r="F4213">
        <v>0</v>
      </c>
      <c r="G4213">
        <v>0</v>
      </c>
      <c r="H4213">
        <v>0</v>
      </c>
      <c r="I4213">
        <v>0</v>
      </c>
      <c r="J4213">
        <v>0</v>
      </c>
      <c r="K4213">
        <v>0</v>
      </c>
      <c r="L4213">
        <v>0</v>
      </c>
      <c r="M4213">
        <v>0</v>
      </c>
      <c r="N4213">
        <v>0</v>
      </c>
      <c r="O4213">
        <v>0</v>
      </c>
      <c r="P4213">
        <v>0</v>
      </c>
      <c r="Q4213" s="36">
        <v>0</v>
      </c>
      <c r="R4213" s="36">
        <v>0</v>
      </c>
      <c r="S4213" s="36">
        <v>0</v>
      </c>
      <c r="T4213" s="36">
        <v>0</v>
      </c>
      <c r="U4213" s="36">
        <v>0</v>
      </c>
    </row>
    <row r="4214" spans="1:21" x14ac:dyDescent="0.2">
      <c r="A4214" s="89">
        <f>VLOOKUP(C4214,TabellenSRG!$B$4:$C$2729,2,FALSE)</f>
        <v>374</v>
      </c>
      <c r="B4214" t="str">
        <f t="shared" si="66"/>
        <v>374i</v>
      </c>
      <c r="C4214" t="s">
        <v>384</v>
      </c>
      <c r="D4214" t="s">
        <v>615</v>
      </c>
      <c r="E4214">
        <v>8</v>
      </c>
      <c r="F4214">
        <v>0</v>
      </c>
      <c r="G4214">
        <v>0</v>
      </c>
      <c r="H4214">
        <v>0</v>
      </c>
      <c r="I4214">
        <v>0</v>
      </c>
      <c r="J4214">
        <v>0</v>
      </c>
      <c r="K4214">
        <v>0</v>
      </c>
      <c r="L4214">
        <v>0</v>
      </c>
      <c r="M4214">
        <v>0</v>
      </c>
      <c r="N4214">
        <v>0</v>
      </c>
      <c r="O4214">
        <v>0</v>
      </c>
      <c r="P4214">
        <v>0</v>
      </c>
      <c r="Q4214" s="36">
        <v>0</v>
      </c>
      <c r="R4214" s="36">
        <v>0</v>
      </c>
      <c r="S4214" s="36">
        <v>0</v>
      </c>
      <c r="T4214" s="36">
        <v>0</v>
      </c>
      <c r="U4214" s="36">
        <v>0</v>
      </c>
    </row>
    <row r="4215" spans="1:21" x14ac:dyDescent="0.2">
      <c r="A4215" s="89">
        <f>VLOOKUP(C4215,TabellenSRG!$B$4:$C$2729,2,FALSE)</f>
        <v>374</v>
      </c>
      <c r="B4215" t="str">
        <f t="shared" si="66"/>
        <v>374j</v>
      </c>
      <c r="C4215" t="s">
        <v>384</v>
      </c>
      <c r="D4215" t="s">
        <v>616</v>
      </c>
      <c r="E4215">
        <v>9</v>
      </c>
      <c r="F4215">
        <v>40</v>
      </c>
      <c r="G4215">
        <v>40</v>
      </c>
      <c r="H4215">
        <v>30</v>
      </c>
      <c r="I4215">
        <v>30</v>
      </c>
      <c r="J4215">
        <v>30</v>
      </c>
      <c r="K4215">
        <v>30</v>
      </c>
      <c r="L4215">
        <v>30</v>
      </c>
      <c r="M4215">
        <v>30</v>
      </c>
      <c r="N4215">
        <v>30</v>
      </c>
      <c r="O4215">
        <v>30</v>
      </c>
      <c r="P4215">
        <v>30</v>
      </c>
      <c r="Q4215" s="36">
        <v>30</v>
      </c>
      <c r="R4215" s="36">
        <v>30</v>
      </c>
      <c r="S4215" s="36">
        <v>50</v>
      </c>
      <c r="T4215" s="36">
        <v>50</v>
      </c>
      <c r="U4215" s="36">
        <v>40</v>
      </c>
    </row>
    <row r="4216" spans="1:21" x14ac:dyDescent="0.2">
      <c r="A4216" s="89">
        <f>VLOOKUP(C4216,TabellenSRG!$B$4:$C$2729,2,FALSE)</f>
        <v>374</v>
      </c>
      <c r="B4216" t="str">
        <f t="shared" si="66"/>
        <v>374k</v>
      </c>
      <c r="C4216" t="s">
        <v>384</v>
      </c>
      <c r="D4216" t="s">
        <v>611</v>
      </c>
      <c r="E4216">
        <v>10</v>
      </c>
      <c r="F4216" t="e">
        <v>#N/A</v>
      </c>
      <c r="G4216" t="e">
        <v>#N/A</v>
      </c>
      <c r="H4216" t="e">
        <v>#N/A</v>
      </c>
      <c r="I4216" t="e">
        <v>#N/A</v>
      </c>
      <c r="J4216" t="e">
        <v>#N/A</v>
      </c>
      <c r="K4216" t="e">
        <v>#N/A</v>
      </c>
      <c r="L4216" t="e">
        <v>#N/A</v>
      </c>
      <c r="M4216" t="e">
        <v>#N/A</v>
      </c>
      <c r="N4216">
        <v>0</v>
      </c>
      <c r="O4216">
        <v>0</v>
      </c>
      <c r="P4216">
        <v>0</v>
      </c>
      <c r="Q4216" s="36">
        <v>0</v>
      </c>
      <c r="R4216" s="36">
        <v>0</v>
      </c>
      <c r="S4216" s="36">
        <v>0</v>
      </c>
      <c r="T4216" s="36">
        <v>0</v>
      </c>
      <c r="U4216" s="36">
        <v>0</v>
      </c>
    </row>
    <row r="4217" spans="1:21" x14ac:dyDescent="0.2">
      <c r="A4217" s="89">
        <f>VLOOKUP(C4217,TabellenSRG!$B$4:$C$2729,2,FALSE)</f>
        <v>375</v>
      </c>
      <c r="B4217" t="str">
        <f t="shared" si="66"/>
        <v>375a</v>
      </c>
      <c r="C4217" t="s">
        <v>385</v>
      </c>
      <c r="D4217" t="s">
        <v>606</v>
      </c>
      <c r="E4217">
        <v>0</v>
      </c>
      <c r="F4217">
        <v>120</v>
      </c>
      <c r="G4217">
        <v>140</v>
      </c>
      <c r="H4217">
        <v>130</v>
      </c>
      <c r="I4217">
        <v>150</v>
      </c>
      <c r="J4217">
        <v>140</v>
      </c>
      <c r="K4217">
        <v>150</v>
      </c>
      <c r="L4217">
        <v>160</v>
      </c>
      <c r="M4217">
        <v>160</v>
      </c>
      <c r="N4217">
        <v>160</v>
      </c>
      <c r="O4217">
        <v>180</v>
      </c>
      <c r="P4217">
        <v>180</v>
      </c>
      <c r="Q4217" s="36">
        <v>180</v>
      </c>
      <c r="R4217" s="36">
        <v>220</v>
      </c>
      <c r="S4217" s="36">
        <v>230</v>
      </c>
      <c r="T4217" s="36">
        <v>240</v>
      </c>
      <c r="U4217" s="36">
        <v>240</v>
      </c>
    </row>
    <row r="4218" spans="1:21" x14ac:dyDescent="0.2">
      <c r="A4218" s="89">
        <f>VLOOKUP(C4218,TabellenSRG!$B$4:$C$2729,2,FALSE)</f>
        <v>375</v>
      </c>
      <c r="B4218" t="str">
        <f t="shared" si="66"/>
        <v>375b</v>
      </c>
      <c r="C4218" t="s">
        <v>385</v>
      </c>
      <c r="D4218" t="s">
        <v>607</v>
      </c>
      <c r="E4218">
        <v>1</v>
      </c>
      <c r="F4218">
        <v>0</v>
      </c>
      <c r="G4218">
        <v>10</v>
      </c>
      <c r="H4218">
        <v>10</v>
      </c>
      <c r="I4218">
        <v>0</v>
      </c>
      <c r="J4218">
        <v>10</v>
      </c>
      <c r="K4218">
        <v>10</v>
      </c>
      <c r="L4218">
        <v>10</v>
      </c>
      <c r="M4218">
        <v>10</v>
      </c>
      <c r="N4218">
        <v>10</v>
      </c>
      <c r="O4218">
        <v>10</v>
      </c>
      <c r="P4218">
        <v>10</v>
      </c>
      <c r="Q4218" s="36">
        <v>10</v>
      </c>
      <c r="R4218" s="36">
        <v>10</v>
      </c>
      <c r="S4218" s="36">
        <v>10</v>
      </c>
      <c r="T4218" s="36">
        <v>10</v>
      </c>
      <c r="U4218" s="36">
        <v>10</v>
      </c>
    </row>
    <row r="4219" spans="1:21" x14ac:dyDescent="0.2">
      <c r="A4219" s="89">
        <f>VLOOKUP(C4219,TabellenSRG!$B$4:$C$2729,2,FALSE)</f>
        <v>375</v>
      </c>
      <c r="B4219" t="str">
        <f t="shared" si="66"/>
        <v>375c</v>
      </c>
      <c r="C4219" t="s">
        <v>385</v>
      </c>
      <c r="D4219" t="s">
        <v>608</v>
      </c>
      <c r="E4219">
        <v>2</v>
      </c>
      <c r="F4219">
        <v>0</v>
      </c>
      <c r="G4219">
        <v>0</v>
      </c>
      <c r="H4219">
        <v>0</v>
      </c>
      <c r="I4219">
        <v>0</v>
      </c>
      <c r="J4219">
        <v>0</v>
      </c>
      <c r="K4219">
        <v>0</v>
      </c>
      <c r="L4219">
        <v>0</v>
      </c>
      <c r="M4219">
        <v>0</v>
      </c>
      <c r="N4219">
        <v>0</v>
      </c>
      <c r="O4219">
        <v>0</v>
      </c>
      <c r="P4219">
        <v>0</v>
      </c>
      <c r="Q4219" s="36">
        <v>0</v>
      </c>
      <c r="R4219" s="36">
        <v>0</v>
      </c>
      <c r="S4219" s="36">
        <v>0</v>
      </c>
      <c r="T4219" s="36">
        <v>0</v>
      </c>
      <c r="U4219" s="36">
        <v>0</v>
      </c>
    </row>
    <row r="4220" spans="1:21" x14ac:dyDescent="0.2">
      <c r="A4220" s="89">
        <f>VLOOKUP(C4220,TabellenSRG!$B$4:$C$2729,2,FALSE)</f>
        <v>375</v>
      </c>
      <c r="B4220" t="str">
        <f t="shared" si="66"/>
        <v>375d</v>
      </c>
      <c r="C4220" t="s">
        <v>385</v>
      </c>
      <c r="D4220" t="s">
        <v>609</v>
      </c>
      <c r="E4220">
        <v>3</v>
      </c>
      <c r="F4220">
        <v>0</v>
      </c>
      <c r="G4220">
        <v>0</v>
      </c>
      <c r="H4220">
        <v>10</v>
      </c>
      <c r="I4220">
        <v>10</v>
      </c>
      <c r="J4220">
        <v>10</v>
      </c>
      <c r="K4220">
        <v>10</v>
      </c>
      <c r="L4220">
        <v>10</v>
      </c>
      <c r="M4220">
        <v>10</v>
      </c>
      <c r="N4220">
        <v>0</v>
      </c>
      <c r="O4220">
        <v>0</v>
      </c>
      <c r="P4220">
        <v>0</v>
      </c>
      <c r="Q4220" s="36">
        <v>0</v>
      </c>
      <c r="R4220" s="36">
        <v>0</v>
      </c>
      <c r="S4220" s="36">
        <v>10</v>
      </c>
      <c r="T4220" s="36">
        <v>10</v>
      </c>
      <c r="U4220" s="36">
        <v>10</v>
      </c>
    </row>
    <row r="4221" spans="1:21" x14ac:dyDescent="0.2">
      <c r="A4221" s="89">
        <f>VLOOKUP(C4221,TabellenSRG!$B$4:$C$2729,2,FALSE)</f>
        <v>375</v>
      </c>
      <c r="B4221" t="str">
        <f t="shared" si="66"/>
        <v>375e</v>
      </c>
      <c r="C4221" t="s">
        <v>385</v>
      </c>
      <c r="D4221" t="s">
        <v>610</v>
      </c>
      <c r="E4221">
        <v>4</v>
      </c>
      <c r="F4221">
        <v>0</v>
      </c>
      <c r="G4221">
        <v>0</v>
      </c>
      <c r="H4221">
        <v>0</v>
      </c>
      <c r="I4221">
        <v>0</v>
      </c>
      <c r="J4221">
        <v>0</v>
      </c>
      <c r="K4221">
        <v>0</v>
      </c>
      <c r="L4221">
        <v>0</v>
      </c>
      <c r="M4221">
        <v>0</v>
      </c>
      <c r="N4221">
        <v>0</v>
      </c>
      <c r="O4221">
        <v>0</v>
      </c>
      <c r="P4221">
        <v>0</v>
      </c>
      <c r="Q4221" s="36">
        <v>0</v>
      </c>
      <c r="R4221" s="36">
        <v>10</v>
      </c>
      <c r="S4221" s="36">
        <v>10</v>
      </c>
      <c r="T4221" s="36">
        <v>20</v>
      </c>
      <c r="U4221" s="36">
        <v>20</v>
      </c>
    </row>
    <row r="4222" spans="1:21" x14ac:dyDescent="0.2">
      <c r="A4222" s="89">
        <f>VLOOKUP(C4222,TabellenSRG!$B$4:$C$2729,2,FALSE)</f>
        <v>375</v>
      </c>
      <c r="B4222" t="str">
        <f t="shared" si="66"/>
        <v>375f</v>
      </c>
      <c r="C4222" t="s">
        <v>385</v>
      </c>
      <c r="D4222" t="s">
        <v>612</v>
      </c>
      <c r="E4222">
        <v>5</v>
      </c>
      <c r="F4222">
        <v>0</v>
      </c>
      <c r="G4222">
        <v>0</v>
      </c>
      <c r="H4222">
        <v>0</v>
      </c>
      <c r="I4222">
        <v>0</v>
      </c>
      <c r="J4222">
        <v>0</v>
      </c>
      <c r="K4222">
        <v>0</v>
      </c>
      <c r="L4222">
        <v>0</v>
      </c>
      <c r="M4222">
        <v>0</v>
      </c>
      <c r="N4222">
        <v>0</v>
      </c>
      <c r="O4222">
        <v>0</v>
      </c>
      <c r="P4222">
        <v>0</v>
      </c>
      <c r="Q4222" s="36">
        <v>0</v>
      </c>
      <c r="R4222" s="36">
        <v>0</v>
      </c>
      <c r="S4222" s="36">
        <v>0</v>
      </c>
      <c r="T4222" s="36">
        <v>0</v>
      </c>
      <c r="U4222" s="36">
        <v>0</v>
      </c>
    </row>
    <row r="4223" spans="1:21" x14ac:dyDescent="0.2">
      <c r="A4223" s="89">
        <f>VLOOKUP(C4223,TabellenSRG!$B$4:$C$2729,2,FALSE)</f>
        <v>375</v>
      </c>
      <c r="B4223" t="str">
        <f t="shared" si="66"/>
        <v>375g</v>
      </c>
      <c r="C4223" t="s">
        <v>385</v>
      </c>
      <c r="D4223" t="s">
        <v>613</v>
      </c>
      <c r="E4223">
        <v>6</v>
      </c>
      <c r="F4223">
        <v>0</v>
      </c>
      <c r="G4223">
        <v>0</v>
      </c>
      <c r="H4223">
        <v>0</v>
      </c>
      <c r="I4223">
        <v>0</v>
      </c>
      <c r="J4223">
        <v>0</v>
      </c>
      <c r="K4223">
        <v>0</v>
      </c>
      <c r="L4223">
        <v>0</v>
      </c>
      <c r="M4223">
        <v>0</v>
      </c>
      <c r="N4223">
        <v>0</v>
      </c>
      <c r="O4223">
        <v>0</v>
      </c>
      <c r="P4223">
        <v>0</v>
      </c>
      <c r="Q4223" s="36">
        <v>0</v>
      </c>
      <c r="R4223" s="36">
        <v>0</v>
      </c>
      <c r="S4223" s="36">
        <v>0</v>
      </c>
      <c r="T4223" s="36">
        <v>0</v>
      </c>
      <c r="U4223" s="36">
        <v>0</v>
      </c>
    </row>
    <row r="4224" spans="1:21" x14ac:dyDescent="0.2">
      <c r="A4224" s="89">
        <f>VLOOKUP(C4224,TabellenSRG!$B$4:$C$2729,2,FALSE)</f>
        <v>375</v>
      </c>
      <c r="B4224" t="str">
        <f t="shared" si="66"/>
        <v>375h</v>
      </c>
      <c r="C4224" t="s">
        <v>385</v>
      </c>
      <c r="D4224" t="s">
        <v>614</v>
      </c>
      <c r="E4224">
        <v>7</v>
      </c>
      <c r="F4224">
        <v>0</v>
      </c>
      <c r="G4224">
        <v>0</v>
      </c>
      <c r="H4224">
        <v>0</v>
      </c>
      <c r="I4224">
        <v>0</v>
      </c>
      <c r="J4224">
        <v>0</v>
      </c>
      <c r="K4224">
        <v>0</v>
      </c>
      <c r="L4224">
        <v>0</v>
      </c>
      <c r="M4224">
        <v>0</v>
      </c>
      <c r="N4224">
        <v>0</v>
      </c>
      <c r="O4224">
        <v>0</v>
      </c>
      <c r="P4224">
        <v>0</v>
      </c>
      <c r="Q4224" s="36">
        <v>0</v>
      </c>
      <c r="R4224" s="36">
        <v>0</v>
      </c>
      <c r="S4224" s="36">
        <v>0</v>
      </c>
      <c r="T4224" s="36">
        <v>0</v>
      </c>
      <c r="U4224" s="36">
        <v>0</v>
      </c>
    </row>
    <row r="4225" spans="1:21" x14ac:dyDescent="0.2">
      <c r="A4225" s="89">
        <f>VLOOKUP(C4225,TabellenSRG!$B$4:$C$2729,2,FALSE)</f>
        <v>375</v>
      </c>
      <c r="B4225" t="str">
        <f t="shared" si="66"/>
        <v>375i</v>
      </c>
      <c r="C4225" t="s">
        <v>385</v>
      </c>
      <c r="D4225" t="s">
        <v>615</v>
      </c>
      <c r="E4225">
        <v>8</v>
      </c>
      <c r="F4225">
        <v>0</v>
      </c>
      <c r="G4225">
        <v>0</v>
      </c>
      <c r="H4225">
        <v>0</v>
      </c>
      <c r="I4225">
        <v>0</v>
      </c>
      <c r="J4225">
        <v>0</v>
      </c>
      <c r="K4225">
        <v>0</v>
      </c>
      <c r="L4225">
        <v>0</v>
      </c>
      <c r="M4225">
        <v>0</v>
      </c>
      <c r="N4225">
        <v>0</v>
      </c>
      <c r="O4225">
        <v>0</v>
      </c>
      <c r="P4225">
        <v>0</v>
      </c>
      <c r="Q4225" s="36">
        <v>0</v>
      </c>
      <c r="R4225" s="36">
        <v>0</v>
      </c>
      <c r="S4225" s="36">
        <v>0</v>
      </c>
      <c r="T4225" s="36">
        <v>0</v>
      </c>
      <c r="U4225" s="36">
        <v>0</v>
      </c>
    </row>
    <row r="4226" spans="1:21" x14ac:dyDescent="0.2">
      <c r="A4226" s="89">
        <f>VLOOKUP(C4226,TabellenSRG!$B$4:$C$2729,2,FALSE)</f>
        <v>375</v>
      </c>
      <c r="B4226" t="str">
        <f t="shared" si="66"/>
        <v>375j</v>
      </c>
      <c r="C4226" t="s">
        <v>385</v>
      </c>
      <c r="D4226" t="s">
        <v>616</v>
      </c>
      <c r="E4226">
        <v>9</v>
      </c>
      <c r="F4226">
        <v>120</v>
      </c>
      <c r="G4226">
        <v>130</v>
      </c>
      <c r="H4226">
        <v>110</v>
      </c>
      <c r="I4226">
        <v>140</v>
      </c>
      <c r="J4226">
        <v>130</v>
      </c>
      <c r="K4226">
        <v>140</v>
      </c>
      <c r="L4226">
        <v>140</v>
      </c>
      <c r="M4226">
        <v>150</v>
      </c>
      <c r="N4226">
        <v>150</v>
      </c>
      <c r="O4226">
        <v>170</v>
      </c>
      <c r="P4226">
        <v>170</v>
      </c>
      <c r="Q4226" s="36">
        <v>170</v>
      </c>
      <c r="R4226" s="36">
        <v>200</v>
      </c>
      <c r="S4226" s="36">
        <v>210</v>
      </c>
      <c r="T4226" s="36">
        <v>210</v>
      </c>
      <c r="U4226" s="36">
        <v>210</v>
      </c>
    </row>
    <row r="4227" spans="1:21" x14ac:dyDescent="0.2">
      <c r="A4227" s="89">
        <f>VLOOKUP(C4227,TabellenSRG!$B$4:$C$2729,2,FALSE)</f>
        <v>375</v>
      </c>
      <c r="B4227" t="str">
        <f t="shared" si="66"/>
        <v>375k</v>
      </c>
      <c r="C4227" t="s">
        <v>385</v>
      </c>
      <c r="D4227" t="s">
        <v>611</v>
      </c>
      <c r="E4227">
        <v>10</v>
      </c>
      <c r="F4227" t="e">
        <v>#N/A</v>
      </c>
      <c r="G4227" t="e">
        <v>#N/A</v>
      </c>
      <c r="H4227" t="e">
        <v>#N/A</v>
      </c>
      <c r="I4227" t="e">
        <v>#N/A</v>
      </c>
      <c r="J4227" t="e">
        <v>#N/A</v>
      </c>
      <c r="K4227" t="e">
        <v>#N/A</v>
      </c>
      <c r="L4227" t="e">
        <v>#N/A</v>
      </c>
      <c r="M4227" t="e">
        <v>#N/A</v>
      </c>
      <c r="N4227">
        <v>0</v>
      </c>
      <c r="O4227">
        <v>0</v>
      </c>
      <c r="P4227">
        <v>0</v>
      </c>
      <c r="Q4227" s="36">
        <v>0</v>
      </c>
      <c r="R4227" s="36">
        <v>0</v>
      </c>
      <c r="S4227" s="36">
        <v>0</v>
      </c>
      <c r="T4227" s="36">
        <v>0</v>
      </c>
      <c r="U4227" s="36">
        <v>0</v>
      </c>
    </row>
    <row r="4228" spans="1:21" x14ac:dyDescent="0.2">
      <c r="A4228" s="89">
        <f>VLOOKUP(C4228,TabellenSRG!$B$4:$C$2729,2,FALSE)</f>
        <v>376</v>
      </c>
      <c r="B4228" t="str">
        <f t="shared" si="66"/>
        <v>376a</v>
      </c>
      <c r="C4228" t="s">
        <v>386</v>
      </c>
      <c r="D4228" t="s">
        <v>606</v>
      </c>
      <c r="E4228">
        <v>0</v>
      </c>
      <c r="F4228">
        <v>290</v>
      </c>
      <c r="G4228">
        <v>290</v>
      </c>
      <c r="H4228">
        <v>280</v>
      </c>
      <c r="I4228">
        <v>270</v>
      </c>
      <c r="J4228">
        <v>280</v>
      </c>
      <c r="K4228">
        <v>330</v>
      </c>
      <c r="L4228">
        <v>380</v>
      </c>
      <c r="M4228">
        <v>390</v>
      </c>
      <c r="N4228">
        <v>420</v>
      </c>
      <c r="O4228">
        <v>580</v>
      </c>
      <c r="P4228">
        <v>580</v>
      </c>
      <c r="Q4228" s="36">
        <v>560</v>
      </c>
      <c r="R4228" s="36">
        <v>560</v>
      </c>
      <c r="S4228" s="36">
        <v>460</v>
      </c>
      <c r="T4228" s="36">
        <v>480</v>
      </c>
      <c r="U4228" s="36">
        <v>490</v>
      </c>
    </row>
    <row r="4229" spans="1:21" x14ac:dyDescent="0.2">
      <c r="A4229" s="89">
        <f>VLOOKUP(C4229,TabellenSRG!$B$4:$C$2729,2,FALSE)</f>
        <v>376</v>
      </c>
      <c r="B4229" t="str">
        <f t="shared" ref="B4229:B4292" si="67">CONCATENATE(A4229,D4229)</f>
        <v>376b</v>
      </c>
      <c r="C4229" t="s">
        <v>386</v>
      </c>
      <c r="D4229" t="s">
        <v>607</v>
      </c>
      <c r="E4229">
        <v>1</v>
      </c>
      <c r="F4229">
        <v>10</v>
      </c>
      <c r="G4229">
        <v>10</v>
      </c>
      <c r="H4229">
        <v>10</v>
      </c>
      <c r="I4229">
        <v>10</v>
      </c>
      <c r="J4229">
        <v>10</v>
      </c>
      <c r="K4229">
        <v>10</v>
      </c>
      <c r="L4229">
        <v>10</v>
      </c>
      <c r="M4229">
        <v>10</v>
      </c>
      <c r="N4229">
        <v>10</v>
      </c>
      <c r="O4229">
        <v>20</v>
      </c>
      <c r="P4229">
        <v>10</v>
      </c>
      <c r="Q4229" s="36">
        <v>10</v>
      </c>
      <c r="R4229" s="36">
        <v>10</v>
      </c>
      <c r="S4229" s="36">
        <v>10</v>
      </c>
      <c r="T4229" s="36">
        <v>10</v>
      </c>
      <c r="U4229" s="36">
        <v>10</v>
      </c>
    </row>
    <row r="4230" spans="1:21" x14ac:dyDescent="0.2">
      <c r="A4230" s="89">
        <f>VLOOKUP(C4230,TabellenSRG!$B$4:$C$2729,2,FALSE)</f>
        <v>376</v>
      </c>
      <c r="B4230" t="str">
        <f t="shared" si="67"/>
        <v>376c</v>
      </c>
      <c r="C4230" t="s">
        <v>386</v>
      </c>
      <c r="D4230" t="s">
        <v>608</v>
      </c>
      <c r="E4230">
        <v>2</v>
      </c>
      <c r="F4230">
        <v>0</v>
      </c>
      <c r="G4230">
        <v>0</v>
      </c>
      <c r="H4230">
        <v>0</v>
      </c>
      <c r="I4230">
        <v>0</v>
      </c>
      <c r="J4230">
        <v>0</v>
      </c>
      <c r="K4230">
        <v>0</v>
      </c>
      <c r="L4230">
        <v>0</v>
      </c>
      <c r="M4230">
        <v>0</v>
      </c>
      <c r="N4230">
        <v>0</v>
      </c>
      <c r="O4230">
        <v>0</v>
      </c>
      <c r="P4230">
        <v>0</v>
      </c>
      <c r="Q4230" s="36">
        <v>0</v>
      </c>
      <c r="R4230" s="36">
        <v>0</v>
      </c>
      <c r="S4230" s="36">
        <v>0</v>
      </c>
      <c r="T4230" s="36">
        <v>0</v>
      </c>
      <c r="U4230" s="36">
        <v>0</v>
      </c>
    </row>
    <row r="4231" spans="1:21" x14ac:dyDescent="0.2">
      <c r="A4231" s="89">
        <f>VLOOKUP(C4231,TabellenSRG!$B$4:$C$2729,2,FALSE)</f>
        <v>376</v>
      </c>
      <c r="B4231" t="str">
        <f t="shared" si="67"/>
        <v>376d</v>
      </c>
      <c r="C4231" t="s">
        <v>386</v>
      </c>
      <c r="D4231" t="s">
        <v>609</v>
      </c>
      <c r="E4231">
        <v>3</v>
      </c>
      <c r="F4231">
        <v>0</v>
      </c>
      <c r="G4231">
        <v>0</v>
      </c>
      <c r="H4231">
        <v>0</v>
      </c>
      <c r="I4231">
        <v>0</v>
      </c>
      <c r="J4231">
        <v>0</v>
      </c>
      <c r="K4231">
        <v>0</v>
      </c>
      <c r="L4231">
        <v>0</v>
      </c>
      <c r="M4231">
        <v>0</v>
      </c>
      <c r="N4231">
        <v>0</v>
      </c>
      <c r="O4231">
        <v>0</v>
      </c>
      <c r="P4231">
        <v>0</v>
      </c>
      <c r="Q4231" s="36">
        <v>0</v>
      </c>
      <c r="R4231" s="36">
        <v>0</v>
      </c>
      <c r="S4231" s="36">
        <v>0</v>
      </c>
      <c r="T4231" s="36">
        <v>0</v>
      </c>
      <c r="U4231" s="36">
        <v>0</v>
      </c>
    </row>
    <row r="4232" spans="1:21" x14ac:dyDescent="0.2">
      <c r="A4232" s="89">
        <f>VLOOKUP(C4232,TabellenSRG!$B$4:$C$2729,2,FALSE)</f>
        <v>376</v>
      </c>
      <c r="B4232" t="str">
        <f t="shared" si="67"/>
        <v>376e</v>
      </c>
      <c r="C4232" t="s">
        <v>386</v>
      </c>
      <c r="D4232" t="s">
        <v>610</v>
      </c>
      <c r="E4232">
        <v>4</v>
      </c>
      <c r="F4232">
        <v>0</v>
      </c>
      <c r="G4232">
        <v>0</v>
      </c>
      <c r="H4232">
        <v>0</v>
      </c>
      <c r="I4232">
        <v>0</v>
      </c>
      <c r="J4232">
        <v>0</v>
      </c>
      <c r="K4232">
        <v>0</v>
      </c>
      <c r="L4232">
        <v>10</v>
      </c>
      <c r="M4232">
        <v>0</v>
      </c>
      <c r="N4232">
        <v>10</v>
      </c>
      <c r="O4232">
        <v>10</v>
      </c>
      <c r="P4232">
        <v>10</v>
      </c>
      <c r="Q4232" s="36">
        <v>10</v>
      </c>
      <c r="R4232" s="36">
        <v>10</v>
      </c>
      <c r="S4232" s="36">
        <v>10</v>
      </c>
      <c r="T4232" s="36">
        <v>10</v>
      </c>
      <c r="U4232" s="36">
        <v>20</v>
      </c>
    </row>
    <row r="4233" spans="1:21" x14ac:dyDescent="0.2">
      <c r="A4233" s="89">
        <f>VLOOKUP(C4233,TabellenSRG!$B$4:$C$2729,2,FALSE)</f>
        <v>376</v>
      </c>
      <c r="B4233" t="str">
        <f t="shared" si="67"/>
        <v>376f</v>
      </c>
      <c r="C4233" t="s">
        <v>386</v>
      </c>
      <c r="D4233" t="s">
        <v>612</v>
      </c>
      <c r="E4233">
        <v>5</v>
      </c>
      <c r="F4233">
        <v>0</v>
      </c>
      <c r="G4233">
        <v>0</v>
      </c>
      <c r="H4233">
        <v>0</v>
      </c>
      <c r="I4233">
        <v>0</v>
      </c>
      <c r="J4233">
        <v>0</v>
      </c>
      <c r="K4233">
        <v>0</v>
      </c>
      <c r="L4233">
        <v>0</v>
      </c>
      <c r="M4233">
        <v>0</v>
      </c>
      <c r="N4233">
        <v>0</v>
      </c>
      <c r="O4233">
        <v>0</v>
      </c>
      <c r="P4233">
        <v>0</v>
      </c>
      <c r="Q4233" s="36">
        <v>0</v>
      </c>
      <c r="R4233" s="36">
        <v>0</v>
      </c>
      <c r="S4233" s="36">
        <v>0</v>
      </c>
      <c r="T4233" s="36">
        <v>0</v>
      </c>
      <c r="U4233" s="36">
        <v>0</v>
      </c>
    </row>
    <row r="4234" spans="1:21" x14ac:dyDescent="0.2">
      <c r="A4234" s="89">
        <f>VLOOKUP(C4234,TabellenSRG!$B$4:$C$2729,2,FALSE)</f>
        <v>376</v>
      </c>
      <c r="B4234" t="str">
        <f t="shared" si="67"/>
        <v>376g</v>
      </c>
      <c r="C4234" t="s">
        <v>386</v>
      </c>
      <c r="D4234" t="s">
        <v>613</v>
      </c>
      <c r="E4234">
        <v>6</v>
      </c>
      <c r="F4234">
        <v>0</v>
      </c>
      <c r="G4234">
        <v>0</v>
      </c>
      <c r="H4234">
        <v>0</v>
      </c>
      <c r="I4234">
        <v>0</v>
      </c>
      <c r="J4234">
        <v>0</v>
      </c>
      <c r="K4234">
        <v>0</v>
      </c>
      <c r="L4234">
        <v>0</v>
      </c>
      <c r="M4234">
        <v>0</v>
      </c>
      <c r="N4234">
        <v>0</v>
      </c>
      <c r="O4234">
        <v>0</v>
      </c>
      <c r="P4234">
        <v>0</v>
      </c>
      <c r="Q4234" s="36">
        <v>0</v>
      </c>
      <c r="R4234" s="36">
        <v>0</v>
      </c>
      <c r="S4234" s="36">
        <v>10</v>
      </c>
      <c r="T4234" s="36">
        <v>10</v>
      </c>
      <c r="U4234" s="36">
        <v>10</v>
      </c>
    </row>
    <row r="4235" spans="1:21" x14ac:dyDescent="0.2">
      <c r="A4235" s="89">
        <f>VLOOKUP(C4235,TabellenSRG!$B$4:$C$2729,2,FALSE)</f>
        <v>376</v>
      </c>
      <c r="B4235" t="str">
        <f t="shared" si="67"/>
        <v>376h</v>
      </c>
      <c r="C4235" t="s">
        <v>386</v>
      </c>
      <c r="D4235" t="s">
        <v>614</v>
      </c>
      <c r="E4235">
        <v>7</v>
      </c>
      <c r="F4235">
        <v>0</v>
      </c>
      <c r="G4235">
        <v>0</v>
      </c>
      <c r="H4235">
        <v>0</v>
      </c>
      <c r="I4235">
        <v>0</v>
      </c>
      <c r="J4235">
        <v>0</v>
      </c>
      <c r="K4235">
        <v>0</v>
      </c>
      <c r="L4235">
        <v>0</v>
      </c>
      <c r="M4235">
        <v>0</v>
      </c>
      <c r="N4235">
        <v>0</v>
      </c>
      <c r="O4235">
        <v>0</v>
      </c>
      <c r="P4235">
        <v>0</v>
      </c>
      <c r="Q4235" s="36">
        <v>0</v>
      </c>
      <c r="R4235" s="36">
        <v>0</v>
      </c>
      <c r="S4235" s="36">
        <v>0</v>
      </c>
      <c r="T4235" s="36">
        <v>0</v>
      </c>
      <c r="U4235" s="36">
        <v>0</v>
      </c>
    </row>
    <row r="4236" spans="1:21" x14ac:dyDescent="0.2">
      <c r="A4236" s="89">
        <f>VLOOKUP(C4236,TabellenSRG!$B$4:$C$2729,2,FALSE)</f>
        <v>376</v>
      </c>
      <c r="B4236" t="str">
        <f t="shared" si="67"/>
        <v>376i</v>
      </c>
      <c r="C4236" t="s">
        <v>386</v>
      </c>
      <c r="D4236" t="s">
        <v>615</v>
      </c>
      <c r="E4236">
        <v>8</v>
      </c>
      <c r="F4236">
        <v>0</v>
      </c>
      <c r="G4236">
        <v>0</v>
      </c>
      <c r="H4236">
        <v>0</v>
      </c>
      <c r="I4236">
        <v>0</v>
      </c>
      <c r="J4236">
        <v>0</v>
      </c>
      <c r="K4236">
        <v>0</v>
      </c>
      <c r="L4236">
        <v>0</v>
      </c>
      <c r="M4236">
        <v>0</v>
      </c>
      <c r="N4236">
        <v>10</v>
      </c>
      <c r="O4236">
        <v>10</v>
      </c>
      <c r="P4236">
        <v>10</v>
      </c>
      <c r="Q4236" s="36">
        <v>10</v>
      </c>
      <c r="R4236" s="36">
        <v>20</v>
      </c>
      <c r="S4236" s="36">
        <v>20</v>
      </c>
      <c r="T4236" s="36">
        <v>30</v>
      </c>
      <c r="U4236" s="36">
        <v>30</v>
      </c>
    </row>
    <row r="4237" spans="1:21" x14ac:dyDescent="0.2">
      <c r="A4237" s="89">
        <f>VLOOKUP(C4237,TabellenSRG!$B$4:$C$2729,2,FALSE)</f>
        <v>376</v>
      </c>
      <c r="B4237" t="str">
        <f t="shared" si="67"/>
        <v>376j</v>
      </c>
      <c r="C4237" t="s">
        <v>386</v>
      </c>
      <c r="D4237" t="s">
        <v>616</v>
      </c>
      <c r="E4237">
        <v>9</v>
      </c>
      <c r="F4237">
        <v>280</v>
      </c>
      <c r="G4237">
        <v>280</v>
      </c>
      <c r="H4237">
        <v>270</v>
      </c>
      <c r="I4237">
        <v>270</v>
      </c>
      <c r="J4237">
        <v>270</v>
      </c>
      <c r="K4237">
        <v>320</v>
      </c>
      <c r="L4237">
        <v>370</v>
      </c>
      <c r="M4237">
        <v>370</v>
      </c>
      <c r="N4237">
        <v>390</v>
      </c>
      <c r="O4237">
        <v>540</v>
      </c>
      <c r="P4237">
        <v>540</v>
      </c>
      <c r="Q4237" s="36">
        <v>520</v>
      </c>
      <c r="R4237" s="36">
        <v>510</v>
      </c>
      <c r="S4237" s="36">
        <v>400</v>
      </c>
      <c r="T4237" s="36">
        <v>410</v>
      </c>
      <c r="U4237" s="36">
        <v>420</v>
      </c>
    </row>
    <row r="4238" spans="1:21" x14ac:dyDescent="0.2">
      <c r="A4238" s="89">
        <f>VLOOKUP(C4238,TabellenSRG!$B$4:$C$2729,2,FALSE)</f>
        <v>376</v>
      </c>
      <c r="B4238" t="str">
        <f t="shared" si="67"/>
        <v>376k</v>
      </c>
      <c r="C4238" t="s">
        <v>386</v>
      </c>
      <c r="D4238" t="s">
        <v>611</v>
      </c>
      <c r="E4238">
        <v>10</v>
      </c>
      <c r="F4238" t="e">
        <v>#N/A</v>
      </c>
      <c r="G4238" t="e">
        <v>#N/A</v>
      </c>
      <c r="H4238" t="e">
        <v>#N/A</v>
      </c>
      <c r="I4238" t="e">
        <v>#N/A</v>
      </c>
      <c r="J4238" t="e">
        <v>#N/A</v>
      </c>
      <c r="K4238" t="e">
        <v>#N/A</v>
      </c>
      <c r="L4238" t="e">
        <v>#N/A</v>
      </c>
      <c r="M4238" t="e">
        <v>#N/A</v>
      </c>
      <c r="N4238">
        <v>0</v>
      </c>
      <c r="O4238">
        <v>0</v>
      </c>
      <c r="P4238">
        <v>0</v>
      </c>
      <c r="Q4238" s="36">
        <v>0</v>
      </c>
      <c r="R4238" s="36">
        <v>0</v>
      </c>
      <c r="S4238" s="36">
        <v>0</v>
      </c>
      <c r="T4238" s="36">
        <v>0</v>
      </c>
      <c r="U4238" s="36">
        <v>10</v>
      </c>
    </row>
    <row r="4239" spans="1:21" x14ac:dyDescent="0.2">
      <c r="A4239" s="89">
        <f>VLOOKUP(C4239,TabellenSRG!$B$4:$C$2729,2,FALSE)</f>
        <v>377</v>
      </c>
      <c r="B4239" t="str">
        <f t="shared" si="67"/>
        <v>377a</v>
      </c>
      <c r="C4239" t="s">
        <v>387</v>
      </c>
      <c r="D4239" t="s">
        <v>606</v>
      </c>
      <c r="E4239">
        <v>0</v>
      </c>
      <c r="F4239">
        <v>80</v>
      </c>
      <c r="G4239">
        <v>80</v>
      </c>
      <c r="H4239">
        <v>120</v>
      </c>
      <c r="I4239">
        <v>140</v>
      </c>
      <c r="J4239">
        <v>140</v>
      </c>
      <c r="K4239">
        <v>120</v>
      </c>
      <c r="L4239">
        <v>110</v>
      </c>
      <c r="M4239">
        <v>90</v>
      </c>
      <c r="N4239">
        <v>100</v>
      </c>
      <c r="O4239">
        <v>110</v>
      </c>
      <c r="P4239">
        <v>100</v>
      </c>
      <c r="Q4239" s="36">
        <v>110</v>
      </c>
      <c r="R4239" s="36">
        <v>120</v>
      </c>
      <c r="S4239" s="36">
        <v>130</v>
      </c>
      <c r="T4239" s="36">
        <v>150</v>
      </c>
      <c r="U4239" s="36">
        <v>160</v>
      </c>
    </row>
    <row r="4240" spans="1:21" x14ac:dyDescent="0.2">
      <c r="A4240" s="89">
        <f>VLOOKUP(C4240,TabellenSRG!$B$4:$C$2729,2,FALSE)</f>
        <v>377</v>
      </c>
      <c r="B4240" t="str">
        <f t="shared" si="67"/>
        <v>377b</v>
      </c>
      <c r="C4240" t="s">
        <v>387</v>
      </c>
      <c r="D4240" t="s">
        <v>607</v>
      </c>
      <c r="E4240">
        <v>1</v>
      </c>
      <c r="F4240">
        <v>0</v>
      </c>
      <c r="G4240">
        <v>0</v>
      </c>
      <c r="H4240">
        <v>0</v>
      </c>
      <c r="I4240">
        <v>0</v>
      </c>
      <c r="J4240">
        <v>0</v>
      </c>
      <c r="K4240">
        <v>0</v>
      </c>
      <c r="L4240">
        <v>0</v>
      </c>
      <c r="M4240">
        <v>0</v>
      </c>
      <c r="N4240">
        <v>0</v>
      </c>
      <c r="O4240">
        <v>0</v>
      </c>
      <c r="P4240">
        <v>0</v>
      </c>
      <c r="Q4240" s="36">
        <v>0</v>
      </c>
      <c r="R4240" s="36">
        <v>0</v>
      </c>
      <c r="S4240" s="36">
        <v>0</v>
      </c>
      <c r="T4240" s="36">
        <v>0</v>
      </c>
      <c r="U4240" s="36">
        <v>0</v>
      </c>
    </row>
    <row r="4241" spans="1:21" x14ac:dyDescent="0.2">
      <c r="A4241" s="89">
        <f>VLOOKUP(C4241,TabellenSRG!$B$4:$C$2729,2,FALSE)</f>
        <v>377</v>
      </c>
      <c r="B4241" t="str">
        <f t="shared" si="67"/>
        <v>377c</v>
      </c>
      <c r="C4241" t="s">
        <v>387</v>
      </c>
      <c r="D4241" t="s">
        <v>608</v>
      </c>
      <c r="E4241">
        <v>2</v>
      </c>
      <c r="F4241">
        <v>0</v>
      </c>
      <c r="G4241">
        <v>0</v>
      </c>
      <c r="H4241">
        <v>0</v>
      </c>
      <c r="I4241">
        <v>0</v>
      </c>
      <c r="J4241">
        <v>0</v>
      </c>
      <c r="K4241">
        <v>0</v>
      </c>
      <c r="L4241">
        <v>0</v>
      </c>
      <c r="M4241">
        <v>0</v>
      </c>
      <c r="N4241">
        <v>0</v>
      </c>
      <c r="O4241">
        <v>0</v>
      </c>
      <c r="P4241">
        <v>0</v>
      </c>
      <c r="Q4241" s="36">
        <v>0</v>
      </c>
      <c r="R4241" s="36">
        <v>0</v>
      </c>
      <c r="S4241" s="36">
        <v>0</v>
      </c>
      <c r="T4241" s="36">
        <v>0</v>
      </c>
      <c r="U4241" s="36">
        <v>0</v>
      </c>
    </row>
    <row r="4242" spans="1:21" x14ac:dyDescent="0.2">
      <c r="A4242" s="89">
        <f>VLOOKUP(C4242,TabellenSRG!$B$4:$C$2729,2,FALSE)</f>
        <v>377</v>
      </c>
      <c r="B4242" t="str">
        <f t="shared" si="67"/>
        <v>377d</v>
      </c>
      <c r="C4242" t="s">
        <v>387</v>
      </c>
      <c r="D4242" t="s">
        <v>609</v>
      </c>
      <c r="E4242">
        <v>3</v>
      </c>
      <c r="F4242">
        <v>0</v>
      </c>
      <c r="G4242">
        <v>0</v>
      </c>
      <c r="H4242">
        <v>0</v>
      </c>
      <c r="I4242">
        <v>0</v>
      </c>
      <c r="J4242">
        <v>0</v>
      </c>
      <c r="K4242">
        <v>0</v>
      </c>
      <c r="L4242">
        <v>0</v>
      </c>
      <c r="M4242">
        <v>10</v>
      </c>
      <c r="N4242">
        <v>0</v>
      </c>
      <c r="O4242">
        <v>0</v>
      </c>
      <c r="P4242">
        <v>0</v>
      </c>
      <c r="Q4242" s="36">
        <v>0</v>
      </c>
      <c r="R4242" s="36">
        <v>0</v>
      </c>
      <c r="S4242" s="36">
        <v>0</v>
      </c>
      <c r="T4242" s="36">
        <v>0</v>
      </c>
      <c r="U4242" s="36">
        <v>0</v>
      </c>
    </row>
    <row r="4243" spans="1:21" x14ac:dyDescent="0.2">
      <c r="A4243" s="89">
        <f>VLOOKUP(C4243,TabellenSRG!$B$4:$C$2729,2,FALSE)</f>
        <v>377</v>
      </c>
      <c r="B4243" t="str">
        <f t="shared" si="67"/>
        <v>377e</v>
      </c>
      <c r="C4243" t="s">
        <v>387</v>
      </c>
      <c r="D4243" t="s">
        <v>610</v>
      </c>
      <c r="E4243">
        <v>4</v>
      </c>
      <c r="F4243">
        <v>0</v>
      </c>
      <c r="G4243">
        <v>0</v>
      </c>
      <c r="H4243">
        <v>0</v>
      </c>
      <c r="I4243">
        <v>0</v>
      </c>
      <c r="J4243">
        <v>0</v>
      </c>
      <c r="K4243">
        <v>0</v>
      </c>
      <c r="L4243">
        <v>0</v>
      </c>
      <c r="M4243">
        <v>0</v>
      </c>
      <c r="N4243">
        <v>0</v>
      </c>
      <c r="O4243">
        <v>0</v>
      </c>
      <c r="P4243">
        <v>0</v>
      </c>
      <c r="Q4243" s="36">
        <v>0</v>
      </c>
      <c r="R4243" s="36">
        <v>0</v>
      </c>
      <c r="S4243" s="36">
        <v>0</v>
      </c>
      <c r="T4243" s="36">
        <v>10</v>
      </c>
      <c r="U4243" s="36">
        <v>10</v>
      </c>
    </row>
    <row r="4244" spans="1:21" x14ac:dyDescent="0.2">
      <c r="A4244" s="89">
        <f>VLOOKUP(C4244,TabellenSRG!$B$4:$C$2729,2,FALSE)</f>
        <v>377</v>
      </c>
      <c r="B4244" t="str">
        <f t="shared" si="67"/>
        <v>377f</v>
      </c>
      <c r="C4244" t="s">
        <v>387</v>
      </c>
      <c r="D4244" t="s">
        <v>612</v>
      </c>
      <c r="E4244">
        <v>5</v>
      </c>
      <c r="F4244">
        <v>0</v>
      </c>
      <c r="G4244">
        <v>0</v>
      </c>
      <c r="H4244">
        <v>0</v>
      </c>
      <c r="I4244">
        <v>0</v>
      </c>
      <c r="J4244">
        <v>0</v>
      </c>
      <c r="K4244">
        <v>0</v>
      </c>
      <c r="L4244">
        <v>0</v>
      </c>
      <c r="M4244">
        <v>0</v>
      </c>
      <c r="N4244">
        <v>0</v>
      </c>
      <c r="O4244">
        <v>0</v>
      </c>
      <c r="P4244">
        <v>0</v>
      </c>
      <c r="Q4244" s="36">
        <v>0</v>
      </c>
      <c r="R4244" s="36">
        <v>0</v>
      </c>
      <c r="S4244" s="36">
        <v>0</v>
      </c>
      <c r="T4244" s="36">
        <v>0</v>
      </c>
      <c r="U4244" s="36">
        <v>0</v>
      </c>
    </row>
    <row r="4245" spans="1:21" x14ac:dyDescent="0.2">
      <c r="A4245" s="89">
        <f>VLOOKUP(C4245,TabellenSRG!$B$4:$C$2729,2,FALSE)</f>
        <v>377</v>
      </c>
      <c r="B4245" t="str">
        <f t="shared" si="67"/>
        <v>377g</v>
      </c>
      <c r="C4245" t="s">
        <v>387</v>
      </c>
      <c r="D4245" t="s">
        <v>613</v>
      </c>
      <c r="E4245">
        <v>6</v>
      </c>
      <c r="F4245">
        <v>0</v>
      </c>
      <c r="G4245">
        <v>0</v>
      </c>
      <c r="H4245">
        <v>0</v>
      </c>
      <c r="I4245">
        <v>0</v>
      </c>
      <c r="J4245">
        <v>0</v>
      </c>
      <c r="K4245">
        <v>0</v>
      </c>
      <c r="L4245">
        <v>0</v>
      </c>
      <c r="M4245">
        <v>0</v>
      </c>
      <c r="N4245">
        <v>0</v>
      </c>
      <c r="O4245">
        <v>0</v>
      </c>
      <c r="P4245">
        <v>0</v>
      </c>
      <c r="Q4245" s="36">
        <v>0</v>
      </c>
      <c r="R4245" s="36">
        <v>0</v>
      </c>
      <c r="S4245" s="36">
        <v>0</v>
      </c>
      <c r="T4245" s="36">
        <v>0</v>
      </c>
      <c r="U4245" s="36">
        <v>0</v>
      </c>
    </row>
    <row r="4246" spans="1:21" x14ac:dyDescent="0.2">
      <c r="A4246" s="89">
        <f>VLOOKUP(C4246,TabellenSRG!$B$4:$C$2729,2,FALSE)</f>
        <v>377</v>
      </c>
      <c r="B4246" t="str">
        <f t="shared" si="67"/>
        <v>377h</v>
      </c>
      <c r="C4246" t="s">
        <v>387</v>
      </c>
      <c r="D4246" t="s">
        <v>614</v>
      </c>
      <c r="E4246">
        <v>7</v>
      </c>
      <c r="F4246">
        <v>0</v>
      </c>
      <c r="G4246">
        <v>0</v>
      </c>
      <c r="H4246">
        <v>0</v>
      </c>
      <c r="I4246">
        <v>0</v>
      </c>
      <c r="J4246">
        <v>0</v>
      </c>
      <c r="K4246">
        <v>0</v>
      </c>
      <c r="L4246">
        <v>0</v>
      </c>
      <c r="M4246">
        <v>0</v>
      </c>
      <c r="N4246">
        <v>0</v>
      </c>
      <c r="O4246">
        <v>0</v>
      </c>
      <c r="P4246">
        <v>0</v>
      </c>
      <c r="Q4246" s="36">
        <v>0</v>
      </c>
      <c r="R4246" s="36">
        <v>0</v>
      </c>
      <c r="S4246" s="36">
        <v>0</v>
      </c>
      <c r="T4246" s="36">
        <v>0</v>
      </c>
      <c r="U4246" s="36">
        <v>0</v>
      </c>
    </row>
    <row r="4247" spans="1:21" x14ac:dyDescent="0.2">
      <c r="A4247" s="89">
        <f>VLOOKUP(C4247,TabellenSRG!$B$4:$C$2729,2,FALSE)</f>
        <v>377</v>
      </c>
      <c r="B4247" t="str">
        <f t="shared" si="67"/>
        <v>377i</v>
      </c>
      <c r="C4247" t="s">
        <v>387</v>
      </c>
      <c r="D4247" t="s">
        <v>615</v>
      </c>
      <c r="E4247">
        <v>8</v>
      </c>
      <c r="F4247">
        <v>0</v>
      </c>
      <c r="G4247">
        <v>0</v>
      </c>
      <c r="H4247">
        <v>0</v>
      </c>
      <c r="I4247">
        <v>0</v>
      </c>
      <c r="J4247">
        <v>0</v>
      </c>
      <c r="K4247">
        <v>0</v>
      </c>
      <c r="L4247">
        <v>0</v>
      </c>
      <c r="M4247">
        <v>0</v>
      </c>
      <c r="N4247">
        <v>0</v>
      </c>
      <c r="O4247">
        <v>0</v>
      </c>
      <c r="P4247">
        <v>0</v>
      </c>
      <c r="Q4247" s="36">
        <v>0</v>
      </c>
      <c r="R4247" s="36">
        <v>0</v>
      </c>
      <c r="S4247" s="36">
        <v>0</v>
      </c>
      <c r="T4247" s="36">
        <v>0</v>
      </c>
      <c r="U4247" s="36">
        <v>0</v>
      </c>
    </row>
    <row r="4248" spans="1:21" x14ac:dyDescent="0.2">
      <c r="A4248" s="89">
        <f>VLOOKUP(C4248,TabellenSRG!$B$4:$C$2729,2,FALSE)</f>
        <v>377</v>
      </c>
      <c r="B4248" t="str">
        <f t="shared" si="67"/>
        <v>377j</v>
      </c>
      <c r="C4248" t="s">
        <v>387</v>
      </c>
      <c r="D4248" t="s">
        <v>616</v>
      </c>
      <c r="E4248">
        <v>9</v>
      </c>
      <c r="F4248">
        <v>80</v>
      </c>
      <c r="G4248">
        <v>80</v>
      </c>
      <c r="H4248">
        <v>120</v>
      </c>
      <c r="I4248">
        <v>140</v>
      </c>
      <c r="J4248">
        <v>140</v>
      </c>
      <c r="K4248">
        <v>110</v>
      </c>
      <c r="L4248">
        <v>110</v>
      </c>
      <c r="M4248">
        <v>90</v>
      </c>
      <c r="N4248">
        <v>90</v>
      </c>
      <c r="O4248">
        <v>100</v>
      </c>
      <c r="P4248">
        <v>100</v>
      </c>
      <c r="Q4248" s="36">
        <v>100</v>
      </c>
      <c r="R4248" s="36">
        <v>110</v>
      </c>
      <c r="S4248" s="36">
        <v>120</v>
      </c>
      <c r="T4248" s="36">
        <v>130</v>
      </c>
      <c r="U4248" s="36">
        <v>140</v>
      </c>
    </row>
    <row r="4249" spans="1:21" x14ac:dyDescent="0.2">
      <c r="A4249" s="89">
        <f>VLOOKUP(C4249,TabellenSRG!$B$4:$C$2729,2,FALSE)</f>
        <v>377</v>
      </c>
      <c r="B4249" t="str">
        <f t="shared" si="67"/>
        <v>377k</v>
      </c>
      <c r="C4249" t="s">
        <v>387</v>
      </c>
      <c r="D4249" t="s">
        <v>611</v>
      </c>
      <c r="E4249">
        <v>10</v>
      </c>
      <c r="F4249" t="e">
        <v>#N/A</v>
      </c>
      <c r="G4249" t="e">
        <v>#N/A</v>
      </c>
      <c r="H4249" t="e">
        <v>#N/A</v>
      </c>
      <c r="I4249" t="e">
        <v>#N/A</v>
      </c>
      <c r="J4249" t="e">
        <v>#N/A</v>
      </c>
      <c r="K4249" t="e">
        <v>#N/A</v>
      </c>
      <c r="L4249" t="e">
        <v>#N/A</v>
      </c>
      <c r="M4249" t="e">
        <v>#N/A</v>
      </c>
      <c r="N4249">
        <v>0</v>
      </c>
      <c r="O4249">
        <v>0</v>
      </c>
      <c r="P4249">
        <v>0</v>
      </c>
      <c r="Q4249" s="36">
        <v>0</v>
      </c>
      <c r="R4249" s="36">
        <v>0</v>
      </c>
      <c r="S4249" s="36">
        <v>0</v>
      </c>
      <c r="T4249" s="36">
        <v>0</v>
      </c>
      <c r="U4249" s="36">
        <v>0</v>
      </c>
    </row>
    <row r="4250" spans="1:21" x14ac:dyDescent="0.2">
      <c r="A4250" s="89">
        <f>VLOOKUP(C4250,TabellenSRG!$B$4:$C$2729,2,FALSE)</f>
        <v>378</v>
      </c>
      <c r="B4250" t="str">
        <f t="shared" si="67"/>
        <v>378a</v>
      </c>
      <c r="C4250" t="s">
        <v>388</v>
      </c>
      <c r="D4250" t="s">
        <v>606</v>
      </c>
      <c r="E4250">
        <v>0</v>
      </c>
      <c r="F4250">
        <v>700</v>
      </c>
      <c r="G4250">
        <v>730</v>
      </c>
      <c r="H4250">
        <v>770</v>
      </c>
      <c r="I4250">
        <v>790</v>
      </c>
      <c r="J4250">
        <v>850</v>
      </c>
      <c r="K4250">
        <v>960</v>
      </c>
      <c r="L4250">
        <v>750</v>
      </c>
      <c r="M4250">
        <v>860</v>
      </c>
      <c r="N4250">
        <v>1030</v>
      </c>
      <c r="O4250">
        <v>1140</v>
      </c>
      <c r="P4250">
        <v>1260</v>
      </c>
      <c r="Q4250" s="36">
        <v>1570</v>
      </c>
      <c r="R4250" s="36">
        <v>2100</v>
      </c>
      <c r="S4250" s="36">
        <v>2250</v>
      </c>
      <c r="T4250" s="36">
        <v>2230</v>
      </c>
      <c r="U4250" s="36">
        <v>2060</v>
      </c>
    </row>
    <row r="4251" spans="1:21" x14ac:dyDescent="0.2">
      <c r="A4251" s="89">
        <f>VLOOKUP(C4251,TabellenSRG!$B$4:$C$2729,2,FALSE)</f>
        <v>378</v>
      </c>
      <c r="B4251" t="str">
        <f t="shared" si="67"/>
        <v>378b</v>
      </c>
      <c r="C4251" t="s">
        <v>388</v>
      </c>
      <c r="D4251" t="s">
        <v>607</v>
      </c>
      <c r="E4251">
        <v>1</v>
      </c>
      <c r="F4251">
        <v>10</v>
      </c>
      <c r="G4251">
        <v>10</v>
      </c>
      <c r="H4251">
        <v>10</v>
      </c>
      <c r="I4251">
        <v>10</v>
      </c>
      <c r="J4251">
        <v>20</v>
      </c>
      <c r="K4251">
        <v>20</v>
      </c>
      <c r="L4251">
        <v>20</v>
      </c>
      <c r="M4251">
        <v>20</v>
      </c>
      <c r="N4251">
        <v>20</v>
      </c>
      <c r="O4251">
        <v>20</v>
      </c>
      <c r="P4251">
        <v>20</v>
      </c>
      <c r="Q4251" s="36">
        <v>20</v>
      </c>
      <c r="R4251" s="36">
        <v>20</v>
      </c>
      <c r="S4251" s="36">
        <v>20</v>
      </c>
      <c r="T4251" s="36">
        <v>0</v>
      </c>
      <c r="U4251" s="36">
        <v>10</v>
      </c>
    </row>
    <row r="4252" spans="1:21" x14ac:dyDescent="0.2">
      <c r="A4252" s="89">
        <f>VLOOKUP(C4252,TabellenSRG!$B$4:$C$2729,2,FALSE)</f>
        <v>378</v>
      </c>
      <c r="B4252" t="str">
        <f t="shared" si="67"/>
        <v>378c</v>
      </c>
      <c r="C4252" t="s">
        <v>388</v>
      </c>
      <c r="D4252" t="s">
        <v>608</v>
      </c>
      <c r="E4252">
        <v>2</v>
      </c>
      <c r="F4252">
        <v>10</v>
      </c>
      <c r="G4252">
        <v>10</v>
      </c>
      <c r="H4252">
        <v>10</v>
      </c>
      <c r="I4252">
        <v>10</v>
      </c>
      <c r="J4252">
        <v>10</v>
      </c>
      <c r="K4252">
        <v>10</v>
      </c>
      <c r="L4252">
        <v>10</v>
      </c>
      <c r="M4252">
        <v>10</v>
      </c>
      <c r="N4252">
        <v>10</v>
      </c>
      <c r="O4252">
        <v>0</v>
      </c>
      <c r="P4252">
        <v>0</v>
      </c>
      <c r="Q4252" s="36">
        <v>0</v>
      </c>
      <c r="R4252" s="36">
        <v>0</v>
      </c>
      <c r="S4252" s="36">
        <v>0</v>
      </c>
      <c r="T4252" s="36">
        <v>0</v>
      </c>
      <c r="U4252" s="36">
        <v>0</v>
      </c>
    </row>
    <row r="4253" spans="1:21" x14ac:dyDescent="0.2">
      <c r="A4253" s="89">
        <f>VLOOKUP(C4253,TabellenSRG!$B$4:$C$2729,2,FALSE)</f>
        <v>378</v>
      </c>
      <c r="B4253" t="str">
        <f t="shared" si="67"/>
        <v>378d</v>
      </c>
      <c r="C4253" t="s">
        <v>388</v>
      </c>
      <c r="D4253" t="s">
        <v>609</v>
      </c>
      <c r="E4253">
        <v>3</v>
      </c>
      <c r="F4253">
        <v>130</v>
      </c>
      <c r="G4253">
        <v>130</v>
      </c>
      <c r="H4253">
        <v>130</v>
      </c>
      <c r="I4253">
        <v>130</v>
      </c>
      <c r="J4253">
        <v>140</v>
      </c>
      <c r="K4253">
        <v>160</v>
      </c>
      <c r="L4253">
        <v>140</v>
      </c>
      <c r="M4253">
        <v>160</v>
      </c>
      <c r="N4253">
        <v>160</v>
      </c>
      <c r="O4253">
        <v>150</v>
      </c>
      <c r="P4253">
        <v>150</v>
      </c>
      <c r="Q4253" s="36">
        <v>150</v>
      </c>
      <c r="R4253" s="36">
        <v>200</v>
      </c>
      <c r="S4253" s="36">
        <v>200</v>
      </c>
      <c r="T4253" s="36">
        <v>190</v>
      </c>
      <c r="U4253" s="36">
        <v>150</v>
      </c>
    </row>
    <row r="4254" spans="1:21" x14ac:dyDescent="0.2">
      <c r="A4254" s="89">
        <f>VLOOKUP(C4254,TabellenSRG!$B$4:$C$2729,2,FALSE)</f>
        <v>378</v>
      </c>
      <c r="B4254" t="str">
        <f t="shared" si="67"/>
        <v>378e</v>
      </c>
      <c r="C4254" t="s">
        <v>388</v>
      </c>
      <c r="D4254" t="s">
        <v>610</v>
      </c>
      <c r="E4254">
        <v>4</v>
      </c>
      <c r="F4254">
        <v>0</v>
      </c>
      <c r="G4254">
        <v>0</v>
      </c>
      <c r="H4254">
        <v>0</v>
      </c>
      <c r="I4254">
        <v>10</v>
      </c>
      <c r="J4254">
        <v>10</v>
      </c>
      <c r="K4254">
        <v>10</v>
      </c>
      <c r="L4254">
        <v>10</v>
      </c>
      <c r="M4254">
        <v>20</v>
      </c>
      <c r="N4254">
        <v>30</v>
      </c>
      <c r="O4254">
        <v>40</v>
      </c>
      <c r="P4254">
        <v>50</v>
      </c>
      <c r="Q4254" s="36">
        <v>50</v>
      </c>
      <c r="R4254" s="36">
        <v>60</v>
      </c>
      <c r="S4254" s="36">
        <v>60</v>
      </c>
      <c r="T4254" s="36">
        <v>70</v>
      </c>
      <c r="U4254" s="36">
        <v>70</v>
      </c>
    </row>
    <row r="4255" spans="1:21" x14ac:dyDescent="0.2">
      <c r="A4255" s="89">
        <f>VLOOKUP(C4255,TabellenSRG!$B$4:$C$2729,2,FALSE)</f>
        <v>378</v>
      </c>
      <c r="B4255" t="str">
        <f t="shared" si="67"/>
        <v>378f</v>
      </c>
      <c r="C4255" t="s">
        <v>388</v>
      </c>
      <c r="D4255" t="s">
        <v>612</v>
      </c>
      <c r="E4255">
        <v>5</v>
      </c>
      <c r="F4255">
        <v>0</v>
      </c>
      <c r="G4255">
        <v>0</v>
      </c>
      <c r="H4255">
        <v>0</v>
      </c>
      <c r="I4255">
        <v>0</v>
      </c>
      <c r="J4255">
        <v>0</v>
      </c>
      <c r="K4255">
        <v>0</v>
      </c>
      <c r="L4255">
        <v>0</v>
      </c>
      <c r="M4255">
        <v>0</v>
      </c>
      <c r="N4255">
        <v>0</v>
      </c>
      <c r="O4255">
        <v>0</v>
      </c>
      <c r="P4255">
        <v>0</v>
      </c>
      <c r="Q4255" s="36">
        <v>0</v>
      </c>
      <c r="R4255" s="36">
        <v>0</v>
      </c>
      <c r="S4255" s="36">
        <v>0</v>
      </c>
      <c r="T4255" s="36">
        <v>0</v>
      </c>
      <c r="U4255" s="36">
        <v>0</v>
      </c>
    </row>
    <row r="4256" spans="1:21" x14ac:dyDescent="0.2">
      <c r="A4256" s="89">
        <f>VLOOKUP(C4256,TabellenSRG!$B$4:$C$2729,2,FALSE)</f>
        <v>378</v>
      </c>
      <c r="B4256" t="str">
        <f t="shared" si="67"/>
        <v>378g</v>
      </c>
      <c r="C4256" t="s">
        <v>388</v>
      </c>
      <c r="D4256" t="s">
        <v>613</v>
      </c>
      <c r="E4256">
        <v>6</v>
      </c>
      <c r="F4256">
        <v>0</v>
      </c>
      <c r="G4256">
        <v>0</v>
      </c>
      <c r="H4256">
        <v>0</v>
      </c>
      <c r="I4256">
        <v>0</v>
      </c>
      <c r="J4256">
        <v>0</v>
      </c>
      <c r="K4256">
        <v>0</v>
      </c>
      <c r="L4256">
        <v>0</v>
      </c>
      <c r="M4256">
        <v>0</v>
      </c>
      <c r="N4256">
        <v>0</v>
      </c>
      <c r="O4256">
        <v>0</v>
      </c>
      <c r="P4256">
        <v>0</v>
      </c>
      <c r="Q4256" s="36">
        <v>0</v>
      </c>
      <c r="R4256" s="36">
        <v>0</v>
      </c>
      <c r="S4256" s="36">
        <v>0</v>
      </c>
      <c r="T4256" s="36">
        <v>10</v>
      </c>
      <c r="U4256" s="36">
        <v>10</v>
      </c>
    </row>
    <row r="4257" spans="1:21" x14ac:dyDescent="0.2">
      <c r="A4257" s="89">
        <f>VLOOKUP(C4257,TabellenSRG!$B$4:$C$2729,2,FALSE)</f>
        <v>378</v>
      </c>
      <c r="B4257" t="str">
        <f t="shared" si="67"/>
        <v>378h</v>
      </c>
      <c r="C4257" t="s">
        <v>388</v>
      </c>
      <c r="D4257" t="s">
        <v>614</v>
      </c>
      <c r="E4257">
        <v>7</v>
      </c>
      <c r="F4257">
        <v>0</v>
      </c>
      <c r="G4257">
        <v>0</v>
      </c>
      <c r="H4257">
        <v>0</v>
      </c>
      <c r="I4257">
        <v>0</v>
      </c>
      <c r="J4257">
        <v>0</v>
      </c>
      <c r="K4257">
        <v>0</v>
      </c>
      <c r="L4257">
        <v>0</v>
      </c>
      <c r="M4257">
        <v>0</v>
      </c>
      <c r="N4257">
        <v>0</v>
      </c>
      <c r="O4257">
        <v>0</v>
      </c>
      <c r="P4257">
        <v>0</v>
      </c>
      <c r="Q4257" s="36">
        <v>0</v>
      </c>
      <c r="R4257" s="36">
        <v>0</v>
      </c>
      <c r="S4257" s="36">
        <v>0</v>
      </c>
      <c r="T4257" s="36">
        <v>0</v>
      </c>
      <c r="U4257" s="36">
        <v>0</v>
      </c>
    </row>
    <row r="4258" spans="1:21" x14ac:dyDescent="0.2">
      <c r="A4258" s="89">
        <f>VLOOKUP(C4258,TabellenSRG!$B$4:$C$2729,2,FALSE)</f>
        <v>378</v>
      </c>
      <c r="B4258" t="str">
        <f t="shared" si="67"/>
        <v>378i</v>
      </c>
      <c r="C4258" t="s">
        <v>388</v>
      </c>
      <c r="D4258" t="s">
        <v>615</v>
      </c>
      <c r="E4258">
        <v>8</v>
      </c>
      <c r="F4258">
        <v>0</v>
      </c>
      <c r="G4258">
        <v>0</v>
      </c>
      <c r="H4258">
        <v>0</v>
      </c>
      <c r="I4258">
        <v>0</v>
      </c>
      <c r="J4258">
        <v>0</v>
      </c>
      <c r="K4258">
        <v>0</v>
      </c>
      <c r="L4258">
        <v>0</v>
      </c>
      <c r="M4258">
        <v>0</v>
      </c>
      <c r="N4258">
        <v>0</v>
      </c>
      <c r="O4258">
        <v>0</v>
      </c>
      <c r="P4258">
        <v>0</v>
      </c>
      <c r="Q4258" s="36">
        <v>0</v>
      </c>
      <c r="R4258" s="36">
        <v>0</v>
      </c>
      <c r="S4258" s="36">
        <v>20</v>
      </c>
      <c r="T4258" s="36">
        <v>20</v>
      </c>
      <c r="U4258" s="36">
        <v>30</v>
      </c>
    </row>
    <row r="4259" spans="1:21" x14ac:dyDescent="0.2">
      <c r="A4259" s="89">
        <f>VLOOKUP(C4259,TabellenSRG!$B$4:$C$2729,2,FALSE)</f>
        <v>378</v>
      </c>
      <c r="B4259" t="str">
        <f t="shared" si="67"/>
        <v>378j</v>
      </c>
      <c r="C4259" t="s">
        <v>388</v>
      </c>
      <c r="D4259" t="s">
        <v>616</v>
      </c>
      <c r="E4259">
        <v>9</v>
      </c>
      <c r="F4259">
        <v>550</v>
      </c>
      <c r="G4259">
        <v>580</v>
      </c>
      <c r="H4259">
        <v>610</v>
      </c>
      <c r="I4259">
        <v>630</v>
      </c>
      <c r="J4259">
        <v>670</v>
      </c>
      <c r="K4259">
        <v>760</v>
      </c>
      <c r="L4259">
        <v>580</v>
      </c>
      <c r="M4259">
        <v>660</v>
      </c>
      <c r="N4259">
        <v>810</v>
      </c>
      <c r="O4259">
        <v>920</v>
      </c>
      <c r="P4259">
        <v>1030</v>
      </c>
      <c r="Q4259" s="36">
        <v>1330</v>
      </c>
      <c r="R4259" s="36">
        <v>1810</v>
      </c>
      <c r="S4259" s="36">
        <v>1940</v>
      </c>
      <c r="T4259" s="36">
        <v>1930</v>
      </c>
      <c r="U4259" s="36">
        <v>1760</v>
      </c>
    </row>
    <row r="4260" spans="1:21" x14ac:dyDescent="0.2">
      <c r="A4260" s="89">
        <f>VLOOKUP(C4260,TabellenSRG!$B$4:$C$2729,2,FALSE)</f>
        <v>378</v>
      </c>
      <c r="B4260" t="str">
        <f t="shared" si="67"/>
        <v>378k</v>
      </c>
      <c r="C4260" t="s">
        <v>388</v>
      </c>
      <c r="D4260" t="s">
        <v>611</v>
      </c>
      <c r="E4260">
        <v>10</v>
      </c>
      <c r="F4260" t="e">
        <v>#N/A</v>
      </c>
      <c r="G4260" t="e">
        <v>#N/A</v>
      </c>
      <c r="H4260" t="e">
        <v>#N/A</v>
      </c>
      <c r="I4260" t="e">
        <v>#N/A</v>
      </c>
      <c r="J4260" t="e">
        <v>#N/A</v>
      </c>
      <c r="K4260" t="e">
        <v>#N/A</v>
      </c>
      <c r="L4260" t="e">
        <v>#N/A</v>
      </c>
      <c r="M4260" t="e">
        <v>#N/A</v>
      </c>
      <c r="N4260">
        <v>0</v>
      </c>
      <c r="O4260">
        <v>10</v>
      </c>
      <c r="P4260">
        <v>0</v>
      </c>
      <c r="Q4260" s="36">
        <v>10</v>
      </c>
      <c r="R4260" s="36">
        <v>10</v>
      </c>
      <c r="S4260" s="36">
        <v>10</v>
      </c>
      <c r="T4260" s="36">
        <v>20</v>
      </c>
      <c r="U4260" s="36">
        <v>30</v>
      </c>
    </row>
    <row r="4261" spans="1:21" x14ac:dyDescent="0.2">
      <c r="A4261" s="89">
        <f>VLOOKUP(C4261,TabellenSRG!$B$4:$C$2729,2,FALSE)</f>
        <v>379</v>
      </c>
      <c r="B4261" t="str">
        <f t="shared" si="67"/>
        <v>379a</v>
      </c>
      <c r="C4261" t="s">
        <v>389</v>
      </c>
      <c r="D4261" t="s">
        <v>606</v>
      </c>
      <c r="E4261">
        <v>0</v>
      </c>
      <c r="F4261">
        <v>200</v>
      </c>
      <c r="G4261">
        <v>200</v>
      </c>
      <c r="H4261">
        <v>200</v>
      </c>
      <c r="I4261">
        <v>210</v>
      </c>
      <c r="J4261">
        <v>220</v>
      </c>
      <c r="K4261">
        <v>220</v>
      </c>
      <c r="L4261">
        <v>240</v>
      </c>
      <c r="M4261">
        <v>240</v>
      </c>
      <c r="N4261">
        <v>250</v>
      </c>
      <c r="O4261">
        <v>260</v>
      </c>
      <c r="P4261">
        <v>280</v>
      </c>
      <c r="Q4261" s="36">
        <v>290</v>
      </c>
      <c r="R4261" s="36">
        <v>330</v>
      </c>
      <c r="S4261" s="36">
        <v>380</v>
      </c>
      <c r="T4261" s="36">
        <v>380</v>
      </c>
      <c r="U4261" s="36">
        <v>390</v>
      </c>
    </row>
    <row r="4262" spans="1:21" x14ac:dyDescent="0.2">
      <c r="A4262" s="89">
        <f>VLOOKUP(C4262,TabellenSRG!$B$4:$C$2729,2,FALSE)</f>
        <v>379</v>
      </c>
      <c r="B4262" t="str">
        <f t="shared" si="67"/>
        <v>379b</v>
      </c>
      <c r="C4262" t="s">
        <v>389</v>
      </c>
      <c r="D4262" t="s">
        <v>607</v>
      </c>
      <c r="E4262">
        <v>1</v>
      </c>
      <c r="F4262">
        <v>0</v>
      </c>
      <c r="G4262">
        <v>0</v>
      </c>
      <c r="H4262">
        <v>0</v>
      </c>
      <c r="I4262">
        <v>0</v>
      </c>
      <c r="J4262">
        <v>0</v>
      </c>
      <c r="K4262">
        <v>0</v>
      </c>
      <c r="L4262">
        <v>0</v>
      </c>
      <c r="M4262">
        <v>0</v>
      </c>
      <c r="N4262">
        <v>0</v>
      </c>
      <c r="O4262">
        <v>0</v>
      </c>
      <c r="P4262">
        <v>0</v>
      </c>
      <c r="Q4262" s="36">
        <v>0</v>
      </c>
      <c r="R4262" s="36">
        <v>0</v>
      </c>
      <c r="S4262" s="36">
        <v>0</v>
      </c>
      <c r="T4262" s="36">
        <v>0</v>
      </c>
      <c r="U4262" s="36">
        <v>0</v>
      </c>
    </row>
    <row r="4263" spans="1:21" x14ac:dyDescent="0.2">
      <c r="A4263" s="89">
        <f>VLOOKUP(C4263,TabellenSRG!$B$4:$C$2729,2,FALSE)</f>
        <v>379</v>
      </c>
      <c r="B4263" t="str">
        <f t="shared" si="67"/>
        <v>379c</v>
      </c>
      <c r="C4263" t="s">
        <v>389</v>
      </c>
      <c r="D4263" t="s">
        <v>608</v>
      </c>
      <c r="E4263">
        <v>2</v>
      </c>
      <c r="F4263">
        <v>0</v>
      </c>
      <c r="G4263">
        <v>0</v>
      </c>
      <c r="H4263">
        <v>0</v>
      </c>
      <c r="I4263">
        <v>0</v>
      </c>
      <c r="J4263">
        <v>0</v>
      </c>
      <c r="K4263">
        <v>0</v>
      </c>
      <c r="L4263">
        <v>0</v>
      </c>
      <c r="M4263">
        <v>0</v>
      </c>
      <c r="N4263">
        <v>0</v>
      </c>
      <c r="O4263">
        <v>0</v>
      </c>
      <c r="P4263">
        <v>0</v>
      </c>
      <c r="Q4263" s="36">
        <v>0</v>
      </c>
      <c r="R4263" s="36">
        <v>0</v>
      </c>
      <c r="S4263" s="36">
        <v>0</v>
      </c>
      <c r="T4263" s="36">
        <v>0</v>
      </c>
      <c r="U4263" s="36">
        <v>0</v>
      </c>
    </row>
    <row r="4264" spans="1:21" x14ac:dyDescent="0.2">
      <c r="A4264" s="89">
        <f>VLOOKUP(C4264,TabellenSRG!$B$4:$C$2729,2,FALSE)</f>
        <v>379</v>
      </c>
      <c r="B4264" t="str">
        <f t="shared" si="67"/>
        <v>379d</v>
      </c>
      <c r="C4264" t="s">
        <v>389</v>
      </c>
      <c r="D4264" t="s">
        <v>609</v>
      </c>
      <c r="E4264">
        <v>3</v>
      </c>
      <c r="F4264">
        <v>0</v>
      </c>
      <c r="G4264">
        <v>0</v>
      </c>
      <c r="H4264">
        <v>0</v>
      </c>
      <c r="I4264">
        <v>0</v>
      </c>
      <c r="J4264">
        <v>0</v>
      </c>
      <c r="K4264">
        <v>0</v>
      </c>
      <c r="L4264">
        <v>0</v>
      </c>
      <c r="M4264">
        <v>0</v>
      </c>
      <c r="N4264">
        <v>0</v>
      </c>
      <c r="O4264">
        <v>0</v>
      </c>
      <c r="P4264">
        <v>0</v>
      </c>
      <c r="Q4264" s="36">
        <v>0</v>
      </c>
      <c r="R4264" s="36">
        <v>0</v>
      </c>
      <c r="S4264" s="36">
        <v>0</v>
      </c>
      <c r="T4264" s="36">
        <v>0</v>
      </c>
      <c r="U4264" s="36">
        <v>0</v>
      </c>
    </row>
    <row r="4265" spans="1:21" x14ac:dyDescent="0.2">
      <c r="A4265" s="89">
        <f>VLOOKUP(C4265,TabellenSRG!$B$4:$C$2729,2,FALSE)</f>
        <v>379</v>
      </c>
      <c r="B4265" t="str">
        <f t="shared" si="67"/>
        <v>379e</v>
      </c>
      <c r="C4265" t="s">
        <v>389</v>
      </c>
      <c r="D4265" t="s">
        <v>610</v>
      </c>
      <c r="E4265">
        <v>4</v>
      </c>
      <c r="F4265">
        <v>0</v>
      </c>
      <c r="G4265">
        <v>0</v>
      </c>
      <c r="H4265">
        <v>0</v>
      </c>
      <c r="I4265">
        <v>0</v>
      </c>
      <c r="J4265">
        <v>0</v>
      </c>
      <c r="K4265">
        <v>0</v>
      </c>
      <c r="L4265">
        <v>0</v>
      </c>
      <c r="M4265">
        <v>0</v>
      </c>
      <c r="N4265">
        <v>0</v>
      </c>
      <c r="O4265">
        <v>0</v>
      </c>
      <c r="P4265">
        <v>10</v>
      </c>
      <c r="Q4265" s="36">
        <v>10</v>
      </c>
      <c r="R4265" s="36">
        <v>20</v>
      </c>
      <c r="S4265" s="36">
        <v>20</v>
      </c>
      <c r="T4265" s="36">
        <v>20</v>
      </c>
      <c r="U4265" s="36">
        <v>30</v>
      </c>
    </row>
    <row r="4266" spans="1:21" x14ac:dyDescent="0.2">
      <c r="A4266" s="89">
        <f>VLOOKUP(C4266,TabellenSRG!$B$4:$C$2729,2,FALSE)</f>
        <v>379</v>
      </c>
      <c r="B4266" t="str">
        <f t="shared" si="67"/>
        <v>379f</v>
      </c>
      <c r="C4266" t="s">
        <v>389</v>
      </c>
      <c r="D4266" t="s">
        <v>612</v>
      </c>
      <c r="E4266">
        <v>5</v>
      </c>
      <c r="F4266">
        <v>0</v>
      </c>
      <c r="G4266">
        <v>0</v>
      </c>
      <c r="H4266">
        <v>0</v>
      </c>
      <c r="I4266">
        <v>0</v>
      </c>
      <c r="J4266">
        <v>0</v>
      </c>
      <c r="K4266">
        <v>0</v>
      </c>
      <c r="L4266">
        <v>0</v>
      </c>
      <c r="M4266">
        <v>0</v>
      </c>
      <c r="N4266">
        <v>0</v>
      </c>
      <c r="O4266">
        <v>0</v>
      </c>
      <c r="P4266">
        <v>0</v>
      </c>
      <c r="Q4266" s="36">
        <v>0</v>
      </c>
      <c r="R4266" s="36">
        <v>0</v>
      </c>
      <c r="S4266" s="36">
        <v>0</v>
      </c>
      <c r="T4266" s="36">
        <v>0</v>
      </c>
      <c r="U4266" s="36">
        <v>0</v>
      </c>
    </row>
    <row r="4267" spans="1:21" x14ac:dyDescent="0.2">
      <c r="A4267" s="89">
        <f>VLOOKUP(C4267,TabellenSRG!$B$4:$C$2729,2,FALSE)</f>
        <v>379</v>
      </c>
      <c r="B4267" t="str">
        <f t="shared" si="67"/>
        <v>379g</v>
      </c>
      <c r="C4267" t="s">
        <v>389</v>
      </c>
      <c r="D4267" t="s">
        <v>613</v>
      </c>
      <c r="E4267">
        <v>6</v>
      </c>
      <c r="F4267">
        <v>0</v>
      </c>
      <c r="G4267">
        <v>0</v>
      </c>
      <c r="H4267">
        <v>0</v>
      </c>
      <c r="I4267">
        <v>0</v>
      </c>
      <c r="J4267">
        <v>0</v>
      </c>
      <c r="K4267">
        <v>0</v>
      </c>
      <c r="L4267">
        <v>0</v>
      </c>
      <c r="M4267">
        <v>0</v>
      </c>
      <c r="N4267">
        <v>0</v>
      </c>
      <c r="O4267">
        <v>0</v>
      </c>
      <c r="P4267">
        <v>0</v>
      </c>
      <c r="Q4267" s="36">
        <v>0</v>
      </c>
      <c r="R4267" s="36">
        <v>0</v>
      </c>
      <c r="S4267" s="36">
        <v>0</v>
      </c>
      <c r="T4267" s="36">
        <v>0</v>
      </c>
      <c r="U4267" s="36">
        <v>0</v>
      </c>
    </row>
    <row r="4268" spans="1:21" x14ac:dyDescent="0.2">
      <c r="A4268" s="89">
        <f>VLOOKUP(C4268,TabellenSRG!$B$4:$C$2729,2,FALSE)</f>
        <v>379</v>
      </c>
      <c r="B4268" t="str">
        <f t="shared" si="67"/>
        <v>379h</v>
      </c>
      <c r="C4268" t="s">
        <v>389</v>
      </c>
      <c r="D4268" t="s">
        <v>614</v>
      </c>
      <c r="E4268">
        <v>7</v>
      </c>
      <c r="F4268">
        <v>0</v>
      </c>
      <c r="G4268">
        <v>0</v>
      </c>
      <c r="H4268">
        <v>0</v>
      </c>
      <c r="I4268">
        <v>0</v>
      </c>
      <c r="J4268">
        <v>0</v>
      </c>
      <c r="K4268">
        <v>0</v>
      </c>
      <c r="L4268">
        <v>0</v>
      </c>
      <c r="M4268">
        <v>0</v>
      </c>
      <c r="N4268">
        <v>0</v>
      </c>
      <c r="O4268">
        <v>0</v>
      </c>
      <c r="P4268">
        <v>0</v>
      </c>
      <c r="Q4268" s="36">
        <v>0</v>
      </c>
      <c r="R4268" s="36">
        <v>0</v>
      </c>
      <c r="S4268" s="36">
        <v>0</v>
      </c>
      <c r="T4268" s="36">
        <v>0</v>
      </c>
      <c r="U4268" s="36">
        <v>0</v>
      </c>
    </row>
    <row r="4269" spans="1:21" x14ac:dyDescent="0.2">
      <c r="A4269" s="89">
        <f>VLOOKUP(C4269,TabellenSRG!$B$4:$C$2729,2,FALSE)</f>
        <v>379</v>
      </c>
      <c r="B4269" t="str">
        <f t="shared" si="67"/>
        <v>379i</v>
      </c>
      <c r="C4269" t="s">
        <v>389</v>
      </c>
      <c r="D4269" t="s">
        <v>615</v>
      </c>
      <c r="E4269">
        <v>8</v>
      </c>
      <c r="F4269">
        <v>0</v>
      </c>
      <c r="G4269">
        <v>0</v>
      </c>
      <c r="H4269">
        <v>0</v>
      </c>
      <c r="I4269">
        <v>0</v>
      </c>
      <c r="J4269">
        <v>0</v>
      </c>
      <c r="K4269">
        <v>0</v>
      </c>
      <c r="L4269">
        <v>0</v>
      </c>
      <c r="M4269">
        <v>0</v>
      </c>
      <c r="N4269">
        <v>0</v>
      </c>
      <c r="O4269">
        <v>0</v>
      </c>
      <c r="P4269">
        <v>0</v>
      </c>
      <c r="Q4269" s="36">
        <v>0</v>
      </c>
      <c r="R4269" s="36">
        <v>0</v>
      </c>
      <c r="S4269" s="36">
        <v>0</v>
      </c>
      <c r="T4269" s="36">
        <v>0</v>
      </c>
      <c r="U4269" s="36">
        <v>0</v>
      </c>
    </row>
    <row r="4270" spans="1:21" x14ac:dyDescent="0.2">
      <c r="A4270" s="89">
        <f>VLOOKUP(C4270,TabellenSRG!$B$4:$C$2729,2,FALSE)</f>
        <v>379</v>
      </c>
      <c r="B4270" t="str">
        <f t="shared" si="67"/>
        <v>379j</v>
      </c>
      <c r="C4270" t="s">
        <v>389</v>
      </c>
      <c r="D4270" t="s">
        <v>616</v>
      </c>
      <c r="E4270">
        <v>9</v>
      </c>
      <c r="F4270">
        <v>200</v>
      </c>
      <c r="G4270">
        <v>200</v>
      </c>
      <c r="H4270">
        <v>200</v>
      </c>
      <c r="I4270">
        <v>210</v>
      </c>
      <c r="J4270">
        <v>220</v>
      </c>
      <c r="K4270">
        <v>220</v>
      </c>
      <c r="L4270">
        <v>240</v>
      </c>
      <c r="M4270">
        <v>240</v>
      </c>
      <c r="N4270">
        <v>240</v>
      </c>
      <c r="O4270">
        <v>260</v>
      </c>
      <c r="P4270">
        <v>270</v>
      </c>
      <c r="Q4270" s="36">
        <v>270</v>
      </c>
      <c r="R4270" s="36">
        <v>310</v>
      </c>
      <c r="S4270" s="36">
        <v>360</v>
      </c>
      <c r="T4270" s="36">
        <v>360</v>
      </c>
      <c r="U4270" s="36">
        <v>360</v>
      </c>
    </row>
    <row r="4271" spans="1:21" x14ac:dyDescent="0.2">
      <c r="A4271" s="89">
        <f>VLOOKUP(C4271,TabellenSRG!$B$4:$C$2729,2,FALSE)</f>
        <v>379</v>
      </c>
      <c r="B4271" t="str">
        <f t="shared" si="67"/>
        <v>379k</v>
      </c>
      <c r="C4271" t="s">
        <v>389</v>
      </c>
      <c r="D4271" t="s">
        <v>611</v>
      </c>
      <c r="E4271">
        <v>10</v>
      </c>
      <c r="F4271" t="e">
        <v>#N/A</v>
      </c>
      <c r="G4271" t="e">
        <v>#N/A</v>
      </c>
      <c r="H4271" t="e">
        <v>#N/A</v>
      </c>
      <c r="I4271" t="e">
        <v>#N/A</v>
      </c>
      <c r="J4271" t="e">
        <v>#N/A</v>
      </c>
      <c r="K4271" t="e">
        <v>#N/A</v>
      </c>
      <c r="L4271" t="e">
        <v>#N/A</v>
      </c>
      <c r="M4271" t="e">
        <v>#N/A</v>
      </c>
      <c r="N4271">
        <v>0</v>
      </c>
      <c r="O4271">
        <v>0</v>
      </c>
      <c r="P4271">
        <v>0</v>
      </c>
      <c r="Q4271" s="36">
        <v>0</v>
      </c>
      <c r="R4271" s="36">
        <v>0</v>
      </c>
      <c r="S4271" s="36">
        <v>0</v>
      </c>
      <c r="T4271" s="36">
        <v>0</v>
      </c>
      <c r="U4271" s="36">
        <v>0</v>
      </c>
    </row>
    <row r="4272" spans="1:21" x14ac:dyDescent="0.2">
      <c r="A4272" s="89">
        <f>VLOOKUP(C4272,TabellenSRG!$B$4:$C$2729,2,FALSE)</f>
        <v>380</v>
      </c>
      <c r="B4272" t="str">
        <f t="shared" si="67"/>
        <v>380a</v>
      </c>
      <c r="C4272" t="s">
        <v>390</v>
      </c>
      <c r="D4272" t="s">
        <v>606</v>
      </c>
      <c r="E4272">
        <v>0</v>
      </c>
      <c r="F4272">
        <v>90</v>
      </c>
      <c r="G4272">
        <v>140</v>
      </c>
      <c r="H4272">
        <v>170</v>
      </c>
      <c r="I4272">
        <v>170</v>
      </c>
      <c r="J4272">
        <v>160</v>
      </c>
      <c r="K4272">
        <v>160</v>
      </c>
      <c r="L4272">
        <v>260</v>
      </c>
      <c r="M4272">
        <v>280</v>
      </c>
      <c r="N4272">
        <v>330</v>
      </c>
      <c r="O4272">
        <v>400</v>
      </c>
      <c r="P4272">
        <v>480</v>
      </c>
      <c r="Q4272" s="36">
        <v>520</v>
      </c>
      <c r="R4272" s="36">
        <v>510</v>
      </c>
      <c r="S4272" s="36">
        <v>410</v>
      </c>
      <c r="T4272" s="36">
        <v>430</v>
      </c>
      <c r="U4272" s="36">
        <v>460</v>
      </c>
    </row>
    <row r="4273" spans="1:21" x14ac:dyDescent="0.2">
      <c r="A4273" s="89">
        <f>VLOOKUP(C4273,TabellenSRG!$B$4:$C$2729,2,FALSE)</f>
        <v>380</v>
      </c>
      <c r="B4273" t="str">
        <f t="shared" si="67"/>
        <v>380b</v>
      </c>
      <c r="C4273" t="s">
        <v>390</v>
      </c>
      <c r="D4273" t="s">
        <v>607</v>
      </c>
      <c r="E4273">
        <v>1</v>
      </c>
      <c r="F4273">
        <v>0</v>
      </c>
      <c r="G4273">
        <v>10</v>
      </c>
      <c r="H4273">
        <v>10</v>
      </c>
      <c r="I4273">
        <v>10</v>
      </c>
      <c r="J4273">
        <v>0</v>
      </c>
      <c r="K4273">
        <v>0</v>
      </c>
      <c r="L4273">
        <v>0</v>
      </c>
      <c r="M4273">
        <v>0</v>
      </c>
      <c r="N4273">
        <v>0</v>
      </c>
      <c r="O4273">
        <v>0</v>
      </c>
      <c r="P4273">
        <v>0</v>
      </c>
      <c r="Q4273" s="36">
        <v>0</v>
      </c>
      <c r="R4273" s="36">
        <v>0</v>
      </c>
      <c r="S4273" s="36">
        <v>0</v>
      </c>
      <c r="T4273" s="36">
        <v>0</v>
      </c>
      <c r="U4273" s="36">
        <v>0</v>
      </c>
    </row>
    <row r="4274" spans="1:21" x14ac:dyDescent="0.2">
      <c r="A4274" s="89">
        <f>VLOOKUP(C4274,TabellenSRG!$B$4:$C$2729,2,FALSE)</f>
        <v>380</v>
      </c>
      <c r="B4274" t="str">
        <f t="shared" si="67"/>
        <v>380c</v>
      </c>
      <c r="C4274" t="s">
        <v>390</v>
      </c>
      <c r="D4274" t="s">
        <v>608</v>
      </c>
      <c r="E4274">
        <v>2</v>
      </c>
      <c r="F4274">
        <v>0</v>
      </c>
      <c r="G4274">
        <v>0</v>
      </c>
      <c r="H4274">
        <v>0</v>
      </c>
      <c r="I4274">
        <v>0</v>
      </c>
      <c r="J4274">
        <v>0</v>
      </c>
      <c r="K4274">
        <v>0</v>
      </c>
      <c r="L4274">
        <v>0</v>
      </c>
      <c r="M4274">
        <v>0</v>
      </c>
      <c r="N4274">
        <v>0</v>
      </c>
      <c r="O4274">
        <v>0</v>
      </c>
      <c r="P4274">
        <v>0</v>
      </c>
      <c r="Q4274" s="36">
        <v>0</v>
      </c>
      <c r="R4274" s="36">
        <v>0</v>
      </c>
      <c r="S4274" s="36">
        <v>0</v>
      </c>
      <c r="T4274" s="36">
        <v>0</v>
      </c>
      <c r="U4274" s="36">
        <v>0</v>
      </c>
    </row>
    <row r="4275" spans="1:21" x14ac:dyDescent="0.2">
      <c r="A4275" s="89">
        <f>VLOOKUP(C4275,TabellenSRG!$B$4:$C$2729,2,FALSE)</f>
        <v>380</v>
      </c>
      <c r="B4275" t="str">
        <f t="shared" si="67"/>
        <v>380d</v>
      </c>
      <c r="C4275" t="s">
        <v>390</v>
      </c>
      <c r="D4275" t="s">
        <v>609</v>
      </c>
      <c r="E4275">
        <v>3</v>
      </c>
      <c r="F4275">
        <v>10</v>
      </c>
      <c r="G4275">
        <v>30</v>
      </c>
      <c r="H4275">
        <v>50</v>
      </c>
      <c r="I4275">
        <v>40</v>
      </c>
      <c r="J4275">
        <v>40</v>
      </c>
      <c r="K4275">
        <v>60</v>
      </c>
      <c r="L4275">
        <v>100</v>
      </c>
      <c r="M4275">
        <v>110</v>
      </c>
      <c r="N4275">
        <v>120</v>
      </c>
      <c r="O4275">
        <v>110</v>
      </c>
      <c r="P4275">
        <v>120</v>
      </c>
      <c r="Q4275" s="36">
        <v>130</v>
      </c>
      <c r="R4275" s="36">
        <v>140</v>
      </c>
      <c r="S4275" s="36">
        <v>140</v>
      </c>
      <c r="T4275" s="36">
        <v>140</v>
      </c>
      <c r="U4275" s="36">
        <v>140</v>
      </c>
    </row>
    <row r="4276" spans="1:21" x14ac:dyDescent="0.2">
      <c r="A4276" s="89">
        <f>VLOOKUP(C4276,TabellenSRG!$B$4:$C$2729,2,FALSE)</f>
        <v>380</v>
      </c>
      <c r="B4276" t="str">
        <f t="shared" si="67"/>
        <v>380e</v>
      </c>
      <c r="C4276" t="s">
        <v>390</v>
      </c>
      <c r="D4276" t="s">
        <v>610</v>
      </c>
      <c r="E4276">
        <v>4</v>
      </c>
      <c r="F4276">
        <v>10</v>
      </c>
      <c r="G4276">
        <v>10</v>
      </c>
      <c r="H4276">
        <v>20</v>
      </c>
      <c r="I4276">
        <v>20</v>
      </c>
      <c r="J4276">
        <v>20</v>
      </c>
      <c r="K4276">
        <v>20</v>
      </c>
      <c r="L4276">
        <v>40</v>
      </c>
      <c r="M4276">
        <v>30</v>
      </c>
      <c r="N4276">
        <v>40</v>
      </c>
      <c r="O4276">
        <v>30</v>
      </c>
      <c r="P4276">
        <v>50</v>
      </c>
      <c r="Q4276" s="36">
        <v>50</v>
      </c>
      <c r="R4276" s="36">
        <v>40</v>
      </c>
      <c r="S4276" s="36">
        <v>50</v>
      </c>
      <c r="T4276" s="36">
        <v>50</v>
      </c>
      <c r="U4276" s="36">
        <v>60</v>
      </c>
    </row>
    <row r="4277" spans="1:21" x14ac:dyDescent="0.2">
      <c r="A4277" s="89">
        <f>VLOOKUP(C4277,TabellenSRG!$B$4:$C$2729,2,FALSE)</f>
        <v>380</v>
      </c>
      <c r="B4277" t="str">
        <f t="shared" si="67"/>
        <v>380f</v>
      </c>
      <c r="C4277" t="s">
        <v>390</v>
      </c>
      <c r="D4277" t="s">
        <v>612</v>
      </c>
      <c r="E4277">
        <v>5</v>
      </c>
      <c r="F4277">
        <v>0</v>
      </c>
      <c r="G4277">
        <v>0</v>
      </c>
      <c r="H4277">
        <v>0</v>
      </c>
      <c r="I4277">
        <v>0</v>
      </c>
      <c r="J4277">
        <v>0</v>
      </c>
      <c r="K4277">
        <v>0</v>
      </c>
      <c r="L4277">
        <v>0</v>
      </c>
      <c r="M4277">
        <v>0</v>
      </c>
      <c r="N4277">
        <v>0</v>
      </c>
      <c r="O4277">
        <v>0</v>
      </c>
      <c r="P4277">
        <v>0</v>
      </c>
      <c r="Q4277" s="36">
        <v>0</v>
      </c>
      <c r="R4277" s="36">
        <v>0</v>
      </c>
      <c r="S4277" s="36">
        <v>0</v>
      </c>
      <c r="T4277" s="36">
        <v>0</v>
      </c>
      <c r="U4277" s="36">
        <v>0</v>
      </c>
    </row>
    <row r="4278" spans="1:21" x14ac:dyDescent="0.2">
      <c r="A4278" s="89">
        <f>VLOOKUP(C4278,TabellenSRG!$B$4:$C$2729,2,FALSE)</f>
        <v>380</v>
      </c>
      <c r="B4278" t="str">
        <f t="shared" si="67"/>
        <v>380g</v>
      </c>
      <c r="C4278" t="s">
        <v>390</v>
      </c>
      <c r="D4278" t="s">
        <v>613</v>
      </c>
      <c r="E4278">
        <v>6</v>
      </c>
      <c r="F4278">
        <v>0</v>
      </c>
      <c r="G4278">
        <v>0</v>
      </c>
      <c r="H4278">
        <v>0</v>
      </c>
      <c r="I4278">
        <v>0</v>
      </c>
      <c r="J4278">
        <v>0</v>
      </c>
      <c r="K4278">
        <v>0</v>
      </c>
      <c r="L4278">
        <v>0</v>
      </c>
      <c r="M4278">
        <v>0</v>
      </c>
      <c r="N4278">
        <v>0</v>
      </c>
      <c r="O4278">
        <v>0</v>
      </c>
      <c r="P4278">
        <v>0</v>
      </c>
      <c r="Q4278" s="36">
        <v>0</v>
      </c>
      <c r="R4278" s="36">
        <v>0</v>
      </c>
      <c r="S4278" s="36">
        <v>0</v>
      </c>
      <c r="T4278" s="36">
        <v>0</v>
      </c>
      <c r="U4278" s="36">
        <v>0</v>
      </c>
    </row>
    <row r="4279" spans="1:21" x14ac:dyDescent="0.2">
      <c r="A4279" s="89">
        <f>VLOOKUP(C4279,TabellenSRG!$B$4:$C$2729,2,FALSE)</f>
        <v>380</v>
      </c>
      <c r="B4279" t="str">
        <f t="shared" si="67"/>
        <v>380h</v>
      </c>
      <c r="C4279" t="s">
        <v>390</v>
      </c>
      <c r="D4279" t="s">
        <v>614</v>
      </c>
      <c r="E4279">
        <v>7</v>
      </c>
      <c r="F4279">
        <v>0</v>
      </c>
      <c r="G4279">
        <v>0</v>
      </c>
      <c r="H4279">
        <v>0</v>
      </c>
      <c r="I4279">
        <v>0</v>
      </c>
      <c r="J4279">
        <v>0</v>
      </c>
      <c r="K4279">
        <v>0</v>
      </c>
      <c r="L4279">
        <v>0</v>
      </c>
      <c r="M4279">
        <v>0</v>
      </c>
      <c r="N4279">
        <v>0</v>
      </c>
      <c r="O4279">
        <v>0</v>
      </c>
      <c r="P4279">
        <v>0</v>
      </c>
      <c r="Q4279" s="36">
        <v>0</v>
      </c>
      <c r="R4279" s="36">
        <v>0</v>
      </c>
      <c r="S4279" s="36">
        <v>0</v>
      </c>
      <c r="T4279" s="36">
        <v>0</v>
      </c>
      <c r="U4279" s="36">
        <v>0</v>
      </c>
    </row>
    <row r="4280" spans="1:21" x14ac:dyDescent="0.2">
      <c r="A4280" s="89">
        <f>VLOOKUP(C4280,TabellenSRG!$B$4:$C$2729,2,FALSE)</f>
        <v>380</v>
      </c>
      <c r="B4280" t="str">
        <f t="shared" si="67"/>
        <v>380i</v>
      </c>
      <c r="C4280" t="s">
        <v>390</v>
      </c>
      <c r="D4280" t="s">
        <v>615</v>
      </c>
      <c r="E4280">
        <v>8</v>
      </c>
      <c r="F4280">
        <v>0</v>
      </c>
      <c r="G4280">
        <v>0</v>
      </c>
      <c r="H4280">
        <v>0</v>
      </c>
      <c r="I4280">
        <v>0</v>
      </c>
      <c r="J4280">
        <v>0</v>
      </c>
      <c r="K4280">
        <v>0</v>
      </c>
      <c r="L4280">
        <v>0</v>
      </c>
      <c r="M4280">
        <v>0</v>
      </c>
      <c r="N4280">
        <v>0</v>
      </c>
      <c r="O4280">
        <v>0</v>
      </c>
      <c r="P4280">
        <v>0</v>
      </c>
      <c r="Q4280" s="36">
        <v>0</v>
      </c>
      <c r="R4280" s="36">
        <v>0</v>
      </c>
      <c r="S4280" s="36">
        <v>0</v>
      </c>
      <c r="T4280" s="36">
        <v>0</v>
      </c>
      <c r="U4280" s="36">
        <v>0</v>
      </c>
    </row>
    <row r="4281" spans="1:21" x14ac:dyDescent="0.2">
      <c r="A4281" s="89">
        <f>VLOOKUP(C4281,TabellenSRG!$B$4:$C$2729,2,FALSE)</f>
        <v>380</v>
      </c>
      <c r="B4281" t="str">
        <f t="shared" si="67"/>
        <v>380j</v>
      </c>
      <c r="C4281" t="s">
        <v>390</v>
      </c>
      <c r="D4281" t="s">
        <v>616</v>
      </c>
      <c r="E4281">
        <v>9</v>
      </c>
      <c r="F4281">
        <v>70</v>
      </c>
      <c r="G4281">
        <v>90</v>
      </c>
      <c r="H4281">
        <v>100</v>
      </c>
      <c r="I4281">
        <v>100</v>
      </c>
      <c r="J4281">
        <v>100</v>
      </c>
      <c r="K4281">
        <v>80</v>
      </c>
      <c r="L4281">
        <v>120</v>
      </c>
      <c r="M4281">
        <v>130</v>
      </c>
      <c r="N4281">
        <v>180</v>
      </c>
      <c r="O4281">
        <v>250</v>
      </c>
      <c r="P4281">
        <v>320</v>
      </c>
      <c r="Q4281" s="36">
        <v>320</v>
      </c>
      <c r="R4281" s="36">
        <v>310</v>
      </c>
      <c r="S4281" s="36">
        <v>200</v>
      </c>
      <c r="T4281" s="36">
        <v>220</v>
      </c>
      <c r="U4281" s="36">
        <v>250</v>
      </c>
    </row>
    <row r="4282" spans="1:21" x14ac:dyDescent="0.2">
      <c r="A4282" s="89">
        <f>VLOOKUP(C4282,TabellenSRG!$B$4:$C$2729,2,FALSE)</f>
        <v>380</v>
      </c>
      <c r="B4282" t="str">
        <f t="shared" si="67"/>
        <v>380k</v>
      </c>
      <c r="C4282" t="s">
        <v>390</v>
      </c>
      <c r="D4282" t="s">
        <v>611</v>
      </c>
      <c r="E4282">
        <v>10</v>
      </c>
      <c r="F4282" t="e">
        <v>#N/A</v>
      </c>
      <c r="G4282" t="e">
        <v>#N/A</v>
      </c>
      <c r="H4282" t="e">
        <v>#N/A</v>
      </c>
      <c r="I4282" t="e">
        <v>#N/A</v>
      </c>
      <c r="J4282" t="e">
        <v>#N/A</v>
      </c>
      <c r="K4282" t="e">
        <v>#N/A</v>
      </c>
      <c r="L4282" t="e">
        <v>#N/A</v>
      </c>
      <c r="M4282" t="e">
        <v>#N/A</v>
      </c>
      <c r="N4282">
        <v>0</v>
      </c>
      <c r="O4282">
        <v>10</v>
      </c>
      <c r="P4282">
        <v>0</v>
      </c>
      <c r="Q4282" s="36">
        <v>20</v>
      </c>
      <c r="R4282" s="36">
        <v>20</v>
      </c>
      <c r="S4282" s="36">
        <v>20</v>
      </c>
      <c r="T4282" s="36">
        <v>20</v>
      </c>
      <c r="U4282" s="36">
        <v>10</v>
      </c>
    </row>
    <row r="4283" spans="1:21" x14ac:dyDescent="0.2">
      <c r="A4283" s="89">
        <f>VLOOKUP(C4283,TabellenSRG!$B$4:$C$2729,2,FALSE)</f>
        <v>381</v>
      </c>
      <c r="B4283" t="str">
        <f t="shared" si="67"/>
        <v>381a</v>
      </c>
      <c r="C4283" t="s">
        <v>391</v>
      </c>
      <c r="D4283" t="s">
        <v>606</v>
      </c>
      <c r="E4283">
        <v>0</v>
      </c>
      <c r="F4283">
        <v>1450</v>
      </c>
      <c r="G4283">
        <v>1290</v>
      </c>
      <c r="H4283">
        <v>1310</v>
      </c>
      <c r="I4283">
        <v>1160</v>
      </c>
      <c r="J4283">
        <v>860</v>
      </c>
      <c r="K4283">
        <v>890</v>
      </c>
      <c r="L4283">
        <v>920</v>
      </c>
      <c r="M4283">
        <v>940</v>
      </c>
      <c r="N4283">
        <v>930</v>
      </c>
      <c r="O4283">
        <v>910</v>
      </c>
      <c r="P4283">
        <v>920</v>
      </c>
      <c r="Q4283" s="36">
        <v>1000</v>
      </c>
      <c r="R4283" s="36">
        <v>1150</v>
      </c>
      <c r="S4283" s="36">
        <v>1210</v>
      </c>
      <c r="T4283" s="36">
        <v>1250</v>
      </c>
      <c r="U4283" s="36">
        <v>1320</v>
      </c>
    </row>
    <row r="4284" spans="1:21" x14ac:dyDescent="0.2">
      <c r="A4284" s="89">
        <f>VLOOKUP(C4284,TabellenSRG!$B$4:$C$2729,2,FALSE)</f>
        <v>381</v>
      </c>
      <c r="B4284" t="str">
        <f t="shared" si="67"/>
        <v>381b</v>
      </c>
      <c r="C4284" t="s">
        <v>391</v>
      </c>
      <c r="D4284" t="s">
        <v>607</v>
      </c>
      <c r="E4284">
        <v>1</v>
      </c>
      <c r="F4284">
        <v>40</v>
      </c>
      <c r="G4284">
        <v>40</v>
      </c>
      <c r="H4284">
        <v>40</v>
      </c>
      <c r="I4284">
        <v>20</v>
      </c>
      <c r="J4284">
        <v>30</v>
      </c>
      <c r="K4284">
        <v>30</v>
      </c>
      <c r="L4284">
        <v>30</v>
      </c>
      <c r="M4284">
        <v>30</v>
      </c>
      <c r="N4284">
        <v>40</v>
      </c>
      <c r="O4284">
        <v>40</v>
      </c>
      <c r="P4284">
        <v>40</v>
      </c>
      <c r="Q4284" s="36">
        <v>40</v>
      </c>
      <c r="R4284" s="36">
        <v>40</v>
      </c>
      <c r="S4284" s="36">
        <v>30</v>
      </c>
      <c r="T4284" s="36">
        <v>30</v>
      </c>
      <c r="U4284" s="36">
        <v>30</v>
      </c>
    </row>
    <row r="4285" spans="1:21" x14ac:dyDescent="0.2">
      <c r="A4285" s="89">
        <f>VLOOKUP(C4285,TabellenSRG!$B$4:$C$2729,2,FALSE)</f>
        <v>381</v>
      </c>
      <c r="B4285" t="str">
        <f t="shared" si="67"/>
        <v>381c</v>
      </c>
      <c r="C4285" t="s">
        <v>391</v>
      </c>
      <c r="D4285" t="s">
        <v>608</v>
      </c>
      <c r="E4285">
        <v>2</v>
      </c>
      <c r="F4285">
        <v>20</v>
      </c>
      <c r="G4285">
        <v>20</v>
      </c>
      <c r="H4285">
        <v>20</v>
      </c>
      <c r="I4285">
        <v>20</v>
      </c>
      <c r="J4285">
        <v>0</v>
      </c>
      <c r="K4285">
        <v>0</v>
      </c>
      <c r="L4285">
        <v>0</v>
      </c>
      <c r="M4285">
        <v>0</v>
      </c>
      <c r="N4285">
        <v>0</v>
      </c>
      <c r="O4285">
        <v>0</v>
      </c>
      <c r="P4285">
        <v>0</v>
      </c>
      <c r="Q4285" s="36">
        <v>0</v>
      </c>
      <c r="R4285" s="36">
        <v>0</v>
      </c>
      <c r="S4285" s="36">
        <v>0</v>
      </c>
      <c r="T4285" s="36">
        <v>0</v>
      </c>
      <c r="U4285" s="36">
        <v>0</v>
      </c>
    </row>
    <row r="4286" spans="1:21" x14ac:dyDescent="0.2">
      <c r="A4286" s="89">
        <f>VLOOKUP(C4286,TabellenSRG!$B$4:$C$2729,2,FALSE)</f>
        <v>381</v>
      </c>
      <c r="B4286" t="str">
        <f t="shared" si="67"/>
        <v>381d</v>
      </c>
      <c r="C4286" t="s">
        <v>391</v>
      </c>
      <c r="D4286" t="s">
        <v>609</v>
      </c>
      <c r="E4286">
        <v>3</v>
      </c>
      <c r="F4286">
        <v>60</v>
      </c>
      <c r="G4286">
        <v>60</v>
      </c>
      <c r="H4286">
        <v>60</v>
      </c>
      <c r="I4286">
        <v>60</v>
      </c>
      <c r="J4286">
        <v>50</v>
      </c>
      <c r="K4286">
        <v>60</v>
      </c>
      <c r="L4286">
        <v>40</v>
      </c>
      <c r="M4286">
        <v>40</v>
      </c>
      <c r="N4286">
        <v>40</v>
      </c>
      <c r="O4286">
        <v>50</v>
      </c>
      <c r="P4286">
        <v>50</v>
      </c>
      <c r="Q4286" s="36">
        <v>60</v>
      </c>
      <c r="R4286" s="36">
        <v>70</v>
      </c>
      <c r="S4286" s="36">
        <v>70</v>
      </c>
      <c r="T4286" s="36">
        <v>70</v>
      </c>
      <c r="U4286" s="36">
        <v>70</v>
      </c>
    </row>
    <row r="4287" spans="1:21" x14ac:dyDescent="0.2">
      <c r="A4287" s="89">
        <f>VLOOKUP(C4287,TabellenSRG!$B$4:$C$2729,2,FALSE)</f>
        <v>381</v>
      </c>
      <c r="B4287" t="str">
        <f t="shared" si="67"/>
        <v>381e</v>
      </c>
      <c r="C4287" t="s">
        <v>391</v>
      </c>
      <c r="D4287" t="s">
        <v>610</v>
      </c>
      <c r="E4287">
        <v>4</v>
      </c>
      <c r="F4287">
        <v>0</v>
      </c>
      <c r="G4287">
        <v>0</v>
      </c>
      <c r="H4287">
        <v>0</v>
      </c>
      <c r="I4287">
        <v>0</v>
      </c>
      <c r="J4287">
        <v>0</v>
      </c>
      <c r="K4287">
        <v>0</v>
      </c>
      <c r="L4287">
        <v>10</v>
      </c>
      <c r="M4287">
        <v>20</v>
      </c>
      <c r="N4287">
        <v>30</v>
      </c>
      <c r="O4287">
        <v>40</v>
      </c>
      <c r="P4287">
        <v>50</v>
      </c>
      <c r="Q4287" s="36">
        <v>80</v>
      </c>
      <c r="R4287" s="36">
        <v>90</v>
      </c>
      <c r="S4287" s="36">
        <v>100</v>
      </c>
      <c r="T4287" s="36">
        <v>100</v>
      </c>
      <c r="U4287" s="36">
        <v>110</v>
      </c>
    </row>
    <row r="4288" spans="1:21" x14ac:dyDescent="0.2">
      <c r="A4288" s="89">
        <f>VLOOKUP(C4288,TabellenSRG!$B$4:$C$2729,2,FALSE)</f>
        <v>381</v>
      </c>
      <c r="B4288" t="str">
        <f t="shared" si="67"/>
        <v>381f</v>
      </c>
      <c r="C4288" t="s">
        <v>391</v>
      </c>
      <c r="D4288" t="s">
        <v>612</v>
      </c>
      <c r="E4288">
        <v>5</v>
      </c>
      <c r="F4288">
        <v>0</v>
      </c>
      <c r="G4288">
        <v>0</v>
      </c>
      <c r="H4288">
        <v>0</v>
      </c>
      <c r="I4288">
        <v>0</v>
      </c>
      <c r="J4288">
        <v>0</v>
      </c>
      <c r="K4288">
        <v>0</v>
      </c>
      <c r="L4288">
        <v>0</v>
      </c>
      <c r="M4288">
        <v>0</v>
      </c>
      <c r="N4288">
        <v>0</v>
      </c>
      <c r="O4288">
        <v>0</v>
      </c>
      <c r="P4288">
        <v>0</v>
      </c>
      <c r="Q4288" s="36">
        <v>0</v>
      </c>
      <c r="R4288" s="36">
        <v>10</v>
      </c>
      <c r="S4288" s="36">
        <v>10</v>
      </c>
      <c r="T4288" s="36">
        <v>10</v>
      </c>
      <c r="U4288" s="36">
        <v>10</v>
      </c>
    </row>
    <row r="4289" spans="1:21" x14ac:dyDescent="0.2">
      <c r="A4289" s="89">
        <f>VLOOKUP(C4289,TabellenSRG!$B$4:$C$2729,2,FALSE)</f>
        <v>381</v>
      </c>
      <c r="B4289" t="str">
        <f t="shared" si="67"/>
        <v>381g</v>
      </c>
      <c r="C4289" t="s">
        <v>391</v>
      </c>
      <c r="D4289" t="s">
        <v>613</v>
      </c>
      <c r="E4289">
        <v>6</v>
      </c>
      <c r="F4289">
        <v>0</v>
      </c>
      <c r="G4289">
        <v>0</v>
      </c>
      <c r="H4289">
        <v>0</v>
      </c>
      <c r="I4289">
        <v>0</v>
      </c>
      <c r="J4289">
        <v>0</v>
      </c>
      <c r="K4289">
        <v>0</v>
      </c>
      <c r="L4289">
        <v>10</v>
      </c>
      <c r="M4289">
        <v>20</v>
      </c>
      <c r="N4289">
        <v>20</v>
      </c>
      <c r="O4289">
        <v>30</v>
      </c>
      <c r="P4289">
        <v>30</v>
      </c>
      <c r="Q4289" s="36">
        <v>50</v>
      </c>
      <c r="R4289" s="36">
        <v>60</v>
      </c>
      <c r="S4289" s="36">
        <v>70</v>
      </c>
      <c r="T4289" s="36">
        <v>100</v>
      </c>
      <c r="U4289" s="36">
        <v>100</v>
      </c>
    </row>
    <row r="4290" spans="1:21" x14ac:dyDescent="0.2">
      <c r="A4290" s="89">
        <f>VLOOKUP(C4290,TabellenSRG!$B$4:$C$2729,2,FALSE)</f>
        <v>381</v>
      </c>
      <c r="B4290" t="str">
        <f t="shared" si="67"/>
        <v>381h</v>
      </c>
      <c r="C4290" t="s">
        <v>391</v>
      </c>
      <c r="D4290" t="s">
        <v>614</v>
      </c>
      <c r="E4290">
        <v>7</v>
      </c>
      <c r="F4290">
        <v>0</v>
      </c>
      <c r="G4290">
        <v>0</v>
      </c>
      <c r="H4290">
        <v>0</v>
      </c>
      <c r="I4290">
        <v>0</v>
      </c>
      <c r="J4290">
        <v>0</v>
      </c>
      <c r="K4290">
        <v>0</v>
      </c>
      <c r="L4290">
        <v>0</v>
      </c>
      <c r="M4290">
        <v>0</v>
      </c>
      <c r="N4290">
        <v>0</v>
      </c>
      <c r="O4290">
        <v>0</v>
      </c>
      <c r="P4290">
        <v>0</v>
      </c>
      <c r="Q4290" s="36">
        <v>0</v>
      </c>
      <c r="R4290" s="36">
        <v>0</v>
      </c>
      <c r="S4290" s="36">
        <v>0</v>
      </c>
      <c r="T4290" s="36">
        <v>0</v>
      </c>
      <c r="U4290" s="36">
        <v>0</v>
      </c>
    </row>
    <row r="4291" spans="1:21" x14ac:dyDescent="0.2">
      <c r="A4291" s="89">
        <f>VLOOKUP(C4291,TabellenSRG!$B$4:$C$2729,2,FALSE)</f>
        <v>381</v>
      </c>
      <c r="B4291" t="str">
        <f t="shared" si="67"/>
        <v>381i</v>
      </c>
      <c r="C4291" t="s">
        <v>391</v>
      </c>
      <c r="D4291" t="s">
        <v>615</v>
      </c>
      <c r="E4291">
        <v>8</v>
      </c>
      <c r="F4291">
        <v>0</v>
      </c>
      <c r="G4291">
        <v>0</v>
      </c>
      <c r="H4291">
        <v>0</v>
      </c>
      <c r="I4291">
        <v>0</v>
      </c>
      <c r="J4291">
        <v>0</v>
      </c>
      <c r="K4291">
        <v>0</v>
      </c>
      <c r="L4291">
        <v>0</v>
      </c>
      <c r="M4291">
        <v>0</v>
      </c>
      <c r="N4291">
        <v>0</v>
      </c>
      <c r="O4291">
        <v>0</v>
      </c>
      <c r="P4291">
        <v>0</v>
      </c>
      <c r="Q4291" s="36">
        <v>0</v>
      </c>
      <c r="R4291" s="36">
        <v>0</v>
      </c>
      <c r="S4291" s="36">
        <v>0</v>
      </c>
      <c r="T4291" s="36">
        <v>0</v>
      </c>
      <c r="U4291" s="36">
        <v>0</v>
      </c>
    </row>
    <row r="4292" spans="1:21" x14ac:dyDescent="0.2">
      <c r="A4292" s="89">
        <f>VLOOKUP(C4292,TabellenSRG!$B$4:$C$2729,2,FALSE)</f>
        <v>381</v>
      </c>
      <c r="B4292" t="str">
        <f t="shared" si="67"/>
        <v>381j</v>
      </c>
      <c r="C4292" t="s">
        <v>391</v>
      </c>
      <c r="D4292" t="s">
        <v>616</v>
      </c>
      <c r="E4292">
        <v>9</v>
      </c>
      <c r="F4292">
        <v>1330</v>
      </c>
      <c r="G4292">
        <v>1170</v>
      </c>
      <c r="H4292">
        <v>1190</v>
      </c>
      <c r="I4292">
        <v>1060</v>
      </c>
      <c r="J4292">
        <v>770</v>
      </c>
      <c r="K4292">
        <v>800</v>
      </c>
      <c r="L4292">
        <v>830</v>
      </c>
      <c r="M4292">
        <v>840</v>
      </c>
      <c r="N4292">
        <v>790</v>
      </c>
      <c r="O4292">
        <v>750</v>
      </c>
      <c r="P4292">
        <v>740</v>
      </c>
      <c r="Q4292" s="36">
        <v>770</v>
      </c>
      <c r="R4292" s="36">
        <v>880</v>
      </c>
      <c r="S4292" s="36">
        <v>910</v>
      </c>
      <c r="T4292" s="36">
        <v>920</v>
      </c>
      <c r="U4292" s="36">
        <v>980</v>
      </c>
    </row>
    <row r="4293" spans="1:21" x14ac:dyDescent="0.2">
      <c r="A4293" s="89">
        <f>VLOOKUP(C4293,TabellenSRG!$B$4:$C$2729,2,FALSE)</f>
        <v>381</v>
      </c>
      <c r="B4293" t="str">
        <f>CONCATENATE(A4293,D4293)</f>
        <v>381k</v>
      </c>
      <c r="C4293" t="s">
        <v>391</v>
      </c>
      <c r="D4293" t="s">
        <v>611</v>
      </c>
      <c r="E4293">
        <v>10</v>
      </c>
      <c r="F4293" t="e">
        <v>#N/A</v>
      </c>
      <c r="G4293" t="e">
        <v>#N/A</v>
      </c>
      <c r="H4293" t="e">
        <v>#N/A</v>
      </c>
      <c r="I4293" t="e">
        <v>#N/A</v>
      </c>
      <c r="J4293" t="e">
        <v>#N/A</v>
      </c>
      <c r="K4293" t="e">
        <v>#N/A</v>
      </c>
      <c r="L4293" t="e">
        <v>#N/A</v>
      </c>
      <c r="M4293" t="e">
        <v>#N/A</v>
      </c>
      <c r="N4293">
        <v>0</v>
      </c>
      <c r="O4293">
        <v>0</v>
      </c>
      <c r="P4293">
        <v>0</v>
      </c>
      <c r="Q4293" s="36">
        <v>0</v>
      </c>
      <c r="R4293" s="36">
        <v>10</v>
      </c>
      <c r="S4293" s="36">
        <v>20</v>
      </c>
      <c r="T4293" s="36">
        <v>30</v>
      </c>
      <c r="U4293" s="36">
        <v>30</v>
      </c>
    </row>
    <row r="4294" spans="1:21" x14ac:dyDescent="0.2">
      <c r="A4294" s="89">
        <f>VLOOKUP(C4294,TabellenSRG!$B$4:$C$2729,2,FALSE)</f>
        <v>350</v>
      </c>
      <c r="B4294" t="str">
        <f t="shared" ref="B4294:B4326" si="68">CONCATENATE(A4294,D4294)</f>
        <v>350a</v>
      </c>
      <c r="C4294" t="s">
        <v>690</v>
      </c>
      <c r="D4294" t="s">
        <v>606</v>
      </c>
      <c r="E4294">
        <v>0</v>
      </c>
      <c r="R4294">
        <v>390</v>
      </c>
      <c r="S4294">
        <v>370</v>
      </c>
      <c r="T4294" s="36">
        <v>360</v>
      </c>
      <c r="U4294" s="36">
        <v>370</v>
      </c>
    </row>
    <row r="4295" spans="1:21" x14ac:dyDescent="0.2">
      <c r="A4295" s="89">
        <f>VLOOKUP(C4295,TabellenSRG!$B$4:$C$2729,2,FALSE)</f>
        <v>350</v>
      </c>
      <c r="B4295" t="str">
        <f t="shared" si="68"/>
        <v>350b</v>
      </c>
      <c r="C4295" t="s">
        <v>690</v>
      </c>
      <c r="D4295" t="s">
        <v>607</v>
      </c>
      <c r="E4295">
        <v>1</v>
      </c>
      <c r="R4295">
        <v>0</v>
      </c>
      <c r="S4295">
        <v>0</v>
      </c>
      <c r="T4295" s="36">
        <v>0</v>
      </c>
      <c r="U4295" s="36">
        <v>0</v>
      </c>
    </row>
    <row r="4296" spans="1:21" x14ac:dyDescent="0.2">
      <c r="A4296" s="89">
        <f>VLOOKUP(C4296,TabellenSRG!$B$4:$C$2729,2,FALSE)</f>
        <v>350</v>
      </c>
      <c r="B4296" t="str">
        <f t="shared" si="68"/>
        <v>350c</v>
      </c>
      <c r="C4296" t="s">
        <v>690</v>
      </c>
      <c r="D4296" t="s">
        <v>608</v>
      </c>
      <c r="E4296">
        <v>2</v>
      </c>
      <c r="R4296">
        <v>0</v>
      </c>
      <c r="S4296">
        <v>0</v>
      </c>
      <c r="T4296" s="36">
        <v>0</v>
      </c>
      <c r="U4296" s="36">
        <v>0</v>
      </c>
    </row>
    <row r="4297" spans="1:21" x14ac:dyDescent="0.2">
      <c r="A4297" s="89">
        <f>VLOOKUP(C4297,TabellenSRG!$B$4:$C$2729,2,FALSE)</f>
        <v>350</v>
      </c>
      <c r="B4297" t="str">
        <f t="shared" si="68"/>
        <v>350d</v>
      </c>
      <c r="C4297" t="s">
        <v>690</v>
      </c>
      <c r="D4297" t="s">
        <v>609</v>
      </c>
      <c r="E4297">
        <v>3</v>
      </c>
      <c r="R4297">
        <v>0</v>
      </c>
      <c r="S4297">
        <v>0</v>
      </c>
      <c r="T4297" s="36">
        <v>0</v>
      </c>
      <c r="U4297" s="36">
        <v>0</v>
      </c>
    </row>
    <row r="4298" spans="1:21" x14ac:dyDescent="0.2">
      <c r="A4298" s="89">
        <f>VLOOKUP(C4298,TabellenSRG!$B$4:$C$2729,2,FALSE)</f>
        <v>350</v>
      </c>
      <c r="B4298" t="str">
        <f t="shared" si="68"/>
        <v>350e</v>
      </c>
      <c r="C4298" t="s">
        <v>690</v>
      </c>
      <c r="D4298" t="s">
        <v>610</v>
      </c>
      <c r="E4298">
        <v>4</v>
      </c>
      <c r="R4298">
        <v>10</v>
      </c>
      <c r="S4298">
        <v>30</v>
      </c>
      <c r="T4298" s="36">
        <v>30</v>
      </c>
      <c r="U4298" s="36">
        <v>30</v>
      </c>
    </row>
    <row r="4299" spans="1:21" x14ac:dyDescent="0.2">
      <c r="A4299" s="89">
        <f>VLOOKUP(C4299,TabellenSRG!$B$4:$C$2729,2,FALSE)</f>
        <v>350</v>
      </c>
      <c r="B4299" t="str">
        <f t="shared" si="68"/>
        <v>350f</v>
      </c>
      <c r="C4299" t="s">
        <v>690</v>
      </c>
      <c r="D4299" t="s">
        <v>612</v>
      </c>
      <c r="E4299">
        <v>5</v>
      </c>
      <c r="R4299">
        <v>0</v>
      </c>
      <c r="S4299">
        <v>0</v>
      </c>
      <c r="T4299" s="36">
        <v>0</v>
      </c>
      <c r="U4299" s="36">
        <v>0</v>
      </c>
    </row>
    <row r="4300" spans="1:21" x14ac:dyDescent="0.2">
      <c r="A4300" s="89">
        <f>VLOOKUP(C4300,TabellenSRG!$B$4:$C$2729,2,FALSE)</f>
        <v>350</v>
      </c>
      <c r="B4300" t="str">
        <f t="shared" si="68"/>
        <v>350g</v>
      </c>
      <c r="C4300" t="s">
        <v>690</v>
      </c>
      <c r="D4300" t="s">
        <v>613</v>
      </c>
      <c r="E4300">
        <v>6</v>
      </c>
      <c r="R4300">
        <v>0</v>
      </c>
      <c r="S4300">
        <v>0</v>
      </c>
      <c r="T4300" s="36">
        <v>0</v>
      </c>
      <c r="U4300" s="36">
        <v>0</v>
      </c>
    </row>
    <row r="4301" spans="1:21" x14ac:dyDescent="0.2">
      <c r="A4301" s="89">
        <f>VLOOKUP(C4301,TabellenSRG!$B$4:$C$2729,2,FALSE)</f>
        <v>350</v>
      </c>
      <c r="B4301" t="str">
        <f t="shared" si="68"/>
        <v>350h</v>
      </c>
      <c r="C4301" t="s">
        <v>690</v>
      </c>
      <c r="D4301" t="s">
        <v>614</v>
      </c>
      <c r="E4301">
        <v>7</v>
      </c>
      <c r="R4301">
        <v>0</v>
      </c>
      <c r="S4301">
        <v>0</v>
      </c>
      <c r="T4301" s="36">
        <v>0</v>
      </c>
      <c r="U4301" s="36">
        <v>0</v>
      </c>
    </row>
    <row r="4302" spans="1:21" x14ac:dyDescent="0.2">
      <c r="A4302" s="89">
        <f>VLOOKUP(C4302,TabellenSRG!$B$4:$C$2729,2,FALSE)</f>
        <v>350</v>
      </c>
      <c r="B4302" t="str">
        <f t="shared" si="68"/>
        <v>350i</v>
      </c>
      <c r="C4302" t="s">
        <v>690</v>
      </c>
      <c r="D4302" t="s">
        <v>615</v>
      </c>
      <c r="E4302">
        <v>8</v>
      </c>
      <c r="R4302">
        <v>0</v>
      </c>
      <c r="S4302">
        <v>0</v>
      </c>
      <c r="T4302" s="36">
        <v>0</v>
      </c>
      <c r="U4302" s="36">
        <v>0</v>
      </c>
    </row>
    <row r="4303" spans="1:21" x14ac:dyDescent="0.2">
      <c r="A4303" s="89">
        <f>VLOOKUP(C4303,TabellenSRG!$B$4:$C$2729,2,FALSE)</f>
        <v>350</v>
      </c>
      <c r="B4303" t="str">
        <f t="shared" si="68"/>
        <v>350j</v>
      </c>
      <c r="C4303" t="s">
        <v>690</v>
      </c>
      <c r="D4303" t="s">
        <v>616</v>
      </c>
      <c r="E4303">
        <v>9</v>
      </c>
      <c r="R4303">
        <v>380</v>
      </c>
      <c r="S4303">
        <v>340</v>
      </c>
      <c r="T4303" s="36">
        <v>330</v>
      </c>
      <c r="U4303" s="36">
        <v>340</v>
      </c>
    </row>
    <row r="4304" spans="1:21" x14ac:dyDescent="0.2">
      <c r="A4304" s="89">
        <f>VLOOKUP(C4304,TabellenSRG!$B$4:$C$2729,2,FALSE)</f>
        <v>350</v>
      </c>
      <c r="B4304" t="str">
        <f t="shared" si="68"/>
        <v>350k</v>
      </c>
      <c r="C4304" t="s">
        <v>690</v>
      </c>
      <c r="D4304" t="s">
        <v>611</v>
      </c>
      <c r="E4304">
        <v>10</v>
      </c>
      <c r="R4304">
        <v>0</v>
      </c>
      <c r="S4304">
        <v>0</v>
      </c>
      <c r="T4304" s="36">
        <v>0</v>
      </c>
      <c r="U4304" s="36">
        <v>0</v>
      </c>
    </row>
    <row r="4305" spans="1:21" x14ac:dyDescent="0.2">
      <c r="A4305" s="89">
        <f>VLOOKUP(C4305,TabellenSRG!$B$4:$C$2729,2,FALSE)</f>
        <v>210</v>
      </c>
      <c r="B4305" t="str">
        <f t="shared" si="68"/>
        <v>210a</v>
      </c>
      <c r="C4305" t="s">
        <v>688</v>
      </c>
      <c r="D4305" t="s">
        <v>606</v>
      </c>
      <c r="E4305">
        <v>0</v>
      </c>
      <c r="R4305">
        <v>3110</v>
      </c>
      <c r="S4305">
        <v>3300</v>
      </c>
      <c r="T4305" s="36">
        <v>3340</v>
      </c>
      <c r="U4305" s="36">
        <v>3360</v>
      </c>
    </row>
    <row r="4306" spans="1:21" x14ac:dyDescent="0.2">
      <c r="A4306" s="89">
        <f>VLOOKUP(C4306,TabellenSRG!$B$4:$C$2729,2,FALSE)</f>
        <v>210</v>
      </c>
      <c r="B4306" t="str">
        <f t="shared" si="68"/>
        <v>210b</v>
      </c>
      <c r="C4306" t="s">
        <v>688</v>
      </c>
      <c r="D4306" t="s">
        <v>607</v>
      </c>
      <c r="E4306">
        <v>1</v>
      </c>
      <c r="R4306">
        <v>0</v>
      </c>
      <c r="S4306">
        <v>0</v>
      </c>
      <c r="T4306" s="36">
        <v>0</v>
      </c>
      <c r="U4306" s="36">
        <v>0</v>
      </c>
    </row>
    <row r="4307" spans="1:21" x14ac:dyDescent="0.2">
      <c r="A4307" s="89">
        <f>VLOOKUP(C4307,TabellenSRG!$B$4:$C$2729,2,FALSE)</f>
        <v>210</v>
      </c>
      <c r="B4307" t="str">
        <f t="shared" si="68"/>
        <v>210c</v>
      </c>
      <c r="C4307" t="s">
        <v>688</v>
      </c>
      <c r="D4307" t="s">
        <v>608</v>
      </c>
      <c r="E4307">
        <v>2</v>
      </c>
      <c r="R4307">
        <v>0</v>
      </c>
      <c r="S4307">
        <v>0</v>
      </c>
      <c r="T4307" s="36">
        <v>0</v>
      </c>
      <c r="U4307" s="36">
        <v>0</v>
      </c>
    </row>
    <row r="4308" spans="1:21" x14ac:dyDescent="0.2">
      <c r="A4308" s="89">
        <f>VLOOKUP(C4308,TabellenSRG!$B$4:$C$2729,2,FALSE)</f>
        <v>210</v>
      </c>
      <c r="B4308" t="str">
        <f t="shared" si="68"/>
        <v>210d</v>
      </c>
      <c r="C4308" t="s">
        <v>688</v>
      </c>
      <c r="D4308" t="s">
        <v>609</v>
      </c>
      <c r="E4308">
        <v>3</v>
      </c>
      <c r="R4308">
        <v>0</v>
      </c>
      <c r="S4308">
        <v>0</v>
      </c>
      <c r="T4308" s="36">
        <v>0</v>
      </c>
      <c r="U4308" s="36">
        <v>0</v>
      </c>
    </row>
    <row r="4309" spans="1:21" x14ac:dyDescent="0.2">
      <c r="A4309" s="89">
        <f>VLOOKUP(C4309,TabellenSRG!$B$4:$C$2729,2,FALSE)</f>
        <v>210</v>
      </c>
      <c r="B4309" t="str">
        <f t="shared" si="68"/>
        <v>210e</v>
      </c>
      <c r="C4309" t="s">
        <v>688</v>
      </c>
      <c r="D4309" t="s">
        <v>610</v>
      </c>
      <c r="E4309">
        <v>4</v>
      </c>
      <c r="R4309">
        <v>40</v>
      </c>
      <c r="S4309">
        <v>60</v>
      </c>
      <c r="T4309" s="36">
        <v>70</v>
      </c>
      <c r="U4309" s="36">
        <v>70</v>
      </c>
    </row>
    <row r="4310" spans="1:21" x14ac:dyDescent="0.2">
      <c r="A4310" s="89">
        <f>VLOOKUP(C4310,TabellenSRG!$B$4:$C$2729,2,FALSE)</f>
        <v>210</v>
      </c>
      <c r="B4310" t="str">
        <f t="shared" si="68"/>
        <v>210f</v>
      </c>
      <c r="C4310" t="s">
        <v>688</v>
      </c>
      <c r="D4310" t="s">
        <v>612</v>
      </c>
      <c r="E4310">
        <v>5</v>
      </c>
      <c r="R4310">
        <v>0</v>
      </c>
      <c r="S4310">
        <v>0</v>
      </c>
      <c r="T4310" s="36">
        <v>0</v>
      </c>
      <c r="U4310" s="36">
        <v>20</v>
      </c>
    </row>
    <row r="4311" spans="1:21" x14ac:dyDescent="0.2">
      <c r="A4311" s="89">
        <f>VLOOKUP(C4311,TabellenSRG!$B$4:$C$2729,2,FALSE)</f>
        <v>210</v>
      </c>
      <c r="B4311" t="str">
        <f t="shared" si="68"/>
        <v>210g</v>
      </c>
      <c r="C4311" t="s">
        <v>688</v>
      </c>
      <c r="D4311" t="s">
        <v>613</v>
      </c>
      <c r="E4311">
        <v>6</v>
      </c>
      <c r="R4311">
        <v>20</v>
      </c>
      <c r="S4311">
        <v>40</v>
      </c>
      <c r="T4311" s="36">
        <v>50</v>
      </c>
      <c r="U4311" s="36">
        <v>50</v>
      </c>
    </row>
    <row r="4312" spans="1:21" x14ac:dyDescent="0.2">
      <c r="A4312" s="89">
        <f>VLOOKUP(C4312,TabellenSRG!$B$4:$C$2729,2,FALSE)</f>
        <v>210</v>
      </c>
      <c r="B4312" t="str">
        <f t="shared" si="68"/>
        <v>210h</v>
      </c>
      <c r="C4312" t="s">
        <v>688</v>
      </c>
      <c r="D4312" t="s">
        <v>614</v>
      </c>
      <c r="E4312">
        <v>7</v>
      </c>
      <c r="R4312">
        <v>0</v>
      </c>
      <c r="S4312">
        <v>0</v>
      </c>
      <c r="T4312" s="36">
        <v>0</v>
      </c>
      <c r="U4312" s="36">
        <v>0</v>
      </c>
    </row>
    <row r="4313" spans="1:21" x14ac:dyDescent="0.2">
      <c r="A4313" s="89">
        <f>VLOOKUP(C4313,TabellenSRG!$B$4:$C$2729,2,FALSE)</f>
        <v>210</v>
      </c>
      <c r="B4313" t="str">
        <f t="shared" si="68"/>
        <v>210i</v>
      </c>
      <c r="C4313" t="s">
        <v>688</v>
      </c>
      <c r="D4313" t="s">
        <v>615</v>
      </c>
      <c r="E4313">
        <v>8</v>
      </c>
      <c r="R4313">
        <v>0</v>
      </c>
      <c r="S4313">
        <v>0</v>
      </c>
      <c r="T4313" s="36">
        <v>0</v>
      </c>
      <c r="U4313" s="36">
        <v>0</v>
      </c>
    </row>
    <row r="4314" spans="1:21" x14ac:dyDescent="0.2">
      <c r="A4314" s="89">
        <f>VLOOKUP(C4314,TabellenSRG!$B$4:$C$2729,2,FALSE)</f>
        <v>210</v>
      </c>
      <c r="B4314" t="str">
        <f t="shared" si="68"/>
        <v>210j</v>
      </c>
      <c r="C4314" t="s">
        <v>688</v>
      </c>
      <c r="D4314" t="s">
        <v>616</v>
      </c>
      <c r="E4314">
        <v>9</v>
      </c>
      <c r="R4314">
        <v>3060</v>
      </c>
      <c r="S4314">
        <v>3200</v>
      </c>
      <c r="T4314" s="36">
        <v>3210</v>
      </c>
      <c r="U4314" s="36">
        <v>3220</v>
      </c>
    </row>
    <row r="4315" spans="1:21" x14ac:dyDescent="0.2">
      <c r="A4315" s="89">
        <f>VLOOKUP(C4315,TabellenSRG!$B$4:$C$2729,2,FALSE)</f>
        <v>210</v>
      </c>
      <c r="B4315" t="str">
        <f t="shared" si="68"/>
        <v>210k</v>
      </c>
      <c r="C4315" t="s">
        <v>688</v>
      </c>
      <c r="D4315" t="s">
        <v>611</v>
      </c>
      <c r="E4315">
        <v>10</v>
      </c>
      <c r="R4315">
        <v>0</v>
      </c>
      <c r="S4315">
        <v>0</v>
      </c>
      <c r="T4315" s="36">
        <v>0</v>
      </c>
      <c r="U4315" s="36">
        <v>0</v>
      </c>
    </row>
    <row r="4316" spans="1:21" x14ac:dyDescent="0.2">
      <c r="A4316" s="89">
        <f>VLOOKUP(C4316,TabellenSRG!$B$4:$C$2729,2,FALSE)</f>
        <v>337</v>
      </c>
      <c r="B4316" t="str">
        <f t="shared" si="68"/>
        <v>337a</v>
      </c>
      <c r="C4316" t="s">
        <v>689</v>
      </c>
      <c r="D4316" t="s">
        <v>606</v>
      </c>
      <c r="E4316">
        <v>0</v>
      </c>
      <c r="R4316">
        <v>840</v>
      </c>
      <c r="S4316">
        <v>860</v>
      </c>
      <c r="T4316" s="36">
        <v>890</v>
      </c>
      <c r="U4316" s="36">
        <v>950</v>
      </c>
    </row>
    <row r="4317" spans="1:21" x14ac:dyDescent="0.2">
      <c r="A4317" s="89">
        <f>VLOOKUP(C4317,TabellenSRG!$B$4:$C$2729,2,FALSE)</f>
        <v>337</v>
      </c>
      <c r="B4317" t="str">
        <f t="shared" si="68"/>
        <v>337b</v>
      </c>
      <c r="C4317" t="s">
        <v>689</v>
      </c>
      <c r="D4317" t="s">
        <v>607</v>
      </c>
      <c r="E4317">
        <v>1</v>
      </c>
      <c r="R4317">
        <v>10</v>
      </c>
      <c r="S4317">
        <v>10</v>
      </c>
      <c r="T4317" s="36">
        <v>10</v>
      </c>
      <c r="U4317" s="36">
        <v>10</v>
      </c>
    </row>
    <row r="4318" spans="1:21" x14ac:dyDescent="0.2">
      <c r="A4318" s="89">
        <f>VLOOKUP(C4318,TabellenSRG!$B$4:$C$2729,2,FALSE)</f>
        <v>337</v>
      </c>
      <c r="B4318" t="str">
        <f t="shared" si="68"/>
        <v>337c</v>
      </c>
      <c r="C4318" t="s">
        <v>689</v>
      </c>
      <c r="D4318" t="s">
        <v>608</v>
      </c>
      <c r="E4318">
        <v>2</v>
      </c>
      <c r="R4318">
        <v>0</v>
      </c>
      <c r="S4318">
        <v>0</v>
      </c>
      <c r="T4318" s="36">
        <v>0</v>
      </c>
      <c r="U4318" s="36">
        <v>0</v>
      </c>
    </row>
    <row r="4319" spans="1:21" x14ac:dyDescent="0.2">
      <c r="A4319" s="89">
        <f>VLOOKUP(C4319,TabellenSRG!$B$4:$C$2729,2,FALSE)</f>
        <v>337</v>
      </c>
      <c r="B4319" t="str">
        <f t="shared" si="68"/>
        <v>337d</v>
      </c>
      <c r="C4319" t="s">
        <v>689</v>
      </c>
      <c r="D4319" t="s">
        <v>609</v>
      </c>
      <c r="E4319">
        <v>3</v>
      </c>
      <c r="R4319">
        <v>10</v>
      </c>
      <c r="S4319">
        <v>10</v>
      </c>
      <c r="T4319" s="36">
        <v>10</v>
      </c>
      <c r="U4319" s="36">
        <v>10</v>
      </c>
    </row>
    <row r="4320" spans="1:21" x14ac:dyDescent="0.2">
      <c r="A4320" s="89">
        <f>VLOOKUP(C4320,TabellenSRG!$B$4:$C$2729,2,FALSE)</f>
        <v>337</v>
      </c>
      <c r="B4320" t="str">
        <f t="shared" si="68"/>
        <v>337e</v>
      </c>
      <c r="C4320" t="s">
        <v>689</v>
      </c>
      <c r="D4320" t="s">
        <v>610</v>
      </c>
      <c r="E4320">
        <v>4</v>
      </c>
      <c r="R4320">
        <v>20</v>
      </c>
      <c r="S4320">
        <v>30</v>
      </c>
      <c r="T4320" s="36">
        <v>30</v>
      </c>
      <c r="U4320" s="36">
        <v>30</v>
      </c>
    </row>
    <row r="4321" spans="1:21" x14ac:dyDescent="0.2">
      <c r="A4321" s="89">
        <f>VLOOKUP(C4321,TabellenSRG!$B$4:$C$2729,2,FALSE)</f>
        <v>337</v>
      </c>
      <c r="B4321" t="str">
        <f t="shared" si="68"/>
        <v>337f</v>
      </c>
      <c r="C4321" t="s">
        <v>689</v>
      </c>
      <c r="D4321" t="s">
        <v>612</v>
      </c>
      <c r="E4321">
        <v>5</v>
      </c>
      <c r="R4321">
        <v>0</v>
      </c>
      <c r="S4321">
        <v>0</v>
      </c>
      <c r="T4321" s="36">
        <v>0</v>
      </c>
      <c r="U4321" s="36">
        <v>0</v>
      </c>
    </row>
    <row r="4322" spans="1:21" x14ac:dyDescent="0.2">
      <c r="A4322" s="89">
        <f>VLOOKUP(C4322,TabellenSRG!$B$4:$C$2729,2,FALSE)</f>
        <v>337</v>
      </c>
      <c r="B4322" t="str">
        <f t="shared" si="68"/>
        <v>337g</v>
      </c>
      <c r="C4322" t="s">
        <v>689</v>
      </c>
      <c r="D4322" t="s">
        <v>613</v>
      </c>
      <c r="E4322">
        <v>6</v>
      </c>
      <c r="R4322">
        <v>0</v>
      </c>
      <c r="S4322">
        <v>0</v>
      </c>
      <c r="T4322" s="36">
        <v>0</v>
      </c>
      <c r="U4322" s="36">
        <v>0</v>
      </c>
    </row>
    <row r="4323" spans="1:21" x14ac:dyDescent="0.2">
      <c r="A4323" s="89">
        <f>VLOOKUP(C4323,TabellenSRG!$B$4:$C$2729,2,FALSE)</f>
        <v>337</v>
      </c>
      <c r="B4323" t="str">
        <f t="shared" si="68"/>
        <v>337h</v>
      </c>
      <c r="C4323" t="s">
        <v>689</v>
      </c>
      <c r="D4323" t="s">
        <v>614</v>
      </c>
      <c r="E4323">
        <v>7</v>
      </c>
      <c r="R4323">
        <v>0</v>
      </c>
      <c r="S4323">
        <v>0</v>
      </c>
      <c r="T4323" s="36">
        <v>0</v>
      </c>
      <c r="U4323" s="36">
        <v>0</v>
      </c>
    </row>
    <row r="4324" spans="1:21" x14ac:dyDescent="0.2">
      <c r="A4324" s="89">
        <f>VLOOKUP(C4324,TabellenSRG!$B$4:$C$2729,2,FALSE)</f>
        <v>337</v>
      </c>
      <c r="B4324" t="str">
        <f t="shared" si="68"/>
        <v>337i</v>
      </c>
      <c r="C4324" t="s">
        <v>689</v>
      </c>
      <c r="D4324" t="s">
        <v>615</v>
      </c>
      <c r="E4324">
        <v>8</v>
      </c>
      <c r="R4324">
        <v>0</v>
      </c>
      <c r="S4324">
        <v>0</v>
      </c>
      <c r="T4324" s="36">
        <v>0</v>
      </c>
      <c r="U4324" s="36">
        <v>0</v>
      </c>
    </row>
    <row r="4325" spans="1:21" x14ac:dyDescent="0.2">
      <c r="A4325" s="89">
        <f>VLOOKUP(C4325,TabellenSRG!$B$4:$C$2729,2,FALSE)</f>
        <v>337</v>
      </c>
      <c r="B4325" t="str">
        <f t="shared" si="68"/>
        <v>337j</v>
      </c>
      <c r="C4325" t="s">
        <v>689</v>
      </c>
      <c r="D4325" t="s">
        <v>616</v>
      </c>
      <c r="E4325">
        <v>9</v>
      </c>
      <c r="R4325">
        <v>800</v>
      </c>
      <c r="S4325">
        <v>810</v>
      </c>
      <c r="T4325" s="36">
        <v>850</v>
      </c>
      <c r="U4325" s="36">
        <v>900</v>
      </c>
    </row>
    <row r="4326" spans="1:21" x14ac:dyDescent="0.2">
      <c r="A4326" s="89">
        <f>VLOOKUP(C4326,TabellenSRG!$B$4:$C$2729,2,FALSE)</f>
        <v>337</v>
      </c>
      <c r="B4326" t="str">
        <f t="shared" si="68"/>
        <v>337k</v>
      </c>
      <c r="C4326" t="s">
        <v>689</v>
      </c>
      <c r="D4326" t="s">
        <v>611</v>
      </c>
      <c r="E4326">
        <v>10</v>
      </c>
      <c r="R4326">
        <v>0</v>
      </c>
      <c r="S4326">
        <v>0</v>
      </c>
      <c r="T4326" s="36">
        <v>0</v>
      </c>
      <c r="U4326" s="36">
        <v>0</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1"/>
  <dimension ref="A1:BC400"/>
  <sheetViews>
    <sheetView workbookViewId="0">
      <selection activeCell="E1" sqref="E1"/>
    </sheetView>
  </sheetViews>
  <sheetFormatPr defaultColWidth="9.140625" defaultRowHeight="12.75" x14ac:dyDescent="0.2"/>
  <cols>
    <col min="1" max="1" width="9.140625" style="1"/>
    <col min="2" max="2" width="24.85546875" style="1" customWidth="1"/>
    <col min="3" max="3" width="9.140625" style="1"/>
    <col min="4" max="4" width="24.85546875" style="1" customWidth="1"/>
    <col min="5" max="5" width="15.28515625" style="1" customWidth="1"/>
    <col min="6" max="6" width="13.7109375" style="1" bestFit="1" customWidth="1"/>
    <col min="7" max="8" width="8.7109375" style="1" customWidth="1"/>
    <col min="9" max="9" width="11.140625" style="1" bestFit="1" customWidth="1"/>
    <col min="10" max="10" width="12" style="1" bestFit="1" customWidth="1"/>
    <col min="11" max="11" width="7.7109375" style="1" customWidth="1"/>
    <col min="12" max="12" width="8.7109375" style="1" bestFit="1" customWidth="1"/>
    <col min="13" max="15" width="7.7109375" style="1" customWidth="1"/>
    <col min="16" max="16" width="10.28515625" style="1" customWidth="1"/>
    <col min="17" max="17" width="7.7109375" style="1" customWidth="1"/>
    <col min="18" max="18" width="8.7109375" style="1" customWidth="1"/>
    <col min="19" max="22" width="7.7109375" style="1" customWidth="1"/>
    <col min="23" max="23" width="13.28515625" style="1" customWidth="1"/>
    <col min="24" max="24" width="8.7109375" style="1" customWidth="1"/>
    <col min="25" max="26" width="9.140625" style="1"/>
    <col min="27" max="27" width="13.85546875" style="1" customWidth="1"/>
    <col min="28" max="28" width="34" style="1" customWidth="1"/>
    <col min="29" max="29" width="9.140625" style="1" customWidth="1"/>
    <col min="30" max="31" width="2.7109375" style="1" customWidth="1"/>
    <col min="32" max="32" width="9.140625" style="1" customWidth="1"/>
    <col min="33" max="34" width="1" style="1" customWidth="1"/>
    <col min="35" max="35" width="7.28515625" style="1" customWidth="1"/>
    <col min="36" max="36" width="1.28515625" style="1" customWidth="1"/>
    <col min="37" max="40" width="9.140625" style="1"/>
    <col min="41" max="42" width="1" style="1" customWidth="1"/>
    <col min="43" max="43" width="7.28515625" style="1" customWidth="1"/>
    <col min="44" max="44" width="1.28515625" style="1" customWidth="1"/>
    <col min="45" max="53" width="9.140625" style="1"/>
    <col min="54" max="54" width="10.85546875" style="1" bestFit="1" customWidth="1"/>
    <col min="55" max="55" width="2.7109375" style="1" customWidth="1"/>
    <col min="56" max="16384" width="9.140625" style="1"/>
  </cols>
  <sheetData>
    <row r="1" spans="1:55" ht="15" x14ac:dyDescent="0.25">
      <c r="B1" s="52" t="s">
        <v>450</v>
      </c>
      <c r="D1" s="52"/>
      <c r="E1" s="53" t="str">
        <f>BUS_aantal!G1</f>
        <v>september 2018</v>
      </c>
      <c r="F1" s="41"/>
      <c r="G1" s="9">
        <f>IFERROR(VLOOKUP($E$1,$E$27:$I$54,5,FALSE),"bestond dit kwartaal niet")</f>
        <v>435830</v>
      </c>
      <c r="H1" s="25"/>
      <c r="L1" s="164" t="s">
        <v>1076</v>
      </c>
      <c r="M1" s="1">
        <f>IFERROR(O60,"gemeente bestond niet")</f>
        <v>0</v>
      </c>
      <c r="Q1" s="9" t="s">
        <v>595</v>
      </c>
      <c r="AC1" s="18"/>
      <c r="AD1" s="18"/>
      <c r="AE1" s="18"/>
      <c r="AF1" s="18"/>
      <c r="AG1" s="18"/>
      <c r="AH1" s="18"/>
      <c r="AI1" s="18"/>
      <c r="AJ1" s="18"/>
      <c r="AK1" s="18"/>
      <c r="AL1" s="18"/>
      <c r="AM1" s="18"/>
      <c r="AN1" s="18"/>
      <c r="AO1" s="18"/>
      <c r="AP1" s="18"/>
      <c r="AQ1" s="18"/>
      <c r="AR1" s="18"/>
      <c r="AS1" s="18"/>
      <c r="AT1" s="18"/>
      <c r="AU1" s="18"/>
      <c r="AV1" s="18"/>
      <c r="AW1" s="18"/>
    </row>
    <row r="2" spans="1:55" x14ac:dyDescent="0.2">
      <c r="E2" s="1" t="s">
        <v>453</v>
      </c>
      <c r="F2" s="1">
        <f>VLOOKUP(E1,E27:F54,2,FALSE)</f>
        <v>23</v>
      </c>
      <c r="Q2" s="1">
        <f>F3-1</f>
        <v>2017</v>
      </c>
      <c r="AC2" s="18"/>
      <c r="AD2" s="18"/>
      <c r="AE2" s="18"/>
      <c r="AF2" s="18"/>
      <c r="AG2" s="18"/>
      <c r="AH2" s="18"/>
      <c r="AI2" s="18"/>
      <c r="AJ2" s="18"/>
      <c r="AK2" s="18"/>
      <c r="AL2" s="18"/>
      <c r="AM2" s="18"/>
      <c r="AN2" s="18"/>
      <c r="AO2" s="18"/>
      <c r="AP2" s="18"/>
      <c r="AQ2" s="18"/>
      <c r="AR2" s="18"/>
      <c r="AS2" s="18"/>
      <c r="AT2" s="18"/>
      <c r="AU2" s="18"/>
      <c r="AV2" s="18"/>
      <c r="AW2" s="18"/>
    </row>
    <row r="3" spans="1:55" x14ac:dyDescent="0.2">
      <c r="E3" s="1" t="s">
        <v>1074</v>
      </c>
      <c r="F3" s="1" t="str">
        <f>RIGHT(BUS_aantal!G1,4)</f>
        <v>2018</v>
      </c>
      <c r="G3" s="1" t="s">
        <v>1080</v>
      </c>
      <c r="M3" s="1" t="s">
        <v>541</v>
      </c>
      <c r="Q3" s="9" t="s">
        <v>596</v>
      </c>
      <c r="AC3" s="18"/>
      <c r="AD3" s="18"/>
      <c r="AE3" s="18"/>
      <c r="AF3" s="18"/>
      <c r="AG3" s="18"/>
      <c r="AH3" s="18"/>
      <c r="AI3" s="18"/>
      <c r="AJ3" s="18"/>
      <c r="AK3" s="18"/>
      <c r="AL3" s="18"/>
      <c r="AM3" s="18"/>
      <c r="AN3" s="18"/>
      <c r="AO3" s="18"/>
      <c r="AP3" s="18"/>
      <c r="AQ3" s="18"/>
      <c r="AR3" s="18"/>
      <c r="AS3" s="18"/>
      <c r="AT3" s="18"/>
      <c r="AU3" s="18"/>
      <c r="AV3" s="18"/>
      <c r="AW3" s="18"/>
    </row>
    <row r="4" spans="1:55" x14ac:dyDescent="0.2">
      <c r="A4" s="39"/>
      <c r="B4" s="39" t="s">
        <v>446</v>
      </c>
      <c r="C4" s="39"/>
      <c r="D4" s="39"/>
      <c r="E4" s="34"/>
      <c r="F4" s="34" t="s">
        <v>1075</v>
      </c>
      <c r="G4" s="34">
        <f>F3-2012</f>
        <v>6</v>
      </c>
      <c r="H4" s="34"/>
      <c r="I4" s="34"/>
      <c r="J4" s="34"/>
      <c r="K4" s="34"/>
      <c r="L4" s="34"/>
      <c r="M4" s="34"/>
      <c r="N4" s="34"/>
      <c r="O4" s="34"/>
      <c r="P4" s="34"/>
      <c r="Q4" s="98">
        <f>IFERROR(VLOOKUP($G$4-1,$M$26:$P$53,3),"Nee")</f>
        <v>17081507</v>
      </c>
      <c r="R4" s="34"/>
      <c r="S4" s="34"/>
      <c r="T4" s="34"/>
      <c r="U4" s="34"/>
      <c r="V4" s="34"/>
      <c r="W4" s="34"/>
      <c r="X4" s="34"/>
      <c r="AC4" s="18"/>
      <c r="AD4" s="18"/>
      <c r="AE4" s="18"/>
      <c r="AF4" s="18"/>
      <c r="AG4" s="18"/>
      <c r="AH4" s="18"/>
      <c r="AI4" s="18"/>
      <c r="AJ4" s="18"/>
      <c r="AK4" s="18"/>
      <c r="AL4" s="18"/>
      <c r="AM4" s="18"/>
      <c r="AN4" s="18"/>
      <c r="AO4" s="18"/>
      <c r="AP4" s="18"/>
      <c r="AQ4" s="18"/>
      <c r="AR4" s="18"/>
      <c r="AS4" s="18"/>
      <c r="AT4" s="18"/>
      <c r="AU4" s="18"/>
      <c r="AV4" s="18"/>
      <c r="AW4" s="18"/>
      <c r="BC4" s="22"/>
    </row>
    <row r="5" spans="1:55" x14ac:dyDescent="0.2">
      <c r="A5" s="1">
        <v>0</v>
      </c>
      <c r="C5" s="1">
        <v>0</v>
      </c>
      <c r="D5" s="1" t="s">
        <v>604</v>
      </c>
      <c r="E5" s="9" t="s">
        <v>399</v>
      </c>
      <c r="M5" s="9" t="s">
        <v>403</v>
      </c>
      <c r="AC5" s="18"/>
      <c r="AD5" s="18"/>
      <c r="AE5" s="18"/>
      <c r="AF5" s="18"/>
      <c r="AG5" s="18"/>
      <c r="AH5" s="18"/>
      <c r="AI5" s="18"/>
      <c r="AJ5" s="18"/>
      <c r="AK5" s="18"/>
      <c r="AL5" s="18"/>
      <c r="AM5" s="18"/>
      <c r="AN5" s="18"/>
      <c r="AO5" s="18"/>
      <c r="AP5" s="18"/>
      <c r="AQ5" s="18"/>
      <c r="AR5" s="18"/>
      <c r="AS5" s="18"/>
      <c r="AT5" s="18"/>
      <c r="AU5" s="18"/>
      <c r="AV5" s="18"/>
      <c r="AW5" s="18"/>
    </row>
    <row r="6" spans="1:55" x14ac:dyDescent="0.2">
      <c r="A6" s="1">
        <f>A5+1</f>
        <v>1</v>
      </c>
      <c r="B6" s="40" t="s">
        <v>392</v>
      </c>
      <c r="C6" s="1">
        <f>C5+1</f>
        <v>1</v>
      </c>
      <c r="D6" s="1">
        <f>VLOOKUP(B6,TabellenSRG!$B$5:$C$386,2,FALSE)</f>
        <v>1</v>
      </c>
      <c r="E6" s="20" t="s">
        <v>400</v>
      </c>
      <c r="F6" s="20" t="s">
        <v>401</v>
      </c>
      <c r="G6" s="23"/>
      <c r="H6" s="23"/>
      <c r="M6" s="23" t="s">
        <v>400</v>
      </c>
      <c r="N6" s="23" t="s">
        <v>401</v>
      </c>
      <c r="O6" s="23"/>
      <c r="P6" s="23"/>
      <c r="Q6" s="23"/>
      <c r="R6" s="23"/>
      <c r="S6" s="23"/>
      <c r="T6" s="23"/>
      <c r="U6" s="23"/>
      <c r="V6" s="23"/>
      <c r="AC6" s="18"/>
      <c r="AD6" s="88"/>
      <c r="AE6" s="88"/>
      <c r="AF6" s="88"/>
      <c r="AG6" s="18"/>
      <c r="AH6" s="18"/>
      <c r="AI6" s="18"/>
      <c r="AJ6" s="18"/>
      <c r="AK6" s="18"/>
      <c r="AL6" s="18"/>
      <c r="AM6" s="18"/>
      <c r="AN6" s="18"/>
      <c r="AO6" s="18"/>
      <c r="AP6" s="18"/>
      <c r="AQ6" s="18"/>
      <c r="AR6" s="18"/>
      <c r="AS6" s="18"/>
      <c r="AT6" s="18"/>
      <c r="AU6" s="18"/>
      <c r="AV6" s="18"/>
      <c r="AW6" s="18"/>
    </row>
    <row r="7" spans="1:55" x14ac:dyDescent="0.2">
      <c r="A7" s="1">
        <f>A6+1</f>
        <v>2</v>
      </c>
      <c r="B7" s="148" t="s">
        <v>0</v>
      </c>
      <c r="C7" s="1">
        <f t="shared" ref="C7:C70" si="0">C6+1</f>
        <v>2</v>
      </c>
      <c r="D7" s="1">
        <f>VLOOKUP(B7,TabellenSRG!$B$5:$C$386,2,FALSE)</f>
        <v>2</v>
      </c>
      <c r="E7" s="20">
        <f>TabellenSRG!D7</f>
        <v>1</v>
      </c>
      <c r="F7" s="20" t="str">
        <f>TabellenSRG!E7</f>
        <v>Nederland</v>
      </c>
      <c r="G7" s="8"/>
      <c r="H7" s="8"/>
      <c r="M7" s="20">
        <f>TabellenSRG!R7</f>
        <v>0</v>
      </c>
      <c r="N7" s="20">
        <f>TabellenSRG!S7</f>
        <v>0</v>
      </c>
      <c r="O7" s="8"/>
      <c r="P7" s="8"/>
      <c r="Q7" s="8"/>
      <c r="R7" s="8"/>
      <c r="S7" s="8"/>
      <c r="T7" s="8"/>
      <c r="U7" s="8"/>
      <c r="V7" s="8"/>
      <c r="W7" s="1">
        <v>18</v>
      </c>
      <c r="AC7" s="18"/>
      <c r="AD7" s="88"/>
      <c r="AE7" s="88"/>
      <c r="AF7" s="88"/>
      <c r="AG7" s="18"/>
      <c r="AH7" s="18"/>
      <c r="AI7" s="18"/>
      <c r="AJ7" s="18"/>
      <c r="AK7" s="18"/>
      <c r="AL7" s="18"/>
      <c r="AM7" s="18"/>
      <c r="AN7" s="18"/>
      <c r="AO7" s="18"/>
      <c r="AP7" s="18"/>
      <c r="AQ7" s="18"/>
      <c r="AR7" s="18"/>
      <c r="AS7" s="18"/>
      <c r="AT7" s="18"/>
      <c r="AU7" s="18"/>
      <c r="AV7" s="18"/>
      <c r="AW7" s="18"/>
    </row>
    <row r="8" spans="1:55" x14ac:dyDescent="0.2">
      <c r="A8" s="1">
        <f t="shared" ref="A8:A71" si="1">A7+1</f>
        <v>3</v>
      </c>
      <c r="B8" s="148" t="s">
        <v>1</v>
      </c>
      <c r="C8" s="1">
        <f t="shared" si="0"/>
        <v>3</v>
      </c>
      <c r="D8" s="1">
        <f>VLOOKUP(B8,TabellenSRG!$B$5:$C$386,2,FALSE)</f>
        <v>3</v>
      </c>
      <c r="E8" s="10"/>
      <c r="F8" s="10"/>
      <c r="H8" s="8"/>
      <c r="M8" s="20">
        <f>TabellenSRG!R8</f>
        <v>1</v>
      </c>
      <c r="N8" s="21" t="s">
        <v>409</v>
      </c>
      <c r="O8" s="8"/>
      <c r="P8" s="8"/>
      <c r="Q8" s="8"/>
      <c r="R8" s="8"/>
      <c r="S8" s="8"/>
      <c r="T8" s="8"/>
      <c r="U8" s="8"/>
      <c r="V8" s="8"/>
      <c r="AC8" s="18"/>
      <c r="AD8" s="18"/>
      <c r="AE8" s="18"/>
      <c r="AF8" s="18"/>
      <c r="AG8" s="18"/>
      <c r="AH8" s="18"/>
      <c r="AI8" s="18"/>
      <c r="AJ8" s="18"/>
      <c r="AK8" s="18"/>
      <c r="AL8" s="18"/>
      <c r="AM8" s="18"/>
      <c r="AN8" s="18"/>
      <c r="AO8" s="18"/>
      <c r="AP8" s="18"/>
      <c r="AQ8" s="18"/>
      <c r="AR8" s="18"/>
      <c r="AS8" s="18"/>
      <c r="AT8" s="18"/>
      <c r="AU8" s="18"/>
      <c r="AV8" s="18"/>
      <c r="AW8" s="18"/>
    </row>
    <row r="9" spans="1:55" x14ac:dyDescent="0.2">
      <c r="A9" s="1">
        <f t="shared" si="1"/>
        <v>4</v>
      </c>
      <c r="B9" s="148" t="s">
        <v>2</v>
      </c>
      <c r="C9" s="1">
        <f t="shared" si="0"/>
        <v>4</v>
      </c>
      <c r="D9" s="1">
        <f>VLOOKUP(B9,TabellenSRG!$B$5:$C$386,2,FALSE)</f>
        <v>4</v>
      </c>
      <c r="E9" s="11"/>
      <c r="F9" s="10"/>
      <c r="H9" s="8"/>
      <c r="M9" s="9" t="s">
        <v>597</v>
      </c>
      <c r="O9" s="8"/>
      <c r="P9" s="74">
        <f>IF(Q4="Nee","bestond niet",VLOOKUP($G$4-1,$M$26:$P$53,3,FALSE))</f>
        <v>17081507</v>
      </c>
      <c r="Q9" s="8"/>
      <c r="R9" s="8"/>
      <c r="S9" s="8"/>
      <c r="T9" s="8"/>
      <c r="U9" s="8"/>
      <c r="V9" s="8"/>
      <c r="W9" s="8"/>
      <c r="X9" s="8"/>
      <c r="AA9" s="10"/>
      <c r="AB9" s="10"/>
      <c r="AC9" s="11"/>
      <c r="AD9" s="11"/>
      <c r="AE9" s="11"/>
      <c r="AF9" s="11"/>
      <c r="AG9" s="178"/>
      <c r="AH9" s="178"/>
      <c r="AI9" s="178"/>
      <c r="AJ9" s="178"/>
      <c r="AK9" s="11"/>
      <c r="AL9" s="11"/>
      <c r="AM9" s="11"/>
      <c r="AN9" s="11"/>
      <c r="AO9" s="11"/>
      <c r="AP9" s="11"/>
      <c r="AQ9" s="11"/>
      <c r="AR9" s="11"/>
      <c r="AS9" s="11"/>
      <c r="AT9" s="11"/>
      <c r="AU9" s="11"/>
      <c r="AV9" s="11"/>
      <c r="AW9" s="11"/>
    </row>
    <row r="10" spans="1:55" x14ac:dyDescent="0.2">
      <c r="A10" s="1">
        <f t="shared" si="1"/>
        <v>5</v>
      </c>
      <c r="B10" s="148" t="s">
        <v>3</v>
      </c>
      <c r="C10" s="1">
        <f t="shared" si="0"/>
        <v>5</v>
      </c>
      <c r="D10" s="1">
        <f>VLOOKUP(B10,TabellenSRG!$B$5:$C$386,2,FALSE)</f>
        <v>5</v>
      </c>
      <c r="F10" s="1" t="s">
        <v>484</v>
      </c>
      <c r="I10" s="1">
        <f>VLOOKUP($E$1,$E$27:$W54,5,FALSE)-I$27</f>
        <v>40970</v>
      </c>
      <c r="M10" s="9" t="s">
        <v>1077</v>
      </c>
      <c r="P10" s="1">
        <f>VLOOKUP($G$4,$M$26:$O$54,3,FALSE)</f>
        <v>17181084</v>
      </c>
      <c r="T10" s="1" t="s">
        <v>484</v>
      </c>
      <c r="W10" s="57">
        <f>VLOOKUP($E$1,$E$27:$W54,18,FALSE)-V$27</f>
        <v>1.0000000000000009E-3</v>
      </c>
      <c r="AA10" s="10"/>
      <c r="AB10" s="10"/>
      <c r="AC10" s="10"/>
      <c r="AD10" s="10"/>
      <c r="AE10" s="10"/>
      <c r="AF10" s="10"/>
      <c r="AG10" s="10"/>
      <c r="AH10" s="10"/>
      <c r="AI10" s="10"/>
      <c r="AJ10" s="10"/>
      <c r="AK10" s="10"/>
      <c r="AL10" s="10"/>
      <c r="AM10" s="10"/>
      <c r="AN10" s="10"/>
      <c r="AO10" s="10"/>
      <c r="AP10" s="10"/>
      <c r="AQ10" s="10"/>
      <c r="AR10" s="10"/>
      <c r="AS10" s="10"/>
      <c r="AT10" s="10"/>
      <c r="AU10" s="10"/>
      <c r="AV10" s="10"/>
      <c r="AW10" s="10"/>
    </row>
    <row r="11" spans="1:55" x14ac:dyDescent="0.2">
      <c r="A11" s="1">
        <f t="shared" si="1"/>
        <v>6</v>
      </c>
      <c r="B11" s="148" t="s">
        <v>4</v>
      </c>
      <c r="C11" s="1">
        <f t="shared" si="0"/>
        <v>6</v>
      </c>
      <c r="D11" s="1">
        <f>VLOOKUP(B11,TabellenSRG!$B$5:$C$386,2,FALSE)</f>
        <v>6</v>
      </c>
      <c r="F11" s="1" t="s">
        <v>485</v>
      </c>
      <c r="I11" s="1">
        <f>(VLOOKUP($E$1,$E$27:$W54,5,FALSE)-I$27/I$27)</f>
        <v>435829</v>
      </c>
      <c r="M11" s="9" t="s">
        <v>598</v>
      </c>
      <c r="P11" s="56" t="str">
        <f>IF(Q4="Nee","",IF(P14="gelijk gebleven","",CONCATENATE(M14,"%")))</f>
        <v>1%</v>
      </c>
      <c r="T11" s="1" t="s">
        <v>485</v>
      </c>
      <c r="W11" s="55">
        <f>(VLOOKUP($E$1,$E$27:$W54,12,FALSE)-V$27)/V27</f>
        <v>-1</v>
      </c>
      <c r="AA11" s="10"/>
      <c r="AB11" s="12"/>
      <c r="AC11" s="10"/>
      <c r="AD11" s="10"/>
      <c r="AE11" s="10"/>
      <c r="AF11" s="10"/>
      <c r="AG11" s="10"/>
      <c r="AH11" s="10"/>
      <c r="AI11" s="10"/>
      <c r="AJ11" s="10"/>
      <c r="AK11" s="10"/>
      <c r="AL11" s="10"/>
      <c r="AM11" s="10"/>
      <c r="AN11" s="10"/>
      <c r="AO11" s="10"/>
      <c r="AP11" s="10"/>
      <c r="AQ11" s="10"/>
      <c r="AR11" s="10"/>
      <c r="AS11" s="10"/>
      <c r="AT11" s="10"/>
      <c r="AU11" s="10"/>
      <c r="AV11" s="10"/>
      <c r="AW11" s="10"/>
    </row>
    <row r="12" spans="1:55" x14ac:dyDescent="0.2">
      <c r="A12" s="1">
        <f t="shared" si="1"/>
        <v>7</v>
      </c>
      <c r="B12" s="148" t="s">
        <v>5</v>
      </c>
      <c r="C12" s="1">
        <f t="shared" si="0"/>
        <v>7</v>
      </c>
      <c r="D12" s="1">
        <f>VLOOKUP(B12,TabellenSRG!$B$5:$C$386,2,FALSE)</f>
        <v>7</v>
      </c>
      <c r="I12" s="75"/>
      <c r="P12" s="57" t="str">
        <f>IF(Q4="Nee","",IF(M14&lt;0,P11*-1,P11))</f>
        <v>1%</v>
      </c>
      <c r="X12" s="8"/>
      <c r="AA12" s="10"/>
      <c r="AC12" s="18"/>
      <c r="AD12" s="18"/>
      <c r="AE12" s="18"/>
      <c r="AF12" s="18"/>
      <c r="AG12" s="18"/>
      <c r="AH12" s="18"/>
      <c r="AI12" s="18"/>
      <c r="AJ12" s="18"/>
      <c r="AK12" s="18"/>
      <c r="AL12" s="18"/>
      <c r="AM12" s="18"/>
      <c r="AN12" s="18"/>
      <c r="AO12" s="18"/>
      <c r="AP12" s="18"/>
      <c r="AQ12" s="18"/>
      <c r="AR12" s="18"/>
      <c r="AS12" s="18"/>
      <c r="AT12" s="18"/>
      <c r="AU12" s="18"/>
      <c r="AV12" s="18"/>
      <c r="AW12" s="18"/>
    </row>
    <row r="13" spans="1:55" x14ac:dyDescent="0.2">
      <c r="A13" s="1">
        <f t="shared" si="1"/>
        <v>8</v>
      </c>
      <c r="B13" s="148" t="s">
        <v>6</v>
      </c>
      <c r="C13" s="1">
        <f t="shared" si="0"/>
        <v>8</v>
      </c>
      <c r="D13" s="1">
        <f>VLOOKUP(B13,TabellenSRG!$B$5:$C$386,2,FALSE)</f>
        <v>8</v>
      </c>
      <c r="E13" s="9" t="s">
        <v>482</v>
      </c>
      <c r="I13" s="21"/>
      <c r="S13" s="9" t="s">
        <v>483</v>
      </c>
      <c r="X13" s="8"/>
      <c r="AA13" s="10"/>
      <c r="AC13" s="18"/>
      <c r="AD13" s="18"/>
      <c r="AE13" s="18"/>
      <c r="AF13" s="18"/>
      <c r="AG13" s="18"/>
      <c r="AH13" s="18"/>
      <c r="AI13" s="18"/>
      <c r="AJ13" s="18"/>
      <c r="AK13" s="18"/>
      <c r="AL13" s="18"/>
      <c r="AM13" s="18"/>
      <c r="AN13" s="18"/>
      <c r="AO13" s="18"/>
      <c r="AP13" s="18"/>
      <c r="AQ13" s="18"/>
      <c r="AR13" s="18"/>
      <c r="AS13" s="18"/>
      <c r="AT13" s="18"/>
      <c r="AU13" s="18"/>
      <c r="AV13" s="18"/>
      <c r="AW13" s="18"/>
    </row>
    <row r="14" spans="1:55" x14ac:dyDescent="0.2">
      <c r="A14" s="1">
        <f t="shared" si="1"/>
        <v>9</v>
      </c>
      <c r="B14" s="148" t="s">
        <v>7</v>
      </c>
      <c r="C14" s="1">
        <f t="shared" si="0"/>
        <v>9</v>
      </c>
      <c r="D14" s="1">
        <f>VLOOKUP(B14,TabellenSRG!$B$5:$C$386,2,FALSE)</f>
        <v>9</v>
      </c>
      <c r="E14" s="21"/>
      <c r="M14" s="64">
        <f>ROUND((($P$10-$P$9)/$P$9),2)*100</f>
        <v>1</v>
      </c>
      <c r="P14" s="1" t="str">
        <f>IF($M$14&gt;0,"gestegen",IF($M$14&lt;0,"gedaald","gelijk gebleven"))</f>
        <v>gestegen</v>
      </c>
      <c r="X14" s="8"/>
      <c r="AA14" s="10"/>
      <c r="AC14" s="18"/>
      <c r="AD14" s="18"/>
      <c r="AE14" s="18"/>
      <c r="AF14" s="18"/>
      <c r="AG14" s="18"/>
      <c r="AH14" s="18"/>
      <c r="AI14" s="18"/>
      <c r="AJ14" s="18"/>
      <c r="AK14" s="18"/>
      <c r="AL14" s="18"/>
      <c r="AM14" s="18"/>
      <c r="AN14" s="18"/>
      <c r="AO14" s="18"/>
      <c r="AP14" s="18"/>
      <c r="AQ14" s="18"/>
      <c r="AR14" s="18"/>
      <c r="AS14" s="18"/>
      <c r="AT14" s="18"/>
      <c r="AU14" s="18"/>
      <c r="AV14" s="18"/>
      <c r="AW14" s="18"/>
    </row>
    <row r="15" spans="1:55" x14ac:dyDescent="0.2">
      <c r="A15" s="1">
        <f t="shared" si="1"/>
        <v>10</v>
      </c>
      <c r="B15" s="148" t="s">
        <v>8</v>
      </c>
      <c r="C15" s="1">
        <f t="shared" si="0"/>
        <v>10</v>
      </c>
      <c r="D15" s="1">
        <f>VLOOKUP(B15,TabellenSRG!$B$5:$C$386,2,FALSE)</f>
        <v>10</v>
      </c>
      <c r="E15" s="72">
        <f>VLOOKUP($F$2,$F$27:$I54,4)</f>
        <v>435830</v>
      </c>
      <c r="F15" s="21" t="str">
        <f>IF(E7=1,"personen ontvingen algemene bijstand", "personen ontvingen algemene bijstand")</f>
        <v>personen ontvingen algemene bijstand</v>
      </c>
      <c r="M15" s="21" t="str">
        <f>IF(Q4="Nee", "Deze gemeente bestond vorig jaar nog niet,","Sinds een jaar geleden is het aantal inwoners in ")</f>
        <v xml:space="preserve">Sinds een jaar geleden is het aantal inwoners in </v>
      </c>
      <c r="S15" s="58" t="str">
        <f>CONCATENATE(VLOOKUP($E$1,$E$27:$W$54,18,FALSE)*100,"%")</f>
        <v>2,5%</v>
      </c>
      <c r="T15" s="21" t="s">
        <v>643</v>
      </c>
      <c r="U15" s="21"/>
      <c r="V15" s="21"/>
      <c r="W15" s="21"/>
      <c r="X15" s="8"/>
      <c r="AA15" s="10"/>
      <c r="AC15" s="18"/>
      <c r="AD15" s="18"/>
      <c r="AE15" s="18"/>
      <c r="AF15" s="18"/>
      <c r="AG15" s="18"/>
      <c r="AH15" s="18"/>
      <c r="AI15" s="18"/>
      <c r="AJ15" s="18"/>
      <c r="AK15" s="18"/>
      <c r="AL15" s="18"/>
      <c r="AM15" s="18"/>
      <c r="AN15" s="18"/>
      <c r="AO15" s="18"/>
      <c r="AP15" s="18"/>
      <c r="AQ15" s="18"/>
      <c r="AR15" s="18"/>
      <c r="AS15" s="18"/>
      <c r="AT15" s="18"/>
      <c r="AU15" s="18"/>
      <c r="AV15" s="18"/>
      <c r="AW15" s="18"/>
    </row>
    <row r="16" spans="1:55" x14ac:dyDescent="0.2">
      <c r="A16" s="1">
        <f t="shared" si="1"/>
        <v>11</v>
      </c>
      <c r="B16" s="148" t="s">
        <v>9</v>
      </c>
      <c r="C16" s="1">
        <f t="shared" si="0"/>
        <v>11</v>
      </c>
      <c r="D16" s="1">
        <f>VLOOKUP(B16,TabellenSRG!$B$5:$C$386,2,FALSE)</f>
        <v>11</v>
      </c>
      <c r="F16" s="21" t="str">
        <f>CONCATENATE(IF(E7=1," in Nederland in ","in "&amp;F7&amp;" in "),E1)</f>
        <v xml:space="preserve"> in Nederland in september 2018</v>
      </c>
      <c r="L16" s="59" t="s">
        <v>487</v>
      </c>
      <c r="M16" s="21" t="str">
        <f>IF(Q4="Nee","dus er is geen verschil berekend",IF($E$7=1,M18,M17))</f>
        <v>in Nederland gestegen met</v>
      </c>
      <c r="S16" s="21"/>
      <c r="T16" s="21" t="str">
        <f>IF(E7=1,"bijstand in Nederland",CONCATENATE("bijstand in ",F7))</f>
        <v>bijstand in Nederland</v>
      </c>
      <c r="U16" s="21"/>
      <c r="V16" s="21"/>
      <c r="W16" s="21"/>
      <c r="X16" s="8"/>
      <c r="AA16" s="10"/>
      <c r="AC16" s="18"/>
      <c r="AD16" s="18"/>
      <c r="AE16" s="18"/>
      <c r="AF16" s="18"/>
      <c r="AG16" s="18"/>
      <c r="AH16" s="18"/>
      <c r="AI16" s="18"/>
      <c r="AJ16" s="18"/>
      <c r="AK16" s="18"/>
      <c r="AL16" s="18"/>
      <c r="AM16" s="18"/>
      <c r="AN16" s="18"/>
      <c r="AO16" s="18"/>
      <c r="AP16" s="18"/>
      <c r="AQ16" s="18"/>
      <c r="AR16" s="18"/>
      <c r="AS16" s="18"/>
      <c r="AT16" s="18"/>
      <c r="AU16" s="18"/>
      <c r="AV16" s="18"/>
      <c r="AW16" s="18"/>
    </row>
    <row r="17" spans="1:49" x14ac:dyDescent="0.2">
      <c r="A17" s="1">
        <f t="shared" si="1"/>
        <v>12</v>
      </c>
      <c r="B17" s="148" t="s">
        <v>13</v>
      </c>
      <c r="C17" s="1">
        <f t="shared" si="0"/>
        <v>12</v>
      </c>
      <c r="D17" s="1">
        <f>VLOOKUP(B17,TabellenSRG!$B$5:$C$386,2,FALSE)</f>
        <v>12</v>
      </c>
      <c r="L17" s="59" t="s">
        <v>486</v>
      </c>
      <c r="M17" s="54" t="str">
        <f>IF(NOT($M$14=0),CONCATENATE(F7," ",$P$14," met "),CONCATENATE(F7," gelijk gebleven"))</f>
        <v xml:space="preserve">Nederland gestegen met </v>
      </c>
      <c r="X17" s="8"/>
      <c r="AA17" s="10"/>
      <c r="AC17" s="18"/>
      <c r="AD17" s="18"/>
      <c r="AE17" s="18"/>
      <c r="AF17" s="18"/>
      <c r="AG17" s="18"/>
      <c r="AH17" s="18"/>
      <c r="AI17" s="18"/>
      <c r="AJ17" s="18"/>
      <c r="AK17" s="18"/>
      <c r="AL17" s="18"/>
      <c r="AM17" s="18"/>
      <c r="AN17" s="18"/>
      <c r="AO17" s="18"/>
      <c r="AP17" s="18"/>
      <c r="AQ17" s="18"/>
      <c r="AR17" s="18"/>
      <c r="AS17" s="18"/>
      <c r="AT17" s="18"/>
      <c r="AU17" s="18"/>
      <c r="AV17" s="18"/>
      <c r="AW17" s="18"/>
    </row>
    <row r="18" spans="1:49" x14ac:dyDescent="0.2">
      <c r="A18" s="1">
        <f t="shared" si="1"/>
        <v>13</v>
      </c>
      <c r="B18" s="148" t="s">
        <v>14</v>
      </c>
      <c r="C18" s="1">
        <f t="shared" si="0"/>
        <v>13</v>
      </c>
      <c r="D18" s="1">
        <f>VLOOKUP(B18,TabellenSRG!$B$5:$C$386,2,FALSE)</f>
        <v>13</v>
      </c>
      <c r="E18" s="1" t="str">
        <f>IF($M$7&gt;0,N7,"")</f>
        <v/>
      </c>
      <c r="F18" s="1" t="str">
        <f>IF($M$7&gt;0,IF(E20=0,CONCATENATE("In ",N7," waren evenveel bijstandsontvangers"),CONCATENATE("In ",$N$7," lag dit aantal ",G21,E21)),"")</f>
        <v/>
      </c>
      <c r="M18" s="54" t="str">
        <f>IF(NOT($M$14=0),CONCATENATE("in Nederland ",$P$14," met"),"in Nederland gelijk gebleven")</f>
        <v>in Nederland gestegen met</v>
      </c>
      <c r="O18" s="9"/>
      <c r="S18" s="58" t="e">
        <f>CONCATENATE(VLOOKUP($E$1,$E$27:$W$54,19,FALSE)*100,"%")</f>
        <v>#VALUE!</v>
      </c>
      <c r="T18" s="1" t="e">
        <f>IF(S18=S15,CONCATENATE("In ",N7," ontving ook ",S18," van de inwoners algemene bijstand"),CONCATENATE("In ",N7," ontving ",S18, " van de inwoners algemene bijstand"))</f>
        <v>#VALUE!</v>
      </c>
      <c r="AA18" s="10"/>
      <c r="AC18" s="18"/>
      <c r="AD18" s="18"/>
      <c r="AE18" s="18"/>
      <c r="AF18" s="18"/>
      <c r="AG18" s="18"/>
      <c r="AH18" s="18"/>
      <c r="AI18" s="18"/>
      <c r="AJ18" s="18"/>
      <c r="AK18" s="18"/>
      <c r="AL18" s="18"/>
      <c r="AM18" s="18"/>
      <c r="AN18" s="18"/>
      <c r="AO18" s="18"/>
      <c r="AP18" s="18"/>
      <c r="AQ18" s="18"/>
      <c r="AR18" s="18"/>
      <c r="AS18" s="18"/>
      <c r="AT18" s="18"/>
      <c r="AU18" s="18"/>
      <c r="AV18" s="18"/>
      <c r="AW18" s="18"/>
    </row>
    <row r="19" spans="1:49" x14ac:dyDescent="0.2">
      <c r="A19" s="1">
        <f t="shared" si="1"/>
        <v>14</v>
      </c>
      <c r="B19" s="148" t="s">
        <v>15</v>
      </c>
      <c r="C19" s="1">
        <f t="shared" si="0"/>
        <v>14</v>
      </c>
      <c r="D19" s="1">
        <f>VLOOKUP(B19,TabellenSRG!$B$5:$C$386,2,FALSE)</f>
        <v>14</v>
      </c>
      <c r="E19" s="1" t="str">
        <f>IF($M$7&gt;0,CONCATENATE(E21),"")</f>
        <v/>
      </c>
      <c r="J19" s="8" t="s">
        <v>392</v>
      </c>
      <c r="K19" s="8">
        <f>HLOOKUP(E1,BUS_aantal!C4:AD5,2,FALSE)</f>
        <v>435830</v>
      </c>
      <c r="L19" s="8"/>
      <c r="AA19" s="10"/>
      <c r="AC19" s="18"/>
      <c r="AD19" s="18"/>
      <c r="AE19" s="18"/>
      <c r="AF19" s="18"/>
      <c r="AG19" s="18"/>
      <c r="AH19" s="18"/>
      <c r="AI19" s="18"/>
      <c r="AJ19" s="18"/>
      <c r="AK19" s="18"/>
      <c r="AL19" s="18"/>
      <c r="AM19" s="18"/>
      <c r="AN19" s="18"/>
      <c r="AO19" s="18"/>
      <c r="AP19" s="18"/>
      <c r="AQ19" s="18"/>
      <c r="AR19" s="18"/>
      <c r="AS19" s="18"/>
      <c r="AT19" s="18"/>
      <c r="AU19" s="18"/>
      <c r="AV19" s="18"/>
      <c r="AW19" s="18"/>
    </row>
    <row r="20" spans="1:49" x14ac:dyDescent="0.2">
      <c r="A20" s="1">
        <f t="shared" si="1"/>
        <v>15</v>
      </c>
      <c r="B20" s="148" t="s">
        <v>16</v>
      </c>
      <c r="C20" s="1">
        <f t="shared" si="0"/>
        <v>15</v>
      </c>
      <c r="D20" s="1">
        <f>VLOOKUP(B20,TabellenSRG!$B$5:$C$386,2,FALSE)</f>
        <v>15</v>
      </c>
      <c r="E20" s="1" t="e">
        <f>VLOOKUP($F$2,$F$27:$J54,4)-VLOOKUP($F$2,$F$27:$J54,5)</f>
        <v>#VALUE!</v>
      </c>
      <c r="F20" s="1" t="str">
        <f>IF($M$7&gt;0,IF(E20&lt;0,E20*-1,E20),"")</f>
        <v/>
      </c>
      <c r="G20" s="1" t="str">
        <f>IF(F20&gt;=100000,MID(F20,1,3),IF(F20&gt;=10000,MID(F20,1,2),IF(F20&gt;=1000,MID(F20,1,1),F20)))</f>
        <v/>
      </c>
      <c r="H20" s="1" t="str">
        <f>IF(F20&gt;=100000,MID(F20,4,3),IF(F20&gt;=10000,MID(F20,3,3),IF(F20&gt;=1000,MID(F20,2,3),F20)))</f>
        <v/>
      </c>
      <c r="J20" s="8"/>
      <c r="K20" s="1" t="str">
        <f>IF(K19&gt;=100000,MID(K19,1,3),IF(K19&gt;=10000,MID(K19,1,2),IF(K19&gt;=1000,MID(K19,1,1),K19)))</f>
        <v>435</v>
      </c>
      <c r="L20" s="1" t="str">
        <f>IF(K19&gt;=100000,MID(K19,4,3),IF(K19&gt;=10000,MID(K19,3,3),IF(K19&gt;=1000,MID(K19,2,3),K19)))</f>
        <v>830</v>
      </c>
      <c r="AA20" s="10"/>
      <c r="AC20" s="18"/>
      <c r="AD20" s="18"/>
      <c r="AE20" s="18"/>
      <c r="AF20" s="18"/>
      <c r="AG20" s="18"/>
      <c r="AH20" s="18"/>
      <c r="AI20" s="18"/>
      <c r="AJ20" s="18"/>
      <c r="AK20" s="18"/>
      <c r="AL20" s="18"/>
      <c r="AM20" s="18"/>
      <c r="AN20" s="18"/>
      <c r="AO20" s="18"/>
      <c r="AP20" s="18"/>
      <c r="AQ20" s="18"/>
      <c r="AR20" s="18"/>
      <c r="AS20" s="18"/>
      <c r="AT20" s="18"/>
      <c r="AU20" s="18"/>
      <c r="AV20" s="18"/>
      <c r="AW20" s="18"/>
    </row>
    <row r="21" spans="1:49" x14ac:dyDescent="0.2">
      <c r="A21" s="1">
        <f t="shared" si="1"/>
        <v>16</v>
      </c>
      <c r="B21" s="148" t="s">
        <v>17</v>
      </c>
      <c r="C21" s="1">
        <f t="shared" si="0"/>
        <v>16</v>
      </c>
      <c r="D21" s="1">
        <f>VLOOKUP(B21,TabellenSRG!$B$5:$C$386,2,FALSE)</f>
        <v>16</v>
      </c>
      <c r="E21" s="1" t="str">
        <f>IF($M$7&gt;0,IF(E20&gt;0," lager"," hoger"),"")</f>
        <v/>
      </c>
      <c r="G21" s="1" t="str">
        <f>IF(F20&gt;=1000,CONCATENATE(G20,".",H20),F20)</f>
        <v>.</v>
      </c>
      <c r="J21" s="8"/>
      <c r="K21" s="1" t="str">
        <f>IF(K20&gt;=1000,CONCATENATE(K20,".",L20),K20)</f>
        <v>435.830</v>
      </c>
      <c r="AA21" s="10"/>
      <c r="AC21" s="18"/>
      <c r="AD21" s="18"/>
      <c r="AE21" s="18"/>
      <c r="AF21" s="18"/>
      <c r="AG21" s="18"/>
      <c r="AH21" s="18"/>
      <c r="AI21" s="18"/>
      <c r="AJ21" s="18"/>
      <c r="AK21" s="18"/>
      <c r="AL21" s="18"/>
      <c r="AM21" s="18"/>
      <c r="AN21" s="18"/>
      <c r="AO21" s="18"/>
      <c r="AP21" s="18"/>
      <c r="AQ21" s="18"/>
      <c r="AR21" s="18"/>
      <c r="AS21" s="18"/>
      <c r="AT21" s="18"/>
      <c r="AU21" s="18"/>
      <c r="AV21" s="18"/>
      <c r="AW21" s="18"/>
    </row>
    <row r="22" spans="1:49" x14ac:dyDescent="0.2">
      <c r="A22" s="1">
        <f t="shared" si="1"/>
        <v>17</v>
      </c>
      <c r="B22" s="148" t="s">
        <v>18</v>
      </c>
      <c r="C22" s="1">
        <f t="shared" si="0"/>
        <v>17</v>
      </c>
      <c r="D22" s="1">
        <f>VLOOKUP(B22,TabellenSRG!$B$5:$C$386,2,FALSE)</f>
        <v>17</v>
      </c>
      <c r="M22" s="163"/>
      <c r="N22" s="158"/>
      <c r="O22" s="158"/>
      <c r="P22" s="158"/>
      <c r="Q22" s="158"/>
      <c r="AA22" s="10"/>
      <c r="AC22" s="18"/>
      <c r="AD22" s="18"/>
      <c r="AE22" s="18"/>
      <c r="AF22" s="18"/>
      <c r="AG22" s="18"/>
      <c r="AH22" s="18"/>
      <c r="AI22" s="18"/>
      <c r="AJ22" s="18"/>
      <c r="AK22" s="18"/>
      <c r="AL22" s="18"/>
      <c r="AM22" s="18"/>
      <c r="AN22" s="18"/>
      <c r="AO22" s="18"/>
      <c r="AP22" s="18"/>
      <c r="AQ22" s="18"/>
      <c r="AR22" s="18"/>
      <c r="AS22" s="18"/>
      <c r="AT22" s="18"/>
      <c r="AU22" s="18"/>
      <c r="AV22" s="18"/>
      <c r="AW22" s="18"/>
    </row>
    <row r="23" spans="1:49" x14ac:dyDescent="0.2">
      <c r="A23" s="1">
        <f t="shared" si="1"/>
        <v>18</v>
      </c>
      <c r="B23" s="148" t="s">
        <v>19</v>
      </c>
      <c r="C23" s="1">
        <f t="shared" si="0"/>
        <v>18</v>
      </c>
      <c r="D23" s="1">
        <f>VLOOKUP(B23,TabellenSRG!$B$5:$C$386,2,FALSE)</f>
        <v>18</v>
      </c>
      <c r="E23" s="9" t="s">
        <v>447</v>
      </c>
      <c r="F23" s="9"/>
      <c r="J23" s="8"/>
      <c r="K23" s="8"/>
      <c r="L23" s="8"/>
      <c r="M23" s="8" t="s">
        <v>448</v>
      </c>
      <c r="N23" s="8"/>
      <c r="O23" s="8"/>
      <c r="P23" s="8"/>
      <c r="Q23" s="159"/>
      <c r="R23" s="8"/>
      <c r="S23" s="8" t="s">
        <v>449</v>
      </c>
      <c r="T23" s="8"/>
      <c r="U23" s="8"/>
      <c r="V23" s="8"/>
      <c r="X23" s="8"/>
      <c r="AA23" s="10"/>
      <c r="AC23" s="18"/>
      <c r="AD23" s="18"/>
      <c r="AE23" s="18"/>
      <c r="AF23" s="18"/>
      <c r="AG23" s="18"/>
      <c r="AH23" s="18"/>
      <c r="AI23" s="18"/>
      <c r="AJ23" s="18"/>
      <c r="AK23" s="18"/>
      <c r="AL23" s="18"/>
      <c r="AM23" s="18"/>
      <c r="AN23" s="18"/>
      <c r="AO23" s="18"/>
      <c r="AP23" s="18"/>
      <c r="AQ23" s="18"/>
      <c r="AR23" s="18"/>
      <c r="AS23" s="18"/>
      <c r="AT23" s="18"/>
      <c r="AU23" s="18"/>
      <c r="AV23" s="18"/>
      <c r="AW23" s="18"/>
    </row>
    <row r="24" spans="1:49" x14ac:dyDescent="0.2">
      <c r="A24" s="1">
        <f t="shared" si="1"/>
        <v>19</v>
      </c>
      <c r="B24" s="148" t="s">
        <v>20</v>
      </c>
      <c r="C24" s="1">
        <f t="shared" si="0"/>
        <v>19</v>
      </c>
      <c r="D24" s="1">
        <f>VLOOKUP(B24,TabellenSRG!$B$5:$C$386,2,FALSE)</f>
        <v>19</v>
      </c>
      <c r="E24" s="8" t="s">
        <v>642</v>
      </c>
      <c r="F24" s="8"/>
      <c r="J24" s="8"/>
      <c r="K24" s="8"/>
      <c r="L24" s="8"/>
      <c r="M24" s="8" t="s">
        <v>1079</v>
      </c>
      <c r="N24" s="8"/>
      <c r="O24" s="8"/>
      <c r="P24" s="8"/>
      <c r="Q24" s="159"/>
      <c r="R24" s="8"/>
      <c r="S24" s="8" t="s">
        <v>544</v>
      </c>
      <c r="T24" s="8"/>
      <c r="U24" s="8"/>
      <c r="V24" s="8"/>
      <c r="W24" s="8"/>
      <c r="X24" s="8"/>
      <c r="AA24" s="10"/>
      <c r="AC24" s="18"/>
      <c r="AD24" s="18"/>
      <c r="AE24" s="18"/>
      <c r="AF24" s="18"/>
      <c r="AG24" s="18"/>
      <c r="AH24" s="18"/>
      <c r="AI24" s="18"/>
      <c r="AJ24" s="18"/>
      <c r="AK24" s="18"/>
      <c r="AL24" s="18"/>
      <c r="AM24" s="18"/>
      <c r="AN24" s="18"/>
      <c r="AO24" s="18"/>
      <c r="AP24" s="18"/>
      <c r="AQ24" s="18"/>
      <c r="AR24" s="18"/>
      <c r="AS24" s="18"/>
      <c r="AT24" s="18"/>
      <c r="AU24" s="18"/>
      <c r="AV24" s="18"/>
      <c r="AW24" s="18"/>
    </row>
    <row r="25" spans="1:49" x14ac:dyDescent="0.2">
      <c r="A25" s="1">
        <f t="shared" si="1"/>
        <v>20</v>
      </c>
      <c r="B25" s="148" t="s">
        <v>21</v>
      </c>
      <c r="C25" s="1">
        <f t="shared" si="0"/>
        <v>20</v>
      </c>
      <c r="D25" s="1">
        <f>VLOOKUP(B25,TabellenSRG!$B$5:$C$386,2,FALSE)</f>
        <v>20</v>
      </c>
      <c r="J25" s="8"/>
      <c r="K25" s="8"/>
      <c r="L25" s="8"/>
      <c r="M25" s="86" t="s">
        <v>433</v>
      </c>
      <c r="N25" s="86" t="s">
        <v>1074</v>
      </c>
      <c r="O25" s="42" t="str">
        <f>$F$7</f>
        <v>Nederland</v>
      </c>
      <c r="P25" s="42">
        <f>$N$7</f>
        <v>0</v>
      </c>
      <c r="Q25" s="159"/>
      <c r="R25" s="8"/>
      <c r="S25" s="8"/>
      <c r="T25" s="8"/>
      <c r="U25" s="8"/>
      <c r="V25" s="8"/>
      <c r="W25" s="8"/>
      <c r="X25" s="8"/>
      <c r="AA25" s="10"/>
      <c r="AC25" s="18"/>
      <c r="AD25" s="18"/>
      <c r="AE25" s="18"/>
      <c r="AF25" s="18"/>
      <c r="AG25" s="18"/>
      <c r="AH25" s="18"/>
      <c r="AI25" s="18"/>
      <c r="AJ25" s="18"/>
      <c r="AK25" s="18"/>
      <c r="AL25" s="18"/>
      <c r="AM25" s="18"/>
      <c r="AN25" s="18"/>
      <c r="AO25" s="18"/>
      <c r="AP25" s="18"/>
      <c r="AQ25" s="18"/>
      <c r="AR25" s="18"/>
      <c r="AS25" s="18"/>
      <c r="AT25" s="18"/>
      <c r="AU25" s="18"/>
      <c r="AV25" s="18"/>
      <c r="AW25" s="18"/>
    </row>
    <row r="26" spans="1:49" x14ac:dyDescent="0.2">
      <c r="A26" s="1">
        <f t="shared" si="1"/>
        <v>21</v>
      </c>
      <c r="B26" s="148" t="s">
        <v>22</v>
      </c>
      <c r="C26" s="1">
        <f t="shared" si="0"/>
        <v>21</v>
      </c>
      <c r="D26" s="1">
        <f>VLOOKUP(B26,TabellenSRG!$B$5:$C$386,2,FALSE)</f>
        <v>21</v>
      </c>
      <c r="F26" s="42" t="s">
        <v>452</v>
      </c>
      <c r="G26" s="42"/>
      <c r="H26" s="42"/>
      <c r="I26" s="42" t="str">
        <f>$F$7</f>
        <v>Nederland</v>
      </c>
      <c r="J26" s="42">
        <f>$N$7</f>
        <v>0</v>
      </c>
      <c r="K26" s="42"/>
      <c r="M26" s="86">
        <v>1</v>
      </c>
      <c r="N26" s="86">
        <v>2013</v>
      </c>
      <c r="O26" s="86">
        <f>VLOOKUP($E$7,Inwonertal!$A:$J,TabellenBUS!$M26+4,FALSE)</f>
        <v>16779575</v>
      </c>
      <c r="P26" s="86" t="e">
        <f>VLOOKUP($M$7,Inwonertal!$A:$J,TabellenBUS!$M26+4,FALSE)</f>
        <v>#N/A</v>
      </c>
      <c r="Q26" s="160"/>
      <c r="R26" s="42"/>
      <c r="T26" s="42"/>
      <c r="U26" s="42"/>
      <c r="V26" s="42" t="str">
        <f>$F$7</f>
        <v>Nederland</v>
      </c>
      <c r="W26" s="42">
        <f>$N$7</f>
        <v>0</v>
      </c>
      <c r="X26" s="8"/>
      <c r="AA26" s="10"/>
      <c r="AB26" s="12"/>
      <c r="AC26" s="10"/>
      <c r="AD26" s="10"/>
      <c r="AE26" s="10"/>
      <c r="AF26" s="10"/>
      <c r="AG26" s="10"/>
      <c r="AH26" s="10"/>
      <c r="AI26" s="10"/>
      <c r="AJ26" s="10"/>
      <c r="AK26" s="10"/>
      <c r="AL26" s="10"/>
      <c r="AM26" s="10"/>
      <c r="AN26" s="10"/>
      <c r="AO26" s="10"/>
      <c r="AP26" s="10"/>
      <c r="AQ26" s="10"/>
      <c r="AR26" s="10"/>
      <c r="AS26" s="10"/>
      <c r="AT26" s="10"/>
      <c r="AU26" s="10"/>
      <c r="AV26" s="10"/>
      <c r="AW26" s="10"/>
    </row>
    <row r="27" spans="1:49" x14ac:dyDescent="0.2">
      <c r="A27" s="1">
        <f t="shared" si="1"/>
        <v>22</v>
      </c>
      <c r="B27" s="148" t="s">
        <v>23</v>
      </c>
      <c r="C27" s="1">
        <f t="shared" si="0"/>
        <v>22</v>
      </c>
      <c r="D27" s="1">
        <f>VLOOKUP(B27,TabellenSRG!$B$5:$C$386,2,FALSE)</f>
        <v>22</v>
      </c>
      <c r="E27" s="43" t="str">
        <f>CONCATENATE(H27," ",G27)</f>
        <v>maart 2013</v>
      </c>
      <c r="F27" s="1">
        <v>1</v>
      </c>
      <c r="G27" s="1">
        <v>2013</v>
      </c>
      <c r="H27" s="10" t="s">
        <v>395</v>
      </c>
      <c r="I27" s="10">
        <f>VLOOKUP($E$7,BUS_aantal!$A:$AZ,$F27+2,FALSE)</f>
        <v>394860</v>
      </c>
      <c r="J27" s="10" t="str">
        <f>IF($M$7&gt;0,VLOOKUP($M$7,BUS_aantal!$A:$AZ,$F27+2,FALSE),"")</f>
        <v/>
      </c>
      <c r="M27" s="86">
        <v>2</v>
      </c>
      <c r="N27" s="86">
        <v>2014</v>
      </c>
      <c r="O27" s="86">
        <f>VLOOKUP($E$7,Inwonertal!$A:$J,TabellenBUS!$M27+4,FALSE)</f>
        <v>16829289</v>
      </c>
      <c r="P27" s="86" t="e">
        <f>VLOOKUP($M$7,Inwonertal!$A:$J,TabellenBUS!$M27+4,FALSE)</f>
        <v>#N/A</v>
      </c>
      <c r="Q27" s="161"/>
      <c r="R27" s="1" t="str">
        <f>U27&amp;" "&amp;S27</f>
        <v>maart 2013</v>
      </c>
      <c r="S27" s="1">
        <v>2013</v>
      </c>
      <c r="T27" s="1">
        <v>2013</v>
      </c>
      <c r="U27" s="10" t="s">
        <v>395</v>
      </c>
      <c r="V27" s="108">
        <f>ROUND(VLOOKUP($R27,$E$26:$J$54,5,FALSE)/VLOOKUP($S27,$N$26:$P$31,2,FALSE),3)</f>
        <v>2.4E-2</v>
      </c>
      <c r="W27" s="108" t="e">
        <f>ROUND(VLOOKUP($R27,$E$26:$J$54,6,FALSE)/VLOOKUP($S27,$N$26:$P$31,3,FALSE),3)</f>
        <v>#VALUE!</v>
      </c>
      <c r="X27" s="8"/>
      <c r="Y27" s="43" t="s">
        <v>455</v>
      </c>
      <c r="AA27" s="10"/>
      <c r="AB27" s="12"/>
      <c r="AC27" s="10"/>
      <c r="AD27" s="10"/>
      <c r="AE27" s="10"/>
      <c r="AF27" s="10"/>
      <c r="AG27" s="10"/>
      <c r="AH27" s="10"/>
      <c r="AI27" s="10"/>
      <c r="AJ27" s="10"/>
      <c r="AK27" s="10"/>
      <c r="AL27" s="10"/>
      <c r="AM27" s="10"/>
      <c r="AN27" s="10"/>
      <c r="AO27" s="10"/>
      <c r="AP27" s="10"/>
      <c r="AQ27" s="10"/>
      <c r="AR27" s="10"/>
      <c r="AS27" s="10"/>
      <c r="AT27" s="10"/>
      <c r="AU27" s="10"/>
      <c r="AV27" s="10"/>
      <c r="AW27" s="10"/>
    </row>
    <row r="28" spans="1:49" x14ac:dyDescent="0.2">
      <c r="A28" s="1">
        <f t="shared" si="1"/>
        <v>23</v>
      </c>
      <c r="B28" s="148" t="s">
        <v>24</v>
      </c>
      <c r="C28" s="1">
        <f t="shared" si="0"/>
        <v>23</v>
      </c>
      <c r="D28" s="1">
        <f>VLOOKUP(B28,TabellenSRG!$B$5:$C$386,2,FALSE)</f>
        <v>23</v>
      </c>
      <c r="E28" s="43" t="str">
        <f>CONCATENATE(H28," ",G27)</f>
        <v>juni 2013</v>
      </c>
      <c r="F28" s="1">
        <v>2</v>
      </c>
      <c r="H28" s="10" t="s">
        <v>397</v>
      </c>
      <c r="I28" s="10">
        <f>VLOOKUP($E$7,BUS_aantal!$A:$AZ,$F28+2,FALSE)</f>
        <v>401680</v>
      </c>
      <c r="J28" s="10" t="str">
        <f>IF($M$7&gt;0,VLOOKUP($M$7,BUS_aantal!$A:$AZ,$F28+2,FALSE),"")</f>
        <v/>
      </c>
      <c r="K28" s="10"/>
      <c r="L28" s="76"/>
      <c r="M28" s="86">
        <v>3</v>
      </c>
      <c r="N28" s="86">
        <v>2015</v>
      </c>
      <c r="O28" s="86">
        <f>VLOOKUP($E$7,Inwonertal!$A:$J,TabellenBUS!$M28+4,FALSE)</f>
        <v>16900726</v>
      </c>
      <c r="P28" s="86" t="e">
        <f>VLOOKUP($M$7,Inwonertal!$A:$J,TabellenBUS!$M28+4,FALSE)</f>
        <v>#N/A</v>
      </c>
      <c r="Q28" s="161"/>
      <c r="R28" s="1" t="str">
        <f t="shared" ref="R28:R54" si="2">U28&amp;" "&amp;S28</f>
        <v>juni 2013</v>
      </c>
      <c r="S28" s="1">
        <v>2013</v>
      </c>
      <c r="U28" s="10" t="s">
        <v>397</v>
      </c>
      <c r="V28" s="108">
        <f t="shared" ref="V28:V54" si="3">ROUND(VLOOKUP($R28,$E$26:$J$54,5,FALSE)/VLOOKUP($S28,$N$26:$P$31,2,FALSE),3)</f>
        <v>2.4E-2</v>
      </c>
      <c r="W28" s="108" t="e">
        <f t="shared" ref="W28:W54" si="4">ROUND(VLOOKUP($R28,$E$26:$J$54,6,FALSE)/VLOOKUP($S28,$N$26:$P$31,3,FALSE),3)</f>
        <v>#VALUE!</v>
      </c>
      <c r="X28" s="8"/>
      <c r="Y28" s="43" t="s">
        <v>456</v>
      </c>
      <c r="AC28" s="18"/>
      <c r="AD28" s="18"/>
      <c r="AE28" s="18"/>
      <c r="AF28" s="18"/>
      <c r="AG28" s="18"/>
      <c r="AH28" s="18"/>
      <c r="AI28" s="18"/>
      <c r="AJ28" s="18"/>
      <c r="AK28" s="18"/>
      <c r="AL28" s="18"/>
      <c r="AM28" s="18"/>
      <c r="AN28" s="18"/>
      <c r="AO28" s="18"/>
      <c r="AP28" s="18"/>
      <c r="AQ28" s="18"/>
      <c r="AR28" s="18"/>
      <c r="AS28" s="18"/>
      <c r="AT28" s="18"/>
      <c r="AU28" s="18"/>
      <c r="AV28" s="18"/>
      <c r="AW28" s="18"/>
    </row>
    <row r="29" spans="1:49" x14ac:dyDescent="0.2">
      <c r="A29" s="1">
        <f t="shared" si="1"/>
        <v>24</v>
      </c>
      <c r="B29" s="148" t="s">
        <v>25</v>
      </c>
      <c r="C29" s="1">
        <f t="shared" si="0"/>
        <v>24</v>
      </c>
      <c r="D29" s="1">
        <f>VLOOKUP(B29,TabellenSRG!$B$5:$C$386,2,FALSE)</f>
        <v>24</v>
      </c>
      <c r="E29" s="43" t="str">
        <f>CONCATENATE(H29," ",G27)</f>
        <v>september 2013</v>
      </c>
      <c r="F29" s="1">
        <v>3</v>
      </c>
      <c r="H29" s="10" t="s">
        <v>398</v>
      </c>
      <c r="I29" s="10">
        <f>VLOOKUP($E$7,BUS_aantal!$A:$AZ,$F29+2,FALSE)</f>
        <v>402410</v>
      </c>
      <c r="J29" s="10" t="str">
        <f>IF($M$7&gt;0,VLOOKUP($M$7,BUS_aantal!$A:$AZ,$F29+2,FALSE),"")</f>
        <v/>
      </c>
      <c r="K29" s="10"/>
      <c r="L29" s="76"/>
      <c r="M29" s="86">
        <v>4</v>
      </c>
      <c r="N29" s="86">
        <v>2016</v>
      </c>
      <c r="O29" s="86">
        <f>VLOOKUP($E$7,Inwonertal!$A:$J,TabellenBUS!$M29+4,FALSE)</f>
        <v>16979120</v>
      </c>
      <c r="P29" s="86" t="e">
        <f>VLOOKUP($M$7,Inwonertal!$A:$J,TabellenBUS!$M29+4,FALSE)</f>
        <v>#N/A</v>
      </c>
      <c r="Q29" s="161"/>
      <c r="R29" s="1" t="str">
        <f t="shared" si="2"/>
        <v>september 2013</v>
      </c>
      <c r="S29" s="1">
        <v>2013</v>
      </c>
      <c r="U29" s="10" t="s">
        <v>398</v>
      </c>
      <c r="V29" s="108">
        <f t="shared" si="3"/>
        <v>2.4E-2</v>
      </c>
      <c r="W29" s="108" t="e">
        <f t="shared" si="4"/>
        <v>#VALUE!</v>
      </c>
      <c r="X29" s="8"/>
      <c r="Y29" s="43" t="s">
        <v>457</v>
      </c>
      <c r="AC29" s="18"/>
      <c r="AD29" s="18"/>
      <c r="AE29" s="18"/>
      <c r="AF29" s="18"/>
      <c r="AG29" s="18"/>
      <c r="AH29" s="18"/>
      <c r="AI29" s="18"/>
      <c r="AJ29" s="18"/>
      <c r="AK29" s="18"/>
      <c r="AL29" s="18"/>
      <c r="AM29" s="18"/>
      <c r="AN29" s="18"/>
      <c r="AO29" s="18"/>
      <c r="AP29" s="18"/>
      <c r="AQ29" s="18"/>
      <c r="AR29" s="18"/>
      <c r="AS29" s="18"/>
      <c r="AT29" s="18"/>
      <c r="AU29" s="18"/>
      <c r="AV29" s="18"/>
      <c r="AW29" s="18"/>
    </row>
    <row r="30" spans="1:49" x14ac:dyDescent="0.2">
      <c r="A30" s="1">
        <f t="shared" si="1"/>
        <v>25</v>
      </c>
      <c r="B30" s="148" t="s">
        <v>26</v>
      </c>
      <c r="C30" s="1">
        <f t="shared" si="0"/>
        <v>25</v>
      </c>
      <c r="D30" s="1">
        <f>VLOOKUP(B30,TabellenSRG!$B$5:$C$386,2,FALSE)</f>
        <v>25</v>
      </c>
      <c r="E30" s="43" t="str">
        <f>CONCATENATE(H30," ",G27)</f>
        <v>december 2013</v>
      </c>
      <c r="F30" s="1">
        <v>4</v>
      </c>
      <c r="H30" s="10" t="s">
        <v>402</v>
      </c>
      <c r="I30" s="10">
        <f>VLOOKUP($E$7,BUS_aantal!$A:$AZ,$F30+2,FALSE)</f>
        <v>412570</v>
      </c>
      <c r="J30" s="10" t="str">
        <f>IF($M$7&gt;0,VLOOKUP($M$7,BUS_aantal!$A:$AZ,$F30+2,FALSE),"")</f>
        <v/>
      </c>
      <c r="K30" s="10"/>
      <c r="L30" s="76"/>
      <c r="M30" s="86">
        <v>5</v>
      </c>
      <c r="N30" s="86">
        <v>2017</v>
      </c>
      <c r="O30" s="86">
        <f>VLOOKUP($E$7,Inwonertal!$A:$J,TabellenBUS!$M30+4,FALSE)</f>
        <v>17081507</v>
      </c>
      <c r="P30" s="86" t="e">
        <f>VLOOKUP($M$7,Inwonertal!$A:$J,TabellenBUS!$M30+4,FALSE)</f>
        <v>#N/A</v>
      </c>
      <c r="Q30" s="161"/>
      <c r="R30" s="1" t="str">
        <f t="shared" si="2"/>
        <v>december 2013</v>
      </c>
      <c r="S30" s="1">
        <v>2013</v>
      </c>
      <c r="U30" s="10" t="s">
        <v>402</v>
      </c>
      <c r="V30" s="108">
        <f t="shared" si="3"/>
        <v>2.5000000000000001E-2</v>
      </c>
      <c r="W30" s="108" t="e">
        <f t="shared" si="4"/>
        <v>#VALUE!</v>
      </c>
      <c r="X30" s="8"/>
      <c r="Y30" s="43" t="s">
        <v>458</v>
      </c>
      <c r="AC30" s="18"/>
      <c r="AD30" s="18"/>
      <c r="AE30" s="94"/>
      <c r="AF30" s="18"/>
      <c r="AG30" s="18"/>
      <c r="AH30" s="18"/>
      <c r="AI30" s="18"/>
      <c r="AJ30" s="18"/>
      <c r="AK30" s="18"/>
      <c r="AL30" s="18"/>
      <c r="AM30" s="18"/>
      <c r="AN30" s="18"/>
      <c r="AO30" s="18"/>
      <c r="AP30" s="18"/>
      <c r="AQ30" s="18"/>
      <c r="AR30" s="18"/>
      <c r="AS30" s="18"/>
      <c r="AT30" s="18"/>
      <c r="AU30" s="18"/>
      <c r="AV30" s="18"/>
      <c r="AW30" s="18"/>
    </row>
    <row r="31" spans="1:49" x14ac:dyDescent="0.2">
      <c r="A31" s="1">
        <f t="shared" si="1"/>
        <v>26</v>
      </c>
      <c r="B31" s="148" t="s">
        <v>27</v>
      </c>
      <c r="C31" s="1">
        <f t="shared" si="0"/>
        <v>26</v>
      </c>
      <c r="D31" s="1">
        <f>VLOOKUP(B31,TabellenSRG!$B$5:$C$386,2,FALSE)</f>
        <v>26</v>
      </c>
      <c r="E31" s="43" t="str">
        <f>CONCATENATE(H31," ",G31)</f>
        <v>maart 2014</v>
      </c>
      <c r="F31" s="1">
        <v>5</v>
      </c>
      <c r="G31" s="1">
        <v>2014</v>
      </c>
      <c r="H31" s="10" t="s">
        <v>395</v>
      </c>
      <c r="I31" s="10">
        <f>VLOOKUP($E$7,BUS_aantal!$A:$AZ,$F31+2,FALSE)</f>
        <v>424830</v>
      </c>
      <c r="J31" s="10" t="str">
        <f>IF($M$7&gt;0,VLOOKUP($M$7,BUS_aantal!$A:$AZ,$F31+2,FALSE),"")</f>
        <v/>
      </c>
      <c r="K31" s="10"/>
      <c r="L31" s="76"/>
      <c r="M31" s="86">
        <v>6</v>
      </c>
      <c r="N31" s="86">
        <v>2018</v>
      </c>
      <c r="O31" s="86">
        <f>VLOOKUP($E$7,Inwonertal!$A:$J,TabellenBUS!$M31+4,FALSE)</f>
        <v>17181084</v>
      </c>
      <c r="P31" s="86" t="e">
        <f>VLOOKUP($M$7,Inwonertal!$A:$J,TabellenBUS!$M31+4,FALSE)</f>
        <v>#N/A</v>
      </c>
      <c r="Q31" s="161"/>
      <c r="R31" s="1" t="str">
        <f t="shared" si="2"/>
        <v>maart 2014</v>
      </c>
      <c r="S31" s="163">
        <v>2014</v>
      </c>
      <c r="T31" s="1">
        <v>2014</v>
      </c>
      <c r="U31" s="10" t="s">
        <v>395</v>
      </c>
      <c r="V31" s="108">
        <f t="shared" si="3"/>
        <v>2.5000000000000001E-2</v>
      </c>
      <c r="W31" s="108" t="e">
        <f t="shared" si="4"/>
        <v>#VALUE!</v>
      </c>
      <c r="X31" s="8"/>
      <c r="Y31" s="43" t="s">
        <v>459</v>
      </c>
      <c r="AC31" s="18"/>
      <c r="AD31" s="18"/>
      <c r="AE31" s="94"/>
      <c r="AF31" s="18"/>
      <c r="AG31" s="18"/>
      <c r="AH31" s="18"/>
      <c r="AI31" s="18"/>
      <c r="AJ31" s="18"/>
      <c r="AK31" s="18"/>
      <c r="AL31" s="18"/>
      <c r="AM31" s="18"/>
      <c r="AN31" s="18"/>
      <c r="AO31" s="18"/>
      <c r="AP31" s="18"/>
      <c r="AQ31" s="18"/>
      <c r="AR31" s="18"/>
      <c r="AS31" s="18"/>
      <c r="AT31" s="18"/>
      <c r="AU31" s="18"/>
      <c r="AV31" s="18"/>
      <c r="AW31" s="18"/>
    </row>
    <row r="32" spans="1:49" x14ac:dyDescent="0.2">
      <c r="A32" s="1">
        <f t="shared" si="1"/>
        <v>27</v>
      </c>
      <c r="B32" s="148" t="s">
        <v>28</v>
      </c>
      <c r="C32" s="1">
        <f t="shared" si="0"/>
        <v>27</v>
      </c>
      <c r="D32" s="1">
        <f>VLOOKUP(B32,TabellenSRG!$B$5:$C$386,2,FALSE)</f>
        <v>27</v>
      </c>
      <c r="E32" s="43" t="str">
        <f>CONCATENATE(H32," ",G31)</f>
        <v>juni 2014</v>
      </c>
      <c r="F32" s="1">
        <v>6</v>
      </c>
      <c r="H32" s="10" t="s">
        <v>397</v>
      </c>
      <c r="I32" s="10">
        <f>VLOOKUP($E$7,BUS_aantal!$A:$AZ,$F32+2,FALSE)</f>
        <v>429320</v>
      </c>
      <c r="J32" s="10" t="str">
        <f>IF($M$7&gt;0,VLOOKUP($M$7,BUS_aantal!$A:$AZ,$F32+2,FALSE),"")</f>
        <v/>
      </c>
      <c r="K32" s="10"/>
      <c r="L32" s="76"/>
      <c r="M32" s="158"/>
      <c r="N32" s="158"/>
      <c r="O32" s="161"/>
      <c r="P32" s="161"/>
      <c r="Q32" s="161"/>
      <c r="R32" s="1" t="str">
        <f t="shared" si="2"/>
        <v>juni 2014</v>
      </c>
      <c r="S32" s="163">
        <v>2014</v>
      </c>
      <c r="U32" s="10" t="s">
        <v>397</v>
      </c>
      <c r="V32" s="108">
        <f t="shared" si="3"/>
        <v>2.5999999999999999E-2</v>
      </c>
      <c r="W32" s="108" t="e">
        <f t="shared" si="4"/>
        <v>#VALUE!</v>
      </c>
      <c r="X32" s="8"/>
      <c r="Y32" s="43" t="s">
        <v>460</v>
      </c>
      <c r="AA32" s="21"/>
      <c r="AC32" s="18"/>
      <c r="AD32" s="18"/>
      <c r="AE32" s="18"/>
      <c r="AF32" s="18"/>
      <c r="AG32" s="18"/>
      <c r="AH32" s="18"/>
      <c r="AI32" s="10"/>
      <c r="AJ32" s="10"/>
      <c r="AK32" s="10"/>
      <c r="AL32" s="10"/>
      <c r="AM32" s="10"/>
      <c r="AN32" s="10"/>
      <c r="AO32" s="10"/>
      <c r="AP32" s="18"/>
      <c r="AQ32" s="10"/>
      <c r="AR32" s="10"/>
      <c r="AS32" s="10"/>
      <c r="AT32" s="10"/>
      <c r="AU32" s="10"/>
      <c r="AV32" s="10"/>
      <c r="AW32" s="10"/>
    </row>
    <row r="33" spans="1:49" x14ac:dyDescent="0.2">
      <c r="A33" s="1">
        <f t="shared" si="1"/>
        <v>28</v>
      </c>
      <c r="B33" s="148" t="s">
        <v>556</v>
      </c>
      <c r="C33" s="1">
        <f t="shared" si="0"/>
        <v>28</v>
      </c>
      <c r="D33" s="1">
        <f>VLOOKUP(B33,TabellenSRG!$B$5:$C$386,2,FALSE)</f>
        <v>28</v>
      </c>
      <c r="E33" s="43" t="str">
        <f>CONCATENATE(H33," ",G31)</f>
        <v>september 2014</v>
      </c>
      <c r="F33" s="1">
        <v>7</v>
      </c>
      <c r="H33" s="10" t="s">
        <v>398</v>
      </c>
      <c r="I33" s="10">
        <f>VLOOKUP($E$7,BUS_aantal!$A:$AZ,$F33+2,FALSE)</f>
        <v>426250</v>
      </c>
      <c r="J33" s="10" t="str">
        <f>IF($M$7&gt;0,VLOOKUP($M$7,BUS_aantal!$A:$AZ,$F33+2,FALSE),"")</f>
        <v/>
      </c>
      <c r="K33" s="10"/>
      <c r="L33" s="76"/>
      <c r="N33" s="10"/>
      <c r="O33" s="108"/>
      <c r="P33" s="10"/>
      <c r="Q33" s="10"/>
      <c r="R33" s="1" t="str">
        <f t="shared" si="2"/>
        <v>september 2014</v>
      </c>
      <c r="S33" s="163">
        <v>2014</v>
      </c>
      <c r="U33" s="10" t="s">
        <v>398</v>
      </c>
      <c r="V33" s="108">
        <f t="shared" si="3"/>
        <v>2.5000000000000001E-2</v>
      </c>
      <c r="W33" s="108" t="e">
        <f t="shared" si="4"/>
        <v>#VALUE!</v>
      </c>
      <c r="X33" s="8"/>
      <c r="Y33" s="43" t="s">
        <v>461</v>
      </c>
      <c r="AA33" s="21"/>
      <c r="AC33" s="18"/>
      <c r="AD33" s="18"/>
      <c r="AE33" s="18"/>
      <c r="AF33" s="18"/>
      <c r="AG33" s="18"/>
      <c r="AH33" s="18"/>
      <c r="AI33" s="18"/>
      <c r="AJ33" s="18"/>
      <c r="AK33" s="18"/>
      <c r="AL33" s="18"/>
      <c r="AM33" s="18"/>
      <c r="AN33" s="18"/>
      <c r="AO33" s="18"/>
      <c r="AP33" s="18"/>
      <c r="AQ33" s="18"/>
      <c r="AR33" s="18"/>
      <c r="AS33" s="18"/>
      <c r="AT33" s="18"/>
      <c r="AU33" s="18"/>
      <c r="AV33" s="18"/>
      <c r="AW33" s="18"/>
    </row>
    <row r="34" spans="1:49" x14ac:dyDescent="0.2">
      <c r="A34" s="1">
        <f t="shared" si="1"/>
        <v>29</v>
      </c>
      <c r="B34" s="148" t="s">
        <v>29</v>
      </c>
      <c r="C34" s="1">
        <f t="shared" si="0"/>
        <v>29</v>
      </c>
      <c r="D34" s="1">
        <f>VLOOKUP(B34,TabellenSRG!$B$5:$C$386,2,FALSE)</f>
        <v>29</v>
      </c>
      <c r="E34" s="43" t="str">
        <f>CONCATENATE(H34," ",G31)</f>
        <v>december 2014</v>
      </c>
      <c r="F34" s="1">
        <v>8</v>
      </c>
      <c r="H34" s="10" t="s">
        <v>402</v>
      </c>
      <c r="I34" s="10">
        <f>VLOOKUP($E$7,BUS_aantal!$A:$AZ,$F34+2,FALSE)</f>
        <v>433200</v>
      </c>
      <c r="J34" s="10" t="str">
        <f>IF($M$7&gt;0,VLOOKUP($M$7,BUS_aantal!$A:$AZ,$F34+2,FALSE),"")</f>
        <v/>
      </c>
      <c r="K34" s="10"/>
      <c r="L34" s="76"/>
      <c r="N34" s="10"/>
      <c r="O34" s="108"/>
      <c r="P34" s="10"/>
      <c r="Q34" s="10"/>
      <c r="R34" s="1" t="str">
        <f t="shared" si="2"/>
        <v>december 2014</v>
      </c>
      <c r="S34" s="163">
        <v>2014</v>
      </c>
      <c r="U34" s="10" t="s">
        <v>402</v>
      </c>
      <c r="V34" s="108">
        <f t="shared" si="3"/>
        <v>2.5999999999999999E-2</v>
      </c>
      <c r="W34" s="108" t="e">
        <f t="shared" si="4"/>
        <v>#VALUE!</v>
      </c>
      <c r="X34" s="8"/>
      <c r="Y34" s="43" t="s">
        <v>462</v>
      </c>
      <c r="AC34" s="18"/>
      <c r="AD34" s="18"/>
      <c r="AE34" s="18"/>
      <c r="AF34" s="18"/>
      <c r="AG34" s="18"/>
      <c r="AH34" s="18"/>
      <c r="AI34" s="18"/>
      <c r="AJ34" s="18"/>
      <c r="AK34" s="18"/>
      <c r="AL34" s="18"/>
      <c r="AM34" s="18"/>
      <c r="AN34" s="18"/>
      <c r="AO34" s="18"/>
      <c r="AP34" s="18"/>
      <c r="AQ34" s="18"/>
      <c r="AR34" s="18"/>
      <c r="AS34" s="18"/>
      <c r="AT34" s="18"/>
      <c r="AU34" s="18"/>
      <c r="AV34" s="18"/>
      <c r="AW34" s="18"/>
    </row>
    <row r="35" spans="1:49" x14ac:dyDescent="0.2">
      <c r="A35" s="1">
        <f t="shared" si="1"/>
        <v>30</v>
      </c>
      <c r="B35" s="148" t="s">
        <v>30</v>
      </c>
      <c r="C35" s="1">
        <f t="shared" si="0"/>
        <v>30</v>
      </c>
      <c r="D35" s="1">
        <f>VLOOKUP(B35,TabellenSRG!$B$5:$C$386,2,FALSE)</f>
        <v>30</v>
      </c>
      <c r="E35" s="43" t="str">
        <f>CONCATENATE(H35," ",G35)</f>
        <v>maart 2015</v>
      </c>
      <c r="F35" s="1">
        <v>9</v>
      </c>
      <c r="G35" s="1">
        <v>2015</v>
      </c>
      <c r="H35" s="10" t="s">
        <v>395</v>
      </c>
      <c r="I35" s="10">
        <f>VLOOKUP($E$7,BUS_aantal!$A:$AZ,$F35+2,FALSE)</f>
        <v>441410</v>
      </c>
      <c r="J35" s="10" t="str">
        <f>IF($M$7&gt;0,VLOOKUP($M$7,BUS_aantal!$A:$AZ,$F35+2,FALSE),"")</f>
        <v/>
      </c>
      <c r="K35" s="10"/>
      <c r="L35" s="76"/>
      <c r="N35" s="10"/>
      <c r="O35" s="108"/>
      <c r="P35" s="10"/>
      <c r="Q35" s="10"/>
      <c r="R35" s="1" t="str">
        <f t="shared" si="2"/>
        <v>maart 2015</v>
      </c>
      <c r="S35" s="163">
        <v>2015</v>
      </c>
      <c r="T35" s="1">
        <v>2015</v>
      </c>
      <c r="U35" s="10" t="s">
        <v>395</v>
      </c>
      <c r="V35" s="108">
        <f t="shared" si="3"/>
        <v>2.5999999999999999E-2</v>
      </c>
      <c r="W35" s="108" t="e">
        <f t="shared" si="4"/>
        <v>#VALUE!</v>
      </c>
      <c r="X35" s="8"/>
      <c r="Y35" s="43" t="s">
        <v>463</v>
      </c>
      <c r="AC35" s="18"/>
      <c r="AD35" s="18"/>
      <c r="AE35" s="18"/>
      <c r="AF35" s="18"/>
      <c r="AG35" s="18"/>
      <c r="AH35" s="18"/>
      <c r="AI35" s="18"/>
      <c r="AJ35" s="18"/>
      <c r="AK35" s="18"/>
      <c r="AL35" s="18"/>
      <c r="AM35" s="18"/>
      <c r="AN35" s="18"/>
      <c r="AO35" s="18"/>
      <c r="AP35" s="18"/>
      <c r="AQ35" s="18"/>
      <c r="AR35" s="18"/>
      <c r="AS35" s="18"/>
      <c r="AT35" s="18"/>
      <c r="AU35" s="18"/>
      <c r="AV35" s="18"/>
      <c r="AW35" s="18"/>
    </row>
    <row r="36" spans="1:49" x14ac:dyDescent="0.2">
      <c r="A36" s="1">
        <f t="shared" si="1"/>
        <v>31</v>
      </c>
      <c r="B36" s="148" t="s">
        <v>32</v>
      </c>
      <c r="C36" s="1">
        <f t="shared" si="0"/>
        <v>31</v>
      </c>
      <c r="D36" s="1">
        <f>VLOOKUP(B36,TabellenSRG!$B$5:$C$386,2,FALSE)</f>
        <v>31</v>
      </c>
      <c r="E36" s="43" t="str">
        <f>CONCATENATE(H36," ",G35)</f>
        <v>juni 2015</v>
      </c>
      <c r="F36" s="1">
        <v>10</v>
      </c>
      <c r="H36" s="10" t="s">
        <v>397</v>
      </c>
      <c r="I36" s="10">
        <f>VLOOKUP($E$7,BUS_aantal!$A:$AZ,$F36+2,FALSE)</f>
        <v>441950</v>
      </c>
      <c r="J36" s="10" t="str">
        <f>IF($M$7&gt;0,VLOOKUP($M$7,BUS_aantal!$A:$AZ,$F36+2,FALSE),"")</f>
        <v/>
      </c>
      <c r="K36" s="10"/>
      <c r="L36" s="76"/>
      <c r="N36" s="10"/>
      <c r="O36" s="108"/>
      <c r="P36" s="108"/>
      <c r="Q36" s="10"/>
      <c r="R36" s="1" t="str">
        <f t="shared" si="2"/>
        <v>juni 2015</v>
      </c>
      <c r="S36" s="163">
        <v>2015</v>
      </c>
      <c r="U36" s="10" t="s">
        <v>397</v>
      </c>
      <c r="V36" s="108">
        <f t="shared" si="3"/>
        <v>2.5999999999999999E-2</v>
      </c>
      <c r="W36" s="108" t="e">
        <f t="shared" si="4"/>
        <v>#VALUE!</v>
      </c>
      <c r="X36" s="8"/>
      <c r="Y36" s="43" t="s">
        <v>464</v>
      </c>
      <c r="AA36" s="9"/>
      <c r="AC36" s="18"/>
      <c r="AD36" s="18"/>
      <c r="AE36" s="18"/>
      <c r="AF36" s="18"/>
      <c r="AG36" s="18"/>
      <c r="AH36" s="18"/>
      <c r="AI36" s="18"/>
      <c r="AJ36" s="18"/>
      <c r="AK36" s="18"/>
      <c r="AL36" s="18"/>
      <c r="AM36" s="18"/>
      <c r="AN36" s="18"/>
      <c r="AO36" s="18"/>
      <c r="AP36" s="18"/>
      <c r="AQ36" s="18"/>
      <c r="AR36" s="18"/>
      <c r="AS36" s="18"/>
      <c r="AT36" s="18"/>
      <c r="AU36" s="18"/>
      <c r="AV36" s="18"/>
      <c r="AW36" s="18"/>
    </row>
    <row r="37" spans="1:49" x14ac:dyDescent="0.2">
      <c r="A37" s="1">
        <f t="shared" si="1"/>
        <v>32</v>
      </c>
      <c r="B37" s="148" t="s">
        <v>33</v>
      </c>
      <c r="C37" s="1">
        <f t="shared" si="0"/>
        <v>32</v>
      </c>
      <c r="D37" s="1">
        <f>VLOOKUP(B37,TabellenSRG!$B$5:$C$386,2,FALSE)</f>
        <v>32</v>
      </c>
      <c r="E37" s="43" t="str">
        <f>CONCATENATE(H37," ",G35)</f>
        <v>september 2015</v>
      </c>
      <c r="F37" s="1">
        <v>11</v>
      </c>
      <c r="H37" s="10" t="s">
        <v>398</v>
      </c>
      <c r="I37" s="10">
        <f>VLOOKUP($E$7,BUS_aantal!$A:$AZ,$F37+2,FALSE)</f>
        <v>439530</v>
      </c>
      <c r="J37" s="10" t="str">
        <f>IF($M$7&gt;0,VLOOKUP($M$7,BUS_aantal!$A:$AZ,$F37+2,FALSE),"")</f>
        <v/>
      </c>
      <c r="K37" s="10"/>
      <c r="L37" s="76"/>
      <c r="M37" s="163"/>
      <c r="N37" s="163"/>
      <c r="O37" s="108"/>
      <c r="P37" s="10"/>
      <c r="Q37" s="10"/>
      <c r="R37" s="1" t="str">
        <f t="shared" si="2"/>
        <v>september 2015</v>
      </c>
      <c r="S37" s="163">
        <v>2015</v>
      </c>
      <c r="U37" s="10" t="s">
        <v>398</v>
      </c>
      <c r="V37" s="108">
        <f t="shared" si="3"/>
        <v>2.5999999999999999E-2</v>
      </c>
      <c r="W37" s="108" t="e">
        <f t="shared" si="4"/>
        <v>#VALUE!</v>
      </c>
      <c r="X37" s="8"/>
      <c r="Y37" s="43" t="s">
        <v>465</v>
      </c>
      <c r="AA37" s="20"/>
      <c r="AB37" s="20"/>
      <c r="AC37" s="88"/>
      <c r="AD37" s="88"/>
      <c r="AE37" s="88"/>
      <c r="AF37" s="88"/>
      <c r="AG37" s="18"/>
      <c r="AH37" s="18"/>
      <c r="AI37" s="18"/>
      <c r="AJ37" s="18"/>
      <c r="AK37" s="18"/>
      <c r="AL37" s="18"/>
      <c r="AM37" s="18"/>
      <c r="AN37" s="18"/>
      <c r="AO37" s="18"/>
      <c r="AP37" s="18"/>
      <c r="AQ37" s="18"/>
      <c r="AR37" s="18"/>
      <c r="AS37" s="18"/>
      <c r="AT37" s="18"/>
      <c r="AU37" s="18"/>
      <c r="AV37" s="18"/>
      <c r="AW37" s="18"/>
    </row>
    <row r="38" spans="1:49" x14ac:dyDescent="0.2">
      <c r="A38" s="1">
        <f t="shared" si="1"/>
        <v>33</v>
      </c>
      <c r="B38" s="148" t="s">
        <v>34</v>
      </c>
      <c r="C38" s="1">
        <f t="shared" si="0"/>
        <v>33</v>
      </c>
      <c r="D38" s="1">
        <f>VLOOKUP(B38,TabellenSRG!$B$5:$C$386,2,FALSE)</f>
        <v>33</v>
      </c>
      <c r="E38" s="43" t="str">
        <f>CONCATENATE(H38," ",G35)</f>
        <v>december 2015</v>
      </c>
      <c r="F38" s="1">
        <v>12</v>
      </c>
      <c r="H38" s="10" t="s">
        <v>402</v>
      </c>
      <c r="I38" s="10">
        <f>VLOOKUP($E$7,BUS_aantal!$A:$AZ,$F38+2,FALSE)</f>
        <v>448290</v>
      </c>
      <c r="J38" s="10" t="str">
        <f>IF($M$7&gt;0,VLOOKUP($M$7,BUS_aantal!$A:$AZ,$F38+2,FALSE),"")</f>
        <v/>
      </c>
      <c r="K38" s="10"/>
      <c r="L38" s="76"/>
      <c r="M38" s="163"/>
      <c r="N38" s="163"/>
      <c r="O38" s="108"/>
      <c r="P38" s="10"/>
      <c r="Q38" s="10"/>
      <c r="R38" s="1" t="str">
        <f t="shared" si="2"/>
        <v>december 2015</v>
      </c>
      <c r="S38" s="163">
        <v>2015</v>
      </c>
      <c r="U38" s="10" t="s">
        <v>402</v>
      </c>
      <c r="V38" s="108">
        <f t="shared" si="3"/>
        <v>2.7E-2</v>
      </c>
      <c r="W38" s="108" t="e">
        <f t="shared" si="4"/>
        <v>#VALUE!</v>
      </c>
      <c r="X38" s="8"/>
      <c r="Y38" s="43" t="s">
        <v>466</v>
      </c>
      <c r="AC38" s="88"/>
      <c r="AD38" s="88"/>
      <c r="AE38" s="88"/>
      <c r="AF38" s="88"/>
      <c r="AG38" s="18"/>
      <c r="AH38" s="18"/>
      <c r="AI38" s="18"/>
      <c r="AJ38" s="18"/>
      <c r="AK38" s="18"/>
      <c r="AL38" s="18"/>
      <c r="AM38" s="18"/>
      <c r="AN38" s="18"/>
      <c r="AO38" s="18"/>
      <c r="AP38" s="18"/>
      <c r="AQ38" s="18"/>
      <c r="AR38" s="18"/>
      <c r="AS38" s="18"/>
      <c r="AT38" s="18"/>
      <c r="AU38" s="18"/>
      <c r="AV38" s="18"/>
      <c r="AW38" s="18"/>
    </row>
    <row r="39" spans="1:49" x14ac:dyDescent="0.2">
      <c r="A39" s="1">
        <f t="shared" si="1"/>
        <v>34</v>
      </c>
      <c r="B39" s="148" t="s">
        <v>35</v>
      </c>
      <c r="C39" s="1">
        <f t="shared" si="0"/>
        <v>34</v>
      </c>
      <c r="D39" s="1">
        <f>VLOOKUP(B39,TabellenSRG!$B$5:$C$386,2,FALSE)</f>
        <v>34</v>
      </c>
      <c r="E39" s="43" t="str">
        <f>CONCATENATE(H39," ",G39)</f>
        <v>maart 2016</v>
      </c>
      <c r="F39" s="1">
        <v>13</v>
      </c>
      <c r="G39" s="1">
        <v>2016</v>
      </c>
      <c r="H39" s="10" t="s">
        <v>395</v>
      </c>
      <c r="I39" s="10">
        <f>VLOOKUP($E$7,BUS_aantal!$A:$AZ,$F39+2,FALSE)</f>
        <v>458040</v>
      </c>
      <c r="J39" s="10" t="str">
        <f>IF($M$7&gt;0,VLOOKUP($M$7,BUS_aantal!$A:$AZ,$F39+2,FALSE),"")</f>
        <v/>
      </c>
      <c r="K39" s="10"/>
      <c r="L39" s="76"/>
      <c r="M39" s="163"/>
      <c r="N39" s="163"/>
      <c r="O39" s="108"/>
      <c r="P39" s="10"/>
      <c r="Q39" s="10"/>
      <c r="R39" s="1" t="str">
        <f t="shared" si="2"/>
        <v>maart 2016</v>
      </c>
      <c r="S39" s="163">
        <v>2016</v>
      </c>
      <c r="T39" s="1">
        <v>2016</v>
      </c>
      <c r="U39" s="10" t="s">
        <v>395</v>
      </c>
      <c r="V39" s="108">
        <f t="shared" si="3"/>
        <v>2.7E-2</v>
      </c>
      <c r="W39" s="108" t="e">
        <f t="shared" si="4"/>
        <v>#VALUE!</v>
      </c>
      <c r="X39" s="8"/>
      <c r="Y39" s="43" t="s">
        <v>467</v>
      </c>
      <c r="AC39" s="94"/>
      <c r="AD39" s="94"/>
      <c r="AE39" s="94"/>
      <c r="AF39" s="94"/>
      <c r="AG39" s="18"/>
      <c r="AH39" s="18"/>
      <c r="AI39" s="18"/>
      <c r="AJ39" s="18"/>
      <c r="AK39" s="18"/>
      <c r="AL39" s="18"/>
      <c r="AM39" s="18"/>
      <c r="AN39" s="18"/>
      <c r="AO39" s="18"/>
      <c r="AP39" s="18"/>
      <c r="AQ39" s="18"/>
      <c r="AR39" s="18"/>
      <c r="AS39" s="18"/>
      <c r="AT39" s="18"/>
      <c r="AU39" s="18"/>
      <c r="AV39" s="18"/>
      <c r="AW39" s="18"/>
    </row>
    <row r="40" spans="1:49" x14ac:dyDescent="0.2">
      <c r="A40" s="1">
        <f t="shared" si="1"/>
        <v>35</v>
      </c>
      <c r="B40" s="148" t="s">
        <v>36</v>
      </c>
      <c r="C40" s="1">
        <f t="shared" si="0"/>
        <v>35</v>
      </c>
      <c r="D40" s="1">
        <f>VLOOKUP(B40,TabellenSRG!$B$5:$C$386,2,FALSE)</f>
        <v>35</v>
      </c>
      <c r="E40" s="43" t="str">
        <f>CONCATENATE(H40," ",G39)</f>
        <v>juni 2016</v>
      </c>
      <c r="F40" s="1">
        <v>14</v>
      </c>
      <c r="H40" s="10" t="s">
        <v>397</v>
      </c>
      <c r="I40" s="10">
        <f>VLOOKUP($E$7,BUS_aantal!$A:$AZ,$F40+2,FALSE)</f>
        <v>459640</v>
      </c>
      <c r="J40" s="10" t="str">
        <f>IF($M$7&gt;0,VLOOKUP($M$7,BUS_aantal!$A:$AZ,$F40+2,FALSE),"")</f>
        <v/>
      </c>
      <c r="K40" s="10"/>
      <c r="L40" s="76"/>
      <c r="M40" s="163"/>
      <c r="N40" s="163"/>
      <c r="O40" s="108"/>
      <c r="P40" s="10"/>
      <c r="Q40" s="10"/>
      <c r="R40" s="1" t="str">
        <f t="shared" si="2"/>
        <v>juni 2016</v>
      </c>
      <c r="S40" s="86">
        <v>2016</v>
      </c>
      <c r="U40" s="10" t="s">
        <v>397</v>
      </c>
      <c r="V40" s="108">
        <f t="shared" si="3"/>
        <v>2.7E-2</v>
      </c>
      <c r="W40" s="108" t="e">
        <f t="shared" si="4"/>
        <v>#VALUE!</v>
      </c>
      <c r="X40" s="8"/>
      <c r="Y40" s="43" t="s">
        <v>468</v>
      </c>
      <c r="AA40" s="10"/>
      <c r="AB40" s="10"/>
      <c r="AC40" s="10"/>
      <c r="AD40" s="10"/>
      <c r="AE40" s="10"/>
      <c r="AF40" s="10"/>
      <c r="AG40" s="11"/>
      <c r="AH40" s="11"/>
      <c r="AI40" s="11"/>
      <c r="AJ40" s="11"/>
      <c r="AK40" s="11"/>
      <c r="AL40" s="11"/>
      <c r="AM40" s="11"/>
      <c r="AN40" s="11"/>
      <c r="AO40" s="11"/>
      <c r="AP40" s="11"/>
      <c r="AQ40" s="11"/>
      <c r="AR40" s="11"/>
      <c r="AS40" s="11"/>
      <c r="AT40" s="11"/>
      <c r="AU40" s="11"/>
      <c r="AV40" s="11"/>
      <c r="AW40" s="18"/>
    </row>
    <row r="41" spans="1:49" x14ac:dyDescent="0.2">
      <c r="A41" s="1">
        <f t="shared" si="1"/>
        <v>36</v>
      </c>
      <c r="B41" s="148" t="s">
        <v>37</v>
      </c>
      <c r="C41" s="1">
        <f t="shared" si="0"/>
        <v>36</v>
      </c>
      <c r="D41" s="1">
        <f>VLOOKUP(B41,TabellenSRG!$B$5:$C$386,2,FALSE)</f>
        <v>36</v>
      </c>
      <c r="E41" s="43" t="str">
        <f>CONCATENATE(H41," ",G39)</f>
        <v>september 2016</v>
      </c>
      <c r="F41" s="1">
        <v>15</v>
      </c>
      <c r="H41" s="10" t="s">
        <v>398</v>
      </c>
      <c r="I41" s="10">
        <f>VLOOKUP($E$7,BUS_aantal!$A:$AZ,$F41+2,FALSE)</f>
        <v>457870</v>
      </c>
      <c r="J41" s="10" t="str">
        <f>IF($M$7&gt;0,VLOOKUP($M$7,BUS_aantal!$A:$AZ,$F41+2,FALSE),"")</f>
        <v/>
      </c>
      <c r="K41" s="10"/>
      <c r="L41" s="76"/>
      <c r="M41" s="163"/>
      <c r="N41" s="163"/>
      <c r="O41" s="108"/>
      <c r="P41" s="10"/>
      <c r="Q41" s="10"/>
      <c r="R41" s="1" t="str">
        <f t="shared" si="2"/>
        <v>september 2016</v>
      </c>
      <c r="S41" s="86">
        <v>2016</v>
      </c>
      <c r="U41" s="10" t="s">
        <v>398</v>
      </c>
      <c r="V41" s="108">
        <f t="shared" si="3"/>
        <v>2.7E-2</v>
      </c>
      <c r="W41" s="108" t="e">
        <f t="shared" si="4"/>
        <v>#VALUE!</v>
      </c>
      <c r="X41" s="8"/>
      <c r="Y41" s="43" t="s">
        <v>469</v>
      </c>
      <c r="AA41" s="10"/>
      <c r="AB41" s="10"/>
      <c r="AC41" s="10"/>
      <c r="AD41" s="10"/>
      <c r="AE41" s="10"/>
      <c r="AF41" s="10"/>
      <c r="AG41" s="10"/>
      <c r="AH41" s="10"/>
      <c r="AI41" s="10"/>
      <c r="AJ41" s="10"/>
      <c r="AK41" s="10"/>
      <c r="AL41" s="10"/>
      <c r="AM41" s="10"/>
      <c r="AN41" s="10"/>
      <c r="AO41" s="10"/>
      <c r="AP41" s="10"/>
      <c r="AQ41" s="10"/>
      <c r="AR41" s="10"/>
      <c r="AS41" s="10"/>
      <c r="AT41" s="10"/>
      <c r="AU41" s="10"/>
      <c r="AV41" s="10"/>
      <c r="AW41" s="10"/>
    </row>
    <row r="42" spans="1:49" x14ac:dyDescent="0.2">
      <c r="A42" s="1">
        <f t="shared" si="1"/>
        <v>37</v>
      </c>
      <c r="B42" s="148" t="s">
        <v>38</v>
      </c>
      <c r="C42" s="1">
        <f t="shared" si="0"/>
        <v>37</v>
      </c>
      <c r="D42" s="1">
        <f>VLOOKUP(B42,TabellenSRG!$B$5:$C$386,2,FALSE)</f>
        <v>37</v>
      </c>
      <c r="E42" s="43" t="str">
        <f>CONCATENATE(H42," ",G39)</f>
        <v>december 2016</v>
      </c>
      <c r="F42" s="1">
        <v>16</v>
      </c>
      <c r="H42" s="10" t="s">
        <v>402</v>
      </c>
      <c r="I42" s="10">
        <f>VLOOKUP($E$7,BUS_aantal!$A:$AZ,$F42+2,FALSE)</f>
        <v>464200</v>
      </c>
      <c r="J42" s="10" t="str">
        <f>IF($M$7&gt;0,VLOOKUP($M$7,BUS_aantal!$A:$AZ,$F42+2,FALSE),"")</f>
        <v/>
      </c>
      <c r="K42" s="10"/>
      <c r="L42" s="76"/>
      <c r="M42" s="163"/>
      <c r="N42" s="163"/>
      <c r="O42" s="108"/>
      <c r="P42" s="10"/>
      <c r="Q42" s="10"/>
      <c r="R42" s="1" t="str">
        <f t="shared" si="2"/>
        <v>december 2016</v>
      </c>
      <c r="S42" s="86">
        <v>2016</v>
      </c>
      <c r="U42" s="10" t="s">
        <v>402</v>
      </c>
      <c r="V42" s="108">
        <f t="shared" si="3"/>
        <v>2.7E-2</v>
      </c>
      <c r="W42" s="108" t="e">
        <f t="shared" si="4"/>
        <v>#VALUE!</v>
      </c>
      <c r="X42" s="8"/>
      <c r="Y42" s="43" t="s">
        <v>451</v>
      </c>
      <c r="AA42" s="10"/>
      <c r="AB42" s="12"/>
      <c r="AC42" s="10"/>
      <c r="AD42" s="10"/>
      <c r="AE42" s="10"/>
      <c r="AF42" s="10"/>
      <c r="AG42" s="10"/>
      <c r="AH42" s="10"/>
      <c r="AI42" s="10"/>
      <c r="AJ42" s="10"/>
      <c r="AK42" s="10"/>
      <c r="AL42" s="10"/>
      <c r="AM42" s="10"/>
      <c r="AN42" s="10"/>
      <c r="AO42" s="10"/>
      <c r="AP42" s="10"/>
      <c r="AQ42" s="10"/>
      <c r="AR42" s="10"/>
      <c r="AS42" s="10"/>
      <c r="AT42" s="10"/>
      <c r="AU42" s="10"/>
      <c r="AV42" s="10"/>
      <c r="AW42" s="10"/>
    </row>
    <row r="43" spans="1:49" x14ac:dyDescent="0.2">
      <c r="A43" s="1">
        <f t="shared" si="1"/>
        <v>38</v>
      </c>
      <c r="B43" s="148" t="s">
        <v>39</v>
      </c>
      <c r="C43" s="1">
        <f t="shared" si="0"/>
        <v>38</v>
      </c>
      <c r="D43" s="1">
        <f>VLOOKUP(B43,TabellenSRG!$B$5:$C$386,2,FALSE)</f>
        <v>38</v>
      </c>
      <c r="E43" s="43" t="str">
        <f>CONCATENATE(H43," ",G43)</f>
        <v>maart 2017</v>
      </c>
      <c r="F43" s="1">
        <v>17</v>
      </c>
      <c r="G43" s="1">
        <v>2017</v>
      </c>
      <c r="H43" s="10" t="s">
        <v>395</v>
      </c>
      <c r="I43" s="10">
        <f>VLOOKUP($E$7,BUS_aantal!$A:$AZ,$F43+2,FALSE)</f>
        <v>471220</v>
      </c>
      <c r="J43" s="10" t="str">
        <f>IF($M$7&gt;0,VLOOKUP($M$7,BUS_aantal!$A:$AZ,$F43+2,FALSE),"")</f>
        <v/>
      </c>
      <c r="K43" s="10"/>
      <c r="L43" s="76"/>
      <c r="M43" s="163"/>
      <c r="N43" s="163"/>
      <c r="O43" s="108"/>
      <c r="P43" s="10"/>
      <c r="Q43" s="10"/>
      <c r="R43" s="1" t="str">
        <f t="shared" si="2"/>
        <v>maart 2017</v>
      </c>
      <c r="S43" s="86">
        <v>2017</v>
      </c>
      <c r="T43" s="1">
        <v>2017</v>
      </c>
      <c r="U43" s="10" t="s">
        <v>395</v>
      </c>
      <c r="V43" s="108">
        <f t="shared" si="3"/>
        <v>2.8000000000000001E-2</v>
      </c>
      <c r="W43" s="108" t="e">
        <f t="shared" si="4"/>
        <v>#VALUE!</v>
      </c>
      <c r="X43" s="8"/>
      <c r="Y43" s="43" t="s">
        <v>470</v>
      </c>
      <c r="AA43" s="10"/>
      <c r="AB43" s="12"/>
      <c r="AC43" s="10"/>
      <c r="AD43" s="10"/>
      <c r="AE43" s="10"/>
      <c r="AF43" s="10"/>
      <c r="AG43" s="10"/>
      <c r="AH43" s="10"/>
      <c r="AI43" s="10"/>
      <c r="AJ43" s="10"/>
      <c r="AK43" s="10"/>
      <c r="AL43" s="10"/>
      <c r="AM43" s="10"/>
      <c r="AN43" s="10"/>
      <c r="AO43" s="10"/>
      <c r="AP43" s="10"/>
      <c r="AQ43" s="10"/>
      <c r="AR43" s="10"/>
      <c r="AS43" s="10"/>
      <c r="AT43" s="10"/>
      <c r="AU43" s="10"/>
      <c r="AV43" s="10"/>
      <c r="AW43" s="10"/>
    </row>
    <row r="44" spans="1:49" x14ac:dyDescent="0.2">
      <c r="A44" s="1">
        <f t="shared" si="1"/>
        <v>39</v>
      </c>
      <c r="B44" s="148" t="s">
        <v>40</v>
      </c>
      <c r="C44" s="1">
        <f t="shared" si="0"/>
        <v>39</v>
      </c>
      <c r="D44" s="1">
        <f>VLOOKUP(B44,TabellenSRG!$B$5:$C$386,2,FALSE)</f>
        <v>39</v>
      </c>
      <c r="E44" s="43" t="str">
        <f>CONCATENATE(H44," ",G43)</f>
        <v>juni 2017</v>
      </c>
      <c r="F44" s="1">
        <v>18</v>
      </c>
      <c r="H44" s="10" t="s">
        <v>397</v>
      </c>
      <c r="I44" s="10">
        <f>VLOOKUP($E$7,BUS_aantal!$A:$AZ,$F44+2,FALSE)</f>
        <v>467590</v>
      </c>
      <c r="J44" s="10" t="str">
        <f>IF($M$7&gt;0,VLOOKUP($M$7,BUS_aantal!$A:$AZ,$F44+2,FALSE),"")</f>
        <v/>
      </c>
      <c r="K44" s="10"/>
      <c r="L44" s="76"/>
      <c r="M44" s="163"/>
      <c r="N44" s="163"/>
      <c r="O44" s="108"/>
      <c r="P44" s="10"/>
      <c r="Q44" s="10"/>
      <c r="R44" s="1" t="str">
        <f t="shared" si="2"/>
        <v>juni 2017</v>
      </c>
      <c r="S44" s="86">
        <v>2017</v>
      </c>
      <c r="U44" s="10" t="s">
        <v>397</v>
      </c>
      <c r="V44" s="108">
        <f t="shared" si="3"/>
        <v>2.7E-2</v>
      </c>
      <c r="W44" s="108" t="e">
        <f t="shared" si="4"/>
        <v>#VALUE!</v>
      </c>
      <c r="X44" s="8"/>
      <c r="Y44" s="43" t="s">
        <v>471</v>
      </c>
      <c r="AA44" s="10"/>
      <c r="AB44" s="12"/>
      <c r="AC44" s="10"/>
      <c r="AD44" s="10"/>
      <c r="AE44" s="10"/>
      <c r="AF44" s="10"/>
      <c r="AG44" s="10"/>
      <c r="AH44" s="10"/>
      <c r="AI44" s="10"/>
      <c r="AJ44" s="10"/>
      <c r="AK44" s="10"/>
      <c r="AL44" s="10"/>
      <c r="AM44" s="10"/>
      <c r="AN44" s="10"/>
      <c r="AO44" s="10"/>
      <c r="AP44" s="10"/>
      <c r="AQ44" s="10"/>
      <c r="AR44" s="10"/>
      <c r="AS44" s="10"/>
      <c r="AT44" s="10"/>
      <c r="AU44" s="10"/>
      <c r="AV44" s="10"/>
      <c r="AW44" s="10"/>
    </row>
    <row r="45" spans="1:49" x14ac:dyDescent="0.2">
      <c r="A45" s="1">
        <f t="shared" si="1"/>
        <v>40</v>
      </c>
      <c r="B45" s="148" t="s">
        <v>41</v>
      </c>
      <c r="C45" s="1">
        <f t="shared" si="0"/>
        <v>40</v>
      </c>
      <c r="D45" s="1">
        <f>VLOOKUP(B45,TabellenSRG!$B$5:$C$386,2,FALSE)</f>
        <v>40</v>
      </c>
      <c r="E45" s="43" t="str">
        <f>CONCATENATE(H45," ",G43)</f>
        <v>september 2017</v>
      </c>
      <c r="F45" s="1">
        <v>19</v>
      </c>
      <c r="G45" s="8"/>
      <c r="H45" s="10" t="s">
        <v>398</v>
      </c>
      <c r="I45" s="10">
        <f>VLOOKUP($E$7,BUS_aantal!$A:$AZ,$F45+2,FALSE)</f>
        <v>459060</v>
      </c>
      <c r="J45" s="10" t="str">
        <f>IF($M$7&gt;0,VLOOKUP($M$7,BUS_aantal!$A:$AZ,$F45+2,FALSE),"")</f>
        <v/>
      </c>
      <c r="K45" s="10"/>
      <c r="L45" s="76"/>
      <c r="M45" s="163"/>
      <c r="N45" s="8"/>
      <c r="O45" s="108"/>
      <c r="P45" s="10"/>
      <c r="Q45" s="10"/>
      <c r="R45" s="1" t="str">
        <f t="shared" si="2"/>
        <v>september 2017</v>
      </c>
      <c r="S45" s="86">
        <v>2017</v>
      </c>
      <c r="T45" s="8"/>
      <c r="U45" s="10" t="s">
        <v>398</v>
      </c>
      <c r="V45" s="108">
        <f t="shared" si="3"/>
        <v>2.7E-2</v>
      </c>
      <c r="W45" s="108" t="e">
        <f t="shared" si="4"/>
        <v>#VALUE!</v>
      </c>
      <c r="X45" s="8"/>
      <c r="Y45" s="43" t="s">
        <v>472</v>
      </c>
      <c r="AA45" s="10"/>
      <c r="AB45" s="12"/>
      <c r="AC45" s="10"/>
      <c r="AD45" s="10"/>
      <c r="AE45" s="10"/>
      <c r="AF45" s="10"/>
      <c r="AG45" s="10"/>
      <c r="AH45" s="10"/>
      <c r="AI45" s="10"/>
      <c r="AJ45" s="10"/>
      <c r="AK45" s="10"/>
      <c r="AL45" s="10"/>
      <c r="AM45" s="10"/>
      <c r="AN45" s="10"/>
      <c r="AO45" s="10"/>
      <c r="AP45" s="10"/>
      <c r="AQ45" s="10"/>
      <c r="AR45" s="10"/>
      <c r="AS45" s="10"/>
      <c r="AT45" s="10"/>
      <c r="AU45" s="10"/>
      <c r="AV45" s="10"/>
      <c r="AW45" s="10"/>
    </row>
    <row r="46" spans="1:49" x14ac:dyDescent="0.2">
      <c r="A46" s="1">
        <f t="shared" si="1"/>
        <v>41</v>
      </c>
      <c r="B46" s="148" t="s">
        <v>43</v>
      </c>
      <c r="C46" s="1">
        <f t="shared" si="0"/>
        <v>41</v>
      </c>
      <c r="D46" s="1">
        <f>VLOOKUP(B46,TabellenSRG!$B$5:$C$386,2,FALSE)</f>
        <v>41</v>
      </c>
      <c r="E46" s="43" t="str">
        <f>CONCATENATE(H46," ",G43)</f>
        <v>december 2017</v>
      </c>
      <c r="F46" s="38">
        <v>20</v>
      </c>
      <c r="G46" s="38"/>
      <c r="H46" s="10" t="s">
        <v>402</v>
      </c>
      <c r="I46" s="10">
        <f>VLOOKUP($E$7,BUS_aantal!$A:$AZ,$F46+2,FALSE)</f>
        <v>456830</v>
      </c>
      <c r="J46" s="10" t="str">
        <f>IF($M$7&gt;0,VLOOKUP($M$7,BUS_aantal!$A:$AZ,$F46+2,FALSE),"")</f>
        <v/>
      </c>
      <c r="K46" s="10"/>
      <c r="L46" s="76"/>
      <c r="M46" s="86"/>
      <c r="N46" s="86"/>
      <c r="O46" s="108"/>
      <c r="P46" s="10"/>
      <c r="Q46" s="10"/>
      <c r="R46" s="1" t="str">
        <f t="shared" si="2"/>
        <v>december 2017</v>
      </c>
      <c r="S46" s="86">
        <v>2017</v>
      </c>
      <c r="T46" s="38"/>
      <c r="U46" s="10" t="s">
        <v>402</v>
      </c>
      <c r="V46" s="108">
        <f t="shared" si="3"/>
        <v>2.7E-2</v>
      </c>
      <c r="W46" s="108" t="e">
        <f t="shared" si="4"/>
        <v>#VALUE!</v>
      </c>
      <c r="X46" s="8"/>
      <c r="Y46" s="43" t="s">
        <v>473</v>
      </c>
      <c r="AC46" s="18"/>
      <c r="AD46" s="18"/>
      <c r="AE46" s="18"/>
      <c r="AF46" s="18"/>
      <c r="AG46" s="18"/>
      <c r="AH46" s="18"/>
      <c r="AI46" s="18"/>
      <c r="AJ46" s="18"/>
      <c r="AK46" s="18"/>
      <c r="AL46" s="18"/>
      <c r="AM46" s="18"/>
      <c r="AN46" s="18"/>
      <c r="AO46" s="18"/>
      <c r="AP46" s="18"/>
      <c r="AQ46" s="18"/>
      <c r="AR46" s="18"/>
      <c r="AS46" s="18"/>
      <c r="AT46" s="18"/>
      <c r="AU46" s="18"/>
      <c r="AV46" s="18"/>
      <c r="AW46" s="18"/>
    </row>
    <row r="47" spans="1:49" ht="9.75" customHeight="1" x14ac:dyDescent="0.2">
      <c r="A47" s="1">
        <f t="shared" si="1"/>
        <v>42</v>
      </c>
      <c r="B47" s="148" t="s">
        <v>44</v>
      </c>
      <c r="C47" s="1">
        <f t="shared" si="0"/>
        <v>42</v>
      </c>
      <c r="D47" s="1">
        <f>VLOOKUP(B47,TabellenSRG!$B$5:$C$386,2,FALSE)</f>
        <v>42</v>
      </c>
      <c r="E47" s="43" t="str">
        <f>CONCATENATE(H47," ",G47)</f>
        <v>maart 2018</v>
      </c>
      <c r="F47" s="38">
        <v>21</v>
      </c>
      <c r="G47" s="38">
        <v>2018</v>
      </c>
      <c r="H47" s="10" t="s">
        <v>395</v>
      </c>
      <c r="I47" s="10">
        <f>VLOOKUP($E$7,BUS_aantal!$A:$AZ,$F47+2,FALSE)</f>
        <v>455420</v>
      </c>
      <c r="J47" s="10" t="str">
        <f>IF($M$7&gt;0,VLOOKUP($M$7,BUS_aantal!$A:$AZ,$F47+2,FALSE),"")</f>
        <v/>
      </c>
      <c r="K47" s="10"/>
      <c r="L47" s="76"/>
      <c r="M47" s="86"/>
      <c r="N47" s="86"/>
      <c r="O47" s="108"/>
      <c r="P47" s="10"/>
      <c r="Q47" s="10"/>
      <c r="R47" s="1" t="str">
        <f t="shared" si="2"/>
        <v>maart 2018</v>
      </c>
      <c r="S47" s="86">
        <v>2018</v>
      </c>
      <c r="T47" s="38">
        <v>2018</v>
      </c>
      <c r="U47" s="10" t="s">
        <v>395</v>
      </c>
      <c r="V47" s="108">
        <f t="shared" si="3"/>
        <v>2.7E-2</v>
      </c>
      <c r="W47" s="108" t="e">
        <f t="shared" si="4"/>
        <v>#VALUE!</v>
      </c>
      <c r="X47" s="8"/>
      <c r="Y47" s="43" t="s">
        <v>474</v>
      </c>
      <c r="AB47" s="18"/>
      <c r="AC47" s="18"/>
      <c r="AD47" s="18"/>
      <c r="AE47" s="18"/>
      <c r="AF47" s="18"/>
      <c r="AG47" s="18"/>
      <c r="AH47" s="18"/>
      <c r="AI47" s="18"/>
      <c r="AJ47" s="18"/>
      <c r="AK47" s="18"/>
      <c r="AL47" s="18"/>
      <c r="AM47" s="18"/>
      <c r="AN47" s="18"/>
      <c r="AO47" s="18"/>
      <c r="AP47" s="18"/>
      <c r="AQ47" s="18"/>
      <c r="AR47" s="18"/>
      <c r="AS47" s="18"/>
      <c r="AT47" s="18"/>
      <c r="AU47" s="18"/>
      <c r="AV47" s="18"/>
      <c r="AW47" s="18"/>
    </row>
    <row r="48" spans="1:49" ht="14.25" customHeight="1" x14ac:dyDescent="0.2">
      <c r="A48" s="1">
        <f t="shared" si="1"/>
        <v>43</v>
      </c>
      <c r="B48" s="148" t="s">
        <v>45</v>
      </c>
      <c r="C48" s="1">
        <f t="shared" si="0"/>
        <v>43</v>
      </c>
      <c r="D48" s="1">
        <f>VLOOKUP(B48,TabellenSRG!$B$5:$C$386,2,FALSE)</f>
        <v>43</v>
      </c>
      <c r="E48" s="43" t="str">
        <f>CONCATENATE(H48," ",G47)</f>
        <v>juni 2018</v>
      </c>
      <c r="F48" s="38">
        <v>22</v>
      </c>
      <c r="G48" s="38"/>
      <c r="H48" s="10" t="s">
        <v>397</v>
      </c>
      <c r="I48" s="10">
        <f>VLOOKUP($E$7,BUS_aantal!$A:$AZ,$F48+2,FALSE)</f>
        <v>447650</v>
      </c>
      <c r="J48" s="10" t="str">
        <f>IF($M$7&gt;0,VLOOKUP($M$7,BUS_aantal!$A:$AZ,$F48+2,FALSE),"")</f>
        <v/>
      </c>
      <c r="K48" s="10"/>
      <c r="L48" s="76"/>
      <c r="M48" s="86"/>
      <c r="N48" s="86"/>
      <c r="O48" s="108"/>
      <c r="P48" s="10"/>
      <c r="Q48" s="10"/>
      <c r="R48" s="1" t="str">
        <f t="shared" si="2"/>
        <v>juni 2018</v>
      </c>
      <c r="S48" s="86">
        <v>2018</v>
      </c>
      <c r="T48" s="38"/>
      <c r="U48" s="10" t="s">
        <v>397</v>
      </c>
      <c r="V48" s="108">
        <f>ROUND(VLOOKUP($R48,$E$26:$J$54,5,FALSE)/VLOOKUP($S48,$N$26:$P$31,2,FALSE),3)</f>
        <v>2.5999999999999999E-2</v>
      </c>
      <c r="W48" s="108" t="e">
        <f t="shared" si="4"/>
        <v>#VALUE!</v>
      </c>
      <c r="X48" s="8"/>
      <c r="Y48" s="43" t="s">
        <v>475</v>
      </c>
      <c r="AB48" s="18"/>
      <c r="AC48" s="18"/>
      <c r="AD48" s="18"/>
      <c r="AE48" s="18"/>
      <c r="AF48" s="18"/>
      <c r="AG48" s="18"/>
      <c r="AH48" s="18"/>
      <c r="AI48" s="18"/>
      <c r="AJ48" s="18"/>
      <c r="AK48" s="18"/>
      <c r="AL48" s="18"/>
      <c r="AM48" s="18"/>
      <c r="AN48" s="18"/>
      <c r="AO48" s="18"/>
      <c r="AP48" s="18"/>
      <c r="AQ48" s="18"/>
      <c r="AR48" s="18"/>
      <c r="AS48" s="18"/>
      <c r="AT48" s="18"/>
      <c r="AU48" s="18"/>
      <c r="AV48" s="18"/>
      <c r="AW48" s="18"/>
    </row>
    <row r="49" spans="1:49" ht="10.5" customHeight="1" x14ac:dyDescent="0.2">
      <c r="A49" s="1">
        <f t="shared" si="1"/>
        <v>44</v>
      </c>
      <c r="B49" s="148" t="s">
        <v>46</v>
      </c>
      <c r="C49" s="1">
        <f t="shared" si="0"/>
        <v>44</v>
      </c>
      <c r="D49" s="1">
        <f>VLOOKUP(B49,TabellenSRG!$B$5:$C$386,2,FALSE)</f>
        <v>44</v>
      </c>
      <c r="E49" s="43" t="str">
        <f>CONCATENATE(H49," ",G47)</f>
        <v>september 2018</v>
      </c>
      <c r="F49" s="38">
        <v>23</v>
      </c>
      <c r="G49" s="38"/>
      <c r="H49" s="10" t="s">
        <v>398</v>
      </c>
      <c r="I49" s="10">
        <f>VLOOKUP($E$7,BUS_aantal!$A:$AZ,$F49+2,FALSE)</f>
        <v>435830</v>
      </c>
      <c r="J49" s="10" t="str">
        <f>IF($M$7&gt;0,VLOOKUP($M$7,BUS_aantal!$A:$AZ,$F49+2,FALSE),"")</f>
        <v/>
      </c>
      <c r="K49" s="10"/>
      <c r="L49" s="76"/>
      <c r="M49" s="86"/>
      <c r="N49" s="86"/>
      <c r="O49" s="108"/>
      <c r="P49" s="10"/>
      <c r="Q49" s="10"/>
      <c r="R49" s="163" t="str">
        <f t="shared" si="2"/>
        <v>september 2018</v>
      </c>
      <c r="S49" s="86">
        <v>2018</v>
      </c>
      <c r="T49" s="38"/>
      <c r="U49" s="10" t="s">
        <v>398</v>
      </c>
      <c r="V49" s="108">
        <f t="shared" si="3"/>
        <v>2.5000000000000001E-2</v>
      </c>
      <c r="W49" s="108" t="e">
        <f t="shared" si="4"/>
        <v>#VALUE!</v>
      </c>
      <c r="X49" s="8"/>
      <c r="Y49" s="43" t="s">
        <v>476</v>
      </c>
      <c r="AB49" s="18"/>
      <c r="AC49" s="18"/>
      <c r="AD49" s="18"/>
      <c r="AE49" s="18"/>
      <c r="AF49" s="18"/>
      <c r="AG49" s="18"/>
      <c r="AH49" s="18"/>
      <c r="AI49" s="18"/>
      <c r="AJ49" s="18"/>
      <c r="AK49" s="18"/>
      <c r="AL49" s="18"/>
      <c r="AM49" s="18"/>
      <c r="AN49" s="18"/>
      <c r="AO49" s="18"/>
      <c r="AP49" s="18"/>
      <c r="AQ49" s="18"/>
      <c r="AR49" s="18"/>
      <c r="AS49" s="18"/>
      <c r="AT49" s="18"/>
      <c r="AU49" s="18"/>
      <c r="AV49" s="18"/>
      <c r="AW49" s="18"/>
    </row>
    <row r="50" spans="1:49" x14ac:dyDescent="0.2">
      <c r="A50" s="1">
        <f t="shared" si="1"/>
        <v>45</v>
      </c>
      <c r="B50" s="148" t="s">
        <v>47</v>
      </c>
      <c r="C50" s="1">
        <f t="shared" si="0"/>
        <v>45</v>
      </c>
      <c r="D50" s="1">
        <f>VLOOKUP(B50,TabellenSRG!$B$5:$C$386,2,FALSE)</f>
        <v>45</v>
      </c>
      <c r="E50" s="43" t="str">
        <f>CONCATENATE(H50," ",G47)</f>
        <v>december 2018</v>
      </c>
      <c r="F50" s="38">
        <v>24</v>
      </c>
      <c r="G50" s="38"/>
      <c r="H50" s="10" t="s">
        <v>402</v>
      </c>
      <c r="I50" s="10">
        <f>VLOOKUP($E$7,BUS_aantal!$A:$AZ,$F50+2,FALSE)</f>
        <v>0</v>
      </c>
      <c r="J50" s="10" t="str">
        <f>IF($M$7&gt;0,VLOOKUP($M$7,BUS_aantal!$A:$AZ,$F50+2,FALSE),"")</f>
        <v/>
      </c>
      <c r="K50" s="10"/>
      <c r="L50" s="76"/>
      <c r="M50" s="86"/>
      <c r="N50" s="86"/>
      <c r="O50" s="108"/>
      <c r="P50" s="10"/>
      <c r="Q50" s="10"/>
      <c r="R50" s="1" t="str">
        <f t="shared" si="2"/>
        <v>december 2018</v>
      </c>
      <c r="S50" s="163">
        <v>2018</v>
      </c>
      <c r="T50" s="38"/>
      <c r="U50" s="10" t="s">
        <v>402</v>
      </c>
      <c r="V50" s="108">
        <f t="shared" si="3"/>
        <v>0</v>
      </c>
      <c r="W50" s="108" t="e">
        <f t="shared" si="4"/>
        <v>#VALUE!</v>
      </c>
      <c r="X50" s="8"/>
      <c r="Y50" s="43" t="s">
        <v>477</v>
      </c>
      <c r="AB50" s="18"/>
      <c r="AC50" s="18"/>
      <c r="AD50" s="18"/>
      <c r="AE50" s="18"/>
      <c r="AF50" s="18"/>
      <c r="AG50" s="18"/>
      <c r="AH50" s="18"/>
      <c r="AI50" s="18"/>
      <c r="AJ50" s="18"/>
      <c r="AK50" s="18"/>
      <c r="AL50" s="18"/>
      <c r="AM50" s="18"/>
      <c r="AN50" s="18"/>
      <c r="AO50" s="18"/>
      <c r="AP50" s="18"/>
      <c r="AQ50" s="18"/>
      <c r="AR50" s="18"/>
      <c r="AS50" s="18"/>
      <c r="AT50" s="18"/>
      <c r="AU50" s="18"/>
      <c r="AV50" s="18"/>
      <c r="AW50" s="18"/>
    </row>
    <row r="51" spans="1:49" x14ac:dyDescent="0.2">
      <c r="A51" s="1">
        <f t="shared" si="1"/>
        <v>46</v>
      </c>
      <c r="B51" s="148" t="s">
        <v>48</v>
      </c>
      <c r="C51" s="1">
        <f t="shared" si="0"/>
        <v>46</v>
      </c>
      <c r="D51" s="1">
        <f>VLOOKUP(B51,TabellenSRG!$B$5:$C$386,2,FALSE)</f>
        <v>46</v>
      </c>
      <c r="E51" s="43" t="str">
        <f>CONCATENATE(H51," ",G51)</f>
        <v>maart 2019</v>
      </c>
      <c r="F51" s="38">
        <v>25</v>
      </c>
      <c r="G51" s="38">
        <v>2019</v>
      </c>
      <c r="H51" s="10" t="s">
        <v>395</v>
      </c>
      <c r="I51" s="10">
        <f>VLOOKUP($E$7,BUS_aantal!$A:$AZ,$F51+2,FALSE)</f>
        <v>0</v>
      </c>
      <c r="J51" s="10" t="str">
        <f>IF($M$7&gt;0,VLOOKUP($M$7,BUS_aantal!$A:$AZ,$F51+2,FALSE),"")</f>
        <v/>
      </c>
      <c r="K51" s="10"/>
      <c r="L51" s="76"/>
      <c r="M51" s="86"/>
      <c r="N51" s="86"/>
      <c r="O51" s="108"/>
      <c r="P51" s="10"/>
      <c r="Q51" s="10"/>
      <c r="R51" s="1" t="str">
        <f t="shared" si="2"/>
        <v>maart 2019</v>
      </c>
      <c r="S51" s="163">
        <v>2019</v>
      </c>
      <c r="T51" s="38">
        <v>2019</v>
      </c>
      <c r="U51" s="10" t="s">
        <v>395</v>
      </c>
      <c r="V51" s="108" t="e">
        <f t="shared" si="3"/>
        <v>#N/A</v>
      </c>
      <c r="W51" s="108" t="e">
        <f t="shared" si="4"/>
        <v>#VALUE!</v>
      </c>
      <c r="X51" s="8"/>
      <c r="Y51" s="43" t="s">
        <v>478</v>
      </c>
      <c r="AB51" s="18"/>
      <c r="AC51" s="18"/>
      <c r="AD51" s="18"/>
      <c r="AE51" s="18"/>
      <c r="AF51" s="18"/>
      <c r="AG51" s="18"/>
      <c r="AH51" s="18"/>
      <c r="AI51" s="18"/>
      <c r="AJ51" s="18"/>
      <c r="AK51" s="18"/>
      <c r="AL51" s="18"/>
      <c r="AM51" s="18"/>
      <c r="AN51" s="18"/>
      <c r="AO51" s="18"/>
      <c r="AP51" s="18"/>
      <c r="AQ51" s="18"/>
      <c r="AR51" s="18"/>
      <c r="AS51" s="18"/>
      <c r="AT51" s="18"/>
      <c r="AU51" s="18"/>
      <c r="AV51" s="18"/>
      <c r="AW51" s="18"/>
    </row>
    <row r="52" spans="1:49" x14ac:dyDescent="0.2">
      <c r="A52" s="1">
        <f t="shared" si="1"/>
        <v>47</v>
      </c>
      <c r="B52" s="148" t="s">
        <v>49</v>
      </c>
      <c r="C52" s="1">
        <f t="shared" si="0"/>
        <v>47</v>
      </c>
      <c r="D52" s="1">
        <f>VLOOKUP(B52,TabellenSRG!$B$5:$C$386,2,FALSE)</f>
        <v>47</v>
      </c>
      <c r="E52" s="43" t="str">
        <f>CONCATENATE(H52," ",G51)</f>
        <v>juni 2019</v>
      </c>
      <c r="F52" s="38">
        <v>26</v>
      </c>
      <c r="G52" s="38"/>
      <c r="H52" s="10" t="s">
        <v>397</v>
      </c>
      <c r="I52" s="10">
        <f>VLOOKUP($E$7,BUS_aantal!$A:$AZ,$F52+2,FALSE)</f>
        <v>0</v>
      </c>
      <c r="J52" s="10" t="str">
        <f>IF($M$7&gt;0,VLOOKUP($M$7,BUS_aantal!$A:$AZ,$F52+2,FALSE),"")</f>
        <v/>
      </c>
      <c r="K52" s="10"/>
      <c r="L52" s="76"/>
      <c r="M52" s="86"/>
      <c r="N52" s="86"/>
      <c r="O52" s="108"/>
      <c r="P52" s="10"/>
      <c r="Q52" s="10"/>
      <c r="R52" s="1" t="str">
        <f t="shared" si="2"/>
        <v>juni 2019</v>
      </c>
      <c r="S52" s="163">
        <v>2019</v>
      </c>
      <c r="T52" s="38"/>
      <c r="U52" s="10" t="s">
        <v>397</v>
      </c>
      <c r="V52" s="108" t="e">
        <f t="shared" si="3"/>
        <v>#N/A</v>
      </c>
      <c r="W52" s="108" t="e">
        <f t="shared" si="4"/>
        <v>#VALUE!</v>
      </c>
      <c r="X52" s="8"/>
      <c r="Y52" s="43" t="s">
        <v>479</v>
      </c>
      <c r="AB52" s="18"/>
      <c r="AC52" s="18"/>
      <c r="AD52" s="18"/>
      <c r="AE52" s="18"/>
      <c r="AF52" s="18"/>
      <c r="AG52" s="11"/>
      <c r="AH52" s="11"/>
      <c r="AI52" s="11"/>
      <c r="AJ52" s="11"/>
      <c r="AK52" s="11"/>
      <c r="AL52" s="11"/>
      <c r="AM52" s="11"/>
      <c r="AN52" s="11"/>
      <c r="AO52" s="11"/>
      <c r="AP52" s="11"/>
      <c r="AQ52" s="11"/>
      <c r="AR52" s="11"/>
      <c r="AS52" s="11"/>
      <c r="AT52" s="11"/>
      <c r="AU52" s="11"/>
      <c r="AV52" s="11"/>
      <c r="AW52" s="11"/>
    </row>
    <row r="53" spans="1:49" x14ac:dyDescent="0.2">
      <c r="A53" s="1">
        <f t="shared" si="1"/>
        <v>48</v>
      </c>
      <c r="B53" s="148" t="s">
        <v>50</v>
      </c>
      <c r="C53" s="1">
        <f t="shared" si="0"/>
        <v>48</v>
      </c>
      <c r="D53" s="1">
        <f>VLOOKUP(B53,TabellenSRG!$B$5:$C$386,2,FALSE)</f>
        <v>48</v>
      </c>
      <c r="E53" s="43" t="str">
        <f>CONCATENATE(H53," ",G51)</f>
        <v>september 2019</v>
      </c>
      <c r="F53" s="38">
        <v>27</v>
      </c>
      <c r="G53" s="38"/>
      <c r="H53" s="10" t="s">
        <v>398</v>
      </c>
      <c r="I53" s="10">
        <f>VLOOKUP($E$7,BUS_aantal!$A:$AZ,$F53+2,FALSE)</f>
        <v>0</v>
      </c>
      <c r="J53" s="10" t="str">
        <f>IF($M$7&gt;0,VLOOKUP($M$7,BUS_aantal!$A:$AZ,$F53+2,FALSE),"")</f>
        <v/>
      </c>
      <c r="K53" s="10"/>
      <c r="L53" s="76"/>
      <c r="M53" s="162"/>
      <c r="N53" s="162"/>
      <c r="O53" s="108"/>
      <c r="P53" s="161"/>
      <c r="Q53" s="161"/>
      <c r="R53" s="1" t="str">
        <f t="shared" si="2"/>
        <v>september 2019</v>
      </c>
      <c r="S53" s="163">
        <v>2019</v>
      </c>
      <c r="T53" s="38"/>
      <c r="U53" s="10" t="s">
        <v>398</v>
      </c>
      <c r="V53" s="108" t="e">
        <f t="shared" si="3"/>
        <v>#N/A</v>
      </c>
      <c r="W53" s="108" t="e">
        <f t="shared" si="4"/>
        <v>#VALUE!</v>
      </c>
      <c r="X53" s="8"/>
      <c r="Y53" s="43" t="s">
        <v>480</v>
      </c>
      <c r="AB53" s="18"/>
      <c r="AC53" s="18"/>
      <c r="AD53" s="18"/>
      <c r="AE53" s="18"/>
      <c r="AF53" s="18"/>
      <c r="AG53" s="10"/>
      <c r="AH53" s="10"/>
      <c r="AI53" s="10"/>
      <c r="AJ53" s="10"/>
      <c r="AK53" s="10"/>
      <c r="AL53" s="10"/>
      <c r="AM53" s="10"/>
      <c r="AN53" s="10"/>
      <c r="AO53" s="10"/>
      <c r="AP53" s="10"/>
      <c r="AQ53" s="10"/>
      <c r="AR53" s="10"/>
      <c r="AS53" s="10"/>
      <c r="AT53" s="10"/>
      <c r="AU53" s="10"/>
      <c r="AV53" s="10"/>
      <c r="AW53" s="10"/>
    </row>
    <row r="54" spans="1:49" x14ac:dyDescent="0.2">
      <c r="A54" s="1">
        <f t="shared" si="1"/>
        <v>49</v>
      </c>
      <c r="B54" s="148" t="s">
        <v>51</v>
      </c>
      <c r="C54" s="1">
        <f t="shared" si="0"/>
        <v>49</v>
      </c>
      <c r="D54" s="1">
        <f>VLOOKUP(B54,TabellenSRG!$B$5:$C$386,2,FALSE)</f>
        <v>49</v>
      </c>
      <c r="E54" s="43" t="str">
        <f>CONCATENATE(H54," ",G51)</f>
        <v>december 2019</v>
      </c>
      <c r="F54" s="38">
        <v>28</v>
      </c>
      <c r="G54" s="38"/>
      <c r="H54" s="10" t="s">
        <v>402</v>
      </c>
      <c r="I54" s="10">
        <f>VLOOKUP($E$7,BUS_aantal!$A:$AZ,$F54+2,FALSE)</f>
        <v>0</v>
      </c>
      <c r="J54" s="10" t="str">
        <f>IF($M$7&gt;0,VLOOKUP($M$7,BUS_aantal!$A:$AZ,$F54+2,FALSE),"")</f>
        <v/>
      </c>
      <c r="K54" s="10"/>
      <c r="L54" s="76"/>
      <c r="M54" s="162"/>
      <c r="N54" s="162"/>
      <c r="O54" s="108"/>
      <c r="P54" s="161"/>
      <c r="Q54" s="161"/>
      <c r="R54" s="1" t="str">
        <f t="shared" si="2"/>
        <v>december 2019</v>
      </c>
      <c r="S54" s="163">
        <v>2019</v>
      </c>
      <c r="T54" s="38"/>
      <c r="U54" s="10" t="s">
        <v>402</v>
      </c>
      <c r="V54" s="108" t="e">
        <f t="shared" si="3"/>
        <v>#N/A</v>
      </c>
      <c r="W54" s="108" t="e">
        <f t="shared" si="4"/>
        <v>#VALUE!</v>
      </c>
      <c r="X54" s="8"/>
      <c r="Y54" s="43" t="s">
        <v>481</v>
      </c>
      <c r="AB54" s="18"/>
      <c r="AC54" s="18"/>
      <c r="AD54" s="18"/>
      <c r="AE54" s="18"/>
      <c r="AF54" s="18"/>
      <c r="AG54" s="18"/>
      <c r="AH54" s="18"/>
      <c r="AI54" s="18"/>
      <c r="AJ54" s="18"/>
      <c r="AK54" s="18"/>
      <c r="AL54" s="18"/>
      <c r="AM54" s="18"/>
      <c r="AN54" s="18"/>
      <c r="AO54" s="18"/>
      <c r="AP54" s="18"/>
      <c r="AQ54" s="18"/>
      <c r="AR54" s="18"/>
      <c r="AS54" s="18"/>
      <c r="AT54" s="18"/>
      <c r="AU54" s="18"/>
      <c r="AV54" s="18"/>
      <c r="AW54" s="18"/>
    </row>
    <row r="55" spans="1:49" x14ac:dyDescent="0.2">
      <c r="A55" s="1">
        <f t="shared" si="1"/>
        <v>50</v>
      </c>
      <c r="B55" s="148" t="s">
        <v>52</v>
      </c>
      <c r="C55" s="1">
        <f t="shared" si="0"/>
        <v>50</v>
      </c>
      <c r="D55" s="1">
        <f>VLOOKUP(B55,TabellenSRG!$B$5:$C$386,2,FALSE)</f>
        <v>50</v>
      </c>
      <c r="E55" s="8"/>
      <c r="F55" s="8"/>
      <c r="G55" s="8"/>
      <c r="H55" s="8"/>
      <c r="I55" s="8"/>
      <c r="J55" s="8"/>
      <c r="K55" s="8"/>
      <c r="L55" s="86"/>
      <c r="M55" s="159"/>
      <c r="N55" s="159"/>
      <c r="O55" s="108"/>
      <c r="P55" s="159"/>
      <c r="Q55" s="159"/>
      <c r="R55" s="8"/>
      <c r="S55" s="8"/>
      <c r="T55" s="8"/>
      <c r="U55" s="8"/>
      <c r="V55" s="8"/>
      <c r="W55" s="8"/>
      <c r="X55" s="8"/>
      <c r="AB55" s="18"/>
      <c r="AC55" s="18"/>
      <c r="AD55" s="18"/>
      <c r="AE55" s="18"/>
      <c r="AF55" s="18"/>
      <c r="AG55" s="18"/>
      <c r="AH55" s="18"/>
      <c r="AI55" s="18"/>
      <c r="AJ55" s="18"/>
      <c r="AK55" s="18"/>
      <c r="AL55" s="18"/>
      <c r="AM55" s="18"/>
      <c r="AN55" s="18"/>
      <c r="AO55" s="18"/>
      <c r="AP55" s="18"/>
      <c r="AQ55" s="18"/>
      <c r="AR55" s="18"/>
      <c r="AS55" s="18"/>
      <c r="AT55" s="18"/>
      <c r="AU55" s="18"/>
      <c r="AV55" s="18"/>
      <c r="AW55" s="18"/>
    </row>
    <row r="56" spans="1:49" ht="9.75" customHeight="1" x14ac:dyDescent="0.2">
      <c r="A56" s="1">
        <f t="shared" si="1"/>
        <v>51</v>
      </c>
      <c r="B56" s="148" t="s">
        <v>53</v>
      </c>
      <c r="C56" s="1">
        <f t="shared" si="0"/>
        <v>51</v>
      </c>
      <c r="D56" s="1">
        <f>VLOOKUP(B56,TabellenSRG!$B$5:$C$386,2,FALSE)</f>
        <v>51</v>
      </c>
      <c r="E56" s="8"/>
      <c r="F56" s="8"/>
      <c r="G56" s="8"/>
      <c r="H56" s="8"/>
      <c r="I56" s="8"/>
      <c r="J56" s="8"/>
      <c r="K56" s="8"/>
      <c r="L56" s="86"/>
      <c r="M56" s="8"/>
      <c r="N56" s="8"/>
      <c r="O56" s="8"/>
      <c r="P56" s="8"/>
      <c r="Q56" s="8"/>
      <c r="R56" s="8"/>
      <c r="S56" s="8"/>
      <c r="T56" s="8"/>
      <c r="U56" s="8"/>
      <c r="V56" s="8"/>
      <c r="W56" s="8"/>
      <c r="X56" s="8"/>
      <c r="AB56" s="18"/>
      <c r="AC56" s="18"/>
      <c r="AD56" s="18"/>
      <c r="AE56" s="18"/>
      <c r="AF56" s="18"/>
      <c r="AG56" s="18"/>
      <c r="AH56" s="18"/>
      <c r="AI56" s="18"/>
      <c r="AJ56" s="18"/>
      <c r="AK56" s="18"/>
      <c r="AL56" s="18"/>
      <c r="AM56" s="18"/>
      <c r="AN56" s="18"/>
      <c r="AO56" s="18"/>
      <c r="AP56" s="18"/>
      <c r="AQ56" s="18"/>
      <c r="AR56" s="18"/>
      <c r="AS56" s="18"/>
      <c r="AT56" s="18"/>
      <c r="AU56" s="18"/>
      <c r="AV56" s="18"/>
      <c r="AW56" s="18"/>
    </row>
    <row r="57" spans="1:49" ht="9.75" customHeight="1" x14ac:dyDescent="0.2">
      <c r="A57" s="1">
        <f t="shared" si="1"/>
        <v>52</v>
      </c>
      <c r="B57" s="148" t="s">
        <v>54</v>
      </c>
      <c r="C57" s="1">
        <f t="shared" si="0"/>
        <v>52</v>
      </c>
      <c r="D57" s="1">
        <f>VLOOKUP(B57,TabellenSRG!$B$5:$C$386,2,FALSE)</f>
        <v>52</v>
      </c>
      <c r="E57" s="8"/>
      <c r="F57" s="8"/>
      <c r="G57" s="8"/>
      <c r="H57" s="8"/>
      <c r="I57" s="8"/>
      <c r="J57" s="8"/>
      <c r="K57" s="8"/>
      <c r="L57" s="86"/>
      <c r="M57" s="8"/>
      <c r="N57" s="8"/>
      <c r="O57" s="8"/>
      <c r="P57" s="8"/>
      <c r="Q57" s="8"/>
      <c r="R57" s="8"/>
      <c r="S57" s="8"/>
      <c r="T57" s="8"/>
      <c r="U57" s="8"/>
      <c r="V57" s="8"/>
      <c r="W57" s="8"/>
      <c r="X57" s="8"/>
      <c r="AB57" s="18"/>
      <c r="AC57" s="18"/>
      <c r="AD57" s="18"/>
      <c r="AE57" s="18"/>
      <c r="AF57" s="18"/>
      <c r="AG57" s="18"/>
      <c r="AH57" s="18"/>
      <c r="AI57" s="18"/>
      <c r="AJ57" s="18"/>
      <c r="AK57" s="18"/>
      <c r="AL57" s="18"/>
      <c r="AM57" s="18"/>
      <c r="AN57" s="18"/>
      <c r="AO57" s="18"/>
      <c r="AP57" s="18"/>
      <c r="AQ57" s="18"/>
      <c r="AR57" s="18"/>
      <c r="AS57" s="18"/>
      <c r="AT57" s="18"/>
      <c r="AU57" s="18"/>
      <c r="AV57" s="18"/>
      <c r="AW57" s="18"/>
    </row>
    <row r="58" spans="1:49" ht="14.25" customHeight="1" x14ac:dyDescent="0.2">
      <c r="A58" s="1">
        <f t="shared" si="1"/>
        <v>53</v>
      </c>
      <c r="B58" s="148" t="s">
        <v>55</v>
      </c>
      <c r="C58" s="1">
        <f t="shared" si="0"/>
        <v>53</v>
      </c>
      <c r="D58" s="1">
        <f>VLOOKUP(B58,TabellenSRG!$B$5:$C$386,2,FALSE)</f>
        <v>53</v>
      </c>
      <c r="E58" s="8"/>
      <c r="I58" s="8"/>
      <c r="J58" s="8"/>
      <c r="K58" s="8"/>
      <c r="L58" s="86"/>
      <c r="M58" s="8"/>
      <c r="N58" s="8"/>
      <c r="O58" s="8"/>
      <c r="P58" s="8"/>
      <c r="Q58" s="8"/>
      <c r="R58" s="8"/>
      <c r="S58" s="8"/>
      <c r="T58" s="8"/>
      <c r="U58" s="8"/>
      <c r="V58" s="8"/>
      <c r="W58" s="8"/>
      <c r="X58" s="8"/>
      <c r="AB58" s="18"/>
      <c r="AC58" s="18"/>
      <c r="AD58" s="18"/>
      <c r="AE58" s="18"/>
      <c r="AF58" s="18"/>
      <c r="AG58" s="18"/>
      <c r="AH58" s="18"/>
      <c r="AI58" s="18"/>
      <c r="AJ58" s="18"/>
      <c r="AK58" s="18"/>
      <c r="AL58" s="18"/>
      <c r="AM58" s="18"/>
      <c r="AN58" s="18"/>
      <c r="AO58" s="18"/>
      <c r="AP58" s="18"/>
      <c r="AQ58" s="18"/>
      <c r="AR58" s="18"/>
      <c r="AS58" s="18"/>
      <c r="AT58" s="18"/>
      <c r="AU58" s="18"/>
      <c r="AV58" s="18"/>
      <c r="AW58" s="18"/>
    </row>
    <row r="59" spans="1:49" ht="10.5" customHeight="1" x14ac:dyDescent="0.2">
      <c r="A59" s="1">
        <f t="shared" si="1"/>
        <v>54</v>
      </c>
      <c r="B59" s="148" t="s">
        <v>56</v>
      </c>
      <c r="C59" s="1">
        <f t="shared" si="0"/>
        <v>54</v>
      </c>
      <c r="D59" s="1">
        <f>VLOOKUP(B59,TabellenSRG!$B$5:$C$386,2,FALSE)</f>
        <v>54</v>
      </c>
      <c r="E59" s="8"/>
      <c r="I59" s="8"/>
      <c r="J59" s="8"/>
      <c r="K59" s="8"/>
      <c r="L59" s="86"/>
      <c r="M59" s="86"/>
      <c r="N59" s="86"/>
      <c r="O59" s="42"/>
      <c r="P59" s="42"/>
      <c r="Q59" s="8"/>
      <c r="R59" s="8"/>
      <c r="S59" s="8"/>
      <c r="T59" s="8"/>
      <c r="U59" s="8"/>
      <c r="V59" s="8"/>
      <c r="W59" s="8"/>
      <c r="X59" s="8"/>
      <c r="AB59" s="18"/>
      <c r="AC59" s="18"/>
      <c r="AD59" s="18"/>
      <c r="AE59" s="27"/>
      <c r="AF59" s="18"/>
      <c r="AG59" s="18"/>
      <c r="AH59" s="18"/>
      <c r="AI59" s="18"/>
      <c r="AJ59" s="18"/>
      <c r="AK59" s="18"/>
      <c r="AL59" s="18"/>
      <c r="AM59" s="18"/>
      <c r="AN59" s="18"/>
      <c r="AO59" s="18"/>
      <c r="AP59" s="18"/>
      <c r="AQ59" s="18"/>
      <c r="AR59" s="18"/>
      <c r="AS59" s="18"/>
      <c r="AT59" s="18"/>
      <c r="AU59" s="18"/>
      <c r="AV59" s="18"/>
      <c r="AW59" s="18"/>
    </row>
    <row r="60" spans="1:49" x14ac:dyDescent="0.2">
      <c r="A60" s="1">
        <f t="shared" si="1"/>
        <v>55</v>
      </c>
      <c r="B60" s="148" t="s">
        <v>57</v>
      </c>
      <c r="C60" s="1">
        <f t="shared" si="0"/>
        <v>55</v>
      </c>
      <c r="D60" s="1">
        <f>VLOOKUP(B60,TabellenSRG!$B$5:$C$386,2,FALSE)</f>
        <v>55</v>
      </c>
      <c r="E60" s="8"/>
      <c r="I60" s="8"/>
      <c r="J60" s="8"/>
      <c r="K60" s="8"/>
      <c r="L60" s="86"/>
      <c r="M60" s="86"/>
      <c r="N60" s="86"/>
      <c r="O60" s="86"/>
      <c r="P60" s="86"/>
      <c r="Q60" s="8"/>
      <c r="R60" s="8"/>
      <c r="S60" s="8"/>
      <c r="T60" s="8"/>
      <c r="U60" s="8"/>
      <c r="V60" s="8"/>
      <c r="W60" s="8"/>
      <c r="X60" s="8"/>
      <c r="AD60" s="18"/>
      <c r="AE60" s="18"/>
      <c r="AG60" s="18"/>
      <c r="AH60" s="18"/>
      <c r="AI60" s="18"/>
      <c r="AJ60" s="18"/>
      <c r="AK60" s="18"/>
      <c r="AL60" s="18"/>
      <c r="AM60" s="18"/>
      <c r="AN60" s="18"/>
      <c r="AO60" s="18"/>
      <c r="AP60" s="18"/>
      <c r="AQ60" s="18"/>
      <c r="AR60" s="18"/>
      <c r="AS60" s="18"/>
      <c r="AT60" s="18"/>
      <c r="AU60" s="18"/>
      <c r="AV60" s="18"/>
      <c r="AW60" s="18"/>
    </row>
    <row r="61" spans="1:49" x14ac:dyDescent="0.2">
      <c r="A61" s="1">
        <f t="shared" si="1"/>
        <v>56</v>
      </c>
      <c r="B61" s="148" t="s">
        <v>58</v>
      </c>
      <c r="C61" s="1">
        <f t="shared" si="0"/>
        <v>56</v>
      </c>
      <c r="D61" s="1">
        <f>VLOOKUP(B61,TabellenSRG!$B$5:$C$386,2,FALSE)</f>
        <v>56</v>
      </c>
      <c r="E61" s="8"/>
      <c r="F61" s="8"/>
      <c r="G61" s="8"/>
      <c r="H61" s="8"/>
      <c r="I61" s="8"/>
      <c r="J61" s="8"/>
      <c r="K61" s="8"/>
      <c r="L61" s="8"/>
      <c r="M61" s="86"/>
      <c r="N61" s="86"/>
      <c r="O61" s="86"/>
      <c r="P61" s="86"/>
      <c r="Q61" s="8"/>
      <c r="R61" s="8"/>
      <c r="S61" s="8"/>
      <c r="T61" s="8"/>
      <c r="U61" s="8"/>
      <c r="V61" s="8"/>
      <c r="W61" s="8"/>
      <c r="X61" s="8"/>
      <c r="Z61" s="177"/>
      <c r="AG61" s="18"/>
      <c r="AH61" s="18"/>
      <c r="AI61" s="18"/>
      <c r="AJ61" s="18"/>
      <c r="AK61" s="18"/>
      <c r="AL61" s="18"/>
      <c r="AM61" s="18"/>
      <c r="AN61" s="18"/>
      <c r="AO61" s="18"/>
      <c r="AP61" s="18"/>
      <c r="AQ61" s="18"/>
      <c r="AR61" s="18"/>
      <c r="AS61" s="18"/>
      <c r="AT61" s="18"/>
      <c r="AU61" s="18"/>
      <c r="AV61" s="18"/>
      <c r="AW61" s="18"/>
    </row>
    <row r="62" spans="1:49" x14ac:dyDescent="0.2">
      <c r="A62" s="1">
        <f t="shared" si="1"/>
        <v>57</v>
      </c>
      <c r="B62" s="148" t="s">
        <v>59</v>
      </c>
      <c r="C62" s="1">
        <f t="shared" si="0"/>
        <v>57</v>
      </c>
      <c r="D62" s="1">
        <f>VLOOKUP(B62,TabellenSRG!$B$5:$C$386,2,FALSE)</f>
        <v>57</v>
      </c>
      <c r="E62" s="8"/>
      <c r="F62" s="8"/>
      <c r="G62" s="8"/>
      <c r="H62" s="8"/>
      <c r="I62" s="8"/>
      <c r="J62" s="8"/>
      <c r="K62" s="8"/>
      <c r="L62" s="8"/>
      <c r="M62" s="86"/>
      <c r="N62" s="86"/>
      <c r="O62" s="86"/>
      <c r="P62" s="86"/>
      <c r="Q62" s="8"/>
      <c r="R62" s="8"/>
      <c r="S62" s="8"/>
      <c r="T62" s="8"/>
      <c r="U62" s="8"/>
      <c r="V62" s="8"/>
      <c r="W62" s="8"/>
      <c r="X62" s="8"/>
      <c r="Z62" s="177"/>
      <c r="AG62" s="11"/>
      <c r="AH62" s="11"/>
      <c r="AI62" s="11"/>
      <c r="AJ62" s="11"/>
      <c r="AK62" s="11"/>
      <c r="AL62" s="11"/>
      <c r="AM62" s="11"/>
      <c r="AN62" s="11"/>
      <c r="AO62" s="11"/>
      <c r="AP62" s="11"/>
      <c r="AQ62" s="11"/>
      <c r="AR62" s="11"/>
      <c r="AS62" s="11"/>
      <c r="AT62" s="11"/>
      <c r="AU62" s="11"/>
      <c r="AV62" s="11"/>
      <c r="AW62" s="11"/>
    </row>
    <row r="63" spans="1:49" x14ac:dyDescent="0.2">
      <c r="A63" s="1">
        <f t="shared" si="1"/>
        <v>58</v>
      </c>
      <c r="B63" s="148" t="s">
        <v>60</v>
      </c>
      <c r="C63" s="1">
        <f t="shared" si="0"/>
        <v>58</v>
      </c>
      <c r="D63" s="1">
        <f>VLOOKUP(B63,TabellenSRG!$B$5:$C$386,2,FALSE)</f>
        <v>58</v>
      </c>
      <c r="E63" s="8"/>
      <c r="F63" s="8"/>
      <c r="G63" s="8"/>
      <c r="H63" s="8"/>
      <c r="I63" s="8"/>
      <c r="J63" s="8"/>
      <c r="K63" s="8"/>
      <c r="L63" s="8"/>
      <c r="M63" s="86"/>
      <c r="N63" s="86"/>
      <c r="O63" s="86"/>
      <c r="P63" s="86"/>
      <c r="Q63" s="8"/>
      <c r="R63" s="8"/>
      <c r="S63" s="8"/>
      <c r="T63" s="8"/>
      <c r="U63" s="8"/>
      <c r="V63" s="8"/>
      <c r="W63" s="8"/>
      <c r="X63" s="8"/>
      <c r="Z63" s="177"/>
      <c r="AG63" s="10"/>
      <c r="AH63" s="10"/>
      <c r="AI63" s="10"/>
      <c r="AJ63" s="10"/>
      <c r="AK63" s="10"/>
      <c r="AL63" s="10"/>
      <c r="AM63" s="10"/>
      <c r="AN63" s="10"/>
      <c r="AO63" s="10"/>
      <c r="AP63" s="10"/>
      <c r="AQ63" s="10"/>
      <c r="AR63" s="10"/>
      <c r="AS63" s="10"/>
      <c r="AT63" s="10"/>
      <c r="AU63" s="10"/>
      <c r="AV63" s="10"/>
      <c r="AW63" s="10"/>
    </row>
    <row r="64" spans="1:49" x14ac:dyDescent="0.2">
      <c r="A64" s="1">
        <f t="shared" si="1"/>
        <v>59</v>
      </c>
      <c r="B64" s="148" t="s">
        <v>61</v>
      </c>
      <c r="C64" s="1">
        <f t="shared" si="0"/>
        <v>59</v>
      </c>
      <c r="D64" s="1">
        <f>VLOOKUP(B64,TabellenSRG!$B$5:$C$386,2,FALSE)</f>
        <v>59</v>
      </c>
      <c r="E64" s="8"/>
      <c r="F64" s="8"/>
      <c r="G64" s="8"/>
      <c r="H64" s="8"/>
      <c r="I64" s="8"/>
      <c r="J64" s="8"/>
      <c r="K64" s="8"/>
      <c r="L64" s="8"/>
      <c r="M64" s="86"/>
      <c r="N64" s="86"/>
      <c r="O64" s="86"/>
      <c r="P64" s="86"/>
      <c r="Q64" s="8"/>
      <c r="R64" s="8"/>
      <c r="S64" s="8"/>
      <c r="T64" s="8"/>
      <c r="U64" s="8"/>
      <c r="V64" s="8"/>
      <c r="W64" s="8"/>
      <c r="X64" s="8"/>
      <c r="Z64" s="177"/>
      <c r="AG64" s="18"/>
      <c r="AH64" s="18"/>
      <c r="AI64" s="18"/>
      <c r="AJ64" s="18"/>
      <c r="AK64" s="18"/>
      <c r="AL64" s="18"/>
      <c r="AM64" s="18"/>
      <c r="AN64" s="18"/>
      <c r="AO64" s="18"/>
      <c r="AP64" s="18"/>
      <c r="AQ64" s="18"/>
      <c r="AR64" s="18"/>
      <c r="AS64" s="18"/>
      <c r="AT64" s="18"/>
      <c r="AU64" s="18"/>
      <c r="AV64" s="18"/>
      <c r="AW64" s="18"/>
    </row>
    <row r="65" spans="1:49" x14ac:dyDescent="0.2">
      <c r="A65" s="1">
        <f t="shared" si="1"/>
        <v>60</v>
      </c>
      <c r="B65" s="148" t="s">
        <v>62</v>
      </c>
      <c r="C65" s="1">
        <f t="shared" si="0"/>
        <v>60</v>
      </c>
      <c r="D65" s="1">
        <f>VLOOKUP(B65,TabellenSRG!$B$5:$C$386,2,FALSE)</f>
        <v>60</v>
      </c>
      <c r="E65" s="8"/>
      <c r="F65" s="8"/>
      <c r="G65" s="8"/>
      <c r="H65" s="8"/>
      <c r="I65" s="8"/>
      <c r="J65" s="8"/>
      <c r="K65" s="8"/>
      <c r="L65" s="8"/>
      <c r="M65" s="86"/>
      <c r="N65" s="86"/>
      <c r="O65" s="86"/>
      <c r="P65" s="86"/>
      <c r="Q65" s="8"/>
      <c r="R65" s="8"/>
      <c r="S65" s="8"/>
      <c r="T65" s="8"/>
      <c r="U65" s="8"/>
      <c r="V65" s="8"/>
      <c r="W65" s="8"/>
      <c r="X65" s="8"/>
      <c r="Z65" s="177"/>
      <c r="AG65" s="18"/>
      <c r="AH65" s="18"/>
      <c r="AI65" s="18"/>
      <c r="AJ65" s="18"/>
      <c r="AK65" s="18"/>
      <c r="AL65" s="18"/>
      <c r="AM65" s="18"/>
      <c r="AN65" s="18"/>
      <c r="AO65" s="18"/>
      <c r="AP65" s="18"/>
      <c r="AQ65" s="18"/>
      <c r="AR65" s="18"/>
      <c r="AS65" s="18"/>
      <c r="AT65" s="18"/>
      <c r="AU65" s="18"/>
      <c r="AV65" s="18"/>
      <c r="AW65" s="18"/>
    </row>
    <row r="66" spans="1:49" x14ac:dyDescent="0.2">
      <c r="A66" s="1">
        <f t="shared" si="1"/>
        <v>61</v>
      </c>
      <c r="B66" s="148" t="s">
        <v>63</v>
      </c>
      <c r="C66" s="1">
        <f t="shared" si="0"/>
        <v>61</v>
      </c>
      <c r="D66" s="1">
        <f>VLOOKUP(B66,TabellenSRG!$B$5:$C$386,2,FALSE)</f>
        <v>61</v>
      </c>
      <c r="E66" s="8"/>
      <c r="F66" s="8"/>
      <c r="G66" s="8"/>
      <c r="H66" s="8"/>
      <c r="I66" s="8"/>
      <c r="J66" s="8"/>
      <c r="K66" s="8"/>
      <c r="L66" s="8"/>
      <c r="M66" s="8"/>
      <c r="N66" s="8"/>
      <c r="O66" s="8"/>
      <c r="P66" s="8"/>
      <c r="Q66" s="8"/>
      <c r="R66" s="8"/>
      <c r="S66" s="8"/>
      <c r="T66" s="8"/>
      <c r="U66" s="8"/>
      <c r="V66" s="8"/>
      <c r="W66" s="8"/>
      <c r="X66" s="8"/>
      <c r="Z66" s="177"/>
    </row>
    <row r="67" spans="1:49" ht="9.75" customHeight="1" x14ac:dyDescent="0.2">
      <c r="A67" s="1">
        <f t="shared" si="1"/>
        <v>62</v>
      </c>
      <c r="B67" s="148" t="s">
        <v>64</v>
      </c>
      <c r="C67" s="1">
        <f t="shared" si="0"/>
        <v>62</v>
      </c>
      <c r="D67" s="1">
        <f>VLOOKUP(B67,TabellenSRG!$B$5:$C$386,2,FALSE)</f>
        <v>62</v>
      </c>
      <c r="E67" s="8"/>
      <c r="F67" s="8"/>
      <c r="G67" s="8"/>
      <c r="H67" s="8"/>
      <c r="I67" s="8"/>
      <c r="J67" s="8"/>
      <c r="K67" s="8"/>
      <c r="L67" s="8"/>
      <c r="M67" s="8"/>
      <c r="N67" s="8"/>
      <c r="O67" s="8"/>
      <c r="P67" s="8"/>
      <c r="Q67" s="8"/>
      <c r="R67" s="8"/>
      <c r="S67" s="8"/>
      <c r="T67" s="8"/>
      <c r="U67" s="8"/>
      <c r="V67" s="8"/>
      <c r="W67" s="8"/>
      <c r="X67" s="8"/>
      <c r="Z67" s="177"/>
    </row>
    <row r="68" spans="1:49" ht="14.25" customHeight="1" x14ac:dyDescent="0.2">
      <c r="A68" s="1">
        <f t="shared" si="1"/>
        <v>63</v>
      </c>
      <c r="B68" s="148" t="s">
        <v>65</v>
      </c>
      <c r="C68" s="1">
        <f t="shared" si="0"/>
        <v>63</v>
      </c>
      <c r="D68" s="1">
        <f>VLOOKUP(B68,TabellenSRG!$B$5:$C$386,2,FALSE)</f>
        <v>63</v>
      </c>
      <c r="E68" s="8"/>
      <c r="F68" s="8"/>
      <c r="G68" s="8"/>
      <c r="H68" s="8"/>
      <c r="I68" s="8"/>
      <c r="J68" s="8"/>
      <c r="K68" s="8"/>
      <c r="L68" s="8"/>
      <c r="M68" s="8"/>
      <c r="N68" s="8"/>
      <c r="O68" s="8"/>
      <c r="P68" s="8"/>
      <c r="Q68" s="8"/>
      <c r="R68" s="8"/>
      <c r="S68" s="8"/>
      <c r="T68" s="8"/>
      <c r="U68" s="8"/>
      <c r="V68" s="8"/>
      <c r="W68" s="8"/>
      <c r="X68" s="8"/>
      <c r="Z68" s="177"/>
    </row>
    <row r="69" spans="1:49" ht="10.5" customHeight="1" x14ac:dyDescent="0.2">
      <c r="A69" s="1">
        <f t="shared" si="1"/>
        <v>64</v>
      </c>
      <c r="B69" s="148" t="s">
        <v>66</v>
      </c>
      <c r="C69" s="1">
        <f t="shared" si="0"/>
        <v>64</v>
      </c>
      <c r="D69" s="1">
        <f>VLOOKUP(B69,TabellenSRG!$B$5:$C$386,2,FALSE)</f>
        <v>64</v>
      </c>
      <c r="E69" s="8"/>
      <c r="F69" s="8"/>
      <c r="G69" s="8"/>
      <c r="H69" s="8"/>
      <c r="I69" s="8"/>
      <c r="J69" s="8"/>
      <c r="K69" s="8"/>
      <c r="L69" s="8"/>
      <c r="M69" s="8"/>
      <c r="N69" s="8"/>
      <c r="O69" s="8"/>
      <c r="P69" s="8"/>
      <c r="Q69" s="8"/>
      <c r="R69" s="8"/>
      <c r="S69" s="8"/>
      <c r="T69" s="8"/>
      <c r="U69" s="8"/>
      <c r="V69" s="8"/>
      <c r="W69" s="8"/>
      <c r="X69" s="8"/>
      <c r="Z69" s="177"/>
    </row>
    <row r="70" spans="1:49" x14ac:dyDescent="0.2">
      <c r="A70" s="1">
        <f t="shared" si="1"/>
        <v>65</v>
      </c>
      <c r="B70" s="148" t="s">
        <v>67</v>
      </c>
      <c r="C70" s="1">
        <f t="shared" si="0"/>
        <v>65</v>
      </c>
      <c r="D70" s="1">
        <f>VLOOKUP(B70,TabellenSRG!$B$5:$C$386,2,FALSE)</f>
        <v>65</v>
      </c>
      <c r="E70" s="8"/>
      <c r="F70" s="8"/>
      <c r="G70" s="8"/>
      <c r="H70" s="8"/>
      <c r="I70" s="8"/>
      <c r="J70" s="8"/>
      <c r="K70" s="8"/>
      <c r="L70" s="8"/>
      <c r="M70" s="8"/>
      <c r="N70" s="8"/>
      <c r="O70" s="8"/>
      <c r="P70" s="8"/>
      <c r="Q70" s="8"/>
      <c r="R70" s="8"/>
      <c r="S70" s="8"/>
      <c r="T70" s="8"/>
      <c r="U70" s="8"/>
      <c r="V70" s="8"/>
      <c r="W70" s="8"/>
      <c r="X70" s="8"/>
      <c r="Z70" s="177"/>
    </row>
    <row r="71" spans="1:49" x14ac:dyDescent="0.2">
      <c r="A71" s="1">
        <f t="shared" si="1"/>
        <v>66</v>
      </c>
      <c r="B71" s="148" t="s">
        <v>68</v>
      </c>
      <c r="C71" s="1">
        <f t="shared" ref="C71:C134" si="5">C70+1</f>
        <v>66</v>
      </c>
      <c r="D71" s="1">
        <f>VLOOKUP(B71,TabellenSRG!$B$5:$C$386,2,FALSE)</f>
        <v>66</v>
      </c>
      <c r="E71" s="8"/>
      <c r="F71" s="8"/>
      <c r="G71" s="8"/>
      <c r="H71" s="8"/>
      <c r="I71" s="8"/>
      <c r="J71" s="8"/>
      <c r="K71" s="8"/>
      <c r="L71" s="8"/>
      <c r="M71" s="8"/>
      <c r="N71" s="8"/>
      <c r="O71" s="8"/>
      <c r="P71" s="8"/>
      <c r="Q71" s="8"/>
      <c r="R71" s="8"/>
      <c r="S71" s="8"/>
      <c r="T71" s="8"/>
      <c r="U71" s="8"/>
      <c r="V71" s="8"/>
      <c r="W71" s="8"/>
      <c r="X71" s="8"/>
      <c r="Z71" s="177"/>
    </row>
    <row r="72" spans="1:49" x14ac:dyDescent="0.2">
      <c r="A72" s="1">
        <f t="shared" ref="A72:A135" si="6">A71+1</f>
        <v>67</v>
      </c>
      <c r="B72" s="148" t="s">
        <v>69</v>
      </c>
      <c r="C72" s="1">
        <f t="shared" si="5"/>
        <v>67</v>
      </c>
      <c r="D72" s="1">
        <f>VLOOKUP(B72,TabellenSRG!$B$5:$C$386,2,FALSE)</f>
        <v>67</v>
      </c>
      <c r="E72" s="8"/>
      <c r="F72" s="8"/>
      <c r="G72" s="8"/>
      <c r="H72" s="8"/>
      <c r="I72" s="8"/>
      <c r="J72" s="8"/>
      <c r="K72" s="8"/>
      <c r="L72" s="8"/>
      <c r="M72" s="8"/>
      <c r="N72" s="8"/>
      <c r="O72" s="8"/>
      <c r="P72" s="8"/>
      <c r="Q72" s="8"/>
      <c r="R72" s="8"/>
      <c r="S72" s="8"/>
      <c r="T72" s="8"/>
      <c r="U72" s="8"/>
      <c r="V72" s="8"/>
      <c r="W72" s="8"/>
      <c r="X72" s="8"/>
      <c r="Z72" s="177"/>
    </row>
    <row r="73" spans="1:49" x14ac:dyDescent="0.2">
      <c r="A73" s="1">
        <f t="shared" si="6"/>
        <v>68</v>
      </c>
      <c r="B73" s="148" t="s">
        <v>70</v>
      </c>
      <c r="C73" s="1">
        <f t="shared" si="5"/>
        <v>68</v>
      </c>
      <c r="D73" s="1">
        <f>VLOOKUP(B73,TabellenSRG!$B$5:$C$386,2,FALSE)</f>
        <v>68</v>
      </c>
      <c r="E73" s="8"/>
      <c r="F73" s="8"/>
      <c r="G73" s="8"/>
      <c r="H73" s="8"/>
      <c r="I73" s="8"/>
      <c r="J73" s="8"/>
      <c r="K73" s="8"/>
      <c r="L73" s="8"/>
      <c r="M73" s="8"/>
      <c r="N73" s="8"/>
      <c r="O73" s="8"/>
      <c r="P73" s="8"/>
      <c r="Q73" s="8"/>
      <c r="R73" s="8"/>
      <c r="S73" s="8"/>
      <c r="T73" s="8"/>
      <c r="U73" s="8"/>
      <c r="V73" s="8"/>
      <c r="W73" s="8"/>
      <c r="X73" s="8"/>
      <c r="Z73" s="177"/>
    </row>
    <row r="74" spans="1:49" x14ac:dyDescent="0.2">
      <c r="A74" s="1">
        <f t="shared" si="6"/>
        <v>69</v>
      </c>
      <c r="B74" s="148" t="s">
        <v>71</v>
      </c>
      <c r="C74" s="1">
        <f t="shared" si="5"/>
        <v>69</v>
      </c>
      <c r="D74" s="1">
        <f>VLOOKUP(B74,TabellenSRG!$B$5:$C$386,2,FALSE)</f>
        <v>69</v>
      </c>
      <c r="E74" s="8"/>
      <c r="F74" s="8"/>
      <c r="G74" s="8"/>
      <c r="H74" s="8"/>
      <c r="I74" s="8"/>
      <c r="J74" s="8"/>
      <c r="K74" s="8"/>
      <c r="L74" s="8"/>
      <c r="M74" s="8"/>
      <c r="N74" s="8"/>
      <c r="O74" s="8"/>
      <c r="P74" s="8"/>
      <c r="Q74" s="8"/>
      <c r="R74" s="8"/>
      <c r="S74" s="8"/>
      <c r="T74" s="8"/>
      <c r="U74" s="8"/>
      <c r="V74" s="8"/>
      <c r="W74" s="8"/>
      <c r="X74" s="8"/>
      <c r="Z74" s="28"/>
      <c r="AC74" s="10"/>
    </row>
    <row r="75" spans="1:49" x14ac:dyDescent="0.2">
      <c r="A75" s="1">
        <f t="shared" si="6"/>
        <v>70</v>
      </c>
      <c r="B75" s="148" t="s">
        <v>72</v>
      </c>
      <c r="C75" s="1">
        <f t="shared" si="5"/>
        <v>70</v>
      </c>
      <c r="D75" s="1">
        <f>VLOOKUP(B75,TabellenSRG!$B$5:$C$386,2,FALSE)</f>
        <v>70</v>
      </c>
      <c r="E75" s="8"/>
      <c r="F75" s="8"/>
      <c r="G75" s="8"/>
      <c r="H75" s="8"/>
      <c r="I75" s="8"/>
      <c r="J75" s="8"/>
      <c r="K75" s="8"/>
      <c r="L75" s="8"/>
      <c r="M75" s="8"/>
      <c r="N75" s="8"/>
      <c r="O75" s="8"/>
      <c r="P75" s="8"/>
      <c r="Q75" s="8"/>
      <c r="R75" s="8"/>
      <c r="S75" s="8"/>
      <c r="T75" s="8"/>
      <c r="U75" s="8"/>
      <c r="V75" s="8"/>
      <c r="W75" s="8"/>
      <c r="X75" s="8"/>
      <c r="Z75" s="28"/>
      <c r="AC75" s="10"/>
    </row>
    <row r="76" spans="1:49" x14ac:dyDescent="0.2">
      <c r="A76" s="1">
        <f t="shared" si="6"/>
        <v>71</v>
      </c>
      <c r="B76" s="148" t="s">
        <v>73</v>
      </c>
      <c r="C76" s="1">
        <f t="shared" si="5"/>
        <v>71</v>
      </c>
      <c r="D76" s="1">
        <f>VLOOKUP(B76,TabellenSRG!$B$5:$C$386,2,FALSE)</f>
        <v>71</v>
      </c>
      <c r="E76" s="8"/>
      <c r="F76" s="8"/>
      <c r="G76" s="8"/>
      <c r="H76" s="8"/>
      <c r="I76" s="8"/>
      <c r="J76" s="8"/>
      <c r="K76" s="8"/>
      <c r="L76" s="8"/>
      <c r="M76" s="8"/>
      <c r="N76" s="8"/>
      <c r="O76" s="8"/>
      <c r="P76" s="8"/>
      <c r="Q76" s="8"/>
      <c r="R76" s="8"/>
      <c r="S76" s="8"/>
      <c r="T76" s="8"/>
      <c r="U76" s="8"/>
      <c r="V76" s="8"/>
      <c r="W76" s="8"/>
      <c r="X76" s="8"/>
      <c r="Z76" s="28"/>
      <c r="AC76" s="10"/>
    </row>
    <row r="77" spans="1:49" x14ac:dyDescent="0.2">
      <c r="A77" s="1">
        <f t="shared" si="6"/>
        <v>72</v>
      </c>
      <c r="B77" s="148" t="s">
        <v>74</v>
      </c>
      <c r="C77" s="1">
        <f t="shared" si="5"/>
        <v>72</v>
      </c>
      <c r="D77" s="1">
        <f>VLOOKUP(B77,TabellenSRG!$B$5:$C$386,2,FALSE)</f>
        <v>72</v>
      </c>
      <c r="E77" s="8"/>
      <c r="F77" s="8"/>
      <c r="G77" s="8"/>
      <c r="H77" s="8"/>
      <c r="I77" s="8"/>
      <c r="J77" s="8"/>
      <c r="K77" s="8"/>
      <c r="L77" s="8"/>
      <c r="M77" s="8"/>
      <c r="N77" s="8"/>
      <c r="O77" s="8"/>
      <c r="P77" s="8"/>
      <c r="Q77" s="8"/>
      <c r="R77" s="8"/>
      <c r="S77" s="8"/>
      <c r="T77" s="8"/>
      <c r="U77" s="8"/>
      <c r="V77" s="8"/>
      <c r="W77" s="8"/>
      <c r="X77" s="8"/>
      <c r="Z77" s="177"/>
      <c r="AC77" s="10"/>
    </row>
    <row r="78" spans="1:49" x14ac:dyDescent="0.2">
      <c r="A78" s="1">
        <f t="shared" si="6"/>
        <v>73</v>
      </c>
      <c r="B78" s="148" t="s">
        <v>75</v>
      </c>
      <c r="C78" s="1">
        <f t="shared" si="5"/>
        <v>73</v>
      </c>
      <c r="D78" s="1">
        <f>VLOOKUP(B78,TabellenSRG!$B$5:$C$386,2,FALSE)</f>
        <v>73</v>
      </c>
      <c r="E78" s="8"/>
      <c r="F78" s="8"/>
      <c r="G78" s="8"/>
      <c r="H78" s="8"/>
      <c r="I78" s="8"/>
      <c r="J78" s="8"/>
      <c r="K78" s="8"/>
      <c r="L78" s="8"/>
      <c r="M78" s="8"/>
      <c r="N78" s="8"/>
      <c r="O78" s="8"/>
      <c r="P78" s="8"/>
      <c r="Q78" s="8"/>
      <c r="R78" s="8"/>
      <c r="S78" s="8"/>
      <c r="T78" s="8"/>
      <c r="U78" s="8"/>
      <c r="V78" s="8"/>
      <c r="W78" s="8"/>
      <c r="X78" s="8"/>
      <c r="Z78" s="177"/>
    </row>
    <row r="79" spans="1:49" x14ac:dyDescent="0.2">
      <c r="A79" s="1">
        <f t="shared" si="6"/>
        <v>74</v>
      </c>
      <c r="B79" s="148" t="s">
        <v>76</v>
      </c>
      <c r="C79" s="1">
        <f t="shared" si="5"/>
        <v>74</v>
      </c>
      <c r="D79" s="1">
        <f>VLOOKUP(B79,TabellenSRG!$B$5:$C$386,2,FALSE)</f>
        <v>74</v>
      </c>
      <c r="E79" s="8"/>
      <c r="F79" s="8"/>
      <c r="G79" s="8"/>
      <c r="H79" s="8"/>
      <c r="I79" s="8"/>
      <c r="J79" s="8"/>
      <c r="K79" s="8"/>
      <c r="L79" s="8"/>
      <c r="M79" s="8"/>
      <c r="N79" s="8"/>
      <c r="O79" s="8"/>
      <c r="P79" s="8"/>
      <c r="Q79" s="8"/>
      <c r="R79" s="8"/>
      <c r="S79" s="8"/>
      <c r="T79" s="8"/>
      <c r="U79" s="8"/>
      <c r="V79" s="8"/>
      <c r="W79" s="8"/>
      <c r="X79" s="8"/>
      <c r="Z79" s="177"/>
    </row>
    <row r="80" spans="1:49" x14ac:dyDescent="0.2">
      <c r="A80" s="1">
        <f t="shared" si="6"/>
        <v>75</v>
      </c>
      <c r="B80" s="148" t="s">
        <v>77</v>
      </c>
      <c r="C80" s="1">
        <f t="shared" si="5"/>
        <v>75</v>
      </c>
      <c r="D80" s="1">
        <f>VLOOKUP(B80,TabellenSRG!$B$5:$C$386,2,FALSE)</f>
        <v>75</v>
      </c>
      <c r="E80" s="8"/>
      <c r="F80" s="8"/>
      <c r="G80" s="8"/>
      <c r="H80" s="8"/>
      <c r="I80" s="8"/>
      <c r="J80" s="8"/>
      <c r="K80" s="8"/>
      <c r="L80" s="8"/>
      <c r="M80" s="8"/>
      <c r="N80" s="8"/>
      <c r="O80" s="8"/>
      <c r="P80" s="8"/>
      <c r="Q80" s="8"/>
      <c r="R80" s="8"/>
      <c r="S80" s="8"/>
      <c r="T80" s="8"/>
      <c r="U80" s="8"/>
      <c r="V80" s="8"/>
      <c r="W80" s="8"/>
      <c r="X80" s="8"/>
      <c r="Z80" s="177"/>
    </row>
    <row r="81" spans="1:26" x14ac:dyDescent="0.2">
      <c r="A81" s="1">
        <f t="shared" si="6"/>
        <v>76</v>
      </c>
      <c r="B81" s="148" t="s">
        <v>78</v>
      </c>
      <c r="C81" s="1">
        <f t="shared" si="5"/>
        <v>76</v>
      </c>
      <c r="D81" s="1">
        <f>VLOOKUP(B81,TabellenSRG!$B$5:$C$386,2,FALSE)</f>
        <v>76</v>
      </c>
      <c r="E81" s="8"/>
      <c r="F81" s="8"/>
      <c r="G81" s="8"/>
      <c r="H81" s="8"/>
      <c r="I81" s="8"/>
      <c r="J81" s="8"/>
      <c r="K81" s="8"/>
      <c r="L81" s="8"/>
      <c r="M81" s="8"/>
      <c r="N81" s="8"/>
      <c r="O81" s="8"/>
      <c r="P81" s="8"/>
      <c r="Q81" s="8"/>
      <c r="R81" s="8"/>
      <c r="S81" s="8"/>
      <c r="T81" s="8"/>
      <c r="U81" s="8"/>
      <c r="V81" s="8"/>
      <c r="W81" s="8"/>
      <c r="X81" s="8"/>
      <c r="Z81" s="177"/>
    </row>
    <row r="82" spans="1:26" x14ac:dyDescent="0.2">
      <c r="A82" s="1">
        <f t="shared" si="6"/>
        <v>77</v>
      </c>
      <c r="B82" s="148" t="s">
        <v>79</v>
      </c>
      <c r="C82" s="1">
        <f t="shared" si="5"/>
        <v>77</v>
      </c>
      <c r="D82" s="1">
        <f>VLOOKUP(B82,TabellenSRG!$B$5:$C$386,2,FALSE)</f>
        <v>77</v>
      </c>
      <c r="E82" s="8"/>
      <c r="F82" s="8"/>
      <c r="G82" s="8"/>
      <c r="H82" s="8"/>
      <c r="I82" s="8"/>
      <c r="J82" s="8"/>
      <c r="K82" s="8"/>
      <c r="L82" s="8"/>
      <c r="M82" s="8"/>
      <c r="N82" s="8"/>
      <c r="O82" s="8"/>
      <c r="P82" s="8"/>
      <c r="Q82" s="8"/>
      <c r="R82" s="8"/>
      <c r="S82" s="8"/>
      <c r="T82" s="8"/>
      <c r="U82" s="8"/>
      <c r="V82" s="8"/>
      <c r="W82" s="8"/>
      <c r="X82" s="8"/>
      <c r="Z82" s="177"/>
    </row>
    <row r="83" spans="1:26" x14ac:dyDescent="0.2">
      <c r="A83" s="1">
        <f t="shared" si="6"/>
        <v>78</v>
      </c>
      <c r="B83" s="148" t="s">
        <v>80</v>
      </c>
      <c r="C83" s="1">
        <f t="shared" si="5"/>
        <v>78</v>
      </c>
      <c r="D83" s="1">
        <f>VLOOKUP(B83,TabellenSRG!$B$5:$C$386,2,FALSE)</f>
        <v>78</v>
      </c>
      <c r="E83" s="8"/>
      <c r="F83" s="8"/>
      <c r="G83" s="8"/>
      <c r="H83" s="8"/>
      <c r="I83" s="8"/>
      <c r="J83" s="8"/>
      <c r="K83" s="8"/>
      <c r="L83" s="8"/>
      <c r="M83" s="8"/>
      <c r="N83" s="8"/>
      <c r="O83" s="8"/>
      <c r="P83" s="8"/>
      <c r="Q83" s="8"/>
      <c r="R83" s="8"/>
      <c r="S83" s="8"/>
      <c r="T83" s="8"/>
      <c r="U83" s="8"/>
      <c r="V83" s="8"/>
      <c r="W83" s="8"/>
      <c r="X83" s="8"/>
      <c r="Z83" s="177"/>
    </row>
    <row r="84" spans="1:26" x14ac:dyDescent="0.2">
      <c r="A84" s="1">
        <f t="shared" si="6"/>
        <v>79</v>
      </c>
      <c r="B84" s="148" t="s">
        <v>81</v>
      </c>
      <c r="C84" s="1">
        <f t="shared" si="5"/>
        <v>79</v>
      </c>
      <c r="D84" s="1">
        <f>VLOOKUP(B84,TabellenSRG!$B$5:$C$386,2,FALSE)</f>
        <v>79</v>
      </c>
      <c r="E84" s="8"/>
      <c r="F84" s="8"/>
      <c r="G84" s="8"/>
      <c r="H84" s="8"/>
      <c r="I84" s="8"/>
      <c r="J84" s="8"/>
      <c r="K84" s="8"/>
      <c r="L84" s="8"/>
      <c r="M84" s="8"/>
      <c r="N84" s="8"/>
      <c r="O84" s="8"/>
      <c r="P84" s="8"/>
      <c r="Q84" s="8"/>
      <c r="R84" s="8"/>
      <c r="S84" s="8"/>
      <c r="T84" s="8"/>
      <c r="U84" s="8"/>
      <c r="V84" s="8"/>
      <c r="W84" s="8"/>
      <c r="X84" s="8"/>
      <c r="Z84" s="177"/>
    </row>
    <row r="85" spans="1:26" x14ac:dyDescent="0.2">
      <c r="A85" s="1">
        <f t="shared" si="6"/>
        <v>80</v>
      </c>
      <c r="B85" s="148" t="s">
        <v>82</v>
      </c>
      <c r="C85" s="1">
        <f t="shared" si="5"/>
        <v>80</v>
      </c>
      <c r="D85" s="1">
        <f>VLOOKUP(B85,TabellenSRG!$B$5:$C$386,2,FALSE)</f>
        <v>80</v>
      </c>
      <c r="E85" s="8"/>
      <c r="F85" s="8"/>
      <c r="G85" s="8"/>
      <c r="H85" s="8"/>
      <c r="I85" s="8"/>
      <c r="J85" s="8"/>
      <c r="K85" s="8"/>
      <c r="L85" s="8"/>
      <c r="M85" s="8"/>
      <c r="N85" s="8"/>
      <c r="O85" s="8"/>
      <c r="P85" s="8"/>
      <c r="Q85" s="8"/>
      <c r="R85" s="8"/>
      <c r="S85" s="8"/>
      <c r="T85" s="8"/>
      <c r="U85" s="8"/>
      <c r="V85" s="8"/>
      <c r="W85" s="8"/>
      <c r="X85" s="8"/>
      <c r="Z85" s="177"/>
    </row>
    <row r="86" spans="1:26" ht="13.5" customHeight="1" x14ac:dyDescent="0.2">
      <c r="A86" s="1">
        <f t="shared" si="6"/>
        <v>81</v>
      </c>
      <c r="B86" s="148" t="s">
        <v>83</v>
      </c>
      <c r="C86" s="1">
        <f t="shared" si="5"/>
        <v>81</v>
      </c>
      <c r="D86" s="1">
        <f>VLOOKUP(B86,TabellenSRG!$B$5:$C$386,2,FALSE)</f>
        <v>81</v>
      </c>
      <c r="E86" s="8"/>
      <c r="F86" s="8"/>
      <c r="G86" s="8"/>
      <c r="H86" s="8"/>
      <c r="I86" s="8"/>
      <c r="J86" s="8"/>
      <c r="K86" s="8"/>
      <c r="L86" s="8"/>
      <c r="M86" s="8"/>
      <c r="N86" s="8"/>
      <c r="O86" s="8"/>
      <c r="P86" s="8"/>
      <c r="Q86" s="8"/>
      <c r="R86" s="8"/>
      <c r="S86" s="8"/>
      <c r="T86" s="8"/>
      <c r="U86" s="8"/>
      <c r="V86" s="8"/>
      <c r="W86" s="8"/>
      <c r="X86" s="8"/>
      <c r="Z86" s="177"/>
    </row>
    <row r="87" spans="1:26" x14ac:dyDescent="0.2">
      <c r="A87" s="1">
        <f t="shared" si="6"/>
        <v>82</v>
      </c>
      <c r="B87" s="148" t="s">
        <v>84</v>
      </c>
      <c r="C87" s="1">
        <f t="shared" si="5"/>
        <v>82</v>
      </c>
      <c r="D87" s="1">
        <f>VLOOKUP(B87,TabellenSRG!$B$5:$C$386,2,FALSE)</f>
        <v>82</v>
      </c>
      <c r="E87" s="8"/>
      <c r="F87" s="8"/>
      <c r="G87" s="8"/>
      <c r="H87" s="8"/>
      <c r="I87" s="8"/>
      <c r="J87" s="8"/>
      <c r="K87" s="8"/>
      <c r="L87" s="8"/>
      <c r="M87" s="8"/>
      <c r="N87" s="8"/>
      <c r="O87" s="8"/>
      <c r="P87" s="8"/>
      <c r="Q87" s="8"/>
      <c r="R87" s="8"/>
      <c r="S87" s="8"/>
      <c r="T87" s="8"/>
      <c r="U87" s="8"/>
      <c r="V87" s="8"/>
      <c r="W87" s="8"/>
      <c r="X87" s="8"/>
      <c r="Z87" s="177"/>
    </row>
    <row r="88" spans="1:26" x14ac:dyDescent="0.2">
      <c r="A88" s="1">
        <f t="shared" si="6"/>
        <v>83</v>
      </c>
      <c r="B88" s="148" t="s">
        <v>85</v>
      </c>
      <c r="C88" s="1">
        <f t="shared" si="5"/>
        <v>83</v>
      </c>
      <c r="D88" s="1">
        <f>VLOOKUP(B88,TabellenSRG!$B$5:$C$386,2,FALSE)</f>
        <v>83</v>
      </c>
      <c r="E88" s="8"/>
      <c r="F88" s="8"/>
      <c r="G88" s="8"/>
      <c r="H88" s="8"/>
      <c r="I88" s="8"/>
      <c r="J88" s="8"/>
      <c r="K88" s="8"/>
      <c r="L88" s="8"/>
      <c r="M88" s="8"/>
      <c r="N88" s="8"/>
      <c r="O88" s="8"/>
      <c r="P88" s="8"/>
      <c r="Q88" s="8"/>
      <c r="R88" s="8"/>
      <c r="S88" s="8"/>
      <c r="T88" s="8"/>
      <c r="U88" s="8"/>
      <c r="V88" s="8"/>
      <c r="W88" s="8"/>
      <c r="X88" s="8"/>
      <c r="Z88" s="177"/>
    </row>
    <row r="89" spans="1:26" x14ac:dyDescent="0.2">
      <c r="A89" s="1">
        <f t="shared" si="6"/>
        <v>84</v>
      </c>
      <c r="B89" s="148" t="s">
        <v>86</v>
      </c>
      <c r="C89" s="1">
        <f t="shared" si="5"/>
        <v>84</v>
      </c>
      <c r="D89" s="1">
        <f>VLOOKUP(B89,TabellenSRG!$B$5:$C$386,2,FALSE)</f>
        <v>84</v>
      </c>
      <c r="E89" s="8"/>
      <c r="F89" s="8"/>
      <c r="G89" s="8"/>
      <c r="H89" s="8"/>
      <c r="I89" s="8"/>
      <c r="J89" s="8"/>
      <c r="K89" s="8"/>
      <c r="L89" s="8"/>
      <c r="M89" s="8"/>
      <c r="N89" s="8"/>
      <c r="O89" s="8"/>
      <c r="P89" s="8"/>
      <c r="Q89" s="8"/>
      <c r="R89" s="8"/>
      <c r="S89" s="8"/>
      <c r="T89" s="8"/>
      <c r="U89" s="8"/>
      <c r="V89" s="8"/>
      <c r="W89" s="8"/>
      <c r="X89" s="8"/>
    </row>
    <row r="90" spans="1:26" x14ac:dyDescent="0.2">
      <c r="A90" s="1">
        <f t="shared" si="6"/>
        <v>85</v>
      </c>
      <c r="B90" s="148" t="s">
        <v>87</v>
      </c>
      <c r="C90" s="1">
        <f t="shared" si="5"/>
        <v>85</v>
      </c>
      <c r="D90" s="1">
        <f>VLOOKUP(B90,TabellenSRG!$B$5:$C$386,2,FALSE)</f>
        <v>85</v>
      </c>
      <c r="E90" s="8"/>
      <c r="F90" s="8"/>
      <c r="G90" s="8"/>
      <c r="H90" s="8"/>
      <c r="I90" s="8"/>
      <c r="J90" s="8"/>
      <c r="K90" s="8"/>
      <c r="L90" s="8"/>
      <c r="M90" s="8"/>
      <c r="N90" s="8"/>
      <c r="O90" s="8"/>
      <c r="P90" s="8"/>
      <c r="Q90" s="8"/>
      <c r="R90" s="8"/>
      <c r="S90" s="8"/>
      <c r="T90" s="8"/>
      <c r="U90" s="8"/>
      <c r="V90" s="8"/>
      <c r="W90" s="8"/>
      <c r="X90" s="8"/>
    </row>
    <row r="91" spans="1:26" x14ac:dyDescent="0.2">
      <c r="A91" s="1">
        <f t="shared" si="6"/>
        <v>86</v>
      </c>
      <c r="B91" s="148" t="s">
        <v>88</v>
      </c>
      <c r="C91" s="1">
        <f t="shared" si="5"/>
        <v>86</v>
      </c>
      <c r="D91" s="1">
        <f>VLOOKUP(B91,TabellenSRG!$B$5:$C$386,2,FALSE)</f>
        <v>86</v>
      </c>
      <c r="E91" s="8"/>
      <c r="F91" s="8"/>
      <c r="G91" s="8"/>
      <c r="H91" s="8"/>
      <c r="I91" s="8"/>
      <c r="J91" s="8"/>
      <c r="K91" s="8"/>
      <c r="L91" s="8"/>
      <c r="M91" s="8"/>
      <c r="N91" s="8"/>
      <c r="O91" s="8"/>
      <c r="P91" s="8"/>
      <c r="Q91" s="8"/>
      <c r="R91" s="8"/>
      <c r="S91" s="8"/>
      <c r="T91" s="8"/>
      <c r="U91" s="8"/>
      <c r="V91" s="8"/>
      <c r="W91" s="8"/>
      <c r="X91" s="8"/>
    </row>
    <row r="92" spans="1:26" x14ac:dyDescent="0.2">
      <c r="A92" s="1">
        <f t="shared" si="6"/>
        <v>87</v>
      </c>
      <c r="B92" s="148" t="s">
        <v>89</v>
      </c>
      <c r="C92" s="1">
        <f t="shared" si="5"/>
        <v>87</v>
      </c>
      <c r="D92" s="1">
        <f>VLOOKUP(B92,TabellenSRG!$B$5:$C$386,2,FALSE)</f>
        <v>87</v>
      </c>
      <c r="E92" s="8"/>
      <c r="F92" s="8"/>
      <c r="G92" s="8"/>
      <c r="H92" s="8"/>
      <c r="I92" s="8"/>
      <c r="J92" s="8"/>
      <c r="K92" s="8"/>
      <c r="L92" s="8"/>
      <c r="M92" s="8"/>
      <c r="N92" s="8"/>
      <c r="O92" s="8"/>
      <c r="P92" s="8"/>
      <c r="Q92" s="8"/>
      <c r="R92" s="8"/>
      <c r="S92" s="8"/>
      <c r="T92" s="8"/>
      <c r="U92" s="8"/>
      <c r="V92" s="8"/>
      <c r="W92" s="8"/>
      <c r="X92" s="8"/>
    </row>
    <row r="93" spans="1:26" x14ac:dyDescent="0.2">
      <c r="A93" s="1">
        <f t="shared" si="6"/>
        <v>88</v>
      </c>
      <c r="B93" s="148" t="s">
        <v>90</v>
      </c>
      <c r="C93" s="1">
        <f t="shared" si="5"/>
        <v>88</v>
      </c>
      <c r="D93" s="1">
        <f>VLOOKUP(B93,TabellenSRG!$B$5:$C$386,2,FALSE)</f>
        <v>88</v>
      </c>
      <c r="E93" s="8"/>
      <c r="F93" s="8"/>
      <c r="G93" s="8"/>
      <c r="H93" s="8"/>
      <c r="I93" s="8"/>
      <c r="J93" s="8"/>
      <c r="K93" s="8"/>
      <c r="L93" s="8"/>
      <c r="M93" s="8"/>
      <c r="N93" s="8"/>
      <c r="O93" s="8"/>
      <c r="P93" s="8"/>
      <c r="Q93" s="8"/>
      <c r="R93" s="8"/>
      <c r="S93" s="8"/>
      <c r="T93" s="8"/>
      <c r="U93" s="8"/>
      <c r="V93" s="8"/>
      <c r="W93" s="8"/>
      <c r="X93" s="8"/>
    </row>
    <row r="94" spans="1:26" x14ac:dyDescent="0.2">
      <c r="A94" s="1">
        <f t="shared" si="6"/>
        <v>89</v>
      </c>
      <c r="B94" s="148" t="s">
        <v>91</v>
      </c>
      <c r="C94" s="1">
        <f t="shared" si="5"/>
        <v>89</v>
      </c>
      <c r="D94" s="1">
        <f>VLOOKUP(B94,TabellenSRG!$B$5:$C$386,2,FALSE)</f>
        <v>89</v>
      </c>
      <c r="E94" s="8"/>
      <c r="F94" s="8"/>
      <c r="G94" s="8"/>
      <c r="H94" s="8"/>
      <c r="I94" s="8"/>
      <c r="J94" s="8"/>
      <c r="K94" s="8"/>
      <c r="L94" s="8"/>
      <c r="M94" s="8"/>
      <c r="N94" s="8"/>
      <c r="O94" s="8"/>
      <c r="P94" s="8"/>
      <c r="Q94" s="8"/>
      <c r="R94" s="8"/>
      <c r="S94" s="8"/>
      <c r="T94" s="8"/>
      <c r="U94" s="8"/>
      <c r="V94" s="8"/>
      <c r="W94" s="8"/>
      <c r="X94" s="8"/>
    </row>
    <row r="95" spans="1:26" x14ac:dyDescent="0.2">
      <c r="A95" s="1">
        <f t="shared" si="6"/>
        <v>90</v>
      </c>
      <c r="B95" s="148" t="s">
        <v>92</v>
      </c>
      <c r="C95" s="1">
        <f t="shared" si="5"/>
        <v>90</v>
      </c>
      <c r="D95" s="1">
        <f>VLOOKUP(B95,TabellenSRG!$B$5:$C$386,2,FALSE)</f>
        <v>90</v>
      </c>
      <c r="E95" s="8"/>
      <c r="F95" s="8"/>
      <c r="G95" s="8"/>
      <c r="H95" s="8"/>
      <c r="I95" s="8"/>
      <c r="J95" s="8"/>
      <c r="K95" s="8"/>
      <c r="L95" s="8"/>
      <c r="M95" s="8"/>
      <c r="N95" s="8"/>
      <c r="O95" s="8"/>
      <c r="P95" s="8"/>
      <c r="Q95" s="8"/>
      <c r="R95" s="8"/>
      <c r="S95" s="8"/>
      <c r="T95" s="8"/>
      <c r="U95" s="8"/>
      <c r="V95" s="8"/>
      <c r="W95" s="8"/>
      <c r="X95" s="8"/>
    </row>
    <row r="96" spans="1:26" x14ac:dyDescent="0.2">
      <c r="A96" s="1">
        <f t="shared" si="6"/>
        <v>91</v>
      </c>
      <c r="B96" s="148" t="s">
        <v>93</v>
      </c>
      <c r="C96" s="1">
        <f t="shared" si="5"/>
        <v>91</v>
      </c>
      <c r="D96" s="1">
        <f>VLOOKUP(B96,TabellenSRG!$B$5:$C$386,2,FALSE)</f>
        <v>91</v>
      </c>
      <c r="E96" s="8"/>
      <c r="F96" s="8"/>
      <c r="G96" s="8"/>
      <c r="H96" s="8"/>
      <c r="I96" s="8"/>
      <c r="J96" s="8"/>
      <c r="K96" s="8"/>
      <c r="L96" s="8"/>
      <c r="M96" s="8"/>
      <c r="N96" s="8"/>
      <c r="O96" s="8"/>
      <c r="P96" s="8"/>
      <c r="Q96" s="8"/>
      <c r="R96" s="8"/>
      <c r="S96" s="8"/>
      <c r="T96" s="8"/>
      <c r="U96" s="8"/>
      <c r="V96" s="8"/>
      <c r="W96" s="8"/>
      <c r="X96" s="8"/>
    </row>
    <row r="97" spans="1:24" x14ac:dyDescent="0.2">
      <c r="A97" s="1">
        <f t="shared" si="6"/>
        <v>92</v>
      </c>
      <c r="B97" s="148" t="s">
        <v>94</v>
      </c>
      <c r="C97" s="1">
        <f t="shared" si="5"/>
        <v>92</v>
      </c>
      <c r="D97" s="1">
        <f>VLOOKUP(B97,TabellenSRG!$B$5:$C$386,2,FALSE)</f>
        <v>92</v>
      </c>
      <c r="E97" s="8"/>
      <c r="F97" s="8"/>
      <c r="G97" s="8"/>
      <c r="H97" s="8"/>
      <c r="I97" s="8"/>
      <c r="J97" s="8"/>
      <c r="K97" s="8"/>
      <c r="L97" s="8"/>
      <c r="M97" s="8"/>
      <c r="N97" s="8"/>
      <c r="O97" s="8"/>
      <c r="P97" s="8"/>
      <c r="Q97" s="8"/>
      <c r="R97" s="8"/>
      <c r="S97" s="8"/>
      <c r="T97" s="8"/>
      <c r="U97" s="8"/>
      <c r="V97" s="8"/>
      <c r="W97" s="8"/>
      <c r="X97" s="8"/>
    </row>
    <row r="98" spans="1:24" x14ac:dyDescent="0.2">
      <c r="A98" s="1">
        <f t="shared" si="6"/>
        <v>93</v>
      </c>
      <c r="B98" s="148" t="s">
        <v>95</v>
      </c>
      <c r="C98" s="1">
        <f t="shared" si="5"/>
        <v>93</v>
      </c>
      <c r="D98" s="1">
        <f>VLOOKUP(B98,TabellenSRG!$B$5:$C$386,2,FALSE)</f>
        <v>93</v>
      </c>
      <c r="E98" s="8"/>
      <c r="F98" s="8"/>
      <c r="G98" s="8"/>
      <c r="H98" s="8"/>
      <c r="I98" s="8"/>
      <c r="J98" s="8"/>
      <c r="K98" s="8"/>
      <c r="L98" s="8"/>
      <c r="M98" s="8"/>
      <c r="N98" s="8"/>
      <c r="O98" s="8"/>
      <c r="P98" s="8"/>
      <c r="Q98" s="8"/>
      <c r="R98" s="8"/>
      <c r="S98" s="8"/>
      <c r="T98" s="8"/>
      <c r="U98" s="8"/>
      <c r="V98" s="8"/>
      <c r="W98" s="8"/>
      <c r="X98" s="8"/>
    </row>
    <row r="99" spans="1:24" x14ac:dyDescent="0.2">
      <c r="A99" s="1">
        <f t="shared" si="6"/>
        <v>94</v>
      </c>
      <c r="B99" s="148" t="s">
        <v>96</v>
      </c>
      <c r="C99" s="1">
        <f t="shared" si="5"/>
        <v>94</v>
      </c>
      <c r="D99" s="1">
        <f>VLOOKUP(B99,TabellenSRG!$B$5:$C$386,2,FALSE)</f>
        <v>94</v>
      </c>
      <c r="E99" s="8"/>
      <c r="F99" s="8"/>
      <c r="G99" s="8"/>
      <c r="H99" s="8"/>
      <c r="I99" s="8"/>
      <c r="J99" s="8"/>
      <c r="K99" s="8"/>
      <c r="L99" s="8"/>
      <c r="M99" s="8"/>
      <c r="N99" s="8"/>
      <c r="O99" s="8"/>
      <c r="P99" s="8"/>
      <c r="Q99" s="8"/>
      <c r="R99" s="8"/>
      <c r="S99" s="8"/>
      <c r="T99" s="8"/>
      <c r="U99" s="8"/>
      <c r="V99" s="8"/>
      <c r="W99" s="8"/>
      <c r="X99" s="8"/>
    </row>
    <row r="100" spans="1:24" x14ac:dyDescent="0.2">
      <c r="A100" s="1">
        <f t="shared" si="6"/>
        <v>95</v>
      </c>
      <c r="B100" s="148" t="s">
        <v>97</v>
      </c>
      <c r="C100" s="1">
        <f t="shared" si="5"/>
        <v>95</v>
      </c>
      <c r="D100" s="1">
        <f>VLOOKUP(B100,TabellenSRG!$B$5:$C$386,2,FALSE)</f>
        <v>95</v>
      </c>
      <c r="E100" s="8"/>
      <c r="F100" s="8"/>
      <c r="G100" s="8"/>
      <c r="H100" s="8"/>
      <c r="I100" s="8"/>
      <c r="J100" s="8"/>
      <c r="K100" s="8"/>
      <c r="L100" s="8"/>
      <c r="M100" s="8"/>
      <c r="N100" s="8"/>
      <c r="O100" s="8"/>
      <c r="P100" s="8"/>
      <c r="Q100" s="8"/>
      <c r="R100" s="8"/>
      <c r="S100" s="8"/>
      <c r="T100" s="8"/>
      <c r="U100" s="8"/>
      <c r="V100" s="8"/>
      <c r="W100" s="8"/>
      <c r="X100" s="8"/>
    </row>
    <row r="101" spans="1:24" x14ac:dyDescent="0.2">
      <c r="A101" s="1">
        <f t="shared" si="6"/>
        <v>96</v>
      </c>
      <c r="B101" s="148" t="s">
        <v>98</v>
      </c>
      <c r="C101" s="1">
        <f t="shared" si="5"/>
        <v>96</v>
      </c>
      <c r="D101" s="1">
        <f>VLOOKUP(B101,TabellenSRG!$B$5:$C$386,2,FALSE)</f>
        <v>96</v>
      </c>
      <c r="E101" s="8"/>
      <c r="F101" s="8"/>
      <c r="G101" s="8"/>
      <c r="H101" s="8"/>
      <c r="I101" s="8"/>
      <c r="J101" s="8"/>
      <c r="K101" s="8"/>
      <c r="L101" s="8"/>
      <c r="M101" s="8"/>
      <c r="N101" s="8"/>
      <c r="O101" s="8"/>
      <c r="P101" s="8"/>
      <c r="Q101" s="8"/>
      <c r="R101" s="8"/>
      <c r="S101" s="8"/>
      <c r="T101" s="8"/>
      <c r="U101" s="8"/>
      <c r="V101" s="8"/>
      <c r="W101" s="8"/>
      <c r="X101" s="8"/>
    </row>
    <row r="102" spans="1:24" x14ac:dyDescent="0.2">
      <c r="A102" s="1">
        <f t="shared" si="6"/>
        <v>97</v>
      </c>
      <c r="B102" s="148" t="s">
        <v>99</v>
      </c>
      <c r="C102" s="1">
        <f t="shared" si="5"/>
        <v>97</v>
      </c>
      <c r="D102" s="1">
        <f>VLOOKUP(B102,TabellenSRG!$B$5:$C$386,2,FALSE)</f>
        <v>97</v>
      </c>
      <c r="E102" s="8"/>
      <c r="F102" s="8"/>
      <c r="G102" s="8"/>
      <c r="H102" s="8"/>
      <c r="I102" s="8"/>
      <c r="J102" s="8"/>
      <c r="K102" s="8"/>
      <c r="L102" s="8"/>
      <c r="M102" s="8"/>
      <c r="N102" s="8"/>
      <c r="O102" s="8"/>
      <c r="P102" s="8"/>
      <c r="Q102" s="8"/>
      <c r="R102" s="8"/>
      <c r="S102" s="8"/>
      <c r="T102" s="8"/>
      <c r="U102" s="8"/>
      <c r="V102" s="8"/>
      <c r="W102" s="8"/>
      <c r="X102" s="8"/>
    </row>
    <row r="103" spans="1:24" x14ac:dyDescent="0.2">
      <c r="A103" s="1">
        <f t="shared" si="6"/>
        <v>98</v>
      </c>
      <c r="B103" s="148" t="s">
        <v>100</v>
      </c>
      <c r="C103" s="1">
        <f t="shared" si="5"/>
        <v>98</v>
      </c>
      <c r="D103" s="1">
        <f>VLOOKUP(B103,TabellenSRG!$B$5:$C$386,2,FALSE)</f>
        <v>98</v>
      </c>
      <c r="E103" s="8"/>
      <c r="F103" s="8"/>
      <c r="G103" s="8"/>
      <c r="H103" s="8"/>
      <c r="I103" s="8"/>
      <c r="J103" s="8"/>
      <c r="K103" s="8"/>
      <c r="L103" s="8"/>
      <c r="M103" s="8"/>
      <c r="N103" s="8"/>
      <c r="O103" s="8"/>
      <c r="P103" s="8"/>
      <c r="Q103" s="8"/>
      <c r="R103" s="8"/>
      <c r="S103" s="8"/>
      <c r="T103" s="8"/>
      <c r="U103" s="8"/>
      <c r="V103" s="8"/>
      <c r="W103" s="8"/>
      <c r="X103" s="8"/>
    </row>
    <row r="104" spans="1:24" x14ac:dyDescent="0.2">
      <c r="A104" s="1">
        <f t="shared" si="6"/>
        <v>99</v>
      </c>
      <c r="B104" s="148" t="s">
        <v>101</v>
      </c>
      <c r="C104" s="1">
        <f t="shared" si="5"/>
        <v>99</v>
      </c>
      <c r="D104" s="1">
        <f>VLOOKUP(B104,TabellenSRG!$B$5:$C$386,2,FALSE)</f>
        <v>99</v>
      </c>
      <c r="E104" s="8"/>
      <c r="F104" s="8"/>
      <c r="G104" s="8"/>
      <c r="H104" s="8"/>
      <c r="I104" s="8"/>
      <c r="J104" s="8"/>
      <c r="K104" s="8"/>
      <c r="L104" s="8"/>
      <c r="M104" s="8"/>
      <c r="N104" s="8"/>
      <c r="O104" s="8"/>
      <c r="P104" s="8"/>
      <c r="Q104" s="8"/>
      <c r="R104" s="8"/>
      <c r="S104" s="8"/>
      <c r="T104" s="8"/>
      <c r="U104" s="8"/>
      <c r="V104" s="8"/>
      <c r="W104" s="8"/>
      <c r="X104" s="8"/>
    </row>
    <row r="105" spans="1:24" x14ac:dyDescent="0.2">
      <c r="A105" s="1">
        <f t="shared" si="6"/>
        <v>100</v>
      </c>
      <c r="B105" s="148" t="s">
        <v>102</v>
      </c>
      <c r="C105" s="1">
        <f t="shared" si="5"/>
        <v>100</v>
      </c>
      <c r="D105" s="1">
        <f>VLOOKUP(B105,TabellenSRG!$B$5:$C$386,2,FALSE)</f>
        <v>100</v>
      </c>
      <c r="E105" s="8"/>
      <c r="F105" s="8"/>
      <c r="G105" s="8"/>
      <c r="H105" s="8"/>
      <c r="I105" s="8"/>
      <c r="J105" s="8"/>
      <c r="K105" s="8"/>
      <c r="L105" s="8"/>
      <c r="M105" s="8"/>
      <c r="N105" s="8"/>
      <c r="O105" s="8"/>
      <c r="P105" s="8"/>
      <c r="Q105" s="8"/>
      <c r="R105" s="8"/>
      <c r="S105" s="8"/>
      <c r="T105" s="8"/>
      <c r="U105" s="8"/>
      <c r="V105" s="8"/>
      <c r="W105" s="8"/>
      <c r="X105" s="8"/>
    </row>
    <row r="106" spans="1:24" x14ac:dyDescent="0.2">
      <c r="A106" s="1">
        <f t="shared" si="6"/>
        <v>101</v>
      </c>
      <c r="B106" s="148" t="s">
        <v>103</v>
      </c>
      <c r="C106" s="1">
        <f t="shared" si="5"/>
        <v>101</v>
      </c>
      <c r="D106" s="1">
        <f>VLOOKUP(B106,TabellenSRG!$B$5:$C$386,2,FALSE)</f>
        <v>101</v>
      </c>
      <c r="E106" s="8"/>
      <c r="F106" s="8"/>
      <c r="G106" s="8"/>
      <c r="H106" s="8"/>
      <c r="I106" s="8"/>
      <c r="J106" s="8"/>
      <c r="K106" s="8"/>
      <c r="L106" s="8"/>
      <c r="M106" s="8"/>
      <c r="N106" s="8"/>
      <c r="O106" s="8"/>
      <c r="P106" s="8"/>
      <c r="Q106" s="8"/>
      <c r="R106" s="8"/>
      <c r="S106" s="8"/>
      <c r="T106" s="8"/>
      <c r="U106" s="8"/>
      <c r="V106" s="8"/>
      <c r="W106" s="8"/>
      <c r="X106" s="8"/>
    </row>
    <row r="107" spans="1:24" x14ac:dyDescent="0.2">
      <c r="A107" s="1">
        <f t="shared" si="6"/>
        <v>102</v>
      </c>
      <c r="B107" s="148" t="s">
        <v>104</v>
      </c>
      <c r="C107" s="1">
        <f t="shared" si="5"/>
        <v>102</v>
      </c>
      <c r="D107" s="1">
        <f>VLOOKUP(B107,TabellenSRG!$B$5:$C$386,2,FALSE)</f>
        <v>102</v>
      </c>
      <c r="E107" s="8"/>
      <c r="F107" s="8"/>
      <c r="G107" s="8"/>
      <c r="H107" s="8"/>
      <c r="I107" s="8"/>
      <c r="J107" s="8"/>
      <c r="K107" s="8"/>
      <c r="L107" s="8"/>
      <c r="M107" s="8"/>
      <c r="N107" s="8"/>
      <c r="O107" s="8"/>
      <c r="P107" s="8"/>
      <c r="Q107" s="8"/>
      <c r="R107" s="8"/>
      <c r="S107" s="8"/>
      <c r="T107" s="8"/>
      <c r="U107" s="8"/>
      <c r="V107" s="8"/>
      <c r="W107" s="8"/>
      <c r="X107" s="8"/>
    </row>
    <row r="108" spans="1:24" x14ac:dyDescent="0.2">
      <c r="A108" s="1">
        <f t="shared" si="6"/>
        <v>103</v>
      </c>
      <c r="B108" s="148" t="s">
        <v>106</v>
      </c>
      <c r="C108" s="1">
        <f t="shared" si="5"/>
        <v>103</v>
      </c>
      <c r="D108" s="1">
        <f>VLOOKUP(B108,TabellenSRG!$B$5:$C$386,2,FALSE)</f>
        <v>103</v>
      </c>
      <c r="E108" s="8"/>
      <c r="F108" s="8"/>
      <c r="G108" s="8"/>
      <c r="H108" s="8"/>
      <c r="I108" s="8"/>
      <c r="J108" s="8"/>
      <c r="K108" s="8"/>
      <c r="L108" s="8"/>
      <c r="M108" s="8"/>
      <c r="N108" s="8"/>
      <c r="O108" s="8"/>
      <c r="P108" s="8"/>
      <c r="Q108" s="8"/>
      <c r="R108" s="8"/>
      <c r="S108" s="8"/>
      <c r="T108" s="8"/>
      <c r="U108" s="8"/>
      <c r="V108" s="8"/>
      <c r="W108" s="8"/>
      <c r="X108" s="8"/>
    </row>
    <row r="109" spans="1:24" x14ac:dyDescent="0.2">
      <c r="A109" s="1">
        <f t="shared" si="6"/>
        <v>104</v>
      </c>
      <c r="B109" s="148" t="s">
        <v>107</v>
      </c>
      <c r="C109" s="1">
        <f t="shared" si="5"/>
        <v>104</v>
      </c>
      <c r="D109" s="1">
        <f>VLOOKUP(B109,TabellenSRG!$B$5:$C$386,2,FALSE)</f>
        <v>104</v>
      </c>
      <c r="E109" s="8"/>
      <c r="F109" s="8"/>
      <c r="G109" s="8"/>
      <c r="H109" s="8"/>
      <c r="I109" s="8"/>
      <c r="J109" s="8"/>
      <c r="K109" s="8"/>
      <c r="L109" s="8"/>
      <c r="M109" s="8"/>
      <c r="N109" s="8"/>
      <c r="O109" s="8"/>
      <c r="P109" s="8"/>
      <c r="Q109" s="8"/>
      <c r="R109" s="8"/>
      <c r="S109" s="8"/>
      <c r="T109" s="8"/>
      <c r="U109" s="8"/>
      <c r="V109" s="8"/>
      <c r="W109" s="8"/>
      <c r="X109" s="8"/>
    </row>
    <row r="110" spans="1:24" x14ac:dyDescent="0.2">
      <c r="A110" s="1">
        <f t="shared" si="6"/>
        <v>105</v>
      </c>
      <c r="B110" s="148" t="s">
        <v>108</v>
      </c>
      <c r="C110" s="1">
        <f t="shared" si="5"/>
        <v>105</v>
      </c>
      <c r="D110" s="1">
        <f>VLOOKUP(B110,TabellenSRG!$B$5:$C$386,2,FALSE)</f>
        <v>105</v>
      </c>
      <c r="E110" s="8"/>
      <c r="F110" s="8"/>
      <c r="G110" s="8"/>
      <c r="H110" s="8"/>
      <c r="I110" s="8"/>
      <c r="J110" s="8"/>
      <c r="K110" s="8"/>
      <c r="L110" s="8"/>
      <c r="M110" s="8"/>
      <c r="N110" s="8"/>
      <c r="O110" s="8"/>
      <c r="P110" s="8"/>
      <c r="Q110" s="8"/>
      <c r="R110" s="8"/>
      <c r="S110" s="8"/>
      <c r="T110" s="8"/>
      <c r="U110" s="8"/>
      <c r="V110" s="8"/>
      <c r="W110" s="8"/>
      <c r="X110" s="8"/>
    </row>
    <row r="111" spans="1:24" x14ac:dyDescent="0.2">
      <c r="A111" s="1">
        <f t="shared" si="6"/>
        <v>106</v>
      </c>
      <c r="B111" s="148" t="s">
        <v>109</v>
      </c>
      <c r="C111" s="1">
        <f t="shared" si="5"/>
        <v>106</v>
      </c>
      <c r="D111" s="1">
        <f>VLOOKUP(B111,TabellenSRG!$B$5:$C$386,2,FALSE)</f>
        <v>106</v>
      </c>
      <c r="E111" s="8"/>
      <c r="F111" s="8"/>
      <c r="G111" s="8"/>
      <c r="H111" s="8"/>
      <c r="I111" s="8"/>
      <c r="J111" s="8"/>
      <c r="K111" s="8"/>
      <c r="L111" s="8"/>
      <c r="M111" s="8"/>
      <c r="N111" s="8"/>
      <c r="O111" s="8"/>
      <c r="P111" s="8"/>
      <c r="Q111" s="8"/>
      <c r="R111" s="8"/>
      <c r="S111" s="8"/>
      <c r="T111" s="8"/>
      <c r="U111" s="8"/>
      <c r="V111" s="8"/>
      <c r="W111" s="8"/>
      <c r="X111" s="8"/>
    </row>
    <row r="112" spans="1:24" x14ac:dyDescent="0.2">
      <c r="A112" s="1">
        <f t="shared" si="6"/>
        <v>107</v>
      </c>
      <c r="B112" s="148" t="s">
        <v>110</v>
      </c>
      <c r="C112" s="1">
        <f t="shared" si="5"/>
        <v>107</v>
      </c>
      <c r="D112" s="1">
        <f>VLOOKUP(B112,TabellenSRG!$B$5:$C$386,2,FALSE)</f>
        <v>107</v>
      </c>
      <c r="E112" s="8"/>
      <c r="F112" s="8"/>
      <c r="G112" s="8"/>
      <c r="H112" s="8"/>
      <c r="I112" s="8"/>
      <c r="J112" s="8"/>
      <c r="K112" s="8"/>
      <c r="L112" s="8"/>
      <c r="M112" s="8"/>
      <c r="N112" s="8"/>
      <c r="O112" s="8"/>
      <c r="P112" s="8"/>
      <c r="Q112" s="8"/>
      <c r="R112" s="8"/>
      <c r="S112" s="8"/>
      <c r="T112" s="8"/>
      <c r="U112" s="8"/>
      <c r="V112" s="8"/>
      <c r="W112" s="8"/>
      <c r="X112" s="8"/>
    </row>
    <row r="113" spans="1:24" x14ac:dyDescent="0.2">
      <c r="A113" s="1">
        <f t="shared" si="6"/>
        <v>108</v>
      </c>
      <c r="B113" s="148" t="s">
        <v>111</v>
      </c>
      <c r="C113" s="1">
        <f t="shared" si="5"/>
        <v>108</v>
      </c>
      <c r="D113" s="1">
        <f>VLOOKUP(B113,TabellenSRG!$B$5:$C$386,2,FALSE)</f>
        <v>108</v>
      </c>
      <c r="E113" s="8"/>
      <c r="F113" s="8"/>
      <c r="G113" s="8"/>
      <c r="H113" s="8"/>
      <c r="I113" s="8"/>
      <c r="J113" s="8"/>
      <c r="K113" s="8"/>
      <c r="L113" s="8"/>
      <c r="M113" s="8"/>
      <c r="N113" s="8"/>
      <c r="O113" s="8"/>
      <c r="P113" s="8"/>
      <c r="Q113" s="8"/>
      <c r="R113" s="8"/>
      <c r="S113" s="8"/>
      <c r="T113" s="8"/>
      <c r="U113" s="8"/>
      <c r="V113" s="8"/>
      <c r="W113" s="8"/>
      <c r="X113" s="8"/>
    </row>
    <row r="114" spans="1:24" x14ac:dyDescent="0.2">
      <c r="A114" s="1">
        <f t="shared" si="6"/>
        <v>109</v>
      </c>
      <c r="B114" s="148" t="s">
        <v>112</v>
      </c>
      <c r="C114" s="1">
        <f t="shared" si="5"/>
        <v>109</v>
      </c>
      <c r="D114" s="1">
        <f>VLOOKUP(B114,TabellenSRG!$B$5:$C$386,2,FALSE)</f>
        <v>109</v>
      </c>
      <c r="E114" s="8"/>
      <c r="F114" s="8"/>
      <c r="G114" s="8"/>
      <c r="H114" s="8"/>
      <c r="I114" s="8"/>
      <c r="J114" s="8"/>
      <c r="K114" s="8"/>
      <c r="L114" s="8"/>
      <c r="M114" s="8"/>
      <c r="N114" s="8"/>
      <c r="O114" s="8"/>
      <c r="P114" s="8"/>
      <c r="Q114" s="8"/>
      <c r="R114" s="8"/>
      <c r="S114" s="8"/>
      <c r="T114" s="8"/>
      <c r="U114" s="8"/>
      <c r="V114" s="8"/>
      <c r="W114" s="8"/>
      <c r="X114" s="8"/>
    </row>
    <row r="115" spans="1:24" x14ac:dyDescent="0.2">
      <c r="A115" s="1">
        <f t="shared" si="6"/>
        <v>110</v>
      </c>
      <c r="B115" s="148" t="s">
        <v>113</v>
      </c>
      <c r="C115" s="1">
        <f t="shared" si="5"/>
        <v>110</v>
      </c>
      <c r="D115" s="1">
        <f>VLOOKUP(B115,TabellenSRG!$B$5:$C$386,2,FALSE)</f>
        <v>110</v>
      </c>
      <c r="E115" s="8"/>
      <c r="F115" s="8"/>
      <c r="G115" s="8"/>
      <c r="H115" s="8"/>
      <c r="I115" s="8"/>
      <c r="J115" s="8"/>
      <c r="K115" s="8"/>
      <c r="L115" s="8"/>
      <c r="M115" s="8"/>
      <c r="N115" s="8"/>
      <c r="O115" s="8"/>
      <c r="P115" s="8"/>
      <c r="Q115" s="8"/>
      <c r="R115" s="8"/>
      <c r="S115" s="8"/>
      <c r="T115" s="8"/>
      <c r="U115" s="8"/>
      <c r="V115" s="8"/>
      <c r="W115" s="8"/>
      <c r="X115" s="8"/>
    </row>
    <row r="116" spans="1:24" x14ac:dyDescent="0.2">
      <c r="A116" s="1">
        <f t="shared" si="6"/>
        <v>111</v>
      </c>
      <c r="B116" s="148" t="s">
        <v>114</v>
      </c>
      <c r="C116" s="1">
        <f t="shared" si="5"/>
        <v>111</v>
      </c>
      <c r="D116" s="1">
        <f>VLOOKUP(B116,TabellenSRG!$B$5:$C$386,2,FALSE)</f>
        <v>111</v>
      </c>
      <c r="E116" s="8"/>
      <c r="F116" s="8"/>
      <c r="G116" s="8"/>
      <c r="H116" s="8"/>
      <c r="I116" s="8"/>
      <c r="J116" s="8"/>
      <c r="K116" s="8"/>
      <c r="L116" s="8"/>
      <c r="M116" s="8"/>
      <c r="N116" s="8"/>
      <c r="O116" s="8"/>
      <c r="P116" s="8"/>
      <c r="Q116" s="8"/>
      <c r="R116" s="8"/>
      <c r="S116" s="8"/>
      <c r="T116" s="8"/>
      <c r="U116" s="8"/>
      <c r="V116" s="8"/>
      <c r="W116" s="8"/>
      <c r="X116" s="8"/>
    </row>
    <row r="117" spans="1:24" x14ac:dyDescent="0.2">
      <c r="A117" s="1">
        <f t="shared" si="6"/>
        <v>112</v>
      </c>
      <c r="B117" s="148" t="s">
        <v>115</v>
      </c>
      <c r="C117" s="1">
        <f t="shared" si="5"/>
        <v>112</v>
      </c>
      <c r="D117" s="1">
        <f>VLOOKUP(B117,TabellenSRG!$B$5:$C$386,2,FALSE)</f>
        <v>112</v>
      </c>
      <c r="E117" s="8"/>
      <c r="F117" s="8"/>
      <c r="G117" s="8"/>
      <c r="H117" s="8"/>
      <c r="I117" s="8"/>
      <c r="J117" s="8"/>
      <c r="K117" s="8"/>
      <c r="L117" s="8"/>
      <c r="M117" s="8"/>
      <c r="N117" s="8"/>
      <c r="O117" s="8"/>
      <c r="P117" s="8"/>
      <c r="Q117" s="8"/>
      <c r="R117" s="8"/>
      <c r="S117" s="8"/>
      <c r="T117" s="8"/>
      <c r="U117" s="8"/>
      <c r="V117" s="8"/>
      <c r="W117" s="8"/>
      <c r="X117" s="8"/>
    </row>
    <row r="118" spans="1:24" x14ac:dyDescent="0.2">
      <c r="A118" s="1">
        <f t="shared" si="6"/>
        <v>113</v>
      </c>
      <c r="B118" s="148" t="s">
        <v>116</v>
      </c>
      <c r="C118" s="1">
        <f t="shared" si="5"/>
        <v>113</v>
      </c>
      <c r="D118" s="1">
        <f>VLOOKUP(B118,TabellenSRG!$B$5:$C$386,2,FALSE)</f>
        <v>113</v>
      </c>
      <c r="E118" s="8"/>
      <c r="F118" s="8"/>
      <c r="G118" s="8"/>
      <c r="H118" s="8"/>
      <c r="I118" s="8"/>
      <c r="J118" s="8"/>
      <c r="K118" s="8"/>
      <c r="L118" s="8"/>
      <c r="M118" s="8"/>
      <c r="N118" s="8"/>
      <c r="O118" s="8"/>
      <c r="P118" s="8"/>
      <c r="Q118" s="8"/>
      <c r="R118" s="8"/>
      <c r="S118" s="8"/>
      <c r="T118" s="8"/>
      <c r="U118" s="8"/>
      <c r="V118" s="8"/>
      <c r="W118" s="8"/>
      <c r="X118" s="8"/>
    </row>
    <row r="119" spans="1:24" x14ac:dyDescent="0.2">
      <c r="A119" s="1">
        <f t="shared" si="6"/>
        <v>114</v>
      </c>
      <c r="B119" s="148" t="s">
        <v>117</v>
      </c>
      <c r="C119" s="1">
        <f t="shared" si="5"/>
        <v>114</v>
      </c>
      <c r="D119" s="1">
        <f>VLOOKUP(B119,TabellenSRG!$B$5:$C$386,2,FALSE)</f>
        <v>114</v>
      </c>
      <c r="E119" s="8"/>
      <c r="F119" s="8"/>
      <c r="G119" s="8"/>
      <c r="H119" s="8"/>
      <c r="I119" s="8"/>
      <c r="J119" s="8"/>
      <c r="K119" s="8"/>
      <c r="L119" s="8"/>
      <c r="M119" s="8"/>
      <c r="N119" s="8"/>
      <c r="O119" s="8"/>
      <c r="P119" s="8"/>
      <c r="Q119" s="8"/>
      <c r="R119" s="8"/>
      <c r="S119" s="8"/>
      <c r="T119" s="8"/>
      <c r="U119" s="8"/>
      <c r="V119" s="8"/>
      <c r="W119" s="8"/>
      <c r="X119" s="8"/>
    </row>
    <row r="120" spans="1:24" x14ac:dyDescent="0.2">
      <c r="A120" s="1">
        <f t="shared" si="6"/>
        <v>115</v>
      </c>
      <c r="B120" s="148" t="s">
        <v>118</v>
      </c>
      <c r="C120" s="1">
        <f t="shared" si="5"/>
        <v>115</v>
      </c>
      <c r="D120" s="1">
        <f>VLOOKUP(B120,TabellenSRG!$B$5:$C$386,2,FALSE)</f>
        <v>115</v>
      </c>
      <c r="E120" s="8"/>
      <c r="F120" s="8"/>
      <c r="G120" s="8"/>
      <c r="H120" s="8"/>
      <c r="I120" s="8"/>
      <c r="J120" s="8"/>
      <c r="K120" s="8"/>
      <c r="L120" s="8"/>
      <c r="M120" s="8"/>
      <c r="N120" s="8"/>
      <c r="O120" s="8"/>
      <c r="P120" s="8"/>
      <c r="Q120" s="8"/>
      <c r="R120" s="8"/>
      <c r="S120" s="8"/>
      <c r="T120" s="8"/>
      <c r="U120" s="8"/>
      <c r="V120" s="8"/>
      <c r="W120" s="8"/>
      <c r="X120" s="8"/>
    </row>
    <row r="121" spans="1:24" x14ac:dyDescent="0.2">
      <c r="A121" s="1">
        <f t="shared" si="6"/>
        <v>116</v>
      </c>
      <c r="B121" s="148" t="s">
        <v>119</v>
      </c>
      <c r="C121" s="1">
        <f t="shared" si="5"/>
        <v>116</v>
      </c>
      <c r="D121" s="1">
        <f>VLOOKUP(B121,TabellenSRG!$B$5:$C$386,2,FALSE)</f>
        <v>116</v>
      </c>
      <c r="E121" s="8"/>
      <c r="F121" s="8"/>
      <c r="G121" s="8"/>
      <c r="H121" s="8"/>
      <c r="I121" s="8"/>
      <c r="J121" s="8"/>
      <c r="K121" s="8"/>
      <c r="L121" s="8"/>
      <c r="M121" s="8"/>
      <c r="N121" s="8"/>
      <c r="O121" s="8"/>
      <c r="P121" s="8"/>
      <c r="Q121" s="8"/>
      <c r="R121" s="8"/>
      <c r="S121" s="8"/>
      <c r="T121" s="8"/>
      <c r="U121" s="8"/>
      <c r="V121" s="8"/>
      <c r="W121" s="8"/>
      <c r="X121" s="8"/>
    </row>
    <row r="122" spans="1:24" x14ac:dyDescent="0.2">
      <c r="A122" s="1">
        <f t="shared" si="6"/>
        <v>117</v>
      </c>
      <c r="B122" s="148" t="s">
        <v>120</v>
      </c>
      <c r="C122" s="1">
        <f t="shared" si="5"/>
        <v>117</v>
      </c>
      <c r="D122" s="1">
        <f>VLOOKUP(B122,TabellenSRG!$B$5:$C$386,2,FALSE)</f>
        <v>117</v>
      </c>
      <c r="E122" s="8"/>
      <c r="F122" s="8"/>
      <c r="G122" s="8"/>
      <c r="H122" s="8"/>
      <c r="I122" s="8"/>
      <c r="J122" s="8"/>
      <c r="K122" s="8"/>
      <c r="L122" s="8"/>
      <c r="M122" s="8"/>
      <c r="N122" s="8"/>
      <c r="O122" s="8"/>
      <c r="P122" s="8"/>
      <c r="Q122" s="8"/>
      <c r="R122" s="8"/>
      <c r="S122" s="8"/>
      <c r="T122" s="8"/>
      <c r="U122" s="8"/>
      <c r="V122" s="8"/>
      <c r="W122" s="8"/>
      <c r="X122" s="8"/>
    </row>
    <row r="123" spans="1:24" x14ac:dyDescent="0.2">
      <c r="A123" s="1">
        <f t="shared" si="6"/>
        <v>118</v>
      </c>
      <c r="B123" s="149" t="s">
        <v>562</v>
      </c>
      <c r="C123" s="1">
        <f t="shared" si="5"/>
        <v>118</v>
      </c>
      <c r="D123" s="1">
        <f>VLOOKUP(B123,TabellenSRG!$B$5:$C$386,2,FALSE)</f>
        <v>118</v>
      </c>
      <c r="E123" s="8"/>
      <c r="F123" s="8"/>
      <c r="G123" s="8"/>
      <c r="H123" s="8"/>
      <c r="I123" s="8"/>
      <c r="J123" s="8"/>
      <c r="K123" s="8"/>
      <c r="L123" s="8"/>
      <c r="M123" s="8"/>
      <c r="N123" s="8"/>
      <c r="O123" s="8"/>
      <c r="P123" s="8"/>
      <c r="Q123" s="8"/>
      <c r="R123" s="8"/>
      <c r="S123" s="8"/>
      <c r="T123" s="8"/>
      <c r="U123" s="8"/>
      <c r="V123" s="8"/>
      <c r="W123" s="8"/>
      <c r="X123" s="8"/>
    </row>
    <row r="124" spans="1:24" x14ac:dyDescent="0.2">
      <c r="A124" s="1">
        <f t="shared" si="6"/>
        <v>119</v>
      </c>
      <c r="B124" s="148" t="s">
        <v>557</v>
      </c>
      <c r="C124" s="1">
        <f t="shared" si="5"/>
        <v>119</v>
      </c>
      <c r="D124" s="1">
        <f>VLOOKUP(B124,TabellenSRG!$B$5:$C$386,2,FALSE)</f>
        <v>119</v>
      </c>
      <c r="E124" s="8"/>
      <c r="F124" s="8"/>
      <c r="G124" s="8"/>
      <c r="H124" s="8"/>
      <c r="I124" s="8"/>
      <c r="J124" s="8"/>
      <c r="K124" s="8"/>
      <c r="L124" s="8"/>
      <c r="M124" s="8"/>
      <c r="N124" s="8"/>
      <c r="O124" s="8"/>
      <c r="P124" s="8"/>
      <c r="Q124" s="8"/>
      <c r="R124" s="8"/>
      <c r="S124" s="8"/>
      <c r="T124" s="8"/>
      <c r="U124" s="8"/>
      <c r="V124" s="8"/>
      <c r="W124" s="8"/>
      <c r="X124" s="8"/>
    </row>
    <row r="125" spans="1:24" x14ac:dyDescent="0.2">
      <c r="A125" s="1">
        <f t="shared" si="6"/>
        <v>120</v>
      </c>
      <c r="B125" s="148" t="s">
        <v>123</v>
      </c>
      <c r="C125" s="1">
        <f t="shared" si="5"/>
        <v>120</v>
      </c>
      <c r="D125" s="1">
        <f>VLOOKUP(B125,TabellenSRG!$B$5:$C$386,2,FALSE)</f>
        <v>120</v>
      </c>
      <c r="E125" s="8"/>
      <c r="F125" s="8"/>
      <c r="G125" s="8"/>
      <c r="H125" s="8"/>
      <c r="I125" s="8"/>
      <c r="J125" s="8"/>
      <c r="K125" s="8"/>
      <c r="L125" s="8"/>
      <c r="M125" s="8"/>
      <c r="N125" s="8"/>
      <c r="O125" s="8"/>
      <c r="P125" s="8"/>
      <c r="Q125" s="8"/>
      <c r="R125" s="8"/>
      <c r="S125" s="8"/>
      <c r="T125" s="8"/>
      <c r="U125" s="8"/>
      <c r="V125" s="8"/>
      <c r="W125" s="8"/>
      <c r="X125" s="8"/>
    </row>
    <row r="126" spans="1:24" x14ac:dyDescent="0.2">
      <c r="A126" s="1">
        <f t="shared" si="6"/>
        <v>121</v>
      </c>
      <c r="B126" s="148" t="s">
        <v>124</v>
      </c>
      <c r="C126" s="1">
        <f t="shared" si="5"/>
        <v>121</v>
      </c>
      <c r="D126" s="1">
        <f>VLOOKUP(B126,TabellenSRG!$B$5:$C$386,2,FALSE)</f>
        <v>121</v>
      </c>
      <c r="E126" s="8"/>
      <c r="F126" s="8"/>
      <c r="G126" s="8"/>
      <c r="H126" s="8"/>
      <c r="I126" s="8"/>
      <c r="J126" s="8"/>
      <c r="K126" s="8"/>
      <c r="L126" s="8"/>
      <c r="M126" s="8"/>
      <c r="N126" s="8"/>
      <c r="O126" s="8"/>
      <c r="P126" s="8"/>
      <c r="Q126" s="8"/>
      <c r="R126" s="8"/>
      <c r="S126" s="8"/>
      <c r="T126" s="8"/>
      <c r="U126" s="8"/>
      <c r="V126" s="8"/>
      <c r="W126" s="8"/>
      <c r="X126" s="8"/>
    </row>
    <row r="127" spans="1:24" x14ac:dyDescent="0.2">
      <c r="A127" s="1">
        <f t="shared" si="6"/>
        <v>122</v>
      </c>
      <c r="B127" s="148" t="s">
        <v>125</v>
      </c>
      <c r="C127" s="1">
        <f t="shared" si="5"/>
        <v>122</v>
      </c>
      <c r="D127" s="1">
        <f>VLOOKUP(B127,TabellenSRG!$B$5:$C$386,2,FALSE)</f>
        <v>122</v>
      </c>
      <c r="E127" s="8"/>
      <c r="F127" s="8"/>
      <c r="G127" s="8"/>
      <c r="H127" s="8"/>
      <c r="I127" s="8"/>
      <c r="J127" s="8"/>
      <c r="K127" s="8"/>
      <c r="L127" s="8"/>
      <c r="M127" s="8"/>
      <c r="N127" s="8"/>
      <c r="O127" s="8"/>
      <c r="P127" s="8"/>
      <c r="Q127" s="8"/>
      <c r="R127" s="8"/>
      <c r="S127" s="8"/>
      <c r="T127" s="8"/>
      <c r="U127" s="8"/>
      <c r="V127" s="8"/>
      <c r="W127" s="8"/>
      <c r="X127" s="8"/>
    </row>
    <row r="128" spans="1:24" x14ac:dyDescent="0.2">
      <c r="A128" s="1">
        <f t="shared" si="6"/>
        <v>123</v>
      </c>
      <c r="B128" s="148" t="s">
        <v>126</v>
      </c>
      <c r="C128" s="1">
        <f t="shared" si="5"/>
        <v>123</v>
      </c>
      <c r="D128" s="1">
        <f>VLOOKUP(B128,TabellenSRG!$B$5:$C$386,2,FALSE)</f>
        <v>123</v>
      </c>
      <c r="E128" s="8"/>
      <c r="F128" s="8"/>
      <c r="G128" s="8"/>
      <c r="H128" s="8"/>
      <c r="I128" s="8"/>
      <c r="J128" s="8"/>
      <c r="K128" s="8"/>
      <c r="L128" s="8"/>
      <c r="M128" s="8"/>
      <c r="N128" s="8"/>
      <c r="O128" s="8"/>
      <c r="P128" s="8"/>
      <c r="Q128" s="8"/>
      <c r="R128" s="8"/>
      <c r="S128" s="8"/>
      <c r="T128" s="8"/>
      <c r="U128" s="8"/>
      <c r="V128" s="8"/>
      <c r="W128" s="8"/>
      <c r="X128" s="8"/>
    </row>
    <row r="129" spans="1:24" x14ac:dyDescent="0.2">
      <c r="A129" s="1">
        <f t="shared" si="6"/>
        <v>124</v>
      </c>
      <c r="B129" s="148" t="s">
        <v>127</v>
      </c>
      <c r="C129" s="1">
        <f t="shared" si="5"/>
        <v>124</v>
      </c>
      <c r="D129" s="1">
        <f>VLOOKUP(B129,TabellenSRG!$B$5:$C$386,2,FALSE)</f>
        <v>124</v>
      </c>
      <c r="E129" s="8"/>
      <c r="F129" s="8"/>
      <c r="G129" s="8"/>
      <c r="H129" s="8"/>
      <c r="I129" s="8"/>
      <c r="J129" s="8"/>
      <c r="K129" s="8"/>
      <c r="L129" s="8"/>
      <c r="M129" s="8"/>
      <c r="N129" s="8"/>
      <c r="O129" s="8"/>
      <c r="P129" s="8"/>
      <c r="Q129" s="8"/>
      <c r="R129" s="8"/>
      <c r="S129" s="8"/>
      <c r="T129" s="8"/>
      <c r="U129" s="8"/>
      <c r="V129" s="8"/>
      <c r="W129" s="8"/>
      <c r="X129" s="8"/>
    </row>
    <row r="130" spans="1:24" x14ac:dyDescent="0.2">
      <c r="A130" s="1">
        <f t="shared" si="6"/>
        <v>125</v>
      </c>
      <c r="B130" s="148" t="s">
        <v>128</v>
      </c>
      <c r="C130" s="1">
        <f t="shared" si="5"/>
        <v>125</v>
      </c>
      <c r="D130" s="1">
        <f>VLOOKUP(B130,TabellenSRG!$B$5:$C$386,2,FALSE)</f>
        <v>125</v>
      </c>
      <c r="E130" s="8"/>
      <c r="F130" s="8"/>
      <c r="G130" s="8"/>
      <c r="H130" s="8"/>
      <c r="I130" s="8"/>
      <c r="J130" s="8"/>
      <c r="K130" s="8"/>
      <c r="L130" s="8"/>
      <c r="M130" s="8"/>
      <c r="N130" s="8"/>
      <c r="O130" s="8"/>
      <c r="P130" s="8"/>
      <c r="Q130" s="8"/>
      <c r="R130" s="8"/>
      <c r="S130" s="8"/>
      <c r="T130" s="8"/>
      <c r="U130" s="8"/>
      <c r="V130" s="8"/>
      <c r="W130" s="8"/>
      <c r="X130" s="8"/>
    </row>
    <row r="131" spans="1:24" x14ac:dyDescent="0.2">
      <c r="A131" s="1">
        <f t="shared" si="6"/>
        <v>126</v>
      </c>
      <c r="B131" s="148" t="s">
        <v>129</v>
      </c>
      <c r="C131" s="1">
        <f t="shared" si="5"/>
        <v>126</v>
      </c>
      <c r="D131" s="1">
        <f>VLOOKUP(B131,TabellenSRG!$B$5:$C$386,2,FALSE)</f>
        <v>126</v>
      </c>
      <c r="E131" s="8"/>
      <c r="F131" s="8"/>
      <c r="G131" s="8"/>
      <c r="H131" s="8"/>
      <c r="I131" s="8"/>
      <c r="J131" s="8"/>
      <c r="K131" s="8"/>
      <c r="L131" s="8"/>
      <c r="M131" s="8"/>
      <c r="N131" s="8"/>
      <c r="O131" s="8"/>
      <c r="P131" s="8"/>
      <c r="Q131" s="8"/>
      <c r="R131" s="8"/>
      <c r="S131" s="8"/>
      <c r="T131" s="8"/>
      <c r="U131" s="8"/>
      <c r="V131" s="8"/>
      <c r="W131" s="8"/>
      <c r="X131" s="8"/>
    </row>
    <row r="132" spans="1:24" x14ac:dyDescent="0.2">
      <c r="A132" s="1">
        <f t="shared" si="6"/>
        <v>127</v>
      </c>
      <c r="B132" s="148" t="s">
        <v>130</v>
      </c>
      <c r="C132" s="1">
        <f t="shared" si="5"/>
        <v>127</v>
      </c>
      <c r="D132" s="1">
        <f>VLOOKUP(B132,TabellenSRG!$B$5:$C$386,2,FALSE)</f>
        <v>127</v>
      </c>
      <c r="E132" s="8"/>
      <c r="F132" s="8"/>
      <c r="G132" s="8"/>
      <c r="H132" s="8"/>
      <c r="I132" s="8"/>
      <c r="J132" s="8"/>
      <c r="K132" s="8"/>
      <c r="L132" s="8"/>
      <c r="M132" s="8"/>
      <c r="N132" s="8"/>
      <c r="O132" s="8"/>
      <c r="P132" s="8"/>
      <c r="Q132" s="8"/>
      <c r="R132" s="8"/>
      <c r="S132" s="8"/>
      <c r="T132" s="8"/>
      <c r="U132" s="8"/>
      <c r="V132" s="8"/>
      <c r="W132" s="8"/>
      <c r="X132" s="8"/>
    </row>
    <row r="133" spans="1:24" x14ac:dyDescent="0.2">
      <c r="A133" s="1">
        <f t="shared" si="6"/>
        <v>128</v>
      </c>
      <c r="B133" s="148" t="s">
        <v>131</v>
      </c>
      <c r="C133" s="1">
        <f t="shared" si="5"/>
        <v>128</v>
      </c>
      <c r="D133" s="1">
        <f>VLOOKUP(B133,TabellenSRG!$B$5:$C$386,2,FALSE)</f>
        <v>128</v>
      </c>
      <c r="E133" s="8"/>
      <c r="F133" s="8"/>
      <c r="G133" s="8"/>
      <c r="H133" s="8"/>
      <c r="I133" s="8"/>
      <c r="J133" s="8"/>
      <c r="K133" s="8"/>
      <c r="L133" s="8"/>
      <c r="M133" s="8"/>
      <c r="N133" s="8"/>
      <c r="O133" s="8"/>
      <c r="P133" s="8"/>
      <c r="Q133" s="8"/>
      <c r="R133" s="8"/>
      <c r="S133" s="8"/>
      <c r="T133" s="8"/>
      <c r="U133" s="8"/>
      <c r="V133" s="8"/>
      <c r="W133" s="8"/>
      <c r="X133" s="8"/>
    </row>
    <row r="134" spans="1:24" x14ac:dyDescent="0.2">
      <c r="A134" s="1">
        <f t="shared" si="6"/>
        <v>129</v>
      </c>
      <c r="B134" s="148" t="s">
        <v>132</v>
      </c>
      <c r="C134" s="1">
        <f t="shared" si="5"/>
        <v>129</v>
      </c>
      <c r="D134" s="1">
        <f>VLOOKUP(B134,TabellenSRG!$B$5:$C$386,2,FALSE)</f>
        <v>129</v>
      </c>
      <c r="E134" s="8"/>
      <c r="F134" s="8"/>
      <c r="G134" s="8"/>
      <c r="H134" s="8"/>
      <c r="I134" s="8"/>
      <c r="J134" s="8"/>
      <c r="K134" s="8"/>
      <c r="L134" s="8"/>
      <c r="M134" s="8"/>
      <c r="N134" s="8"/>
      <c r="O134" s="8"/>
      <c r="P134" s="8"/>
      <c r="Q134" s="8"/>
      <c r="R134" s="8"/>
      <c r="S134" s="8"/>
      <c r="T134" s="8"/>
      <c r="U134" s="8"/>
      <c r="V134" s="8"/>
      <c r="W134" s="8"/>
      <c r="X134" s="8"/>
    </row>
    <row r="135" spans="1:24" x14ac:dyDescent="0.2">
      <c r="A135" s="1">
        <f t="shared" si="6"/>
        <v>130</v>
      </c>
      <c r="B135" s="148" t="s">
        <v>133</v>
      </c>
      <c r="C135" s="1">
        <f t="shared" ref="C135:C198" si="7">C134+1</f>
        <v>130</v>
      </c>
      <c r="D135" s="1">
        <f>VLOOKUP(B135,TabellenSRG!$B$5:$C$386,2,FALSE)</f>
        <v>130</v>
      </c>
      <c r="E135" s="8"/>
      <c r="F135" s="8"/>
      <c r="G135" s="8"/>
      <c r="H135" s="8"/>
      <c r="I135" s="8"/>
      <c r="J135" s="8"/>
      <c r="K135" s="8"/>
      <c r="L135" s="8"/>
      <c r="M135" s="8"/>
      <c r="N135" s="8"/>
      <c r="O135" s="8"/>
      <c r="P135" s="8"/>
      <c r="Q135" s="8"/>
      <c r="R135" s="8"/>
      <c r="S135" s="8"/>
      <c r="T135" s="8"/>
      <c r="U135" s="8"/>
      <c r="V135" s="8"/>
      <c r="W135" s="8"/>
      <c r="X135" s="8"/>
    </row>
    <row r="136" spans="1:24" x14ac:dyDescent="0.2">
      <c r="A136" s="1">
        <f t="shared" ref="A136:A199" si="8">A135+1</f>
        <v>131</v>
      </c>
      <c r="B136" s="148" t="s">
        <v>134</v>
      </c>
      <c r="C136" s="1">
        <f t="shared" si="7"/>
        <v>131</v>
      </c>
      <c r="D136" s="1">
        <f>VLOOKUP(B136,TabellenSRG!$B$5:$C$386,2,FALSE)</f>
        <v>131</v>
      </c>
      <c r="E136" s="8"/>
      <c r="F136" s="8"/>
      <c r="G136" s="8"/>
      <c r="H136" s="8"/>
      <c r="I136" s="8"/>
      <c r="J136" s="8"/>
      <c r="K136" s="8"/>
      <c r="L136" s="8"/>
      <c r="M136" s="8"/>
      <c r="N136" s="8"/>
      <c r="O136" s="8"/>
      <c r="P136" s="8"/>
      <c r="Q136" s="8"/>
      <c r="R136" s="8"/>
      <c r="S136" s="8"/>
      <c r="T136" s="8"/>
      <c r="U136" s="8"/>
      <c r="V136" s="8"/>
      <c r="W136" s="8"/>
      <c r="X136" s="8"/>
    </row>
    <row r="137" spans="1:24" x14ac:dyDescent="0.2">
      <c r="A137" s="1">
        <f t="shared" si="8"/>
        <v>132</v>
      </c>
      <c r="B137" s="148" t="s">
        <v>135</v>
      </c>
      <c r="C137" s="1">
        <f t="shared" si="7"/>
        <v>132</v>
      </c>
      <c r="D137" s="1">
        <f>VLOOKUP(B137,TabellenSRG!$B$5:$C$386,2,FALSE)</f>
        <v>132</v>
      </c>
      <c r="E137" s="8"/>
      <c r="F137" s="8"/>
      <c r="G137" s="8"/>
      <c r="H137" s="8"/>
      <c r="I137" s="8"/>
      <c r="J137" s="8"/>
      <c r="K137" s="8"/>
      <c r="L137" s="8"/>
      <c r="M137" s="8"/>
      <c r="N137" s="8"/>
      <c r="O137" s="8"/>
      <c r="P137" s="8"/>
      <c r="Q137" s="8"/>
      <c r="R137" s="8"/>
      <c r="S137" s="8"/>
      <c r="T137" s="8"/>
      <c r="U137" s="8"/>
      <c r="V137" s="8"/>
      <c r="W137" s="8"/>
      <c r="X137" s="8"/>
    </row>
    <row r="138" spans="1:24" x14ac:dyDescent="0.2">
      <c r="A138" s="1">
        <f t="shared" si="8"/>
        <v>133</v>
      </c>
      <c r="B138" s="148" t="s">
        <v>136</v>
      </c>
      <c r="C138" s="1">
        <f t="shared" si="7"/>
        <v>133</v>
      </c>
      <c r="D138" s="1">
        <f>VLOOKUP(B138,TabellenSRG!$B$5:$C$386,2,FALSE)</f>
        <v>133</v>
      </c>
      <c r="E138" s="8"/>
      <c r="F138" s="8"/>
      <c r="G138" s="8"/>
      <c r="H138" s="8"/>
      <c r="I138" s="8"/>
      <c r="J138" s="8"/>
      <c r="K138" s="8"/>
      <c r="L138" s="8"/>
      <c r="M138" s="8"/>
      <c r="N138" s="8"/>
      <c r="O138" s="8"/>
      <c r="P138" s="8"/>
      <c r="Q138" s="8"/>
      <c r="R138" s="8"/>
      <c r="S138" s="8"/>
      <c r="T138" s="8"/>
      <c r="U138" s="8"/>
      <c r="V138" s="8"/>
      <c r="W138" s="8"/>
      <c r="X138" s="8"/>
    </row>
    <row r="139" spans="1:24" x14ac:dyDescent="0.2">
      <c r="A139" s="1">
        <f t="shared" si="8"/>
        <v>134</v>
      </c>
      <c r="B139" s="148" t="s">
        <v>137</v>
      </c>
      <c r="C139" s="1">
        <f t="shared" si="7"/>
        <v>134</v>
      </c>
      <c r="D139" s="1">
        <f>VLOOKUP(B139,TabellenSRG!$B$5:$C$386,2,FALSE)</f>
        <v>134</v>
      </c>
      <c r="E139" s="8"/>
      <c r="F139" s="8"/>
      <c r="G139" s="8"/>
      <c r="H139" s="8"/>
      <c r="I139" s="8"/>
      <c r="J139" s="8"/>
      <c r="K139" s="8"/>
      <c r="L139" s="8"/>
      <c r="M139" s="8"/>
      <c r="N139" s="8"/>
      <c r="O139" s="8"/>
      <c r="P139" s="8"/>
      <c r="Q139" s="8"/>
      <c r="R139" s="8"/>
      <c r="S139" s="8"/>
      <c r="T139" s="8"/>
      <c r="U139" s="8"/>
      <c r="V139" s="8"/>
      <c r="W139" s="8"/>
      <c r="X139" s="8"/>
    </row>
    <row r="140" spans="1:24" x14ac:dyDescent="0.2">
      <c r="A140" s="1">
        <f t="shared" si="8"/>
        <v>135</v>
      </c>
      <c r="B140" s="148" t="s">
        <v>138</v>
      </c>
      <c r="C140" s="1">
        <f t="shared" si="7"/>
        <v>135</v>
      </c>
      <c r="D140" s="1">
        <f>VLOOKUP(B140,TabellenSRG!$B$5:$C$386,2,FALSE)</f>
        <v>135</v>
      </c>
      <c r="E140" s="8"/>
      <c r="F140" s="8"/>
      <c r="G140" s="8"/>
      <c r="H140" s="8"/>
      <c r="I140" s="8"/>
      <c r="J140" s="8"/>
      <c r="K140" s="8"/>
      <c r="L140" s="8"/>
      <c r="M140" s="8"/>
      <c r="N140" s="8"/>
      <c r="O140" s="8"/>
      <c r="P140" s="8"/>
      <c r="Q140" s="8"/>
      <c r="R140" s="8"/>
      <c r="S140" s="8"/>
      <c r="T140" s="8"/>
      <c r="U140" s="8"/>
      <c r="V140" s="8"/>
      <c r="W140" s="8"/>
      <c r="X140" s="8"/>
    </row>
    <row r="141" spans="1:24" x14ac:dyDescent="0.2">
      <c r="A141" s="1">
        <f t="shared" si="8"/>
        <v>136</v>
      </c>
      <c r="B141" s="148" t="s">
        <v>139</v>
      </c>
      <c r="C141" s="1">
        <f t="shared" si="7"/>
        <v>136</v>
      </c>
      <c r="D141" s="1">
        <f>VLOOKUP(B141,TabellenSRG!$B$5:$C$386,2,FALSE)</f>
        <v>136</v>
      </c>
      <c r="E141" s="8"/>
      <c r="F141" s="8"/>
      <c r="G141" s="8"/>
      <c r="H141" s="8"/>
      <c r="I141" s="8"/>
      <c r="J141" s="8"/>
      <c r="K141" s="8"/>
      <c r="L141" s="8"/>
      <c r="M141" s="8"/>
      <c r="N141" s="8"/>
      <c r="O141" s="8"/>
      <c r="P141" s="8"/>
      <c r="Q141" s="8"/>
      <c r="R141" s="8"/>
      <c r="S141" s="8"/>
      <c r="T141" s="8"/>
      <c r="U141" s="8"/>
      <c r="V141" s="8"/>
      <c r="W141" s="8"/>
      <c r="X141" s="8"/>
    </row>
    <row r="142" spans="1:24" x14ac:dyDescent="0.2">
      <c r="A142" s="1">
        <f t="shared" si="8"/>
        <v>137</v>
      </c>
      <c r="B142" s="148" t="s">
        <v>140</v>
      </c>
      <c r="C142" s="1">
        <f t="shared" si="7"/>
        <v>137</v>
      </c>
      <c r="D142" s="1">
        <f>VLOOKUP(B142,TabellenSRG!$B$5:$C$386,2,FALSE)</f>
        <v>137</v>
      </c>
      <c r="E142" s="8"/>
      <c r="F142" s="8"/>
      <c r="G142" s="8"/>
      <c r="H142" s="8"/>
      <c r="I142" s="8"/>
      <c r="J142" s="8"/>
      <c r="K142" s="8"/>
      <c r="L142" s="8"/>
      <c r="M142" s="8"/>
      <c r="N142" s="8"/>
      <c r="O142" s="8"/>
      <c r="P142" s="8"/>
      <c r="Q142" s="8"/>
      <c r="R142" s="8"/>
      <c r="S142" s="8"/>
      <c r="T142" s="8"/>
      <c r="U142" s="8"/>
      <c r="V142" s="8"/>
      <c r="W142" s="8"/>
      <c r="X142" s="8"/>
    </row>
    <row r="143" spans="1:24" x14ac:dyDescent="0.2">
      <c r="A143" s="1">
        <f t="shared" si="8"/>
        <v>138</v>
      </c>
      <c r="B143" s="148" t="s">
        <v>141</v>
      </c>
      <c r="C143" s="1">
        <f t="shared" si="7"/>
        <v>138</v>
      </c>
      <c r="D143" s="1">
        <f>VLOOKUP(B143,TabellenSRG!$B$5:$C$386,2,FALSE)</f>
        <v>138</v>
      </c>
      <c r="E143" s="8"/>
      <c r="F143" s="8"/>
      <c r="G143" s="8"/>
      <c r="H143" s="8"/>
      <c r="I143" s="8"/>
      <c r="J143" s="8"/>
      <c r="K143" s="8"/>
      <c r="L143" s="8"/>
      <c r="M143" s="8"/>
      <c r="N143" s="8"/>
      <c r="O143" s="8"/>
      <c r="P143" s="8"/>
      <c r="Q143" s="8"/>
      <c r="R143" s="8"/>
      <c r="S143" s="8"/>
      <c r="T143" s="8"/>
      <c r="U143" s="8"/>
      <c r="V143" s="8"/>
      <c r="W143" s="8"/>
      <c r="X143" s="8"/>
    </row>
    <row r="144" spans="1:24" x14ac:dyDescent="0.2">
      <c r="A144" s="1">
        <f t="shared" si="8"/>
        <v>139</v>
      </c>
      <c r="B144" s="148" t="s">
        <v>142</v>
      </c>
      <c r="C144" s="1">
        <f t="shared" si="7"/>
        <v>139</v>
      </c>
      <c r="D144" s="1">
        <f>VLOOKUP(B144,TabellenSRG!$B$5:$C$386,2,FALSE)</f>
        <v>139</v>
      </c>
      <c r="E144" s="8"/>
      <c r="F144" s="8"/>
      <c r="G144" s="8"/>
      <c r="H144" s="8"/>
      <c r="I144" s="8"/>
      <c r="J144" s="8"/>
      <c r="K144" s="8"/>
      <c r="L144" s="8"/>
      <c r="M144" s="8"/>
      <c r="N144" s="8"/>
      <c r="O144" s="8"/>
      <c r="P144" s="8"/>
      <c r="Q144" s="8"/>
      <c r="R144" s="8"/>
      <c r="S144" s="8"/>
      <c r="T144" s="8"/>
      <c r="U144" s="8"/>
      <c r="V144" s="8"/>
      <c r="W144" s="8"/>
      <c r="X144" s="8"/>
    </row>
    <row r="145" spans="1:24" x14ac:dyDescent="0.2">
      <c r="A145" s="1">
        <f t="shared" si="8"/>
        <v>140</v>
      </c>
      <c r="B145" s="148" t="s">
        <v>143</v>
      </c>
      <c r="C145" s="1">
        <f t="shared" si="7"/>
        <v>140</v>
      </c>
      <c r="D145" s="1">
        <f>VLOOKUP(B145,TabellenSRG!$B$5:$C$386,2,FALSE)</f>
        <v>140</v>
      </c>
      <c r="E145" s="8"/>
      <c r="F145" s="8"/>
      <c r="G145" s="8"/>
      <c r="H145" s="8"/>
      <c r="I145" s="8"/>
      <c r="J145" s="8"/>
      <c r="K145" s="8"/>
      <c r="L145" s="8"/>
      <c r="M145" s="8"/>
      <c r="N145" s="8"/>
      <c r="O145" s="8"/>
      <c r="P145" s="8"/>
      <c r="Q145" s="8"/>
      <c r="R145" s="8"/>
      <c r="S145" s="8"/>
      <c r="T145" s="8"/>
      <c r="U145" s="8"/>
      <c r="V145" s="8"/>
      <c r="W145" s="8"/>
      <c r="X145" s="8"/>
    </row>
    <row r="146" spans="1:24" x14ac:dyDescent="0.2">
      <c r="A146" s="1">
        <f t="shared" si="8"/>
        <v>141</v>
      </c>
      <c r="B146" s="148" t="s">
        <v>144</v>
      </c>
      <c r="C146" s="1">
        <f t="shared" si="7"/>
        <v>141</v>
      </c>
      <c r="D146" s="1">
        <f>VLOOKUP(B146,TabellenSRG!$B$5:$C$386,2,FALSE)</f>
        <v>141</v>
      </c>
      <c r="E146" s="8"/>
      <c r="F146" s="8"/>
      <c r="G146" s="8"/>
      <c r="H146" s="8"/>
      <c r="I146" s="8"/>
      <c r="J146" s="8"/>
      <c r="K146" s="8"/>
      <c r="L146" s="8"/>
      <c r="M146" s="8"/>
      <c r="N146" s="8"/>
      <c r="O146" s="8"/>
      <c r="P146" s="8"/>
      <c r="Q146" s="8"/>
      <c r="R146" s="8"/>
      <c r="S146" s="8"/>
      <c r="T146" s="8"/>
      <c r="U146" s="8"/>
      <c r="V146" s="8"/>
      <c r="W146" s="8"/>
      <c r="X146" s="8"/>
    </row>
    <row r="147" spans="1:24" x14ac:dyDescent="0.2">
      <c r="A147" s="1">
        <f t="shared" si="8"/>
        <v>142</v>
      </c>
      <c r="B147" s="148" t="s">
        <v>145</v>
      </c>
      <c r="C147" s="1">
        <f t="shared" si="7"/>
        <v>142</v>
      </c>
      <c r="D147" s="1">
        <f>VLOOKUP(B147,TabellenSRG!$B$5:$C$386,2,FALSE)</f>
        <v>142</v>
      </c>
      <c r="E147" s="8"/>
      <c r="F147" s="8"/>
      <c r="G147" s="8"/>
      <c r="H147" s="8"/>
      <c r="I147" s="8"/>
      <c r="J147" s="8"/>
      <c r="K147" s="8"/>
      <c r="L147" s="8"/>
      <c r="M147" s="8"/>
      <c r="N147" s="8"/>
      <c r="O147" s="8"/>
      <c r="P147" s="8"/>
      <c r="Q147" s="8"/>
      <c r="R147" s="8"/>
      <c r="S147" s="8"/>
      <c r="T147" s="8"/>
      <c r="U147" s="8"/>
      <c r="V147" s="8"/>
      <c r="W147" s="8"/>
      <c r="X147" s="8"/>
    </row>
    <row r="148" spans="1:24" x14ac:dyDescent="0.2">
      <c r="A148" s="1">
        <f t="shared" si="8"/>
        <v>143</v>
      </c>
      <c r="B148" s="148" t="s">
        <v>146</v>
      </c>
      <c r="C148" s="1">
        <f t="shared" si="7"/>
        <v>143</v>
      </c>
      <c r="D148" s="1">
        <f>VLOOKUP(B148,TabellenSRG!$B$5:$C$386,2,FALSE)</f>
        <v>143</v>
      </c>
      <c r="E148" s="8"/>
      <c r="F148" s="8"/>
      <c r="G148" s="8"/>
      <c r="H148" s="8"/>
      <c r="I148" s="8"/>
      <c r="J148" s="8"/>
      <c r="K148" s="8"/>
      <c r="L148" s="8"/>
      <c r="M148" s="8"/>
      <c r="N148" s="8"/>
      <c r="O148" s="8"/>
      <c r="P148" s="8"/>
      <c r="Q148" s="8"/>
      <c r="R148" s="8"/>
      <c r="S148" s="8"/>
      <c r="T148" s="8"/>
      <c r="U148" s="8"/>
      <c r="V148" s="8"/>
      <c r="W148" s="8"/>
      <c r="X148" s="8"/>
    </row>
    <row r="149" spans="1:24" x14ac:dyDescent="0.2">
      <c r="A149" s="1">
        <f t="shared" si="8"/>
        <v>144</v>
      </c>
      <c r="B149" s="148" t="s">
        <v>147</v>
      </c>
      <c r="C149" s="1">
        <f t="shared" si="7"/>
        <v>144</v>
      </c>
      <c r="D149" s="1">
        <f>VLOOKUP(B149,TabellenSRG!$B$5:$C$386,2,FALSE)</f>
        <v>144</v>
      </c>
      <c r="E149" s="8"/>
      <c r="F149" s="8"/>
      <c r="G149" s="8"/>
      <c r="H149" s="8"/>
      <c r="I149" s="8"/>
      <c r="J149" s="8"/>
      <c r="K149" s="8"/>
      <c r="L149" s="8"/>
      <c r="M149" s="8"/>
      <c r="N149" s="8"/>
      <c r="O149" s="8"/>
      <c r="P149" s="8"/>
      <c r="Q149" s="8"/>
      <c r="R149" s="8"/>
      <c r="S149" s="8"/>
      <c r="T149" s="8"/>
      <c r="U149" s="8"/>
      <c r="V149" s="8"/>
      <c r="W149" s="8"/>
      <c r="X149" s="8"/>
    </row>
    <row r="150" spans="1:24" x14ac:dyDescent="0.2">
      <c r="A150" s="1">
        <f t="shared" si="8"/>
        <v>145</v>
      </c>
      <c r="B150" s="148" t="s">
        <v>148</v>
      </c>
      <c r="C150" s="1">
        <f t="shared" si="7"/>
        <v>145</v>
      </c>
      <c r="D150" s="1">
        <f>VLOOKUP(B150,TabellenSRG!$B$5:$C$386,2,FALSE)</f>
        <v>145</v>
      </c>
      <c r="E150" s="8"/>
      <c r="F150" s="8"/>
      <c r="G150" s="8"/>
      <c r="H150" s="8"/>
      <c r="I150" s="8"/>
      <c r="J150" s="8"/>
      <c r="K150" s="8"/>
      <c r="L150" s="8"/>
      <c r="M150" s="8"/>
      <c r="N150" s="8"/>
      <c r="O150" s="8"/>
      <c r="P150" s="8"/>
      <c r="Q150" s="8"/>
      <c r="R150" s="8"/>
      <c r="S150" s="8"/>
      <c r="T150" s="8"/>
      <c r="U150" s="8"/>
      <c r="V150" s="8"/>
      <c r="W150" s="8"/>
      <c r="X150" s="8"/>
    </row>
    <row r="151" spans="1:24" x14ac:dyDescent="0.2">
      <c r="A151" s="1">
        <f t="shared" si="8"/>
        <v>146</v>
      </c>
      <c r="B151" s="148" t="s">
        <v>149</v>
      </c>
      <c r="C151" s="1">
        <f t="shared" si="7"/>
        <v>146</v>
      </c>
      <c r="D151" s="1">
        <f>VLOOKUP(B151,TabellenSRG!$B$5:$C$386,2,FALSE)</f>
        <v>146</v>
      </c>
      <c r="E151" s="8"/>
      <c r="F151" s="8"/>
      <c r="G151" s="8"/>
      <c r="H151" s="8"/>
      <c r="I151" s="8"/>
      <c r="J151" s="8"/>
      <c r="K151" s="8"/>
      <c r="L151" s="8"/>
      <c r="M151" s="8"/>
      <c r="N151" s="8"/>
      <c r="O151" s="8"/>
      <c r="P151" s="8"/>
      <c r="Q151" s="8"/>
      <c r="R151" s="8"/>
      <c r="S151" s="8"/>
      <c r="T151" s="8"/>
      <c r="U151" s="8"/>
      <c r="V151" s="8"/>
      <c r="W151" s="8"/>
      <c r="X151" s="8"/>
    </row>
    <row r="152" spans="1:24" x14ac:dyDescent="0.2">
      <c r="A152" s="1">
        <f t="shared" si="8"/>
        <v>147</v>
      </c>
      <c r="B152" s="148" t="s">
        <v>558</v>
      </c>
      <c r="C152" s="1">
        <f t="shared" si="7"/>
        <v>147</v>
      </c>
      <c r="D152" s="1">
        <f>VLOOKUP(B152,TabellenSRG!$B$5:$C$386,2,FALSE)</f>
        <v>147</v>
      </c>
      <c r="E152" s="8"/>
      <c r="F152" s="8"/>
      <c r="G152" s="8"/>
      <c r="H152" s="8"/>
      <c r="I152" s="8"/>
      <c r="J152" s="8"/>
      <c r="K152" s="8"/>
      <c r="L152" s="8"/>
      <c r="M152" s="8"/>
      <c r="N152" s="8"/>
      <c r="O152" s="8"/>
      <c r="P152" s="8"/>
      <c r="Q152" s="8"/>
      <c r="R152" s="8"/>
      <c r="S152" s="8"/>
      <c r="T152" s="8"/>
      <c r="U152" s="8"/>
      <c r="V152" s="8"/>
      <c r="W152" s="8"/>
      <c r="X152" s="8"/>
    </row>
    <row r="153" spans="1:24" x14ac:dyDescent="0.2">
      <c r="A153" s="1">
        <f t="shared" si="8"/>
        <v>148</v>
      </c>
      <c r="B153" s="149" t="s">
        <v>151</v>
      </c>
      <c r="C153" s="1">
        <f t="shared" si="7"/>
        <v>148</v>
      </c>
      <c r="D153" s="1">
        <f>VLOOKUP(B153,TabellenSRG!$B$5:$C$386,2,FALSE)</f>
        <v>148</v>
      </c>
      <c r="E153" s="8"/>
      <c r="F153" s="8"/>
      <c r="G153" s="8"/>
      <c r="H153" s="8"/>
      <c r="I153" s="8"/>
      <c r="J153" s="8"/>
      <c r="K153" s="8"/>
      <c r="L153" s="8"/>
      <c r="M153" s="8"/>
      <c r="N153" s="8"/>
      <c r="O153" s="8"/>
      <c r="P153" s="8"/>
      <c r="Q153" s="8"/>
      <c r="R153" s="8"/>
      <c r="S153" s="8"/>
      <c r="T153" s="8"/>
      <c r="U153" s="8"/>
      <c r="V153" s="8"/>
      <c r="W153" s="8"/>
      <c r="X153" s="8"/>
    </row>
    <row r="154" spans="1:24" x14ac:dyDescent="0.2">
      <c r="A154" s="1">
        <f t="shared" si="8"/>
        <v>149</v>
      </c>
      <c r="B154" s="148" t="s">
        <v>152</v>
      </c>
      <c r="C154" s="1">
        <f t="shared" si="7"/>
        <v>149</v>
      </c>
      <c r="D154" s="1">
        <f>VLOOKUP(B154,TabellenSRG!$B$5:$C$386,2,FALSE)</f>
        <v>149</v>
      </c>
      <c r="E154" s="8"/>
      <c r="F154" s="8"/>
      <c r="G154" s="8"/>
      <c r="H154" s="8"/>
      <c r="I154" s="8"/>
      <c r="J154" s="8"/>
      <c r="K154" s="8"/>
      <c r="L154" s="8"/>
      <c r="M154" s="8"/>
      <c r="N154" s="8"/>
      <c r="O154" s="8"/>
      <c r="P154" s="8"/>
      <c r="Q154" s="8"/>
      <c r="R154" s="8"/>
      <c r="S154" s="8"/>
      <c r="T154" s="8"/>
      <c r="U154" s="8"/>
      <c r="V154" s="8"/>
      <c r="W154" s="8"/>
      <c r="X154" s="8"/>
    </row>
    <row r="155" spans="1:24" x14ac:dyDescent="0.2">
      <c r="A155" s="1">
        <f t="shared" si="8"/>
        <v>150</v>
      </c>
      <c r="B155" s="148" t="s">
        <v>153</v>
      </c>
      <c r="C155" s="1">
        <f t="shared" si="7"/>
        <v>150</v>
      </c>
      <c r="D155" s="1">
        <f>VLOOKUP(B155,TabellenSRG!$B$5:$C$386,2,FALSE)</f>
        <v>150</v>
      </c>
      <c r="E155" s="8"/>
      <c r="F155" s="8"/>
      <c r="G155" s="8"/>
      <c r="H155" s="8"/>
      <c r="I155" s="8"/>
      <c r="J155" s="8"/>
      <c r="K155" s="8"/>
      <c r="L155" s="8"/>
      <c r="M155" s="8"/>
      <c r="N155" s="8"/>
      <c r="O155" s="8"/>
      <c r="P155" s="8"/>
      <c r="Q155" s="8"/>
      <c r="R155" s="8"/>
      <c r="S155" s="8"/>
      <c r="T155" s="8"/>
      <c r="U155" s="8"/>
      <c r="V155" s="8"/>
      <c r="W155" s="8"/>
      <c r="X155" s="8"/>
    </row>
    <row r="156" spans="1:24" x14ac:dyDescent="0.2">
      <c r="A156" s="1">
        <f t="shared" si="8"/>
        <v>151</v>
      </c>
      <c r="B156" s="148" t="s">
        <v>154</v>
      </c>
      <c r="C156" s="1">
        <f t="shared" si="7"/>
        <v>151</v>
      </c>
      <c r="D156" s="1">
        <f>VLOOKUP(B156,TabellenSRG!$B$5:$C$386,2,FALSE)</f>
        <v>151</v>
      </c>
      <c r="E156" s="8"/>
      <c r="F156" s="8"/>
      <c r="G156" s="8"/>
      <c r="H156" s="8"/>
      <c r="I156" s="8"/>
      <c r="J156" s="8"/>
      <c r="K156" s="8"/>
      <c r="L156" s="8"/>
      <c r="M156" s="8"/>
      <c r="N156" s="8"/>
      <c r="O156" s="8"/>
      <c r="P156" s="8"/>
      <c r="Q156" s="8"/>
      <c r="R156" s="8"/>
      <c r="S156" s="8"/>
      <c r="T156" s="8"/>
      <c r="U156" s="8"/>
      <c r="V156" s="8"/>
      <c r="W156" s="8"/>
      <c r="X156" s="8"/>
    </row>
    <row r="157" spans="1:24" x14ac:dyDescent="0.2">
      <c r="A157" s="1">
        <f t="shared" si="8"/>
        <v>152</v>
      </c>
      <c r="B157" s="148" t="s">
        <v>155</v>
      </c>
      <c r="C157" s="1">
        <f t="shared" si="7"/>
        <v>152</v>
      </c>
      <c r="D157" s="1">
        <f>VLOOKUP(B157,TabellenSRG!$B$5:$C$386,2,FALSE)</f>
        <v>152</v>
      </c>
      <c r="E157" s="8"/>
      <c r="F157" s="8"/>
      <c r="G157" s="8"/>
      <c r="H157" s="8"/>
      <c r="I157" s="8"/>
      <c r="J157" s="8"/>
      <c r="K157" s="8"/>
      <c r="L157" s="8"/>
      <c r="M157" s="8"/>
      <c r="N157" s="8"/>
      <c r="O157" s="8"/>
      <c r="P157" s="8"/>
      <c r="Q157" s="8"/>
      <c r="R157" s="8"/>
      <c r="S157" s="8"/>
      <c r="T157" s="8"/>
      <c r="U157" s="8"/>
      <c r="V157" s="8"/>
      <c r="W157" s="8"/>
      <c r="X157" s="8"/>
    </row>
    <row r="158" spans="1:24" x14ac:dyDescent="0.2">
      <c r="A158" s="1">
        <f t="shared" si="8"/>
        <v>153</v>
      </c>
      <c r="B158" s="148" t="s">
        <v>156</v>
      </c>
      <c r="C158" s="1">
        <f t="shared" si="7"/>
        <v>153</v>
      </c>
      <c r="D158" s="1">
        <f>VLOOKUP(B158,TabellenSRG!$B$5:$C$386,2,FALSE)</f>
        <v>153</v>
      </c>
      <c r="E158" s="8"/>
      <c r="F158" s="8"/>
      <c r="G158" s="8"/>
      <c r="H158" s="8"/>
      <c r="I158" s="8"/>
      <c r="J158" s="8"/>
      <c r="K158" s="8"/>
      <c r="L158" s="8"/>
      <c r="M158" s="8"/>
      <c r="N158" s="8"/>
      <c r="O158" s="8"/>
      <c r="P158" s="8"/>
      <c r="Q158" s="8"/>
      <c r="R158" s="8"/>
      <c r="S158" s="8"/>
      <c r="T158" s="8"/>
      <c r="U158" s="8"/>
      <c r="V158" s="8"/>
      <c r="W158" s="8"/>
      <c r="X158" s="8"/>
    </row>
    <row r="159" spans="1:24" x14ac:dyDescent="0.2">
      <c r="A159" s="1">
        <f t="shared" si="8"/>
        <v>154</v>
      </c>
      <c r="B159" s="148" t="s">
        <v>157</v>
      </c>
      <c r="C159" s="1">
        <f t="shared" si="7"/>
        <v>154</v>
      </c>
      <c r="D159" s="1">
        <f>VLOOKUP(B159,TabellenSRG!$B$5:$C$386,2,FALSE)</f>
        <v>154</v>
      </c>
      <c r="E159" s="8"/>
      <c r="F159" s="8"/>
      <c r="G159" s="8"/>
      <c r="H159" s="8"/>
      <c r="I159" s="8"/>
      <c r="J159" s="8"/>
      <c r="K159" s="8"/>
      <c r="L159" s="8"/>
      <c r="M159" s="8"/>
      <c r="N159" s="8"/>
      <c r="O159" s="8"/>
      <c r="P159" s="8"/>
      <c r="Q159" s="8"/>
      <c r="R159" s="8"/>
      <c r="S159" s="8"/>
      <c r="T159" s="8"/>
      <c r="U159" s="8"/>
      <c r="V159" s="8"/>
      <c r="W159" s="8"/>
      <c r="X159" s="8"/>
    </row>
    <row r="160" spans="1:24" x14ac:dyDescent="0.2">
      <c r="A160" s="1">
        <f t="shared" si="8"/>
        <v>155</v>
      </c>
      <c r="B160" s="148" t="s">
        <v>158</v>
      </c>
      <c r="C160" s="1">
        <f t="shared" si="7"/>
        <v>155</v>
      </c>
      <c r="D160" s="1">
        <f>VLOOKUP(B160,TabellenSRG!$B$5:$C$386,2,FALSE)</f>
        <v>155</v>
      </c>
      <c r="E160" s="8"/>
      <c r="F160" s="8"/>
      <c r="G160" s="8"/>
      <c r="H160" s="8"/>
      <c r="I160" s="8"/>
      <c r="J160" s="8"/>
      <c r="K160" s="8"/>
      <c r="L160" s="8"/>
      <c r="M160" s="8"/>
      <c r="N160" s="8"/>
      <c r="O160" s="8"/>
      <c r="P160" s="8"/>
      <c r="Q160" s="8"/>
      <c r="R160" s="8"/>
      <c r="S160" s="8"/>
      <c r="T160" s="8"/>
      <c r="U160" s="8"/>
      <c r="V160" s="8"/>
      <c r="W160" s="8"/>
      <c r="X160" s="8"/>
    </row>
    <row r="161" spans="1:24" x14ac:dyDescent="0.2">
      <c r="A161" s="1">
        <f t="shared" si="8"/>
        <v>156</v>
      </c>
      <c r="B161" s="148" t="s">
        <v>159</v>
      </c>
      <c r="C161" s="1">
        <f t="shared" si="7"/>
        <v>156</v>
      </c>
      <c r="D161" s="1">
        <f>VLOOKUP(B161,TabellenSRG!$B$5:$C$386,2,FALSE)</f>
        <v>156</v>
      </c>
      <c r="E161" s="8"/>
      <c r="F161" s="8"/>
      <c r="G161" s="8"/>
      <c r="H161" s="8"/>
      <c r="I161" s="8"/>
      <c r="J161" s="8"/>
      <c r="K161" s="8"/>
      <c r="L161" s="8"/>
      <c r="M161" s="8"/>
      <c r="N161" s="8"/>
      <c r="O161" s="8"/>
      <c r="P161" s="8"/>
      <c r="Q161" s="8"/>
      <c r="R161" s="8"/>
      <c r="S161" s="8"/>
      <c r="T161" s="8"/>
      <c r="U161" s="8"/>
      <c r="V161" s="8"/>
      <c r="W161" s="8"/>
      <c r="X161" s="8"/>
    </row>
    <row r="162" spans="1:24" x14ac:dyDescent="0.2">
      <c r="A162" s="1">
        <f t="shared" si="8"/>
        <v>157</v>
      </c>
      <c r="B162" s="148" t="s">
        <v>161</v>
      </c>
      <c r="C162" s="1">
        <f t="shared" si="7"/>
        <v>157</v>
      </c>
      <c r="D162" s="1">
        <f>VLOOKUP(B162,TabellenSRG!$B$5:$C$386,2,FALSE)</f>
        <v>157</v>
      </c>
      <c r="E162" s="8"/>
      <c r="F162" s="8"/>
      <c r="G162" s="8"/>
      <c r="H162" s="8"/>
      <c r="I162" s="8"/>
      <c r="J162" s="8"/>
      <c r="K162" s="8"/>
      <c r="L162" s="8"/>
      <c r="M162" s="8"/>
      <c r="N162" s="8"/>
      <c r="O162" s="8"/>
      <c r="P162" s="8"/>
      <c r="Q162" s="8"/>
      <c r="R162" s="8"/>
      <c r="S162" s="8"/>
      <c r="T162" s="8"/>
      <c r="U162" s="8"/>
      <c r="V162" s="8"/>
      <c r="W162" s="8"/>
      <c r="X162" s="8"/>
    </row>
    <row r="163" spans="1:24" x14ac:dyDescent="0.2">
      <c r="A163" s="1">
        <f t="shared" si="8"/>
        <v>158</v>
      </c>
      <c r="B163" s="148" t="s">
        <v>162</v>
      </c>
      <c r="C163" s="1">
        <f t="shared" si="7"/>
        <v>158</v>
      </c>
      <c r="D163" s="1">
        <f>VLOOKUP(B163,TabellenSRG!$B$5:$C$386,2,FALSE)</f>
        <v>158</v>
      </c>
      <c r="E163" s="8"/>
      <c r="F163" s="8"/>
      <c r="G163" s="8"/>
      <c r="H163" s="8"/>
      <c r="I163" s="8"/>
      <c r="J163" s="8"/>
      <c r="K163" s="8"/>
      <c r="L163" s="8"/>
      <c r="M163" s="8"/>
      <c r="N163" s="8"/>
      <c r="O163" s="8"/>
      <c r="P163" s="8"/>
      <c r="Q163" s="8"/>
      <c r="R163" s="8"/>
      <c r="S163" s="8"/>
      <c r="T163" s="8"/>
      <c r="U163" s="8"/>
      <c r="V163" s="8"/>
      <c r="W163" s="8"/>
      <c r="X163" s="8"/>
    </row>
    <row r="164" spans="1:24" x14ac:dyDescent="0.2">
      <c r="A164" s="1">
        <f t="shared" si="8"/>
        <v>159</v>
      </c>
      <c r="B164" s="148" t="s">
        <v>163</v>
      </c>
      <c r="C164" s="1">
        <f t="shared" si="7"/>
        <v>159</v>
      </c>
      <c r="D164" s="1">
        <f>VLOOKUP(B164,TabellenSRG!$B$5:$C$386,2,FALSE)</f>
        <v>159</v>
      </c>
      <c r="E164" s="8"/>
      <c r="F164" s="8"/>
      <c r="G164" s="8"/>
      <c r="H164" s="8"/>
      <c r="I164" s="8"/>
      <c r="J164" s="8"/>
      <c r="K164" s="8"/>
      <c r="L164" s="8"/>
      <c r="M164" s="8"/>
      <c r="N164" s="8"/>
      <c r="O164" s="8"/>
      <c r="P164" s="8"/>
      <c r="Q164" s="8"/>
      <c r="R164" s="8"/>
      <c r="S164" s="8"/>
      <c r="T164" s="8"/>
      <c r="U164" s="8"/>
      <c r="V164" s="8"/>
      <c r="W164" s="8"/>
      <c r="X164" s="8"/>
    </row>
    <row r="165" spans="1:24" x14ac:dyDescent="0.2">
      <c r="A165" s="1">
        <f t="shared" si="8"/>
        <v>160</v>
      </c>
      <c r="B165" s="148" t="s">
        <v>164</v>
      </c>
      <c r="C165" s="1">
        <f t="shared" si="7"/>
        <v>160</v>
      </c>
      <c r="D165" s="1">
        <f>VLOOKUP(B165,TabellenSRG!$B$5:$C$386,2,FALSE)</f>
        <v>160</v>
      </c>
      <c r="E165" s="8"/>
      <c r="F165" s="8"/>
      <c r="G165" s="8"/>
      <c r="H165" s="8"/>
      <c r="I165" s="8"/>
      <c r="J165" s="8"/>
      <c r="K165" s="8"/>
      <c r="L165" s="8"/>
      <c r="M165" s="8"/>
      <c r="N165" s="8"/>
      <c r="O165" s="8"/>
      <c r="P165" s="8"/>
      <c r="Q165" s="8"/>
      <c r="R165" s="8"/>
      <c r="S165" s="8"/>
      <c r="T165" s="8"/>
      <c r="U165" s="8"/>
      <c r="V165" s="8"/>
      <c r="W165" s="8"/>
      <c r="X165" s="8"/>
    </row>
    <row r="166" spans="1:24" x14ac:dyDescent="0.2">
      <c r="A166" s="1">
        <f t="shared" si="8"/>
        <v>161</v>
      </c>
      <c r="B166" s="148" t="s">
        <v>165</v>
      </c>
      <c r="C166" s="1">
        <f t="shared" si="7"/>
        <v>161</v>
      </c>
      <c r="D166" s="1">
        <f>VLOOKUP(B166,TabellenSRG!$B$5:$C$386,2,FALSE)</f>
        <v>161</v>
      </c>
      <c r="E166" s="8"/>
      <c r="F166" s="8"/>
      <c r="G166" s="8"/>
      <c r="H166" s="8"/>
      <c r="I166" s="8"/>
      <c r="J166" s="8"/>
      <c r="K166" s="8"/>
      <c r="L166" s="8"/>
      <c r="M166" s="8"/>
      <c r="N166" s="8"/>
      <c r="O166" s="8"/>
      <c r="P166" s="8"/>
      <c r="Q166" s="8"/>
      <c r="R166" s="8"/>
      <c r="S166" s="8"/>
      <c r="T166" s="8"/>
      <c r="U166" s="8"/>
      <c r="V166" s="8"/>
      <c r="W166" s="8"/>
      <c r="X166" s="8"/>
    </row>
    <row r="167" spans="1:24" x14ac:dyDescent="0.2">
      <c r="A167" s="1">
        <f t="shared" si="8"/>
        <v>162</v>
      </c>
      <c r="B167" s="148" t="s">
        <v>166</v>
      </c>
      <c r="C167" s="1">
        <f t="shared" si="7"/>
        <v>162</v>
      </c>
      <c r="D167" s="1">
        <f>VLOOKUP(B167,TabellenSRG!$B$5:$C$386,2,FALSE)</f>
        <v>162</v>
      </c>
      <c r="E167" s="8"/>
      <c r="F167" s="8"/>
      <c r="G167" s="8"/>
      <c r="H167" s="8"/>
      <c r="I167" s="8"/>
      <c r="J167" s="8"/>
      <c r="K167" s="8"/>
      <c r="L167" s="8"/>
      <c r="M167" s="8"/>
      <c r="N167" s="8"/>
      <c r="O167" s="8"/>
      <c r="P167" s="8"/>
      <c r="Q167" s="8"/>
      <c r="R167" s="8"/>
      <c r="S167" s="8"/>
      <c r="T167" s="8"/>
      <c r="U167" s="8"/>
      <c r="V167" s="8"/>
      <c r="W167" s="8"/>
      <c r="X167" s="8"/>
    </row>
    <row r="168" spans="1:24" x14ac:dyDescent="0.2">
      <c r="A168" s="1">
        <f t="shared" si="8"/>
        <v>163</v>
      </c>
      <c r="B168" s="148" t="s">
        <v>167</v>
      </c>
      <c r="C168" s="1">
        <f t="shared" si="7"/>
        <v>163</v>
      </c>
      <c r="D168" s="1">
        <f>VLOOKUP(B168,TabellenSRG!$B$5:$C$386,2,FALSE)</f>
        <v>163</v>
      </c>
      <c r="E168" s="8"/>
      <c r="F168" s="8"/>
      <c r="G168" s="8"/>
      <c r="H168" s="8"/>
      <c r="I168" s="8"/>
      <c r="J168" s="8"/>
      <c r="K168" s="8"/>
      <c r="L168" s="8"/>
      <c r="M168" s="8"/>
      <c r="N168" s="8"/>
      <c r="O168" s="8"/>
      <c r="P168" s="8"/>
      <c r="Q168" s="8"/>
      <c r="R168" s="8"/>
      <c r="S168" s="8"/>
      <c r="T168" s="8"/>
      <c r="U168" s="8"/>
      <c r="V168" s="8"/>
      <c r="W168" s="8"/>
      <c r="X168" s="8"/>
    </row>
    <row r="169" spans="1:24" x14ac:dyDescent="0.2">
      <c r="A169" s="1">
        <f t="shared" si="8"/>
        <v>164</v>
      </c>
      <c r="B169" s="148" t="s">
        <v>168</v>
      </c>
      <c r="C169" s="1">
        <f t="shared" si="7"/>
        <v>164</v>
      </c>
      <c r="D169" s="1">
        <f>VLOOKUP(B169,TabellenSRG!$B$5:$C$386,2,FALSE)</f>
        <v>164</v>
      </c>
      <c r="E169" s="8"/>
      <c r="F169" s="8"/>
      <c r="G169" s="8"/>
      <c r="H169" s="8"/>
      <c r="I169" s="8"/>
      <c r="J169" s="8"/>
      <c r="K169" s="8"/>
      <c r="L169" s="8"/>
      <c r="M169" s="8"/>
      <c r="N169" s="8"/>
      <c r="O169" s="8"/>
      <c r="P169" s="8"/>
      <c r="Q169" s="8"/>
      <c r="R169" s="8"/>
      <c r="S169" s="8"/>
      <c r="T169" s="8"/>
      <c r="U169" s="8"/>
      <c r="V169" s="8"/>
      <c r="W169" s="8"/>
      <c r="X169" s="8"/>
    </row>
    <row r="170" spans="1:24" x14ac:dyDescent="0.2">
      <c r="A170" s="1">
        <f t="shared" si="8"/>
        <v>165</v>
      </c>
      <c r="B170" s="148" t="s">
        <v>169</v>
      </c>
      <c r="C170" s="1">
        <f t="shared" si="7"/>
        <v>165</v>
      </c>
      <c r="D170" s="1">
        <f>VLOOKUP(B170,TabellenSRG!$B$5:$C$386,2,FALSE)</f>
        <v>165</v>
      </c>
      <c r="E170" s="8"/>
      <c r="F170" s="8"/>
      <c r="G170" s="8"/>
      <c r="H170" s="8"/>
      <c r="I170" s="8"/>
      <c r="J170" s="8"/>
      <c r="K170" s="8"/>
      <c r="L170" s="8"/>
      <c r="M170" s="8"/>
      <c r="N170" s="8"/>
      <c r="O170" s="8"/>
      <c r="P170" s="8"/>
      <c r="Q170" s="8"/>
      <c r="R170" s="8"/>
      <c r="S170" s="8"/>
      <c r="T170" s="8"/>
      <c r="U170" s="8"/>
      <c r="V170" s="8"/>
      <c r="W170" s="8"/>
      <c r="X170" s="8"/>
    </row>
    <row r="171" spans="1:24" x14ac:dyDescent="0.2">
      <c r="A171" s="1">
        <f t="shared" si="8"/>
        <v>166</v>
      </c>
      <c r="B171" s="148" t="s">
        <v>170</v>
      </c>
      <c r="C171" s="1">
        <f t="shared" si="7"/>
        <v>166</v>
      </c>
      <c r="D171" s="1">
        <f>VLOOKUP(B171,TabellenSRG!$B$5:$C$386,2,FALSE)</f>
        <v>166</v>
      </c>
      <c r="E171" s="8"/>
      <c r="F171" s="8"/>
      <c r="G171" s="8"/>
      <c r="H171" s="8"/>
      <c r="I171" s="8"/>
      <c r="J171" s="8"/>
      <c r="K171" s="8"/>
      <c r="L171" s="8"/>
      <c r="M171" s="8"/>
      <c r="N171" s="8"/>
      <c r="O171" s="8"/>
      <c r="P171" s="8"/>
      <c r="Q171" s="8"/>
      <c r="R171" s="8"/>
      <c r="S171" s="8"/>
      <c r="T171" s="8"/>
      <c r="U171" s="8"/>
      <c r="V171" s="8"/>
      <c r="W171" s="8"/>
      <c r="X171" s="8"/>
    </row>
    <row r="172" spans="1:24" x14ac:dyDescent="0.2">
      <c r="A172" s="1">
        <f t="shared" si="8"/>
        <v>167</v>
      </c>
      <c r="B172" s="148" t="s">
        <v>171</v>
      </c>
      <c r="C172" s="1">
        <f t="shared" si="7"/>
        <v>167</v>
      </c>
      <c r="D172" s="1">
        <f>VLOOKUP(B172,TabellenSRG!$B$5:$C$386,2,FALSE)</f>
        <v>167</v>
      </c>
      <c r="E172" s="8"/>
      <c r="F172" s="8"/>
      <c r="G172" s="8"/>
      <c r="H172" s="8"/>
      <c r="I172" s="8"/>
      <c r="J172" s="8"/>
      <c r="K172" s="8"/>
      <c r="L172" s="8"/>
      <c r="M172" s="8"/>
      <c r="N172" s="8"/>
      <c r="O172" s="8"/>
      <c r="P172" s="8"/>
      <c r="Q172" s="8"/>
      <c r="R172" s="8"/>
      <c r="S172" s="8"/>
      <c r="T172" s="8"/>
      <c r="U172" s="8"/>
      <c r="V172" s="8"/>
      <c r="W172" s="8"/>
      <c r="X172" s="8"/>
    </row>
    <row r="173" spans="1:24" x14ac:dyDescent="0.2">
      <c r="A173" s="1">
        <f t="shared" si="8"/>
        <v>168</v>
      </c>
      <c r="B173" s="148" t="s">
        <v>172</v>
      </c>
      <c r="C173" s="1">
        <f t="shared" si="7"/>
        <v>168</v>
      </c>
      <c r="D173" s="1">
        <f>VLOOKUP(B173,TabellenSRG!$B$5:$C$386,2,FALSE)</f>
        <v>168</v>
      </c>
      <c r="E173" s="8"/>
      <c r="F173" s="8"/>
      <c r="G173" s="8"/>
      <c r="H173" s="8"/>
      <c r="I173" s="8"/>
      <c r="J173" s="8"/>
      <c r="K173" s="8"/>
      <c r="L173" s="8"/>
      <c r="M173" s="8"/>
      <c r="N173" s="8"/>
      <c r="O173" s="8"/>
      <c r="P173" s="8"/>
      <c r="Q173" s="8"/>
      <c r="R173" s="8"/>
      <c r="S173" s="8"/>
      <c r="T173" s="8"/>
      <c r="U173" s="8"/>
      <c r="V173" s="8"/>
      <c r="W173" s="8"/>
      <c r="X173" s="8"/>
    </row>
    <row r="174" spans="1:24" x14ac:dyDescent="0.2">
      <c r="A174" s="1">
        <f t="shared" si="8"/>
        <v>169</v>
      </c>
      <c r="B174" s="148" t="s">
        <v>173</v>
      </c>
      <c r="C174" s="1">
        <f t="shared" si="7"/>
        <v>169</v>
      </c>
      <c r="D174" s="1">
        <f>VLOOKUP(B174,TabellenSRG!$B$5:$C$386,2,FALSE)</f>
        <v>169</v>
      </c>
      <c r="E174" s="8"/>
      <c r="F174" s="8"/>
      <c r="G174" s="8"/>
      <c r="H174" s="8"/>
      <c r="I174" s="8"/>
      <c r="J174" s="8"/>
      <c r="K174" s="8"/>
      <c r="L174" s="8"/>
      <c r="M174" s="8"/>
      <c r="N174" s="8"/>
      <c r="O174" s="8"/>
      <c r="P174" s="8"/>
      <c r="Q174" s="8"/>
      <c r="R174" s="8"/>
      <c r="S174" s="8"/>
      <c r="T174" s="8"/>
      <c r="U174" s="8"/>
      <c r="V174" s="8"/>
      <c r="W174" s="8"/>
      <c r="X174" s="8"/>
    </row>
    <row r="175" spans="1:24" x14ac:dyDescent="0.2">
      <c r="A175" s="1">
        <f t="shared" si="8"/>
        <v>170</v>
      </c>
      <c r="B175" s="148" t="s">
        <v>174</v>
      </c>
      <c r="C175" s="1">
        <f t="shared" si="7"/>
        <v>170</v>
      </c>
      <c r="D175" s="1">
        <f>VLOOKUP(B175,TabellenSRG!$B$5:$C$386,2,FALSE)</f>
        <v>170</v>
      </c>
      <c r="E175" s="8"/>
      <c r="F175" s="8"/>
      <c r="G175" s="8"/>
      <c r="H175" s="8"/>
      <c r="I175" s="8"/>
      <c r="J175" s="8"/>
      <c r="K175" s="8"/>
      <c r="L175" s="8"/>
      <c r="M175" s="8"/>
      <c r="N175" s="8"/>
      <c r="O175" s="8"/>
      <c r="P175" s="8"/>
      <c r="Q175" s="8"/>
      <c r="R175" s="8"/>
      <c r="S175" s="8"/>
      <c r="T175" s="8"/>
      <c r="U175" s="8"/>
      <c r="V175" s="8"/>
      <c r="W175" s="8"/>
      <c r="X175" s="8"/>
    </row>
    <row r="176" spans="1:24" x14ac:dyDescent="0.2">
      <c r="A176" s="1">
        <f t="shared" si="8"/>
        <v>171</v>
      </c>
      <c r="B176" s="148" t="s">
        <v>175</v>
      </c>
      <c r="C176" s="1">
        <f t="shared" si="7"/>
        <v>171</v>
      </c>
      <c r="D176" s="1">
        <f>VLOOKUP(B176,TabellenSRG!$B$5:$C$386,2,FALSE)</f>
        <v>171</v>
      </c>
      <c r="E176" s="8"/>
      <c r="F176" s="8"/>
      <c r="G176" s="8"/>
      <c r="H176" s="8"/>
      <c r="I176" s="8"/>
      <c r="J176" s="8"/>
      <c r="K176" s="8"/>
      <c r="L176" s="8"/>
      <c r="M176" s="8"/>
      <c r="N176" s="8"/>
      <c r="O176" s="8"/>
      <c r="P176" s="8"/>
      <c r="Q176" s="8"/>
      <c r="R176" s="8"/>
      <c r="S176" s="8"/>
      <c r="T176" s="8"/>
      <c r="U176" s="8"/>
      <c r="V176" s="8"/>
      <c r="W176" s="8"/>
      <c r="X176" s="8"/>
    </row>
    <row r="177" spans="1:24" x14ac:dyDescent="0.2">
      <c r="A177" s="1">
        <f t="shared" si="8"/>
        <v>172</v>
      </c>
      <c r="B177" s="148" t="s">
        <v>176</v>
      </c>
      <c r="C177" s="1">
        <f t="shared" si="7"/>
        <v>172</v>
      </c>
      <c r="D177" s="1">
        <f>VLOOKUP(B177,TabellenSRG!$B$5:$C$386,2,FALSE)</f>
        <v>172</v>
      </c>
      <c r="E177" s="8"/>
      <c r="F177" s="8"/>
      <c r="G177" s="8"/>
      <c r="H177" s="8"/>
      <c r="I177" s="8"/>
      <c r="J177" s="8"/>
      <c r="K177" s="8"/>
      <c r="L177" s="8"/>
      <c r="M177" s="8"/>
      <c r="N177" s="8"/>
      <c r="O177" s="8"/>
      <c r="P177" s="8"/>
      <c r="Q177" s="8"/>
      <c r="R177" s="8"/>
      <c r="S177" s="8"/>
      <c r="T177" s="8"/>
      <c r="U177" s="8"/>
      <c r="V177" s="8"/>
      <c r="W177" s="8"/>
      <c r="X177" s="8"/>
    </row>
    <row r="178" spans="1:24" x14ac:dyDescent="0.2">
      <c r="A178" s="1">
        <f t="shared" si="8"/>
        <v>173</v>
      </c>
      <c r="B178" s="148" t="s">
        <v>177</v>
      </c>
      <c r="C178" s="1">
        <f t="shared" si="7"/>
        <v>173</v>
      </c>
      <c r="D178" s="1">
        <f>VLOOKUP(B178,TabellenSRG!$B$5:$C$386,2,FALSE)</f>
        <v>173</v>
      </c>
      <c r="E178" s="8"/>
      <c r="F178" s="8"/>
      <c r="G178" s="8"/>
      <c r="H178" s="8"/>
      <c r="I178" s="8"/>
      <c r="J178" s="8"/>
      <c r="K178" s="8"/>
      <c r="L178" s="8"/>
      <c r="M178" s="8"/>
      <c r="N178" s="8"/>
      <c r="O178" s="8"/>
      <c r="P178" s="8"/>
      <c r="Q178" s="8"/>
      <c r="R178" s="8"/>
      <c r="S178" s="8"/>
      <c r="T178" s="8"/>
      <c r="U178" s="8"/>
      <c r="V178" s="8"/>
      <c r="W178" s="8"/>
      <c r="X178" s="8"/>
    </row>
    <row r="179" spans="1:24" x14ac:dyDescent="0.2">
      <c r="A179" s="1">
        <f t="shared" si="8"/>
        <v>174</v>
      </c>
      <c r="B179" s="148" t="s">
        <v>178</v>
      </c>
      <c r="C179" s="1">
        <f t="shared" si="7"/>
        <v>174</v>
      </c>
      <c r="D179" s="1">
        <f>VLOOKUP(B179,TabellenSRG!$B$5:$C$386,2,FALSE)</f>
        <v>174</v>
      </c>
      <c r="E179" s="8"/>
      <c r="F179" s="8"/>
      <c r="G179" s="8"/>
      <c r="H179" s="8"/>
      <c r="I179" s="8"/>
      <c r="J179" s="8"/>
      <c r="K179" s="8"/>
      <c r="L179" s="8"/>
      <c r="M179" s="8"/>
      <c r="N179" s="8"/>
      <c r="O179" s="8"/>
      <c r="P179" s="8"/>
      <c r="Q179" s="8"/>
      <c r="R179" s="8"/>
      <c r="S179" s="8"/>
      <c r="T179" s="8"/>
      <c r="U179" s="8"/>
      <c r="V179" s="8"/>
      <c r="W179" s="8"/>
      <c r="X179" s="8"/>
    </row>
    <row r="180" spans="1:24" x14ac:dyDescent="0.2">
      <c r="A180" s="1">
        <f t="shared" si="8"/>
        <v>175</v>
      </c>
      <c r="B180" s="148" t="s">
        <v>179</v>
      </c>
      <c r="C180" s="1">
        <f t="shared" si="7"/>
        <v>175</v>
      </c>
      <c r="D180" s="1">
        <f>VLOOKUP(B180,TabellenSRG!$B$5:$C$386,2,FALSE)</f>
        <v>175</v>
      </c>
      <c r="E180" s="8"/>
      <c r="F180" s="8"/>
      <c r="G180" s="8"/>
      <c r="H180" s="8"/>
      <c r="I180" s="8"/>
      <c r="J180" s="8"/>
      <c r="K180" s="8"/>
      <c r="L180" s="8"/>
      <c r="M180" s="8"/>
      <c r="N180" s="8"/>
      <c r="O180" s="8"/>
      <c r="P180" s="8"/>
      <c r="Q180" s="8"/>
      <c r="R180" s="8"/>
      <c r="S180" s="8"/>
      <c r="T180" s="8"/>
      <c r="U180" s="8"/>
      <c r="V180" s="8"/>
      <c r="W180" s="8"/>
      <c r="X180" s="8"/>
    </row>
    <row r="181" spans="1:24" x14ac:dyDescent="0.2">
      <c r="A181" s="1">
        <f t="shared" si="8"/>
        <v>176</v>
      </c>
      <c r="B181" s="148" t="s">
        <v>180</v>
      </c>
      <c r="C181" s="1">
        <f t="shared" si="7"/>
        <v>176</v>
      </c>
      <c r="D181" s="1">
        <f>VLOOKUP(B181,TabellenSRG!$B$5:$C$386,2,FALSE)</f>
        <v>176</v>
      </c>
      <c r="E181" s="8"/>
      <c r="F181" s="8"/>
      <c r="G181" s="8"/>
      <c r="H181" s="8"/>
      <c r="I181" s="8"/>
      <c r="J181" s="8"/>
      <c r="K181" s="8"/>
      <c r="L181" s="8"/>
      <c r="M181" s="8"/>
      <c r="N181" s="8"/>
      <c r="O181" s="8"/>
      <c r="P181" s="8"/>
      <c r="Q181" s="8"/>
      <c r="R181" s="8"/>
      <c r="S181" s="8"/>
      <c r="T181" s="8"/>
      <c r="U181" s="8"/>
      <c r="V181" s="8"/>
      <c r="W181" s="8"/>
      <c r="X181" s="8"/>
    </row>
    <row r="182" spans="1:24" x14ac:dyDescent="0.2">
      <c r="A182" s="1">
        <f t="shared" si="8"/>
        <v>177</v>
      </c>
      <c r="B182" s="148" t="s">
        <v>181</v>
      </c>
      <c r="C182" s="1">
        <f t="shared" si="7"/>
        <v>177</v>
      </c>
      <c r="D182" s="1">
        <f>VLOOKUP(B182,TabellenSRG!$B$5:$C$386,2,FALSE)</f>
        <v>177</v>
      </c>
      <c r="E182" s="8"/>
      <c r="F182" s="8"/>
      <c r="G182" s="8"/>
      <c r="H182" s="8"/>
      <c r="I182" s="8"/>
      <c r="J182" s="8"/>
      <c r="K182" s="8"/>
      <c r="L182" s="8"/>
      <c r="M182" s="8"/>
      <c r="N182" s="8"/>
      <c r="O182" s="8"/>
      <c r="P182" s="8"/>
      <c r="Q182" s="8"/>
      <c r="R182" s="8"/>
      <c r="S182" s="8"/>
      <c r="T182" s="8"/>
      <c r="U182" s="8"/>
      <c r="V182" s="8"/>
      <c r="W182" s="8"/>
      <c r="X182" s="8"/>
    </row>
    <row r="183" spans="1:24" x14ac:dyDescent="0.2">
      <c r="A183" s="1">
        <f t="shared" si="8"/>
        <v>178</v>
      </c>
      <c r="B183" s="148" t="s">
        <v>182</v>
      </c>
      <c r="C183" s="1">
        <f t="shared" si="7"/>
        <v>178</v>
      </c>
      <c r="D183" s="1">
        <f>VLOOKUP(B183,TabellenSRG!$B$5:$C$386,2,FALSE)</f>
        <v>178</v>
      </c>
      <c r="E183" s="8"/>
      <c r="F183" s="8"/>
      <c r="G183" s="8"/>
      <c r="H183" s="8"/>
      <c r="I183" s="8"/>
      <c r="J183" s="8"/>
      <c r="K183" s="8"/>
      <c r="L183" s="8"/>
      <c r="M183" s="8"/>
      <c r="N183" s="8"/>
      <c r="O183" s="8"/>
      <c r="P183" s="8"/>
      <c r="Q183" s="8"/>
      <c r="R183" s="8"/>
      <c r="S183" s="8"/>
      <c r="T183" s="8"/>
      <c r="U183" s="8"/>
      <c r="V183" s="8"/>
      <c r="W183" s="8"/>
      <c r="X183" s="8"/>
    </row>
    <row r="184" spans="1:24" x14ac:dyDescent="0.2">
      <c r="A184" s="1">
        <f t="shared" si="8"/>
        <v>179</v>
      </c>
      <c r="B184" s="148" t="s">
        <v>559</v>
      </c>
      <c r="C184" s="1">
        <f t="shared" si="7"/>
        <v>179</v>
      </c>
      <c r="D184" s="1">
        <f>VLOOKUP(B184,TabellenSRG!$B$5:$C$386,2,FALSE)</f>
        <v>179</v>
      </c>
      <c r="E184" s="8"/>
      <c r="F184" s="8"/>
      <c r="G184" s="8"/>
      <c r="H184" s="8"/>
      <c r="I184" s="8"/>
      <c r="J184" s="8"/>
      <c r="K184" s="8"/>
      <c r="L184" s="8"/>
      <c r="M184" s="8"/>
      <c r="N184" s="8"/>
      <c r="O184" s="8"/>
      <c r="P184" s="8"/>
      <c r="Q184" s="8"/>
      <c r="R184" s="8"/>
      <c r="S184" s="8"/>
      <c r="T184" s="8"/>
      <c r="U184" s="8"/>
      <c r="V184" s="8"/>
      <c r="W184" s="8"/>
      <c r="X184" s="8"/>
    </row>
    <row r="185" spans="1:24" x14ac:dyDescent="0.2">
      <c r="A185" s="1">
        <f t="shared" si="8"/>
        <v>180</v>
      </c>
      <c r="B185" s="148" t="s">
        <v>184</v>
      </c>
      <c r="C185" s="1">
        <f t="shared" si="7"/>
        <v>180</v>
      </c>
      <c r="D185" s="1">
        <f>VLOOKUP(B185,TabellenSRG!$B$5:$C$386,2,FALSE)</f>
        <v>180</v>
      </c>
      <c r="E185" s="8"/>
      <c r="F185" s="8"/>
      <c r="G185" s="8"/>
      <c r="H185" s="8"/>
      <c r="I185" s="8"/>
      <c r="J185" s="8"/>
      <c r="K185" s="8"/>
      <c r="L185" s="8"/>
      <c r="M185" s="8"/>
      <c r="N185" s="8"/>
      <c r="O185" s="8"/>
      <c r="P185" s="8"/>
      <c r="Q185" s="8"/>
      <c r="R185" s="8"/>
      <c r="S185" s="8"/>
      <c r="T185" s="8"/>
      <c r="U185" s="8"/>
      <c r="V185" s="8"/>
      <c r="W185" s="8"/>
      <c r="X185" s="8"/>
    </row>
    <row r="186" spans="1:24" x14ac:dyDescent="0.2">
      <c r="A186" s="1">
        <f t="shared" si="8"/>
        <v>181</v>
      </c>
      <c r="B186" s="148" t="s">
        <v>185</v>
      </c>
      <c r="C186" s="1">
        <f t="shared" si="7"/>
        <v>181</v>
      </c>
      <c r="D186" s="1">
        <f>VLOOKUP(B186,TabellenSRG!$B$5:$C$386,2,FALSE)</f>
        <v>181</v>
      </c>
      <c r="E186" s="8"/>
      <c r="F186" s="8"/>
      <c r="G186" s="8"/>
      <c r="H186" s="8"/>
      <c r="I186" s="8"/>
      <c r="J186" s="8"/>
      <c r="K186" s="8"/>
      <c r="L186" s="8"/>
      <c r="M186" s="8"/>
      <c r="N186" s="8"/>
      <c r="O186" s="8"/>
      <c r="P186" s="8"/>
      <c r="Q186" s="8"/>
      <c r="R186" s="8"/>
      <c r="S186" s="8"/>
      <c r="T186" s="8"/>
      <c r="U186" s="8"/>
      <c r="V186" s="8"/>
      <c r="W186" s="8"/>
      <c r="X186" s="8"/>
    </row>
    <row r="187" spans="1:24" x14ac:dyDescent="0.2">
      <c r="A187" s="1">
        <f t="shared" si="8"/>
        <v>182</v>
      </c>
      <c r="B187" s="148" t="s">
        <v>186</v>
      </c>
      <c r="C187" s="1">
        <f t="shared" si="7"/>
        <v>182</v>
      </c>
      <c r="D187" s="1">
        <f>VLOOKUP(B187,TabellenSRG!$B$5:$C$386,2,FALSE)</f>
        <v>182</v>
      </c>
      <c r="E187" s="8"/>
      <c r="F187" s="8"/>
      <c r="G187" s="8"/>
      <c r="H187" s="8"/>
      <c r="I187" s="8"/>
      <c r="J187" s="8"/>
      <c r="K187" s="8"/>
      <c r="L187" s="8"/>
      <c r="M187" s="8"/>
      <c r="N187" s="8"/>
      <c r="O187" s="8"/>
      <c r="P187" s="8"/>
      <c r="Q187" s="8"/>
      <c r="R187" s="8"/>
      <c r="S187" s="8"/>
      <c r="T187" s="8"/>
      <c r="U187" s="8"/>
      <c r="V187" s="8"/>
      <c r="W187" s="8"/>
      <c r="X187" s="8"/>
    </row>
    <row r="188" spans="1:24" x14ac:dyDescent="0.2">
      <c r="A188" s="1">
        <f t="shared" si="8"/>
        <v>183</v>
      </c>
      <c r="B188" s="148" t="s">
        <v>188</v>
      </c>
      <c r="C188" s="1">
        <f t="shared" si="7"/>
        <v>183</v>
      </c>
      <c r="D188" s="1">
        <f>VLOOKUP(B188,TabellenSRG!$B$5:$C$386,2,FALSE)</f>
        <v>183</v>
      </c>
      <c r="E188" s="8"/>
      <c r="F188" s="8"/>
      <c r="G188" s="8"/>
      <c r="H188" s="8"/>
      <c r="I188" s="8"/>
      <c r="J188" s="8"/>
      <c r="K188" s="8"/>
      <c r="L188" s="8"/>
      <c r="M188" s="8"/>
      <c r="N188" s="8"/>
      <c r="O188" s="8"/>
      <c r="P188" s="8"/>
      <c r="Q188" s="8"/>
      <c r="R188" s="8"/>
      <c r="S188" s="8"/>
      <c r="T188" s="8"/>
      <c r="U188" s="8"/>
      <c r="V188" s="8"/>
      <c r="W188" s="8"/>
      <c r="X188" s="8"/>
    </row>
    <row r="189" spans="1:24" x14ac:dyDescent="0.2">
      <c r="A189" s="1">
        <f t="shared" si="8"/>
        <v>184</v>
      </c>
      <c r="B189" s="148" t="s">
        <v>189</v>
      </c>
      <c r="C189" s="1">
        <f t="shared" si="7"/>
        <v>184</v>
      </c>
      <c r="D189" s="1">
        <f>VLOOKUP(B189,TabellenSRG!$B$5:$C$386,2,FALSE)</f>
        <v>184</v>
      </c>
      <c r="E189" s="8"/>
      <c r="F189" s="8"/>
      <c r="G189" s="8"/>
      <c r="H189" s="8"/>
      <c r="I189" s="8"/>
      <c r="J189" s="8"/>
      <c r="K189" s="8"/>
      <c r="L189" s="8"/>
      <c r="M189" s="8"/>
      <c r="N189" s="8"/>
      <c r="O189" s="8"/>
      <c r="P189" s="8"/>
      <c r="Q189" s="8"/>
      <c r="R189" s="8"/>
      <c r="S189" s="8"/>
      <c r="T189" s="8"/>
      <c r="U189" s="8"/>
      <c r="V189" s="8"/>
      <c r="W189" s="8"/>
      <c r="X189" s="8"/>
    </row>
    <row r="190" spans="1:24" x14ac:dyDescent="0.2">
      <c r="A190" s="1">
        <f t="shared" si="8"/>
        <v>185</v>
      </c>
      <c r="B190" s="148" t="s">
        <v>190</v>
      </c>
      <c r="C190" s="1">
        <f t="shared" si="7"/>
        <v>185</v>
      </c>
      <c r="D190" s="1">
        <f>VLOOKUP(B190,TabellenSRG!$B$5:$C$386,2,FALSE)</f>
        <v>185</v>
      </c>
      <c r="E190" s="8"/>
      <c r="F190" s="8"/>
      <c r="G190" s="8"/>
      <c r="H190" s="8"/>
      <c r="I190" s="8"/>
      <c r="J190" s="8"/>
      <c r="K190" s="8"/>
      <c r="L190" s="8"/>
      <c r="M190" s="8"/>
      <c r="N190" s="8"/>
      <c r="O190" s="8"/>
      <c r="P190" s="8"/>
      <c r="Q190" s="8"/>
      <c r="R190" s="8"/>
      <c r="S190" s="8"/>
      <c r="T190" s="8"/>
      <c r="U190" s="8"/>
      <c r="V190" s="8"/>
      <c r="W190" s="8"/>
      <c r="X190" s="8"/>
    </row>
    <row r="191" spans="1:24" x14ac:dyDescent="0.2">
      <c r="A191" s="1">
        <f t="shared" si="8"/>
        <v>186</v>
      </c>
      <c r="B191" s="148" t="s">
        <v>191</v>
      </c>
      <c r="C191" s="1">
        <f t="shared" si="7"/>
        <v>186</v>
      </c>
      <c r="D191" s="1">
        <f>VLOOKUP(B191,TabellenSRG!$B$5:$C$386,2,FALSE)</f>
        <v>186</v>
      </c>
      <c r="E191" s="8"/>
      <c r="F191" s="8"/>
      <c r="G191" s="8"/>
      <c r="H191" s="8"/>
      <c r="I191" s="8"/>
      <c r="J191" s="8"/>
      <c r="K191" s="8"/>
      <c r="L191" s="8"/>
      <c r="M191" s="8"/>
      <c r="N191" s="8"/>
      <c r="O191" s="8"/>
      <c r="P191" s="8"/>
      <c r="Q191" s="8"/>
      <c r="R191" s="8"/>
      <c r="S191" s="8"/>
      <c r="T191" s="8"/>
      <c r="U191" s="8"/>
      <c r="V191" s="8"/>
      <c r="W191" s="8"/>
      <c r="X191" s="8"/>
    </row>
    <row r="192" spans="1:24" x14ac:dyDescent="0.2">
      <c r="A192" s="1">
        <f t="shared" si="8"/>
        <v>187</v>
      </c>
      <c r="B192" s="148" t="s">
        <v>192</v>
      </c>
      <c r="C192" s="1">
        <f t="shared" si="7"/>
        <v>187</v>
      </c>
      <c r="D192" s="1">
        <f>VLOOKUP(B192,TabellenSRG!$B$5:$C$386,2,FALSE)</f>
        <v>187</v>
      </c>
      <c r="E192" s="8"/>
      <c r="F192" s="8"/>
      <c r="G192" s="8"/>
      <c r="H192" s="8"/>
      <c r="I192" s="8"/>
      <c r="J192" s="8"/>
      <c r="K192" s="8"/>
      <c r="L192" s="8"/>
      <c r="M192" s="8"/>
      <c r="N192" s="8"/>
      <c r="O192" s="8"/>
      <c r="P192" s="8"/>
      <c r="Q192" s="8"/>
      <c r="R192" s="8"/>
      <c r="S192" s="8"/>
      <c r="T192" s="8"/>
      <c r="U192" s="8"/>
      <c r="V192" s="8"/>
      <c r="W192" s="8"/>
      <c r="X192" s="8"/>
    </row>
    <row r="193" spans="1:24" x14ac:dyDescent="0.2">
      <c r="A193" s="1">
        <f t="shared" si="8"/>
        <v>188</v>
      </c>
      <c r="B193" s="148" t="s">
        <v>193</v>
      </c>
      <c r="C193" s="1">
        <f t="shared" si="7"/>
        <v>188</v>
      </c>
      <c r="D193" s="1">
        <f>VLOOKUP(B193,TabellenSRG!$B$5:$C$386,2,FALSE)</f>
        <v>188</v>
      </c>
      <c r="E193" s="8"/>
      <c r="F193" s="8"/>
      <c r="G193" s="8"/>
      <c r="H193" s="8"/>
      <c r="I193" s="8"/>
      <c r="J193" s="8"/>
      <c r="K193" s="8"/>
      <c r="L193" s="8"/>
      <c r="M193" s="8"/>
      <c r="N193" s="8"/>
      <c r="O193" s="8"/>
      <c r="P193" s="8"/>
      <c r="Q193" s="8"/>
      <c r="R193" s="8"/>
      <c r="S193" s="8"/>
      <c r="T193" s="8"/>
      <c r="U193" s="8"/>
      <c r="V193" s="8"/>
      <c r="W193" s="8"/>
      <c r="X193" s="8"/>
    </row>
    <row r="194" spans="1:24" x14ac:dyDescent="0.2">
      <c r="A194" s="1">
        <f t="shared" si="8"/>
        <v>189</v>
      </c>
      <c r="B194" s="148" t="s">
        <v>194</v>
      </c>
      <c r="C194" s="1">
        <f t="shared" si="7"/>
        <v>189</v>
      </c>
      <c r="D194" s="1">
        <f>VLOOKUP(B194,TabellenSRG!$B$5:$C$386,2,FALSE)</f>
        <v>189</v>
      </c>
      <c r="E194" s="8"/>
      <c r="F194" s="8"/>
      <c r="G194" s="8"/>
      <c r="H194" s="8"/>
      <c r="I194" s="8"/>
      <c r="J194" s="8"/>
      <c r="K194" s="8"/>
      <c r="L194" s="8"/>
      <c r="M194" s="8"/>
      <c r="N194" s="8"/>
      <c r="O194" s="8"/>
      <c r="P194" s="8"/>
      <c r="Q194" s="8"/>
      <c r="R194" s="8"/>
      <c r="S194" s="8"/>
      <c r="T194" s="8"/>
      <c r="U194" s="8"/>
      <c r="V194" s="8"/>
      <c r="W194" s="8"/>
      <c r="X194" s="8"/>
    </row>
    <row r="195" spans="1:24" x14ac:dyDescent="0.2">
      <c r="A195" s="1">
        <f t="shared" si="8"/>
        <v>190</v>
      </c>
      <c r="B195" s="148" t="s">
        <v>195</v>
      </c>
      <c r="C195" s="1">
        <f t="shared" si="7"/>
        <v>190</v>
      </c>
      <c r="D195" s="1">
        <f>VLOOKUP(B195,TabellenSRG!$B$5:$C$386,2,FALSE)</f>
        <v>190</v>
      </c>
      <c r="E195" s="8"/>
      <c r="F195" s="8"/>
      <c r="G195" s="8"/>
      <c r="H195" s="8"/>
      <c r="I195" s="8"/>
      <c r="J195" s="8"/>
      <c r="K195" s="8"/>
      <c r="L195" s="8"/>
      <c r="M195" s="8"/>
      <c r="N195" s="8"/>
      <c r="O195" s="8"/>
      <c r="P195" s="8"/>
      <c r="Q195" s="8"/>
      <c r="R195" s="8"/>
      <c r="S195" s="8"/>
      <c r="T195" s="8"/>
      <c r="U195" s="8"/>
      <c r="V195" s="8"/>
      <c r="W195" s="8"/>
      <c r="X195" s="8"/>
    </row>
    <row r="196" spans="1:24" x14ac:dyDescent="0.2">
      <c r="A196" s="1">
        <f t="shared" si="8"/>
        <v>191</v>
      </c>
      <c r="B196" s="148" t="s">
        <v>196</v>
      </c>
      <c r="C196" s="1">
        <f t="shared" si="7"/>
        <v>191</v>
      </c>
      <c r="D196" s="1">
        <f>VLOOKUP(B196,TabellenSRG!$B$5:$C$386,2,FALSE)</f>
        <v>191</v>
      </c>
      <c r="E196" s="8"/>
      <c r="F196" s="8"/>
      <c r="G196" s="8"/>
      <c r="H196" s="8"/>
      <c r="I196" s="8"/>
      <c r="J196" s="8"/>
      <c r="K196" s="8"/>
      <c r="L196" s="8"/>
      <c r="M196" s="8"/>
      <c r="N196" s="8"/>
      <c r="O196" s="8"/>
      <c r="P196" s="8"/>
      <c r="Q196" s="8"/>
      <c r="R196" s="8"/>
      <c r="S196" s="8"/>
      <c r="T196" s="8"/>
      <c r="U196" s="8"/>
      <c r="V196" s="8"/>
      <c r="W196" s="8"/>
      <c r="X196" s="8"/>
    </row>
    <row r="197" spans="1:24" x14ac:dyDescent="0.2">
      <c r="A197" s="1">
        <f t="shared" si="8"/>
        <v>192</v>
      </c>
      <c r="B197" s="148" t="s">
        <v>198</v>
      </c>
      <c r="C197" s="1">
        <f t="shared" si="7"/>
        <v>192</v>
      </c>
      <c r="D197" s="1">
        <f>VLOOKUP(B197,TabellenSRG!$B$5:$C$386,2,FALSE)</f>
        <v>192</v>
      </c>
      <c r="E197" s="8"/>
      <c r="F197" s="8"/>
      <c r="G197" s="8"/>
      <c r="H197" s="8"/>
      <c r="I197" s="8"/>
      <c r="J197" s="8"/>
      <c r="K197" s="8"/>
      <c r="L197" s="8"/>
      <c r="M197" s="8"/>
      <c r="N197" s="8"/>
      <c r="O197" s="8"/>
      <c r="P197" s="8"/>
      <c r="Q197" s="8"/>
      <c r="R197" s="8"/>
      <c r="S197" s="8"/>
      <c r="T197" s="8"/>
      <c r="U197" s="8"/>
      <c r="V197" s="8"/>
      <c r="W197" s="8"/>
      <c r="X197" s="8"/>
    </row>
    <row r="198" spans="1:24" x14ac:dyDescent="0.2">
      <c r="A198" s="1">
        <f t="shared" si="8"/>
        <v>193</v>
      </c>
      <c r="B198" s="148" t="s">
        <v>199</v>
      </c>
      <c r="C198" s="1">
        <f t="shared" si="7"/>
        <v>193</v>
      </c>
      <c r="D198" s="1">
        <f>VLOOKUP(B198,TabellenSRG!$B$5:$C$386,2,FALSE)</f>
        <v>193</v>
      </c>
      <c r="E198" s="8"/>
      <c r="F198" s="8"/>
      <c r="G198" s="8"/>
      <c r="H198" s="8"/>
      <c r="I198" s="8"/>
      <c r="J198" s="8"/>
      <c r="K198" s="8"/>
      <c r="L198" s="8"/>
      <c r="M198" s="8"/>
      <c r="N198" s="8"/>
      <c r="O198" s="8"/>
      <c r="P198" s="8"/>
      <c r="Q198" s="8"/>
      <c r="R198" s="8"/>
      <c r="S198" s="8"/>
      <c r="T198" s="8"/>
      <c r="U198" s="8"/>
      <c r="V198" s="8"/>
      <c r="W198" s="8"/>
      <c r="X198" s="8"/>
    </row>
    <row r="199" spans="1:24" x14ac:dyDescent="0.2">
      <c r="A199" s="1">
        <f t="shared" si="8"/>
        <v>194</v>
      </c>
      <c r="B199" s="148" t="s">
        <v>200</v>
      </c>
      <c r="C199" s="1">
        <f t="shared" ref="C199:C262" si="9">C198+1</f>
        <v>194</v>
      </c>
      <c r="D199" s="1">
        <f>VLOOKUP(B199,TabellenSRG!$B$5:$C$386,2,FALSE)</f>
        <v>194</v>
      </c>
      <c r="E199" s="8"/>
      <c r="F199" s="8"/>
      <c r="G199" s="8"/>
      <c r="H199" s="8"/>
      <c r="I199" s="8"/>
      <c r="J199" s="8"/>
      <c r="K199" s="8"/>
      <c r="L199" s="8"/>
      <c r="M199" s="8"/>
      <c r="N199" s="8"/>
      <c r="O199" s="8"/>
      <c r="P199" s="8"/>
      <c r="Q199" s="8"/>
      <c r="R199" s="8"/>
      <c r="S199" s="8"/>
      <c r="T199" s="8"/>
      <c r="U199" s="8"/>
      <c r="V199" s="8"/>
      <c r="W199" s="8"/>
      <c r="X199" s="8"/>
    </row>
    <row r="200" spans="1:24" x14ac:dyDescent="0.2">
      <c r="A200" s="1">
        <f t="shared" ref="A200:A263" si="10">A199+1</f>
        <v>195</v>
      </c>
      <c r="B200" s="148" t="s">
        <v>201</v>
      </c>
      <c r="C200" s="1">
        <f t="shared" si="9"/>
        <v>195</v>
      </c>
      <c r="D200" s="1">
        <f>VLOOKUP(B200,TabellenSRG!$B$5:$C$386,2,FALSE)</f>
        <v>195</v>
      </c>
      <c r="E200" s="8"/>
      <c r="F200" s="8"/>
      <c r="G200" s="8"/>
      <c r="H200" s="8"/>
      <c r="I200" s="8"/>
      <c r="J200" s="8"/>
      <c r="K200" s="8"/>
      <c r="L200" s="8"/>
      <c r="M200" s="8"/>
      <c r="N200" s="8"/>
      <c r="O200" s="8"/>
      <c r="P200" s="8"/>
      <c r="Q200" s="8"/>
      <c r="R200" s="8"/>
      <c r="S200" s="8"/>
      <c r="T200" s="8"/>
      <c r="U200" s="8"/>
      <c r="V200" s="8"/>
      <c r="W200" s="8"/>
      <c r="X200" s="8"/>
    </row>
    <row r="201" spans="1:24" x14ac:dyDescent="0.2">
      <c r="A201" s="1">
        <f t="shared" si="10"/>
        <v>196</v>
      </c>
      <c r="B201" s="148" t="s">
        <v>202</v>
      </c>
      <c r="C201" s="1">
        <f t="shared" si="9"/>
        <v>196</v>
      </c>
      <c r="D201" s="1">
        <f>VLOOKUP(B201,TabellenSRG!$B$5:$C$386,2,FALSE)</f>
        <v>196</v>
      </c>
      <c r="E201" s="8"/>
      <c r="F201" s="8"/>
      <c r="G201" s="8"/>
      <c r="H201" s="8"/>
      <c r="I201" s="8"/>
      <c r="J201" s="8"/>
      <c r="K201" s="8"/>
      <c r="L201" s="8"/>
      <c r="M201" s="8"/>
      <c r="N201" s="8"/>
      <c r="O201" s="8"/>
      <c r="P201" s="8"/>
      <c r="Q201" s="8"/>
      <c r="R201" s="8"/>
      <c r="S201" s="8"/>
      <c r="T201" s="8"/>
      <c r="U201" s="8"/>
      <c r="V201" s="8"/>
      <c r="W201" s="8"/>
      <c r="X201" s="8"/>
    </row>
    <row r="202" spans="1:24" x14ac:dyDescent="0.2">
      <c r="A202" s="1">
        <f t="shared" si="10"/>
        <v>197</v>
      </c>
      <c r="B202" s="148" t="s">
        <v>203</v>
      </c>
      <c r="C202" s="1">
        <f t="shared" si="9"/>
        <v>197</v>
      </c>
      <c r="D202" s="1">
        <f>VLOOKUP(B202,TabellenSRG!$B$5:$C$386,2,FALSE)</f>
        <v>197</v>
      </c>
      <c r="E202" s="8"/>
      <c r="F202" s="8"/>
      <c r="G202" s="8"/>
      <c r="H202" s="8"/>
      <c r="I202" s="8"/>
      <c r="J202" s="8"/>
      <c r="K202" s="8"/>
      <c r="L202" s="8"/>
      <c r="M202" s="8"/>
      <c r="N202" s="8"/>
      <c r="O202" s="8"/>
      <c r="P202" s="8"/>
      <c r="Q202" s="8"/>
      <c r="R202" s="8"/>
      <c r="S202" s="8"/>
      <c r="T202" s="8"/>
      <c r="U202" s="8"/>
      <c r="V202" s="8"/>
      <c r="W202" s="8"/>
      <c r="X202" s="8"/>
    </row>
    <row r="203" spans="1:24" x14ac:dyDescent="0.2">
      <c r="A203" s="1">
        <f t="shared" si="10"/>
        <v>198</v>
      </c>
      <c r="B203" s="148" t="s">
        <v>204</v>
      </c>
      <c r="C203" s="1">
        <f t="shared" si="9"/>
        <v>198</v>
      </c>
      <c r="D203" s="1">
        <f>VLOOKUP(B203,TabellenSRG!$B$5:$C$386,2,FALSE)</f>
        <v>198</v>
      </c>
      <c r="E203" s="8"/>
      <c r="F203" s="8"/>
      <c r="G203" s="8"/>
      <c r="H203" s="8"/>
      <c r="I203" s="8"/>
      <c r="J203" s="8"/>
      <c r="K203" s="8"/>
      <c r="L203" s="8"/>
      <c r="M203" s="8"/>
      <c r="N203" s="8"/>
      <c r="O203" s="8"/>
      <c r="P203" s="8"/>
      <c r="Q203" s="8"/>
      <c r="R203" s="8"/>
      <c r="S203" s="8"/>
      <c r="T203" s="8"/>
      <c r="U203" s="8"/>
      <c r="V203" s="8"/>
      <c r="W203" s="8"/>
      <c r="X203" s="8"/>
    </row>
    <row r="204" spans="1:24" x14ac:dyDescent="0.2">
      <c r="A204" s="1">
        <f t="shared" si="10"/>
        <v>199</v>
      </c>
      <c r="B204" s="148" t="s">
        <v>205</v>
      </c>
      <c r="C204" s="1">
        <f t="shared" si="9"/>
        <v>199</v>
      </c>
      <c r="D204" s="1">
        <f>VLOOKUP(B204,TabellenSRG!$B$5:$C$386,2,FALSE)</f>
        <v>199</v>
      </c>
      <c r="E204" s="8"/>
      <c r="F204" s="8"/>
      <c r="G204" s="8"/>
      <c r="H204" s="8"/>
      <c r="I204" s="8"/>
      <c r="J204" s="8"/>
      <c r="K204" s="8"/>
      <c r="L204" s="8"/>
      <c r="M204" s="8"/>
      <c r="N204" s="8"/>
      <c r="O204" s="8"/>
      <c r="P204" s="8"/>
      <c r="Q204" s="8"/>
      <c r="R204" s="8"/>
      <c r="S204" s="8"/>
      <c r="T204" s="8"/>
      <c r="U204" s="8"/>
      <c r="V204" s="8"/>
      <c r="W204" s="8"/>
      <c r="X204" s="8"/>
    </row>
    <row r="205" spans="1:24" x14ac:dyDescent="0.2">
      <c r="A205" s="1">
        <f t="shared" si="10"/>
        <v>200</v>
      </c>
      <c r="B205" s="148" t="s">
        <v>206</v>
      </c>
      <c r="C205" s="1">
        <f t="shared" si="9"/>
        <v>200</v>
      </c>
      <c r="D205" s="1">
        <f>VLOOKUP(B205,TabellenSRG!$B$5:$C$386,2,FALSE)</f>
        <v>200</v>
      </c>
      <c r="E205" s="8"/>
      <c r="F205" s="8"/>
      <c r="G205" s="8"/>
      <c r="H205" s="8"/>
      <c r="I205" s="8"/>
      <c r="J205" s="8"/>
      <c r="K205" s="8"/>
      <c r="L205" s="8"/>
      <c r="M205" s="8"/>
      <c r="N205" s="8"/>
      <c r="O205" s="8"/>
      <c r="P205" s="8"/>
      <c r="Q205" s="8"/>
      <c r="R205" s="8"/>
      <c r="S205" s="8"/>
      <c r="T205" s="8"/>
      <c r="U205" s="8"/>
      <c r="V205" s="8"/>
      <c r="W205" s="8"/>
      <c r="X205" s="8"/>
    </row>
    <row r="206" spans="1:24" x14ac:dyDescent="0.2">
      <c r="A206" s="1">
        <f t="shared" si="10"/>
        <v>201</v>
      </c>
      <c r="B206" s="148" t="s">
        <v>207</v>
      </c>
      <c r="C206" s="1">
        <f t="shared" si="9"/>
        <v>201</v>
      </c>
      <c r="D206" s="1">
        <f>VLOOKUP(B206,TabellenSRG!$B$5:$C$386,2,FALSE)</f>
        <v>201</v>
      </c>
      <c r="E206" s="8"/>
      <c r="F206" s="8"/>
      <c r="G206" s="8"/>
      <c r="H206" s="8"/>
      <c r="I206" s="8"/>
      <c r="J206" s="8"/>
      <c r="K206" s="8"/>
      <c r="L206" s="8"/>
      <c r="M206" s="8"/>
      <c r="N206" s="8"/>
      <c r="O206" s="8"/>
      <c r="P206" s="8"/>
      <c r="Q206" s="8"/>
      <c r="R206" s="8"/>
      <c r="S206" s="8"/>
      <c r="T206" s="8"/>
      <c r="U206" s="8"/>
      <c r="V206" s="8"/>
      <c r="W206" s="8"/>
      <c r="X206" s="8"/>
    </row>
    <row r="207" spans="1:24" x14ac:dyDescent="0.2">
      <c r="A207" s="1">
        <f t="shared" si="10"/>
        <v>202</v>
      </c>
      <c r="B207" s="148" t="s">
        <v>208</v>
      </c>
      <c r="C207" s="1">
        <f t="shared" si="9"/>
        <v>202</v>
      </c>
      <c r="D207" s="1">
        <f>VLOOKUP(B207,TabellenSRG!$B$5:$C$386,2,FALSE)</f>
        <v>202</v>
      </c>
      <c r="E207" s="8"/>
      <c r="F207" s="8"/>
      <c r="G207" s="8"/>
      <c r="H207" s="8"/>
      <c r="I207" s="8"/>
      <c r="J207" s="8"/>
      <c r="K207" s="8"/>
      <c r="L207" s="8"/>
      <c r="M207" s="8"/>
      <c r="N207" s="8"/>
      <c r="O207" s="8"/>
      <c r="P207" s="8"/>
      <c r="Q207" s="8"/>
      <c r="R207" s="8"/>
      <c r="S207" s="8"/>
      <c r="T207" s="8"/>
      <c r="U207" s="8"/>
      <c r="V207" s="8"/>
      <c r="W207" s="8"/>
      <c r="X207" s="8"/>
    </row>
    <row r="208" spans="1:24" x14ac:dyDescent="0.2">
      <c r="A208" s="1">
        <f t="shared" si="10"/>
        <v>203</v>
      </c>
      <c r="B208" s="148" t="s">
        <v>209</v>
      </c>
      <c r="C208" s="1">
        <f t="shared" si="9"/>
        <v>203</v>
      </c>
      <c r="D208" s="1">
        <f>VLOOKUP(B208,TabellenSRG!$B$5:$C$386,2,FALSE)</f>
        <v>203</v>
      </c>
      <c r="E208" s="8"/>
      <c r="F208" s="8"/>
      <c r="G208" s="8"/>
      <c r="H208" s="8"/>
      <c r="I208" s="8"/>
      <c r="J208" s="8"/>
      <c r="K208" s="8"/>
      <c r="L208" s="8"/>
      <c r="M208" s="8"/>
      <c r="N208" s="8"/>
      <c r="O208" s="8"/>
      <c r="P208" s="8"/>
      <c r="Q208" s="8"/>
      <c r="R208" s="8"/>
      <c r="S208" s="8"/>
      <c r="T208" s="8"/>
      <c r="U208" s="8"/>
      <c r="V208" s="8"/>
      <c r="W208" s="8"/>
      <c r="X208" s="8"/>
    </row>
    <row r="209" spans="1:24" x14ac:dyDescent="0.2">
      <c r="A209" s="1">
        <f t="shared" si="10"/>
        <v>204</v>
      </c>
      <c r="B209" s="148" t="s">
        <v>210</v>
      </c>
      <c r="C209" s="1">
        <f t="shared" si="9"/>
        <v>204</v>
      </c>
      <c r="D209" s="1">
        <f>VLOOKUP(B209,TabellenSRG!$B$5:$C$386,2,FALSE)</f>
        <v>204</v>
      </c>
      <c r="E209" s="8"/>
      <c r="F209" s="8"/>
      <c r="G209" s="8"/>
      <c r="H209" s="8"/>
      <c r="I209" s="8"/>
      <c r="J209" s="8"/>
      <c r="K209" s="8"/>
      <c r="L209" s="8"/>
      <c r="M209" s="8"/>
      <c r="N209" s="8"/>
      <c r="O209" s="8"/>
      <c r="P209" s="8"/>
      <c r="Q209" s="8"/>
      <c r="R209" s="8"/>
      <c r="S209" s="8"/>
      <c r="T209" s="8"/>
      <c r="U209" s="8"/>
      <c r="V209" s="8"/>
      <c r="W209" s="8"/>
      <c r="X209" s="8"/>
    </row>
    <row r="210" spans="1:24" x14ac:dyDescent="0.2">
      <c r="A210" s="1">
        <f t="shared" si="10"/>
        <v>205</v>
      </c>
      <c r="B210" s="148" t="s">
        <v>571</v>
      </c>
      <c r="C210" s="1">
        <f t="shared" si="9"/>
        <v>205</v>
      </c>
      <c r="D210" s="1">
        <f>VLOOKUP(B210,TabellenSRG!$B$5:$C$386,2,FALSE)</f>
        <v>205</v>
      </c>
      <c r="E210" s="8"/>
      <c r="F210" s="8"/>
      <c r="G210" s="8"/>
      <c r="H210" s="8"/>
      <c r="I210" s="8"/>
      <c r="J210" s="8"/>
      <c r="K210" s="8"/>
      <c r="L210" s="8"/>
      <c r="M210" s="8"/>
      <c r="N210" s="8"/>
      <c r="O210" s="8"/>
      <c r="P210" s="8"/>
      <c r="Q210" s="8"/>
      <c r="R210" s="8"/>
      <c r="S210" s="8"/>
      <c r="T210" s="8"/>
      <c r="U210" s="8"/>
      <c r="V210" s="8"/>
      <c r="W210" s="8"/>
      <c r="X210" s="8"/>
    </row>
    <row r="211" spans="1:24" x14ac:dyDescent="0.2">
      <c r="A211" s="1">
        <f t="shared" si="10"/>
        <v>206</v>
      </c>
      <c r="B211" s="148" t="s">
        <v>213</v>
      </c>
      <c r="C211" s="1">
        <f t="shared" si="9"/>
        <v>206</v>
      </c>
      <c r="D211" s="1">
        <f>VLOOKUP(B211,TabellenSRG!$B$5:$C$386,2,FALSE)</f>
        <v>206</v>
      </c>
      <c r="E211" s="8"/>
      <c r="F211" s="8"/>
      <c r="G211" s="8"/>
      <c r="H211" s="8"/>
      <c r="I211" s="8"/>
      <c r="J211" s="8"/>
      <c r="K211" s="8"/>
      <c r="L211" s="8"/>
      <c r="M211" s="8"/>
      <c r="N211" s="8"/>
      <c r="O211" s="8"/>
      <c r="P211" s="8"/>
      <c r="Q211" s="8"/>
      <c r="R211" s="8"/>
      <c r="S211" s="8"/>
      <c r="T211" s="8"/>
      <c r="U211" s="8"/>
      <c r="V211" s="8"/>
      <c r="W211" s="8"/>
      <c r="X211" s="8"/>
    </row>
    <row r="212" spans="1:24" x14ac:dyDescent="0.2">
      <c r="A212" s="1">
        <f t="shared" si="10"/>
        <v>207</v>
      </c>
      <c r="B212" s="148" t="s">
        <v>560</v>
      </c>
      <c r="C212" s="1">
        <f t="shared" si="9"/>
        <v>207</v>
      </c>
      <c r="D212" s="1">
        <f>VLOOKUP(B212,TabellenSRG!$B$5:$C$386,2,FALSE)</f>
        <v>207</v>
      </c>
      <c r="E212" s="8"/>
      <c r="F212" s="8"/>
      <c r="G212" s="8"/>
      <c r="H212" s="8"/>
      <c r="I212" s="8"/>
      <c r="J212" s="8"/>
      <c r="K212" s="8"/>
      <c r="L212" s="8"/>
      <c r="M212" s="8"/>
      <c r="N212" s="8"/>
      <c r="O212" s="8"/>
      <c r="P212" s="8"/>
      <c r="Q212" s="8"/>
      <c r="R212" s="8"/>
      <c r="S212" s="8"/>
      <c r="T212" s="8"/>
      <c r="U212" s="8"/>
      <c r="V212" s="8"/>
      <c r="W212" s="8"/>
      <c r="X212" s="8"/>
    </row>
    <row r="213" spans="1:24" x14ac:dyDescent="0.2">
      <c r="A213" s="1">
        <f t="shared" si="10"/>
        <v>208</v>
      </c>
      <c r="B213" s="148" t="s">
        <v>215</v>
      </c>
      <c r="C213" s="1">
        <f t="shared" si="9"/>
        <v>208</v>
      </c>
      <c r="D213" s="1">
        <f>VLOOKUP(B213,TabellenSRG!$B$5:$C$386,2,FALSE)</f>
        <v>208</v>
      </c>
      <c r="E213" s="8"/>
      <c r="F213" s="8"/>
      <c r="G213" s="8"/>
      <c r="H213" s="8"/>
      <c r="I213" s="8"/>
      <c r="J213" s="8"/>
      <c r="K213" s="8"/>
      <c r="L213" s="8"/>
      <c r="M213" s="8"/>
      <c r="N213" s="8"/>
      <c r="O213" s="8"/>
      <c r="P213" s="8"/>
      <c r="Q213" s="8"/>
      <c r="R213" s="8"/>
      <c r="S213" s="8"/>
      <c r="T213" s="8"/>
      <c r="U213" s="8"/>
      <c r="V213" s="8"/>
      <c r="W213" s="8"/>
      <c r="X213" s="8"/>
    </row>
    <row r="214" spans="1:24" x14ac:dyDescent="0.2">
      <c r="A214" s="1">
        <f t="shared" si="10"/>
        <v>209</v>
      </c>
      <c r="B214" s="148" t="s">
        <v>216</v>
      </c>
      <c r="C214" s="1">
        <f t="shared" si="9"/>
        <v>209</v>
      </c>
      <c r="D214" s="1">
        <f>VLOOKUP(B214,TabellenSRG!$B$5:$C$386,2,FALSE)</f>
        <v>209</v>
      </c>
      <c r="E214" s="8"/>
      <c r="F214" s="8"/>
      <c r="G214" s="8"/>
      <c r="H214" s="8"/>
      <c r="I214" s="8"/>
      <c r="J214" s="8"/>
      <c r="K214" s="8"/>
      <c r="L214" s="8"/>
      <c r="M214" s="8"/>
      <c r="N214" s="8"/>
      <c r="O214" s="8"/>
      <c r="P214" s="8"/>
      <c r="Q214" s="8"/>
      <c r="R214" s="8"/>
      <c r="S214" s="8"/>
      <c r="T214" s="8"/>
      <c r="U214" s="8"/>
      <c r="V214" s="8"/>
      <c r="W214" s="8"/>
      <c r="X214" s="8"/>
    </row>
    <row r="215" spans="1:24" x14ac:dyDescent="0.2">
      <c r="A215" s="1">
        <f t="shared" si="10"/>
        <v>210</v>
      </c>
      <c r="B215" s="148" t="s">
        <v>688</v>
      </c>
      <c r="C215" s="1">
        <f t="shared" si="9"/>
        <v>210</v>
      </c>
      <c r="D215" s="1">
        <f>VLOOKUP(B215,TabellenSRG!$B$5:$C$386,2,FALSE)</f>
        <v>210</v>
      </c>
      <c r="E215" s="8"/>
      <c r="F215" s="8"/>
      <c r="G215" s="8"/>
      <c r="H215" s="8"/>
      <c r="I215" s="8"/>
      <c r="J215" s="8"/>
      <c r="K215" s="8"/>
      <c r="L215" s="8"/>
      <c r="M215" s="8"/>
      <c r="N215" s="8"/>
      <c r="O215" s="8"/>
      <c r="P215" s="8"/>
      <c r="Q215" s="8"/>
      <c r="R215" s="8"/>
      <c r="S215" s="8"/>
      <c r="T215" s="8"/>
      <c r="U215" s="8"/>
      <c r="V215" s="8"/>
      <c r="W215" s="8"/>
      <c r="X215" s="8"/>
    </row>
    <row r="216" spans="1:24" x14ac:dyDescent="0.2">
      <c r="A216" s="1">
        <f t="shared" si="10"/>
        <v>211</v>
      </c>
      <c r="B216" s="148" t="s">
        <v>217</v>
      </c>
      <c r="C216" s="1">
        <f t="shared" si="9"/>
        <v>211</v>
      </c>
      <c r="D216" s="1">
        <f>VLOOKUP(B216,TabellenSRG!$B$5:$C$386,2,FALSE)</f>
        <v>211</v>
      </c>
      <c r="E216" s="8"/>
      <c r="F216" s="8"/>
      <c r="G216" s="8"/>
      <c r="H216" s="8"/>
      <c r="I216" s="8"/>
      <c r="J216" s="8"/>
      <c r="K216" s="8"/>
      <c r="L216" s="8"/>
      <c r="M216" s="8"/>
      <c r="N216" s="8"/>
      <c r="O216" s="8"/>
      <c r="P216" s="8"/>
      <c r="Q216" s="8"/>
      <c r="R216" s="8"/>
      <c r="S216" s="8"/>
      <c r="T216" s="8"/>
      <c r="U216" s="8"/>
      <c r="V216" s="8"/>
      <c r="W216" s="8"/>
      <c r="X216" s="8"/>
    </row>
    <row r="217" spans="1:24" x14ac:dyDescent="0.2">
      <c r="A217" s="1">
        <f t="shared" si="10"/>
        <v>212</v>
      </c>
      <c r="B217" s="148" t="s">
        <v>218</v>
      </c>
      <c r="C217" s="1">
        <f t="shared" si="9"/>
        <v>212</v>
      </c>
      <c r="D217" s="1">
        <f>VLOOKUP(B217,TabellenSRG!$B$5:$C$386,2,FALSE)</f>
        <v>212</v>
      </c>
      <c r="E217" s="8"/>
      <c r="F217" s="8"/>
      <c r="G217" s="8"/>
      <c r="H217" s="8"/>
      <c r="I217" s="8"/>
      <c r="J217" s="8"/>
      <c r="K217" s="8"/>
      <c r="L217" s="8"/>
      <c r="M217" s="8"/>
      <c r="N217" s="8"/>
      <c r="O217" s="8"/>
      <c r="P217" s="8"/>
      <c r="Q217" s="8"/>
      <c r="R217" s="8"/>
      <c r="S217" s="8"/>
      <c r="T217" s="8"/>
      <c r="U217" s="8"/>
      <c r="V217" s="8"/>
      <c r="W217" s="8"/>
      <c r="X217" s="8"/>
    </row>
    <row r="218" spans="1:24" x14ac:dyDescent="0.2">
      <c r="A218" s="1">
        <f t="shared" si="10"/>
        <v>213</v>
      </c>
      <c r="B218" s="148" t="s">
        <v>219</v>
      </c>
      <c r="C218" s="1">
        <f t="shared" si="9"/>
        <v>213</v>
      </c>
      <c r="D218" s="1">
        <f>VLOOKUP(B218,TabellenSRG!$B$5:$C$386,2,FALSE)</f>
        <v>213</v>
      </c>
      <c r="E218" s="8"/>
      <c r="F218" s="8"/>
      <c r="G218" s="8"/>
      <c r="H218" s="8"/>
      <c r="I218" s="8"/>
      <c r="J218" s="8"/>
      <c r="K218" s="8"/>
      <c r="L218" s="8"/>
      <c r="M218" s="8"/>
      <c r="N218" s="8"/>
      <c r="O218" s="8"/>
      <c r="P218" s="8"/>
      <c r="Q218" s="8"/>
      <c r="R218" s="8"/>
      <c r="S218" s="8"/>
      <c r="T218" s="8"/>
      <c r="U218" s="8"/>
      <c r="V218" s="8"/>
      <c r="W218" s="8"/>
      <c r="X218" s="8"/>
    </row>
    <row r="219" spans="1:24" x14ac:dyDescent="0.2">
      <c r="A219" s="1">
        <f t="shared" si="10"/>
        <v>214</v>
      </c>
      <c r="B219" s="148" t="s">
        <v>220</v>
      </c>
      <c r="C219" s="1">
        <f t="shared" si="9"/>
        <v>214</v>
      </c>
      <c r="D219" s="1">
        <f>VLOOKUP(B219,TabellenSRG!$B$5:$C$386,2,FALSE)</f>
        <v>214</v>
      </c>
      <c r="E219" s="8"/>
      <c r="F219" s="8"/>
      <c r="G219" s="8"/>
      <c r="H219" s="8"/>
      <c r="I219" s="8"/>
      <c r="J219" s="8"/>
      <c r="K219" s="8"/>
      <c r="L219" s="8"/>
      <c r="M219" s="8"/>
      <c r="N219" s="8"/>
      <c r="O219" s="8"/>
      <c r="P219" s="8"/>
      <c r="Q219" s="8"/>
      <c r="R219" s="8"/>
      <c r="S219" s="8"/>
      <c r="T219" s="8"/>
      <c r="U219" s="8"/>
      <c r="V219" s="8"/>
      <c r="W219" s="8"/>
      <c r="X219" s="8"/>
    </row>
    <row r="220" spans="1:24" x14ac:dyDescent="0.2">
      <c r="A220" s="1">
        <f t="shared" si="10"/>
        <v>215</v>
      </c>
      <c r="B220" s="148" t="s">
        <v>221</v>
      </c>
      <c r="C220" s="1">
        <f t="shared" si="9"/>
        <v>215</v>
      </c>
      <c r="D220" s="1">
        <f>VLOOKUP(B220,TabellenSRG!$B$5:$C$386,2,FALSE)</f>
        <v>215</v>
      </c>
      <c r="E220" s="8"/>
      <c r="F220" s="8"/>
      <c r="G220" s="8"/>
      <c r="H220" s="8"/>
      <c r="I220" s="8"/>
      <c r="J220" s="8"/>
      <c r="K220" s="8"/>
      <c r="L220" s="8"/>
      <c r="M220" s="8"/>
      <c r="N220" s="8"/>
      <c r="O220" s="8"/>
      <c r="P220" s="8"/>
      <c r="Q220" s="8"/>
      <c r="R220" s="8"/>
      <c r="S220" s="8"/>
      <c r="T220" s="8"/>
      <c r="U220" s="8"/>
      <c r="V220" s="8"/>
      <c r="W220" s="8"/>
      <c r="X220" s="8"/>
    </row>
    <row r="221" spans="1:24" x14ac:dyDescent="0.2">
      <c r="A221" s="1">
        <f t="shared" si="10"/>
        <v>216</v>
      </c>
      <c r="B221" s="148" t="s">
        <v>222</v>
      </c>
      <c r="C221" s="1">
        <f t="shared" si="9"/>
        <v>216</v>
      </c>
      <c r="D221" s="1">
        <f>VLOOKUP(B221,TabellenSRG!$B$5:$C$386,2,FALSE)</f>
        <v>216</v>
      </c>
      <c r="E221" s="8"/>
      <c r="F221" s="8"/>
      <c r="G221" s="8"/>
      <c r="H221" s="8"/>
      <c r="I221" s="8"/>
      <c r="J221" s="8"/>
      <c r="K221" s="8"/>
      <c r="L221" s="8"/>
      <c r="M221" s="8"/>
      <c r="N221" s="8"/>
      <c r="O221" s="8"/>
      <c r="P221" s="8"/>
      <c r="Q221" s="8"/>
      <c r="R221" s="8"/>
      <c r="S221" s="8"/>
      <c r="T221" s="8"/>
      <c r="U221" s="8"/>
      <c r="V221" s="8"/>
      <c r="W221" s="8"/>
      <c r="X221" s="8"/>
    </row>
    <row r="222" spans="1:24" x14ac:dyDescent="0.2">
      <c r="A222" s="1">
        <f t="shared" si="10"/>
        <v>217</v>
      </c>
      <c r="B222" s="148" t="s">
        <v>223</v>
      </c>
      <c r="C222" s="1">
        <f t="shared" si="9"/>
        <v>217</v>
      </c>
      <c r="D222" s="1">
        <f>VLOOKUP(B222,TabellenSRG!$B$5:$C$386,2,FALSE)</f>
        <v>217</v>
      </c>
      <c r="E222" s="8"/>
      <c r="F222" s="8"/>
      <c r="G222" s="8"/>
      <c r="H222" s="8"/>
      <c r="I222" s="8"/>
      <c r="J222" s="8"/>
      <c r="K222" s="8"/>
      <c r="L222" s="8"/>
      <c r="M222" s="8"/>
      <c r="N222" s="8"/>
      <c r="O222" s="8"/>
      <c r="P222" s="8"/>
      <c r="Q222" s="8"/>
      <c r="R222" s="8"/>
      <c r="S222" s="8"/>
      <c r="T222" s="8"/>
      <c r="U222" s="8"/>
      <c r="V222" s="8"/>
      <c r="W222" s="8"/>
      <c r="X222" s="8"/>
    </row>
    <row r="223" spans="1:24" x14ac:dyDescent="0.2">
      <c r="A223" s="1">
        <f t="shared" si="10"/>
        <v>218</v>
      </c>
      <c r="B223" s="148" t="s">
        <v>224</v>
      </c>
      <c r="C223" s="1">
        <f t="shared" si="9"/>
        <v>218</v>
      </c>
      <c r="D223" s="1">
        <f>VLOOKUP(B223,TabellenSRG!$B$5:$C$386,2,FALSE)</f>
        <v>218</v>
      </c>
      <c r="E223" s="8"/>
      <c r="F223" s="8"/>
      <c r="G223" s="8"/>
      <c r="H223" s="8"/>
      <c r="I223" s="8"/>
      <c r="J223" s="8"/>
      <c r="K223" s="8"/>
      <c r="L223" s="8"/>
      <c r="M223" s="8"/>
      <c r="N223" s="8"/>
      <c r="O223" s="8"/>
      <c r="P223" s="8"/>
      <c r="Q223" s="8"/>
      <c r="R223" s="8"/>
      <c r="S223" s="8"/>
      <c r="T223" s="8"/>
      <c r="U223" s="8"/>
      <c r="V223" s="8"/>
      <c r="W223" s="8"/>
      <c r="X223" s="8"/>
    </row>
    <row r="224" spans="1:24" x14ac:dyDescent="0.2">
      <c r="A224" s="1">
        <f t="shared" si="10"/>
        <v>219</v>
      </c>
      <c r="B224" s="148" t="s">
        <v>225</v>
      </c>
      <c r="C224" s="1">
        <f t="shared" si="9"/>
        <v>219</v>
      </c>
      <c r="D224" s="1">
        <f>VLOOKUP(B224,TabellenSRG!$B$5:$C$386,2,FALSE)</f>
        <v>219</v>
      </c>
      <c r="E224" s="8"/>
      <c r="F224" s="8"/>
      <c r="G224" s="8"/>
      <c r="H224" s="8"/>
      <c r="I224" s="8"/>
      <c r="J224" s="8"/>
      <c r="K224" s="8"/>
      <c r="L224" s="8"/>
      <c r="M224" s="8"/>
      <c r="N224" s="8"/>
      <c r="O224" s="8"/>
      <c r="P224" s="8"/>
      <c r="Q224" s="8"/>
      <c r="R224" s="8"/>
      <c r="S224" s="8"/>
      <c r="T224" s="8"/>
      <c r="U224" s="8"/>
      <c r="V224" s="8"/>
      <c r="W224" s="8"/>
      <c r="X224" s="8"/>
    </row>
    <row r="225" spans="1:24" x14ac:dyDescent="0.2">
      <c r="A225" s="1">
        <f t="shared" si="10"/>
        <v>220</v>
      </c>
      <c r="B225" s="148" t="s">
        <v>226</v>
      </c>
      <c r="C225" s="1">
        <f t="shared" si="9"/>
        <v>220</v>
      </c>
      <c r="D225" s="1">
        <f>VLOOKUP(B225,TabellenSRG!$B$5:$C$386,2,FALSE)</f>
        <v>220</v>
      </c>
      <c r="E225" s="8"/>
      <c r="F225" s="8"/>
      <c r="G225" s="8"/>
      <c r="H225" s="8"/>
      <c r="I225" s="8"/>
      <c r="J225" s="8"/>
      <c r="K225" s="8"/>
      <c r="L225" s="8"/>
      <c r="M225" s="8"/>
      <c r="N225" s="8"/>
      <c r="O225" s="8"/>
      <c r="P225" s="8"/>
      <c r="Q225" s="8"/>
      <c r="R225" s="8"/>
      <c r="S225" s="8"/>
      <c r="T225" s="8"/>
      <c r="U225" s="8"/>
      <c r="V225" s="8"/>
      <c r="W225" s="8"/>
      <c r="X225" s="8"/>
    </row>
    <row r="226" spans="1:24" x14ac:dyDescent="0.2">
      <c r="A226" s="1">
        <f t="shared" si="10"/>
        <v>221</v>
      </c>
      <c r="B226" s="148" t="s">
        <v>227</v>
      </c>
      <c r="C226" s="1">
        <f t="shared" si="9"/>
        <v>221</v>
      </c>
      <c r="D226" s="1">
        <f>VLOOKUP(B226,TabellenSRG!$B$5:$C$386,2,FALSE)</f>
        <v>221</v>
      </c>
      <c r="E226" s="8"/>
      <c r="F226" s="8"/>
      <c r="G226" s="8"/>
      <c r="H226" s="8"/>
      <c r="I226" s="8"/>
      <c r="J226" s="8"/>
      <c r="K226" s="8"/>
      <c r="L226" s="8"/>
      <c r="M226" s="8"/>
      <c r="N226" s="8"/>
      <c r="O226" s="8"/>
      <c r="P226" s="8"/>
      <c r="Q226" s="8"/>
      <c r="R226" s="8"/>
      <c r="S226" s="8"/>
      <c r="T226" s="8"/>
      <c r="U226" s="8"/>
      <c r="V226" s="8"/>
      <c r="W226" s="8"/>
      <c r="X226" s="8"/>
    </row>
    <row r="227" spans="1:24" x14ac:dyDescent="0.2">
      <c r="A227" s="1">
        <f t="shared" si="10"/>
        <v>222</v>
      </c>
      <c r="B227" s="148" t="s">
        <v>228</v>
      </c>
      <c r="C227" s="1">
        <f t="shared" si="9"/>
        <v>222</v>
      </c>
      <c r="D227" s="1">
        <f>VLOOKUP(B227,TabellenSRG!$B$5:$C$386,2,FALSE)</f>
        <v>222</v>
      </c>
      <c r="E227" s="8"/>
      <c r="F227" s="8"/>
      <c r="G227" s="8"/>
      <c r="H227" s="8"/>
      <c r="I227" s="8"/>
      <c r="J227" s="8"/>
      <c r="K227" s="8"/>
      <c r="L227" s="8"/>
      <c r="M227" s="8"/>
      <c r="N227" s="8"/>
      <c r="O227" s="8"/>
      <c r="P227" s="8"/>
      <c r="Q227" s="8"/>
      <c r="R227" s="8"/>
      <c r="S227" s="8"/>
      <c r="T227" s="8"/>
      <c r="U227" s="8"/>
      <c r="V227" s="8"/>
      <c r="W227" s="8"/>
      <c r="X227" s="8"/>
    </row>
    <row r="228" spans="1:24" x14ac:dyDescent="0.2">
      <c r="A228" s="1">
        <f t="shared" si="10"/>
        <v>223</v>
      </c>
      <c r="B228" s="148" t="s">
        <v>229</v>
      </c>
      <c r="C228" s="1">
        <f t="shared" si="9"/>
        <v>223</v>
      </c>
      <c r="D228" s="1">
        <f>VLOOKUP(B228,TabellenSRG!$B$5:$C$386,2,FALSE)</f>
        <v>223</v>
      </c>
      <c r="E228" s="8"/>
      <c r="F228" s="8"/>
      <c r="G228" s="8"/>
      <c r="H228" s="8"/>
      <c r="I228" s="8"/>
      <c r="J228" s="8"/>
      <c r="K228" s="8"/>
      <c r="L228" s="8"/>
      <c r="M228" s="8"/>
      <c r="N228" s="8"/>
      <c r="O228" s="8"/>
      <c r="P228" s="8"/>
      <c r="Q228" s="8"/>
      <c r="R228" s="8"/>
      <c r="S228" s="8"/>
      <c r="T228" s="8"/>
      <c r="U228" s="8"/>
      <c r="V228" s="8"/>
      <c r="W228" s="8"/>
      <c r="X228" s="8"/>
    </row>
    <row r="229" spans="1:24" x14ac:dyDescent="0.2">
      <c r="A229" s="1">
        <f t="shared" si="10"/>
        <v>224</v>
      </c>
      <c r="B229" s="148" t="s">
        <v>230</v>
      </c>
      <c r="C229" s="1">
        <f t="shared" si="9"/>
        <v>224</v>
      </c>
      <c r="D229" s="1">
        <f>VLOOKUP(B229,TabellenSRG!$B$5:$C$386,2,FALSE)</f>
        <v>224</v>
      </c>
      <c r="E229" s="8"/>
      <c r="F229" s="8"/>
      <c r="G229" s="8"/>
      <c r="H229" s="8"/>
      <c r="I229" s="8"/>
      <c r="J229" s="8"/>
      <c r="K229" s="8"/>
      <c r="L229" s="8"/>
      <c r="M229" s="8"/>
      <c r="N229" s="8"/>
      <c r="O229" s="8"/>
      <c r="P229" s="8"/>
      <c r="Q229" s="8"/>
      <c r="R229" s="8"/>
      <c r="S229" s="8"/>
      <c r="T229" s="8"/>
      <c r="U229" s="8"/>
      <c r="V229" s="8"/>
      <c r="W229" s="8"/>
      <c r="X229" s="8"/>
    </row>
    <row r="230" spans="1:24" x14ac:dyDescent="0.2">
      <c r="A230" s="1">
        <f t="shared" si="10"/>
        <v>225</v>
      </c>
      <c r="B230" s="148" t="s">
        <v>231</v>
      </c>
      <c r="C230" s="1">
        <f t="shared" si="9"/>
        <v>225</v>
      </c>
      <c r="D230" s="1">
        <f>VLOOKUP(B230,TabellenSRG!$B$5:$C$386,2,FALSE)</f>
        <v>225</v>
      </c>
      <c r="E230" s="8"/>
      <c r="F230" s="8"/>
      <c r="G230" s="8"/>
      <c r="H230" s="8"/>
      <c r="I230" s="8"/>
      <c r="J230" s="8"/>
      <c r="K230" s="8"/>
      <c r="L230" s="8"/>
      <c r="M230" s="8"/>
      <c r="N230" s="8"/>
      <c r="O230" s="8"/>
      <c r="P230" s="8"/>
      <c r="Q230" s="8"/>
      <c r="R230" s="8"/>
      <c r="S230" s="8"/>
      <c r="T230" s="8"/>
      <c r="U230" s="8"/>
      <c r="V230" s="8"/>
      <c r="W230" s="8"/>
      <c r="X230" s="8"/>
    </row>
    <row r="231" spans="1:24" x14ac:dyDescent="0.2">
      <c r="A231" s="1">
        <f t="shared" si="10"/>
        <v>226</v>
      </c>
      <c r="B231" s="148" t="s">
        <v>232</v>
      </c>
      <c r="C231" s="1">
        <f t="shared" si="9"/>
        <v>226</v>
      </c>
      <c r="D231" s="1">
        <f>VLOOKUP(B231,TabellenSRG!$B$5:$C$386,2,FALSE)</f>
        <v>226</v>
      </c>
      <c r="E231" s="8"/>
      <c r="F231" s="8"/>
      <c r="G231" s="8"/>
      <c r="H231" s="8"/>
      <c r="I231" s="8"/>
      <c r="J231" s="8"/>
      <c r="K231" s="8"/>
      <c r="L231" s="8"/>
      <c r="M231" s="8"/>
      <c r="N231" s="8"/>
      <c r="O231" s="8"/>
      <c r="P231" s="8"/>
      <c r="Q231" s="8"/>
      <c r="R231" s="8"/>
      <c r="S231" s="8"/>
      <c r="T231" s="8"/>
      <c r="U231" s="8"/>
      <c r="V231" s="8"/>
      <c r="W231" s="8"/>
      <c r="X231" s="8"/>
    </row>
    <row r="232" spans="1:24" x14ac:dyDescent="0.2">
      <c r="A232" s="1">
        <f t="shared" si="10"/>
        <v>227</v>
      </c>
      <c r="B232" s="148" t="s">
        <v>233</v>
      </c>
      <c r="C232" s="1">
        <f t="shared" si="9"/>
        <v>227</v>
      </c>
      <c r="D232" s="1">
        <f>VLOOKUP(B232,TabellenSRG!$B$5:$C$386,2,FALSE)</f>
        <v>227</v>
      </c>
      <c r="E232" s="8"/>
      <c r="F232" s="8"/>
      <c r="G232" s="8"/>
      <c r="H232" s="8"/>
      <c r="I232" s="8"/>
      <c r="J232" s="8"/>
      <c r="K232" s="8"/>
      <c r="L232" s="8"/>
      <c r="M232" s="8"/>
      <c r="N232" s="8"/>
      <c r="O232" s="8"/>
      <c r="P232" s="8"/>
      <c r="Q232" s="8"/>
      <c r="R232" s="8"/>
      <c r="S232" s="8"/>
      <c r="T232" s="8"/>
      <c r="U232" s="8"/>
      <c r="V232" s="8"/>
      <c r="W232" s="8"/>
      <c r="X232" s="8"/>
    </row>
    <row r="233" spans="1:24" x14ac:dyDescent="0.2">
      <c r="A233" s="1">
        <f t="shared" si="10"/>
        <v>228</v>
      </c>
      <c r="B233" s="148" t="s">
        <v>234</v>
      </c>
      <c r="C233" s="1">
        <f t="shared" si="9"/>
        <v>228</v>
      </c>
      <c r="D233" s="1">
        <f>VLOOKUP(B233,TabellenSRG!$B$5:$C$386,2,FALSE)</f>
        <v>228</v>
      </c>
      <c r="E233" s="8"/>
      <c r="F233" s="8"/>
      <c r="G233" s="8"/>
      <c r="H233" s="8"/>
      <c r="I233" s="8"/>
      <c r="J233" s="8"/>
      <c r="K233" s="8"/>
      <c r="L233" s="8"/>
      <c r="M233" s="8"/>
      <c r="N233" s="8"/>
      <c r="O233" s="8"/>
      <c r="P233" s="8"/>
      <c r="Q233" s="8"/>
      <c r="R233" s="8"/>
      <c r="S233" s="8"/>
      <c r="T233" s="8"/>
      <c r="U233" s="8"/>
      <c r="V233" s="8"/>
      <c r="W233" s="8"/>
      <c r="X233" s="8"/>
    </row>
    <row r="234" spans="1:24" x14ac:dyDescent="0.2">
      <c r="A234" s="1">
        <f t="shared" si="10"/>
        <v>229</v>
      </c>
      <c r="B234" s="148" t="s">
        <v>235</v>
      </c>
      <c r="C234" s="1">
        <f t="shared" si="9"/>
        <v>229</v>
      </c>
      <c r="D234" s="1">
        <f>VLOOKUP(B234,TabellenSRG!$B$5:$C$386,2,FALSE)</f>
        <v>229</v>
      </c>
      <c r="E234" s="8"/>
      <c r="F234" s="8"/>
      <c r="G234" s="8"/>
      <c r="H234" s="8"/>
      <c r="I234" s="8"/>
      <c r="J234" s="8"/>
      <c r="K234" s="8"/>
      <c r="L234" s="8"/>
      <c r="M234" s="8"/>
      <c r="N234" s="8"/>
      <c r="O234" s="8"/>
      <c r="P234" s="8"/>
      <c r="Q234" s="8"/>
      <c r="R234" s="8"/>
      <c r="S234" s="8"/>
      <c r="T234" s="8"/>
      <c r="U234" s="8"/>
      <c r="V234" s="8"/>
      <c r="W234" s="8"/>
      <c r="X234" s="8"/>
    </row>
    <row r="235" spans="1:24" x14ac:dyDescent="0.2">
      <c r="A235" s="1">
        <f t="shared" si="10"/>
        <v>230</v>
      </c>
      <c r="B235" s="148" t="s">
        <v>236</v>
      </c>
      <c r="C235" s="1">
        <f t="shared" si="9"/>
        <v>230</v>
      </c>
      <c r="D235" s="1">
        <f>VLOOKUP(B235,TabellenSRG!$B$5:$C$386,2,FALSE)</f>
        <v>230</v>
      </c>
      <c r="E235" s="8"/>
      <c r="F235" s="8"/>
      <c r="G235" s="8"/>
      <c r="H235" s="8"/>
      <c r="I235" s="8"/>
      <c r="J235" s="8"/>
      <c r="K235" s="8"/>
      <c r="L235" s="8"/>
      <c r="M235" s="8"/>
      <c r="N235" s="8"/>
      <c r="O235" s="8"/>
      <c r="P235" s="8"/>
      <c r="Q235" s="8"/>
      <c r="R235" s="8"/>
      <c r="S235" s="8"/>
      <c r="T235" s="8"/>
      <c r="U235" s="8"/>
      <c r="V235" s="8"/>
      <c r="W235" s="8"/>
      <c r="X235" s="8"/>
    </row>
    <row r="236" spans="1:24" x14ac:dyDescent="0.2">
      <c r="A236" s="1">
        <f t="shared" si="10"/>
        <v>231</v>
      </c>
      <c r="B236" s="148" t="s">
        <v>237</v>
      </c>
      <c r="C236" s="1">
        <f t="shared" si="9"/>
        <v>231</v>
      </c>
      <c r="D236" s="1">
        <f>VLOOKUP(B236,TabellenSRG!$B$5:$C$386,2,FALSE)</f>
        <v>231</v>
      </c>
      <c r="E236" s="8"/>
      <c r="F236" s="8"/>
      <c r="G236" s="8"/>
      <c r="H236" s="8"/>
      <c r="I236" s="8"/>
      <c r="J236" s="8"/>
      <c r="K236" s="8"/>
      <c r="L236" s="8"/>
      <c r="M236" s="8"/>
      <c r="N236" s="8"/>
      <c r="O236" s="8"/>
      <c r="P236" s="8"/>
      <c r="Q236" s="8"/>
      <c r="R236" s="8"/>
      <c r="S236" s="8"/>
      <c r="T236" s="8"/>
      <c r="U236" s="8"/>
      <c r="V236" s="8"/>
      <c r="W236" s="8"/>
      <c r="X236" s="8"/>
    </row>
    <row r="237" spans="1:24" x14ac:dyDescent="0.2">
      <c r="A237" s="1">
        <f t="shared" si="10"/>
        <v>232</v>
      </c>
      <c r="B237" s="148" t="s">
        <v>238</v>
      </c>
      <c r="C237" s="1">
        <f t="shared" si="9"/>
        <v>232</v>
      </c>
      <c r="D237" s="1">
        <f>VLOOKUP(B237,TabellenSRG!$B$5:$C$386,2,FALSE)</f>
        <v>232</v>
      </c>
      <c r="E237" s="8"/>
      <c r="F237" s="8"/>
      <c r="G237" s="8"/>
      <c r="H237" s="8"/>
      <c r="I237" s="8"/>
      <c r="J237" s="8"/>
      <c r="K237" s="8"/>
      <c r="L237" s="8"/>
      <c r="M237" s="8"/>
      <c r="N237" s="8"/>
      <c r="O237" s="8"/>
      <c r="P237" s="8"/>
      <c r="Q237" s="8"/>
      <c r="R237" s="8"/>
      <c r="S237" s="8"/>
      <c r="T237" s="8"/>
      <c r="U237" s="8"/>
      <c r="V237" s="8"/>
      <c r="W237" s="8"/>
      <c r="X237" s="8"/>
    </row>
    <row r="238" spans="1:24" x14ac:dyDescent="0.2">
      <c r="A238" s="1">
        <f t="shared" si="10"/>
        <v>233</v>
      </c>
      <c r="B238" s="148" t="s">
        <v>239</v>
      </c>
      <c r="C238" s="1">
        <f t="shared" si="9"/>
        <v>233</v>
      </c>
      <c r="D238" s="1">
        <f>VLOOKUP(B238,TabellenSRG!$B$5:$C$386,2,FALSE)</f>
        <v>233</v>
      </c>
      <c r="E238" s="8"/>
      <c r="F238" s="8"/>
      <c r="G238" s="8"/>
      <c r="H238" s="8"/>
      <c r="I238" s="8"/>
      <c r="J238" s="8"/>
      <c r="K238" s="8"/>
      <c r="L238" s="8"/>
      <c r="M238" s="8"/>
      <c r="N238" s="8"/>
      <c r="O238" s="8"/>
      <c r="P238" s="8"/>
      <c r="Q238" s="8"/>
      <c r="R238" s="8"/>
      <c r="S238" s="8"/>
      <c r="T238" s="8"/>
      <c r="U238" s="8"/>
      <c r="V238" s="8"/>
      <c r="W238" s="8"/>
      <c r="X238" s="8"/>
    </row>
    <row r="239" spans="1:24" x14ac:dyDescent="0.2">
      <c r="A239" s="1">
        <f t="shared" si="10"/>
        <v>234</v>
      </c>
      <c r="B239" s="148" t="s">
        <v>240</v>
      </c>
      <c r="C239" s="1">
        <f t="shared" si="9"/>
        <v>234</v>
      </c>
      <c r="D239" s="1">
        <f>VLOOKUP(B239,TabellenSRG!$B$5:$C$386,2,FALSE)</f>
        <v>234</v>
      </c>
      <c r="E239" s="8"/>
      <c r="F239" s="8"/>
      <c r="G239" s="8"/>
      <c r="H239" s="8"/>
      <c r="I239" s="8"/>
      <c r="J239" s="8"/>
      <c r="K239" s="8"/>
      <c r="L239" s="8"/>
      <c r="M239" s="8"/>
      <c r="N239" s="8"/>
      <c r="O239" s="8"/>
      <c r="P239" s="8"/>
      <c r="Q239" s="8"/>
      <c r="R239" s="8"/>
      <c r="S239" s="8"/>
      <c r="T239" s="8"/>
      <c r="U239" s="8"/>
      <c r="V239" s="8"/>
      <c r="W239" s="8"/>
      <c r="X239" s="8"/>
    </row>
    <row r="240" spans="1:24" x14ac:dyDescent="0.2">
      <c r="A240" s="1">
        <f t="shared" si="10"/>
        <v>235</v>
      </c>
      <c r="B240" s="148" t="s">
        <v>241</v>
      </c>
      <c r="C240" s="1">
        <f t="shared" si="9"/>
        <v>235</v>
      </c>
      <c r="D240" s="1">
        <f>VLOOKUP(B240,TabellenSRG!$B$5:$C$386,2,FALSE)</f>
        <v>235</v>
      </c>
      <c r="E240" s="8"/>
      <c r="F240" s="8"/>
      <c r="G240" s="8"/>
      <c r="H240" s="8"/>
      <c r="I240" s="8"/>
      <c r="J240" s="8"/>
      <c r="K240" s="8"/>
      <c r="L240" s="8"/>
      <c r="M240" s="8"/>
      <c r="N240" s="8"/>
      <c r="O240" s="8"/>
      <c r="P240" s="8"/>
      <c r="Q240" s="8"/>
      <c r="R240" s="8"/>
      <c r="S240" s="8"/>
      <c r="T240" s="8"/>
      <c r="U240" s="8"/>
      <c r="V240" s="8"/>
      <c r="W240" s="8"/>
      <c r="X240" s="8"/>
    </row>
    <row r="241" spans="1:24" x14ac:dyDescent="0.2">
      <c r="A241" s="1">
        <f t="shared" si="10"/>
        <v>236</v>
      </c>
      <c r="B241" s="148" t="s">
        <v>242</v>
      </c>
      <c r="C241" s="1">
        <f t="shared" si="9"/>
        <v>236</v>
      </c>
      <c r="D241" s="1">
        <f>VLOOKUP(B241,TabellenSRG!$B$5:$C$386,2,FALSE)</f>
        <v>236</v>
      </c>
      <c r="E241" s="8"/>
      <c r="F241" s="8"/>
      <c r="G241" s="8"/>
      <c r="H241" s="8"/>
      <c r="I241" s="8"/>
      <c r="J241" s="8"/>
      <c r="K241" s="8"/>
      <c r="L241" s="8"/>
      <c r="M241" s="8"/>
      <c r="N241" s="8"/>
      <c r="O241" s="8"/>
      <c r="P241" s="8"/>
      <c r="Q241" s="8"/>
      <c r="R241" s="8"/>
      <c r="S241" s="8"/>
      <c r="T241" s="8"/>
      <c r="U241" s="8"/>
      <c r="V241" s="8"/>
      <c r="W241" s="8"/>
      <c r="X241" s="8"/>
    </row>
    <row r="242" spans="1:24" x14ac:dyDescent="0.2">
      <c r="A242" s="1">
        <f t="shared" si="10"/>
        <v>237</v>
      </c>
      <c r="B242" s="148" t="s">
        <v>243</v>
      </c>
      <c r="C242" s="1">
        <f t="shared" si="9"/>
        <v>237</v>
      </c>
      <c r="D242" s="1">
        <f>VLOOKUP(B242,TabellenSRG!$B$5:$C$386,2,FALSE)</f>
        <v>237</v>
      </c>
      <c r="E242" s="8"/>
      <c r="F242" s="8"/>
      <c r="G242" s="8"/>
      <c r="H242" s="8"/>
      <c r="I242" s="8"/>
      <c r="J242" s="8"/>
      <c r="K242" s="8"/>
      <c r="L242" s="8"/>
      <c r="M242" s="8"/>
      <c r="N242" s="8"/>
      <c r="O242" s="8"/>
      <c r="P242" s="8"/>
      <c r="Q242" s="8"/>
      <c r="R242" s="8"/>
      <c r="S242" s="8"/>
      <c r="T242" s="8"/>
      <c r="U242" s="8"/>
      <c r="V242" s="8"/>
      <c r="W242" s="8"/>
      <c r="X242" s="8"/>
    </row>
    <row r="243" spans="1:24" x14ac:dyDescent="0.2">
      <c r="A243" s="1">
        <f t="shared" si="10"/>
        <v>238</v>
      </c>
      <c r="B243" s="148" t="s">
        <v>244</v>
      </c>
      <c r="C243" s="1">
        <f t="shared" si="9"/>
        <v>238</v>
      </c>
      <c r="D243" s="1">
        <f>VLOOKUP(B243,TabellenSRG!$B$5:$C$386,2,FALSE)</f>
        <v>238</v>
      </c>
      <c r="E243" s="8"/>
      <c r="F243" s="8"/>
      <c r="G243" s="8"/>
      <c r="H243" s="8"/>
      <c r="I243" s="8"/>
      <c r="J243" s="8"/>
      <c r="K243" s="8"/>
      <c r="L243" s="8"/>
      <c r="M243" s="8"/>
      <c r="N243" s="8"/>
      <c r="O243" s="8"/>
      <c r="P243" s="8"/>
      <c r="Q243" s="8"/>
      <c r="R243" s="8"/>
      <c r="S243" s="8"/>
      <c r="T243" s="8"/>
      <c r="U243" s="8"/>
      <c r="V243" s="8"/>
      <c r="W243" s="8"/>
      <c r="X243" s="8"/>
    </row>
    <row r="244" spans="1:24" x14ac:dyDescent="0.2">
      <c r="A244" s="1">
        <f t="shared" si="10"/>
        <v>239</v>
      </c>
      <c r="B244" s="148" t="s">
        <v>245</v>
      </c>
      <c r="C244" s="1">
        <f t="shared" si="9"/>
        <v>239</v>
      </c>
      <c r="D244" s="1">
        <f>VLOOKUP(B244,TabellenSRG!$B$5:$C$386,2,FALSE)</f>
        <v>239</v>
      </c>
      <c r="E244" s="8"/>
      <c r="F244" s="8"/>
      <c r="G244" s="8"/>
      <c r="H244" s="8"/>
      <c r="I244" s="8"/>
      <c r="J244" s="8"/>
      <c r="K244" s="8"/>
      <c r="L244" s="8"/>
      <c r="M244" s="8"/>
      <c r="N244" s="8"/>
      <c r="O244" s="8"/>
      <c r="P244" s="8"/>
      <c r="Q244" s="8"/>
      <c r="R244" s="8"/>
      <c r="S244" s="8"/>
      <c r="T244" s="8"/>
      <c r="U244" s="8"/>
      <c r="V244" s="8"/>
      <c r="W244" s="8"/>
      <c r="X244" s="8"/>
    </row>
    <row r="245" spans="1:24" x14ac:dyDescent="0.2">
      <c r="A245" s="1">
        <f t="shared" si="10"/>
        <v>240</v>
      </c>
      <c r="B245" s="148" t="s">
        <v>246</v>
      </c>
      <c r="C245" s="1">
        <f t="shared" si="9"/>
        <v>240</v>
      </c>
      <c r="D245" s="1">
        <f>VLOOKUP(B245,TabellenSRG!$B$5:$C$386,2,FALSE)</f>
        <v>240</v>
      </c>
      <c r="E245" s="8"/>
      <c r="F245" s="8"/>
      <c r="G245" s="8"/>
      <c r="H245" s="8"/>
      <c r="I245" s="8"/>
      <c r="J245" s="8"/>
      <c r="K245" s="8"/>
      <c r="L245" s="8"/>
      <c r="M245" s="8"/>
      <c r="N245" s="8"/>
      <c r="O245" s="8"/>
      <c r="P245" s="8"/>
      <c r="Q245" s="8"/>
      <c r="R245" s="8"/>
      <c r="S245" s="8"/>
      <c r="T245" s="8"/>
      <c r="U245" s="8"/>
      <c r="V245" s="8"/>
      <c r="W245" s="8"/>
      <c r="X245" s="8"/>
    </row>
    <row r="246" spans="1:24" x14ac:dyDescent="0.2">
      <c r="A246" s="1">
        <f t="shared" si="10"/>
        <v>241</v>
      </c>
      <c r="B246" s="148" t="s">
        <v>247</v>
      </c>
      <c r="C246" s="1">
        <f t="shared" si="9"/>
        <v>241</v>
      </c>
      <c r="D246" s="1">
        <f>VLOOKUP(B246,TabellenSRG!$B$5:$C$386,2,FALSE)</f>
        <v>241</v>
      </c>
      <c r="E246" s="8"/>
      <c r="F246" s="8"/>
      <c r="G246" s="8"/>
      <c r="H246" s="8"/>
      <c r="I246" s="8"/>
      <c r="J246" s="8"/>
      <c r="K246" s="8"/>
      <c r="L246" s="8"/>
      <c r="M246" s="8"/>
      <c r="N246" s="8"/>
      <c r="O246" s="8"/>
      <c r="P246" s="8"/>
      <c r="Q246" s="8"/>
      <c r="R246" s="8"/>
      <c r="S246" s="8"/>
      <c r="T246" s="8"/>
      <c r="U246" s="8"/>
      <c r="V246" s="8"/>
      <c r="W246" s="8"/>
      <c r="X246" s="8"/>
    </row>
    <row r="247" spans="1:24" x14ac:dyDescent="0.2">
      <c r="A247" s="1">
        <f t="shared" si="10"/>
        <v>242</v>
      </c>
      <c r="B247" s="148" t="s">
        <v>248</v>
      </c>
      <c r="C247" s="1">
        <f t="shared" si="9"/>
        <v>242</v>
      </c>
      <c r="D247" s="1">
        <f>VLOOKUP(B247,TabellenSRG!$B$5:$C$386,2,FALSE)</f>
        <v>242</v>
      </c>
      <c r="E247" s="8"/>
      <c r="F247" s="8"/>
      <c r="G247" s="8"/>
      <c r="H247" s="8"/>
      <c r="I247" s="8"/>
      <c r="J247" s="8"/>
      <c r="K247" s="8"/>
      <c r="L247" s="8"/>
      <c r="M247" s="8"/>
      <c r="N247" s="8"/>
      <c r="O247" s="8"/>
      <c r="P247" s="8"/>
      <c r="Q247" s="8"/>
      <c r="R247" s="8"/>
      <c r="S247" s="8"/>
      <c r="T247" s="8"/>
      <c r="U247" s="8"/>
      <c r="V247" s="8"/>
      <c r="W247" s="8"/>
      <c r="X247" s="8"/>
    </row>
    <row r="248" spans="1:24" x14ac:dyDescent="0.2">
      <c r="A248" s="1">
        <f t="shared" si="10"/>
        <v>243</v>
      </c>
      <c r="B248" s="148" t="s">
        <v>249</v>
      </c>
      <c r="C248" s="1">
        <f t="shared" si="9"/>
        <v>243</v>
      </c>
      <c r="D248" s="1">
        <f>VLOOKUP(B248,TabellenSRG!$B$5:$C$386,2,FALSE)</f>
        <v>243</v>
      </c>
      <c r="E248" s="8"/>
      <c r="F248" s="8"/>
      <c r="G248" s="8"/>
      <c r="H248" s="8"/>
      <c r="I248" s="8"/>
      <c r="J248" s="8"/>
      <c r="K248" s="8"/>
      <c r="L248" s="8"/>
      <c r="M248" s="8"/>
      <c r="N248" s="8"/>
      <c r="O248" s="8"/>
      <c r="P248" s="8"/>
      <c r="Q248" s="8"/>
      <c r="R248" s="8"/>
      <c r="S248" s="8"/>
      <c r="T248" s="8"/>
      <c r="U248" s="8"/>
      <c r="V248" s="8"/>
      <c r="W248" s="8"/>
      <c r="X248" s="8"/>
    </row>
    <row r="249" spans="1:24" x14ac:dyDescent="0.2">
      <c r="A249" s="1">
        <f t="shared" si="10"/>
        <v>244</v>
      </c>
      <c r="B249" s="148" t="s">
        <v>250</v>
      </c>
      <c r="C249" s="1">
        <f t="shared" si="9"/>
        <v>244</v>
      </c>
      <c r="D249" s="1">
        <f>VLOOKUP(B249,TabellenSRG!$B$5:$C$386,2,FALSE)</f>
        <v>244</v>
      </c>
      <c r="E249" s="8"/>
      <c r="F249" s="8"/>
      <c r="G249" s="8"/>
      <c r="H249" s="8"/>
      <c r="I249" s="8"/>
      <c r="J249" s="8"/>
      <c r="K249" s="8"/>
      <c r="L249" s="8"/>
      <c r="M249" s="8"/>
      <c r="N249" s="8"/>
      <c r="O249" s="8"/>
      <c r="P249" s="8"/>
      <c r="Q249" s="8"/>
      <c r="R249" s="8"/>
      <c r="S249" s="8"/>
      <c r="T249" s="8"/>
      <c r="U249" s="8"/>
      <c r="V249" s="8"/>
      <c r="W249" s="8"/>
      <c r="X249" s="8"/>
    </row>
    <row r="250" spans="1:24" x14ac:dyDescent="0.2">
      <c r="A250" s="1">
        <f t="shared" si="10"/>
        <v>245</v>
      </c>
      <c r="B250" s="148" t="s">
        <v>251</v>
      </c>
      <c r="C250" s="1">
        <f t="shared" si="9"/>
        <v>245</v>
      </c>
      <c r="D250" s="1">
        <f>VLOOKUP(B250,TabellenSRG!$B$5:$C$386,2,FALSE)</f>
        <v>245</v>
      </c>
      <c r="E250" s="8"/>
      <c r="F250" s="8"/>
      <c r="G250" s="8"/>
      <c r="H250" s="8"/>
      <c r="I250" s="8"/>
      <c r="J250" s="8"/>
      <c r="K250" s="8"/>
      <c r="L250" s="8"/>
      <c r="M250" s="8"/>
      <c r="N250" s="8"/>
      <c r="O250" s="8"/>
      <c r="P250" s="8"/>
      <c r="Q250" s="8"/>
      <c r="R250" s="8"/>
      <c r="S250" s="8"/>
      <c r="T250" s="8"/>
      <c r="U250" s="8"/>
      <c r="V250" s="8"/>
      <c r="W250" s="8"/>
      <c r="X250" s="8"/>
    </row>
    <row r="251" spans="1:24" x14ac:dyDescent="0.2">
      <c r="A251" s="1">
        <f t="shared" si="10"/>
        <v>246</v>
      </c>
      <c r="B251" s="148" t="s">
        <v>252</v>
      </c>
      <c r="C251" s="1">
        <f t="shared" si="9"/>
        <v>246</v>
      </c>
      <c r="D251" s="1">
        <f>VLOOKUP(B251,TabellenSRG!$B$5:$C$386,2,FALSE)</f>
        <v>246</v>
      </c>
      <c r="E251" s="8"/>
      <c r="F251" s="8"/>
      <c r="G251" s="8"/>
      <c r="H251" s="8"/>
      <c r="I251" s="8"/>
      <c r="J251" s="8"/>
      <c r="K251" s="8"/>
      <c r="L251" s="8"/>
      <c r="M251" s="8"/>
      <c r="N251" s="8"/>
      <c r="O251" s="8"/>
      <c r="P251" s="8"/>
      <c r="Q251" s="8"/>
      <c r="R251" s="8"/>
      <c r="S251" s="8"/>
      <c r="T251" s="8"/>
      <c r="U251" s="8"/>
      <c r="V251" s="8"/>
      <c r="W251" s="8"/>
      <c r="X251" s="8"/>
    </row>
    <row r="252" spans="1:24" x14ac:dyDescent="0.2">
      <c r="A252" s="1">
        <f t="shared" si="10"/>
        <v>247</v>
      </c>
      <c r="B252" s="148" t="s">
        <v>253</v>
      </c>
      <c r="C252" s="1">
        <f t="shared" si="9"/>
        <v>247</v>
      </c>
      <c r="D252" s="1">
        <f>VLOOKUP(B252,TabellenSRG!$B$5:$C$386,2,FALSE)</f>
        <v>247</v>
      </c>
      <c r="E252" s="8"/>
      <c r="F252" s="8"/>
      <c r="G252" s="8"/>
      <c r="H252" s="8"/>
      <c r="I252" s="8"/>
      <c r="J252" s="8"/>
      <c r="K252" s="8"/>
      <c r="L252" s="8"/>
      <c r="M252" s="8"/>
      <c r="N252" s="8"/>
      <c r="O252" s="8"/>
      <c r="P252" s="8"/>
      <c r="Q252" s="8"/>
      <c r="R252" s="8"/>
      <c r="S252" s="8"/>
      <c r="T252" s="8"/>
      <c r="U252" s="8"/>
      <c r="V252" s="8"/>
      <c r="W252" s="8"/>
      <c r="X252" s="8"/>
    </row>
    <row r="253" spans="1:24" x14ac:dyDescent="0.2">
      <c r="A253" s="1">
        <f t="shared" si="10"/>
        <v>248</v>
      </c>
      <c r="B253" s="148" t="s">
        <v>254</v>
      </c>
      <c r="C253" s="1">
        <f t="shared" si="9"/>
        <v>248</v>
      </c>
      <c r="D253" s="1">
        <f>VLOOKUP(B253,TabellenSRG!$B$5:$C$386,2,FALSE)</f>
        <v>248</v>
      </c>
      <c r="E253" s="8"/>
      <c r="F253" s="8"/>
      <c r="G253" s="8"/>
      <c r="H253" s="8"/>
      <c r="I253" s="8"/>
      <c r="J253" s="8"/>
      <c r="K253" s="8"/>
      <c r="L253" s="8"/>
      <c r="M253" s="8"/>
      <c r="N253" s="8"/>
      <c r="O253" s="8"/>
      <c r="P253" s="8"/>
      <c r="Q253" s="8"/>
      <c r="R253" s="8"/>
      <c r="S253" s="8"/>
      <c r="T253" s="8"/>
      <c r="U253" s="8"/>
      <c r="V253" s="8"/>
      <c r="W253" s="8"/>
      <c r="X253" s="8"/>
    </row>
    <row r="254" spans="1:24" x14ac:dyDescent="0.2">
      <c r="A254" s="1">
        <f t="shared" si="10"/>
        <v>249</v>
      </c>
      <c r="B254" s="148" t="s">
        <v>255</v>
      </c>
      <c r="C254" s="1">
        <f t="shared" si="9"/>
        <v>249</v>
      </c>
      <c r="D254" s="1">
        <f>VLOOKUP(B254,TabellenSRG!$B$5:$C$386,2,FALSE)</f>
        <v>249</v>
      </c>
      <c r="E254" s="8"/>
      <c r="F254" s="8"/>
      <c r="G254" s="8"/>
      <c r="H254" s="8"/>
      <c r="I254" s="8"/>
      <c r="J254" s="8"/>
      <c r="K254" s="8"/>
      <c r="L254" s="8"/>
      <c r="M254" s="8"/>
      <c r="N254" s="8"/>
      <c r="O254" s="8"/>
      <c r="P254" s="8"/>
      <c r="Q254" s="8"/>
      <c r="R254" s="8"/>
      <c r="S254" s="8"/>
      <c r="T254" s="8"/>
      <c r="U254" s="8"/>
      <c r="V254" s="8"/>
      <c r="W254" s="8"/>
      <c r="X254" s="8"/>
    </row>
    <row r="255" spans="1:24" x14ac:dyDescent="0.2">
      <c r="A255" s="1">
        <f t="shared" si="10"/>
        <v>250</v>
      </c>
      <c r="B255" s="148" t="s">
        <v>256</v>
      </c>
      <c r="C255" s="1">
        <f t="shared" si="9"/>
        <v>250</v>
      </c>
      <c r="D255" s="1">
        <f>VLOOKUP(B255,TabellenSRG!$B$5:$C$386,2,FALSE)</f>
        <v>250</v>
      </c>
      <c r="E255" s="8"/>
      <c r="F255" s="8"/>
      <c r="G255" s="8"/>
      <c r="H255" s="8"/>
      <c r="I255" s="8"/>
      <c r="J255" s="8"/>
      <c r="K255" s="8"/>
      <c r="L255" s="8"/>
      <c r="M255" s="8"/>
      <c r="N255" s="8"/>
      <c r="O255" s="8"/>
      <c r="P255" s="8"/>
      <c r="Q255" s="8"/>
      <c r="R255" s="8"/>
      <c r="S255" s="8"/>
      <c r="T255" s="8"/>
      <c r="U255" s="8"/>
      <c r="V255" s="8"/>
      <c r="W255" s="8"/>
      <c r="X255" s="8"/>
    </row>
    <row r="256" spans="1:24" x14ac:dyDescent="0.2">
      <c r="A256" s="1">
        <f t="shared" si="10"/>
        <v>251</v>
      </c>
      <c r="B256" s="148" t="s">
        <v>257</v>
      </c>
      <c r="C256" s="1">
        <f t="shared" si="9"/>
        <v>251</v>
      </c>
      <c r="D256" s="1">
        <f>VLOOKUP(B256,TabellenSRG!$B$5:$C$386,2,FALSE)</f>
        <v>251</v>
      </c>
      <c r="E256" s="8"/>
      <c r="F256" s="8"/>
      <c r="G256" s="8"/>
      <c r="H256" s="8"/>
      <c r="I256" s="8"/>
      <c r="J256" s="8"/>
      <c r="K256" s="8"/>
      <c r="L256" s="8"/>
      <c r="M256" s="8"/>
      <c r="N256" s="8"/>
      <c r="O256" s="8"/>
      <c r="P256" s="8"/>
      <c r="Q256" s="8"/>
      <c r="R256" s="8"/>
      <c r="S256" s="8"/>
      <c r="T256" s="8"/>
      <c r="U256" s="8"/>
      <c r="V256" s="8"/>
      <c r="W256" s="8"/>
      <c r="X256" s="8"/>
    </row>
    <row r="257" spans="1:24" x14ac:dyDescent="0.2">
      <c r="A257" s="1">
        <f t="shared" si="10"/>
        <v>252</v>
      </c>
      <c r="B257" s="148" t="s">
        <v>258</v>
      </c>
      <c r="C257" s="1">
        <f t="shared" si="9"/>
        <v>252</v>
      </c>
      <c r="D257" s="1">
        <f>VLOOKUP(B257,TabellenSRG!$B$5:$C$386,2,FALSE)</f>
        <v>252</v>
      </c>
      <c r="E257" s="8"/>
      <c r="F257" s="8"/>
      <c r="G257" s="8"/>
      <c r="H257" s="8"/>
      <c r="I257" s="8"/>
      <c r="J257" s="8"/>
      <c r="K257" s="8"/>
      <c r="L257" s="8"/>
      <c r="M257" s="8"/>
      <c r="N257" s="8"/>
      <c r="O257" s="8"/>
      <c r="P257" s="8"/>
      <c r="Q257" s="8"/>
      <c r="R257" s="8"/>
      <c r="S257" s="8"/>
      <c r="T257" s="8"/>
      <c r="U257" s="8"/>
      <c r="V257" s="8"/>
      <c r="W257" s="8"/>
      <c r="X257" s="8"/>
    </row>
    <row r="258" spans="1:24" x14ac:dyDescent="0.2">
      <c r="A258" s="1">
        <f t="shared" si="10"/>
        <v>253</v>
      </c>
      <c r="B258" s="148" t="s">
        <v>259</v>
      </c>
      <c r="C258" s="1">
        <f t="shared" si="9"/>
        <v>253</v>
      </c>
      <c r="D258" s="1">
        <f>VLOOKUP(B258,TabellenSRG!$B$5:$C$386,2,FALSE)</f>
        <v>253</v>
      </c>
      <c r="E258" s="8"/>
      <c r="F258" s="8"/>
      <c r="G258" s="8"/>
      <c r="H258" s="8"/>
      <c r="I258" s="8"/>
      <c r="J258" s="8"/>
      <c r="K258" s="8"/>
      <c r="L258" s="8"/>
      <c r="M258" s="8"/>
      <c r="N258" s="8"/>
      <c r="O258" s="8"/>
      <c r="P258" s="8"/>
      <c r="Q258" s="8"/>
      <c r="R258" s="8"/>
      <c r="S258" s="8"/>
      <c r="T258" s="8"/>
      <c r="U258" s="8"/>
      <c r="V258" s="8"/>
      <c r="W258" s="8"/>
      <c r="X258" s="8"/>
    </row>
    <row r="259" spans="1:24" x14ac:dyDescent="0.2">
      <c r="A259" s="1">
        <f t="shared" si="10"/>
        <v>254</v>
      </c>
      <c r="B259" s="148" t="s">
        <v>260</v>
      </c>
      <c r="C259" s="1">
        <f t="shared" si="9"/>
        <v>254</v>
      </c>
      <c r="D259" s="1">
        <f>VLOOKUP(B259,TabellenSRG!$B$5:$C$386,2,FALSE)</f>
        <v>254</v>
      </c>
      <c r="E259" s="8"/>
      <c r="F259" s="8"/>
      <c r="G259" s="8"/>
      <c r="H259" s="8"/>
      <c r="I259" s="8"/>
      <c r="J259" s="8"/>
      <c r="K259" s="8"/>
      <c r="L259" s="8"/>
      <c r="M259" s="8"/>
      <c r="N259" s="8"/>
      <c r="O259" s="8"/>
      <c r="P259" s="8"/>
      <c r="Q259" s="8"/>
      <c r="R259" s="8"/>
      <c r="S259" s="8"/>
      <c r="T259" s="8"/>
      <c r="U259" s="8"/>
      <c r="V259" s="8"/>
      <c r="W259" s="8"/>
      <c r="X259" s="8"/>
    </row>
    <row r="260" spans="1:24" x14ac:dyDescent="0.2">
      <c r="A260" s="1">
        <f t="shared" si="10"/>
        <v>255</v>
      </c>
      <c r="B260" s="148" t="s">
        <v>261</v>
      </c>
      <c r="C260" s="1">
        <f t="shared" si="9"/>
        <v>255</v>
      </c>
      <c r="D260" s="1">
        <f>VLOOKUP(B260,TabellenSRG!$B$5:$C$386,2,FALSE)</f>
        <v>255</v>
      </c>
      <c r="E260" s="8"/>
      <c r="F260" s="8"/>
      <c r="G260" s="8"/>
      <c r="H260" s="8"/>
      <c r="I260" s="8"/>
      <c r="J260" s="8"/>
      <c r="K260" s="8"/>
      <c r="L260" s="8"/>
      <c r="M260" s="8"/>
      <c r="N260" s="8"/>
      <c r="O260" s="8"/>
      <c r="P260" s="8"/>
      <c r="Q260" s="8"/>
      <c r="R260" s="8"/>
      <c r="S260" s="8"/>
      <c r="T260" s="8"/>
      <c r="U260" s="8"/>
      <c r="V260" s="8"/>
      <c r="W260" s="8"/>
      <c r="X260" s="8"/>
    </row>
    <row r="261" spans="1:24" x14ac:dyDescent="0.2">
      <c r="A261" s="1">
        <f t="shared" si="10"/>
        <v>256</v>
      </c>
      <c r="B261" s="148" t="s">
        <v>262</v>
      </c>
      <c r="C261" s="1">
        <f t="shared" si="9"/>
        <v>256</v>
      </c>
      <c r="D261" s="1">
        <f>VLOOKUP(B261,TabellenSRG!$B$5:$C$386,2,FALSE)</f>
        <v>256</v>
      </c>
      <c r="E261" s="8"/>
      <c r="F261" s="8"/>
      <c r="G261" s="8"/>
      <c r="H261" s="8"/>
      <c r="I261" s="8"/>
      <c r="J261" s="8"/>
      <c r="K261" s="8"/>
      <c r="L261" s="8"/>
      <c r="M261" s="8"/>
      <c r="N261" s="8"/>
      <c r="O261" s="8"/>
      <c r="P261" s="8"/>
      <c r="Q261" s="8"/>
      <c r="R261" s="8"/>
      <c r="S261" s="8"/>
      <c r="T261" s="8"/>
      <c r="U261" s="8"/>
      <c r="V261" s="8"/>
      <c r="W261" s="8"/>
      <c r="X261" s="8"/>
    </row>
    <row r="262" spans="1:24" x14ac:dyDescent="0.2">
      <c r="A262" s="1">
        <f t="shared" si="10"/>
        <v>257</v>
      </c>
      <c r="B262" s="148" t="s">
        <v>263</v>
      </c>
      <c r="C262" s="1">
        <f t="shared" si="9"/>
        <v>257</v>
      </c>
      <c r="D262" s="1">
        <f>VLOOKUP(B262,TabellenSRG!$B$5:$C$386,2,FALSE)</f>
        <v>257</v>
      </c>
      <c r="E262" s="8"/>
      <c r="F262" s="8"/>
      <c r="G262" s="8"/>
      <c r="H262" s="8"/>
      <c r="I262" s="8"/>
      <c r="J262" s="8"/>
      <c r="K262" s="8"/>
      <c r="L262" s="8"/>
      <c r="M262" s="8"/>
      <c r="N262" s="8"/>
      <c r="O262" s="8"/>
      <c r="P262" s="8"/>
      <c r="Q262" s="8"/>
      <c r="R262" s="8"/>
      <c r="S262" s="8"/>
      <c r="T262" s="8"/>
      <c r="U262" s="8"/>
      <c r="V262" s="8"/>
      <c r="W262" s="8"/>
      <c r="X262" s="8"/>
    </row>
    <row r="263" spans="1:24" x14ac:dyDescent="0.2">
      <c r="A263" s="1">
        <f t="shared" si="10"/>
        <v>258</v>
      </c>
      <c r="B263" s="148" t="s">
        <v>264</v>
      </c>
      <c r="C263" s="1">
        <f t="shared" ref="C263:C326" si="11">C262+1</f>
        <v>258</v>
      </c>
      <c r="D263" s="1">
        <f>VLOOKUP(B263,TabellenSRG!$B$5:$C$386,2,FALSE)</f>
        <v>258</v>
      </c>
      <c r="E263" s="8"/>
      <c r="F263" s="8"/>
      <c r="G263" s="8"/>
      <c r="H263" s="8"/>
      <c r="I263" s="8"/>
      <c r="J263" s="8"/>
      <c r="K263" s="8"/>
      <c r="L263" s="8"/>
      <c r="M263" s="8"/>
      <c r="N263" s="8"/>
      <c r="O263" s="8"/>
      <c r="P263" s="8"/>
      <c r="Q263" s="8"/>
      <c r="R263" s="8"/>
      <c r="S263" s="8"/>
      <c r="T263" s="8"/>
      <c r="U263" s="8"/>
      <c r="V263" s="8"/>
      <c r="W263" s="8"/>
      <c r="X263" s="8"/>
    </row>
    <row r="264" spans="1:24" x14ac:dyDescent="0.2">
      <c r="A264" s="1">
        <f t="shared" ref="A264:A327" si="12">A263+1</f>
        <v>259</v>
      </c>
      <c r="B264" s="148" t="s">
        <v>265</v>
      </c>
      <c r="C264" s="1">
        <f t="shared" si="11"/>
        <v>259</v>
      </c>
      <c r="D264" s="1">
        <f>VLOOKUP(B264,TabellenSRG!$B$5:$C$386,2,FALSE)</f>
        <v>259</v>
      </c>
      <c r="E264" s="8"/>
      <c r="F264" s="8"/>
      <c r="G264" s="8"/>
      <c r="H264" s="8"/>
      <c r="I264" s="8"/>
      <c r="J264" s="8"/>
      <c r="K264" s="8"/>
      <c r="L264" s="8"/>
      <c r="M264" s="8"/>
      <c r="N264" s="8"/>
      <c r="O264" s="8"/>
      <c r="P264" s="8"/>
      <c r="Q264" s="8"/>
      <c r="R264" s="8"/>
      <c r="S264" s="8"/>
      <c r="T264" s="8"/>
      <c r="U264" s="8"/>
      <c r="V264" s="8"/>
      <c r="W264" s="8"/>
      <c r="X264" s="8"/>
    </row>
    <row r="265" spans="1:24" x14ac:dyDescent="0.2">
      <c r="A265" s="1">
        <f t="shared" si="12"/>
        <v>260</v>
      </c>
      <c r="B265" s="148" t="s">
        <v>266</v>
      </c>
      <c r="C265" s="1">
        <f t="shared" si="11"/>
        <v>260</v>
      </c>
      <c r="D265" s="1">
        <f>VLOOKUP(B265,TabellenSRG!$B$5:$C$386,2,FALSE)</f>
        <v>260</v>
      </c>
      <c r="E265" s="8"/>
      <c r="F265" s="8"/>
      <c r="G265" s="8"/>
      <c r="H265" s="8"/>
      <c r="I265" s="8"/>
      <c r="J265" s="8"/>
      <c r="K265" s="8"/>
      <c r="L265" s="8"/>
      <c r="M265" s="8"/>
      <c r="N265" s="8"/>
      <c r="O265" s="8"/>
      <c r="P265" s="8"/>
      <c r="Q265" s="8"/>
      <c r="R265" s="8"/>
      <c r="S265" s="8"/>
      <c r="T265" s="8"/>
      <c r="U265" s="8"/>
      <c r="V265" s="8"/>
      <c r="W265" s="8"/>
      <c r="X265" s="8"/>
    </row>
    <row r="266" spans="1:24" x14ac:dyDescent="0.2">
      <c r="A266" s="1">
        <f t="shared" si="12"/>
        <v>261</v>
      </c>
      <c r="B266" s="148" t="s">
        <v>267</v>
      </c>
      <c r="C266" s="1">
        <f t="shared" si="11"/>
        <v>261</v>
      </c>
      <c r="D266" s="1">
        <f>VLOOKUP(B266,TabellenSRG!$B$5:$C$386,2,FALSE)</f>
        <v>261</v>
      </c>
      <c r="E266" s="8"/>
      <c r="F266" s="8"/>
      <c r="G266" s="8"/>
      <c r="H266" s="8"/>
      <c r="I266" s="8"/>
      <c r="J266" s="8"/>
      <c r="K266" s="8"/>
      <c r="L266" s="8"/>
      <c r="M266" s="8"/>
      <c r="N266" s="8"/>
      <c r="O266" s="8"/>
      <c r="P266" s="8"/>
      <c r="Q266" s="8"/>
      <c r="R266" s="8"/>
      <c r="S266" s="8"/>
      <c r="T266" s="8"/>
      <c r="U266" s="8"/>
      <c r="V266" s="8"/>
      <c r="W266" s="8"/>
      <c r="X266" s="8"/>
    </row>
    <row r="267" spans="1:24" x14ac:dyDescent="0.2">
      <c r="A267" s="1">
        <f t="shared" si="12"/>
        <v>262</v>
      </c>
      <c r="B267" s="148" t="s">
        <v>268</v>
      </c>
      <c r="C267" s="1">
        <f t="shared" si="11"/>
        <v>262</v>
      </c>
      <c r="D267" s="1">
        <f>VLOOKUP(B267,TabellenSRG!$B$5:$C$386,2,FALSE)</f>
        <v>262</v>
      </c>
      <c r="E267" s="8"/>
      <c r="F267" s="8"/>
      <c r="G267" s="8"/>
      <c r="H267" s="8"/>
      <c r="I267" s="8"/>
      <c r="J267" s="8"/>
      <c r="K267" s="8"/>
      <c r="L267" s="8"/>
      <c r="M267" s="8"/>
      <c r="N267" s="8"/>
      <c r="O267" s="8"/>
      <c r="P267" s="8"/>
      <c r="Q267" s="8"/>
      <c r="R267" s="8"/>
      <c r="S267" s="8"/>
      <c r="T267" s="8"/>
      <c r="U267" s="8"/>
      <c r="V267" s="8"/>
      <c r="W267" s="8"/>
      <c r="X267" s="8"/>
    </row>
    <row r="268" spans="1:24" x14ac:dyDescent="0.2">
      <c r="A268" s="1">
        <f t="shared" si="12"/>
        <v>263</v>
      </c>
      <c r="B268" s="148" t="s">
        <v>269</v>
      </c>
      <c r="C268" s="1">
        <f t="shared" si="11"/>
        <v>263</v>
      </c>
      <c r="D268" s="1">
        <f>VLOOKUP(B268,TabellenSRG!$B$5:$C$386,2,FALSE)</f>
        <v>263</v>
      </c>
      <c r="E268" s="8"/>
      <c r="F268" s="8"/>
      <c r="G268" s="8"/>
      <c r="H268" s="8"/>
      <c r="I268" s="8"/>
      <c r="J268" s="8"/>
      <c r="K268" s="8"/>
      <c r="L268" s="8"/>
      <c r="M268" s="8"/>
      <c r="N268" s="8"/>
      <c r="O268" s="8"/>
      <c r="P268" s="8"/>
      <c r="Q268" s="8"/>
      <c r="R268" s="8"/>
      <c r="S268" s="8"/>
      <c r="T268" s="8"/>
      <c r="U268" s="8"/>
      <c r="V268" s="8"/>
      <c r="W268" s="8"/>
      <c r="X268" s="8"/>
    </row>
    <row r="269" spans="1:24" x14ac:dyDescent="0.2">
      <c r="A269" s="1">
        <f t="shared" si="12"/>
        <v>264</v>
      </c>
      <c r="B269" s="148" t="s">
        <v>270</v>
      </c>
      <c r="C269" s="1">
        <f t="shared" si="11"/>
        <v>264</v>
      </c>
      <c r="D269" s="1">
        <f>VLOOKUP(B269,TabellenSRG!$B$5:$C$386,2,FALSE)</f>
        <v>264</v>
      </c>
      <c r="E269" s="8"/>
      <c r="F269" s="8"/>
      <c r="G269" s="8"/>
      <c r="H269" s="8"/>
      <c r="I269" s="8"/>
      <c r="J269" s="8"/>
      <c r="K269" s="8"/>
      <c r="L269" s="8"/>
      <c r="M269" s="8"/>
      <c r="N269" s="8"/>
      <c r="O269" s="8"/>
      <c r="P269" s="8"/>
      <c r="Q269" s="8"/>
      <c r="R269" s="8"/>
      <c r="S269" s="8"/>
      <c r="T269" s="8"/>
      <c r="U269" s="8"/>
      <c r="V269" s="8"/>
      <c r="W269" s="8"/>
      <c r="X269" s="8"/>
    </row>
    <row r="270" spans="1:24" x14ac:dyDescent="0.2">
      <c r="A270" s="1">
        <f t="shared" si="12"/>
        <v>265</v>
      </c>
      <c r="B270" s="148" t="s">
        <v>271</v>
      </c>
      <c r="C270" s="1">
        <f t="shared" si="11"/>
        <v>265</v>
      </c>
      <c r="D270" s="1">
        <f>VLOOKUP(B270,TabellenSRG!$B$5:$C$386,2,FALSE)</f>
        <v>265</v>
      </c>
      <c r="E270" s="8"/>
      <c r="F270" s="8"/>
      <c r="G270" s="8"/>
      <c r="H270" s="8"/>
      <c r="I270" s="8"/>
      <c r="J270" s="8"/>
      <c r="K270" s="8"/>
      <c r="L270" s="8"/>
      <c r="M270" s="8"/>
      <c r="N270" s="8"/>
      <c r="O270" s="8"/>
      <c r="P270" s="8"/>
      <c r="Q270" s="8"/>
      <c r="R270" s="8"/>
      <c r="S270" s="8"/>
      <c r="T270" s="8"/>
      <c r="U270" s="8"/>
      <c r="V270" s="8"/>
      <c r="W270" s="8"/>
      <c r="X270" s="8"/>
    </row>
    <row r="271" spans="1:24" x14ac:dyDescent="0.2">
      <c r="A271" s="1">
        <f t="shared" si="12"/>
        <v>266</v>
      </c>
      <c r="B271" s="148" t="s">
        <v>272</v>
      </c>
      <c r="C271" s="1">
        <f t="shared" si="11"/>
        <v>266</v>
      </c>
      <c r="D271" s="1">
        <f>VLOOKUP(B271,TabellenSRG!$B$5:$C$386,2,FALSE)</f>
        <v>266</v>
      </c>
      <c r="E271" s="8"/>
      <c r="F271" s="8"/>
      <c r="G271" s="8"/>
      <c r="H271" s="8"/>
      <c r="I271" s="8"/>
      <c r="J271" s="8"/>
      <c r="K271" s="8"/>
      <c r="L271" s="8"/>
      <c r="M271" s="8"/>
      <c r="N271" s="8"/>
      <c r="O271" s="8"/>
      <c r="P271" s="8"/>
      <c r="Q271" s="8"/>
      <c r="R271" s="8"/>
      <c r="S271" s="8"/>
      <c r="T271" s="8"/>
      <c r="U271" s="8"/>
      <c r="V271" s="8"/>
      <c r="W271" s="8"/>
      <c r="X271" s="8"/>
    </row>
    <row r="272" spans="1:24" x14ac:dyDescent="0.2">
      <c r="A272" s="1">
        <f t="shared" si="12"/>
        <v>267</v>
      </c>
      <c r="B272" s="148" t="s">
        <v>273</v>
      </c>
      <c r="C272" s="1">
        <f t="shared" si="11"/>
        <v>267</v>
      </c>
      <c r="D272" s="1">
        <f>VLOOKUP(B272,TabellenSRG!$B$5:$C$386,2,FALSE)</f>
        <v>267</v>
      </c>
      <c r="E272" s="8"/>
      <c r="F272" s="8"/>
      <c r="G272" s="8"/>
      <c r="H272" s="8"/>
      <c r="I272" s="8"/>
      <c r="J272" s="8"/>
      <c r="K272" s="8"/>
      <c r="L272" s="8"/>
      <c r="M272" s="8"/>
      <c r="N272" s="8"/>
      <c r="O272" s="8"/>
      <c r="P272" s="8"/>
      <c r="Q272" s="8"/>
      <c r="R272" s="8"/>
      <c r="S272" s="8"/>
      <c r="T272" s="8"/>
      <c r="U272" s="8"/>
      <c r="V272" s="8"/>
      <c r="W272" s="8"/>
      <c r="X272" s="8"/>
    </row>
    <row r="273" spans="1:24" x14ac:dyDescent="0.2">
      <c r="A273" s="1">
        <f t="shared" si="12"/>
        <v>268</v>
      </c>
      <c r="B273" s="148" t="s">
        <v>275</v>
      </c>
      <c r="C273" s="1">
        <f t="shared" si="11"/>
        <v>268</v>
      </c>
      <c r="D273" s="1">
        <f>VLOOKUP(B273,TabellenSRG!$B$5:$C$386,2,FALSE)</f>
        <v>268</v>
      </c>
      <c r="E273" s="8"/>
      <c r="F273" s="8"/>
      <c r="G273" s="8"/>
      <c r="H273" s="8"/>
      <c r="I273" s="8"/>
      <c r="J273" s="8"/>
      <c r="K273" s="8"/>
      <c r="L273" s="8"/>
      <c r="M273" s="8"/>
      <c r="N273" s="8"/>
      <c r="O273" s="8"/>
      <c r="P273" s="8"/>
      <c r="Q273" s="8"/>
      <c r="R273" s="8"/>
      <c r="S273" s="8"/>
      <c r="T273" s="8"/>
      <c r="U273" s="8"/>
      <c r="V273" s="8"/>
      <c r="W273" s="8"/>
      <c r="X273" s="8"/>
    </row>
    <row r="274" spans="1:24" x14ac:dyDescent="0.2">
      <c r="A274" s="1">
        <f t="shared" si="12"/>
        <v>269</v>
      </c>
      <c r="B274" s="148" t="s">
        <v>561</v>
      </c>
      <c r="C274" s="1">
        <f t="shared" si="11"/>
        <v>269</v>
      </c>
      <c r="D274" s="1">
        <f>VLOOKUP(B274,TabellenSRG!$B$5:$C$386,2,FALSE)</f>
        <v>269</v>
      </c>
      <c r="E274" s="8"/>
      <c r="F274" s="8"/>
      <c r="G274" s="8"/>
      <c r="H274" s="8"/>
      <c r="I274" s="8"/>
      <c r="J274" s="8"/>
      <c r="K274" s="8"/>
      <c r="L274" s="8"/>
      <c r="M274" s="8"/>
      <c r="N274" s="8"/>
      <c r="O274" s="8"/>
      <c r="P274" s="8"/>
      <c r="Q274" s="8"/>
      <c r="R274" s="8"/>
      <c r="S274" s="8"/>
      <c r="T274" s="8"/>
      <c r="U274" s="8"/>
      <c r="V274" s="8"/>
      <c r="W274" s="8"/>
      <c r="X274" s="8"/>
    </row>
    <row r="275" spans="1:24" x14ac:dyDescent="0.2">
      <c r="A275" s="1">
        <f t="shared" si="12"/>
        <v>270</v>
      </c>
      <c r="B275" s="148" t="s">
        <v>277</v>
      </c>
      <c r="C275" s="1">
        <f t="shared" si="11"/>
        <v>270</v>
      </c>
      <c r="D275" s="1">
        <f>VLOOKUP(B275,TabellenSRG!$B$5:$C$386,2,FALSE)</f>
        <v>270</v>
      </c>
      <c r="E275" s="8"/>
      <c r="F275" s="8"/>
      <c r="G275" s="8"/>
      <c r="H275" s="8"/>
      <c r="I275" s="8"/>
      <c r="J275" s="8"/>
      <c r="K275" s="8"/>
      <c r="L275" s="8"/>
      <c r="M275" s="8"/>
      <c r="N275" s="8"/>
      <c r="O275" s="8"/>
      <c r="P275" s="8"/>
      <c r="Q275" s="8"/>
      <c r="R275" s="8"/>
      <c r="S275" s="8"/>
      <c r="T275" s="8"/>
      <c r="U275" s="8"/>
      <c r="V275" s="8"/>
      <c r="W275" s="8"/>
      <c r="X275" s="8"/>
    </row>
    <row r="276" spans="1:24" x14ac:dyDescent="0.2">
      <c r="A276" s="1">
        <f t="shared" si="12"/>
        <v>271</v>
      </c>
      <c r="B276" s="148" t="s">
        <v>278</v>
      </c>
      <c r="C276" s="1">
        <f t="shared" si="11"/>
        <v>271</v>
      </c>
      <c r="D276" s="1">
        <f>VLOOKUP(B276,TabellenSRG!$B$5:$C$386,2,FALSE)</f>
        <v>271</v>
      </c>
      <c r="E276" s="8"/>
      <c r="F276" s="8"/>
      <c r="G276" s="8"/>
      <c r="H276" s="8"/>
      <c r="I276" s="8"/>
      <c r="J276" s="8"/>
      <c r="K276" s="8"/>
      <c r="L276" s="8"/>
      <c r="M276" s="8"/>
      <c r="N276" s="8"/>
      <c r="O276" s="8"/>
      <c r="P276" s="8"/>
      <c r="Q276" s="8"/>
      <c r="R276" s="8"/>
      <c r="S276" s="8"/>
      <c r="T276" s="8"/>
      <c r="U276" s="8"/>
      <c r="V276" s="8"/>
      <c r="W276" s="8"/>
      <c r="X276" s="8"/>
    </row>
    <row r="277" spans="1:24" x14ac:dyDescent="0.2">
      <c r="A277" s="1">
        <f t="shared" si="12"/>
        <v>272</v>
      </c>
      <c r="B277" s="148" t="s">
        <v>279</v>
      </c>
      <c r="C277" s="1">
        <f t="shared" si="11"/>
        <v>272</v>
      </c>
      <c r="D277" s="1">
        <f>VLOOKUP(B277,TabellenSRG!$B$5:$C$386,2,FALSE)</f>
        <v>272</v>
      </c>
      <c r="E277" s="8"/>
      <c r="F277" s="8"/>
      <c r="G277" s="8"/>
      <c r="H277" s="8"/>
      <c r="I277" s="8"/>
      <c r="J277" s="8"/>
      <c r="K277" s="8"/>
      <c r="L277" s="8"/>
      <c r="M277" s="8"/>
      <c r="N277" s="8"/>
      <c r="O277" s="8"/>
      <c r="P277" s="8"/>
      <c r="Q277" s="8"/>
      <c r="R277" s="8"/>
      <c r="S277" s="8"/>
      <c r="T277" s="8"/>
      <c r="U277" s="8"/>
      <c r="V277" s="8"/>
      <c r="W277" s="8"/>
      <c r="X277" s="8"/>
    </row>
    <row r="278" spans="1:24" x14ac:dyDescent="0.2">
      <c r="A278" s="1">
        <f t="shared" si="12"/>
        <v>273</v>
      </c>
      <c r="B278" s="148" t="s">
        <v>280</v>
      </c>
      <c r="C278" s="1">
        <f t="shared" si="11"/>
        <v>273</v>
      </c>
      <c r="D278" s="1">
        <f>VLOOKUP(B278,TabellenSRG!$B$5:$C$386,2,FALSE)</f>
        <v>273</v>
      </c>
      <c r="E278" s="8"/>
      <c r="F278" s="8"/>
      <c r="G278" s="8"/>
      <c r="H278" s="8"/>
      <c r="I278" s="8"/>
      <c r="J278" s="8"/>
      <c r="K278" s="8"/>
      <c r="L278" s="8"/>
      <c r="M278" s="8"/>
      <c r="N278" s="8"/>
      <c r="O278" s="8"/>
      <c r="P278" s="8"/>
      <c r="Q278" s="8"/>
      <c r="R278" s="8"/>
      <c r="S278" s="8"/>
      <c r="T278" s="8"/>
      <c r="U278" s="8"/>
      <c r="V278" s="8"/>
      <c r="W278" s="8"/>
      <c r="X278" s="8"/>
    </row>
    <row r="279" spans="1:24" x14ac:dyDescent="0.2">
      <c r="A279" s="1">
        <f t="shared" si="12"/>
        <v>274</v>
      </c>
      <c r="B279" s="148" t="s">
        <v>281</v>
      </c>
      <c r="C279" s="1">
        <f t="shared" si="11"/>
        <v>274</v>
      </c>
      <c r="D279" s="1">
        <f>VLOOKUP(B279,TabellenSRG!$B$5:$C$386,2,FALSE)</f>
        <v>274</v>
      </c>
      <c r="E279" s="8"/>
      <c r="F279" s="8"/>
      <c r="G279" s="8"/>
      <c r="H279" s="8"/>
      <c r="I279" s="8"/>
      <c r="J279" s="8"/>
      <c r="K279" s="8"/>
      <c r="L279" s="8"/>
      <c r="M279" s="8"/>
      <c r="N279" s="8"/>
      <c r="O279" s="8"/>
      <c r="P279" s="8"/>
      <c r="Q279" s="8"/>
      <c r="R279" s="8"/>
      <c r="S279" s="8"/>
      <c r="T279" s="8"/>
      <c r="U279" s="8"/>
      <c r="V279" s="8"/>
      <c r="W279" s="8"/>
      <c r="X279" s="8"/>
    </row>
    <row r="280" spans="1:24" x14ac:dyDescent="0.2">
      <c r="A280" s="1">
        <f t="shared" si="12"/>
        <v>275</v>
      </c>
      <c r="B280" s="148" t="s">
        <v>282</v>
      </c>
      <c r="C280" s="1">
        <f t="shared" si="11"/>
        <v>275</v>
      </c>
      <c r="D280" s="1">
        <f>VLOOKUP(B280,TabellenSRG!$B$5:$C$386,2,FALSE)</f>
        <v>275</v>
      </c>
      <c r="E280" s="8"/>
      <c r="F280" s="8"/>
      <c r="G280" s="8"/>
      <c r="H280" s="8"/>
      <c r="I280" s="8"/>
      <c r="J280" s="8"/>
      <c r="K280" s="8"/>
      <c r="L280" s="8"/>
      <c r="M280" s="8"/>
      <c r="N280" s="8"/>
      <c r="O280" s="8"/>
      <c r="P280" s="8"/>
      <c r="Q280" s="8"/>
      <c r="R280" s="8"/>
      <c r="S280" s="8"/>
      <c r="T280" s="8"/>
      <c r="U280" s="8"/>
      <c r="V280" s="8"/>
      <c r="W280" s="8"/>
      <c r="X280" s="8"/>
    </row>
    <row r="281" spans="1:24" x14ac:dyDescent="0.2">
      <c r="A281" s="1">
        <f t="shared" si="12"/>
        <v>276</v>
      </c>
      <c r="B281" s="148" t="s">
        <v>283</v>
      </c>
      <c r="C281" s="1">
        <f t="shared" si="11"/>
        <v>276</v>
      </c>
      <c r="D281" s="1">
        <f>VLOOKUP(B281,TabellenSRG!$B$5:$C$386,2,FALSE)</f>
        <v>276</v>
      </c>
      <c r="E281" s="8"/>
      <c r="F281" s="8"/>
      <c r="G281" s="8"/>
      <c r="H281" s="8"/>
      <c r="I281" s="8"/>
      <c r="J281" s="8"/>
      <c r="K281" s="8"/>
      <c r="L281" s="8"/>
      <c r="M281" s="8"/>
      <c r="N281" s="8"/>
      <c r="O281" s="8"/>
      <c r="P281" s="8"/>
      <c r="Q281" s="8"/>
      <c r="R281" s="8"/>
      <c r="S281" s="8"/>
      <c r="T281" s="8"/>
      <c r="U281" s="8"/>
      <c r="V281" s="8"/>
      <c r="W281" s="8"/>
      <c r="X281" s="8"/>
    </row>
    <row r="282" spans="1:24" x14ac:dyDescent="0.2">
      <c r="A282" s="1">
        <f t="shared" si="12"/>
        <v>277</v>
      </c>
      <c r="B282" s="148" t="s">
        <v>284</v>
      </c>
      <c r="C282" s="1">
        <f t="shared" si="11"/>
        <v>277</v>
      </c>
      <c r="D282" s="1">
        <f>VLOOKUP(B282,TabellenSRG!$B$5:$C$386,2,FALSE)</f>
        <v>277</v>
      </c>
      <c r="E282" s="8"/>
      <c r="F282" s="8"/>
      <c r="G282" s="8"/>
      <c r="H282" s="8"/>
      <c r="I282" s="8"/>
      <c r="J282" s="8"/>
      <c r="K282" s="8"/>
      <c r="L282" s="8"/>
      <c r="M282" s="8"/>
      <c r="N282" s="8"/>
      <c r="O282" s="8"/>
      <c r="P282" s="8"/>
      <c r="Q282" s="8"/>
      <c r="R282" s="8"/>
      <c r="S282" s="8"/>
      <c r="T282" s="8"/>
      <c r="U282" s="8"/>
      <c r="V282" s="8"/>
      <c r="W282" s="8"/>
      <c r="X282" s="8"/>
    </row>
    <row r="283" spans="1:24" x14ac:dyDescent="0.2">
      <c r="A283" s="1">
        <f t="shared" si="12"/>
        <v>278</v>
      </c>
      <c r="B283" s="148" t="s">
        <v>285</v>
      </c>
      <c r="C283" s="1">
        <f t="shared" si="11"/>
        <v>278</v>
      </c>
      <c r="D283" s="1">
        <f>VLOOKUP(B283,TabellenSRG!$B$5:$C$386,2,FALSE)</f>
        <v>278</v>
      </c>
      <c r="E283" s="8"/>
      <c r="F283" s="8"/>
      <c r="G283" s="8"/>
      <c r="H283" s="8"/>
      <c r="I283" s="8"/>
      <c r="J283" s="8"/>
      <c r="K283" s="8"/>
      <c r="L283" s="8"/>
      <c r="M283" s="8"/>
      <c r="N283" s="8"/>
      <c r="O283" s="8"/>
      <c r="P283" s="8"/>
      <c r="Q283" s="8"/>
      <c r="R283" s="8"/>
      <c r="S283" s="8"/>
      <c r="T283" s="8"/>
      <c r="U283" s="8"/>
      <c r="V283" s="8"/>
      <c r="W283" s="8"/>
      <c r="X283" s="8"/>
    </row>
    <row r="284" spans="1:24" x14ac:dyDescent="0.2">
      <c r="A284" s="1">
        <f t="shared" si="12"/>
        <v>279</v>
      </c>
      <c r="B284" s="148" t="s">
        <v>286</v>
      </c>
      <c r="C284" s="1">
        <f t="shared" si="11"/>
        <v>279</v>
      </c>
      <c r="D284" s="1">
        <f>VLOOKUP(B284,TabellenSRG!$B$5:$C$386,2,FALSE)</f>
        <v>279</v>
      </c>
      <c r="E284" s="8"/>
      <c r="F284" s="8"/>
      <c r="G284" s="8"/>
      <c r="H284" s="8"/>
      <c r="I284" s="8"/>
      <c r="J284" s="8"/>
      <c r="K284" s="8"/>
      <c r="L284" s="8"/>
      <c r="M284" s="8"/>
      <c r="N284" s="8"/>
      <c r="O284" s="8"/>
      <c r="P284" s="8"/>
      <c r="Q284" s="8"/>
      <c r="R284" s="8"/>
      <c r="S284" s="8"/>
      <c r="T284" s="8"/>
      <c r="U284" s="8"/>
      <c r="V284" s="8"/>
      <c r="W284" s="8"/>
      <c r="X284" s="8"/>
    </row>
    <row r="285" spans="1:24" x14ac:dyDescent="0.2">
      <c r="A285" s="1">
        <f t="shared" si="12"/>
        <v>280</v>
      </c>
      <c r="B285" s="148" t="s">
        <v>287</v>
      </c>
      <c r="C285" s="1">
        <f t="shared" si="11"/>
        <v>280</v>
      </c>
      <c r="D285" s="1">
        <f>VLOOKUP(B285,TabellenSRG!$B$5:$C$386,2,FALSE)</f>
        <v>280</v>
      </c>
      <c r="E285" s="8"/>
      <c r="F285" s="8"/>
      <c r="G285" s="8"/>
      <c r="H285" s="8"/>
      <c r="I285" s="8"/>
      <c r="J285" s="8"/>
      <c r="K285" s="8"/>
      <c r="L285" s="8"/>
      <c r="M285" s="8"/>
      <c r="N285" s="8"/>
      <c r="O285" s="8"/>
      <c r="P285" s="8"/>
      <c r="Q285" s="8"/>
      <c r="R285" s="8"/>
      <c r="S285" s="8"/>
      <c r="T285" s="8"/>
      <c r="U285" s="8"/>
      <c r="V285" s="8"/>
      <c r="W285" s="8"/>
      <c r="X285" s="8"/>
    </row>
    <row r="286" spans="1:24" x14ac:dyDescent="0.2">
      <c r="A286" s="1">
        <f t="shared" si="12"/>
        <v>281</v>
      </c>
      <c r="B286" s="148" t="s">
        <v>289</v>
      </c>
      <c r="C286" s="1">
        <f t="shared" si="11"/>
        <v>281</v>
      </c>
      <c r="D286" s="1">
        <f>VLOOKUP(B286,TabellenSRG!$B$5:$C$386,2,FALSE)</f>
        <v>281</v>
      </c>
      <c r="E286" s="8"/>
      <c r="F286" s="8"/>
      <c r="G286" s="8"/>
      <c r="H286" s="8"/>
      <c r="I286" s="8"/>
      <c r="J286" s="8"/>
      <c r="K286" s="8"/>
      <c r="L286" s="8"/>
      <c r="M286" s="8"/>
      <c r="N286" s="8"/>
      <c r="O286" s="8"/>
      <c r="P286" s="8"/>
      <c r="Q286" s="8"/>
      <c r="R286" s="8"/>
      <c r="S286" s="8"/>
      <c r="T286" s="8"/>
      <c r="U286" s="8"/>
      <c r="V286" s="8"/>
      <c r="W286" s="8"/>
      <c r="X286" s="8"/>
    </row>
    <row r="287" spans="1:24" x14ac:dyDescent="0.2">
      <c r="A287" s="1">
        <f t="shared" si="12"/>
        <v>282</v>
      </c>
      <c r="B287" s="148" t="s">
        <v>290</v>
      </c>
      <c r="C287" s="1">
        <f t="shared" si="11"/>
        <v>282</v>
      </c>
      <c r="D287" s="1">
        <f>VLOOKUP(B287,TabellenSRG!$B$5:$C$386,2,FALSE)</f>
        <v>282</v>
      </c>
      <c r="E287" s="8"/>
      <c r="F287" s="8"/>
      <c r="G287" s="8"/>
      <c r="H287" s="8"/>
      <c r="I287" s="8"/>
      <c r="J287" s="8"/>
      <c r="K287" s="8"/>
      <c r="L287" s="8"/>
      <c r="M287" s="8"/>
      <c r="N287" s="8"/>
      <c r="O287" s="8"/>
      <c r="P287" s="8"/>
      <c r="Q287" s="8"/>
      <c r="R287" s="8"/>
      <c r="S287" s="8"/>
      <c r="T287" s="8"/>
      <c r="U287" s="8"/>
      <c r="V287" s="8"/>
      <c r="W287" s="8"/>
      <c r="X287" s="8"/>
    </row>
    <row r="288" spans="1:24" x14ac:dyDescent="0.2">
      <c r="A288" s="1">
        <f t="shared" si="12"/>
        <v>283</v>
      </c>
      <c r="B288" s="148" t="s">
        <v>291</v>
      </c>
      <c r="C288" s="1">
        <f t="shared" si="11"/>
        <v>283</v>
      </c>
      <c r="D288" s="1">
        <f>VLOOKUP(B288,TabellenSRG!$B$5:$C$386,2,FALSE)</f>
        <v>283</v>
      </c>
      <c r="E288" s="8"/>
      <c r="F288" s="8"/>
      <c r="G288" s="8"/>
      <c r="H288" s="8"/>
      <c r="I288" s="8"/>
      <c r="J288" s="8"/>
      <c r="K288" s="8"/>
      <c r="L288" s="8"/>
      <c r="M288" s="8"/>
      <c r="N288" s="8"/>
      <c r="O288" s="8"/>
      <c r="P288" s="8"/>
      <c r="Q288" s="8"/>
      <c r="R288" s="8"/>
      <c r="S288" s="8"/>
      <c r="T288" s="8"/>
      <c r="U288" s="8"/>
      <c r="V288" s="8"/>
      <c r="W288" s="8"/>
      <c r="X288" s="8"/>
    </row>
    <row r="289" spans="1:24" x14ac:dyDescent="0.2">
      <c r="A289" s="1">
        <f t="shared" si="12"/>
        <v>284</v>
      </c>
      <c r="B289" s="148" t="s">
        <v>292</v>
      </c>
      <c r="C289" s="1">
        <f t="shared" si="11"/>
        <v>284</v>
      </c>
      <c r="D289" s="1">
        <f>VLOOKUP(B289,TabellenSRG!$B$5:$C$386,2,FALSE)</f>
        <v>284</v>
      </c>
      <c r="E289" s="8"/>
      <c r="F289" s="8"/>
      <c r="G289" s="8"/>
      <c r="H289" s="8"/>
      <c r="I289" s="8"/>
      <c r="J289" s="8"/>
      <c r="K289" s="8"/>
      <c r="L289" s="8"/>
      <c r="M289" s="8"/>
      <c r="N289" s="8"/>
      <c r="O289" s="8"/>
      <c r="P289" s="8"/>
      <c r="Q289" s="8"/>
      <c r="R289" s="8"/>
      <c r="S289" s="8"/>
      <c r="T289" s="8"/>
      <c r="U289" s="8"/>
      <c r="V289" s="8"/>
      <c r="W289" s="8"/>
      <c r="X289" s="8"/>
    </row>
    <row r="290" spans="1:24" x14ac:dyDescent="0.2">
      <c r="A290" s="1">
        <f t="shared" si="12"/>
        <v>285</v>
      </c>
      <c r="B290" s="148" t="s">
        <v>293</v>
      </c>
      <c r="C290" s="1">
        <f t="shared" si="11"/>
        <v>285</v>
      </c>
      <c r="D290" s="1">
        <f>VLOOKUP(B290,TabellenSRG!$B$5:$C$386,2,FALSE)</f>
        <v>285</v>
      </c>
      <c r="E290" s="8"/>
      <c r="F290" s="8"/>
      <c r="G290" s="8"/>
      <c r="H290" s="8"/>
      <c r="I290" s="8"/>
      <c r="J290" s="8"/>
      <c r="K290" s="8"/>
      <c r="L290" s="8"/>
      <c r="M290" s="8"/>
      <c r="N290" s="8"/>
      <c r="O290" s="8"/>
      <c r="P290" s="8"/>
      <c r="Q290" s="8"/>
      <c r="R290" s="8"/>
      <c r="S290" s="8"/>
      <c r="T290" s="8"/>
      <c r="U290" s="8"/>
      <c r="V290" s="8"/>
      <c r="W290" s="8"/>
      <c r="X290" s="8"/>
    </row>
    <row r="291" spans="1:24" x14ac:dyDescent="0.2">
      <c r="A291" s="1">
        <f t="shared" si="12"/>
        <v>286</v>
      </c>
      <c r="B291" s="148" t="s">
        <v>295</v>
      </c>
      <c r="C291" s="1">
        <f t="shared" si="11"/>
        <v>286</v>
      </c>
      <c r="D291" s="1">
        <f>VLOOKUP(B291,TabellenSRG!$B$5:$C$386,2,FALSE)</f>
        <v>286</v>
      </c>
      <c r="E291" s="8"/>
      <c r="F291" s="8"/>
      <c r="G291" s="8"/>
      <c r="H291" s="8"/>
      <c r="I291" s="8"/>
      <c r="J291" s="8"/>
      <c r="K291" s="8"/>
      <c r="L291" s="8"/>
      <c r="M291" s="8"/>
      <c r="N291" s="8"/>
      <c r="O291" s="8"/>
      <c r="P291" s="8"/>
      <c r="Q291" s="8"/>
      <c r="R291" s="8"/>
      <c r="S291" s="8"/>
      <c r="T291" s="8"/>
      <c r="U291" s="8"/>
      <c r="V291" s="8"/>
      <c r="W291" s="8"/>
      <c r="X291" s="8"/>
    </row>
    <row r="292" spans="1:24" x14ac:dyDescent="0.2">
      <c r="A292" s="1">
        <f t="shared" si="12"/>
        <v>287</v>
      </c>
      <c r="B292" s="148" t="s">
        <v>296</v>
      </c>
      <c r="C292" s="1">
        <f t="shared" si="11"/>
        <v>287</v>
      </c>
      <c r="D292" s="1">
        <f>VLOOKUP(B292,TabellenSRG!$B$5:$C$386,2,FALSE)</f>
        <v>287</v>
      </c>
      <c r="E292" s="8"/>
      <c r="F292" s="8"/>
      <c r="G292" s="8"/>
      <c r="H292" s="8"/>
      <c r="I292" s="8"/>
      <c r="J292" s="8"/>
      <c r="K292" s="8"/>
      <c r="L292" s="8"/>
      <c r="M292" s="8"/>
      <c r="N292" s="8"/>
      <c r="O292" s="8"/>
      <c r="P292" s="8"/>
      <c r="Q292" s="8"/>
      <c r="R292" s="8"/>
      <c r="S292" s="8"/>
      <c r="T292" s="8"/>
      <c r="U292" s="8"/>
      <c r="V292" s="8"/>
      <c r="W292" s="8"/>
      <c r="X292" s="8"/>
    </row>
    <row r="293" spans="1:24" x14ac:dyDescent="0.2">
      <c r="A293" s="1">
        <f t="shared" si="12"/>
        <v>288</v>
      </c>
      <c r="B293" s="148" t="s">
        <v>298</v>
      </c>
      <c r="C293" s="1">
        <f t="shared" si="11"/>
        <v>288</v>
      </c>
      <c r="D293" s="1">
        <f>VLOOKUP(B293,TabellenSRG!$B$5:$C$386,2,FALSE)</f>
        <v>288</v>
      </c>
      <c r="E293" s="8"/>
      <c r="F293" s="8"/>
      <c r="G293" s="8"/>
      <c r="H293" s="8"/>
      <c r="I293" s="8"/>
      <c r="J293" s="8"/>
      <c r="K293" s="8"/>
      <c r="L293" s="8"/>
      <c r="M293" s="8"/>
      <c r="N293" s="8"/>
      <c r="O293" s="8"/>
      <c r="P293" s="8"/>
      <c r="Q293" s="8"/>
      <c r="R293" s="8"/>
      <c r="S293" s="8"/>
      <c r="T293" s="8"/>
      <c r="U293" s="8"/>
      <c r="V293" s="8"/>
      <c r="W293" s="8"/>
      <c r="X293" s="8"/>
    </row>
    <row r="294" spans="1:24" x14ac:dyDescent="0.2">
      <c r="A294" s="1">
        <f t="shared" si="12"/>
        <v>289</v>
      </c>
      <c r="B294" s="148" t="s">
        <v>299</v>
      </c>
      <c r="C294" s="1">
        <f t="shared" si="11"/>
        <v>289</v>
      </c>
      <c r="D294" s="1">
        <f>VLOOKUP(B294,TabellenSRG!$B$5:$C$386,2,FALSE)</f>
        <v>289</v>
      </c>
      <c r="E294" s="8"/>
      <c r="F294" s="8"/>
      <c r="G294" s="8"/>
      <c r="H294" s="8"/>
      <c r="I294" s="8"/>
      <c r="J294" s="8"/>
      <c r="K294" s="8"/>
      <c r="L294" s="8"/>
      <c r="M294" s="8"/>
      <c r="N294" s="8"/>
      <c r="O294" s="8"/>
      <c r="P294" s="8"/>
      <c r="Q294" s="8"/>
      <c r="R294" s="8"/>
      <c r="S294" s="8"/>
      <c r="T294" s="8"/>
      <c r="U294" s="8"/>
      <c r="V294" s="8"/>
      <c r="W294" s="8"/>
      <c r="X294" s="8"/>
    </row>
    <row r="295" spans="1:24" x14ac:dyDescent="0.2">
      <c r="A295" s="1">
        <f t="shared" si="12"/>
        <v>290</v>
      </c>
      <c r="B295" s="148" t="s">
        <v>300</v>
      </c>
      <c r="C295" s="1">
        <f t="shared" si="11"/>
        <v>290</v>
      </c>
      <c r="D295" s="1">
        <f>VLOOKUP(B295,TabellenSRG!$B$5:$C$386,2,FALSE)</f>
        <v>290</v>
      </c>
      <c r="E295" s="8"/>
      <c r="F295" s="8"/>
      <c r="G295" s="8"/>
      <c r="H295" s="8"/>
      <c r="I295" s="8"/>
      <c r="J295" s="8"/>
      <c r="K295" s="8"/>
      <c r="L295" s="8"/>
      <c r="M295" s="8"/>
      <c r="N295" s="8"/>
      <c r="O295" s="8"/>
      <c r="P295" s="8"/>
      <c r="Q295" s="8"/>
      <c r="R295" s="8"/>
      <c r="S295" s="8"/>
      <c r="T295" s="8"/>
      <c r="U295" s="8"/>
      <c r="V295" s="8"/>
      <c r="W295" s="8"/>
      <c r="X295" s="8"/>
    </row>
    <row r="296" spans="1:24" x14ac:dyDescent="0.2">
      <c r="A296" s="1">
        <f t="shared" si="12"/>
        <v>291</v>
      </c>
      <c r="B296" s="148" t="s">
        <v>301</v>
      </c>
      <c r="C296" s="1">
        <f t="shared" si="11"/>
        <v>291</v>
      </c>
      <c r="D296" s="1">
        <f>VLOOKUP(B296,TabellenSRG!$B$5:$C$386,2,FALSE)</f>
        <v>291</v>
      </c>
      <c r="E296" s="8"/>
      <c r="F296" s="8"/>
      <c r="G296" s="8"/>
      <c r="H296" s="8"/>
      <c r="I296" s="8"/>
      <c r="J296" s="8"/>
      <c r="K296" s="8"/>
      <c r="L296" s="8"/>
      <c r="M296" s="8"/>
      <c r="N296" s="8"/>
      <c r="O296" s="8"/>
      <c r="P296" s="8"/>
      <c r="Q296" s="8"/>
      <c r="R296" s="8"/>
      <c r="S296" s="8"/>
      <c r="T296" s="8"/>
      <c r="U296" s="8"/>
      <c r="V296" s="8"/>
      <c r="W296" s="8"/>
      <c r="X296" s="8"/>
    </row>
    <row r="297" spans="1:24" x14ac:dyDescent="0.2">
      <c r="A297" s="1">
        <f t="shared" si="12"/>
        <v>292</v>
      </c>
      <c r="B297" s="148" t="s">
        <v>302</v>
      </c>
      <c r="C297" s="1">
        <f t="shared" si="11"/>
        <v>292</v>
      </c>
      <c r="D297" s="1">
        <f>VLOOKUP(B297,TabellenSRG!$B$5:$C$386,2,FALSE)</f>
        <v>292</v>
      </c>
      <c r="E297" s="8"/>
      <c r="F297" s="8"/>
      <c r="G297" s="8"/>
      <c r="H297" s="8"/>
      <c r="I297" s="8"/>
      <c r="J297" s="8"/>
      <c r="K297" s="8"/>
      <c r="L297" s="8"/>
      <c r="M297" s="8"/>
      <c r="N297" s="8"/>
      <c r="O297" s="8"/>
      <c r="P297" s="8"/>
      <c r="Q297" s="8"/>
      <c r="R297" s="8"/>
      <c r="S297" s="8"/>
      <c r="T297" s="8"/>
      <c r="U297" s="8"/>
      <c r="V297" s="8"/>
      <c r="W297" s="8"/>
      <c r="X297" s="8"/>
    </row>
    <row r="298" spans="1:24" x14ac:dyDescent="0.2">
      <c r="A298" s="1">
        <f t="shared" si="12"/>
        <v>293</v>
      </c>
      <c r="B298" s="148" t="s">
        <v>303</v>
      </c>
      <c r="C298" s="1">
        <f t="shared" si="11"/>
        <v>293</v>
      </c>
      <c r="D298" s="1">
        <f>VLOOKUP(B298,TabellenSRG!$B$5:$C$386,2,FALSE)</f>
        <v>293</v>
      </c>
      <c r="E298" s="8"/>
      <c r="F298" s="8"/>
      <c r="G298" s="8"/>
      <c r="H298" s="8"/>
      <c r="I298" s="8"/>
      <c r="J298" s="8"/>
      <c r="K298" s="8"/>
      <c r="L298" s="8"/>
      <c r="M298" s="8"/>
      <c r="N298" s="8"/>
      <c r="O298" s="8"/>
      <c r="P298" s="8"/>
      <c r="Q298" s="8"/>
      <c r="R298" s="8"/>
      <c r="S298" s="8"/>
      <c r="T298" s="8"/>
      <c r="U298" s="8"/>
      <c r="V298" s="8"/>
      <c r="W298" s="8"/>
      <c r="X298" s="8"/>
    </row>
    <row r="299" spans="1:24" x14ac:dyDescent="0.2">
      <c r="A299" s="1">
        <f t="shared" si="12"/>
        <v>294</v>
      </c>
      <c r="B299" s="148" t="s">
        <v>304</v>
      </c>
      <c r="C299" s="1">
        <f t="shared" si="11"/>
        <v>294</v>
      </c>
      <c r="D299" s="1">
        <f>VLOOKUP(B299,TabellenSRG!$B$5:$C$386,2,FALSE)</f>
        <v>294</v>
      </c>
      <c r="E299" s="8"/>
      <c r="F299" s="8"/>
      <c r="G299" s="8"/>
      <c r="H299" s="8"/>
      <c r="I299" s="8"/>
      <c r="J299" s="8"/>
      <c r="K299" s="8"/>
      <c r="L299" s="8"/>
      <c r="M299" s="8"/>
      <c r="N299" s="8"/>
      <c r="O299" s="8"/>
      <c r="P299" s="8"/>
      <c r="Q299" s="8"/>
      <c r="R299" s="8"/>
      <c r="S299" s="8"/>
      <c r="T299" s="8"/>
      <c r="U299" s="8"/>
      <c r="V299" s="8"/>
      <c r="W299" s="8"/>
      <c r="X299" s="8"/>
    </row>
    <row r="300" spans="1:24" x14ac:dyDescent="0.2">
      <c r="A300" s="1">
        <f t="shared" si="12"/>
        <v>295</v>
      </c>
      <c r="B300" s="148" t="s">
        <v>305</v>
      </c>
      <c r="C300" s="1">
        <f t="shared" si="11"/>
        <v>295</v>
      </c>
      <c r="D300" s="1">
        <f>VLOOKUP(B300,TabellenSRG!$B$5:$C$386,2,FALSE)</f>
        <v>295</v>
      </c>
      <c r="E300" s="8"/>
      <c r="F300" s="8"/>
      <c r="G300" s="8"/>
      <c r="H300" s="8"/>
      <c r="I300" s="8"/>
      <c r="J300" s="8"/>
      <c r="K300" s="8"/>
      <c r="L300" s="8"/>
      <c r="M300" s="8"/>
      <c r="N300" s="8"/>
      <c r="O300" s="8"/>
      <c r="P300" s="8"/>
      <c r="Q300" s="8"/>
      <c r="R300" s="8"/>
      <c r="S300" s="8"/>
      <c r="T300" s="8"/>
      <c r="U300" s="8"/>
      <c r="V300" s="8"/>
      <c r="W300" s="8"/>
      <c r="X300" s="8"/>
    </row>
    <row r="301" spans="1:24" x14ac:dyDescent="0.2">
      <c r="A301" s="1">
        <f t="shared" si="12"/>
        <v>296</v>
      </c>
      <c r="B301" s="148" t="s">
        <v>306</v>
      </c>
      <c r="C301" s="1">
        <f t="shared" si="11"/>
        <v>296</v>
      </c>
      <c r="D301" s="1">
        <f>VLOOKUP(B301,TabellenSRG!$B$5:$C$386,2,FALSE)</f>
        <v>296</v>
      </c>
      <c r="E301" s="8"/>
      <c r="F301" s="8"/>
      <c r="G301" s="8"/>
      <c r="H301" s="8"/>
      <c r="I301" s="8"/>
      <c r="J301" s="8"/>
      <c r="K301" s="8"/>
      <c r="L301" s="8"/>
      <c r="M301" s="8"/>
      <c r="N301" s="8"/>
      <c r="O301" s="8"/>
      <c r="P301" s="8"/>
      <c r="Q301" s="8"/>
      <c r="R301" s="8"/>
      <c r="S301" s="8"/>
      <c r="T301" s="8"/>
      <c r="U301" s="8"/>
      <c r="V301" s="8"/>
      <c r="W301" s="8"/>
      <c r="X301" s="8"/>
    </row>
    <row r="302" spans="1:24" x14ac:dyDescent="0.2">
      <c r="A302" s="1">
        <f t="shared" si="12"/>
        <v>297</v>
      </c>
      <c r="B302" s="148" t="s">
        <v>307</v>
      </c>
      <c r="C302" s="1">
        <f t="shared" si="11"/>
        <v>297</v>
      </c>
      <c r="D302" s="1">
        <f>VLOOKUP(B302,TabellenSRG!$B$5:$C$386,2,FALSE)</f>
        <v>297</v>
      </c>
      <c r="E302" s="8"/>
      <c r="F302" s="8"/>
      <c r="G302" s="8"/>
      <c r="H302" s="8"/>
      <c r="I302" s="8"/>
      <c r="J302" s="8"/>
      <c r="K302" s="8"/>
      <c r="L302" s="8"/>
      <c r="M302" s="8"/>
      <c r="N302" s="8"/>
      <c r="O302" s="8"/>
      <c r="P302" s="8"/>
      <c r="Q302" s="8"/>
      <c r="R302" s="8"/>
      <c r="S302" s="8"/>
      <c r="T302" s="8"/>
      <c r="U302" s="8"/>
      <c r="V302" s="8"/>
      <c r="W302" s="8"/>
      <c r="X302" s="8"/>
    </row>
    <row r="303" spans="1:24" x14ac:dyDescent="0.2">
      <c r="A303" s="1">
        <f t="shared" si="12"/>
        <v>298</v>
      </c>
      <c r="B303" s="148" t="s">
        <v>563</v>
      </c>
      <c r="C303" s="1">
        <f t="shared" si="11"/>
        <v>298</v>
      </c>
      <c r="D303" s="1">
        <f>VLOOKUP(B303,TabellenSRG!$B$5:$C$386,2,FALSE)</f>
        <v>298</v>
      </c>
      <c r="E303" s="8"/>
      <c r="F303" s="8"/>
      <c r="G303" s="8"/>
      <c r="H303" s="8"/>
      <c r="I303" s="8"/>
      <c r="J303" s="8"/>
      <c r="K303" s="8"/>
      <c r="L303" s="8"/>
      <c r="M303" s="8"/>
      <c r="N303" s="8"/>
      <c r="O303" s="8"/>
      <c r="P303" s="8"/>
      <c r="Q303" s="8"/>
      <c r="R303" s="8"/>
      <c r="S303" s="8"/>
      <c r="T303" s="8"/>
      <c r="U303" s="8"/>
      <c r="V303" s="8"/>
      <c r="W303" s="8"/>
      <c r="X303" s="8"/>
    </row>
    <row r="304" spans="1:24" x14ac:dyDescent="0.2">
      <c r="A304" s="1">
        <f t="shared" si="12"/>
        <v>299</v>
      </c>
      <c r="B304" s="148" t="s">
        <v>309</v>
      </c>
      <c r="C304" s="1">
        <f t="shared" si="11"/>
        <v>299</v>
      </c>
      <c r="D304" s="1">
        <f>VLOOKUP(B304,TabellenSRG!$B$5:$C$386,2,FALSE)</f>
        <v>299</v>
      </c>
      <c r="E304" s="8"/>
      <c r="F304" s="8"/>
      <c r="G304" s="8"/>
      <c r="H304" s="8"/>
      <c r="I304" s="8"/>
      <c r="J304" s="8"/>
      <c r="K304" s="8"/>
      <c r="L304" s="8"/>
      <c r="M304" s="8"/>
      <c r="N304" s="8"/>
      <c r="O304" s="8"/>
      <c r="P304" s="8"/>
      <c r="Q304" s="8"/>
      <c r="R304" s="8"/>
      <c r="S304" s="8"/>
      <c r="T304" s="8"/>
      <c r="U304" s="8"/>
      <c r="V304" s="8"/>
      <c r="W304" s="8"/>
      <c r="X304" s="8"/>
    </row>
    <row r="305" spans="1:24" x14ac:dyDescent="0.2">
      <c r="A305" s="1">
        <f t="shared" si="12"/>
        <v>300</v>
      </c>
      <c r="B305" s="148" t="s">
        <v>310</v>
      </c>
      <c r="C305" s="1">
        <f t="shared" si="11"/>
        <v>300</v>
      </c>
      <c r="D305" s="1">
        <f>VLOOKUP(B305,TabellenSRG!$B$5:$C$386,2,FALSE)</f>
        <v>300</v>
      </c>
      <c r="E305" s="8"/>
      <c r="F305" s="8"/>
      <c r="G305" s="8"/>
      <c r="H305" s="8"/>
      <c r="I305" s="8"/>
      <c r="J305" s="8"/>
      <c r="K305" s="8"/>
      <c r="L305" s="8"/>
      <c r="M305" s="8"/>
      <c r="N305" s="8"/>
      <c r="O305" s="8"/>
      <c r="P305" s="8"/>
      <c r="Q305" s="8"/>
      <c r="R305" s="8"/>
      <c r="S305" s="8"/>
      <c r="T305" s="8"/>
      <c r="U305" s="8"/>
      <c r="V305" s="8"/>
      <c r="W305" s="8"/>
      <c r="X305" s="8"/>
    </row>
    <row r="306" spans="1:24" x14ac:dyDescent="0.2">
      <c r="A306" s="1">
        <f t="shared" si="12"/>
        <v>301</v>
      </c>
      <c r="B306" s="148" t="s">
        <v>311</v>
      </c>
      <c r="C306" s="1">
        <f t="shared" si="11"/>
        <v>301</v>
      </c>
      <c r="D306" s="1">
        <f>VLOOKUP(B306,TabellenSRG!$B$5:$C$386,2,FALSE)</f>
        <v>301</v>
      </c>
      <c r="E306" s="8"/>
      <c r="F306" s="8"/>
      <c r="G306" s="8"/>
      <c r="H306" s="8"/>
      <c r="I306" s="8"/>
      <c r="J306" s="8"/>
      <c r="K306" s="8"/>
      <c r="L306" s="8"/>
      <c r="M306" s="8"/>
      <c r="N306" s="8"/>
      <c r="O306" s="8"/>
      <c r="P306" s="8"/>
      <c r="Q306" s="8"/>
      <c r="R306" s="8"/>
      <c r="S306" s="8"/>
      <c r="T306" s="8"/>
      <c r="U306" s="8"/>
      <c r="V306" s="8"/>
      <c r="W306" s="8"/>
      <c r="X306" s="8"/>
    </row>
    <row r="307" spans="1:24" x14ac:dyDescent="0.2">
      <c r="A307" s="1">
        <f t="shared" si="12"/>
        <v>302</v>
      </c>
      <c r="B307" s="148" t="s">
        <v>312</v>
      </c>
      <c r="C307" s="1">
        <f t="shared" si="11"/>
        <v>302</v>
      </c>
      <c r="D307" s="1">
        <f>VLOOKUP(B307,TabellenSRG!$B$5:$C$386,2,FALSE)</f>
        <v>302</v>
      </c>
      <c r="E307" s="8"/>
      <c r="F307" s="8"/>
      <c r="G307" s="8"/>
      <c r="H307" s="8"/>
      <c r="I307" s="8"/>
      <c r="J307" s="8"/>
      <c r="K307" s="8"/>
      <c r="L307" s="8"/>
      <c r="M307" s="8"/>
      <c r="N307" s="8"/>
      <c r="O307" s="8"/>
      <c r="P307" s="8"/>
      <c r="Q307" s="8"/>
      <c r="R307" s="8"/>
      <c r="S307" s="8"/>
      <c r="T307" s="8"/>
      <c r="U307" s="8"/>
      <c r="V307" s="8"/>
      <c r="W307" s="8"/>
      <c r="X307" s="8"/>
    </row>
    <row r="308" spans="1:24" x14ac:dyDescent="0.2">
      <c r="A308" s="1">
        <f t="shared" si="12"/>
        <v>303</v>
      </c>
      <c r="B308" s="148" t="s">
        <v>313</v>
      </c>
      <c r="C308" s="1">
        <f t="shared" si="11"/>
        <v>303</v>
      </c>
      <c r="D308" s="1">
        <f>VLOOKUP(B308,TabellenSRG!$B$5:$C$386,2,FALSE)</f>
        <v>303</v>
      </c>
      <c r="E308" s="8"/>
      <c r="F308" s="8"/>
      <c r="G308" s="8"/>
      <c r="H308" s="8"/>
      <c r="I308" s="8"/>
      <c r="J308" s="8"/>
      <c r="K308" s="8"/>
      <c r="L308" s="8"/>
      <c r="M308" s="8"/>
      <c r="N308" s="8"/>
      <c r="O308" s="8"/>
      <c r="P308" s="8"/>
      <c r="Q308" s="8"/>
      <c r="R308" s="8"/>
      <c r="S308" s="8"/>
      <c r="T308" s="8"/>
      <c r="U308" s="8"/>
      <c r="V308" s="8"/>
      <c r="W308" s="8"/>
      <c r="X308" s="8"/>
    </row>
    <row r="309" spans="1:24" x14ac:dyDescent="0.2">
      <c r="A309" s="1">
        <f t="shared" si="12"/>
        <v>304</v>
      </c>
      <c r="B309" s="148" t="s">
        <v>314</v>
      </c>
      <c r="C309" s="1">
        <f t="shared" si="11"/>
        <v>304</v>
      </c>
      <c r="D309" s="1">
        <f>VLOOKUP(B309,TabellenSRG!$B$5:$C$386,2,FALSE)</f>
        <v>304</v>
      </c>
      <c r="E309" s="8"/>
      <c r="F309" s="8"/>
      <c r="G309" s="8"/>
      <c r="H309" s="8"/>
      <c r="I309" s="8"/>
      <c r="J309" s="8"/>
      <c r="K309" s="8"/>
      <c r="L309" s="8"/>
      <c r="M309" s="8"/>
      <c r="N309" s="8"/>
      <c r="O309" s="8"/>
      <c r="P309" s="8"/>
      <c r="Q309" s="8"/>
      <c r="R309" s="8"/>
      <c r="S309" s="8"/>
      <c r="T309" s="8"/>
      <c r="U309" s="8"/>
      <c r="V309" s="8"/>
      <c r="W309" s="8"/>
      <c r="X309" s="8"/>
    </row>
    <row r="310" spans="1:24" x14ac:dyDescent="0.2">
      <c r="A310" s="1">
        <f t="shared" si="12"/>
        <v>305</v>
      </c>
      <c r="B310" s="148" t="s">
        <v>315</v>
      </c>
      <c r="C310" s="1">
        <f t="shared" si="11"/>
        <v>305</v>
      </c>
      <c r="D310" s="1">
        <f>VLOOKUP(B310,TabellenSRG!$B$5:$C$386,2,FALSE)</f>
        <v>305</v>
      </c>
      <c r="E310" s="8"/>
      <c r="F310" s="8"/>
      <c r="G310" s="8"/>
      <c r="H310" s="8"/>
      <c r="I310" s="8"/>
      <c r="J310" s="8"/>
      <c r="K310" s="8"/>
      <c r="L310" s="8"/>
      <c r="M310" s="8"/>
      <c r="N310" s="8"/>
      <c r="O310" s="8"/>
      <c r="P310" s="8"/>
      <c r="Q310" s="8"/>
      <c r="R310" s="8"/>
      <c r="S310" s="8"/>
      <c r="T310" s="8"/>
      <c r="U310" s="8"/>
      <c r="V310" s="8"/>
      <c r="W310" s="8"/>
      <c r="X310" s="8"/>
    </row>
    <row r="311" spans="1:24" x14ac:dyDescent="0.2">
      <c r="A311" s="1">
        <f t="shared" si="12"/>
        <v>306</v>
      </c>
      <c r="B311" s="148" t="s">
        <v>316</v>
      </c>
      <c r="C311" s="1">
        <f t="shared" si="11"/>
        <v>306</v>
      </c>
      <c r="D311" s="1">
        <f>VLOOKUP(B311,TabellenSRG!$B$5:$C$386,2,FALSE)</f>
        <v>306</v>
      </c>
      <c r="E311" s="8"/>
      <c r="F311" s="8"/>
      <c r="G311" s="8"/>
      <c r="H311" s="8"/>
      <c r="I311" s="8"/>
      <c r="J311" s="8"/>
      <c r="K311" s="8"/>
      <c r="L311" s="8"/>
      <c r="M311" s="8"/>
      <c r="N311" s="8"/>
      <c r="O311" s="8"/>
      <c r="P311" s="8"/>
      <c r="Q311" s="8"/>
      <c r="R311" s="8"/>
      <c r="S311" s="8"/>
      <c r="T311" s="8"/>
      <c r="U311" s="8"/>
      <c r="V311" s="8"/>
      <c r="W311" s="8"/>
      <c r="X311" s="8"/>
    </row>
    <row r="312" spans="1:24" x14ac:dyDescent="0.2">
      <c r="A312" s="1">
        <f t="shared" si="12"/>
        <v>307</v>
      </c>
      <c r="B312" s="148" t="s">
        <v>317</v>
      </c>
      <c r="C312" s="1">
        <f t="shared" si="11"/>
        <v>307</v>
      </c>
      <c r="D312" s="1">
        <f>VLOOKUP(B312,TabellenSRG!$B$5:$C$386,2,FALSE)</f>
        <v>307</v>
      </c>
      <c r="E312" s="8"/>
      <c r="F312" s="8"/>
      <c r="G312" s="8"/>
      <c r="H312" s="8"/>
      <c r="I312" s="8"/>
      <c r="J312" s="8"/>
      <c r="K312" s="8"/>
      <c r="L312" s="8"/>
      <c r="M312" s="8"/>
      <c r="N312" s="8"/>
      <c r="O312" s="8"/>
      <c r="P312" s="8"/>
      <c r="Q312" s="8"/>
      <c r="R312" s="8"/>
      <c r="S312" s="8"/>
      <c r="T312" s="8"/>
      <c r="U312" s="8"/>
      <c r="V312" s="8"/>
      <c r="W312" s="8"/>
      <c r="X312" s="8"/>
    </row>
    <row r="313" spans="1:24" x14ac:dyDescent="0.2">
      <c r="A313" s="1">
        <f t="shared" si="12"/>
        <v>308</v>
      </c>
      <c r="B313" s="148" t="s">
        <v>318</v>
      </c>
      <c r="C313" s="1">
        <f t="shared" si="11"/>
        <v>308</v>
      </c>
      <c r="D313" s="1">
        <f>VLOOKUP(B313,TabellenSRG!$B$5:$C$386,2,FALSE)</f>
        <v>308</v>
      </c>
      <c r="E313" s="8"/>
      <c r="F313" s="8"/>
      <c r="G313" s="8"/>
      <c r="H313" s="8"/>
      <c r="I313" s="8"/>
      <c r="J313" s="8"/>
      <c r="K313" s="8"/>
      <c r="L313" s="8"/>
      <c r="M313" s="8"/>
      <c r="N313" s="8"/>
      <c r="O313" s="8"/>
      <c r="P313" s="8"/>
      <c r="Q313" s="8"/>
      <c r="R313" s="8"/>
      <c r="S313" s="8"/>
      <c r="T313" s="8"/>
      <c r="U313" s="8"/>
      <c r="V313" s="8"/>
      <c r="W313" s="8"/>
      <c r="X313" s="8"/>
    </row>
    <row r="314" spans="1:24" x14ac:dyDescent="0.2">
      <c r="A314" s="1">
        <f t="shared" si="12"/>
        <v>309</v>
      </c>
      <c r="B314" s="148" t="s">
        <v>319</v>
      </c>
      <c r="C314" s="1">
        <f t="shared" si="11"/>
        <v>309</v>
      </c>
      <c r="D314" s="1">
        <f>VLOOKUP(B314,TabellenSRG!$B$5:$C$386,2,FALSE)</f>
        <v>309</v>
      </c>
      <c r="E314" s="8"/>
      <c r="F314" s="8"/>
      <c r="G314" s="8"/>
      <c r="H314" s="8"/>
      <c r="I314" s="8"/>
      <c r="J314" s="8"/>
      <c r="K314" s="8"/>
      <c r="L314" s="8"/>
      <c r="M314" s="8"/>
      <c r="N314" s="8"/>
      <c r="O314" s="8"/>
      <c r="P314" s="8"/>
      <c r="Q314" s="8"/>
      <c r="R314" s="8"/>
      <c r="S314" s="8"/>
      <c r="T314" s="8"/>
      <c r="U314" s="8"/>
      <c r="V314" s="8"/>
      <c r="W314" s="8"/>
      <c r="X314" s="8"/>
    </row>
    <row r="315" spans="1:24" x14ac:dyDescent="0.2">
      <c r="A315" s="1">
        <f t="shared" si="12"/>
        <v>310</v>
      </c>
      <c r="B315" s="148" t="s">
        <v>320</v>
      </c>
      <c r="C315" s="1">
        <f t="shared" si="11"/>
        <v>310</v>
      </c>
      <c r="D315" s="1">
        <f>VLOOKUP(B315,TabellenSRG!$B$5:$C$386,2,FALSE)</f>
        <v>310</v>
      </c>
      <c r="E315" s="8"/>
      <c r="F315" s="8"/>
      <c r="G315" s="8"/>
      <c r="H315" s="8"/>
      <c r="I315" s="8"/>
      <c r="J315" s="8"/>
      <c r="K315" s="8"/>
      <c r="L315" s="8"/>
      <c r="M315" s="8"/>
      <c r="N315" s="8"/>
      <c r="O315" s="8"/>
      <c r="P315" s="8"/>
      <c r="Q315" s="8"/>
      <c r="R315" s="8"/>
      <c r="S315" s="8"/>
      <c r="T315" s="8"/>
      <c r="U315" s="8"/>
      <c r="V315" s="8"/>
      <c r="W315" s="8"/>
      <c r="X315" s="8"/>
    </row>
    <row r="316" spans="1:24" x14ac:dyDescent="0.2">
      <c r="A316" s="1">
        <f t="shared" si="12"/>
        <v>311</v>
      </c>
      <c r="B316" s="148" t="s">
        <v>321</v>
      </c>
      <c r="C316" s="1">
        <f t="shared" si="11"/>
        <v>311</v>
      </c>
      <c r="D316" s="1">
        <f>VLOOKUP(B316,TabellenSRG!$B$5:$C$386,2,FALSE)</f>
        <v>311</v>
      </c>
      <c r="E316" s="8"/>
      <c r="F316" s="8"/>
      <c r="G316" s="8"/>
      <c r="H316" s="8"/>
      <c r="I316" s="8"/>
      <c r="J316" s="8"/>
      <c r="K316" s="8"/>
      <c r="L316" s="8"/>
      <c r="M316" s="8"/>
      <c r="N316" s="8"/>
      <c r="O316" s="8"/>
      <c r="P316" s="8"/>
      <c r="Q316" s="8"/>
      <c r="R316" s="8"/>
      <c r="S316" s="8"/>
      <c r="T316" s="8"/>
      <c r="U316" s="8"/>
      <c r="V316" s="8"/>
      <c r="W316" s="8"/>
      <c r="X316" s="8"/>
    </row>
    <row r="317" spans="1:24" x14ac:dyDescent="0.2">
      <c r="A317" s="1">
        <f t="shared" si="12"/>
        <v>312</v>
      </c>
      <c r="B317" s="148" t="s">
        <v>322</v>
      </c>
      <c r="C317" s="1">
        <f t="shared" si="11"/>
        <v>312</v>
      </c>
      <c r="D317" s="1">
        <f>VLOOKUP(B317,TabellenSRG!$B$5:$C$386,2,FALSE)</f>
        <v>312</v>
      </c>
      <c r="E317" s="8"/>
      <c r="F317" s="8"/>
      <c r="G317" s="8"/>
      <c r="H317" s="8"/>
      <c r="I317" s="8"/>
      <c r="J317" s="8"/>
      <c r="K317" s="8"/>
      <c r="L317" s="8"/>
      <c r="M317" s="8"/>
      <c r="N317" s="8"/>
      <c r="O317" s="8"/>
      <c r="P317" s="8"/>
      <c r="Q317" s="8"/>
      <c r="R317" s="8"/>
      <c r="S317" s="8"/>
      <c r="T317" s="8"/>
      <c r="U317" s="8"/>
      <c r="V317" s="8"/>
      <c r="W317" s="8"/>
      <c r="X317" s="8"/>
    </row>
    <row r="318" spans="1:24" x14ac:dyDescent="0.2">
      <c r="A318" s="1">
        <f t="shared" si="12"/>
        <v>313</v>
      </c>
      <c r="B318" s="148" t="s">
        <v>323</v>
      </c>
      <c r="C318" s="1">
        <f t="shared" si="11"/>
        <v>313</v>
      </c>
      <c r="D318" s="1">
        <f>VLOOKUP(B318,TabellenSRG!$B$5:$C$386,2,FALSE)</f>
        <v>313</v>
      </c>
      <c r="E318" s="8"/>
      <c r="F318" s="8"/>
      <c r="G318" s="8"/>
      <c r="H318" s="8"/>
      <c r="I318" s="8"/>
      <c r="J318" s="8"/>
      <c r="K318" s="8"/>
      <c r="L318" s="8"/>
      <c r="M318" s="8"/>
      <c r="N318" s="8"/>
      <c r="O318" s="8"/>
      <c r="P318" s="8"/>
      <c r="Q318" s="8"/>
      <c r="R318" s="8"/>
      <c r="S318" s="8"/>
      <c r="T318" s="8"/>
      <c r="U318" s="8"/>
      <c r="V318" s="8"/>
      <c r="W318" s="8"/>
      <c r="X318" s="8"/>
    </row>
    <row r="319" spans="1:24" x14ac:dyDescent="0.2">
      <c r="A319" s="1">
        <f t="shared" si="12"/>
        <v>314</v>
      </c>
      <c r="B319" s="148" t="s">
        <v>324</v>
      </c>
      <c r="C319" s="1">
        <f t="shared" si="11"/>
        <v>314</v>
      </c>
      <c r="D319" s="1">
        <f>VLOOKUP(B319,TabellenSRG!$B$5:$C$386,2,FALSE)</f>
        <v>314</v>
      </c>
      <c r="E319" s="8"/>
      <c r="F319" s="8"/>
      <c r="G319" s="8"/>
      <c r="H319" s="8"/>
      <c r="I319" s="8"/>
      <c r="J319" s="8"/>
      <c r="K319" s="8"/>
      <c r="L319" s="8"/>
      <c r="M319" s="8"/>
      <c r="N319" s="8"/>
      <c r="O319" s="8"/>
      <c r="P319" s="8"/>
      <c r="Q319" s="8"/>
      <c r="R319" s="8"/>
      <c r="S319" s="8"/>
      <c r="T319" s="8"/>
      <c r="U319" s="8"/>
      <c r="V319" s="8"/>
      <c r="W319" s="8"/>
      <c r="X319" s="8"/>
    </row>
    <row r="320" spans="1:24" x14ac:dyDescent="0.2">
      <c r="A320" s="1">
        <f t="shared" si="12"/>
        <v>315</v>
      </c>
      <c r="B320" s="148" t="s">
        <v>325</v>
      </c>
      <c r="C320" s="1">
        <f t="shared" si="11"/>
        <v>315</v>
      </c>
      <c r="D320" s="1">
        <f>VLOOKUP(B320,TabellenSRG!$B$5:$C$386,2,FALSE)</f>
        <v>315</v>
      </c>
      <c r="E320" s="8"/>
      <c r="F320" s="8"/>
      <c r="G320" s="8"/>
      <c r="H320" s="8"/>
      <c r="I320" s="8"/>
      <c r="J320" s="8"/>
      <c r="K320" s="8"/>
      <c r="L320" s="8"/>
      <c r="M320" s="8"/>
      <c r="N320" s="8"/>
      <c r="O320" s="8"/>
      <c r="P320" s="8"/>
      <c r="Q320" s="8"/>
      <c r="R320" s="8"/>
      <c r="S320" s="8"/>
      <c r="T320" s="8"/>
      <c r="U320" s="8"/>
      <c r="V320" s="8"/>
      <c r="W320" s="8"/>
      <c r="X320" s="8"/>
    </row>
    <row r="321" spans="1:24" x14ac:dyDescent="0.2">
      <c r="A321" s="1">
        <f t="shared" si="12"/>
        <v>316</v>
      </c>
      <c r="B321" s="148" t="s">
        <v>326</v>
      </c>
      <c r="C321" s="1">
        <f t="shared" si="11"/>
        <v>316</v>
      </c>
      <c r="D321" s="1">
        <f>VLOOKUP(B321,TabellenSRG!$B$5:$C$386,2,FALSE)</f>
        <v>316</v>
      </c>
      <c r="E321" s="8"/>
      <c r="F321" s="8"/>
      <c r="G321" s="8"/>
      <c r="H321" s="8"/>
      <c r="I321" s="8"/>
      <c r="J321" s="8"/>
      <c r="K321" s="8"/>
      <c r="L321" s="8"/>
      <c r="M321" s="8"/>
      <c r="N321" s="8"/>
      <c r="O321" s="8"/>
      <c r="P321" s="8"/>
      <c r="Q321" s="8"/>
      <c r="R321" s="8"/>
      <c r="S321" s="8"/>
      <c r="T321" s="8"/>
      <c r="U321" s="8"/>
      <c r="V321" s="8"/>
      <c r="W321" s="8"/>
      <c r="X321" s="8"/>
    </row>
    <row r="322" spans="1:24" x14ac:dyDescent="0.2">
      <c r="A322" s="1">
        <f t="shared" si="12"/>
        <v>317</v>
      </c>
      <c r="B322" s="148" t="s">
        <v>564</v>
      </c>
      <c r="C322" s="1">
        <f t="shared" si="11"/>
        <v>317</v>
      </c>
      <c r="D322" s="1">
        <f>VLOOKUP(B322,TabellenSRG!$B$5:$C$386,2,FALSE)</f>
        <v>317</v>
      </c>
      <c r="E322" s="8"/>
      <c r="F322" s="8"/>
      <c r="G322" s="8"/>
      <c r="H322" s="8"/>
      <c r="I322" s="8"/>
      <c r="J322" s="8"/>
      <c r="K322" s="8"/>
      <c r="L322" s="8"/>
      <c r="M322" s="8"/>
      <c r="N322" s="8"/>
      <c r="O322" s="8"/>
      <c r="P322" s="8"/>
      <c r="Q322" s="8"/>
      <c r="R322" s="8"/>
      <c r="S322" s="8"/>
      <c r="T322" s="8"/>
      <c r="U322" s="8"/>
      <c r="V322" s="8"/>
      <c r="W322" s="8"/>
      <c r="X322" s="8"/>
    </row>
    <row r="323" spans="1:24" x14ac:dyDescent="0.2">
      <c r="A323" s="1">
        <f t="shared" si="12"/>
        <v>318</v>
      </c>
      <c r="B323" s="148" t="s">
        <v>328</v>
      </c>
      <c r="C323" s="1">
        <f t="shared" si="11"/>
        <v>318</v>
      </c>
      <c r="D323" s="1">
        <f>VLOOKUP(B323,TabellenSRG!$B$5:$C$386,2,FALSE)</f>
        <v>318</v>
      </c>
      <c r="E323" s="8"/>
      <c r="F323" s="8"/>
      <c r="G323" s="8"/>
      <c r="H323" s="8"/>
      <c r="I323" s="8"/>
      <c r="J323" s="8"/>
      <c r="K323" s="8"/>
      <c r="L323" s="8"/>
      <c r="M323" s="8"/>
      <c r="N323" s="8"/>
      <c r="O323" s="8"/>
      <c r="P323" s="8"/>
      <c r="Q323" s="8"/>
      <c r="R323" s="8"/>
      <c r="S323" s="8"/>
      <c r="T323" s="8"/>
      <c r="U323" s="8"/>
      <c r="V323" s="8"/>
      <c r="W323" s="8"/>
      <c r="X323" s="8"/>
    </row>
    <row r="324" spans="1:24" x14ac:dyDescent="0.2">
      <c r="A324" s="1">
        <f t="shared" si="12"/>
        <v>319</v>
      </c>
      <c r="B324" s="148" t="s">
        <v>329</v>
      </c>
      <c r="C324" s="1">
        <f t="shared" si="11"/>
        <v>319</v>
      </c>
      <c r="D324" s="1">
        <f>VLOOKUP(B324,TabellenSRG!$B$5:$C$386,2,FALSE)</f>
        <v>319</v>
      </c>
      <c r="E324" s="8"/>
      <c r="F324" s="8"/>
      <c r="G324" s="8"/>
      <c r="H324" s="8"/>
      <c r="I324" s="8"/>
      <c r="J324" s="8"/>
      <c r="K324" s="8"/>
      <c r="L324" s="8"/>
      <c r="M324" s="8"/>
      <c r="N324" s="8"/>
      <c r="O324" s="8"/>
      <c r="P324" s="8"/>
      <c r="Q324" s="8"/>
      <c r="R324" s="8"/>
      <c r="S324" s="8"/>
      <c r="T324" s="8"/>
      <c r="U324" s="8"/>
      <c r="V324" s="8"/>
      <c r="W324" s="8"/>
      <c r="X324" s="8"/>
    </row>
    <row r="325" spans="1:24" x14ac:dyDescent="0.2">
      <c r="A325" s="1">
        <f t="shared" si="12"/>
        <v>320</v>
      </c>
      <c r="B325" s="148" t="s">
        <v>330</v>
      </c>
      <c r="C325" s="1">
        <f t="shared" si="11"/>
        <v>320</v>
      </c>
      <c r="D325" s="1">
        <f>VLOOKUP(B325,TabellenSRG!$B$5:$C$386,2,FALSE)</f>
        <v>320</v>
      </c>
      <c r="E325" s="8"/>
      <c r="F325" s="8"/>
      <c r="G325" s="8"/>
      <c r="H325" s="8"/>
      <c r="I325" s="8"/>
      <c r="J325" s="8"/>
      <c r="K325" s="8"/>
      <c r="L325" s="8"/>
      <c r="M325" s="8"/>
      <c r="N325" s="8"/>
      <c r="O325" s="8"/>
      <c r="P325" s="8"/>
      <c r="Q325" s="8"/>
      <c r="R325" s="8"/>
      <c r="S325" s="8"/>
      <c r="T325" s="8"/>
      <c r="U325" s="8"/>
      <c r="V325" s="8"/>
      <c r="W325" s="8"/>
      <c r="X325" s="8"/>
    </row>
    <row r="326" spans="1:24" x14ac:dyDescent="0.2">
      <c r="A326" s="1">
        <f t="shared" si="12"/>
        <v>321</v>
      </c>
      <c r="B326" s="148" t="s">
        <v>331</v>
      </c>
      <c r="C326" s="1">
        <f t="shared" si="11"/>
        <v>321</v>
      </c>
      <c r="D326" s="1">
        <f>VLOOKUP(B326,TabellenSRG!$B$5:$C$386,2,FALSE)</f>
        <v>321</v>
      </c>
      <c r="E326" s="8"/>
      <c r="F326" s="8"/>
      <c r="G326" s="8"/>
      <c r="H326" s="8"/>
      <c r="I326" s="8"/>
      <c r="J326" s="8"/>
      <c r="K326" s="8"/>
      <c r="L326" s="8"/>
      <c r="M326" s="8"/>
      <c r="N326" s="8"/>
      <c r="O326" s="8"/>
      <c r="P326" s="8"/>
      <c r="Q326" s="8"/>
      <c r="R326" s="8"/>
      <c r="S326" s="8"/>
      <c r="T326" s="8"/>
      <c r="U326" s="8"/>
      <c r="V326" s="8"/>
      <c r="W326" s="8"/>
      <c r="X326" s="8"/>
    </row>
    <row r="327" spans="1:24" x14ac:dyDescent="0.2">
      <c r="A327" s="1">
        <f t="shared" si="12"/>
        <v>322</v>
      </c>
      <c r="B327" s="148" t="s">
        <v>332</v>
      </c>
      <c r="C327" s="1">
        <f t="shared" ref="C327:C386" si="13">C326+1</f>
        <v>322</v>
      </c>
      <c r="D327" s="1">
        <f>VLOOKUP(B327,TabellenSRG!$B$5:$C$386,2,FALSE)</f>
        <v>322</v>
      </c>
      <c r="E327" s="8"/>
      <c r="F327" s="8"/>
      <c r="G327" s="8"/>
      <c r="H327" s="8"/>
      <c r="I327" s="8"/>
      <c r="J327" s="8"/>
      <c r="K327" s="8"/>
      <c r="L327" s="8"/>
      <c r="M327" s="8"/>
      <c r="N327" s="8"/>
      <c r="O327" s="8"/>
      <c r="P327" s="8"/>
      <c r="Q327" s="8"/>
      <c r="R327" s="8"/>
      <c r="S327" s="8"/>
      <c r="T327" s="8"/>
      <c r="U327" s="8"/>
      <c r="V327" s="8"/>
      <c r="W327" s="8"/>
      <c r="X327" s="8"/>
    </row>
    <row r="328" spans="1:24" x14ac:dyDescent="0.2">
      <c r="A328" s="1">
        <f t="shared" ref="A328:A386" si="14">A327+1</f>
        <v>323</v>
      </c>
      <c r="B328" s="148" t="s">
        <v>333</v>
      </c>
      <c r="C328" s="1">
        <f t="shared" si="13"/>
        <v>323</v>
      </c>
      <c r="D328" s="1">
        <f>VLOOKUP(B328,TabellenSRG!$B$5:$C$386,2,FALSE)</f>
        <v>323</v>
      </c>
      <c r="E328" s="8"/>
      <c r="F328" s="8"/>
      <c r="G328" s="8"/>
      <c r="H328" s="8"/>
      <c r="I328" s="8"/>
      <c r="J328" s="8"/>
      <c r="K328" s="8"/>
      <c r="L328" s="8"/>
      <c r="M328" s="8"/>
      <c r="N328" s="8"/>
      <c r="O328" s="8"/>
      <c r="P328" s="8"/>
      <c r="Q328" s="8"/>
      <c r="R328" s="8"/>
      <c r="S328" s="8"/>
      <c r="T328" s="8"/>
      <c r="U328" s="8"/>
      <c r="V328" s="8"/>
      <c r="W328" s="8"/>
      <c r="X328" s="8"/>
    </row>
    <row r="329" spans="1:24" x14ac:dyDescent="0.2">
      <c r="A329" s="1">
        <f t="shared" si="14"/>
        <v>324</v>
      </c>
      <c r="B329" s="148" t="s">
        <v>334</v>
      </c>
      <c r="C329" s="1">
        <f t="shared" si="13"/>
        <v>324</v>
      </c>
      <c r="D329" s="1">
        <f>VLOOKUP(B329,TabellenSRG!$B$5:$C$386,2,FALSE)</f>
        <v>324</v>
      </c>
      <c r="E329" s="8"/>
      <c r="F329" s="8"/>
      <c r="G329" s="8"/>
      <c r="H329" s="8"/>
      <c r="I329" s="8"/>
      <c r="J329" s="8"/>
      <c r="K329" s="8"/>
      <c r="L329" s="8"/>
      <c r="M329" s="8"/>
      <c r="N329" s="8"/>
      <c r="O329" s="8"/>
      <c r="P329" s="8"/>
      <c r="Q329" s="8"/>
      <c r="R329" s="8"/>
      <c r="S329" s="8"/>
      <c r="T329" s="8"/>
      <c r="U329" s="8"/>
      <c r="V329" s="8"/>
      <c r="W329" s="8"/>
      <c r="X329" s="8"/>
    </row>
    <row r="330" spans="1:24" x14ac:dyDescent="0.2">
      <c r="A330" s="1">
        <f t="shared" si="14"/>
        <v>325</v>
      </c>
      <c r="B330" s="148" t="s">
        <v>336</v>
      </c>
      <c r="C330" s="1">
        <f t="shared" si="13"/>
        <v>325</v>
      </c>
      <c r="D330" s="1">
        <f>VLOOKUP(B330,TabellenSRG!$B$5:$C$386,2,FALSE)</f>
        <v>325</v>
      </c>
      <c r="E330" s="8"/>
      <c r="F330" s="8"/>
      <c r="G330" s="8"/>
      <c r="H330" s="8"/>
      <c r="I330" s="8"/>
      <c r="J330" s="8"/>
      <c r="K330" s="8"/>
      <c r="L330" s="8"/>
      <c r="M330" s="8"/>
      <c r="N330" s="8"/>
      <c r="O330" s="8"/>
      <c r="P330" s="8"/>
      <c r="Q330" s="8"/>
      <c r="R330" s="8"/>
      <c r="S330" s="8"/>
      <c r="T330" s="8"/>
      <c r="U330" s="8"/>
      <c r="V330" s="8"/>
      <c r="W330" s="8"/>
      <c r="X330" s="8"/>
    </row>
    <row r="331" spans="1:24" x14ac:dyDescent="0.2">
      <c r="A331" s="1">
        <f t="shared" si="14"/>
        <v>326</v>
      </c>
      <c r="B331" s="148" t="s">
        <v>337</v>
      </c>
      <c r="C331" s="1">
        <f t="shared" si="13"/>
        <v>326</v>
      </c>
      <c r="D331" s="1">
        <f>VLOOKUP(B331,TabellenSRG!$B$5:$C$386,2,FALSE)</f>
        <v>326</v>
      </c>
      <c r="E331" s="8"/>
      <c r="F331" s="8"/>
      <c r="G331" s="8"/>
      <c r="H331" s="8"/>
      <c r="I331" s="8"/>
      <c r="J331" s="8"/>
      <c r="K331" s="8"/>
      <c r="L331" s="8"/>
      <c r="M331" s="8"/>
      <c r="N331" s="8"/>
      <c r="O331" s="8"/>
      <c r="P331" s="8"/>
      <c r="Q331" s="8"/>
      <c r="R331" s="8"/>
      <c r="S331" s="8"/>
      <c r="T331" s="8"/>
      <c r="U331" s="8"/>
      <c r="V331" s="8"/>
      <c r="W331" s="8"/>
      <c r="X331" s="8"/>
    </row>
    <row r="332" spans="1:24" x14ac:dyDescent="0.2">
      <c r="A332" s="1">
        <f t="shared" si="14"/>
        <v>327</v>
      </c>
      <c r="B332" s="148" t="s">
        <v>338</v>
      </c>
      <c r="C332" s="1">
        <f t="shared" si="13"/>
        <v>327</v>
      </c>
      <c r="D332" s="1">
        <f>VLOOKUP(B332,TabellenSRG!$B$5:$C$386,2,FALSE)</f>
        <v>327</v>
      </c>
      <c r="E332" s="8"/>
      <c r="F332" s="8"/>
      <c r="G332" s="8"/>
      <c r="H332" s="8"/>
      <c r="I332" s="8"/>
      <c r="J332" s="8"/>
      <c r="K332" s="8"/>
      <c r="L332" s="8"/>
      <c r="M332" s="8"/>
      <c r="N332" s="8"/>
      <c r="O332" s="8"/>
      <c r="P332" s="8"/>
      <c r="Q332" s="8"/>
      <c r="R332" s="8"/>
      <c r="S332" s="8"/>
      <c r="T332" s="8"/>
      <c r="U332" s="8"/>
      <c r="V332" s="8"/>
      <c r="W332" s="8"/>
      <c r="X332" s="8"/>
    </row>
    <row r="333" spans="1:24" x14ac:dyDescent="0.2">
      <c r="A333" s="1">
        <f t="shared" si="14"/>
        <v>328</v>
      </c>
      <c r="B333" s="148" t="s">
        <v>339</v>
      </c>
      <c r="C333" s="1">
        <f t="shared" si="13"/>
        <v>328</v>
      </c>
      <c r="D333" s="1">
        <f>VLOOKUP(B333,TabellenSRG!$B$5:$C$386,2,FALSE)</f>
        <v>328</v>
      </c>
      <c r="E333" s="8"/>
      <c r="F333" s="8"/>
      <c r="G333" s="8"/>
      <c r="H333" s="8"/>
      <c r="I333" s="8"/>
      <c r="J333" s="8"/>
      <c r="K333" s="8"/>
      <c r="L333" s="8"/>
      <c r="M333" s="8"/>
      <c r="N333" s="8"/>
      <c r="O333" s="8"/>
      <c r="P333" s="8"/>
      <c r="Q333" s="8"/>
      <c r="R333" s="8"/>
      <c r="S333" s="8"/>
      <c r="T333" s="8"/>
      <c r="U333" s="8"/>
      <c r="V333" s="8"/>
      <c r="W333" s="8"/>
      <c r="X333" s="8"/>
    </row>
    <row r="334" spans="1:24" x14ac:dyDescent="0.2">
      <c r="A334" s="1">
        <f t="shared" si="14"/>
        <v>329</v>
      </c>
      <c r="B334" s="148" t="s">
        <v>340</v>
      </c>
      <c r="C334" s="1">
        <f t="shared" si="13"/>
        <v>329</v>
      </c>
      <c r="D334" s="1">
        <f>VLOOKUP(B334,TabellenSRG!$B$5:$C$386,2,FALSE)</f>
        <v>329</v>
      </c>
      <c r="E334" s="8"/>
      <c r="F334" s="8"/>
      <c r="G334" s="8"/>
      <c r="H334" s="8"/>
      <c r="I334" s="8"/>
      <c r="J334" s="8"/>
      <c r="K334" s="8"/>
      <c r="L334" s="8"/>
      <c r="M334" s="8"/>
      <c r="N334" s="8"/>
      <c r="O334" s="8"/>
      <c r="P334" s="8"/>
      <c r="Q334" s="8"/>
      <c r="R334" s="8"/>
      <c r="S334" s="8"/>
      <c r="T334" s="8"/>
      <c r="U334" s="8"/>
      <c r="V334" s="8"/>
      <c r="W334" s="8"/>
      <c r="X334" s="8"/>
    </row>
    <row r="335" spans="1:24" x14ac:dyDescent="0.2">
      <c r="A335" s="1">
        <f t="shared" si="14"/>
        <v>330</v>
      </c>
      <c r="B335" s="148" t="s">
        <v>341</v>
      </c>
      <c r="C335" s="1">
        <f t="shared" si="13"/>
        <v>330</v>
      </c>
      <c r="D335" s="1">
        <f>VLOOKUP(B335,TabellenSRG!$B$5:$C$386,2,FALSE)</f>
        <v>330</v>
      </c>
      <c r="E335" s="8"/>
      <c r="F335" s="8"/>
      <c r="G335" s="8"/>
      <c r="H335" s="8"/>
      <c r="I335" s="8"/>
      <c r="J335" s="8"/>
      <c r="K335" s="8"/>
      <c r="L335" s="8"/>
      <c r="M335" s="8"/>
      <c r="N335" s="8"/>
      <c r="O335" s="8"/>
      <c r="P335" s="8"/>
      <c r="Q335" s="8"/>
      <c r="R335" s="8"/>
      <c r="S335" s="8"/>
      <c r="T335" s="8"/>
      <c r="U335" s="8"/>
      <c r="V335" s="8"/>
      <c r="W335" s="8"/>
      <c r="X335" s="8"/>
    </row>
    <row r="336" spans="1:24" x14ac:dyDescent="0.2">
      <c r="A336" s="1">
        <f t="shared" si="14"/>
        <v>331</v>
      </c>
      <c r="B336" s="148" t="s">
        <v>343</v>
      </c>
      <c r="C336" s="1">
        <f t="shared" si="13"/>
        <v>331</v>
      </c>
      <c r="D336" s="1">
        <f>VLOOKUP(B336,TabellenSRG!$B$5:$C$386,2,FALSE)</f>
        <v>331</v>
      </c>
      <c r="E336" s="8"/>
      <c r="F336" s="8"/>
      <c r="G336" s="8"/>
      <c r="H336" s="8"/>
      <c r="I336" s="8"/>
      <c r="J336" s="8"/>
      <c r="K336" s="8"/>
      <c r="L336" s="8"/>
      <c r="M336" s="8"/>
      <c r="N336" s="8"/>
      <c r="O336" s="8"/>
      <c r="P336" s="8"/>
      <c r="Q336" s="8"/>
      <c r="R336" s="8"/>
      <c r="S336" s="8"/>
      <c r="T336" s="8"/>
      <c r="U336" s="8"/>
      <c r="V336" s="8"/>
      <c r="W336" s="8"/>
      <c r="X336" s="8"/>
    </row>
    <row r="337" spans="1:24" x14ac:dyDescent="0.2">
      <c r="A337" s="1">
        <f t="shared" si="14"/>
        <v>332</v>
      </c>
      <c r="B337" s="148" t="s">
        <v>344</v>
      </c>
      <c r="C337" s="1">
        <f t="shared" si="13"/>
        <v>332</v>
      </c>
      <c r="D337" s="1">
        <f>VLOOKUP(B337,TabellenSRG!$B$5:$C$386,2,FALSE)</f>
        <v>332</v>
      </c>
      <c r="E337" s="8"/>
      <c r="F337" s="8"/>
      <c r="G337" s="8"/>
      <c r="H337" s="8"/>
      <c r="I337" s="8"/>
      <c r="J337" s="8"/>
      <c r="K337" s="8"/>
      <c r="L337" s="8"/>
      <c r="M337" s="8"/>
      <c r="N337" s="8"/>
      <c r="O337" s="8"/>
      <c r="P337" s="8"/>
      <c r="Q337" s="8"/>
      <c r="R337" s="8"/>
      <c r="S337" s="8"/>
      <c r="T337" s="8"/>
      <c r="U337" s="8"/>
      <c r="V337" s="8"/>
      <c r="W337" s="8"/>
      <c r="X337" s="8"/>
    </row>
    <row r="338" spans="1:24" x14ac:dyDescent="0.2">
      <c r="A338" s="1">
        <f t="shared" si="14"/>
        <v>333</v>
      </c>
      <c r="B338" s="148" t="s">
        <v>345</v>
      </c>
      <c r="C338" s="1">
        <f t="shared" si="13"/>
        <v>333</v>
      </c>
      <c r="D338" s="1">
        <f>VLOOKUP(B338,TabellenSRG!$B$5:$C$386,2,FALSE)</f>
        <v>333</v>
      </c>
      <c r="E338" s="8"/>
      <c r="F338" s="8"/>
      <c r="G338" s="8"/>
      <c r="H338" s="8"/>
      <c r="I338" s="8"/>
      <c r="J338" s="8"/>
      <c r="K338" s="8"/>
      <c r="L338" s="8"/>
      <c r="M338" s="8"/>
      <c r="N338" s="8"/>
      <c r="O338" s="8"/>
      <c r="P338" s="8"/>
      <c r="Q338" s="8"/>
      <c r="R338" s="8"/>
      <c r="S338" s="8"/>
      <c r="T338" s="8"/>
      <c r="U338" s="8"/>
      <c r="V338" s="8"/>
      <c r="W338" s="8"/>
      <c r="X338" s="8"/>
    </row>
    <row r="339" spans="1:24" x14ac:dyDescent="0.2">
      <c r="A339" s="1">
        <f t="shared" si="14"/>
        <v>334</v>
      </c>
      <c r="B339" s="148" t="s">
        <v>346</v>
      </c>
      <c r="C339" s="1">
        <f t="shared" si="13"/>
        <v>334</v>
      </c>
      <c r="D339" s="1">
        <f>VLOOKUP(B339,TabellenSRG!$B$5:$C$386,2,FALSE)</f>
        <v>334</v>
      </c>
      <c r="E339" s="8"/>
      <c r="F339" s="8"/>
      <c r="G339" s="8"/>
      <c r="H339" s="8"/>
      <c r="I339" s="8"/>
      <c r="J339" s="8"/>
      <c r="K339" s="8"/>
      <c r="L339" s="8"/>
      <c r="M339" s="8"/>
      <c r="N339" s="8"/>
      <c r="O339" s="8"/>
      <c r="P339" s="8"/>
      <c r="Q339" s="8"/>
      <c r="R339" s="8"/>
      <c r="S339" s="8"/>
      <c r="T339" s="8"/>
      <c r="U339" s="8"/>
      <c r="V339" s="8"/>
      <c r="W339" s="8"/>
      <c r="X339" s="8"/>
    </row>
    <row r="340" spans="1:24" x14ac:dyDescent="0.2">
      <c r="A340" s="1">
        <f t="shared" si="14"/>
        <v>335</v>
      </c>
      <c r="B340" s="148" t="s">
        <v>347</v>
      </c>
      <c r="C340" s="1">
        <f t="shared" si="13"/>
        <v>335</v>
      </c>
      <c r="D340" s="1">
        <f>VLOOKUP(B340,TabellenSRG!$B$5:$C$386,2,FALSE)</f>
        <v>335</v>
      </c>
      <c r="E340" s="8"/>
      <c r="F340" s="8"/>
      <c r="G340" s="8"/>
      <c r="H340" s="8"/>
      <c r="I340" s="8"/>
      <c r="J340" s="8"/>
      <c r="K340" s="8"/>
      <c r="L340" s="8"/>
      <c r="M340" s="8"/>
      <c r="N340" s="8"/>
      <c r="O340" s="8"/>
      <c r="P340" s="8"/>
      <c r="Q340" s="8"/>
      <c r="R340" s="8"/>
      <c r="S340" s="8"/>
      <c r="T340" s="8"/>
      <c r="U340" s="8"/>
      <c r="V340" s="8"/>
      <c r="W340" s="8"/>
      <c r="X340" s="8"/>
    </row>
    <row r="341" spans="1:24" x14ac:dyDescent="0.2">
      <c r="A341" s="1">
        <f t="shared" si="14"/>
        <v>336</v>
      </c>
      <c r="B341" s="148" t="s">
        <v>348</v>
      </c>
      <c r="C341" s="1">
        <f t="shared" si="13"/>
        <v>336</v>
      </c>
      <c r="D341" s="1">
        <f>VLOOKUP(B341,TabellenSRG!$B$5:$C$386,2,FALSE)</f>
        <v>336</v>
      </c>
      <c r="E341" s="8"/>
      <c r="F341" s="8"/>
      <c r="G341" s="8"/>
      <c r="H341" s="8"/>
      <c r="I341" s="8"/>
      <c r="J341" s="8"/>
      <c r="K341" s="8"/>
      <c r="L341" s="8"/>
      <c r="M341" s="8"/>
      <c r="N341" s="8"/>
      <c r="O341" s="8"/>
      <c r="P341" s="8"/>
      <c r="Q341" s="8"/>
      <c r="R341" s="8"/>
      <c r="S341" s="8"/>
      <c r="T341" s="8"/>
      <c r="U341" s="8"/>
      <c r="V341" s="8"/>
      <c r="W341" s="8"/>
      <c r="X341" s="8"/>
    </row>
    <row r="342" spans="1:24" x14ac:dyDescent="0.2">
      <c r="A342" s="1">
        <f t="shared" si="14"/>
        <v>337</v>
      </c>
      <c r="B342" s="148" t="s">
        <v>689</v>
      </c>
      <c r="C342" s="1">
        <f t="shared" si="13"/>
        <v>337</v>
      </c>
      <c r="D342" s="1">
        <f>VLOOKUP(B342,TabellenSRG!$B$5:$C$386,2,FALSE)</f>
        <v>337</v>
      </c>
      <c r="E342" s="8"/>
      <c r="F342" s="8"/>
      <c r="G342" s="8"/>
      <c r="H342" s="8"/>
      <c r="I342" s="8"/>
      <c r="J342" s="8"/>
      <c r="K342" s="8"/>
      <c r="L342" s="8"/>
      <c r="M342" s="8"/>
      <c r="N342" s="8"/>
      <c r="O342" s="8"/>
      <c r="P342" s="8"/>
      <c r="Q342" s="8"/>
      <c r="R342" s="8"/>
      <c r="S342" s="8"/>
      <c r="T342" s="8"/>
      <c r="U342" s="8"/>
      <c r="V342" s="8"/>
      <c r="W342" s="8"/>
      <c r="X342" s="8"/>
    </row>
    <row r="343" spans="1:24" x14ac:dyDescent="0.2">
      <c r="A343" s="1">
        <f t="shared" si="14"/>
        <v>338</v>
      </c>
      <c r="B343" s="148" t="s">
        <v>349</v>
      </c>
      <c r="C343" s="1">
        <f t="shared" si="13"/>
        <v>338</v>
      </c>
      <c r="D343" s="1">
        <f>VLOOKUP(B343,TabellenSRG!$B$5:$C$386,2,FALSE)</f>
        <v>338</v>
      </c>
      <c r="E343" s="8"/>
      <c r="F343" s="8"/>
      <c r="G343" s="8"/>
      <c r="H343" s="8"/>
      <c r="I343" s="8"/>
      <c r="J343" s="8"/>
      <c r="K343" s="8"/>
      <c r="L343" s="8"/>
      <c r="M343" s="8"/>
      <c r="N343" s="8"/>
      <c r="O343" s="8"/>
      <c r="P343" s="8"/>
      <c r="Q343" s="8"/>
      <c r="R343" s="8"/>
      <c r="S343" s="8"/>
      <c r="T343" s="8"/>
      <c r="U343" s="8"/>
      <c r="V343" s="8"/>
      <c r="W343" s="8"/>
      <c r="X343" s="8"/>
    </row>
    <row r="344" spans="1:24" x14ac:dyDescent="0.2">
      <c r="A344" s="1">
        <f t="shared" si="14"/>
        <v>339</v>
      </c>
      <c r="B344" s="148" t="s">
        <v>350</v>
      </c>
      <c r="C344" s="1">
        <f t="shared" si="13"/>
        <v>339</v>
      </c>
      <c r="D344" s="1">
        <f>VLOOKUP(B344,TabellenSRG!$B$5:$C$386,2,FALSE)</f>
        <v>339</v>
      </c>
      <c r="E344" s="8"/>
      <c r="F344" s="8"/>
      <c r="G344" s="8"/>
      <c r="H344" s="8"/>
      <c r="I344" s="8"/>
      <c r="J344" s="8"/>
      <c r="K344" s="8"/>
      <c r="L344" s="8"/>
      <c r="M344" s="8"/>
      <c r="N344" s="8"/>
      <c r="O344" s="8"/>
      <c r="P344" s="8"/>
      <c r="Q344" s="8"/>
      <c r="R344" s="8"/>
      <c r="S344" s="8"/>
      <c r="T344" s="8"/>
      <c r="U344" s="8"/>
      <c r="V344" s="8"/>
      <c r="W344" s="8"/>
      <c r="X344" s="8"/>
    </row>
    <row r="345" spans="1:24" x14ac:dyDescent="0.2">
      <c r="A345" s="1">
        <f t="shared" si="14"/>
        <v>340</v>
      </c>
      <c r="B345" s="148" t="s">
        <v>351</v>
      </c>
      <c r="C345" s="1">
        <f t="shared" si="13"/>
        <v>340</v>
      </c>
      <c r="D345" s="1">
        <f>VLOOKUP(B345,TabellenSRG!$B$5:$C$386,2,FALSE)</f>
        <v>340</v>
      </c>
      <c r="E345" s="8"/>
      <c r="F345" s="8"/>
      <c r="G345" s="8"/>
      <c r="H345" s="8"/>
      <c r="I345" s="8"/>
      <c r="J345" s="8"/>
      <c r="K345" s="8"/>
      <c r="L345" s="8"/>
      <c r="M345" s="8"/>
      <c r="N345" s="8"/>
      <c r="O345" s="8"/>
      <c r="P345" s="8"/>
      <c r="Q345" s="8"/>
      <c r="R345" s="8"/>
      <c r="S345" s="8"/>
      <c r="T345" s="8"/>
      <c r="U345" s="8"/>
      <c r="V345" s="8"/>
      <c r="W345" s="8"/>
      <c r="X345" s="8"/>
    </row>
    <row r="346" spans="1:24" x14ac:dyDescent="0.2">
      <c r="A346" s="1">
        <f t="shared" si="14"/>
        <v>341</v>
      </c>
      <c r="B346" s="148" t="s">
        <v>352</v>
      </c>
      <c r="C346" s="1">
        <f t="shared" si="13"/>
        <v>341</v>
      </c>
      <c r="D346" s="1">
        <f>VLOOKUP(B346,TabellenSRG!$B$5:$C$386,2,FALSE)</f>
        <v>341</v>
      </c>
      <c r="E346" s="8"/>
      <c r="F346" s="8"/>
      <c r="G346" s="8"/>
      <c r="H346" s="8"/>
      <c r="I346" s="8"/>
      <c r="J346" s="8"/>
      <c r="K346" s="8"/>
      <c r="L346" s="8"/>
      <c r="M346" s="8"/>
      <c r="N346" s="8"/>
      <c r="O346" s="8"/>
      <c r="P346" s="8"/>
      <c r="Q346" s="8"/>
      <c r="R346" s="8"/>
      <c r="S346" s="8"/>
      <c r="T346" s="8"/>
      <c r="U346" s="8"/>
      <c r="V346" s="8"/>
      <c r="W346" s="8"/>
      <c r="X346" s="8"/>
    </row>
    <row r="347" spans="1:24" x14ac:dyDescent="0.2">
      <c r="A347" s="1">
        <f t="shared" si="14"/>
        <v>342</v>
      </c>
      <c r="B347" s="148" t="s">
        <v>353</v>
      </c>
      <c r="C347" s="1">
        <f t="shared" si="13"/>
        <v>342</v>
      </c>
      <c r="D347" s="1">
        <f>VLOOKUP(B347,TabellenSRG!$B$5:$C$386,2,FALSE)</f>
        <v>342</v>
      </c>
      <c r="E347" s="8"/>
      <c r="F347" s="8"/>
      <c r="G347" s="8"/>
      <c r="H347" s="8"/>
      <c r="I347" s="8"/>
      <c r="J347" s="8"/>
      <c r="K347" s="8"/>
      <c r="L347" s="8"/>
      <c r="M347" s="8"/>
      <c r="N347" s="8"/>
      <c r="O347" s="8"/>
      <c r="P347" s="8"/>
      <c r="Q347" s="8"/>
      <c r="R347" s="8"/>
      <c r="S347" s="8"/>
      <c r="T347" s="8"/>
      <c r="U347" s="8"/>
      <c r="V347" s="8"/>
      <c r="W347" s="8"/>
      <c r="X347" s="8"/>
    </row>
    <row r="348" spans="1:24" x14ac:dyDescent="0.2">
      <c r="A348" s="1">
        <f t="shared" si="14"/>
        <v>343</v>
      </c>
      <c r="B348" s="148" t="s">
        <v>354</v>
      </c>
      <c r="C348" s="1">
        <f t="shared" si="13"/>
        <v>343</v>
      </c>
      <c r="D348" s="1">
        <f>VLOOKUP(B348,TabellenSRG!$B$5:$C$386,2,FALSE)</f>
        <v>343</v>
      </c>
      <c r="E348" s="8"/>
      <c r="F348" s="8"/>
      <c r="G348" s="8"/>
      <c r="H348" s="8"/>
      <c r="I348" s="8"/>
      <c r="J348" s="8"/>
      <c r="K348" s="8"/>
      <c r="L348" s="8"/>
      <c r="M348" s="8"/>
      <c r="N348" s="8"/>
      <c r="O348" s="8"/>
      <c r="P348" s="8"/>
      <c r="Q348" s="8"/>
      <c r="R348" s="8"/>
      <c r="S348" s="8"/>
      <c r="T348" s="8"/>
      <c r="U348" s="8"/>
      <c r="V348" s="8"/>
      <c r="W348" s="8"/>
      <c r="X348" s="8"/>
    </row>
    <row r="349" spans="1:24" x14ac:dyDescent="0.2">
      <c r="A349" s="1">
        <f t="shared" si="14"/>
        <v>344</v>
      </c>
      <c r="B349" s="148" t="s">
        <v>355</v>
      </c>
      <c r="C349" s="1">
        <f t="shared" si="13"/>
        <v>344</v>
      </c>
      <c r="D349" s="1">
        <f>VLOOKUP(B349,TabellenSRG!$B$5:$C$386,2,FALSE)</f>
        <v>344</v>
      </c>
      <c r="E349" s="8"/>
      <c r="F349" s="8"/>
      <c r="G349" s="8"/>
      <c r="H349" s="8"/>
      <c r="I349" s="8"/>
      <c r="J349" s="8"/>
      <c r="K349" s="8"/>
      <c r="L349" s="8"/>
      <c r="M349" s="8"/>
      <c r="N349" s="8"/>
      <c r="O349" s="8"/>
      <c r="P349" s="8"/>
      <c r="Q349" s="8"/>
      <c r="R349" s="8"/>
      <c r="S349" s="8"/>
      <c r="T349" s="8"/>
      <c r="U349" s="8"/>
      <c r="V349" s="8"/>
      <c r="W349" s="8"/>
      <c r="X349" s="8"/>
    </row>
    <row r="350" spans="1:24" x14ac:dyDescent="0.2">
      <c r="A350" s="1">
        <f t="shared" si="14"/>
        <v>345</v>
      </c>
      <c r="B350" s="148" t="s">
        <v>356</v>
      </c>
      <c r="C350" s="1">
        <f t="shared" si="13"/>
        <v>345</v>
      </c>
      <c r="D350" s="1">
        <f>VLOOKUP(B350,TabellenSRG!$B$5:$C$386,2,FALSE)</f>
        <v>345</v>
      </c>
      <c r="E350" s="8"/>
      <c r="F350" s="8"/>
      <c r="G350" s="8"/>
      <c r="H350" s="8"/>
      <c r="I350" s="8"/>
      <c r="J350" s="8"/>
      <c r="K350" s="8"/>
      <c r="L350" s="8"/>
      <c r="M350" s="8"/>
      <c r="N350" s="8"/>
      <c r="O350" s="8"/>
      <c r="P350" s="8"/>
      <c r="Q350" s="8"/>
      <c r="R350" s="8"/>
      <c r="S350" s="8"/>
      <c r="T350" s="8"/>
      <c r="U350" s="8"/>
      <c r="V350" s="8"/>
      <c r="W350" s="8"/>
      <c r="X350" s="8"/>
    </row>
    <row r="351" spans="1:24" x14ac:dyDescent="0.2">
      <c r="A351" s="1">
        <f t="shared" si="14"/>
        <v>346</v>
      </c>
      <c r="B351" s="148" t="s">
        <v>357</v>
      </c>
      <c r="C351" s="1">
        <f t="shared" si="13"/>
        <v>346</v>
      </c>
      <c r="D351" s="1">
        <f>VLOOKUP(B351,TabellenSRG!$B$5:$C$386,2,FALSE)</f>
        <v>346</v>
      </c>
      <c r="E351" s="8"/>
      <c r="F351" s="8"/>
      <c r="G351" s="8"/>
      <c r="H351" s="8"/>
      <c r="I351" s="8"/>
      <c r="J351" s="8"/>
      <c r="K351" s="8"/>
      <c r="L351" s="8"/>
      <c r="M351" s="8"/>
      <c r="N351" s="8"/>
      <c r="O351" s="8"/>
      <c r="P351" s="8"/>
      <c r="Q351" s="8"/>
      <c r="R351" s="8"/>
      <c r="S351" s="8"/>
      <c r="T351" s="8"/>
      <c r="U351" s="8"/>
      <c r="V351" s="8"/>
      <c r="W351" s="8"/>
      <c r="X351" s="8"/>
    </row>
    <row r="352" spans="1:24" x14ac:dyDescent="0.2">
      <c r="A352" s="1">
        <f t="shared" si="14"/>
        <v>347</v>
      </c>
      <c r="B352" s="148" t="s">
        <v>358</v>
      </c>
      <c r="C352" s="1">
        <f t="shared" si="13"/>
        <v>347</v>
      </c>
      <c r="D352" s="1">
        <f>VLOOKUP(B352,TabellenSRG!$B$5:$C$386,2,FALSE)</f>
        <v>347</v>
      </c>
      <c r="E352" s="8"/>
      <c r="F352" s="8"/>
      <c r="G352" s="8"/>
      <c r="H352" s="8"/>
      <c r="I352" s="8"/>
      <c r="J352" s="8"/>
      <c r="K352" s="8"/>
      <c r="L352" s="8"/>
      <c r="M352" s="8"/>
      <c r="N352" s="8"/>
      <c r="O352" s="8"/>
      <c r="P352" s="8"/>
      <c r="Q352" s="8"/>
      <c r="R352" s="8"/>
      <c r="S352" s="8"/>
      <c r="T352" s="8"/>
      <c r="U352" s="8"/>
      <c r="V352" s="8"/>
      <c r="W352" s="8"/>
      <c r="X352" s="8"/>
    </row>
    <row r="353" spans="1:24" x14ac:dyDescent="0.2">
      <c r="A353" s="1">
        <f t="shared" si="14"/>
        <v>348</v>
      </c>
      <c r="B353" s="148" t="s">
        <v>359</v>
      </c>
      <c r="C353" s="1">
        <f t="shared" si="13"/>
        <v>348</v>
      </c>
      <c r="D353" s="1">
        <f>VLOOKUP(B353,TabellenSRG!$B$5:$C$386,2,FALSE)</f>
        <v>348</v>
      </c>
      <c r="E353" s="8"/>
      <c r="F353" s="8"/>
      <c r="G353" s="8"/>
      <c r="H353" s="8"/>
      <c r="I353" s="8"/>
      <c r="J353" s="8"/>
      <c r="K353" s="8"/>
      <c r="L353" s="8"/>
      <c r="M353" s="8"/>
      <c r="N353" s="8"/>
      <c r="O353" s="8"/>
      <c r="P353" s="8"/>
      <c r="Q353" s="8"/>
      <c r="R353" s="8"/>
      <c r="S353" s="8"/>
      <c r="T353" s="8"/>
      <c r="U353" s="8"/>
      <c r="V353" s="8"/>
      <c r="W353" s="8"/>
      <c r="X353" s="8"/>
    </row>
    <row r="354" spans="1:24" x14ac:dyDescent="0.2">
      <c r="A354" s="1">
        <f t="shared" si="14"/>
        <v>349</v>
      </c>
      <c r="B354" s="148" t="s">
        <v>360</v>
      </c>
      <c r="C354" s="1">
        <f t="shared" si="13"/>
        <v>349</v>
      </c>
      <c r="D354" s="1">
        <f>VLOOKUP(B354,TabellenSRG!$B$5:$C$386,2,FALSE)</f>
        <v>349</v>
      </c>
      <c r="E354" s="8"/>
      <c r="F354" s="8"/>
      <c r="G354" s="8"/>
      <c r="H354" s="8"/>
      <c r="I354" s="8"/>
      <c r="J354" s="8"/>
      <c r="K354" s="8"/>
      <c r="L354" s="8"/>
      <c r="M354" s="8"/>
      <c r="N354" s="8"/>
      <c r="O354" s="8"/>
      <c r="P354" s="8"/>
      <c r="Q354" s="8"/>
      <c r="R354" s="8"/>
      <c r="S354" s="8"/>
      <c r="T354" s="8"/>
      <c r="U354" s="8"/>
      <c r="V354" s="8"/>
      <c r="W354" s="8"/>
      <c r="X354" s="8"/>
    </row>
    <row r="355" spans="1:24" x14ac:dyDescent="0.2">
      <c r="A355" s="1">
        <f t="shared" si="14"/>
        <v>350</v>
      </c>
      <c r="B355" s="148" t="s">
        <v>690</v>
      </c>
      <c r="C355" s="1">
        <f t="shared" si="13"/>
        <v>350</v>
      </c>
      <c r="D355" s="1">
        <f>VLOOKUP(B355,TabellenSRG!$B$5:$C$386,2,FALSE)</f>
        <v>350</v>
      </c>
      <c r="E355" s="8"/>
      <c r="F355" s="8"/>
      <c r="G355" s="8"/>
      <c r="H355" s="8"/>
      <c r="I355" s="8"/>
      <c r="J355" s="8"/>
      <c r="K355" s="8"/>
      <c r="L355" s="8"/>
      <c r="M355" s="8"/>
      <c r="N355" s="8"/>
      <c r="O355" s="8"/>
      <c r="P355" s="8"/>
      <c r="Q355" s="8"/>
      <c r="R355" s="8"/>
      <c r="S355" s="8"/>
      <c r="T355" s="8"/>
      <c r="U355" s="8"/>
      <c r="V355" s="8"/>
      <c r="W355" s="8"/>
      <c r="X355" s="8"/>
    </row>
    <row r="356" spans="1:24" x14ac:dyDescent="0.2">
      <c r="A356" s="1">
        <f t="shared" si="14"/>
        <v>351</v>
      </c>
      <c r="B356" s="148" t="s">
        <v>361</v>
      </c>
      <c r="C356" s="1">
        <f t="shared" si="13"/>
        <v>351</v>
      </c>
      <c r="D356" s="1">
        <f>VLOOKUP(B356,TabellenSRG!$B$5:$C$386,2,FALSE)</f>
        <v>351</v>
      </c>
      <c r="E356" s="8"/>
      <c r="F356" s="8"/>
      <c r="G356" s="8"/>
      <c r="H356" s="8"/>
      <c r="I356" s="8"/>
      <c r="J356" s="8"/>
      <c r="K356" s="8"/>
      <c r="L356" s="8"/>
      <c r="M356" s="8"/>
      <c r="N356" s="8"/>
      <c r="O356" s="8"/>
      <c r="P356" s="8"/>
      <c r="Q356" s="8"/>
      <c r="R356" s="8"/>
      <c r="S356" s="8"/>
      <c r="T356" s="8"/>
      <c r="U356" s="8"/>
      <c r="V356" s="8"/>
      <c r="W356" s="8"/>
      <c r="X356" s="8"/>
    </row>
    <row r="357" spans="1:24" x14ac:dyDescent="0.2">
      <c r="A357" s="1">
        <f t="shared" si="14"/>
        <v>352</v>
      </c>
      <c r="B357" s="148" t="s">
        <v>362</v>
      </c>
      <c r="C357" s="1">
        <f t="shared" si="13"/>
        <v>352</v>
      </c>
      <c r="D357" s="1">
        <f>VLOOKUP(B357,TabellenSRG!$B$5:$C$386,2,FALSE)</f>
        <v>352</v>
      </c>
      <c r="E357" s="8"/>
      <c r="F357" s="8"/>
      <c r="G357" s="8"/>
      <c r="H357" s="8"/>
      <c r="I357" s="8"/>
      <c r="J357" s="8"/>
      <c r="K357" s="8"/>
      <c r="L357" s="8"/>
      <c r="M357" s="8"/>
      <c r="N357" s="8"/>
      <c r="O357" s="8"/>
      <c r="P357" s="8"/>
      <c r="Q357" s="8"/>
      <c r="R357" s="8"/>
      <c r="S357" s="8"/>
      <c r="T357" s="8"/>
      <c r="U357" s="8"/>
      <c r="V357" s="8"/>
      <c r="W357" s="8"/>
      <c r="X357" s="8"/>
    </row>
    <row r="358" spans="1:24" x14ac:dyDescent="0.2">
      <c r="A358" s="1">
        <f t="shared" si="14"/>
        <v>353</v>
      </c>
      <c r="B358" s="148" t="s">
        <v>363</v>
      </c>
      <c r="C358" s="1">
        <f t="shared" si="13"/>
        <v>353</v>
      </c>
      <c r="D358" s="1">
        <f>VLOOKUP(B358,TabellenSRG!$B$5:$C$386,2,FALSE)</f>
        <v>353</v>
      </c>
      <c r="E358" s="8"/>
      <c r="F358" s="8"/>
      <c r="G358" s="8"/>
      <c r="H358" s="8"/>
      <c r="I358" s="8"/>
      <c r="J358" s="8"/>
      <c r="K358" s="8"/>
      <c r="L358" s="8"/>
      <c r="M358" s="8"/>
      <c r="N358" s="8"/>
      <c r="O358" s="8"/>
      <c r="P358" s="8"/>
      <c r="Q358" s="8"/>
      <c r="R358" s="8"/>
      <c r="S358" s="8"/>
      <c r="T358" s="8"/>
      <c r="U358" s="8"/>
      <c r="V358" s="8"/>
      <c r="W358" s="8"/>
      <c r="X358" s="8"/>
    </row>
    <row r="359" spans="1:24" x14ac:dyDescent="0.2">
      <c r="A359" s="1">
        <f t="shared" si="14"/>
        <v>354</v>
      </c>
      <c r="B359" s="148" t="s">
        <v>364</v>
      </c>
      <c r="C359" s="1">
        <f t="shared" si="13"/>
        <v>354</v>
      </c>
      <c r="D359" s="1">
        <f>VLOOKUP(B359,TabellenSRG!$B$5:$C$386,2,FALSE)</f>
        <v>354</v>
      </c>
      <c r="E359" s="8"/>
      <c r="F359" s="8"/>
      <c r="G359" s="8"/>
      <c r="H359" s="8"/>
      <c r="I359" s="8"/>
      <c r="J359" s="8"/>
      <c r="K359" s="8"/>
      <c r="L359" s="8"/>
      <c r="M359" s="8"/>
      <c r="N359" s="8"/>
      <c r="O359" s="8"/>
      <c r="P359" s="8"/>
      <c r="Q359" s="8"/>
      <c r="R359" s="8"/>
      <c r="S359" s="8"/>
      <c r="T359" s="8"/>
      <c r="U359" s="8"/>
      <c r="V359" s="8"/>
      <c r="W359" s="8"/>
      <c r="X359" s="8"/>
    </row>
    <row r="360" spans="1:24" x14ac:dyDescent="0.2">
      <c r="A360" s="1">
        <f t="shared" si="14"/>
        <v>355</v>
      </c>
      <c r="B360" s="148" t="s">
        <v>365</v>
      </c>
      <c r="C360" s="1">
        <f t="shared" si="13"/>
        <v>355</v>
      </c>
      <c r="D360" s="1">
        <f>VLOOKUP(B360,TabellenSRG!$B$5:$C$386,2,FALSE)</f>
        <v>355</v>
      </c>
      <c r="E360" s="8"/>
      <c r="F360" s="8"/>
      <c r="G360" s="8"/>
      <c r="H360" s="8"/>
      <c r="I360" s="8"/>
      <c r="J360" s="8"/>
      <c r="K360" s="8"/>
      <c r="L360" s="8"/>
      <c r="M360" s="8"/>
      <c r="N360" s="8"/>
      <c r="O360" s="8"/>
      <c r="P360" s="8"/>
      <c r="Q360" s="8"/>
      <c r="R360" s="8"/>
      <c r="S360" s="8"/>
      <c r="T360" s="8"/>
      <c r="U360" s="8"/>
      <c r="V360" s="8"/>
      <c r="W360" s="8"/>
      <c r="X360" s="8"/>
    </row>
    <row r="361" spans="1:24" x14ac:dyDescent="0.2">
      <c r="A361" s="1">
        <f t="shared" si="14"/>
        <v>356</v>
      </c>
      <c r="B361" s="148" t="s">
        <v>366</v>
      </c>
      <c r="C361" s="1">
        <f t="shared" si="13"/>
        <v>356</v>
      </c>
      <c r="D361" s="1">
        <f>VLOOKUP(B361,TabellenSRG!$B$5:$C$386,2,FALSE)</f>
        <v>356</v>
      </c>
      <c r="E361" s="8"/>
      <c r="F361" s="8"/>
      <c r="G361" s="8"/>
      <c r="H361" s="8"/>
      <c r="I361" s="8"/>
      <c r="J361" s="8"/>
      <c r="K361" s="8"/>
      <c r="L361" s="8"/>
      <c r="M361" s="8"/>
      <c r="N361" s="8"/>
      <c r="O361" s="8"/>
      <c r="P361" s="8"/>
      <c r="Q361" s="8"/>
      <c r="R361" s="8"/>
      <c r="S361" s="8"/>
      <c r="T361" s="8"/>
      <c r="U361" s="8"/>
      <c r="V361" s="8"/>
      <c r="W361" s="8"/>
      <c r="X361" s="8"/>
    </row>
    <row r="362" spans="1:24" x14ac:dyDescent="0.2">
      <c r="A362" s="1">
        <f t="shared" si="14"/>
        <v>357</v>
      </c>
      <c r="B362" s="148" t="s">
        <v>367</v>
      </c>
      <c r="C362" s="1">
        <f t="shared" si="13"/>
        <v>357</v>
      </c>
      <c r="D362" s="1">
        <f>VLOOKUP(B362,TabellenSRG!$B$5:$C$386,2,FALSE)</f>
        <v>357</v>
      </c>
      <c r="E362" s="8"/>
      <c r="F362" s="8"/>
      <c r="G362" s="8"/>
      <c r="H362" s="8"/>
      <c r="I362" s="8"/>
      <c r="J362" s="8"/>
      <c r="K362" s="8"/>
      <c r="L362" s="8"/>
      <c r="M362" s="8"/>
      <c r="N362" s="8"/>
      <c r="O362" s="8"/>
      <c r="P362" s="8"/>
      <c r="Q362" s="8"/>
      <c r="R362" s="8"/>
      <c r="S362" s="8"/>
      <c r="T362" s="8"/>
      <c r="U362" s="8"/>
      <c r="V362" s="8"/>
      <c r="W362" s="8"/>
      <c r="X362" s="8"/>
    </row>
    <row r="363" spans="1:24" x14ac:dyDescent="0.2">
      <c r="A363" s="1">
        <f t="shared" si="14"/>
        <v>358</v>
      </c>
      <c r="B363" s="148" t="s">
        <v>368</v>
      </c>
      <c r="C363" s="1">
        <f t="shared" si="13"/>
        <v>358</v>
      </c>
      <c r="D363" s="1">
        <f>VLOOKUP(B363,TabellenSRG!$B$5:$C$386,2,FALSE)</f>
        <v>358</v>
      </c>
      <c r="E363" s="8"/>
      <c r="F363" s="8"/>
      <c r="G363" s="8"/>
      <c r="H363" s="8"/>
      <c r="I363" s="8"/>
      <c r="J363" s="8"/>
      <c r="K363" s="8"/>
      <c r="L363" s="8"/>
      <c r="M363" s="8"/>
      <c r="N363" s="8"/>
      <c r="O363" s="8"/>
      <c r="P363" s="8"/>
      <c r="Q363" s="8"/>
      <c r="R363" s="8"/>
      <c r="S363" s="8"/>
      <c r="T363" s="8"/>
      <c r="U363" s="8"/>
      <c r="V363" s="8"/>
      <c r="W363" s="8"/>
      <c r="X363" s="8"/>
    </row>
    <row r="364" spans="1:24" x14ac:dyDescent="0.2">
      <c r="A364" s="1">
        <f t="shared" si="14"/>
        <v>359</v>
      </c>
      <c r="B364" s="148" t="s">
        <v>369</v>
      </c>
      <c r="C364" s="1">
        <f t="shared" si="13"/>
        <v>359</v>
      </c>
      <c r="D364" s="1">
        <f>VLOOKUP(B364,TabellenSRG!$B$5:$C$386,2,FALSE)</f>
        <v>359</v>
      </c>
      <c r="E364" s="8"/>
      <c r="F364" s="8"/>
      <c r="G364" s="8"/>
      <c r="H364" s="8"/>
      <c r="I364" s="8"/>
      <c r="J364" s="8"/>
      <c r="K364" s="8"/>
      <c r="L364" s="8"/>
      <c r="M364" s="8"/>
      <c r="N364" s="8"/>
      <c r="O364" s="8"/>
      <c r="P364" s="8"/>
      <c r="Q364" s="8"/>
      <c r="R364" s="8"/>
      <c r="S364" s="8"/>
      <c r="T364" s="8"/>
      <c r="U364" s="8"/>
      <c r="V364" s="8"/>
      <c r="W364" s="8"/>
      <c r="X364" s="8"/>
    </row>
    <row r="365" spans="1:24" x14ac:dyDescent="0.2">
      <c r="A365" s="1">
        <f t="shared" si="14"/>
        <v>360</v>
      </c>
      <c r="B365" s="148" t="s">
        <v>370</v>
      </c>
      <c r="C365" s="1">
        <f t="shared" si="13"/>
        <v>360</v>
      </c>
      <c r="D365" s="1">
        <f>VLOOKUP(B365,TabellenSRG!$B$5:$C$386,2,FALSE)</f>
        <v>360</v>
      </c>
      <c r="E365" s="8"/>
      <c r="F365" s="8"/>
      <c r="G365" s="8"/>
      <c r="H365" s="8"/>
      <c r="I365" s="8"/>
      <c r="J365" s="8"/>
      <c r="K365" s="8"/>
      <c r="L365" s="8"/>
      <c r="M365" s="8"/>
      <c r="N365" s="8"/>
      <c r="O365" s="8"/>
      <c r="P365" s="8"/>
      <c r="Q365" s="8"/>
      <c r="R365" s="8"/>
      <c r="S365" s="8"/>
      <c r="T365" s="8"/>
      <c r="U365" s="8"/>
      <c r="V365" s="8"/>
      <c r="W365" s="8"/>
      <c r="X365" s="8"/>
    </row>
    <row r="366" spans="1:24" x14ac:dyDescent="0.2">
      <c r="A366" s="1">
        <f t="shared" si="14"/>
        <v>361</v>
      </c>
      <c r="B366" s="148" t="s">
        <v>371</v>
      </c>
      <c r="C366" s="1">
        <f t="shared" si="13"/>
        <v>361</v>
      </c>
      <c r="D366" s="1">
        <f>VLOOKUP(B366,TabellenSRG!$B$5:$C$386,2,FALSE)</f>
        <v>361</v>
      </c>
      <c r="E366" s="8"/>
      <c r="F366" s="8"/>
      <c r="G366" s="8"/>
      <c r="H366" s="8"/>
      <c r="I366" s="8"/>
      <c r="J366" s="8"/>
      <c r="K366" s="8"/>
      <c r="L366" s="8"/>
      <c r="M366" s="8"/>
      <c r="N366" s="8"/>
      <c r="O366" s="8"/>
      <c r="P366" s="8"/>
      <c r="Q366" s="8"/>
      <c r="R366" s="8"/>
      <c r="S366" s="8"/>
      <c r="T366" s="8"/>
      <c r="U366" s="8"/>
      <c r="V366" s="8"/>
      <c r="W366" s="8"/>
      <c r="X366" s="8"/>
    </row>
    <row r="367" spans="1:24" x14ac:dyDescent="0.2">
      <c r="A367" s="1">
        <f t="shared" si="14"/>
        <v>362</v>
      </c>
      <c r="B367" s="148" t="s">
        <v>372</v>
      </c>
      <c r="C367" s="1">
        <f t="shared" si="13"/>
        <v>362</v>
      </c>
      <c r="D367" s="1">
        <f>VLOOKUP(B367,TabellenSRG!$B$5:$C$386,2,FALSE)</f>
        <v>362</v>
      </c>
      <c r="E367" s="8"/>
      <c r="F367" s="8"/>
      <c r="G367" s="8"/>
      <c r="H367" s="8"/>
      <c r="I367" s="8"/>
      <c r="J367" s="8"/>
      <c r="K367" s="8"/>
      <c r="L367" s="8"/>
      <c r="M367" s="8"/>
      <c r="N367" s="8"/>
      <c r="O367" s="8"/>
      <c r="P367" s="8"/>
      <c r="Q367" s="8"/>
      <c r="R367" s="8"/>
      <c r="S367" s="8"/>
      <c r="T367" s="8"/>
      <c r="U367" s="8"/>
      <c r="V367" s="8"/>
      <c r="W367" s="8"/>
      <c r="X367" s="8"/>
    </row>
    <row r="368" spans="1:24" x14ac:dyDescent="0.2">
      <c r="A368" s="1">
        <f t="shared" si="14"/>
        <v>363</v>
      </c>
      <c r="B368" s="148" t="s">
        <v>373</v>
      </c>
      <c r="C368" s="1">
        <f t="shared" si="13"/>
        <v>363</v>
      </c>
      <c r="D368" s="1">
        <f>VLOOKUP(B368,TabellenSRG!$B$5:$C$386,2,FALSE)</f>
        <v>363</v>
      </c>
      <c r="E368" s="8"/>
      <c r="F368" s="8"/>
      <c r="G368" s="8"/>
      <c r="H368" s="8"/>
      <c r="I368" s="8"/>
      <c r="J368" s="8"/>
      <c r="K368" s="8"/>
      <c r="L368" s="8"/>
      <c r="M368" s="8"/>
      <c r="N368" s="8"/>
      <c r="O368" s="8"/>
      <c r="P368" s="8"/>
      <c r="Q368" s="8"/>
      <c r="R368" s="8"/>
      <c r="S368" s="8"/>
      <c r="T368" s="8"/>
      <c r="U368" s="8"/>
      <c r="V368" s="8"/>
      <c r="W368" s="8"/>
      <c r="X368" s="8"/>
    </row>
    <row r="369" spans="1:24" x14ac:dyDescent="0.2">
      <c r="A369" s="1">
        <f t="shared" si="14"/>
        <v>364</v>
      </c>
      <c r="B369" s="148" t="s">
        <v>374</v>
      </c>
      <c r="C369" s="1">
        <f t="shared" si="13"/>
        <v>364</v>
      </c>
      <c r="D369" s="1">
        <f>VLOOKUP(B369,TabellenSRG!$B$5:$C$386,2,FALSE)</f>
        <v>364</v>
      </c>
      <c r="E369" s="8"/>
      <c r="F369" s="8"/>
      <c r="G369" s="8"/>
      <c r="H369" s="8"/>
      <c r="I369" s="8"/>
      <c r="J369" s="8"/>
      <c r="K369" s="8"/>
      <c r="L369" s="8"/>
      <c r="M369" s="8"/>
      <c r="N369" s="8"/>
      <c r="O369" s="8"/>
      <c r="P369" s="8"/>
      <c r="Q369" s="8"/>
      <c r="R369" s="8"/>
      <c r="S369" s="8"/>
      <c r="T369" s="8"/>
      <c r="U369" s="8"/>
      <c r="V369" s="8"/>
      <c r="W369" s="8"/>
      <c r="X369" s="8"/>
    </row>
    <row r="370" spans="1:24" x14ac:dyDescent="0.2">
      <c r="A370" s="1">
        <f t="shared" si="14"/>
        <v>365</v>
      </c>
      <c r="B370" s="148" t="s">
        <v>375</v>
      </c>
      <c r="C370" s="1">
        <f t="shared" si="13"/>
        <v>365</v>
      </c>
      <c r="D370" s="1">
        <f>VLOOKUP(B370,TabellenSRG!$B$5:$C$386,2,FALSE)</f>
        <v>365</v>
      </c>
      <c r="E370" s="8"/>
      <c r="F370" s="8"/>
      <c r="G370" s="8"/>
      <c r="H370" s="8"/>
      <c r="I370" s="8"/>
      <c r="J370" s="8"/>
      <c r="K370" s="8"/>
      <c r="L370" s="8"/>
      <c r="M370" s="8"/>
      <c r="N370" s="8"/>
      <c r="O370" s="8"/>
      <c r="P370" s="8"/>
      <c r="Q370" s="8"/>
      <c r="R370" s="8"/>
      <c r="S370" s="8"/>
      <c r="T370" s="8"/>
      <c r="U370" s="8"/>
      <c r="V370" s="8"/>
      <c r="W370" s="8"/>
      <c r="X370" s="8"/>
    </row>
    <row r="371" spans="1:24" x14ac:dyDescent="0.2">
      <c r="A371" s="1">
        <f t="shared" si="14"/>
        <v>366</v>
      </c>
      <c r="B371" s="148" t="s">
        <v>376</v>
      </c>
      <c r="C371" s="1">
        <f t="shared" si="13"/>
        <v>366</v>
      </c>
      <c r="D371" s="1">
        <f>VLOOKUP(B371,TabellenSRG!$B$5:$C$386,2,FALSE)</f>
        <v>366</v>
      </c>
      <c r="E371" s="8"/>
      <c r="F371" s="8"/>
      <c r="G371" s="8"/>
      <c r="H371" s="8"/>
      <c r="I371" s="8"/>
      <c r="J371" s="8"/>
      <c r="K371" s="8"/>
      <c r="L371" s="8"/>
      <c r="M371" s="8"/>
      <c r="N371" s="8"/>
      <c r="O371" s="8"/>
      <c r="P371" s="8"/>
      <c r="Q371" s="8"/>
      <c r="R371" s="8"/>
      <c r="S371" s="8"/>
      <c r="T371" s="8"/>
      <c r="U371" s="8"/>
      <c r="V371" s="8"/>
      <c r="W371" s="8"/>
      <c r="X371" s="8"/>
    </row>
    <row r="372" spans="1:24" x14ac:dyDescent="0.2">
      <c r="A372" s="1">
        <f t="shared" si="14"/>
        <v>367</v>
      </c>
      <c r="B372" s="148" t="s">
        <v>377</v>
      </c>
      <c r="C372" s="1">
        <f t="shared" si="13"/>
        <v>367</v>
      </c>
      <c r="D372" s="1">
        <f>VLOOKUP(B372,TabellenSRG!$B$5:$C$386,2,FALSE)</f>
        <v>367</v>
      </c>
      <c r="E372" s="8"/>
      <c r="F372" s="8"/>
      <c r="G372" s="8"/>
      <c r="H372" s="8"/>
      <c r="I372" s="8"/>
      <c r="J372" s="8"/>
      <c r="K372" s="8"/>
      <c r="L372" s="8"/>
      <c r="M372" s="8"/>
      <c r="N372" s="8"/>
      <c r="O372" s="8"/>
      <c r="P372" s="8"/>
      <c r="Q372" s="8"/>
      <c r="R372" s="8"/>
      <c r="S372" s="8"/>
      <c r="T372" s="8"/>
      <c r="U372" s="8"/>
      <c r="V372" s="8"/>
      <c r="W372" s="8"/>
      <c r="X372" s="8"/>
    </row>
    <row r="373" spans="1:24" x14ac:dyDescent="0.2">
      <c r="A373" s="1">
        <f t="shared" si="14"/>
        <v>368</v>
      </c>
      <c r="B373" s="148" t="s">
        <v>378</v>
      </c>
      <c r="C373" s="1">
        <f t="shared" si="13"/>
        <v>368</v>
      </c>
      <c r="D373" s="1">
        <f>VLOOKUP(B373,TabellenSRG!$B$5:$C$386,2,FALSE)</f>
        <v>368</v>
      </c>
      <c r="E373" s="8"/>
      <c r="F373" s="8"/>
      <c r="G373" s="8"/>
      <c r="H373" s="8"/>
      <c r="I373" s="8"/>
      <c r="J373" s="8"/>
      <c r="K373" s="8"/>
      <c r="L373" s="8"/>
      <c r="M373" s="8"/>
      <c r="N373" s="8"/>
      <c r="O373" s="8"/>
      <c r="P373" s="8"/>
      <c r="Q373" s="8"/>
      <c r="R373" s="8"/>
      <c r="S373" s="8"/>
      <c r="T373" s="8"/>
      <c r="U373" s="8"/>
      <c r="V373" s="8"/>
      <c r="W373" s="8"/>
      <c r="X373" s="8"/>
    </row>
    <row r="374" spans="1:24" x14ac:dyDescent="0.2">
      <c r="A374" s="1">
        <f t="shared" si="14"/>
        <v>369</v>
      </c>
      <c r="B374" s="148" t="s">
        <v>379</v>
      </c>
      <c r="C374" s="1">
        <f t="shared" si="13"/>
        <v>369</v>
      </c>
      <c r="D374" s="1">
        <f>VLOOKUP(B374,TabellenSRG!$B$5:$C$386,2,FALSE)</f>
        <v>369</v>
      </c>
      <c r="E374" s="8"/>
      <c r="F374" s="8"/>
      <c r="G374" s="8"/>
      <c r="H374" s="8"/>
      <c r="I374" s="8"/>
      <c r="J374" s="8"/>
      <c r="K374" s="8"/>
      <c r="L374" s="8"/>
      <c r="M374" s="8"/>
      <c r="N374" s="8"/>
      <c r="O374" s="8"/>
      <c r="P374" s="8"/>
      <c r="Q374" s="8"/>
      <c r="R374" s="8"/>
      <c r="S374" s="8"/>
      <c r="T374" s="8"/>
      <c r="U374" s="8"/>
      <c r="V374" s="8"/>
      <c r="W374" s="8"/>
      <c r="X374" s="8"/>
    </row>
    <row r="375" spans="1:24" x14ac:dyDescent="0.2">
      <c r="A375" s="1">
        <f t="shared" si="14"/>
        <v>370</v>
      </c>
      <c r="B375" s="148" t="s">
        <v>380</v>
      </c>
      <c r="C375" s="1">
        <f t="shared" si="13"/>
        <v>370</v>
      </c>
      <c r="D375" s="1">
        <f>VLOOKUP(B375,TabellenSRG!$B$5:$C$386,2,FALSE)</f>
        <v>370</v>
      </c>
      <c r="E375" s="8"/>
      <c r="F375" s="8"/>
      <c r="G375" s="8"/>
      <c r="H375" s="8"/>
      <c r="I375" s="8"/>
      <c r="J375" s="8"/>
      <c r="K375" s="8"/>
      <c r="L375" s="8"/>
      <c r="M375" s="8"/>
      <c r="N375" s="8"/>
      <c r="O375" s="8"/>
      <c r="P375" s="8"/>
      <c r="Q375" s="8"/>
      <c r="R375" s="8"/>
      <c r="S375" s="8"/>
      <c r="T375" s="8"/>
      <c r="U375" s="8"/>
      <c r="V375" s="8"/>
      <c r="W375" s="8"/>
      <c r="X375" s="8"/>
    </row>
    <row r="376" spans="1:24" x14ac:dyDescent="0.2">
      <c r="A376" s="1">
        <f t="shared" si="14"/>
        <v>371</v>
      </c>
      <c r="B376" s="148" t="s">
        <v>381</v>
      </c>
      <c r="C376" s="1">
        <f t="shared" si="13"/>
        <v>371</v>
      </c>
      <c r="D376" s="1">
        <f>VLOOKUP(B376,TabellenSRG!$B$5:$C$386,2,FALSE)</f>
        <v>371</v>
      </c>
      <c r="E376" s="8"/>
      <c r="F376" s="8"/>
      <c r="G376" s="8"/>
      <c r="H376" s="8"/>
      <c r="I376" s="8"/>
      <c r="J376" s="8"/>
      <c r="K376" s="8"/>
      <c r="L376" s="8"/>
      <c r="M376" s="8"/>
      <c r="N376" s="8"/>
      <c r="O376" s="8"/>
      <c r="P376" s="8"/>
      <c r="Q376" s="8"/>
      <c r="R376" s="8"/>
      <c r="S376" s="8"/>
      <c r="T376" s="8"/>
      <c r="U376" s="8"/>
      <c r="V376" s="8"/>
      <c r="W376" s="8"/>
      <c r="X376" s="8"/>
    </row>
    <row r="377" spans="1:24" x14ac:dyDescent="0.2">
      <c r="A377" s="1">
        <f t="shared" si="14"/>
        <v>372</v>
      </c>
      <c r="B377" s="148" t="s">
        <v>382</v>
      </c>
      <c r="C377" s="1">
        <f t="shared" si="13"/>
        <v>372</v>
      </c>
      <c r="D377" s="1">
        <f>VLOOKUP(B377,TabellenSRG!$B$5:$C$386,2,FALSE)</f>
        <v>372</v>
      </c>
      <c r="E377" s="8"/>
      <c r="F377" s="8"/>
      <c r="G377" s="8"/>
      <c r="H377" s="8"/>
      <c r="I377" s="8"/>
      <c r="J377" s="8"/>
      <c r="K377" s="8"/>
      <c r="L377" s="8"/>
      <c r="M377" s="8"/>
      <c r="N377" s="8"/>
      <c r="O377" s="8"/>
      <c r="P377" s="8"/>
      <c r="Q377" s="8"/>
      <c r="R377" s="8"/>
      <c r="S377" s="8"/>
      <c r="T377" s="8"/>
      <c r="U377" s="8"/>
      <c r="V377" s="8"/>
      <c r="W377" s="8"/>
      <c r="X377" s="8"/>
    </row>
    <row r="378" spans="1:24" x14ac:dyDescent="0.2">
      <c r="A378" s="1">
        <f t="shared" si="14"/>
        <v>373</v>
      </c>
      <c r="B378" s="148" t="s">
        <v>383</v>
      </c>
      <c r="C378" s="1">
        <f t="shared" si="13"/>
        <v>373</v>
      </c>
      <c r="D378" s="1">
        <f>VLOOKUP(B378,TabellenSRG!$B$5:$C$386,2,FALSE)</f>
        <v>373</v>
      </c>
      <c r="E378" s="8"/>
      <c r="F378" s="8"/>
      <c r="G378" s="8"/>
      <c r="H378" s="8"/>
      <c r="I378" s="8"/>
      <c r="J378" s="8"/>
      <c r="K378" s="8"/>
      <c r="L378" s="8"/>
      <c r="M378" s="8"/>
      <c r="N378" s="8"/>
      <c r="O378" s="8"/>
      <c r="P378" s="8"/>
      <c r="Q378" s="8"/>
      <c r="R378" s="8"/>
      <c r="S378" s="8"/>
      <c r="T378" s="8"/>
      <c r="U378" s="8"/>
      <c r="V378" s="8"/>
      <c r="W378" s="8"/>
      <c r="X378" s="8"/>
    </row>
    <row r="379" spans="1:24" x14ac:dyDescent="0.2">
      <c r="A379" s="1">
        <f t="shared" si="14"/>
        <v>374</v>
      </c>
      <c r="B379" s="148" t="s">
        <v>384</v>
      </c>
      <c r="C379" s="1">
        <f t="shared" si="13"/>
        <v>374</v>
      </c>
      <c r="D379" s="1">
        <f>VLOOKUP(B379,TabellenSRG!$B$5:$C$386,2,FALSE)</f>
        <v>374</v>
      </c>
      <c r="E379" s="8"/>
      <c r="F379" s="8"/>
      <c r="G379" s="8"/>
      <c r="H379" s="8"/>
      <c r="I379" s="8"/>
      <c r="J379" s="8"/>
      <c r="K379" s="8"/>
      <c r="L379" s="8"/>
      <c r="M379" s="8"/>
      <c r="N379" s="8"/>
      <c r="O379" s="8"/>
      <c r="P379" s="8"/>
      <c r="Q379" s="8"/>
      <c r="R379" s="8"/>
      <c r="S379" s="8"/>
      <c r="T379" s="8"/>
      <c r="U379" s="8"/>
      <c r="V379" s="8"/>
      <c r="W379" s="8"/>
      <c r="X379" s="8"/>
    </row>
    <row r="380" spans="1:24" x14ac:dyDescent="0.2">
      <c r="A380" s="1">
        <f t="shared" si="14"/>
        <v>375</v>
      </c>
      <c r="B380" s="148" t="s">
        <v>385</v>
      </c>
      <c r="C380" s="1">
        <f t="shared" si="13"/>
        <v>375</v>
      </c>
      <c r="D380" s="1">
        <f>VLOOKUP(B380,TabellenSRG!$B$5:$C$386,2,FALSE)</f>
        <v>375</v>
      </c>
      <c r="E380" s="8"/>
      <c r="F380" s="8"/>
      <c r="G380" s="8"/>
      <c r="H380" s="8"/>
      <c r="I380" s="8"/>
      <c r="J380" s="8"/>
      <c r="K380" s="8"/>
      <c r="L380" s="8"/>
      <c r="M380" s="8"/>
      <c r="N380" s="8"/>
      <c r="O380" s="8"/>
      <c r="P380" s="8"/>
      <c r="Q380" s="8"/>
      <c r="R380" s="8"/>
      <c r="S380" s="8"/>
      <c r="T380" s="8"/>
      <c r="U380" s="8"/>
      <c r="V380" s="8"/>
      <c r="W380" s="8"/>
      <c r="X380" s="8"/>
    </row>
    <row r="381" spans="1:24" x14ac:dyDescent="0.2">
      <c r="A381" s="1">
        <f t="shared" si="14"/>
        <v>376</v>
      </c>
      <c r="B381" s="148" t="s">
        <v>386</v>
      </c>
      <c r="C381" s="1">
        <f t="shared" si="13"/>
        <v>376</v>
      </c>
      <c r="D381" s="1">
        <f>VLOOKUP(B381,TabellenSRG!$B$5:$C$386,2,FALSE)</f>
        <v>376</v>
      </c>
      <c r="E381" s="8"/>
      <c r="F381" s="8"/>
      <c r="G381" s="8"/>
      <c r="H381" s="8"/>
      <c r="I381" s="8"/>
      <c r="J381" s="8"/>
      <c r="K381" s="8"/>
      <c r="L381" s="8"/>
      <c r="M381" s="8"/>
      <c r="N381" s="8"/>
      <c r="O381" s="8"/>
      <c r="P381" s="8"/>
      <c r="Q381" s="8"/>
      <c r="R381" s="8"/>
      <c r="S381" s="8"/>
      <c r="T381" s="8"/>
      <c r="U381" s="8"/>
      <c r="V381" s="8"/>
      <c r="W381" s="8"/>
      <c r="X381" s="8"/>
    </row>
    <row r="382" spans="1:24" x14ac:dyDescent="0.2">
      <c r="A382" s="1">
        <f t="shared" si="14"/>
        <v>377</v>
      </c>
      <c r="B382" s="148" t="s">
        <v>387</v>
      </c>
      <c r="C382" s="1">
        <f t="shared" si="13"/>
        <v>377</v>
      </c>
      <c r="D382" s="1">
        <f>VLOOKUP(B382,TabellenSRG!$B$5:$C$386,2,FALSE)</f>
        <v>377</v>
      </c>
      <c r="E382" s="8"/>
      <c r="F382" s="8"/>
      <c r="G382" s="8"/>
      <c r="H382" s="8"/>
      <c r="I382" s="8"/>
      <c r="J382" s="8"/>
      <c r="K382" s="8"/>
      <c r="L382" s="8"/>
      <c r="M382" s="8"/>
      <c r="N382" s="8"/>
      <c r="O382" s="8"/>
      <c r="P382" s="8"/>
      <c r="Q382" s="8"/>
      <c r="R382" s="8"/>
      <c r="S382" s="8"/>
      <c r="T382" s="8"/>
      <c r="U382" s="8"/>
      <c r="V382" s="8"/>
      <c r="W382" s="8"/>
      <c r="X382" s="8"/>
    </row>
    <row r="383" spans="1:24" x14ac:dyDescent="0.2">
      <c r="A383" s="1">
        <f t="shared" si="14"/>
        <v>378</v>
      </c>
      <c r="B383" s="148" t="s">
        <v>388</v>
      </c>
      <c r="C383" s="1">
        <f t="shared" si="13"/>
        <v>378</v>
      </c>
      <c r="D383" s="1">
        <f>VLOOKUP(B383,TabellenSRG!$B$5:$C$386,2,FALSE)</f>
        <v>378</v>
      </c>
      <c r="E383" s="8"/>
      <c r="F383" s="8"/>
      <c r="G383" s="8"/>
      <c r="H383" s="8"/>
      <c r="I383" s="8"/>
      <c r="J383" s="8"/>
      <c r="K383" s="8"/>
      <c r="L383" s="8"/>
      <c r="M383" s="8"/>
      <c r="N383" s="8"/>
      <c r="O383" s="8"/>
      <c r="P383" s="8"/>
      <c r="Q383" s="8"/>
      <c r="R383" s="8"/>
      <c r="S383" s="8"/>
      <c r="T383" s="8"/>
      <c r="U383" s="8"/>
      <c r="V383" s="8"/>
      <c r="W383" s="8"/>
      <c r="X383" s="8"/>
    </row>
    <row r="384" spans="1:24" x14ac:dyDescent="0.2">
      <c r="A384" s="1">
        <f t="shared" si="14"/>
        <v>379</v>
      </c>
      <c r="B384" s="148" t="s">
        <v>389</v>
      </c>
      <c r="C384" s="1">
        <f t="shared" si="13"/>
        <v>379</v>
      </c>
      <c r="D384" s="1">
        <f>VLOOKUP(B384,TabellenSRG!$B$5:$C$386,2,FALSE)</f>
        <v>379</v>
      </c>
      <c r="E384" s="8"/>
      <c r="F384" s="8"/>
      <c r="G384" s="8"/>
      <c r="H384" s="8"/>
      <c r="I384" s="8"/>
      <c r="J384" s="8"/>
      <c r="K384" s="8"/>
      <c r="L384" s="8"/>
      <c r="M384" s="8"/>
      <c r="N384" s="8"/>
      <c r="O384" s="8"/>
      <c r="P384" s="8"/>
      <c r="Q384" s="8"/>
      <c r="R384" s="8"/>
      <c r="S384" s="8"/>
      <c r="T384" s="8"/>
      <c r="U384" s="8"/>
      <c r="V384" s="8"/>
      <c r="W384" s="8"/>
      <c r="X384" s="8"/>
    </row>
    <row r="385" spans="1:24" x14ac:dyDescent="0.2">
      <c r="A385" s="1">
        <f t="shared" si="14"/>
        <v>380</v>
      </c>
      <c r="B385" s="148" t="s">
        <v>390</v>
      </c>
      <c r="C385" s="1">
        <f t="shared" si="13"/>
        <v>380</v>
      </c>
      <c r="D385" s="1">
        <f>VLOOKUP(B385,TabellenSRG!$B$5:$C$386,2,FALSE)</f>
        <v>380</v>
      </c>
      <c r="E385" s="8"/>
      <c r="F385" s="8"/>
      <c r="G385" s="8"/>
      <c r="H385" s="8"/>
      <c r="I385" s="8"/>
      <c r="J385" s="8"/>
      <c r="K385" s="8"/>
      <c r="L385" s="8"/>
      <c r="M385" s="8"/>
      <c r="N385" s="8"/>
      <c r="O385" s="8"/>
      <c r="P385" s="8"/>
      <c r="Q385" s="8"/>
      <c r="R385" s="8"/>
      <c r="S385" s="8"/>
      <c r="T385" s="8"/>
      <c r="U385" s="8"/>
      <c r="V385" s="8"/>
      <c r="W385" s="8"/>
      <c r="X385" s="8"/>
    </row>
    <row r="386" spans="1:24" x14ac:dyDescent="0.2">
      <c r="A386" s="1">
        <f t="shared" si="14"/>
        <v>381</v>
      </c>
      <c r="B386" s="148" t="s">
        <v>391</v>
      </c>
      <c r="C386" s="1">
        <f t="shared" si="13"/>
        <v>381</v>
      </c>
      <c r="D386" s="1">
        <f>VLOOKUP(B386,TabellenSRG!$B$5:$C$386,2,FALSE)</f>
        <v>381</v>
      </c>
      <c r="E386" s="8"/>
      <c r="F386" s="8"/>
      <c r="G386" s="8"/>
      <c r="H386" s="8"/>
      <c r="I386" s="8"/>
      <c r="J386" s="8"/>
      <c r="K386" s="8"/>
      <c r="L386" s="8"/>
      <c r="M386" s="8"/>
      <c r="N386" s="8"/>
      <c r="O386" s="8"/>
      <c r="P386" s="8"/>
      <c r="Q386" s="8"/>
      <c r="R386" s="8"/>
      <c r="S386" s="8"/>
      <c r="T386" s="8"/>
      <c r="U386" s="8"/>
      <c r="V386" s="8"/>
      <c r="W386" s="8"/>
      <c r="X386" s="8"/>
    </row>
    <row r="399" spans="1:24" x14ac:dyDescent="0.2">
      <c r="B399" s="8"/>
      <c r="D399" s="8"/>
      <c r="E399" s="8"/>
      <c r="F399" s="8"/>
      <c r="G399" s="8"/>
      <c r="H399" s="8"/>
      <c r="I399" s="8"/>
      <c r="J399" s="8"/>
      <c r="K399" s="8"/>
      <c r="L399" s="8"/>
      <c r="M399" s="8"/>
      <c r="N399" s="8"/>
      <c r="O399" s="8"/>
      <c r="P399" s="8"/>
      <c r="Q399" s="8"/>
      <c r="R399" s="8"/>
      <c r="S399" s="8"/>
      <c r="T399" s="8"/>
      <c r="U399" s="8"/>
      <c r="V399" s="8"/>
      <c r="W399" s="8"/>
      <c r="X399" s="8"/>
    </row>
    <row r="400" spans="1:24" x14ac:dyDescent="0.2">
      <c r="B400" s="8"/>
      <c r="D400" s="8"/>
      <c r="E400" s="8"/>
      <c r="F400" s="8"/>
      <c r="G400" s="8"/>
      <c r="H400" s="8"/>
      <c r="I400" s="8"/>
      <c r="J400" s="8"/>
      <c r="K400" s="8"/>
      <c r="L400" s="8"/>
      <c r="M400" s="8"/>
      <c r="N400" s="8"/>
      <c r="O400" s="8"/>
      <c r="P400" s="8"/>
      <c r="Q400" s="8"/>
      <c r="R400" s="8"/>
      <c r="S400" s="8"/>
      <c r="T400" s="8"/>
      <c r="U400" s="8"/>
      <c r="V400" s="8"/>
      <c r="W400" s="8"/>
      <c r="X400" s="8"/>
    </row>
  </sheetData>
  <mergeCells count="4">
    <mergeCell ref="Z61:Z64"/>
    <mergeCell ref="Z77:Z88"/>
    <mergeCell ref="Z65:Z73"/>
    <mergeCell ref="AG9:AJ9"/>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5"/>
  <dimension ref="A1:AF2768"/>
  <sheetViews>
    <sheetView topLeftCell="Q1" workbookViewId="0">
      <selection activeCell="H58" sqref="H58"/>
    </sheetView>
  </sheetViews>
  <sheetFormatPr defaultRowHeight="12.75" x14ac:dyDescent="0.2"/>
  <cols>
    <col min="1" max="1" width="9.140625" style="89"/>
    <col min="2" max="2" width="15.42578125" customWidth="1"/>
    <col min="3" max="3" width="17.140625" customWidth="1"/>
    <col min="7" max="7" width="12.7109375" customWidth="1"/>
  </cols>
  <sheetData>
    <row r="1" spans="1:32" ht="15" x14ac:dyDescent="0.25">
      <c r="C1" s="5" t="s">
        <v>566</v>
      </c>
      <c r="E1" s="5"/>
      <c r="F1" s="5"/>
      <c r="G1" s="48" t="s">
        <v>454</v>
      </c>
      <c r="H1" s="48"/>
      <c r="I1" s="48" t="str">
        <f>HLOOKUP(MAX(E2:AF2),E2:AF3,2,FALSE)</f>
        <v>september 2018</v>
      </c>
      <c r="K1" s="5"/>
      <c r="L1" s="5"/>
      <c r="M1" s="5"/>
      <c r="N1" s="5"/>
      <c r="O1" s="33"/>
      <c r="P1" s="5"/>
      <c r="R1" s="3"/>
      <c r="S1" s="3"/>
      <c r="U1" s="37"/>
      <c r="V1" s="36"/>
    </row>
    <row r="2" spans="1:32" s="50" customFormat="1" ht="15" x14ac:dyDescent="0.25">
      <c r="A2" s="90"/>
      <c r="E2" s="49">
        <f>IF(E11&gt;0,C3+1,0)</f>
        <v>1</v>
      </c>
      <c r="F2" s="49">
        <f>IF(F11&gt;0,E2+1,0)</f>
        <v>2</v>
      </c>
      <c r="G2" s="49">
        <f>IF(G11&gt;0,F2+1,0)</f>
        <v>3</v>
      </c>
      <c r="H2" s="49">
        <f>IF(H11&gt;0,G2+1,0)</f>
        <v>4</v>
      </c>
      <c r="I2" s="49">
        <f>IF(I11&gt;0,H2+1,0)</f>
        <v>5</v>
      </c>
      <c r="J2" s="49">
        <f>IF(J11&gt;0,I2+1,0)</f>
        <v>6</v>
      </c>
      <c r="K2" s="49">
        <f t="shared" ref="K2:AF2" si="0">IF(K11&gt;0,J2+1,0)</f>
        <v>7</v>
      </c>
      <c r="L2" s="49">
        <f t="shared" si="0"/>
        <v>8</v>
      </c>
      <c r="M2" s="49">
        <f t="shared" si="0"/>
        <v>9</v>
      </c>
      <c r="N2" s="49">
        <f t="shared" si="0"/>
        <v>10</v>
      </c>
      <c r="O2" s="49">
        <f t="shared" si="0"/>
        <v>11</v>
      </c>
      <c r="P2" s="49">
        <f t="shared" si="0"/>
        <v>12</v>
      </c>
      <c r="Q2" s="49">
        <f t="shared" si="0"/>
        <v>13</v>
      </c>
      <c r="R2" s="49">
        <f t="shared" si="0"/>
        <v>14</v>
      </c>
      <c r="S2" s="49">
        <f t="shared" si="0"/>
        <v>15</v>
      </c>
      <c r="T2" s="49">
        <f t="shared" si="0"/>
        <v>16</v>
      </c>
      <c r="U2" s="49">
        <f t="shared" si="0"/>
        <v>17</v>
      </c>
      <c r="V2" s="49">
        <f t="shared" si="0"/>
        <v>18</v>
      </c>
      <c r="W2" s="49">
        <f t="shared" si="0"/>
        <v>19</v>
      </c>
      <c r="X2" s="49">
        <f t="shared" si="0"/>
        <v>20</v>
      </c>
      <c r="Y2" s="49">
        <f t="shared" si="0"/>
        <v>21</v>
      </c>
      <c r="Z2" s="49">
        <f t="shared" si="0"/>
        <v>22</v>
      </c>
      <c r="AA2" s="49">
        <f t="shared" si="0"/>
        <v>23</v>
      </c>
      <c r="AB2" s="49">
        <f t="shared" si="0"/>
        <v>0</v>
      </c>
      <c r="AC2" s="49">
        <f t="shared" si="0"/>
        <v>0</v>
      </c>
      <c r="AD2" s="49">
        <f t="shared" si="0"/>
        <v>0</v>
      </c>
      <c r="AE2" s="49">
        <f t="shared" si="0"/>
        <v>0</v>
      </c>
      <c r="AF2" s="49">
        <f t="shared" si="0"/>
        <v>0</v>
      </c>
    </row>
    <row r="3" spans="1:32" s="47" customFormat="1" ht="15" x14ac:dyDescent="0.25">
      <c r="A3" s="91">
        <v>0</v>
      </c>
      <c r="C3" s="49">
        <v>0</v>
      </c>
      <c r="D3" s="46" t="s">
        <v>565</v>
      </c>
      <c r="E3" s="46" t="s">
        <v>455</v>
      </c>
      <c r="F3" s="46" t="s">
        <v>456</v>
      </c>
      <c r="G3" s="4" t="s">
        <v>457</v>
      </c>
      <c r="H3" s="4" t="s">
        <v>458</v>
      </c>
      <c r="I3" s="4" t="s">
        <v>459</v>
      </c>
      <c r="J3" s="4" t="s">
        <v>460</v>
      </c>
      <c r="K3" s="4" t="s">
        <v>461</v>
      </c>
      <c r="L3" s="4" t="s">
        <v>462</v>
      </c>
      <c r="M3" s="4" t="s">
        <v>463</v>
      </c>
      <c r="N3" s="4" t="s">
        <v>464</v>
      </c>
      <c r="O3" s="4" t="s">
        <v>465</v>
      </c>
      <c r="P3" s="4" t="s">
        <v>466</v>
      </c>
      <c r="Q3" s="4" t="s">
        <v>467</v>
      </c>
      <c r="R3" s="4" t="s">
        <v>468</v>
      </c>
      <c r="S3" s="4" t="s">
        <v>469</v>
      </c>
      <c r="T3" s="4" t="s">
        <v>451</v>
      </c>
      <c r="U3" s="4" t="s">
        <v>470</v>
      </c>
      <c r="V3" s="4" t="s">
        <v>471</v>
      </c>
      <c r="W3" s="4" t="s">
        <v>472</v>
      </c>
      <c r="X3" s="4" t="s">
        <v>473</v>
      </c>
      <c r="Y3" s="4" t="s">
        <v>474</v>
      </c>
      <c r="Z3" s="4" t="s">
        <v>475</v>
      </c>
      <c r="AA3" s="4" t="s">
        <v>476</v>
      </c>
      <c r="AB3" s="4" t="s">
        <v>477</v>
      </c>
      <c r="AC3" s="4" t="s">
        <v>478</v>
      </c>
      <c r="AD3" s="4" t="s">
        <v>479</v>
      </c>
      <c r="AE3" s="4" t="s">
        <v>480</v>
      </c>
      <c r="AF3" s="4" t="s">
        <v>481</v>
      </c>
    </row>
    <row r="4" spans="1:32" x14ac:dyDescent="0.2">
      <c r="A4" s="89">
        <f>VLOOKUP(C4,TabellenBDFS!$B$4:$C$2717,2,FALSE)</f>
        <v>1</v>
      </c>
      <c r="B4" t="str">
        <f t="shared" ref="B4:B10" si="1">CONCATENATE(A4,D4)</f>
        <v>11</v>
      </c>
      <c r="C4" t="s">
        <v>392</v>
      </c>
      <c r="D4">
        <v>1</v>
      </c>
      <c r="E4">
        <v>409200</v>
      </c>
      <c r="F4">
        <v>405330</v>
      </c>
      <c r="G4">
        <v>413430</v>
      </c>
      <c r="H4">
        <v>428260</v>
      </c>
      <c r="I4">
        <v>432620</v>
      </c>
      <c r="J4">
        <v>429650</v>
      </c>
      <c r="K4">
        <v>434650</v>
      </c>
      <c r="L4">
        <v>443050</v>
      </c>
      <c r="M4">
        <v>444080</v>
      </c>
      <c r="N4">
        <v>441850</v>
      </c>
      <c r="O4">
        <v>448270</v>
      </c>
      <c r="P4">
        <v>459250</v>
      </c>
      <c r="Q4">
        <v>461450</v>
      </c>
      <c r="R4">
        <v>456970</v>
      </c>
      <c r="S4">
        <v>459540</v>
      </c>
      <c r="T4">
        <v>468730</v>
      </c>
      <c r="U4">
        <v>474310</v>
      </c>
      <c r="V4">
        <v>472850</v>
      </c>
      <c r="W4">
        <v>473200</v>
      </c>
      <c r="X4">
        <v>477640</v>
      </c>
      <c r="Y4" s="145">
        <v>481680</v>
      </c>
      <c r="Z4">
        <v>480110</v>
      </c>
      <c r="AA4">
        <v>478980</v>
      </c>
    </row>
    <row r="5" spans="1:32" x14ac:dyDescent="0.2">
      <c r="A5" s="89">
        <f>VLOOKUP(C5,TabellenBDFS!$B$4:$C$2717,2,FALSE)</f>
        <v>1</v>
      </c>
      <c r="B5" t="str">
        <f t="shared" si="1"/>
        <v>12</v>
      </c>
      <c r="C5" t="s">
        <v>392</v>
      </c>
      <c r="D5">
        <v>2</v>
      </c>
      <c r="E5">
        <v>117280</v>
      </c>
      <c r="F5">
        <v>113870</v>
      </c>
      <c r="G5">
        <v>111370</v>
      </c>
      <c r="H5">
        <v>110080</v>
      </c>
      <c r="I5">
        <v>106110</v>
      </c>
      <c r="J5">
        <v>101500</v>
      </c>
      <c r="K5">
        <v>97540</v>
      </c>
      <c r="L5">
        <v>94660</v>
      </c>
      <c r="M5">
        <v>91400</v>
      </c>
      <c r="N5">
        <v>87590</v>
      </c>
      <c r="O5">
        <v>84590</v>
      </c>
      <c r="P5">
        <v>81960</v>
      </c>
      <c r="Q5">
        <v>79230</v>
      </c>
      <c r="R5">
        <v>75460</v>
      </c>
      <c r="S5">
        <v>72420</v>
      </c>
      <c r="T5">
        <v>70150</v>
      </c>
      <c r="U5">
        <v>67910</v>
      </c>
      <c r="V5">
        <v>61890</v>
      </c>
      <c r="W5">
        <v>59510</v>
      </c>
      <c r="X5">
        <v>57410</v>
      </c>
      <c r="Y5" s="145">
        <v>55270</v>
      </c>
      <c r="Z5">
        <v>52920</v>
      </c>
      <c r="AA5">
        <v>50950</v>
      </c>
    </row>
    <row r="6" spans="1:32" x14ac:dyDescent="0.2">
      <c r="A6" s="89">
        <f>VLOOKUP(C6,TabellenBDFS!$B$4:$C$2717,2,FALSE)</f>
        <v>1</v>
      </c>
      <c r="B6" t="str">
        <f t="shared" si="1"/>
        <v>13</v>
      </c>
      <c r="C6" t="s">
        <v>392</v>
      </c>
      <c r="D6">
        <v>3</v>
      </c>
      <c r="E6">
        <v>970</v>
      </c>
      <c r="F6">
        <v>3140</v>
      </c>
      <c r="G6">
        <v>6770</v>
      </c>
      <c r="H6">
        <v>12010</v>
      </c>
      <c r="I6">
        <v>16100</v>
      </c>
      <c r="J6">
        <v>19760</v>
      </c>
      <c r="K6">
        <v>23960</v>
      </c>
      <c r="L6">
        <v>29220</v>
      </c>
      <c r="M6">
        <v>32470</v>
      </c>
      <c r="N6">
        <v>35550</v>
      </c>
      <c r="O6">
        <v>39530</v>
      </c>
      <c r="P6">
        <v>44570</v>
      </c>
      <c r="Q6">
        <v>47170</v>
      </c>
      <c r="R6">
        <v>50110</v>
      </c>
      <c r="S6">
        <v>53160</v>
      </c>
      <c r="T6">
        <v>57020</v>
      </c>
      <c r="U6">
        <v>59510</v>
      </c>
      <c r="V6">
        <v>65520</v>
      </c>
      <c r="W6">
        <v>68260</v>
      </c>
      <c r="X6">
        <v>72260</v>
      </c>
      <c r="Y6" s="145">
        <v>75430</v>
      </c>
      <c r="Z6">
        <v>78250</v>
      </c>
      <c r="AA6">
        <v>80950</v>
      </c>
    </row>
    <row r="7" spans="1:32" x14ac:dyDescent="0.2">
      <c r="A7" s="89">
        <f>VLOOKUP(C7,TabellenBDFS!$B$4:$C$2717,2,FALSE)</f>
        <v>1</v>
      </c>
      <c r="B7" t="str">
        <f t="shared" si="1"/>
        <v>14</v>
      </c>
      <c r="C7" t="s">
        <v>392</v>
      </c>
      <c r="D7">
        <v>4</v>
      </c>
      <c r="E7">
        <v>140</v>
      </c>
      <c r="F7">
        <v>690</v>
      </c>
      <c r="G7">
        <v>1980</v>
      </c>
      <c r="H7">
        <v>3940</v>
      </c>
      <c r="I7">
        <v>5750</v>
      </c>
      <c r="J7">
        <v>7020</v>
      </c>
      <c r="K7">
        <v>8710</v>
      </c>
      <c r="L7">
        <v>11080</v>
      </c>
      <c r="M7">
        <v>11760</v>
      </c>
      <c r="N7">
        <v>12740</v>
      </c>
      <c r="O7">
        <v>13990</v>
      </c>
      <c r="P7">
        <v>16000</v>
      </c>
      <c r="Q7">
        <v>16240</v>
      </c>
      <c r="R7">
        <v>17000</v>
      </c>
      <c r="S7">
        <v>17740</v>
      </c>
      <c r="T7">
        <v>19160</v>
      </c>
      <c r="U7">
        <v>20180</v>
      </c>
      <c r="V7">
        <v>20200</v>
      </c>
      <c r="W7">
        <v>20520</v>
      </c>
      <c r="X7">
        <v>21520</v>
      </c>
      <c r="Y7" s="145">
        <v>22360</v>
      </c>
      <c r="Z7">
        <v>22690</v>
      </c>
      <c r="AA7">
        <v>23240</v>
      </c>
    </row>
    <row r="8" spans="1:32" x14ac:dyDescent="0.2">
      <c r="A8" s="89">
        <f>VLOOKUP(C8,TabellenBDFS!$B$4:$C$2717,2,FALSE)</f>
        <v>1</v>
      </c>
      <c r="B8" t="str">
        <f t="shared" si="1"/>
        <v>15</v>
      </c>
      <c r="C8" t="s">
        <v>392</v>
      </c>
      <c r="D8">
        <v>5</v>
      </c>
      <c r="E8">
        <v>17680</v>
      </c>
      <c r="F8">
        <v>17580</v>
      </c>
      <c r="G8">
        <v>17850</v>
      </c>
      <c r="H8">
        <v>18700</v>
      </c>
      <c r="I8">
        <v>19010</v>
      </c>
      <c r="J8">
        <v>19150</v>
      </c>
      <c r="K8">
        <v>19240</v>
      </c>
      <c r="L8">
        <v>19290</v>
      </c>
      <c r="M8">
        <v>18800</v>
      </c>
      <c r="N8">
        <v>18270</v>
      </c>
      <c r="O8">
        <v>17900</v>
      </c>
      <c r="P8">
        <v>17850</v>
      </c>
      <c r="Q8">
        <v>17810</v>
      </c>
      <c r="R8">
        <v>17810</v>
      </c>
      <c r="S8">
        <v>17530</v>
      </c>
      <c r="T8">
        <v>17530</v>
      </c>
      <c r="U8">
        <v>17580</v>
      </c>
      <c r="V8">
        <v>17530</v>
      </c>
      <c r="W8">
        <v>17210</v>
      </c>
      <c r="X8">
        <v>16990</v>
      </c>
      <c r="Y8" s="145">
        <v>16730</v>
      </c>
      <c r="Z8">
        <v>16530</v>
      </c>
      <c r="AA8">
        <v>16340</v>
      </c>
    </row>
    <row r="9" spans="1:32" x14ac:dyDescent="0.2">
      <c r="A9" s="89">
        <f>VLOOKUP(C9,TabellenBDFS!$B$4:$C$2717,2,FALSE)</f>
        <v>1</v>
      </c>
      <c r="B9" t="str">
        <f t="shared" si="1"/>
        <v>16</v>
      </c>
      <c r="C9" t="s">
        <v>392</v>
      </c>
      <c r="D9">
        <v>6</v>
      </c>
      <c r="E9">
        <v>124930</v>
      </c>
      <c r="F9">
        <v>124660</v>
      </c>
      <c r="G9">
        <v>125400</v>
      </c>
      <c r="H9">
        <v>129050</v>
      </c>
      <c r="I9">
        <v>129710</v>
      </c>
      <c r="J9">
        <v>128630</v>
      </c>
      <c r="K9">
        <v>127910</v>
      </c>
      <c r="L9">
        <v>128410</v>
      </c>
      <c r="M9">
        <v>129420</v>
      </c>
      <c r="N9">
        <v>129550</v>
      </c>
      <c r="O9">
        <v>129750</v>
      </c>
      <c r="P9">
        <v>132170</v>
      </c>
      <c r="Q9">
        <v>133960</v>
      </c>
      <c r="R9">
        <v>134460</v>
      </c>
      <c r="S9">
        <v>135660</v>
      </c>
      <c r="T9">
        <v>138720</v>
      </c>
      <c r="U9">
        <v>141830</v>
      </c>
      <c r="V9">
        <v>142230</v>
      </c>
      <c r="W9">
        <v>141390</v>
      </c>
      <c r="X9">
        <v>140330</v>
      </c>
      <c r="Y9" s="145">
        <v>140430</v>
      </c>
      <c r="Z9">
        <v>138820</v>
      </c>
      <c r="AA9">
        <v>136360</v>
      </c>
    </row>
    <row r="10" spans="1:32" x14ac:dyDescent="0.2">
      <c r="A10" s="89">
        <f>VLOOKUP(C10,TabellenBDFS!$B$4:$C$2717,2,FALSE)</f>
        <v>1</v>
      </c>
      <c r="B10" t="str">
        <f t="shared" si="1"/>
        <v>17</v>
      </c>
      <c r="C10" t="s">
        <v>392</v>
      </c>
      <c r="D10">
        <v>7</v>
      </c>
      <c r="E10">
        <v>148130</v>
      </c>
      <c r="F10">
        <v>145310</v>
      </c>
      <c r="G10">
        <v>149910</v>
      </c>
      <c r="H10">
        <v>154360</v>
      </c>
      <c r="I10">
        <v>155840</v>
      </c>
      <c r="J10">
        <v>153500</v>
      </c>
      <c r="K10">
        <v>157270</v>
      </c>
      <c r="L10">
        <v>160390</v>
      </c>
      <c r="M10">
        <v>160230</v>
      </c>
      <c r="N10">
        <v>158140</v>
      </c>
      <c r="O10">
        <v>162520</v>
      </c>
      <c r="P10">
        <v>166690</v>
      </c>
      <c r="Q10">
        <v>167040</v>
      </c>
      <c r="R10">
        <v>162130</v>
      </c>
      <c r="S10">
        <v>163030</v>
      </c>
      <c r="T10">
        <v>166140</v>
      </c>
      <c r="U10">
        <v>167290</v>
      </c>
      <c r="V10">
        <v>165390</v>
      </c>
      <c r="W10">
        <v>166280</v>
      </c>
      <c r="X10">
        <v>169110</v>
      </c>
      <c r="Y10" s="145">
        <v>171440</v>
      </c>
      <c r="Z10">
        <v>170870</v>
      </c>
      <c r="AA10">
        <v>171110</v>
      </c>
    </row>
    <row r="11" spans="1:32" x14ac:dyDescent="0.2">
      <c r="A11" s="89">
        <f>VLOOKUP(C11,TabellenBDFS!$B$4:$C$2717,2,FALSE)</f>
        <v>2</v>
      </c>
      <c r="B11" t="str">
        <f t="shared" ref="B11:B74" si="2">CONCATENATE(A11,D11)</f>
        <v>21</v>
      </c>
      <c r="C11" t="s">
        <v>0</v>
      </c>
      <c r="D11">
        <v>1</v>
      </c>
      <c r="E11">
        <v>270</v>
      </c>
      <c r="F11">
        <v>280</v>
      </c>
      <c r="G11">
        <v>280</v>
      </c>
      <c r="H11">
        <v>290</v>
      </c>
      <c r="I11">
        <v>290</v>
      </c>
      <c r="J11">
        <v>300</v>
      </c>
      <c r="K11">
        <v>310</v>
      </c>
      <c r="L11">
        <v>310</v>
      </c>
      <c r="M11">
        <v>290</v>
      </c>
      <c r="N11">
        <v>280</v>
      </c>
      <c r="O11">
        <v>290</v>
      </c>
      <c r="P11">
        <v>290</v>
      </c>
      <c r="Q11">
        <v>300</v>
      </c>
      <c r="R11">
        <v>250</v>
      </c>
      <c r="S11">
        <v>250</v>
      </c>
      <c r="T11">
        <v>250</v>
      </c>
      <c r="U11">
        <v>270</v>
      </c>
      <c r="V11">
        <v>260</v>
      </c>
      <c r="W11">
        <v>270</v>
      </c>
      <c r="X11">
        <v>270</v>
      </c>
      <c r="Y11" s="145">
        <v>270</v>
      </c>
      <c r="Z11">
        <v>250</v>
      </c>
      <c r="AA11">
        <v>260</v>
      </c>
    </row>
    <row r="12" spans="1:32" x14ac:dyDescent="0.2">
      <c r="A12" s="89">
        <f>VLOOKUP(C12,TabellenBDFS!$B$4:$C$2717,2,FALSE)</f>
        <v>2</v>
      </c>
      <c r="B12" t="str">
        <f t="shared" si="2"/>
        <v>22</v>
      </c>
      <c r="C12" t="s">
        <v>0</v>
      </c>
      <c r="D12">
        <v>2</v>
      </c>
      <c r="E12">
        <v>80</v>
      </c>
      <c r="F12">
        <v>80</v>
      </c>
      <c r="G12">
        <v>70</v>
      </c>
      <c r="H12">
        <v>80</v>
      </c>
      <c r="I12">
        <v>70</v>
      </c>
      <c r="J12">
        <v>70</v>
      </c>
      <c r="K12">
        <v>60</v>
      </c>
      <c r="L12">
        <v>60</v>
      </c>
      <c r="M12">
        <v>60</v>
      </c>
      <c r="N12">
        <v>50</v>
      </c>
      <c r="O12">
        <v>50</v>
      </c>
      <c r="P12">
        <v>50</v>
      </c>
      <c r="Q12">
        <v>50</v>
      </c>
      <c r="R12">
        <v>30</v>
      </c>
      <c r="S12">
        <v>30</v>
      </c>
      <c r="T12">
        <v>30</v>
      </c>
      <c r="U12">
        <v>30</v>
      </c>
      <c r="V12">
        <v>30</v>
      </c>
      <c r="W12">
        <v>20</v>
      </c>
      <c r="X12">
        <v>20</v>
      </c>
      <c r="Y12" s="145">
        <v>20</v>
      </c>
      <c r="Z12">
        <v>20</v>
      </c>
      <c r="AA12">
        <v>20</v>
      </c>
    </row>
    <row r="13" spans="1:32" x14ac:dyDescent="0.2">
      <c r="A13" s="89">
        <f>VLOOKUP(C13,TabellenBDFS!$B$4:$C$2717,2,FALSE)</f>
        <v>2</v>
      </c>
      <c r="B13" t="str">
        <f t="shared" si="2"/>
        <v>23</v>
      </c>
      <c r="C13" t="s">
        <v>0</v>
      </c>
      <c r="D13">
        <v>3</v>
      </c>
      <c r="E13">
        <v>0</v>
      </c>
      <c r="F13">
        <v>10</v>
      </c>
      <c r="G13">
        <v>20</v>
      </c>
      <c r="H13">
        <v>20</v>
      </c>
      <c r="I13">
        <v>30</v>
      </c>
      <c r="J13">
        <v>30</v>
      </c>
      <c r="K13">
        <v>50</v>
      </c>
      <c r="L13">
        <v>50</v>
      </c>
      <c r="M13">
        <v>40</v>
      </c>
      <c r="N13">
        <v>40</v>
      </c>
      <c r="O13">
        <v>50</v>
      </c>
      <c r="P13">
        <v>60</v>
      </c>
      <c r="Q13">
        <v>60</v>
      </c>
      <c r="R13">
        <v>70</v>
      </c>
      <c r="S13">
        <v>60</v>
      </c>
      <c r="T13">
        <v>60</v>
      </c>
      <c r="U13">
        <v>70</v>
      </c>
      <c r="V13">
        <v>70</v>
      </c>
      <c r="W13">
        <v>80</v>
      </c>
      <c r="X13">
        <v>70</v>
      </c>
      <c r="Y13" s="145">
        <v>60</v>
      </c>
      <c r="Z13">
        <v>60</v>
      </c>
      <c r="AA13">
        <v>70</v>
      </c>
    </row>
    <row r="14" spans="1:32" x14ac:dyDescent="0.2">
      <c r="A14" s="89">
        <f>VLOOKUP(C14,TabellenBDFS!$B$4:$C$2717,2,FALSE)</f>
        <v>2</v>
      </c>
      <c r="B14" t="str">
        <f t="shared" si="2"/>
        <v>24</v>
      </c>
      <c r="C14" t="s">
        <v>0</v>
      </c>
      <c r="D14">
        <v>4</v>
      </c>
      <c r="E14">
        <v>0</v>
      </c>
      <c r="F14">
        <v>0</v>
      </c>
      <c r="G14">
        <v>0</v>
      </c>
      <c r="H14">
        <v>10</v>
      </c>
      <c r="I14">
        <v>10</v>
      </c>
      <c r="J14">
        <v>10</v>
      </c>
      <c r="K14">
        <v>10</v>
      </c>
      <c r="L14">
        <v>10</v>
      </c>
      <c r="M14">
        <v>10</v>
      </c>
      <c r="N14">
        <v>10</v>
      </c>
      <c r="O14">
        <v>10</v>
      </c>
      <c r="P14">
        <v>10</v>
      </c>
      <c r="Q14">
        <v>10</v>
      </c>
      <c r="R14">
        <v>20</v>
      </c>
      <c r="S14">
        <v>20</v>
      </c>
      <c r="T14">
        <v>20</v>
      </c>
      <c r="U14">
        <v>20</v>
      </c>
      <c r="V14">
        <v>10</v>
      </c>
      <c r="W14">
        <v>10</v>
      </c>
      <c r="X14">
        <v>10</v>
      </c>
      <c r="Y14" s="145">
        <v>10</v>
      </c>
      <c r="Z14">
        <v>10</v>
      </c>
      <c r="AA14">
        <v>10</v>
      </c>
    </row>
    <row r="15" spans="1:32" x14ac:dyDescent="0.2">
      <c r="A15" s="89">
        <f>VLOOKUP(C15,TabellenBDFS!$B$4:$C$2717,2,FALSE)</f>
        <v>2</v>
      </c>
      <c r="B15" t="str">
        <f t="shared" si="2"/>
        <v>25</v>
      </c>
      <c r="C15" t="s">
        <v>0</v>
      </c>
      <c r="D15">
        <v>5</v>
      </c>
      <c r="E15">
        <v>0</v>
      </c>
      <c r="F15">
        <v>0</v>
      </c>
      <c r="G15">
        <v>0</v>
      </c>
      <c r="H15">
        <v>0</v>
      </c>
      <c r="I15">
        <v>0</v>
      </c>
      <c r="J15">
        <v>0</v>
      </c>
      <c r="K15">
        <v>0</v>
      </c>
      <c r="L15">
        <v>0</v>
      </c>
      <c r="M15">
        <v>0</v>
      </c>
      <c r="N15">
        <v>0</v>
      </c>
      <c r="O15">
        <v>0</v>
      </c>
      <c r="P15">
        <v>0</v>
      </c>
      <c r="Q15">
        <v>0</v>
      </c>
      <c r="R15">
        <v>0</v>
      </c>
      <c r="S15">
        <v>0</v>
      </c>
      <c r="T15">
        <v>0</v>
      </c>
      <c r="U15">
        <v>0</v>
      </c>
      <c r="V15">
        <v>0</v>
      </c>
      <c r="W15">
        <v>0</v>
      </c>
      <c r="X15">
        <v>0</v>
      </c>
      <c r="Y15" s="145">
        <v>0</v>
      </c>
      <c r="Z15">
        <v>0</v>
      </c>
      <c r="AA15">
        <v>0</v>
      </c>
    </row>
    <row r="16" spans="1:32" x14ac:dyDescent="0.2">
      <c r="A16" s="89">
        <f>VLOOKUP(C16,TabellenBDFS!$B$4:$C$2717,2,FALSE)</f>
        <v>2</v>
      </c>
      <c r="B16" t="str">
        <f t="shared" si="2"/>
        <v>26</v>
      </c>
      <c r="C16" t="s">
        <v>0</v>
      </c>
      <c r="D16">
        <v>6</v>
      </c>
      <c r="E16">
        <v>110</v>
      </c>
      <c r="F16">
        <v>110</v>
      </c>
      <c r="G16">
        <v>110</v>
      </c>
      <c r="H16">
        <v>120</v>
      </c>
      <c r="I16">
        <v>120</v>
      </c>
      <c r="J16">
        <v>120</v>
      </c>
      <c r="K16">
        <v>120</v>
      </c>
      <c r="L16">
        <v>120</v>
      </c>
      <c r="M16">
        <v>120</v>
      </c>
      <c r="N16">
        <v>120</v>
      </c>
      <c r="O16">
        <v>120</v>
      </c>
      <c r="P16">
        <v>120</v>
      </c>
      <c r="Q16">
        <v>130</v>
      </c>
      <c r="R16">
        <v>110</v>
      </c>
      <c r="S16">
        <v>110</v>
      </c>
      <c r="T16">
        <v>110</v>
      </c>
      <c r="U16">
        <v>110</v>
      </c>
      <c r="V16">
        <v>120</v>
      </c>
      <c r="W16">
        <v>120</v>
      </c>
      <c r="X16">
        <v>120</v>
      </c>
      <c r="Y16" s="145">
        <v>130</v>
      </c>
      <c r="Z16">
        <v>120</v>
      </c>
      <c r="AA16">
        <v>120</v>
      </c>
    </row>
    <row r="17" spans="1:27" x14ac:dyDescent="0.2">
      <c r="A17" s="89">
        <f>VLOOKUP(C17,TabellenBDFS!$B$4:$C$2717,2,FALSE)</f>
        <v>2</v>
      </c>
      <c r="B17" t="str">
        <f t="shared" si="2"/>
        <v>27</v>
      </c>
      <c r="C17" t="s">
        <v>0</v>
      </c>
      <c r="D17">
        <v>7</v>
      </c>
      <c r="E17">
        <v>80</v>
      </c>
      <c r="F17">
        <v>80</v>
      </c>
      <c r="G17">
        <v>80</v>
      </c>
      <c r="H17">
        <v>70</v>
      </c>
      <c r="I17">
        <v>70</v>
      </c>
      <c r="J17">
        <v>80</v>
      </c>
      <c r="K17">
        <v>80</v>
      </c>
      <c r="L17">
        <v>70</v>
      </c>
      <c r="M17">
        <v>60</v>
      </c>
      <c r="N17">
        <v>60</v>
      </c>
      <c r="O17">
        <v>60</v>
      </c>
      <c r="P17">
        <v>60</v>
      </c>
      <c r="Q17">
        <v>50</v>
      </c>
      <c r="R17">
        <v>30</v>
      </c>
      <c r="S17">
        <v>30</v>
      </c>
      <c r="T17">
        <v>40</v>
      </c>
      <c r="U17">
        <v>40</v>
      </c>
      <c r="V17">
        <v>40</v>
      </c>
      <c r="W17">
        <v>40</v>
      </c>
      <c r="X17">
        <v>40</v>
      </c>
      <c r="Y17" s="145">
        <v>50</v>
      </c>
      <c r="Z17">
        <v>40</v>
      </c>
      <c r="AA17">
        <v>40</v>
      </c>
    </row>
    <row r="18" spans="1:27" x14ac:dyDescent="0.2">
      <c r="A18" s="89">
        <f>VLOOKUP(C18,TabellenBDFS!$B$4:$C$2717,2,FALSE)</f>
        <v>3</v>
      </c>
      <c r="B18" t="str">
        <f t="shared" si="2"/>
        <v>31</v>
      </c>
      <c r="C18" t="s">
        <v>1</v>
      </c>
      <c r="D18">
        <v>1</v>
      </c>
      <c r="E18">
        <v>50</v>
      </c>
      <c r="F18">
        <v>60</v>
      </c>
      <c r="G18">
        <v>50</v>
      </c>
      <c r="H18">
        <v>50</v>
      </c>
      <c r="I18">
        <v>60</v>
      </c>
      <c r="J18">
        <v>60</v>
      </c>
      <c r="K18">
        <v>60</v>
      </c>
      <c r="L18">
        <v>60</v>
      </c>
      <c r="M18">
        <v>70</v>
      </c>
      <c r="N18">
        <v>80</v>
      </c>
      <c r="O18">
        <v>80</v>
      </c>
      <c r="P18">
        <v>80</v>
      </c>
      <c r="Q18">
        <v>90</v>
      </c>
      <c r="R18">
        <v>90</v>
      </c>
      <c r="S18">
        <v>80</v>
      </c>
      <c r="T18">
        <v>90</v>
      </c>
      <c r="U18">
        <v>90</v>
      </c>
      <c r="V18">
        <v>90</v>
      </c>
      <c r="W18">
        <v>90</v>
      </c>
      <c r="X18">
        <v>100</v>
      </c>
      <c r="Y18" s="145">
        <v>60</v>
      </c>
      <c r="Z18">
        <v>70</v>
      </c>
      <c r="AA18">
        <v>60</v>
      </c>
    </row>
    <row r="19" spans="1:27" x14ac:dyDescent="0.2">
      <c r="A19" s="89">
        <f>VLOOKUP(C19,TabellenBDFS!$B$4:$C$2717,2,FALSE)</f>
        <v>3</v>
      </c>
      <c r="B19" t="str">
        <f t="shared" si="2"/>
        <v>32</v>
      </c>
      <c r="C19" t="s">
        <v>1</v>
      </c>
      <c r="D19">
        <v>2</v>
      </c>
      <c r="E19">
        <v>0</v>
      </c>
      <c r="F19">
        <v>0</v>
      </c>
      <c r="G19">
        <v>0</v>
      </c>
      <c r="H19">
        <v>0</v>
      </c>
      <c r="I19">
        <v>0</v>
      </c>
      <c r="J19">
        <v>0</v>
      </c>
      <c r="K19">
        <v>0</v>
      </c>
      <c r="L19">
        <v>0</v>
      </c>
      <c r="M19">
        <v>0</v>
      </c>
      <c r="N19">
        <v>0</v>
      </c>
      <c r="O19">
        <v>0</v>
      </c>
      <c r="P19">
        <v>0</v>
      </c>
      <c r="Q19">
        <v>0</v>
      </c>
      <c r="R19">
        <v>0</v>
      </c>
      <c r="S19">
        <v>0</v>
      </c>
      <c r="T19">
        <v>0</v>
      </c>
      <c r="U19">
        <v>0</v>
      </c>
      <c r="V19">
        <v>0</v>
      </c>
      <c r="W19">
        <v>0</v>
      </c>
      <c r="X19">
        <v>0</v>
      </c>
      <c r="Y19" s="145">
        <v>0</v>
      </c>
      <c r="Z19">
        <v>0</v>
      </c>
      <c r="AA19">
        <v>0</v>
      </c>
    </row>
    <row r="20" spans="1:27" x14ac:dyDescent="0.2">
      <c r="A20" s="89">
        <f>VLOOKUP(C20,TabellenBDFS!$B$4:$C$2717,2,FALSE)</f>
        <v>3</v>
      </c>
      <c r="B20" t="str">
        <f t="shared" si="2"/>
        <v>33</v>
      </c>
      <c r="C20" t="s">
        <v>1</v>
      </c>
      <c r="D20">
        <v>3</v>
      </c>
      <c r="E20">
        <v>0</v>
      </c>
      <c r="F20">
        <v>0</v>
      </c>
      <c r="G20">
        <v>0</v>
      </c>
      <c r="H20">
        <v>0</v>
      </c>
      <c r="I20">
        <v>0</v>
      </c>
      <c r="J20">
        <v>0</v>
      </c>
      <c r="K20">
        <v>0</v>
      </c>
      <c r="L20">
        <v>0</v>
      </c>
      <c r="M20">
        <v>0</v>
      </c>
      <c r="N20">
        <v>0</v>
      </c>
      <c r="O20">
        <v>0</v>
      </c>
      <c r="P20">
        <v>0</v>
      </c>
      <c r="Q20">
        <v>0</v>
      </c>
      <c r="R20">
        <v>0</v>
      </c>
      <c r="S20">
        <v>0</v>
      </c>
      <c r="T20">
        <v>0</v>
      </c>
      <c r="U20">
        <v>0</v>
      </c>
      <c r="V20">
        <v>0</v>
      </c>
      <c r="W20">
        <v>0</v>
      </c>
      <c r="X20">
        <v>10</v>
      </c>
      <c r="Y20" s="145">
        <v>10</v>
      </c>
      <c r="Z20">
        <v>10</v>
      </c>
      <c r="AA20">
        <v>10</v>
      </c>
    </row>
    <row r="21" spans="1:27" x14ac:dyDescent="0.2">
      <c r="A21" s="89">
        <f>VLOOKUP(C21,TabellenBDFS!$B$4:$C$2717,2,FALSE)</f>
        <v>3</v>
      </c>
      <c r="B21" t="str">
        <f t="shared" si="2"/>
        <v>34</v>
      </c>
      <c r="C21" t="s">
        <v>1</v>
      </c>
      <c r="D21">
        <v>4</v>
      </c>
      <c r="E21">
        <v>0</v>
      </c>
      <c r="F21">
        <v>0</v>
      </c>
      <c r="G21">
        <v>0</v>
      </c>
      <c r="H21">
        <v>0</v>
      </c>
      <c r="I21">
        <v>0</v>
      </c>
      <c r="J21">
        <v>0</v>
      </c>
      <c r="K21">
        <v>0</v>
      </c>
      <c r="L21">
        <v>0</v>
      </c>
      <c r="M21">
        <v>0</v>
      </c>
      <c r="N21">
        <v>0</v>
      </c>
      <c r="O21">
        <v>0</v>
      </c>
      <c r="P21">
        <v>0</v>
      </c>
      <c r="Q21">
        <v>0</v>
      </c>
      <c r="R21">
        <v>0</v>
      </c>
      <c r="S21">
        <v>0</v>
      </c>
      <c r="T21">
        <v>0</v>
      </c>
      <c r="U21">
        <v>0</v>
      </c>
      <c r="V21">
        <v>0</v>
      </c>
      <c r="W21">
        <v>0</v>
      </c>
      <c r="X21">
        <v>0</v>
      </c>
      <c r="Y21" s="145">
        <v>0</v>
      </c>
      <c r="Z21">
        <v>0</v>
      </c>
      <c r="AA21">
        <v>0</v>
      </c>
    </row>
    <row r="22" spans="1:27" x14ac:dyDescent="0.2">
      <c r="A22" s="89">
        <f>VLOOKUP(C22,TabellenBDFS!$B$4:$C$2717,2,FALSE)</f>
        <v>3</v>
      </c>
      <c r="B22" t="str">
        <f t="shared" si="2"/>
        <v>35</v>
      </c>
      <c r="C22" t="s">
        <v>1</v>
      </c>
      <c r="D22">
        <v>5</v>
      </c>
      <c r="E22">
        <v>0</v>
      </c>
      <c r="F22">
        <v>0</v>
      </c>
      <c r="G22">
        <v>0</v>
      </c>
      <c r="H22">
        <v>0</v>
      </c>
      <c r="I22">
        <v>0</v>
      </c>
      <c r="J22">
        <v>0</v>
      </c>
      <c r="K22">
        <v>0</v>
      </c>
      <c r="L22">
        <v>0</v>
      </c>
      <c r="M22">
        <v>0</v>
      </c>
      <c r="N22">
        <v>0</v>
      </c>
      <c r="O22">
        <v>0</v>
      </c>
      <c r="P22">
        <v>0</v>
      </c>
      <c r="Q22">
        <v>0</v>
      </c>
      <c r="R22">
        <v>0</v>
      </c>
      <c r="S22">
        <v>0</v>
      </c>
      <c r="T22">
        <v>0</v>
      </c>
      <c r="U22">
        <v>0</v>
      </c>
      <c r="V22">
        <v>0</v>
      </c>
      <c r="W22">
        <v>0</v>
      </c>
      <c r="X22">
        <v>0</v>
      </c>
      <c r="Y22" s="145">
        <v>0</v>
      </c>
      <c r="Z22">
        <v>0</v>
      </c>
      <c r="AA22">
        <v>0</v>
      </c>
    </row>
    <row r="23" spans="1:27" x14ac:dyDescent="0.2">
      <c r="A23" s="89">
        <f>VLOOKUP(C23,TabellenBDFS!$B$4:$C$2717,2,FALSE)</f>
        <v>3</v>
      </c>
      <c r="B23" t="str">
        <f t="shared" si="2"/>
        <v>36</v>
      </c>
      <c r="C23" t="s">
        <v>1</v>
      </c>
      <c r="D23">
        <v>6</v>
      </c>
      <c r="E23">
        <v>50</v>
      </c>
      <c r="F23">
        <v>50</v>
      </c>
      <c r="G23">
        <v>50</v>
      </c>
      <c r="H23">
        <v>50</v>
      </c>
      <c r="I23">
        <v>50</v>
      </c>
      <c r="J23">
        <v>50</v>
      </c>
      <c r="K23">
        <v>50</v>
      </c>
      <c r="L23">
        <v>60</v>
      </c>
      <c r="M23">
        <v>70</v>
      </c>
      <c r="N23">
        <v>70</v>
      </c>
      <c r="O23">
        <v>70</v>
      </c>
      <c r="P23">
        <v>70</v>
      </c>
      <c r="Q23">
        <v>70</v>
      </c>
      <c r="R23">
        <v>70</v>
      </c>
      <c r="S23">
        <v>70</v>
      </c>
      <c r="T23">
        <v>80</v>
      </c>
      <c r="U23">
        <v>80</v>
      </c>
      <c r="V23">
        <v>80</v>
      </c>
      <c r="W23">
        <v>80</v>
      </c>
      <c r="X23">
        <v>80</v>
      </c>
      <c r="Y23" s="145">
        <v>50</v>
      </c>
      <c r="Z23">
        <v>50</v>
      </c>
      <c r="AA23">
        <v>50</v>
      </c>
    </row>
    <row r="24" spans="1:27" x14ac:dyDescent="0.2">
      <c r="A24" s="89">
        <f>VLOOKUP(C24,TabellenBDFS!$B$4:$C$2717,2,FALSE)</f>
        <v>3</v>
      </c>
      <c r="B24" t="str">
        <f t="shared" si="2"/>
        <v>37</v>
      </c>
      <c r="C24" t="s">
        <v>1</v>
      </c>
      <c r="D24">
        <v>7</v>
      </c>
      <c r="E24">
        <v>0</v>
      </c>
      <c r="F24">
        <v>0</v>
      </c>
      <c r="G24">
        <v>0</v>
      </c>
      <c r="H24">
        <v>0</v>
      </c>
      <c r="I24">
        <v>0</v>
      </c>
      <c r="J24">
        <v>0</v>
      </c>
      <c r="K24">
        <v>0</v>
      </c>
      <c r="L24">
        <v>0</v>
      </c>
      <c r="M24">
        <v>0</v>
      </c>
      <c r="N24">
        <v>10</v>
      </c>
      <c r="O24">
        <v>10</v>
      </c>
      <c r="P24">
        <v>10</v>
      </c>
      <c r="Q24">
        <v>10</v>
      </c>
      <c r="R24">
        <v>10</v>
      </c>
      <c r="S24">
        <v>10</v>
      </c>
      <c r="T24">
        <v>10</v>
      </c>
      <c r="U24">
        <v>10</v>
      </c>
      <c r="V24">
        <v>10</v>
      </c>
      <c r="W24">
        <v>10</v>
      </c>
      <c r="X24">
        <v>10</v>
      </c>
      <c r="Y24" s="145">
        <v>10</v>
      </c>
      <c r="Z24">
        <v>10</v>
      </c>
      <c r="AA24">
        <v>10</v>
      </c>
    </row>
    <row r="25" spans="1:27" x14ac:dyDescent="0.2">
      <c r="A25" s="89">
        <f>VLOOKUP(C25,TabellenBDFS!$B$4:$C$2717,2,FALSE)</f>
        <v>4</v>
      </c>
      <c r="B25" t="str">
        <f t="shared" si="2"/>
        <v>41</v>
      </c>
      <c r="C25" t="s">
        <v>2</v>
      </c>
      <c r="D25">
        <v>1</v>
      </c>
      <c r="E25">
        <v>170</v>
      </c>
      <c r="F25">
        <v>160</v>
      </c>
      <c r="G25">
        <v>160</v>
      </c>
      <c r="H25">
        <v>190</v>
      </c>
      <c r="I25">
        <v>180</v>
      </c>
      <c r="J25">
        <v>190</v>
      </c>
      <c r="K25">
        <v>170</v>
      </c>
      <c r="L25">
        <v>210</v>
      </c>
      <c r="M25">
        <v>190</v>
      </c>
      <c r="N25">
        <v>200</v>
      </c>
      <c r="O25">
        <v>210</v>
      </c>
      <c r="P25">
        <v>220</v>
      </c>
      <c r="Q25">
        <v>220</v>
      </c>
      <c r="R25">
        <v>210</v>
      </c>
      <c r="S25">
        <v>230</v>
      </c>
      <c r="T25">
        <v>230</v>
      </c>
      <c r="U25">
        <v>240</v>
      </c>
      <c r="V25">
        <v>250</v>
      </c>
      <c r="W25">
        <v>260</v>
      </c>
      <c r="X25">
        <v>270</v>
      </c>
      <c r="Y25" s="145">
        <v>280</v>
      </c>
      <c r="Z25">
        <v>290</v>
      </c>
      <c r="AA25">
        <v>290</v>
      </c>
    </row>
    <row r="26" spans="1:27" x14ac:dyDescent="0.2">
      <c r="A26" s="89">
        <f>VLOOKUP(C26,TabellenBDFS!$B$4:$C$2717,2,FALSE)</f>
        <v>4</v>
      </c>
      <c r="B26" t="str">
        <f t="shared" si="2"/>
        <v>42</v>
      </c>
      <c r="C26" t="s">
        <v>2</v>
      </c>
      <c r="D26">
        <v>2</v>
      </c>
      <c r="E26">
        <v>30</v>
      </c>
      <c r="F26">
        <v>30</v>
      </c>
      <c r="G26">
        <v>20</v>
      </c>
      <c r="H26">
        <v>30</v>
      </c>
      <c r="I26">
        <v>30</v>
      </c>
      <c r="J26">
        <v>20</v>
      </c>
      <c r="K26">
        <v>20</v>
      </c>
      <c r="L26">
        <v>20</v>
      </c>
      <c r="M26">
        <v>20</v>
      </c>
      <c r="N26">
        <v>20</v>
      </c>
      <c r="O26">
        <v>20</v>
      </c>
      <c r="P26">
        <v>20</v>
      </c>
      <c r="Q26">
        <v>10</v>
      </c>
      <c r="R26">
        <v>10</v>
      </c>
      <c r="S26">
        <v>20</v>
      </c>
      <c r="T26">
        <v>20</v>
      </c>
      <c r="U26">
        <v>20</v>
      </c>
      <c r="V26">
        <v>10</v>
      </c>
      <c r="W26">
        <v>10</v>
      </c>
      <c r="X26">
        <v>10</v>
      </c>
      <c r="Y26" s="145">
        <v>10</v>
      </c>
      <c r="Z26">
        <v>10</v>
      </c>
      <c r="AA26">
        <v>10</v>
      </c>
    </row>
    <row r="27" spans="1:27" x14ac:dyDescent="0.2">
      <c r="A27" s="89">
        <f>VLOOKUP(C27,TabellenBDFS!$B$4:$C$2717,2,FALSE)</f>
        <v>4</v>
      </c>
      <c r="B27" t="str">
        <f t="shared" si="2"/>
        <v>43</v>
      </c>
      <c r="C27" t="s">
        <v>2</v>
      </c>
      <c r="D27">
        <v>3</v>
      </c>
      <c r="E27">
        <v>0</v>
      </c>
      <c r="F27">
        <v>10</v>
      </c>
      <c r="G27">
        <v>10</v>
      </c>
      <c r="H27">
        <v>10</v>
      </c>
      <c r="I27">
        <v>10</v>
      </c>
      <c r="J27">
        <v>10</v>
      </c>
      <c r="K27">
        <v>10</v>
      </c>
      <c r="L27">
        <v>10</v>
      </c>
      <c r="M27">
        <v>10</v>
      </c>
      <c r="N27">
        <v>10</v>
      </c>
      <c r="O27">
        <v>10</v>
      </c>
      <c r="P27">
        <v>20</v>
      </c>
      <c r="Q27">
        <v>20</v>
      </c>
      <c r="R27">
        <v>20</v>
      </c>
      <c r="S27">
        <v>20</v>
      </c>
      <c r="T27">
        <v>20</v>
      </c>
      <c r="U27">
        <v>30</v>
      </c>
      <c r="V27">
        <v>40</v>
      </c>
      <c r="W27">
        <v>40</v>
      </c>
      <c r="X27">
        <v>50</v>
      </c>
      <c r="Y27" s="145">
        <v>50</v>
      </c>
      <c r="Z27">
        <v>50</v>
      </c>
      <c r="AA27">
        <v>40</v>
      </c>
    </row>
    <row r="28" spans="1:27" x14ac:dyDescent="0.2">
      <c r="A28" s="89">
        <f>VLOOKUP(C28,TabellenBDFS!$B$4:$C$2717,2,FALSE)</f>
        <v>4</v>
      </c>
      <c r="B28" t="str">
        <f t="shared" si="2"/>
        <v>44</v>
      </c>
      <c r="C28" t="s">
        <v>2</v>
      </c>
      <c r="D28">
        <v>4</v>
      </c>
      <c r="E28">
        <v>0</v>
      </c>
      <c r="F28">
        <v>0</v>
      </c>
      <c r="G28">
        <v>0</v>
      </c>
      <c r="H28">
        <v>0</v>
      </c>
      <c r="I28">
        <v>0</v>
      </c>
      <c r="J28">
        <v>0</v>
      </c>
      <c r="K28">
        <v>0</v>
      </c>
      <c r="L28">
        <v>0</v>
      </c>
      <c r="M28">
        <v>0</v>
      </c>
      <c r="N28">
        <v>0</v>
      </c>
      <c r="O28">
        <v>0</v>
      </c>
      <c r="P28">
        <v>0</v>
      </c>
      <c r="Q28">
        <v>10</v>
      </c>
      <c r="R28">
        <v>10</v>
      </c>
      <c r="S28">
        <v>0</v>
      </c>
      <c r="T28">
        <v>10</v>
      </c>
      <c r="U28">
        <v>10</v>
      </c>
      <c r="V28">
        <v>10</v>
      </c>
      <c r="W28">
        <v>10</v>
      </c>
      <c r="X28">
        <v>10</v>
      </c>
      <c r="Y28" s="145">
        <v>10</v>
      </c>
      <c r="Z28">
        <v>10</v>
      </c>
      <c r="AA28">
        <v>10</v>
      </c>
    </row>
    <row r="29" spans="1:27" x14ac:dyDescent="0.2">
      <c r="A29" s="89">
        <f>VLOOKUP(C29,TabellenBDFS!$B$4:$C$2717,2,FALSE)</f>
        <v>4</v>
      </c>
      <c r="B29" t="str">
        <f t="shared" si="2"/>
        <v>45</v>
      </c>
      <c r="C29" t="s">
        <v>2</v>
      </c>
      <c r="D29">
        <v>5</v>
      </c>
      <c r="E29">
        <v>0</v>
      </c>
      <c r="F29">
        <v>0</v>
      </c>
      <c r="G29">
        <v>0</v>
      </c>
      <c r="H29">
        <v>0</v>
      </c>
      <c r="I29">
        <v>0</v>
      </c>
      <c r="J29">
        <v>0</v>
      </c>
      <c r="K29">
        <v>0</v>
      </c>
      <c r="L29">
        <v>0</v>
      </c>
      <c r="M29">
        <v>0</v>
      </c>
      <c r="N29">
        <v>0</v>
      </c>
      <c r="O29">
        <v>0</v>
      </c>
      <c r="P29">
        <v>0</v>
      </c>
      <c r="Q29">
        <v>0</v>
      </c>
      <c r="R29">
        <v>0</v>
      </c>
      <c r="S29">
        <v>0</v>
      </c>
      <c r="T29">
        <v>0</v>
      </c>
      <c r="U29">
        <v>0</v>
      </c>
      <c r="V29">
        <v>0</v>
      </c>
      <c r="W29">
        <v>0</v>
      </c>
      <c r="X29">
        <v>0</v>
      </c>
      <c r="Y29" s="145">
        <v>0</v>
      </c>
      <c r="Z29">
        <v>0</v>
      </c>
      <c r="AA29">
        <v>0</v>
      </c>
    </row>
    <row r="30" spans="1:27" x14ac:dyDescent="0.2">
      <c r="A30" s="89">
        <f>VLOOKUP(C30,TabellenBDFS!$B$4:$C$2717,2,FALSE)</f>
        <v>4</v>
      </c>
      <c r="B30" t="str">
        <f t="shared" si="2"/>
        <v>46</v>
      </c>
      <c r="C30" t="s">
        <v>2</v>
      </c>
      <c r="D30">
        <v>6</v>
      </c>
      <c r="E30">
        <v>70</v>
      </c>
      <c r="F30">
        <v>70</v>
      </c>
      <c r="G30">
        <v>70</v>
      </c>
      <c r="H30">
        <v>70</v>
      </c>
      <c r="I30">
        <v>70</v>
      </c>
      <c r="J30">
        <v>60</v>
      </c>
      <c r="K30">
        <v>70</v>
      </c>
      <c r="L30">
        <v>80</v>
      </c>
      <c r="M30">
        <v>80</v>
      </c>
      <c r="N30">
        <v>90</v>
      </c>
      <c r="O30">
        <v>110</v>
      </c>
      <c r="P30">
        <v>120</v>
      </c>
      <c r="Q30">
        <v>110</v>
      </c>
      <c r="R30">
        <v>110</v>
      </c>
      <c r="S30">
        <v>120</v>
      </c>
      <c r="T30">
        <v>120</v>
      </c>
      <c r="U30">
        <v>130</v>
      </c>
      <c r="V30">
        <v>140</v>
      </c>
      <c r="W30">
        <v>150</v>
      </c>
      <c r="X30">
        <v>160</v>
      </c>
      <c r="Y30" s="145">
        <v>160</v>
      </c>
      <c r="Z30">
        <v>160</v>
      </c>
      <c r="AA30">
        <v>160</v>
      </c>
    </row>
    <row r="31" spans="1:27" x14ac:dyDescent="0.2">
      <c r="A31" s="89">
        <f>VLOOKUP(C31,TabellenBDFS!$B$4:$C$2717,2,FALSE)</f>
        <v>4</v>
      </c>
      <c r="B31" t="str">
        <f t="shared" si="2"/>
        <v>47</v>
      </c>
      <c r="C31" t="s">
        <v>2</v>
      </c>
      <c r="D31">
        <v>7</v>
      </c>
      <c r="E31">
        <v>70</v>
      </c>
      <c r="F31">
        <v>60</v>
      </c>
      <c r="G31">
        <v>60</v>
      </c>
      <c r="H31">
        <v>80</v>
      </c>
      <c r="I31">
        <v>70</v>
      </c>
      <c r="J31">
        <v>90</v>
      </c>
      <c r="K31">
        <v>70</v>
      </c>
      <c r="L31">
        <v>90</v>
      </c>
      <c r="M31">
        <v>90</v>
      </c>
      <c r="N31">
        <v>80</v>
      </c>
      <c r="O31">
        <v>70</v>
      </c>
      <c r="P31">
        <v>70</v>
      </c>
      <c r="Q31">
        <v>70</v>
      </c>
      <c r="R31">
        <v>70</v>
      </c>
      <c r="S31">
        <v>70</v>
      </c>
      <c r="T31">
        <v>70</v>
      </c>
      <c r="U31">
        <v>70</v>
      </c>
      <c r="V31">
        <v>60</v>
      </c>
      <c r="W31">
        <v>60</v>
      </c>
      <c r="X31">
        <v>50</v>
      </c>
      <c r="Y31" s="145">
        <v>50</v>
      </c>
      <c r="Z31">
        <v>60</v>
      </c>
      <c r="AA31">
        <v>70</v>
      </c>
    </row>
    <row r="32" spans="1:27" x14ac:dyDescent="0.2">
      <c r="A32" s="89">
        <f>VLOOKUP(C32,TabellenBDFS!$B$4:$C$2717,2,FALSE)</f>
        <v>5</v>
      </c>
      <c r="B32" t="str">
        <f t="shared" si="2"/>
        <v>51</v>
      </c>
      <c r="C32" t="s">
        <v>3</v>
      </c>
      <c r="D32">
        <v>1</v>
      </c>
      <c r="E32">
        <v>120</v>
      </c>
      <c r="F32">
        <v>120</v>
      </c>
      <c r="G32">
        <v>130</v>
      </c>
      <c r="H32">
        <v>150</v>
      </c>
      <c r="I32">
        <v>150</v>
      </c>
      <c r="J32">
        <v>150</v>
      </c>
      <c r="K32">
        <v>160</v>
      </c>
      <c r="L32">
        <v>160</v>
      </c>
      <c r="M32">
        <v>170</v>
      </c>
      <c r="N32">
        <v>180</v>
      </c>
      <c r="O32">
        <v>200</v>
      </c>
      <c r="P32">
        <v>200</v>
      </c>
      <c r="Q32">
        <v>190</v>
      </c>
      <c r="R32">
        <v>190</v>
      </c>
      <c r="S32">
        <v>190</v>
      </c>
      <c r="T32">
        <v>190</v>
      </c>
      <c r="U32">
        <v>210</v>
      </c>
      <c r="V32">
        <v>210</v>
      </c>
      <c r="W32">
        <v>220</v>
      </c>
      <c r="X32">
        <v>220</v>
      </c>
      <c r="Y32" s="145">
        <v>220</v>
      </c>
      <c r="Z32">
        <v>220</v>
      </c>
      <c r="AA32">
        <v>220</v>
      </c>
    </row>
    <row r="33" spans="1:27" x14ac:dyDescent="0.2">
      <c r="A33" s="89">
        <f>VLOOKUP(C33,TabellenBDFS!$B$4:$C$2717,2,FALSE)</f>
        <v>5</v>
      </c>
      <c r="B33" t="str">
        <f t="shared" si="2"/>
        <v>52</v>
      </c>
      <c r="C33" t="s">
        <v>3</v>
      </c>
      <c r="D33">
        <v>2</v>
      </c>
      <c r="E33">
        <v>30</v>
      </c>
      <c r="F33">
        <v>20</v>
      </c>
      <c r="G33">
        <v>20</v>
      </c>
      <c r="H33">
        <v>20</v>
      </c>
      <c r="I33">
        <v>20</v>
      </c>
      <c r="J33">
        <v>20</v>
      </c>
      <c r="K33">
        <v>20</v>
      </c>
      <c r="L33">
        <v>20</v>
      </c>
      <c r="M33">
        <v>20</v>
      </c>
      <c r="N33">
        <v>20</v>
      </c>
      <c r="O33">
        <v>20</v>
      </c>
      <c r="P33">
        <v>20</v>
      </c>
      <c r="Q33">
        <v>10</v>
      </c>
      <c r="R33">
        <v>10</v>
      </c>
      <c r="S33">
        <v>10</v>
      </c>
      <c r="T33">
        <v>10</v>
      </c>
      <c r="U33">
        <v>10</v>
      </c>
      <c r="V33">
        <v>10</v>
      </c>
      <c r="W33">
        <v>10</v>
      </c>
      <c r="X33">
        <v>10</v>
      </c>
      <c r="Y33" s="145">
        <v>10</v>
      </c>
      <c r="Z33">
        <v>10</v>
      </c>
      <c r="AA33">
        <v>10</v>
      </c>
    </row>
    <row r="34" spans="1:27" x14ac:dyDescent="0.2">
      <c r="A34" s="89">
        <f>VLOOKUP(C34,TabellenBDFS!$B$4:$C$2717,2,FALSE)</f>
        <v>5</v>
      </c>
      <c r="B34" t="str">
        <f t="shared" si="2"/>
        <v>53</v>
      </c>
      <c r="C34" t="s">
        <v>3</v>
      </c>
      <c r="D34">
        <v>3</v>
      </c>
      <c r="E34">
        <v>0</v>
      </c>
      <c r="F34">
        <v>0</v>
      </c>
      <c r="G34">
        <v>10</v>
      </c>
      <c r="H34">
        <v>0</v>
      </c>
      <c r="I34">
        <v>10</v>
      </c>
      <c r="J34">
        <v>10</v>
      </c>
      <c r="K34">
        <v>20</v>
      </c>
      <c r="L34">
        <v>20</v>
      </c>
      <c r="M34">
        <v>20</v>
      </c>
      <c r="N34">
        <v>30</v>
      </c>
      <c r="O34">
        <v>30</v>
      </c>
      <c r="P34">
        <v>30</v>
      </c>
      <c r="Q34">
        <v>30</v>
      </c>
      <c r="R34">
        <v>30</v>
      </c>
      <c r="S34">
        <v>30</v>
      </c>
      <c r="T34">
        <v>30</v>
      </c>
      <c r="U34">
        <v>30</v>
      </c>
      <c r="V34">
        <v>40</v>
      </c>
      <c r="W34">
        <v>40</v>
      </c>
      <c r="X34">
        <v>40</v>
      </c>
      <c r="Y34" s="145">
        <v>40</v>
      </c>
      <c r="Z34">
        <v>50</v>
      </c>
      <c r="AA34">
        <v>50</v>
      </c>
    </row>
    <row r="35" spans="1:27" x14ac:dyDescent="0.2">
      <c r="A35" s="89">
        <f>VLOOKUP(C35,TabellenBDFS!$B$4:$C$2717,2,FALSE)</f>
        <v>5</v>
      </c>
      <c r="B35" t="str">
        <f t="shared" si="2"/>
        <v>54</v>
      </c>
      <c r="C35" t="s">
        <v>3</v>
      </c>
      <c r="D35">
        <v>4</v>
      </c>
      <c r="E35">
        <v>0</v>
      </c>
      <c r="F35">
        <v>0</v>
      </c>
      <c r="G35">
        <v>0</v>
      </c>
      <c r="H35">
        <v>0</v>
      </c>
      <c r="I35">
        <v>10</v>
      </c>
      <c r="J35">
        <v>10</v>
      </c>
      <c r="K35">
        <v>10</v>
      </c>
      <c r="L35">
        <v>10</v>
      </c>
      <c r="M35">
        <v>10</v>
      </c>
      <c r="N35">
        <v>20</v>
      </c>
      <c r="O35">
        <v>20</v>
      </c>
      <c r="P35">
        <v>20</v>
      </c>
      <c r="Q35">
        <v>20</v>
      </c>
      <c r="R35">
        <v>20</v>
      </c>
      <c r="S35">
        <v>20</v>
      </c>
      <c r="T35">
        <v>20</v>
      </c>
      <c r="U35">
        <v>20</v>
      </c>
      <c r="V35">
        <v>20</v>
      </c>
      <c r="W35">
        <v>20</v>
      </c>
      <c r="X35">
        <v>10</v>
      </c>
      <c r="Y35" s="145">
        <v>10</v>
      </c>
      <c r="Z35">
        <v>10</v>
      </c>
      <c r="AA35">
        <v>10</v>
      </c>
    </row>
    <row r="36" spans="1:27" x14ac:dyDescent="0.2">
      <c r="A36" s="89">
        <f>VLOOKUP(C36,TabellenBDFS!$B$4:$C$2717,2,FALSE)</f>
        <v>5</v>
      </c>
      <c r="B36" t="str">
        <f t="shared" si="2"/>
        <v>55</v>
      </c>
      <c r="C36" t="s">
        <v>3</v>
      </c>
      <c r="D36">
        <v>5</v>
      </c>
      <c r="E36">
        <v>10</v>
      </c>
      <c r="F36">
        <v>10</v>
      </c>
      <c r="G36">
        <v>10</v>
      </c>
      <c r="H36">
        <v>20</v>
      </c>
      <c r="I36">
        <v>20</v>
      </c>
      <c r="J36">
        <v>20</v>
      </c>
      <c r="K36">
        <v>20</v>
      </c>
      <c r="L36">
        <v>20</v>
      </c>
      <c r="M36">
        <v>20</v>
      </c>
      <c r="N36">
        <v>20</v>
      </c>
      <c r="O36">
        <v>20</v>
      </c>
      <c r="P36">
        <v>10</v>
      </c>
      <c r="Q36">
        <v>10</v>
      </c>
      <c r="R36">
        <v>10</v>
      </c>
      <c r="S36">
        <v>10</v>
      </c>
      <c r="T36">
        <v>10</v>
      </c>
      <c r="U36">
        <v>10</v>
      </c>
      <c r="V36">
        <v>10</v>
      </c>
      <c r="W36">
        <v>10</v>
      </c>
      <c r="X36">
        <v>10</v>
      </c>
      <c r="Y36" s="145">
        <v>10</v>
      </c>
      <c r="Z36">
        <v>10</v>
      </c>
      <c r="AA36">
        <v>10</v>
      </c>
    </row>
    <row r="37" spans="1:27" x14ac:dyDescent="0.2">
      <c r="A37" s="89">
        <f>VLOOKUP(C37,TabellenBDFS!$B$4:$C$2717,2,FALSE)</f>
        <v>5</v>
      </c>
      <c r="B37" t="str">
        <f t="shared" si="2"/>
        <v>56</v>
      </c>
      <c r="C37" t="s">
        <v>3</v>
      </c>
      <c r="D37">
        <v>6</v>
      </c>
      <c r="E37">
        <v>30</v>
      </c>
      <c r="F37">
        <v>30</v>
      </c>
      <c r="G37">
        <v>40</v>
      </c>
      <c r="H37">
        <v>40</v>
      </c>
      <c r="I37">
        <v>40</v>
      </c>
      <c r="J37">
        <v>40</v>
      </c>
      <c r="K37">
        <v>40</v>
      </c>
      <c r="L37">
        <v>40</v>
      </c>
      <c r="M37">
        <v>40</v>
      </c>
      <c r="N37">
        <v>40</v>
      </c>
      <c r="O37">
        <v>40</v>
      </c>
      <c r="P37">
        <v>40</v>
      </c>
      <c r="Q37">
        <v>40</v>
      </c>
      <c r="R37">
        <v>40</v>
      </c>
      <c r="S37">
        <v>40</v>
      </c>
      <c r="T37">
        <v>40</v>
      </c>
      <c r="U37">
        <v>40</v>
      </c>
      <c r="V37">
        <v>40</v>
      </c>
      <c r="W37">
        <v>40</v>
      </c>
      <c r="X37">
        <v>40</v>
      </c>
      <c r="Y37" s="145">
        <v>40</v>
      </c>
      <c r="Z37">
        <v>40</v>
      </c>
      <c r="AA37">
        <v>40</v>
      </c>
    </row>
    <row r="38" spans="1:27" x14ac:dyDescent="0.2">
      <c r="A38" s="89">
        <f>VLOOKUP(C38,TabellenBDFS!$B$4:$C$2717,2,FALSE)</f>
        <v>5</v>
      </c>
      <c r="B38" t="str">
        <f t="shared" si="2"/>
        <v>57</v>
      </c>
      <c r="C38" t="s">
        <v>3</v>
      </c>
      <c r="D38">
        <v>7</v>
      </c>
      <c r="E38">
        <v>60</v>
      </c>
      <c r="F38">
        <v>60</v>
      </c>
      <c r="G38">
        <v>60</v>
      </c>
      <c r="H38">
        <v>70</v>
      </c>
      <c r="I38">
        <v>70</v>
      </c>
      <c r="J38">
        <v>60</v>
      </c>
      <c r="K38">
        <v>60</v>
      </c>
      <c r="L38">
        <v>60</v>
      </c>
      <c r="M38">
        <v>70</v>
      </c>
      <c r="N38">
        <v>70</v>
      </c>
      <c r="O38">
        <v>80</v>
      </c>
      <c r="P38">
        <v>90</v>
      </c>
      <c r="Q38">
        <v>90</v>
      </c>
      <c r="R38">
        <v>90</v>
      </c>
      <c r="S38">
        <v>90</v>
      </c>
      <c r="T38">
        <v>90</v>
      </c>
      <c r="U38">
        <v>110</v>
      </c>
      <c r="V38">
        <v>110</v>
      </c>
      <c r="W38">
        <v>110</v>
      </c>
      <c r="X38">
        <v>110</v>
      </c>
      <c r="Y38" s="145">
        <v>110</v>
      </c>
      <c r="Z38">
        <v>100</v>
      </c>
      <c r="AA38">
        <v>100</v>
      </c>
    </row>
    <row r="39" spans="1:27" x14ac:dyDescent="0.2">
      <c r="A39" s="89">
        <f>VLOOKUP(C39,TabellenBDFS!$B$4:$C$2717,2,FALSE)</f>
        <v>6</v>
      </c>
      <c r="B39" t="str">
        <f t="shared" si="2"/>
        <v>61</v>
      </c>
      <c r="C39" t="s">
        <v>4</v>
      </c>
      <c r="D39">
        <v>1</v>
      </c>
      <c r="E39">
        <v>350</v>
      </c>
      <c r="F39">
        <v>360</v>
      </c>
      <c r="G39">
        <v>380</v>
      </c>
      <c r="H39">
        <v>420</v>
      </c>
      <c r="I39">
        <v>440</v>
      </c>
      <c r="J39">
        <v>450</v>
      </c>
      <c r="K39">
        <v>460</v>
      </c>
      <c r="L39">
        <v>530</v>
      </c>
      <c r="M39">
        <v>550</v>
      </c>
      <c r="N39">
        <v>570</v>
      </c>
      <c r="O39">
        <v>600</v>
      </c>
      <c r="P39">
        <v>610</v>
      </c>
      <c r="Q39">
        <v>580</v>
      </c>
      <c r="R39">
        <v>610</v>
      </c>
      <c r="S39">
        <v>610</v>
      </c>
      <c r="T39">
        <v>610</v>
      </c>
      <c r="U39">
        <v>630</v>
      </c>
      <c r="V39">
        <v>610</v>
      </c>
      <c r="W39">
        <v>600</v>
      </c>
      <c r="X39">
        <v>610</v>
      </c>
      <c r="Y39" s="145">
        <v>580</v>
      </c>
      <c r="Z39">
        <v>560</v>
      </c>
      <c r="AA39">
        <v>530</v>
      </c>
    </row>
    <row r="40" spans="1:27" x14ac:dyDescent="0.2">
      <c r="A40" s="89">
        <f>VLOOKUP(C40,TabellenBDFS!$B$4:$C$2717,2,FALSE)</f>
        <v>6</v>
      </c>
      <c r="B40" t="str">
        <f t="shared" si="2"/>
        <v>62</v>
      </c>
      <c r="C40" t="s">
        <v>4</v>
      </c>
      <c r="D40">
        <v>2</v>
      </c>
      <c r="E40">
        <v>70</v>
      </c>
      <c r="F40">
        <v>70</v>
      </c>
      <c r="G40">
        <v>70</v>
      </c>
      <c r="H40">
        <v>80</v>
      </c>
      <c r="I40">
        <v>80</v>
      </c>
      <c r="J40">
        <v>70</v>
      </c>
      <c r="K40">
        <v>70</v>
      </c>
      <c r="L40">
        <v>80</v>
      </c>
      <c r="M40">
        <v>80</v>
      </c>
      <c r="N40">
        <v>80</v>
      </c>
      <c r="O40">
        <v>80</v>
      </c>
      <c r="P40">
        <v>80</v>
      </c>
      <c r="Q40">
        <v>70</v>
      </c>
      <c r="R40">
        <v>70</v>
      </c>
      <c r="S40">
        <v>70</v>
      </c>
      <c r="T40">
        <v>70</v>
      </c>
      <c r="U40">
        <v>70</v>
      </c>
      <c r="V40">
        <v>30</v>
      </c>
      <c r="W40">
        <v>30</v>
      </c>
      <c r="X40">
        <v>30</v>
      </c>
      <c r="Y40" s="145">
        <v>30</v>
      </c>
      <c r="Z40">
        <v>30</v>
      </c>
      <c r="AA40">
        <v>30</v>
      </c>
    </row>
    <row r="41" spans="1:27" x14ac:dyDescent="0.2">
      <c r="A41" s="89">
        <f>VLOOKUP(C41,TabellenBDFS!$B$4:$C$2717,2,FALSE)</f>
        <v>6</v>
      </c>
      <c r="B41" t="str">
        <f t="shared" si="2"/>
        <v>63</v>
      </c>
      <c r="C41" t="s">
        <v>4</v>
      </c>
      <c r="D41">
        <v>3</v>
      </c>
      <c r="E41">
        <v>0</v>
      </c>
      <c r="F41">
        <v>0</v>
      </c>
      <c r="G41">
        <v>10</v>
      </c>
      <c r="H41">
        <v>10</v>
      </c>
      <c r="I41">
        <v>20</v>
      </c>
      <c r="J41">
        <v>20</v>
      </c>
      <c r="K41">
        <v>30</v>
      </c>
      <c r="L41">
        <v>50</v>
      </c>
      <c r="M41">
        <v>60</v>
      </c>
      <c r="N41">
        <v>70</v>
      </c>
      <c r="O41">
        <v>90</v>
      </c>
      <c r="P41">
        <v>90</v>
      </c>
      <c r="Q41">
        <v>90</v>
      </c>
      <c r="R41">
        <v>90</v>
      </c>
      <c r="S41">
        <v>100</v>
      </c>
      <c r="T41">
        <v>90</v>
      </c>
      <c r="U41">
        <v>90</v>
      </c>
      <c r="V41">
        <v>120</v>
      </c>
      <c r="W41">
        <v>110</v>
      </c>
      <c r="X41">
        <v>120</v>
      </c>
      <c r="Y41" s="145">
        <v>110</v>
      </c>
      <c r="Z41">
        <v>100</v>
      </c>
      <c r="AA41">
        <v>100</v>
      </c>
    </row>
    <row r="42" spans="1:27" x14ac:dyDescent="0.2">
      <c r="A42" s="89">
        <f>VLOOKUP(C42,TabellenBDFS!$B$4:$C$2717,2,FALSE)</f>
        <v>6</v>
      </c>
      <c r="B42" t="str">
        <f t="shared" si="2"/>
        <v>64</v>
      </c>
      <c r="C42" t="s">
        <v>4</v>
      </c>
      <c r="D42">
        <v>4</v>
      </c>
      <c r="E42">
        <v>0</v>
      </c>
      <c r="F42">
        <v>0</v>
      </c>
      <c r="G42">
        <v>10</v>
      </c>
      <c r="H42">
        <v>20</v>
      </c>
      <c r="I42">
        <v>20</v>
      </c>
      <c r="J42">
        <v>20</v>
      </c>
      <c r="K42">
        <v>20</v>
      </c>
      <c r="L42">
        <v>20</v>
      </c>
      <c r="M42">
        <v>20</v>
      </c>
      <c r="N42">
        <v>30</v>
      </c>
      <c r="O42">
        <v>30</v>
      </c>
      <c r="P42">
        <v>40</v>
      </c>
      <c r="Q42">
        <v>40</v>
      </c>
      <c r="R42">
        <v>30</v>
      </c>
      <c r="S42">
        <v>30</v>
      </c>
      <c r="T42">
        <v>30</v>
      </c>
      <c r="U42">
        <v>30</v>
      </c>
      <c r="V42">
        <v>30</v>
      </c>
      <c r="W42">
        <v>30</v>
      </c>
      <c r="X42">
        <v>20</v>
      </c>
      <c r="Y42" s="145">
        <v>20</v>
      </c>
      <c r="Z42">
        <v>20</v>
      </c>
      <c r="AA42">
        <v>20</v>
      </c>
    </row>
    <row r="43" spans="1:27" x14ac:dyDescent="0.2">
      <c r="A43" s="89">
        <f>VLOOKUP(C43,TabellenBDFS!$B$4:$C$2717,2,FALSE)</f>
        <v>6</v>
      </c>
      <c r="B43" t="str">
        <f t="shared" si="2"/>
        <v>65</v>
      </c>
      <c r="C43" t="s">
        <v>4</v>
      </c>
      <c r="D43">
        <v>5</v>
      </c>
      <c r="E43">
        <v>30</v>
      </c>
      <c r="F43">
        <v>30</v>
      </c>
      <c r="G43">
        <v>30</v>
      </c>
      <c r="H43">
        <v>30</v>
      </c>
      <c r="I43">
        <v>30</v>
      </c>
      <c r="J43">
        <v>40</v>
      </c>
      <c r="K43">
        <v>40</v>
      </c>
      <c r="L43">
        <v>40</v>
      </c>
      <c r="M43">
        <v>40</v>
      </c>
      <c r="N43">
        <v>40</v>
      </c>
      <c r="O43">
        <v>40</v>
      </c>
      <c r="P43">
        <v>40</v>
      </c>
      <c r="Q43">
        <v>40</v>
      </c>
      <c r="R43">
        <v>50</v>
      </c>
      <c r="S43">
        <v>50</v>
      </c>
      <c r="T43">
        <v>60</v>
      </c>
      <c r="U43">
        <v>60</v>
      </c>
      <c r="V43">
        <v>60</v>
      </c>
      <c r="W43">
        <v>60</v>
      </c>
      <c r="X43">
        <v>60</v>
      </c>
      <c r="Y43" s="145">
        <v>70</v>
      </c>
      <c r="Z43">
        <v>70</v>
      </c>
      <c r="AA43">
        <v>70</v>
      </c>
    </row>
    <row r="44" spans="1:27" x14ac:dyDescent="0.2">
      <c r="A44" s="89">
        <f>VLOOKUP(C44,TabellenBDFS!$B$4:$C$2717,2,FALSE)</f>
        <v>6</v>
      </c>
      <c r="B44" t="str">
        <f t="shared" si="2"/>
        <v>66</v>
      </c>
      <c r="C44" t="s">
        <v>4</v>
      </c>
      <c r="D44">
        <v>6</v>
      </c>
      <c r="E44">
        <v>170</v>
      </c>
      <c r="F44">
        <v>180</v>
      </c>
      <c r="G44">
        <v>190</v>
      </c>
      <c r="H44">
        <v>190</v>
      </c>
      <c r="I44">
        <v>200</v>
      </c>
      <c r="J44">
        <v>210</v>
      </c>
      <c r="K44">
        <v>210</v>
      </c>
      <c r="L44">
        <v>210</v>
      </c>
      <c r="M44">
        <v>200</v>
      </c>
      <c r="N44">
        <v>210</v>
      </c>
      <c r="O44">
        <v>220</v>
      </c>
      <c r="P44">
        <v>230</v>
      </c>
      <c r="Q44">
        <v>220</v>
      </c>
      <c r="R44">
        <v>230</v>
      </c>
      <c r="S44">
        <v>230</v>
      </c>
      <c r="T44">
        <v>230</v>
      </c>
      <c r="U44">
        <v>230</v>
      </c>
      <c r="V44">
        <v>230</v>
      </c>
      <c r="W44">
        <v>230</v>
      </c>
      <c r="X44">
        <v>230</v>
      </c>
      <c r="Y44" s="145">
        <v>210</v>
      </c>
      <c r="Z44">
        <v>200</v>
      </c>
      <c r="AA44">
        <v>190</v>
      </c>
    </row>
    <row r="45" spans="1:27" x14ac:dyDescent="0.2">
      <c r="A45" s="89">
        <f>VLOOKUP(C45,TabellenBDFS!$B$4:$C$2717,2,FALSE)</f>
        <v>6</v>
      </c>
      <c r="B45" t="str">
        <f t="shared" si="2"/>
        <v>67</v>
      </c>
      <c r="C45" t="s">
        <v>4</v>
      </c>
      <c r="D45">
        <v>7</v>
      </c>
      <c r="E45">
        <v>80</v>
      </c>
      <c r="F45">
        <v>80</v>
      </c>
      <c r="G45">
        <v>80</v>
      </c>
      <c r="H45">
        <v>90</v>
      </c>
      <c r="I45">
        <v>90</v>
      </c>
      <c r="J45">
        <v>90</v>
      </c>
      <c r="K45">
        <v>100</v>
      </c>
      <c r="L45">
        <v>130</v>
      </c>
      <c r="M45">
        <v>150</v>
      </c>
      <c r="N45">
        <v>140</v>
      </c>
      <c r="O45">
        <v>140</v>
      </c>
      <c r="P45">
        <v>140</v>
      </c>
      <c r="Q45">
        <v>120</v>
      </c>
      <c r="R45">
        <v>130</v>
      </c>
      <c r="S45">
        <v>130</v>
      </c>
      <c r="T45">
        <v>130</v>
      </c>
      <c r="U45">
        <v>150</v>
      </c>
      <c r="V45">
        <v>140</v>
      </c>
      <c r="W45">
        <v>140</v>
      </c>
      <c r="X45">
        <v>140</v>
      </c>
      <c r="Y45" s="145">
        <v>140</v>
      </c>
      <c r="Z45">
        <v>140</v>
      </c>
      <c r="AA45">
        <v>120</v>
      </c>
    </row>
    <row r="46" spans="1:27" x14ac:dyDescent="0.2">
      <c r="A46" s="89">
        <f>VLOOKUP(C46,TabellenBDFS!$B$4:$C$2717,2,FALSE)</f>
        <v>7</v>
      </c>
      <c r="B46" t="str">
        <f t="shared" si="2"/>
        <v>71</v>
      </c>
      <c r="C46" t="s">
        <v>5</v>
      </c>
      <c r="D46">
        <v>1</v>
      </c>
      <c r="E46">
        <v>200</v>
      </c>
      <c r="F46">
        <v>200</v>
      </c>
      <c r="G46">
        <v>210</v>
      </c>
      <c r="H46">
        <v>210</v>
      </c>
      <c r="I46">
        <v>210</v>
      </c>
      <c r="J46">
        <v>200</v>
      </c>
      <c r="K46">
        <v>200</v>
      </c>
      <c r="L46">
        <v>190</v>
      </c>
      <c r="M46">
        <v>190</v>
      </c>
      <c r="N46">
        <v>200</v>
      </c>
      <c r="O46">
        <v>200</v>
      </c>
      <c r="P46">
        <v>210</v>
      </c>
      <c r="Q46">
        <v>220</v>
      </c>
      <c r="R46">
        <v>230</v>
      </c>
      <c r="S46">
        <v>250</v>
      </c>
      <c r="T46">
        <v>270</v>
      </c>
      <c r="U46">
        <v>270</v>
      </c>
      <c r="V46">
        <v>270</v>
      </c>
      <c r="W46">
        <v>260</v>
      </c>
      <c r="X46">
        <v>260</v>
      </c>
      <c r="Y46" s="145">
        <v>260</v>
      </c>
      <c r="Z46">
        <v>250</v>
      </c>
      <c r="AA46">
        <v>250</v>
      </c>
    </row>
    <row r="47" spans="1:27" x14ac:dyDescent="0.2">
      <c r="A47" s="89">
        <f>VLOOKUP(C47,TabellenBDFS!$B$4:$C$2717,2,FALSE)</f>
        <v>7</v>
      </c>
      <c r="B47" t="str">
        <f t="shared" si="2"/>
        <v>72</v>
      </c>
      <c r="C47" t="s">
        <v>5</v>
      </c>
      <c r="D47">
        <v>2</v>
      </c>
      <c r="E47">
        <v>20</v>
      </c>
      <c r="F47">
        <v>20</v>
      </c>
      <c r="G47">
        <v>20</v>
      </c>
      <c r="H47">
        <v>30</v>
      </c>
      <c r="I47">
        <v>30</v>
      </c>
      <c r="J47">
        <v>30</v>
      </c>
      <c r="K47">
        <v>30</v>
      </c>
      <c r="L47">
        <v>30</v>
      </c>
      <c r="M47">
        <v>20</v>
      </c>
      <c r="N47">
        <v>20</v>
      </c>
      <c r="O47">
        <v>20</v>
      </c>
      <c r="P47">
        <v>20</v>
      </c>
      <c r="Q47">
        <v>20</v>
      </c>
      <c r="R47">
        <v>20</v>
      </c>
      <c r="S47">
        <v>20</v>
      </c>
      <c r="T47">
        <v>20</v>
      </c>
      <c r="U47">
        <v>20</v>
      </c>
      <c r="V47">
        <v>20</v>
      </c>
      <c r="W47">
        <v>20</v>
      </c>
      <c r="X47">
        <v>20</v>
      </c>
      <c r="Y47" s="145">
        <v>10</v>
      </c>
      <c r="Z47">
        <v>10</v>
      </c>
      <c r="AA47">
        <v>10</v>
      </c>
    </row>
    <row r="48" spans="1:27" x14ac:dyDescent="0.2">
      <c r="A48" s="89">
        <f>VLOOKUP(C48,TabellenBDFS!$B$4:$C$2717,2,FALSE)</f>
        <v>7</v>
      </c>
      <c r="B48" t="str">
        <f t="shared" si="2"/>
        <v>73</v>
      </c>
      <c r="C48" t="s">
        <v>5</v>
      </c>
      <c r="D48">
        <v>3</v>
      </c>
      <c r="E48">
        <v>0</v>
      </c>
      <c r="F48">
        <v>0</v>
      </c>
      <c r="G48">
        <v>10</v>
      </c>
      <c r="H48">
        <v>10</v>
      </c>
      <c r="I48">
        <v>10</v>
      </c>
      <c r="J48">
        <v>10</v>
      </c>
      <c r="K48">
        <v>10</v>
      </c>
      <c r="L48">
        <v>10</v>
      </c>
      <c r="M48">
        <v>10</v>
      </c>
      <c r="N48">
        <v>10</v>
      </c>
      <c r="O48">
        <v>10</v>
      </c>
      <c r="P48">
        <v>20</v>
      </c>
      <c r="Q48">
        <v>20</v>
      </c>
      <c r="R48">
        <v>20</v>
      </c>
      <c r="S48">
        <v>20</v>
      </c>
      <c r="T48">
        <v>30</v>
      </c>
      <c r="U48">
        <v>30</v>
      </c>
      <c r="V48">
        <v>40</v>
      </c>
      <c r="W48">
        <v>30</v>
      </c>
      <c r="X48">
        <v>40</v>
      </c>
      <c r="Y48" s="145">
        <v>40</v>
      </c>
      <c r="Z48">
        <v>30</v>
      </c>
      <c r="AA48">
        <v>30</v>
      </c>
    </row>
    <row r="49" spans="1:27" x14ac:dyDescent="0.2">
      <c r="A49" s="89">
        <f>VLOOKUP(C49,TabellenBDFS!$B$4:$C$2717,2,FALSE)</f>
        <v>7</v>
      </c>
      <c r="B49" t="str">
        <f t="shared" si="2"/>
        <v>74</v>
      </c>
      <c r="C49" t="s">
        <v>5</v>
      </c>
      <c r="D49">
        <v>4</v>
      </c>
      <c r="E49">
        <v>0</v>
      </c>
      <c r="F49">
        <v>0</v>
      </c>
      <c r="G49">
        <v>10</v>
      </c>
      <c r="H49">
        <v>10</v>
      </c>
      <c r="I49">
        <v>0</v>
      </c>
      <c r="J49">
        <v>0</v>
      </c>
      <c r="K49">
        <v>10</v>
      </c>
      <c r="L49">
        <v>10</v>
      </c>
      <c r="M49">
        <v>10</v>
      </c>
      <c r="N49">
        <v>10</v>
      </c>
      <c r="O49">
        <v>10</v>
      </c>
      <c r="P49">
        <v>10</v>
      </c>
      <c r="Q49">
        <v>10</v>
      </c>
      <c r="R49">
        <v>10</v>
      </c>
      <c r="S49">
        <v>10</v>
      </c>
      <c r="T49">
        <v>10</v>
      </c>
      <c r="U49">
        <v>10</v>
      </c>
      <c r="V49">
        <v>10</v>
      </c>
      <c r="W49">
        <v>10</v>
      </c>
      <c r="X49">
        <v>10</v>
      </c>
      <c r="Y49" s="145">
        <v>10</v>
      </c>
      <c r="Z49">
        <v>10</v>
      </c>
      <c r="AA49">
        <v>10</v>
      </c>
    </row>
    <row r="50" spans="1:27" x14ac:dyDescent="0.2">
      <c r="A50" s="89">
        <f>VLOOKUP(C50,TabellenBDFS!$B$4:$C$2717,2,FALSE)</f>
        <v>7</v>
      </c>
      <c r="B50" t="str">
        <f t="shared" si="2"/>
        <v>75</v>
      </c>
      <c r="C50" t="s">
        <v>5</v>
      </c>
      <c r="D50">
        <v>5</v>
      </c>
      <c r="E50">
        <v>10</v>
      </c>
      <c r="F50">
        <v>10</v>
      </c>
      <c r="G50">
        <v>10</v>
      </c>
      <c r="H50">
        <v>10</v>
      </c>
      <c r="I50">
        <v>10</v>
      </c>
      <c r="J50">
        <v>10</v>
      </c>
      <c r="K50">
        <v>10</v>
      </c>
      <c r="L50">
        <v>10</v>
      </c>
      <c r="M50">
        <v>10</v>
      </c>
      <c r="N50">
        <v>10</v>
      </c>
      <c r="O50">
        <v>10</v>
      </c>
      <c r="P50">
        <v>10</v>
      </c>
      <c r="Q50">
        <v>10</v>
      </c>
      <c r="R50">
        <v>10</v>
      </c>
      <c r="S50">
        <v>10</v>
      </c>
      <c r="T50">
        <v>10</v>
      </c>
      <c r="U50">
        <v>10</v>
      </c>
      <c r="V50">
        <v>10</v>
      </c>
      <c r="W50">
        <v>10</v>
      </c>
      <c r="X50">
        <v>10</v>
      </c>
      <c r="Y50" s="145">
        <v>10</v>
      </c>
      <c r="Z50">
        <v>10</v>
      </c>
      <c r="AA50">
        <v>10</v>
      </c>
    </row>
    <row r="51" spans="1:27" x14ac:dyDescent="0.2">
      <c r="A51" s="89">
        <f>VLOOKUP(C51,TabellenBDFS!$B$4:$C$2717,2,FALSE)</f>
        <v>7</v>
      </c>
      <c r="B51" t="str">
        <f t="shared" si="2"/>
        <v>76</v>
      </c>
      <c r="C51" t="s">
        <v>5</v>
      </c>
      <c r="D51">
        <v>6</v>
      </c>
      <c r="E51">
        <v>120</v>
      </c>
      <c r="F51">
        <v>120</v>
      </c>
      <c r="G51">
        <v>120</v>
      </c>
      <c r="H51">
        <v>110</v>
      </c>
      <c r="I51">
        <v>110</v>
      </c>
      <c r="J51">
        <v>110</v>
      </c>
      <c r="K51">
        <v>100</v>
      </c>
      <c r="L51">
        <v>90</v>
      </c>
      <c r="M51">
        <v>90</v>
      </c>
      <c r="N51">
        <v>100</v>
      </c>
      <c r="O51">
        <v>100</v>
      </c>
      <c r="P51">
        <v>110</v>
      </c>
      <c r="Q51">
        <v>110</v>
      </c>
      <c r="R51">
        <v>130</v>
      </c>
      <c r="S51">
        <v>140</v>
      </c>
      <c r="T51">
        <v>150</v>
      </c>
      <c r="U51">
        <v>150</v>
      </c>
      <c r="V51">
        <v>150</v>
      </c>
      <c r="W51">
        <v>130</v>
      </c>
      <c r="X51">
        <v>130</v>
      </c>
      <c r="Y51" s="145">
        <v>120</v>
      </c>
      <c r="Z51">
        <v>130</v>
      </c>
      <c r="AA51">
        <v>120</v>
      </c>
    </row>
    <row r="52" spans="1:27" x14ac:dyDescent="0.2">
      <c r="A52" s="89">
        <f>VLOOKUP(C52,TabellenBDFS!$B$4:$C$2717,2,FALSE)</f>
        <v>7</v>
      </c>
      <c r="B52" t="str">
        <f t="shared" si="2"/>
        <v>77</v>
      </c>
      <c r="C52" t="s">
        <v>5</v>
      </c>
      <c r="D52">
        <v>7</v>
      </c>
      <c r="E52">
        <v>60</v>
      </c>
      <c r="F52">
        <v>60</v>
      </c>
      <c r="G52">
        <v>50</v>
      </c>
      <c r="H52">
        <v>50</v>
      </c>
      <c r="I52">
        <v>60</v>
      </c>
      <c r="J52">
        <v>50</v>
      </c>
      <c r="K52">
        <v>50</v>
      </c>
      <c r="L52">
        <v>50</v>
      </c>
      <c r="M52">
        <v>50</v>
      </c>
      <c r="N52">
        <v>50</v>
      </c>
      <c r="O52">
        <v>50</v>
      </c>
      <c r="P52">
        <v>50</v>
      </c>
      <c r="Q52">
        <v>50</v>
      </c>
      <c r="R52">
        <v>40</v>
      </c>
      <c r="S52">
        <v>50</v>
      </c>
      <c r="T52">
        <v>50</v>
      </c>
      <c r="U52">
        <v>50</v>
      </c>
      <c r="V52">
        <v>50</v>
      </c>
      <c r="W52">
        <v>60</v>
      </c>
      <c r="X52">
        <v>60</v>
      </c>
      <c r="Y52" s="145">
        <v>60</v>
      </c>
      <c r="Z52">
        <v>60</v>
      </c>
      <c r="AA52">
        <v>60</v>
      </c>
    </row>
    <row r="53" spans="1:27" x14ac:dyDescent="0.2">
      <c r="A53" s="89">
        <f>VLOOKUP(C53,TabellenBDFS!$B$4:$C$2717,2,FALSE)</f>
        <v>8</v>
      </c>
      <c r="B53" t="str">
        <f t="shared" si="2"/>
        <v>81</v>
      </c>
      <c r="C53" t="s">
        <v>6</v>
      </c>
      <c r="D53">
        <v>1</v>
      </c>
      <c r="E53">
        <v>170</v>
      </c>
      <c r="F53">
        <v>160</v>
      </c>
      <c r="G53">
        <v>160</v>
      </c>
      <c r="H53">
        <v>210</v>
      </c>
      <c r="I53">
        <v>200</v>
      </c>
      <c r="J53">
        <v>200</v>
      </c>
      <c r="K53">
        <v>210</v>
      </c>
      <c r="L53">
        <v>220</v>
      </c>
      <c r="M53">
        <v>240</v>
      </c>
      <c r="N53">
        <v>270</v>
      </c>
      <c r="O53">
        <v>290</v>
      </c>
      <c r="P53">
        <v>300</v>
      </c>
      <c r="Q53">
        <v>290</v>
      </c>
      <c r="R53">
        <v>310</v>
      </c>
      <c r="S53">
        <v>310</v>
      </c>
      <c r="T53">
        <v>320</v>
      </c>
      <c r="U53">
        <v>330</v>
      </c>
      <c r="V53">
        <v>340</v>
      </c>
      <c r="W53">
        <v>360</v>
      </c>
      <c r="X53">
        <v>360</v>
      </c>
      <c r="Y53" s="145">
        <v>370</v>
      </c>
      <c r="Z53">
        <v>370</v>
      </c>
      <c r="AA53">
        <v>380</v>
      </c>
    </row>
    <row r="54" spans="1:27" x14ac:dyDescent="0.2">
      <c r="A54" s="89">
        <f>VLOOKUP(C54,TabellenBDFS!$B$4:$C$2717,2,FALSE)</f>
        <v>8</v>
      </c>
      <c r="B54" t="str">
        <f t="shared" si="2"/>
        <v>82</v>
      </c>
      <c r="C54" t="s">
        <v>6</v>
      </c>
      <c r="D54">
        <v>2</v>
      </c>
      <c r="E54">
        <v>10</v>
      </c>
      <c r="F54">
        <v>10</v>
      </c>
      <c r="G54">
        <v>10</v>
      </c>
      <c r="H54">
        <v>10</v>
      </c>
      <c r="I54">
        <v>10</v>
      </c>
      <c r="J54">
        <v>20</v>
      </c>
      <c r="K54">
        <v>10</v>
      </c>
      <c r="L54">
        <v>10</v>
      </c>
      <c r="M54">
        <v>10</v>
      </c>
      <c r="N54">
        <v>10</v>
      </c>
      <c r="O54">
        <v>10</v>
      </c>
      <c r="P54">
        <v>10</v>
      </c>
      <c r="Q54">
        <v>10</v>
      </c>
      <c r="R54">
        <v>10</v>
      </c>
      <c r="S54">
        <v>10</v>
      </c>
      <c r="T54">
        <v>10</v>
      </c>
      <c r="U54">
        <v>10</v>
      </c>
      <c r="V54">
        <v>10</v>
      </c>
      <c r="W54">
        <v>10</v>
      </c>
      <c r="X54">
        <v>10</v>
      </c>
      <c r="Y54" s="145">
        <v>10</v>
      </c>
      <c r="Z54">
        <v>10</v>
      </c>
      <c r="AA54">
        <v>10</v>
      </c>
    </row>
    <row r="55" spans="1:27" x14ac:dyDescent="0.2">
      <c r="A55" s="89">
        <f>VLOOKUP(C55,TabellenBDFS!$B$4:$C$2717,2,FALSE)</f>
        <v>8</v>
      </c>
      <c r="B55" t="str">
        <f t="shared" si="2"/>
        <v>83</v>
      </c>
      <c r="C55" t="s">
        <v>6</v>
      </c>
      <c r="D55">
        <v>3</v>
      </c>
      <c r="E55">
        <v>0</v>
      </c>
      <c r="F55">
        <v>0</v>
      </c>
      <c r="G55">
        <v>0</v>
      </c>
      <c r="H55">
        <v>0</v>
      </c>
      <c r="I55">
        <v>10</v>
      </c>
      <c r="J55">
        <v>10</v>
      </c>
      <c r="K55">
        <v>10</v>
      </c>
      <c r="L55">
        <v>10</v>
      </c>
      <c r="M55">
        <v>10</v>
      </c>
      <c r="N55">
        <v>10</v>
      </c>
      <c r="O55">
        <v>10</v>
      </c>
      <c r="P55">
        <v>10</v>
      </c>
      <c r="Q55">
        <v>10</v>
      </c>
      <c r="R55">
        <v>10</v>
      </c>
      <c r="S55">
        <v>10</v>
      </c>
      <c r="T55">
        <v>20</v>
      </c>
      <c r="U55">
        <v>20</v>
      </c>
      <c r="V55">
        <v>20</v>
      </c>
      <c r="W55">
        <v>20</v>
      </c>
      <c r="X55">
        <v>20</v>
      </c>
      <c r="Y55" s="145">
        <v>20</v>
      </c>
      <c r="Z55">
        <v>20</v>
      </c>
      <c r="AA55">
        <v>30</v>
      </c>
    </row>
    <row r="56" spans="1:27" x14ac:dyDescent="0.2">
      <c r="A56" s="89">
        <f>VLOOKUP(C56,TabellenBDFS!$B$4:$C$2717,2,FALSE)</f>
        <v>8</v>
      </c>
      <c r="B56" t="str">
        <f t="shared" si="2"/>
        <v>84</v>
      </c>
      <c r="C56" t="s">
        <v>6</v>
      </c>
      <c r="D56">
        <v>4</v>
      </c>
      <c r="E56">
        <v>0</v>
      </c>
      <c r="F56">
        <v>0</v>
      </c>
      <c r="G56">
        <v>0</v>
      </c>
      <c r="H56">
        <v>0</v>
      </c>
      <c r="I56">
        <v>0</v>
      </c>
      <c r="J56">
        <v>0</v>
      </c>
      <c r="K56">
        <v>0</v>
      </c>
      <c r="L56">
        <v>0</v>
      </c>
      <c r="M56">
        <v>0</v>
      </c>
      <c r="N56">
        <v>0</v>
      </c>
      <c r="O56">
        <v>0</v>
      </c>
      <c r="P56">
        <v>0</v>
      </c>
      <c r="Q56">
        <v>0</v>
      </c>
      <c r="R56">
        <v>0</v>
      </c>
      <c r="S56">
        <v>0</v>
      </c>
      <c r="T56">
        <v>0</v>
      </c>
      <c r="U56">
        <v>0</v>
      </c>
      <c r="V56">
        <v>0</v>
      </c>
      <c r="W56">
        <v>0</v>
      </c>
      <c r="X56">
        <v>0</v>
      </c>
      <c r="Y56" s="145">
        <v>0</v>
      </c>
      <c r="Z56">
        <v>0</v>
      </c>
      <c r="AA56">
        <v>0</v>
      </c>
    </row>
    <row r="57" spans="1:27" x14ac:dyDescent="0.2">
      <c r="A57" s="89">
        <f>VLOOKUP(C57,TabellenBDFS!$B$4:$C$2717,2,FALSE)</f>
        <v>8</v>
      </c>
      <c r="B57" t="str">
        <f t="shared" si="2"/>
        <v>85</v>
      </c>
      <c r="C57" t="s">
        <v>6</v>
      </c>
      <c r="D57">
        <v>5</v>
      </c>
      <c r="E57">
        <v>0</v>
      </c>
      <c r="F57">
        <v>0</v>
      </c>
      <c r="G57">
        <v>0</v>
      </c>
      <c r="H57">
        <v>0</v>
      </c>
      <c r="I57">
        <v>0</v>
      </c>
      <c r="J57">
        <v>0</v>
      </c>
      <c r="K57">
        <v>0</v>
      </c>
      <c r="L57">
        <v>0</v>
      </c>
      <c r="M57">
        <v>0</v>
      </c>
      <c r="N57">
        <v>0</v>
      </c>
      <c r="O57">
        <v>0</v>
      </c>
      <c r="P57">
        <v>0</v>
      </c>
      <c r="Q57">
        <v>0</v>
      </c>
      <c r="R57">
        <v>0</v>
      </c>
      <c r="S57">
        <v>0</v>
      </c>
      <c r="T57">
        <v>0</v>
      </c>
      <c r="U57">
        <v>0</v>
      </c>
      <c r="V57">
        <v>0</v>
      </c>
      <c r="W57">
        <v>0</v>
      </c>
      <c r="X57">
        <v>0</v>
      </c>
      <c r="Y57" s="145">
        <v>0</v>
      </c>
      <c r="Z57">
        <v>0</v>
      </c>
      <c r="AA57">
        <v>0</v>
      </c>
    </row>
    <row r="58" spans="1:27" x14ac:dyDescent="0.2">
      <c r="A58" s="89">
        <f>VLOOKUP(C58,TabellenBDFS!$B$4:$C$2717,2,FALSE)</f>
        <v>8</v>
      </c>
      <c r="B58" t="str">
        <f t="shared" si="2"/>
        <v>86</v>
      </c>
      <c r="C58" t="s">
        <v>6</v>
      </c>
      <c r="D58">
        <v>6</v>
      </c>
      <c r="E58">
        <v>70</v>
      </c>
      <c r="F58">
        <v>70</v>
      </c>
      <c r="G58">
        <v>70</v>
      </c>
      <c r="H58">
        <v>80</v>
      </c>
      <c r="I58">
        <v>80</v>
      </c>
      <c r="J58">
        <v>80</v>
      </c>
      <c r="K58">
        <v>80</v>
      </c>
      <c r="L58">
        <v>80</v>
      </c>
      <c r="M58">
        <v>90</v>
      </c>
      <c r="N58">
        <v>100</v>
      </c>
      <c r="O58">
        <v>110</v>
      </c>
      <c r="P58">
        <v>110</v>
      </c>
      <c r="Q58">
        <v>110</v>
      </c>
      <c r="R58">
        <v>120</v>
      </c>
      <c r="S58">
        <v>120</v>
      </c>
      <c r="T58">
        <v>130</v>
      </c>
      <c r="U58">
        <v>130</v>
      </c>
      <c r="V58">
        <v>130</v>
      </c>
      <c r="W58">
        <v>130</v>
      </c>
      <c r="X58">
        <v>140</v>
      </c>
      <c r="Y58" s="145">
        <v>140</v>
      </c>
      <c r="Z58">
        <v>140</v>
      </c>
      <c r="AA58">
        <v>140</v>
      </c>
    </row>
    <row r="59" spans="1:27" x14ac:dyDescent="0.2">
      <c r="A59" s="89">
        <f>VLOOKUP(C59,TabellenBDFS!$B$4:$C$2717,2,FALSE)</f>
        <v>8</v>
      </c>
      <c r="B59" t="str">
        <f t="shared" si="2"/>
        <v>87</v>
      </c>
      <c r="C59" t="s">
        <v>6</v>
      </c>
      <c r="D59">
        <v>7</v>
      </c>
      <c r="E59">
        <v>90</v>
      </c>
      <c r="F59">
        <v>80</v>
      </c>
      <c r="G59">
        <v>80</v>
      </c>
      <c r="H59">
        <v>110</v>
      </c>
      <c r="I59">
        <v>100</v>
      </c>
      <c r="J59">
        <v>100</v>
      </c>
      <c r="K59">
        <v>100</v>
      </c>
      <c r="L59">
        <v>120</v>
      </c>
      <c r="M59">
        <v>120</v>
      </c>
      <c r="N59">
        <v>130</v>
      </c>
      <c r="O59">
        <v>150</v>
      </c>
      <c r="P59">
        <v>160</v>
      </c>
      <c r="Q59">
        <v>150</v>
      </c>
      <c r="R59">
        <v>160</v>
      </c>
      <c r="S59">
        <v>160</v>
      </c>
      <c r="T59">
        <v>160</v>
      </c>
      <c r="U59">
        <v>170</v>
      </c>
      <c r="V59">
        <v>180</v>
      </c>
      <c r="W59">
        <v>190</v>
      </c>
      <c r="X59">
        <v>200</v>
      </c>
      <c r="Y59" s="145">
        <v>210</v>
      </c>
      <c r="Z59">
        <v>200</v>
      </c>
      <c r="AA59">
        <v>210</v>
      </c>
    </row>
    <row r="60" spans="1:27" x14ac:dyDescent="0.2">
      <c r="A60" s="89">
        <f>VLOOKUP(C60,TabellenBDFS!$B$4:$C$2717,2,FALSE)</f>
        <v>9</v>
      </c>
      <c r="B60" t="str">
        <f t="shared" si="2"/>
        <v>91</v>
      </c>
      <c r="C60" t="s">
        <v>7</v>
      </c>
      <c r="D60">
        <v>1</v>
      </c>
      <c r="E60">
        <v>2260</v>
      </c>
      <c r="F60">
        <v>2240</v>
      </c>
      <c r="G60">
        <v>2120</v>
      </c>
      <c r="H60">
        <v>2200</v>
      </c>
      <c r="I60">
        <v>2190</v>
      </c>
      <c r="J60">
        <v>2190</v>
      </c>
      <c r="K60">
        <v>2160</v>
      </c>
      <c r="L60">
        <v>2500</v>
      </c>
      <c r="M60">
        <v>2470</v>
      </c>
      <c r="N60">
        <v>2470</v>
      </c>
      <c r="O60">
        <v>2430</v>
      </c>
      <c r="P60">
        <v>2460</v>
      </c>
      <c r="Q60">
        <v>2470</v>
      </c>
      <c r="R60">
        <v>2430</v>
      </c>
      <c r="S60">
        <v>2380</v>
      </c>
      <c r="T60">
        <v>2400</v>
      </c>
      <c r="U60">
        <v>2370</v>
      </c>
      <c r="V60">
        <v>2350</v>
      </c>
      <c r="W60">
        <v>2320</v>
      </c>
      <c r="X60">
        <v>2300</v>
      </c>
      <c r="Y60" s="145">
        <v>2300</v>
      </c>
      <c r="Z60">
        <v>2290</v>
      </c>
      <c r="AA60">
        <v>2240</v>
      </c>
    </row>
    <row r="61" spans="1:27" x14ac:dyDescent="0.2">
      <c r="A61" s="89">
        <f>VLOOKUP(C61,TabellenBDFS!$B$4:$C$2717,2,FALSE)</f>
        <v>9</v>
      </c>
      <c r="B61" t="str">
        <f t="shared" si="2"/>
        <v>92</v>
      </c>
      <c r="C61" t="s">
        <v>7</v>
      </c>
      <c r="D61">
        <v>2</v>
      </c>
      <c r="E61">
        <v>870</v>
      </c>
      <c r="F61">
        <v>850</v>
      </c>
      <c r="G61">
        <v>720</v>
      </c>
      <c r="H61">
        <v>720</v>
      </c>
      <c r="I61">
        <v>710</v>
      </c>
      <c r="J61">
        <v>690</v>
      </c>
      <c r="K61">
        <v>660</v>
      </c>
      <c r="L61">
        <v>740</v>
      </c>
      <c r="M61">
        <v>710</v>
      </c>
      <c r="N61">
        <v>680</v>
      </c>
      <c r="O61">
        <v>630</v>
      </c>
      <c r="P61">
        <v>610</v>
      </c>
      <c r="Q61">
        <v>580</v>
      </c>
      <c r="R61">
        <v>550</v>
      </c>
      <c r="S61">
        <v>530</v>
      </c>
      <c r="T61">
        <v>520</v>
      </c>
      <c r="U61">
        <v>510</v>
      </c>
      <c r="V61">
        <v>440</v>
      </c>
      <c r="W61">
        <v>420</v>
      </c>
      <c r="X61">
        <v>390</v>
      </c>
      <c r="Y61" s="145">
        <v>380</v>
      </c>
      <c r="Z61">
        <v>370</v>
      </c>
      <c r="AA61">
        <v>330</v>
      </c>
    </row>
    <row r="62" spans="1:27" x14ac:dyDescent="0.2">
      <c r="A62" s="89">
        <f>VLOOKUP(C62,TabellenBDFS!$B$4:$C$2717,2,FALSE)</f>
        <v>9</v>
      </c>
      <c r="B62" t="str">
        <f t="shared" si="2"/>
        <v>93</v>
      </c>
      <c r="C62" t="s">
        <v>7</v>
      </c>
      <c r="D62">
        <v>3</v>
      </c>
      <c r="E62">
        <v>10</v>
      </c>
      <c r="F62">
        <v>30</v>
      </c>
      <c r="G62">
        <v>50</v>
      </c>
      <c r="H62">
        <v>60</v>
      </c>
      <c r="I62">
        <v>100</v>
      </c>
      <c r="J62">
        <v>120</v>
      </c>
      <c r="K62">
        <v>130</v>
      </c>
      <c r="L62">
        <v>140</v>
      </c>
      <c r="M62">
        <v>150</v>
      </c>
      <c r="N62">
        <v>150</v>
      </c>
      <c r="O62">
        <v>160</v>
      </c>
      <c r="P62">
        <v>180</v>
      </c>
      <c r="Q62">
        <v>200</v>
      </c>
      <c r="R62">
        <v>200</v>
      </c>
      <c r="S62">
        <v>210</v>
      </c>
      <c r="T62">
        <v>230</v>
      </c>
      <c r="U62">
        <v>240</v>
      </c>
      <c r="V62">
        <v>290</v>
      </c>
      <c r="W62">
        <v>300</v>
      </c>
      <c r="X62">
        <v>310</v>
      </c>
      <c r="Y62" s="145">
        <v>340</v>
      </c>
      <c r="Z62">
        <v>350</v>
      </c>
      <c r="AA62">
        <v>350</v>
      </c>
    </row>
    <row r="63" spans="1:27" x14ac:dyDescent="0.2">
      <c r="A63" s="89">
        <f>VLOOKUP(C63,TabellenBDFS!$B$4:$C$2717,2,FALSE)</f>
        <v>9</v>
      </c>
      <c r="B63" t="str">
        <f t="shared" si="2"/>
        <v>94</v>
      </c>
      <c r="C63" t="s">
        <v>7</v>
      </c>
      <c r="D63">
        <v>4</v>
      </c>
      <c r="E63">
        <v>0</v>
      </c>
      <c r="F63">
        <v>0</v>
      </c>
      <c r="G63">
        <v>0</v>
      </c>
      <c r="H63">
        <v>0</v>
      </c>
      <c r="I63">
        <v>0</v>
      </c>
      <c r="J63">
        <v>0</v>
      </c>
      <c r="K63">
        <v>0</v>
      </c>
      <c r="L63">
        <v>60</v>
      </c>
      <c r="M63">
        <v>60</v>
      </c>
      <c r="N63">
        <v>60</v>
      </c>
      <c r="O63">
        <v>60</v>
      </c>
      <c r="P63">
        <v>60</v>
      </c>
      <c r="Q63">
        <v>60</v>
      </c>
      <c r="R63">
        <v>60</v>
      </c>
      <c r="S63">
        <v>50</v>
      </c>
      <c r="T63">
        <v>60</v>
      </c>
      <c r="U63">
        <v>60</v>
      </c>
      <c r="V63">
        <v>60</v>
      </c>
      <c r="W63">
        <v>50</v>
      </c>
      <c r="X63">
        <v>50</v>
      </c>
      <c r="Y63" s="145">
        <v>50</v>
      </c>
      <c r="Z63">
        <v>40</v>
      </c>
      <c r="AA63">
        <v>40</v>
      </c>
    </row>
    <row r="64" spans="1:27" x14ac:dyDescent="0.2">
      <c r="A64" s="89">
        <f>VLOOKUP(C64,TabellenBDFS!$B$4:$C$2717,2,FALSE)</f>
        <v>9</v>
      </c>
      <c r="B64" t="str">
        <f t="shared" si="2"/>
        <v>95</v>
      </c>
      <c r="C64" t="s">
        <v>7</v>
      </c>
      <c r="D64">
        <v>5</v>
      </c>
      <c r="E64">
        <v>160</v>
      </c>
      <c r="F64">
        <v>160</v>
      </c>
      <c r="G64">
        <v>150</v>
      </c>
      <c r="H64">
        <v>170</v>
      </c>
      <c r="I64">
        <v>160</v>
      </c>
      <c r="J64">
        <v>160</v>
      </c>
      <c r="K64">
        <v>150</v>
      </c>
      <c r="L64">
        <v>150</v>
      </c>
      <c r="M64">
        <v>150</v>
      </c>
      <c r="N64">
        <v>150</v>
      </c>
      <c r="O64">
        <v>140</v>
      </c>
      <c r="P64">
        <v>120</v>
      </c>
      <c r="Q64">
        <v>120</v>
      </c>
      <c r="R64">
        <v>120</v>
      </c>
      <c r="S64">
        <v>90</v>
      </c>
      <c r="T64">
        <v>90</v>
      </c>
      <c r="U64">
        <v>90</v>
      </c>
      <c r="V64">
        <v>80</v>
      </c>
      <c r="W64">
        <v>80</v>
      </c>
      <c r="X64">
        <v>80</v>
      </c>
      <c r="Y64" s="145">
        <v>70</v>
      </c>
      <c r="Z64">
        <v>80</v>
      </c>
      <c r="AA64">
        <v>80</v>
      </c>
    </row>
    <row r="65" spans="1:27" x14ac:dyDescent="0.2">
      <c r="A65" s="89">
        <f>VLOOKUP(C65,TabellenBDFS!$B$4:$C$2717,2,FALSE)</f>
        <v>9</v>
      </c>
      <c r="B65" t="str">
        <f t="shared" si="2"/>
        <v>96</v>
      </c>
      <c r="C65" t="s">
        <v>7</v>
      </c>
      <c r="D65">
        <v>6</v>
      </c>
      <c r="E65">
        <v>420</v>
      </c>
      <c r="F65">
        <v>430</v>
      </c>
      <c r="G65">
        <v>430</v>
      </c>
      <c r="H65">
        <v>470</v>
      </c>
      <c r="I65">
        <v>460</v>
      </c>
      <c r="J65">
        <v>460</v>
      </c>
      <c r="K65">
        <v>460</v>
      </c>
      <c r="L65">
        <v>480</v>
      </c>
      <c r="M65">
        <v>500</v>
      </c>
      <c r="N65">
        <v>520</v>
      </c>
      <c r="O65">
        <v>570</v>
      </c>
      <c r="P65">
        <v>620</v>
      </c>
      <c r="Q65">
        <v>650</v>
      </c>
      <c r="R65">
        <v>680</v>
      </c>
      <c r="S65">
        <v>680</v>
      </c>
      <c r="T65">
        <v>700</v>
      </c>
      <c r="U65">
        <v>700</v>
      </c>
      <c r="V65">
        <v>740</v>
      </c>
      <c r="W65">
        <v>760</v>
      </c>
      <c r="X65">
        <v>770</v>
      </c>
      <c r="Y65" s="145">
        <v>770</v>
      </c>
      <c r="Z65">
        <v>770</v>
      </c>
      <c r="AA65">
        <v>770</v>
      </c>
    </row>
    <row r="66" spans="1:27" x14ac:dyDescent="0.2">
      <c r="A66" s="89">
        <f>VLOOKUP(C66,TabellenBDFS!$B$4:$C$2717,2,FALSE)</f>
        <v>9</v>
      </c>
      <c r="B66" t="str">
        <f t="shared" si="2"/>
        <v>97</v>
      </c>
      <c r="C66" t="s">
        <v>7</v>
      </c>
      <c r="D66">
        <v>7</v>
      </c>
      <c r="E66">
        <v>800</v>
      </c>
      <c r="F66">
        <v>770</v>
      </c>
      <c r="G66">
        <v>780</v>
      </c>
      <c r="H66">
        <v>780</v>
      </c>
      <c r="I66">
        <v>760</v>
      </c>
      <c r="J66">
        <v>760</v>
      </c>
      <c r="K66">
        <v>760</v>
      </c>
      <c r="L66">
        <v>930</v>
      </c>
      <c r="M66">
        <v>900</v>
      </c>
      <c r="N66">
        <v>920</v>
      </c>
      <c r="O66">
        <v>880</v>
      </c>
      <c r="P66">
        <v>860</v>
      </c>
      <c r="Q66">
        <v>850</v>
      </c>
      <c r="R66">
        <v>820</v>
      </c>
      <c r="S66">
        <v>810</v>
      </c>
      <c r="T66">
        <v>800</v>
      </c>
      <c r="U66">
        <v>770</v>
      </c>
      <c r="V66">
        <v>740</v>
      </c>
      <c r="W66">
        <v>720</v>
      </c>
      <c r="X66">
        <v>710</v>
      </c>
      <c r="Y66" s="145">
        <v>690</v>
      </c>
      <c r="Z66">
        <v>690</v>
      </c>
      <c r="AA66">
        <v>670</v>
      </c>
    </row>
    <row r="67" spans="1:27" x14ac:dyDescent="0.2">
      <c r="A67" s="89">
        <f>VLOOKUP(C67,TabellenBDFS!$B$4:$C$2717,2,FALSE)</f>
        <v>10</v>
      </c>
      <c r="B67" t="str">
        <f t="shared" si="2"/>
        <v>101</v>
      </c>
      <c r="C67" t="s">
        <v>8</v>
      </c>
      <c r="D67">
        <v>1</v>
      </c>
      <c r="E67">
        <v>3880</v>
      </c>
      <c r="F67">
        <v>3840</v>
      </c>
      <c r="G67">
        <v>3820</v>
      </c>
      <c r="H67">
        <v>3930</v>
      </c>
      <c r="I67">
        <v>3980</v>
      </c>
      <c r="J67">
        <v>4100</v>
      </c>
      <c r="K67">
        <v>4110</v>
      </c>
      <c r="L67">
        <v>3950</v>
      </c>
      <c r="M67">
        <v>3960</v>
      </c>
      <c r="N67">
        <v>4170</v>
      </c>
      <c r="O67">
        <v>4220</v>
      </c>
      <c r="P67">
        <v>4320</v>
      </c>
      <c r="Q67">
        <v>4410</v>
      </c>
      <c r="R67">
        <v>4440</v>
      </c>
      <c r="S67">
        <v>4470</v>
      </c>
      <c r="T67">
        <v>4450</v>
      </c>
      <c r="U67">
        <v>4440</v>
      </c>
      <c r="V67">
        <v>4360</v>
      </c>
      <c r="W67">
        <v>4290</v>
      </c>
      <c r="X67">
        <v>4340</v>
      </c>
      <c r="Y67" s="145">
        <v>4390</v>
      </c>
      <c r="Z67">
        <v>4380</v>
      </c>
      <c r="AA67">
        <v>4330</v>
      </c>
    </row>
    <row r="68" spans="1:27" x14ac:dyDescent="0.2">
      <c r="A68" s="89">
        <f>VLOOKUP(C68,TabellenBDFS!$B$4:$C$2717,2,FALSE)</f>
        <v>10</v>
      </c>
      <c r="B68" t="str">
        <f t="shared" si="2"/>
        <v>102</v>
      </c>
      <c r="C68" t="s">
        <v>8</v>
      </c>
      <c r="D68">
        <v>2</v>
      </c>
      <c r="E68">
        <v>640</v>
      </c>
      <c r="F68">
        <v>650</v>
      </c>
      <c r="G68">
        <v>660</v>
      </c>
      <c r="H68">
        <v>720</v>
      </c>
      <c r="I68">
        <v>710</v>
      </c>
      <c r="J68">
        <v>740</v>
      </c>
      <c r="K68">
        <v>730</v>
      </c>
      <c r="L68">
        <v>710</v>
      </c>
      <c r="M68">
        <v>700</v>
      </c>
      <c r="N68">
        <v>720</v>
      </c>
      <c r="O68">
        <v>730</v>
      </c>
      <c r="P68">
        <v>720</v>
      </c>
      <c r="Q68">
        <v>700</v>
      </c>
      <c r="R68">
        <v>680</v>
      </c>
      <c r="S68">
        <v>670</v>
      </c>
      <c r="T68">
        <v>650</v>
      </c>
      <c r="U68">
        <v>640</v>
      </c>
      <c r="V68">
        <v>530</v>
      </c>
      <c r="W68">
        <v>520</v>
      </c>
      <c r="X68">
        <v>510</v>
      </c>
      <c r="Y68" s="145">
        <v>500</v>
      </c>
      <c r="Z68">
        <v>500</v>
      </c>
      <c r="AA68">
        <v>490</v>
      </c>
    </row>
    <row r="69" spans="1:27" x14ac:dyDescent="0.2">
      <c r="A69" s="89">
        <f>VLOOKUP(C69,TabellenBDFS!$B$4:$C$2717,2,FALSE)</f>
        <v>10</v>
      </c>
      <c r="B69" t="str">
        <f t="shared" si="2"/>
        <v>103</v>
      </c>
      <c r="C69" t="s">
        <v>8</v>
      </c>
      <c r="D69">
        <v>3</v>
      </c>
      <c r="E69">
        <v>0</v>
      </c>
      <c r="F69">
        <v>30</v>
      </c>
      <c r="G69">
        <v>70</v>
      </c>
      <c r="H69">
        <v>120</v>
      </c>
      <c r="I69">
        <v>180</v>
      </c>
      <c r="J69">
        <v>240</v>
      </c>
      <c r="K69">
        <v>280</v>
      </c>
      <c r="L69">
        <v>320</v>
      </c>
      <c r="M69">
        <v>360</v>
      </c>
      <c r="N69">
        <v>390</v>
      </c>
      <c r="O69">
        <v>430</v>
      </c>
      <c r="P69">
        <v>500</v>
      </c>
      <c r="Q69">
        <v>570</v>
      </c>
      <c r="R69">
        <v>660</v>
      </c>
      <c r="S69">
        <v>730</v>
      </c>
      <c r="T69">
        <v>800</v>
      </c>
      <c r="U69">
        <v>860</v>
      </c>
      <c r="V69">
        <v>930</v>
      </c>
      <c r="W69">
        <v>920</v>
      </c>
      <c r="X69">
        <v>940</v>
      </c>
      <c r="Y69" s="145">
        <v>950</v>
      </c>
      <c r="Z69">
        <v>1000</v>
      </c>
      <c r="AA69">
        <v>990</v>
      </c>
    </row>
    <row r="70" spans="1:27" x14ac:dyDescent="0.2">
      <c r="A70" s="89">
        <f>VLOOKUP(C70,TabellenBDFS!$B$4:$C$2717,2,FALSE)</f>
        <v>10</v>
      </c>
      <c r="B70" t="str">
        <f t="shared" si="2"/>
        <v>104</v>
      </c>
      <c r="C70" t="s">
        <v>8</v>
      </c>
      <c r="D70">
        <v>4</v>
      </c>
      <c r="E70">
        <v>0</v>
      </c>
      <c r="F70">
        <v>0</v>
      </c>
      <c r="G70">
        <v>0</v>
      </c>
      <c r="H70">
        <v>0</v>
      </c>
      <c r="I70">
        <v>0</v>
      </c>
      <c r="J70">
        <v>0</v>
      </c>
      <c r="K70">
        <v>0</v>
      </c>
      <c r="L70">
        <v>0</v>
      </c>
      <c r="M70">
        <v>30</v>
      </c>
      <c r="N70">
        <v>170</v>
      </c>
      <c r="O70">
        <v>160</v>
      </c>
      <c r="P70">
        <v>180</v>
      </c>
      <c r="Q70">
        <v>200</v>
      </c>
      <c r="R70">
        <v>200</v>
      </c>
      <c r="S70">
        <v>200</v>
      </c>
      <c r="T70">
        <v>190</v>
      </c>
      <c r="U70">
        <v>180</v>
      </c>
      <c r="V70">
        <v>170</v>
      </c>
      <c r="W70">
        <v>160</v>
      </c>
      <c r="X70">
        <v>160</v>
      </c>
      <c r="Y70" s="145">
        <v>160</v>
      </c>
      <c r="Z70">
        <v>170</v>
      </c>
      <c r="AA70">
        <v>170</v>
      </c>
    </row>
    <row r="71" spans="1:27" x14ac:dyDescent="0.2">
      <c r="A71" s="89">
        <f>VLOOKUP(C71,TabellenBDFS!$B$4:$C$2717,2,FALSE)</f>
        <v>10</v>
      </c>
      <c r="B71" t="str">
        <f t="shared" si="2"/>
        <v>105</v>
      </c>
      <c r="C71" t="s">
        <v>8</v>
      </c>
      <c r="D71">
        <v>5</v>
      </c>
      <c r="E71">
        <v>120</v>
      </c>
      <c r="F71">
        <v>110</v>
      </c>
      <c r="G71">
        <v>120</v>
      </c>
      <c r="H71">
        <v>140</v>
      </c>
      <c r="I71">
        <v>180</v>
      </c>
      <c r="J71">
        <v>180</v>
      </c>
      <c r="K71">
        <v>190</v>
      </c>
      <c r="L71">
        <v>190</v>
      </c>
      <c r="M71">
        <v>180</v>
      </c>
      <c r="N71">
        <v>160</v>
      </c>
      <c r="O71">
        <v>160</v>
      </c>
      <c r="P71">
        <v>170</v>
      </c>
      <c r="Q71">
        <v>180</v>
      </c>
      <c r="R71">
        <v>200</v>
      </c>
      <c r="S71">
        <v>200</v>
      </c>
      <c r="T71">
        <v>210</v>
      </c>
      <c r="U71">
        <v>220</v>
      </c>
      <c r="V71">
        <v>210</v>
      </c>
      <c r="W71">
        <v>210</v>
      </c>
      <c r="X71">
        <v>200</v>
      </c>
      <c r="Y71" s="145">
        <v>190</v>
      </c>
      <c r="Z71">
        <v>110</v>
      </c>
      <c r="AA71">
        <v>120</v>
      </c>
    </row>
    <row r="72" spans="1:27" x14ac:dyDescent="0.2">
      <c r="A72" s="89">
        <f>VLOOKUP(C72,TabellenBDFS!$B$4:$C$2717,2,FALSE)</f>
        <v>10</v>
      </c>
      <c r="B72" t="str">
        <f t="shared" si="2"/>
        <v>106</v>
      </c>
      <c r="C72" t="s">
        <v>8</v>
      </c>
      <c r="D72">
        <v>6</v>
      </c>
      <c r="E72">
        <v>1360</v>
      </c>
      <c r="F72">
        <v>1350</v>
      </c>
      <c r="G72">
        <v>1320</v>
      </c>
      <c r="H72">
        <v>1320</v>
      </c>
      <c r="I72">
        <v>1290</v>
      </c>
      <c r="J72">
        <v>1380</v>
      </c>
      <c r="K72">
        <v>1340</v>
      </c>
      <c r="L72">
        <v>1220</v>
      </c>
      <c r="M72">
        <v>1200</v>
      </c>
      <c r="N72">
        <v>1300</v>
      </c>
      <c r="O72">
        <v>1300</v>
      </c>
      <c r="P72">
        <v>1290</v>
      </c>
      <c r="Q72">
        <v>1300</v>
      </c>
      <c r="R72">
        <v>1280</v>
      </c>
      <c r="S72">
        <v>1260</v>
      </c>
      <c r="T72">
        <v>1230</v>
      </c>
      <c r="U72">
        <v>1240</v>
      </c>
      <c r="V72">
        <v>1240</v>
      </c>
      <c r="W72">
        <v>1210</v>
      </c>
      <c r="X72">
        <v>1220</v>
      </c>
      <c r="Y72" s="145">
        <v>1250</v>
      </c>
      <c r="Z72">
        <v>1230</v>
      </c>
      <c r="AA72">
        <v>1200</v>
      </c>
    </row>
    <row r="73" spans="1:27" x14ac:dyDescent="0.2">
      <c r="A73" s="89">
        <f>VLOOKUP(C73,TabellenBDFS!$B$4:$C$2717,2,FALSE)</f>
        <v>10</v>
      </c>
      <c r="B73" t="str">
        <f t="shared" si="2"/>
        <v>107</v>
      </c>
      <c r="C73" t="s">
        <v>8</v>
      </c>
      <c r="D73">
        <v>7</v>
      </c>
      <c r="E73">
        <v>1760</v>
      </c>
      <c r="F73">
        <v>1700</v>
      </c>
      <c r="G73">
        <v>1650</v>
      </c>
      <c r="H73">
        <v>1630</v>
      </c>
      <c r="I73">
        <v>1620</v>
      </c>
      <c r="J73">
        <v>1550</v>
      </c>
      <c r="K73">
        <v>1570</v>
      </c>
      <c r="L73">
        <v>1500</v>
      </c>
      <c r="M73">
        <v>1490</v>
      </c>
      <c r="N73">
        <v>1420</v>
      </c>
      <c r="O73">
        <v>1430</v>
      </c>
      <c r="P73">
        <v>1470</v>
      </c>
      <c r="Q73">
        <v>1460</v>
      </c>
      <c r="R73">
        <v>1420</v>
      </c>
      <c r="S73">
        <v>1420</v>
      </c>
      <c r="T73">
        <v>1370</v>
      </c>
      <c r="U73">
        <v>1300</v>
      </c>
      <c r="V73">
        <v>1270</v>
      </c>
      <c r="W73">
        <v>1280</v>
      </c>
      <c r="X73">
        <v>1310</v>
      </c>
      <c r="Y73" s="145">
        <v>1340</v>
      </c>
      <c r="Z73">
        <v>1380</v>
      </c>
      <c r="AA73">
        <v>1360</v>
      </c>
    </row>
    <row r="74" spans="1:27" x14ac:dyDescent="0.2">
      <c r="A74" s="89">
        <f>VLOOKUP(C74,TabellenBDFS!$B$4:$C$2717,2,FALSE)</f>
        <v>11</v>
      </c>
      <c r="B74" t="str">
        <f t="shared" si="2"/>
        <v>111</v>
      </c>
      <c r="C74" t="s">
        <v>9</v>
      </c>
      <c r="D74">
        <v>1</v>
      </c>
      <c r="E74">
        <v>7110</v>
      </c>
      <c r="F74">
        <v>7350</v>
      </c>
      <c r="G74">
        <v>7440</v>
      </c>
      <c r="H74">
        <v>7830</v>
      </c>
      <c r="I74">
        <v>8140</v>
      </c>
      <c r="J74">
        <v>8110</v>
      </c>
      <c r="K74">
        <v>8030</v>
      </c>
      <c r="L74">
        <v>8180</v>
      </c>
      <c r="M74">
        <v>8130</v>
      </c>
      <c r="N74">
        <v>8110</v>
      </c>
      <c r="O74">
        <v>8000</v>
      </c>
      <c r="P74">
        <v>8270</v>
      </c>
      <c r="Q74">
        <v>8460</v>
      </c>
      <c r="R74">
        <v>8630</v>
      </c>
      <c r="S74">
        <v>8740</v>
      </c>
      <c r="T74">
        <v>8900</v>
      </c>
      <c r="U74">
        <v>9110</v>
      </c>
      <c r="V74">
        <v>9280</v>
      </c>
      <c r="W74">
        <v>9240</v>
      </c>
      <c r="X74">
        <v>9350</v>
      </c>
      <c r="Y74" s="145">
        <v>9610</v>
      </c>
      <c r="Z74">
        <v>9660</v>
      </c>
      <c r="AA74">
        <v>9480</v>
      </c>
    </row>
    <row r="75" spans="1:27" x14ac:dyDescent="0.2">
      <c r="A75" s="89">
        <f>VLOOKUP(C75,TabellenBDFS!$B$4:$C$2717,2,FALSE)</f>
        <v>11</v>
      </c>
      <c r="B75" t="str">
        <f t="shared" ref="B75:B138" si="3">CONCATENATE(A75,D75)</f>
        <v>112</v>
      </c>
      <c r="C75" t="s">
        <v>9</v>
      </c>
      <c r="D75">
        <v>2</v>
      </c>
      <c r="E75">
        <v>2690</v>
      </c>
      <c r="F75">
        <v>2670</v>
      </c>
      <c r="G75">
        <v>2530</v>
      </c>
      <c r="H75">
        <v>2550</v>
      </c>
      <c r="I75">
        <v>2470</v>
      </c>
      <c r="J75">
        <v>2390</v>
      </c>
      <c r="K75">
        <v>2240</v>
      </c>
      <c r="L75">
        <v>2150</v>
      </c>
      <c r="M75">
        <v>2000</v>
      </c>
      <c r="N75">
        <v>1940</v>
      </c>
      <c r="O75">
        <v>1830</v>
      </c>
      <c r="P75">
        <v>1780</v>
      </c>
      <c r="Q75">
        <v>1760</v>
      </c>
      <c r="R75">
        <v>1720</v>
      </c>
      <c r="S75">
        <v>1670</v>
      </c>
      <c r="T75">
        <v>1640</v>
      </c>
      <c r="U75">
        <v>1610</v>
      </c>
      <c r="V75">
        <v>1480</v>
      </c>
      <c r="W75">
        <v>1420</v>
      </c>
      <c r="X75">
        <v>1400</v>
      </c>
      <c r="Y75" s="145">
        <v>1350</v>
      </c>
      <c r="Z75">
        <v>1330</v>
      </c>
      <c r="AA75">
        <v>1280</v>
      </c>
    </row>
    <row r="76" spans="1:27" x14ac:dyDescent="0.2">
      <c r="A76" s="89">
        <f>VLOOKUP(C76,TabellenBDFS!$B$4:$C$2717,2,FALSE)</f>
        <v>11</v>
      </c>
      <c r="B76" t="str">
        <f t="shared" si="3"/>
        <v>113</v>
      </c>
      <c r="C76" t="s">
        <v>9</v>
      </c>
      <c r="D76">
        <v>3</v>
      </c>
      <c r="E76">
        <v>30</v>
      </c>
      <c r="F76">
        <v>110</v>
      </c>
      <c r="G76">
        <v>230</v>
      </c>
      <c r="H76">
        <v>280</v>
      </c>
      <c r="I76">
        <v>380</v>
      </c>
      <c r="J76">
        <v>430</v>
      </c>
      <c r="K76">
        <v>510</v>
      </c>
      <c r="L76">
        <v>590</v>
      </c>
      <c r="M76">
        <v>660</v>
      </c>
      <c r="N76">
        <v>720</v>
      </c>
      <c r="O76">
        <v>730</v>
      </c>
      <c r="P76">
        <v>760</v>
      </c>
      <c r="Q76">
        <v>780</v>
      </c>
      <c r="R76">
        <v>840</v>
      </c>
      <c r="S76">
        <v>940</v>
      </c>
      <c r="T76">
        <v>1050</v>
      </c>
      <c r="U76">
        <v>1090</v>
      </c>
      <c r="V76">
        <v>1220</v>
      </c>
      <c r="W76">
        <v>1290</v>
      </c>
      <c r="X76">
        <v>1390</v>
      </c>
      <c r="Y76" s="145">
        <v>1480</v>
      </c>
      <c r="Z76">
        <v>1540</v>
      </c>
      <c r="AA76">
        <v>1590</v>
      </c>
    </row>
    <row r="77" spans="1:27" x14ac:dyDescent="0.2">
      <c r="A77" s="89">
        <f>VLOOKUP(C77,TabellenBDFS!$B$4:$C$2717,2,FALSE)</f>
        <v>11</v>
      </c>
      <c r="B77" t="str">
        <f t="shared" si="3"/>
        <v>114</v>
      </c>
      <c r="C77" t="s">
        <v>9</v>
      </c>
      <c r="D77">
        <v>4</v>
      </c>
      <c r="E77">
        <v>40</v>
      </c>
      <c r="F77">
        <v>100</v>
      </c>
      <c r="G77">
        <v>220</v>
      </c>
      <c r="H77">
        <v>320</v>
      </c>
      <c r="I77">
        <v>400</v>
      </c>
      <c r="J77">
        <v>460</v>
      </c>
      <c r="K77">
        <v>480</v>
      </c>
      <c r="L77">
        <v>550</v>
      </c>
      <c r="M77">
        <v>510</v>
      </c>
      <c r="N77">
        <v>490</v>
      </c>
      <c r="O77">
        <v>480</v>
      </c>
      <c r="P77">
        <v>550</v>
      </c>
      <c r="Q77">
        <v>560</v>
      </c>
      <c r="R77">
        <v>600</v>
      </c>
      <c r="S77">
        <v>550</v>
      </c>
      <c r="T77">
        <v>540</v>
      </c>
      <c r="U77">
        <v>590</v>
      </c>
      <c r="V77">
        <v>610</v>
      </c>
      <c r="W77">
        <v>610</v>
      </c>
      <c r="X77">
        <v>610</v>
      </c>
      <c r="Y77" s="145">
        <v>640</v>
      </c>
      <c r="Z77">
        <v>690</v>
      </c>
      <c r="AA77">
        <v>670</v>
      </c>
    </row>
    <row r="78" spans="1:27" x14ac:dyDescent="0.2">
      <c r="A78" s="89">
        <f>VLOOKUP(C78,TabellenBDFS!$B$4:$C$2717,2,FALSE)</f>
        <v>11</v>
      </c>
      <c r="B78" t="str">
        <f t="shared" si="3"/>
        <v>115</v>
      </c>
      <c r="C78" t="s">
        <v>9</v>
      </c>
      <c r="D78">
        <v>5</v>
      </c>
      <c r="E78">
        <v>290</v>
      </c>
      <c r="F78">
        <v>290</v>
      </c>
      <c r="G78">
        <v>290</v>
      </c>
      <c r="H78">
        <v>320</v>
      </c>
      <c r="I78">
        <v>310</v>
      </c>
      <c r="J78">
        <v>300</v>
      </c>
      <c r="K78">
        <v>300</v>
      </c>
      <c r="L78">
        <v>310</v>
      </c>
      <c r="M78">
        <v>310</v>
      </c>
      <c r="N78">
        <v>310</v>
      </c>
      <c r="O78">
        <v>290</v>
      </c>
      <c r="P78">
        <v>290</v>
      </c>
      <c r="Q78">
        <v>280</v>
      </c>
      <c r="R78">
        <v>290</v>
      </c>
      <c r="S78">
        <v>300</v>
      </c>
      <c r="T78">
        <v>310</v>
      </c>
      <c r="U78">
        <v>310</v>
      </c>
      <c r="V78">
        <v>290</v>
      </c>
      <c r="W78">
        <v>280</v>
      </c>
      <c r="X78">
        <v>280</v>
      </c>
      <c r="Y78" s="145">
        <v>290</v>
      </c>
      <c r="Z78">
        <v>290</v>
      </c>
      <c r="AA78">
        <v>280</v>
      </c>
    </row>
    <row r="79" spans="1:27" x14ac:dyDescent="0.2">
      <c r="A79" s="89">
        <f>VLOOKUP(C79,TabellenBDFS!$B$4:$C$2717,2,FALSE)</f>
        <v>11</v>
      </c>
      <c r="B79" t="str">
        <f t="shared" si="3"/>
        <v>116</v>
      </c>
      <c r="C79" t="s">
        <v>9</v>
      </c>
      <c r="D79">
        <v>6</v>
      </c>
      <c r="E79">
        <v>2000</v>
      </c>
      <c r="F79">
        <v>2080</v>
      </c>
      <c r="G79">
        <v>2090</v>
      </c>
      <c r="H79">
        <v>2180</v>
      </c>
      <c r="I79">
        <v>2270</v>
      </c>
      <c r="J79">
        <v>2260</v>
      </c>
      <c r="K79">
        <v>2250</v>
      </c>
      <c r="L79">
        <v>2300</v>
      </c>
      <c r="M79">
        <v>2340</v>
      </c>
      <c r="N79">
        <v>2330</v>
      </c>
      <c r="O79">
        <v>2330</v>
      </c>
      <c r="P79">
        <v>2440</v>
      </c>
      <c r="Q79">
        <v>2510</v>
      </c>
      <c r="R79">
        <v>2560</v>
      </c>
      <c r="S79">
        <v>2600</v>
      </c>
      <c r="T79">
        <v>2630</v>
      </c>
      <c r="U79">
        <v>2780</v>
      </c>
      <c r="V79">
        <v>2840</v>
      </c>
      <c r="W79">
        <v>2750</v>
      </c>
      <c r="X79">
        <v>2710</v>
      </c>
      <c r="Y79" s="145">
        <v>2740</v>
      </c>
      <c r="Z79">
        <v>2750</v>
      </c>
      <c r="AA79">
        <v>2710</v>
      </c>
    </row>
    <row r="80" spans="1:27" x14ac:dyDescent="0.2">
      <c r="A80" s="89">
        <f>VLOOKUP(C80,TabellenBDFS!$B$4:$C$2717,2,FALSE)</f>
        <v>11</v>
      </c>
      <c r="B80" t="str">
        <f t="shared" si="3"/>
        <v>117</v>
      </c>
      <c r="C80" t="s">
        <v>9</v>
      </c>
      <c r="D80">
        <v>7</v>
      </c>
      <c r="E80">
        <v>2070</v>
      </c>
      <c r="F80">
        <v>2100</v>
      </c>
      <c r="G80">
        <v>2090</v>
      </c>
      <c r="H80">
        <v>2180</v>
      </c>
      <c r="I80">
        <v>2300</v>
      </c>
      <c r="J80">
        <v>2270</v>
      </c>
      <c r="K80">
        <v>2250</v>
      </c>
      <c r="L80">
        <v>2280</v>
      </c>
      <c r="M80">
        <v>2310</v>
      </c>
      <c r="N80">
        <v>2330</v>
      </c>
      <c r="O80">
        <v>2350</v>
      </c>
      <c r="P80">
        <v>2450</v>
      </c>
      <c r="Q80">
        <v>2560</v>
      </c>
      <c r="R80">
        <v>2630</v>
      </c>
      <c r="S80">
        <v>2690</v>
      </c>
      <c r="T80">
        <v>2730</v>
      </c>
      <c r="U80">
        <v>2740</v>
      </c>
      <c r="V80">
        <v>2830</v>
      </c>
      <c r="W80">
        <v>2890</v>
      </c>
      <c r="X80">
        <v>2970</v>
      </c>
      <c r="Y80" s="145">
        <v>3100</v>
      </c>
      <c r="Z80">
        <v>3070</v>
      </c>
      <c r="AA80">
        <v>2950</v>
      </c>
    </row>
    <row r="81" spans="1:27" x14ac:dyDescent="0.2">
      <c r="A81" s="89">
        <f>VLOOKUP(C81,TabellenBDFS!$B$4:$C$2717,2,FALSE)</f>
        <v>12</v>
      </c>
      <c r="B81" t="str">
        <f t="shared" si="3"/>
        <v>121</v>
      </c>
      <c r="C81" t="s">
        <v>13</v>
      </c>
      <c r="D81">
        <v>1</v>
      </c>
      <c r="E81">
        <v>790</v>
      </c>
      <c r="F81">
        <v>780</v>
      </c>
      <c r="G81">
        <v>810</v>
      </c>
      <c r="H81">
        <v>840</v>
      </c>
      <c r="I81">
        <v>1130</v>
      </c>
      <c r="J81">
        <v>1150</v>
      </c>
      <c r="K81">
        <v>1220</v>
      </c>
      <c r="L81">
        <v>1260</v>
      </c>
      <c r="M81">
        <v>1240</v>
      </c>
      <c r="N81">
        <v>1250</v>
      </c>
      <c r="O81">
        <v>1310</v>
      </c>
      <c r="P81">
        <v>1340</v>
      </c>
      <c r="Q81">
        <v>1360</v>
      </c>
      <c r="R81">
        <v>1420</v>
      </c>
      <c r="S81">
        <v>1510</v>
      </c>
      <c r="T81">
        <v>1550</v>
      </c>
      <c r="U81">
        <v>1530</v>
      </c>
      <c r="V81">
        <v>1540</v>
      </c>
      <c r="W81">
        <v>1580</v>
      </c>
      <c r="X81">
        <v>1570</v>
      </c>
      <c r="Y81" s="145">
        <v>1590</v>
      </c>
      <c r="Z81">
        <v>1650</v>
      </c>
      <c r="AA81">
        <v>1630</v>
      </c>
    </row>
    <row r="82" spans="1:27" x14ac:dyDescent="0.2">
      <c r="A82" s="89">
        <f>VLOOKUP(C82,TabellenBDFS!$B$4:$C$2717,2,FALSE)</f>
        <v>12</v>
      </c>
      <c r="B82" t="str">
        <f t="shared" si="3"/>
        <v>122</v>
      </c>
      <c r="C82" t="s">
        <v>13</v>
      </c>
      <c r="D82">
        <v>2</v>
      </c>
      <c r="E82">
        <v>150</v>
      </c>
      <c r="F82">
        <v>150</v>
      </c>
      <c r="G82">
        <v>160</v>
      </c>
      <c r="H82">
        <v>150</v>
      </c>
      <c r="I82">
        <v>200</v>
      </c>
      <c r="J82">
        <v>190</v>
      </c>
      <c r="K82">
        <v>180</v>
      </c>
      <c r="L82">
        <v>170</v>
      </c>
      <c r="M82">
        <v>160</v>
      </c>
      <c r="N82">
        <v>160</v>
      </c>
      <c r="O82">
        <v>150</v>
      </c>
      <c r="P82">
        <v>140</v>
      </c>
      <c r="Q82">
        <v>140</v>
      </c>
      <c r="R82">
        <v>140</v>
      </c>
      <c r="S82">
        <v>130</v>
      </c>
      <c r="T82">
        <v>130</v>
      </c>
      <c r="U82">
        <v>120</v>
      </c>
      <c r="V82">
        <v>120</v>
      </c>
      <c r="W82">
        <v>110</v>
      </c>
      <c r="X82">
        <v>110</v>
      </c>
      <c r="Y82" s="145">
        <v>110</v>
      </c>
      <c r="Z82">
        <v>100</v>
      </c>
      <c r="AA82">
        <v>100</v>
      </c>
    </row>
    <row r="83" spans="1:27" x14ac:dyDescent="0.2">
      <c r="A83" s="89">
        <f>VLOOKUP(C83,TabellenBDFS!$B$4:$C$2717,2,FALSE)</f>
        <v>12</v>
      </c>
      <c r="B83" t="str">
        <f t="shared" si="3"/>
        <v>123</v>
      </c>
      <c r="C83" t="s">
        <v>13</v>
      </c>
      <c r="D83">
        <v>3</v>
      </c>
      <c r="E83">
        <v>10</v>
      </c>
      <c r="F83">
        <v>10</v>
      </c>
      <c r="G83">
        <v>10</v>
      </c>
      <c r="H83">
        <v>20</v>
      </c>
      <c r="I83">
        <v>20</v>
      </c>
      <c r="J83">
        <v>30</v>
      </c>
      <c r="K83">
        <v>40</v>
      </c>
      <c r="L83">
        <v>50</v>
      </c>
      <c r="M83">
        <v>60</v>
      </c>
      <c r="N83">
        <v>50</v>
      </c>
      <c r="O83">
        <v>60</v>
      </c>
      <c r="P83">
        <v>70</v>
      </c>
      <c r="Q83">
        <v>90</v>
      </c>
      <c r="R83">
        <v>110</v>
      </c>
      <c r="S83">
        <v>110</v>
      </c>
      <c r="T83">
        <v>130</v>
      </c>
      <c r="U83">
        <v>140</v>
      </c>
      <c r="V83">
        <v>140</v>
      </c>
      <c r="W83">
        <v>170</v>
      </c>
      <c r="X83">
        <v>180</v>
      </c>
      <c r="Y83" s="145">
        <v>180</v>
      </c>
      <c r="Z83">
        <v>190</v>
      </c>
      <c r="AA83">
        <v>170</v>
      </c>
    </row>
    <row r="84" spans="1:27" x14ac:dyDescent="0.2">
      <c r="A84" s="89">
        <f>VLOOKUP(C84,TabellenBDFS!$B$4:$C$2717,2,FALSE)</f>
        <v>12</v>
      </c>
      <c r="B84" t="str">
        <f t="shared" si="3"/>
        <v>124</v>
      </c>
      <c r="C84" t="s">
        <v>13</v>
      </c>
      <c r="D84">
        <v>4</v>
      </c>
      <c r="E84">
        <v>0</v>
      </c>
      <c r="F84">
        <v>0</v>
      </c>
      <c r="G84">
        <v>0</v>
      </c>
      <c r="H84">
        <v>10</v>
      </c>
      <c r="I84">
        <v>10</v>
      </c>
      <c r="J84">
        <v>20</v>
      </c>
      <c r="K84">
        <v>20</v>
      </c>
      <c r="L84">
        <v>30</v>
      </c>
      <c r="M84">
        <v>30</v>
      </c>
      <c r="N84">
        <v>20</v>
      </c>
      <c r="O84">
        <v>20</v>
      </c>
      <c r="P84">
        <v>20</v>
      </c>
      <c r="Q84">
        <v>20</v>
      </c>
      <c r="R84">
        <v>30</v>
      </c>
      <c r="S84">
        <v>40</v>
      </c>
      <c r="T84">
        <v>30</v>
      </c>
      <c r="U84">
        <v>30</v>
      </c>
      <c r="V84">
        <v>30</v>
      </c>
      <c r="W84">
        <v>40</v>
      </c>
      <c r="X84">
        <v>40</v>
      </c>
      <c r="Y84" s="145">
        <v>50</v>
      </c>
      <c r="Z84">
        <v>70</v>
      </c>
      <c r="AA84">
        <v>80</v>
      </c>
    </row>
    <row r="85" spans="1:27" x14ac:dyDescent="0.2">
      <c r="A85" s="89">
        <f>VLOOKUP(C85,TabellenBDFS!$B$4:$C$2717,2,FALSE)</f>
        <v>12</v>
      </c>
      <c r="B85" t="str">
        <f t="shared" si="3"/>
        <v>125</v>
      </c>
      <c r="C85" t="s">
        <v>13</v>
      </c>
      <c r="D85">
        <v>5</v>
      </c>
      <c r="E85">
        <v>40</v>
      </c>
      <c r="F85">
        <v>40</v>
      </c>
      <c r="G85">
        <v>40</v>
      </c>
      <c r="H85">
        <v>40</v>
      </c>
      <c r="I85">
        <v>40</v>
      </c>
      <c r="J85">
        <v>40</v>
      </c>
      <c r="K85">
        <v>40</v>
      </c>
      <c r="L85">
        <v>40</v>
      </c>
      <c r="M85">
        <v>40</v>
      </c>
      <c r="N85">
        <v>40</v>
      </c>
      <c r="O85">
        <v>40</v>
      </c>
      <c r="P85">
        <v>40</v>
      </c>
      <c r="Q85">
        <v>30</v>
      </c>
      <c r="R85">
        <v>30</v>
      </c>
      <c r="S85">
        <v>30</v>
      </c>
      <c r="T85">
        <v>30</v>
      </c>
      <c r="U85">
        <v>30</v>
      </c>
      <c r="V85">
        <v>30</v>
      </c>
      <c r="W85">
        <v>30</v>
      </c>
      <c r="X85">
        <v>30</v>
      </c>
      <c r="Y85" s="145">
        <v>30</v>
      </c>
      <c r="Z85">
        <v>30</v>
      </c>
      <c r="AA85">
        <v>30</v>
      </c>
    </row>
    <row r="86" spans="1:27" x14ac:dyDescent="0.2">
      <c r="A86" s="89">
        <f>VLOOKUP(C86,TabellenBDFS!$B$4:$C$2717,2,FALSE)</f>
        <v>12</v>
      </c>
      <c r="B86" t="str">
        <f t="shared" si="3"/>
        <v>126</v>
      </c>
      <c r="C86" t="s">
        <v>13</v>
      </c>
      <c r="D86">
        <v>6</v>
      </c>
      <c r="E86">
        <v>280</v>
      </c>
      <c r="F86">
        <v>290</v>
      </c>
      <c r="G86">
        <v>300</v>
      </c>
      <c r="H86">
        <v>310</v>
      </c>
      <c r="I86">
        <v>410</v>
      </c>
      <c r="J86">
        <v>420</v>
      </c>
      <c r="K86">
        <v>450</v>
      </c>
      <c r="L86">
        <v>500</v>
      </c>
      <c r="M86">
        <v>510</v>
      </c>
      <c r="N86">
        <v>530</v>
      </c>
      <c r="O86">
        <v>570</v>
      </c>
      <c r="P86">
        <v>620</v>
      </c>
      <c r="Q86">
        <v>610</v>
      </c>
      <c r="R86">
        <v>640</v>
      </c>
      <c r="S86">
        <v>680</v>
      </c>
      <c r="T86">
        <v>720</v>
      </c>
      <c r="U86">
        <v>740</v>
      </c>
      <c r="V86">
        <v>760</v>
      </c>
      <c r="W86">
        <v>760</v>
      </c>
      <c r="X86">
        <v>750</v>
      </c>
      <c r="Y86" s="145">
        <v>760</v>
      </c>
      <c r="Z86">
        <v>770</v>
      </c>
      <c r="AA86">
        <v>760</v>
      </c>
    </row>
    <row r="87" spans="1:27" x14ac:dyDescent="0.2">
      <c r="A87" s="89">
        <f>VLOOKUP(C87,TabellenBDFS!$B$4:$C$2717,2,FALSE)</f>
        <v>12</v>
      </c>
      <c r="B87" t="str">
        <f t="shared" si="3"/>
        <v>127</v>
      </c>
      <c r="C87" t="s">
        <v>13</v>
      </c>
      <c r="D87">
        <v>7</v>
      </c>
      <c r="E87">
        <v>310</v>
      </c>
      <c r="F87">
        <v>300</v>
      </c>
      <c r="G87">
        <v>290</v>
      </c>
      <c r="H87">
        <v>320</v>
      </c>
      <c r="I87">
        <v>440</v>
      </c>
      <c r="J87">
        <v>450</v>
      </c>
      <c r="K87">
        <v>490</v>
      </c>
      <c r="L87">
        <v>470</v>
      </c>
      <c r="M87">
        <v>440</v>
      </c>
      <c r="N87">
        <v>450</v>
      </c>
      <c r="O87">
        <v>470</v>
      </c>
      <c r="P87">
        <v>450</v>
      </c>
      <c r="Q87">
        <v>470</v>
      </c>
      <c r="R87">
        <v>480</v>
      </c>
      <c r="S87">
        <v>520</v>
      </c>
      <c r="T87">
        <v>500</v>
      </c>
      <c r="U87">
        <v>470</v>
      </c>
      <c r="V87">
        <v>460</v>
      </c>
      <c r="W87">
        <v>470</v>
      </c>
      <c r="X87">
        <v>470</v>
      </c>
      <c r="Y87" s="145">
        <v>480</v>
      </c>
      <c r="Z87">
        <v>500</v>
      </c>
      <c r="AA87">
        <v>490</v>
      </c>
    </row>
    <row r="88" spans="1:27" x14ac:dyDescent="0.2">
      <c r="A88" s="89">
        <f>VLOOKUP(C88,TabellenBDFS!$B$4:$C$2717,2,FALSE)</f>
        <v>13</v>
      </c>
      <c r="B88" t="str">
        <f t="shared" si="3"/>
        <v>131</v>
      </c>
      <c r="C88" t="s">
        <v>14</v>
      </c>
      <c r="D88">
        <v>1</v>
      </c>
      <c r="E88">
        <v>30</v>
      </c>
      <c r="F88">
        <v>30</v>
      </c>
      <c r="G88">
        <v>30</v>
      </c>
      <c r="H88">
        <v>40</v>
      </c>
      <c r="I88">
        <v>40</v>
      </c>
      <c r="J88">
        <v>40</v>
      </c>
      <c r="K88">
        <v>40</v>
      </c>
      <c r="L88">
        <v>40</v>
      </c>
      <c r="M88">
        <v>40</v>
      </c>
      <c r="N88">
        <v>40</v>
      </c>
      <c r="O88">
        <v>50</v>
      </c>
      <c r="P88">
        <v>50</v>
      </c>
      <c r="Q88">
        <v>50</v>
      </c>
      <c r="R88">
        <v>50</v>
      </c>
      <c r="S88">
        <v>70</v>
      </c>
      <c r="T88">
        <v>60</v>
      </c>
      <c r="U88">
        <v>60</v>
      </c>
      <c r="V88">
        <v>60</v>
      </c>
      <c r="W88">
        <v>60</v>
      </c>
      <c r="X88">
        <v>60</v>
      </c>
      <c r="Y88" s="145">
        <v>70</v>
      </c>
      <c r="Z88">
        <v>70</v>
      </c>
      <c r="AA88">
        <v>70</v>
      </c>
    </row>
    <row r="89" spans="1:27" x14ac:dyDescent="0.2">
      <c r="A89" s="89">
        <f>VLOOKUP(C89,TabellenBDFS!$B$4:$C$2717,2,FALSE)</f>
        <v>13</v>
      </c>
      <c r="B89" t="str">
        <f t="shared" si="3"/>
        <v>132</v>
      </c>
      <c r="C89" t="s">
        <v>14</v>
      </c>
      <c r="D89">
        <v>2</v>
      </c>
      <c r="E89">
        <v>10</v>
      </c>
      <c r="F89">
        <v>10</v>
      </c>
      <c r="G89">
        <v>0</v>
      </c>
      <c r="H89">
        <v>0</v>
      </c>
      <c r="I89">
        <v>0</v>
      </c>
      <c r="J89">
        <v>0</v>
      </c>
      <c r="K89">
        <v>0</v>
      </c>
      <c r="L89">
        <v>0</v>
      </c>
      <c r="M89">
        <v>0</v>
      </c>
      <c r="N89">
        <v>0</v>
      </c>
      <c r="O89">
        <v>0</v>
      </c>
      <c r="P89">
        <v>0</v>
      </c>
      <c r="Q89">
        <v>0</v>
      </c>
      <c r="R89">
        <v>0</v>
      </c>
      <c r="S89">
        <v>0</v>
      </c>
      <c r="T89">
        <v>0</v>
      </c>
      <c r="U89">
        <v>0</v>
      </c>
      <c r="V89">
        <v>0</v>
      </c>
      <c r="W89">
        <v>0</v>
      </c>
      <c r="X89">
        <v>0</v>
      </c>
      <c r="Y89" s="145">
        <v>0</v>
      </c>
      <c r="Z89">
        <v>0</v>
      </c>
      <c r="AA89">
        <v>0</v>
      </c>
    </row>
    <row r="90" spans="1:27" x14ac:dyDescent="0.2">
      <c r="A90" s="89">
        <f>VLOOKUP(C90,TabellenBDFS!$B$4:$C$2717,2,FALSE)</f>
        <v>13</v>
      </c>
      <c r="B90" t="str">
        <f t="shared" si="3"/>
        <v>133</v>
      </c>
      <c r="C90" t="s">
        <v>14</v>
      </c>
      <c r="D90">
        <v>3</v>
      </c>
      <c r="E90">
        <v>0</v>
      </c>
      <c r="F90">
        <v>0</v>
      </c>
      <c r="G90">
        <v>0</v>
      </c>
      <c r="H90">
        <v>0</v>
      </c>
      <c r="I90">
        <v>0</v>
      </c>
      <c r="J90">
        <v>0</v>
      </c>
      <c r="K90">
        <v>0</v>
      </c>
      <c r="L90">
        <v>0</v>
      </c>
      <c r="M90">
        <v>10</v>
      </c>
      <c r="N90">
        <v>10</v>
      </c>
      <c r="O90">
        <v>10</v>
      </c>
      <c r="P90">
        <v>10</v>
      </c>
      <c r="Q90">
        <v>10</v>
      </c>
      <c r="R90">
        <v>10</v>
      </c>
      <c r="S90">
        <v>10</v>
      </c>
      <c r="T90">
        <v>10</v>
      </c>
      <c r="U90">
        <v>10</v>
      </c>
      <c r="V90">
        <v>10</v>
      </c>
      <c r="W90">
        <v>10</v>
      </c>
      <c r="X90">
        <v>10</v>
      </c>
      <c r="Y90" s="145">
        <v>10</v>
      </c>
      <c r="Z90">
        <v>10</v>
      </c>
      <c r="AA90">
        <v>10</v>
      </c>
    </row>
    <row r="91" spans="1:27" x14ac:dyDescent="0.2">
      <c r="A91" s="89">
        <f>VLOOKUP(C91,TabellenBDFS!$B$4:$C$2717,2,FALSE)</f>
        <v>13</v>
      </c>
      <c r="B91" t="str">
        <f t="shared" si="3"/>
        <v>134</v>
      </c>
      <c r="C91" t="s">
        <v>14</v>
      </c>
      <c r="D91">
        <v>4</v>
      </c>
      <c r="E91">
        <v>0</v>
      </c>
      <c r="F91">
        <v>0</v>
      </c>
      <c r="G91">
        <v>0</v>
      </c>
      <c r="H91">
        <v>0</v>
      </c>
      <c r="I91">
        <v>0</v>
      </c>
      <c r="J91">
        <v>0</v>
      </c>
      <c r="K91">
        <v>0</v>
      </c>
      <c r="L91">
        <v>0</v>
      </c>
      <c r="M91">
        <v>0</v>
      </c>
      <c r="N91">
        <v>0</v>
      </c>
      <c r="O91">
        <v>0</v>
      </c>
      <c r="P91">
        <v>0</v>
      </c>
      <c r="Q91">
        <v>0</v>
      </c>
      <c r="R91">
        <v>0</v>
      </c>
      <c r="S91">
        <v>0</v>
      </c>
      <c r="T91">
        <v>0</v>
      </c>
      <c r="U91">
        <v>0</v>
      </c>
      <c r="V91">
        <v>0</v>
      </c>
      <c r="W91">
        <v>0</v>
      </c>
      <c r="X91">
        <v>0</v>
      </c>
      <c r="Y91" s="145">
        <v>0</v>
      </c>
      <c r="Z91">
        <v>0</v>
      </c>
      <c r="AA91">
        <v>0</v>
      </c>
    </row>
    <row r="92" spans="1:27" x14ac:dyDescent="0.2">
      <c r="A92" s="89">
        <f>VLOOKUP(C92,TabellenBDFS!$B$4:$C$2717,2,FALSE)</f>
        <v>13</v>
      </c>
      <c r="B92" t="str">
        <f t="shared" si="3"/>
        <v>135</v>
      </c>
      <c r="C92" t="s">
        <v>14</v>
      </c>
      <c r="D92">
        <v>5</v>
      </c>
      <c r="E92">
        <v>0</v>
      </c>
      <c r="F92">
        <v>0</v>
      </c>
      <c r="G92">
        <v>0</v>
      </c>
      <c r="H92">
        <v>0</v>
      </c>
      <c r="I92">
        <v>10</v>
      </c>
      <c r="J92">
        <v>10</v>
      </c>
      <c r="K92">
        <v>10</v>
      </c>
      <c r="L92">
        <v>10</v>
      </c>
      <c r="M92">
        <v>10</v>
      </c>
      <c r="N92">
        <v>10</v>
      </c>
      <c r="O92">
        <v>10</v>
      </c>
      <c r="P92">
        <v>10</v>
      </c>
      <c r="Q92">
        <v>10</v>
      </c>
      <c r="R92">
        <v>10</v>
      </c>
      <c r="S92">
        <v>10</v>
      </c>
      <c r="T92">
        <v>10</v>
      </c>
      <c r="U92">
        <v>10</v>
      </c>
      <c r="V92">
        <v>10</v>
      </c>
      <c r="W92">
        <v>10</v>
      </c>
      <c r="X92">
        <v>10</v>
      </c>
      <c r="Y92" s="145">
        <v>10</v>
      </c>
      <c r="Z92">
        <v>10</v>
      </c>
      <c r="AA92">
        <v>10</v>
      </c>
    </row>
    <row r="93" spans="1:27" x14ac:dyDescent="0.2">
      <c r="A93" s="89">
        <f>VLOOKUP(C93,TabellenBDFS!$B$4:$C$2717,2,FALSE)</f>
        <v>13</v>
      </c>
      <c r="B93" t="str">
        <f t="shared" si="3"/>
        <v>136</v>
      </c>
      <c r="C93" t="s">
        <v>14</v>
      </c>
      <c r="D93">
        <v>6</v>
      </c>
      <c r="E93">
        <v>20</v>
      </c>
      <c r="F93">
        <v>20</v>
      </c>
      <c r="G93">
        <v>20</v>
      </c>
      <c r="H93">
        <v>20</v>
      </c>
      <c r="I93">
        <v>20</v>
      </c>
      <c r="J93">
        <v>20</v>
      </c>
      <c r="K93">
        <v>20</v>
      </c>
      <c r="L93">
        <v>20</v>
      </c>
      <c r="M93">
        <v>20</v>
      </c>
      <c r="N93">
        <v>30</v>
      </c>
      <c r="O93">
        <v>30</v>
      </c>
      <c r="P93">
        <v>20</v>
      </c>
      <c r="Q93">
        <v>30</v>
      </c>
      <c r="R93">
        <v>30</v>
      </c>
      <c r="S93">
        <v>30</v>
      </c>
      <c r="T93">
        <v>30</v>
      </c>
      <c r="U93">
        <v>30</v>
      </c>
      <c r="V93">
        <v>30</v>
      </c>
      <c r="W93">
        <v>30</v>
      </c>
      <c r="X93">
        <v>30</v>
      </c>
      <c r="Y93" s="145">
        <v>30</v>
      </c>
      <c r="Z93">
        <v>30</v>
      </c>
      <c r="AA93">
        <v>30</v>
      </c>
    </row>
    <row r="94" spans="1:27" x14ac:dyDescent="0.2">
      <c r="A94" s="89">
        <f>VLOOKUP(C94,TabellenBDFS!$B$4:$C$2717,2,FALSE)</f>
        <v>13</v>
      </c>
      <c r="B94" t="str">
        <f t="shared" si="3"/>
        <v>137</v>
      </c>
      <c r="C94" t="s">
        <v>14</v>
      </c>
      <c r="D94">
        <v>7</v>
      </c>
      <c r="E94">
        <v>0</v>
      </c>
      <c r="F94">
        <v>0</v>
      </c>
      <c r="G94">
        <v>0</v>
      </c>
      <c r="H94">
        <v>10</v>
      </c>
      <c r="I94">
        <v>0</v>
      </c>
      <c r="J94">
        <v>0</v>
      </c>
      <c r="K94">
        <v>0</v>
      </c>
      <c r="L94">
        <v>10</v>
      </c>
      <c r="M94">
        <v>0</v>
      </c>
      <c r="N94">
        <v>0</v>
      </c>
      <c r="O94">
        <v>10</v>
      </c>
      <c r="P94">
        <v>10</v>
      </c>
      <c r="Q94">
        <v>10</v>
      </c>
      <c r="R94">
        <v>10</v>
      </c>
      <c r="S94">
        <v>10</v>
      </c>
      <c r="T94">
        <v>10</v>
      </c>
      <c r="U94">
        <v>10</v>
      </c>
      <c r="V94">
        <v>20</v>
      </c>
      <c r="W94">
        <v>20</v>
      </c>
      <c r="X94">
        <v>20</v>
      </c>
      <c r="Y94" s="145">
        <v>20</v>
      </c>
      <c r="Z94">
        <v>20</v>
      </c>
      <c r="AA94">
        <v>30</v>
      </c>
    </row>
    <row r="95" spans="1:27" x14ac:dyDescent="0.2">
      <c r="A95" s="89">
        <f>VLOOKUP(C95,TabellenBDFS!$B$4:$C$2717,2,FALSE)</f>
        <v>14</v>
      </c>
      <c r="B95" t="str">
        <f t="shared" si="3"/>
        <v>141</v>
      </c>
      <c r="C95" t="s">
        <v>15</v>
      </c>
      <c r="D95">
        <v>1</v>
      </c>
      <c r="E95">
        <v>0</v>
      </c>
      <c r="F95">
        <v>0</v>
      </c>
      <c r="G95">
        <v>0</v>
      </c>
      <c r="H95">
        <v>0</v>
      </c>
      <c r="I95">
        <v>0</v>
      </c>
      <c r="J95">
        <v>0</v>
      </c>
      <c r="K95">
        <v>0</v>
      </c>
      <c r="L95">
        <v>0</v>
      </c>
      <c r="M95">
        <v>0</v>
      </c>
      <c r="N95">
        <v>10</v>
      </c>
      <c r="O95">
        <v>0</v>
      </c>
      <c r="P95">
        <v>10</v>
      </c>
      <c r="Q95">
        <v>10</v>
      </c>
      <c r="R95">
        <v>10</v>
      </c>
      <c r="S95">
        <v>10</v>
      </c>
      <c r="T95">
        <v>10</v>
      </c>
      <c r="U95">
        <v>0</v>
      </c>
      <c r="V95">
        <v>10</v>
      </c>
      <c r="W95">
        <v>0</v>
      </c>
      <c r="X95">
        <v>0</v>
      </c>
      <c r="Y95" s="145">
        <v>10</v>
      </c>
      <c r="Z95">
        <v>10</v>
      </c>
      <c r="AA95">
        <v>0</v>
      </c>
    </row>
    <row r="96" spans="1:27" x14ac:dyDescent="0.2">
      <c r="A96" s="89">
        <f>VLOOKUP(C96,TabellenBDFS!$B$4:$C$2717,2,FALSE)</f>
        <v>14</v>
      </c>
      <c r="B96" t="str">
        <f t="shared" si="3"/>
        <v>142</v>
      </c>
      <c r="C96" t="s">
        <v>15</v>
      </c>
      <c r="D96">
        <v>2</v>
      </c>
      <c r="E96">
        <v>0</v>
      </c>
      <c r="F96">
        <v>0</v>
      </c>
      <c r="G96">
        <v>0</v>
      </c>
      <c r="H96">
        <v>0</v>
      </c>
      <c r="I96">
        <v>0</v>
      </c>
      <c r="J96">
        <v>0</v>
      </c>
      <c r="K96">
        <v>0</v>
      </c>
      <c r="L96">
        <v>0</v>
      </c>
      <c r="M96">
        <v>0</v>
      </c>
      <c r="N96">
        <v>0</v>
      </c>
      <c r="O96">
        <v>0</v>
      </c>
      <c r="P96">
        <v>0</v>
      </c>
      <c r="Q96">
        <v>0</v>
      </c>
      <c r="R96">
        <v>0</v>
      </c>
      <c r="S96">
        <v>0</v>
      </c>
      <c r="T96">
        <v>0</v>
      </c>
      <c r="U96">
        <v>0</v>
      </c>
      <c r="V96">
        <v>0</v>
      </c>
      <c r="W96">
        <v>0</v>
      </c>
      <c r="X96">
        <v>0</v>
      </c>
      <c r="Y96" s="145">
        <v>0</v>
      </c>
      <c r="Z96">
        <v>0</v>
      </c>
      <c r="AA96">
        <v>0</v>
      </c>
    </row>
    <row r="97" spans="1:27" x14ac:dyDescent="0.2">
      <c r="A97" s="89">
        <f>VLOOKUP(C97,TabellenBDFS!$B$4:$C$2717,2,FALSE)</f>
        <v>14</v>
      </c>
      <c r="B97" t="str">
        <f t="shared" si="3"/>
        <v>143</v>
      </c>
      <c r="C97" t="s">
        <v>15</v>
      </c>
      <c r="D97">
        <v>3</v>
      </c>
      <c r="E97">
        <v>0</v>
      </c>
      <c r="F97">
        <v>0</v>
      </c>
      <c r="G97">
        <v>0</v>
      </c>
      <c r="H97">
        <v>0</v>
      </c>
      <c r="I97">
        <v>0</v>
      </c>
      <c r="J97">
        <v>0</v>
      </c>
      <c r="K97">
        <v>0</v>
      </c>
      <c r="L97">
        <v>0</v>
      </c>
      <c r="M97">
        <v>0</v>
      </c>
      <c r="N97">
        <v>0</v>
      </c>
      <c r="O97">
        <v>0</v>
      </c>
      <c r="P97">
        <v>0</v>
      </c>
      <c r="Q97">
        <v>0</v>
      </c>
      <c r="R97">
        <v>0</v>
      </c>
      <c r="S97">
        <v>0</v>
      </c>
      <c r="T97">
        <v>0</v>
      </c>
      <c r="U97">
        <v>0</v>
      </c>
      <c r="V97">
        <v>0</v>
      </c>
      <c r="W97">
        <v>0</v>
      </c>
      <c r="X97">
        <v>0</v>
      </c>
      <c r="Y97" s="145">
        <v>0</v>
      </c>
      <c r="Z97">
        <v>0</v>
      </c>
      <c r="AA97">
        <v>0</v>
      </c>
    </row>
    <row r="98" spans="1:27" x14ac:dyDescent="0.2">
      <c r="A98" s="89">
        <f>VLOOKUP(C98,TabellenBDFS!$B$4:$C$2717,2,FALSE)</f>
        <v>14</v>
      </c>
      <c r="B98" t="str">
        <f t="shared" si="3"/>
        <v>144</v>
      </c>
      <c r="C98" t="s">
        <v>15</v>
      </c>
      <c r="D98">
        <v>4</v>
      </c>
      <c r="E98">
        <v>0</v>
      </c>
      <c r="F98">
        <v>0</v>
      </c>
      <c r="G98">
        <v>0</v>
      </c>
      <c r="H98">
        <v>0</v>
      </c>
      <c r="I98">
        <v>0</v>
      </c>
      <c r="J98">
        <v>0</v>
      </c>
      <c r="K98">
        <v>0</v>
      </c>
      <c r="L98">
        <v>0</v>
      </c>
      <c r="M98">
        <v>0</v>
      </c>
      <c r="N98">
        <v>0</v>
      </c>
      <c r="O98">
        <v>0</v>
      </c>
      <c r="P98">
        <v>0</v>
      </c>
      <c r="Q98">
        <v>0</v>
      </c>
      <c r="R98">
        <v>0</v>
      </c>
      <c r="S98">
        <v>0</v>
      </c>
      <c r="T98">
        <v>0</v>
      </c>
      <c r="U98">
        <v>0</v>
      </c>
      <c r="V98">
        <v>0</v>
      </c>
      <c r="W98">
        <v>0</v>
      </c>
      <c r="X98">
        <v>0</v>
      </c>
      <c r="Y98" s="145">
        <v>0</v>
      </c>
      <c r="Z98">
        <v>0</v>
      </c>
      <c r="AA98">
        <v>0</v>
      </c>
    </row>
    <row r="99" spans="1:27" x14ac:dyDescent="0.2">
      <c r="A99" s="89">
        <f>VLOOKUP(C99,TabellenBDFS!$B$4:$C$2717,2,FALSE)</f>
        <v>14</v>
      </c>
      <c r="B99" t="str">
        <f t="shared" si="3"/>
        <v>145</v>
      </c>
      <c r="C99" t="s">
        <v>15</v>
      </c>
      <c r="D99">
        <v>5</v>
      </c>
      <c r="E99">
        <v>0</v>
      </c>
      <c r="F99">
        <v>0</v>
      </c>
      <c r="G99">
        <v>0</v>
      </c>
      <c r="H99">
        <v>0</v>
      </c>
      <c r="I99">
        <v>0</v>
      </c>
      <c r="J99">
        <v>0</v>
      </c>
      <c r="K99">
        <v>0</v>
      </c>
      <c r="L99">
        <v>0</v>
      </c>
      <c r="M99">
        <v>0</v>
      </c>
      <c r="N99">
        <v>0</v>
      </c>
      <c r="O99">
        <v>0</v>
      </c>
      <c r="P99">
        <v>0</v>
      </c>
      <c r="Q99">
        <v>0</v>
      </c>
      <c r="R99">
        <v>0</v>
      </c>
      <c r="S99">
        <v>0</v>
      </c>
      <c r="T99">
        <v>0</v>
      </c>
      <c r="U99">
        <v>0</v>
      </c>
      <c r="V99">
        <v>0</v>
      </c>
      <c r="W99">
        <v>0</v>
      </c>
      <c r="X99">
        <v>0</v>
      </c>
      <c r="Y99" s="145">
        <v>0</v>
      </c>
      <c r="Z99">
        <v>0</v>
      </c>
      <c r="AA99">
        <v>0</v>
      </c>
    </row>
    <row r="100" spans="1:27" x14ac:dyDescent="0.2">
      <c r="A100" s="89">
        <f>VLOOKUP(C100,TabellenBDFS!$B$4:$C$2717,2,FALSE)</f>
        <v>14</v>
      </c>
      <c r="B100" t="str">
        <f t="shared" si="3"/>
        <v>146</v>
      </c>
      <c r="C100" t="s">
        <v>15</v>
      </c>
      <c r="D100">
        <v>6</v>
      </c>
      <c r="E100">
        <v>0</v>
      </c>
      <c r="F100">
        <v>0</v>
      </c>
      <c r="G100">
        <v>0</v>
      </c>
      <c r="H100">
        <v>0</v>
      </c>
      <c r="I100">
        <v>0</v>
      </c>
      <c r="J100">
        <v>0</v>
      </c>
      <c r="K100">
        <v>0</v>
      </c>
      <c r="L100">
        <v>0</v>
      </c>
      <c r="M100">
        <v>0</v>
      </c>
      <c r="N100">
        <v>0</v>
      </c>
      <c r="O100">
        <v>0</v>
      </c>
      <c r="P100">
        <v>0</v>
      </c>
      <c r="Q100">
        <v>0</v>
      </c>
      <c r="R100">
        <v>0</v>
      </c>
      <c r="S100">
        <v>0</v>
      </c>
      <c r="T100">
        <v>0</v>
      </c>
      <c r="U100">
        <v>0</v>
      </c>
      <c r="V100">
        <v>0</v>
      </c>
      <c r="W100">
        <v>0</v>
      </c>
      <c r="X100">
        <v>0</v>
      </c>
      <c r="Y100" s="145">
        <v>0</v>
      </c>
      <c r="Z100">
        <v>0</v>
      </c>
      <c r="AA100">
        <v>0</v>
      </c>
    </row>
    <row r="101" spans="1:27" x14ac:dyDescent="0.2">
      <c r="A101" s="89">
        <f>VLOOKUP(C101,TabellenBDFS!$B$4:$C$2717,2,FALSE)</f>
        <v>14</v>
      </c>
      <c r="B101" t="str">
        <f t="shared" si="3"/>
        <v>147</v>
      </c>
      <c r="C101" t="s">
        <v>15</v>
      </c>
      <c r="D101">
        <v>7</v>
      </c>
      <c r="E101">
        <v>0</v>
      </c>
      <c r="F101">
        <v>0</v>
      </c>
      <c r="G101">
        <v>0</v>
      </c>
      <c r="H101">
        <v>0</v>
      </c>
      <c r="I101">
        <v>0</v>
      </c>
      <c r="J101">
        <v>0</v>
      </c>
      <c r="K101">
        <v>0</v>
      </c>
      <c r="L101">
        <v>0</v>
      </c>
      <c r="M101">
        <v>0</v>
      </c>
      <c r="N101">
        <v>10</v>
      </c>
      <c r="O101">
        <v>0</v>
      </c>
      <c r="P101">
        <v>10</v>
      </c>
      <c r="Q101">
        <v>10</v>
      </c>
      <c r="R101">
        <v>10</v>
      </c>
      <c r="S101">
        <v>10</v>
      </c>
      <c r="T101">
        <v>10</v>
      </c>
      <c r="U101">
        <v>0</v>
      </c>
      <c r="V101">
        <v>10</v>
      </c>
      <c r="W101">
        <v>0</v>
      </c>
      <c r="X101">
        <v>0</v>
      </c>
      <c r="Y101" s="145">
        <v>10</v>
      </c>
      <c r="Z101">
        <v>0</v>
      </c>
      <c r="AA101">
        <v>0</v>
      </c>
    </row>
    <row r="102" spans="1:27" x14ac:dyDescent="0.2">
      <c r="A102" s="89">
        <f>VLOOKUP(C102,TabellenBDFS!$B$4:$C$2717,2,FALSE)</f>
        <v>15</v>
      </c>
      <c r="B102" t="str">
        <f t="shared" si="3"/>
        <v>151</v>
      </c>
      <c r="C102" t="s">
        <v>16</v>
      </c>
      <c r="D102">
        <v>1</v>
      </c>
      <c r="E102">
        <v>3030</v>
      </c>
      <c r="F102">
        <v>2920</v>
      </c>
      <c r="G102">
        <v>3030</v>
      </c>
      <c r="H102">
        <v>3180</v>
      </c>
      <c r="I102">
        <v>3160</v>
      </c>
      <c r="J102">
        <v>3180</v>
      </c>
      <c r="K102">
        <v>3200</v>
      </c>
      <c r="L102">
        <v>3210</v>
      </c>
      <c r="M102">
        <v>3130</v>
      </c>
      <c r="N102">
        <v>3090</v>
      </c>
      <c r="O102">
        <v>3170</v>
      </c>
      <c r="P102">
        <v>3170</v>
      </c>
      <c r="Q102">
        <v>3250</v>
      </c>
      <c r="R102">
        <v>3220</v>
      </c>
      <c r="S102">
        <v>3300</v>
      </c>
      <c r="T102">
        <v>3380</v>
      </c>
      <c r="U102">
        <v>3340</v>
      </c>
      <c r="V102">
        <v>3360</v>
      </c>
      <c r="W102">
        <v>3380</v>
      </c>
      <c r="X102">
        <v>3320</v>
      </c>
      <c r="Y102" s="145">
        <v>3320</v>
      </c>
      <c r="Z102">
        <v>3380</v>
      </c>
      <c r="AA102">
        <v>3340</v>
      </c>
    </row>
    <row r="103" spans="1:27" x14ac:dyDescent="0.2">
      <c r="A103" s="89">
        <f>VLOOKUP(C103,TabellenBDFS!$B$4:$C$2717,2,FALSE)</f>
        <v>15</v>
      </c>
      <c r="B103" t="str">
        <f t="shared" si="3"/>
        <v>152</v>
      </c>
      <c r="C103" t="s">
        <v>16</v>
      </c>
      <c r="D103">
        <v>2</v>
      </c>
      <c r="E103">
        <v>900</v>
      </c>
      <c r="F103">
        <v>840</v>
      </c>
      <c r="G103">
        <v>790</v>
      </c>
      <c r="H103">
        <v>780</v>
      </c>
      <c r="I103">
        <v>730</v>
      </c>
      <c r="J103">
        <v>690</v>
      </c>
      <c r="K103">
        <v>630</v>
      </c>
      <c r="L103">
        <v>590</v>
      </c>
      <c r="M103">
        <v>560</v>
      </c>
      <c r="N103">
        <v>510</v>
      </c>
      <c r="O103">
        <v>490</v>
      </c>
      <c r="P103">
        <v>470</v>
      </c>
      <c r="Q103">
        <v>450</v>
      </c>
      <c r="R103">
        <v>420</v>
      </c>
      <c r="S103">
        <v>400</v>
      </c>
      <c r="T103">
        <v>390</v>
      </c>
      <c r="U103">
        <v>370</v>
      </c>
      <c r="V103">
        <v>360</v>
      </c>
      <c r="W103">
        <v>350</v>
      </c>
      <c r="X103">
        <v>320</v>
      </c>
      <c r="Y103" s="145">
        <v>280</v>
      </c>
      <c r="Z103">
        <v>270</v>
      </c>
      <c r="AA103">
        <v>260</v>
      </c>
    </row>
    <row r="104" spans="1:27" x14ac:dyDescent="0.2">
      <c r="A104" s="89">
        <f>VLOOKUP(C104,TabellenBDFS!$B$4:$C$2717,2,FALSE)</f>
        <v>15</v>
      </c>
      <c r="B104" t="str">
        <f t="shared" si="3"/>
        <v>153</v>
      </c>
      <c r="C104" t="s">
        <v>16</v>
      </c>
      <c r="D104">
        <v>3</v>
      </c>
      <c r="E104">
        <v>30</v>
      </c>
      <c r="F104">
        <v>60</v>
      </c>
      <c r="G104">
        <v>120</v>
      </c>
      <c r="H104">
        <v>180</v>
      </c>
      <c r="I104">
        <v>220</v>
      </c>
      <c r="J104">
        <v>230</v>
      </c>
      <c r="K104">
        <v>250</v>
      </c>
      <c r="L104">
        <v>270</v>
      </c>
      <c r="M104">
        <v>280</v>
      </c>
      <c r="N104">
        <v>290</v>
      </c>
      <c r="O104">
        <v>330</v>
      </c>
      <c r="P104">
        <v>320</v>
      </c>
      <c r="Q104">
        <v>340</v>
      </c>
      <c r="R104">
        <v>350</v>
      </c>
      <c r="S104">
        <v>360</v>
      </c>
      <c r="T104">
        <v>390</v>
      </c>
      <c r="U104">
        <v>390</v>
      </c>
      <c r="V104">
        <v>420</v>
      </c>
      <c r="W104">
        <v>440</v>
      </c>
      <c r="X104">
        <v>430</v>
      </c>
      <c r="Y104" s="145">
        <v>440</v>
      </c>
      <c r="Z104">
        <v>440</v>
      </c>
      <c r="AA104">
        <v>440</v>
      </c>
    </row>
    <row r="105" spans="1:27" x14ac:dyDescent="0.2">
      <c r="A105" s="89">
        <f>VLOOKUP(C105,TabellenBDFS!$B$4:$C$2717,2,FALSE)</f>
        <v>15</v>
      </c>
      <c r="B105" t="str">
        <f t="shared" si="3"/>
        <v>154</v>
      </c>
      <c r="C105" t="s">
        <v>16</v>
      </c>
      <c r="D105">
        <v>4</v>
      </c>
      <c r="E105">
        <v>0</v>
      </c>
      <c r="F105">
        <v>10</v>
      </c>
      <c r="G105">
        <v>20</v>
      </c>
      <c r="H105">
        <v>80</v>
      </c>
      <c r="I105">
        <v>100</v>
      </c>
      <c r="J105">
        <v>120</v>
      </c>
      <c r="K105">
        <v>130</v>
      </c>
      <c r="L105">
        <v>150</v>
      </c>
      <c r="M105">
        <v>140</v>
      </c>
      <c r="N105">
        <v>150</v>
      </c>
      <c r="O105">
        <v>170</v>
      </c>
      <c r="P105">
        <v>180</v>
      </c>
      <c r="Q105">
        <v>190</v>
      </c>
      <c r="R105">
        <v>200</v>
      </c>
      <c r="S105">
        <v>210</v>
      </c>
      <c r="T105">
        <v>230</v>
      </c>
      <c r="U105">
        <v>230</v>
      </c>
      <c r="V105">
        <v>230</v>
      </c>
      <c r="W105">
        <v>230</v>
      </c>
      <c r="X105">
        <v>260</v>
      </c>
      <c r="Y105" s="145">
        <v>250</v>
      </c>
      <c r="Z105">
        <v>250</v>
      </c>
      <c r="AA105">
        <v>250</v>
      </c>
    </row>
    <row r="106" spans="1:27" x14ac:dyDescent="0.2">
      <c r="A106" s="89">
        <f>VLOOKUP(C106,TabellenBDFS!$B$4:$C$2717,2,FALSE)</f>
        <v>15</v>
      </c>
      <c r="B106" t="str">
        <f t="shared" si="3"/>
        <v>155</v>
      </c>
      <c r="C106" t="s">
        <v>16</v>
      </c>
      <c r="D106">
        <v>5</v>
      </c>
      <c r="E106">
        <v>60</v>
      </c>
      <c r="F106">
        <v>60</v>
      </c>
      <c r="G106">
        <v>70</v>
      </c>
      <c r="H106">
        <v>70</v>
      </c>
      <c r="I106">
        <v>60</v>
      </c>
      <c r="J106">
        <v>60</v>
      </c>
      <c r="K106">
        <v>60</v>
      </c>
      <c r="L106">
        <v>50</v>
      </c>
      <c r="M106">
        <v>50</v>
      </c>
      <c r="N106">
        <v>50</v>
      </c>
      <c r="O106">
        <v>40</v>
      </c>
      <c r="P106">
        <v>40</v>
      </c>
      <c r="Q106">
        <v>40</v>
      </c>
      <c r="R106">
        <v>40</v>
      </c>
      <c r="S106">
        <v>30</v>
      </c>
      <c r="T106">
        <v>30</v>
      </c>
      <c r="U106">
        <v>30</v>
      </c>
      <c r="V106">
        <v>40</v>
      </c>
      <c r="W106">
        <v>30</v>
      </c>
      <c r="X106">
        <v>30</v>
      </c>
      <c r="Y106" s="145">
        <v>20</v>
      </c>
      <c r="Z106">
        <v>20</v>
      </c>
      <c r="AA106">
        <v>20</v>
      </c>
    </row>
    <row r="107" spans="1:27" x14ac:dyDescent="0.2">
      <c r="A107" s="89">
        <f>VLOOKUP(C107,TabellenBDFS!$B$4:$C$2717,2,FALSE)</f>
        <v>15</v>
      </c>
      <c r="B107" t="str">
        <f t="shared" si="3"/>
        <v>156</v>
      </c>
      <c r="C107" t="s">
        <v>16</v>
      </c>
      <c r="D107">
        <v>6</v>
      </c>
      <c r="E107">
        <v>1100</v>
      </c>
      <c r="F107">
        <v>1030</v>
      </c>
      <c r="G107">
        <v>1070</v>
      </c>
      <c r="H107">
        <v>1100</v>
      </c>
      <c r="I107">
        <v>1100</v>
      </c>
      <c r="J107">
        <v>1080</v>
      </c>
      <c r="K107">
        <v>1090</v>
      </c>
      <c r="L107">
        <v>1100</v>
      </c>
      <c r="M107">
        <v>1090</v>
      </c>
      <c r="N107">
        <v>1110</v>
      </c>
      <c r="O107">
        <v>1110</v>
      </c>
      <c r="P107">
        <v>1130</v>
      </c>
      <c r="Q107">
        <v>1140</v>
      </c>
      <c r="R107">
        <v>1170</v>
      </c>
      <c r="S107">
        <v>1220</v>
      </c>
      <c r="T107">
        <v>1240</v>
      </c>
      <c r="U107">
        <v>1260</v>
      </c>
      <c r="V107">
        <v>1260</v>
      </c>
      <c r="W107">
        <v>1270</v>
      </c>
      <c r="X107">
        <v>1260</v>
      </c>
      <c r="Y107" s="145">
        <v>1280</v>
      </c>
      <c r="Z107">
        <v>1290</v>
      </c>
      <c r="AA107">
        <v>1280</v>
      </c>
    </row>
    <row r="108" spans="1:27" x14ac:dyDescent="0.2">
      <c r="A108" s="89">
        <f>VLOOKUP(C108,TabellenBDFS!$B$4:$C$2717,2,FALSE)</f>
        <v>15</v>
      </c>
      <c r="B108" t="str">
        <f t="shared" si="3"/>
        <v>157</v>
      </c>
      <c r="C108" t="s">
        <v>16</v>
      </c>
      <c r="D108">
        <v>7</v>
      </c>
      <c r="E108">
        <v>950</v>
      </c>
      <c r="F108">
        <v>920</v>
      </c>
      <c r="G108">
        <v>960</v>
      </c>
      <c r="H108">
        <v>980</v>
      </c>
      <c r="I108">
        <v>950</v>
      </c>
      <c r="J108">
        <v>1000</v>
      </c>
      <c r="K108">
        <v>1040</v>
      </c>
      <c r="L108">
        <v>1060</v>
      </c>
      <c r="M108">
        <v>1010</v>
      </c>
      <c r="N108">
        <v>970</v>
      </c>
      <c r="O108">
        <v>1020</v>
      </c>
      <c r="P108">
        <v>1040</v>
      </c>
      <c r="Q108">
        <v>1100</v>
      </c>
      <c r="R108">
        <v>1040</v>
      </c>
      <c r="S108">
        <v>1080</v>
      </c>
      <c r="T108">
        <v>1100</v>
      </c>
      <c r="U108">
        <v>1050</v>
      </c>
      <c r="V108">
        <v>1060</v>
      </c>
      <c r="W108">
        <v>1050</v>
      </c>
      <c r="X108">
        <v>1030</v>
      </c>
      <c r="Y108" s="145">
        <v>1050</v>
      </c>
      <c r="Z108">
        <v>1110</v>
      </c>
      <c r="AA108">
        <v>1080</v>
      </c>
    </row>
    <row r="109" spans="1:27" x14ac:dyDescent="0.2">
      <c r="A109" s="89">
        <f>VLOOKUP(C109,TabellenBDFS!$B$4:$C$2717,2,FALSE)</f>
        <v>16</v>
      </c>
      <c r="B109" t="str">
        <f t="shared" si="3"/>
        <v>161</v>
      </c>
      <c r="C109" t="s">
        <v>17</v>
      </c>
      <c r="D109">
        <v>1</v>
      </c>
      <c r="E109">
        <v>1080</v>
      </c>
      <c r="F109">
        <v>980</v>
      </c>
      <c r="G109">
        <v>1050</v>
      </c>
      <c r="H109">
        <v>1140</v>
      </c>
      <c r="I109">
        <v>1150</v>
      </c>
      <c r="J109">
        <v>1210</v>
      </c>
      <c r="K109">
        <v>1260</v>
      </c>
      <c r="L109">
        <v>1310</v>
      </c>
      <c r="M109">
        <v>1300</v>
      </c>
      <c r="N109">
        <v>1310</v>
      </c>
      <c r="O109">
        <v>1340</v>
      </c>
      <c r="P109">
        <v>1370</v>
      </c>
      <c r="Q109">
        <v>1380</v>
      </c>
      <c r="R109">
        <v>1360</v>
      </c>
      <c r="S109">
        <v>1390</v>
      </c>
      <c r="T109">
        <v>1430</v>
      </c>
      <c r="U109">
        <v>1450</v>
      </c>
      <c r="V109">
        <v>1480</v>
      </c>
      <c r="W109">
        <v>1510</v>
      </c>
      <c r="X109">
        <v>1490</v>
      </c>
      <c r="Y109" s="145">
        <v>1540</v>
      </c>
      <c r="Z109">
        <v>1560</v>
      </c>
      <c r="AA109">
        <v>1560</v>
      </c>
    </row>
    <row r="110" spans="1:27" x14ac:dyDescent="0.2">
      <c r="A110" s="89">
        <f>VLOOKUP(C110,TabellenBDFS!$B$4:$C$2717,2,FALSE)</f>
        <v>16</v>
      </c>
      <c r="B110" t="str">
        <f t="shared" si="3"/>
        <v>162</v>
      </c>
      <c r="C110" t="s">
        <v>17</v>
      </c>
      <c r="D110">
        <v>2</v>
      </c>
      <c r="E110">
        <v>220</v>
      </c>
      <c r="F110">
        <v>190</v>
      </c>
      <c r="G110">
        <v>190</v>
      </c>
      <c r="H110">
        <v>220</v>
      </c>
      <c r="I110">
        <v>210</v>
      </c>
      <c r="J110">
        <v>220</v>
      </c>
      <c r="K110">
        <v>220</v>
      </c>
      <c r="L110">
        <v>210</v>
      </c>
      <c r="M110">
        <v>220</v>
      </c>
      <c r="N110">
        <v>210</v>
      </c>
      <c r="O110">
        <v>200</v>
      </c>
      <c r="P110">
        <v>210</v>
      </c>
      <c r="Q110">
        <v>200</v>
      </c>
      <c r="R110">
        <v>190</v>
      </c>
      <c r="S110">
        <v>190</v>
      </c>
      <c r="T110">
        <v>190</v>
      </c>
      <c r="U110">
        <v>180</v>
      </c>
      <c r="V110">
        <v>150</v>
      </c>
      <c r="W110">
        <v>150</v>
      </c>
      <c r="X110">
        <v>150</v>
      </c>
      <c r="Y110" s="145">
        <v>140</v>
      </c>
      <c r="Z110">
        <v>140</v>
      </c>
      <c r="AA110">
        <v>140</v>
      </c>
    </row>
    <row r="111" spans="1:27" x14ac:dyDescent="0.2">
      <c r="A111" s="89">
        <f>VLOOKUP(C111,TabellenBDFS!$B$4:$C$2717,2,FALSE)</f>
        <v>16</v>
      </c>
      <c r="B111" t="str">
        <f t="shared" si="3"/>
        <v>163</v>
      </c>
      <c r="C111" t="s">
        <v>17</v>
      </c>
      <c r="D111">
        <v>3</v>
      </c>
      <c r="E111">
        <v>0</v>
      </c>
      <c r="F111">
        <v>10</v>
      </c>
      <c r="G111">
        <v>20</v>
      </c>
      <c r="H111">
        <v>40</v>
      </c>
      <c r="I111">
        <v>40</v>
      </c>
      <c r="J111">
        <v>60</v>
      </c>
      <c r="K111">
        <v>60</v>
      </c>
      <c r="L111">
        <v>80</v>
      </c>
      <c r="M111">
        <v>80</v>
      </c>
      <c r="N111">
        <v>90</v>
      </c>
      <c r="O111">
        <v>100</v>
      </c>
      <c r="P111">
        <v>130</v>
      </c>
      <c r="Q111">
        <v>140</v>
      </c>
      <c r="R111">
        <v>130</v>
      </c>
      <c r="S111">
        <v>130</v>
      </c>
      <c r="T111">
        <v>130</v>
      </c>
      <c r="U111">
        <v>130</v>
      </c>
      <c r="V111">
        <v>160</v>
      </c>
      <c r="W111">
        <v>160</v>
      </c>
      <c r="X111">
        <v>170</v>
      </c>
      <c r="Y111" s="145">
        <v>170</v>
      </c>
      <c r="Z111">
        <v>180</v>
      </c>
      <c r="AA111">
        <v>190</v>
      </c>
    </row>
    <row r="112" spans="1:27" x14ac:dyDescent="0.2">
      <c r="A112" s="89">
        <f>VLOOKUP(C112,TabellenBDFS!$B$4:$C$2717,2,FALSE)</f>
        <v>16</v>
      </c>
      <c r="B112" t="str">
        <f t="shared" si="3"/>
        <v>164</v>
      </c>
      <c r="C112" t="s">
        <v>17</v>
      </c>
      <c r="D112">
        <v>4</v>
      </c>
      <c r="E112">
        <v>0</v>
      </c>
      <c r="F112">
        <v>0</v>
      </c>
      <c r="G112">
        <v>0</v>
      </c>
      <c r="H112">
        <v>0</v>
      </c>
      <c r="I112">
        <v>0</v>
      </c>
      <c r="J112">
        <v>10</v>
      </c>
      <c r="K112">
        <v>30</v>
      </c>
      <c r="L112">
        <v>40</v>
      </c>
      <c r="M112">
        <v>40</v>
      </c>
      <c r="N112">
        <v>40</v>
      </c>
      <c r="O112">
        <v>40</v>
      </c>
      <c r="P112">
        <v>40</v>
      </c>
      <c r="Q112">
        <v>40</v>
      </c>
      <c r="R112">
        <v>40</v>
      </c>
      <c r="S112">
        <v>40</v>
      </c>
      <c r="T112">
        <v>40</v>
      </c>
      <c r="U112">
        <v>40</v>
      </c>
      <c r="V112">
        <v>40</v>
      </c>
      <c r="W112">
        <v>30</v>
      </c>
      <c r="X112">
        <v>40</v>
      </c>
      <c r="Y112" s="145">
        <v>40</v>
      </c>
      <c r="Z112">
        <v>40</v>
      </c>
      <c r="AA112">
        <v>40</v>
      </c>
    </row>
    <row r="113" spans="1:27" x14ac:dyDescent="0.2">
      <c r="A113" s="89">
        <f>VLOOKUP(C113,TabellenBDFS!$B$4:$C$2717,2,FALSE)</f>
        <v>16</v>
      </c>
      <c r="B113" t="str">
        <f t="shared" si="3"/>
        <v>165</v>
      </c>
      <c r="C113" t="s">
        <v>17</v>
      </c>
      <c r="D113">
        <v>5</v>
      </c>
      <c r="E113">
        <v>60</v>
      </c>
      <c r="F113">
        <v>50</v>
      </c>
      <c r="G113">
        <v>50</v>
      </c>
      <c r="H113">
        <v>60</v>
      </c>
      <c r="I113">
        <v>60</v>
      </c>
      <c r="J113">
        <v>60</v>
      </c>
      <c r="K113">
        <v>60</v>
      </c>
      <c r="L113">
        <v>50</v>
      </c>
      <c r="M113">
        <v>50</v>
      </c>
      <c r="N113">
        <v>50</v>
      </c>
      <c r="O113">
        <v>50</v>
      </c>
      <c r="P113">
        <v>40</v>
      </c>
      <c r="Q113">
        <v>40</v>
      </c>
      <c r="R113">
        <v>40</v>
      </c>
      <c r="S113">
        <v>40</v>
      </c>
      <c r="T113">
        <v>40</v>
      </c>
      <c r="U113">
        <v>40</v>
      </c>
      <c r="V113">
        <v>40</v>
      </c>
      <c r="W113">
        <v>40</v>
      </c>
      <c r="X113">
        <v>30</v>
      </c>
      <c r="Y113" s="145">
        <v>30</v>
      </c>
      <c r="Z113">
        <v>30</v>
      </c>
      <c r="AA113">
        <v>30</v>
      </c>
    </row>
    <row r="114" spans="1:27" x14ac:dyDescent="0.2">
      <c r="A114" s="89">
        <f>VLOOKUP(C114,TabellenBDFS!$B$4:$C$2717,2,FALSE)</f>
        <v>16</v>
      </c>
      <c r="B114" t="str">
        <f t="shared" si="3"/>
        <v>166</v>
      </c>
      <c r="C114" t="s">
        <v>17</v>
      </c>
      <c r="D114">
        <v>6</v>
      </c>
      <c r="E114">
        <v>290</v>
      </c>
      <c r="F114">
        <v>280</v>
      </c>
      <c r="G114">
        <v>290</v>
      </c>
      <c r="H114">
        <v>310</v>
      </c>
      <c r="I114">
        <v>340</v>
      </c>
      <c r="J114">
        <v>400</v>
      </c>
      <c r="K114">
        <v>440</v>
      </c>
      <c r="L114">
        <v>450</v>
      </c>
      <c r="M114">
        <v>450</v>
      </c>
      <c r="N114">
        <v>470</v>
      </c>
      <c r="O114">
        <v>500</v>
      </c>
      <c r="P114">
        <v>500</v>
      </c>
      <c r="Q114">
        <v>510</v>
      </c>
      <c r="R114">
        <v>520</v>
      </c>
      <c r="S114">
        <v>560</v>
      </c>
      <c r="T114">
        <v>600</v>
      </c>
      <c r="U114">
        <v>610</v>
      </c>
      <c r="V114">
        <v>640</v>
      </c>
      <c r="W114">
        <v>670</v>
      </c>
      <c r="X114">
        <v>670</v>
      </c>
      <c r="Y114" s="145">
        <v>690</v>
      </c>
      <c r="Z114">
        <v>710</v>
      </c>
      <c r="AA114">
        <v>720</v>
      </c>
    </row>
    <row r="115" spans="1:27" x14ac:dyDescent="0.2">
      <c r="A115" s="89">
        <f>VLOOKUP(C115,TabellenBDFS!$B$4:$C$2717,2,FALSE)</f>
        <v>16</v>
      </c>
      <c r="B115" t="str">
        <f t="shared" si="3"/>
        <v>167</v>
      </c>
      <c r="C115" t="s">
        <v>17</v>
      </c>
      <c r="D115">
        <v>7</v>
      </c>
      <c r="E115">
        <v>510</v>
      </c>
      <c r="F115">
        <v>450</v>
      </c>
      <c r="G115">
        <v>490</v>
      </c>
      <c r="H115">
        <v>520</v>
      </c>
      <c r="I115">
        <v>490</v>
      </c>
      <c r="J115">
        <v>480</v>
      </c>
      <c r="K115">
        <v>450</v>
      </c>
      <c r="L115">
        <v>470</v>
      </c>
      <c r="M115">
        <v>460</v>
      </c>
      <c r="N115">
        <v>460</v>
      </c>
      <c r="O115">
        <v>460</v>
      </c>
      <c r="P115">
        <v>450</v>
      </c>
      <c r="Q115">
        <v>460</v>
      </c>
      <c r="R115">
        <v>440</v>
      </c>
      <c r="S115">
        <v>430</v>
      </c>
      <c r="T115">
        <v>440</v>
      </c>
      <c r="U115">
        <v>450</v>
      </c>
      <c r="V115">
        <v>450</v>
      </c>
      <c r="W115">
        <v>450</v>
      </c>
      <c r="X115">
        <v>440</v>
      </c>
      <c r="Y115" s="145">
        <v>470</v>
      </c>
      <c r="Z115">
        <v>460</v>
      </c>
      <c r="AA115">
        <v>450</v>
      </c>
    </row>
    <row r="116" spans="1:27" x14ac:dyDescent="0.2">
      <c r="A116" s="89">
        <f>VLOOKUP(C116,TabellenBDFS!$B$4:$C$2717,2,FALSE)</f>
        <v>17</v>
      </c>
      <c r="B116" t="str">
        <f t="shared" si="3"/>
        <v>171</v>
      </c>
      <c r="C116" t="s">
        <v>18</v>
      </c>
      <c r="D116">
        <v>1</v>
      </c>
      <c r="E116">
        <v>34800</v>
      </c>
      <c r="F116">
        <v>32800</v>
      </c>
      <c r="G116">
        <v>33130</v>
      </c>
      <c r="H116">
        <v>33020</v>
      </c>
      <c r="I116">
        <v>33760</v>
      </c>
      <c r="J116">
        <v>31880</v>
      </c>
      <c r="K116">
        <v>32510</v>
      </c>
      <c r="L116">
        <v>32720</v>
      </c>
      <c r="M116">
        <v>33660</v>
      </c>
      <c r="N116">
        <v>31880</v>
      </c>
      <c r="O116">
        <v>32430</v>
      </c>
      <c r="P116">
        <v>33370</v>
      </c>
      <c r="Q116">
        <v>33730</v>
      </c>
      <c r="R116">
        <v>32070</v>
      </c>
      <c r="S116">
        <v>32100</v>
      </c>
      <c r="T116">
        <v>31700</v>
      </c>
      <c r="U116">
        <v>32140</v>
      </c>
      <c r="V116">
        <v>30880</v>
      </c>
      <c r="W116">
        <v>30910</v>
      </c>
      <c r="X116">
        <v>31010</v>
      </c>
      <c r="Y116" s="145">
        <v>31550</v>
      </c>
      <c r="Z116">
        <v>30400</v>
      </c>
      <c r="AA116">
        <v>30200</v>
      </c>
    </row>
    <row r="117" spans="1:27" x14ac:dyDescent="0.2">
      <c r="A117" s="89">
        <f>VLOOKUP(C117,TabellenBDFS!$B$4:$C$2717,2,FALSE)</f>
        <v>17</v>
      </c>
      <c r="B117" t="str">
        <f t="shared" si="3"/>
        <v>172</v>
      </c>
      <c r="C117" t="s">
        <v>18</v>
      </c>
      <c r="D117">
        <v>2</v>
      </c>
      <c r="E117">
        <v>15220</v>
      </c>
      <c r="F117">
        <v>14120</v>
      </c>
      <c r="G117">
        <v>13570</v>
      </c>
      <c r="H117">
        <v>13040</v>
      </c>
      <c r="I117">
        <v>12590</v>
      </c>
      <c r="J117">
        <v>11650</v>
      </c>
      <c r="K117">
        <v>11170</v>
      </c>
      <c r="L117">
        <v>10710</v>
      </c>
      <c r="M117">
        <v>10300</v>
      </c>
      <c r="N117">
        <v>9570</v>
      </c>
      <c r="O117">
        <v>9190</v>
      </c>
      <c r="P117">
        <v>8890</v>
      </c>
      <c r="Q117">
        <v>8560</v>
      </c>
      <c r="R117">
        <v>8030</v>
      </c>
      <c r="S117">
        <v>7690</v>
      </c>
      <c r="T117">
        <v>7410</v>
      </c>
      <c r="U117">
        <v>7070</v>
      </c>
      <c r="V117">
        <v>6530</v>
      </c>
      <c r="W117">
        <v>6270</v>
      </c>
      <c r="X117">
        <v>6010</v>
      </c>
      <c r="Y117" s="145">
        <v>5730</v>
      </c>
      <c r="Z117">
        <v>5340</v>
      </c>
      <c r="AA117">
        <v>5020</v>
      </c>
    </row>
    <row r="118" spans="1:27" x14ac:dyDescent="0.2">
      <c r="A118" s="89">
        <f>VLOOKUP(C118,TabellenBDFS!$B$4:$C$2717,2,FALSE)</f>
        <v>17</v>
      </c>
      <c r="B118" t="str">
        <f t="shared" si="3"/>
        <v>173</v>
      </c>
      <c r="C118" t="s">
        <v>18</v>
      </c>
      <c r="D118">
        <v>3</v>
      </c>
      <c r="E118">
        <v>100</v>
      </c>
      <c r="F118">
        <v>260</v>
      </c>
      <c r="G118">
        <v>530</v>
      </c>
      <c r="H118">
        <v>1490</v>
      </c>
      <c r="I118">
        <v>1750</v>
      </c>
      <c r="J118">
        <v>1910</v>
      </c>
      <c r="K118">
        <v>2370</v>
      </c>
      <c r="L118">
        <v>3040</v>
      </c>
      <c r="M118">
        <v>3240</v>
      </c>
      <c r="N118">
        <v>3240</v>
      </c>
      <c r="O118">
        <v>3530</v>
      </c>
      <c r="P118">
        <v>4200</v>
      </c>
      <c r="Q118">
        <v>4310</v>
      </c>
      <c r="R118">
        <v>4320</v>
      </c>
      <c r="S118">
        <v>4470</v>
      </c>
      <c r="T118">
        <v>4800</v>
      </c>
      <c r="U118">
        <v>4890</v>
      </c>
      <c r="V118">
        <v>5090</v>
      </c>
      <c r="W118">
        <v>5410</v>
      </c>
      <c r="X118">
        <v>5810</v>
      </c>
      <c r="Y118" s="145">
        <v>5780</v>
      </c>
      <c r="Z118">
        <v>5820</v>
      </c>
      <c r="AA118">
        <v>5920</v>
      </c>
    </row>
    <row r="119" spans="1:27" x14ac:dyDescent="0.2">
      <c r="A119" s="89">
        <f>VLOOKUP(C119,TabellenBDFS!$B$4:$C$2717,2,FALSE)</f>
        <v>17</v>
      </c>
      <c r="B119" t="str">
        <f t="shared" si="3"/>
        <v>174</v>
      </c>
      <c r="C119" t="s">
        <v>18</v>
      </c>
      <c r="D119">
        <v>4</v>
      </c>
      <c r="E119">
        <v>10</v>
      </c>
      <c r="F119">
        <v>20</v>
      </c>
      <c r="G119">
        <v>60</v>
      </c>
      <c r="H119">
        <v>110</v>
      </c>
      <c r="I119">
        <v>160</v>
      </c>
      <c r="J119">
        <v>180</v>
      </c>
      <c r="K119">
        <v>220</v>
      </c>
      <c r="L119">
        <v>300</v>
      </c>
      <c r="M119">
        <v>310</v>
      </c>
      <c r="N119">
        <v>290</v>
      </c>
      <c r="O119">
        <v>290</v>
      </c>
      <c r="P119">
        <v>360</v>
      </c>
      <c r="Q119">
        <v>330</v>
      </c>
      <c r="R119">
        <v>250</v>
      </c>
      <c r="S119">
        <v>230</v>
      </c>
      <c r="T119">
        <v>280</v>
      </c>
      <c r="U119">
        <v>270</v>
      </c>
      <c r="V119">
        <v>280</v>
      </c>
      <c r="W119">
        <v>300</v>
      </c>
      <c r="X119">
        <v>320</v>
      </c>
      <c r="Y119" s="145">
        <v>310</v>
      </c>
      <c r="Z119">
        <v>300</v>
      </c>
      <c r="AA119">
        <v>300</v>
      </c>
    </row>
    <row r="120" spans="1:27" x14ac:dyDescent="0.2">
      <c r="A120" s="89">
        <f>VLOOKUP(C120,TabellenBDFS!$B$4:$C$2717,2,FALSE)</f>
        <v>17</v>
      </c>
      <c r="B120" t="str">
        <f t="shared" si="3"/>
        <v>175</v>
      </c>
      <c r="C120" t="s">
        <v>18</v>
      </c>
      <c r="D120">
        <v>5</v>
      </c>
      <c r="E120">
        <v>1420</v>
      </c>
      <c r="F120">
        <v>1400</v>
      </c>
      <c r="G120">
        <v>1420</v>
      </c>
      <c r="H120">
        <v>1420</v>
      </c>
      <c r="I120">
        <v>1430</v>
      </c>
      <c r="J120">
        <v>1460</v>
      </c>
      <c r="K120">
        <v>1460</v>
      </c>
      <c r="L120">
        <v>1450</v>
      </c>
      <c r="M120">
        <v>1430</v>
      </c>
      <c r="N120">
        <v>1390</v>
      </c>
      <c r="O120">
        <v>1360</v>
      </c>
      <c r="P120">
        <v>1360</v>
      </c>
      <c r="Q120">
        <v>1370</v>
      </c>
      <c r="R120">
        <v>1390</v>
      </c>
      <c r="S120">
        <v>1400</v>
      </c>
      <c r="T120">
        <v>1380</v>
      </c>
      <c r="U120">
        <v>1390</v>
      </c>
      <c r="V120">
        <v>1400</v>
      </c>
      <c r="W120">
        <v>1370</v>
      </c>
      <c r="X120">
        <v>1370</v>
      </c>
      <c r="Y120" s="145">
        <v>1390</v>
      </c>
      <c r="Z120">
        <v>1400</v>
      </c>
      <c r="AA120">
        <v>1400</v>
      </c>
    </row>
    <row r="121" spans="1:27" x14ac:dyDescent="0.2">
      <c r="A121" s="89">
        <f>VLOOKUP(C121,TabellenBDFS!$B$4:$C$2717,2,FALSE)</f>
        <v>17</v>
      </c>
      <c r="B121" t="str">
        <f t="shared" si="3"/>
        <v>176</v>
      </c>
      <c r="C121" t="s">
        <v>18</v>
      </c>
      <c r="D121">
        <v>6</v>
      </c>
      <c r="E121">
        <v>5440</v>
      </c>
      <c r="F121">
        <v>5150</v>
      </c>
      <c r="G121">
        <v>4970</v>
      </c>
      <c r="H121">
        <v>4770</v>
      </c>
      <c r="I121">
        <v>4960</v>
      </c>
      <c r="J121">
        <v>4720</v>
      </c>
      <c r="K121">
        <v>4550</v>
      </c>
      <c r="L121">
        <v>4350</v>
      </c>
      <c r="M121">
        <v>4640</v>
      </c>
      <c r="N121">
        <v>4400</v>
      </c>
      <c r="O121">
        <v>4060</v>
      </c>
      <c r="P121">
        <v>3770</v>
      </c>
      <c r="Q121">
        <v>4000</v>
      </c>
      <c r="R121">
        <v>3760</v>
      </c>
      <c r="S121">
        <v>3470</v>
      </c>
      <c r="T121">
        <v>3300</v>
      </c>
      <c r="U121">
        <v>3470</v>
      </c>
      <c r="V121">
        <v>3330</v>
      </c>
      <c r="W121">
        <v>3020</v>
      </c>
      <c r="X121">
        <v>2850</v>
      </c>
      <c r="Y121" s="145">
        <v>3200</v>
      </c>
      <c r="Z121">
        <v>3000</v>
      </c>
      <c r="AA121">
        <v>2750</v>
      </c>
    </row>
    <row r="122" spans="1:27" x14ac:dyDescent="0.2">
      <c r="A122" s="89">
        <f>VLOOKUP(C122,TabellenBDFS!$B$4:$C$2717,2,FALSE)</f>
        <v>17</v>
      </c>
      <c r="B122" t="str">
        <f t="shared" si="3"/>
        <v>177</v>
      </c>
      <c r="C122" t="s">
        <v>18</v>
      </c>
      <c r="D122">
        <v>7</v>
      </c>
      <c r="E122">
        <v>12610</v>
      </c>
      <c r="F122">
        <v>11850</v>
      </c>
      <c r="G122">
        <v>12590</v>
      </c>
      <c r="H122">
        <v>12200</v>
      </c>
      <c r="I122">
        <v>12860</v>
      </c>
      <c r="J122">
        <v>11960</v>
      </c>
      <c r="K122">
        <v>12740</v>
      </c>
      <c r="L122">
        <v>12860</v>
      </c>
      <c r="M122">
        <v>13750</v>
      </c>
      <c r="N122">
        <v>13000</v>
      </c>
      <c r="O122">
        <v>14000</v>
      </c>
      <c r="P122">
        <v>14800</v>
      </c>
      <c r="Q122">
        <v>15160</v>
      </c>
      <c r="R122">
        <v>14330</v>
      </c>
      <c r="S122">
        <v>14860</v>
      </c>
      <c r="T122">
        <v>14540</v>
      </c>
      <c r="U122">
        <v>15050</v>
      </c>
      <c r="V122">
        <v>14260</v>
      </c>
      <c r="W122">
        <v>14540</v>
      </c>
      <c r="X122">
        <v>14640</v>
      </c>
      <c r="Y122" s="145">
        <v>15160</v>
      </c>
      <c r="Z122">
        <v>14540</v>
      </c>
      <c r="AA122">
        <v>14810</v>
      </c>
    </row>
    <row r="123" spans="1:27" x14ac:dyDescent="0.2">
      <c r="A123" s="89">
        <f>VLOOKUP(C123,TabellenBDFS!$B$4:$C$2717,2,FALSE)</f>
        <v>18</v>
      </c>
      <c r="B123" t="str">
        <f t="shared" si="3"/>
        <v>181</v>
      </c>
      <c r="C123" t="s">
        <v>19</v>
      </c>
      <c r="D123">
        <v>1</v>
      </c>
      <c r="E123">
        <v>4110</v>
      </c>
      <c r="F123">
        <v>4220</v>
      </c>
      <c r="G123">
        <v>4110</v>
      </c>
      <c r="H123">
        <v>4220</v>
      </c>
      <c r="I123">
        <v>4180</v>
      </c>
      <c r="J123">
        <v>4110</v>
      </c>
      <c r="K123">
        <v>4170</v>
      </c>
      <c r="L123">
        <v>4300</v>
      </c>
      <c r="M123">
        <v>4300</v>
      </c>
      <c r="N123">
        <v>4260</v>
      </c>
      <c r="O123">
        <v>4290</v>
      </c>
      <c r="P123">
        <v>4410</v>
      </c>
      <c r="Q123">
        <v>4420</v>
      </c>
      <c r="R123">
        <v>4450</v>
      </c>
      <c r="S123">
        <v>4540</v>
      </c>
      <c r="T123">
        <v>4670</v>
      </c>
      <c r="U123">
        <v>4730</v>
      </c>
      <c r="V123">
        <v>4620</v>
      </c>
      <c r="W123">
        <v>4650</v>
      </c>
      <c r="X123">
        <v>4760</v>
      </c>
      <c r="Y123" s="145">
        <v>4580</v>
      </c>
      <c r="Z123">
        <v>4440</v>
      </c>
      <c r="AA123">
        <v>4440</v>
      </c>
    </row>
    <row r="124" spans="1:27" x14ac:dyDescent="0.2">
      <c r="A124" s="89">
        <f>VLOOKUP(C124,TabellenBDFS!$B$4:$C$2717,2,FALSE)</f>
        <v>18</v>
      </c>
      <c r="B124" t="str">
        <f t="shared" si="3"/>
        <v>182</v>
      </c>
      <c r="C124" t="s">
        <v>19</v>
      </c>
      <c r="D124">
        <v>2</v>
      </c>
      <c r="E124">
        <v>1200</v>
      </c>
      <c r="F124">
        <v>1150</v>
      </c>
      <c r="G124">
        <v>1090</v>
      </c>
      <c r="H124">
        <v>1130</v>
      </c>
      <c r="I124">
        <v>1090</v>
      </c>
      <c r="J124">
        <v>1010</v>
      </c>
      <c r="K124">
        <v>980</v>
      </c>
      <c r="L124">
        <v>970</v>
      </c>
      <c r="M124">
        <v>940</v>
      </c>
      <c r="N124">
        <v>920</v>
      </c>
      <c r="O124">
        <v>890</v>
      </c>
      <c r="P124">
        <v>850</v>
      </c>
      <c r="Q124">
        <v>830</v>
      </c>
      <c r="R124">
        <v>810</v>
      </c>
      <c r="S124">
        <v>810</v>
      </c>
      <c r="T124">
        <v>800</v>
      </c>
      <c r="U124">
        <v>760</v>
      </c>
      <c r="V124">
        <v>630</v>
      </c>
      <c r="W124">
        <v>620</v>
      </c>
      <c r="X124">
        <v>590</v>
      </c>
      <c r="Y124" s="145">
        <v>580</v>
      </c>
      <c r="Z124">
        <v>530</v>
      </c>
      <c r="AA124">
        <v>500</v>
      </c>
    </row>
    <row r="125" spans="1:27" x14ac:dyDescent="0.2">
      <c r="A125" s="89">
        <f>VLOOKUP(C125,TabellenBDFS!$B$4:$C$2717,2,FALSE)</f>
        <v>18</v>
      </c>
      <c r="B125" t="str">
        <f t="shared" si="3"/>
        <v>183</v>
      </c>
      <c r="C125" t="s">
        <v>19</v>
      </c>
      <c r="D125">
        <v>3</v>
      </c>
      <c r="E125">
        <v>20</v>
      </c>
      <c r="F125">
        <v>60</v>
      </c>
      <c r="G125">
        <v>120</v>
      </c>
      <c r="H125">
        <v>190</v>
      </c>
      <c r="I125">
        <v>230</v>
      </c>
      <c r="J125">
        <v>280</v>
      </c>
      <c r="K125">
        <v>300</v>
      </c>
      <c r="L125">
        <v>380</v>
      </c>
      <c r="M125">
        <v>420</v>
      </c>
      <c r="N125">
        <v>450</v>
      </c>
      <c r="O125">
        <v>510</v>
      </c>
      <c r="P125">
        <v>590</v>
      </c>
      <c r="Q125">
        <v>620</v>
      </c>
      <c r="R125">
        <v>650</v>
      </c>
      <c r="S125">
        <v>720</v>
      </c>
      <c r="T125">
        <v>790</v>
      </c>
      <c r="U125">
        <v>810</v>
      </c>
      <c r="V125">
        <v>900</v>
      </c>
      <c r="W125">
        <v>920</v>
      </c>
      <c r="X125">
        <v>970</v>
      </c>
      <c r="Y125" s="145">
        <v>940</v>
      </c>
      <c r="Z125">
        <v>950</v>
      </c>
      <c r="AA125">
        <v>1000</v>
      </c>
    </row>
    <row r="126" spans="1:27" x14ac:dyDescent="0.2">
      <c r="A126" s="89">
        <f>VLOOKUP(C126,TabellenBDFS!$B$4:$C$2717,2,FALSE)</f>
        <v>18</v>
      </c>
      <c r="B126" t="str">
        <f t="shared" si="3"/>
        <v>184</v>
      </c>
      <c r="C126" t="s">
        <v>19</v>
      </c>
      <c r="D126">
        <v>4</v>
      </c>
      <c r="E126">
        <v>0</v>
      </c>
      <c r="F126">
        <v>0</v>
      </c>
      <c r="G126">
        <v>0</v>
      </c>
      <c r="H126">
        <v>0</v>
      </c>
      <c r="I126">
        <v>0</v>
      </c>
      <c r="J126">
        <v>30</v>
      </c>
      <c r="K126">
        <v>160</v>
      </c>
      <c r="L126">
        <v>190</v>
      </c>
      <c r="M126">
        <v>200</v>
      </c>
      <c r="N126">
        <v>210</v>
      </c>
      <c r="O126">
        <v>230</v>
      </c>
      <c r="P126">
        <v>280</v>
      </c>
      <c r="Q126">
        <v>300</v>
      </c>
      <c r="R126">
        <v>250</v>
      </c>
      <c r="S126">
        <v>250</v>
      </c>
      <c r="T126">
        <v>260</v>
      </c>
      <c r="U126">
        <v>290</v>
      </c>
      <c r="V126">
        <v>290</v>
      </c>
      <c r="W126">
        <v>280</v>
      </c>
      <c r="X126">
        <v>300</v>
      </c>
      <c r="Y126" s="145">
        <v>290</v>
      </c>
      <c r="Z126">
        <v>290</v>
      </c>
      <c r="AA126">
        <v>300</v>
      </c>
    </row>
    <row r="127" spans="1:27" x14ac:dyDescent="0.2">
      <c r="A127" s="89">
        <f>VLOOKUP(C127,TabellenBDFS!$B$4:$C$2717,2,FALSE)</f>
        <v>18</v>
      </c>
      <c r="B127" t="str">
        <f t="shared" si="3"/>
        <v>185</v>
      </c>
      <c r="C127" t="s">
        <v>19</v>
      </c>
      <c r="D127">
        <v>5</v>
      </c>
      <c r="E127">
        <v>120</v>
      </c>
      <c r="F127">
        <v>130</v>
      </c>
      <c r="G127">
        <v>120</v>
      </c>
      <c r="H127">
        <v>140</v>
      </c>
      <c r="I127">
        <v>140</v>
      </c>
      <c r="J127">
        <v>130</v>
      </c>
      <c r="K127">
        <v>130</v>
      </c>
      <c r="L127">
        <v>130</v>
      </c>
      <c r="M127">
        <v>130</v>
      </c>
      <c r="N127">
        <v>130</v>
      </c>
      <c r="O127">
        <v>140</v>
      </c>
      <c r="P127">
        <v>130</v>
      </c>
      <c r="Q127">
        <v>130</v>
      </c>
      <c r="R127">
        <v>130</v>
      </c>
      <c r="S127">
        <v>130</v>
      </c>
      <c r="T127">
        <v>110</v>
      </c>
      <c r="U127">
        <v>110</v>
      </c>
      <c r="V127">
        <v>110</v>
      </c>
      <c r="W127">
        <v>110</v>
      </c>
      <c r="X127">
        <v>110</v>
      </c>
      <c r="Y127" s="145">
        <v>110</v>
      </c>
      <c r="Z127">
        <v>110</v>
      </c>
      <c r="AA127">
        <v>100</v>
      </c>
    </row>
    <row r="128" spans="1:27" x14ac:dyDescent="0.2">
      <c r="A128" s="89">
        <f>VLOOKUP(C128,TabellenBDFS!$B$4:$C$2717,2,FALSE)</f>
        <v>18</v>
      </c>
      <c r="B128" t="str">
        <f t="shared" si="3"/>
        <v>186</v>
      </c>
      <c r="C128" t="s">
        <v>19</v>
      </c>
      <c r="D128">
        <v>6</v>
      </c>
      <c r="E128">
        <v>1150</v>
      </c>
      <c r="F128">
        <v>1160</v>
      </c>
      <c r="G128">
        <v>1130</v>
      </c>
      <c r="H128">
        <v>1130</v>
      </c>
      <c r="I128">
        <v>1110</v>
      </c>
      <c r="J128">
        <v>1110</v>
      </c>
      <c r="K128">
        <v>1080</v>
      </c>
      <c r="L128">
        <v>1100</v>
      </c>
      <c r="M128">
        <v>1120</v>
      </c>
      <c r="N128">
        <v>1130</v>
      </c>
      <c r="O128">
        <v>1110</v>
      </c>
      <c r="P128">
        <v>1110</v>
      </c>
      <c r="Q128">
        <v>1120</v>
      </c>
      <c r="R128">
        <v>1170</v>
      </c>
      <c r="S128">
        <v>1220</v>
      </c>
      <c r="T128">
        <v>1280</v>
      </c>
      <c r="U128">
        <v>1330</v>
      </c>
      <c r="V128">
        <v>1370</v>
      </c>
      <c r="W128">
        <v>1390</v>
      </c>
      <c r="X128">
        <v>1380</v>
      </c>
      <c r="Y128" s="145">
        <v>1370</v>
      </c>
      <c r="Z128">
        <v>1350</v>
      </c>
      <c r="AA128">
        <v>1360</v>
      </c>
    </row>
    <row r="129" spans="1:27" x14ac:dyDescent="0.2">
      <c r="A129" s="89">
        <f>VLOOKUP(C129,TabellenBDFS!$B$4:$C$2717,2,FALSE)</f>
        <v>18</v>
      </c>
      <c r="B129" t="str">
        <f t="shared" si="3"/>
        <v>187</v>
      </c>
      <c r="C129" t="s">
        <v>19</v>
      </c>
      <c r="D129">
        <v>7</v>
      </c>
      <c r="E129">
        <v>1620</v>
      </c>
      <c r="F129">
        <v>1720</v>
      </c>
      <c r="G129">
        <v>1650</v>
      </c>
      <c r="H129">
        <v>1630</v>
      </c>
      <c r="I129">
        <v>1610</v>
      </c>
      <c r="J129">
        <v>1550</v>
      </c>
      <c r="K129">
        <v>1520</v>
      </c>
      <c r="L129">
        <v>1520</v>
      </c>
      <c r="M129">
        <v>1490</v>
      </c>
      <c r="N129">
        <v>1420</v>
      </c>
      <c r="O129">
        <v>1420</v>
      </c>
      <c r="P129">
        <v>1440</v>
      </c>
      <c r="Q129">
        <v>1430</v>
      </c>
      <c r="R129">
        <v>1450</v>
      </c>
      <c r="S129">
        <v>1410</v>
      </c>
      <c r="T129">
        <v>1420</v>
      </c>
      <c r="U129">
        <v>1420</v>
      </c>
      <c r="V129">
        <v>1320</v>
      </c>
      <c r="W129">
        <v>1330</v>
      </c>
      <c r="X129">
        <v>1400</v>
      </c>
      <c r="Y129" s="145">
        <v>1280</v>
      </c>
      <c r="Z129">
        <v>1200</v>
      </c>
      <c r="AA129">
        <v>1180</v>
      </c>
    </row>
    <row r="130" spans="1:27" x14ac:dyDescent="0.2">
      <c r="A130" s="89">
        <f>VLOOKUP(C130,TabellenBDFS!$B$4:$C$2717,2,FALSE)</f>
        <v>19</v>
      </c>
      <c r="B130" t="str">
        <f t="shared" si="3"/>
        <v>191</v>
      </c>
      <c r="C130" t="s">
        <v>20</v>
      </c>
      <c r="D130">
        <v>1</v>
      </c>
      <c r="E130">
        <v>200</v>
      </c>
      <c r="F130">
        <v>210</v>
      </c>
      <c r="G130">
        <v>200</v>
      </c>
      <c r="H130">
        <v>220</v>
      </c>
      <c r="I130">
        <v>210</v>
      </c>
      <c r="J130">
        <v>220</v>
      </c>
      <c r="K130">
        <v>230</v>
      </c>
      <c r="L130">
        <v>230</v>
      </c>
      <c r="M130">
        <v>230</v>
      </c>
      <c r="N130">
        <v>220</v>
      </c>
      <c r="O130">
        <v>230</v>
      </c>
      <c r="P130">
        <v>240</v>
      </c>
      <c r="Q130">
        <v>230</v>
      </c>
      <c r="R130">
        <v>210</v>
      </c>
      <c r="S130">
        <v>210</v>
      </c>
      <c r="T130">
        <v>200</v>
      </c>
      <c r="U130">
        <v>210</v>
      </c>
      <c r="V130">
        <v>190</v>
      </c>
      <c r="W130">
        <v>180</v>
      </c>
      <c r="X130">
        <v>200</v>
      </c>
      <c r="Y130" s="145">
        <v>200</v>
      </c>
      <c r="Z130">
        <v>210</v>
      </c>
      <c r="AA130">
        <v>200</v>
      </c>
    </row>
    <row r="131" spans="1:27" x14ac:dyDescent="0.2">
      <c r="A131" s="89">
        <f>VLOOKUP(C131,TabellenBDFS!$B$4:$C$2717,2,FALSE)</f>
        <v>19</v>
      </c>
      <c r="B131" t="str">
        <f t="shared" si="3"/>
        <v>192</v>
      </c>
      <c r="C131" t="s">
        <v>20</v>
      </c>
      <c r="D131">
        <v>2</v>
      </c>
      <c r="E131">
        <v>30</v>
      </c>
      <c r="F131">
        <v>30</v>
      </c>
      <c r="G131">
        <v>20</v>
      </c>
      <c r="H131">
        <v>30</v>
      </c>
      <c r="I131">
        <v>30</v>
      </c>
      <c r="J131">
        <v>20</v>
      </c>
      <c r="K131">
        <v>20</v>
      </c>
      <c r="L131">
        <v>20</v>
      </c>
      <c r="M131">
        <v>20</v>
      </c>
      <c r="N131">
        <v>20</v>
      </c>
      <c r="O131">
        <v>20</v>
      </c>
      <c r="P131">
        <v>20</v>
      </c>
      <c r="Q131">
        <v>20</v>
      </c>
      <c r="R131">
        <v>20</v>
      </c>
      <c r="S131">
        <v>20</v>
      </c>
      <c r="T131">
        <v>10</v>
      </c>
      <c r="U131">
        <v>10</v>
      </c>
      <c r="V131">
        <v>10</v>
      </c>
      <c r="W131">
        <v>10</v>
      </c>
      <c r="X131">
        <v>10</v>
      </c>
      <c r="Y131" s="145">
        <v>10</v>
      </c>
      <c r="Z131">
        <v>10</v>
      </c>
      <c r="AA131">
        <v>10</v>
      </c>
    </row>
    <row r="132" spans="1:27" x14ac:dyDescent="0.2">
      <c r="A132" s="89">
        <f>VLOOKUP(C132,TabellenBDFS!$B$4:$C$2717,2,FALSE)</f>
        <v>19</v>
      </c>
      <c r="B132" t="str">
        <f t="shared" si="3"/>
        <v>193</v>
      </c>
      <c r="C132" t="s">
        <v>20</v>
      </c>
      <c r="D132">
        <v>3</v>
      </c>
      <c r="E132">
        <v>0</v>
      </c>
      <c r="F132">
        <v>0</v>
      </c>
      <c r="G132">
        <v>0</v>
      </c>
      <c r="H132">
        <v>10</v>
      </c>
      <c r="I132">
        <v>10</v>
      </c>
      <c r="J132">
        <v>10</v>
      </c>
      <c r="K132">
        <v>10</v>
      </c>
      <c r="L132">
        <v>10</v>
      </c>
      <c r="M132">
        <v>20</v>
      </c>
      <c r="N132">
        <v>20</v>
      </c>
      <c r="O132">
        <v>20</v>
      </c>
      <c r="P132">
        <v>20</v>
      </c>
      <c r="Q132">
        <v>30</v>
      </c>
      <c r="R132">
        <v>30</v>
      </c>
      <c r="S132">
        <v>30</v>
      </c>
      <c r="T132">
        <v>30</v>
      </c>
      <c r="U132">
        <v>30</v>
      </c>
      <c r="V132">
        <v>30</v>
      </c>
      <c r="W132">
        <v>30</v>
      </c>
      <c r="X132">
        <v>40</v>
      </c>
      <c r="Y132" s="145">
        <v>40</v>
      </c>
      <c r="Z132">
        <v>40</v>
      </c>
      <c r="AA132">
        <v>50</v>
      </c>
    </row>
    <row r="133" spans="1:27" x14ac:dyDescent="0.2">
      <c r="A133" s="89">
        <f>VLOOKUP(C133,TabellenBDFS!$B$4:$C$2717,2,FALSE)</f>
        <v>19</v>
      </c>
      <c r="B133" t="str">
        <f t="shared" si="3"/>
        <v>194</v>
      </c>
      <c r="C133" t="s">
        <v>20</v>
      </c>
      <c r="D133">
        <v>4</v>
      </c>
      <c r="E133">
        <v>0</v>
      </c>
      <c r="F133">
        <v>0</v>
      </c>
      <c r="G133">
        <v>0</v>
      </c>
      <c r="H133">
        <v>10</v>
      </c>
      <c r="I133">
        <v>10</v>
      </c>
      <c r="J133">
        <v>10</v>
      </c>
      <c r="K133">
        <v>10</v>
      </c>
      <c r="L133">
        <v>10</v>
      </c>
      <c r="M133">
        <v>10</v>
      </c>
      <c r="N133">
        <v>10</v>
      </c>
      <c r="O133">
        <v>10</v>
      </c>
      <c r="P133">
        <v>20</v>
      </c>
      <c r="Q133">
        <v>20</v>
      </c>
      <c r="R133">
        <v>20</v>
      </c>
      <c r="S133">
        <v>20</v>
      </c>
      <c r="T133">
        <v>10</v>
      </c>
      <c r="U133">
        <v>10</v>
      </c>
      <c r="V133">
        <v>10</v>
      </c>
      <c r="W133">
        <v>10</v>
      </c>
      <c r="X133">
        <v>10</v>
      </c>
      <c r="Y133" s="145">
        <v>10</v>
      </c>
      <c r="Z133">
        <v>20</v>
      </c>
      <c r="AA133">
        <v>20</v>
      </c>
    </row>
    <row r="134" spans="1:27" x14ac:dyDescent="0.2">
      <c r="A134" s="89">
        <f>VLOOKUP(C134,TabellenBDFS!$B$4:$C$2717,2,FALSE)</f>
        <v>19</v>
      </c>
      <c r="B134" t="str">
        <f t="shared" si="3"/>
        <v>195</v>
      </c>
      <c r="C134" t="s">
        <v>20</v>
      </c>
      <c r="D134">
        <v>5</v>
      </c>
      <c r="E134">
        <v>10</v>
      </c>
      <c r="F134">
        <v>10</v>
      </c>
      <c r="G134">
        <v>10</v>
      </c>
      <c r="H134">
        <v>10</v>
      </c>
      <c r="I134">
        <v>10</v>
      </c>
      <c r="J134">
        <v>10</v>
      </c>
      <c r="K134">
        <v>10</v>
      </c>
      <c r="L134">
        <v>10</v>
      </c>
      <c r="M134">
        <v>10</v>
      </c>
      <c r="N134">
        <v>10</v>
      </c>
      <c r="O134">
        <v>10</v>
      </c>
      <c r="P134">
        <v>10</v>
      </c>
      <c r="Q134">
        <v>10</v>
      </c>
      <c r="R134">
        <v>10</v>
      </c>
      <c r="S134">
        <v>10</v>
      </c>
      <c r="T134">
        <v>10</v>
      </c>
      <c r="U134">
        <v>10</v>
      </c>
      <c r="V134">
        <v>10</v>
      </c>
      <c r="W134">
        <v>10</v>
      </c>
      <c r="X134">
        <v>10</v>
      </c>
      <c r="Y134" s="145">
        <v>0</v>
      </c>
      <c r="Z134">
        <v>0</v>
      </c>
      <c r="AA134">
        <v>0</v>
      </c>
    </row>
    <row r="135" spans="1:27" x14ac:dyDescent="0.2">
      <c r="A135" s="89">
        <f>VLOOKUP(C135,TabellenBDFS!$B$4:$C$2717,2,FALSE)</f>
        <v>19</v>
      </c>
      <c r="B135" t="str">
        <f t="shared" si="3"/>
        <v>196</v>
      </c>
      <c r="C135" t="s">
        <v>20</v>
      </c>
      <c r="D135">
        <v>6</v>
      </c>
      <c r="E135">
        <v>50</v>
      </c>
      <c r="F135">
        <v>50</v>
      </c>
      <c r="G135">
        <v>50</v>
      </c>
      <c r="H135">
        <v>50</v>
      </c>
      <c r="I135">
        <v>60</v>
      </c>
      <c r="J135">
        <v>60</v>
      </c>
      <c r="K135">
        <v>60</v>
      </c>
      <c r="L135">
        <v>60</v>
      </c>
      <c r="M135">
        <v>60</v>
      </c>
      <c r="N135">
        <v>60</v>
      </c>
      <c r="O135">
        <v>60</v>
      </c>
      <c r="P135">
        <v>60</v>
      </c>
      <c r="Q135">
        <v>50</v>
      </c>
      <c r="R135">
        <v>60</v>
      </c>
      <c r="S135">
        <v>50</v>
      </c>
      <c r="T135">
        <v>50</v>
      </c>
      <c r="U135">
        <v>50</v>
      </c>
      <c r="V135">
        <v>50</v>
      </c>
      <c r="W135">
        <v>40</v>
      </c>
      <c r="X135">
        <v>40</v>
      </c>
      <c r="Y135" s="145">
        <v>40</v>
      </c>
      <c r="Z135">
        <v>40</v>
      </c>
      <c r="AA135">
        <v>40</v>
      </c>
    </row>
    <row r="136" spans="1:27" x14ac:dyDescent="0.2">
      <c r="A136" s="89">
        <f>VLOOKUP(C136,TabellenBDFS!$B$4:$C$2717,2,FALSE)</f>
        <v>19</v>
      </c>
      <c r="B136" t="str">
        <f t="shared" si="3"/>
        <v>197</v>
      </c>
      <c r="C136" t="s">
        <v>20</v>
      </c>
      <c r="D136">
        <v>7</v>
      </c>
      <c r="E136">
        <v>120</v>
      </c>
      <c r="F136">
        <v>130</v>
      </c>
      <c r="G136">
        <v>120</v>
      </c>
      <c r="H136">
        <v>120</v>
      </c>
      <c r="I136">
        <v>100</v>
      </c>
      <c r="J136">
        <v>110</v>
      </c>
      <c r="K136">
        <v>120</v>
      </c>
      <c r="L136">
        <v>120</v>
      </c>
      <c r="M136">
        <v>120</v>
      </c>
      <c r="N136">
        <v>110</v>
      </c>
      <c r="O136">
        <v>120</v>
      </c>
      <c r="P136">
        <v>120</v>
      </c>
      <c r="Q136">
        <v>110</v>
      </c>
      <c r="R136">
        <v>90</v>
      </c>
      <c r="S136">
        <v>100</v>
      </c>
      <c r="T136">
        <v>90</v>
      </c>
      <c r="U136">
        <v>100</v>
      </c>
      <c r="V136">
        <v>90</v>
      </c>
      <c r="W136">
        <v>80</v>
      </c>
      <c r="X136">
        <v>90</v>
      </c>
      <c r="Y136" s="145">
        <v>100</v>
      </c>
      <c r="Z136">
        <v>100</v>
      </c>
      <c r="AA136">
        <v>90</v>
      </c>
    </row>
    <row r="137" spans="1:27" x14ac:dyDescent="0.2">
      <c r="A137" s="89">
        <f>VLOOKUP(C137,TabellenBDFS!$B$4:$C$2717,2,FALSE)</f>
        <v>20</v>
      </c>
      <c r="B137" t="str">
        <f t="shared" si="3"/>
        <v>201</v>
      </c>
      <c r="C137" t="s">
        <v>21</v>
      </c>
      <c r="D137">
        <v>1</v>
      </c>
      <c r="E137">
        <v>9270</v>
      </c>
      <c r="F137">
        <v>9170</v>
      </c>
      <c r="G137">
        <v>9220</v>
      </c>
      <c r="H137">
        <v>9920</v>
      </c>
      <c r="I137">
        <v>10060</v>
      </c>
      <c r="J137">
        <v>10060</v>
      </c>
      <c r="K137">
        <v>9960</v>
      </c>
      <c r="L137">
        <v>10090</v>
      </c>
      <c r="M137">
        <v>10210</v>
      </c>
      <c r="N137">
        <v>10260</v>
      </c>
      <c r="O137">
        <v>10040</v>
      </c>
      <c r="P137">
        <v>9410</v>
      </c>
      <c r="Q137">
        <v>9450</v>
      </c>
      <c r="R137">
        <v>9580</v>
      </c>
      <c r="S137">
        <v>9550</v>
      </c>
      <c r="T137">
        <v>9730</v>
      </c>
      <c r="U137">
        <v>9990</v>
      </c>
      <c r="V137">
        <v>9990</v>
      </c>
      <c r="W137">
        <v>10040</v>
      </c>
      <c r="X137">
        <v>10050</v>
      </c>
      <c r="Y137" s="145">
        <v>10150</v>
      </c>
      <c r="Z137">
        <v>10160</v>
      </c>
      <c r="AA137">
        <v>10090</v>
      </c>
    </row>
    <row r="138" spans="1:27" x14ac:dyDescent="0.2">
      <c r="A138" s="89">
        <f>VLOOKUP(C138,TabellenBDFS!$B$4:$C$2717,2,FALSE)</f>
        <v>20</v>
      </c>
      <c r="B138" t="str">
        <f t="shared" si="3"/>
        <v>202</v>
      </c>
      <c r="C138" t="s">
        <v>21</v>
      </c>
      <c r="D138">
        <v>2</v>
      </c>
      <c r="E138">
        <v>2570</v>
      </c>
      <c r="F138">
        <v>2490</v>
      </c>
      <c r="G138">
        <v>2470</v>
      </c>
      <c r="H138">
        <v>2640</v>
      </c>
      <c r="I138">
        <v>2530</v>
      </c>
      <c r="J138">
        <v>2470</v>
      </c>
      <c r="K138">
        <v>2390</v>
      </c>
      <c r="L138">
        <v>2340</v>
      </c>
      <c r="M138">
        <v>2270</v>
      </c>
      <c r="N138">
        <v>2190</v>
      </c>
      <c r="O138">
        <v>2120</v>
      </c>
      <c r="P138">
        <v>1690</v>
      </c>
      <c r="Q138">
        <v>1600</v>
      </c>
      <c r="R138">
        <v>1560</v>
      </c>
      <c r="S138">
        <v>1500</v>
      </c>
      <c r="T138">
        <v>1410</v>
      </c>
      <c r="U138">
        <v>1370</v>
      </c>
      <c r="V138">
        <v>1250</v>
      </c>
      <c r="W138">
        <v>1160</v>
      </c>
      <c r="X138">
        <v>1090</v>
      </c>
      <c r="Y138" s="145">
        <v>1040</v>
      </c>
      <c r="Z138">
        <v>960</v>
      </c>
      <c r="AA138">
        <v>920</v>
      </c>
    </row>
    <row r="139" spans="1:27" x14ac:dyDescent="0.2">
      <c r="A139" s="89">
        <f>VLOOKUP(C139,TabellenBDFS!$B$4:$C$2717,2,FALSE)</f>
        <v>20</v>
      </c>
      <c r="B139" t="str">
        <f t="shared" ref="B139:B202" si="4">CONCATENATE(A139,D139)</f>
        <v>203</v>
      </c>
      <c r="C139" t="s">
        <v>21</v>
      </c>
      <c r="D139">
        <v>3</v>
      </c>
      <c r="E139">
        <v>20</v>
      </c>
      <c r="F139">
        <v>60</v>
      </c>
      <c r="G139">
        <v>120</v>
      </c>
      <c r="H139">
        <v>190</v>
      </c>
      <c r="I139">
        <v>270</v>
      </c>
      <c r="J139">
        <v>340</v>
      </c>
      <c r="K139">
        <v>420</v>
      </c>
      <c r="L139">
        <v>520</v>
      </c>
      <c r="M139">
        <v>590</v>
      </c>
      <c r="N139">
        <v>710</v>
      </c>
      <c r="O139">
        <v>690</v>
      </c>
      <c r="P139">
        <v>750</v>
      </c>
      <c r="Q139">
        <v>810</v>
      </c>
      <c r="R139">
        <v>890</v>
      </c>
      <c r="S139">
        <v>920</v>
      </c>
      <c r="T139">
        <v>1030</v>
      </c>
      <c r="U139">
        <v>1140</v>
      </c>
      <c r="V139">
        <v>1270</v>
      </c>
      <c r="W139">
        <v>1350</v>
      </c>
      <c r="X139">
        <v>1410</v>
      </c>
      <c r="Y139" s="145">
        <v>1490</v>
      </c>
      <c r="Z139">
        <v>1560</v>
      </c>
      <c r="AA139">
        <v>1620</v>
      </c>
    </row>
    <row r="140" spans="1:27" x14ac:dyDescent="0.2">
      <c r="A140" s="89">
        <f>VLOOKUP(C140,TabellenBDFS!$B$4:$C$2717,2,FALSE)</f>
        <v>20</v>
      </c>
      <c r="B140" t="str">
        <f t="shared" si="4"/>
        <v>204</v>
      </c>
      <c r="C140" t="s">
        <v>21</v>
      </c>
      <c r="D140">
        <v>4</v>
      </c>
      <c r="E140">
        <v>0</v>
      </c>
      <c r="F140">
        <v>30</v>
      </c>
      <c r="G140">
        <v>60</v>
      </c>
      <c r="H140">
        <v>100</v>
      </c>
      <c r="I140">
        <v>140</v>
      </c>
      <c r="J140">
        <v>190</v>
      </c>
      <c r="K140">
        <v>220</v>
      </c>
      <c r="L140">
        <v>270</v>
      </c>
      <c r="M140">
        <v>310</v>
      </c>
      <c r="N140">
        <v>340</v>
      </c>
      <c r="O140">
        <v>350</v>
      </c>
      <c r="P140">
        <v>380</v>
      </c>
      <c r="Q140">
        <v>400</v>
      </c>
      <c r="R140">
        <v>420</v>
      </c>
      <c r="S140">
        <v>460</v>
      </c>
      <c r="T140">
        <v>460</v>
      </c>
      <c r="U140">
        <v>460</v>
      </c>
      <c r="V140">
        <v>460</v>
      </c>
      <c r="W140">
        <v>470</v>
      </c>
      <c r="X140">
        <v>500</v>
      </c>
      <c r="Y140" s="145">
        <v>510</v>
      </c>
      <c r="Z140">
        <v>510</v>
      </c>
      <c r="AA140">
        <v>520</v>
      </c>
    </row>
    <row r="141" spans="1:27" x14ac:dyDescent="0.2">
      <c r="A141" s="89">
        <f>VLOOKUP(C141,TabellenBDFS!$B$4:$C$2717,2,FALSE)</f>
        <v>20</v>
      </c>
      <c r="B141" t="str">
        <f t="shared" si="4"/>
        <v>205</v>
      </c>
      <c r="C141" t="s">
        <v>21</v>
      </c>
      <c r="D141">
        <v>5</v>
      </c>
      <c r="E141">
        <v>340</v>
      </c>
      <c r="F141">
        <v>330</v>
      </c>
      <c r="G141">
        <v>310</v>
      </c>
      <c r="H141">
        <v>340</v>
      </c>
      <c r="I141">
        <v>330</v>
      </c>
      <c r="J141">
        <v>320</v>
      </c>
      <c r="K141">
        <v>310</v>
      </c>
      <c r="L141">
        <v>310</v>
      </c>
      <c r="M141">
        <v>300</v>
      </c>
      <c r="N141">
        <v>280</v>
      </c>
      <c r="O141">
        <v>270</v>
      </c>
      <c r="P141">
        <v>250</v>
      </c>
      <c r="Q141">
        <v>250</v>
      </c>
      <c r="R141">
        <v>250</v>
      </c>
      <c r="S141">
        <v>250</v>
      </c>
      <c r="T141">
        <v>250</v>
      </c>
      <c r="U141">
        <v>270</v>
      </c>
      <c r="V141">
        <v>270</v>
      </c>
      <c r="W141">
        <v>260</v>
      </c>
      <c r="X141">
        <v>260</v>
      </c>
      <c r="Y141" s="145">
        <v>240</v>
      </c>
      <c r="Z141">
        <v>240</v>
      </c>
      <c r="AA141">
        <v>240</v>
      </c>
    </row>
    <row r="142" spans="1:27" x14ac:dyDescent="0.2">
      <c r="A142" s="89">
        <f>VLOOKUP(C142,TabellenBDFS!$B$4:$C$2717,2,FALSE)</f>
        <v>20</v>
      </c>
      <c r="B142" t="str">
        <f t="shared" si="4"/>
        <v>206</v>
      </c>
      <c r="C142" t="s">
        <v>21</v>
      </c>
      <c r="D142">
        <v>6</v>
      </c>
      <c r="E142">
        <v>2690</v>
      </c>
      <c r="F142">
        <v>2650</v>
      </c>
      <c r="G142">
        <v>2610</v>
      </c>
      <c r="H142">
        <v>2680</v>
      </c>
      <c r="I142">
        <v>2750</v>
      </c>
      <c r="J142">
        <v>2710</v>
      </c>
      <c r="K142">
        <v>2640</v>
      </c>
      <c r="L142">
        <v>2550</v>
      </c>
      <c r="M142">
        <v>2540</v>
      </c>
      <c r="N142">
        <v>2510</v>
      </c>
      <c r="O142">
        <v>2470</v>
      </c>
      <c r="P142">
        <v>2370</v>
      </c>
      <c r="Q142">
        <v>2410</v>
      </c>
      <c r="R142">
        <v>2420</v>
      </c>
      <c r="S142">
        <v>2470</v>
      </c>
      <c r="T142">
        <v>2530</v>
      </c>
      <c r="U142">
        <v>2620</v>
      </c>
      <c r="V142">
        <v>2670</v>
      </c>
      <c r="W142">
        <v>2750</v>
      </c>
      <c r="X142">
        <v>2760</v>
      </c>
      <c r="Y142" s="145">
        <v>2840</v>
      </c>
      <c r="Z142">
        <v>2840</v>
      </c>
      <c r="AA142">
        <v>2800</v>
      </c>
    </row>
    <row r="143" spans="1:27" x14ac:dyDescent="0.2">
      <c r="A143" s="89">
        <f>VLOOKUP(C143,TabellenBDFS!$B$4:$C$2717,2,FALSE)</f>
        <v>20</v>
      </c>
      <c r="B143" t="str">
        <f t="shared" si="4"/>
        <v>207</v>
      </c>
      <c r="C143" t="s">
        <v>21</v>
      </c>
      <c r="D143">
        <v>7</v>
      </c>
      <c r="E143">
        <v>3650</v>
      </c>
      <c r="F143">
        <v>3620</v>
      </c>
      <c r="G143">
        <v>3640</v>
      </c>
      <c r="H143">
        <v>3980</v>
      </c>
      <c r="I143">
        <v>4040</v>
      </c>
      <c r="J143">
        <v>4040</v>
      </c>
      <c r="K143">
        <v>3970</v>
      </c>
      <c r="L143">
        <v>4100</v>
      </c>
      <c r="M143">
        <v>4200</v>
      </c>
      <c r="N143">
        <v>4220</v>
      </c>
      <c r="O143">
        <v>4150</v>
      </c>
      <c r="P143">
        <v>3960</v>
      </c>
      <c r="Q143">
        <v>3980</v>
      </c>
      <c r="R143">
        <v>4040</v>
      </c>
      <c r="S143">
        <v>3950</v>
      </c>
      <c r="T143">
        <v>4050</v>
      </c>
      <c r="U143">
        <v>4140</v>
      </c>
      <c r="V143">
        <v>4090</v>
      </c>
      <c r="W143">
        <v>4060</v>
      </c>
      <c r="X143">
        <v>4040</v>
      </c>
      <c r="Y143" s="145">
        <v>4020</v>
      </c>
      <c r="Z143">
        <v>4050</v>
      </c>
      <c r="AA143">
        <v>4000</v>
      </c>
    </row>
    <row r="144" spans="1:27" x14ac:dyDescent="0.2">
      <c r="A144" s="89">
        <f>VLOOKUP(C144,TabellenBDFS!$B$4:$C$2717,2,FALSE)</f>
        <v>21</v>
      </c>
      <c r="B144" t="str">
        <f t="shared" si="4"/>
        <v>211</v>
      </c>
      <c r="C144" t="s">
        <v>22</v>
      </c>
      <c r="D144">
        <v>1</v>
      </c>
      <c r="E144">
        <v>1700</v>
      </c>
      <c r="F144">
        <v>1630</v>
      </c>
      <c r="G144">
        <v>1590</v>
      </c>
      <c r="H144">
        <v>1640</v>
      </c>
      <c r="I144">
        <v>1620</v>
      </c>
      <c r="J144">
        <v>1650</v>
      </c>
      <c r="K144">
        <v>1660</v>
      </c>
      <c r="L144">
        <v>1590</v>
      </c>
      <c r="M144">
        <v>1540</v>
      </c>
      <c r="N144">
        <v>1540</v>
      </c>
      <c r="O144">
        <v>1500</v>
      </c>
      <c r="P144">
        <v>1550</v>
      </c>
      <c r="Q144">
        <v>1510</v>
      </c>
      <c r="R144">
        <v>1470</v>
      </c>
      <c r="S144">
        <v>1300</v>
      </c>
      <c r="T144">
        <v>1290</v>
      </c>
      <c r="U144">
        <v>1270</v>
      </c>
      <c r="V144">
        <v>1230</v>
      </c>
      <c r="W144">
        <v>1260</v>
      </c>
      <c r="X144">
        <v>1250</v>
      </c>
      <c r="Y144" s="145">
        <v>1240</v>
      </c>
      <c r="Z144">
        <v>1200</v>
      </c>
      <c r="AA144">
        <v>1160</v>
      </c>
    </row>
    <row r="145" spans="1:27" x14ac:dyDescent="0.2">
      <c r="A145" s="89">
        <f>VLOOKUP(C145,TabellenBDFS!$B$4:$C$2717,2,FALSE)</f>
        <v>21</v>
      </c>
      <c r="B145" t="str">
        <f t="shared" si="4"/>
        <v>212</v>
      </c>
      <c r="C145" t="s">
        <v>22</v>
      </c>
      <c r="D145">
        <v>2</v>
      </c>
      <c r="E145">
        <v>640</v>
      </c>
      <c r="F145">
        <v>590</v>
      </c>
      <c r="G145">
        <v>550</v>
      </c>
      <c r="H145">
        <v>540</v>
      </c>
      <c r="I145">
        <v>510</v>
      </c>
      <c r="J145">
        <v>480</v>
      </c>
      <c r="K145">
        <v>450</v>
      </c>
      <c r="L145">
        <v>430</v>
      </c>
      <c r="M145">
        <v>400</v>
      </c>
      <c r="N145">
        <v>380</v>
      </c>
      <c r="O145">
        <v>370</v>
      </c>
      <c r="P145">
        <v>350</v>
      </c>
      <c r="Q145">
        <v>340</v>
      </c>
      <c r="R145">
        <v>320</v>
      </c>
      <c r="S145">
        <v>270</v>
      </c>
      <c r="T145">
        <v>260</v>
      </c>
      <c r="U145">
        <v>250</v>
      </c>
      <c r="V145">
        <v>200</v>
      </c>
      <c r="W145">
        <v>190</v>
      </c>
      <c r="X145">
        <v>190</v>
      </c>
      <c r="Y145" s="145">
        <v>180</v>
      </c>
      <c r="Z145">
        <v>170</v>
      </c>
      <c r="AA145">
        <v>150</v>
      </c>
    </row>
    <row r="146" spans="1:27" x14ac:dyDescent="0.2">
      <c r="A146" s="89">
        <f>VLOOKUP(C146,TabellenBDFS!$B$4:$C$2717,2,FALSE)</f>
        <v>21</v>
      </c>
      <c r="B146" t="str">
        <f t="shared" si="4"/>
        <v>213</v>
      </c>
      <c r="C146" t="s">
        <v>22</v>
      </c>
      <c r="D146">
        <v>3</v>
      </c>
      <c r="E146">
        <v>10</v>
      </c>
      <c r="F146">
        <v>40</v>
      </c>
      <c r="G146">
        <v>70</v>
      </c>
      <c r="H146">
        <v>110</v>
      </c>
      <c r="I146">
        <v>150</v>
      </c>
      <c r="J146">
        <v>190</v>
      </c>
      <c r="K146">
        <v>240</v>
      </c>
      <c r="L146">
        <v>220</v>
      </c>
      <c r="M146">
        <v>230</v>
      </c>
      <c r="N146">
        <v>250</v>
      </c>
      <c r="O146">
        <v>260</v>
      </c>
      <c r="P146">
        <v>310</v>
      </c>
      <c r="Q146">
        <v>310</v>
      </c>
      <c r="R146">
        <v>350</v>
      </c>
      <c r="S146">
        <v>350</v>
      </c>
      <c r="T146">
        <v>370</v>
      </c>
      <c r="U146">
        <v>370</v>
      </c>
      <c r="V146">
        <v>410</v>
      </c>
      <c r="W146">
        <v>430</v>
      </c>
      <c r="X146">
        <v>430</v>
      </c>
      <c r="Y146" s="145">
        <v>430</v>
      </c>
      <c r="Z146">
        <v>420</v>
      </c>
      <c r="AA146">
        <v>420</v>
      </c>
    </row>
    <row r="147" spans="1:27" x14ac:dyDescent="0.2">
      <c r="A147" s="89">
        <f>VLOOKUP(C147,TabellenBDFS!$B$4:$C$2717,2,FALSE)</f>
        <v>21</v>
      </c>
      <c r="B147" t="str">
        <f t="shared" si="4"/>
        <v>214</v>
      </c>
      <c r="C147" t="s">
        <v>22</v>
      </c>
      <c r="D147">
        <v>4</v>
      </c>
      <c r="E147">
        <v>0</v>
      </c>
      <c r="F147">
        <v>0</v>
      </c>
      <c r="G147">
        <v>10</v>
      </c>
      <c r="H147">
        <v>30</v>
      </c>
      <c r="I147">
        <v>40</v>
      </c>
      <c r="J147">
        <v>50</v>
      </c>
      <c r="K147">
        <v>60</v>
      </c>
      <c r="L147">
        <v>60</v>
      </c>
      <c r="M147">
        <v>60</v>
      </c>
      <c r="N147">
        <v>60</v>
      </c>
      <c r="O147">
        <v>60</v>
      </c>
      <c r="P147">
        <v>60</v>
      </c>
      <c r="Q147">
        <v>60</v>
      </c>
      <c r="R147">
        <v>80</v>
      </c>
      <c r="S147">
        <v>90</v>
      </c>
      <c r="T147">
        <v>80</v>
      </c>
      <c r="U147">
        <v>80</v>
      </c>
      <c r="V147">
        <v>70</v>
      </c>
      <c r="W147">
        <v>70</v>
      </c>
      <c r="X147">
        <v>70</v>
      </c>
      <c r="Y147" s="145">
        <v>60</v>
      </c>
      <c r="Z147">
        <v>60</v>
      </c>
      <c r="AA147">
        <v>60</v>
      </c>
    </row>
    <row r="148" spans="1:27" x14ac:dyDescent="0.2">
      <c r="A148" s="89">
        <f>VLOOKUP(C148,TabellenBDFS!$B$4:$C$2717,2,FALSE)</f>
        <v>21</v>
      </c>
      <c r="B148" t="str">
        <f t="shared" si="4"/>
        <v>215</v>
      </c>
      <c r="C148" t="s">
        <v>22</v>
      </c>
      <c r="D148">
        <v>5</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s="145">
        <v>0</v>
      </c>
      <c r="Z148">
        <v>0</v>
      </c>
      <c r="AA148">
        <v>0</v>
      </c>
    </row>
    <row r="149" spans="1:27" x14ac:dyDescent="0.2">
      <c r="A149" s="89">
        <f>VLOOKUP(C149,TabellenBDFS!$B$4:$C$2717,2,FALSE)</f>
        <v>21</v>
      </c>
      <c r="B149" t="str">
        <f t="shared" si="4"/>
        <v>216</v>
      </c>
      <c r="C149" t="s">
        <v>22</v>
      </c>
      <c r="D149">
        <v>6</v>
      </c>
      <c r="E149">
        <v>500</v>
      </c>
      <c r="F149">
        <v>500</v>
      </c>
      <c r="G149">
        <v>500</v>
      </c>
      <c r="H149">
        <v>520</v>
      </c>
      <c r="I149">
        <v>510</v>
      </c>
      <c r="J149">
        <v>510</v>
      </c>
      <c r="K149">
        <v>510</v>
      </c>
      <c r="L149">
        <v>510</v>
      </c>
      <c r="M149">
        <v>500</v>
      </c>
      <c r="N149">
        <v>500</v>
      </c>
      <c r="O149">
        <v>500</v>
      </c>
      <c r="P149">
        <v>510</v>
      </c>
      <c r="Q149">
        <v>510</v>
      </c>
      <c r="R149">
        <v>460</v>
      </c>
      <c r="S149">
        <v>400</v>
      </c>
      <c r="T149">
        <v>400</v>
      </c>
      <c r="U149">
        <v>410</v>
      </c>
      <c r="V149">
        <v>390</v>
      </c>
      <c r="W149">
        <v>400</v>
      </c>
      <c r="X149">
        <v>390</v>
      </c>
      <c r="Y149" s="145">
        <v>380</v>
      </c>
      <c r="Z149">
        <v>380</v>
      </c>
      <c r="AA149">
        <v>390</v>
      </c>
    </row>
    <row r="150" spans="1:27" x14ac:dyDescent="0.2">
      <c r="A150" s="89">
        <f>VLOOKUP(C150,TabellenBDFS!$B$4:$C$2717,2,FALSE)</f>
        <v>21</v>
      </c>
      <c r="B150" t="str">
        <f t="shared" si="4"/>
        <v>217</v>
      </c>
      <c r="C150" t="s">
        <v>22</v>
      </c>
      <c r="D150">
        <v>7</v>
      </c>
      <c r="E150">
        <v>530</v>
      </c>
      <c r="F150">
        <v>490</v>
      </c>
      <c r="G150">
        <v>450</v>
      </c>
      <c r="H150">
        <v>430</v>
      </c>
      <c r="I150">
        <v>410</v>
      </c>
      <c r="J150">
        <v>420</v>
      </c>
      <c r="K150">
        <v>410</v>
      </c>
      <c r="L150">
        <v>370</v>
      </c>
      <c r="M150">
        <v>360</v>
      </c>
      <c r="N150">
        <v>350</v>
      </c>
      <c r="O150">
        <v>320</v>
      </c>
      <c r="P150">
        <v>320</v>
      </c>
      <c r="Q150">
        <v>300</v>
      </c>
      <c r="R150">
        <v>260</v>
      </c>
      <c r="S150">
        <v>180</v>
      </c>
      <c r="T150">
        <v>180</v>
      </c>
      <c r="U150">
        <v>170</v>
      </c>
      <c r="V150">
        <v>160</v>
      </c>
      <c r="W150">
        <v>180</v>
      </c>
      <c r="X150">
        <v>170</v>
      </c>
      <c r="Y150" s="145">
        <v>190</v>
      </c>
      <c r="Z150">
        <v>160</v>
      </c>
      <c r="AA150">
        <v>140</v>
      </c>
    </row>
    <row r="151" spans="1:27" x14ac:dyDescent="0.2">
      <c r="A151" s="89">
        <f>VLOOKUP(C151,TabellenBDFS!$B$4:$C$2717,2,FALSE)</f>
        <v>22</v>
      </c>
      <c r="B151" t="str">
        <f t="shared" si="4"/>
        <v>221</v>
      </c>
      <c r="C151" t="s">
        <v>23</v>
      </c>
      <c r="D151">
        <v>1</v>
      </c>
      <c r="E151">
        <v>60</v>
      </c>
      <c r="F151">
        <v>50</v>
      </c>
      <c r="G151">
        <v>60</v>
      </c>
      <c r="H151">
        <v>50</v>
      </c>
      <c r="I151">
        <v>60</v>
      </c>
      <c r="J151">
        <v>50</v>
      </c>
      <c r="K151">
        <v>60</v>
      </c>
      <c r="L151">
        <v>80</v>
      </c>
      <c r="M151">
        <v>80</v>
      </c>
      <c r="N151">
        <v>80</v>
      </c>
      <c r="O151">
        <v>100</v>
      </c>
      <c r="P151">
        <v>90</v>
      </c>
      <c r="Q151">
        <v>100</v>
      </c>
      <c r="R151">
        <v>100</v>
      </c>
      <c r="S151">
        <v>100</v>
      </c>
      <c r="T151">
        <v>100</v>
      </c>
      <c r="U151">
        <v>120</v>
      </c>
      <c r="V151">
        <v>130</v>
      </c>
      <c r="W151">
        <v>140</v>
      </c>
      <c r="X151">
        <v>140</v>
      </c>
      <c r="Y151" s="145">
        <v>150</v>
      </c>
      <c r="Z151">
        <v>150</v>
      </c>
      <c r="AA151">
        <v>160</v>
      </c>
    </row>
    <row r="152" spans="1:27" x14ac:dyDescent="0.2">
      <c r="A152" s="89">
        <f>VLOOKUP(C152,TabellenBDFS!$B$4:$C$2717,2,FALSE)</f>
        <v>22</v>
      </c>
      <c r="B152" t="str">
        <f t="shared" si="4"/>
        <v>222</v>
      </c>
      <c r="C152" t="s">
        <v>23</v>
      </c>
      <c r="D152">
        <v>2</v>
      </c>
      <c r="E152">
        <v>20</v>
      </c>
      <c r="F152">
        <v>20</v>
      </c>
      <c r="G152">
        <v>20</v>
      </c>
      <c r="H152">
        <v>20</v>
      </c>
      <c r="I152">
        <v>20</v>
      </c>
      <c r="J152">
        <v>10</v>
      </c>
      <c r="K152">
        <v>10</v>
      </c>
      <c r="L152">
        <v>10</v>
      </c>
      <c r="M152">
        <v>10</v>
      </c>
      <c r="N152">
        <v>10</v>
      </c>
      <c r="O152">
        <v>10</v>
      </c>
      <c r="P152">
        <v>10</v>
      </c>
      <c r="Q152">
        <v>10</v>
      </c>
      <c r="R152">
        <v>10</v>
      </c>
      <c r="S152">
        <v>10</v>
      </c>
      <c r="T152">
        <v>10</v>
      </c>
      <c r="U152">
        <v>10</v>
      </c>
      <c r="V152">
        <v>10</v>
      </c>
      <c r="W152">
        <v>10</v>
      </c>
      <c r="X152">
        <v>10</v>
      </c>
      <c r="Y152" s="145">
        <v>10</v>
      </c>
      <c r="Z152">
        <v>10</v>
      </c>
      <c r="AA152">
        <v>10</v>
      </c>
    </row>
    <row r="153" spans="1:27" x14ac:dyDescent="0.2">
      <c r="A153" s="89">
        <f>VLOOKUP(C153,TabellenBDFS!$B$4:$C$2717,2,FALSE)</f>
        <v>22</v>
      </c>
      <c r="B153" t="str">
        <f t="shared" si="4"/>
        <v>223</v>
      </c>
      <c r="C153" t="s">
        <v>23</v>
      </c>
      <c r="D153">
        <v>3</v>
      </c>
      <c r="E153">
        <v>10</v>
      </c>
      <c r="F153">
        <v>10</v>
      </c>
      <c r="G153">
        <v>10</v>
      </c>
      <c r="H153">
        <v>0</v>
      </c>
      <c r="I153">
        <v>10</v>
      </c>
      <c r="J153">
        <v>10</v>
      </c>
      <c r="K153">
        <v>10</v>
      </c>
      <c r="L153">
        <v>10</v>
      </c>
      <c r="M153">
        <v>20</v>
      </c>
      <c r="N153">
        <v>10</v>
      </c>
      <c r="O153">
        <v>20</v>
      </c>
      <c r="P153">
        <v>20</v>
      </c>
      <c r="Q153">
        <v>10</v>
      </c>
      <c r="R153">
        <v>20</v>
      </c>
      <c r="S153">
        <v>20</v>
      </c>
      <c r="T153">
        <v>20</v>
      </c>
      <c r="U153">
        <v>20</v>
      </c>
      <c r="V153">
        <v>20</v>
      </c>
      <c r="W153">
        <v>30</v>
      </c>
      <c r="X153">
        <v>20</v>
      </c>
      <c r="Y153" s="145">
        <v>30</v>
      </c>
      <c r="Z153">
        <v>30</v>
      </c>
      <c r="AA153">
        <v>30</v>
      </c>
    </row>
    <row r="154" spans="1:27" x14ac:dyDescent="0.2">
      <c r="A154" s="89">
        <f>VLOOKUP(C154,TabellenBDFS!$B$4:$C$2717,2,FALSE)</f>
        <v>22</v>
      </c>
      <c r="B154" t="str">
        <f t="shared" si="4"/>
        <v>224</v>
      </c>
      <c r="C154" t="s">
        <v>23</v>
      </c>
      <c r="D154">
        <v>4</v>
      </c>
      <c r="E154">
        <v>0</v>
      </c>
      <c r="F154">
        <v>0</v>
      </c>
      <c r="G154">
        <v>0</v>
      </c>
      <c r="H154">
        <v>0</v>
      </c>
      <c r="I154">
        <v>10</v>
      </c>
      <c r="J154">
        <v>10</v>
      </c>
      <c r="K154">
        <v>10</v>
      </c>
      <c r="L154">
        <v>10</v>
      </c>
      <c r="M154">
        <v>10</v>
      </c>
      <c r="N154">
        <v>10</v>
      </c>
      <c r="O154">
        <v>10</v>
      </c>
      <c r="P154">
        <v>10</v>
      </c>
      <c r="Q154">
        <v>10</v>
      </c>
      <c r="R154">
        <v>10</v>
      </c>
      <c r="S154">
        <v>10</v>
      </c>
      <c r="T154">
        <v>10</v>
      </c>
      <c r="U154">
        <v>10</v>
      </c>
      <c r="V154">
        <v>10</v>
      </c>
      <c r="W154">
        <v>10</v>
      </c>
      <c r="X154">
        <v>10</v>
      </c>
      <c r="Y154" s="145">
        <v>10</v>
      </c>
      <c r="Z154">
        <v>10</v>
      </c>
      <c r="AA154">
        <v>10</v>
      </c>
    </row>
    <row r="155" spans="1:27" x14ac:dyDescent="0.2">
      <c r="A155" s="89">
        <f>VLOOKUP(C155,TabellenBDFS!$B$4:$C$2717,2,FALSE)</f>
        <v>22</v>
      </c>
      <c r="B155" t="str">
        <f t="shared" si="4"/>
        <v>225</v>
      </c>
      <c r="C155" t="s">
        <v>23</v>
      </c>
      <c r="D155">
        <v>5</v>
      </c>
      <c r="E155">
        <v>0</v>
      </c>
      <c r="F155">
        <v>0</v>
      </c>
      <c r="G155">
        <v>0</v>
      </c>
      <c r="H155">
        <v>0</v>
      </c>
      <c r="I155">
        <v>0</v>
      </c>
      <c r="J155">
        <v>0</v>
      </c>
      <c r="K155">
        <v>0</v>
      </c>
      <c r="L155">
        <v>0</v>
      </c>
      <c r="M155">
        <v>0</v>
      </c>
      <c r="N155">
        <v>0</v>
      </c>
      <c r="O155">
        <v>0</v>
      </c>
      <c r="P155">
        <v>0</v>
      </c>
      <c r="Q155">
        <v>0</v>
      </c>
      <c r="R155">
        <v>0</v>
      </c>
      <c r="S155">
        <v>0</v>
      </c>
      <c r="T155">
        <v>0</v>
      </c>
      <c r="U155">
        <v>0</v>
      </c>
      <c r="V155">
        <v>0</v>
      </c>
      <c r="W155">
        <v>0</v>
      </c>
      <c r="X155">
        <v>0</v>
      </c>
      <c r="Y155" s="145">
        <v>0</v>
      </c>
      <c r="Z155">
        <v>0</v>
      </c>
      <c r="AA155">
        <v>0</v>
      </c>
    </row>
    <row r="156" spans="1:27" x14ac:dyDescent="0.2">
      <c r="A156" s="89">
        <f>VLOOKUP(C156,TabellenBDFS!$B$4:$C$2717,2,FALSE)</f>
        <v>22</v>
      </c>
      <c r="B156" t="str">
        <f t="shared" si="4"/>
        <v>226</v>
      </c>
      <c r="C156" t="s">
        <v>23</v>
      </c>
      <c r="D156">
        <v>6</v>
      </c>
      <c r="E156">
        <v>10</v>
      </c>
      <c r="F156">
        <v>10</v>
      </c>
      <c r="G156">
        <v>10</v>
      </c>
      <c r="H156">
        <v>10</v>
      </c>
      <c r="I156">
        <v>10</v>
      </c>
      <c r="J156">
        <v>10</v>
      </c>
      <c r="K156">
        <v>10</v>
      </c>
      <c r="L156">
        <v>20</v>
      </c>
      <c r="M156">
        <v>20</v>
      </c>
      <c r="N156">
        <v>20</v>
      </c>
      <c r="O156">
        <v>20</v>
      </c>
      <c r="P156">
        <v>20</v>
      </c>
      <c r="Q156">
        <v>30</v>
      </c>
      <c r="R156">
        <v>40</v>
      </c>
      <c r="S156">
        <v>40</v>
      </c>
      <c r="T156">
        <v>50</v>
      </c>
      <c r="U156">
        <v>60</v>
      </c>
      <c r="V156">
        <v>60</v>
      </c>
      <c r="W156">
        <v>60</v>
      </c>
      <c r="X156">
        <v>60</v>
      </c>
      <c r="Y156" s="145">
        <v>60</v>
      </c>
      <c r="Z156">
        <v>70</v>
      </c>
      <c r="AA156">
        <v>70</v>
      </c>
    </row>
    <row r="157" spans="1:27" x14ac:dyDescent="0.2">
      <c r="A157" s="89">
        <f>VLOOKUP(C157,TabellenBDFS!$B$4:$C$2717,2,FALSE)</f>
        <v>22</v>
      </c>
      <c r="B157" t="str">
        <f t="shared" si="4"/>
        <v>227</v>
      </c>
      <c r="C157" t="s">
        <v>23</v>
      </c>
      <c r="D157">
        <v>7</v>
      </c>
      <c r="E157">
        <v>30</v>
      </c>
      <c r="F157">
        <v>20</v>
      </c>
      <c r="G157">
        <v>20</v>
      </c>
      <c r="H157">
        <v>20</v>
      </c>
      <c r="I157">
        <v>20</v>
      </c>
      <c r="J157">
        <v>20</v>
      </c>
      <c r="K157">
        <v>20</v>
      </c>
      <c r="L157">
        <v>30</v>
      </c>
      <c r="M157">
        <v>30</v>
      </c>
      <c r="N157">
        <v>30</v>
      </c>
      <c r="O157">
        <v>30</v>
      </c>
      <c r="P157">
        <v>30</v>
      </c>
      <c r="Q157">
        <v>40</v>
      </c>
      <c r="R157">
        <v>30</v>
      </c>
      <c r="S157">
        <v>30</v>
      </c>
      <c r="T157">
        <v>20</v>
      </c>
      <c r="U157">
        <v>30</v>
      </c>
      <c r="V157">
        <v>30</v>
      </c>
      <c r="W157">
        <v>30</v>
      </c>
      <c r="X157">
        <v>40</v>
      </c>
      <c r="Y157" s="145">
        <v>40</v>
      </c>
      <c r="Z157">
        <v>40</v>
      </c>
      <c r="AA157">
        <v>40</v>
      </c>
    </row>
    <row r="158" spans="1:27" x14ac:dyDescent="0.2">
      <c r="A158" s="89">
        <f>VLOOKUP(C158,TabellenBDFS!$B$4:$C$2717,2,FALSE)</f>
        <v>23</v>
      </c>
      <c r="B158" t="str">
        <f t="shared" si="4"/>
        <v>231</v>
      </c>
      <c r="C158" t="s">
        <v>24</v>
      </c>
      <c r="D158">
        <v>1</v>
      </c>
      <c r="E158">
        <v>50</v>
      </c>
      <c r="F158">
        <v>50</v>
      </c>
      <c r="G158">
        <v>50</v>
      </c>
      <c r="H158">
        <v>50</v>
      </c>
      <c r="I158">
        <v>40</v>
      </c>
      <c r="J158">
        <v>40</v>
      </c>
      <c r="K158">
        <v>40</v>
      </c>
      <c r="L158">
        <v>40</v>
      </c>
      <c r="M158">
        <v>40</v>
      </c>
      <c r="N158">
        <v>40</v>
      </c>
      <c r="O158">
        <v>30</v>
      </c>
      <c r="P158">
        <v>30</v>
      </c>
      <c r="Q158">
        <v>30</v>
      </c>
      <c r="R158">
        <v>40</v>
      </c>
      <c r="S158">
        <v>40</v>
      </c>
      <c r="T158">
        <v>40</v>
      </c>
      <c r="U158">
        <v>40</v>
      </c>
      <c r="V158">
        <v>40</v>
      </c>
      <c r="W158">
        <v>40</v>
      </c>
      <c r="X158">
        <v>50</v>
      </c>
      <c r="Y158" s="145">
        <v>50</v>
      </c>
      <c r="Z158">
        <v>60</v>
      </c>
      <c r="AA158">
        <v>70</v>
      </c>
    </row>
    <row r="159" spans="1:27" x14ac:dyDescent="0.2">
      <c r="A159" s="89">
        <f>VLOOKUP(C159,TabellenBDFS!$B$4:$C$2717,2,FALSE)</f>
        <v>23</v>
      </c>
      <c r="B159" t="str">
        <f t="shared" si="4"/>
        <v>232</v>
      </c>
      <c r="C159" t="s">
        <v>24</v>
      </c>
      <c r="D159">
        <v>2</v>
      </c>
      <c r="E159">
        <v>20</v>
      </c>
      <c r="F159">
        <v>20</v>
      </c>
      <c r="G159">
        <v>10</v>
      </c>
      <c r="H159">
        <v>10</v>
      </c>
      <c r="I159">
        <v>10</v>
      </c>
      <c r="J159">
        <v>10</v>
      </c>
      <c r="K159">
        <v>10</v>
      </c>
      <c r="L159">
        <v>10</v>
      </c>
      <c r="M159">
        <v>10</v>
      </c>
      <c r="N159">
        <v>10</v>
      </c>
      <c r="O159">
        <v>10</v>
      </c>
      <c r="P159">
        <v>10</v>
      </c>
      <c r="Q159">
        <v>10</v>
      </c>
      <c r="R159">
        <v>10</v>
      </c>
      <c r="S159">
        <v>10</v>
      </c>
      <c r="T159">
        <v>10</v>
      </c>
      <c r="U159">
        <v>10</v>
      </c>
      <c r="V159">
        <v>10</v>
      </c>
      <c r="W159">
        <v>10</v>
      </c>
      <c r="X159">
        <v>10</v>
      </c>
      <c r="Y159" s="145">
        <v>10</v>
      </c>
      <c r="Z159">
        <v>10</v>
      </c>
      <c r="AA159">
        <v>10</v>
      </c>
    </row>
    <row r="160" spans="1:27" x14ac:dyDescent="0.2">
      <c r="A160" s="89">
        <f>VLOOKUP(C160,TabellenBDFS!$B$4:$C$2717,2,FALSE)</f>
        <v>23</v>
      </c>
      <c r="B160" t="str">
        <f t="shared" si="4"/>
        <v>233</v>
      </c>
      <c r="C160" t="s">
        <v>24</v>
      </c>
      <c r="D160">
        <v>3</v>
      </c>
      <c r="E160">
        <v>0</v>
      </c>
      <c r="F160">
        <v>0</v>
      </c>
      <c r="G160">
        <v>0</v>
      </c>
      <c r="H160">
        <v>0</v>
      </c>
      <c r="I160">
        <v>0</v>
      </c>
      <c r="J160">
        <v>0</v>
      </c>
      <c r="K160">
        <v>0</v>
      </c>
      <c r="L160">
        <v>0</v>
      </c>
      <c r="M160">
        <v>0</v>
      </c>
      <c r="N160">
        <v>0</v>
      </c>
      <c r="O160">
        <v>0</v>
      </c>
      <c r="P160">
        <v>0</v>
      </c>
      <c r="Q160">
        <v>0</v>
      </c>
      <c r="R160">
        <v>0</v>
      </c>
      <c r="S160">
        <v>0</v>
      </c>
      <c r="T160">
        <v>0</v>
      </c>
      <c r="U160">
        <v>0</v>
      </c>
      <c r="V160">
        <v>10</v>
      </c>
      <c r="W160">
        <v>10</v>
      </c>
      <c r="X160">
        <v>10</v>
      </c>
      <c r="Y160" s="145">
        <v>10</v>
      </c>
      <c r="Z160">
        <v>10</v>
      </c>
      <c r="AA160">
        <v>10</v>
      </c>
    </row>
    <row r="161" spans="1:27" x14ac:dyDescent="0.2">
      <c r="A161" s="89">
        <f>VLOOKUP(C161,TabellenBDFS!$B$4:$C$2717,2,FALSE)</f>
        <v>23</v>
      </c>
      <c r="B161" t="str">
        <f t="shared" si="4"/>
        <v>234</v>
      </c>
      <c r="C161" t="s">
        <v>24</v>
      </c>
      <c r="D161">
        <v>4</v>
      </c>
      <c r="E161">
        <v>0</v>
      </c>
      <c r="F161">
        <v>0</v>
      </c>
      <c r="G161">
        <v>0</v>
      </c>
      <c r="H161">
        <v>0</v>
      </c>
      <c r="I161">
        <v>0</v>
      </c>
      <c r="J161">
        <v>0</v>
      </c>
      <c r="K161">
        <v>0</v>
      </c>
      <c r="L161">
        <v>0</v>
      </c>
      <c r="M161">
        <v>0</v>
      </c>
      <c r="N161">
        <v>0</v>
      </c>
      <c r="O161">
        <v>0</v>
      </c>
      <c r="P161">
        <v>0</v>
      </c>
      <c r="Q161">
        <v>0</v>
      </c>
      <c r="R161">
        <v>0</v>
      </c>
      <c r="S161">
        <v>0</v>
      </c>
      <c r="T161">
        <v>0</v>
      </c>
      <c r="U161">
        <v>0</v>
      </c>
      <c r="V161">
        <v>0</v>
      </c>
      <c r="W161">
        <v>0</v>
      </c>
      <c r="X161">
        <v>0</v>
      </c>
      <c r="Y161" s="145">
        <v>0</v>
      </c>
      <c r="Z161">
        <v>0</v>
      </c>
      <c r="AA161">
        <v>0</v>
      </c>
    </row>
    <row r="162" spans="1:27" x14ac:dyDescent="0.2">
      <c r="A162" s="89">
        <f>VLOOKUP(C162,TabellenBDFS!$B$4:$C$2717,2,FALSE)</f>
        <v>23</v>
      </c>
      <c r="B162" t="str">
        <f t="shared" si="4"/>
        <v>235</v>
      </c>
      <c r="C162" t="s">
        <v>24</v>
      </c>
      <c r="D162">
        <v>5</v>
      </c>
      <c r="E162">
        <v>0</v>
      </c>
      <c r="F162">
        <v>0</v>
      </c>
      <c r="G162">
        <v>0</v>
      </c>
      <c r="H162">
        <v>0</v>
      </c>
      <c r="I162">
        <v>0</v>
      </c>
      <c r="J162">
        <v>0</v>
      </c>
      <c r="K162">
        <v>0</v>
      </c>
      <c r="L162">
        <v>0</v>
      </c>
      <c r="M162">
        <v>0</v>
      </c>
      <c r="N162">
        <v>0</v>
      </c>
      <c r="O162">
        <v>0</v>
      </c>
      <c r="P162">
        <v>0</v>
      </c>
      <c r="Q162">
        <v>0</v>
      </c>
      <c r="R162">
        <v>0</v>
      </c>
      <c r="S162">
        <v>0</v>
      </c>
      <c r="T162">
        <v>0</v>
      </c>
      <c r="U162">
        <v>0</v>
      </c>
      <c r="V162">
        <v>0</v>
      </c>
      <c r="W162">
        <v>0</v>
      </c>
      <c r="X162">
        <v>0</v>
      </c>
      <c r="Y162" s="145">
        <v>0</v>
      </c>
      <c r="Z162">
        <v>0</v>
      </c>
      <c r="AA162">
        <v>0</v>
      </c>
    </row>
    <row r="163" spans="1:27" x14ac:dyDescent="0.2">
      <c r="A163" s="89">
        <f>VLOOKUP(C163,TabellenBDFS!$B$4:$C$2717,2,FALSE)</f>
        <v>23</v>
      </c>
      <c r="B163" t="str">
        <f t="shared" si="4"/>
        <v>236</v>
      </c>
      <c r="C163" t="s">
        <v>24</v>
      </c>
      <c r="D163">
        <v>6</v>
      </c>
      <c r="E163">
        <v>20</v>
      </c>
      <c r="F163">
        <v>20</v>
      </c>
      <c r="G163">
        <v>20</v>
      </c>
      <c r="H163">
        <v>20</v>
      </c>
      <c r="I163">
        <v>10</v>
      </c>
      <c r="J163">
        <v>10</v>
      </c>
      <c r="K163">
        <v>10</v>
      </c>
      <c r="L163">
        <v>20</v>
      </c>
      <c r="M163">
        <v>10</v>
      </c>
      <c r="N163">
        <v>10</v>
      </c>
      <c r="O163">
        <v>10</v>
      </c>
      <c r="P163">
        <v>10</v>
      </c>
      <c r="Q163">
        <v>10</v>
      </c>
      <c r="R163">
        <v>10</v>
      </c>
      <c r="S163">
        <v>10</v>
      </c>
      <c r="T163">
        <v>10</v>
      </c>
      <c r="U163">
        <v>10</v>
      </c>
      <c r="V163">
        <v>10</v>
      </c>
      <c r="W163">
        <v>10</v>
      </c>
      <c r="X163">
        <v>10</v>
      </c>
      <c r="Y163" s="145">
        <v>10</v>
      </c>
      <c r="Z163">
        <v>10</v>
      </c>
      <c r="AA163">
        <v>10</v>
      </c>
    </row>
    <row r="164" spans="1:27" x14ac:dyDescent="0.2">
      <c r="A164" s="89">
        <f>VLOOKUP(C164,TabellenBDFS!$B$4:$C$2717,2,FALSE)</f>
        <v>23</v>
      </c>
      <c r="B164" t="str">
        <f t="shared" si="4"/>
        <v>237</v>
      </c>
      <c r="C164" t="s">
        <v>24</v>
      </c>
      <c r="D164">
        <v>7</v>
      </c>
      <c r="E164">
        <v>20</v>
      </c>
      <c r="F164">
        <v>20</v>
      </c>
      <c r="G164">
        <v>20</v>
      </c>
      <c r="H164">
        <v>20</v>
      </c>
      <c r="I164">
        <v>10</v>
      </c>
      <c r="J164">
        <v>10</v>
      </c>
      <c r="K164">
        <v>10</v>
      </c>
      <c r="L164">
        <v>10</v>
      </c>
      <c r="M164">
        <v>10</v>
      </c>
      <c r="N164">
        <v>10</v>
      </c>
      <c r="O164">
        <v>10</v>
      </c>
      <c r="P164">
        <v>10</v>
      </c>
      <c r="Q164">
        <v>10</v>
      </c>
      <c r="R164">
        <v>10</v>
      </c>
      <c r="S164">
        <v>10</v>
      </c>
      <c r="T164">
        <v>10</v>
      </c>
      <c r="U164">
        <v>10</v>
      </c>
      <c r="V164">
        <v>20</v>
      </c>
      <c r="W164">
        <v>20</v>
      </c>
      <c r="X164">
        <v>30</v>
      </c>
      <c r="Y164" s="145">
        <v>30</v>
      </c>
      <c r="Z164">
        <v>30</v>
      </c>
      <c r="AA164">
        <v>40</v>
      </c>
    </row>
    <row r="165" spans="1:27" x14ac:dyDescent="0.2">
      <c r="A165" s="89">
        <f>VLOOKUP(C165,TabellenBDFS!$B$4:$C$2717,2,FALSE)</f>
        <v>24</v>
      </c>
      <c r="B165" t="str">
        <f t="shared" si="4"/>
        <v>241</v>
      </c>
      <c r="C165" t="s">
        <v>25</v>
      </c>
      <c r="D165">
        <v>1</v>
      </c>
      <c r="E165">
        <v>450</v>
      </c>
      <c r="F165">
        <v>450</v>
      </c>
      <c r="G165">
        <v>450</v>
      </c>
      <c r="H165">
        <v>460</v>
      </c>
      <c r="I165">
        <v>450</v>
      </c>
      <c r="J165">
        <v>430</v>
      </c>
      <c r="K165">
        <v>430</v>
      </c>
      <c r="L165">
        <v>440</v>
      </c>
      <c r="M165">
        <v>440</v>
      </c>
      <c r="N165">
        <v>470</v>
      </c>
      <c r="O165">
        <v>470</v>
      </c>
      <c r="P165">
        <v>490</v>
      </c>
      <c r="Q165">
        <v>510</v>
      </c>
      <c r="R165">
        <v>520</v>
      </c>
      <c r="S165">
        <v>530</v>
      </c>
      <c r="T165">
        <v>550</v>
      </c>
      <c r="U165">
        <v>570</v>
      </c>
      <c r="V165">
        <v>590</v>
      </c>
      <c r="W165">
        <v>590</v>
      </c>
      <c r="X165">
        <v>620</v>
      </c>
      <c r="Y165" s="145">
        <v>640</v>
      </c>
      <c r="Z165">
        <v>620</v>
      </c>
      <c r="AA165">
        <v>620</v>
      </c>
    </row>
    <row r="166" spans="1:27" x14ac:dyDescent="0.2">
      <c r="A166" s="89">
        <f>VLOOKUP(C166,TabellenBDFS!$B$4:$C$2717,2,FALSE)</f>
        <v>24</v>
      </c>
      <c r="B166" t="str">
        <f t="shared" si="4"/>
        <v>242</v>
      </c>
      <c r="C166" t="s">
        <v>25</v>
      </c>
      <c r="D166">
        <v>2</v>
      </c>
      <c r="E166">
        <v>140</v>
      </c>
      <c r="F166">
        <v>140</v>
      </c>
      <c r="G166">
        <v>140</v>
      </c>
      <c r="H166">
        <v>130</v>
      </c>
      <c r="I166">
        <v>120</v>
      </c>
      <c r="J166">
        <v>120</v>
      </c>
      <c r="K166">
        <v>120</v>
      </c>
      <c r="L166">
        <v>110</v>
      </c>
      <c r="M166">
        <v>110</v>
      </c>
      <c r="N166">
        <v>110</v>
      </c>
      <c r="O166">
        <v>110</v>
      </c>
      <c r="P166">
        <v>110</v>
      </c>
      <c r="Q166">
        <v>100</v>
      </c>
      <c r="R166">
        <v>100</v>
      </c>
      <c r="S166">
        <v>100</v>
      </c>
      <c r="T166">
        <v>100</v>
      </c>
      <c r="U166">
        <v>90</v>
      </c>
      <c r="V166">
        <v>90</v>
      </c>
      <c r="W166">
        <v>80</v>
      </c>
      <c r="X166">
        <v>80</v>
      </c>
      <c r="Y166" s="145">
        <v>80</v>
      </c>
      <c r="Z166">
        <v>80</v>
      </c>
      <c r="AA166">
        <v>80</v>
      </c>
    </row>
    <row r="167" spans="1:27" x14ac:dyDescent="0.2">
      <c r="A167" s="89">
        <f>VLOOKUP(C167,TabellenBDFS!$B$4:$C$2717,2,FALSE)</f>
        <v>24</v>
      </c>
      <c r="B167" t="str">
        <f t="shared" si="4"/>
        <v>243</v>
      </c>
      <c r="C167" t="s">
        <v>25</v>
      </c>
      <c r="D167">
        <v>3</v>
      </c>
      <c r="E167">
        <v>0</v>
      </c>
      <c r="F167">
        <v>0</v>
      </c>
      <c r="G167">
        <v>10</v>
      </c>
      <c r="H167">
        <v>10</v>
      </c>
      <c r="I167">
        <v>20</v>
      </c>
      <c r="J167">
        <v>20</v>
      </c>
      <c r="K167">
        <v>20</v>
      </c>
      <c r="L167">
        <v>30</v>
      </c>
      <c r="M167">
        <v>30</v>
      </c>
      <c r="N167">
        <v>30</v>
      </c>
      <c r="O167">
        <v>30</v>
      </c>
      <c r="P167">
        <v>30</v>
      </c>
      <c r="Q167">
        <v>40</v>
      </c>
      <c r="R167">
        <v>30</v>
      </c>
      <c r="S167">
        <v>40</v>
      </c>
      <c r="T167">
        <v>40</v>
      </c>
      <c r="U167">
        <v>40</v>
      </c>
      <c r="V167">
        <v>50</v>
      </c>
      <c r="W167">
        <v>50</v>
      </c>
      <c r="X167">
        <v>60</v>
      </c>
      <c r="Y167" s="145">
        <v>60</v>
      </c>
      <c r="Z167">
        <v>60</v>
      </c>
      <c r="AA167">
        <v>70</v>
      </c>
    </row>
    <row r="168" spans="1:27" x14ac:dyDescent="0.2">
      <c r="A168" s="89">
        <f>VLOOKUP(C168,TabellenBDFS!$B$4:$C$2717,2,FALSE)</f>
        <v>24</v>
      </c>
      <c r="B168" t="str">
        <f t="shared" si="4"/>
        <v>244</v>
      </c>
      <c r="C168" t="s">
        <v>25</v>
      </c>
      <c r="D168">
        <v>4</v>
      </c>
      <c r="E168">
        <v>0</v>
      </c>
      <c r="F168">
        <v>0</v>
      </c>
      <c r="G168">
        <v>0</v>
      </c>
      <c r="H168">
        <v>0</v>
      </c>
      <c r="I168">
        <v>0</v>
      </c>
      <c r="J168">
        <v>0</v>
      </c>
      <c r="K168">
        <v>0</v>
      </c>
      <c r="L168">
        <v>0</v>
      </c>
      <c r="M168">
        <v>0</v>
      </c>
      <c r="N168">
        <v>10</v>
      </c>
      <c r="O168">
        <v>10</v>
      </c>
      <c r="P168">
        <v>10</v>
      </c>
      <c r="Q168">
        <v>10</v>
      </c>
      <c r="R168">
        <v>10</v>
      </c>
      <c r="S168">
        <v>10</v>
      </c>
      <c r="T168">
        <v>10</v>
      </c>
      <c r="U168">
        <v>10</v>
      </c>
      <c r="V168">
        <v>10</v>
      </c>
      <c r="W168">
        <v>10</v>
      </c>
      <c r="X168">
        <v>20</v>
      </c>
      <c r="Y168" s="145">
        <v>20</v>
      </c>
      <c r="Z168">
        <v>10</v>
      </c>
      <c r="AA168">
        <v>10</v>
      </c>
    </row>
    <row r="169" spans="1:27" x14ac:dyDescent="0.2">
      <c r="A169" s="89">
        <f>VLOOKUP(C169,TabellenBDFS!$B$4:$C$2717,2,FALSE)</f>
        <v>24</v>
      </c>
      <c r="B169" t="str">
        <f t="shared" si="4"/>
        <v>245</v>
      </c>
      <c r="C169" t="s">
        <v>25</v>
      </c>
      <c r="D169">
        <v>5</v>
      </c>
      <c r="E169">
        <v>30</v>
      </c>
      <c r="F169">
        <v>30</v>
      </c>
      <c r="G169">
        <v>40</v>
      </c>
      <c r="H169">
        <v>40</v>
      </c>
      <c r="I169">
        <v>40</v>
      </c>
      <c r="J169">
        <v>40</v>
      </c>
      <c r="K169">
        <v>40</v>
      </c>
      <c r="L169">
        <v>40</v>
      </c>
      <c r="M169">
        <v>40</v>
      </c>
      <c r="N169">
        <v>30</v>
      </c>
      <c r="O169">
        <v>30</v>
      </c>
      <c r="P169">
        <v>30</v>
      </c>
      <c r="Q169">
        <v>30</v>
      </c>
      <c r="R169">
        <v>30</v>
      </c>
      <c r="S169">
        <v>30</v>
      </c>
      <c r="T169">
        <v>30</v>
      </c>
      <c r="U169">
        <v>30</v>
      </c>
      <c r="V169">
        <v>30</v>
      </c>
      <c r="W169">
        <v>30</v>
      </c>
      <c r="X169">
        <v>30</v>
      </c>
      <c r="Y169" s="145">
        <v>30</v>
      </c>
      <c r="Z169">
        <v>30</v>
      </c>
      <c r="AA169">
        <v>30</v>
      </c>
    </row>
    <row r="170" spans="1:27" x14ac:dyDescent="0.2">
      <c r="A170" s="89">
        <f>VLOOKUP(C170,TabellenBDFS!$B$4:$C$2717,2,FALSE)</f>
        <v>24</v>
      </c>
      <c r="B170" t="str">
        <f t="shared" si="4"/>
        <v>246</v>
      </c>
      <c r="C170" t="s">
        <v>25</v>
      </c>
      <c r="D170">
        <v>6</v>
      </c>
      <c r="E170">
        <v>160</v>
      </c>
      <c r="F170">
        <v>160</v>
      </c>
      <c r="G170">
        <v>160</v>
      </c>
      <c r="H170">
        <v>160</v>
      </c>
      <c r="I170">
        <v>170</v>
      </c>
      <c r="J170">
        <v>160</v>
      </c>
      <c r="K170">
        <v>170</v>
      </c>
      <c r="L170">
        <v>160</v>
      </c>
      <c r="M170">
        <v>160</v>
      </c>
      <c r="N170">
        <v>170</v>
      </c>
      <c r="O170">
        <v>190</v>
      </c>
      <c r="P170">
        <v>200</v>
      </c>
      <c r="Q170">
        <v>210</v>
      </c>
      <c r="R170">
        <v>230</v>
      </c>
      <c r="S170">
        <v>250</v>
      </c>
      <c r="T170">
        <v>260</v>
      </c>
      <c r="U170">
        <v>270</v>
      </c>
      <c r="V170">
        <v>290</v>
      </c>
      <c r="W170">
        <v>290</v>
      </c>
      <c r="X170">
        <v>300</v>
      </c>
      <c r="Y170" s="145">
        <v>320</v>
      </c>
      <c r="Z170">
        <v>320</v>
      </c>
      <c r="AA170">
        <v>320</v>
      </c>
    </row>
    <row r="171" spans="1:27" x14ac:dyDescent="0.2">
      <c r="A171" s="89">
        <f>VLOOKUP(C171,TabellenBDFS!$B$4:$C$2717,2,FALSE)</f>
        <v>24</v>
      </c>
      <c r="B171" t="str">
        <f t="shared" si="4"/>
        <v>247</v>
      </c>
      <c r="C171" t="s">
        <v>25</v>
      </c>
      <c r="D171">
        <v>7</v>
      </c>
      <c r="E171">
        <v>120</v>
      </c>
      <c r="F171">
        <v>120</v>
      </c>
      <c r="G171">
        <v>110</v>
      </c>
      <c r="H171">
        <v>110</v>
      </c>
      <c r="I171">
        <v>110</v>
      </c>
      <c r="J171">
        <v>100</v>
      </c>
      <c r="K171">
        <v>90</v>
      </c>
      <c r="L171">
        <v>110</v>
      </c>
      <c r="M171">
        <v>110</v>
      </c>
      <c r="N171">
        <v>110</v>
      </c>
      <c r="O171">
        <v>100</v>
      </c>
      <c r="P171">
        <v>110</v>
      </c>
      <c r="Q171">
        <v>120</v>
      </c>
      <c r="R171">
        <v>110</v>
      </c>
      <c r="S171">
        <v>110</v>
      </c>
      <c r="T171">
        <v>110</v>
      </c>
      <c r="U171">
        <v>130</v>
      </c>
      <c r="V171">
        <v>130</v>
      </c>
      <c r="W171">
        <v>120</v>
      </c>
      <c r="X171">
        <v>140</v>
      </c>
      <c r="Y171" s="145">
        <v>140</v>
      </c>
      <c r="Z171">
        <v>130</v>
      </c>
      <c r="AA171">
        <v>130</v>
      </c>
    </row>
    <row r="172" spans="1:27" x14ac:dyDescent="0.2">
      <c r="A172" s="89">
        <f>VLOOKUP(C172,TabellenBDFS!$B$4:$C$2717,2,FALSE)</f>
        <v>25</v>
      </c>
      <c r="B172" t="str">
        <f t="shared" si="4"/>
        <v>251</v>
      </c>
      <c r="C172" t="s">
        <v>26</v>
      </c>
      <c r="D172">
        <v>1</v>
      </c>
      <c r="E172">
        <v>270</v>
      </c>
      <c r="F172">
        <v>270</v>
      </c>
      <c r="G172">
        <v>260</v>
      </c>
      <c r="H172">
        <v>260</v>
      </c>
      <c r="I172">
        <v>280</v>
      </c>
      <c r="J172">
        <v>280</v>
      </c>
      <c r="K172">
        <v>300</v>
      </c>
      <c r="L172">
        <v>330</v>
      </c>
      <c r="M172">
        <v>330</v>
      </c>
      <c r="N172">
        <v>370</v>
      </c>
      <c r="O172">
        <v>380</v>
      </c>
      <c r="P172">
        <v>380</v>
      </c>
      <c r="Q172">
        <v>380</v>
      </c>
      <c r="R172">
        <v>370</v>
      </c>
      <c r="S172">
        <v>370</v>
      </c>
      <c r="T172">
        <v>420</v>
      </c>
      <c r="U172">
        <v>420</v>
      </c>
      <c r="V172">
        <v>410</v>
      </c>
      <c r="W172">
        <v>400</v>
      </c>
      <c r="X172">
        <v>400</v>
      </c>
      <c r="Y172" s="145">
        <v>390</v>
      </c>
      <c r="Z172">
        <v>360</v>
      </c>
      <c r="AA172">
        <v>360</v>
      </c>
    </row>
    <row r="173" spans="1:27" x14ac:dyDescent="0.2">
      <c r="A173" s="89">
        <f>VLOOKUP(C173,TabellenBDFS!$B$4:$C$2717,2,FALSE)</f>
        <v>25</v>
      </c>
      <c r="B173" t="str">
        <f t="shared" si="4"/>
        <v>252</v>
      </c>
      <c r="C173" t="s">
        <v>26</v>
      </c>
      <c r="D173">
        <v>2</v>
      </c>
      <c r="E173">
        <v>10</v>
      </c>
      <c r="F173">
        <v>10</v>
      </c>
      <c r="G173">
        <v>10</v>
      </c>
      <c r="H173">
        <v>10</v>
      </c>
      <c r="I173">
        <v>10</v>
      </c>
      <c r="J173">
        <v>10</v>
      </c>
      <c r="K173">
        <v>10</v>
      </c>
      <c r="L173">
        <v>10</v>
      </c>
      <c r="M173">
        <v>10</v>
      </c>
      <c r="N173">
        <v>10</v>
      </c>
      <c r="O173">
        <v>10</v>
      </c>
      <c r="P173">
        <v>10</v>
      </c>
      <c r="Q173">
        <v>10</v>
      </c>
      <c r="R173">
        <v>10</v>
      </c>
      <c r="S173">
        <v>10</v>
      </c>
      <c r="T173">
        <v>10</v>
      </c>
      <c r="U173">
        <v>10</v>
      </c>
      <c r="V173">
        <v>10</v>
      </c>
      <c r="W173">
        <v>10</v>
      </c>
      <c r="X173">
        <v>10</v>
      </c>
      <c r="Y173" s="145">
        <v>10</v>
      </c>
      <c r="Z173">
        <v>10</v>
      </c>
      <c r="AA173">
        <v>10</v>
      </c>
    </row>
    <row r="174" spans="1:27" x14ac:dyDescent="0.2">
      <c r="A174" s="89">
        <f>VLOOKUP(C174,TabellenBDFS!$B$4:$C$2717,2,FALSE)</f>
        <v>25</v>
      </c>
      <c r="B174" t="str">
        <f t="shared" si="4"/>
        <v>253</v>
      </c>
      <c r="C174" t="s">
        <v>26</v>
      </c>
      <c r="D174">
        <v>3</v>
      </c>
      <c r="E174">
        <v>0</v>
      </c>
      <c r="F174">
        <v>10</v>
      </c>
      <c r="G174">
        <v>10</v>
      </c>
      <c r="H174">
        <v>10</v>
      </c>
      <c r="I174">
        <v>10</v>
      </c>
      <c r="J174">
        <v>10</v>
      </c>
      <c r="K174">
        <v>10</v>
      </c>
      <c r="L174">
        <v>10</v>
      </c>
      <c r="M174">
        <v>20</v>
      </c>
      <c r="N174">
        <v>20</v>
      </c>
      <c r="O174">
        <v>30</v>
      </c>
      <c r="P174">
        <v>30</v>
      </c>
      <c r="Q174">
        <v>30</v>
      </c>
      <c r="R174">
        <v>30</v>
      </c>
      <c r="S174">
        <v>30</v>
      </c>
      <c r="T174">
        <v>30</v>
      </c>
      <c r="U174">
        <v>30</v>
      </c>
      <c r="V174">
        <v>30</v>
      </c>
      <c r="W174">
        <v>30</v>
      </c>
      <c r="X174">
        <v>20</v>
      </c>
      <c r="Y174" s="145">
        <v>20</v>
      </c>
      <c r="Z174">
        <v>20</v>
      </c>
      <c r="AA174">
        <v>30</v>
      </c>
    </row>
    <row r="175" spans="1:27" x14ac:dyDescent="0.2">
      <c r="A175" s="89">
        <f>VLOOKUP(C175,TabellenBDFS!$B$4:$C$2717,2,FALSE)</f>
        <v>25</v>
      </c>
      <c r="B175" t="str">
        <f t="shared" si="4"/>
        <v>254</v>
      </c>
      <c r="C175" t="s">
        <v>26</v>
      </c>
      <c r="D175">
        <v>4</v>
      </c>
      <c r="E175">
        <v>0</v>
      </c>
      <c r="F175">
        <v>0</v>
      </c>
      <c r="G175">
        <v>0</v>
      </c>
      <c r="H175">
        <v>0</v>
      </c>
      <c r="I175">
        <v>0</v>
      </c>
      <c r="J175">
        <v>0</v>
      </c>
      <c r="K175">
        <v>10</v>
      </c>
      <c r="L175">
        <v>10</v>
      </c>
      <c r="M175">
        <v>0</v>
      </c>
      <c r="N175">
        <v>10</v>
      </c>
      <c r="O175">
        <v>0</v>
      </c>
      <c r="P175">
        <v>0</v>
      </c>
      <c r="Q175">
        <v>0</v>
      </c>
      <c r="R175">
        <v>0</v>
      </c>
      <c r="S175">
        <v>0</v>
      </c>
      <c r="T175">
        <v>0</v>
      </c>
      <c r="U175">
        <v>0</v>
      </c>
      <c r="V175">
        <v>0</v>
      </c>
      <c r="W175">
        <v>0</v>
      </c>
      <c r="X175">
        <v>0</v>
      </c>
      <c r="Y175" s="145">
        <v>0</v>
      </c>
      <c r="Z175">
        <v>0</v>
      </c>
      <c r="AA175">
        <v>0</v>
      </c>
    </row>
    <row r="176" spans="1:27" x14ac:dyDescent="0.2">
      <c r="A176" s="89">
        <f>VLOOKUP(C176,TabellenBDFS!$B$4:$C$2717,2,FALSE)</f>
        <v>25</v>
      </c>
      <c r="B176" t="str">
        <f t="shared" si="4"/>
        <v>255</v>
      </c>
      <c r="C176" t="s">
        <v>26</v>
      </c>
      <c r="D176">
        <v>5</v>
      </c>
      <c r="E176">
        <v>10</v>
      </c>
      <c r="F176">
        <v>10</v>
      </c>
      <c r="G176">
        <v>10</v>
      </c>
      <c r="H176">
        <v>10</v>
      </c>
      <c r="I176">
        <v>10</v>
      </c>
      <c r="J176">
        <v>10</v>
      </c>
      <c r="K176">
        <v>10</v>
      </c>
      <c r="L176">
        <v>10</v>
      </c>
      <c r="M176">
        <v>10</v>
      </c>
      <c r="N176">
        <v>10</v>
      </c>
      <c r="O176">
        <v>10</v>
      </c>
      <c r="P176">
        <v>10</v>
      </c>
      <c r="Q176">
        <v>10</v>
      </c>
      <c r="R176">
        <v>10</v>
      </c>
      <c r="S176">
        <v>10</v>
      </c>
      <c r="T176">
        <v>10</v>
      </c>
      <c r="U176">
        <v>10</v>
      </c>
      <c r="V176">
        <v>10</v>
      </c>
      <c r="W176">
        <v>10</v>
      </c>
      <c r="X176">
        <v>10</v>
      </c>
      <c r="Y176" s="145">
        <v>0</v>
      </c>
      <c r="Z176">
        <v>0</v>
      </c>
      <c r="AA176">
        <v>0</v>
      </c>
    </row>
    <row r="177" spans="1:27" x14ac:dyDescent="0.2">
      <c r="A177" s="89">
        <f>VLOOKUP(C177,TabellenBDFS!$B$4:$C$2717,2,FALSE)</f>
        <v>25</v>
      </c>
      <c r="B177" t="str">
        <f t="shared" si="4"/>
        <v>256</v>
      </c>
      <c r="C177" t="s">
        <v>26</v>
      </c>
      <c r="D177">
        <v>6</v>
      </c>
      <c r="E177">
        <v>130</v>
      </c>
      <c r="F177">
        <v>130</v>
      </c>
      <c r="G177">
        <v>130</v>
      </c>
      <c r="H177">
        <v>130</v>
      </c>
      <c r="I177">
        <v>130</v>
      </c>
      <c r="J177">
        <v>140</v>
      </c>
      <c r="K177">
        <v>150</v>
      </c>
      <c r="L177">
        <v>150</v>
      </c>
      <c r="M177">
        <v>150</v>
      </c>
      <c r="N177">
        <v>160</v>
      </c>
      <c r="O177">
        <v>160</v>
      </c>
      <c r="P177">
        <v>160</v>
      </c>
      <c r="Q177">
        <v>160</v>
      </c>
      <c r="R177">
        <v>170</v>
      </c>
      <c r="S177">
        <v>170</v>
      </c>
      <c r="T177">
        <v>180</v>
      </c>
      <c r="U177">
        <v>190</v>
      </c>
      <c r="V177">
        <v>200</v>
      </c>
      <c r="W177">
        <v>200</v>
      </c>
      <c r="X177">
        <v>200</v>
      </c>
      <c r="Y177" s="145">
        <v>200</v>
      </c>
      <c r="Z177">
        <v>190</v>
      </c>
      <c r="AA177">
        <v>190</v>
      </c>
    </row>
    <row r="178" spans="1:27" x14ac:dyDescent="0.2">
      <c r="A178" s="89">
        <f>VLOOKUP(C178,TabellenBDFS!$B$4:$C$2717,2,FALSE)</f>
        <v>25</v>
      </c>
      <c r="B178" t="str">
        <f t="shared" si="4"/>
        <v>257</v>
      </c>
      <c r="C178" t="s">
        <v>26</v>
      </c>
      <c r="D178">
        <v>7</v>
      </c>
      <c r="E178">
        <v>120</v>
      </c>
      <c r="F178">
        <v>120</v>
      </c>
      <c r="G178">
        <v>100</v>
      </c>
      <c r="H178">
        <v>110</v>
      </c>
      <c r="I178">
        <v>130</v>
      </c>
      <c r="J178">
        <v>120</v>
      </c>
      <c r="K178">
        <v>130</v>
      </c>
      <c r="L178">
        <v>150</v>
      </c>
      <c r="M178">
        <v>140</v>
      </c>
      <c r="N178">
        <v>170</v>
      </c>
      <c r="O178">
        <v>170</v>
      </c>
      <c r="P178">
        <v>170</v>
      </c>
      <c r="Q178">
        <v>170</v>
      </c>
      <c r="R178">
        <v>160</v>
      </c>
      <c r="S178">
        <v>160</v>
      </c>
      <c r="T178">
        <v>200</v>
      </c>
      <c r="U178">
        <v>180</v>
      </c>
      <c r="V178">
        <v>170</v>
      </c>
      <c r="W178">
        <v>160</v>
      </c>
      <c r="X178">
        <v>160</v>
      </c>
      <c r="Y178" s="145">
        <v>160</v>
      </c>
      <c r="Z178">
        <v>140</v>
      </c>
      <c r="AA178">
        <v>140</v>
      </c>
    </row>
    <row r="179" spans="1:27" x14ac:dyDescent="0.2">
      <c r="A179" s="89">
        <f>VLOOKUP(C179,TabellenBDFS!$B$4:$C$2717,2,FALSE)</f>
        <v>26</v>
      </c>
      <c r="B179" t="str">
        <f t="shared" si="4"/>
        <v>261</v>
      </c>
      <c r="C179" t="s">
        <v>27</v>
      </c>
      <c r="D179">
        <v>1</v>
      </c>
      <c r="E179">
        <v>260</v>
      </c>
      <c r="F179">
        <v>250</v>
      </c>
      <c r="G179">
        <v>260</v>
      </c>
      <c r="H179">
        <v>290</v>
      </c>
      <c r="I179">
        <v>280</v>
      </c>
      <c r="J179">
        <v>290</v>
      </c>
      <c r="K179">
        <v>290</v>
      </c>
      <c r="L179">
        <v>290</v>
      </c>
      <c r="M179">
        <v>300</v>
      </c>
      <c r="N179">
        <v>300</v>
      </c>
      <c r="O179">
        <v>300</v>
      </c>
      <c r="P179">
        <v>310</v>
      </c>
      <c r="Q179">
        <v>310</v>
      </c>
      <c r="R179">
        <v>380</v>
      </c>
      <c r="S179">
        <v>410</v>
      </c>
      <c r="T179">
        <v>440</v>
      </c>
      <c r="U179">
        <v>450</v>
      </c>
      <c r="V179">
        <v>440</v>
      </c>
      <c r="W179">
        <v>420</v>
      </c>
      <c r="X179">
        <v>450</v>
      </c>
      <c r="Y179" s="145">
        <v>450</v>
      </c>
      <c r="Z179">
        <v>440</v>
      </c>
      <c r="AA179">
        <v>420</v>
      </c>
    </row>
    <row r="180" spans="1:27" x14ac:dyDescent="0.2">
      <c r="A180" s="89">
        <f>VLOOKUP(C180,TabellenBDFS!$B$4:$C$2717,2,FALSE)</f>
        <v>26</v>
      </c>
      <c r="B180" t="str">
        <f t="shared" si="4"/>
        <v>262</v>
      </c>
      <c r="C180" t="s">
        <v>27</v>
      </c>
      <c r="D180">
        <v>2</v>
      </c>
      <c r="E180">
        <v>30</v>
      </c>
      <c r="F180">
        <v>30</v>
      </c>
      <c r="G180">
        <v>30</v>
      </c>
      <c r="H180">
        <v>40</v>
      </c>
      <c r="I180">
        <v>40</v>
      </c>
      <c r="J180">
        <v>30</v>
      </c>
      <c r="K180">
        <v>30</v>
      </c>
      <c r="L180">
        <v>30</v>
      </c>
      <c r="M180">
        <v>30</v>
      </c>
      <c r="N180">
        <v>30</v>
      </c>
      <c r="O180">
        <v>30</v>
      </c>
      <c r="P180">
        <v>30</v>
      </c>
      <c r="Q180">
        <v>20</v>
      </c>
      <c r="R180">
        <v>20</v>
      </c>
      <c r="S180">
        <v>20</v>
      </c>
      <c r="T180">
        <v>20</v>
      </c>
      <c r="U180">
        <v>20</v>
      </c>
      <c r="V180">
        <v>20</v>
      </c>
      <c r="W180">
        <v>20</v>
      </c>
      <c r="X180">
        <v>20</v>
      </c>
      <c r="Y180" s="145">
        <v>20</v>
      </c>
      <c r="Z180">
        <v>20</v>
      </c>
      <c r="AA180">
        <v>10</v>
      </c>
    </row>
    <row r="181" spans="1:27" x14ac:dyDescent="0.2">
      <c r="A181" s="89">
        <f>VLOOKUP(C181,TabellenBDFS!$B$4:$C$2717,2,FALSE)</f>
        <v>26</v>
      </c>
      <c r="B181" t="str">
        <f t="shared" si="4"/>
        <v>263</v>
      </c>
      <c r="C181" t="s">
        <v>27</v>
      </c>
      <c r="D181">
        <v>3</v>
      </c>
      <c r="E181">
        <v>0</v>
      </c>
      <c r="F181">
        <v>0</v>
      </c>
      <c r="G181">
        <v>0</v>
      </c>
      <c r="H181">
        <v>0</v>
      </c>
      <c r="I181">
        <v>0</v>
      </c>
      <c r="J181">
        <v>0</v>
      </c>
      <c r="K181">
        <v>0</v>
      </c>
      <c r="L181">
        <v>0</v>
      </c>
      <c r="M181">
        <v>10</v>
      </c>
      <c r="N181">
        <v>10</v>
      </c>
      <c r="O181">
        <v>10</v>
      </c>
      <c r="P181">
        <v>20</v>
      </c>
      <c r="Q181">
        <v>20</v>
      </c>
      <c r="R181">
        <v>20</v>
      </c>
      <c r="S181">
        <v>20</v>
      </c>
      <c r="T181">
        <v>30</v>
      </c>
      <c r="U181">
        <v>30</v>
      </c>
      <c r="V181">
        <v>30</v>
      </c>
      <c r="W181">
        <v>30</v>
      </c>
      <c r="X181">
        <v>30</v>
      </c>
      <c r="Y181" s="145">
        <v>30</v>
      </c>
      <c r="Z181">
        <v>30</v>
      </c>
      <c r="AA181">
        <v>30</v>
      </c>
    </row>
    <row r="182" spans="1:27" x14ac:dyDescent="0.2">
      <c r="A182" s="89">
        <f>VLOOKUP(C182,TabellenBDFS!$B$4:$C$2717,2,FALSE)</f>
        <v>26</v>
      </c>
      <c r="B182" t="str">
        <f t="shared" si="4"/>
        <v>264</v>
      </c>
      <c r="C182" t="s">
        <v>27</v>
      </c>
      <c r="D182">
        <v>4</v>
      </c>
      <c r="E182">
        <v>0</v>
      </c>
      <c r="F182">
        <v>0</v>
      </c>
      <c r="G182">
        <v>0</v>
      </c>
      <c r="H182">
        <v>0</v>
      </c>
      <c r="I182">
        <v>0</v>
      </c>
      <c r="J182">
        <v>0</v>
      </c>
      <c r="K182">
        <v>0</v>
      </c>
      <c r="L182">
        <v>10</v>
      </c>
      <c r="M182">
        <v>10</v>
      </c>
      <c r="N182">
        <v>10</v>
      </c>
      <c r="O182">
        <v>10</v>
      </c>
      <c r="P182">
        <v>10</v>
      </c>
      <c r="Q182">
        <v>10</v>
      </c>
      <c r="R182">
        <v>10</v>
      </c>
      <c r="S182">
        <v>10</v>
      </c>
      <c r="T182">
        <v>10</v>
      </c>
      <c r="U182">
        <v>10</v>
      </c>
      <c r="V182">
        <v>10</v>
      </c>
      <c r="W182">
        <v>10</v>
      </c>
      <c r="X182">
        <v>10</v>
      </c>
      <c r="Y182" s="145">
        <v>10</v>
      </c>
      <c r="Z182">
        <v>10</v>
      </c>
      <c r="AA182">
        <v>10</v>
      </c>
    </row>
    <row r="183" spans="1:27" x14ac:dyDescent="0.2">
      <c r="A183" s="89">
        <f>VLOOKUP(C183,TabellenBDFS!$B$4:$C$2717,2,FALSE)</f>
        <v>26</v>
      </c>
      <c r="B183" t="str">
        <f t="shared" si="4"/>
        <v>265</v>
      </c>
      <c r="C183" t="s">
        <v>27</v>
      </c>
      <c r="D183">
        <v>5</v>
      </c>
      <c r="E183">
        <v>0</v>
      </c>
      <c r="F183">
        <v>0</v>
      </c>
      <c r="G183">
        <v>0</v>
      </c>
      <c r="H183">
        <v>0</v>
      </c>
      <c r="I183">
        <v>0</v>
      </c>
      <c r="J183">
        <v>0</v>
      </c>
      <c r="K183">
        <v>0</v>
      </c>
      <c r="L183">
        <v>0</v>
      </c>
      <c r="M183">
        <v>0</v>
      </c>
      <c r="N183">
        <v>0</v>
      </c>
      <c r="O183">
        <v>0</v>
      </c>
      <c r="P183">
        <v>0</v>
      </c>
      <c r="Q183">
        <v>0</v>
      </c>
      <c r="R183">
        <v>0</v>
      </c>
      <c r="S183">
        <v>0</v>
      </c>
      <c r="T183">
        <v>0</v>
      </c>
      <c r="U183">
        <v>0</v>
      </c>
      <c r="V183">
        <v>0</v>
      </c>
      <c r="W183">
        <v>0</v>
      </c>
      <c r="X183">
        <v>0</v>
      </c>
      <c r="Y183" s="145">
        <v>0</v>
      </c>
      <c r="Z183">
        <v>0</v>
      </c>
      <c r="AA183">
        <v>0</v>
      </c>
    </row>
    <row r="184" spans="1:27" x14ac:dyDescent="0.2">
      <c r="A184" s="89">
        <f>VLOOKUP(C184,TabellenBDFS!$B$4:$C$2717,2,FALSE)</f>
        <v>26</v>
      </c>
      <c r="B184" t="str">
        <f t="shared" si="4"/>
        <v>266</v>
      </c>
      <c r="C184" t="s">
        <v>27</v>
      </c>
      <c r="D184">
        <v>6</v>
      </c>
      <c r="E184">
        <v>140</v>
      </c>
      <c r="F184">
        <v>140</v>
      </c>
      <c r="G184">
        <v>140</v>
      </c>
      <c r="H184">
        <v>160</v>
      </c>
      <c r="I184">
        <v>150</v>
      </c>
      <c r="J184">
        <v>160</v>
      </c>
      <c r="K184">
        <v>170</v>
      </c>
      <c r="L184">
        <v>160</v>
      </c>
      <c r="M184">
        <v>160</v>
      </c>
      <c r="N184">
        <v>170</v>
      </c>
      <c r="O184">
        <v>170</v>
      </c>
      <c r="P184">
        <v>180</v>
      </c>
      <c r="Q184">
        <v>180</v>
      </c>
      <c r="R184">
        <v>250</v>
      </c>
      <c r="S184">
        <v>280</v>
      </c>
      <c r="T184">
        <v>300</v>
      </c>
      <c r="U184">
        <v>330</v>
      </c>
      <c r="V184">
        <v>310</v>
      </c>
      <c r="W184">
        <v>310</v>
      </c>
      <c r="X184">
        <v>310</v>
      </c>
      <c r="Y184" s="145">
        <v>310</v>
      </c>
      <c r="Z184">
        <v>310</v>
      </c>
      <c r="AA184">
        <v>290</v>
      </c>
    </row>
    <row r="185" spans="1:27" x14ac:dyDescent="0.2">
      <c r="A185" s="89">
        <f>VLOOKUP(C185,TabellenBDFS!$B$4:$C$2717,2,FALSE)</f>
        <v>26</v>
      </c>
      <c r="B185" t="str">
        <f t="shared" si="4"/>
        <v>267</v>
      </c>
      <c r="C185" t="s">
        <v>27</v>
      </c>
      <c r="D185">
        <v>7</v>
      </c>
      <c r="E185">
        <v>90</v>
      </c>
      <c r="F185">
        <v>70</v>
      </c>
      <c r="G185">
        <v>80</v>
      </c>
      <c r="H185">
        <v>90</v>
      </c>
      <c r="I185">
        <v>80</v>
      </c>
      <c r="J185">
        <v>90</v>
      </c>
      <c r="K185">
        <v>80</v>
      </c>
      <c r="L185">
        <v>80</v>
      </c>
      <c r="M185">
        <v>90</v>
      </c>
      <c r="N185">
        <v>80</v>
      </c>
      <c r="O185">
        <v>80</v>
      </c>
      <c r="P185">
        <v>80</v>
      </c>
      <c r="Q185">
        <v>70</v>
      </c>
      <c r="R185">
        <v>70</v>
      </c>
      <c r="S185">
        <v>70</v>
      </c>
      <c r="T185">
        <v>70</v>
      </c>
      <c r="U185">
        <v>70</v>
      </c>
      <c r="V185">
        <v>70</v>
      </c>
      <c r="W185">
        <v>60</v>
      </c>
      <c r="X185">
        <v>90</v>
      </c>
      <c r="Y185" s="145">
        <v>90</v>
      </c>
      <c r="Z185">
        <v>70</v>
      </c>
      <c r="AA185">
        <v>80</v>
      </c>
    </row>
    <row r="186" spans="1:27" x14ac:dyDescent="0.2">
      <c r="A186" s="89">
        <f>VLOOKUP(C186,TabellenBDFS!$B$4:$C$2717,2,FALSE)</f>
        <v>27</v>
      </c>
      <c r="B186" t="str">
        <f t="shared" si="4"/>
        <v>271</v>
      </c>
      <c r="C186" t="s">
        <v>28</v>
      </c>
      <c r="D186">
        <v>1</v>
      </c>
      <c r="E186">
        <v>50</v>
      </c>
      <c r="F186">
        <v>60</v>
      </c>
      <c r="G186">
        <v>60</v>
      </c>
      <c r="H186">
        <v>80</v>
      </c>
      <c r="I186">
        <v>80</v>
      </c>
      <c r="J186">
        <v>80</v>
      </c>
      <c r="K186">
        <v>90</v>
      </c>
      <c r="L186">
        <v>100</v>
      </c>
      <c r="M186">
        <v>100</v>
      </c>
      <c r="N186">
        <v>100</v>
      </c>
      <c r="O186">
        <v>90</v>
      </c>
      <c r="P186">
        <v>100</v>
      </c>
      <c r="Q186">
        <v>100</v>
      </c>
      <c r="R186">
        <v>70</v>
      </c>
      <c r="S186">
        <v>80</v>
      </c>
      <c r="T186">
        <v>80</v>
      </c>
      <c r="U186">
        <v>80</v>
      </c>
      <c r="V186">
        <v>80</v>
      </c>
      <c r="W186">
        <v>90</v>
      </c>
      <c r="X186">
        <v>90</v>
      </c>
      <c r="Y186" s="145">
        <v>70</v>
      </c>
      <c r="Z186">
        <v>70</v>
      </c>
      <c r="AA186">
        <v>60</v>
      </c>
    </row>
    <row r="187" spans="1:27" x14ac:dyDescent="0.2">
      <c r="A187" s="89">
        <f>VLOOKUP(C187,TabellenBDFS!$B$4:$C$2717,2,FALSE)</f>
        <v>27</v>
      </c>
      <c r="B187" t="str">
        <f t="shared" si="4"/>
        <v>272</v>
      </c>
      <c r="C187" t="s">
        <v>28</v>
      </c>
      <c r="D187">
        <v>2</v>
      </c>
      <c r="E187">
        <v>10</v>
      </c>
      <c r="F187">
        <v>10</v>
      </c>
      <c r="G187">
        <v>10</v>
      </c>
      <c r="H187">
        <v>10</v>
      </c>
      <c r="I187">
        <v>10</v>
      </c>
      <c r="J187">
        <v>10</v>
      </c>
      <c r="K187">
        <v>10</v>
      </c>
      <c r="L187">
        <v>10</v>
      </c>
      <c r="M187">
        <v>10</v>
      </c>
      <c r="N187">
        <v>10</v>
      </c>
      <c r="O187">
        <v>10</v>
      </c>
      <c r="P187">
        <v>10</v>
      </c>
      <c r="Q187">
        <v>10</v>
      </c>
      <c r="R187">
        <v>10</v>
      </c>
      <c r="S187">
        <v>0</v>
      </c>
      <c r="T187">
        <v>0</v>
      </c>
      <c r="U187">
        <v>0</v>
      </c>
      <c r="V187">
        <v>0</v>
      </c>
      <c r="W187">
        <v>0</v>
      </c>
      <c r="X187">
        <v>0</v>
      </c>
      <c r="Y187" s="145">
        <v>0</v>
      </c>
      <c r="Z187">
        <v>0</v>
      </c>
      <c r="AA187">
        <v>0</v>
      </c>
    </row>
    <row r="188" spans="1:27" x14ac:dyDescent="0.2">
      <c r="A188" s="89">
        <f>VLOOKUP(C188,TabellenBDFS!$B$4:$C$2717,2,FALSE)</f>
        <v>27</v>
      </c>
      <c r="B188" t="str">
        <f t="shared" si="4"/>
        <v>273</v>
      </c>
      <c r="C188" t="s">
        <v>28</v>
      </c>
      <c r="D188">
        <v>3</v>
      </c>
      <c r="E188">
        <v>0</v>
      </c>
      <c r="F188">
        <v>0</v>
      </c>
      <c r="G188">
        <v>0</v>
      </c>
      <c r="H188">
        <v>10</v>
      </c>
      <c r="I188">
        <v>10</v>
      </c>
      <c r="J188">
        <v>10</v>
      </c>
      <c r="K188">
        <v>10</v>
      </c>
      <c r="L188">
        <v>10</v>
      </c>
      <c r="M188">
        <v>20</v>
      </c>
      <c r="N188">
        <v>20</v>
      </c>
      <c r="O188">
        <v>10</v>
      </c>
      <c r="P188">
        <v>20</v>
      </c>
      <c r="Q188">
        <v>20</v>
      </c>
      <c r="R188">
        <v>10</v>
      </c>
      <c r="S188">
        <v>20</v>
      </c>
      <c r="T188">
        <v>20</v>
      </c>
      <c r="U188">
        <v>20</v>
      </c>
      <c r="V188">
        <v>20</v>
      </c>
      <c r="W188">
        <v>20</v>
      </c>
      <c r="X188">
        <v>20</v>
      </c>
      <c r="Y188" s="145">
        <v>20</v>
      </c>
      <c r="Z188">
        <v>10</v>
      </c>
      <c r="AA188">
        <v>10</v>
      </c>
    </row>
    <row r="189" spans="1:27" x14ac:dyDescent="0.2">
      <c r="A189" s="89">
        <f>VLOOKUP(C189,TabellenBDFS!$B$4:$C$2717,2,FALSE)</f>
        <v>27</v>
      </c>
      <c r="B189" t="str">
        <f t="shared" si="4"/>
        <v>274</v>
      </c>
      <c r="C189" t="s">
        <v>28</v>
      </c>
      <c r="D189">
        <v>4</v>
      </c>
      <c r="E189">
        <v>0</v>
      </c>
      <c r="F189">
        <v>0</v>
      </c>
      <c r="G189">
        <v>0</v>
      </c>
      <c r="H189">
        <v>0</v>
      </c>
      <c r="I189">
        <v>0</v>
      </c>
      <c r="J189">
        <v>0</v>
      </c>
      <c r="K189">
        <v>10</v>
      </c>
      <c r="L189">
        <v>10</v>
      </c>
      <c r="M189">
        <v>10</v>
      </c>
      <c r="N189">
        <v>10</v>
      </c>
      <c r="O189">
        <v>10</v>
      </c>
      <c r="P189">
        <v>10</v>
      </c>
      <c r="Q189">
        <v>10</v>
      </c>
      <c r="R189">
        <v>10</v>
      </c>
      <c r="S189">
        <v>10</v>
      </c>
      <c r="T189">
        <v>10</v>
      </c>
      <c r="U189">
        <v>10</v>
      </c>
      <c r="V189">
        <v>0</v>
      </c>
      <c r="W189">
        <v>0</v>
      </c>
      <c r="X189">
        <v>0</v>
      </c>
      <c r="Y189" s="145">
        <v>0</v>
      </c>
      <c r="Z189">
        <v>0</v>
      </c>
      <c r="AA189">
        <v>0</v>
      </c>
    </row>
    <row r="190" spans="1:27" x14ac:dyDescent="0.2">
      <c r="A190" s="89">
        <f>VLOOKUP(C190,TabellenBDFS!$B$4:$C$2717,2,FALSE)</f>
        <v>27</v>
      </c>
      <c r="B190" t="str">
        <f t="shared" si="4"/>
        <v>275</v>
      </c>
      <c r="C190" t="s">
        <v>28</v>
      </c>
      <c r="D190">
        <v>5</v>
      </c>
      <c r="E190">
        <v>10</v>
      </c>
      <c r="F190">
        <v>10</v>
      </c>
      <c r="G190">
        <v>10</v>
      </c>
      <c r="H190">
        <v>10</v>
      </c>
      <c r="I190">
        <v>10</v>
      </c>
      <c r="J190">
        <v>10</v>
      </c>
      <c r="K190">
        <v>10</v>
      </c>
      <c r="L190">
        <v>10</v>
      </c>
      <c r="M190">
        <v>10</v>
      </c>
      <c r="N190">
        <v>10</v>
      </c>
      <c r="O190">
        <v>10</v>
      </c>
      <c r="P190">
        <v>10</v>
      </c>
      <c r="Q190">
        <v>10</v>
      </c>
      <c r="R190">
        <v>10</v>
      </c>
      <c r="S190">
        <v>10</v>
      </c>
      <c r="T190">
        <v>10</v>
      </c>
      <c r="U190">
        <v>10</v>
      </c>
      <c r="V190">
        <v>10</v>
      </c>
      <c r="W190">
        <v>10</v>
      </c>
      <c r="X190">
        <v>10</v>
      </c>
      <c r="Y190" s="145">
        <v>10</v>
      </c>
      <c r="Z190">
        <v>10</v>
      </c>
      <c r="AA190">
        <v>10</v>
      </c>
    </row>
    <row r="191" spans="1:27" x14ac:dyDescent="0.2">
      <c r="A191" s="89">
        <f>VLOOKUP(C191,TabellenBDFS!$B$4:$C$2717,2,FALSE)</f>
        <v>27</v>
      </c>
      <c r="B191" t="str">
        <f t="shared" si="4"/>
        <v>276</v>
      </c>
      <c r="C191" t="s">
        <v>28</v>
      </c>
      <c r="D191">
        <v>6</v>
      </c>
      <c r="E191">
        <v>20</v>
      </c>
      <c r="F191">
        <v>20</v>
      </c>
      <c r="G191">
        <v>20</v>
      </c>
      <c r="H191">
        <v>30</v>
      </c>
      <c r="I191">
        <v>30</v>
      </c>
      <c r="J191">
        <v>20</v>
      </c>
      <c r="K191">
        <v>20</v>
      </c>
      <c r="L191">
        <v>30</v>
      </c>
      <c r="M191">
        <v>30</v>
      </c>
      <c r="N191">
        <v>30</v>
      </c>
      <c r="O191">
        <v>30</v>
      </c>
      <c r="P191">
        <v>30</v>
      </c>
      <c r="Q191">
        <v>30</v>
      </c>
      <c r="R191">
        <v>20</v>
      </c>
      <c r="S191">
        <v>20</v>
      </c>
      <c r="T191">
        <v>30</v>
      </c>
      <c r="U191">
        <v>30</v>
      </c>
      <c r="V191">
        <v>20</v>
      </c>
      <c r="W191">
        <v>30</v>
      </c>
      <c r="X191">
        <v>30</v>
      </c>
      <c r="Y191" s="145">
        <v>30</v>
      </c>
      <c r="Z191">
        <v>20</v>
      </c>
      <c r="AA191">
        <v>30</v>
      </c>
    </row>
    <row r="192" spans="1:27" x14ac:dyDescent="0.2">
      <c r="A192" s="89">
        <f>VLOOKUP(C192,TabellenBDFS!$B$4:$C$2717,2,FALSE)</f>
        <v>27</v>
      </c>
      <c r="B192" t="str">
        <f t="shared" si="4"/>
        <v>277</v>
      </c>
      <c r="C192" t="s">
        <v>28</v>
      </c>
      <c r="D192">
        <v>7</v>
      </c>
      <c r="E192">
        <v>20</v>
      </c>
      <c r="F192">
        <v>20</v>
      </c>
      <c r="G192">
        <v>20</v>
      </c>
      <c r="H192">
        <v>30</v>
      </c>
      <c r="I192">
        <v>20</v>
      </c>
      <c r="J192">
        <v>30</v>
      </c>
      <c r="K192">
        <v>30</v>
      </c>
      <c r="L192">
        <v>30</v>
      </c>
      <c r="M192">
        <v>30</v>
      </c>
      <c r="N192">
        <v>30</v>
      </c>
      <c r="O192">
        <v>30</v>
      </c>
      <c r="P192">
        <v>30</v>
      </c>
      <c r="Q192">
        <v>30</v>
      </c>
      <c r="R192">
        <v>10</v>
      </c>
      <c r="S192">
        <v>20</v>
      </c>
      <c r="T192">
        <v>20</v>
      </c>
      <c r="U192">
        <v>20</v>
      </c>
      <c r="V192">
        <v>20</v>
      </c>
      <c r="W192">
        <v>30</v>
      </c>
      <c r="X192">
        <v>30</v>
      </c>
      <c r="Y192" s="145">
        <v>10</v>
      </c>
      <c r="Z192">
        <v>20</v>
      </c>
      <c r="AA192">
        <v>10</v>
      </c>
    </row>
    <row r="193" spans="1:27" x14ac:dyDescent="0.2">
      <c r="A193" s="89">
        <f>VLOOKUP(C193,TabellenBDFS!$B$4:$C$2717,2,FALSE)</f>
        <v>28</v>
      </c>
      <c r="B193" t="str">
        <f t="shared" si="4"/>
        <v>281</v>
      </c>
      <c r="C193" t="s">
        <v>556</v>
      </c>
      <c r="D193">
        <v>1</v>
      </c>
      <c r="E193">
        <v>130</v>
      </c>
      <c r="F193">
        <v>150</v>
      </c>
      <c r="G193">
        <v>160</v>
      </c>
      <c r="H193">
        <v>160</v>
      </c>
      <c r="I193">
        <v>180</v>
      </c>
      <c r="J193">
        <v>190</v>
      </c>
      <c r="K193">
        <v>200</v>
      </c>
      <c r="L193">
        <v>210</v>
      </c>
      <c r="M193">
        <v>210</v>
      </c>
      <c r="N193">
        <v>200</v>
      </c>
      <c r="O193">
        <v>220</v>
      </c>
      <c r="P193">
        <v>240</v>
      </c>
      <c r="Q193">
        <v>240</v>
      </c>
      <c r="R193">
        <v>180</v>
      </c>
      <c r="S193">
        <v>190</v>
      </c>
      <c r="T193">
        <v>180</v>
      </c>
      <c r="U193">
        <v>190</v>
      </c>
      <c r="V193">
        <v>190</v>
      </c>
      <c r="W193">
        <v>180</v>
      </c>
      <c r="X193">
        <v>190</v>
      </c>
      <c r="Y193" s="145">
        <v>160</v>
      </c>
      <c r="Z193">
        <v>170</v>
      </c>
      <c r="AA193">
        <v>160</v>
      </c>
    </row>
    <row r="194" spans="1:27" x14ac:dyDescent="0.2">
      <c r="A194" s="89">
        <f>VLOOKUP(C194,TabellenBDFS!$B$4:$C$2717,2,FALSE)</f>
        <v>28</v>
      </c>
      <c r="B194" t="str">
        <f t="shared" si="4"/>
        <v>282</v>
      </c>
      <c r="C194" t="s">
        <v>556</v>
      </c>
      <c r="D194">
        <v>2</v>
      </c>
      <c r="E194">
        <v>30</v>
      </c>
      <c r="F194">
        <v>40</v>
      </c>
      <c r="G194">
        <v>30</v>
      </c>
      <c r="H194">
        <v>30</v>
      </c>
      <c r="I194">
        <v>30</v>
      </c>
      <c r="J194">
        <v>30</v>
      </c>
      <c r="K194">
        <v>30</v>
      </c>
      <c r="L194">
        <v>30</v>
      </c>
      <c r="M194">
        <v>30</v>
      </c>
      <c r="N194">
        <v>30</v>
      </c>
      <c r="O194">
        <v>30</v>
      </c>
      <c r="P194">
        <v>30</v>
      </c>
      <c r="Q194">
        <v>30</v>
      </c>
      <c r="R194">
        <v>20</v>
      </c>
      <c r="S194">
        <v>20</v>
      </c>
      <c r="T194">
        <v>20</v>
      </c>
      <c r="U194">
        <v>20</v>
      </c>
      <c r="V194">
        <v>20</v>
      </c>
      <c r="W194">
        <v>20</v>
      </c>
      <c r="X194">
        <v>20</v>
      </c>
      <c r="Y194" s="145">
        <v>20</v>
      </c>
      <c r="Z194">
        <v>10</v>
      </c>
      <c r="AA194">
        <v>10</v>
      </c>
    </row>
    <row r="195" spans="1:27" x14ac:dyDescent="0.2">
      <c r="A195" s="89">
        <f>VLOOKUP(C195,TabellenBDFS!$B$4:$C$2717,2,FALSE)</f>
        <v>28</v>
      </c>
      <c r="B195" t="str">
        <f t="shared" si="4"/>
        <v>283</v>
      </c>
      <c r="C195" t="s">
        <v>556</v>
      </c>
      <c r="D195">
        <v>3</v>
      </c>
      <c r="E195">
        <v>0</v>
      </c>
      <c r="F195">
        <v>0</v>
      </c>
      <c r="G195">
        <v>0</v>
      </c>
      <c r="H195">
        <v>0</v>
      </c>
      <c r="I195">
        <v>10</v>
      </c>
      <c r="J195">
        <v>10</v>
      </c>
      <c r="K195">
        <v>20</v>
      </c>
      <c r="L195">
        <v>20</v>
      </c>
      <c r="M195">
        <v>20</v>
      </c>
      <c r="N195">
        <v>20</v>
      </c>
      <c r="O195">
        <v>20</v>
      </c>
      <c r="P195">
        <v>30</v>
      </c>
      <c r="Q195">
        <v>30</v>
      </c>
      <c r="R195">
        <v>30</v>
      </c>
      <c r="S195">
        <v>30</v>
      </c>
      <c r="T195">
        <v>30</v>
      </c>
      <c r="U195">
        <v>30</v>
      </c>
      <c r="V195">
        <v>30</v>
      </c>
      <c r="W195">
        <v>30</v>
      </c>
      <c r="X195">
        <v>30</v>
      </c>
      <c r="Y195" s="145">
        <v>20</v>
      </c>
      <c r="Z195">
        <v>30</v>
      </c>
      <c r="AA195">
        <v>30</v>
      </c>
    </row>
    <row r="196" spans="1:27" x14ac:dyDescent="0.2">
      <c r="A196" s="89">
        <f>VLOOKUP(C196,TabellenBDFS!$B$4:$C$2717,2,FALSE)</f>
        <v>28</v>
      </c>
      <c r="B196" t="str">
        <f t="shared" si="4"/>
        <v>284</v>
      </c>
      <c r="C196" t="s">
        <v>556</v>
      </c>
      <c r="D196">
        <v>4</v>
      </c>
      <c r="E196">
        <v>0</v>
      </c>
      <c r="F196">
        <v>0</v>
      </c>
      <c r="G196">
        <v>0</v>
      </c>
      <c r="H196">
        <v>0</v>
      </c>
      <c r="I196">
        <v>0</v>
      </c>
      <c r="J196">
        <v>0</v>
      </c>
      <c r="K196">
        <v>10</v>
      </c>
      <c r="L196">
        <v>10</v>
      </c>
      <c r="M196">
        <v>10</v>
      </c>
      <c r="N196">
        <v>10</v>
      </c>
      <c r="O196">
        <v>10</v>
      </c>
      <c r="P196">
        <v>10</v>
      </c>
      <c r="Q196">
        <v>10</v>
      </c>
      <c r="R196">
        <v>10</v>
      </c>
      <c r="S196">
        <v>10</v>
      </c>
      <c r="T196">
        <v>10</v>
      </c>
      <c r="U196">
        <v>10</v>
      </c>
      <c r="V196">
        <v>10</v>
      </c>
      <c r="W196">
        <v>10</v>
      </c>
      <c r="X196">
        <v>10</v>
      </c>
      <c r="Y196" s="145">
        <v>10</v>
      </c>
      <c r="Z196">
        <v>10</v>
      </c>
      <c r="AA196">
        <v>10</v>
      </c>
    </row>
    <row r="197" spans="1:27" x14ac:dyDescent="0.2">
      <c r="A197" s="89">
        <f>VLOOKUP(C197,TabellenBDFS!$B$4:$C$2717,2,FALSE)</f>
        <v>28</v>
      </c>
      <c r="B197" t="str">
        <f t="shared" si="4"/>
        <v>285</v>
      </c>
      <c r="C197" t="s">
        <v>556</v>
      </c>
      <c r="D197">
        <v>5</v>
      </c>
      <c r="E197">
        <v>10</v>
      </c>
      <c r="F197">
        <v>10</v>
      </c>
      <c r="G197">
        <v>10</v>
      </c>
      <c r="H197">
        <v>10</v>
      </c>
      <c r="I197">
        <v>10</v>
      </c>
      <c r="J197">
        <v>10</v>
      </c>
      <c r="K197">
        <v>10</v>
      </c>
      <c r="L197">
        <v>10</v>
      </c>
      <c r="M197">
        <v>10</v>
      </c>
      <c r="N197">
        <v>10</v>
      </c>
      <c r="O197">
        <v>10</v>
      </c>
      <c r="P197">
        <v>10</v>
      </c>
      <c r="Q197">
        <v>10</v>
      </c>
      <c r="R197">
        <v>10</v>
      </c>
      <c r="S197">
        <v>10</v>
      </c>
      <c r="T197">
        <v>10</v>
      </c>
      <c r="U197">
        <v>10</v>
      </c>
      <c r="V197">
        <v>10</v>
      </c>
      <c r="W197">
        <v>10</v>
      </c>
      <c r="X197">
        <v>10</v>
      </c>
      <c r="Y197" s="145">
        <v>0</v>
      </c>
      <c r="Z197">
        <v>0</v>
      </c>
      <c r="AA197">
        <v>0</v>
      </c>
    </row>
    <row r="198" spans="1:27" x14ac:dyDescent="0.2">
      <c r="A198" s="89">
        <f>VLOOKUP(C198,TabellenBDFS!$B$4:$C$2717,2,FALSE)</f>
        <v>28</v>
      </c>
      <c r="B198" t="str">
        <f t="shared" si="4"/>
        <v>286</v>
      </c>
      <c r="C198" t="s">
        <v>556</v>
      </c>
      <c r="D198">
        <v>6</v>
      </c>
      <c r="E198">
        <v>40</v>
      </c>
      <c r="F198">
        <v>50</v>
      </c>
      <c r="G198">
        <v>50</v>
      </c>
      <c r="H198">
        <v>50</v>
      </c>
      <c r="I198">
        <v>50</v>
      </c>
      <c r="J198">
        <v>60</v>
      </c>
      <c r="K198">
        <v>60</v>
      </c>
      <c r="L198">
        <v>70</v>
      </c>
      <c r="M198">
        <v>70</v>
      </c>
      <c r="N198">
        <v>70</v>
      </c>
      <c r="O198">
        <v>70</v>
      </c>
      <c r="P198">
        <v>80</v>
      </c>
      <c r="Q198">
        <v>80</v>
      </c>
      <c r="R198">
        <v>70</v>
      </c>
      <c r="S198">
        <v>80</v>
      </c>
      <c r="T198">
        <v>80</v>
      </c>
      <c r="U198">
        <v>90</v>
      </c>
      <c r="V198">
        <v>90</v>
      </c>
      <c r="W198">
        <v>90</v>
      </c>
      <c r="X198">
        <v>90</v>
      </c>
      <c r="Y198" s="145">
        <v>70</v>
      </c>
      <c r="Z198">
        <v>80</v>
      </c>
      <c r="AA198">
        <v>70</v>
      </c>
    </row>
    <row r="199" spans="1:27" x14ac:dyDescent="0.2">
      <c r="A199" s="89">
        <f>VLOOKUP(C199,TabellenBDFS!$B$4:$C$2717,2,FALSE)</f>
        <v>28</v>
      </c>
      <c r="B199" t="str">
        <f t="shared" si="4"/>
        <v>287</v>
      </c>
      <c r="C199" t="s">
        <v>556</v>
      </c>
      <c r="D199">
        <v>7</v>
      </c>
      <c r="E199">
        <v>50</v>
      </c>
      <c r="F199">
        <v>60</v>
      </c>
      <c r="G199">
        <v>60</v>
      </c>
      <c r="H199">
        <v>60</v>
      </c>
      <c r="I199">
        <v>70</v>
      </c>
      <c r="J199">
        <v>70</v>
      </c>
      <c r="K199">
        <v>70</v>
      </c>
      <c r="L199">
        <v>70</v>
      </c>
      <c r="M199">
        <v>70</v>
      </c>
      <c r="N199">
        <v>70</v>
      </c>
      <c r="O199">
        <v>80</v>
      </c>
      <c r="P199">
        <v>80</v>
      </c>
      <c r="Q199">
        <v>80</v>
      </c>
      <c r="R199">
        <v>40</v>
      </c>
      <c r="S199">
        <v>40</v>
      </c>
      <c r="T199">
        <v>40</v>
      </c>
      <c r="U199">
        <v>40</v>
      </c>
      <c r="V199">
        <v>40</v>
      </c>
      <c r="W199">
        <v>40</v>
      </c>
      <c r="X199">
        <v>30</v>
      </c>
      <c r="Y199" s="145">
        <v>40</v>
      </c>
      <c r="Z199">
        <v>50</v>
      </c>
      <c r="AA199">
        <v>40</v>
      </c>
    </row>
    <row r="200" spans="1:27" x14ac:dyDescent="0.2">
      <c r="A200" s="89">
        <f>VLOOKUP(C200,TabellenBDFS!$B$4:$C$2717,2,FALSE)</f>
        <v>29</v>
      </c>
      <c r="B200" t="str">
        <f t="shared" si="4"/>
        <v>291</v>
      </c>
      <c r="C200" t="s">
        <v>29</v>
      </c>
      <c r="D200">
        <v>1</v>
      </c>
      <c r="E200">
        <v>20</v>
      </c>
      <c r="F200">
        <v>20</v>
      </c>
      <c r="G200">
        <v>20</v>
      </c>
      <c r="H200">
        <v>30</v>
      </c>
      <c r="I200">
        <v>30</v>
      </c>
      <c r="J200">
        <v>40</v>
      </c>
      <c r="K200">
        <v>40</v>
      </c>
      <c r="L200">
        <v>40</v>
      </c>
      <c r="M200">
        <v>40</v>
      </c>
      <c r="N200">
        <v>40</v>
      </c>
      <c r="O200">
        <v>50</v>
      </c>
      <c r="P200">
        <v>50</v>
      </c>
      <c r="Q200">
        <v>50</v>
      </c>
      <c r="R200">
        <v>50</v>
      </c>
      <c r="S200">
        <v>50</v>
      </c>
      <c r="T200">
        <v>50</v>
      </c>
      <c r="U200">
        <v>60</v>
      </c>
      <c r="V200">
        <v>60</v>
      </c>
      <c r="W200">
        <v>50</v>
      </c>
      <c r="X200">
        <v>60</v>
      </c>
      <c r="Y200" s="145">
        <v>60</v>
      </c>
      <c r="Z200">
        <v>70</v>
      </c>
      <c r="AA200">
        <v>70</v>
      </c>
    </row>
    <row r="201" spans="1:27" x14ac:dyDescent="0.2">
      <c r="A201" s="89">
        <f>VLOOKUP(C201,TabellenBDFS!$B$4:$C$2717,2,FALSE)</f>
        <v>29</v>
      </c>
      <c r="B201" t="str">
        <f t="shared" si="4"/>
        <v>292</v>
      </c>
      <c r="C201" t="s">
        <v>29</v>
      </c>
      <c r="D201">
        <v>2</v>
      </c>
      <c r="E201">
        <v>0</v>
      </c>
      <c r="F201">
        <v>0</v>
      </c>
      <c r="G201">
        <v>0</v>
      </c>
      <c r="H201">
        <v>0</v>
      </c>
      <c r="I201">
        <v>0</v>
      </c>
      <c r="J201">
        <v>0</v>
      </c>
      <c r="K201">
        <v>0</v>
      </c>
      <c r="L201">
        <v>0</v>
      </c>
      <c r="M201">
        <v>0</v>
      </c>
      <c r="N201">
        <v>0</v>
      </c>
      <c r="O201">
        <v>0</v>
      </c>
      <c r="P201">
        <v>0</v>
      </c>
      <c r="Q201">
        <v>0</v>
      </c>
      <c r="R201">
        <v>0</v>
      </c>
      <c r="S201">
        <v>0</v>
      </c>
      <c r="T201">
        <v>0</v>
      </c>
      <c r="U201">
        <v>0</v>
      </c>
      <c r="V201">
        <v>0</v>
      </c>
      <c r="W201">
        <v>0</v>
      </c>
      <c r="X201">
        <v>0</v>
      </c>
      <c r="Y201" s="145">
        <v>0</v>
      </c>
      <c r="Z201">
        <v>0</v>
      </c>
      <c r="AA201">
        <v>0</v>
      </c>
    </row>
    <row r="202" spans="1:27" x14ac:dyDescent="0.2">
      <c r="A202" s="89">
        <f>VLOOKUP(C202,TabellenBDFS!$B$4:$C$2717,2,FALSE)</f>
        <v>29</v>
      </c>
      <c r="B202" t="str">
        <f t="shared" si="4"/>
        <v>293</v>
      </c>
      <c r="C202" t="s">
        <v>29</v>
      </c>
      <c r="D202">
        <v>3</v>
      </c>
      <c r="E202">
        <v>0</v>
      </c>
      <c r="F202">
        <v>0</v>
      </c>
      <c r="G202">
        <v>0</v>
      </c>
      <c r="H202">
        <v>0</v>
      </c>
      <c r="I202">
        <v>0</v>
      </c>
      <c r="J202">
        <v>0</v>
      </c>
      <c r="K202">
        <v>0</v>
      </c>
      <c r="L202">
        <v>0</v>
      </c>
      <c r="M202">
        <v>0</v>
      </c>
      <c r="N202">
        <v>0</v>
      </c>
      <c r="O202">
        <v>0</v>
      </c>
      <c r="P202">
        <v>0</v>
      </c>
      <c r="Q202">
        <v>0</v>
      </c>
      <c r="R202">
        <v>0</v>
      </c>
      <c r="S202">
        <v>0</v>
      </c>
      <c r="T202">
        <v>0</v>
      </c>
      <c r="U202">
        <v>10</v>
      </c>
      <c r="V202">
        <v>10</v>
      </c>
      <c r="W202">
        <v>10</v>
      </c>
      <c r="X202">
        <v>10</v>
      </c>
      <c r="Y202" s="145">
        <v>10</v>
      </c>
      <c r="Z202">
        <v>10</v>
      </c>
      <c r="AA202">
        <v>10</v>
      </c>
    </row>
    <row r="203" spans="1:27" x14ac:dyDescent="0.2">
      <c r="A203" s="89">
        <f>VLOOKUP(C203,TabellenBDFS!$B$4:$C$2717,2,FALSE)</f>
        <v>29</v>
      </c>
      <c r="B203" t="str">
        <f t="shared" ref="B203:B266" si="5">CONCATENATE(A203,D203)</f>
        <v>294</v>
      </c>
      <c r="C203" t="s">
        <v>29</v>
      </c>
      <c r="D203">
        <v>4</v>
      </c>
      <c r="E203">
        <v>0</v>
      </c>
      <c r="F203">
        <v>0</v>
      </c>
      <c r="G203">
        <v>0</v>
      </c>
      <c r="H203">
        <v>0</v>
      </c>
      <c r="I203">
        <v>0</v>
      </c>
      <c r="J203">
        <v>0</v>
      </c>
      <c r="K203">
        <v>0</v>
      </c>
      <c r="L203">
        <v>0</v>
      </c>
      <c r="M203">
        <v>0</v>
      </c>
      <c r="N203">
        <v>0</v>
      </c>
      <c r="O203">
        <v>0</v>
      </c>
      <c r="P203">
        <v>0</v>
      </c>
      <c r="Q203">
        <v>0</v>
      </c>
      <c r="R203">
        <v>0</v>
      </c>
      <c r="S203">
        <v>0</v>
      </c>
      <c r="T203">
        <v>0</v>
      </c>
      <c r="U203">
        <v>0</v>
      </c>
      <c r="V203">
        <v>0</v>
      </c>
      <c r="W203">
        <v>0</v>
      </c>
      <c r="X203">
        <v>0</v>
      </c>
      <c r="Y203" s="145">
        <v>0</v>
      </c>
      <c r="Z203">
        <v>0</v>
      </c>
      <c r="AA203">
        <v>0</v>
      </c>
    </row>
    <row r="204" spans="1:27" x14ac:dyDescent="0.2">
      <c r="A204" s="89">
        <f>VLOOKUP(C204,TabellenBDFS!$B$4:$C$2717,2,FALSE)</f>
        <v>29</v>
      </c>
      <c r="B204" t="str">
        <f t="shared" si="5"/>
        <v>295</v>
      </c>
      <c r="C204" t="s">
        <v>29</v>
      </c>
      <c r="D204">
        <v>5</v>
      </c>
      <c r="E204">
        <v>0</v>
      </c>
      <c r="F204">
        <v>0</v>
      </c>
      <c r="G204">
        <v>0</v>
      </c>
      <c r="H204">
        <v>0</v>
      </c>
      <c r="I204">
        <v>0</v>
      </c>
      <c r="J204">
        <v>10</v>
      </c>
      <c r="K204">
        <v>10</v>
      </c>
      <c r="L204">
        <v>10</v>
      </c>
      <c r="M204">
        <v>10</v>
      </c>
      <c r="N204">
        <v>10</v>
      </c>
      <c r="O204">
        <v>10</v>
      </c>
      <c r="P204">
        <v>10</v>
      </c>
      <c r="Q204">
        <v>10</v>
      </c>
      <c r="R204">
        <v>0</v>
      </c>
      <c r="S204">
        <v>0</v>
      </c>
      <c r="T204">
        <v>0</v>
      </c>
      <c r="U204">
        <v>0</v>
      </c>
      <c r="V204">
        <v>0</v>
      </c>
      <c r="W204">
        <v>0</v>
      </c>
      <c r="X204">
        <v>0</v>
      </c>
      <c r="Y204" s="145">
        <v>0</v>
      </c>
      <c r="Z204">
        <v>0</v>
      </c>
      <c r="AA204">
        <v>0</v>
      </c>
    </row>
    <row r="205" spans="1:27" x14ac:dyDescent="0.2">
      <c r="A205" s="89">
        <f>VLOOKUP(C205,TabellenBDFS!$B$4:$C$2717,2,FALSE)</f>
        <v>29</v>
      </c>
      <c r="B205" t="str">
        <f t="shared" si="5"/>
        <v>296</v>
      </c>
      <c r="C205" t="s">
        <v>29</v>
      </c>
      <c r="D205">
        <v>6</v>
      </c>
      <c r="E205">
        <v>10</v>
      </c>
      <c r="F205">
        <v>10</v>
      </c>
      <c r="G205">
        <v>10</v>
      </c>
      <c r="H205">
        <v>10</v>
      </c>
      <c r="I205">
        <v>10</v>
      </c>
      <c r="J205">
        <v>10</v>
      </c>
      <c r="K205">
        <v>20</v>
      </c>
      <c r="L205">
        <v>20</v>
      </c>
      <c r="M205">
        <v>20</v>
      </c>
      <c r="N205">
        <v>20</v>
      </c>
      <c r="O205">
        <v>20</v>
      </c>
      <c r="P205">
        <v>20</v>
      </c>
      <c r="Q205">
        <v>20</v>
      </c>
      <c r="R205">
        <v>30</v>
      </c>
      <c r="S205">
        <v>30</v>
      </c>
      <c r="T205">
        <v>30</v>
      </c>
      <c r="U205">
        <v>30</v>
      </c>
      <c r="V205">
        <v>30</v>
      </c>
      <c r="W205">
        <v>30</v>
      </c>
      <c r="X205">
        <v>40</v>
      </c>
      <c r="Y205" s="145">
        <v>30</v>
      </c>
      <c r="Z205">
        <v>30</v>
      </c>
      <c r="AA205">
        <v>40</v>
      </c>
    </row>
    <row r="206" spans="1:27" x14ac:dyDescent="0.2">
      <c r="A206" s="89">
        <f>VLOOKUP(C206,TabellenBDFS!$B$4:$C$2717,2,FALSE)</f>
        <v>29</v>
      </c>
      <c r="B206" t="str">
        <f t="shared" si="5"/>
        <v>297</v>
      </c>
      <c r="C206" t="s">
        <v>29</v>
      </c>
      <c r="D206">
        <v>7</v>
      </c>
      <c r="E206">
        <v>10</v>
      </c>
      <c r="F206">
        <v>10</v>
      </c>
      <c r="G206">
        <v>10</v>
      </c>
      <c r="H206">
        <v>10</v>
      </c>
      <c r="I206">
        <v>10</v>
      </c>
      <c r="J206">
        <v>10</v>
      </c>
      <c r="K206">
        <v>10</v>
      </c>
      <c r="L206">
        <v>10</v>
      </c>
      <c r="M206">
        <v>10</v>
      </c>
      <c r="N206">
        <v>10</v>
      </c>
      <c r="O206">
        <v>20</v>
      </c>
      <c r="P206">
        <v>20</v>
      </c>
      <c r="Q206">
        <v>10</v>
      </c>
      <c r="R206">
        <v>10</v>
      </c>
      <c r="S206">
        <v>10</v>
      </c>
      <c r="T206">
        <v>10</v>
      </c>
      <c r="U206">
        <v>10</v>
      </c>
      <c r="V206">
        <v>10</v>
      </c>
      <c r="W206">
        <v>10</v>
      </c>
      <c r="X206">
        <v>10</v>
      </c>
      <c r="Y206" s="145">
        <v>10</v>
      </c>
      <c r="Z206">
        <v>20</v>
      </c>
      <c r="AA206">
        <v>10</v>
      </c>
    </row>
    <row r="207" spans="1:27" x14ac:dyDescent="0.2">
      <c r="A207" s="89">
        <f>VLOOKUP(C207,TabellenBDFS!$B$4:$C$2717,2,FALSE)</f>
        <v>30</v>
      </c>
      <c r="B207" t="str">
        <f t="shared" si="5"/>
        <v>301</v>
      </c>
      <c r="C207" t="s">
        <v>30</v>
      </c>
      <c r="D207">
        <v>1</v>
      </c>
      <c r="E207">
        <v>120</v>
      </c>
      <c r="F207">
        <v>110</v>
      </c>
      <c r="G207">
        <v>110</v>
      </c>
      <c r="H207">
        <v>110</v>
      </c>
      <c r="I207">
        <v>120</v>
      </c>
      <c r="J207">
        <v>130</v>
      </c>
      <c r="K207">
        <v>130</v>
      </c>
      <c r="L207">
        <v>140</v>
      </c>
      <c r="M207">
        <v>140</v>
      </c>
      <c r="N207">
        <v>140</v>
      </c>
      <c r="O207">
        <v>150</v>
      </c>
      <c r="P207">
        <v>150</v>
      </c>
      <c r="Q207">
        <v>160</v>
      </c>
      <c r="R207">
        <v>160</v>
      </c>
      <c r="S207">
        <v>150</v>
      </c>
      <c r="T207">
        <v>160</v>
      </c>
      <c r="U207">
        <v>170</v>
      </c>
      <c r="V207">
        <v>160</v>
      </c>
      <c r="W207">
        <v>150</v>
      </c>
      <c r="X207">
        <v>160</v>
      </c>
      <c r="Y207" s="145">
        <v>160</v>
      </c>
      <c r="Z207">
        <v>150</v>
      </c>
      <c r="AA207">
        <v>140</v>
      </c>
    </row>
    <row r="208" spans="1:27" x14ac:dyDescent="0.2">
      <c r="A208" s="89">
        <f>VLOOKUP(C208,TabellenBDFS!$B$4:$C$2717,2,FALSE)</f>
        <v>30</v>
      </c>
      <c r="B208" t="str">
        <f t="shared" si="5"/>
        <v>302</v>
      </c>
      <c r="C208" t="s">
        <v>30</v>
      </c>
      <c r="D208">
        <v>2</v>
      </c>
      <c r="E208">
        <v>30</v>
      </c>
      <c r="F208">
        <v>30</v>
      </c>
      <c r="G208">
        <v>20</v>
      </c>
      <c r="H208">
        <v>20</v>
      </c>
      <c r="I208">
        <v>20</v>
      </c>
      <c r="J208">
        <v>20</v>
      </c>
      <c r="K208">
        <v>20</v>
      </c>
      <c r="L208">
        <v>20</v>
      </c>
      <c r="M208">
        <v>20</v>
      </c>
      <c r="N208">
        <v>20</v>
      </c>
      <c r="O208">
        <v>20</v>
      </c>
      <c r="P208">
        <v>20</v>
      </c>
      <c r="Q208">
        <v>20</v>
      </c>
      <c r="R208">
        <v>20</v>
      </c>
      <c r="S208">
        <v>20</v>
      </c>
      <c r="T208">
        <v>20</v>
      </c>
      <c r="U208">
        <v>20</v>
      </c>
      <c r="V208">
        <v>10</v>
      </c>
      <c r="W208">
        <v>10</v>
      </c>
      <c r="X208">
        <v>10</v>
      </c>
      <c r="Y208" s="145">
        <v>10</v>
      </c>
      <c r="Z208">
        <v>10</v>
      </c>
      <c r="AA208">
        <v>10</v>
      </c>
    </row>
    <row r="209" spans="1:27" x14ac:dyDescent="0.2">
      <c r="A209" s="89">
        <f>VLOOKUP(C209,TabellenBDFS!$B$4:$C$2717,2,FALSE)</f>
        <v>30</v>
      </c>
      <c r="B209" t="str">
        <f t="shared" si="5"/>
        <v>303</v>
      </c>
      <c r="C209" t="s">
        <v>30</v>
      </c>
      <c r="D209">
        <v>3</v>
      </c>
      <c r="E209">
        <v>0</v>
      </c>
      <c r="F209">
        <v>0</v>
      </c>
      <c r="G209">
        <v>0</v>
      </c>
      <c r="H209">
        <v>0</v>
      </c>
      <c r="I209">
        <v>0</v>
      </c>
      <c r="J209">
        <v>0</v>
      </c>
      <c r="K209">
        <v>10</v>
      </c>
      <c r="L209">
        <v>10</v>
      </c>
      <c r="M209">
        <v>20</v>
      </c>
      <c r="N209">
        <v>20</v>
      </c>
      <c r="O209">
        <v>20</v>
      </c>
      <c r="P209">
        <v>20</v>
      </c>
      <c r="Q209">
        <v>20</v>
      </c>
      <c r="R209">
        <v>20</v>
      </c>
      <c r="S209">
        <v>30</v>
      </c>
      <c r="T209">
        <v>30</v>
      </c>
      <c r="U209">
        <v>30</v>
      </c>
      <c r="V209">
        <v>30</v>
      </c>
      <c r="W209">
        <v>40</v>
      </c>
      <c r="X209">
        <v>50</v>
      </c>
      <c r="Y209" s="145">
        <v>40</v>
      </c>
      <c r="Z209">
        <v>40</v>
      </c>
      <c r="AA209">
        <v>40</v>
      </c>
    </row>
    <row r="210" spans="1:27" x14ac:dyDescent="0.2">
      <c r="A210" s="89">
        <f>VLOOKUP(C210,TabellenBDFS!$B$4:$C$2717,2,FALSE)</f>
        <v>30</v>
      </c>
      <c r="B210" t="str">
        <f t="shared" si="5"/>
        <v>304</v>
      </c>
      <c r="C210" t="s">
        <v>30</v>
      </c>
      <c r="D210">
        <v>4</v>
      </c>
      <c r="E210">
        <v>0</v>
      </c>
      <c r="F210">
        <v>0</v>
      </c>
      <c r="G210">
        <v>0</v>
      </c>
      <c r="H210">
        <v>0</v>
      </c>
      <c r="I210">
        <v>0</v>
      </c>
      <c r="J210">
        <v>10</v>
      </c>
      <c r="K210">
        <v>10</v>
      </c>
      <c r="L210">
        <v>10</v>
      </c>
      <c r="M210">
        <v>10</v>
      </c>
      <c r="N210">
        <v>10</v>
      </c>
      <c r="O210">
        <v>10</v>
      </c>
      <c r="P210">
        <v>20</v>
      </c>
      <c r="Q210">
        <v>20</v>
      </c>
      <c r="R210">
        <v>20</v>
      </c>
      <c r="S210">
        <v>10</v>
      </c>
      <c r="T210">
        <v>10</v>
      </c>
      <c r="U210">
        <v>10</v>
      </c>
      <c r="V210">
        <v>10</v>
      </c>
      <c r="W210">
        <v>10</v>
      </c>
      <c r="X210">
        <v>10</v>
      </c>
      <c r="Y210" s="145">
        <v>10</v>
      </c>
      <c r="Z210">
        <v>10</v>
      </c>
      <c r="AA210">
        <v>10</v>
      </c>
    </row>
    <row r="211" spans="1:27" x14ac:dyDescent="0.2">
      <c r="A211" s="89">
        <f>VLOOKUP(C211,TabellenBDFS!$B$4:$C$2717,2,FALSE)</f>
        <v>30</v>
      </c>
      <c r="B211" t="str">
        <f t="shared" si="5"/>
        <v>305</v>
      </c>
      <c r="C211" t="s">
        <v>30</v>
      </c>
      <c r="D211">
        <v>5</v>
      </c>
      <c r="E211">
        <v>0</v>
      </c>
      <c r="F211">
        <v>0</v>
      </c>
      <c r="G211">
        <v>0</v>
      </c>
      <c r="H211">
        <v>0</v>
      </c>
      <c r="I211">
        <v>0</v>
      </c>
      <c r="J211">
        <v>0</v>
      </c>
      <c r="K211">
        <v>0</v>
      </c>
      <c r="L211">
        <v>0</v>
      </c>
      <c r="M211">
        <v>0</v>
      </c>
      <c r="N211">
        <v>0</v>
      </c>
      <c r="O211">
        <v>0</v>
      </c>
      <c r="P211">
        <v>0</v>
      </c>
      <c r="Q211">
        <v>0</v>
      </c>
      <c r="R211">
        <v>0</v>
      </c>
      <c r="S211">
        <v>0</v>
      </c>
      <c r="T211">
        <v>0</v>
      </c>
      <c r="U211">
        <v>0</v>
      </c>
      <c r="V211">
        <v>0</v>
      </c>
      <c r="W211">
        <v>0</v>
      </c>
      <c r="X211">
        <v>0</v>
      </c>
      <c r="Y211" s="145">
        <v>0</v>
      </c>
      <c r="Z211">
        <v>0</v>
      </c>
      <c r="AA211">
        <v>0</v>
      </c>
    </row>
    <row r="212" spans="1:27" x14ac:dyDescent="0.2">
      <c r="A212" s="89">
        <f>VLOOKUP(C212,TabellenBDFS!$B$4:$C$2717,2,FALSE)</f>
        <v>30</v>
      </c>
      <c r="B212" t="str">
        <f t="shared" si="5"/>
        <v>306</v>
      </c>
      <c r="C212" t="s">
        <v>30</v>
      </c>
      <c r="D212">
        <v>6</v>
      </c>
      <c r="E212">
        <v>50</v>
      </c>
      <c r="F212">
        <v>40</v>
      </c>
      <c r="G212">
        <v>50</v>
      </c>
      <c r="H212">
        <v>50</v>
      </c>
      <c r="I212">
        <v>50</v>
      </c>
      <c r="J212">
        <v>50</v>
      </c>
      <c r="K212">
        <v>50</v>
      </c>
      <c r="L212">
        <v>50</v>
      </c>
      <c r="M212">
        <v>50</v>
      </c>
      <c r="N212">
        <v>50</v>
      </c>
      <c r="O212">
        <v>50</v>
      </c>
      <c r="P212">
        <v>50</v>
      </c>
      <c r="Q212">
        <v>50</v>
      </c>
      <c r="R212">
        <v>50</v>
      </c>
      <c r="S212">
        <v>50</v>
      </c>
      <c r="T212">
        <v>50</v>
      </c>
      <c r="U212">
        <v>60</v>
      </c>
      <c r="V212">
        <v>60</v>
      </c>
      <c r="W212">
        <v>60</v>
      </c>
      <c r="X212">
        <v>60</v>
      </c>
      <c r="Y212" s="145">
        <v>60</v>
      </c>
      <c r="Z212">
        <v>60</v>
      </c>
      <c r="AA212">
        <v>50</v>
      </c>
    </row>
    <row r="213" spans="1:27" x14ac:dyDescent="0.2">
      <c r="A213" s="89">
        <f>VLOOKUP(C213,TabellenBDFS!$B$4:$C$2717,2,FALSE)</f>
        <v>30</v>
      </c>
      <c r="B213" t="str">
        <f t="shared" si="5"/>
        <v>307</v>
      </c>
      <c r="C213" t="s">
        <v>30</v>
      </c>
      <c r="D213">
        <v>7</v>
      </c>
      <c r="E213">
        <v>50</v>
      </c>
      <c r="F213">
        <v>40</v>
      </c>
      <c r="G213">
        <v>40</v>
      </c>
      <c r="H213">
        <v>40</v>
      </c>
      <c r="I213">
        <v>40</v>
      </c>
      <c r="J213">
        <v>40</v>
      </c>
      <c r="K213">
        <v>40</v>
      </c>
      <c r="L213">
        <v>40</v>
      </c>
      <c r="M213">
        <v>40</v>
      </c>
      <c r="N213">
        <v>40</v>
      </c>
      <c r="O213">
        <v>40</v>
      </c>
      <c r="P213">
        <v>50</v>
      </c>
      <c r="Q213">
        <v>50</v>
      </c>
      <c r="R213">
        <v>50</v>
      </c>
      <c r="S213">
        <v>40</v>
      </c>
      <c r="T213">
        <v>40</v>
      </c>
      <c r="U213">
        <v>60</v>
      </c>
      <c r="V213">
        <v>40</v>
      </c>
      <c r="W213">
        <v>30</v>
      </c>
      <c r="X213">
        <v>40</v>
      </c>
      <c r="Y213" s="145">
        <v>50</v>
      </c>
      <c r="Z213">
        <v>40</v>
      </c>
      <c r="AA213">
        <v>30</v>
      </c>
    </row>
    <row r="214" spans="1:27" x14ac:dyDescent="0.2">
      <c r="A214" s="89" t="e">
        <f>VLOOKUP(C214,TabellenBDFS!$B$4:$C$2717,2,FALSE)</f>
        <v>#N/A</v>
      </c>
      <c r="B214" t="e">
        <f t="shared" si="5"/>
        <v>#N/A</v>
      </c>
      <c r="C214" t="s">
        <v>31</v>
      </c>
      <c r="D214">
        <v>1</v>
      </c>
      <c r="E214">
        <v>120</v>
      </c>
      <c r="F214">
        <v>120</v>
      </c>
      <c r="G214">
        <v>120</v>
      </c>
      <c r="H214">
        <v>140</v>
      </c>
      <c r="I214">
        <v>130</v>
      </c>
      <c r="J214">
        <v>120</v>
      </c>
      <c r="K214">
        <v>130</v>
      </c>
      <c r="L214">
        <v>130</v>
      </c>
      <c r="M214">
        <v>130</v>
      </c>
      <c r="N214">
        <v>140</v>
      </c>
      <c r="O214">
        <v>170</v>
      </c>
      <c r="P214">
        <v>160</v>
      </c>
      <c r="Q214">
        <v>150</v>
      </c>
      <c r="R214">
        <v>140</v>
      </c>
      <c r="S214">
        <v>160</v>
      </c>
      <c r="T214">
        <v>160</v>
      </c>
      <c r="U214">
        <v>150</v>
      </c>
      <c r="V214">
        <v>160</v>
      </c>
      <c r="W214">
        <v>170</v>
      </c>
      <c r="X214">
        <v>180</v>
      </c>
      <c r="Y214" s="145" t="e">
        <v>#N/A</v>
      </c>
      <c r="Z214" t="e">
        <v>#N/A</v>
      </c>
      <c r="AA214" t="e">
        <v>#N/A</v>
      </c>
    </row>
    <row r="215" spans="1:27" x14ac:dyDescent="0.2">
      <c r="A215" s="89" t="e">
        <f>VLOOKUP(C215,TabellenBDFS!$B$4:$C$2717,2,FALSE)</f>
        <v>#N/A</v>
      </c>
      <c r="B215" t="e">
        <f t="shared" si="5"/>
        <v>#N/A</v>
      </c>
      <c r="C215" t="s">
        <v>31</v>
      </c>
      <c r="D215">
        <v>2</v>
      </c>
      <c r="E215">
        <v>0</v>
      </c>
      <c r="F215">
        <v>10</v>
      </c>
      <c r="G215">
        <v>0</v>
      </c>
      <c r="H215">
        <v>10</v>
      </c>
      <c r="I215">
        <v>10</v>
      </c>
      <c r="J215">
        <v>10</v>
      </c>
      <c r="K215">
        <v>10</v>
      </c>
      <c r="L215">
        <v>10</v>
      </c>
      <c r="M215">
        <v>10</v>
      </c>
      <c r="N215">
        <v>10</v>
      </c>
      <c r="O215">
        <v>10</v>
      </c>
      <c r="P215">
        <v>10</v>
      </c>
      <c r="Q215">
        <v>10</v>
      </c>
      <c r="R215">
        <v>10</v>
      </c>
      <c r="S215">
        <v>10</v>
      </c>
      <c r="T215">
        <v>10</v>
      </c>
      <c r="U215">
        <v>10</v>
      </c>
      <c r="V215">
        <v>0</v>
      </c>
      <c r="W215">
        <v>0</v>
      </c>
      <c r="X215">
        <v>0</v>
      </c>
      <c r="Y215" s="145" t="e">
        <v>#N/A</v>
      </c>
      <c r="Z215" t="e">
        <v>#N/A</v>
      </c>
      <c r="AA215" t="e">
        <v>#N/A</v>
      </c>
    </row>
    <row r="216" spans="1:27" x14ac:dyDescent="0.2">
      <c r="A216" s="89" t="e">
        <f>VLOOKUP(C216,TabellenBDFS!$B$4:$C$2717,2,FALSE)</f>
        <v>#N/A</v>
      </c>
      <c r="B216" t="e">
        <f t="shared" si="5"/>
        <v>#N/A</v>
      </c>
      <c r="C216" t="s">
        <v>31</v>
      </c>
      <c r="D216">
        <v>3</v>
      </c>
      <c r="E216">
        <v>0</v>
      </c>
      <c r="F216">
        <v>0</v>
      </c>
      <c r="G216">
        <v>10</v>
      </c>
      <c r="H216">
        <v>10</v>
      </c>
      <c r="I216">
        <v>0</v>
      </c>
      <c r="J216">
        <v>10</v>
      </c>
      <c r="K216">
        <v>0</v>
      </c>
      <c r="L216">
        <v>0</v>
      </c>
      <c r="M216">
        <v>10</v>
      </c>
      <c r="N216">
        <v>10</v>
      </c>
      <c r="O216">
        <v>20</v>
      </c>
      <c r="P216">
        <v>20</v>
      </c>
      <c r="Q216">
        <v>20</v>
      </c>
      <c r="R216">
        <v>20</v>
      </c>
      <c r="S216">
        <v>20</v>
      </c>
      <c r="T216">
        <v>30</v>
      </c>
      <c r="U216">
        <v>30</v>
      </c>
      <c r="V216">
        <v>30</v>
      </c>
      <c r="W216">
        <v>30</v>
      </c>
      <c r="X216">
        <v>30</v>
      </c>
      <c r="Y216" s="145" t="e">
        <v>#N/A</v>
      </c>
      <c r="Z216" t="e">
        <v>#N/A</v>
      </c>
      <c r="AA216" t="e">
        <v>#N/A</v>
      </c>
    </row>
    <row r="217" spans="1:27" x14ac:dyDescent="0.2">
      <c r="A217" s="89" t="e">
        <f>VLOOKUP(C217,TabellenBDFS!$B$4:$C$2717,2,FALSE)</f>
        <v>#N/A</v>
      </c>
      <c r="B217" t="e">
        <f t="shared" si="5"/>
        <v>#N/A</v>
      </c>
      <c r="C217" t="s">
        <v>31</v>
      </c>
      <c r="D217">
        <v>4</v>
      </c>
      <c r="E217">
        <v>0</v>
      </c>
      <c r="F217">
        <v>0</v>
      </c>
      <c r="G217">
        <v>0</v>
      </c>
      <c r="H217">
        <v>0</v>
      </c>
      <c r="I217">
        <v>0</v>
      </c>
      <c r="J217">
        <v>0</v>
      </c>
      <c r="K217">
        <v>0</v>
      </c>
      <c r="L217">
        <v>0</v>
      </c>
      <c r="M217">
        <v>0</v>
      </c>
      <c r="N217">
        <v>0</v>
      </c>
      <c r="O217">
        <v>10</v>
      </c>
      <c r="P217">
        <v>10</v>
      </c>
      <c r="Q217">
        <v>10</v>
      </c>
      <c r="R217">
        <v>10</v>
      </c>
      <c r="S217">
        <v>10</v>
      </c>
      <c r="T217">
        <v>10</v>
      </c>
      <c r="U217">
        <v>10</v>
      </c>
      <c r="V217">
        <v>10</v>
      </c>
      <c r="W217">
        <v>10</v>
      </c>
      <c r="X217">
        <v>10</v>
      </c>
      <c r="Y217" s="145" t="e">
        <v>#N/A</v>
      </c>
      <c r="Z217" t="e">
        <v>#N/A</v>
      </c>
      <c r="AA217" t="e">
        <v>#N/A</v>
      </c>
    </row>
    <row r="218" spans="1:27" x14ac:dyDescent="0.2">
      <c r="A218" s="89" t="e">
        <f>VLOOKUP(C218,TabellenBDFS!$B$4:$C$2717,2,FALSE)</f>
        <v>#N/A</v>
      </c>
      <c r="B218" t="e">
        <f t="shared" si="5"/>
        <v>#N/A</v>
      </c>
      <c r="C218" t="s">
        <v>31</v>
      </c>
      <c r="D218">
        <v>5</v>
      </c>
      <c r="E218">
        <v>0</v>
      </c>
      <c r="F218">
        <v>0</v>
      </c>
      <c r="G218">
        <v>0</v>
      </c>
      <c r="H218">
        <v>0</v>
      </c>
      <c r="I218">
        <v>0</v>
      </c>
      <c r="J218">
        <v>0</v>
      </c>
      <c r="K218">
        <v>0</v>
      </c>
      <c r="L218">
        <v>0</v>
      </c>
      <c r="M218">
        <v>10</v>
      </c>
      <c r="N218">
        <v>10</v>
      </c>
      <c r="O218">
        <v>0</v>
      </c>
      <c r="P218">
        <v>0</v>
      </c>
      <c r="Q218">
        <v>0</v>
      </c>
      <c r="R218">
        <v>0</v>
      </c>
      <c r="S218">
        <v>0</v>
      </c>
      <c r="T218">
        <v>0</v>
      </c>
      <c r="U218">
        <v>0</v>
      </c>
      <c r="V218">
        <v>0</v>
      </c>
      <c r="W218">
        <v>0</v>
      </c>
      <c r="X218">
        <v>0</v>
      </c>
      <c r="Y218" s="145" t="e">
        <v>#N/A</v>
      </c>
      <c r="Z218" t="e">
        <v>#N/A</v>
      </c>
      <c r="AA218" t="e">
        <v>#N/A</v>
      </c>
    </row>
    <row r="219" spans="1:27" x14ac:dyDescent="0.2">
      <c r="A219" s="89" t="e">
        <f>VLOOKUP(C219,TabellenBDFS!$B$4:$C$2717,2,FALSE)</f>
        <v>#N/A</v>
      </c>
      <c r="B219" t="e">
        <f t="shared" si="5"/>
        <v>#N/A</v>
      </c>
      <c r="C219" t="s">
        <v>31</v>
      </c>
      <c r="D219">
        <v>6</v>
      </c>
      <c r="E219">
        <v>20</v>
      </c>
      <c r="F219">
        <v>30</v>
      </c>
      <c r="G219">
        <v>20</v>
      </c>
      <c r="H219">
        <v>30</v>
      </c>
      <c r="I219">
        <v>30</v>
      </c>
      <c r="J219">
        <v>30</v>
      </c>
      <c r="K219">
        <v>30</v>
      </c>
      <c r="L219">
        <v>30</v>
      </c>
      <c r="M219">
        <v>30</v>
      </c>
      <c r="N219">
        <v>30</v>
      </c>
      <c r="O219">
        <v>40</v>
      </c>
      <c r="P219">
        <v>40</v>
      </c>
      <c r="Q219">
        <v>40</v>
      </c>
      <c r="R219">
        <v>40</v>
      </c>
      <c r="S219">
        <v>40</v>
      </c>
      <c r="T219">
        <v>40</v>
      </c>
      <c r="U219">
        <v>50</v>
      </c>
      <c r="V219">
        <v>50</v>
      </c>
      <c r="W219">
        <v>60</v>
      </c>
      <c r="X219">
        <v>50</v>
      </c>
      <c r="Y219" s="145" t="e">
        <v>#N/A</v>
      </c>
      <c r="Z219" t="e">
        <v>#N/A</v>
      </c>
      <c r="AA219" t="e">
        <v>#N/A</v>
      </c>
    </row>
    <row r="220" spans="1:27" x14ac:dyDescent="0.2">
      <c r="A220" s="89" t="e">
        <f>VLOOKUP(C220,TabellenBDFS!$B$4:$C$2717,2,FALSE)</f>
        <v>#N/A</v>
      </c>
      <c r="B220" t="e">
        <f t="shared" si="5"/>
        <v>#N/A</v>
      </c>
      <c r="C220" t="s">
        <v>31</v>
      </c>
      <c r="D220">
        <v>7</v>
      </c>
      <c r="E220">
        <v>90</v>
      </c>
      <c r="F220">
        <v>90</v>
      </c>
      <c r="G220">
        <v>90</v>
      </c>
      <c r="H220">
        <v>90</v>
      </c>
      <c r="I220">
        <v>90</v>
      </c>
      <c r="J220">
        <v>80</v>
      </c>
      <c r="K220">
        <v>90</v>
      </c>
      <c r="L220">
        <v>80</v>
      </c>
      <c r="M220">
        <v>90</v>
      </c>
      <c r="N220">
        <v>90</v>
      </c>
      <c r="O220">
        <v>90</v>
      </c>
      <c r="P220">
        <v>90</v>
      </c>
      <c r="Q220">
        <v>80</v>
      </c>
      <c r="R220">
        <v>70</v>
      </c>
      <c r="S220">
        <v>70</v>
      </c>
      <c r="T220">
        <v>70</v>
      </c>
      <c r="U220">
        <v>70</v>
      </c>
      <c r="V220">
        <v>60</v>
      </c>
      <c r="W220">
        <v>70</v>
      </c>
      <c r="X220">
        <v>70</v>
      </c>
      <c r="Y220" s="145" t="e">
        <v>#N/A</v>
      </c>
      <c r="Z220" t="e">
        <v>#N/A</v>
      </c>
      <c r="AA220" t="e">
        <v>#N/A</v>
      </c>
    </row>
    <row r="221" spans="1:27" x14ac:dyDescent="0.2">
      <c r="A221" s="89">
        <f>VLOOKUP(C221,TabellenBDFS!$B$4:$C$2717,2,FALSE)</f>
        <v>31</v>
      </c>
      <c r="B221" t="str">
        <f t="shared" si="5"/>
        <v>311</v>
      </c>
      <c r="C221" t="s">
        <v>32</v>
      </c>
      <c r="D221">
        <v>1</v>
      </c>
      <c r="E221" t="e">
        <v>#N/A</v>
      </c>
      <c r="F221" t="e">
        <v>#N/A</v>
      </c>
      <c r="G221" t="e">
        <v>#N/A</v>
      </c>
      <c r="H221" t="e">
        <v>#N/A</v>
      </c>
      <c r="I221" t="e">
        <v>#N/A</v>
      </c>
      <c r="J221" t="e">
        <v>#N/A</v>
      </c>
      <c r="K221" t="e">
        <v>#N/A</v>
      </c>
      <c r="L221" t="e">
        <v>#N/A</v>
      </c>
      <c r="M221" t="e">
        <v>#N/A</v>
      </c>
      <c r="N221" t="e">
        <v>#N/A</v>
      </c>
      <c r="O221" t="e">
        <v>#N/A</v>
      </c>
      <c r="P221" t="e">
        <v>#N/A</v>
      </c>
      <c r="Q221">
        <v>780</v>
      </c>
      <c r="R221">
        <v>680</v>
      </c>
      <c r="S221">
        <v>690</v>
      </c>
      <c r="T221">
        <v>720</v>
      </c>
      <c r="U221">
        <v>720</v>
      </c>
      <c r="V221">
        <v>720</v>
      </c>
      <c r="W221">
        <v>710</v>
      </c>
      <c r="X221">
        <v>730</v>
      </c>
      <c r="Y221" s="145">
        <v>720</v>
      </c>
      <c r="Z221">
        <v>730</v>
      </c>
      <c r="AA221">
        <v>730</v>
      </c>
    </row>
    <row r="222" spans="1:27" x14ac:dyDescent="0.2">
      <c r="A222" s="89">
        <f>VLOOKUP(C222,TabellenBDFS!$B$4:$C$2717,2,FALSE)</f>
        <v>31</v>
      </c>
      <c r="B222" t="str">
        <f t="shared" si="5"/>
        <v>312</v>
      </c>
      <c r="C222" t="s">
        <v>32</v>
      </c>
      <c r="D222">
        <v>2</v>
      </c>
      <c r="E222" t="e">
        <v>#N/A</v>
      </c>
      <c r="F222" t="e">
        <v>#N/A</v>
      </c>
      <c r="G222" t="e">
        <v>#N/A</v>
      </c>
      <c r="H222" t="e">
        <v>#N/A</v>
      </c>
      <c r="I222" t="e">
        <v>#N/A</v>
      </c>
      <c r="J222" t="e">
        <v>#N/A</v>
      </c>
      <c r="K222" t="e">
        <v>#N/A</v>
      </c>
      <c r="L222" t="e">
        <v>#N/A</v>
      </c>
      <c r="M222" t="e">
        <v>#N/A</v>
      </c>
      <c r="N222" t="e">
        <v>#N/A</v>
      </c>
      <c r="O222" t="e">
        <v>#N/A</v>
      </c>
      <c r="P222" t="e">
        <v>#N/A</v>
      </c>
      <c r="Q222">
        <v>90</v>
      </c>
      <c r="R222">
        <v>80</v>
      </c>
      <c r="S222">
        <v>80</v>
      </c>
      <c r="T222">
        <v>80</v>
      </c>
      <c r="U222">
        <v>80</v>
      </c>
      <c r="V222">
        <v>70</v>
      </c>
      <c r="W222">
        <v>70</v>
      </c>
      <c r="X222">
        <v>70</v>
      </c>
      <c r="Y222" s="145">
        <v>60</v>
      </c>
      <c r="Z222">
        <v>60</v>
      </c>
      <c r="AA222">
        <v>60</v>
      </c>
    </row>
    <row r="223" spans="1:27" x14ac:dyDescent="0.2">
      <c r="A223" s="89">
        <f>VLOOKUP(C223,TabellenBDFS!$B$4:$C$2717,2,FALSE)</f>
        <v>31</v>
      </c>
      <c r="B223" t="str">
        <f t="shared" si="5"/>
        <v>313</v>
      </c>
      <c r="C223" t="s">
        <v>32</v>
      </c>
      <c r="D223">
        <v>3</v>
      </c>
      <c r="E223" t="e">
        <v>#N/A</v>
      </c>
      <c r="F223" t="e">
        <v>#N/A</v>
      </c>
      <c r="G223" t="e">
        <v>#N/A</v>
      </c>
      <c r="H223" t="e">
        <v>#N/A</v>
      </c>
      <c r="I223" t="e">
        <v>#N/A</v>
      </c>
      <c r="J223" t="e">
        <v>#N/A</v>
      </c>
      <c r="K223" t="e">
        <v>#N/A</v>
      </c>
      <c r="L223" t="e">
        <v>#N/A</v>
      </c>
      <c r="M223" t="e">
        <v>#N/A</v>
      </c>
      <c r="N223" t="e">
        <v>#N/A</v>
      </c>
      <c r="O223" t="e">
        <v>#N/A</v>
      </c>
      <c r="P223" t="e">
        <v>#N/A</v>
      </c>
      <c r="Q223">
        <v>40</v>
      </c>
      <c r="R223">
        <v>50</v>
      </c>
      <c r="S223">
        <v>50</v>
      </c>
      <c r="T223">
        <v>70</v>
      </c>
      <c r="U223">
        <v>80</v>
      </c>
      <c r="V223">
        <v>80</v>
      </c>
      <c r="W223">
        <v>90</v>
      </c>
      <c r="X223">
        <v>90</v>
      </c>
      <c r="Y223" s="145">
        <v>90</v>
      </c>
      <c r="Z223">
        <v>100</v>
      </c>
      <c r="AA223">
        <v>90</v>
      </c>
    </row>
    <row r="224" spans="1:27" x14ac:dyDescent="0.2">
      <c r="A224" s="89">
        <f>VLOOKUP(C224,TabellenBDFS!$B$4:$C$2717,2,FALSE)</f>
        <v>31</v>
      </c>
      <c r="B224" t="str">
        <f t="shared" si="5"/>
        <v>314</v>
      </c>
      <c r="C224" t="s">
        <v>32</v>
      </c>
      <c r="D224">
        <v>4</v>
      </c>
      <c r="E224" t="e">
        <v>#N/A</v>
      </c>
      <c r="F224" t="e">
        <v>#N/A</v>
      </c>
      <c r="G224" t="e">
        <v>#N/A</v>
      </c>
      <c r="H224" t="e">
        <v>#N/A</v>
      </c>
      <c r="I224" t="e">
        <v>#N/A</v>
      </c>
      <c r="J224" t="e">
        <v>#N/A</v>
      </c>
      <c r="K224" t="e">
        <v>#N/A</v>
      </c>
      <c r="L224" t="e">
        <v>#N/A</v>
      </c>
      <c r="M224" t="e">
        <v>#N/A</v>
      </c>
      <c r="N224" t="e">
        <v>#N/A</v>
      </c>
      <c r="O224" t="e">
        <v>#N/A</v>
      </c>
      <c r="P224" t="e">
        <v>#N/A</v>
      </c>
      <c r="Q224">
        <v>20</v>
      </c>
      <c r="R224">
        <v>20</v>
      </c>
      <c r="S224">
        <v>20</v>
      </c>
      <c r="T224">
        <v>20</v>
      </c>
      <c r="U224">
        <v>20</v>
      </c>
      <c r="V224">
        <v>20</v>
      </c>
      <c r="W224">
        <v>20</v>
      </c>
      <c r="X224">
        <v>20</v>
      </c>
      <c r="Y224" s="145">
        <v>20</v>
      </c>
      <c r="Z224">
        <v>20</v>
      </c>
      <c r="AA224">
        <v>20</v>
      </c>
    </row>
    <row r="225" spans="1:27" x14ac:dyDescent="0.2">
      <c r="A225" s="89">
        <f>VLOOKUP(C225,TabellenBDFS!$B$4:$C$2717,2,FALSE)</f>
        <v>31</v>
      </c>
      <c r="B225" t="str">
        <f t="shared" si="5"/>
        <v>315</v>
      </c>
      <c r="C225" t="s">
        <v>32</v>
      </c>
      <c r="D225">
        <v>5</v>
      </c>
      <c r="E225" t="e">
        <v>#N/A</v>
      </c>
      <c r="F225" t="e">
        <v>#N/A</v>
      </c>
      <c r="G225" t="e">
        <v>#N/A</v>
      </c>
      <c r="H225" t="e">
        <v>#N/A</v>
      </c>
      <c r="I225" t="e">
        <v>#N/A</v>
      </c>
      <c r="J225" t="e">
        <v>#N/A</v>
      </c>
      <c r="K225" t="e">
        <v>#N/A</v>
      </c>
      <c r="L225" t="e">
        <v>#N/A</v>
      </c>
      <c r="M225" t="e">
        <v>#N/A</v>
      </c>
      <c r="N225" t="e">
        <v>#N/A</v>
      </c>
      <c r="O225" t="e">
        <v>#N/A</v>
      </c>
      <c r="P225" t="e">
        <v>#N/A</v>
      </c>
      <c r="Q225">
        <v>50</v>
      </c>
      <c r="R225">
        <v>50</v>
      </c>
      <c r="S225">
        <v>50</v>
      </c>
      <c r="T225">
        <v>50</v>
      </c>
      <c r="U225">
        <v>40</v>
      </c>
      <c r="V225">
        <v>40</v>
      </c>
      <c r="W225">
        <v>40</v>
      </c>
      <c r="X225">
        <v>50</v>
      </c>
      <c r="Y225" s="145">
        <v>40</v>
      </c>
      <c r="Z225">
        <v>50</v>
      </c>
      <c r="AA225">
        <v>50</v>
      </c>
    </row>
    <row r="226" spans="1:27" x14ac:dyDescent="0.2">
      <c r="A226" s="89">
        <f>VLOOKUP(C226,TabellenBDFS!$B$4:$C$2717,2,FALSE)</f>
        <v>31</v>
      </c>
      <c r="B226" t="str">
        <f t="shared" si="5"/>
        <v>316</v>
      </c>
      <c r="C226" t="s">
        <v>32</v>
      </c>
      <c r="D226">
        <v>6</v>
      </c>
      <c r="E226" t="e">
        <v>#N/A</v>
      </c>
      <c r="F226" t="e">
        <v>#N/A</v>
      </c>
      <c r="G226" t="e">
        <v>#N/A</v>
      </c>
      <c r="H226" t="e">
        <v>#N/A</v>
      </c>
      <c r="I226" t="e">
        <v>#N/A</v>
      </c>
      <c r="J226" t="e">
        <v>#N/A</v>
      </c>
      <c r="K226" t="e">
        <v>#N/A</v>
      </c>
      <c r="L226" t="e">
        <v>#N/A</v>
      </c>
      <c r="M226" t="e">
        <v>#N/A</v>
      </c>
      <c r="N226" t="e">
        <v>#N/A</v>
      </c>
      <c r="O226" t="e">
        <v>#N/A</v>
      </c>
      <c r="P226" t="e">
        <v>#N/A</v>
      </c>
      <c r="Q226">
        <v>440</v>
      </c>
      <c r="R226">
        <v>380</v>
      </c>
      <c r="S226">
        <v>390</v>
      </c>
      <c r="T226">
        <v>400</v>
      </c>
      <c r="U226">
        <v>400</v>
      </c>
      <c r="V226">
        <v>400</v>
      </c>
      <c r="W226">
        <v>390</v>
      </c>
      <c r="X226">
        <v>400</v>
      </c>
      <c r="Y226" s="145">
        <v>410</v>
      </c>
      <c r="Z226">
        <v>400</v>
      </c>
      <c r="AA226">
        <v>390</v>
      </c>
    </row>
    <row r="227" spans="1:27" x14ac:dyDescent="0.2">
      <c r="A227" s="89">
        <f>VLOOKUP(C227,TabellenBDFS!$B$4:$C$2717,2,FALSE)</f>
        <v>31</v>
      </c>
      <c r="B227" t="str">
        <f t="shared" si="5"/>
        <v>317</v>
      </c>
      <c r="C227" t="s">
        <v>32</v>
      </c>
      <c r="D227">
        <v>7</v>
      </c>
      <c r="E227" t="e">
        <v>#N/A</v>
      </c>
      <c r="F227" t="e">
        <v>#N/A</v>
      </c>
      <c r="G227" t="e">
        <v>#N/A</v>
      </c>
      <c r="H227" t="e">
        <v>#N/A</v>
      </c>
      <c r="I227" t="e">
        <v>#N/A</v>
      </c>
      <c r="J227" t="e">
        <v>#N/A</v>
      </c>
      <c r="K227" t="e">
        <v>#N/A</v>
      </c>
      <c r="L227" t="e">
        <v>#N/A</v>
      </c>
      <c r="M227" t="e">
        <v>#N/A</v>
      </c>
      <c r="N227" t="e">
        <v>#N/A</v>
      </c>
      <c r="O227" t="e">
        <v>#N/A</v>
      </c>
      <c r="P227" t="e">
        <v>#N/A</v>
      </c>
      <c r="Q227">
        <v>150</v>
      </c>
      <c r="R227">
        <v>110</v>
      </c>
      <c r="S227">
        <v>110</v>
      </c>
      <c r="T227">
        <v>100</v>
      </c>
      <c r="U227">
        <v>110</v>
      </c>
      <c r="V227">
        <v>100</v>
      </c>
      <c r="W227">
        <v>100</v>
      </c>
      <c r="X227">
        <v>100</v>
      </c>
      <c r="Y227" s="145">
        <v>100</v>
      </c>
      <c r="Z227">
        <v>100</v>
      </c>
      <c r="AA227">
        <v>110</v>
      </c>
    </row>
    <row r="228" spans="1:27" x14ac:dyDescent="0.2">
      <c r="A228" s="89">
        <f>VLOOKUP(C228,TabellenBDFS!$B$4:$C$2717,2,FALSE)</f>
        <v>32</v>
      </c>
      <c r="B228" t="str">
        <f t="shared" si="5"/>
        <v>321</v>
      </c>
      <c r="C228" t="s">
        <v>33</v>
      </c>
      <c r="D228">
        <v>1</v>
      </c>
      <c r="E228">
        <v>70</v>
      </c>
      <c r="F228">
        <v>60</v>
      </c>
      <c r="G228">
        <v>60</v>
      </c>
      <c r="H228">
        <v>80</v>
      </c>
      <c r="I228">
        <v>90</v>
      </c>
      <c r="J228">
        <v>80</v>
      </c>
      <c r="K228">
        <v>80</v>
      </c>
      <c r="L228">
        <v>80</v>
      </c>
      <c r="M228">
        <v>90</v>
      </c>
      <c r="N228">
        <v>80</v>
      </c>
      <c r="O228">
        <v>90</v>
      </c>
      <c r="P228">
        <v>90</v>
      </c>
      <c r="Q228">
        <v>100</v>
      </c>
      <c r="R228">
        <v>90</v>
      </c>
      <c r="S228">
        <v>90</v>
      </c>
      <c r="T228">
        <v>90</v>
      </c>
      <c r="U228">
        <v>100</v>
      </c>
      <c r="V228">
        <v>100</v>
      </c>
      <c r="W228">
        <v>110</v>
      </c>
      <c r="X228">
        <v>100</v>
      </c>
      <c r="Y228" s="145">
        <v>100</v>
      </c>
      <c r="Z228">
        <v>120</v>
      </c>
      <c r="AA228">
        <v>150</v>
      </c>
    </row>
    <row r="229" spans="1:27" x14ac:dyDescent="0.2">
      <c r="A229" s="89">
        <f>VLOOKUP(C229,TabellenBDFS!$B$4:$C$2717,2,FALSE)</f>
        <v>32</v>
      </c>
      <c r="B229" t="str">
        <f t="shared" si="5"/>
        <v>322</v>
      </c>
      <c r="C229" t="s">
        <v>33</v>
      </c>
      <c r="D229">
        <v>2</v>
      </c>
      <c r="E229">
        <v>10</v>
      </c>
      <c r="F229">
        <v>10</v>
      </c>
      <c r="G229">
        <v>10</v>
      </c>
      <c r="H229">
        <v>10</v>
      </c>
      <c r="I229">
        <v>10</v>
      </c>
      <c r="J229">
        <v>10</v>
      </c>
      <c r="K229">
        <v>10</v>
      </c>
      <c r="L229">
        <v>10</v>
      </c>
      <c r="M229">
        <v>10</v>
      </c>
      <c r="N229">
        <v>10</v>
      </c>
      <c r="O229">
        <v>10</v>
      </c>
      <c r="P229">
        <v>10</v>
      </c>
      <c r="Q229">
        <v>10</v>
      </c>
      <c r="R229">
        <v>10</v>
      </c>
      <c r="S229">
        <v>10</v>
      </c>
      <c r="T229">
        <v>10</v>
      </c>
      <c r="U229">
        <v>10</v>
      </c>
      <c r="V229">
        <v>0</v>
      </c>
      <c r="W229">
        <v>0</v>
      </c>
      <c r="X229">
        <v>0</v>
      </c>
      <c r="Y229" s="145">
        <v>0</v>
      </c>
      <c r="Z229">
        <v>0</v>
      </c>
      <c r="AA229">
        <v>0</v>
      </c>
    </row>
    <row r="230" spans="1:27" x14ac:dyDescent="0.2">
      <c r="A230" s="89">
        <f>VLOOKUP(C230,TabellenBDFS!$B$4:$C$2717,2,FALSE)</f>
        <v>32</v>
      </c>
      <c r="B230" t="str">
        <f t="shared" si="5"/>
        <v>323</v>
      </c>
      <c r="C230" t="s">
        <v>33</v>
      </c>
      <c r="D230">
        <v>3</v>
      </c>
      <c r="E230">
        <v>0</v>
      </c>
      <c r="F230">
        <v>0</v>
      </c>
      <c r="G230">
        <v>0</v>
      </c>
      <c r="H230">
        <v>0</v>
      </c>
      <c r="I230">
        <v>0</v>
      </c>
      <c r="J230">
        <v>0</v>
      </c>
      <c r="K230">
        <v>0</v>
      </c>
      <c r="L230">
        <v>0</v>
      </c>
      <c r="M230">
        <v>10</v>
      </c>
      <c r="N230">
        <v>10</v>
      </c>
      <c r="O230">
        <v>10</v>
      </c>
      <c r="P230">
        <v>10</v>
      </c>
      <c r="Q230">
        <v>20</v>
      </c>
      <c r="R230">
        <v>20</v>
      </c>
      <c r="S230">
        <v>10</v>
      </c>
      <c r="T230">
        <v>20</v>
      </c>
      <c r="U230">
        <v>20</v>
      </c>
      <c r="V230">
        <v>20</v>
      </c>
      <c r="W230">
        <v>20</v>
      </c>
      <c r="X230">
        <v>20</v>
      </c>
      <c r="Y230" s="145">
        <v>20</v>
      </c>
      <c r="Z230">
        <v>20</v>
      </c>
      <c r="AA230">
        <v>40</v>
      </c>
    </row>
    <row r="231" spans="1:27" x14ac:dyDescent="0.2">
      <c r="A231" s="89">
        <f>VLOOKUP(C231,TabellenBDFS!$B$4:$C$2717,2,FALSE)</f>
        <v>32</v>
      </c>
      <c r="B231" t="str">
        <f t="shared" si="5"/>
        <v>324</v>
      </c>
      <c r="C231" t="s">
        <v>33</v>
      </c>
      <c r="D231">
        <v>4</v>
      </c>
      <c r="E231">
        <v>0</v>
      </c>
      <c r="F231">
        <v>0</v>
      </c>
      <c r="G231">
        <v>0</v>
      </c>
      <c r="H231">
        <v>0</v>
      </c>
      <c r="I231">
        <v>0</v>
      </c>
      <c r="J231">
        <v>0</v>
      </c>
      <c r="K231">
        <v>0</v>
      </c>
      <c r="L231">
        <v>0</v>
      </c>
      <c r="M231">
        <v>0</v>
      </c>
      <c r="N231">
        <v>0</v>
      </c>
      <c r="O231">
        <v>0</v>
      </c>
      <c r="P231">
        <v>10</v>
      </c>
      <c r="Q231">
        <v>0</v>
      </c>
      <c r="R231">
        <v>0</v>
      </c>
      <c r="S231">
        <v>10</v>
      </c>
      <c r="T231">
        <v>0</v>
      </c>
      <c r="U231">
        <v>0</v>
      </c>
      <c r="V231">
        <v>0</v>
      </c>
      <c r="W231">
        <v>0</v>
      </c>
      <c r="X231">
        <v>0</v>
      </c>
      <c r="Y231" s="145">
        <v>0</v>
      </c>
      <c r="Z231">
        <v>0</v>
      </c>
      <c r="AA231">
        <v>0</v>
      </c>
    </row>
    <row r="232" spans="1:27" x14ac:dyDescent="0.2">
      <c r="A232" s="89">
        <f>VLOOKUP(C232,TabellenBDFS!$B$4:$C$2717,2,FALSE)</f>
        <v>32</v>
      </c>
      <c r="B232" t="str">
        <f t="shared" si="5"/>
        <v>325</v>
      </c>
      <c r="C232" t="s">
        <v>33</v>
      </c>
      <c r="D232">
        <v>5</v>
      </c>
      <c r="E232">
        <v>0</v>
      </c>
      <c r="F232">
        <v>0</v>
      </c>
      <c r="G232">
        <v>0</v>
      </c>
      <c r="H232">
        <v>0</v>
      </c>
      <c r="I232">
        <v>0</v>
      </c>
      <c r="J232">
        <v>0</v>
      </c>
      <c r="K232">
        <v>0</v>
      </c>
      <c r="L232">
        <v>0</v>
      </c>
      <c r="M232">
        <v>0</v>
      </c>
      <c r="N232">
        <v>0</v>
      </c>
      <c r="O232">
        <v>0</v>
      </c>
      <c r="P232">
        <v>0</v>
      </c>
      <c r="Q232">
        <v>0</v>
      </c>
      <c r="R232">
        <v>0</v>
      </c>
      <c r="S232">
        <v>0</v>
      </c>
      <c r="T232">
        <v>0</v>
      </c>
      <c r="U232">
        <v>0</v>
      </c>
      <c r="V232">
        <v>0</v>
      </c>
      <c r="W232">
        <v>0</v>
      </c>
      <c r="X232">
        <v>0</v>
      </c>
      <c r="Y232" s="145">
        <v>0</v>
      </c>
      <c r="Z232">
        <v>0</v>
      </c>
      <c r="AA232">
        <v>0</v>
      </c>
    </row>
    <row r="233" spans="1:27" x14ac:dyDescent="0.2">
      <c r="A233" s="89">
        <f>VLOOKUP(C233,TabellenBDFS!$B$4:$C$2717,2,FALSE)</f>
        <v>32</v>
      </c>
      <c r="B233" t="str">
        <f t="shared" si="5"/>
        <v>326</v>
      </c>
      <c r="C233" t="s">
        <v>33</v>
      </c>
      <c r="D233">
        <v>6</v>
      </c>
      <c r="E233">
        <v>40</v>
      </c>
      <c r="F233">
        <v>40</v>
      </c>
      <c r="G233">
        <v>30</v>
      </c>
      <c r="H233">
        <v>40</v>
      </c>
      <c r="I233">
        <v>40</v>
      </c>
      <c r="J233">
        <v>40</v>
      </c>
      <c r="K233">
        <v>40</v>
      </c>
      <c r="L233">
        <v>30</v>
      </c>
      <c r="M233">
        <v>40</v>
      </c>
      <c r="N233">
        <v>40</v>
      </c>
      <c r="O233">
        <v>40</v>
      </c>
      <c r="P233">
        <v>30</v>
      </c>
      <c r="Q233">
        <v>30</v>
      </c>
      <c r="R233">
        <v>30</v>
      </c>
      <c r="S233">
        <v>30</v>
      </c>
      <c r="T233">
        <v>30</v>
      </c>
      <c r="U233">
        <v>40</v>
      </c>
      <c r="V233">
        <v>40</v>
      </c>
      <c r="W233">
        <v>40</v>
      </c>
      <c r="X233">
        <v>40</v>
      </c>
      <c r="Y233" s="145">
        <v>40</v>
      </c>
      <c r="Z233">
        <v>40</v>
      </c>
      <c r="AA233">
        <v>40</v>
      </c>
    </row>
    <row r="234" spans="1:27" x14ac:dyDescent="0.2">
      <c r="A234" s="89">
        <f>VLOOKUP(C234,TabellenBDFS!$B$4:$C$2717,2,FALSE)</f>
        <v>32</v>
      </c>
      <c r="B234" t="str">
        <f t="shared" si="5"/>
        <v>327</v>
      </c>
      <c r="C234" t="s">
        <v>33</v>
      </c>
      <c r="D234">
        <v>7</v>
      </c>
      <c r="E234">
        <v>20</v>
      </c>
      <c r="F234">
        <v>10</v>
      </c>
      <c r="G234">
        <v>20</v>
      </c>
      <c r="H234">
        <v>30</v>
      </c>
      <c r="I234">
        <v>40</v>
      </c>
      <c r="J234">
        <v>30</v>
      </c>
      <c r="K234">
        <v>30</v>
      </c>
      <c r="L234">
        <v>40</v>
      </c>
      <c r="M234">
        <v>30</v>
      </c>
      <c r="N234">
        <v>30</v>
      </c>
      <c r="O234">
        <v>40</v>
      </c>
      <c r="P234">
        <v>40</v>
      </c>
      <c r="Q234">
        <v>40</v>
      </c>
      <c r="R234">
        <v>30</v>
      </c>
      <c r="S234">
        <v>30</v>
      </c>
      <c r="T234">
        <v>30</v>
      </c>
      <c r="U234">
        <v>40</v>
      </c>
      <c r="V234">
        <v>40</v>
      </c>
      <c r="W234">
        <v>40</v>
      </c>
      <c r="X234">
        <v>40</v>
      </c>
      <c r="Y234" s="145">
        <v>40</v>
      </c>
      <c r="Z234">
        <v>50</v>
      </c>
      <c r="AA234">
        <v>60</v>
      </c>
    </row>
    <row r="235" spans="1:27" x14ac:dyDescent="0.2">
      <c r="A235" s="89">
        <f>VLOOKUP(C235,TabellenBDFS!$B$4:$C$2717,2,FALSE)</f>
        <v>33</v>
      </c>
      <c r="B235" t="str">
        <f t="shared" si="5"/>
        <v>331</v>
      </c>
      <c r="C235" t="s">
        <v>34</v>
      </c>
      <c r="D235">
        <v>1</v>
      </c>
      <c r="E235">
        <v>90</v>
      </c>
      <c r="F235">
        <v>90</v>
      </c>
      <c r="G235">
        <v>90</v>
      </c>
      <c r="H235">
        <v>100</v>
      </c>
      <c r="I235">
        <v>100</v>
      </c>
      <c r="J235">
        <v>100</v>
      </c>
      <c r="K235">
        <v>100</v>
      </c>
      <c r="L235">
        <v>110</v>
      </c>
      <c r="M235">
        <v>110</v>
      </c>
      <c r="N235">
        <v>120</v>
      </c>
      <c r="O235">
        <v>130</v>
      </c>
      <c r="P235">
        <v>140</v>
      </c>
      <c r="Q235">
        <v>130</v>
      </c>
      <c r="R235">
        <v>140</v>
      </c>
      <c r="S235">
        <v>150</v>
      </c>
      <c r="T235">
        <v>140</v>
      </c>
      <c r="U235">
        <v>140</v>
      </c>
      <c r="V235">
        <v>140</v>
      </c>
      <c r="W235">
        <v>120</v>
      </c>
      <c r="X235">
        <v>130</v>
      </c>
      <c r="Y235" s="145">
        <v>120</v>
      </c>
      <c r="Z235">
        <v>120</v>
      </c>
      <c r="AA235">
        <v>120</v>
      </c>
    </row>
    <row r="236" spans="1:27" x14ac:dyDescent="0.2">
      <c r="A236" s="89">
        <f>VLOOKUP(C236,TabellenBDFS!$B$4:$C$2717,2,FALSE)</f>
        <v>33</v>
      </c>
      <c r="B236" t="str">
        <f t="shared" si="5"/>
        <v>332</v>
      </c>
      <c r="C236" t="s">
        <v>34</v>
      </c>
      <c r="D236">
        <v>2</v>
      </c>
      <c r="E236">
        <v>10</v>
      </c>
      <c r="F236">
        <v>10</v>
      </c>
      <c r="G236">
        <v>10</v>
      </c>
      <c r="H236">
        <v>10</v>
      </c>
      <c r="I236">
        <v>10</v>
      </c>
      <c r="J236">
        <v>10</v>
      </c>
      <c r="K236">
        <v>10</v>
      </c>
      <c r="L236">
        <v>10</v>
      </c>
      <c r="M236">
        <v>10</v>
      </c>
      <c r="N236">
        <v>10</v>
      </c>
      <c r="O236">
        <v>10</v>
      </c>
      <c r="P236">
        <v>10</v>
      </c>
      <c r="Q236">
        <v>10</v>
      </c>
      <c r="R236">
        <v>10</v>
      </c>
      <c r="S236">
        <v>10</v>
      </c>
      <c r="T236">
        <v>10</v>
      </c>
      <c r="U236">
        <v>10</v>
      </c>
      <c r="V236">
        <v>10</v>
      </c>
      <c r="W236">
        <v>10</v>
      </c>
      <c r="X236">
        <v>10</v>
      </c>
      <c r="Y236" s="145">
        <v>10</v>
      </c>
      <c r="Z236">
        <v>10</v>
      </c>
      <c r="AA236">
        <v>10</v>
      </c>
    </row>
    <row r="237" spans="1:27" x14ac:dyDescent="0.2">
      <c r="A237" s="89">
        <f>VLOOKUP(C237,TabellenBDFS!$B$4:$C$2717,2,FALSE)</f>
        <v>33</v>
      </c>
      <c r="B237" t="str">
        <f t="shared" si="5"/>
        <v>333</v>
      </c>
      <c r="C237" t="s">
        <v>34</v>
      </c>
      <c r="D237">
        <v>3</v>
      </c>
      <c r="E237">
        <v>0</v>
      </c>
      <c r="F237">
        <v>0</v>
      </c>
      <c r="G237">
        <v>0</v>
      </c>
      <c r="H237">
        <v>0</v>
      </c>
      <c r="I237">
        <v>0</v>
      </c>
      <c r="J237">
        <v>0</v>
      </c>
      <c r="K237">
        <v>0</v>
      </c>
      <c r="L237">
        <v>0</v>
      </c>
      <c r="M237">
        <v>0</v>
      </c>
      <c r="N237">
        <v>10</v>
      </c>
      <c r="O237">
        <v>10</v>
      </c>
      <c r="P237">
        <v>10</v>
      </c>
      <c r="Q237">
        <v>10</v>
      </c>
      <c r="R237">
        <v>10</v>
      </c>
      <c r="S237">
        <v>10</v>
      </c>
      <c r="T237">
        <v>10</v>
      </c>
      <c r="U237">
        <v>10</v>
      </c>
      <c r="V237">
        <v>10</v>
      </c>
      <c r="W237">
        <v>10</v>
      </c>
      <c r="X237">
        <v>10</v>
      </c>
      <c r="Y237" s="145">
        <v>10</v>
      </c>
      <c r="Z237">
        <v>10</v>
      </c>
      <c r="AA237">
        <v>10</v>
      </c>
    </row>
    <row r="238" spans="1:27" x14ac:dyDescent="0.2">
      <c r="A238" s="89">
        <f>VLOOKUP(C238,TabellenBDFS!$B$4:$C$2717,2,FALSE)</f>
        <v>33</v>
      </c>
      <c r="B238" t="str">
        <f t="shared" si="5"/>
        <v>334</v>
      </c>
      <c r="C238" t="s">
        <v>34</v>
      </c>
      <c r="D238">
        <v>4</v>
      </c>
      <c r="E238">
        <v>0</v>
      </c>
      <c r="F238">
        <v>0</v>
      </c>
      <c r="G238">
        <v>0</v>
      </c>
      <c r="H238">
        <v>0</v>
      </c>
      <c r="I238">
        <v>0</v>
      </c>
      <c r="J238">
        <v>0</v>
      </c>
      <c r="K238">
        <v>0</v>
      </c>
      <c r="L238">
        <v>0</v>
      </c>
      <c r="M238">
        <v>0</v>
      </c>
      <c r="N238">
        <v>0</v>
      </c>
      <c r="O238">
        <v>10</v>
      </c>
      <c r="P238">
        <v>10</v>
      </c>
      <c r="Q238">
        <v>10</v>
      </c>
      <c r="R238">
        <v>10</v>
      </c>
      <c r="S238">
        <v>10</v>
      </c>
      <c r="T238">
        <v>0</v>
      </c>
      <c r="U238">
        <v>0</v>
      </c>
      <c r="V238">
        <v>0</v>
      </c>
      <c r="W238">
        <v>0</v>
      </c>
      <c r="X238">
        <v>0</v>
      </c>
      <c r="Y238" s="145">
        <v>0</v>
      </c>
      <c r="Z238">
        <v>0</v>
      </c>
      <c r="AA238">
        <v>0</v>
      </c>
    </row>
    <row r="239" spans="1:27" x14ac:dyDescent="0.2">
      <c r="A239" s="89">
        <f>VLOOKUP(C239,TabellenBDFS!$B$4:$C$2717,2,FALSE)</f>
        <v>33</v>
      </c>
      <c r="B239" t="str">
        <f t="shared" si="5"/>
        <v>335</v>
      </c>
      <c r="C239" t="s">
        <v>34</v>
      </c>
      <c r="D239">
        <v>5</v>
      </c>
      <c r="E239">
        <v>10</v>
      </c>
      <c r="F239">
        <v>10</v>
      </c>
      <c r="G239">
        <v>10</v>
      </c>
      <c r="H239">
        <v>0</v>
      </c>
      <c r="I239">
        <v>0</v>
      </c>
      <c r="J239">
        <v>0</v>
      </c>
      <c r="K239">
        <v>0</v>
      </c>
      <c r="L239">
        <v>0</v>
      </c>
      <c r="M239">
        <v>0</v>
      </c>
      <c r="N239">
        <v>0</v>
      </c>
      <c r="O239">
        <v>0</v>
      </c>
      <c r="P239">
        <v>0</v>
      </c>
      <c r="Q239">
        <v>0</v>
      </c>
      <c r="R239">
        <v>0</v>
      </c>
      <c r="S239">
        <v>0</v>
      </c>
      <c r="T239">
        <v>0</v>
      </c>
      <c r="U239">
        <v>0</v>
      </c>
      <c r="V239">
        <v>0</v>
      </c>
      <c r="W239">
        <v>0</v>
      </c>
      <c r="X239">
        <v>0</v>
      </c>
      <c r="Y239" s="145">
        <v>0</v>
      </c>
      <c r="Z239">
        <v>0</v>
      </c>
      <c r="AA239">
        <v>0</v>
      </c>
    </row>
    <row r="240" spans="1:27" x14ac:dyDescent="0.2">
      <c r="A240" s="89">
        <f>VLOOKUP(C240,TabellenBDFS!$B$4:$C$2717,2,FALSE)</f>
        <v>33</v>
      </c>
      <c r="B240" t="str">
        <f t="shared" si="5"/>
        <v>336</v>
      </c>
      <c r="C240" t="s">
        <v>34</v>
      </c>
      <c r="D240">
        <v>6</v>
      </c>
      <c r="E240">
        <v>40</v>
      </c>
      <c r="F240">
        <v>50</v>
      </c>
      <c r="G240">
        <v>50</v>
      </c>
      <c r="H240">
        <v>60</v>
      </c>
      <c r="I240">
        <v>60</v>
      </c>
      <c r="J240">
        <v>60</v>
      </c>
      <c r="K240">
        <v>60</v>
      </c>
      <c r="L240">
        <v>60</v>
      </c>
      <c r="M240">
        <v>70</v>
      </c>
      <c r="N240">
        <v>70</v>
      </c>
      <c r="O240">
        <v>70</v>
      </c>
      <c r="P240">
        <v>80</v>
      </c>
      <c r="Q240">
        <v>80</v>
      </c>
      <c r="R240">
        <v>80</v>
      </c>
      <c r="S240">
        <v>80</v>
      </c>
      <c r="T240">
        <v>80</v>
      </c>
      <c r="U240">
        <v>80</v>
      </c>
      <c r="V240">
        <v>80</v>
      </c>
      <c r="W240">
        <v>70</v>
      </c>
      <c r="X240">
        <v>70</v>
      </c>
      <c r="Y240" s="145">
        <v>60</v>
      </c>
      <c r="Z240">
        <v>60</v>
      </c>
      <c r="AA240">
        <v>60</v>
      </c>
    </row>
    <row r="241" spans="1:27" x14ac:dyDescent="0.2">
      <c r="A241" s="89">
        <f>VLOOKUP(C241,TabellenBDFS!$B$4:$C$2717,2,FALSE)</f>
        <v>33</v>
      </c>
      <c r="B241" t="str">
        <f t="shared" si="5"/>
        <v>337</v>
      </c>
      <c r="C241" t="s">
        <v>34</v>
      </c>
      <c r="D241">
        <v>7</v>
      </c>
      <c r="E241">
        <v>30</v>
      </c>
      <c r="F241">
        <v>30</v>
      </c>
      <c r="G241">
        <v>30</v>
      </c>
      <c r="H241">
        <v>30</v>
      </c>
      <c r="I241">
        <v>20</v>
      </c>
      <c r="J241">
        <v>30</v>
      </c>
      <c r="K241">
        <v>30</v>
      </c>
      <c r="L241">
        <v>30</v>
      </c>
      <c r="M241">
        <v>30</v>
      </c>
      <c r="N241">
        <v>30</v>
      </c>
      <c r="O241">
        <v>30</v>
      </c>
      <c r="P241">
        <v>30</v>
      </c>
      <c r="Q241">
        <v>30</v>
      </c>
      <c r="R241">
        <v>30</v>
      </c>
      <c r="S241">
        <v>40</v>
      </c>
      <c r="T241">
        <v>40</v>
      </c>
      <c r="U241">
        <v>30</v>
      </c>
      <c r="V241">
        <v>30</v>
      </c>
      <c r="W241">
        <v>30</v>
      </c>
      <c r="X241">
        <v>40</v>
      </c>
      <c r="Y241" s="145">
        <v>40</v>
      </c>
      <c r="Z241">
        <v>30</v>
      </c>
      <c r="AA241">
        <v>30</v>
      </c>
    </row>
    <row r="242" spans="1:27" x14ac:dyDescent="0.2">
      <c r="A242" s="89">
        <f>VLOOKUP(C242,TabellenBDFS!$B$4:$C$2717,2,FALSE)</f>
        <v>34</v>
      </c>
      <c r="B242" t="str">
        <f t="shared" si="5"/>
        <v>341</v>
      </c>
      <c r="C242" t="s">
        <v>35</v>
      </c>
      <c r="D242">
        <v>1</v>
      </c>
      <c r="E242">
        <v>190</v>
      </c>
      <c r="F242">
        <v>190</v>
      </c>
      <c r="G242">
        <v>180</v>
      </c>
      <c r="H242">
        <v>190</v>
      </c>
      <c r="I242">
        <v>180</v>
      </c>
      <c r="J242">
        <v>190</v>
      </c>
      <c r="K242">
        <v>190</v>
      </c>
      <c r="L242">
        <v>200</v>
      </c>
      <c r="M242">
        <v>180</v>
      </c>
      <c r="N242">
        <v>190</v>
      </c>
      <c r="O242">
        <v>190</v>
      </c>
      <c r="P242">
        <v>190</v>
      </c>
      <c r="Q242">
        <v>190</v>
      </c>
      <c r="R242">
        <v>210</v>
      </c>
      <c r="S242">
        <v>210</v>
      </c>
      <c r="T242">
        <v>210</v>
      </c>
      <c r="U242">
        <v>220</v>
      </c>
      <c r="V242">
        <v>210</v>
      </c>
      <c r="W242">
        <v>210</v>
      </c>
      <c r="X242">
        <v>220</v>
      </c>
      <c r="Y242" s="145">
        <v>220</v>
      </c>
      <c r="Z242">
        <v>230</v>
      </c>
      <c r="AA242">
        <v>230</v>
      </c>
    </row>
    <row r="243" spans="1:27" x14ac:dyDescent="0.2">
      <c r="A243" s="89">
        <f>VLOOKUP(C243,TabellenBDFS!$B$4:$C$2717,2,FALSE)</f>
        <v>34</v>
      </c>
      <c r="B243" t="str">
        <f t="shared" si="5"/>
        <v>342</v>
      </c>
      <c r="C243" t="s">
        <v>35</v>
      </c>
      <c r="D243">
        <v>2</v>
      </c>
      <c r="E243">
        <v>10</v>
      </c>
      <c r="F243">
        <v>0</v>
      </c>
      <c r="G243">
        <v>10</v>
      </c>
      <c r="H243">
        <v>10</v>
      </c>
      <c r="I243">
        <v>0</v>
      </c>
      <c r="J243">
        <v>0</v>
      </c>
      <c r="K243">
        <v>0</v>
      </c>
      <c r="L243">
        <v>0</v>
      </c>
      <c r="M243">
        <v>0</v>
      </c>
      <c r="N243">
        <v>0</v>
      </c>
      <c r="O243">
        <v>0</v>
      </c>
      <c r="P243">
        <v>0</v>
      </c>
      <c r="Q243">
        <v>0</v>
      </c>
      <c r="R243">
        <v>0</v>
      </c>
      <c r="S243">
        <v>0</v>
      </c>
      <c r="T243">
        <v>0</v>
      </c>
      <c r="U243">
        <v>0</v>
      </c>
      <c r="V243">
        <v>0</v>
      </c>
      <c r="W243">
        <v>0</v>
      </c>
      <c r="X243">
        <v>0</v>
      </c>
      <c r="Y243" s="145">
        <v>0</v>
      </c>
      <c r="Z243">
        <v>0</v>
      </c>
      <c r="AA243">
        <v>0</v>
      </c>
    </row>
    <row r="244" spans="1:27" x14ac:dyDescent="0.2">
      <c r="A244" s="89">
        <f>VLOOKUP(C244,TabellenBDFS!$B$4:$C$2717,2,FALSE)</f>
        <v>34</v>
      </c>
      <c r="B244" t="str">
        <f t="shared" si="5"/>
        <v>343</v>
      </c>
      <c r="C244" t="s">
        <v>35</v>
      </c>
      <c r="D244">
        <v>3</v>
      </c>
      <c r="E244">
        <v>0</v>
      </c>
      <c r="F244">
        <v>0</v>
      </c>
      <c r="G244">
        <v>0</v>
      </c>
      <c r="H244">
        <v>0</v>
      </c>
      <c r="I244">
        <v>0</v>
      </c>
      <c r="J244">
        <v>0</v>
      </c>
      <c r="K244">
        <v>0</v>
      </c>
      <c r="L244">
        <v>10</v>
      </c>
      <c r="M244">
        <v>0</v>
      </c>
      <c r="N244">
        <v>0</v>
      </c>
      <c r="O244">
        <v>0</v>
      </c>
      <c r="P244">
        <v>0</v>
      </c>
      <c r="Q244">
        <v>0</v>
      </c>
      <c r="R244">
        <v>0</v>
      </c>
      <c r="S244">
        <v>0</v>
      </c>
      <c r="T244">
        <v>0</v>
      </c>
      <c r="U244">
        <v>0</v>
      </c>
      <c r="V244">
        <v>0</v>
      </c>
      <c r="W244">
        <v>0</v>
      </c>
      <c r="X244">
        <v>0</v>
      </c>
      <c r="Y244" s="145">
        <v>0</v>
      </c>
      <c r="Z244">
        <v>0</v>
      </c>
      <c r="AA244">
        <v>0</v>
      </c>
    </row>
    <row r="245" spans="1:27" x14ac:dyDescent="0.2">
      <c r="A245" s="89">
        <f>VLOOKUP(C245,TabellenBDFS!$B$4:$C$2717,2,FALSE)</f>
        <v>34</v>
      </c>
      <c r="B245" t="str">
        <f t="shared" si="5"/>
        <v>344</v>
      </c>
      <c r="C245" t="s">
        <v>35</v>
      </c>
      <c r="D245">
        <v>4</v>
      </c>
      <c r="E245">
        <v>0</v>
      </c>
      <c r="F245">
        <v>0</v>
      </c>
      <c r="G245">
        <v>0</v>
      </c>
      <c r="H245">
        <v>0</v>
      </c>
      <c r="I245">
        <v>0</v>
      </c>
      <c r="J245">
        <v>0</v>
      </c>
      <c r="K245">
        <v>0</v>
      </c>
      <c r="L245">
        <v>0</v>
      </c>
      <c r="M245">
        <v>0</v>
      </c>
      <c r="N245">
        <v>0</v>
      </c>
      <c r="O245">
        <v>0</v>
      </c>
      <c r="P245">
        <v>0</v>
      </c>
      <c r="Q245">
        <v>0</v>
      </c>
      <c r="R245">
        <v>0</v>
      </c>
      <c r="S245">
        <v>0</v>
      </c>
      <c r="T245">
        <v>0</v>
      </c>
      <c r="U245">
        <v>0</v>
      </c>
      <c r="V245">
        <v>0</v>
      </c>
      <c r="W245">
        <v>0</v>
      </c>
      <c r="X245">
        <v>0</v>
      </c>
      <c r="Y245" s="145">
        <v>0</v>
      </c>
      <c r="Z245">
        <v>0</v>
      </c>
      <c r="AA245">
        <v>0</v>
      </c>
    </row>
    <row r="246" spans="1:27" x14ac:dyDescent="0.2">
      <c r="A246" s="89">
        <f>VLOOKUP(C246,TabellenBDFS!$B$4:$C$2717,2,FALSE)</f>
        <v>34</v>
      </c>
      <c r="B246" t="str">
        <f t="shared" si="5"/>
        <v>345</v>
      </c>
      <c r="C246" t="s">
        <v>35</v>
      </c>
      <c r="D246">
        <v>5</v>
      </c>
      <c r="E246">
        <v>0</v>
      </c>
      <c r="F246">
        <v>0</v>
      </c>
      <c r="G246">
        <v>0</v>
      </c>
      <c r="H246">
        <v>0</v>
      </c>
      <c r="I246">
        <v>0</v>
      </c>
      <c r="J246">
        <v>0</v>
      </c>
      <c r="K246">
        <v>0</v>
      </c>
      <c r="L246">
        <v>0</v>
      </c>
      <c r="M246">
        <v>0</v>
      </c>
      <c r="N246">
        <v>0</v>
      </c>
      <c r="O246">
        <v>0</v>
      </c>
      <c r="P246">
        <v>0</v>
      </c>
      <c r="Q246">
        <v>0</v>
      </c>
      <c r="R246">
        <v>0</v>
      </c>
      <c r="S246">
        <v>0</v>
      </c>
      <c r="T246">
        <v>0</v>
      </c>
      <c r="U246">
        <v>0</v>
      </c>
      <c r="V246">
        <v>0</v>
      </c>
      <c r="W246">
        <v>0</v>
      </c>
      <c r="X246">
        <v>0</v>
      </c>
      <c r="Y246" s="145">
        <v>0</v>
      </c>
      <c r="Z246">
        <v>0</v>
      </c>
      <c r="AA246">
        <v>0</v>
      </c>
    </row>
    <row r="247" spans="1:27" x14ac:dyDescent="0.2">
      <c r="A247" s="89">
        <f>VLOOKUP(C247,TabellenBDFS!$B$4:$C$2717,2,FALSE)</f>
        <v>34</v>
      </c>
      <c r="B247" t="str">
        <f t="shared" si="5"/>
        <v>346</v>
      </c>
      <c r="C247" t="s">
        <v>35</v>
      </c>
      <c r="D247">
        <v>6</v>
      </c>
      <c r="E247">
        <v>120</v>
      </c>
      <c r="F247">
        <v>110</v>
      </c>
      <c r="G247">
        <v>110</v>
      </c>
      <c r="H247">
        <v>110</v>
      </c>
      <c r="I247">
        <v>110</v>
      </c>
      <c r="J247">
        <v>110</v>
      </c>
      <c r="K247">
        <v>110</v>
      </c>
      <c r="L247">
        <v>110</v>
      </c>
      <c r="M247">
        <v>110</v>
      </c>
      <c r="N247">
        <v>120</v>
      </c>
      <c r="O247">
        <v>120</v>
      </c>
      <c r="P247">
        <v>120</v>
      </c>
      <c r="Q247">
        <v>120</v>
      </c>
      <c r="R247">
        <v>130</v>
      </c>
      <c r="S247">
        <v>140</v>
      </c>
      <c r="T247">
        <v>140</v>
      </c>
      <c r="U247">
        <v>140</v>
      </c>
      <c r="V247">
        <v>140</v>
      </c>
      <c r="W247">
        <v>140</v>
      </c>
      <c r="X247">
        <v>140</v>
      </c>
      <c r="Y247" s="145">
        <v>140</v>
      </c>
      <c r="Z247">
        <v>140</v>
      </c>
      <c r="AA247">
        <v>140</v>
      </c>
    </row>
    <row r="248" spans="1:27" x14ac:dyDescent="0.2">
      <c r="A248" s="89">
        <f>VLOOKUP(C248,TabellenBDFS!$B$4:$C$2717,2,FALSE)</f>
        <v>34</v>
      </c>
      <c r="B248" t="str">
        <f t="shared" si="5"/>
        <v>347</v>
      </c>
      <c r="C248" t="s">
        <v>35</v>
      </c>
      <c r="D248">
        <v>7</v>
      </c>
      <c r="E248">
        <v>60</v>
      </c>
      <c r="F248">
        <v>60</v>
      </c>
      <c r="G248">
        <v>60</v>
      </c>
      <c r="H248">
        <v>60</v>
      </c>
      <c r="I248">
        <v>50</v>
      </c>
      <c r="J248">
        <v>60</v>
      </c>
      <c r="K248">
        <v>70</v>
      </c>
      <c r="L248">
        <v>80</v>
      </c>
      <c r="M248">
        <v>70</v>
      </c>
      <c r="N248">
        <v>60</v>
      </c>
      <c r="O248">
        <v>70</v>
      </c>
      <c r="P248">
        <v>70</v>
      </c>
      <c r="Q248">
        <v>70</v>
      </c>
      <c r="R248">
        <v>70</v>
      </c>
      <c r="S248">
        <v>70</v>
      </c>
      <c r="T248">
        <v>60</v>
      </c>
      <c r="U248">
        <v>70</v>
      </c>
      <c r="V248">
        <v>60</v>
      </c>
      <c r="W248">
        <v>70</v>
      </c>
      <c r="X248">
        <v>70</v>
      </c>
      <c r="Y248" s="145">
        <v>70</v>
      </c>
      <c r="Z248">
        <v>80</v>
      </c>
      <c r="AA248">
        <v>80</v>
      </c>
    </row>
    <row r="249" spans="1:27" x14ac:dyDescent="0.2">
      <c r="A249" s="89">
        <f>VLOOKUP(C249,TabellenBDFS!$B$4:$C$2717,2,FALSE)</f>
        <v>35</v>
      </c>
      <c r="B249" t="str">
        <f t="shared" si="5"/>
        <v>351</v>
      </c>
      <c r="C249" t="s">
        <v>36</v>
      </c>
      <c r="D249">
        <v>1</v>
      </c>
      <c r="E249">
        <v>1250</v>
      </c>
      <c r="F249">
        <v>1220</v>
      </c>
      <c r="G249">
        <v>1230</v>
      </c>
      <c r="H249">
        <v>1320</v>
      </c>
      <c r="I249">
        <v>1370</v>
      </c>
      <c r="J249">
        <v>1320</v>
      </c>
      <c r="K249">
        <v>1280</v>
      </c>
      <c r="L249">
        <v>1380</v>
      </c>
      <c r="M249">
        <v>1370</v>
      </c>
      <c r="N249">
        <v>1410</v>
      </c>
      <c r="O249">
        <v>1440</v>
      </c>
      <c r="P249">
        <v>1460</v>
      </c>
      <c r="Q249">
        <v>1470</v>
      </c>
      <c r="R249">
        <v>1520</v>
      </c>
      <c r="S249">
        <v>1560</v>
      </c>
      <c r="T249">
        <v>1600</v>
      </c>
      <c r="U249">
        <v>1600</v>
      </c>
      <c r="V249">
        <v>1570</v>
      </c>
      <c r="W249">
        <v>1600</v>
      </c>
      <c r="X249">
        <v>1640</v>
      </c>
      <c r="Y249" s="145">
        <v>1680</v>
      </c>
      <c r="Z249">
        <v>1760</v>
      </c>
      <c r="AA249">
        <v>1750</v>
      </c>
    </row>
    <row r="250" spans="1:27" x14ac:dyDescent="0.2">
      <c r="A250" s="89">
        <f>VLOOKUP(C250,TabellenBDFS!$B$4:$C$2717,2,FALSE)</f>
        <v>35</v>
      </c>
      <c r="B250" t="str">
        <f t="shared" si="5"/>
        <v>352</v>
      </c>
      <c r="C250" t="s">
        <v>36</v>
      </c>
      <c r="D250">
        <v>2</v>
      </c>
      <c r="E250">
        <v>410</v>
      </c>
      <c r="F250">
        <v>400</v>
      </c>
      <c r="G250">
        <v>400</v>
      </c>
      <c r="H250">
        <v>410</v>
      </c>
      <c r="I250">
        <v>400</v>
      </c>
      <c r="J250">
        <v>380</v>
      </c>
      <c r="K250">
        <v>360</v>
      </c>
      <c r="L250">
        <v>340</v>
      </c>
      <c r="M250">
        <v>320</v>
      </c>
      <c r="N250">
        <v>300</v>
      </c>
      <c r="O250">
        <v>290</v>
      </c>
      <c r="P250">
        <v>280</v>
      </c>
      <c r="Q250">
        <v>270</v>
      </c>
      <c r="R250">
        <v>260</v>
      </c>
      <c r="S250">
        <v>250</v>
      </c>
      <c r="T250">
        <v>240</v>
      </c>
      <c r="U250">
        <v>230</v>
      </c>
      <c r="V250">
        <v>210</v>
      </c>
      <c r="W250">
        <v>210</v>
      </c>
      <c r="X250">
        <v>200</v>
      </c>
      <c r="Y250" s="145">
        <v>200</v>
      </c>
      <c r="Z250">
        <v>190</v>
      </c>
      <c r="AA250">
        <v>190</v>
      </c>
    </row>
    <row r="251" spans="1:27" x14ac:dyDescent="0.2">
      <c r="A251" s="89">
        <f>VLOOKUP(C251,TabellenBDFS!$B$4:$C$2717,2,FALSE)</f>
        <v>35</v>
      </c>
      <c r="B251" t="str">
        <f t="shared" si="5"/>
        <v>353</v>
      </c>
      <c r="C251" t="s">
        <v>36</v>
      </c>
      <c r="D251">
        <v>3</v>
      </c>
      <c r="E251">
        <v>0</v>
      </c>
      <c r="F251">
        <v>20</v>
      </c>
      <c r="G251">
        <v>30</v>
      </c>
      <c r="H251">
        <v>60</v>
      </c>
      <c r="I251">
        <v>80</v>
      </c>
      <c r="J251">
        <v>90</v>
      </c>
      <c r="K251">
        <v>100</v>
      </c>
      <c r="L251">
        <v>150</v>
      </c>
      <c r="M251">
        <v>160</v>
      </c>
      <c r="N251">
        <v>200</v>
      </c>
      <c r="O251">
        <v>220</v>
      </c>
      <c r="P251">
        <v>230</v>
      </c>
      <c r="Q251">
        <v>230</v>
      </c>
      <c r="R251">
        <v>250</v>
      </c>
      <c r="S251">
        <v>250</v>
      </c>
      <c r="T251">
        <v>260</v>
      </c>
      <c r="U251">
        <v>280</v>
      </c>
      <c r="V251">
        <v>280</v>
      </c>
      <c r="W251">
        <v>310</v>
      </c>
      <c r="X251">
        <v>320</v>
      </c>
      <c r="Y251" s="145">
        <v>330</v>
      </c>
      <c r="Z251">
        <v>390</v>
      </c>
      <c r="AA251">
        <v>410</v>
      </c>
    </row>
    <row r="252" spans="1:27" x14ac:dyDescent="0.2">
      <c r="A252" s="89">
        <f>VLOOKUP(C252,TabellenBDFS!$B$4:$C$2717,2,FALSE)</f>
        <v>35</v>
      </c>
      <c r="B252" t="str">
        <f t="shared" si="5"/>
        <v>354</v>
      </c>
      <c r="C252" t="s">
        <v>36</v>
      </c>
      <c r="D252">
        <v>4</v>
      </c>
      <c r="E252">
        <v>0</v>
      </c>
      <c r="F252">
        <v>0</v>
      </c>
      <c r="G252">
        <v>0</v>
      </c>
      <c r="H252">
        <v>0</v>
      </c>
      <c r="I252">
        <v>0</v>
      </c>
      <c r="J252">
        <v>0</v>
      </c>
      <c r="K252">
        <v>0</v>
      </c>
      <c r="L252">
        <v>70</v>
      </c>
      <c r="M252">
        <v>80</v>
      </c>
      <c r="N252">
        <v>50</v>
      </c>
      <c r="O252">
        <v>50</v>
      </c>
      <c r="P252">
        <v>80</v>
      </c>
      <c r="Q252">
        <v>90</v>
      </c>
      <c r="R252">
        <v>100</v>
      </c>
      <c r="S252">
        <v>120</v>
      </c>
      <c r="T252">
        <v>130</v>
      </c>
      <c r="U252">
        <v>120</v>
      </c>
      <c r="V252">
        <v>120</v>
      </c>
      <c r="W252">
        <v>120</v>
      </c>
      <c r="X252">
        <v>110</v>
      </c>
      <c r="Y252" s="145">
        <v>100</v>
      </c>
      <c r="Z252">
        <v>100</v>
      </c>
      <c r="AA252">
        <v>90</v>
      </c>
    </row>
    <row r="253" spans="1:27" x14ac:dyDescent="0.2">
      <c r="A253" s="89">
        <f>VLOOKUP(C253,TabellenBDFS!$B$4:$C$2717,2,FALSE)</f>
        <v>35</v>
      </c>
      <c r="B253" t="str">
        <f t="shared" si="5"/>
        <v>355</v>
      </c>
      <c r="C253" t="s">
        <v>36</v>
      </c>
      <c r="D253">
        <v>5</v>
      </c>
      <c r="E253">
        <v>140</v>
      </c>
      <c r="F253">
        <v>140</v>
      </c>
      <c r="G253">
        <v>130</v>
      </c>
      <c r="H253">
        <v>150</v>
      </c>
      <c r="I253">
        <v>150</v>
      </c>
      <c r="J253">
        <v>150</v>
      </c>
      <c r="K253">
        <v>160</v>
      </c>
      <c r="L253">
        <v>170</v>
      </c>
      <c r="M253">
        <v>170</v>
      </c>
      <c r="N253">
        <v>160</v>
      </c>
      <c r="O253">
        <v>160</v>
      </c>
      <c r="P253">
        <v>160</v>
      </c>
      <c r="Q253">
        <v>170</v>
      </c>
      <c r="R253">
        <v>170</v>
      </c>
      <c r="S253">
        <v>170</v>
      </c>
      <c r="T253">
        <v>180</v>
      </c>
      <c r="U253">
        <v>180</v>
      </c>
      <c r="V253">
        <v>180</v>
      </c>
      <c r="W253">
        <v>180</v>
      </c>
      <c r="X253">
        <v>190</v>
      </c>
      <c r="Y253" s="145">
        <v>200</v>
      </c>
      <c r="Z253">
        <v>200</v>
      </c>
      <c r="AA253">
        <v>200</v>
      </c>
    </row>
    <row r="254" spans="1:27" x14ac:dyDescent="0.2">
      <c r="A254" s="89">
        <f>VLOOKUP(C254,TabellenBDFS!$B$4:$C$2717,2,FALSE)</f>
        <v>35</v>
      </c>
      <c r="B254" t="str">
        <f t="shared" si="5"/>
        <v>356</v>
      </c>
      <c r="C254" t="s">
        <v>36</v>
      </c>
      <c r="D254">
        <v>6</v>
      </c>
      <c r="E254">
        <v>470</v>
      </c>
      <c r="F254">
        <v>430</v>
      </c>
      <c r="G254">
        <v>400</v>
      </c>
      <c r="H254">
        <v>430</v>
      </c>
      <c r="I254">
        <v>450</v>
      </c>
      <c r="J254">
        <v>420</v>
      </c>
      <c r="K254">
        <v>410</v>
      </c>
      <c r="L254">
        <v>380</v>
      </c>
      <c r="M254">
        <v>390</v>
      </c>
      <c r="N254">
        <v>380</v>
      </c>
      <c r="O254">
        <v>390</v>
      </c>
      <c r="P254">
        <v>390</v>
      </c>
      <c r="Q254">
        <v>400</v>
      </c>
      <c r="R254">
        <v>420</v>
      </c>
      <c r="S254">
        <v>480</v>
      </c>
      <c r="T254">
        <v>500</v>
      </c>
      <c r="U254">
        <v>520</v>
      </c>
      <c r="V254">
        <v>530</v>
      </c>
      <c r="W254">
        <v>520</v>
      </c>
      <c r="X254">
        <v>540</v>
      </c>
      <c r="Y254" s="145">
        <v>550</v>
      </c>
      <c r="Z254">
        <v>560</v>
      </c>
      <c r="AA254">
        <v>550</v>
      </c>
    </row>
    <row r="255" spans="1:27" x14ac:dyDescent="0.2">
      <c r="A255" s="89">
        <f>VLOOKUP(C255,TabellenBDFS!$B$4:$C$2717,2,FALSE)</f>
        <v>35</v>
      </c>
      <c r="B255" t="str">
        <f t="shared" si="5"/>
        <v>357</v>
      </c>
      <c r="C255" t="s">
        <v>36</v>
      </c>
      <c r="D255">
        <v>7</v>
      </c>
      <c r="E255">
        <v>230</v>
      </c>
      <c r="F255">
        <v>230</v>
      </c>
      <c r="G255">
        <v>250</v>
      </c>
      <c r="H255">
        <v>270</v>
      </c>
      <c r="I255">
        <v>290</v>
      </c>
      <c r="J255">
        <v>280</v>
      </c>
      <c r="K255">
        <v>260</v>
      </c>
      <c r="L255">
        <v>270</v>
      </c>
      <c r="M255">
        <v>270</v>
      </c>
      <c r="N255">
        <v>320</v>
      </c>
      <c r="O255">
        <v>330</v>
      </c>
      <c r="P255">
        <v>310</v>
      </c>
      <c r="Q255">
        <v>310</v>
      </c>
      <c r="R255">
        <v>310</v>
      </c>
      <c r="S255">
        <v>290</v>
      </c>
      <c r="T255">
        <v>300</v>
      </c>
      <c r="U255">
        <v>270</v>
      </c>
      <c r="V255">
        <v>250</v>
      </c>
      <c r="W255">
        <v>270</v>
      </c>
      <c r="X255">
        <v>280</v>
      </c>
      <c r="Y255" s="145">
        <v>310</v>
      </c>
      <c r="Z255">
        <v>320</v>
      </c>
      <c r="AA255">
        <v>300</v>
      </c>
    </row>
    <row r="256" spans="1:27" x14ac:dyDescent="0.2">
      <c r="A256" s="89">
        <f>VLOOKUP(C256,TabellenBDFS!$B$4:$C$2717,2,FALSE)</f>
        <v>36</v>
      </c>
      <c r="B256" t="str">
        <f t="shared" si="5"/>
        <v>361</v>
      </c>
      <c r="C256" t="s">
        <v>37</v>
      </c>
      <c r="D256">
        <v>1</v>
      </c>
      <c r="E256">
        <v>340</v>
      </c>
      <c r="F256">
        <v>350</v>
      </c>
      <c r="G256">
        <v>380</v>
      </c>
      <c r="H256">
        <v>390</v>
      </c>
      <c r="I256">
        <v>380</v>
      </c>
      <c r="J256">
        <v>380</v>
      </c>
      <c r="K256">
        <v>390</v>
      </c>
      <c r="L256">
        <v>410</v>
      </c>
      <c r="M256">
        <v>410</v>
      </c>
      <c r="N256">
        <v>420</v>
      </c>
      <c r="O256">
        <v>440</v>
      </c>
      <c r="P256">
        <v>450</v>
      </c>
      <c r="Q256">
        <v>460</v>
      </c>
      <c r="R256">
        <v>480</v>
      </c>
      <c r="S256">
        <v>500</v>
      </c>
      <c r="T256">
        <v>490</v>
      </c>
      <c r="U256">
        <v>490</v>
      </c>
      <c r="V256">
        <v>470</v>
      </c>
      <c r="W256">
        <v>450</v>
      </c>
      <c r="X256">
        <v>450</v>
      </c>
      <c r="Y256" s="145">
        <v>440</v>
      </c>
      <c r="Z256">
        <v>440</v>
      </c>
      <c r="AA256">
        <v>430</v>
      </c>
    </row>
    <row r="257" spans="1:27" x14ac:dyDescent="0.2">
      <c r="A257" s="89">
        <f>VLOOKUP(C257,TabellenBDFS!$B$4:$C$2717,2,FALSE)</f>
        <v>36</v>
      </c>
      <c r="B257" t="str">
        <f t="shared" si="5"/>
        <v>362</v>
      </c>
      <c r="C257" t="s">
        <v>37</v>
      </c>
      <c r="D257">
        <v>2</v>
      </c>
      <c r="E257">
        <v>40</v>
      </c>
      <c r="F257">
        <v>50</v>
      </c>
      <c r="G257">
        <v>50</v>
      </c>
      <c r="H257">
        <v>50</v>
      </c>
      <c r="I257">
        <v>50</v>
      </c>
      <c r="J257">
        <v>50</v>
      </c>
      <c r="K257">
        <v>40</v>
      </c>
      <c r="L257">
        <v>40</v>
      </c>
      <c r="M257">
        <v>40</v>
      </c>
      <c r="N257">
        <v>40</v>
      </c>
      <c r="O257">
        <v>30</v>
      </c>
      <c r="P257">
        <v>30</v>
      </c>
      <c r="Q257">
        <v>30</v>
      </c>
      <c r="R257">
        <v>30</v>
      </c>
      <c r="S257">
        <v>30</v>
      </c>
      <c r="T257">
        <v>30</v>
      </c>
      <c r="U257">
        <v>30</v>
      </c>
      <c r="V257">
        <v>20</v>
      </c>
      <c r="W257">
        <v>20</v>
      </c>
      <c r="X257">
        <v>20</v>
      </c>
      <c r="Y257" s="145">
        <v>20</v>
      </c>
      <c r="Z257">
        <v>20</v>
      </c>
      <c r="AA257">
        <v>20</v>
      </c>
    </row>
    <row r="258" spans="1:27" x14ac:dyDescent="0.2">
      <c r="A258" s="89">
        <f>VLOOKUP(C258,TabellenBDFS!$B$4:$C$2717,2,FALSE)</f>
        <v>36</v>
      </c>
      <c r="B258" t="str">
        <f t="shared" si="5"/>
        <v>363</v>
      </c>
      <c r="C258" t="s">
        <v>37</v>
      </c>
      <c r="D258">
        <v>3</v>
      </c>
      <c r="E258">
        <v>0</v>
      </c>
      <c r="F258">
        <v>10</v>
      </c>
      <c r="G258">
        <v>10</v>
      </c>
      <c r="H258">
        <v>10</v>
      </c>
      <c r="I258">
        <v>10</v>
      </c>
      <c r="J258">
        <v>20</v>
      </c>
      <c r="K258">
        <v>20</v>
      </c>
      <c r="L258">
        <v>30</v>
      </c>
      <c r="M258">
        <v>20</v>
      </c>
      <c r="N258">
        <v>30</v>
      </c>
      <c r="O258">
        <v>20</v>
      </c>
      <c r="P258">
        <v>30</v>
      </c>
      <c r="Q258">
        <v>20</v>
      </c>
      <c r="R258">
        <v>30</v>
      </c>
      <c r="S258">
        <v>30</v>
      </c>
      <c r="T258">
        <v>30</v>
      </c>
      <c r="U258">
        <v>20</v>
      </c>
      <c r="V258">
        <v>20</v>
      </c>
      <c r="W258">
        <v>30</v>
      </c>
      <c r="X258">
        <v>30</v>
      </c>
      <c r="Y258" s="145">
        <v>30</v>
      </c>
      <c r="Z258">
        <v>40</v>
      </c>
      <c r="AA258">
        <v>40</v>
      </c>
    </row>
    <row r="259" spans="1:27" x14ac:dyDescent="0.2">
      <c r="A259" s="89">
        <f>VLOOKUP(C259,TabellenBDFS!$B$4:$C$2717,2,FALSE)</f>
        <v>36</v>
      </c>
      <c r="B259" t="str">
        <f t="shared" si="5"/>
        <v>364</v>
      </c>
      <c r="C259" t="s">
        <v>37</v>
      </c>
      <c r="D259">
        <v>4</v>
      </c>
      <c r="E259">
        <v>0</v>
      </c>
      <c r="F259">
        <v>0</v>
      </c>
      <c r="G259">
        <v>0</v>
      </c>
      <c r="H259">
        <v>0</v>
      </c>
      <c r="I259">
        <v>0</v>
      </c>
      <c r="J259">
        <v>0</v>
      </c>
      <c r="K259">
        <v>0</v>
      </c>
      <c r="L259">
        <v>10</v>
      </c>
      <c r="M259">
        <v>10</v>
      </c>
      <c r="N259">
        <v>10</v>
      </c>
      <c r="O259">
        <v>10</v>
      </c>
      <c r="P259">
        <v>10</v>
      </c>
      <c r="Q259">
        <v>10</v>
      </c>
      <c r="R259">
        <v>10</v>
      </c>
      <c r="S259">
        <v>10</v>
      </c>
      <c r="T259">
        <v>10</v>
      </c>
      <c r="U259">
        <v>10</v>
      </c>
      <c r="V259">
        <v>10</v>
      </c>
      <c r="W259">
        <v>10</v>
      </c>
      <c r="X259">
        <v>10</v>
      </c>
      <c r="Y259" s="145">
        <v>10</v>
      </c>
      <c r="Z259">
        <v>10</v>
      </c>
      <c r="AA259">
        <v>10</v>
      </c>
    </row>
    <row r="260" spans="1:27" x14ac:dyDescent="0.2">
      <c r="A260" s="89">
        <f>VLOOKUP(C260,TabellenBDFS!$B$4:$C$2717,2,FALSE)</f>
        <v>36</v>
      </c>
      <c r="B260" t="str">
        <f t="shared" si="5"/>
        <v>365</v>
      </c>
      <c r="C260" t="s">
        <v>37</v>
      </c>
      <c r="D260">
        <v>5</v>
      </c>
      <c r="E260">
        <v>10</v>
      </c>
      <c r="F260">
        <v>10</v>
      </c>
      <c r="G260">
        <v>10</v>
      </c>
      <c r="H260">
        <v>10</v>
      </c>
      <c r="I260">
        <v>10</v>
      </c>
      <c r="J260">
        <v>10</v>
      </c>
      <c r="K260">
        <v>10</v>
      </c>
      <c r="L260">
        <v>10</v>
      </c>
      <c r="M260">
        <v>10</v>
      </c>
      <c r="N260">
        <v>20</v>
      </c>
      <c r="O260">
        <v>20</v>
      </c>
      <c r="P260">
        <v>20</v>
      </c>
      <c r="Q260">
        <v>20</v>
      </c>
      <c r="R260">
        <v>20</v>
      </c>
      <c r="S260">
        <v>20</v>
      </c>
      <c r="T260">
        <v>20</v>
      </c>
      <c r="U260">
        <v>20</v>
      </c>
      <c r="V260">
        <v>20</v>
      </c>
      <c r="W260">
        <v>10</v>
      </c>
      <c r="X260">
        <v>10</v>
      </c>
      <c r="Y260" s="145">
        <v>10</v>
      </c>
      <c r="Z260">
        <v>10</v>
      </c>
      <c r="AA260">
        <v>10</v>
      </c>
    </row>
    <row r="261" spans="1:27" x14ac:dyDescent="0.2">
      <c r="A261" s="89">
        <f>VLOOKUP(C261,TabellenBDFS!$B$4:$C$2717,2,FALSE)</f>
        <v>36</v>
      </c>
      <c r="B261" t="str">
        <f t="shared" si="5"/>
        <v>366</v>
      </c>
      <c r="C261" t="s">
        <v>37</v>
      </c>
      <c r="D261">
        <v>6</v>
      </c>
      <c r="E261">
        <v>170</v>
      </c>
      <c r="F261">
        <v>180</v>
      </c>
      <c r="G261">
        <v>180</v>
      </c>
      <c r="H261">
        <v>180</v>
      </c>
      <c r="I261">
        <v>170</v>
      </c>
      <c r="J261">
        <v>180</v>
      </c>
      <c r="K261">
        <v>180</v>
      </c>
      <c r="L261">
        <v>190</v>
      </c>
      <c r="M261">
        <v>200</v>
      </c>
      <c r="N261">
        <v>210</v>
      </c>
      <c r="O261">
        <v>220</v>
      </c>
      <c r="P261">
        <v>220</v>
      </c>
      <c r="Q261">
        <v>240</v>
      </c>
      <c r="R261">
        <v>260</v>
      </c>
      <c r="S261">
        <v>280</v>
      </c>
      <c r="T261">
        <v>280</v>
      </c>
      <c r="U261">
        <v>290</v>
      </c>
      <c r="V261">
        <v>280</v>
      </c>
      <c r="W261">
        <v>280</v>
      </c>
      <c r="X261">
        <v>270</v>
      </c>
      <c r="Y261" s="145">
        <v>260</v>
      </c>
      <c r="Z261">
        <v>240</v>
      </c>
      <c r="AA261">
        <v>230</v>
      </c>
    </row>
    <row r="262" spans="1:27" x14ac:dyDescent="0.2">
      <c r="A262" s="89">
        <f>VLOOKUP(C262,TabellenBDFS!$B$4:$C$2717,2,FALSE)</f>
        <v>36</v>
      </c>
      <c r="B262" t="str">
        <f t="shared" si="5"/>
        <v>367</v>
      </c>
      <c r="C262" t="s">
        <v>37</v>
      </c>
      <c r="D262">
        <v>7</v>
      </c>
      <c r="E262">
        <v>130</v>
      </c>
      <c r="F262">
        <v>120</v>
      </c>
      <c r="G262">
        <v>140</v>
      </c>
      <c r="H262">
        <v>140</v>
      </c>
      <c r="I262">
        <v>140</v>
      </c>
      <c r="J262">
        <v>130</v>
      </c>
      <c r="K262">
        <v>140</v>
      </c>
      <c r="L262">
        <v>140</v>
      </c>
      <c r="M262">
        <v>130</v>
      </c>
      <c r="N262">
        <v>130</v>
      </c>
      <c r="O262">
        <v>140</v>
      </c>
      <c r="P262">
        <v>140</v>
      </c>
      <c r="Q262">
        <v>140</v>
      </c>
      <c r="R262">
        <v>140</v>
      </c>
      <c r="S262">
        <v>140</v>
      </c>
      <c r="T262">
        <v>130</v>
      </c>
      <c r="U262">
        <v>130</v>
      </c>
      <c r="V262">
        <v>120</v>
      </c>
      <c r="W262">
        <v>110</v>
      </c>
      <c r="X262">
        <v>100</v>
      </c>
      <c r="Y262" s="145">
        <v>100</v>
      </c>
      <c r="Z262">
        <v>110</v>
      </c>
      <c r="AA262">
        <v>110</v>
      </c>
    </row>
    <row r="263" spans="1:27" x14ac:dyDescent="0.2">
      <c r="A263" s="89">
        <f>VLOOKUP(C263,TabellenBDFS!$B$4:$C$2717,2,FALSE)</f>
        <v>37</v>
      </c>
      <c r="B263" t="str">
        <f t="shared" si="5"/>
        <v>371</v>
      </c>
      <c r="C263" t="s">
        <v>38</v>
      </c>
      <c r="D263">
        <v>1</v>
      </c>
      <c r="E263">
        <v>160</v>
      </c>
      <c r="F263">
        <v>150</v>
      </c>
      <c r="G263">
        <v>160</v>
      </c>
      <c r="H263">
        <v>170</v>
      </c>
      <c r="I263">
        <v>170</v>
      </c>
      <c r="J263">
        <v>170</v>
      </c>
      <c r="K263">
        <v>180</v>
      </c>
      <c r="L263">
        <v>190</v>
      </c>
      <c r="M263">
        <v>180</v>
      </c>
      <c r="N263">
        <v>180</v>
      </c>
      <c r="O263">
        <v>170</v>
      </c>
      <c r="P263">
        <v>170</v>
      </c>
      <c r="Q263">
        <v>170</v>
      </c>
      <c r="R263">
        <v>180</v>
      </c>
      <c r="S263">
        <v>200</v>
      </c>
      <c r="T263">
        <v>210</v>
      </c>
      <c r="U263">
        <v>220</v>
      </c>
      <c r="V263">
        <v>220</v>
      </c>
      <c r="W263">
        <v>220</v>
      </c>
      <c r="X263">
        <v>220</v>
      </c>
      <c r="Y263" s="145">
        <v>210</v>
      </c>
      <c r="Z263">
        <v>210</v>
      </c>
      <c r="AA263">
        <v>200</v>
      </c>
    </row>
    <row r="264" spans="1:27" x14ac:dyDescent="0.2">
      <c r="A264" s="89">
        <f>VLOOKUP(C264,TabellenBDFS!$B$4:$C$2717,2,FALSE)</f>
        <v>37</v>
      </c>
      <c r="B264" t="str">
        <f t="shared" si="5"/>
        <v>372</v>
      </c>
      <c r="C264" t="s">
        <v>38</v>
      </c>
      <c r="D264">
        <v>2</v>
      </c>
      <c r="E264">
        <v>10</v>
      </c>
      <c r="F264">
        <v>10</v>
      </c>
      <c r="G264">
        <v>10</v>
      </c>
      <c r="H264">
        <v>10</v>
      </c>
      <c r="I264">
        <v>10</v>
      </c>
      <c r="J264">
        <v>10</v>
      </c>
      <c r="K264">
        <v>10</v>
      </c>
      <c r="L264">
        <v>10</v>
      </c>
      <c r="M264">
        <v>10</v>
      </c>
      <c r="N264">
        <v>10</v>
      </c>
      <c r="O264">
        <v>10</v>
      </c>
      <c r="P264">
        <v>10</v>
      </c>
      <c r="Q264">
        <v>10</v>
      </c>
      <c r="R264">
        <v>10</v>
      </c>
      <c r="S264">
        <v>10</v>
      </c>
      <c r="T264">
        <v>10</v>
      </c>
      <c r="U264">
        <v>10</v>
      </c>
      <c r="V264">
        <v>10</v>
      </c>
      <c r="W264">
        <v>0</v>
      </c>
      <c r="X264">
        <v>0</v>
      </c>
      <c r="Y264" s="145">
        <v>0</v>
      </c>
      <c r="Z264">
        <v>0</v>
      </c>
      <c r="AA264">
        <v>0</v>
      </c>
    </row>
    <row r="265" spans="1:27" x14ac:dyDescent="0.2">
      <c r="A265" s="89">
        <f>VLOOKUP(C265,TabellenBDFS!$B$4:$C$2717,2,FALSE)</f>
        <v>37</v>
      </c>
      <c r="B265" t="str">
        <f t="shared" si="5"/>
        <v>373</v>
      </c>
      <c r="C265" t="s">
        <v>38</v>
      </c>
      <c r="D265">
        <v>3</v>
      </c>
      <c r="E265">
        <v>0</v>
      </c>
      <c r="F265">
        <v>0</v>
      </c>
      <c r="G265">
        <v>0</v>
      </c>
      <c r="H265">
        <v>0</v>
      </c>
      <c r="I265">
        <v>10</v>
      </c>
      <c r="J265">
        <v>10</v>
      </c>
      <c r="K265">
        <v>10</v>
      </c>
      <c r="L265">
        <v>10</v>
      </c>
      <c r="M265">
        <v>10</v>
      </c>
      <c r="N265">
        <v>20</v>
      </c>
      <c r="O265">
        <v>10</v>
      </c>
      <c r="P265">
        <v>10</v>
      </c>
      <c r="Q265">
        <v>10</v>
      </c>
      <c r="R265">
        <v>20</v>
      </c>
      <c r="S265">
        <v>20</v>
      </c>
      <c r="T265">
        <v>20</v>
      </c>
      <c r="U265">
        <v>20</v>
      </c>
      <c r="V265">
        <v>30</v>
      </c>
      <c r="W265">
        <v>20</v>
      </c>
      <c r="X265">
        <v>20</v>
      </c>
      <c r="Y265" s="145">
        <v>20</v>
      </c>
      <c r="Z265">
        <v>20</v>
      </c>
      <c r="AA265">
        <v>20</v>
      </c>
    </row>
    <row r="266" spans="1:27" x14ac:dyDescent="0.2">
      <c r="A266" s="89">
        <f>VLOOKUP(C266,TabellenBDFS!$B$4:$C$2717,2,FALSE)</f>
        <v>37</v>
      </c>
      <c r="B266" t="str">
        <f t="shared" si="5"/>
        <v>374</v>
      </c>
      <c r="C266" t="s">
        <v>38</v>
      </c>
      <c r="D266">
        <v>4</v>
      </c>
      <c r="E266">
        <v>0</v>
      </c>
      <c r="F266">
        <v>0</v>
      </c>
      <c r="G266">
        <v>0</v>
      </c>
      <c r="H266">
        <v>0</v>
      </c>
      <c r="I266">
        <v>0</v>
      </c>
      <c r="J266">
        <v>0</v>
      </c>
      <c r="K266">
        <v>0</v>
      </c>
      <c r="L266">
        <v>0</v>
      </c>
      <c r="M266">
        <v>0</v>
      </c>
      <c r="N266">
        <v>0</v>
      </c>
      <c r="O266">
        <v>0</v>
      </c>
      <c r="P266">
        <v>0</v>
      </c>
      <c r="Q266">
        <v>0</v>
      </c>
      <c r="R266">
        <v>0</v>
      </c>
      <c r="S266">
        <v>0</v>
      </c>
      <c r="T266">
        <v>10</v>
      </c>
      <c r="U266">
        <v>0</v>
      </c>
      <c r="V266">
        <v>0</v>
      </c>
      <c r="W266">
        <v>0</v>
      </c>
      <c r="X266">
        <v>0</v>
      </c>
      <c r="Y266" s="145">
        <v>0</v>
      </c>
      <c r="Z266">
        <v>0</v>
      </c>
      <c r="AA266">
        <v>0</v>
      </c>
    </row>
    <row r="267" spans="1:27" x14ac:dyDescent="0.2">
      <c r="A267" s="89">
        <f>VLOOKUP(C267,TabellenBDFS!$B$4:$C$2717,2,FALSE)</f>
        <v>37</v>
      </c>
      <c r="B267" t="str">
        <f t="shared" ref="B267:B330" si="6">CONCATENATE(A267,D267)</f>
        <v>375</v>
      </c>
      <c r="C267" t="s">
        <v>38</v>
      </c>
      <c r="D267">
        <v>5</v>
      </c>
      <c r="E267">
        <v>0</v>
      </c>
      <c r="F267">
        <v>0</v>
      </c>
      <c r="G267">
        <v>0</v>
      </c>
      <c r="H267">
        <v>0</v>
      </c>
      <c r="I267">
        <v>0</v>
      </c>
      <c r="J267">
        <v>0</v>
      </c>
      <c r="K267">
        <v>0</v>
      </c>
      <c r="L267">
        <v>0</v>
      </c>
      <c r="M267">
        <v>0</v>
      </c>
      <c r="N267">
        <v>0</v>
      </c>
      <c r="O267">
        <v>0</v>
      </c>
      <c r="P267">
        <v>0</v>
      </c>
      <c r="Q267">
        <v>0</v>
      </c>
      <c r="R267">
        <v>0</v>
      </c>
      <c r="S267">
        <v>0</v>
      </c>
      <c r="T267">
        <v>0</v>
      </c>
      <c r="U267">
        <v>0</v>
      </c>
      <c r="V267">
        <v>0</v>
      </c>
      <c r="W267">
        <v>0</v>
      </c>
      <c r="X267">
        <v>0</v>
      </c>
      <c r="Y267" s="145">
        <v>0</v>
      </c>
      <c r="Z267">
        <v>0</v>
      </c>
      <c r="AA267">
        <v>0</v>
      </c>
    </row>
    <row r="268" spans="1:27" x14ac:dyDescent="0.2">
      <c r="A268" s="89">
        <f>VLOOKUP(C268,TabellenBDFS!$B$4:$C$2717,2,FALSE)</f>
        <v>37</v>
      </c>
      <c r="B268" t="str">
        <f t="shared" si="6"/>
        <v>376</v>
      </c>
      <c r="C268" t="s">
        <v>38</v>
      </c>
      <c r="D268">
        <v>6</v>
      </c>
      <c r="E268">
        <v>100</v>
      </c>
      <c r="F268">
        <v>90</v>
      </c>
      <c r="G268">
        <v>90</v>
      </c>
      <c r="H268">
        <v>100</v>
      </c>
      <c r="I268">
        <v>100</v>
      </c>
      <c r="J268">
        <v>90</v>
      </c>
      <c r="K268">
        <v>100</v>
      </c>
      <c r="L268">
        <v>100</v>
      </c>
      <c r="M268">
        <v>90</v>
      </c>
      <c r="N268">
        <v>100</v>
      </c>
      <c r="O268">
        <v>100</v>
      </c>
      <c r="P268">
        <v>110</v>
      </c>
      <c r="Q268">
        <v>110</v>
      </c>
      <c r="R268">
        <v>110</v>
      </c>
      <c r="S268">
        <v>140</v>
      </c>
      <c r="T268">
        <v>140</v>
      </c>
      <c r="U268">
        <v>140</v>
      </c>
      <c r="V268">
        <v>140</v>
      </c>
      <c r="W268">
        <v>140</v>
      </c>
      <c r="X268">
        <v>140</v>
      </c>
      <c r="Y268" s="145">
        <v>130</v>
      </c>
      <c r="Z268">
        <v>130</v>
      </c>
      <c r="AA268">
        <v>120</v>
      </c>
    </row>
    <row r="269" spans="1:27" x14ac:dyDescent="0.2">
      <c r="A269" s="89">
        <f>VLOOKUP(C269,TabellenBDFS!$B$4:$C$2717,2,FALSE)</f>
        <v>37</v>
      </c>
      <c r="B269" t="str">
        <f t="shared" si="6"/>
        <v>377</v>
      </c>
      <c r="C269" t="s">
        <v>38</v>
      </c>
      <c r="D269">
        <v>7</v>
      </c>
      <c r="E269">
        <v>40</v>
      </c>
      <c r="F269">
        <v>40</v>
      </c>
      <c r="G269">
        <v>50</v>
      </c>
      <c r="H269">
        <v>50</v>
      </c>
      <c r="I269">
        <v>60</v>
      </c>
      <c r="J269">
        <v>60</v>
      </c>
      <c r="K269">
        <v>50</v>
      </c>
      <c r="L269">
        <v>60</v>
      </c>
      <c r="M269">
        <v>60</v>
      </c>
      <c r="N269">
        <v>50</v>
      </c>
      <c r="O269">
        <v>50</v>
      </c>
      <c r="P269">
        <v>50</v>
      </c>
      <c r="Q269">
        <v>40</v>
      </c>
      <c r="R269">
        <v>40</v>
      </c>
      <c r="S269">
        <v>40</v>
      </c>
      <c r="T269">
        <v>50</v>
      </c>
      <c r="U269">
        <v>50</v>
      </c>
      <c r="V269">
        <v>50</v>
      </c>
      <c r="W269">
        <v>50</v>
      </c>
      <c r="X269">
        <v>50</v>
      </c>
      <c r="Y269" s="145">
        <v>50</v>
      </c>
      <c r="Z269">
        <v>50</v>
      </c>
      <c r="AA269">
        <v>50</v>
      </c>
    </row>
    <row r="270" spans="1:27" x14ac:dyDescent="0.2">
      <c r="A270" s="89">
        <f>VLOOKUP(C270,TabellenBDFS!$B$4:$C$2717,2,FALSE)</f>
        <v>38</v>
      </c>
      <c r="B270" t="str">
        <f t="shared" si="6"/>
        <v>381</v>
      </c>
      <c r="C270" t="s">
        <v>39</v>
      </c>
      <c r="D270">
        <v>1</v>
      </c>
      <c r="E270">
        <v>200</v>
      </c>
      <c r="F270">
        <v>190</v>
      </c>
      <c r="G270">
        <v>200</v>
      </c>
      <c r="H270">
        <v>210</v>
      </c>
      <c r="I270">
        <v>210</v>
      </c>
      <c r="J270">
        <v>230</v>
      </c>
      <c r="K270">
        <v>220</v>
      </c>
      <c r="L270">
        <v>240</v>
      </c>
      <c r="M270">
        <v>240</v>
      </c>
      <c r="N270">
        <v>230</v>
      </c>
      <c r="O270">
        <v>210</v>
      </c>
      <c r="P270">
        <v>240</v>
      </c>
      <c r="Q270">
        <v>230</v>
      </c>
      <c r="R270">
        <v>240</v>
      </c>
      <c r="S270">
        <v>230</v>
      </c>
      <c r="T270">
        <v>240</v>
      </c>
      <c r="U270">
        <v>260</v>
      </c>
      <c r="V270">
        <v>280</v>
      </c>
      <c r="W270">
        <v>240</v>
      </c>
      <c r="X270">
        <v>260</v>
      </c>
      <c r="Y270" s="145">
        <v>250</v>
      </c>
      <c r="Z270">
        <v>260</v>
      </c>
      <c r="AA270">
        <v>260</v>
      </c>
    </row>
    <row r="271" spans="1:27" x14ac:dyDescent="0.2">
      <c r="A271" s="89">
        <f>VLOOKUP(C271,TabellenBDFS!$B$4:$C$2717,2,FALSE)</f>
        <v>38</v>
      </c>
      <c r="B271" t="str">
        <f t="shared" si="6"/>
        <v>382</v>
      </c>
      <c r="C271" t="s">
        <v>39</v>
      </c>
      <c r="D271">
        <v>2</v>
      </c>
      <c r="E271">
        <v>70</v>
      </c>
      <c r="F271">
        <v>70</v>
      </c>
      <c r="G271">
        <v>60</v>
      </c>
      <c r="H271">
        <v>60</v>
      </c>
      <c r="I271">
        <v>60</v>
      </c>
      <c r="J271">
        <v>50</v>
      </c>
      <c r="K271">
        <v>50</v>
      </c>
      <c r="L271">
        <v>50</v>
      </c>
      <c r="M271">
        <v>50</v>
      </c>
      <c r="N271">
        <v>50</v>
      </c>
      <c r="O271">
        <v>50</v>
      </c>
      <c r="P271">
        <v>40</v>
      </c>
      <c r="Q271">
        <v>40</v>
      </c>
      <c r="R271">
        <v>40</v>
      </c>
      <c r="S271">
        <v>40</v>
      </c>
      <c r="T271">
        <v>40</v>
      </c>
      <c r="U271">
        <v>30</v>
      </c>
      <c r="V271">
        <v>20</v>
      </c>
      <c r="W271">
        <v>20</v>
      </c>
      <c r="X271">
        <v>20</v>
      </c>
      <c r="Y271" s="145">
        <v>20</v>
      </c>
      <c r="Z271">
        <v>20</v>
      </c>
      <c r="AA271">
        <v>20</v>
      </c>
    </row>
    <row r="272" spans="1:27" x14ac:dyDescent="0.2">
      <c r="A272" s="89">
        <f>VLOOKUP(C272,TabellenBDFS!$B$4:$C$2717,2,FALSE)</f>
        <v>38</v>
      </c>
      <c r="B272" t="str">
        <f t="shared" si="6"/>
        <v>383</v>
      </c>
      <c r="C272" t="s">
        <v>39</v>
      </c>
      <c r="D272">
        <v>3</v>
      </c>
      <c r="E272">
        <v>0</v>
      </c>
      <c r="F272">
        <v>0</v>
      </c>
      <c r="G272">
        <v>0</v>
      </c>
      <c r="H272">
        <v>10</v>
      </c>
      <c r="I272">
        <v>10</v>
      </c>
      <c r="J272">
        <v>20</v>
      </c>
      <c r="K272">
        <v>30</v>
      </c>
      <c r="L272">
        <v>30</v>
      </c>
      <c r="M272">
        <v>30</v>
      </c>
      <c r="N272">
        <v>30</v>
      </c>
      <c r="O272">
        <v>30</v>
      </c>
      <c r="P272">
        <v>40</v>
      </c>
      <c r="Q272">
        <v>40</v>
      </c>
      <c r="R272">
        <v>40</v>
      </c>
      <c r="S272">
        <v>40</v>
      </c>
      <c r="T272">
        <v>50</v>
      </c>
      <c r="U272">
        <v>50</v>
      </c>
      <c r="V272">
        <v>60</v>
      </c>
      <c r="W272">
        <v>70</v>
      </c>
      <c r="X272">
        <v>70</v>
      </c>
      <c r="Y272" s="145">
        <v>70</v>
      </c>
      <c r="Z272">
        <v>70</v>
      </c>
      <c r="AA272">
        <v>70</v>
      </c>
    </row>
    <row r="273" spans="1:27" x14ac:dyDescent="0.2">
      <c r="A273" s="89">
        <f>VLOOKUP(C273,TabellenBDFS!$B$4:$C$2717,2,FALSE)</f>
        <v>38</v>
      </c>
      <c r="B273" t="str">
        <f t="shared" si="6"/>
        <v>384</v>
      </c>
      <c r="C273" t="s">
        <v>39</v>
      </c>
      <c r="D273">
        <v>4</v>
      </c>
      <c r="E273">
        <v>0</v>
      </c>
      <c r="F273">
        <v>0</v>
      </c>
      <c r="G273">
        <v>0</v>
      </c>
      <c r="H273">
        <v>0</v>
      </c>
      <c r="I273">
        <v>10</v>
      </c>
      <c r="J273">
        <v>10</v>
      </c>
      <c r="K273">
        <v>10</v>
      </c>
      <c r="L273">
        <v>10</v>
      </c>
      <c r="M273">
        <v>20</v>
      </c>
      <c r="N273">
        <v>20</v>
      </c>
      <c r="O273">
        <v>20</v>
      </c>
      <c r="P273">
        <v>30</v>
      </c>
      <c r="Q273">
        <v>20</v>
      </c>
      <c r="R273">
        <v>20</v>
      </c>
      <c r="S273">
        <v>20</v>
      </c>
      <c r="T273">
        <v>20</v>
      </c>
      <c r="U273">
        <v>20</v>
      </c>
      <c r="V273">
        <v>20</v>
      </c>
      <c r="W273">
        <v>20</v>
      </c>
      <c r="X273">
        <v>30</v>
      </c>
      <c r="Y273" s="145">
        <v>30</v>
      </c>
      <c r="Z273">
        <v>30</v>
      </c>
      <c r="AA273">
        <v>20</v>
      </c>
    </row>
    <row r="274" spans="1:27" x14ac:dyDescent="0.2">
      <c r="A274" s="89">
        <f>VLOOKUP(C274,TabellenBDFS!$B$4:$C$2717,2,FALSE)</f>
        <v>38</v>
      </c>
      <c r="B274" t="str">
        <f t="shared" si="6"/>
        <v>385</v>
      </c>
      <c r="C274" t="s">
        <v>39</v>
      </c>
      <c r="D274">
        <v>5</v>
      </c>
      <c r="E274">
        <v>10</v>
      </c>
      <c r="F274">
        <v>10</v>
      </c>
      <c r="G274">
        <v>10</v>
      </c>
      <c r="H274">
        <v>10</v>
      </c>
      <c r="I274">
        <v>10</v>
      </c>
      <c r="J274">
        <v>10</v>
      </c>
      <c r="K274">
        <v>10</v>
      </c>
      <c r="L274">
        <v>10</v>
      </c>
      <c r="M274">
        <v>10</v>
      </c>
      <c r="N274">
        <v>10</v>
      </c>
      <c r="O274">
        <v>10</v>
      </c>
      <c r="P274">
        <v>10</v>
      </c>
      <c r="Q274">
        <v>10</v>
      </c>
      <c r="R274">
        <v>10</v>
      </c>
      <c r="S274">
        <v>10</v>
      </c>
      <c r="T274">
        <v>10</v>
      </c>
      <c r="U274">
        <v>10</v>
      </c>
      <c r="V274">
        <v>10</v>
      </c>
      <c r="W274">
        <v>10</v>
      </c>
      <c r="X274">
        <v>10</v>
      </c>
      <c r="Y274" s="145">
        <v>10</v>
      </c>
      <c r="Z274">
        <v>10</v>
      </c>
      <c r="AA274">
        <v>10</v>
      </c>
    </row>
    <row r="275" spans="1:27" x14ac:dyDescent="0.2">
      <c r="A275" s="89">
        <f>VLOOKUP(C275,TabellenBDFS!$B$4:$C$2717,2,FALSE)</f>
        <v>38</v>
      </c>
      <c r="B275" t="str">
        <f t="shared" si="6"/>
        <v>386</v>
      </c>
      <c r="C275" t="s">
        <v>39</v>
      </c>
      <c r="D275">
        <v>6</v>
      </c>
      <c r="E275">
        <v>70</v>
      </c>
      <c r="F275">
        <v>70</v>
      </c>
      <c r="G275">
        <v>60</v>
      </c>
      <c r="H275">
        <v>60</v>
      </c>
      <c r="I275">
        <v>60</v>
      </c>
      <c r="J275">
        <v>60</v>
      </c>
      <c r="K275">
        <v>60</v>
      </c>
      <c r="L275">
        <v>70</v>
      </c>
      <c r="M275">
        <v>60</v>
      </c>
      <c r="N275">
        <v>50</v>
      </c>
      <c r="O275">
        <v>50</v>
      </c>
      <c r="P275">
        <v>60</v>
      </c>
      <c r="Q275">
        <v>60</v>
      </c>
      <c r="R275">
        <v>60</v>
      </c>
      <c r="S275">
        <v>50</v>
      </c>
      <c r="T275">
        <v>50</v>
      </c>
      <c r="U275">
        <v>50</v>
      </c>
      <c r="V275">
        <v>50</v>
      </c>
      <c r="W275">
        <v>50</v>
      </c>
      <c r="X275">
        <v>50</v>
      </c>
      <c r="Y275" s="145">
        <v>50</v>
      </c>
      <c r="Z275">
        <v>50</v>
      </c>
      <c r="AA275">
        <v>50</v>
      </c>
    </row>
    <row r="276" spans="1:27" x14ac:dyDescent="0.2">
      <c r="A276" s="89">
        <f>VLOOKUP(C276,TabellenBDFS!$B$4:$C$2717,2,FALSE)</f>
        <v>38</v>
      </c>
      <c r="B276" t="str">
        <f t="shared" si="6"/>
        <v>387</v>
      </c>
      <c r="C276" t="s">
        <v>39</v>
      </c>
      <c r="D276">
        <v>7</v>
      </c>
      <c r="E276">
        <v>40</v>
      </c>
      <c r="F276">
        <v>40</v>
      </c>
      <c r="G276">
        <v>60</v>
      </c>
      <c r="H276">
        <v>70</v>
      </c>
      <c r="I276">
        <v>70</v>
      </c>
      <c r="J276">
        <v>80</v>
      </c>
      <c r="K276">
        <v>70</v>
      </c>
      <c r="L276">
        <v>80</v>
      </c>
      <c r="M276">
        <v>70</v>
      </c>
      <c r="N276">
        <v>70</v>
      </c>
      <c r="O276">
        <v>60</v>
      </c>
      <c r="P276">
        <v>70</v>
      </c>
      <c r="Q276">
        <v>60</v>
      </c>
      <c r="R276">
        <v>70</v>
      </c>
      <c r="S276">
        <v>70</v>
      </c>
      <c r="T276">
        <v>70</v>
      </c>
      <c r="U276">
        <v>90</v>
      </c>
      <c r="V276">
        <v>80</v>
      </c>
      <c r="W276">
        <v>90</v>
      </c>
      <c r="X276">
        <v>90</v>
      </c>
      <c r="Y276" s="145">
        <v>90</v>
      </c>
      <c r="Z276">
        <v>100</v>
      </c>
      <c r="AA276">
        <v>100</v>
      </c>
    </row>
    <row r="277" spans="1:27" x14ac:dyDescent="0.2">
      <c r="A277" s="89">
        <f>VLOOKUP(C277,TabellenBDFS!$B$4:$C$2717,2,FALSE)</f>
        <v>39</v>
      </c>
      <c r="B277" t="str">
        <f t="shared" si="6"/>
        <v>391</v>
      </c>
      <c r="C277" t="s">
        <v>40</v>
      </c>
      <c r="D277">
        <v>1</v>
      </c>
      <c r="E277">
        <v>180</v>
      </c>
      <c r="F277">
        <v>190</v>
      </c>
      <c r="G277">
        <v>200</v>
      </c>
      <c r="H277">
        <v>210</v>
      </c>
      <c r="I277">
        <v>210</v>
      </c>
      <c r="J277">
        <v>220</v>
      </c>
      <c r="K277">
        <v>220</v>
      </c>
      <c r="L277">
        <v>220</v>
      </c>
      <c r="M277">
        <v>220</v>
      </c>
      <c r="N277">
        <v>220</v>
      </c>
      <c r="O277">
        <v>220</v>
      </c>
      <c r="P277">
        <v>240</v>
      </c>
      <c r="Q277">
        <v>240</v>
      </c>
      <c r="R277">
        <v>250</v>
      </c>
      <c r="S277">
        <v>260</v>
      </c>
      <c r="T277">
        <v>240</v>
      </c>
      <c r="U277">
        <v>250</v>
      </c>
      <c r="V277">
        <v>260</v>
      </c>
      <c r="W277">
        <v>270</v>
      </c>
      <c r="X277">
        <v>270</v>
      </c>
      <c r="Y277" s="145">
        <v>260</v>
      </c>
      <c r="Z277">
        <v>240</v>
      </c>
      <c r="AA277">
        <v>230</v>
      </c>
    </row>
    <row r="278" spans="1:27" x14ac:dyDescent="0.2">
      <c r="A278" s="89">
        <f>VLOOKUP(C278,TabellenBDFS!$B$4:$C$2717,2,FALSE)</f>
        <v>39</v>
      </c>
      <c r="B278" t="str">
        <f t="shared" si="6"/>
        <v>392</v>
      </c>
      <c r="C278" t="s">
        <v>40</v>
      </c>
      <c r="D278">
        <v>2</v>
      </c>
      <c r="E278">
        <v>50</v>
      </c>
      <c r="F278">
        <v>50</v>
      </c>
      <c r="G278">
        <v>50</v>
      </c>
      <c r="H278">
        <v>50</v>
      </c>
      <c r="I278">
        <v>50</v>
      </c>
      <c r="J278">
        <v>40</v>
      </c>
      <c r="K278">
        <v>40</v>
      </c>
      <c r="L278">
        <v>40</v>
      </c>
      <c r="M278">
        <v>40</v>
      </c>
      <c r="N278">
        <v>30</v>
      </c>
      <c r="O278">
        <v>30</v>
      </c>
      <c r="P278">
        <v>30</v>
      </c>
      <c r="Q278">
        <v>30</v>
      </c>
      <c r="R278">
        <v>30</v>
      </c>
      <c r="S278">
        <v>30</v>
      </c>
      <c r="T278">
        <v>30</v>
      </c>
      <c r="U278">
        <v>20</v>
      </c>
      <c r="V278">
        <v>20</v>
      </c>
      <c r="W278">
        <v>20</v>
      </c>
      <c r="X278">
        <v>20</v>
      </c>
      <c r="Y278" s="145">
        <v>20</v>
      </c>
      <c r="Z278">
        <v>20</v>
      </c>
      <c r="AA278">
        <v>20</v>
      </c>
    </row>
    <row r="279" spans="1:27" x14ac:dyDescent="0.2">
      <c r="A279" s="89">
        <f>VLOOKUP(C279,TabellenBDFS!$B$4:$C$2717,2,FALSE)</f>
        <v>39</v>
      </c>
      <c r="B279" t="str">
        <f t="shared" si="6"/>
        <v>393</v>
      </c>
      <c r="C279" t="s">
        <v>40</v>
      </c>
      <c r="D279">
        <v>3</v>
      </c>
      <c r="E279">
        <v>0</v>
      </c>
      <c r="F279">
        <v>0</v>
      </c>
      <c r="G279">
        <v>0</v>
      </c>
      <c r="H279">
        <v>0</v>
      </c>
      <c r="I279">
        <v>0</v>
      </c>
      <c r="J279">
        <v>0</v>
      </c>
      <c r="K279">
        <v>10</v>
      </c>
      <c r="L279">
        <v>10</v>
      </c>
      <c r="M279">
        <v>10</v>
      </c>
      <c r="N279">
        <v>20</v>
      </c>
      <c r="O279">
        <v>20</v>
      </c>
      <c r="P279">
        <v>20</v>
      </c>
      <c r="Q279">
        <v>30</v>
      </c>
      <c r="R279">
        <v>30</v>
      </c>
      <c r="S279">
        <v>30</v>
      </c>
      <c r="T279">
        <v>30</v>
      </c>
      <c r="U279">
        <v>30</v>
      </c>
      <c r="V279">
        <v>30</v>
      </c>
      <c r="W279">
        <v>40</v>
      </c>
      <c r="X279">
        <v>40</v>
      </c>
      <c r="Y279" s="145">
        <v>40</v>
      </c>
      <c r="Z279">
        <v>40</v>
      </c>
      <c r="AA279">
        <v>40</v>
      </c>
    </row>
    <row r="280" spans="1:27" x14ac:dyDescent="0.2">
      <c r="A280" s="89">
        <f>VLOOKUP(C280,TabellenBDFS!$B$4:$C$2717,2,FALSE)</f>
        <v>39</v>
      </c>
      <c r="B280" t="str">
        <f t="shared" si="6"/>
        <v>394</v>
      </c>
      <c r="C280" t="s">
        <v>40</v>
      </c>
      <c r="D280">
        <v>4</v>
      </c>
      <c r="E280">
        <v>0</v>
      </c>
      <c r="F280">
        <v>0</v>
      </c>
      <c r="G280">
        <v>0</v>
      </c>
      <c r="H280">
        <v>0</v>
      </c>
      <c r="I280">
        <v>0</v>
      </c>
      <c r="J280">
        <v>0</v>
      </c>
      <c r="K280">
        <v>0</v>
      </c>
      <c r="L280">
        <v>0</v>
      </c>
      <c r="M280">
        <v>0</v>
      </c>
      <c r="N280">
        <v>0</v>
      </c>
      <c r="O280">
        <v>10</v>
      </c>
      <c r="P280">
        <v>10</v>
      </c>
      <c r="Q280">
        <v>10</v>
      </c>
      <c r="R280">
        <v>20</v>
      </c>
      <c r="S280">
        <v>10</v>
      </c>
      <c r="T280">
        <v>10</v>
      </c>
      <c r="U280">
        <v>20</v>
      </c>
      <c r="V280">
        <v>10</v>
      </c>
      <c r="W280">
        <v>10</v>
      </c>
      <c r="X280">
        <v>20</v>
      </c>
      <c r="Y280" s="145">
        <v>20</v>
      </c>
      <c r="Z280">
        <v>10</v>
      </c>
      <c r="AA280">
        <v>10</v>
      </c>
    </row>
    <row r="281" spans="1:27" x14ac:dyDescent="0.2">
      <c r="A281" s="89">
        <f>VLOOKUP(C281,TabellenBDFS!$B$4:$C$2717,2,FALSE)</f>
        <v>39</v>
      </c>
      <c r="B281" t="str">
        <f t="shared" si="6"/>
        <v>395</v>
      </c>
      <c r="C281" t="s">
        <v>40</v>
      </c>
      <c r="D281">
        <v>5</v>
      </c>
      <c r="E281">
        <v>10</v>
      </c>
      <c r="F281">
        <v>10</v>
      </c>
      <c r="G281">
        <v>10</v>
      </c>
      <c r="H281">
        <v>10</v>
      </c>
      <c r="I281">
        <v>10</v>
      </c>
      <c r="J281">
        <v>0</v>
      </c>
      <c r="K281">
        <v>0</v>
      </c>
      <c r="L281">
        <v>10</v>
      </c>
      <c r="M281">
        <v>0</v>
      </c>
      <c r="N281">
        <v>0</v>
      </c>
      <c r="O281">
        <v>0</v>
      </c>
      <c r="P281">
        <v>0</v>
      </c>
      <c r="Q281">
        <v>0</v>
      </c>
      <c r="R281">
        <v>0</v>
      </c>
      <c r="S281">
        <v>0</v>
      </c>
      <c r="T281">
        <v>0</v>
      </c>
      <c r="U281">
        <v>0</v>
      </c>
      <c r="V281">
        <v>0</v>
      </c>
      <c r="W281">
        <v>0</v>
      </c>
      <c r="X281">
        <v>0</v>
      </c>
      <c r="Y281" s="145">
        <v>0</v>
      </c>
      <c r="Z281">
        <v>0</v>
      </c>
      <c r="AA281">
        <v>0</v>
      </c>
    </row>
    <row r="282" spans="1:27" x14ac:dyDescent="0.2">
      <c r="A282" s="89">
        <f>VLOOKUP(C282,TabellenBDFS!$B$4:$C$2717,2,FALSE)</f>
        <v>39</v>
      </c>
      <c r="B282" t="str">
        <f t="shared" si="6"/>
        <v>396</v>
      </c>
      <c r="C282" t="s">
        <v>40</v>
      </c>
      <c r="D282">
        <v>6</v>
      </c>
      <c r="E282">
        <v>80</v>
      </c>
      <c r="F282">
        <v>90</v>
      </c>
      <c r="G282">
        <v>90</v>
      </c>
      <c r="H282">
        <v>90</v>
      </c>
      <c r="I282">
        <v>100</v>
      </c>
      <c r="J282">
        <v>100</v>
      </c>
      <c r="K282">
        <v>100</v>
      </c>
      <c r="L282">
        <v>100</v>
      </c>
      <c r="M282">
        <v>100</v>
      </c>
      <c r="N282">
        <v>100</v>
      </c>
      <c r="O282">
        <v>100</v>
      </c>
      <c r="P282">
        <v>100</v>
      </c>
      <c r="Q282">
        <v>110</v>
      </c>
      <c r="R282">
        <v>110</v>
      </c>
      <c r="S282">
        <v>120</v>
      </c>
      <c r="T282">
        <v>110</v>
      </c>
      <c r="U282">
        <v>120</v>
      </c>
      <c r="V282">
        <v>130</v>
      </c>
      <c r="W282">
        <v>130</v>
      </c>
      <c r="X282">
        <v>120</v>
      </c>
      <c r="Y282" s="145">
        <v>120</v>
      </c>
      <c r="Z282">
        <v>110</v>
      </c>
      <c r="AA282">
        <v>100</v>
      </c>
    </row>
    <row r="283" spans="1:27" x14ac:dyDescent="0.2">
      <c r="A283" s="89">
        <f>VLOOKUP(C283,TabellenBDFS!$B$4:$C$2717,2,FALSE)</f>
        <v>39</v>
      </c>
      <c r="B283" t="str">
        <f t="shared" si="6"/>
        <v>397</v>
      </c>
      <c r="C283" t="s">
        <v>40</v>
      </c>
      <c r="D283">
        <v>7</v>
      </c>
      <c r="E283">
        <v>50</v>
      </c>
      <c r="F283">
        <v>50</v>
      </c>
      <c r="G283">
        <v>60</v>
      </c>
      <c r="H283">
        <v>60</v>
      </c>
      <c r="I283">
        <v>60</v>
      </c>
      <c r="J283">
        <v>60</v>
      </c>
      <c r="K283">
        <v>70</v>
      </c>
      <c r="L283">
        <v>70</v>
      </c>
      <c r="M283">
        <v>70</v>
      </c>
      <c r="N283">
        <v>60</v>
      </c>
      <c r="O283">
        <v>70</v>
      </c>
      <c r="P283">
        <v>70</v>
      </c>
      <c r="Q283">
        <v>60</v>
      </c>
      <c r="R283">
        <v>60</v>
      </c>
      <c r="S283">
        <v>60</v>
      </c>
      <c r="T283">
        <v>60</v>
      </c>
      <c r="U283">
        <v>60</v>
      </c>
      <c r="V283">
        <v>60</v>
      </c>
      <c r="W283">
        <v>60</v>
      </c>
      <c r="X283">
        <v>60</v>
      </c>
      <c r="Y283" s="145">
        <v>50</v>
      </c>
      <c r="Z283">
        <v>60</v>
      </c>
      <c r="AA283">
        <v>60</v>
      </c>
    </row>
    <row r="284" spans="1:27" x14ac:dyDescent="0.2">
      <c r="A284" s="89">
        <f>VLOOKUP(C284,TabellenBDFS!$B$4:$C$2717,2,FALSE)</f>
        <v>40</v>
      </c>
      <c r="B284" t="str">
        <f t="shared" si="6"/>
        <v>401</v>
      </c>
      <c r="C284" t="s">
        <v>41</v>
      </c>
      <c r="D284">
        <v>1</v>
      </c>
      <c r="E284">
        <v>590</v>
      </c>
      <c r="F284">
        <v>590</v>
      </c>
      <c r="G284">
        <v>610</v>
      </c>
      <c r="H284">
        <v>650</v>
      </c>
      <c r="I284">
        <v>640</v>
      </c>
      <c r="J284">
        <v>630</v>
      </c>
      <c r="K284">
        <v>650</v>
      </c>
      <c r="L284">
        <v>690</v>
      </c>
      <c r="M284">
        <v>700</v>
      </c>
      <c r="N284">
        <v>690</v>
      </c>
      <c r="O284">
        <v>700</v>
      </c>
      <c r="P284">
        <v>730</v>
      </c>
      <c r="Q284">
        <v>760</v>
      </c>
      <c r="R284">
        <v>760</v>
      </c>
      <c r="S284">
        <v>790</v>
      </c>
      <c r="T284">
        <v>820</v>
      </c>
      <c r="U284">
        <v>840</v>
      </c>
      <c r="V284">
        <v>830</v>
      </c>
      <c r="W284">
        <v>830</v>
      </c>
      <c r="X284">
        <v>820</v>
      </c>
      <c r="Y284" s="145">
        <v>820</v>
      </c>
      <c r="Z284">
        <v>830</v>
      </c>
      <c r="AA284">
        <v>800</v>
      </c>
    </row>
    <row r="285" spans="1:27" x14ac:dyDescent="0.2">
      <c r="A285" s="89">
        <f>VLOOKUP(C285,TabellenBDFS!$B$4:$C$2717,2,FALSE)</f>
        <v>40</v>
      </c>
      <c r="B285" t="str">
        <f t="shared" si="6"/>
        <v>402</v>
      </c>
      <c r="C285" t="s">
        <v>41</v>
      </c>
      <c r="D285">
        <v>2</v>
      </c>
      <c r="E285">
        <v>190</v>
      </c>
      <c r="F285">
        <v>190</v>
      </c>
      <c r="G285">
        <v>180</v>
      </c>
      <c r="H285">
        <v>200</v>
      </c>
      <c r="I285">
        <v>180</v>
      </c>
      <c r="J285">
        <v>180</v>
      </c>
      <c r="K285">
        <v>170</v>
      </c>
      <c r="L285">
        <v>150</v>
      </c>
      <c r="M285">
        <v>140</v>
      </c>
      <c r="N285">
        <v>130</v>
      </c>
      <c r="O285">
        <v>130</v>
      </c>
      <c r="P285">
        <v>120</v>
      </c>
      <c r="Q285">
        <v>130</v>
      </c>
      <c r="R285">
        <v>120</v>
      </c>
      <c r="S285">
        <v>120</v>
      </c>
      <c r="T285">
        <v>120</v>
      </c>
      <c r="U285">
        <v>120</v>
      </c>
      <c r="V285">
        <v>100</v>
      </c>
      <c r="W285">
        <v>90</v>
      </c>
      <c r="X285">
        <v>80</v>
      </c>
      <c r="Y285" s="145">
        <v>80</v>
      </c>
      <c r="Z285">
        <v>70</v>
      </c>
      <c r="AA285">
        <v>70</v>
      </c>
    </row>
    <row r="286" spans="1:27" x14ac:dyDescent="0.2">
      <c r="A286" s="89">
        <f>VLOOKUP(C286,TabellenBDFS!$B$4:$C$2717,2,FALSE)</f>
        <v>40</v>
      </c>
      <c r="B286" t="str">
        <f t="shared" si="6"/>
        <v>403</v>
      </c>
      <c r="C286" t="s">
        <v>41</v>
      </c>
      <c r="D286">
        <v>3</v>
      </c>
      <c r="E286">
        <v>0</v>
      </c>
      <c r="F286">
        <v>0</v>
      </c>
      <c r="G286">
        <v>10</v>
      </c>
      <c r="H286">
        <v>30</v>
      </c>
      <c r="I286">
        <v>40</v>
      </c>
      <c r="J286">
        <v>50</v>
      </c>
      <c r="K286">
        <v>60</v>
      </c>
      <c r="L286">
        <v>80</v>
      </c>
      <c r="M286">
        <v>90</v>
      </c>
      <c r="N286">
        <v>90</v>
      </c>
      <c r="O286">
        <v>100</v>
      </c>
      <c r="P286">
        <v>110</v>
      </c>
      <c r="Q286">
        <v>120</v>
      </c>
      <c r="R286">
        <v>130</v>
      </c>
      <c r="S286">
        <v>130</v>
      </c>
      <c r="T286">
        <v>140</v>
      </c>
      <c r="U286">
        <v>150</v>
      </c>
      <c r="V286">
        <v>160</v>
      </c>
      <c r="W286">
        <v>160</v>
      </c>
      <c r="X286">
        <v>170</v>
      </c>
      <c r="Y286" s="145">
        <v>170</v>
      </c>
      <c r="Z286">
        <v>170</v>
      </c>
      <c r="AA286">
        <v>180</v>
      </c>
    </row>
    <row r="287" spans="1:27" x14ac:dyDescent="0.2">
      <c r="A287" s="89">
        <f>VLOOKUP(C287,TabellenBDFS!$B$4:$C$2717,2,FALSE)</f>
        <v>40</v>
      </c>
      <c r="B287" t="str">
        <f t="shared" si="6"/>
        <v>404</v>
      </c>
      <c r="C287" t="s">
        <v>41</v>
      </c>
      <c r="D287">
        <v>4</v>
      </c>
      <c r="E287">
        <v>0</v>
      </c>
      <c r="F287">
        <v>0</v>
      </c>
      <c r="G287">
        <v>0</v>
      </c>
      <c r="H287">
        <v>0</v>
      </c>
      <c r="I287">
        <v>0</v>
      </c>
      <c r="J287">
        <v>0</v>
      </c>
      <c r="K287">
        <v>0</v>
      </c>
      <c r="L287">
        <v>30</v>
      </c>
      <c r="M287">
        <v>30</v>
      </c>
      <c r="N287">
        <v>20</v>
      </c>
      <c r="O287">
        <v>20</v>
      </c>
      <c r="P287">
        <v>20</v>
      </c>
      <c r="Q287">
        <v>30</v>
      </c>
      <c r="R287">
        <v>40</v>
      </c>
      <c r="S287">
        <v>30</v>
      </c>
      <c r="T287">
        <v>40</v>
      </c>
      <c r="U287">
        <v>40</v>
      </c>
      <c r="V287">
        <v>40</v>
      </c>
      <c r="W287">
        <v>40</v>
      </c>
      <c r="X287">
        <v>50</v>
      </c>
      <c r="Y287" s="145">
        <v>50</v>
      </c>
      <c r="Z287">
        <v>40</v>
      </c>
      <c r="AA287">
        <v>40</v>
      </c>
    </row>
    <row r="288" spans="1:27" x14ac:dyDescent="0.2">
      <c r="A288" s="89">
        <f>VLOOKUP(C288,TabellenBDFS!$B$4:$C$2717,2,FALSE)</f>
        <v>40</v>
      </c>
      <c r="B288" t="str">
        <f t="shared" si="6"/>
        <v>405</v>
      </c>
      <c r="C288" t="s">
        <v>41</v>
      </c>
      <c r="D288">
        <v>5</v>
      </c>
      <c r="E288">
        <v>70</v>
      </c>
      <c r="F288">
        <v>60</v>
      </c>
      <c r="G288">
        <v>60</v>
      </c>
      <c r="H288">
        <v>70</v>
      </c>
      <c r="I288">
        <v>70</v>
      </c>
      <c r="J288">
        <v>70</v>
      </c>
      <c r="K288">
        <v>70</v>
      </c>
      <c r="L288">
        <v>70</v>
      </c>
      <c r="M288">
        <v>70</v>
      </c>
      <c r="N288">
        <v>70</v>
      </c>
      <c r="O288">
        <v>70</v>
      </c>
      <c r="P288">
        <v>70</v>
      </c>
      <c r="Q288">
        <v>70</v>
      </c>
      <c r="R288">
        <v>70</v>
      </c>
      <c r="S288">
        <v>80</v>
      </c>
      <c r="T288">
        <v>70</v>
      </c>
      <c r="U288">
        <v>70</v>
      </c>
      <c r="V288">
        <v>70</v>
      </c>
      <c r="W288">
        <v>70</v>
      </c>
      <c r="X288">
        <v>70</v>
      </c>
      <c r="Y288" s="145">
        <v>60</v>
      </c>
      <c r="Z288">
        <v>70</v>
      </c>
      <c r="AA288">
        <v>70</v>
      </c>
    </row>
    <row r="289" spans="1:27" x14ac:dyDescent="0.2">
      <c r="A289" s="89">
        <f>VLOOKUP(C289,TabellenBDFS!$B$4:$C$2717,2,FALSE)</f>
        <v>40</v>
      </c>
      <c r="B289" t="str">
        <f t="shared" si="6"/>
        <v>406</v>
      </c>
      <c r="C289" t="s">
        <v>41</v>
      </c>
      <c r="D289">
        <v>6</v>
      </c>
      <c r="E289">
        <v>120</v>
      </c>
      <c r="F289">
        <v>120</v>
      </c>
      <c r="G289">
        <v>130</v>
      </c>
      <c r="H289">
        <v>130</v>
      </c>
      <c r="I289">
        <v>130</v>
      </c>
      <c r="J289">
        <v>130</v>
      </c>
      <c r="K289">
        <v>130</v>
      </c>
      <c r="L289">
        <v>120</v>
      </c>
      <c r="M289">
        <v>140</v>
      </c>
      <c r="N289">
        <v>140</v>
      </c>
      <c r="O289">
        <v>150</v>
      </c>
      <c r="P289">
        <v>170</v>
      </c>
      <c r="Q289">
        <v>190</v>
      </c>
      <c r="R289">
        <v>200</v>
      </c>
      <c r="S289">
        <v>210</v>
      </c>
      <c r="T289">
        <v>220</v>
      </c>
      <c r="U289">
        <v>220</v>
      </c>
      <c r="V289">
        <v>230</v>
      </c>
      <c r="W289">
        <v>230</v>
      </c>
      <c r="X289">
        <v>240</v>
      </c>
      <c r="Y289" s="145">
        <v>240</v>
      </c>
      <c r="Z289">
        <v>240</v>
      </c>
      <c r="AA289">
        <v>220</v>
      </c>
    </row>
    <row r="290" spans="1:27" x14ac:dyDescent="0.2">
      <c r="A290" s="89">
        <f>VLOOKUP(C290,TabellenBDFS!$B$4:$C$2717,2,FALSE)</f>
        <v>40</v>
      </c>
      <c r="B290" t="str">
        <f t="shared" si="6"/>
        <v>407</v>
      </c>
      <c r="C290" t="s">
        <v>41</v>
      </c>
      <c r="D290">
        <v>7</v>
      </c>
      <c r="E290">
        <v>210</v>
      </c>
      <c r="F290">
        <v>210</v>
      </c>
      <c r="G290">
        <v>220</v>
      </c>
      <c r="H290">
        <v>230</v>
      </c>
      <c r="I290">
        <v>220</v>
      </c>
      <c r="J290">
        <v>210</v>
      </c>
      <c r="K290">
        <v>220</v>
      </c>
      <c r="L290">
        <v>240</v>
      </c>
      <c r="M290">
        <v>230</v>
      </c>
      <c r="N290">
        <v>230</v>
      </c>
      <c r="O290">
        <v>230</v>
      </c>
      <c r="P290">
        <v>240</v>
      </c>
      <c r="Q290">
        <v>230</v>
      </c>
      <c r="R290">
        <v>220</v>
      </c>
      <c r="S290">
        <v>230</v>
      </c>
      <c r="T290">
        <v>230</v>
      </c>
      <c r="U290">
        <v>230</v>
      </c>
      <c r="V290">
        <v>230</v>
      </c>
      <c r="W290">
        <v>240</v>
      </c>
      <c r="X290">
        <v>210</v>
      </c>
      <c r="Y290" s="145">
        <v>220</v>
      </c>
      <c r="Z290">
        <v>240</v>
      </c>
      <c r="AA290">
        <v>230</v>
      </c>
    </row>
    <row r="291" spans="1:27" x14ac:dyDescent="0.2">
      <c r="A291" s="89">
        <f>VLOOKUP(C291,TabellenBDFS!$B$4:$C$2717,2,FALSE)</f>
        <v>42</v>
      </c>
      <c r="B291" t="str">
        <f t="shared" si="6"/>
        <v>421</v>
      </c>
      <c r="C291" t="s">
        <v>44</v>
      </c>
      <c r="D291">
        <v>1</v>
      </c>
      <c r="E291">
        <v>160</v>
      </c>
      <c r="F291">
        <v>160</v>
      </c>
      <c r="G291">
        <v>180</v>
      </c>
      <c r="H291">
        <v>200</v>
      </c>
      <c r="I291">
        <v>210</v>
      </c>
      <c r="J291">
        <v>210</v>
      </c>
      <c r="K291">
        <v>200</v>
      </c>
      <c r="L291">
        <v>220</v>
      </c>
      <c r="M291">
        <v>230</v>
      </c>
      <c r="N291">
        <v>230</v>
      </c>
      <c r="O291">
        <v>240</v>
      </c>
      <c r="P291">
        <v>250</v>
      </c>
      <c r="Q291">
        <v>250</v>
      </c>
      <c r="R291">
        <v>260</v>
      </c>
      <c r="S291">
        <v>260</v>
      </c>
      <c r="T291">
        <v>270</v>
      </c>
      <c r="U291">
        <v>270</v>
      </c>
      <c r="V291">
        <v>280</v>
      </c>
      <c r="W291">
        <v>290</v>
      </c>
      <c r="X291">
        <v>300</v>
      </c>
      <c r="Y291" s="145">
        <v>300</v>
      </c>
      <c r="Z291">
        <v>310</v>
      </c>
      <c r="AA291">
        <v>320</v>
      </c>
    </row>
    <row r="292" spans="1:27" x14ac:dyDescent="0.2">
      <c r="A292" s="89">
        <f>VLOOKUP(C292,TabellenBDFS!$B$4:$C$2717,2,FALSE)</f>
        <v>42</v>
      </c>
      <c r="B292" t="str">
        <f t="shared" si="6"/>
        <v>422</v>
      </c>
      <c r="C292" t="s">
        <v>44</v>
      </c>
      <c r="D292">
        <v>2</v>
      </c>
      <c r="E292">
        <v>20</v>
      </c>
      <c r="F292">
        <v>30</v>
      </c>
      <c r="G292">
        <v>30</v>
      </c>
      <c r="H292">
        <v>40</v>
      </c>
      <c r="I292">
        <v>30</v>
      </c>
      <c r="J292">
        <v>30</v>
      </c>
      <c r="K292">
        <v>30</v>
      </c>
      <c r="L292">
        <v>30</v>
      </c>
      <c r="M292">
        <v>30</v>
      </c>
      <c r="N292">
        <v>30</v>
      </c>
      <c r="O292">
        <v>30</v>
      </c>
      <c r="P292">
        <v>30</v>
      </c>
      <c r="Q292">
        <v>30</v>
      </c>
      <c r="R292">
        <v>20</v>
      </c>
      <c r="S292">
        <v>20</v>
      </c>
      <c r="T292">
        <v>20</v>
      </c>
      <c r="U292">
        <v>20</v>
      </c>
      <c r="V292">
        <v>20</v>
      </c>
      <c r="W292">
        <v>20</v>
      </c>
      <c r="X292">
        <v>20</v>
      </c>
      <c r="Y292" s="145">
        <v>20</v>
      </c>
      <c r="Z292">
        <v>20</v>
      </c>
      <c r="AA292">
        <v>20</v>
      </c>
    </row>
    <row r="293" spans="1:27" x14ac:dyDescent="0.2">
      <c r="A293" s="89">
        <f>VLOOKUP(C293,TabellenBDFS!$B$4:$C$2717,2,FALSE)</f>
        <v>42</v>
      </c>
      <c r="B293" t="str">
        <f t="shared" si="6"/>
        <v>423</v>
      </c>
      <c r="C293" t="s">
        <v>44</v>
      </c>
      <c r="D293">
        <v>3</v>
      </c>
      <c r="E293">
        <v>0</v>
      </c>
      <c r="F293">
        <v>0</v>
      </c>
      <c r="G293">
        <v>10</v>
      </c>
      <c r="H293">
        <v>10</v>
      </c>
      <c r="I293">
        <v>10</v>
      </c>
      <c r="J293">
        <v>20</v>
      </c>
      <c r="K293">
        <v>20</v>
      </c>
      <c r="L293">
        <v>20</v>
      </c>
      <c r="M293">
        <v>20</v>
      </c>
      <c r="N293">
        <v>30</v>
      </c>
      <c r="O293">
        <v>30</v>
      </c>
      <c r="P293">
        <v>20</v>
      </c>
      <c r="Q293">
        <v>20</v>
      </c>
      <c r="R293">
        <v>20</v>
      </c>
      <c r="S293">
        <v>20</v>
      </c>
      <c r="T293">
        <v>20</v>
      </c>
      <c r="U293">
        <v>20</v>
      </c>
      <c r="V293">
        <v>20</v>
      </c>
      <c r="W293">
        <v>20</v>
      </c>
      <c r="X293">
        <v>20</v>
      </c>
      <c r="Y293" s="145">
        <v>20</v>
      </c>
      <c r="Z293">
        <v>20</v>
      </c>
      <c r="AA293">
        <v>30</v>
      </c>
    </row>
    <row r="294" spans="1:27" x14ac:dyDescent="0.2">
      <c r="A294" s="89">
        <f>VLOOKUP(C294,TabellenBDFS!$B$4:$C$2717,2,FALSE)</f>
        <v>42</v>
      </c>
      <c r="B294" t="str">
        <f t="shared" si="6"/>
        <v>424</v>
      </c>
      <c r="C294" t="s">
        <v>44</v>
      </c>
      <c r="D294">
        <v>4</v>
      </c>
      <c r="E294">
        <v>0</v>
      </c>
      <c r="F294">
        <v>0</v>
      </c>
      <c r="G294">
        <v>0</v>
      </c>
      <c r="H294">
        <v>0</v>
      </c>
      <c r="I294">
        <v>10</v>
      </c>
      <c r="J294">
        <v>10</v>
      </c>
      <c r="K294">
        <v>10</v>
      </c>
      <c r="L294">
        <v>10</v>
      </c>
      <c r="M294">
        <v>10</v>
      </c>
      <c r="N294">
        <v>10</v>
      </c>
      <c r="O294">
        <v>10</v>
      </c>
      <c r="P294">
        <v>20</v>
      </c>
      <c r="Q294">
        <v>10</v>
      </c>
      <c r="R294">
        <v>10</v>
      </c>
      <c r="S294">
        <v>10</v>
      </c>
      <c r="T294">
        <v>10</v>
      </c>
      <c r="U294">
        <v>10</v>
      </c>
      <c r="V294">
        <v>10</v>
      </c>
      <c r="W294">
        <v>10</v>
      </c>
      <c r="X294">
        <v>10</v>
      </c>
      <c r="Y294" s="145">
        <v>10</v>
      </c>
      <c r="Z294">
        <v>10</v>
      </c>
      <c r="AA294">
        <v>10</v>
      </c>
    </row>
    <row r="295" spans="1:27" x14ac:dyDescent="0.2">
      <c r="A295" s="89">
        <f>VLOOKUP(C295,TabellenBDFS!$B$4:$C$2717,2,FALSE)</f>
        <v>42</v>
      </c>
      <c r="B295" t="str">
        <f t="shared" si="6"/>
        <v>425</v>
      </c>
      <c r="C295" t="s">
        <v>44</v>
      </c>
      <c r="D295">
        <v>5</v>
      </c>
      <c r="E295">
        <v>0</v>
      </c>
      <c r="F295">
        <v>0</v>
      </c>
      <c r="G295">
        <v>0</v>
      </c>
      <c r="H295">
        <v>0</v>
      </c>
      <c r="I295">
        <v>10</v>
      </c>
      <c r="J295">
        <v>10</v>
      </c>
      <c r="K295">
        <v>10</v>
      </c>
      <c r="L295">
        <v>10</v>
      </c>
      <c r="M295">
        <v>10</v>
      </c>
      <c r="N295">
        <v>10</v>
      </c>
      <c r="O295">
        <v>10</v>
      </c>
      <c r="P295">
        <v>10</v>
      </c>
      <c r="Q295">
        <v>10</v>
      </c>
      <c r="R295">
        <v>10</v>
      </c>
      <c r="S295">
        <v>10</v>
      </c>
      <c r="T295">
        <v>10</v>
      </c>
      <c r="U295">
        <v>10</v>
      </c>
      <c r="V295">
        <v>10</v>
      </c>
      <c r="W295">
        <v>10</v>
      </c>
      <c r="X295">
        <v>10</v>
      </c>
      <c r="Y295" s="145">
        <v>10</v>
      </c>
      <c r="Z295">
        <v>10</v>
      </c>
      <c r="AA295">
        <v>10</v>
      </c>
    </row>
    <row r="296" spans="1:27" x14ac:dyDescent="0.2">
      <c r="A296" s="89">
        <f>VLOOKUP(C296,TabellenBDFS!$B$4:$C$2717,2,FALSE)</f>
        <v>42</v>
      </c>
      <c r="B296" t="str">
        <f t="shared" si="6"/>
        <v>426</v>
      </c>
      <c r="C296" t="s">
        <v>44</v>
      </c>
      <c r="D296">
        <v>6</v>
      </c>
      <c r="E296">
        <v>90</v>
      </c>
      <c r="F296">
        <v>80</v>
      </c>
      <c r="G296">
        <v>80</v>
      </c>
      <c r="H296">
        <v>90</v>
      </c>
      <c r="I296">
        <v>90</v>
      </c>
      <c r="J296">
        <v>100</v>
      </c>
      <c r="K296">
        <v>90</v>
      </c>
      <c r="L296">
        <v>100</v>
      </c>
      <c r="M296">
        <v>100</v>
      </c>
      <c r="N296">
        <v>110</v>
      </c>
      <c r="O296">
        <v>110</v>
      </c>
      <c r="P296">
        <v>110</v>
      </c>
      <c r="Q296">
        <v>120</v>
      </c>
      <c r="R296">
        <v>130</v>
      </c>
      <c r="S296">
        <v>130</v>
      </c>
      <c r="T296">
        <v>140</v>
      </c>
      <c r="U296">
        <v>140</v>
      </c>
      <c r="V296">
        <v>150</v>
      </c>
      <c r="W296">
        <v>160</v>
      </c>
      <c r="X296">
        <v>180</v>
      </c>
      <c r="Y296" s="145">
        <v>180</v>
      </c>
      <c r="Z296">
        <v>190</v>
      </c>
      <c r="AA296">
        <v>190</v>
      </c>
    </row>
    <row r="297" spans="1:27" x14ac:dyDescent="0.2">
      <c r="A297" s="89">
        <f>VLOOKUP(C297,TabellenBDFS!$B$4:$C$2717,2,FALSE)</f>
        <v>42</v>
      </c>
      <c r="B297" t="str">
        <f t="shared" si="6"/>
        <v>427</v>
      </c>
      <c r="C297" t="s">
        <v>44</v>
      </c>
      <c r="D297">
        <v>7</v>
      </c>
      <c r="E297">
        <v>40</v>
      </c>
      <c r="F297">
        <v>50</v>
      </c>
      <c r="G297">
        <v>60</v>
      </c>
      <c r="H297">
        <v>60</v>
      </c>
      <c r="I297">
        <v>60</v>
      </c>
      <c r="J297">
        <v>50</v>
      </c>
      <c r="K297">
        <v>50</v>
      </c>
      <c r="L297">
        <v>60</v>
      </c>
      <c r="M297">
        <v>60</v>
      </c>
      <c r="N297">
        <v>50</v>
      </c>
      <c r="O297">
        <v>60</v>
      </c>
      <c r="P297">
        <v>60</v>
      </c>
      <c r="Q297">
        <v>60</v>
      </c>
      <c r="R297">
        <v>60</v>
      </c>
      <c r="S297">
        <v>60</v>
      </c>
      <c r="T297">
        <v>60</v>
      </c>
      <c r="U297">
        <v>70</v>
      </c>
      <c r="V297">
        <v>60</v>
      </c>
      <c r="W297">
        <v>60</v>
      </c>
      <c r="X297">
        <v>60</v>
      </c>
      <c r="Y297" s="145">
        <v>60</v>
      </c>
      <c r="Z297">
        <v>60</v>
      </c>
      <c r="AA297">
        <v>70</v>
      </c>
    </row>
    <row r="298" spans="1:27" x14ac:dyDescent="0.2">
      <c r="A298" s="89">
        <f>VLOOKUP(C298,TabellenBDFS!$B$4:$C$2717,2,FALSE)</f>
        <v>43</v>
      </c>
      <c r="B298" t="str">
        <f t="shared" si="6"/>
        <v>431</v>
      </c>
      <c r="C298" t="s">
        <v>45</v>
      </c>
      <c r="D298">
        <v>1</v>
      </c>
      <c r="E298">
        <v>90</v>
      </c>
      <c r="F298">
        <v>100</v>
      </c>
      <c r="G298">
        <v>90</v>
      </c>
      <c r="H298">
        <v>100</v>
      </c>
      <c r="I298">
        <v>90</v>
      </c>
      <c r="J298">
        <v>90</v>
      </c>
      <c r="K298">
        <v>90</v>
      </c>
      <c r="L298">
        <v>90</v>
      </c>
      <c r="M298">
        <v>90</v>
      </c>
      <c r="N298">
        <v>90</v>
      </c>
      <c r="O298">
        <v>90</v>
      </c>
      <c r="P298">
        <v>90</v>
      </c>
      <c r="Q298">
        <v>110</v>
      </c>
      <c r="R298">
        <v>110</v>
      </c>
      <c r="S298">
        <v>100</v>
      </c>
      <c r="T298">
        <v>110</v>
      </c>
      <c r="U298">
        <v>110</v>
      </c>
      <c r="V298">
        <v>120</v>
      </c>
      <c r="W298">
        <v>130</v>
      </c>
      <c r="X298">
        <v>130</v>
      </c>
      <c r="Y298" s="145">
        <v>130</v>
      </c>
      <c r="Z298">
        <v>130</v>
      </c>
      <c r="AA298">
        <v>130</v>
      </c>
    </row>
    <row r="299" spans="1:27" x14ac:dyDescent="0.2">
      <c r="A299" s="89">
        <f>VLOOKUP(C299,TabellenBDFS!$B$4:$C$2717,2,FALSE)</f>
        <v>43</v>
      </c>
      <c r="B299" t="str">
        <f t="shared" si="6"/>
        <v>432</v>
      </c>
      <c r="C299" t="s">
        <v>45</v>
      </c>
      <c r="D299">
        <v>2</v>
      </c>
      <c r="E299">
        <v>10</v>
      </c>
      <c r="F299">
        <v>10</v>
      </c>
      <c r="G299">
        <v>10</v>
      </c>
      <c r="H299">
        <v>10</v>
      </c>
      <c r="I299">
        <v>10</v>
      </c>
      <c r="J299">
        <v>0</v>
      </c>
      <c r="K299">
        <v>0</v>
      </c>
      <c r="L299">
        <v>0</v>
      </c>
      <c r="M299">
        <v>0</v>
      </c>
      <c r="N299">
        <v>0</v>
      </c>
      <c r="O299">
        <v>0</v>
      </c>
      <c r="P299">
        <v>0</v>
      </c>
      <c r="Q299">
        <v>0</v>
      </c>
      <c r="R299">
        <v>0</v>
      </c>
      <c r="S299">
        <v>0</v>
      </c>
      <c r="T299">
        <v>0</v>
      </c>
      <c r="U299">
        <v>0</v>
      </c>
      <c r="V299">
        <v>0</v>
      </c>
      <c r="W299">
        <v>0</v>
      </c>
      <c r="X299">
        <v>0</v>
      </c>
      <c r="Y299" s="145">
        <v>0</v>
      </c>
      <c r="Z299">
        <v>0</v>
      </c>
      <c r="AA299">
        <v>0</v>
      </c>
    </row>
    <row r="300" spans="1:27" x14ac:dyDescent="0.2">
      <c r="A300" s="89">
        <f>VLOOKUP(C300,TabellenBDFS!$B$4:$C$2717,2,FALSE)</f>
        <v>43</v>
      </c>
      <c r="B300" t="str">
        <f t="shared" si="6"/>
        <v>433</v>
      </c>
      <c r="C300" t="s">
        <v>45</v>
      </c>
      <c r="D300">
        <v>3</v>
      </c>
      <c r="E300">
        <v>0</v>
      </c>
      <c r="F300">
        <v>0</v>
      </c>
      <c r="G300">
        <v>0</v>
      </c>
      <c r="H300">
        <v>0</v>
      </c>
      <c r="I300">
        <v>0</v>
      </c>
      <c r="J300">
        <v>0</v>
      </c>
      <c r="K300">
        <v>0</v>
      </c>
      <c r="L300">
        <v>0</v>
      </c>
      <c r="M300">
        <v>0</v>
      </c>
      <c r="N300">
        <v>0</v>
      </c>
      <c r="O300">
        <v>0</v>
      </c>
      <c r="P300">
        <v>10</v>
      </c>
      <c r="Q300">
        <v>20</v>
      </c>
      <c r="R300">
        <v>20</v>
      </c>
      <c r="S300">
        <v>20</v>
      </c>
      <c r="T300">
        <v>20</v>
      </c>
      <c r="U300">
        <v>10</v>
      </c>
      <c r="V300">
        <v>10</v>
      </c>
      <c r="W300">
        <v>10</v>
      </c>
      <c r="X300">
        <v>10</v>
      </c>
      <c r="Y300" s="145">
        <v>10</v>
      </c>
      <c r="Z300">
        <v>10</v>
      </c>
      <c r="AA300">
        <v>10</v>
      </c>
    </row>
    <row r="301" spans="1:27" x14ac:dyDescent="0.2">
      <c r="A301" s="89">
        <f>VLOOKUP(C301,TabellenBDFS!$B$4:$C$2717,2,FALSE)</f>
        <v>43</v>
      </c>
      <c r="B301" t="str">
        <f t="shared" si="6"/>
        <v>434</v>
      </c>
      <c r="C301" t="s">
        <v>45</v>
      </c>
      <c r="D301">
        <v>4</v>
      </c>
      <c r="E301">
        <v>0</v>
      </c>
      <c r="F301">
        <v>0</v>
      </c>
      <c r="G301">
        <v>0</v>
      </c>
      <c r="H301">
        <v>0</v>
      </c>
      <c r="I301">
        <v>0</v>
      </c>
      <c r="J301">
        <v>0</v>
      </c>
      <c r="K301">
        <v>0</v>
      </c>
      <c r="L301">
        <v>0</v>
      </c>
      <c r="M301">
        <v>0</v>
      </c>
      <c r="N301">
        <v>0</v>
      </c>
      <c r="O301">
        <v>0</v>
      </c>
      <c r="P301">
        <v>0</v>
      </c>
      <c r="Q301">
        <v>0</v>
      </c>
      <c r="R301">
        <v>0</v>
      </c>
      <c r="S301">
        <v>0</v>
      </c>
      <c r="T301">
        <v>0</v>
      </c>
      <c r="U301">
        <v>0</v>
      </c>
      <c r="V301">
        <v>0</v>
      </c>
      <c r="W301">
        <v>0</v>
      </c>
      <c r="X301">
        <v>0</v>
      </c>
      <c r="Y301" s="145">
        <v>0</v>
      </c>
      <c r="Z301">
        <v>0</v>
      </c>
      <c r="AA301">
        <v>0</v>
      </c>
    </row>
    <row r="302" spans="1:27" x14ac:dyDescent="0.2">
      <c r="A302" s="89">
        <f>VLOOKUP(C302,TabellenBDFS!$B$4:$C$2717,2,FALSE)</f>
        <v>43</v>
      </c>
      <c r="B302" t="str">
        <f t="shared" si="6"/>
        <v>435</v>
      </c>
      <c r="C302" t="s">
        <v>45</v>
      </c>
      <c r="D302">
        <v>5</v>
      </c>
      <c r="E302">
        <v>0</v>
      </c>
      <c r="F302">
        <v>0</v>
      </c>
      <c r="G302">
        <v>0</v>
      </c>
      <c r="H302">
        <v>0</v>
      </c>
      <c r="I302">
        <v>0</v>
      </c>
      <c r="J302">
        <v>0</v>
      </c>
      <c r="K302">
        <v>0</v>
      </c>
      <c r="L302">
        <v>0</v>
      </c>
      <c r="M302">
        <v>0</v>
      </c>
      <c r="N302">
        <v>0</v>
      </c>
      <c r="O302">
        <v>0</v>
      </c>
      <c r="P302">
        <v>0</v>
      </c>
      <c r="Q302">
        <v>0</v>
      </c>
      <c r="R302">
        <v>0</v>
      </c>
      <c r="S302">
        <v>0</v>
      </c>
      <c r="T302">
        <v>0</v>
      </c>
      <c r="U302">
        <v>0</v>
      </c>
      <c r="V302">
        <v>0</v>
      </c>
      <c r="W302">
        <v>0</v>
      </c>
      <c r="X302">
        <v>0</v>
      </c>
      <c r="Y302" s="145">
        <v>0</v>
      </c>
      <c r="Z302">
        <v>0</v>
      </c>
      <c r="AA302">
        <v>0</v>
      </c>
    </row>
    <row r="303" spans="1:27" x14ac:dyDescent="0.2">
      <c r="A303" s="89">
        <f>VLOOKUP(C303,TabellenBDFS!$B$4:$C$2717,2,FALSE)</f>
        <v>43</v>
      </c>
      <c r="B303" t="str">
        <f t="shared" si="6"/>
        <v>436</v>
      </c>
      <c r="C303" t="s">
        <v>45</v>
      </c>
      <c r="D303">
        <v>6</v>
      </c>
      <c r="E303">
        <v>50</v>
      </c>
      <c r="F303">
        <v>50</v>
      </c>
      <c r="G303">
        <v>50</v>
      </c>
      <c r="H303">
        <v>50</v>
      </c>
      <c r="I303">
        <v>40</v>
      </c>
      <c r="J303">
        <v>50</v>
      </c>
      <c r="K303">
        <v>40</v>
      </c>
      <c r="L303">
        <v>40</v>
      </c>
      <c r="M303">
        <v>40</v>
      </c>
      <c r="N303">
        <v>40</v>
      </c>
      <c r="O303">
        <v>40</v>
      </c>
      <c r="P303">
        <v>40</v>
      </c>
      <c r="Q303">
        <v>40</v>
      </c>
      <c r="R303">
        <v>40</v>
      </c>
      <c r="S303">
        <v>30</v>
      </c>
      <c r="T303">
        <v>40</v>
      </c>
      <c r="U303">
        <v>50</v>
      </c>
      <c r="V303">
        <v>50</v>
      </c>
      <c r="W303">
        <v>50</v>
      </c>
      <c r="X303">
        <v>50</v>
      </c>
      <c r="Y303" s="145">
        <v>50</v>
      </c>
      <c r="Z303">
        <v>50</v>
      </c>
      <c r="AA303">
        <v>50</v>
      </c>
    </row>
    <row r="304" spans="1:27" x14ac:dyDescent="0.2">
      <c r="A304" s="89">
        <f>VLOOKUP(C304,TabellenBDFS!$B$4:$C$2717,2,FALSE)</f>
        <v>43</v>
      </c>
      <c r="B304" t="str">
        <f t="shared" si="6"/>
        <v>437</v>
      </c>
      <c r="C304" t="s">
        <v>45</v>
      </c>
      <c r="D304">
        <v>7</v>
      </c>
      <c r="E304">
        <v>30</v>
      </c>
      <c r="F304">
        <v>40</v>
      </c>
      <c r="G304">
        <v>30</v>
      </c>
      <c r="H304">
        <v>40</v>
      </c>
      <c r="I304">
        <v>30</v>
      </c>
      <c r="J304">
        <v>40</v>
      </c>
      <c r="K304">
        <v>40</v>
      </c>
      <c r="L304">
        <v>40</v>
      </c>
      <c r="M304">
        <v>40</v>
      </c>
      <c r="N304">
        <v>50</v>
      </c>
      <c r="O304">
        <v>50</v>
      </c>
      <c r="P304">
        <v>50</v>
      </c>
      <c r="Q304">
        <v>50</v>
      </c>
      <c r="R304">
        <v>50</v>
      </c>
      <c r="S304">
        <v>50</v>
      </c>
      <c r="T304">
        <v>50</v>
      </c>
      <c r="U304">
        <v>50</v>
      </c>
      <c r="V304">
        <v>50</v>
      </c>
      <c r="W304">
        <v>50</v>
      </c>
      <c r="X304">
        <v>60</v>
      </c>
      <c r="Y304" s="145">
        <v>60</v>
      </c>
      <c r="Z304">
        <v>60</v>
      </c>
      <c r="AA304">
        <v>60</v>
      </c>
    </row>
    <row r="305" spans="1:27" x14ac:dyDescent="0.2">
      <c r="A305" s="89">
        <f>VLOOKUP(C305,TabellenBDFS!$B$4:$C$2717,2,FALSE)</f>
        <v>44</v>
      </c>
      <c r="B305" t="str">
        <f t="shared" si="6"/>
        <v>441</v>
      </c>
      <c r="C305" t="s">
        <v>46</v>
      </c>
      <c r="D305">
        <v>1</v>
      </c>
      <c r="E305">
        <v>70</v>
      </c>
      <c r="F305">
        <v>80</v>
      </c>
      <c r="G305">
        <v>80</v>
      </c>
      <c r="H305">
        <v>80</v>
      </c>
      <c r="I305">
        <v>90</v>
      </c>
      <c r="J305">
        <v>90</v>
      </c>
      <c r="K305">
        <v>80</v>
      </c>
      <c r="L305">
        <v>80</v>
      </c>
      <c r="M305">
        <v>90</v>
      </c>
      <c r="N305">
        <v>90</v>
      </c>
      <c r="O305">
        <v>80</v>
      </c>
      <c r="P305">
        <v>90</v>
      </c>
      <c r="Q305">
        <v>90</v>
      </c>
      <c r="R305">
        <v>60</v>
      </c>
      <c r="S305">
        <v>70</v>
      </c>
      <c r="T305">
        <v>60</v>
      </c>
      <c r="U305">
        <v>50</v>
      </c>
      <c r="V305">
        <v>50</v>
      </c>
      <c r="W305">
        <v>60</v>
      </c>
      <c r="X305">
        <v>60</v>
      </c>
      <c r="Y305" s="145">
        <v>60</v>
      </c>
      <c r="Z305">
        <v>60</v>
      </c>
      <c r="AA305">
        <v>50</v>
      </c>
    </row>
    <row r="306" spans="1:27" x14ac:dyDescent="0.2">
      <c r="A306" s="89">
        <f>VLOOKUP(C306,TabellenBDFS!$B$4:$C$2717,2,FALSE)</f>
        <v>44</v>
      </c>
      <c r="B306" t="str">
        <f t="shared" si="6"/>
        <v>442</v>
      </c>
      <c r="C306" t="s">
        <v>46</v>
      </c>
      <c r="D306">
        <v>2</v>
      </c>
      <c r="E306">
        <v>20</v>
      </c>
      <c r="F306">
        <v>20</v>
      </c>
      <c r="G306">
        <v>20</v>
      </c>
      <c r="H306">
        <v>20</v>
      </c>
      <c r="I306">
        <v>20</v>
      </c>
      <c r="J306">
        <v>20</v>
      </c>
      <c r="K306">
        <v>20</v>
      </c>
      <c r="L306">
        <v>10</v>
      </c>
      <c r="M306">
        <v>10</v>
      </c>
      <c r="N306">
        <v>10</v>
      </c>
      <c r="O306">
        <v>10</v>
      </c>
      <c r="P306">
        <v>10</v>
      </c>
      <c r="Q306">
        <v>10</v>
      </c>
      <c r="R306">
        <v>10</v>
      </c>
      <c r="S306">
        <v>10</v>
      </c>
      <c r="T306">
        <v>10</v>
      </c>
      <c r="U306">
        <v>10</v>
      </c>
      <c r="V306">
        <v>10</v>
      </c>
      <c r="W306">
        <v>10</v>
      </c>
      <c r="X306">
        <v>10</v>
      </c>
      <c r="Y306" s="145">
        <v>10</v>
      </c>
      <c r="Z306">
        <v>10</v>
      </c>
      <c r="AA306">
        <v>10</v>
      </c>
    </row>
    <row r="307" spans="1:27" x14ac:dyDescent="0.2">
      <c r="A307" s="89">
        <f>VLOOKUP(C307,TabellenBDFS!$B$4:$C$2717,2,FALSE)</f>
        <v>44</v>
      </c>
      <c r="B307" t="str">
        <f t="shared" si="6"/>
        <v>443</v>
      </c>
      <c r="C307" t="s">
        <v>46</v>
      </c>
      <c r="D307">
        <v>3</v>
      </c>
      <c r="E307">
        <v>0</v>
      </c>
      <c r="F307">
        <v>0</v>
      </c>
      <c r="G307">
        <v>0</v>
      </c>
      <c r="H307">
        <v>0</v>
      </c>
      <c r="I307">
        <v>0</v>
      </c>
      <c r="J307">
        <v>0</v>
      </c>
      <c r="K307">
        <v>0</v>
      </c>
      <c r="L307">
        <v>0</v>
      </c>
      <c r="M307">
        <v>10</v>
      </c>
      <c r="N307">
        <v>10</v>
      </c>
      <c r="O307">
        <v>10</v>
      </c>
      <c r="P307">
        <v>10</v>
      </c>
      <c r="Q307">
        <v>10</v>
      </c>
      <c r="R307">
        <v>0</v>
      </c>
      <c r="S307">
        <v>10</v>
      </c>
      <c r="T307">
        <v>10</v>
      </c>
      <c r="U307">
        <v>10</v>
      </c>
      <c r="V307">
        <v>10</v>
      </c>
      <c r="W307">
        <v>10</v>
      </c>
      <c r="X307">
        <v>10</v>
      </c>
      <c r="Y307" s="145">
        <v>10</v>
      </c>
      <c r="Z307">
        <v>10</v>
      </c>
      <c r="AA307">
        <v>10</v>
      </c>
    </row>
    <row r="308" spans="1:27" x14ac:dyDescent="0.2">
      <c r="A308" s="89">
        <f>VLOOKUP(C308,TabellenBDFS!$B$4:$C$2717,2,FALSE)</f>
        <v>44</v>
      </c>
      <c r="B308" t="str">
        <f t="shared" si="6"/>
        <v>444</v>
      </c>
      <c r="C308" t="s">
        <v>46</v>
      </c>
      <c r="D308">
        <v>4</v>
      </c>
      <c r="E308">
        <v>0</v>
      </c>
      <c r="F308">
        <v>0</v>
      </c>
      <c r="G308">
        <v>0</v>
      </c>
      <c r="H308">
        <v>0</v>
      </c>
      <c r="I308">
        <v>0</v>
      </c>
      <c r="J308">
        <v>0</v>
      </c>
      <c r="K308">
        <v>0</v>
      </c>
      <c r="L308">
        <v>0</v>
      </c>
      <c r="M308">
        <v>0</v>
      </c>
      <c r="N308">
        <v>0</v>
      </c>
      <c r="O308">
        <v>0</v>
      </c>
      <c r="P308">
        <v>0</v>
      </c>
      <c r="Q308">
        <v>0</v>
      </c>
      <c r="R308">
        <v>0</v>
      </c>
      <c r="S308">
        <v>0</v>
      </c>
      <c r="T308">
        <v>0</v>
      </c>
      <c r="U308">
        <v>0</v>
      </c>
      <c r="V308">
        <v>0</v>
      </c>
      <c r="W308">
        <v>0</v>
      </c>
      <c r="X308">
        <v>0</v>
      </c>
      <c r="Y308" s="145">
        <v>0</v>
      </c>
      <c r="Z308">
        <v>0</v>
      </c>
      <c r="AA308">
        <v>0</v>
      </c>
    </row>
    <row r="309" spans="1:27" x14ac:dyDescent="0.2">
      <c r="A309" s="89">
        <f>VLOOKUP(C309,TabellenBDFS!$B$4:$C$2717,2,FALSE)</f>
        <v>44</v>
      </c>
      <c r="B309" t="str">
        <f t="shared" si="6"/>
        <v>445</v>
      </c>
      <c r="C309" t="s">
        <v>46</v>
      </c>
      <c r="D309">
        <v>5</v>
      </c>
      <c r="E309">
        <v>0</v>
      </c>
      <c r="F309">
        <v>0</v>
      </c>
      <c r="G309">
        <v>0</v>
      </c>
      <c r="H309">
        <v>0</v>
      </c>
      <c r="I309">
        <v>0</v>
      </c>
      <c r="J309">
        <v>0</v>
      </c>
      <c r="K309">
        <v>0</v>
      </c>
      <c r="L309">
        <v>0</v>
      </c>
      <c r="M309">
        <v>0</v>
      </c>
      <c r="N309">
        <v>0</v>
      </c>
      <c r="O309">
        <v>0</v>
      </c>
      <c r="P309">
        <v>0</v>
      </c>
      <c r="Q309">
        <v>0</v>
      </c>
      <c r="R309">
        <v>0</v>
      </c>
      <c r="S309">
        <v>0</v>
      </c>
      <c r="T309">
        <v>0</v>
      </c>
      <c r="U309">
        <v>0</v>
      </c>
      <c r="V309">
        <v>0</v>
      </c>
      <c r="W309">
        <v>0</v>
      </c>
      <c r="X309">
        <v>0</v>
      </c>
      <c r="Y309" s="145">
        <v>0</v>
      </c>
      <c r="Z309">
        <v>0</v>
      </c>
      <c r="AA309">
        <v>0</v>
      </c>
    </row>
    <row r="310" spans="1:27" x14ac:dyDescent="0.2">
      <c r="A310" s="89">
        <f>VLOOKUP(C310,TabellenBDFS!$B$4:$C$2717,2,FALSE)</f>
        <v>44</v>
      </c>
      <c r="B310" t="str">
        <f t="shared" si="6"/>
        <v>446</v>
      </c>
      <c r="C310" t="s">
        <v>46</v>
      </c>
      <c r="D310">
        <v>6</v>
      </c>
      <c r="E310">
        <v>40</v>
      </c>
      <c r="F310">
        <v>50</v>
      </c>
      <c r="G310">
        <v>40</v>
      </c>
      <c r="H310">
        <v>40</v>
      </c>
      <c r="I310">
        <v>50</v>
      </c>
      <c r="J310">
        <v>50</v>
      </c>
      <c r="K310">
        <v>50</v>
      </c>
      <c r="L310">
        <v>40</v>
      </c>
      <c r="M310">
        <v>40</v>
      </c>
      <c r="N310">
        <v>40</v>
      </c>
      <c r="O310">
        <v>40</v>
      </c>
      <c r="P310">
        <v>40</v>
      </c>
      <c r="Q310">
        <v>40</v>
      </c>
      <c r="R310">
        <v>30</v>
      </c>
      <c r="S310">
        <v>30</v>
      </c>
      <c r="T310">
        <v>20</v>
      </c>
      <c r="U310">
        <v>20</v>
      </c>
      <c r="V310">
        <v>20</v>
      </c>
      <c r="W310">
        <v>20</v>
      </c>
      <c r="X310">
        <v>20</v>
      </c>
      <c r="Y310" s="145">
        <v>20</v>
      </c>
      <c r="Z310">
        <v>20</v>
      </c>
      <c r="AA310">
        <v>20</v>
      </c>
    </row>
    <row r="311" spans="1:27" x14ac:dyDescent="0.2">
      <c r="A311" s="89">
        <f>VLOOKUP(C311,TabellenBDFS!$B$4:$C$2717,2,FALSE)</f>
        <v>44</v>
      </c>
      <c r="B311" t="str">
        <f t="shared" si="6"/>
        <v>447</v>
      </c>
      <c r="C311" t="s">
        <v>46</v>
      </c>
      <c r="D311">
        <v>7</v>
      </c>
      <c r="E311">
        <v>10</v>
      </c>
      <c r="F311">
        <v>20</v>
      </c>
      <c r="G311">
        <v>20</v>
      </c>
      <c r="H311">
        <v>20</v>
      </c>
      <c r="I311">
        <v>20</v>
      </c>
      <c r="J311">
        <v>10</v>
      </c>
      <c r="K311">
        <v>20</v>
      </c>
      <c r="L311">
        <v>20</v>
      </c>
      <c r="M311">
        <v>20</v>
      </c>
      <c r="N311">
        <v>20</v>
      </c>
      <c r="O311">
        <v>20</v>
      </c>
      <c r="P311">
        <v>30</v>
      </c>
      <c r="Q311">
        <v>30</v>
      </c>
      <c r="R311">
        <v>20</v>
      </c>
      <c r="S311">
        <v>20</v>
      </c>
      <c r="T311">
        <v>20</v>
      </c>
      <c r="U311">
        <v>20</v>
      </c>
      <c r="V311">
        <v>20</v>
      </c>
      <c r="W311">
        <v>20</v>
      </c>
      <c r="X311">
        <v>20</v>
      </c>
      <c r="Y311" s="145">
        <v>20</v>
      </c>
      <c r="Z311">
        <v>30</v>
      </c>
      <c r="AA311">
        <v>20</v>
      </c>
    </row>
    <row r="312" spans="1:27" x14ac:dyDescent="0.2">
      <c r="A312" s="89">
        <f>VLOOKUP(C312,TabellenBDFS!$B$4:$C$2717,2,FALSE)</f>
        <v>45</v>
      </c>
      <c r="B312" t="str">
        <f t="shared" si="6"/>
        <v>451</v>
      </c>
      <c r="C312" t="s">
        <v>47</v>
      </c>
      <c r="D312">
        <v>1</v>
      </c>
      <c r="E312">
        <v>150</v>
      </c>
      <c r="F312">
        <v>150</v>
      </c>
      <c r="G312">
        <v>150</v>
      </c>
      <c r="H312">
        <v>160</v>
      </c>
      <c r="I312">
        <v>160</v>
      </c>
      <c r="J312">
        <v>160</v>
      </c>
      <c r="K312">
        <v>160</v>
      </c>
      <c r="L312">
        <v>170</v>
      </c>
      <c r="M312">
        <v>170</v>
      </c>
      <c r="N312">
        <v>170</v>
      </c>
      <c r="O312">
        <v>200</v>
      </c>
      <c r="P312">
        <v>190</v>
      </c>
      <c r="Q312">
        <v>210</v>
      </c>
      <c r="R312">
        <v>200</v>
      </c>
      <c r="S312">
        <v>200</v>
      </c>
      <c r="T312">
        <v>200</v>
      </c>
      <c r="U312">
        <v>190</v>
      </c>
      <c r="V312">
        <v>190</v>
      </c>
      <c r="W312">
        <v>190</v>
      </c>
      <c r="X312">
        <v>170</v>
      </c>
      <c r="Y312" s="145">
        <v>170</v>
      </c>
      <c r="Z312">
        <v>160</v>
      </c>
      <c r="AA312">
        <v>170</v>
      </c>
    </row>
    <row r="313" spans="1:27" x14ac:dyDescent="0.2">
      <c r="A313" s="89">
        <f>VLOOKUP(C313,TabellenBDFS!$B$4:$C$2717,2,FALSE)</f>
        <v>45</v>
      </c>
      <c r="B313" t="str">
        <f t="shared" si="6"/>
        <v>452</v>
      </c>
      <c r="C313" t="s">
        <v>47</v>
      </c>
      <c r="D313">
        <v>2</v>
      </c>
      <c r="E313">
        <v>20</v>
      </c>
      <c r="F313">
        <v>20</v>
      </c>
      <c r="G313">
        <v>20</v>
      </c>
      <c r="H313">
        <v>20</v>
      </c>
      <c r="I313">
        <v>20</v>
      </c>
      <c r="J313">
        <v>10</v>
      </c>
      <c r="K313">
        <v>20</v>
      </c>
      <c r="L313">
        <v>20</v>
      </c>
      <c r="M313">
        <v>20</v>
      </c>
      <c r="N313">
        <v>20</v>
      </c>
      <c r="O313">
        <v>20</v>
      </c>
      <c r="P313">
        <v>20</v>
      </c>
      <c r="Q313">
        <v>20</v>
      </c>
      <c r="R313">
        <v>20</v>
      </c>
      <c r="S313">
        <v>20</v>
      </c>
      <c r="T313">
        <v>20</v>
      </c>
      <c r="U313">
        <v>10</v>
      </c>
      <c r="V313">
        <v>10</v>
      </c>
      <c r="W313">
        <v>10</v>
      </c>
      <c r="X313">
        <v>10</v>
      </c>
      <c r="Y313" s="145">
        <v>10</v>
      </c>
      <c r="Z313">
        <v>10</v>
      </c>
      <c r="AA313">
        <v>10</v>
      </c>
    </row>
    <row r="314" spans="1:27" x14ac:dyDescent="0.2">
      <c r="A314" s="89">
        <f>VLOOKUP(C314,TabellenBDFS!$B$4:$C$2717,2,FALSE)</f>
        <v>45</v>
      </c>
      <c r="B314" t="str">
        <f t="shared" si="6"/>
        <v>453</v>
      </c>
      <c r="C314" t="s">
        <v>47</v>
      </c>
      <c r="D314">
        <v>3</v>
      </c>
      <c r="E314">
        <v>0</v>
      </c>
      <c r="F314">
        <v>0</v>
      </c>
      <c r="G314">
        <v>0</v>
      </c>
      <c r="H314">
        <v>0</v>
      </c>
      <c r="I314">
        <v>10</v>
      </c>
      <c r="J314">
        <v>10</v>
      </c>
      <c r="K314">
        <v>10</v>
      </c>
      <c r="L314">
        <v>10</v>
      </c>
      <c r="M314">
        <v>10</v>
      </c>
      <c r="N314">
        <v>20</v>
      </c>
      <c r="O314">
        <v>20</v>
      </c>
      <c r="P314">
        <v>10</v>
      </c>
      <c r="Q314">
        <v>20</v>
      </c>
      <c r="R314">
        <v>20</v>
      </c>
      <c r="S314">
        <v>20</v>
      </c>
      <c r="T314">
        <v>20</v>
      </c>
      <c r="U314">
        <v>20</v>
      </c>
      <c r="V314">
        <v>20</v>
      </c>
      <c r="W314">
        <v>20</v>
      </c>
      <c r="X314">
        <v>20</v>
      </c>
      <c r="Y314" s="145">
        <v>20</v>
      </c>
      <c r="Z314">
        <v>20</v>
      </c>
      <c r="AA314">
        <v>10</v>
      </c>
    </row>
    <row r="315" spans="1:27" x14ac:dyDescent="0.2">
      <c r="A315" s="89">
        <f>VLOOKUP(C315,TabellenBDFS!$B$4:$C$2717,2,FALSE)</f>
        <v>45</v>
      </c>
      <c r="B315" t="str">
        <f t="shared" si="6"/>
        <v>454</v>
      </c>
      <c r="C315" t="s">
        <v>47</v>
      </c>
      <c r="D315">
        <v>4</v>
      </c>
      <c r="E315">
        <v>0</v>
      </c>
      <c r="F315">
        <v>0</v>
      </c>
      <c r="G315">
        <v>0</v>
      </c>
      <c r="H315">
        <v>0</v>
      </c>
      <c r="I315">
        <v>10</v>
      </c>
      <c r="J315">
        <v>10</v>
      </c>
      <c r="K315">
        <v>10</v>
      </c>
      <c r="L315">
        <v>10</v>
      </c>
      <c r="M315">
        <v>10</v>
      </c>
      <c r="N315">
        <v>10</v>
      </c>
      <c r="O315">
        <v>10</v>
      </c>
      <c r="P315">
        <v>10</v>
      </c>
      <c r="Q315">
        <v>10</v>
      </c>
      <c r="R315">
        <v>10</v>
      </c>
      <c r="S315">
        <v>10</v>
      </c>
      <c r="T315">
        <v>10</v>
      </c>
      <c r="U315">
        <v>10</v>
      </c>
      <c r="V315">
        <v>10</v>
      </c>
      <c r="W315">
        <v>10</v>
      </c>
      <c r="X315">
        <v>10</v>
      </c>
      <c r="Y315" s="145">
        <v>10</v>
      </c>
      <c r="Z315">
        <v>10</v>
      </c>
      <c r="AA315">
        <v>10</v>
      </c>
    </row>
    <row r="316" spans="1:27" x14ac:dyDescent="0.2">
      <c r="A316" s="89">
        <f>VLOOKUP(C316,TabellenBDFS!$B$4:$C$2717,2,FALSE)</f>
        <v>45</v>
      </c>
      <c r="B316" t="str">
        <f t="shared" si="6"/>
        <v>455</v>
      </c>
      <c r="C316" t="s">
        <v>47</v>
      </c>
      <c r="D316">
        <v>5</v>
      </c>
      <c r="E316">
        <v>0</v>
      </c>
      <c r="F316">
        <v>0</v>
      </c>
      <c r="G316">
        <v>0</v>
      </c>
      <c r="H316">
        <v>0</v>
      </c>
      <c r="I316">
        <v>0</v>
      </c>
      <c r="J316">
        <v>0</v>
      </c>
      <c r="K316">
        <v>0</v>
      </c>
      <c r="L316">
        <v>0</v>
      </c>
      <c r="M316">
        <v>0</v>
      </c>
      <c r="N316">
        <v>0</v>
      </c>
      <c r="O316">
        <v>10</v>
      </c>
      <c r="P316">
        <v>10</v>
      </c>
      <c r="Q316">
        <v>10</v>
      </c>
      <c r="R316">
        <v>10</v>
      </c>
      <c r="S316">
        <v>10</v>
      </c>
      <c r="T316">
        <v>10</v>
      </c>
      <c r="U316">
        <v>10</v>
      </c>
      <c r="V316">
        <v>10</v>
      </c>
      <c r="W316">
        <v>10</v>
      </c>
      <c r="X316">
        <v>10</v>
      </c>
      <c r="Y316" s="145">
        <v>10</v>
      </c>
      <c r="Z316">
        <v>10</v>
      </c>
      <c r="AA316">
        <v>10</v>
      </c>
    </row>
    <row r="317" spans="1:27" x14ac:dyDescent="0.2">
      <c r="A317" s="89">
        <f>VLOOKUP(C317,TabellenBDFS!$B$4:$C$2717,2,FALSE)</f>
        <v>45</v>
      </c>
      <c r="B317" t="str">
        <f t="shared" si="6"/>
        <v>456</v>
      </c>
      <c r="C317" t="s">
        <v>47</v>
      </c>
      <c r="D317">
        <v>6</v>
      </c>
      <c r="E317">
        <v>100</v>
      </c>
      <c r="F317">
        <v>90</v>
      </c>
      <c r="G317">
        <v>90</v>
      </c>
      <c r="H317">
        <v>100</v>
      </c>
      <c r="I317">
        <v>90</v>
      </c>
      <c r="J317">
        <v>80</v>
      </c>
      <c r="K317">
        <v>80</v>
      </c>
      <c r="L317">
        <v>90</v>
      </c>
      <c r="M317">
        <v>80</v>
      </c>
      <c r="N317">
        <v>90</v>
      </c>
      <c r="O317">
        <v>100</v>
      </c>
      <c r="P317">
        <v>100</v>
      </c>
      <c r="Q317">
        <v>100</v>
      </c>
      <c r="R317">
        <v>110</v>
      </c>
      <c r="S317">
        <v>110</v>
      </c>
      <c r="T317">
        <v>110</v>
      </c>
      <c r="U317">
        <v>110</v>
      </c>
      <c r="V317">
        <v>110</v>
      </c>
      <c r="W317">
        <v>110</v>
      </c>
      <c r="X317">
        <v>100</v>
      </c>
      <c r="Y317" s="145">
        <v>90</v>
      </c>
      <c r="Z317">
        <v>90</v>
      </c>
      <c r="AA317">
        <v>90</v>
      </c>
    </row>
    <row r="318" spans="1:27" x14ac:dyDescent="0.2">
      <c r="A318" s="89">
        <f>VLOOKUP(C318,TabellenBDFS!$B$4:$C$2717,2,FALSE)</f>
        <v>45</v>
      </c>
      <c r="B318" t="str">
        <f t="shared" si="6"/>
        <v>457</v>
      </c>
      <c r="C318" t="s">
        <v>47</v>
      </c>
      <c r="D318">
        <v>7</v>
      </c>
      <c r="E318">
        <v>30</v>
      </c>
      <c r="F318">
        <v>30</v>
      </c>
      <c r="G318">
        <v>40</v>
      </c>
      <c r="H318">
        <v>40</v>
      </c>
      <c r="I318">
        <v>40</v>
      </c>
      <c r="J318">
        <v>50</v>
      </c>
      <c r="K318">
        <v>40</v>
      </c>
      <c r="L318">
        <v>40</v>
      </c>
      <c r="M318">
        <v>40</v>
      </c>
      <c r="N318">
        <v>40</v>
      </c>
      <c r="O318">
        <v>50</v>
      </c>
      <c r="P318">
        <v>50</v>
      </c>
      <c r="Q318">
        <v>50</v>
      </c>
      <c r="R318">
        <v>50</v>
      </c>
      <c r="S318">
        <v>40</v>
      </c>
      <c r="T318">
        <v>40</v>
      </c>
      <c r="U318">
        <v>40</v>
      </c>
      <c r="V318">
        <v>40</v>
      </c>
      <c r="W318">
        <v>40</v>
      </c>
      <c r="X318">
        <v>40</v>
      </c>
      <c r="Y318" s="145">
        <v>40</v>
      </c>
      <c r="Z318">
        <v>40</v>
      </c>
      <c r="AA318">
        <v>50</v>
      </c>
    </row>
    <row r="319" spans="1:27" x14ac:dyDescent="0.2">
      <c r="A319" s="89">
        <f>VLOOKUP(C319,TabellenBDFS!$B$4:$C$2717,2,FALSE)</f>
        <v>46</v>
      </c>
      <c r="B319" t="str">
        <f t="shared" si="6"/>
        <v>461</v>
      </c>
      <c r="C319" t="s">
        <v>48</v>
      </c>
      <c r="D319">
        <v>1</v>
      </c>
      <c r="E319">
        <v>270</v>
      </c>
      <c r="F319">
        <v>220</v>
      </c>
      <c r="G319">
        <v>220</v>
      </c>
      <c r="H319">
        <v>220</v>
      </c>
      <c r="I319">
        <v>220</v>
      </c>
      <c r="J319">
        <v>240</v>
      </c>
      <c r="K319">
        <v>230</v>
      </c>
      <c r="L319">
        <v>230</v>
      </c>
      <c r="M319">
        <v>240</v>
      </c>
      <c r="N319">
        <v>240</v>
      </c>
      <c r="O319">
        <v>260</v>
      </c>
      <c r="P319">
        <v>270</v>
      </c>
      <c r="Q319">
        <v>230</v>
      </c>
      <c r="R319">
        <v>260</v>
      </c>
      <c r="S319">
        <v>250</v>
      </c>
      <c r="T319">
        <v>260</v>
      </c>
      <c r="U319">
        <v>270</v>
      </c>
      <c r="V319">
        <v>270</v>
      </c>
      <c r="W319">
        <v>280</v>
      </c>
      <c r="X319">
        <v>270</v>
      </c>
      <c r="Y319" s="145">
        <v>270</v>
      </c>
      <c r="Z319">
        <v>270</v>
      </c>
      <c r="AA319">
        <v>270</v>
      </c>
    </row>
    <row r="320" spans="1:27" x14ac:dyDescent="0.2">
      <c r="A320" s="89">
        <f>VLOOKUP(C320,TabellenBDFS!$B$4:$C$2717,2,FALSE)</f>
        <v>46</v>
      </c>
      <c r="B320" t="str">
        <f t="shared" si="6"/>
        <v>462</v>
      </c>
      <c r="C320" t="s">
        <v>48</v>
      </c>
      <c r="D320">
        <v>2</v>
      </c>
      <c r="E320">
        <v>60</v>
      </c>
      <c r="F320">
        <v>40</v>
      </c>
      <c r="G320">
        <v>40</v>
      </c>
      <c r="H320">
        <v>40</v>
      </c>
      <c r="I320">
        <v>40</v>
      </c>
      <c r="J320">
        <v>40</v>
      </c>
      <c r="K320">
        <v>40</v>
      </c>
      <c r="L320">
        <v>30</v>
      </c>
      <c r="M320">
        <v>30</v>
      </c>
      <c r="N320">
        <v>30</v>
      </c>
      <c r="O320">
        <v>30</v>
      </c>
      <c r="P320">
        <v>30</v>
      </c>
      <c r="Q320">
        <v>30</v>
      </c>
      <c r="R320">
        <v>30</v>
      </c>
      <c r="S320">
        <v>30</v>
      </c>
      <c r="T320">
        <v>20</v>
      </c>
      <c r="U320">
        <v>20</v>
      </c>
      <c r="V320">
        <v>20</v>
      </c>
      <c r="W320">
        <v>20</v>
      </c>
      <c r="X320">
        <v>20</v>
      </c>
      <c r="Y320" s="145">
        <v>20</v>
      </c>
      <c r="Z320">
        <v>20</v>
      </c>
      <c r="AA320">
        <v>20</v>
      </c>
    </row>
    <row r="321" spans="1:27" x14ac:dyDescent="0.2">
      <c r="A321" s="89">
        <f>VLOOKUP(C321,TabellenBDFS!$B$4:$C$2717,2,FALSE)</f>
        <v>46</v>
      </c>
      <c r="B321" t="str">
        <f t="shared" si="6"/>
        <v>463</v>
      </c>
      <c r="C321" t="s">
        <v>48</v>
      </c>
      <c r="D321">
        <v>3</v>
      </c>
      <c r="E321">
        <v>0</v>
      </c>
      <c r="F321">
        <v>0</v>
      </c>
      <c r="G321">
        <v>0</v>
      </c>
      <c r="H321">
        <v>0</v>
      </c>
      <c r="I321">
        <v>0</v>
      </c>
      <c r="J321">
        <v>0</v>
      </c>
      <c r="K321">
        <v>0</v>
      </c>
      <c r="L321">
        <v>10</v>
      </c>
      <c r="M321">
        <v>0</v>
      </c>
      <c r="N321">
        <v>10</v>
      </c>
      <c r="O321">
        <v>10</v>
      </c>
      <c r="P321">
        <v>10</v>
      </c>
      <c r="Q321">
        <v>10</v>
      </c>
      <c r="R321">
        <v>20</v>
      </c>
      <c r="S321">
        <v>20</v>
      </c>
      <c r="T321">
        <v>10</v>
      </c>
      <c r="U321">
        <v>20</v>
      </c>
      <c r="V321">
        <v>20</v>
      </c>
      <c r="W321">
        <v>30</v>
      </c>
      <c r="X321">
        <v>30</v>
      </c>
      <c r="Y321" s="145">
        <v>20</v>
      </c>
      <c r="Z321">
        <v>30</v>
      </c>
      <c r="AA321">
        <v>20</v>
      </c>
    </row>
    <row r="322" spans="1:27" x14ac:dyDescent="0.2">
      <c r="A322" s="89">
        <f>VLOOKUP(C322,TabellenBDFS!$B$4:$C$2717,2,FALSE)</f>
        <v>46</v>
      </c>
      <c r="B322" t="str">
        <f t="shared" si="6"/>
        <v>464</v>
      </c>
      <c r="C322" t="s">
        <v>48</v>
      </c>
      <c r="D322">
        <v>4</v>
      </c>
      <c r="E322">
        <v>0</v>
      </c>
      <c r="F322">
        <v>0</v>
      </c>
      <c r="G322">
        <v>0</v>
      </c>
      <c r="H322">
        <v>0</v>
      </c>
      <c r="I322">
        <v>0</v>
      </c>
      <c r="J322">
        <v>0</v>
      </c>
      <c r="K322">
        <v>0</v>
      </c>
      <c r="L322">
        <v>0</v>
      </c>
      <c r="M322">
        <v>0</v>
      </c>
      <c r="N322">
        <v>0</v>
      </c>
      <c r="O322">
        <v>0</v>
      </c>
      <c r="P322">
        <v>0</v>
      </c>
      <c r="Q322">
        <v>0</v>
      </c>
      <c r="R322">
        <v>0</v>
      </c>
      <c r="S322">
        <v>0</v>
      </c>
      <c r="T322">
        <v>0</v>
      </c>
      <c r="U322">
        <v>0</v>
      </c>
      <c r="V322">
        <v>10</v>
      </c>
      <c r="W322">
        <v>10</v>
      </c>
      <c r="X322">
        <v>10</v>
      </c>
      <c r="Y322" s="145">
        <v>10</v>
      </c>
      <c r="Z322">
        <v>0</v>
      </c>
      <c r="AA322">
        <v>10</v>
      </c>
    </row>
    <row r="323" spans="1:27" x14ac:dyDescent="0.2">
      <c r="A323" s="89">
        <f>VLOOKUP(C323,TabellenBDFS!$B$4:$C$2717,2,FALSE)</f>
        <v>46</v>
      </c>
      <c r="B323" t="str">
        <f t="shared" si="6"/>
        <v>465</v>
      </c>
      <c r="C323" t="s">
        <v>48</v>
      </c>
      <c r="D323">
        <v>5</v>
      </c>
      <c r="E323">
        <v>10</v>
      </c>
      <c r="F323">
        <v>10</v>
      </c>
      <c r="G323">
        <v>10</v>
      </c>
      <c r="H323">
        <v>10</v>
      </c>
      <c r="I323">
        <v>10</v>
      </c>
      <c r="J323">
        <v>10</v>
      </c>
      <c r="K323">
        <v>0</v>
      </c>
      <c r="L323">
        <v>0</v>
      </c>
      <c r="M323">
        <v>0</v>
      </c>
      <c r="N323">
        <v>0</v>
      </c>
      <c r="O323">
        <v>0</v>
      </c>
      <c r="P323">
        <v>0</v>
      </c>
      <c r="Q323">
        <v>0</v>
      </c>
      <c r="R323">
        <v>0</v>
      </c>
      <c r="S323">
        <v>0</v>
      </c>
      <c r="T323">
        <v>0</v>
      </c>
      <c r="U323">
        <v>0</v>
      </c>
      <c r="V323">
        <v>0</v>
      </c>
      <c r="W323">
        <v>0</v>
      </c>
      <c r="X323">
        <v>0</v>
      </c>
      <c r="Y323" s="145">
        <v>0</v>
      </c>
      <c r="Z323">
        <v>0</v>
      </c>
      <c r="AA323">
        <v>0</v>
      </c>
    </row>
    <row r="324" spans="1:27" x14ac:dyDescent="0.2">
      <c r="A324" s="89">
        <f>VLOOKUP(C324,TabellenBDFS!$B$4:$C$2717,2,FALSE)</f>
        <v>46</v>
      </c>
      <c r="B324" t="str">
        <f t="shared" si="6"/>
        <v>466</v>
      </c>
      <c r="C324" t="s">
        <v>48</v>
      </c>
      <c r="D324">
        <v>6</v>
      </c>
      <c r="E324">
        <v>120</v>
      </c>
      <c r="F324">
        <v>120</v>
      </c>
      <c r="G324">
        <v>120</v>
      </c>
      <c r="H324">
        <v>120</v>
      </c>
      <c r="I324">
        <v>120</v>
      </c>
      <c r="J324">
        <v>130</v>
      </c>
      <c r="K324">
        <v>120</v>
      </c>
      <c r="L324">
        <v>130</v>
      </c>
      <c r="M324">
        <v>130</v>
      </c>
      <c r="N324">
        <v>130</v>
      </c>
      <c r="O324">
        <v>120</v>
      </c>
      <c r="P324">
        <v>130</v>
      </c>
      <c r="Q324">
        <v>120</v>
      </c>
      <c r="R324">
        <v>140</v>
      </c>
      <c r="S324">
        <v>140</v>
      </c>
      <c r="T324">
        <v>150</v>
      </c>
      <c r="U324">
        <v>160</v>
      </c>
      <c r="V324">
        <v>160</v>
      </c>
      <c r="W324">
        <v>160</v>
      </c>
      <c r="X324">
        <v>160</v>
      </c>
      <c r="Y324" s="145">
        <v>150</v>
      </c>
      <c r="Z324">
        <v>160</v>
      </c>
      <c r="AA324">
        <v>160</v>
      </c>
    </row>
    <row r="325" spans="1:27" x14ac:dyDescent="0.2">
      <c r="A325" s="89">
        <f>VLOOKUP(C325,TabellenBDFS!$B$4:$C$2717,2,FALSE)</f>
        <v>46</v>
      </c>
      <c r="B325" t="str">
        <f t="shared" si="6"/>
        <v>467</v>
      </c>
      <c r="C325" t="s">
        <v>48</v>
      </c>
      <c r="D325">
        <v>7</v>
      </c>
      <c r="E325">
        <v>90</v>
      </c>
      <c r="F325">
        <v>60</v>
      </c>
      <c r="G325">
        <v>60</v>
      </c>
      <c r="H325">
        <v>60</v>
      </c>
      <c r="I325">
        <v>50</v>
      </c>
      <c r="J325">
        <v>60</v>
      </c>
      <c r="K325">
        <v>60</v>
      </c>
      <c r="L325">
        <v>60</v>
      </c>
      <c r="M325">
        <v>70</v>
      </c>
      <c r="N325">
        <v>70</v>
      </c>
      <c r="O325">
        <v>90</v>
      </c>
      <c r="P325">
        <v>100</v>
      </c>
      <c r="Q325">
        <v>70</v>
      </c>
      <c r="R325">
        <v>70</v>
      </c>
      <c r="S325">
        <v>70</v>
      </c>
      <c r="T325">
        <v>70</v>
      </c>
      <c r="U325">
        <v>70</v>
      </c>
      <c r="V325">
        <v>60</v>
      </c>
      <c r="W325">
        <v>70</v>
      </c>
      <c r="X325">
        <v>60</v>
      </c>
      <c r="Y325" s="145">
        <v>70</v>
      </c>
      <c r="Z325">
        <v>60</v>
      </c>
      <c r="AA325">
        <v>70</v>
      </c>
    </row>
    <row r="326" spans="1:27" x14ac:dyDescent="0.2">
      <c r="A326" s="89">
        <f>VLOOKUP(C326,TabellenBDFS!$B$4:$C$2717,2,FALSE)</f>
        <v>47</v>
      </c>
      <c r="B326" t="str">
        <f t="shared" si="6"/>
        <v>471</v>
      </c>
      <c r="C326" t="s">
        <v>49</v>
      </c>
      <c r="D326">
        <v>1</v>
      </c>
      <c r="E326">
        <v>60</v>
      </c>
      <c r="F326">
        <v>60</v>
      </c>
      <c r="G326">
        <v>60</v>
      </c>
      <c r="H326">
        <v>60</v>
      </c>
      <c r="I326">
        <v>60</v>
      </c>
      <c r="J326">
        <v>60</v>
      </c>
      <c r="K326">
        <v>60</v>
      </c>
      <c r="L326">
        <v>60</v>
      </c>
      <c r="M326">
        <v>60</v>
      </c>
      <c r="N326">
        <v>50</v>
      </c>
      <c r="O326">
        <v>60</v>
      </c>
      <c r="P326">
        <v>60</v>
      </c>
      <c r="Q326">
        <v>60</v>
      </c>
      <c r="R326">
        <v>70</v>
      </c>
      <c r="S326">
        <v>70</v>
      </c>
      <c r="T326">
        <v>80</v>
      </c>
      <c r="U326">
        <v>70</v>
      </c>
      <c r="V326">
        <v>70</v>
      </c>
      <c r="W326">
        <v>80</v>
      </c>
      <c r="X326">
        <v>80</v>
      </c>
      <c r="Y326" s="145">
        <v>80</v>
      </c>
      <c r="Z326">
        <v>80</v>
      </c>
      <c r="AA326">
        <v>90</v>
      </c>
    </row>
    <row r="327" spans="1:27" x14ac:dyDescent="0.2">
      <c r="A327" s="89">
        <f>VLOOKUP(C327,TabellenBDFS!$B$4:$C$2717,2,FALSE)</f>
        <v>47</v>
      </c>
      <c r="B327" t="str">
        <f t="shared" si="6"/>
        <v>472</v>
      </c>
      <c r="C327" t="s">
        <v>49</v>
      </c>
      <c r="D327">
        <v>2</v>
      </c>
      <c r="E327">
        <v>0</v>
      </c>
      <c r="F327">
        <v>10</v>
      </c>
      <c r="G327">
        <v>10</v>
      </c>
      <c r="H327">
        <v>10</v>
      </c>
      <c r="I327">
        <v>10</v>
      </c>
      <c r="J327">
        <v>10</v>
      </c>
      <c r="K327">
        <v>10</v>
      </c>
      <c r="L327">
        <v>10</v>
      </c>
      <c r="M327">
        <v>10</v>
      </c>
      <c r="N327">
        <v>10</v>
      </c>
      <c r="O327">
        <v>10</v>
      </c>
      <c r="P327">
        <v>10</v>
      </c>
      <c r="Q327">
        <v>10</v>
      </c>
      <c r="R327">
        <v>10</v>
      </c>
      <c r="S327">
        <v>10</v>
      </c>
      <c r="T327">
        <v>10</v>
      </c>
      <c r="U327">
        <v>10</v>
      </c>
      <c r="V327">
        <v>0</v>
      </c>
      <c r="W327">
        <v>0</v>
      </c>
      <c r="X327">
        <v>0</v>
      </c>
      <c r="Y327" s="145">
        <v>0</v>
      </c>
      <c r="Z327">
        <v>0</v>
      </c>
      <c r="AA327">
        <v>0</v>
      </c>
    </row>
    <row r="328" spans="1:27" x14ac:dyDescent="0.2">
      <c r="A328" s="89">
        <f>VLOOKUP(C328,TabellenBDFS!$B$4:$C$2717,2,FALSE)</f>
        <v>47</v>
      </c>
      <c r="B328" t="str">
        <f t="shared" si="6"/>
        <v>473</v>
      </c>
      <c r="C328" t="s">
        <v>49</v>
      </c>
      <c r="D328">
        <v>3</v>
      </c>
      <c r="E328">
        <v>0</v>
      </c>
      <c r="F328">
        <v>0</v>
      </c>
      <c r="G328">
        <v>0</v>
      </c>
      <c r="H328">
        <v>0</v>
      </c>
      <c r="I328">
        <v>0</v>
      </c>
      <c r="J328">
        <v>10</v>
      </c>
      <c r="K328">
        <v>10</v>
      </c>
      <c r="L328">
        <v>10</v>
      </c>
      <c r="M328">
        <v>10</v>
      </c>
      <c r="N328">
        <v>10</v>
      </c>
      <c r="O328">
        <v>10</v>
      </c>
      <c r="P328">
        <v>10</v>
      </c>
      <c r="Q328">
        <v>10</v>
      </c>
      <c r="R328">
        <v>10</v>
      </c>
      <c r="S328">
        <v>10</v>
      </c>
      <c r="T328">
        <v>10</v>
      </c>
      <c r="U328">
        <v>10</v>
      </c>
      <c r="V328">
        <v>10</v>
      </c>
      <c r="W328">
        <v>10</v>
      </c>
      <c r="X328">
        <v>10</v>
      </c>
      <c r="Y328" s="145">
        <v>10</v>
      </c>
      <c r="Z328">
        <v>10</v>
      </c>
      <c r="AA328">
        <v>20</v>
      </c>
    </row>
    <row r="329" spans="1:27" x14ac:dyDescent="0.2">
      <c r="A329" s="89">
        <f>VLOOKUP(C329,TabellenBDFS!$B$4:$C$2717,2,FALSE)</f>
        <v>47</v>
      </c>
      <c r="B329" t="str">
        <f t="shared" si="6"/>
        <v>474</v>
      </c>
      <c r="C329" t="s">
        <v>49</v>
      </c>
      <c r="D329">
        <v>4</v>
      </c>
      <c r="E329">
        <v>0</v>
      </c>
      <c r="F329">
        <v>0</v>
      </c>
      <c r="G329">
        <v>0</v>
      </c>
      <c r="H329">
        <v>0</v>
      </c>
      <c r="I329">
        <v>0</v>
      </c>
      <c r="J329">
        <v>0</v>
      </c>
      <c r="K329">
        <v>0</v>
      </c>
      <c r="L329">
        <v>0</v>
      </c>
      <c r="M329">
        <v>0</v>
      </c>
      <c r="N329">
        <v>0</v>
      </c>
      <c r="O329">
        <v>0</v>
      </c>
      <c r="P329">
        <v>0</v>
      </c>
      <c r="Q329">
        <v>0</v>
      </c>
      <c r="R329">
        <v>0</v>
      </c>
      <c r="S329">
        <v>0</v>
      </c>
      <c r="T329">
        <v>0</v>
      </c>
      <c r="U329">
        <v>0</v>
      </c>
      <c r="V329">
        <v>0</v>
      </c>
      <c r="W329">
        <v>0</v>
      </c>
      <c r="X329">
        <v>0</v>
      </c>
      <c r="Y329" s="145">
        <v>0</v>
      </c>
      <c r="Z329">
        <v>0</v>
      </c>
      <c r="AA329">
        <v>0</v>
      </c>
    </row>
    <row r="330" spans="1:27" x14ac:dyDescent="0.2">
      <c r="A330" s="89">
        <f>VLOOKUP(C330,TabellenBDFS!$B$4:$C$2717,2,FALSE)</f>
        <v>47</v>
      </c>
      <c r="B330" t="str">
        <f t="shared" si="6"/>
        <v>475</v>
      </c>
      <c r="C330" t="s">
        <v>49</v>
      </c>
      <c r="D330">
        <v>5</v>
      </c>
      <c r="E330">
        <v>0</v>
      </c>
      <c r="F330">
        <v>0</v>
      </c>
      <c r="G330">
        <v>0</v>
      </c>
      <c r="H330">
        <v>0</v>
      </c>
      <c r="I330">
        <v>0</v>
      </c>
      <c r="J330">
        <v>0</v>
      </c>
      <c r="K330">
        <v>0</v>
      </c>
      <c r="L330">
        <v>0</v>
      </c>
      <c r="M330">
        <v>0</v>
      </c>
      <c r="N330">
        <v>0</v>
      </c>
      <c r="O330">
        <v>0</v>
      </c>
      <c r="P330">
        <v>0</v>
      </c>
      <c r="Q330">
        <v>0</v>
      </c>
      <c r="R330">
        <v>0</v>
      </c>
      <c r="S330">
        <v>0</v>
      </c>
      <c r="T330">
        <v>0</v>
      </c>
      <c r="U330">
        <v>0</v>
      </c>
      <c r="V330">
        <v>0</v>
      </c>
      <c r="W330">
        <v>0</v>
      </c>
      <c r="X330">
        <v>0</v>
      </c>
      <c r="Y330" s="145">
        <v>0</v>
      </c>
      <c r="Z330">
        <v>0</v>
      </c>
      <c r="AA330">
        <v>0</v>
      </c>
    </row>
    <row r="331" spans="1:27" x14ac:dyDescent="0.2">
      <c r="A331" s="89">
        <f>VLOOKUP(C331,TabellenBDFS!$B$4:$C$2717,2,FALSE)</f>
        <v>47</v>
      </c>
      <c r="B331" t="str">
        <f t="shared" ref="B331:B394" si="7">CONCATENATE(A331,D331)</f>
        <v>476</v>
      </c>
      <c r="C331" t="s">
        <v>49</v>
      </c>
      <c r="D331">
        <v>6</v>
      </c>
      <c r="E331">
        <v>40</v>
      </c>
      <c r="F331">
        <v>40</v>
      </c>
      <c r="G331">
        <v>40</v>
      </c>
      <c r="H331">
        <v>40</v>
      </c>
      <c r="I331">
        <v>30</v>
      </c>
      <c r="J331">
        <v>30</v>
      </c>
      <c r="K331">
        <v>30</v>
      </c>
      <c r="L331">
        <v>30</v>
      </c>
      <c r="M331">
        <v>30</v>
      </c>
      <c r="N331">
        <v>30</v>
      </c>
      <c r="O331">
        <v>30</v>
      </c>
      <c r="P331">
        <v>30</v>
      </c>
      <c r="Q331">
        <v>30</v>
      </c>
      <c r="R331">
        <v>30</v>
      </c>
      <c r="S331">
        <v>40</v>
      </c>
      <c r="T331">
        <v>40</v>
      </c>
      <c r="U331">
        <v>50</v>
      </c>
      <c r="V331">
        <v>50</v>
      </c>
      <c r="W331">
        <v>50</v>
      </c>
      <c r="X331">
        <v>60</v>
      </c>
      <c r="Y331" s="145">
        <v>60</v>
      </c>
      <c r="Z331">
        <v>60</v>
      </c>
      <c r="AA331">
        <v>50</v>
      </c>
    </row>
    <row r="332" spans="1:27" x14ac:dyDescent="0.2">
      <c r="A332" s="89">
        <f>VLOOKUP(C332,TabellenBDFS!$B$4:$C$2717,2,FALSE)</f>
        <v>47</v>
      </c>
      <c r="B332" t="str">
        <f t="shared" si="7"/>
        <v>477</v>
      </c>
      <c r="C332" t="s">
        <v>49</v>
      </c>
      <c r="D332">
        <v>7</v>
      </c>
      <c r="E332">
        <v>10</v>
      </c>
      <c r="F332">
        <v>10</v>
      </c>
      <c r="G332">
        <v>10</v>
      </c>
      <c r="H332">
        <v>20</v>
      </c>
      <c r="I332">
        <v>20</v>
      </c>
      <c r="J332">
        <v>20</v>
      </c>
      <c r="K332">
        <v>20</v>
      </c>
      <c r="L332">
        <v>10</v>
      </c>
      <c r="M332">
        <v>10</v>
      </c>
      <c r="N332">
        <v>10</v>
      </c>
      <c r="O332">
        <v>10</v>
      </c>
      <c r="P332">
        <v>10</v>
      </c>
      <c r="Q332">
        <v>20</v>
      </c>
      <c r="R332">
        <v>20</v>
      </c>
      <c r="S332">
        <v>20</v>
      </c>
      <c r="T332">
        <v>20</v>
      </c>
      <c r="U332">
        <v>10</v>
      </c>
      <c r="V332">
        <v>10</v>
      </c>
      <c r="W332">
        <v>10</v>
      </c>
      <c r="X332">
        <v>20</v>
      </c>
      <c r="Y332" s="145">
        <v>10</v>
      </c>
      <c r="Z332">
        <v>20</v>
      </c>
      <c r="AA332">
        <v>20</v>
      </c>
    </row>
    <row r="333" spans="1:27" x14ac:dyDescent="0.2">
      <c r="A333" s="89">
        <f>VLOOKUP(C333,TabellenBDFS!$B$4:$C$2717,2,FALSE)</f>
        <v>49</v>
      </c>
      <c r="B333" t="str">
        <f t="shared" si="7"/>
        <v>491</v>
      </c>
      <c r="C333" t="s">
        <v>51</v>
      </c>
      <c r="D333">
        <v>1</v>
      </c>
      <c r="E333">
        <v>310</v>
      </c>
      <c r="F333">
        <v>320</v>
      </c>
      <c r="G333">
        <v>320</v>
      </c>
      <c r="H333">
        <v>300</v>
      </c>
      <c r="I333">
        <v>310</v>
      </c>
      <c r="J333">
        <v>310</v>
      </c>
      <c r="K333">
        <v>310</v>
      </c>
      <c r="L333">
        <v>310</v>
      </c>
      <c r="M333">
        <v>310</v>
      </c>
      <c r="N333">
        <v>310</v>
      </c>
      <c r="O333">
        <v>320</v>
      </c>
      <c r="P333">
        <v>330</v>
      </c>
      <c r="Q333">
        <v>330</v>
      </c>
      <c r="R333">
        <v>310</v>
      </c>
      <c r="S333">
        <v>320</v>
      </c>
      <c r="T333">
        <v>330</v>
      </c>
      <c r="U333">
        <v>360</v>
      </c>
      <c r="V333">
        <v>350</v>
      </c>
      <c r="W333">
        <v>360</v>
      </c>
      <c r="X333">
        <v>340</v>
      </c>
      <c r="Y333" s="145">
        <v>340</v>
      </c>
      <c r="Z333">
        <v>340</v>
      </c>
      <c r="AA333">
        <v>330</v>
      </c>
    </row>
    <row r="334" spans="1:27" x14ac:dyDescent="0.2">
      <c r="A334" s="89">
        <f>VLOOKUP(C334,TabellenBDFS!$B$4:$C$2717,2,FALSE)</f>
        <v>49</v>
      </c>
      <c r="B334" t="str">
        <f t="shared" si="7"/>
        <v>492</v>
      </c>
      <c r="C334" t="s">
        <v>51</v>
      </c>
      <c r="D334">
        <v>2</v>
      </c>
      <c r="E334">
        <v>100</v>
      </c>
      <c r="F334">
        <v>90</v>
      </c>
      <c r="G334">
        <v>80</v>
      </c>
      <c r="H334">
        <v>70</v>
      </c>
      <c r="I334">
        <v>70</v>
      </c>
      <c r="J334">
        <v>70</v>
      </c>
      <c r="K334">
        <v>70</v>
      </c>
      <c r="L334">
        <v>60</v>
      </c>
      <c r="M334">
        <v>60</v>
      </c>
      <c r="N334">
        <v>50</v>
      </c>
      <c r="O334">
        <v>50</v>
      </c>
      <c r="P334">
        <v>50</v>
      </c>
      <c r="Q334">
        <v>50</v>
      </c>
      <c r="R334">
        <v>40</v>
      </c>
      <c r="S334">
        <v>40</v>
      </c>
      <c r="T334">
        <v>40</v>
      </c>
      <c r="U334">
        <v>40</v>
      </c>
      <c r="V334">
        <v>30</v>
      </c>
      <c r="W334">
        <v>30</v>
      </c>
      <c r="X334">
        <v>20</v>
      </c>
      <c r="Y334" s="145">
        <v>20</v>
      </c>
      <c r="Z334">
        <v>20</v>
      </c>
      <c r="AA334">
        <v>20</v>
      </c>
    </row>
    <row r="335" spans="1:27" x14ac:dyDescent="0.2">
      <c r="A335" s="89">
        <f>VLOOKUP(C335,TabellenBDFS!$B$4:$C$2717,2,FALSE)</f>
        <v>49</v>
      </c>
      <c r="B335" t="str">
        <f t="shared" si="7"/>
        <v>493</v>
      </c>
      <c r="C335" t="s">
        <v>51</v>
      </c>
      <c r="D335">
        <v>3</v>
      </c>
      <c r="E335">
        <v>0</v>
      </c>
      <c r="F335">
        <v>0</v>
      </c>
      <c r="G335">
        <v>0</v>
      </c>
      <c r="H335">
        <v>10</v>
      </c>
      <c r="I335">
        <v>20</v>
      </c>
      <c r="J335">
        <v>20</v>
      </c>
      <c r="K335">
        <v>20</v>
      </c>
      <c r="L335">
        <v>30</v>
      </c>
      <c r="M335">
        <v>30</v>
      </c>
      <c r="N335">
        <v>30</v>
      </c>
      <c r="O335">
        <v>40</v>
      </c>
      <c r="P335">
        <v>40</v>
      </c>
      <c r="Q335">
        <v>40</v>
      </c>
      <c r="R335">
        <v>40</v>
      </c>
      <c r="S335">
        <v>40</v>
      </c>
      <c r="T335">
        <v>40</v>
      </c>
      <c r="U335">
        <v>50</v>
      </c>
      <c r="V335">
        <v>60</v>
      </c>
      <c r="W335">
        <v>60</v>
      </c>
      <c r="X335">
        <v>60</v>
      </c>
      <c r="Y335" s="145">
        <v>60</v>
      </c>
      <c r="Z335">
        <v>60</v>
      </c>
      <c r="AA335">
        <v>60</v>
      </c>
    </row>
    <row r="336" spans="1:27" x14ac:dyDescent="0.2">
      <c r="A336" s="89">
        <f>VLOOKUP(C336,TabellenBDFS!$B$4:$C$2717,2,FALSE)</f>
        <v>49</v>
      </c>
      <c r="B336" t="str">
        <f t="shared" si="7"/>
        <v>494</v>
      </c>
      <c r="C336" t="s">
        <v>51</v>
      </c>
      <c r="D336">
        <v>4</v>
      </c>
      <c r="E336">
        <v>0</v>
      </c>
      <c r="F336">
        <v>0</v>
      </c>
      <c r="G336">
        <v>0</v>
      </c>
      <c r="H336">
        <v>10</v>
      </c>
      <c r="I336">
        <v>10</v>
      </c>
      <c r="J336">
        <v>10</v>
      </c>
      <c r="K336">
        <v>10</v>
      </c>
      <c r="L336">
        <v>20</v>
      </c>
      <c r="M336">
        <v>10</v>
      </c>
      <c r="N336">
        <v>10</v>
      </c>
      <c r="O336">
        <v>20</v>
      </c>
      <c r="P336">
        <v>20</v>
      </c>
      <c r="Q336">
        <v>20</v>
      </c>
      <c r="R336">
        <v>20</v>
      </c>
      <c r="S336">
        <v>20</v>
      </c>
      <c r="T336">
        <v>20</v>
      </c>
      <c r="U336">
        <v>30</v>
      </c>
      <c r="V336">
        <v>30</v>
      </c>
      <c r="W336">
        <v>30</v>
      </c>
      <c r="X336">
        <v>30</v>
      </c>
      <c r="Y336" s="145">
        <v>30</v>
      </c>
      <c r="Z336">
        <v>20</v>
      </c>
      <c r="AA336">
        <v>30</v>
      </c>
    </row>
    <row r="337" spans="1:27" x14ac:dyDescent="0.2">
      <c r="A337" s="89">
        <f>VLOOKUP(C337,TabellenBDFS!$B$4:$C$2717,2,FALSE)</f>
        <v>49</v>
      </c>
      <c r="B337" t="str">
        <f t="shared" si="7"/>
        <v>495</v>
      </c>
      <c r="C337" t="s">
        <v>51</v>
      </c>
      <c r="D337">
        <v>5</v>
      </c>
      <c r="E337">
        <v>20</v>
      </c>
      <c r="F337">
        <v>20</v>
      </c>
      <c r="G337">
        <v>20</v>
      </c>
      <c r="H337">
        <v>20</v>
      </c>
      <c r="I337">
        <v>10</v>
      </c>
      <c r="J337">
        <v>20</v>
      </c>
      <c r="K337">
        <v>20</v>
      </c>
      <c r="L337">
        <v>20</v>
      </c>
      <c r="M337">
        <v>20</v>
      </c>
      <c r="N337">
        <v>20</v>
      </c>
      <c r="O337">
        <v>20</v>
      </c>
      <c r="P337">
        <v>20</v>
      </c>
      <c r="Q337">
        <v>20</v>
      </c>
      <c r="R337">
        <v>20</v>
      </c>
      <c r="S337">
        <v>20</v>
      </c>
      <c r="T337">
        <v>20</v>
      </c>
      <c r="U337">
        <v>30</v>
      </c>
      <c r="V337">
        <v>30</v>
      </c>
      <c r="W337">
        <v>30</v>
      </c>
      <c r="X337">
        <v>30</v>
      </c>
      <c r="Y337" s="145">
        <v>30</v>
      </c>
      <c r="Z337">
        <v>30</v>
      </c>
      <c r="AA337">
        <v>20</v>
      </c>
    </row>
    <row r="338" spans="1:27" x14ac:dyDescent="0.2">
      <c r="A338" s="89">
        <f>VLOOKUP(C338,TabellenBDFS!$B$4:$C$2717,2,FALSE)</f>
        <v>49</v>
      </c>
      <c r="B338" t="str">
        <f t="shared" si="7"/>
        <v>496</v>
      </c>
      <c r="C338" t="s">
        <v>51</v>
      </c>
      <c r="D338">
        <v>6</v>
      </c>
      <c r="E338">
        <v>130</v>
      </c>
      <c r="F338">
        <v>130</v>
      </c>
      <c r="G338">
        <v>130</v>
      </c>
      <c r="H338">
        <v>120</v>
      </c>
      <c r="I338">
        <v>120</v>
      </c>
      <c r="J338">
        <v>120</v>
      </c>
      <c r="K338">
        <v>110</v>
      </c>
      <c r="L338">
        <v>110</v>
      </c>
      <c r="M338">
        <v>110</v>
      </c>
      <c r="N338">
        <v>110</v>
      </c>
      <c r="O338">
        <v>100</v>
      </c>
      <c r="P338">
        <v>120</v>
      </c>
      <c r="Q338">
        <v>120</v>
      </c>
      <c r="R338">
        <v>110</v>
      </c>
      <c r="S338">
        <v>130</v>
      </c>
      <c r="T338">
        <v>140</v>
      </c>
      <c r="U338">
        <v>160</v>
      </c>
      <c r="V338">
        <v>150</v>
      </c>
      <c r="W338">
        <v>150</v>
      </c>
      <c r="X338">
        <v>150</v>
      </c>
      <c r="Y338" s="145">
        <v>150</v>
      </c>
      <c r="Z338">
        <v>150</v>
      </c>
      <c r="AA338">
        <v>140</v>
      </c>
    </row>
    <row r="339" spans="1:27" x14ac:dyDescent="0.2">
      <c r="A339" s="89">
        <f>VLOOKUP(C339,TabellenBDFS!$B$4:$C$2717,2,FALSE)</f>
        <v>49</v>
      </c>
      <c r="B339" t="str">
        <f t="shared" si="7"/>
        <v>497</v>
      </c>
      <c r="C339" t="s">
        <v>51</v>
      </c>
      <c r="D339">
        <v>7</v>
      </c>
      <c r="E339">
        <v>70</v>
      </c>
      <c r="F339">
        <v>70</v>
      </c>
      <c r="G339">
        <v>90</v>
      </c>
      <c r="H339">
        <v>80</v>
      </c>
      <c r="I339">
        <v>80</v>
      </c>
      <c r="J339">
        <v>80</v>
      </c>
      <c r="K339">
        <v>90</v>
      </c>
      <c r="L339">
        <v>80</v>
      </c>
      <c r="M339">
        <v>80</v>
      </c>
      <c r="N339">
        <v>90</v>
      </c>
      <c r="O339">
        <v>100</v>
      </c>
      <c r="P339">
        <v>90</v>
      </c>
      <c r="Q339">
        <v>90</v>
      </c>
      <c r="R339">
        <v>70</v>
      </c>
      <c r="S339">
        <v>70</v>
      </c>
      <c r="T339">
        <v>70</v>
      </c>
      <c r="U339">
        <v>70</v>
      </c>
      <c r="V339">
        <v>70</v>
      </c>
      <c r="W339">
        <v>60</v>
      </c>
      <c r="X339">
        <v>60</v>
      </c>
      <c r="Y339" s="145">
        <v>60</v>
      </c>
      <c r="Z339">
        <v>60</v>
      </c>
      <c r="AA339">
        <v>60</v>
      </c>
    </row>
    <row r="340" spans="1:27" x14ac:dyDescent="0.2">
      <c r="A340" s="89">
        <f>VLOOKUP(C340,TabellenBDFS!$B$4:$C$2717,2,FALSE)</f>
        <v>50</v>
      </c>
      <c r="B340" t="str">
        <f t="shared" si="7"/>
        <v>501</v>
      </c>
      <c r="C340" t="s">
        <v>52</v>
      </c>
      <c r="D340">
        <v>1</v>
      </c>
      <c r="E340">
        <v>120</v>
      </c>
      <c r="F340">
        <v>120</v>
      </c>
      <c r="G340">
        <v>120</v>
      </c>
      <c r="H340">
        <v>120</v>
      </c>
      <c r="I340">
        <v>130</v>
      </c>
      <c r="J340">
        <v>150</v>
      </c>
      <c r="K340">
        <v>160</v>
      </c>
      <c r="L340">
        <v>200</v>
      </c>
      <c r="M340">
        <v>200</v>
      </c>
      <c r="N340">
        <v>220</v>
      </c>
      <c r="O340">
        <v>220</v>
      </c>
      <c r="P340">
        <v>210</v>
      </c>
      <c r="Q340">
        <v>220</v>
      </c>
      <c r="R340">
        <v>240</v>
      </c>
      <c r="S340">
        <v>280</v>
      </c>
      <c r="T340">
        <v>310</v>
      </c>
      <c r="U340">
        <v>330</v>
      </c>
      <c r="V340">
        <v>330</v>
      </c>
      <c r="W340">
        <v>340</v>
      </c>
      <c r="X340">
        <v>340</v>
      </c>
      <c r="Y340" s="145">
        <v>360</v>
      </c>
      <c r="Z340">
        <v>350</v>
      </c>
      <c r="AA340">
        <v>360</v>
      </c>
    </row>
    <row r="341" spans="1:27" x14ac:dyDescent="0.2">
      <c r="A341" s="89">
        <f>VLOOKUP(C341,TabellenBDFS!$B$4:$C$2717,2,FALSE)</f>
        <v>50</v>
      </c>
      <c r="B341" t="str">
        <f t="shared" si="7"/>
        <v>502</v>
      </c>
      <c r="C341" t="s">
        <v>52</v>
      </c>
      <c r="D341">
        <v>2</v>
      </c>
      <c r="E341">
        <v>10</v>
      </c>
      <c r="F341">
        <v>0</v>
      </c>
      <c r="G341">
        <v>0</v>
      </c>
      <c r="H341">
        <v>0</v>
      </c>
      <c r="I341">
        <v>0</v>
      </c>
      <c r="J341">
        <v>0</v>
      </c>
      <c r="K341">
        <v>0</v>
      </c>
      <c r="L341">
        <v>0</v>
      </c>
      <c r="M341">
        <v>0</v>
      </c>
      <c r="N341">
        <v>10</v>
      </c>
      <c r="O341">
        <v>10</v>
      </c>
      <c r="P341">
        <v>10</v>
      </c>
      <c r="Q341">
        <v>10</v>
      </c>
      <c r="R341">
        <v>10</v>
      </c>
      <c r="S341">
        <v>10</v>
      </c>
      <c r="T341">
        <v>10</v>
      </c>
      <c r="U341">
        <v>10</v>
      </c>
      <c r="V341">
        <v>10</v>
      </c>
      <c r="W341">
        <v>10</v>
      </c>
      <c r="X341">
        <v>10</v>
      </c>
      <c r="Y341" s="145">
        <v>10</v>
      </c>
      <c r="Z341">
        <v>0</v>
      </c>
      <c r="AA341">
        <v>0</v>
      </c>
    </row>
    <row r="342" spans="1:27" x14ac:dyDescent="0.2">
      <c r="A342" s="89">
        <f>VLOOKUP(C342,TabellenBDFS!$B$4:$C$2717,2,FALSE)</f>
        <v>50</v>
      </c>
      <c r="B342" t="str">
        <f t="shared" si="7"/>
        <v>503</v>
      </c>
      <c r="C342" t="s">
        <v>52</v>
      </c>
      <c r="D342">
        <v>3</v>
      </c>
      <c r="E342">
        <v>0</v>
      </c>
      <c r="F342">
        <v>0</v>
      </c>
      <c r="G342">
        <v>0</v>
      </c>
      <c r="H342">
        <v>0</v>
      </c>
      <c r="I342">
        <v>0</v>
      </c>
      <c r="J342">
        <v>0</v>
      </c>
      <c r="K342">
        <v>0</v>
      </c>
      <c r="L342">
        <v>0</v>
      </c>
      <c r="M342">
        <v>0</v>
      </c>
      <c r="N342">
        <v>10</v>
      </c>
      <c r="O342">
        <v>10</v>
      </c>
      <c r="P342">
        <v>10</v>
      </c>
      <c r="Q342">
        <v>10</v>
      </c>
      <c r="R342">
        <v>10</v>
      </c>
      <c r="S342">
        <v>10</v>
      </c>
      <c r="T342">
        <v>10</v>
      </c>
      <c r="U342">
        <v>10</v>
      </c>
      <c r="V342">
        <v>10</v>
      </c>
      <c r="W342">
        <v>10</v>
      </c>
      <c r="X342">
        <v>20</v>
      </c>
      <c r="Y342" s="145">
        <v>20</v>
      </c>
      <c r="Z342">
        <v>20</v>
      </c>
      <c r="AA342">
        <v>30</v>
      </c>
    </row>
    <row r="343" spans="1:27" x14ac:dyDescent="0.2">
      <c r="A343" s="89">
        <f>VLOOKUP(C343,TabellenBDFS!$B$4:$C$2717,2,FALSE)</f>
        <v>50</v>
      </c>
      <c r="B343" t="str">
        <f t="shared" si="7"/>
        <v>504</v>
      </c>
      <c r="C343" t="s">
        <v>52</v>
      </c>
      <c r="D343">
        <v>4</v>
      </c>
      <c r="E343">
        <v>0</v>
      </c>
      <c r="F343">
        <v>0</v>
      </c>
      <c r="G343">
        <v>0</v>
      </c>
      <c r="H343">
        <v>0</v>
      </c>
      <c r="I343">
        <v>0</v>
      </c>
      <c r="J343">
        <v>0</v>
      </c>
      <c r="K343">
        <v>0</v>
      </c>
      <c r="L343">
        <v>10</v>
      </c>
      <c r="M343">
        <v>10</v>
      </c>
      <c r="N343">
        <v>10</v>
      </c>
      <c r="O343">
        <v>10</v>
      </c>
      <c r="P343">
        <v>10</v>
      </c>
      <c r="Q343">
        <v>10</v>
      </c>
      <c r="R343">
        <v>10</v>
      </c>
      <c r="S343">
        <v>10</v>
      </c>
      <c r="T343">
        <v>10</v>
      </c>
      <c r="U343">
        <v>10</v>
      </c>
      <c r="V343">
        <v>10</v>
      </c>
      <c r="W343">
        <v>10</v>
      </c>
      <c r="X343">
        <v>10</v>
      </c>
      <c r="Y343" s="145">
        <v>10</v>
      </c>
      <c r="Z343">
        <v>10</v>
      </c>
      <c r="AA343">
        <v>10</v>
      </c>
    </row>
    <row r="344" spans="1:27" x14ac:dyDescent="0.2">
      <c r="A344" s="89">
        <f>VLOOKUP(C344,TabellenBDFS!$B$4:$C$2717,2,FALSE)</f>
        <v>50</v>
      </c>
      <c r="B344" t="str">
        <f t="shared" si="7"/>
        <v>505</v>
      </c>
      <c r="C344" t="s">
        <v>52</v>
      </c>
      <c r="D344">
        <v>5</v>
      </c>
      <c r="E344">
        <v>0</v>
      </c>
      <c r="F344">
        <v>0</v>
      </c>
      <c r="G344">
        <v>0</v>
      </c>
      <c r="H344">
        <v>0</v>
      </c>
      <c r="I344">
        <v>0</v>
      </c>
      <c r="J344">
        <v>0</v>
      </c>
      <c r="K344">
        <v>0</v>
      </c>
      <c r="L344">
        <v>0</v>
      </c>
      <c r="M344">
        <v>0</v>
      </c>
      <c r="N344">
        <v>0</v>
      </c>
      <c r="O344">
        <v>0</v>
      </c>
      <c r="P344">
        <v>0</v>
      </c>
      <c r="Q344">
        <v>0</v>
      </c>
      <c r="R344">
        <v>0</v>
      </c>
      <c r="S344">
        <v>0</v>
      </c>
      <c r="T344">
        <v>0</v>
      </c>
      <c r="U344">
        <v>0</v>
      </c>
      <c r="V344">
        <v>10</v>
      </c>
      <c r="W344">
        <v>0</v>
      </c>
      <c r="X344">
        <v>10</v>
      </c>
      <c r="Y344" s="145">
        <v>10</v>
      </c>
      <c r="Z344">
        <v>10</v>
      </c>
      <c r="AA344">
        <v>10</v>
      </c>
    </row>
    <row r="345" spans="1:27" x14ac:dyDescent="0.2">
      <c r="A345" s="89">
        <f>VLOOKUP(C345,TabellenBDFS!$B$4:$C$2717,2,FALSE)</f>
        <v>50</v>
      </c>
      <c r="B345" t="str">
        <f t="shared" si="7"/>
        <v>506</v>
      </c>
      <c r="C345" t="s">
        <v>52</v>
      </c>
      <c r="D345">
        <v>6</v>
      </c>
      <c r="E345">
        <v>70</v>
      </c>
      <c r="F345">
        <v>70</v>
      </c>
      <c r="G345">
        <v>70</v>
      </c>
      <c r="H345">
        <v>70</v>
      </c>
      <c r="I345">
        <v>70</v>
      </c>
      <c r="J345">
        <v>70</v>
      </c>
      <c r="K345">
        <v>70</v>
      </c>
      <c r="L345">
        <v>90</v>
      </c>
      <c r="M345">
        <v>90</v>
      </c>
      <c r="N345">
        <v>90</v>
      </c>
      <c r="O345">
        <v>90</v>
      </c>
      <c r="P345">
        <v>90</v>
      </c>
      <c r="Q345">
        <v>90</v>
      </c>
      <c r="R345">
        <v>100</v>
      </c>
      <c r="S345">
        <v>110</v>
      </c>
      <c r="T345">
        <v>120</v>
      </c>
      <c r="U345">
        <v>140</v>
      </c>
      <c r="V345">
        <v>150</v>
      </c>
      <c r="W345">
        <v>130</v>
      </c>
      <c r="X345">
        <v>140</v>
      </c>
      <c r="Y345" s="145">
        <v>150</v>
      </c>
      <c r="Z345">
        <v>150</v>
      </c>
      <c r="AA345">
        <v>140</v>
      </c>
    </row>
    <row r="346" spans="1:27" x14ac:dyDescent="0.2">
      <c r="A346" s="89">
        <f>VLOOKUP(C346,TabellenBDFS!$B$4:$C$2717,2,FALSE)</f>
        <v>50</v>
      </c>
      <c r="B346" t="str">
        <f t="shared" si="7"/>
        <v>507</v>
      </c>
      <c r="C346" t="s">
        <v>52</v>
      </c>
      <c r="D346">
        <v>7</v>
      </c>
      <c r="E346">
        <v>50</v>
      </c>
      <c r="F346">
        <v>50</v>
      </c>
      <c r="G346">
        <v>40</v>
      </c>
      <c r="H346">
        <v>50</v>
      </c>
      <c r="I346">
        <v>60</v>
      </c>
      <c r="J346">
        <v>80</v>
      </c>
      <c r="K346">
        <v>80</v>
      </c>
      <c r="L346">
        <v>90</v>
      </c>
      <c r="M346">
        <v>90</v>
      </c>
      <c r="N346">
        <v>100</v>
      </c>
      <c r="O346">
        <v>100</v>
      </c>
      <c r="P346">
        <v>90</v>
      </c>
      <c r="Q346">
        <v>90</v>
      </c>
      <c r="R346">
        <v>110</v>
      </c>
      <c r="S346">
        <v>140</v>
      </c>
      <c r="T346">
        <v>160</v>
      </c>
      <c r="U346">
        <v>160</v>
      </c>
      <c r="V346">
        <v>150</v>
      </c>
      <c r="W346">
        <v>170</v>
      </c>
      <c r="X346">
        <v>170</v>
      </c>
      <c r="Y346" s="145">
        <v>170</v>
      </c>
      <c r="Z346">
        <v>170</v>
      </c>
      <c r="AA346">
        <v>170</v>
      </c>
    </row>
    <row r="347" spans="1:27" x14ac:dyDescent="0.2">
      <c r="A347" s="89">
        <f>VLOOKUP(C347,TabellenBDFS!$B$4:$C$2717,2,FALSE)</f>
        <v>51</v>
      </c>
      <c r="B347" t="str">
        <f t="shared" si="7"/>
        <v>511</v>
      </c>
      <c r="C347" t="s">
        <v>53</v>
      </c>
      <c r="D347">
        <v>1</v>
      </c>
      <c r="E347">
        <v>180</v>
      </c>
      <c r="F347">
        <v>180</v>
      </c>
      <c r="G347">
        <v>200</v>
      </c>
      <c r="H347">
        <v>210</v>
      </c>
      <c r="I347">
        <v>210</v>
      </c>
      <c r="J347">
        <v>210</v>
      </c>
      <c r="K347">
        <v>210</v>
      </c>
      <c r="L347">
        <v>210</v>
      </c>
      <c r="M347">
        <v>210</v>
      </c>
      <c r="N347">
        <v>220</v>
      </c>
      <c r="O347">
        <v>230</v>
      </c>
      <c r="P347">
        <v>240</v>
      </c>
      <c r="Q347">
        <v>240</v>
      </c>
      <c r="R347">
        <v>250</v>
      </c>
      <c r="S347">
        <v>270</v>
      </c>
      <c r="T347">
        <v>260</v>
      </c>
      <c r="U347">
        <v>260</v>
      </c>
      <c r="V347">
        <v>260</v>
      </c>
      <c r="W347">
        <v>260</v>
      </c>
      <c r="X347">
        <v>270</v>
      </c>
      <c r="Y347" s="145">
        <v>260</v>
      </c>
      <c r="Z347">
        <v>250</v>
      </c>
      <c r="AA347">
        <v>240</v>
      </c>
    </row>
    <row r="348" spans="1:27" x14ac:dyDescent="0.2">
      <c r="A348" s="89">
        <f>VLOOKUP(C348,TabellenBDFS!$B$4:$C$2717,2,FALSE)</f>
        <v>51</v>
      </c>
      <c r="B348" t="str">
        <f t="shared" si="7"/>
        <v>512</v>
      </c>
      <c r="C348" t="s">
        <v>53</v>
      </c>
      <c r="D348">
        <v>2</v>
      </c>
      <c r="E348">
        <v>30</v>
      </c>
      <c r="F348">
        <v>30</v>
      </c>
      <c r="G348">
        <v>30</v>
      </c>
      <c r="H348">
        <v>30</v>
      </c>
      <c r="I348">
        <v>30</v>
      </c>
      <c r="J348">
        <v>30</v>
      </c>
      <c r="K348">
        <v>30</v>
      </c>
      <c r="L348">
        <v>20</v>
      </c>
      <c r="M348">
        <v>20</v>
      </c>
      <c r="N348">
        <v>20</v>
      </c>
      <c r="O348">
        <v>20</v>
      </c>
      <c r="P348">
        <v>20</v>
      </c>
      <c r="Q348">
        <v>20</v>
      </c>
      <c r="R348">
        <v>20</v>
      </c>
      <c r="S348">
        <v>20</v>
      </c>
      <c r="T348">
        <v>20</v>
      </c>
      <c r="U348">
        <v>10</v>
      </c>
      <c r="V348">
        <v>10</v>
      </c>
      <c r="W348">
        <v>10</v>
      </c>
      <c r="X348">
        <v>10</v>
      </c>
      <c r="Y348" s="145">
        <v>10</v>
      </c>
      <c r="Z348">
        <v>10</v>
      </c>
      <c r="AA348">
        <v>10</v>
      </c>
    </row>
    <row r="349" spans="1:27" x14ac:dyDescent="0.2">
      <c r="A349" s="89">
        <f>VLOOKUP(C349,TabellenBDFS!$B$4:$C$2717,2,FALSE)</f>
        <v>51</v>
      </c>
      <c r="B349" t="str">
        <f t="shared" si="7"/>
        <v>513</v>
      </c>
      <c r="C349" t="s">
        <v>53</v>
      </c>
      <c r="D349">
        <v>3</v>
      </c>
      <c r="E349">
        <v>0</v>
      </c>
      <c r="F349">
        <v>0</v>
      </c>
      <c r="G349">
        <v>0</v>
      </c>
      <c r="H349">
        <v>0</v>
      </c>
      <c r="I349">
        <v>0</v>
      </c>
      <c r="J349">
        <v>0</v>
      </c>
      <c r="K349">
        <v>10</v>
      </c>
      <c r="L349">
        <v>0</v>
      </c>
      <c r="M349">
        <v>0</v>
      </c>
      <c r="N349">
        <v>20</v>
      </c>
      <c r="O349">
        <v>20</v>
      </c>
      <c r="P349">
        <v>20</v>
      </c>
      <c r="Q349">
        <v>20</v>
      </c>
      <c r="R349">
        <v>20</v>
      </c>
      <c r="S349">
        <v>20</v>
      </c>
      <c r="T349">
        <v>20</v>
      </c>
      <c r="U349">
        <v>20</v>
      </c>
      <c r="V349">
        <v>20</v>
      </c>
      <c r="W349">
        <v>20</v>
      </c>
      <c r="X349">
        <v>20</v>
      </c>
      <c r="Y349" s="145">
        <v>20</v>
      </c>
      <c r="Z349">
        <v>30</v>
      </c>
      <c r="AA349">
        <v>20</v>
      </c>
    </row>
    <row r="350" spans="1:27" x14ac:dyDescent="0.2">
      <c r="A350" s="89">
        <f>VLOOKUP(C350,TabellenBDFS!$B$4:$C$2717,2,FALSE)</f>
        <v>51</v>
      </c>
      <c r="B350" t="str">
        <f t="shared" si="7"/>
        <v>514</v>
      </c>
      <c r="C350" t="s">
        <v>53</v>
      </c>
      <c r="D350">
        <v>4</v>
      </c>
      <c r="E350">
        <v>0</v>
      </c>
      <c r="F350">
        <v>0</v>
      </c>
      <c r="G350">
        <v>0</v>
      </c>
      <c r="H350">
        <v>0</v>
      </c>
      <c r="I350">
        <v>0</v>
      </c>
      <c r="J350">
        <v>0</v>
      </c>
      <c r="K350">
        <v>0</v>
      </c>
      <c r="L350">
        <v>0</v>
      </c>
      <c r="M350">
        <v>0</v>
      </c>
      <c r="N350">
        <v>0</v>
      </c>
      <c r="O350">
        <v>0</v>
      </c>
      <c r="P350">
        <v>0</v>
      </c>
      <c r="Q350">
        <v>10</v>
      </c>
      <c r="R350">
        <v>10</v>
      </c>
      <c r="S350">
        <v>10</v>
      </c>
      <c r="T350">
        <v>10</v>
      </c>
      <c r="U350">
        <v>10</v>
      </c>
      <c r="V350">
        <v>10</v>
      </c>
      <c r="W350">
        <v>10</v>
      </c>
      <c r="X350">
        <v>10</v>
      </c>
      <c r="Y350" s="145">
        <v>10</v>
      </c>
      <c r="Z350">
        <v>10</v>
      </c>
      <c r="AA350">
        <v>10</v>
      </c>
    </row>
    <row r="351" spans="1:27" x14ac:dyDescent="0.2">
      <c r="A351" s="89">
        <f>VLOOKUP(C351,TabellenBDFS!$B$4:$C$2717,2,FALSE)</f>
        <v>51</v>
      </c>
      <c r="B351" t="str">
        <f t="shared" si="7"/>
        <v>515</v>
      </c>
      <c r="C351" t="s">
        <v>53</v>
      </c>
      <c r="D351">
        <v>5</v>
      </c>
      <c r="E351">
        <v>10</v>
      </c>
      <c r="F351">
        <v>10</v>
      </c>
      <c r="G351">
        <v>10</v>
      </c>
      <c r="H351">
        <v>10</v>
      </c>
      <c r="I351">
        <v>10</v>
      </c>
      <c r="J351">
        <v>10</v>
      </c>
      <c r="K351">
        <v>10</v>
      </c>
      <c r="L351">
        <v>10</v>
      </c>
      <c r="M351">
        <v>10</v>
      </c>
      <c r="N351">
        <v>10</v>
      </c>
      <c r="O351">
        <v>10</v>
      </c>
      <c r="P351">
        <v>10</v>
      </c>
      <c r="Q351">
        <v>10</v>
      </c>
      <c r="R351">
        <v>10</v>
      </c>
      <c r="S351">
        <v>10</v>
      </c>
      <c r="T351">
        <v>10</v>
      </c>
      <c r="U351">
        <v>10</v>
      </c>
      <c r="V351">
        <v>10</v>
      </c>
      <c r="W351">
        <v>10</v>
      </c>
      <c r="X351">
        <v>10</v>
      </c>
      <c r="Y351" s="145">
        <v>10</v>
      </c>
      <c r="Z351">
        <v>10</v>
      </c>
      <c r="AA351">
        <v>10</v>
      </c>
    </row>
    <row r="352" spans="1:27" x14ac:dyDescent="0.2">
      <c r="A352" s="89">
        <f>VLOOKUP(C352,TabellenBDFS!$B$4:$C$2717,2,FALSE)</f>
        <v>51</v>
      </c>
      <c r="B352" t="str">
        <f t="shared" si="7"/>
        <v>516</v>
      </c>
      <c r="C352" t="s">
        <v>53</v>
      </c>
      <c r="D352">
        <v>6</v>
      </c>
      <c r="E352">
        <v>100</v>
      </c>
      <c r="F352">
        <v>100</v>
      </c>
      <c r="G352">
        <v>120</v>
      </c>
      <c r="H352">
        <v>130</v>
      </c>
      <c r="I352">
        <v>120</v>
      </c>
      <c r="J352">
        <v>120</v>
      </c>
      <c r="K352">
        <v>110</v>
      </c>
      <c r="L352">
        <v>100</v>
      </c>
      <c r="M352">
        <v>100</v>
      </c>
      <c r="N352">
        <v>110</v>
      </c>
      <c r="O352">
        <v>110</v>
      </c>
      <c r="P352">
        <v>110</v>
      </c>
      <c r="Q352">
        <v>110</v>
      </c>
      <c r="R352">
        <v>120</v>
      </c>
      <c r="S352">
        <v>120</v>
      </c>
      <c r="T352">
        <v>120</v>
      </c>
      <c r="U352">
        <v>120</v>
      </c>
      <c r="V352">
        <v>120</v>
      </c>
      <c r="W352">
        <v>110</v>
      </c>
      <c r="X352">
        <v>100</v>
      </c>
      <c r="Y352" s="145">
        <v>100</v>
      </c>
      <c r="Z352">
        <v>100</v>
      </c>
      <c r="AA352">
        <v>90</v>
      </c>
    </row>
    <row r="353" spans="1:27" x14ac:dyDescent="0.2">
      <c r="A353" s="89">
        <f>VLOOKUP(C353,TabellenBDFS!$B$4:$C$2717,2,FALSE)</f>
        <v>51</v>
      </c>
      <c r="B353" t="str">
        <f t="shared" si="7"/>
        <v>517</v>
      </c>
      <c r="C353" t="s">
        <v>53</v>
      </c>
      <c r="D353">
        <v>7</v>
      </c>
      <c r="E353">
        <v>40</v>
      </c>
      <c r="F353">
        <v>40</v>
      </c>
      <c r="G353">
        <v>40</v>
      </c>
      <c r="H353">
        <v>50</v>
      </c>
      <c r="I353">
        <v>50</v>
      </c>
      <c r="J353">
        <v>50</v>
      </c>
      <c r="K353">
        <v>60</v>
      </c>
      <c r="L353">
        <v>70</v>
      </c>
      <c r="M353">
        <v>70</v>
      </c>
      <c r="N353">
        <v>70</v>
      </c>
      <c r="O353">
        <v>60</v>
      </c>
      <c r="P353">
        <v>70</v>
      </c>
      <c r="Q353">
        <v>70</v>
      </c>
      <c r="R353">
        <v>70</v>
      </c>
      <c r="S353">
        <v>100</v>
      </c>
      <c r="T353">
        <v>80</v>
      </c>
      <c r="U353">
        <v>90</v>
      </c>
      <c r="V353">
        <v>90</v>
      </c>
      <c r="W353">
        <v>110</v>
      </c>
      <c r="X353">
        <v>120</v>
      </c>
      <c r="Y353" s="145">
        <v>110</v>
      </c>
      <c r="Z353">
        <v>110</v>
      </c>
      <c r="AA353">
        <v>110</v>
      </c>
    </row>
    <row r="354" spans="1:27" x14ac:dyDescent="0.2">
      <c r="A354" s="89">
        <f>VLOOKUP(C354,TabellenBDFS!$B$4:$C$2717,2,FALSE)</f>
        <v>52</v>
      </c>
      <c r="B354" t="str">
        <f t="shared" si="7"/>
        <v>521</v>
      </c>
      <c r="C354" t="s">
        <v>54</v>
      </c>
      <c r="D354">
        <v>1</v>
      </c>
      <c r="E354">
        <v>90</v>
      </c>
      <c r="F354">
        <v>90</v>
      </c>
      <c r="G354">
        <v>90</v>
      </c>
      <c r="H354">
        <v>100</v>
      </c>
      <c r="I354">
        <v>90</v>
      </c>
      <c r="J354">
        <v>80</v>
      </c>
      <c r="K354">
        <v>80</v>
      </c>
      <c r="L354">
        <v>90</v>
      </c>
      <c r="M354">
        <v>90</v>
      </c>
      <c r="N354">
        <v>100</v>
      </c>
      <c r="O354">
        <v>110</v>
      </c>
      <c r="P354">
        <v>110</v>
      </c>
      <c r="Q354">
        <v>110</v>
      </c>
      <c r="R354">
        <v>110</v>
      </c>
      <c r="S354">
        <v>130</v>
      </c>
      <c r="T354">
        <v>130</v>
      </c>
      <c r="U354">
        <v>130</v>
      </c>
      <c r="V354">
        <v>130</v>
      </c>
      <c r="W354">
        <v>120</v>
      </c>
      <c r="X354">
        <v>120</v>
      </c>
      <c r="Y354" s="145">
        <v>130</v>
      </c>
      <c r="Z354">
        <v>130</v>
      </c>
      <c r="AA354">
        <v>130</v>
      </c>
    </row>
    <row r="355" spans="1:27" x14ac:dyDescent="0.2">
      <c r="A355" s="89">
        <f>VLOOKUP(C355,TabellenBDFS!$B$4:$C$2717,2,FALSE)</f>
        <v>52</v>
      </c>
      <c r="B355" t="str">
        <f t="shared" si="7"/>
        <v>522</v>
      </c>
      <c r="C355" t="s">
        <v>54</v>
      </c>
      <c r="D355">
        <v>2</v>
      </c>
      <c r="E355">
        <v>20</v>
      </c>
      <c r="F355">
        <v>20</v>
      </c>
      <c r="G355">
        <v>20</v>
      </c>
      <c r="H355">
        <v>20</v>
      </c>
      <c r="I355">
        <v>20</v>
      </c>
      <c r="J355">
        <v>20</v>
      </c>
      <c r="K355">
        <v>10</v>
      </c>
      <c r="L355">
        <v>10</v>
      </c>
      <c r="M355">
        <v>10</v>
      </c>
      <c r="N355">
        <v>10</v>
      </c>
      <c r="O355">
        <v>10</v>
      </c>
      <c r="P355">
        <v>10</v>
      </c>
      <c r="Q355">
        <v>10</v>
      </c>
      <c r="R355">
        <v>10</v>
      </c>
      <c r="S355">
        <v>10</v>
      </c>
      <c r="T355">
        <v>10</v>
      </c>
      <c r="U355">
        <v>10</v>
      </c>
      <c r="V355">
        <v>10</v>
      </c>
      <c r="W355">
        <v>10</v>
      </c>
      <c r="X355">
        <v>10</v>
      </c>
      <c r="Y355" s="145">
        <v>10</v>
      </c>
      <c r="Z355">
        <v>10</v>
      </c>
      <c r="AA355">
        <v>10</v>
      </c>
    </row>
    <row r="356" spans="1:27" x14ac:dyDescent="0.2">
      <c r="A356" s="89">
        <f>VLOOKUP(C356,TabellenBDFS!$B$4:$C$2717,2,FALSE)</f>
        <v>52</v>
      </c>
      <c r="B356" t="str">
        <f t="shared" si="7"/>
        <v>523</v>
      </c>
      <c r="C356" t="s">
        <v>54</v>
      </c>
      <c r="D356">
        <v>3</v>
      </c>
      <c r="E356">
        <v>0</v>
      </c>
      <c r="F356">
        <v>0</v>
      </c>
      <c r="G356">
        <v>0</v>
      </c>
      <c r="H356">
        <v>0</v>
      </c>
      <c r="I356">
        <v>0</v>
      </c>
      <c r="J356">
        <v>0</v>
      </c>
      <c r="K356">
        <v>0</v>
      </c>
      <c r="L356">
        <v>10</v>
      </c>
      <c r="M356">
        <v>10</v>
      </c>
      <c r="N356">
        <v>10</v>
      </c>
      <c r="O356">
        <v>10</v>
      </c>
      <c r="P356">
        <v>10</v>
      </c>
      <c r="Q356">
        <v>10</v>
      </c>
      <c r="R356">
        <v>10</v>
      </c>
      <c r="S356">
        <v>20</v>
      </c>
      <c r="T356">
        <v>20</v>
      </c>
      <c r="U356">
        <v>20</v>
      </c>
      <c r="V356">
        <v>20</v>
      </c>
      <c r="W356">
        <v>20</v>
      </c>
      <c r="X356">
        <v>20</v>
      </c>
      <c r="Y356" s="145">
        <v>20</v>
      </c>
      <c r="Z356">
        <v>20</v>
      </c>
      <c r="AA356">
        <v>20</v>
      </c>
    </row>
    <row r="357" spans="1:27" x14ac:dyDescent="0.2">
      <c r="A357" s="89">
        <f>VLOOKUP(C357,TabellenBDFS!$B$4:$C$2717,2,FALSE)</f>
        <v>52</v>
      </c>
      <c r="B357" t="str">
        <f t="shared" si="7"/>
        <v>524</v>
      </c>
      <c r="C357" t="s">
        <v>54</v>
      </c>
      <c r="D357">
        <v>4</v>
      </c>
      <c r="E357">
        <v>0</v>
      </c>
      <c r="F357">
        <v>0</v>
      </c>
      <c r="G357">
        <v>0</v>
      </c>
      <c r="H357">
        <v>0</v>
      </c>
      <c r="I357">
        <v>0</v>
      </c>
      <c r="J357">
        <v>0</v>
      </c>
      <c r="K357">
        <v>0</v>
      </c>
      <c r="L357">
        <v>10</v>
      </c>
      <c r="M357">
        <v>0</v>
      </c>
      <c r="N357">
        <v>0</v>
      </c>
      <c r="O357">
        <v>0</v>
      </c>
      <c r="P357">
        <v>0</v>
      </c>
      <c r="Q357">
        <v>0</v>
      </c>
      <c r="R357">
        <v>0</v>
      </c>
      <c r="S357">
        <v>0</v>
      </c>
      <c r="T357">
        <v>0</v>
      </c>
      <c r="U357">
        <v>0</v>
      </c>
      <c r="V357">
        <v>0</v>
      </c>
      <c r="W357">
        <v>10</v>
      </c>
      <c r="X357">
        <v>0</v>
      </c>
      <c r="Y357" s="145">
        <v>0</v>
      </c>
      <c r="Z357">
        <v>0</v>
      </c>
      <c r="AA357">
        <v>0</v>
      </c>
    </row>
    <row r="358" spans="1:27" x14ac:dyDescent="0.2">
      <c r="A358" s="89">
        <f>VLOOKUP(C358,TabellenBDFS!$B$4:$C$2717,2,FALSE)</f>
        <v>52</v>
      </c>
      <c r="B358" t="str">
        <f t="shared" si="7"/>
        <v>525</v>
      </c>
      <c r="C358" t="s">
        <v>54</v>
      </c>
      <c r="D358">
        <v>5</v>
      </c>
      <c r="E358">
        <v>0</v>
      </c>
      <c r="F358">
        <v>0</v>
      </c>
      <c r="G358">
        <v>0</v>
      </c>
      <c r="H358">
        <v>0</v>
      </c>
      <c r="I358">
        <v>0</v>
      </c>
      <c r="J358">
        <v>0</v>
      </c>
      <c r="K358">
        <v>0</v>
      </c>
      <c r="L358">
        <v>0</v>
      </c>
      <c r="M358">
        <v>0</v>
      </c>
      <c r="N358">
        <v>0</v>
      </c>
      <c r="O358">
        <v>0</v>
      </c>
      <c r="P358">
        <v>0</v>
      </c>
      <c r="Q358">
        <v>0</v>
      </c>
      <c r="R358">
        <v>0</v>
      </c>
      <c r="S358">
        <v>0</v>
      </c>
      <c r="T358">
        <v>0</v>
      </c>
      <c r="U358">
        <v>0</v>
      </c>
      <c r="V358">
        <v>0</v>
      </c>
      <c r="W358">
        <v>0</v>
      </c>
      <c r="X358">
        <v>0</v>
      </c>
      <c r="Y358" s="145">
        <v>0</v>
      </c>
      <c r="Z358">
        <v>0</v>
      </c>
      <c r="AA358">
        <v>0</v>
      </c>
    </row>
    <row r="359" spans="1:27" x14ac:dyDescent="0.2">
      <c r="A359" s="89">
        <f>VLOOKUP(C359,TabellenBDFS!$B$4:$C$2717,2,FALSE)</f>
        <v>52</v>
      </c>
      <c r="B359" t="str">
        <f t="shared" si="7"/>
        <v>526</v>
      </c>
      <c r="C359" t="s">
        <v>54</v>
      </c>
      <c r="D359">
        <v>6</v>
      </c>
      <c r="E359">
        <v>50</v>
      </c>
      <c r="F359">
        <v>50</v>
      </c>
      <c r="G359">
        <v>60</v>
      </c>
      <c r="H359">
        <v>60</v>
      </c>
      <c r="I359">
        <v>60</v>
      </c>
      <c r="J359">
        <v>60</v>
      </c>
      <c r="K359">
        <v>50</v>
      </c>
      <c r="L359">
        <v>50</v>
      </c>
      <c r="M359">
        <v>60</v>
      </c>
      <c r="N359">
        <v>50</v>
      </c>
      <c r="O359">
        <v>70</v>
      </c>
      <c r="P359">
        <v>70</v>
      </c>
      <c r="Q359">
        <v>70</v>
      </c>
      <c r="R359">
        <v>70</v>
      </c>
      <c r="S359">
        <v>80</v>
      </c>
      <c r="T359">
        <v>70</v>
      </c>
      <c r="U359">
        <v>70</v>
      </c>
      <c r="V359">
        <v>70</v>
      </c>
      <c r="W359">
        <v>70</v>
      </c>
      <c r="X359">
        <v>60</v>
      </c>
      <c r="Y359" s="145">
        <v>70</v>
      </c>
      <c r="Z359">
        <v>70</v>
      </c>
      <c r="AA359">
        <v>70</v>
      </c>
    </row>
    <row r="360" spans="1:27" x14ac:dyDescent="0.2">
      <c r="A360" s="89">
        <f>VLOOKUP(C360,TabellenBDFS!$B$4:$C$2717,2,FALSE)</f>
        <v>52</v>
      </c>
      <c r="B360" t="str">
        <f t="shared" si="7"/>
        <v>527</v>
      </c>
      <c r="C360" t="s">
        <v>54</v>
      </c>
      <c r="D360">
        <v>7</v>
      </c>
      <c r="E360">
        <v>10</v>
      </c>
      <c r="F360">
        <v>10</v>
      </c>
      <c r="G360">
        <v>10</v>
      </c>
      <c r="H360">
        <v>20</v>
      </c>
      <c r="I360">
        <v>10</v>
      </c>
      <c r="J360">
        <v>10</v>
      </c>
      <c r="K360">
        <v>10</v>
      </c>
      <c r="L360">
        <v>20</v>
      </c>
      <c r="M360">
        <v>10</v>
      </c>
      <c r="N360">
        <v>20</v>
      </c>
      <c r="O360">
        <v>20</v>
      </c>
      <c r="P360">
        <v>20</v>
      </c>
      <c r="Q360">
        <v>20</v>
      </c>
      <c r="R360">
        <v>20</v>
      </c>
      <c r="S360">
        <v>20</v>
      </c>
      <c r="T360">
        <v>30</v>
      </c>
      <c r="U360">
        <v>30</v>
      </c>
      <c r="V360">
        <v>30</v>
      </c>
      <c r="W360">
        <v>30</v>
      </c>
      <c r="X360">
        <v>40</v>
      </c>
      <c r="Y360" s="145">
        <v>40</v>
      </c>
      <c r="Z360">
        <v>30</v>
      </c>
      <c r="AA360">
        <v>40</v>
      </c>
    </row>
    <row r="361" spans="1:27" x14ac:dyDescent="0.2">
      <c r="A361" s="89">
        <f>VLOOKUP(C361,TabellenBDFS!$B$4:$C$2717,2,FALSE)</f>
        <v>53</v>
      </c>
      <c r="B361" t="str">
        <f t="shared" si="7"/>
        <v>531</v>
      </c>
      <c r="C361" t="s">
        <v>55</v>
      </c>
      <c r="D361">
        <v>1</v>
      </c>
      <c r="E361">
        <v>300</v>
      </c>
      <c r="F361">
        <v>320</v>
      </c>
      <c r="G361">
        <v>330</v>
      </c>
      <c r="H361">
        <v>340</v>
      </c>
      <c r="I361">
        <v>350</v>
      </c>
      <c r="J361">
        <v>380</v>
      </c>
      <c r="K361">
        <v>390</v>
      </c>
      <c r="L361">
        <v>420</v>
      </c>
      <c r="M361">
        <v>440</v>
      </c>
      <c r="N361">
        <v>430</v>
      </c>
      <c r="O361">
        <v>470</v>
      </c>
      <c r="P361">
        <v>480</v>
      </c>
      <c r="Q361">
        <v>490</v>
      </c>
      <c r="R361">
        <v>500</v>
      </c>
      <c r="S361">
        <v>480</v>
      </c>
      <c r="T361">
        <v>500</v>
      </c>
      <c r="U361">
        <v>480</v>
      </c>
      <c r="V361">
        <v>480</v>
      </c>
      <c r="W361">
        <v>490</v>
      </c>
      <c r="X361">
        <v>490</v>
      </c>
      <c r="Y361" s="145">
        <v>490</v>
      </c>
      <c r="Z361">
        <v>490</v>
      </c>
      <c r="AA361">
        <v>500</v>
      </c>
    </row>
    <row r="362" spans="1:27" x14ac:dyDescent="0.2">
      <c r="A362" s="89">
        <f>VLOOKUP(C362,TabellenBDFS!$B$4:$C$2717,2,FALSE)</f>
        <v>53</v>
      </c>
      <c r="B362" t="str">
        <f t="shared" si="7"/>
        <v>532</v>
      </c>
      <c r="C362" t="s">
        <v>55</v>
      </c>
      <c r="D362">
        <v>2</v>
      </c>
      <c r="E362">
        <v>30</v>
      </c>
      <c r="F362">
        <v>30</v>
      </c>
      <c r="G362">
        <v>40</v>
      </c>
      <c r="H362">
        <v>40</v>
      </c>
      <c r="I362">
        <v>40</v>
      </c>
      <c r="J362">
        <v>40</v>
      </c>
      <c r="K362">
        <v>40</v>
      </c>
      <c r="L362">
        <v>40</v>
      </c>
      <c r="M362">
        <v>40</v>
      </c>
      <c r="N362">
        <v>30</v>
      </c>
      <c r="O362">
        <v>30</v>
      </c>
      <c r="P362">
        <v>30</v>
      </c>
      <c r="Q362">
        <v>30</v>
      </c>
      <c r="R362">
        <v>30</v>
      </c>
      <c r="S362">
        <v>30</v>
      </c>
      <c r="T362">
        <v>30</v>
      </c>
      <c r="U362">
        <v>30</v>
      </c>
      <c r="V362">
        <v>30</v>
      </c>
      <c r="W362">
        <v>30</v>
      </c>
      <c r="X362">
        <v>20</v>
      </c>
      <c r="Y362" s="145">
        <v>20</v>
      </c>
      <c r="Z362">
        <v>20</v>
      </c>
      <c r="AA362">
        <v>20</v>
      </c>
    </row>
    <row r="363" spans="1:27" x14ac:dyDescent="0.2">
      <c r="A363" s="89">
        <f>VLOOKUP(C363,TabellenBDFS!$B$4:$C$2717,2,FALSE)</f>
        <v>53</v>
      </c>
      <c r="B363" t="str">
        <f t="shared" si="7"/>
        <v>533</v>
      </c>
      <c r="C363" t="s">
        <v>55</v>
      </c>
      <c r="D363">
        <v>3</v>
      </c>
      <c r="E363">
        <v>0</v>
      </c>
      <c r="F363">
        <v>0</v>
      </c>
      <c r="G363">
        <v>10</v>
      </c>
      <c r="H363">
        <v>10</v>
      </c>
      <c r="I363">
        <v>10</v>
      </c>
      <c r="J363">
        <v>20</v>
      </c>
      <c r="K363">
        <v>20</v>
      </c>
      <c r="L363">
        <v>30</v>
      </c>
      <c r="M363">
        <v>30</v>
      </c>
      <c r="N363">
        <v>30</v>
      </c>
      <c r="O363">
        <v>40</v>
      </c>
      <c r="P363">
        <v>50</v>
      </c>
      <c r="Q363">
        <v>50</v>
      </c>
      <c r="R363">
        <v>60</v>
      </c>
      <c r="S363">
        <v>60</v>
      </c>
      <c r="T363">
        <v>70</v>
      </c>
      <c r="U363">
        <v>70</v>
      </c>
      <c r="V363">
        <v>70</v>
      </c>
      <c r="W363">
        <v>70</v>
      </c>
      <c r="X363">
        <v>70</v>
      </c>
      <c r="Y363" s="145">
        <v>70</v>
      </c>
      <c r="Z363">
        <v>70</v>
      </c>
      <c r="AA363">
        <v>70</v>
      </c>
    </row>
    <row r="364" spans="1:27" x14ac:dyDescent="0.2">
      <c r="A364" s="89">
        <f>VLOOKUP(C364,TabellenBDFS!$B$4:$C$2717,2,FALSE)</f>
        <v>53</v>
      </c>
      <c r="B364" t="str">
        <f t="shared" si="7"/>
        <v>534</v>
      </c>
      <c r="C364" t="s">
        <v>55</v>
      </c>
      <c r="D364">
        <v>4</v>
      </c>
      <c r="E364">
        <v>0</v>
      </c>
      <c r="F364">
        <v>0</v>
      </c>
      <c r="G364">
        <v>0</v>
      </c>
      <c r="H364">
        <v>10</v>
      </c>
      <c r="I364">
        <v>10</v>
      </c>
      <c r="J364">
        <v>10</v>
      </c>
      <c r="K364">
        <v>10</v>
      </c>
      <c r="L364">
        <v>10</v>
      </c>
      <c r="M364">
        <v>20</v>
      </c>
      <c r="N364">
        <v>20</v>
      </c>
      <c r="O364">
        <v>20</v>
      </c>
      <c r="P364">
        <v>30</v>
      </c>
      <c r="Q364">
        <v>30</v>
      </c>
      <c r="R364">
        <v>50</v>
      </c>
      <c r="S364">
        <v>50</v>
      </c>
      <c r="T364">
        <v>60</v>
      </c>
      <c r="U364">
        <v>50</v>
      </c>
      <c r="V364">
        <v>50</v>
      </c>
      <c r="W364">
        <v>50</v>
      </c>
      <c r="X364">
        <v>50</v>
      </c>
      <c r="Y364" s="145">
        <v>50</v>
      </c>
      <c r="Z364">
        <v>40</v>
      </c>
      <c r="AA364">
        <v>50</v>
      </c>
    </row>
    <row r="365" spans="1:27" x14ac:dyDescent="0.2">
      <c r="A365" s="89">
        <f>VLOOKUP(C365,TabellenBDFS!$B$4:$C$2717,2,FALSE)</f>
        <v>53</v>
      </c>
      <c r="B365" t="str">
        <f t="shared" si="7"/>
        <v>535</v>
      </c>
      <c r="C365" t="s">
        <v>55</v>
      </c>
      <c r="D365">
        <v>5</v>
      </c>
      <c r="E365">
        <v>0</v>
      </c>
      <c r="F365">
        <v>0</v>
      </c>
      <c r="G365">
        <v>0</v>
      </c>
      <c r="H365">
        <v>0</v>
      </c>
      <c r="I365">
        <v>0</v>
      </c>
      <c r="J365">
        <v>0</v>
      </c>
      <c r="K365">
        <v>0</v>
      </c>
      <c r="L365">
        <v>0</v>
      </c>
      <c r="M365">
        <v>0</v>
      </c>
      <c r="N365">
        <v>0</v>
      </c>
      <c r="O365">
        <v>0</v>
      </c>
      <c r="P365">
        <v>0</v>
      </c>
      <c r="Q365">
        <v>0</v>
      </c>
      <c r="R365">
        <v>0</v>
      </c>
      <c r="S365">
        <v>0</v>
      </c>
      <c r="T365">
        <v>0</v>
      </c>
      <c r="U365">
        <v>0</v>
      </c>
      <c r="V365">
        <v>0</v>
      </c>
      <c r="W365">
        <v>0</v>
      </c>
      <c r="X365">
        <v>0</v>
      </c>
      <c r="Y365" s="145">
        <v>0</v>
      </c>
      <c r="Z365">
        <v>0</v>
      </c>
      <c r="AA365">
        <v>0</v>
      </c>
    </row>
    <row r="366" spans="1:27" x14ac:dyDescent="0.2">
      <c r="A366" s="89">
        <f>VLOOKUP(C366,TabellenBDFS!$B$4:$C$2717,2,FALSE)</f>
        <v>53</v>
      </c>
      <c r="B366" t="str">
        <f t="shared" si="7"/>
        <v>536</v>
      </c>
      <c r="C366" t="s">
        <v>55</v>
      </c>
      <c r="D366">
        <v>6</v>
      </c>
      <c r="E366">
        <v>100</v>
      </c>
      <c r="F366">
        <v>110</v>
      </c>
      <c r="G366">
        <v>120</v>
      </c>
      <c r="H366">
        <v>130</v>
      </c>
      <c r="I366">
        <v>130</v>
      </c>
      <c r="J366">
        <v>130</v>
      </c>
      <c r="K366">
        <v>140</v>
      </c>
      <c r="L366">
        <v>140</v>
      </c>
      <c r="M366">
        <v>140</v>
      </c>
      <c r="N366">
        <v>150</v>
      </c>
      <c r="O366">
        <v>160</v>
      </c>
      <c r="P366">
        <v>160</v>
      </c>
      <c r="Q366">
        <v>160</v>
      </c>
      <c r="R366">
        <v>160</v>
      </c>
      <c r="S366">
        <v>150</v>
      </c>
      <c r="T366">
        <v>150</v>
      </c>
      <c r="U366">
        <v>150</v>
      </c>
      <c r="V366">
        <v>150</v>
      </c>
      <c r="W366">
        <v>140</v>
      </c>
      <c r="X366">
        <v>140</v>
      </c>
      <c r="Y366" s="145">
        <v>150</v>
      </c>
      <c r="Z366">
        <v>150</v>
      </c>
      <c r="AA366">
        <v>150</v>
      </c>
    </row>
    <row r="367" spans="1:27" x14ac:dyDescent="0.2">
      <c r="A367" s="89">
        <f>VLOOKUP(C367,TabellenBDFS!$B$4:$C$2717,2,FALSE)</f>
        <v>53</v>
      </c>
      <c r="B367" t="str">
        <f t="shared" si="7"/>
        <v>537</v>
      </c>
      <c r="C367" t="s">
        <v>55</v>
      </c>
      <c r="D367">
        <v>7</v>
      </c>
      <c r="E367">
        <v>160</v>
      </c>
      <c r="F367">
        <v>170</v>
      </c>
      <c r="G367">
        <v>170</v>
      </c>
      <c r="H367">
        <v>160</v>
      </c>
      <c r="I367">
        <v>170</v>
      </c>
      <c r="J367">
        <v>180</v>
      </c>
      <c r="K367">
        <v>190</v>
      </c>
      <c r="L367">
        <v>200</v>
      </c>
      <c r="M367">
        <v>230</v>
      </c>
      <c r="N367">
        <v>210</v>
      </c>
      <c r="O367">
        <v>220</v>
      </c>
      <c r="P367">
        <v>220</v>
      </c>
      <c r="Q367">
        <v>220</v>
      </c>
      <c r="R367">
        <v>210</v>
      </c>
      <c r="S367">
        <v>200</v>
      </c>
      <c r="T367">
        <v>210</v>
      </c>
      <c r="U367">
        <v>190</v>
      </c>
      <c r="V367">
        <v>180</v>
      </c>
      <c r="W367">
        <v>190</v>
      </c>
      <c r="X367">
        <v>200</v>
      </c>
      <c r="Y367" s="145">
        <v>200</v>
      </c>
      <c r="Z367">
        <v>210</v>
      </c>
      <c r="AA367">
        <v>210</v>
      </c>
    </row>
    <row r="368" spans="1:27" x14ac:dyDescent="0.2">
      <c r="A368" s="89">
        <f>VLOOKUP(C368,TabellenBDFS!$B$4:$C$2717,2,FALSE)</f>
        <v>54</v>
      </c>
      <c r="B368" t="str">
        <f t="shared" si="7"/>
        <v>541</v>
      </c>
      <c r="C368" t="s">
        <v>56</v>
      </c>
      <c r="D368">
        <v>1</v>
      </c>
      <c r="E368">
        <v>8820</v>
      </c>
      <c r="F368">
        <v>8940</v>
      </c>
      <c r="G368">
        <v>9080</v>
      </c>
      <c r="H368">
        <v>9340</v>
      </c>
      <c r="I368">
        <v>9360</v>
      </c>
      <c r="J368">
        <v>9410</v>
      </c>
      <c r="K368">
        <v>9380</v>
      </c>
      <c r="L368">
        <v>9230</v>
      </c>
      <c r="M368">
        <v>9000</v>
      </c>
      <c r="N368">
        <v>9000</v>
      </c>
      <c r="O368">
        <v>9120</v>
      </c>
      <c r="P368">
        <v>9140</v>
      </c>
      <c r="Q368">
        <v>9050</v>
      </c>
      <c r="R368">
        <v>9080</v>
      </c>
      <c r="S368">
        <v>9220</v>
      </c>
      <c r="T368">
        <v>9380</v>
      </c>
      <c r="U368">
        <v>9270</v>
      </c>
      <c r="V368">
        <v>9100</v>
      </c>
      <c r="W368">
        <v>8980</v>
      </c>
      <c r="X368">
        <v>8790</v>
      </c>
      <c r="Y368" s="145">
        <v>8830</v>
      </c>
      <c r="Z368">
        <v>8730</v>
      </c>
      <c r="AA368">
        <v>8680</v>
      </c>
    </row>
    <row r="369" spans="1:27" x14ac:dyDescent="0.2">
      <c r="A369" s="89">
        <f>VLOOKUP(C369,TabellenBDFS!$B$4:$C$2717,2,FALSE)</f>
        <v>54</v>
      </c>
      <c r="B369" t="str">
        <f t="shared" si="7"/>
        <v>542</v>
      </c>
      <c r="C369" t="s">
        <v>56</v>
      </c>
      <c r="D369">
        <v>2</v>
      </c>
      <c r="E369">
        <v>2290</v>
      </c>
      <c r="F369">
        <v>2300</v>
      </c>
      <c r="G369">
        <v>2320</v>
      </c>
      <c r="H369">
        <v>2330</v>
      </c>
      <c r="I369">
        <v>2300</v>
      </c>
      <c r="J369">
        <v>2270</v>
      </c>
      <c r="K369">
        <v>2240</v>
      </c>
      <c r="L369">
        <v>2120</v>
      </c>
      <c r="M369">
        <v>2020</v>
      </c>
      <c r="N369">
        <v>1980</v>
      </c>
      <c r="O369">
        <v>1900</v>
      </c>
      <c r="P369">
        <v>1820</v>
      </c>
      <c r="Q369">
        <v>1780</v>
      </c>
      <c r="R369">
        <v>1730</v>
      </c>
      <c r="S369">
        <v>1710</v>
      </c>
      <c r="T369">
        <v>1670</v>
      </c>
      <c r="U369">
        <v>1630</v>
      </c>
      <c r="V369">
        <v>1530</v>
      </c>
      <c r="W369">
        <v>1480</v>
      </c>
      <c r="X369">
        <v>1420</v>
      </c>
      <c r="Y369" s="145">
        <v>1380</v>
      </c>
      <c r="Z369">
        <v>1330</v>
      </c>
      <c r="AA369">
        <v>1300</v>
      </c>
    </row>
    <row r="370" spans="1:27" x14ac:dyDescent="0.2">
      <c r="A370" s="89">
        <f>VLOOKUP(C370,TabellenBDFS!$B$4:$C$2717,2,FALSE)</f>
        <v>54</v>
      </c>
      <c r="B370" t="str">
        <f t="shared" si="7"/>
        <v>543</v>
      </c>
      <c r="C370" t="s">
        <v>56</v>
      </c>
      <c r="D370">
        <v>3</v>
      </c>
      <c r="E370">
        <v>20</v>
      </c>
      <c r="F370">
        <v>80</v>
      </c>
      <c r="G370">
        <v>180</v>
      </c>
      <c r="H370">
        <v>200</v>
      </c>
      <c r="I370">
        <v>260</v>
      </c>
      <c r="J370">
        <v>340</v>
      </c>
      <c r="K370">
        <v>400</v>
      </c>
      <c r="L370">
        <v>460</v>
      </c>
      <c r="M370">
        <v>470</v>
      </c>
      <c r="N370">
        <v>590</v>
      </c>
      <c r="O370">
        <v>730</v>
      </c>
      <c r="P370">
        <v>880</v>
      </c>
      <c r="Q370">
        <v>920</v>
      </c>
      <c r="R370">
        <v>1040</v>
      </c>
      <c r="S370">
        <v>1220</v>
      </c>
      <c r="T370">
        <v>1300</v>
      </c>
      <c r="U370">
        <v>1270</v>
      </c>
      <c r="V370">
        <v>1290</v>
      </c>
      <c r="W370">
        <v>1250</v>
      </c>
      <c r="X370">
        <v>1200</v>
      </c>
      <c r="Y370" s="145">
        <v>1200</v>
      </c>
      <c r="Z370">
        <v>1220</v>
      </c>
      <c r="AA370">
        <v>1230</v>
      </c>
    </row>
    <row r="371" spans="1:27" x14ac:dyDescent="0.2">
      <c r="A371" s="89">
        <f>VLOOKUP(C371,TabellenBDFS!$B$4:$C$2717,2,FALSE)</f>
        <v>54</v>
      </c>
      <c r="B371" t="str">
        <f t="shared" si="7"/>
        <v>544</v>
      </c>
      <c r="C371" t="s">
        <v>56</v>
      </c>
      <c r="D371">
        <v>4</v>
      </c>
      <c r="E371">
        <v>0</v>
      </c>
      <c r="F371">
        <v>0</v>
      </c>
      <c r="G371">
        <v>0</v>
      </c>
      <c r="H371">
        <v>0</v>
      </c>
      <c r="I371">
        <v>0</v>
      </c>
      <c r="J371">
        <v>0</v>
      </c>
      <c r="K371">
        <v>10</v>
      </c>
      <c r="L371">
        <v>30</v>
      </c>
      <c r="M371">
        <v>30</v>
      </c>
      <c r="N371">
        <v>30</v>
      </c>
      <c r="O371">
        <v>20</v>
      </c>
      <c r="P371">
        <v>20</v>
      </c>
      <c r="Q371">
        <v>20</v>
      </c>
      <c r="R371">
        <v>20</v>
      </c>
      <c r="S371">
        <v>20</v>
      </c>
      <c r="T371">
        <v>20</v>
      </c>
      <c r="U371">
        <v>20</v>
      </c>
      <c r="V371">
        <v>20</v>
      </c>
      <c r="W371">
        <v>20</v>
      </c>
      <c r="X371">
        <v>20</v>
      </c>
      <c r="Y371" s="145">
        <v>10</v>
      </c>
      <c r="Z371">
        <v>10</v>
      </c>
      <c r="AA371">
        <v>10</v>
      </c>
    </row>
    <row r="372" spans="1:27" x14ac:dyDescent="0.2">
      <c r="A372" s="89">
        <f>VLOOKUP(C372,TabellenBDFS!$B$4:$C$2717,2,FALSE)</f>
        <v>54</v>
      </c>
      <c r="B372" t="str">
        <f t="shared" si="7"/>
        <v>545</v>
      </c>
      <c r="C372" t="s">
        <v>56</v>
      </c>
      <c r="D372">
        <v>5</v>
      </c>
      <c r="E372">
        <v>480</v>
      </c>
      <c r="F372">
        <v>490</v>
      </c>
      <c r="G372">
        <v>490</v>
      </c>
      <c r="H372">
        <v>590</v>
      </c>
      <c r="I372">
        <v>600</v>
      </c>
      <c r="J372">
        <v>700</v>
      </c>
      <c r="K372">
        <v>710</v>
      </c>
      <c r="L372">
        <v>700</v>
      </c>
      <c r="M372">
        <v>650</v>
      </c>
      <c r="N372">
        <v>640</v>
      </c>
      <c r="O372">
        <v>630</v>
      </c>
      <c r="P372">
        <v>620</v>
      </c>
      <c r="Q372">
        <v>610</v>
      </c>
      <c r="R372">
        <v>590</v>
      </c>
      <c r="S372">
        <v>510</v>
      </c>
      <c r="T372">
        <v>510</v>
      </c>
      <c r="U372">
        <v>530</v>
      </c>
      <c r="V372">
        <v>530</v>
      </c>
      <c r="W372">
        <v>490</v>
      </c>
      <c r="X372">
        <v>460</v>
      </c>
      <c r="Y372" s="145">
        <v>440</v>
      </c>
      <c r="Z372">
        <v>420</v>
      </c>
      <c r="AA372">
        <v>420</v>
      </c>
    </row>
    <row r="373" spans="1:27" x14ac:dyDescent="0.2">
      <c r="A373" s="89">
        <f>VLOOKUP(C373,TabellenBDFS!$B$4:$C$2717,2,FALSE)</f>
        <v>54</v>
      </c>
      <c r="B373" t="str">
        <f t="shared" si="7"/>
        <v>546</v>
      </c>
      <c r="C373" t="s">
        <v>56</v>
      </c>
      <c r="D373">
        <v>6</v>
      </c>
      <c r="E373">
        <v>3780</v>
      </c>
      <c r="F373">
        <v>3890</v>
      </c>
      <c r="G373">
        <v>3910</v>
      </c>
      <c r="H373">
        <v>4050</v>
      </c>
      <c r="I373">
        <v>4080</v>
      </c>
      <c r="J373">
        <v>4080</v>
      </c>
      <c r="K373">
        <v>4020</v>
      </c>
      <c r="L373">
        <v>3990</v>
      </c>
      <c r="M373">
        <v>3970</v>
      </c>
      <c r="N373">
        <v>3910</v>
      </c>
      <c r="O373">
        <v>3870</v>
      </c>
      <c r="P373">
        <v>3850</v>
      </c>
      <c r="Q373">
        <v>3860</v>
      </c>
      <c r="R373">
        <v>3850</v>
      </c>
      <c r="S373">
        <v>3880</v>
      </c>
      <c r="T373">
        <v>3950</v>
      </c>
      <c r="U373">
        <v>3960</v>
      </c>
      <c r="V373">
        <v>3950</v>
      </c>
      <c r="W373">
        <v>4010</v>
      </c>
      <c r="X373">
        <v>3970</v>
      </c>
      <c r="Y373" s="145">
        <v>4020</v>
      </c>
      <c r="Z373">
        <v>4020</v>
      </c>
      <c r="AA373">
        <v>3950</v>
      </c>
    </row>
    <row r="374" spans="1:27" x14ac:dyDescent="0.2">
      <c r="A374" s="89">
        <f>VLOOKUP(C374,TabellenBDFS!$B$4:$C$2717,2,FALSE)</f>
        <v>54</v>
      </c>
      <c r="B374" t="str">
        <f t="shared" si="7"/>
        <v>547</v>
      </c>
      <c r="C374" t="s">
        <v>56</v>
      </c>
      <c r="D374">
        <v>7</v>
      </c>
      <c r="E374">
        <v>2240</v>
      </c>
      <c r="F374">
        <v>2180</v>
      </c>
      <c r="G374">
        <v>2180</v>
      </c>
      <c r="H374">
        <v>2160</v>
      </c>
      <c r="I374">
        <v>2120</v>
      </c>
      <c r="J374">
        <v>2030</v>
      </c>
      <c r="K374">
        <v>2010</v>
      </c>
      <c r="L374">
        <v>1930</v>
      </c>
      <c r="M374">
        <v>1870</v>
      </c>
      <c r="N374">
        <v>1850</v>
      </c>
      <c r="O374">
        <v>1970</v>
      </c>
      <c r="P374">
        <v>1960</v>
      </c>
      <c r="Q374">
        <v>1860</v>
      </c>
      <c r="R374">
        <v>1850</v>
      </c>
      <c r="S374">
        <v>1900</v>
      </c>
      <c r="T374">
        <v>1920</v>
      </c>
      <c r="U374">
        <v>1860</v>
      </c>
      <c r="V374">
        <v>1790</v>
      </c>
      <c r="W374">
        <v>1740</v>
      </c>
      <c r="X374">
        <v>1720</v>
      </c>
      <c r="Y374" s="145">
        <v>1780</v>
      </c>
      <c r="Z374">
        <v>1730</v>
      </c>
      <c r="AA374">
        <v>1780</v>
      </c>
    </row>
    <row r="375" spans="1:27" x14ac:dyDescent="0.2">
      <c r="A375" s="89">
        <f>VLOOKUP(C375,TabellenBDFS!$B$4:$C$2717,2,FALSE)</f>
        <v>55</v>
      </c>
      <c r="B375" t="str">
        <f t="shared" si="7"/>
        <v>551</v>
      </c>
      <c r="C375" t="s">
        <v>57</v>
      </c>
      <c r="D375">
        <v>1</v>
      </c>
      <c r="E375">
        <v>140</v>
      </c>
      <c r="F375">
        <v>140</v>
      </c>
      <c r="G375">
        <v>160</v>
      </c>
      <c r="H375">
        <v>170</v>
      </c>
      <c r="I375">
        <v>170</v>
      </c>
      <c r="J375">
        <v>170</v>
      </c>
      <c r="K375">
        <v>180</v>
      </c>
      <c r="L375">
        <v>200</v>
      </c>
      <c r="M375">
        <v>210</v>
      </c>
      <c r="N375">
        <v>190</v>
      </c>
      <c r="O375">
        <v>200</v>
      </c>
      <c r="P375">
        <v>210</v>
      </c>
      <c r="Q375">
        <v>200</v>
      </c>
      <c r="R375">
        <v>190</v>
      </c>
      <c r="S375">
        <v>200</v>
      </c>
      <c r="T375">
        <v>210</v>
      </c>
      <c r="U375">
        <v>220</v>
      </c>
      <c r="V375">
        <v>210</v>
      </c>
      <c r="W375">
        <v>200</v>
      </c>
      <c r="X375">
        <v>200</v>
      </c>
      <c r="Y375" s="145">
        <v>210</v>
      </c>
      <c r="Z375">
        <v>170</v>
      </c>
      <c r="AA375">
        <v>180</v>
      </c>
    </row>
    <row r="376" spans="1:27" x14ac:dyDescent="0.2">
      <c r="A376" s="89">
        <f>VLOOKUP(C376,TabellenBDFS!$B$4:$C$2717,2,FALSE)</f>
        <v>55</v>
      </c>
      <c r="B376" t="str">
        <f t="shared" si="7"/>
        <v>552</v>
      </c>
      <c r="C376" t="s">
        <v>57</v>
      </c>
      <c r="D376">
        <v>2</v>
      </c>
      <c r="E376">
        <v>20</v>
      </c>
      <c r="F376">
        <v>20</v>
      </c>
      <c r="G376">
        <v>30</v>
      </c>
      <c r="H376">
        <v>30</v>
      </c>
      <c r="I376">
        <v>30</v>
      </c>
      <c r="J376">
        <v>30</v>
      </c>
      <c r="K376">
        <v>20</v>
      </c>
      <c r="L376">
        <v>20</v>
      </c>
      <c r="M376">
        <v>20</v>
      </c>
      <c r="N376">
        <v>20</v>
      </c>
      <c r="O376">
        <v>20</v>
      </c>
      <c r="P376">
        <v>20</v>
      </c>
      <c r="Q376">
        <v>20</v>
      </c>
      <c r="R376">
        <v>10</v>
      </c>
      <c r="S376">
        <v>20</v>
      </c>
      <c r="T376">
        <v>20</v>
      </c>
      <c r="U376">
        <v>20</v>
      </c>
      <c r="V376">
        <v>10</v>
      </c>
      <c r="W376">
        <v>20</v>
      </c>
      <c r="X376">
        <v>20</v>
      </c>
      <c r="Y376" s="145">
        <v>20</v>
      </c>
      <c r="Z376">
        <v>10</v>
      </c>
      <c r="AA376">
        <v>10</v>
      </c>
    </row>
    <row r="377" spans="1:27" x14ac:dyDescent="0.2">
      <c r="A377" s="89">
        <f>VLOOKUP(C377,TabellenBDFS!$B$4:$C$2717,2,FALSE)</f>
        <v>55</v>
      </c>
      <c r="B377" t="str">
        <f t="shared" si="7"/>
        <v>553</v>
      </c>
      <c r="C377" t="s">
        <v>57</v>
      </c>
      <c r="D377">
        <v>3</v>
      </c>
      <c r="E377">
        <v>0</v>
      </c>
      <c r="F377">
        <v>0</v>
      </c>
      <c r="G377">
        <v>10</v>
      </c>
      <c r="H377">
        <v>10</v>
      </c>
      <c r="I377">
        <v>10</v>
      </c>
      <c r="J377">
        <v>10</v>
      </c>
      <c r="K377">
        <v>10</v>
      </c>
      <c r="L377">
        <v>10</v>
      </c>
      <c r="M377">
        <v>10</v>
      </c>
      <c r="N377">
        <v>10</v>
      </c>
      <c r="O377">
        <v>10</v>
      </c>
      <c r="P377">
        <v>10</v>
      </c>
      <c r="Q377">
        <v>10</v>
      </c>
      <c r="R377">
        <v>10</v>
      </c>
      <c r="S377">
        <v>20</v>
      </c>
      <c r="T377">
        <v>20</v>
      </c>
      <c r="U377">
        <v>20</v>
      </c>
      <c r="V377">
        <v>20</v>
      </c>
      <c r="W377">
        <v>10</v>
      </c>
      <c r="X377">
        <v>20</v>
      </c>
      <c r="Y377" s="145">
        <v>20</v>
      </c>
      <c r="Z377">
        <v>20</v>
      </c>
      <c r="AA377">
        <v>20</v>
      </c>
    </row>
    <row r="378" spans="1:27" x14ac:dyDescent="0.2">
      <c r="A378" s="89">
        <f>VLOOKUP(C378,TabellenBDFS!$B$4:$C$2717,2,FALSE)</f>
        <v>55</v>
      </c>
      <c r="B378" t="str">
        <f t="shared" si="7"/>
        <v>554</v>
      </c>
      <c r="C378" t="s">
        <v>57</v>
      </c>
      <c r="D378">
        <v>4</v>
      </c>
      <c r="E378">
        <v>0</v>
      </c>
      <c r="F378">
        <v>0</v>
      </c>
      <c r="G378">
        <v>0</v>
      </c>
      <c r="H378">
        <v>0</v>
      </c>
      <c r="I378">
        <v>0</v>
      </c>
      <c r="J378">
        <v>0</v>
      </c>
      <c r="K378">
        <v>0</v>
      </c>
      <c r="L378">
        <v>0</v>
      </c>
      <c r="M378">
        <v>0</v>
      </c>
      <c r="N378">
        <v>0</v>
      </c>
      <c r="O378">
        <v>0</v>
      </c>
      <c r="P378">
        <v>0</v>
      </c>
      <c r="Q378">
        <v>0</v>
      </c>
      <c r="R378">
        <v>0</v>
      </c>
      <c r="S378">
        <v>0</v>
      </c>
      <c r="T378">
        <v>0</v>
      </c>
      <c r="U378">
        <v>0</v>
      </c>
      <c r="V378">
        <v>0</v>
      </c>
      <c r="W378">
        <v>0</v>
      </c>
      <c r="X378">
        <v>0</v>
      </c>
      <c r="Y378" s="145">
        <v>10</v>
      </c>
      <c r="Z378">
        <v>10</v>
      </c>
      <c r="AA378">
        <v>10</v>
      </c>
    </row>
    <row r="379" spans="1:27" x14ac:dyDescent="0.2">
      <c r="A379" s="89">
        <f>VLOOKUP(C379,TabellenBDFS!$B$4:$C$2717,2,FALSE)</f>
        <v>55</v>
      </c>
      <c r="B379" t="str">
        <f t="shared" si="7"/>
        <v>555</v>
      </c>
      <c r="C379" t="s">
        <v>57</v>
      </c>
      <c r="D379">
        <v>5</v>
      </c>
      <c r="E379">
        <v>10</v>
      </c>
      <c r="F379">
        <v>10</v>
      </c>
      <c r="G379">
        <v>10</v>
      </c>
      <c r="H379">
        <v>10</v>
      </c>
      <c r="I379">
        <v>10</v>
      </c>
      <c r="J379">
        <v>10</v>
      </c>
      <c r="K379">
        <v>10</v>
      </c>
      <c r="L379">
        <v>0</v>
      </c>
      <c r="M379">
        <v>0</v>
      </c>
      <c r="N379">
        <v>0</v>
      </c>
      <c r="O379">
        <v>0</v>
      </c>
      <c r="P379">
        <v>0</v>
      </c>
      <c r="Q379">
        <v>0</v>
      </c>
      <c r="R379">
        <v>10</v>
      </c>
      <c r="S379">
        <v>10</v>
      </c>
      <c r="T379">
        <v>20</v>
      </c>
      <c r="U379">
        <v>20</v>
      </c>
      <c r="V379">
        <v>20</v>
      </c>
      <c r="W379">
        <v>20</v>
      </c>
      <c r="X379">
        <v>10</v>
      </c>
      <c r="Y379" s="145">
        <v>10</v>
      </c>
      <c r="Z379">
        <v>10</v>
      </c>
      <c r="AA379">
        <v>20</v>
      </c>
    </row>
    <row r="380" spans="1:27" x14ac:dyDescent="0.2">
      <c r="A380" s="89">
        <f>VLOOKUP(C380,TabellenBDFS!$B$4:$C$2717,2,FALSE)</f>
        <v>55</v>
      </c>
      <c r="B380" t="str">
        <f t="shared" si="7"/>
        <v>556</v>
      </c>
      <c r="C380" t="s">
        <v>57</v>
      </c>
      <c r="D380">
        <v>6</v>
      </c>
      <c r="E380">
        <v>70</v>
      </c>
      <c r="F380">
        <v>70</v>
      </c>
      <c r="G380">
        <v>80</v>
      </c>
      <c r="H380">
        <v>70</v>
      </c>
      <c r="I380">
        <v>70</v>
      </c>
      <c r="J380">
        <v>70</v>
      </c>
      <c r="K380">
        <v>80</v>
      </c>
      <c r="L380">
        <v>90</v>
      </c>
      <c r="M380">
        <v>90</v>
      </c>
      <c r="N380">
        <v>80</v>
      </c>
      <c r="O380">
        <v>90</v>
      </c>
      <c r="P380">
        <v>90</v>
      </c>
      <c r="Q380">
        <v>90</v>
      </c>
      <c r="R380">
        <v>90</v>
      </c>
      <c r="S380">
        <v>90</v>
      </c>
      <c r="T380">
        <v>90</v>
      </c>
      <c r="U380">
        <v>90</v>
      </c>
      <c r="V380">
        <v>90</v>
      </c>
      <c r="W380">
        <v>90</v>
      </c>
      <c r="X380">
        <v>100</v>
      </c>
      <c r="Y380" s="145">
        <v>90</v>
      </c>
      <c r="Z380">
        <v>80</v>
      </c>
      <c r="AA380">
        <v>70</v>
      </c>
    </row>
    <row r="381" spans="1:27" x14ac:dyDescent="0.2">
      <c r="A381" s="89">
        <f>VLOOKUP(C381,TabellenBDFS!$B$4:$C$2717,2,FALSE)</f>
        <v>55</v>
      </c>
      <c r="B381" t="str">
        <f t="shared" si="7"/>
        <v>557</v>
      </c>
      <c r="C381" t="s">
        <v>57</v>
      </c>
      <c r="D381">
        <v>7</v>
      </c>
      <c r="E381">
        <v>30</v>
      </c>
      <c r="F381">
        <v>40</v>
      </c>
      <c r="G381">
        <v>40</v>
      </c>
      <c r="H381">
        <v>50</v>
      </c>
      <c r="I381">
        <v>60</v>
      </c>
      <c r="J381">
        <v>60</v>
      </c>
      <c r="K381">
        <v>70</v>
      </c>
      <c r="L381">
        <v>80</v>
      </c>
      <c r="M381">
        <v>90</v>
      </c>
      <c r="N381">
        <v>80</v>
      </c>
      <c r="O381">
        <v>80</v>
      </c>
      <c r="P381">
        <v>80</v>
      </c>
      <c r="Q381">
        <v>80</v>
      </c>
      <c r="R381">
        <v>70</v>
      </c>
      <c r="S381">
        <v>70</v>
      </c>
      <c r="T381">
        <v>80</v>
      </c>
      <c r="U381">
        <v>80</v>
      </c>
      <c r="V381">
        <v>70</v>
      </c>
      <c r="W381">
        <v>60</v>
      </c>
      <c r="X381">
        <v>50</v>
      </c>
      <c r="Y381" s="145">
        <v>60</v>
      </c>
      <c r="Z381">
        <v>50</v>
      </c>
      <c r="AA381">
        <v>50</v>
      </c>
    </row>
    <row r="382" spans="1:27" x14ac:dyDescent="0.2">
      <c r="A382" s="89">
        <f>VLOOKUP(C382,TabellenBDFS!$B$4:$C$2717,2,FALSE)</f>
        <v>56</v>
      </c>
      <c r="B382" t="str">
        <f t="shared" si="7"/>
        <v>561</v>
      </c>
      <c r="C382" t="s">
        <v>58</v>
      </c>
      <c r="D382">
        <v>1</v>
      </c>
      <c r="E382">
        <v>250</v>
      </c>
      <c r="F382">
        <v>270</v>
      </c>
      <c r="G382">
        <v>280</v>
      </c>
      <c r="H382">
        <v>280</v>
      </c>
      <c r="I382">
        <v>260</v>
      </c>
      <c r="J382">
        <v>280</v>
      </c>
      <c r="K382">
        <v>290</v>
      </c>
      <c r="L382">
        <v>290</v>
      </c>
      <c r="M382">
        <v>290</v>
      </c>
      <c r="N382">
        <v>370</v>
      </c>
      <c r="O382">
        <v>410</v>
      </c>
      <c r="P382">
        <v>420</v>
      </c>
      <c r="Q382">
        <v>440</v>
      </c>
      <c r="R382">
        <v>270</v>
      </c>
      <c r="S382">
        <v>270</v>
      </c>
      <c r="T382">
        <v>270</v>
      </c>
      <c r="U382">
        <v>280</v>
      </c>
      <c r="V382">
        <v>280</v>
      </c>
      <c r="W382">
        <v>260</v>
      </c>
      <c r="X382">
        <v>280</v>
      </c>
      <c r="Y382" s="145">
        <v>280</v>
      </c>
      <c r="Z382">
        <v>300</v>
      </c>
      <c r="AA382">
        <v>310</v>
      </c>
    </row>
    <row r="383" spans="1:27" x14ac:dyDescent="0.2">
      <c r="A383" s="89">
        <f>VLOOKUP(C383,TabellenBDFS!$B$4:$C$2717,2,FALSE)</f>
        <v>56</v>
      </c>
      <c r="B383" t="str">
        <f t="shared" si="7"/>
        <v>562</v>
      </c>
      <c r="C383" t="s">
        <v>58</v>
      </c>
      <c r="D383">
        <v>2</v>
      </c>
      <c r="E383">
        <v>30</v>
      </c>
      <c r="F383">
        <v>40</v>
      </c>
      <c r="G383">
        <v>40</v>
      </c>
      <c r="H383">
        <v>40</v>
      </c>
      <c r="I383">
        <v>40</v>
      </c>
      <c r="J383">
        <v>40</v>
      </c>
      <c r="K383">
        <v>40</v>
      </c>
      <c r="L383">
        <v>40</v>
      </c>
      <c r="M383">
        <v>40</v>
      </c>
      <c r="N383">
        <v>50</v>
      </c>
      <c r="O383">
        <v>50</v>
      </c>
      <c r="P383">
        <v>40</v>
      </c>
      <c r="Q383">
        <v>40</v>
      </c>
      <c r="R383">
        <v>20</v>
      </c>
      <c r="S383">
        <v>20</v>
      </c>
      <c r="T383">
        <v>20</v>
      </c>
      <c r="U383">
        <v>20</v>
      </c>
      <c r="V383">
        <v>10</v>
      </c>
      <c r="W383">
        <v>10</v>
      </c>
      <c r="X383">
        <v>10</v>
      </c>
      <c r="Y383" s="145">
        <v>10</v>
      </c>
      <c r="Z383">
        <v>10</v>
      </c>
      <c r="AA383">
        <v>10</v>
      </c>
    </row>
    <row r="384" spans="1:27" x14ac:dyDescent="0.2">
      <c r="A384" s="89">
        <f>VLOOKUP(C384,TabellenBDFS!$B$4:$C$2717,2,FALSE)</f>
        <v>56</v>
      </c>
      <c r="B384" t="str">
        <f t="shared" si="7"/>
        <v>563</v>
      </c>
      <c r="C384" t="s">
        <v>58</v>
      </c>
      <c r="D384">
        <v>3</v>
      </c>
      <c r="E384">
        <v>0</v>
      </c>
      <c r="F384">
        <v>10</v>
      </c>
      <c r="G384">
        <v>10</v>
      </c>
      <c r="H384">
        <v>10</v>
      </c>
      <c r="I384">
        <v>10</v>
      </c>
      <c r="J384">
        <v>10</v>
      </c>
      <c r="K384">
        <v>10</v>
      </c>
      <c r="L384">
        <v>10</v>
      </c>
      <c r="M384">
        <v>10</v>
      </c>
      <c r="N384">
        <v>30</v>
      </c>
      <c r="O384">
        <v>50</v>
      </c>
      <c r="P384">
        <v>50</v>
      </c>
      <c r="Q384">
        <v>50</v>
      </c>
      <c r="R384">
        <v>40</v>
      </c>
      <c r="S384">
        <v>40</v>
      </c>
      <c r="T384">
        <v>30</v>
      </c>
      <c r="U384">
        <v>40</v>
      </c>
      <c r="V384">
        <v>50</v>
      </c>
      <c r="W384">
        <v>50</v>
      </c>
      <c r="X384">
        <v>50</v>
      </c>
      <c r="Y384" s="145">
        <v>60</v>
      </c>
      <c r="Z384">
        <v>60</v>
      </c>
      <c r="AA384">
        <v>60</v>
      </c>
    </row>
    <row r="385" spans="1:27" x14ac:dyDescent="0.2">
      <c r="A385" s="89">
        <f>VLOOKUP(C385,TabellenBDFS!$B$4:$C$2717,2,FALSE)</f>
        <v>56</v>
      </c>
      <c r="B385" t="str">
        <f t="shared" si="7"/>
        <v>564</v>
      </c>
      <c r="C385" t="s">
        <v>58</v>
      </c>
      <c r="D385">
        <v>4</v>
      </c>
      <c r="E385">
        <v>0</v>
      </c>
      <c r="F385">
        <v>0</v>
      </c>
      <c r="G385">
        <v>0</v>
      </c>
      <c r="H385">
        <v>0</v>
      </c>
      <c r="I385">
        <v>0</v>
      </c>
      <c r="J385">
        <v>0</v>
      </c>
      <c r="K385">
        <v>10</v>
      </c>
      <c r="L385">
        <v>10</v>
      </c>
      <c r="M385">
        <v>0</v>
      </c>
      <c r="N385">
        <v>10</v>
      </c>
      <c r="O385">
        <v>10</v>
      </c>
      <c r="P385">
        <v>10</v>
      </c>
      <c r="Q385">
        <v>10</v>
      </c>
      <c r="R385">
        <v>10</v>
      </c>
      <c r="S385">
        <v>10</v>
      </c>
      <c r="T385">
        <v>10</v>
      </c>
      <c r="U385">
        <v>10</v>
      </c>
      <c r="V385">
        <v>20</v>
      </c>
      <c r="W385">
        <v>20</v>
      </c>
      <c r="X385">
        <v>20</v>
      </c>
      <c r="Y385" s="145">
        <v>20</v>
      </c>
      <c r="Z385">
        <v>20</v>
      </c>
      <c r="AA385">
        <v>30</v>
      </c>
    </row>
    <row r="386" spans="1:27" x14ac:dyDescent="0.2">
      <c r="A386" s="89">
        <f>VLOOKUP(C386,TabellenBDFS!$B$4:$C$2717,2,FALSE)</f>
        <v>56</v>
      </c>
      <c r="B386" t="str">
        <f t="shared" si="7"/>
        <v>565</v>
      </c>
      <c r="C386" t="s">
        <v>58</v>
      </c>
      <c r="D386">
        <v>5</v>
      </c>
      <c r="E386">
        <v>0</v>
      </c>
      <c r="F386">
        <v>0</v>
      </c>
      <c r="G386">
        <v>0</v>
      </c>
      <c r="H386">
        <v>0</v>
      </c>
      <c r="I386">
        <v>0</v>
      </c>
      <c r="J386">
        <v>0</v>
      </c>
      <c r="K386">
        <v>0</v>
      </c>
      <c r="L386">
        <v>0</v>
      </c>
      <c r="M386">
        <v>0</v>
      </c>
      <c r="N386">
        <v>0</v>
      </c>
      <c r="O386">
        <v>0</v>
      </c>
      <c r="P386">
        <v>0</v>
      </c>
      <c r="Q386">
        <v>0</v>
      </c>
      <c r="R386">
        <v>0</v>
      </c>
      <c r="S386">
        <v>0</v>
      </c>
      <c r="T386">
        <v>0</v>
      </c>
      <c r="U386">
        <v>0</v>
      </c>
      <c r="V386">
        <v>0</v>
      </c>
      <c r="W386">
        <v>0</v>
      </c>
      <c r="X386">
        <v>0</v>
      </c>
      <c r="Y386" s="145">
        <v>0</v>
      </c>
      <c r="Z386">
        <v>0</v>
      </c>
      <c r="AA386">
        <v>0</v>
      </c>
    </row>
    <row r="387" spans="1:27" x14ac:dyDescent="0.2">
      <c r="A387" s="89">
        <f>VLOOKUP(C387,TabellenBDFS!$B$4:$C$2717,2,FALSE)</f>
        <v>56</v>
      </c>
      <c r="B387" t="str">
        <f t="shared" si="7"/>
        <v>566</v>
      </c>
      <c r="C387" t="s">
        <v>58</v>
      </c>
      <c r="D387">
        <v>6</v>
      </c>
      <c r="E387">
        <v>130</v>
      </c>
      <c r="F387">
        <v>140</v>
      </c>
      <c r="G387">
        <v>130</v>
      </c>
      <c r="H387">
        <v>130</v>
      </c>
      <c r="I387">
        <v>120</v>
      </c>
      <c r="J387">
        <v>130</v>
      </c>
      <c r="K387">
        <v>130</v>
      </c>
      <c r="L387">
        <v>140</v>
      </c>
      <c r="M387">
        <v>130</v>
      </c>
      <c r="N387">
        <v>180</v>
      </c>
      <c r="O387">
        <v>190</v>
      </c>
      <c r="P387">
        <v>200</v>
      </c>
      <c r="Q387">
        <v>210</v>
      </c>
      <c r="R387">
        <v>140</v>
      </c>
      <c r="S387">
        <v>150</v>
      </c>
      <c r="T387">
        <v>150</v>
      </c>
      <c r="U387">
        <v>150</v>
      </c>
      <c r="V387">
        <v>140</v>
      </c>
      <c r="W387">
        <v>120</v>
      </c>
      <c r="X387">
        <v>120</v>
      </c>
      <c r="Y387" s="145">
        <v>120</v>
      </c>
      <c r="Z387">
        <v>130</v>
      </c>
      <c r="AA387">
        <v>130</v>
      </c>
    </row>
    <row r="388" spans="1:27" x14ac:dyDescent="0.2">
      <c r="A388" s="89">
        <f>VLOOKUP(C388,TabellenBDFS!$B$4:$C$2717,2,FALSE)</f>
        <v>56</v>
      </c>
      <c r="B388" t="str">
        <f t="shared" si="7"/>
        <v>567</v>
      </c>
      <c r="C388" t="s">
        <v>58</v>
      </c>
      <c r="D388">
        <v>7</v>
      </c>
      <c r="E388">
        <v>80</v>
      </c>
      <c r="F388">
        <v>80</v>
      </c>
      <c r="G388">
        <v>90</v>
      </c>
      <c r="H388">
        <v>90</v>
      </c>
      <c r="I388">
        <v>80</v>
      </c>
      <c r="J388">
        <v>90</v>
      </c>
      <c r="K388">
        <v>90</v>
      </c>
      <c r="L388">
        <v>90</v>
      </c>
      <c r="M388">
        <v>100</v>
      </c>
      <c r="N388">
        <v>100</v>
      </c>
      <c r="O388">
        <v>110</v>
      </c>
      <c r="P388">
        <v>120</v>
      </c>
      <c r="Q388">
        <v>120</v>
      </c>
      <c r="R388">
        <v>50</v>
      </c>
      <c r="S388">
        <v>50</v>
      </c>
      <c r="T388">
        <v>60</v>
      </c>
      <c r="U388">
        <v>50</v>
      </c>
      <c r="V388">
        <v>60</v>
      </c>
      <c r="W388">
        <v>60</v>
      </c>
      <c r="X388">
        <v>80</v>
      </c>
      <c r="Y388" s="145">
        <v>70</v>
      </c>
      <c r="Z388">
        <v>70</v>
      </c>
      <c r="AA388">
        <v>70</v>
      </c>
    </row>
    <row r="389" spans="1:27" x14ac:dyDescent="0.2">
      <c r="A389" s="89">
        <f>VLOOKUP(C389,TabellenBDFS!$B$4:$C$2717,2,FALSE)</f>
        <v>57</v>
      </c>
      <c r="B389" t="str">
        <f t="shared" si="7"/>
        <v>571</v>
      </c>
      <c r="C389" t="s">
        <v>59</v>
      </c>
      <c r="D389">
        <v>1</v>
      </c>
      <c r="E389">
        <v>250</v>
      </c>
      <c r="F389">
        <v>260</v>
      </c>
      <c r="G389">
        <v>260</v>
      </c>
      <c r="H389">
        <v>260</v>
      </c>
      <c r="I389">
        <v>270</v>
      </c>
      <c r="J389">
        <v>280</v>
      </c>
      <c r="K389">
        <v>300</v>
      </c>
      <c r="L389">
        <v>300</v>
      </c>
      <c r="M389">
        <v>300</v>
      </c>
      <c r="N389">
        <v>310</v>
      </c>
      <c r="O389">
        <v>310</v>
      </c>
      <c r="P389">
        <v>350</v>
      </c>
      <c r="Q389">
        <v>340</v>
      </c>
      <c r="R389">
        <v>350</v>
      </c>
      <c r="S389">
        <v>340</v>
      </c>
      <c r="T389">
        <v>370</v>
      </c>
      <c r="U389">
        <v>390</v>
      </c>
      <c r="V389">
        <v>380</v>
      </c>
      <c r="W389">
        <v>380</v>
      </c>
      <c r="X389">
        <v>390</v>
      </c>
      <c r="Y389" s="145">
        <v>380</v>
      </c>
      <c r="Z389">
        <v>360</v>
      </c>
      <c r="AA389">
        <v>350</v>
      </c>
    </row>
    <row r="390" spans="1:27" x14ac:dyDescent="0.2">
      <c r="A390" s="89">
        <f>VLOOKUP(C390,TabellenBDFS!$B$4:$C$2717,2,FALSE)</f>
        <v>57</v>
      </c>
      <c r="B390" t="str">
        <f t="shared" si="7"/>
        <v>572</v>
      </c>
      <c r="C390" t="s">
        <v>59</v>
      </c>
      <c r="D390">
        <v>2</v>
      </c>
      <c r="E390">
        <v>70</v>
      </c>
      <c r="F390">
        <v>80</v>
      </c>
      <c r="G390">
        <v>70</v>
      </c>
      <c r="H390">
        <v>70</v>
      </c>
      <c r="I390">
        <v>70</v>
      </c>
      <c r="J390">
        <v>60</v>
      </c>
      <c r="K390">
        <v>60</v>
      </c>
      <c r="L390">
        <v>60</v>
      </c>
      <c r="M390">
        <v>60</v>
      </c>
      <c r="N390">
        <v>60</v>
      </c>
      <c r="O390">
        <v>50</v>
      </c>
      <c r="P390">
        <v>60</v>
      </c>
      <c r="Q390">
        <v>50</v>
      </c>
      <c r="R390">
        <v>50</v>
      </c>
      <c r="S390">
        <v>50</v>
      </c>
      <c r="T390">
        <v>50</v>
      </c>
      <c r="U390">
        <v>50</v>
      </c>
      <c r="V390">
        <v>30</v>
      </c>
      <c r="W390">
        <v>30</v>
      </c>
      <c r="X390">
        <v>30</v>
      </c>
      <c r="Y390" s="145">
        <v>30</v>
      </c>
      <c r="Z390">
        <v>20</v>
      </c>
      <c r="AA390">
        <v>20</v>
      </c>
    </row>
    <row r="391" spans="1:27" x14ac:dyDescent="0.2">
      <c r="A391" s="89">
        <f>VLOOKUP(C391,TabellenBDFS!$B$4:$C$2717,2,FALSE)</f>
        <v>57</v>
      </c>
      <c r="B391" t="str">
        <f t="shared" si="7"/>
        <v>573</v>
      </c>
      <c r="C391" t="s">
        <v>59</v>
      </c>
      <c r="D391">
        <v>3</v>
      </c>
      <c r="E391">
        <v>0</v>
      </c>
      <c r="F391">
        <v>0</v>
      </c>
      <c r="G391">
        <v>10</v>
      </c>
      <c r="H391">
        <v>20</v>
      </c>
      <c r="I391">
        <v>20</v>
      </c>
      <c r="J391">
        <v>30</v>
      </c>
      <c r="K391">
        <v>30</v>
      </c>
      <c r="L391">
        <v>30</v>
      </c>
      <c r="M391">
        <v>30</v>
      </c>
      <c r="N391">
        <v>30</v>
      </c>
      <c r="O391">
        <v>30</v>
      </c>
      <c r="P391">
        <v>60</v>
      </c>
      <c r="Q391">
        <v>60</v>
      </c>
      <c r="R391">
        <v>60</v>
      </c>
      <c r="S391">
        <v>60</v>
      </c>
      <c r="T391">
        <v>80</v>
      </c>
      <c r="U391">
        <v>90</v>
      </c>
      <c r="V391">
        <v>90</v>
      </c>
      <c r="W391">
        <v>100</v>
      </c>
      <c r="X391">
        <v>100</v>
      </c>
      <c r="Y391" s="145">
        <v>100</v>
      </c>
      <c r="Z391">
        <v>100</v>
      </c>
      <c r="AA391">
        <v>100</v>
      </c>
    </row>
    <row r="392" spans="1:27" x14ac:dyDescent="0.2">
      <c r="A392" s="89">
        <f>VLOOKUP(C392,TabellenBDFS!$B$4:$C$2717,2,FALSE)</f>
        <v>57</v>
      </c>
      <c r="B392" t="str">
        <f t="shared" si="7"/>
        <v>574</v>
      </c>
      <c r="C392" t="s">
        <v>59</v>
      </c>
      <c r="D392">
        <v>4</v>
      </c>
      <c r="E392">
        <v>0</v>
      </c>
      <c r="F392">
        <v>0</v>
      </c>
      <c r="G392">
        <v>0</v>
      </c>
      <c r="H392">
        <v>0</v>
      </c>
      <c r="I392">
        <v>0</v>
      </c>
      <c r="J392">
        <v>0</v>
      </c>
      <c r="K392">
        <v>10</v>
      </c>
      <c r="L392">
        <v>10</v>
      </c>
      <c r="M392">
        <v>10</v>
      </c>
      <c r="N392">
        <v>10</v>
      </c>
      <c r="O392">
        <v>10</v>
      </c>
      <c r="P392">
        <v>20</v>
      </c>
      <c r="Q392">
        <v>20</v>
      </c>
      <c r="R392">
        <v>20</v>
      </c>
      <c r="S392">
        <v>20</v>
      </c>
      <c r="T392">
        <v>20</v>
      </c>
      <c r="U392">
        <v>20</v>
      </c>
      <c r="V392">
        <v>30</v>
      </c>
      <c r="W392">
        <v>30</v>
      </c>
      <c r="X392">
        <v>30</v>
      </c>
      <c r="Y392" s="145">
        <v>30</v>
      </c>
      <c r="Z392">
        <v>30</v>
      </c>
      <c r="AA392">
        <v>30</v>
      </c>
    </row>
    <row r="393" spans="1:27" x14ac:dyDescent="0.2">
      <c r="A393" s="89">
        <f>VLOOKUP(C393,TabellenBDFS!$B$4:$C$2717,2,FALSE)</f>
        <v>57</v>
      </c>
      <c r="B393" t="str">
        <f t="shared" si="7"/>
        <v>575</v>
      </c>
      <c r="C393" t="s">
        <v>59</v>
      </c>
      <c r="D393">
        <v>5</v>
      </c>
      <c r="E393">
        <v>10</v>
      </c>
      <c r="F393">
        <v>10</v>
      </c>
      <c r="G393">
        <v>10</v>
      </c>
      <c r="H393">
        <v>20</v>
      </c>
      <c r="I393">
        <v>20</v>
      </c>
      <c r="J393">
        <v>10</v>
      </c>
      <c r="K393">
        <v>10</v>
      </c>
      <c r="L393">
        <v>10</v>
      </c>
      <c r="M393">
        <v>10</v>
      </c>
      <c r="N393">
        <v>10</v>
      </c>
      <c r="O393">
        <v>10</v>
      </c>
      <c r="P393">
        <v>10</v>
      </c>
      <c r="Q393">
        <v>10</v>
      </c>
      <c r="R393">
        <v>20</v>
      </c>
      <c r="S393">
        <v>10</v>
      </c>
      <c r="T393">
        <v>10</v>
      </c>
      <c r="U393">
        <v>10</v>
      </c>
      <c r="V393">
        <v>10</v>
      </c>
      <c r="W393">
        <v>10</v>
      </c>
      <c r="X393">
        <v>10</v>
      </c>
      <c r="Y393" s="145">
        <v>10</v>
      </c>
      <c r="Z393">
        <v>10</v>
      </c>
      <c r="AA393">
        <v>10</v>
      </c>
    </row>
    <row r="394" spans="1:27" x14ac:dyDescent="0.2">
      <c r="A394" s="89">
        <f>VLOOKUP(C394,TabellenBDFS!$B$4:$C$2717,2,FALSE)</f>
        <v>57</v>
      </c>
      <c r="B394" t="str">
        <f t="shared" si="7"/>
        <v>576</v>
      </c>
      <c r="C394" t="s">
        <v>59</v>
      </c>
      <c r="D394">
        <v>6</v>
      </c>
      <c r="E394">
        <v>80</v>
      </c>
      <c r="F394">
        <v>80</v>
      </c>
      <c r="G394">
        <v>80</v>
      </c>
      <c r="H394">
        <v>80</v>
      </c>
      <c r="I394">
        <v>70</v>
      </c>
      <c r="J394">
        <v>80</v>
      </c>
      <c r="K394">
        <v>80</v>
      </c>
      <c r="L394">
        <v>80</v>
      </c>
      <c r="M394">
        <v>80</v>
      </c>
      <c r="N394">
        <v>90</v>
      </c>
      <c r="O394">
        <v>80</v>
      </c>
      <c r="P394">
        <v>90</v>
      </c>
      <c r="Q394">
        <v>100</v>
      </c>
      <c r="R394">
        <v>100</v>
      </c>
      <c r="S394">
        <v>110</v>
      </c>
      <c r="T394">
        <v>110</v>
      </c>
      <c r="U394">
        <v>120</v>
      </c>
      <c r="V394">
        <v>120</v>
      </c>
      <c r="W394">
        <v>120</v>
      </c>
      <c r="X394">
        <v>120</v>
      </c>
      <c r="Y394" s="145">
        <v>120</v>
      </c>
      <c r="Z394">
        <v>120</v>
      </c>
      <c r="AA394">
        <v>120</v>
      </c>
    </row>
    <row r="395" spans="1:27" x14ac:dyDescent="0.2">
      <c r="A395" s="89">
        <f>VLOOKUP(C395,TabellenBDFS!$B$4:$C$2717,2,FALSE)</f>
        <v>57</v>
      </c>
      <c r="B395" t="str">
        <f t="shared" ref="B395:B458" si="8">CONCATENATE(A395,D395)</f>
        <v>577</v>
      </c>
      <c r="C395" t="s">
        <v>59</v>
      </c>
      <c r="D395">
        <v>7</v>
      </c>
      <c r="E395">
        <v>80</v>
      </c>
      <c r="F395">
        <v>90</v>
      </c>
      <c r="G395">
        <v>90</v>
      </c>
      <c r="H395">
        <v>80</v>
      </c>
      <c r="I395">
        <v>90</v>
      </c>
      <c r="J395">
        <v>100</v>
      </c>
      <c r="K395">
        <v>100</v>
      </c>
      <c r="L395">
        <v>100</v>
      </c>
      <c r="M395">
        <v>110</v>
      </c>
      <c r="N395">
        <v>120</v>
      </c>
      <c r="O395">
        <v>110</v>
      </c>
      <c r="P395">
        <v>110</v>
      </c>
      <c r="Q395">
        <v>100</v>
      </c>
      <c r="R395">
        <v>100</v>
      </c>
      <c r="S395">
        <v>100</v>
      </c>
      <c r="T395">
        <v>100</v>
      </c>
      <c r="U395">
        <v>100</v>
      </c>
      <c r="V395">
        <v>100</v>
      </c>
      <c r="W395">
        <v>100</v>
      </c>
      <c r="X395">
        <v>100</v>
      </c>
      <c r="Y395" s="145">
        <v>100</v>
      </c>
      <c r="Z395">
        <v>80</v>
      </c>
      <c r="AA395">
        <v>70</v>
      </c>
    </row>
    <row r="396" spans="1:27" x14ac:dyDescent="0.2">
      <c r="A396" s="89">
        <f>VLOOKUP(C396,TabellenBDFS!$B$4:$C$2717,2,FALSE)</f>
        <v>58</v>
      </c>
      <c r="B396" t="str">
        <f t="shared" si="8"/>
        <v>581</v>
      </c>
      <c r="C396" t="s">
        <v>60</v>
      </c>
      <c r="D396">
        <v>1</v>
      </c>
      <c r="E396">
        <v>340</v>
      </c>
      <c r="F396">
        <v>380</v>
      </c>
      <c r="G396">
        <v>380</v>
      </c>
      <c r="H396">
        <v>390</v>
      </c>
      <c r="I396">
        <v>400</v>
      </c>
      <c r="J396">
        <v>420</v>
      </c>
      <c r="K396">
        <v>400</v>
      </c>
      <c r="L396">
        <v>400</v>
      </c>
      <c r="M396">
        <v>400</v>
      </c>
      <c r="N396">
        <v>410</v>
      </c>
      <c r="O396">
        <v>420</v>
      </c>
      <c r="P396">
        <v>470</v>
      </c>
      <c r="Q396">
        <v>440</v>
      </c>
      <c r="R396">
        <v>470</v>
      </c>
      <c r="S396">
        <v>450</v>
      </c>
      <c r="T396">
        <v>490</v>
      </c>
      <c r="U396">
        <v>460</v>
      </c>
      <c r="V396">
        <v>450</v>
      </c>
      <c r="W396">
        <v>450</v>
      </c>
      <c r="X396">
        <v>470</v>
      </c>
      <c r="Y396" s="145">
        <v>470</v>
      </c>
      <c r="Z396">
        <v>470</v>
      </c>
      <c r="AA396">
        <v>460</v>
      </c>
    </row>
    <row r="397" spans="1:27" x14ac:dyDescent="0.2">
      <c r="A397" s="89">
        <f>VLOOKUP(C397,TabellenBDFS!$B$4:$C$2717,2,FALSE)</f>
        <v>58</v>
      </c>
      <c r="B397" t="str">
        <f t="shared" si="8"/>
        <v>582</v>
      </c>
      <c r="C397" t="s">
        <v>60</v>
      </c>
      <c r="D397">
        <v>2</v>
      </c>
      <c r="E397">
        <v>130</v>
      </c>
      <c r="F397">
        <v>150</v>
      </c>
      <c r="G397">
        <v>140</v>
      </c>
      <c r="H397">
        <v>140</v>
      </c>
      <c r="I397">
        <v>130</v>
      </c>
      <c r="J397">
        <v>120</v>
      </c>
      <c r="K397">
        <v>110</v>
      </c>
      <c r="L397">
        <v>110</v>
      </c>
      <c r="M397">
        <v>100</v>
      </c>
      <c r="N397">
        <v>100</v>
      </c>
      <c r="O397">
        <v>90</v>
      </c>
      <c r="P397">
        <v>90</v>
      </c>
      <c r="Q397">
        <v>90</v>
      </c>
      <c r="R397">
        <v>80</v>
      </c>
      <c r="S397">
        <v>80</v>
      </c>
      <c r="T397">
        <v>80</v>
      </c>
      <c r="U397">
        <v>70</v>
      </c>
      <c r="V397">
        <v>70</v>
      </c>
      <c r="W397">
        <v>70</v>
      </c>
      <c r="X397">
        <v>60</v>
      </c>
      <c r="Y397" s="145">
        <v>60</v>
      </c>
      <c r="Z397">
        <v>60</v>
      </c>
      <c r="AA397">
        <v>60</v>
      </c>
    </row>
    <row r="398" spans="1:27" x14ac:dyDescent="0.2">
      <c r="A398" s="89">
        <f>VLOOKUP(C398,TabellenBDFS!$B$4:$C$2717,2,FALSE)</f>
        <v>58</v>
      </c>
      <c r="B398" t="str">
        <f t="shared" si="8"/>
        <v>583</v>
      </c>
      <c r="C398" t="s">
        <v>60</v>
      </c>
      <c r="D398">
        <v>3</v>
      </c>
      <c r="E398">
        <v>0</v>
      </c>
      <c r="F398">
        <v>0</v>
      </c>
      <c r="G398">
        <v>10</v>
      </c>
      <c r="H398">
        <v>10</v>
      </c>
      <c r="I398">
        <v>20</v>
      </c>
      <c r="J398">
        <v>30</v>
      </c>
      <c r="K398">
        <v>30</v>
      </c>
      <c r="L398">
        <v>30</v>
      </c>
      <c r="M398">
        <v>40</v>
      </c>
      <c r="N398">
        <v>50</v>
      </c>
      <c r="O398">
        <v>60</v>
      </c>
      <c r="P398">
        <v>70</v>
      </c>
      <c r="Q398">
        <v>70</v>
      </c>
      <c r="R398">
        <v>80</v>
      </c>
      <c r="S398">
        <v>90</v>
      </c>
      <c r="T398">
        <v>110</v>
      </c>
      <c r="U398">
        <v>110</v>
      </c>
      <c r="V398">
        <v>110</v>
      </c>
      <c r="W398">
        <v>120</v>
      </c>
      <c r="X398">
        <v>120</v>
      </c>
      <c r="Y398" s="145">
        <v>130</v>
      </c>
      <c r="Z398">
        <v>140</v>
      </c>
      <c r="AA398">
        <v>150</v>
      </c>
    </row>
    <row r="399" spans="1:27" x14ac:dyDescent="0.2">
      <c r="A399" s="89">
        <f>VLOOKUP(C399,TabellenBDFS!$B$4:$C$2717,2,FALSE)</f>
        <v>58</v>
      </c>
      <c r="B399" t="str">
        <f t="shared" si="8"/>
        <v>584</v>
      </c>
      <c r="C399" t="s">
        <v>60</v>
      </c>
      <c r="D399">
        <v>4</v>
      </c>
      <c r="E399">
        <v>0</v>
      </c>
      <c r="F399">
        <v>0</v>
      </c>
      <c r="G399">
        <v>0</v>
      </c>
      <c r="H399">
        <v>0</v>
      </c>
      <c r="I399">
        <v>0</v>
      </c>
      <c r="J399">
        <v>20</v>
      </c>
      <c r="K399">
        <v>10</v>
      </c>
      <c r="L399">
        <v>10</v>
      </c>
      <c r="M399">
        <v>10</v>
      </c>
      <c r="N399">
        <v>20</v>
      </c>
      <c r="O399">
        <v>20</v>
      </c>
      <c r="P399">
        <v>20</v>
      </c>
      <c r="Q399">
        <v>20</v>
      </c>
      <c r="R399">
        <v>20</v>
      </c>
      <c r="S399">
        <v>20</v>
      </c>
      <c r="T399">
        <v>30</v>
      </c>
      <c r="U399">
        <v>30</v>
      </c>
      <c r="V399">
        <v>30</v>
      </c>
      <c r="W399">
        <v>30</v>
      </c>
      <c r="X399">
        <v>40</v>
      </c>
      <c r="Y399" s="145">
        <v>30</v>
      </c>
      <c r="Z399">
        <v>30</v>
      </c>
      <c r="AA399">
        <v>30</v>
      </c>
    </row>
    <row r="400" spans="1:27" x14ac:dyDescent="0.2">
      <c r="A400" s="89">
        <f>VLOOKUP(C400,TabellenBDFS!$B$4:$C$2717,2,FALSE)</f>
        <v>58</v>
      </c>
      <c r="B400" t="str">
        <f t="shared" si="8"/>
        <v>585</v>
      </c>
      <c r="C400" t="s">
        <v>60</v>
      </c>
      <c r="D400">
        <v>5</v>
      </c>
      <c r="E400">
        <v>20</v>
      </c>
      <c r="F400">
        <v>20</v>
      </c>
      <c r="G400">
        <v>20</v>
      </c>
      <c r="H400">
        <v>20</v>
      </c>
      <c r="I400">
        <v>20</v>
      </c>
      <c r="J400">
        <v>20</v>
      </c>
      <c r="K400">
        <v>20</v>
      </c>
      <c r="L400">
        <v>20</v>
      </c>
      <c r="M400">
        <v>20</v>
      </c>
      <c r="N400">
        <v>20</v>
      </c>
      <c r="O400">
        <v>20</v>
      </c>
      <c r="P400">
        <v>20</v>
      </c>
      <c r="Q400">
        <v>20</v>
      </c>
      <c r="R400">
        <v>20</v>
      </c>
      <c r="S400">
        <v>20</v>
      </c>
      <c r="T400">
        <v>20</v>
      </c>
      <c r="U400">
        <v>20</v>
      </c>
      <c r="V400">
        <v>20</v>
      </c>
      <c r="W400">
        <v>10</v>
      </c>
      <c r="X400">
        <v>10</v>
      </c>
      <c r="Y400" s="145">
        <v>10</v>
      </c>
      <c r="Z400">
        <v>10</v>
      </c>
      <c r="AA400">
        <v>10</v>
      </c>
    </row>
    <row r="401" spans="1:27" x14ac:dyDescent="0.2">
      <c r="A401" s="89">
        <f>VLOOKUP(C401,TabellenBDFS!$B$4:$C$2717,2,FALSE)</f>
        <v>58</v>
      </c>
      <c r="B401" t="str">
        <f t="shared" si="8"/>
        <v>586</v>
      </c>
      <c r="C401" t="s">
        <v>60</v>
      </c>
      <c r="D401">
        <v>6</v>
      </c>
      <c r="E401">
        <v>80</v>
      </c>
      <c r="F401">
        <v>70</v>
      </c>
      <c r="G401">
        <v>80</v>
      </c>
      <c r="H401">
        <v>80</v>
      </c>
      <c r="I401">
        <v>80</v>
      </c>
      <c r="J401">
        <v>70</v>
      </c>
      <c r="K401">
        <v>70</v>
      </c>
      <c r="L401">
        <v>80</v>
      </c>
      <c r="M401">
        <v>80</v>
      </c>
      <c r="N401">
        <v>80</v>
      </c>
      <c r="O401">
        <v>80</v>
      </c>
      <c r="P401">
        <v>70</v>
      </c>
      <c r="Q401">
        <v>70</v>
      </c>
      <c r="R401">
        <v>70</v>
      </c>
      <c r="S401">
        <v>70</v>
      </c>
      <c r="T401">
        <v>70</v>
      </c>
      <c r="U401">
        <v>70</v>
      </c>
      <c r="V401">
        <v>70</v>
      </c>
      <c r="W401">
        <v>70</v>
      </c>
      <c r="X401">
        <v>70</v>
      </c>
      <c r="Y401" s="145">
        <v>70</v>
      </c>
      <c r="Z401">
        <v>70</v>
      </c>
      <c r="AA401">
        <v>70</v>
      </c>
    </row>
    <row r="402" spans="1:27" x14ac:dyDescent="0.2">
      <c r="A402" s="89">
        <f>VLOOKUP(C402,TabellenBDFS!$B$4:$C$2717,2,FALSE)</f>
        <v>58</v>
      </c>
      <c r="B402" t="str">
        <f t="shared" si="8"/>
        <v>587</v>
      </c>
      <c r="C402" t="s">
        <v>60</v>
      </c>
      <c r="D402">
        <v>7</v>
      </c>
      <c r="E402">
        <v>120</v>
      </c>
      <c r="F402">
        <v>140</v>
      </c>
      <c r="G402">
        <v>150</v>
      </c>
      <c r="H402">
        <v>150</v>
      </c>
      <c r="I402">
        <v>150</v>
      </c>
      <c r="J402">
        <v>160</v>
      </c>
      <c r="K402">
        <v>150</v>
      </c>
      <c r="L402">
        <v>150</v>
      </c>
      <c r="M402">
        <v>140</v>
      </c>
      <c r="N402">
        <v>140</v>
      </c>
      <c r="O402">
        <v>150</v>
      </c>
      <c r="P402">
        <v>200</v>
      </c>
      <c r="Q402">
        <v>180</v>
      </c>
      <c r="R402">
        <v>190</v>
      </c>
      <c r="S402">
        <v>170</v>
      </c>
      <c r="T402">
        <v>190</v>
      </c>
      <c r="U402">
        <v>170</v>
      </c>
      <c r="V402">
        <v>150</v>
      </c>
      <c r="W402">
        <v>150</v>
      </c>
      <c r="X402">
        <v>170</v>
      </c>
      <c r="Y402" s="145">
        <v>170</v>
      </c>
      <c r="Z402">
        <v>160</v>
      </c>
      <c r="AA402">
        <v>150</v>
      </c>
    </row>
    <row r="403" spans="1:27" x14ac:dyDescent="0.2">
      <c r="A403" s="89">
        <f>VLOOKUP(C403,TabellenBDFS!$B$4:$C$2717,2,FALSE)</f>
        <v>59</v>
      </c>
      <c r="B403" t="str">
        <f t="shared" si="8"/>
        <v>591</v>
      </c>
      <c r="C403" t="s">
        <v>61</v>
      </c>
      <c r="D403">
        <v>1</v>
      </c>
      <c r="E403">
        <v>80</v>
      </c>
      <c r="F403">
        <v>80</v>
      </c>
      <c r="G403">
        <v>90</v>
      </c>
      <c r="H403">
        <v>90</v>
      </c>
      <c r="I403">
        <v>90</v>
      </c>
      <c r="J403">
        <v>90</v>
      </c>
      <c r="K403">
        <v>90</v>
      </c>
      <c r="L403">
        <v>80</v>
      </c>
      <c r="M403">
        <v>90</v>
      </c>
      <c r="N403">
        <v>90</v>
      </c>
      <c r="O403">
        <v>80</v>
      </c>
      <c r="P403">
        <v>80</v>
      </c>
      <c r="Q403">
        <v>70</v>
      </c>
      <c r="R403">
        <v>70</v>
      </c>
      <c r="S403">
        <v>70</v>
      </c>
      <c r="T403">
        <v>70</v>
      </c>
      <c r="U403">
        <v>70</v>
      </c>
      <c r="V403">
        <v>70</v>
      </c>
      <c r="W403">
        <v>70</v>
      </c>
      <c r="X403">
        <v>70</v>
      </c>
      <c r="Y403" s="145">
        <v>60</v>
      </c>
      <c r="Z403">
        <v>60</v>
      </c>
      <c r="AA403">
        <v>70</v>
      </c>
    </row>
    <row r="404" spans="1:27" x14ac:dyDescent="0.2">
      <c r="A404" s="89">
        <f>VLOOKUP(C404,TabellenBDFS!$B$4:$C$2717,2,FALSE)</f>
        <v>59</v>
      </c>
      <c r="B404" t="str">
        <f t="shared" si="8"/>
        <v>592</v>
      </c>
      <c r="C404" t="s">
        <v>61</v>
      </c>
      <c r="D404">
        <v>2</v>
      </c>
      <c r="E404">
        <v>10</v>
      </c>
      <c r="F404">
        <v>0</v>
      </c>
      <c r="G404">
        <v>0</v>
      </c>
      <c r="H404">
        <v>10</v>
      </c>
      <c r="I404">
        <v>0</v>
      </c>
      <c r="J404">
        <v>0</v>
      </c>
      <c r="K404">
        <v>0</v>
      </c>
      <c r="L404">
        <v>0</v>
      </c>
      <c r="M404">
        <v>0</v>
      </c>
      <c r="N404">
        <v>0</v>
      </c>
      <c r="O404">
        <v>0</v>
      </c>
      <c r="P404">
        <v>0</v>
      </c>
      <c r="Q404">
        <v>0</v>
      </c>
      <c r="R404">
        <v>0</v>
      </c>
      <c r="S404">
        <v>0</v>
      </c>
      <c r="T404">
        <v>0</v>
      </c>
      <c r="U404">
        <v>0</v>
      </c>
      <c r="V404">
        <v>0</v>
      </c>
      <c r="W404">
        <v>0</v>
      </c>
      <c r="X404">
        <v>0</v>
      </c>
      <c r="Y404" s="145">
        <v>0</v>
      </c>
      <c r="Z404">
        <v>0</v>
      </c>
      <c r="AA404">
        <v>0</v>
      </c>
    </row>
    <row r="405" spans="1:27" x14ac:dyDescent="0.2">
      <c r="A405" s="89">
        <f>VLOOKUP(C405,TabellenBDFS!$B$4:$C$2717,2,FALSE)</f>
        <v>59</v>
      </c>
      <c r="B405" t="str">
        <f t="shared" si="8"/>
        <v>593</v>
      </c>
      <c r="C405" t="s">
        <v>61</v>
      </c>
      <c r="D405">
        <v>3</v>
      </c>
      <c r="E405">
        <v>0</v>
      </c>
      <c r="F405">
        <v>0</v>
      </c>
      <c r="G405">
        <v>0</v>
      </c>
      <c r="H405">
        <v>0</v>
      </c>
      <c r="I405">
        <v>0</v>
      </c>
      <c r="J405">
        <v>0</v>
      </c>
      <c r="K405">
        <v>0</v>
      </c>
      <c r="L405">
        <v>0</v>
      </c>
      <c r="M405">
        <v>0</v>
      </c>
      <c r="N405">
        <v>0</v>
      </c>
      <c r="O405">
        <v>0</v>
      </c>
      <c r="P405">
        <v>0</v>
      </c>
      <c r="Q405">
        <v>0</v>
      </c>
      <c r="R405">
        <v>0</v>
      </c>
      <c r="S405">
        <v>0</v>
      </c>
      <c r="T405">
        <v>0</v>
      </c>
      <c r="U405">
        <v>0</v>
      </c>
      <c r="V405">
        <v>0</v>
      </c>
      <c r="W405">
        <v>0</v>
      </c>
      <c r="X405">
        <v>0</v>
      </c>
      <c r="Y405" s="145">
        <v>0</v>
      </c>
      <c r="Z405">
        <v>0</v>
      </c>
      <c r="AA405">
        <v>0</v>
      </c>
    </row>
    <row r="406" spans="1:27" x14ac:dyDescent="0.2">
      <c r="A406" s="89">
        <f>VLOOKUP(C406,TabellenBDFS!$B$4:$C$2717,2,FALSE)</f>
        <v>59</v>
      </c>
      <c r="B406" t="str">
        <f t="shared" si="8"/>
        <v>594</v>
      </c>
      <c r="C406" t="s">
        <v>61</v>
      </c>
      <c r="D406">
        <v>4</v>
      </c>
      <c r="E406">
        <v>0</v>
      </c>
      <c r="F406">
        <v>0</v>
      </c>
      <c r="G406">
        <v>0</v>
      </c>
      <c r="H406">
        <v>0</v>
      </c>
      <c r="I406">
        <v>0</v>
      </c>
      <c r="J406">
        <v>0</v>
      </c>
      <c r="K406">
        <v>0</v>
      </c>
      <c r="L406">
        <v>0</v>
      </c>
      <c r="M406">
        <v>0</v>
      </c>
      <c r="N406">
        <v>0</v>
      </c>
      <c r="O406">
        <v>0</v>
      </c>
      <c r="P406">
        <v>0</v>
      </c>
      <c r="Q406">
        <v>0</v>
      </c>
      <c r="R406">
        <v>0</v>
      </c>
      <c r="S406">
        <v>0</v>
      </c>
      <c r="T406">
        <v>0</v>
      </c>
      <c r="U406">
        <v>0</v>
      </c>
      <c r="V406">
        <v>0</v>
      </c>
      <c r="W406">
        <v>0</v>
      </c>
      <c r="X406">
        <v>0</v>
      </c>
      <c r="Y406" s="145">
        <v>0</v>
      </c>
      <c r="Z406">
        <v>0</v>
      </c>
      <c r="AA406">
        <v>0</v>
      </c>
    </row>
    <row r="407" spans="1:27" x14ac:dyDescent="0.2">
      <c r="A407" s="89">
        <f>VLOOKUP(C407,TabellenBDFS!$B$4:$C$2717,2,FALSE)</f>
        <v>59</v>
      </c>
      <c r="B407" t="str">
        <f t="shared" si="8"/>
        <v>595</v>
      </c>
      <c r="C407" t="s">
        <v>61</v>
      </c>
      <c r="D407">
        <v>5</v>
      </c>
      <c r="E407">
        <v>0</v>
      </c>
      <c r="F407">
        <v>0</v>
      </c>
      <c r="G407">
        <v>0</v>
      </c>
      <c r="H407">
        <v>10</v>
      </c>
      <c r="I407">
        <v>10</v>
      </c>
      <c r="J407">
        <v>10</v>
      </c>
      <c r="K407">
        <v>10</v>
      </c>
      <c r="L407">
        <v>10</v>
      </c>
      <c r="M407">
        <v>10</v>
      </c>
      <c r="N407">
        <v>10</v>
      </c>
      <c r="O407">
        <v>10</v>
      </c>
      <c r="P407">
        <v>0</v>
      </c>
      <c r="Q407">
        <v>0</v>
      </c>
      <c r="R407">
        <v>0</v>
      </c>
      <c r="S407">
        <v>0</v>
      </c>
      <c r="T407">
        <v>0</v>
      </c>
      <c r="U407">
        <v>0</v>
      </c>
      <c r="V407">
        <v>0</v>
      </c>
      <c r="W407">
        <v>0</v>
      </c>
      <c r="X407">
        <v>0</v>
      </c>
      <c r="Y407" s="145">
        <v>0</v>
      </c>
      <c r="Z407">
        <v>0</v>
      </c>
      <c r="AA407">
        <v>0</v>
      </c>
    </row>
    <row r="408" spans="1:27" x14ac:dyDescent="0.2">
      <c r="A408" s="89">
        <f>VLOOKUP(C408,TabellenBDFS!$B$4:$C$2717,2,FALSE)</f>
        <v>59</v>
      </c>
      <c r="B408" t="str">
        <f t="shared" si="8"/>
        <v>596</v>
      </c>
      <c r="C408" t="s">
        <v>61</v>
      </c>
      <c r="D408">
        <v>6</v>
      </c>
      <c r="E408">
        <v>40</v>
      </c>
      <c r="F408">
        <v>40</v>
      </c>
      <c r="G408">
        <v>50</v>
      </c>
      <c r="H408">
        <v>50</v>
      </c>
      <c r="I408">
        <v>50</v>
      </c>
      <c r="J408">
        <v>50</v>
      </c>
      <c r="K408">
        <v>50</v>
      </c>
      <c r="L408">
        <v>50</v>
      </c>
      <c r="M408">
        <v>50</v>
      </c>
      <c r="N408">
        <v>50</v>
      </c>
      <c r="O408">
        <v>50</v>
      </c>
      <c r="P408">
        <v>50</v>
      </c>
      <c r="Q408">
        <v>50</v>
      </c>
      <c r="R408">
        <v>50</v>
      </c>
      <c r="S408">
        <v>40</v>
      </c>
      <c r="T408">
        <v>40</v>
      </c>
      <c r="U408">
        <v>40</v>
      </c>
      <c r="V408">
        <v>40</v>
      </c>
      <c r="W408">
        <v>40</v>
      </c>
      <c r="X408">
        <v>40</v>
      </c>
      <c r="Y408" s="145">
        <v>30</v>
      </c>
      <c r="Z408">
        <v>30</v>
      </c>
      <c r="AA408">
        <v>30</v>
      </c>
    </row>
    <row r="409" spans="1:27" x14ac:dyDescent="0.2">
      <c r="A409" s="89">
        <f>VLOOKUP(C409,TabellenBDFS!$B$4:$C$2717,2,FALSE)</f>
        <v>59</v>
      </c>
      <c r="B409" t="str">
        <f t="shared" si="8"/>
        <v>597</v>
      </c>
      <c r="C409" t="s">
        <v>61</v>
      </c>
      <c r="D409">
        <v>7</v>
      </c>
      <c r="E409">
        <v>30</v>
      </c>
      <c r="F409">
        <v>30</v>
      </c>
      <c r="G409">
        <v>30</v>
      </c>
      <c r="H409">
        <v>30</v>
      </c>
      <c r="I409">
        <v>30</v>
      </c>
      <c r="J409">
        <v>30</v>
      </c>
      <c r="K409">
        <v>30</v>
      </c>
      <c r="L409">
        <v>30</v>
      </c>
      <c r="M409">
        <v>30</v>
      </c>
      <c r="N409">
        <v>30</v>
      </c>
      <c r="O409">
        <v>30</v>
      </c>
      <c r="P409">
        <v>20</v>
      </c>
      <c r="Q409">
        <v>20</v>
      </c>
      <c r="R409">
        <v>20</v>
      </c>
      <c r="S409">
        <v>20</v>
      </c>
      <c r="T409">
        <v>30</v>
      </c>
      <c r="U409">
        <v>20</v>
      </c>
      <c r="V409">
        <v>20</v>
      </c>
      <c r="W409">
        <v>20</v>
      </c>
      <c r="X409">
        <v>30</v>
      </c>
      <c r="Y409" s="145">
        <v>20</v>
      </c>
      <c r="Z409">
        <v>20</v>
      </c>
      <c r="AA409">
        <v>30</v>
      </c>
    </row>
    <row r="410" spans="1:27" x14ac:dyDescent="0.2">
      <c r="A410" s="89">
        <f>VLOOKUP(C410,TabellenBDFS!$B$4:$C$2717,2,FALSE)</f>
        <v>60</v>
      </c>
      <c r="B410" t="str">
        <f t="shared" si="8"/>
        <v>601</v>
      </c>
      <c r="C410" t="s">
        <v>62</v>
      </c>
      <c r="D410">
        <v>1</v>
      </c>
      <c r="E410">
        <v>190</v>
      </c>
      <c r="F410">
        <v>180</v>
      </c>
      <c r="G410">
        <v>200</v>
      </c>
      <c r="H410">
        <v>210</v>
      </c>
      <c r="I410">
        <v>220</v>
      </c>
      <c r="J410">
        <v>210</v>
      </c>
      <c r="K410">
        <v>220</v>
      </c>
      <c r="L410">
        <v>230</v>
      </c>
      <c r="M410">
        <v>230</v>
      </c>
      <c r="N410">
        <v>230</v>
      </c>
      <c r="O410">
        <v>240</v>
      </c>
      <c r="P410">
        <v>240</v>
      </c>
      <c r="Q410">
        <v>240</v>
      </c>
      <c r="R410">
        <v>240</v>
      </c>
      <c r="S410">
        <v>250</v>
      </c>
      <c r="T410">
        <v>260</v>
      </c>
      <c r="U410">
        <v>280</v>
      </c>
      <c r="V410">
        <v>290</v>
      </c>
      <c r="W410">
        <v>300</v>
      </c>
      <c r="X410">
        <v>310</v>
      </c>
      <c r="Y410" s="145">
        <v>320</v>
      </c>
      <c r="Z410">
        <v>320</v>
      </c>
      <c r="AA410">
        <v>330</v>
      </c>
    </row>
    <row r="411" spans="1:27" x14ac:dyDescent="0.2">
      <c r="A411" s="89">
        <f>VLOOKUP(C411,TabellenBDFS!$B$4:$C$2717,2,FALSE)</f>
        <v>60</v>
      </c>
      <c r="B411" t="str">
        <f t="shared" si="8"/>
        <v>602</v>
      </c>
      <c r="C411" t="s">
        <v>62</v>
      </c>
      <c r="D411">
        <v>2</v>
      </c>
      <c r="E411">
        <v>50</v>
      </c>
      <c r="F411">
        <v>40</v>
      </c>
      <c r="G411">
        <v>40</v>
      </c>
      <c r="H411">
        <v>40</v>
      </c>
      <c r="I411">
        <v>40</v>
      </c>
      <c r="J411">
        <v>40</v>
      </c>
      <c r="K411">
        <v>40</v>
      </c>
      <c r="L411">
        <v>40</v>
      </c>
      <c r="M411">
        <v>40</v>
      </c>
      <c r="N411">
        <v>40</v>
      </c>
      <c r="O411">
        <v>40</v>
      </c>
      <c r="P411">
        <v>40</v>
      </c>
      <c r="Q411">
        <v>30</v>
      </c>
      <c r="R411">
        <v>30</v>
      </c>
      <c r="S411">
        <v>30</v>
      </c>
      <c r="T411">
        <v>30</v>
      </c>
      <c r="U411">
        <v>30</v>
      </c>
      <c r="V411">
        <v>30</v>
      </c>
      <c r="W411">
        <v>30</v>
      </c>
      <c r="X411">
        <v>30</v>
      </c>
      <c r="Y411" s="145">
        <v>30</v>
      </c>
      <c r="Z411">
        <v>30</v>
      </c>
      <c r="AA411">
        <v>30</v>
      </c>
    </row>
    <row r="412" spans="1:27" x14ac:dyDescent="0.2">
      <c r="A412" s="89">
        <f>VLOOKUP(C412,TabellenBDFS!$B$4:$C$2717,2,FALSE)</f>
        <v>60</v>
      </c>
      <c r="B412" t="str">
        <f t="shared" si="8"/>
        <v>603</v>
      </c>
      <c r="C412" t="s">
        <v>62</v>
      </c>
      <c r="D412">
        <v>3</v>
      </c>
      <c r="E412">
        <v>0</v>
      </c>
      <c r="F412">
        <v>0</v>
      </c>
      <c r="G412">
        <v>0</v>
      </c>
      <c r="H412">
        <v>10</v>
      </c>
      <c r="I412">
        <v>10</v>
      </c>
      <c r="J412">
        <v>10</v>
      </c>
      <c r="K412">
        <v>20</v>
      </c>
      <c r="L412">
        <v>20</v>
      </c>
      <c r="M412">
        <v>20</v>
      </c>
      <c r="N412">
        <v>20</v>
      </c>
      <c r="O412">
        <v>20</v>
      </c>
      <c r="P412">
        <v>20</v>
      </c>
      <c r="Q412">
        <v>20</v>
      </c>
      <c r="R412">
        <v>30</v>
      </c>
      <c r="S412">
        <v>30</v>
      </c>
      <c r="T412">
        <v>30</v>
      </c>
      <c r="U412">
        <v>30</v>
      </c>
      <c r="V412">
        <v>30</v>
      </c>
      <c r="W412">
        <v>40</v>
      </c>
      <c r="X412">
        <v>40</v>
      </c>
      <c r="Y412" s="145">
        <v>50</v>
      </c>
      <c r="Z412">
        <v>40</v>
      </c>
      <c r="AA412">
        <v>40</v>
      </c>
    </row>
    <row r="413" spans="1:27" x14ac:dyDescent="0.2">
      <c r="A413" s="89">
        <f>VLOOKUP(C413,TabellenBDFS!$B$4:$C$2717,2,FALSE)</f>
        <v>60</v>
      </c>
      <c r="B413" t="str">
        <f t="shared" si="8"/>
        <v>604</v>
      </c>
      <c r="C413" t="s">
        <v>62</v>
      </c>
      <c r="D413">
        <v>4</v>
      </c>
      <c r="E413">
        <v>0</v>
      </c>
      <c r="F413">
        <v>0</v>
      </c>
      <c r="G413">
        <v>0</v>
      </c>
      <c r="H413">
        <v>0</v>
      </c>
      <c r="I413">
        <v>0</v>
      </c>
      <c r="J413">
        <v>0</v>
      </c>
      <c r="K413">
        <v>0</v>
      </c>
      <c r="L413">
        <v>0</v>
      </c>
      <c r="M413">
        <v>0</v>
      </c>
      <c r="N413">
        <v>10</v>
      </c>
      <c r="O413">
        <v>10</v>
      </c>
      <c r="P413">
        <v>10</v>
      </c>
      <c r="Q413">
        <v>10</v>
      </c>
      <c r="R413">
        <v>10</v>
      </c>
      <c r="S413">
        <v>10</v>
      </c>
      <c r="T413">
        <v>10</v>
      </c>
      <c r="U413">
        <v>10</v>
      </c>
      <c r="V413">
        <v>10</v>
      </c>
      <c r="W413">
        <v>10</v>
      </c>
      <c r="X413">
        <v>10</v>
      </c>
      <c r="Y413" s="145">
        <v>10</v>
      </c>
      <c r="Z413">
        <v>10</v>
      </c>
      <c r="AA413">
        <v>10</v>
      </c>
    </row>
    <row r="414" spans="1:27" x14ac:dyDescent="0.2">
      <c r="A414" s="89">
        <f>VLOOKUP(C414,TabellenBDFS!$B$4:$C$2717,2,FALSE)</f>
        <v>60</v>
      </c>
      <c r="B414" t="str">
        <f t="shared" si="8"/>
        <v>605</v>
      </c>
      <c r="C414" t="s">
        <v>62</v>
      </c>
      <c r="D414">
        <v>5</v>
      </c>
      <c r="E414">
        <v>10</v>
      </c>
      <c r="F414">
        <v>10</v>
      </c>
      <c r="G414">
        <v>10</v>
      </c>
      <c r="H414">
        <v>10</v>
      </c>
      <c r="I414">
        <v>10</v>
      </c>
      <c r="J414">
        <v>10</v>
      </c>
      <c r="K414">
        <v>10</v>
      </c>
      <c r="L414">
        <v>10</v>
      </c>
      <c r="M414">
        <v>10</v>
      </c>
      <c r="N414">
        <v>10</v>
      </c>
      <c r="O414">
        <v>10</v>
      </c>
      <c r="P414">
        <v>10</v>
      </c>
      <c r="Q414">
        <v>10</v>
      </c>
      <c r="R414">
        <v>10</v>
      </c>
      <c r="S414">
        <v>10</v>
      </c>
      <c r="T414">
        <v>10</v>
      </c>
      <c r="U414">
        <v>10</v>
      </c>
      <c r="V414">
        <v>10</v>
      </c>
      <c r="W414">
        <v>10</v>
      </c>
      <c r="X414">
        <v>10</v>
      </c>
      <c r="Y414" s="145">
        <v>10</v>
      </c>
      <c r="Z414">
        <v>10</v>
      </c>
      <c r="AA414">
        <v>10</v>
      </c>
    </row>
    <row r="415" spans="1:27" x14ac:dyDescent="0.2">
      <c r="A415" s="89">
        <f>VLOOKUP(C415,TabellenBDFS!$B$4:$C$2717,2,FALSE)</f>
        <v>60</v>
      </c>
      <c r="B415" t="str">
        <f t="shared" si="8"/>
        <v>606</v>
      </c>
      <c r="C415" t="s">
        <v>62</v>
      </c>
      <c r="D415">
        <v>6</v>
      </c>
      <c r="E415">
        <v>80</v>
      </c>
      <c r="F415">
        <v>70</v>
      </c>
      <c r="G415">
        <v>70</v>
      </c>
      <c r="H415">
        <v>80</v>
      </c>
      <c r="I415">
        <v>90</v>
      </c>
      <c r="J415">
        <v>90</v>
      </c>
      <c r="K415">
        <v>90</v>
      </c>
      <c r="L415">
        <v>90</v>
      </c>
      <c r="M415">
        <v>90</v>
      </c>
      <c r="N415">
        <v>90</v>
      </c>
      <c r="O415">
        <v>100</v>
      </c>
      <c r="P415">
        <v>100</v>
      </c>
      <c r="Q415">
        <v>110</v>
      </c>
      <c r="R415">
        <v>100</v>
      </c>
      <c r="S415">
        <v>110</v>
      </c>
      <c r="T415">
        <v>120</v>
      </c>
      <c r="U415">
        <v>130</v>
      </c>
      <c r="V415">
        <v>140</v>
      </c>
      <c r="W415">
        <v>150</v>
      </c>
      <c r="X415">
        <v>160</v>
      </c>
      <c r="Y415" s="145">
        <v>170</v>
      </c>
      <c r="Z415">
        <v>180</v>
      </c>
      <c r="AA415">
        <v>180</v>
      </c>
    </row>
    <row r="416" spans="1:27" x14ac:dyDescent="0.2">
      <c r="A416" s="89">
        <f>VLOOKUP(C416,TabellenBDFS!$B$4:$C$2717,2,FALSE)</f>
        <v>60</v>
      </c>
      <c r="B416" t="str">
        <f t="shared" si="8"/>
        <v>607</v>
      </c>
      <c r="C416" t="s">
        <v>62</v>
      </c>
      <c r="D416">
        <v>7</v>
      </c>
      <c r="E416">
        <v>60</v>
      </c>
      <c r="F416">
        <v>60</v>
      </c>
      <c r="G416">
        <v>70</v>
      </c>
      <c r="H416">
        <v>70</v>
      </c>
      <c r="I416">
        <v>70</v>
      </c>
      <c r="J416">
        <v>60</v>
      </c>
      <c r="K416">
        <v>60</v>
      </c>
      <c r="L416">
        <v>60</v>
      </c>
      <c r="M416">
        <v>70</v>
      </c>
      <c r="N416">
        <v>70</v>
      </c>
      <c r="O416">
        <v>60</v>
      </c>
      <c r="P416">
        <v>70</v>
      </c>
      <c r="Q416">
        <v>70</v>
      </c>
      <c r="R416">
        <v>60</v>
      </c>
      <c r="S416">
        <v>70</v>
      </c>
      <c r="T416">
        <v>60</v>
      </c>
      <c r="U416">
        <v>70</v>
      </c>
      <c r="V416">
        <v>70</v>
      </c>
      <c r="W416">
        <v>70</v>
      </c>
      <c r="X416">
        <v>60</v>
      </c>
      <c r="Y416" s="145">
        <v>60</v>
      </c>
      <c r="Z416">
        <v>60</v>
      </c>
      <c r="AA416">
        <v>60</v>
      </c>
    </row>
    <row r="417" spans="1:27" x14ac:dyDescent="0.2">
      <c r="A417" s="89">
        <f>VLOOKUP(C417,TabellenBDFS!$B$4:$C$2717,2,FALSE)</f>
        <v>61</v>
      </c>
      <c r="B417" t="str">
        <f t="shared" si="8"/>
        <v>611</v>
      </c>
      <c r="C417" t="s">
        <v>63</v>
      </c>
      <c r="D417">
        <v>1</v>
      </c>
      <c r="E417">
        <v>220</v>
      </c>
      <c r="F417">
        <v>250</v>
      </c>
      <c r="G417">
        <v>230</v>
      </c>
      <c r="H417">
        <v>240</v>
      </c>
      <c r="I417">
        <v>250</v>
      </c>
      <c r="J417">
        <v>290</v>
      </c>
      <c r="K417">
        <v>320</v>
      </c>
      <c r="L417">
        <v>350</v>
      </c>
      <c r="M417">
        <v>370</v>
      </c>
      <c r="N417">
        <v>320</v>
      </c>
      <c r="O417">
        <v>340</v>
      </c>
      <c r="P417">
        <v>360</v>
      </c>
      <c r="Q417">
        <v>390</v>
      </c>
      <c r="R417">
        <v>410</v>
      </c>
      <c r="S417">
        <v>360</v>
      </c>
      <c r="T417">
        <v>390</v>
      </c>
      <c r="U417">
        <v>390</v>
      </c>
      <c r="V417">
        <v>390</v>
      </c>
      <c r="W417">
        <v>400</v>
      </c>
      <c r="X417">
        <v>370</v>
      </c>
      <c r="Y417" s="145">
        <v>350</v>
      </c>
      <c r="Z417">
        <v>330</v>
      </c>
      <c r="AA417">
        <v>320</v>
      </c>
    </row>
    <row r="418" spans="1:27" x14ac:dyDescent="0.2">
      <c r="A418" s="89">
        <f>VLOOKUP(C418,TabellenBDFS!$B$4:$C$2717,2,FALSE)</f>
        <v>61</v>
      </c>
      <c r="B418" t="str">
        <f t="shared" si="8"/>
        <v>612</v>
      </c>
      <c r="C418" t="s">
        <v>63</v>
      </c>
      <c r="D418">
        <v>2</v>
      </c>
      <c r="E418">
        <v>50</v>
      </c>
      <c r="F418">
        <v>50</v>
      </c>
      <c r="G418">
        <v>40</v>
      </c>
      <c r="H418">
        <v>40</v>
      </c>
      <c r="I418">
        <v>40</v>
      </c>
      <c r="J418">
        <v>40</v>
      </c>
      <c r="K418">
        <v>40</v>
      </c>
      <c r="L418">
        <v>40</v>
      </c>
      <c r="M418">
        <v>40</v>
      </c>
      <c r="N418">
        <v>40</v>
      </c>
      <c r="O418">
        <v>40</v>
      </c>
      <c r="P418">
        <v>40</v>
      </c>
      <c r="Q418">
        <v>40</v>
      </c>
      <c r="R418">
        <v>40</v>
      </c>
      <c r="S418">
        <v>40</v>
      </c>
      <c r="T418">
        <v>40</v>
      </c>
      <c r="U418">
        <v>40</v>
      </c>
      <c r="V418">
        <v>30</v>
      </c>
      <c r="W418">
        <v>20</v>
      </c>
      <c r="X418">
        <v>20</v>
      </c>
      <c r="Y418" s="145">
        <v>20</v>
      </c>
      <c r="Z418">
        <v>20</v>
      </c>
      <c r="AA418">
        <v>20</v>
      </c>
    </row>
    <row r="419" spans="1:27" x14ac:dyDescent="0.2">
      <c r="A419" s="89">
        <f>VLOOKUP(C419,TabellenBDFS!$B$4:$C$2717,2,FALSE)</f>
        <v>61</v>
      </c>
      <c r="B419" t="str">
        <f t="shared" si="8"/>
        <v>613</v>
      </c>
      <c r="C419" t="s">
        <v>63</v>
      </c>
      <c r="D419">
        <v>3</v>
      </c>
      <c r="E419">
        <v>0</v>
      </c>
      <c r="F419">
        <v>0</v>
      </c>
      <c r="G419">
        <v>0</v>
      </c>
      <c r="H419">
        <v>0</v>
      </c>
      <c r="I419">
        <v>0</v>
      </c>
      <c r="J419">
        <v>0</v>
      </c>
      <c r="K419">
        <v>0</v>
      </c>
      <c r="L419">
        <v>10</v>
      </c>
      <c r="M419">
        <v>20</v>
      </c>
      <c r="N419">
        <v>20</v>
      </c>
      <c r="O419">
        <v>10</v>
      </c>
      <c r="P419">
        <v>10</v>
      </c>
      <c r="Q419">
        <v>10</v>
      </c>
      <c r="R419">
        <v>10</v>
      </c>
      <c r="S419">
        <v>10</v>
      </c>
      <c r="T419">
        <v>10</v>
      </c>
      <c r="U419">
        <v>10</v>
      </c>
      <c r="V419">
        <v>20</v>
      </c>
      <c r="W419">
        <v>30</v>
      </c>
      <c r="X419">
        <v>30</v>
      </c>
      <c r="Y419" s="145">
        <v>20</v>
      </c>
      <c r="Z419">
        <v>30</v>
      </c>
      <c r="AA419">
        <v>20</v>
      </c>
    </row>
    <row r="420" spans="1:27" x14ac:dyDescent="0.2">
      <c r="A420" s="89">
        <f>VLOOKUP(C420,TabellenBDFS!$B$4:$C$2717,2,FALSE)</f>
        <v>61</v>
      </c>
      <c r="B420" t="str">
        <f t="shared" si="8"/>
        <v>614</v>
      </c>
      <c r="C420" t="s">
        <v>63</v>
      </c>
      <c r="D420">
        <v>4</v>
      </c>
      <c r="E420">
        <v>0</v>
      </c>
      <c r="F420">
        <v>0</v>
      </c>
      <c r="G420">
        <v>0</v>
      </c>
      <c r="H420">
        <v>0</v>
      </c>
      <c r="I420">
        <v>0</v>
      </c>
      <c r="J420">
        <v>0</v>
      </c>
      <c r="K420">
        <v>0</v>
      </c>
      <c r="L420">
        <v>0</v>
      </c>
      <c r="M420">
        <v>0</v>
      </c>
      <c r="N420">
        <v>0</v>
      </c>
      <c r="O420">
        <v>0</v>
      </c>
      <c r="P420">
        <v>0</v>
      </c>
      <c r="Q420">
        <v>0</v>
      </c>
      <c r="R420">
        <v>0</v>
      </c>
      <c r="S420">
        <v>0</v>
      </c>
      <c r="T420">
        <v>10</v>
      </c>
      <c r="U420">
        <v>0</v>
      </c>
      <c r="V420">
        <v>0</v>
      </c>
      <c r="W420">
        <v>0</v>
      </c>
      <c r="X420">
        <v>0</v>
      </c>
      <c r="Y420" s="145">
        <v>0</v>
      </c>
      <c r="Z420">
        <v>0</v>
      </c>
      <c r="AA420">
        <v>10</v>
      </c>
    </row>
    <row r="421" spans="1:27" x14ac:dyDescent="0.2">
      <c r="A421" s="89">
        <f>VLOOKUP(C421,TabellenBDFS!$B$4:$C$2717,2,FALSE)</f>
        <v>61</v>
      </c>
      <c r="B421" t="str">
        <f t="shared" si="8"/>
        <v>615</v>
      </c>
      <c r="C421" t="s">
        <v>63</v>
      </c>
      <c r="D421">
        <v>5</v>
      </c>
      <c r="E421">
        <v>10</v>
      </c>
      <c r="F421">
        <v>10</v>
      </c>
      <c r="G421">
        <v>10</v>
      </c>
      <c r="H421">
        <v>20</v>
      </c>
      <c r="I421">
        <v>20</v>
      </c>
      <c r="J421">
        <v>20</v>
      </c>
      <c r="K421">
        <v>20</v>
      </c>
      <c r="L421">
        <v>20</v>
      </c>
      <c r="M421">
        <v>20</v>
      </c>
      <c r="N421">
        <v>20</v>
      </c>
      <c r="O421">
        <v>20</v>
      </c>
      <c r="P421">
        <v>20</v>
      </c>
      <c r="Q421">
        <v>20</v>
      </c>
      <c r="R421">
        <v>20</v>
      </c>
      <c r="S421">
        <v>20</v>
      </c>
      <c r="T421">
        <v>20</v>
      </c>
      <c r="U421">
        <v>20</v>
      </c>
      <c r="V421">
        <v>20</v>
      </c>
      <c r="W421">
        <v>20</v>
      </c>
      <c r="X421">
        <v>10</v>
      </c>
      <c r="Y421" s="145">
        <v>10</v>
      </c>
      <c r="Z421">
        <v>10</v>
      </c>
      <c r="AA421">
        <v>10</v>
      </c>
    </row>
    <row r="422" spans="1:27" x14ac:dyDescent="0.2">
      <c r="A422" s="89">
        <f>VLOOKUP(C422,TabellenBDFS!$B$4:$C$2717,2,FALSE)</f>
        <v>61</v>
      </c>
      <c r="B422" t="str">
        <f t="shared" si="8"/>
        <v>616</v>
      </c>
      <c r="C422" t="s">
        <v>63</v>
      </c>
      <c r="D422">
        <v>6</v>
      </c>
      <c r="E422">
        <v>90</v>
      </c>
      <c r="F422">
        <v>120</v>
      </c>
      <c r="G422">
        <v>100</v>
      </c>
      <c r="H422">
        <v>100</v>
      </c>
      <c r="I422">
        <v>110</v>
      </c>
      <c r="J422">
        <v>130</v>
      </c>
      <c r="K422">
        <v>150</v>
      </c>
      <c r="L422">
        <v>150</v>
      </c>
      <c r="M422">
        <v>180</v>
      </c>
      <c r="N422">
        <v>160</v>
      </c>
      <c r="O422">
        <v>170</v>
      </c>
      <c r="P422">
        <v>180</v>
      </c>
      <c r="Q422">
        <v>200</v>
      </c>
      <c r="R422">
        <v>220</v>
      </c>
      <c r="S422">
        <v>190</v>
      </c>
      <c r="T422">
        <v>220</v>
      </c>
      <c r="U422">
        <v>210</v>
      </c>
      <c r="V422">
        <v>220</v>
      </c>
      <c r="W422">
        <v>230</v>
      </c>
      <c r="X422">
        <v>200</v>
      </c>
      <c r="Y422" s="145">
        <v>190</v>
      </c>
      <c r="Z422">
        <v>180</v>
      </c>
      <c r="AA422">
        <v>170</v>
      </c>
    </row>
    <row r="423" spans="1:27" x14ac:dyDescent="0.2">
      <c r="A423" s="89">
        <f>VLOOKUP(C423,TabellenBDFS!$B$4:$C$2717,2,FALSE)</f>
        <v>61</v>
      </c>
      <c r="B423" t="str">
        <f t="shared" si="8"/>
        <v>617</v>
      </c>
      <c r="C423" t="s">
        <v>63</v>
      </c>
      <c r="D423">
        <v>7</v>
      </c>
      <c r="E423">
        <v>70</v>
      </c>
      <c r="F423">
        <v>70</v>
      </c>
      <c r="G423">
        <v>70</v>
      </c>
      <c r="H423">
        <v>70</v>
      </c>
      <c r="I423">
        <v>80</v>
      </c>
      <c r="J423">
        <v>90</v>
      </c>
      <c r="K423">
        <v>110</v>
      </c>
      <c r="L423">
        <v>120</v>
      </c>
      <c r="M423">
        <v>110</v>
      </c>
      <c r="N423">
        <v>80</v>
      </c>
      <c r="O423">
        <v>90</v>
      </c>
      <c r="P423">
        <v>110</v>
      </c>
      <c r="Q423">
        <v>110</v>
      </c>
      <c r="R423">
        <v>130</v>
      </c>
      <c r="S423">
        <v>90</v>
      </c>
      <c r="T423">
        <v>100</v>
      </c>
      <c r="U423">
        <v>110</v>
      </c>
      <c r="V423">
        <v>100</v>
      </c>
      <c r="W423">
        <v>100</v>
      </c>
      <c r="X423">
        <v>110</v>
      </c>
      <c r="Y423" s="145">
        <v>110</v>
      </c>
      <c r="Z423">
        <v>100</v>
      </c>
      <c r="AA423">
        <v>100</v>
      </c>
    </row>
    <row r="424" spans="1:27" x14ac:dyDescent="0.2">
      <c r="A424" s="89">
        <f>VLOOKUP(C424,TabellenBDFS!$B$4:$C$2717,2,FALSE)</f>
        <v>62</v>
      </c>
      <c r="B424" t="str">
        <f t="shared" si="8"/>
        <v>621</v>
      </c>
      <c r="C424" t="s">
        <v>64</v>
      </c>
      <c r="D424">
        <v>1</v>
      </c>
      <c r="E424">
        <v>2070</v>
      </c>
      <c r="F424">
        <v>2060</v>
      </c>
      <c r="G424">
        <v>2150</v>
      </c>
      <c r="H424">
        <v>2100</v>
      </c>
      <c r="I424">
        <v>2190</v>
      </c>
      <c r="J424">
        <v>2220</v>
      </c>
      <c r="K424">
        <v>2280</v>
      </c>
      <c r="L424">
        <v>2120</v>
      </c>
      <c r="M424">
        <v>2170</v>
      </c>
      <c r="N424">
        <v>2200</v>
      </c>
      <c r="O424">
        <v>2120</v>
      </c>
      <c r="P424">
        <v>2200</v>
      </c>
      <c r="Q424">
        <v>2220</v>
      </c>
      <c r="R424">
        <v>2270</v>
      </c>
      <c r="S424">
        <v>2260</v>
      </c>
      <c r="T424">
        <v>2330</v>
      </c>
      <c r="U424">
        <v>2380</v>
      </c>
      <c r="V424">
        <v>2400</v>
      </c>
      <c r="W424">
        <v>2390</v>
      </c>
      <c r="X424">
        <v>2530</v>
      </c>
      <c r="Y424" s="145">
        <v>2570</v>
      </c>
      <c r="Z424">
        <v>2580</v>
      </c>
      <c r="AA424">
        <v>2480</v>
      </c>
    </row>
    <row r="425" spans="1:27" x14ac:dyDescent="0.2">
      <c r="A425" s="89">
        <f>VLOOKUP(C425,TabellenBDFS!$B$4:$C$2717,2,FALSE)</f>
        <v>62</v>
      </c>
      <c r="B425" t="str">
        <f t="shared" si="8"/>
        <v>622</v>
      </c>
      <c r="C425" t="s">
        <v>64</v>
      </c>
      <c r="D425">
        <v>2</v>
      </c>
      <c r="E425">
        <v>700</v>
      </c>
      <c r="F425">
        <v>690</v>
      </c>
      <c r="G425">
        <v>670</v>
      </c>
      <c r="H425">
        <v>640</v>
      </c>
      <c r="I425">
        <v>610</v>
      </c>
      <c r="J425">
        <v>580</v>
      </c>
      <c r="K425">
        <v>560</v>
      </c>
      <c r="L425">
        <v>440</v>
      </c>
      <c r="M425">
        <v>430</v>
      </c>
      <c r="N425">
        <v>430</v>
      </c>
      <c r="O425">
        <v>400</v>
      </c>
      <c r="P425">
        <v>390</v>
      </c>
      <c r="Q425">
        <v>380</v>
      </c>
      <c r="R425">
        <v>370</v>
      </c>
      <c r="S425">
        <v>350</v>
      </c>
      <c r="T425">
        <v>350</v>
      </c>
      <c r="U425">
        <v>340</v>
      </c>
      <c r="V425">
        <v>330</v>
      </c>
      <c r="W425">
        <v>310</v>
      </c>
      <c r="X425">
        <v>310</v>
      </c>
      <c r="Y425" s="145">
        <v>300</v>
      </c>
      <c r="Z425">
        <v>290</v>
      </c>
      <c r="AA425">
        <v>270</v>
      </c>
    </row>
    <row r="426" spans="1:27" x14ac:dyDescent="0.2">
      <c r="A426" s="89">
        <f>VLOOKUP(C426,TabellenBDFS!$B$4:$C$2717,2,FALSE)</f>
        <v>62</v>
      </c>
      <c r="B426" t="str">
        <f t="shared" si="8"/>
        <v>623</v>
      </c>
      <c r="C426" t="s">
        <v>64</v>
      </c>
      <c r="D426">
        <v>3</v>
      </c>
      <c r="E426">
        <v>10</v>
      </c>
      <c r="F426">
        <v>40</v>
      </c>
      <c r="G426">
        <v>90</v>
      </c>
      <c r="H426">
        <v>110</v>
      </c>
      <c r="I426">
        <v>170</v>
      </c>
      <c r="J426">
        <v>200</v>
      </c>
      <c r="K426">
        <v>250</v>
      </c>
      <c r="L426">
        <v>280</v>
      </c>
      <c r="M426">
        <v>300</v>
      </c>
      <c r="N426">
        <v>330</v>
      </c>
      <c r="O426">
        <v>340</v>
      </c>
      <c r="P426">
        <v>370</v>
      </c>
      <c r="Q426">
        <v>410</v>
      </c>
      <c r="R426">
        <v>430</v>
      </c>
      <c r="S426">
        <v>440</v>
      </c>
      <c r="T426">
        <v>470</v>
      </c>
      <c r="U426">
        <v>510</v>
      </c>
      <c r="V426">
        <v>540</v>
      </c>
      <c r="W426">
        <v>570</v>
      </c>
      <c r="X426">
        <v>630</v>
      </c>
      <c r="Y426" s="145">
        <v>690</v>
      </c>
      <c r="Z426">
        <v>700</v>
      </c>
      <c r="AA426">
        <v>700</v>
      </c>
    </row>
    <row r="427" spans="1:27" x14ac:dyDescent="0.2">
      <c r="A427" s="89">
        <f>VLOOKUP(C427,TabellenBDFS!$B$4:$C$2717,2,FALSE)</f>
        <v>62</v>
      </c>
      <c r="B427" t="str">
        <f t="shared" si="8"/>
        <v>624</v>
      </c>
      <c r="C427" t="s">
        <v>64</v>
      </c>
      <c r="D427">
        <v>4</v>
      </c>
      <c r="E427">
        <v>0</v>
      </c>
      <c r="F427">
        <v>20</v>
      </c>
      <c r="G427">
        <v>50</v>
      </c>
      <c r="H427">
        <v>70</v>
      </c>
      <c r="I427">
        <v>90</v>
      </c>
      <c r="J427">
        <v>120</v>
      </c>
      <c r="K427">
        <v>150</v>
      </c>
      <c r="L427">
        <v>190</v>
      </c>
      <c r="M427">
        <v>180</v>
      </c>
      <c r="N427">
        <v>190</v>
      </c>
      <c r="O427">
        <v>180</v>
      </c>
      <c r="P427">
        <v>200</v>
      </c>
      <c r="Q427">
        <v>200</v>
      </c>
      <c r="R427">
        <v>220</v>
      </c>
      <c r="S427">
        <v>220</v>
      </c>
      <c r="T427">
        <v>240</v>
      </c>
      <c r="U427">
        <v>250</v>
      </c>
      <c r="V427">
        <v>250</v>
      </c>
      <c r="W427">
        <v>260</v>
      </c>
      <c r="X427">
        <v>270</v>
      </c>
      <c r="Y427" s="145">
        <v>280</v>
      </c>
      <c r="Z427">
        <v>290</v>
      </c>
      <c r="AA427">
        <v>300</v>
      </c>
    </row>
    <row r="428" spans="1:27" x14ac:dyDescent="0.2">
      <c r="A428" s="89">
        <f>VLOOKUP(C428,TabellenBDFS!$B$4:$C$2717,2,FALSE)</f>
        <v>62</v>
      </c>
      <c r="B428" t="str">
        <f t="shared" si="8"/>
        <v>625</v>
      </c>
      <c r="C428" t="s">
        <v>64</v>
      </c>
      <c r="D428">
        <v>5</v>
      </c>
      <c r="E428">
        <v>250</v>
      </c>
      <c r="F428">
        <v>230</v>
      </c>
      <c r="G428">
        <v>240</v>
      </c>
      <c r="H428">
        <v>230</v>
      </c>
      <c r="I428">
        <v>240</v>
      </c>
      <c r="J428">
        <v>230</v>
      </c>
      <c r="K428">
        <v>240</v>
      </c>
      <c r="L428">
        <v>230</v>
      </c>
      <c r="M428">
        <v>230</v>
      </c>
      <c r="N428">
        <v>230</v>
      </c>
      <c r="O428">
        <v>220</v>
      </c>
      <c r="P428">
        <v>220</v>
      </c>
      <c r="Q428">
        <v>220</v>
      </c>
      <c r="R428">
        <v>230</v>
      </c>
      <c r="S428">
        <v>230</v>
      </c>
      <c r="T428">
        <v>210</v>
      </c>
      <c r="U428">
        <v>210</v>
      </c>
      <c r="V428">
        <v>210</v>
      </c>
      <c r="W428">
        <v>210</v>
      </c>
      <c r="X428">
        <v>210</v>
      </c>
      <c r="Y428" s="145">
        <v>210</v>
      </c>
      <c r="Z428">
        <v>220</v>
      </c>
      <c r="AA428">
        <v>220</v>
      </c>
    </row>
    <row r="429" spans="1:27" x14ac:dyDescent="0.2">
      <c r="A429" s="89">
        <f>VLOOKUP(C429,TabellenBDFS!$B$4:$C$2717,2,FALSE)</f>
        <v>62</v>
      </c>
      <c r="B429" t="str">
        <f t="shared" si="8"/>
        <v>626</v>
      </c>
      <c r="C429" t="s">
        <v>64</v>
      </c>
      <c r="D429">
        <v>6</v>
      </c>
      <c r="E429">
        <v>460</v>
      </c>
      <c r="F429">
        <v>460</v>
      </c>
      <c r="G429">
        <v>460</v>
      </c>
      <c r="H429">
        <v>450</v>
      </c>
      <c r="I429">
        <v>490</v>
      </c>
      <c r="J429">
        <v>500</v>
      </c>
      <c r="K429">
        <v>510</v>
      </c>
      <c r="L429">
        <v>470</v>
      </c>
      <c r="M429">
        <v>470</v>
      </c>
      <c r="N429">
        <v>470</v>
      </c>
      <c r="O429">
        <v>460</v>
      </c>
      <c r="P429">
        <v>470</v>
      </c>
      <c r="Q429">
        <v>480</v>
      </c>
      <c r="R429">
        <v>490</v>
      </c>
      <c r="S429">
        <v>500</v>
      </c>
      <c r="T429">
        <v>520</v>
      </c>
      <c r="U429">
        <v>530</v>
      </c>
      <c r="V429">
        <v>540</v>
      </c>
      <c r="W429">
        <v>510</v>
      </c>
      <c r="X429">
        <v>590</v>
      </c>
      <c r="Y429" s="145">
        <v>570</v>
      </c>
      <c r="Z429">
        <v>560</v>
      </c>
      <c r="AA429">
        <v>520</v>
      </c>
    </row>
    <row r="430" spans="1:27" x14ac:dyDescent="0.2">
      <c r="A430" s="89">
        <f>VLOOKUP(C430,TabellenBDFS!$B$4:$C$2717,2,FALSE)</f>
        <v>62</v>
      </c>
      <c r="B430" t="str">
        <f t="shared" si="8"/>
        <v>627</v>
      </c>
      <c r="C430" t="s">
        <v>64</v>
      </c>
      <c r="D430">
        <v>7</v>
      </c>
      <c r="E430">
        <v>640</v>
      </c>
      <c r="F430">
        <v>630</v>
      </c>
      <c r="G430">
        <v>660</v>
      </c>
      <c r="H430">
        <v>600</v>
      </c>
      <c r="I430">
        <v>600</v>
      </c>
      <c r="J430">
        <v>580</v>
      </c>
      <c r="K430">
        <v>570</v>
      </c>
      <c r="L430">
        <v>510</v>
      </c>
      <c r="M430">
        <v>550</v>
      </c>
      <c r="N430">
        <v>560</v>
      </c>
      <c r="O430">
        <v>530</v>
      </c>
      <c r="P430">
        <v>560</v>
      </c>
      <c r="Q430">
        <v>540</v>
      </c>
      <c r="R430">
        <v>540</v>
      </c>
      <c r="S430">
        <v>520</v>
      </c>
      <c r="T430">
        <v>550</v>
      </c>
      <c r="U430">
        <v>540</v>
      </c>
      <c r="V430">
        <v>530</v>
      </c>
      <c r="W430">
        <v>530</v>
      </c>
      <c r="X430">
        <v>530</v>
      </c>
      <c r="Y430" s="145">
        <v>520</v>
      </c>
      <c r="Z430">
        <v>520</v>
      </c>
      <c r="AA430">
        <v>470</v>
      </c>
    </row>
    <row r="431" spans="1:27" x14ac:dyDescent="0.2">
      <c r="A431" s="89">
        <f>VLOOKUP(C431,TabellenBDFS!$B$4:$C$2717,2,FALSE)</f>
        <v>63</v>
      </c>
      <c r="B431" t="str">
        <f t="shared" si="8"/>
        <v>631</v>
      </c>
      <c r="C431" t="s">
        <v>65</v>
      </c>
      <c r="D431">
        <v>1</v>
      </c>
      <c r="E431">
        <v>130</v>
      </c>
      <c r="F431">
        <v>150</v>
      </c>
      <c r="G431">
        <v>160</v>
      </c>
      <c r="H431">
        <v>180</v>
      </c>
      <c r="I431">
        <v>190</v>
      </c>
      <c r="J431">
        <v>200</v>
      </c>
      <c r="K431">
        <v>200</v>
      </c>
      <c r="L431">
        <v>200</v>
      </c>
      <c r="M431">
        <v>200</v>
      </c>
      <c r="N431">
        <v>210</v>
      </c>
      <c r="O431">
        <v>230</v>
      </c>
      <c r="P431">
        <v>220</v>
      </c>
      <c r="Q431">
        <v>230</v>
      </c>
      <c r="R431">
        <v>150</v>
      </c>
      <c r="S431">
        <v>140</v>
      </c>
      <c r="T431">
        <v>140</v>
      </c>
      <c r="U431">
        <v>150</v>
      </c>
      <c r="V431">
        <v>150</v>
      </c>
      <c r="W431">
        <v>160</v>
      </c>
      <c r="X431">
        <v>170</v>
      </c>
      <c r="Y431" s="145">
        <v>180</v>
      </c>
      <c r="Z431">
        <v>190</v>
      </c>
      <c r="AA431">
        <v>210</v>
      </c>
    </row>
    <row r="432" spans="1:27" x14ac:dyDescent="0.2">
      <c r="A432" s="89">
        <f>VLOOKUP(C432,TabellenBDFS!$B$4:$C$2717,2,FALSE)</f>
        <v>63</v>
      </c>
      <c r="B432" t="str">
        <f t="shared" si="8"/>
        <v>632</v>
      </c>
      <c r="C432" t="s">
        <v>65</v>
      </c>
      <c r="D432">
        <v>2</v>
      </c>
      <c r="E432">
        <v>20</v>
      </c>
      <c r="F432">
        <v>20</v>
      </c>
      <c r="G432">
        <v>20</v>
      </c>
      <c r="H432">
        <v>20</v>
      </c>
      <c r="I432">
        <v>20</v>
      </c>
      <c r="J432">
        <v>20</v>
      </c>
      <c r="K432">
        <v>20</v>
      </c>
      <c r="L432">
        <v>20</v>
      </c>
      <c r="M432">
        <v>20</v>
      </c>
      <c r="N432">
        <v>20</v>
      </c>
      <c r="O432">
        <v>20</v>
      </c>
      <c r="P432">
        <v>20</v>
      </c>
      <c r="Q432">
        <v>20</v>
      </c>
      <c r="R432">
        <v>10</v>
      </c>
      <c r="S432">
        <v>10</v>
      </c>
      <c r="T432">
        <v>10</v>
      </c>
      <c r="U432">
        <v>10</v>
      </c>
      <c r="V432">
        <v>10</v>
      </c>
      <c r="W432">
        <v>10</v>
      </c>
      <c r="X432">
        <v>10</v>
      </c>
      <c r="Y432" s="145">
        <v>10</v>
      </c>
      <c r="Z432">
        <v>10</v>
      </c>
      <c r="AA432">
        <v>10</v>
      </c>
    </row>
    <row r="433" spans="1:27" x14ac:dyDescent="0.2">
      <c r="A433" s="89">
        <f>VLOOKUP(C433,TabellenBDFS!$B$4:$C$2717,2,FALSE)</f>
        <v>63</v>
      </c>
      <c r="B433" t="str">
        <f t="shared" si="8"/>
        <v>633</v>
      </c>
      <c r="C433" t="s">
        <v>65</v>
      </c>
      <c r="D433">
        <v>3</v>
      </c>
      <c r="E433">
        <v>0</v>
      </c>
      <c r="F433">
        <v>0</v>
      </c>
      <c r="G433">
        <v>0</v>
      </c>
      <c r="H433">
        <v>0</v>
      </c>
      <c r="I433">
        <v>10</v>
      </c>
      <c r="J433">
        <v>20</v>
      </c>
      <c r="K433">
        <v>20</v>
      </c>
      <c r="L433">
        <v>20</v>
      </c>
      <c r="M433">
        <v>20</v>
      </c>
      <c r="N433">
        <v>20</v>
      </c>
      <c r="O433">
        <v>20</v>
      </c>
      <c r="P433">
        <v>20</v>
      </c>
      <c r="Q433">
        <v>20</v>
      </c>
      <c r="R433">
        <v>20</v>
      </c>
      <c r="S433">
        <v>20</v>
      </c>
      <c r="T433">
        <v>30</v>
      </c>
      <c r="U433">
        <v>30</v>
      </c>
      <c r="V433">
        <v>30</v>
      </c>
      <c r="W433">
        <v>40</v>
      </c>
      <c r="X433">
        <v>40</v>
      </c>
      <c r="Y433" s="145">
        <v>40</v>
      </c>
      <c r="Z433">
        <v>50</v>
      </c>
      <c r="AA433">
        <v>50</v>
      </c>
    </row>
    <row r="434" spans="1:27" x14ac:dyDescent="0.2">
      <c r="A434" s="89">
        <f>VLOOKUP(C434,TabellenBDFS!$B$4:$C$2717,2,FALSE)</f>
        <v>63</v>
      </c>
      <c r="B434" t="str">
        <f t="shared" si="8"/>
        <v>634</v>
      </c>
      <c r="C434" t="s">
        <v>65</v>
      </c>
      <c r="D434">
        <v>4</v>
      </c>
      <c r="E434">
        <v>0</v>
      </c>
      <c r="F434">
        <v>0</v>
      </c>
      <c r="G434">
        <v>0</v>
      </c>
      <c r="H434">
        <v>0</v>
      </c>
      <c r="I434">
        <v>0</v>
      </c>
      <c r="J434">
        <v>0</v>
      </c>
      <c r="K434">
        <v>0</v>
      </c>
      <c r="L434">
        <v>0</v>
      </c>
      <c r="M434">
        <v>10</v>
      </c>
      <c r="N434">
        <v>0</v>
      </c>
      <c r="O434">
        <v>0</v>
      </c>
      <c r="P434">
        <v>0</v>
      </c>
      <c r="Q434">
        <v>0</v>
      </c>
      <c r="R434">
        <v>10</v>
      </c>
      <c r="S434">
        <v>10</v>
      </c>
      <c r="T434">
        <v>10</v>
      </c>
      <c r="U434">
        <v>10</v>
      </c>
      <c r="V434">
        <v>10</v>
      </c>
      <c r="W434">
        <v>10</v>
      </c>
      <c r="X434">
        <v>10</v>
      </c>
      <c r="Y434" s="145">
        <v>10</v>
      </c>
      <c r="Z434">
        <v>10</v>
      </c>
      <c r="AA434">
        <v>10</v>
      </c>
    </row>
    <row r="435" spans="1:27" x14ac:dyDescent="0.2">
      <c r="A435" s="89">
        <f>VLOOKUP(C435,TabellenBDFS!$B$4:$C$2717,2,FALSE)</f>
        <v>63</v>
      </c>
      <c r="B435" t="str">
        <f t="shared" si="8"/>
        <v>635</v>
      </c>
      <c r="C435" t="s">
        <v>65</v>
      </c>
      <c r="D435">
        <v>5</v>
      </c>
      <c r="E435">
        <v>0</v>
      </c>
      <c r="F435">
        <v>0</v>
      </c>
      <c r="G435">
        <v>0</v>
      </c>
      <c r="H435">
        <v>10</v>
      </c>
      <c r="I435">
        <v>10</v>
      </c>
      <c r="J435">
        <v>10</v>
      </c>
      <c r="K435">
        <v>10</v>
      </c>
      <c r="L435">
        <v>10</v>
      </c>
      <c r="M435">
        <v>10</v>
      </c>
      <c r="N435">
        <v>10</v>
      </c>
      <c r="O435">
        <v>10</v>
      </c>
      <c r="P435">
        <v>10</v>
      </c>
      <c r="Q435">
        <v>10</v>
      </c>
      <c r="R435">
        <v>10</v>
      </c>
      <c r="S435">
        <v>10</v>
      </c>
      <c r="T435">
        <v>10</v>
      </c>
      <c r="U435">
        <v>10</v>
      </c>
      <c r="V435">
        <v>10</v>
      </c>
      <c r="W435">
        <v>10</v>
      </c>
      <c r="X435">
        <v>10</v>
      </c>
      <c r="Y435" s="145">
        <v>10</v>
      </c>
      <c r="Z435">
        <v>10</v>
      </c>
      <c r="AA435">
        <v>10</v>
      </c>
    </row>
    <row r="436" spans="1:27" x14ac:dyDescent="0.2">
      <c r="A436" s="89">
        <f>VLOOKUP(C436,TabellenBDFS!$B$4:$C$2717,2,FALSE)</f>
        <v>63</v>
      </c>
      <c r="B436" t="str">
        <f t="shared" si="8"/>
        <v>636</v>
      </c>
      <c r="C436" t="s">
        <v>65</v>
      </c>
      <c r="D436">
        <v>6</v>
      </c>
      <c r="E436">
        <v>40</v>
      </c>
      <c r="F436">
        <v>40</v>
      </c>
      <c r="G436">
        <v>40</v>
      </c>
      <c r="H436">
        <v>40</v>
      </c>
      <c r="I436">
        <v>40</v>
      </c>
      <c r="J436">
        <v>40</v>
      </c>
      <c r="K436">
        <v>40</v>
      </c>
      <c r="L436">
        <v>40</v>
      </c>
      <c r="M436">
        <v>40</v>
      </c>
      <c r="N436">
        <v>40</v>
      </c>
      <c r="O436">
        <v>40</v>
      </c>
      <c r="P436">
        <v>30</v>
      </c>
      <c r="Q436">
        <v>30</v>
      </c>
      <c r="R436">
        <v>30</v>
      </c>
      <c r="S436">
        <v>30</v>
      </c>
      <c r="T436">
        <v>30</v>
      </c>
      <c r="U436">
        <v>30</v>
      </c>
      <c r="V436">
        <v>30</v>
      </c>
      <c r="W436">
        <v>30</v>
      </c>
      <c r="X436">
        <v>30</v>
      </c>
      <c r="Y436" s="145">
        <v>30</v>
      </c>
      <c r="Z436">
        <v>30</v>
      </c>
      <c r="AA436">
        <v>40</v>
      </c>
    </row>
    <row r="437" spans="1:27" x14ac:dyDescent="0.2">
      <c r="A437" s="89">
        <f>VLOOKUP(C437,TabellenBDFS!$B$4:$C$2717,2,FALSE)</f>
        <v>63</v>
      </c>
      <c r="B437" t="str">
        <f t="shared" si="8"/>
        <v>637</v>
      </c>
      <c r="C437" t="s">
        <v>65</v>
      </c>
      <c r="D437">
        <v>7</v>
      </c>
      <c r="E437">
        <v>80</v>
      </c>
      <c r="F437">
        <v>90</v>
      </c>
      <c r="G437">
        <v>100</v>
      </c>
      <c r="H437">
        <v>110</v>
      </c>
      <c r="I437">
        <v>110</v>
      </c>
      <c r="J437">
        <v>120</v>
      </c>
      <c r="K437">
        <v>120</v>
      </c>
      <c r="L437">
        <v>120</v>
      </c>
      <c r="M437">
        <v>120</v>
      </c>
      <c r="N437">
        <v>130</v>
      </c>
      <c r="O437">
        <v>150</v>
      </c>
      <c r="P437">
        <v>150</v>
      </c>
      <c r="Q437">
        <v>150</v>
      </c>
      <c r="R437">
        <v>70</v>
      </c>
      <c r="S437">
        <v>70</v>
      </c>
      <c r="T437">
        <v>70</v>
      </c>
      <c r="U437">
        <v>70</v>
      </c>
      <c r="V437">
        <v>70</v>
      </c>
      <c r="W437">
        <v>70</v>
      </c>
      <c r="X437">
        <v>90</v>
      </c>
      <c r="Y437" s="145">
        <v>90</v>
      </c>
      <c r="Z437">
        <v>90</v>
      </c>
      <c r="AA437">
        <v>100</v>
      </c>
    </row>
    <row r="438" spans="1:27" x14ac:dyDescent="0.2">
      <c r="A438" s="89">
        <f>VLOOKUP(C438,TabellenBDFS!$B$4:$C$2717,2,FALSE)</f>
        <v>64</v>
      </c>
      <c r="B438" t="str">
        <f t="shared" si="8"/>
        <v>641</v>
      </c>
      <c r="C438" t="s">
        <v>66</v>
      </c>
      <c r="D438">
        <v>1</v>
      </c>
      <c r="E438">
        <v>510</v>
      </c>
      <c r="F438">
        <v>540</v>
      </c>
      <c r="G438">
        <v>560</v>
      </c>
      <c r="H438">
        <v>550</v>
      </c>
      <c r="I438">
        <v>560</v>
      </c>
      <c r="J438">
        <v>560</v>
      </c>
      <c r="K438">
        <v>570</v>
      </c>
      <c r="L438">
        <v>570</v>
      </c>
      <c r="M438">
        <v>570</v>
      </c>
      <c r="N438">
        <v>570</v>
      </c>
      <c r="O438">
        <v>590</v>
      </c>
      <c r="P438">
        <v>610</v>
      </c>
      <c r="Q438">
        <v>610</v>
      </c>
      <c r="R438">
        <v>560</v>
      </c>
      <c r="S438">
        <v>540</v>
      </c>
      <c r="T438">
        <v>580</v>
      </c>
      <c r="U438">
        <v>610</v>
      </c>
      <c r="V438">
        <v>600</v>
      </c>
      <c r="W438">
        <v>600</v>
      </c>
      <c r="X438">
        <v>600</v>
      </c>
      <c r="Y438" s="145">
        <v>600</v>
      </c>
      <c r="Z438">
        <v>600</v>
      </c>
      <c r="AA438">
        <v>550</v>
      </c>
    </row>
    <row r="439" spans="1:27" x14ac:dyDescent="0.2">
      <c r="A439" s="89">
        <f>VLOOKUP(C439,TabellenBDFS!$B$4:$C$2717,2,FALSE)</f>
        <v>64</v>
      </c>
      <c r="B439" t="str">
        <f t="shared" si="8"/>
        <v>642</v>
      </c>
      <c r="C439" t="s">
        <v>66</v>
      </c>
      <c r="D439">
        <v>2</v>
      </c>
      <c r="E439">
        <v>170</v>
      </c>
      <c r="F439">
        <v>170</v>
      </c>
      <c r="G439">
        <v>160</v>
      </c>
      <c r="H439">
        <v>150</v>
      </c>
      <c r="I439">
        <v>140</v>
      </c>
      <c r="J439">
        <v>140</v>
      </c>
      <c r="K439">
        <v>130</v>
      </c>
      <c r="L439">
        <v>120</v>
      </c>
      <c r="M439">
        <v>110</v>
      </c>
      <c r="N439">
        <v>110</v>
      </c>
      <c r="O439">
        <v>100</v>
      </c>
      <c r="P439">
        <v>90</v>
      </c>
      <c r="Q439">
        <v>80</v>
      </c>
      <c r="R439">
        <v>70</v>
      </c>
      <c r="S439">
        <v>60</v>
      </c>
      <c r="T439">
        <v>60</v>
      </c>
      <c r="U439">
        <v>60</v>
      </c>
      <c r="V439">
        <v>40</v>
      </c>
      <c r="W439">
        <v>40</v>
      </c>
      <c r="X439">
        <v>40</v>
      </c>
      <c r="Y439" s="145">
        <v>30</v>
      </c>
      <c r="Z439">
        <v>30</v>
      </c>
      <c r="AA439">
        <v>30</v>
      </c>
    </row>
    <row r="440" spans="1:27" x14ac:dyDescent="0.2">
      <c r="A440" s="89">
        <f>VLOOKUP(C440,TabellenBDFS!$B$4:$C$2717,2,FALSE)</f>
        <v>64</v>
      </c>
      <c r="B440" t="str">
        <f t="shared" si="8"/>
        <v>643</v>
      </c>
      <c r="C440" t="s">
        <v>66</v>
      </c>
      <c r="D440">
        <v>3</v>
      </c>
      <c r="E440">
        <v>0</v>
      </c>
      <c r="F440">
        <v>10</v>
      </c>
      <c r="G440">
        <v>10</v>
      </c>
      <c r="H440">
        <v>20</v>
      </c>
      <c r="I440">
        <v>30</v>
      </c>
      <c r="J440">
        <v>50</v>
      </c>
      <c r="K440">
        <v>60</v>
      </c>
      <c r="L440">
        <v>70</v>
      </c>
      <c r="M440">
        <v>80</v>
      </c>
      <c r="N440">
        <v>90</v>
      </c>
      <c r="O440">
        <v>100</v>
      </c>
      <c r="P440">
        <v>110</v>
      </c>
      <c r="Q440">
        <v>110</v>
      </c>
      <c r="R440">
        <v>110</v>
      </c>
      <c r="S440">
        <v>110</v>
      </c>
      <c r="T440">
        <v>110</v>
      </c>
      <c r="U440">
        <v>130</v>
      </c>
      <c r="V440">
        <v>140</v>
      </c>
      <c r="W440">
        <v>140</v>
      </c>
      <c r="X440">
        <v>130</v>
      </c>
      <c r="Y440" s="145">
        <v>120</v>
      </c>
      <c r="Z440">
        <v>130</v>
      </c>
      <c r="AA440">
        <v>140</v>
      </c>
    </row>
    <row r="441" spans="1:27" x14ac:dyDescent="0.2">
      <c r="A441" s="89">
        <f>VLOOKUP(C441,TabellenBDFS!$B$4:$C$2717,2,FALSE)</f>
        <v>64</v>
      </c>
      <c r="B441" t="str">
        <f t="shared" si="8"/>
        <v>644</v>
      </c>
      <c r="C441" t="s">
        <v>66</v>
      </c>
      <c r="D441">
        <v>4</v>
      </c>
      <c r="E441">
        <v>0</v>
      </c>
      <c r="F441">
        <v>0</v>
      </c>
      <c r="G441">
        <v>0</v>
      </c>
      <c r="H441">
        <v>10</v>
      </c>
      <c r="I441">
        <v>10</v>
      </c>
      <c r="J441">
        <v>20</v>
      </c>
      <c r="K441">
        <v>30</v>
      </c>
      <c r="L441">
        <v>30</v>
      </c>
      <c r="M441">
        <v>40</v>
      </c>
      <c r="N441">
        <v>40</v>
      </c>
      <c r="O441">
        <v>40</v>
      </c>
      <c r="P441">
        <v>50</v>
      </c>
      <c r="Q441">
        <v>50</v>
      </c>
      <c r="R441">
        <v>50</v>
      </c>
      <c r="S441">
        <v>40</v>
      </c>
      <c r="T441">
        <v>50</v>
      </c>
      <c r="U441">
        <v>50</v>
      </c>
      <c r="V441">
        <v>50</v>
      </c>
      <c r="W441">
        <v>40</v>
      </c>
      <c r="X441">
        <v>40</v>
      </c>
      <c r="Y441" s="145">
        <v>40</v>
      </c>
      <c r="Z441">
        <v>40</v>
      </c>
      <c r="AA441">
        <v>40</v>
      </c>
    </row>
    <row r="442" spans="1:27" x14ac:dyDescent="0.2">
      <c r="A442" s="89">
        <f>VLOOKUP(C442,TabellenBDFS!$B$4:$C$2717,2,FALSE)</f>
        <v>64</v>
      </c>
      <c r="B442" t="str">
        <f t="shared" si="8"/>
        <v>645</v>
      </c>
      <c r="C442" t="s">
        <v>66</v>
      </c>
      <c r="D442">
        <v>5</v>
      </c>
      <c r="E442">
        <v>40</v>
      </c>
      <c r="F442">
        <v>40</v>
      </c>
      <c r="G442">
        <v>50</v>
      </c>
      <c r="H442">
        <v>40</v>
      </c>
      <c r="I442">
        <v>40</v>
      </c>
      <c r="J442">
        <v>30</v>
      </c>
      <c r="K442">
        <v>40</v>
      </c>
      <c r="L442">
        <v>40</v>
      </c>
      <c r="M442">
        <v>40</v>
      </c>
      <c r="N442">
        <v>30</v>
      </c>
      <c r="O442">
        <v>30</v>
      </c>
      <c r="P442">
        <v>30</v>
      </c>
      <c r="Q442">
        <v>30</v>
      </c>
      <c r="R442">
        <v>40</v>
      </c>
      <c r="S442">
        <v>40</v>
      </c>
      <c r="T442">
        <v>40</v>
      </c>
      <c r="U442">
        <v>40</v>
      </c>
      <c r="V442">
        <v>40</v>
      </c>
      <c r="W442">
        <v>40</v>
      </c>
      <c r="X442">
        <v>40</v>
      </c>
      <c r="Y442" s="145">
        <v>40</v>
      </c>
      <c r="Z442">
        <v>40</v>
      </c>
      <c r="AA442">
        <v>30</v>
      </c>
    </row>
    <row r="443" spans="1:27" x14ac:dyDescent="0.2">
      <c r="A443" s="89">
        <f>VLOOKUP(C443,TabellenBDFS!$B$4:$C$2717,2,FALSE)</f>
        <v>64</v>
      </c>
      <c r="B443" t="str">
        <f t="shared" si="8"/>
        <v>646</v>
      </c>
      <c r="C443" t="s">
        <v>66</v>
      </c>
      <c r="D443">
        <v>6</v>
      </c>
      <c r="E443">
        <v>210</v>
      </c>
      <c r="F443">
        <v>220</v>
      </c>
      <c r="G443">
        <v>220</v>
      </c>
      <c r="H443">
        <v>210</v>
      </c>
      <c r="I443">
        <v>200</v>
      </c>
      <c r="J443">
        <v>200</v>
      </c>
      <c r="K443">
        <v>190</v>
      </c>
      <c r="L443">
        <v>180</v>
      </c>
      <c r="M443">
        <v>170</v>
      </c>
      <c r="N443">
        <v>180</v>
      </c>
      <c r="O443">
        <v>180</v>
      </c>
      <c r="P443">
        <v>200</v>
      </c>
      <c r="Q443">
        <v>210</v>
      </c>
      <c r="R443">
        <v>190</v>
      </c>
      <c r="S443">
        <v>200</v>
      </c>
      <c r="T443">
        <v>210</v>
      </c>
      <c r="U443">
        <v>230</v>
      </c>
      <c r="V443">
        <v>230</v>
      </c>
      <c r="W443">
        <v>240</v>
      </c>
      <c r="X443">
        <v>250</v>
      </c>
      <c r="Y443" s="145">
        <v>250</v>
      </c>
      <c r="Z443">
        <v>260</v>
      </c>
      <c r="AA443">
        <v>240</v>
      </c>
    </row>
    <row r="444" spans="1:27" x14ac:dyDescent="0.2">
      <c r="A444" s="89">
        <f>VLOOKUP(C444,TabellenBDFS!$B$4:$C$2717,2,FALSE)</f>
        <v>64</v>
      </c>
      <c r="B444" t="str">
        <f t="shared" si="8"/>
        <v>647</v>
      </c>
      <c r="C444" t="s">
        <v>66</v>
      </c>
      <c r="D444">
        <v>7</v>
      </c>
      <c r="E444">
        <v>90</v>
      </c>
      <c r="F444">
        <v>90</v>
      </c>
      <c r="G444">
        <v>130</v>
      </c>
      <c r="H444">
        <v>130</v>
      </c>
      <c r="I444">
        <v>130</v>
      </c>
      <c r="J444">
        <v>120</v>
      </c>
      <c r="K444">
        <v>130</v>
      </c>
      <c r="L444">
        <v>130</v>
      </c>
      <c r="M444">
        <v>130</v>
      </c>
      <c r="N444">
        <v>120</v>
      </c>
      <c r="O444">
        <v>130</v>
      </c>
      <c r="P444">
        <v>130</v>
      </c>
      <c r="Q444">
        <v>140</v>
      </c>
      <c r="R444">
        <v>110</v>
      </c>
      <c r="S444">
        <v>90</v>
      </c>
      <c r="T444">
        <v>110</v>
      </c>
      <c r="U444">
        <v>110</v>
      </c>
      <c r="V444">
        <v>110</v>
      </c>
      <c r="W444">
        <v>100</v>
      </c>
      <c r="X444">
        <v>100</v>
      </c>
      <c r="Y444" s="145">
        <v>110</v>
      </c>
      <c r="Z444">
        <v>90</v>
      </c>
      <c r="AA444">
        <v>80</v>
      </c>
    </row>
    <row r="445" spans="1:27" x14ac:dyDescent="0.2">
      <c r="A445" s="89">
        <f>VLOOKUP(C445,TabellenBDFS!$B$4:$C$2717,2,FALSE)</f>
        <v>65</v>
      </c>
      <c r="B445" t="str">
        <f t="shared" si="8"/>
        <v>651</v>
      </c>
      <c r="C445" t="s">
        <v>67</v>
      </c>
      <c r="D445">
        <v>1</v>
      </c>
      <c r="E445">
        <v>90</v>
      </c>
      <c r="F445">
        <v>100</v>
      </c>
      <c r="G445">
        <v>100</v>
      </c>
      <c r="H445">
        <v>100</v>
      </c>
      <c r="I445">
        <v>120</v>
      </c>
      <c r="J445">
        <v>120</v>
      </c>
      <c r="K445">
        <v>120</v>
      </c>
      <c r="L445">
        <v>140</v>
      </c>
      <c r="M445">
        <v>130</v>
      </c>
      <c r="N445">
        <v>140</v>
      </c>
      <c r="O445">
        <v>130</v>
      </c>
      <c r="P445">
        <v>150</v>
      </c>
      <c r="Q445">
        <v>160</v>
      </c>
      <c r="R445">
        <v>160</v>
      </c>
      <c r="S445">
        <v>170</v>
      </c>
      <c r="T445">
        <v>170</v>
      </c>
      <c r="U445">
        <v>190</v>
      </c>
      <c r="V445">
        <v>180</v>
      </c>
      <c r="W445">
        <v>180</v>
      </c>
      <c r="X445">
        <v>190</v>
      </c>
      <c r="Y445" s="145">
        <v>220</v>
      </c>
      <c r="Z445">
        <v>210</v>
      </c>
      <c r="AA445">
        <v>210</v>
      </c>
    </row>
    <row r="446" spans="1:27" x14ac:dyDescent="0.2">
      <c r="A446" s="89">
        <f>VLOOKUP(C446,TabellenBDFS!$B$4:$C$2717,2,FALSE)</f>
        <v>65</v>
      </c>
      <c r="B446" t="str">
        <f t="shared" si="8"/>
        <v>652</v>
      </c>
      <c r="C446" t="s">
        <v>67</v>
      </c>
      <c r="D446">
        <v>2</v>
      </c>
      <c r="E446">
        <v>0</v>
      </c>
      <c r="F446">
        <v>0</v>
      </c>
      <c r="G446">
        <v>0</v>
      </c>
      <c r="H446">
        <v>0</v>
      </c>
      <c r="I446">
        <v>0</v>
      </c>
      <c r="J446">
        <v>0</v>
      </c>
      <c r="K446">
        <v>0</v>
      </c>
      <c r="L446">
        <v>0</v>
      </c>
      <c r="M446">
        <v>0</v>
      </c>
      <c r="N446">
        <v>0</v>
      </c>
      <c r="O446">
        <v>0</v>
      </c>
      <c r="P446">
        <v>0</v>
      </c>
      <c r="Q446">
        <v>0</v>
      </c>
      <c r="R446">
        <v>0</v>
      </c>
      <c r="S446">
        <v>0</v>
      </c>
      <c r="T446">
        <v>0</v>
      </c>
      <c r="U446">
        <v>0</v>
      </c>
      <c r="V446">
        <v>0</v>
      </c>
      <c r="W446">
        <v>0</v>
      </c>
      <c r="X446">
        <v>0</v>
      </c>
      <c r="Y446" s="145">
        <v>0</v>
      </c>
      <c r="Z446">
        <v>0</v>
      </c>
      <c r="AA446">
        <v>0</v>
      </c>
    </row>
    <row r="447" spans="1:27" x14ac:dyDescent="0.2">
      <c r="A447" s="89">
        <f>VLOOKUP(C447,TabellenBDFS!$B$4:$C$2717,2,FALSE)</f>
        <v>65</v>
      </c>
      <c r="B447" t="str">
        <f t="shared" si="8"/>
        <v>653</v>
      </c>
      <c r="C447" t="s">
        <v>67</v>
      </c>
      <c r="D447">
        <v>3</v>
      </c>
      <c r="E447">
        <v>0</v>
      </c>
      <c r="F447">
        <v>0</v>
      </c>
      <c r="G447">
        <v>0</v>
      </c>
      <c r="H447">
        <v>0</v>
      </c>
      <c r="I447">
        <v>0</v>
      </c>
      <c r="J447">
        <v>10</v>
      </c>
      <c r="K447">
        <v>10</v>
      </c>
      <c r="L447">
        <v>10</v>
      </c>
      <c r="M447">
        <v>10</v>
      </c>
      <c r="N447">
        <v>10</v>
      </c>
      <c r="O447">
        <v>10</v>
      </c>
      <c r="P447">
        <v>10</v>
      </c>
      <c r="Q447">
        <v>20</v>
      </c>
      <c r="R447">
        <v>20</v>
      </c>
      <c r="S447">
        <v>20</v>
      </c>
      <c r="T447">
        <v>20</v>
      </c>
      <c r="U447">
        <v>20</v>
      </c>
      <c r="V447">
        <v>20</v>
      </c>
      <c r="W447">
        <v>20</v>
      </c>
      <c r="X447">
        <v>20</v>
      </c>
      <c r="Y447" s="145">
        <v>30</v>
      </c>
      <c r="Z447">
        <v>30</v>
      </c>
      <c r="AA447">
        <v>30</v>
      </c>
    </row>
    <row r="448" spans="1:27" x14ac:dyDescent="0.2">
      <c r="A448" s="89">
        <f>VLOOKUP(C448,TabellenBDFS!$B$4:$C$2717,2,FALSE)</f>
        <v>65</v>
      </c>
      <c r="B448" t="str">
        <f t="shared" si="8"/>
        <v>654</v>
      </c>
      <c r="C448" t="s">
        <v>67</v>
      </c>
      <c r="D448">
        <v>4</v>
      </c>
      <c r="E448">
        <v>0</v>
      </c>
      <c r="F448">
        <v>0</v>
      </c>
      <c r="G448">
        <v>0</v>
      </c>
      <c r="H448">
        <v>0</v>
      </c>
      <c r="I448">
        <v>0</v>
      </c>
      <c r="J448">
        <v>0</v>
      </c>
      <c r="K448">
        <v>0</v>
      </c>
      <c r="L448">
        <v>0</v>
      </c>
      <c r="M448">
        <v>0</v>
      </c>
      <c r="N448">
        <v>0</v>
      </c>
      <c r="O448">
        <v>10</v>
      </c>
      <c r="P448">
        <v>10</v>
      </c>
      <c r="Q448">
        <v>10</v>
      </c>
      <c r="R448">
        <v>10</v>
      </c>
      <c r="S448">
        <v>10</v>
      </c>
      <c r="T448">
        <v>10</v>
      </c>
      <c r="U448">
        <v>10</v>
      </c>
      <c r="V448">
        <v>10</v>
      </c>
      <c r="W448">
        <v>10</v>
      </c>
      <c r="X448">
        <v>10</v>
      </c>
      <c r="Y448" s="145">
        <v>10</v>
      </c>
      <c r="Z448">
        <v>10</v>
      </c>
      <c r="AA448">
        <v>10</v>
      </c>
    </row>
    <row r="449" spans="1:27" x14ac:dyDescent="0.2">
      <c r="A449" s="89">
        <f>VLOOKUP(C449,TabellenBDFS!$B$4:$C$2717,2,FALSE)</f>
        <v>65</v>
      </c>
      <c r="B449" t="str">
        <f t="shared" si="8"/>
        <v>655</v>
      </c>
      <c r="C449" t="s">
        <v>67</v>
      </c>
      <c r="D449">
        <v>5</v>
      </c>
      <c r="E449">
        <v>0</v>
      </c>
      <c r="F449">
        <v>0</v>
      </c>
      <c r="G449">
        <v>0</v>
      </c>
      <c r="H449">
        <v>0</v>
      </c>
      <c r="I449">
        <v>0</v>
      </c>
      <c r="J449">
        <v>0</v>
      </c>
      <c r="K449">
        <v>0</v>
      </c>
      <c r="L449">
        <v>0</v>
      </c>
      <c r="M449">
        <v>0</v>
      </c>
      <c r="N449">
        <v>0</v>
      </c>
      <c r="O449">
        <v>0</v>
      </c>
      <c r="P449">
        <v>0</v>
      </c>
      <c r="Q449">
        <v>0</v>
      </c>
      <c r="R449">
        <v>0</v>
      </c>
      <c r="S449">
        <v>0</v>
      </c>
      <c r="T449">
        <v>0</v>
      </c>
      <c r="U449">
        <v>0</v>
      </c>
      <c r="V449">
        <v>0</v>
      </c>
      <c r="W449">
        <v>0</v>
      </c>
      <c r="X449">
        <v>0</v>
      </c>
      <c r="Y449" s="145">
        <v>0</v>
      </c>
      <c r="Z449">
        <v>0</v>
      </c>
      <c r="AA449">
        <v>0</v>
      </c>
    </row>
    <row r="450" spans="1:27" x14ac:dyDescent="0.2">
      <c r="A450" s="89">
        <f>VLOOKUP(C450,TabellenBDFS!$B$4:$C$2717,2,FALSE)</f>
        <v>65</v>
      </c>
      <c r="B450" t="str">
        <f t="shared" si="8"/>
        <v>656</v>
      </c>
      <c r="C450" t="s">
        <v>67</v>
      </c>
      <c r="D450">
        <v>6</v>
      </c>
      <c r="E450">
        <v>50</v>
      </c>
      <c r="F450">
        <v>50</v>
      </c>
      <c r="G450">
        <v>50</v>
      </c>
      <c r="H450">
        <v>50</v>
      </c>
      <c r="I450">
        <v>60</v>
      </c>
      <c r="J450">
        <v>60</v>
      </c>
      <c r="K450">
        <v>60</v>
      </c>
      <c r="L450">
        <v>60</v>
      </c>
      <c r="M450">
        <v>60</v>
      </c>
      <c r="N450">
        <v>60</v>
      </c>
      <c r="O450">
        <v>60</v>
      </c>
      <c r="P450">
        <v>70</v>
      </c>
      <c r="Q450">
        <v>70</v>
      </c>
      <c r="R450">
        <v>80</v>
      </c>
      <c r="S450">
        <v>80</v>
      </c>
      <c r="T450">
        <v>90</v>
      </c>
      <c r="U450">
        <v>100</v>
      </c>
      <c r="V450">
        <v>100</v>
      </c>
      <c r="W450">
        <v>100</v>
      </c>
      <c r="X450">
        <v>110</v>
      </c>
      <c r="Y450" s="145">
        <v>110</v>
      </c>
      <c r="Z450">
        <v>110</v>
      </c>
      <c r="AA450">
        <v>110</v>
      </c>
    </row>
    <row r="451" spans="1:27" x14ac:dyDescent="0.2">
      <c r="A451" s="89">
        <f>VLOOKUP(C451,TabellenBDFS!$B$4:$C$2717,2,FALSE)</f>
        <v>65</v>
      </c>
      <c r="B451" t="str">
        <f t="shared" si="8"/>
        <v>657</v>
      </c>
      <c r="C451" t="s">
        <v>67</v>
      </c>
      <c r="D451">
        <v>7</v>
      </c>
      <c r="E451">
        <v>50</v>
      </c>
      <c r="F451">
        <v>50</v>
      </c>
      <c r="G451">
        <v>50</v>
      </c>
      <c r="H451">
        <v>50</v>
      </c>
      <c r="I451">
        <v>50</v>
      </c>
      <c r="J451">
        <v>50</v>
      </c>
      <c r="K451">
        <v>50</v>
      </c>
      <c r="L451">
        <v>60</v>
      </c>
      <c r="M451">
        <v>60</v>
      </c>
      <c r="N451">
        <v>60</v>
      </c>
      <c r="O451">
        <v>60</v>
      </c>
      <c r="P451">
        <v>60</v>
      </c>
      <c r="Q451">
        <v>60</v>
      </c>
      <c r="R451">
        <v>50</v>
      </c>
      <c r="S451">
        <v>60</v>
      </c>
      <c r="T451">
        <v>50</v>
      </c>
      <c r="U451">
        <v>60</v>
      </c>
      <c r="V451">
        <v>50</v>
      </c>
      <c r="W451">
        <v>50</v>
      </c>
      <c r="X451">
        <v>50</v>
      </c>
      <c r="Y451" s="145">
        <v>70</v>
      </c>
      <c r="Z451">
        <v>60</v>
      </c>
      <c r="AA451">
        <v>60</v>
      </c>
    </row>
    <row r="452" spans="1:27" x14ac:dyDescent="0.2">
      <c r="A452" s="89">
        <f>VLOOKUP(C452,TabellenBDFS!$B$4:$C$2717,2,FALSE)</f>
        <v>66</v>
      </c>
      <c r="B452" t="str">
        <f t="shared" si="8"/>
        <v>661</v>
      </c>
      <c r="C452" t="s">
        <v>68</v>
      </c>
      <c r="D452">
        <v>1</v>
      </c>
      <c r="E452">
        <v>110</v>
      </c>
      <c r="F452">
        <v>110</v>
      </c>
      <c r="G452">
        <v>110</v>
      </c>
      <c r="H452">
        <v>110</v>
      </c>
      <c r="I452">
        <v>110</v>
      </c>
      <c r="J452">
        <v>100</v>
      </c>
      <c r="K452">
        <v>110</v>
      </c>
      <c r="L452">
        <v>110</v>
      </c>
      <c r="M452">
        <v>120</v>
      </c>
      <c r="N452">
        <v>120</v>
      </c>
      <c r="O452">
        <v>120</v>
      </c>
      <c r="P452">
        <v>120</v>
      </c>
      <c r="Q452">
        <v>110</v>
      </c>
      <c r="R452">
        <v>110</v>
      </c>
      <c r="S452">
        <v>120</v>
      </c>
      <c r="T452">
        <v>130</v>
      </c>
      <c r="U452">
        <v>130</v>
      </c>
      <c r="V452">
        <v>130</v>
      </c>
      <c r="W452">
        <v>130</v>
      </c>
      <c r="X452">
        <v>130</v>
      </c>
      <c r="Y452" s="145">
        <v>130</v>
      </c>
      <c r="Z452">
        <v>130</v>
      </c>
      <c r="AA452">
        <v>130</v>
      </c>
    </row>
    <row r="453" spans="1:27" x14ac:dyDescent="0.2">
      <c r="A453" s="89">
        <f>VLOOKUP(C453,TabellenBDFS!$B$4:$C$2717,2,FALSE)</f>
        <v>66</v>
      </c>
      <c r="B453" t="str">
        <f t="shared" si="8"/>
        <v>662</v>
      </c>
      <c r="C453" t="s">
        <v>68</v>
      </c>
      <c r="D453">
        <v>2</v>
      </c>
      <c r="E453">
        <v>20</v>
      </c>
      <c r="F453">
        <v>20</v>
      </c>
      <c r="G453">
        <v>20</v>
      </c>
      <c r="H453">
        <v>10</v>
      </c>
      <c r="I453">
        <v>10</v>
      </c>
      <c r="J453">
        <v>10</v>
      </c>
      <c r="K453">
        <v>10</v>
      </c>
      <c r="L453">
        <v>10</v>
      </c>
      <c r="M453">
        <v>20</v>
      </c>
      <c r="N453">
        <v>20</v>
      </c>
      <c r="O453">
        <v>10</v>
      </c>
      <c r="P453">
        <v>10</v>
      </c>
      <c r="Q453">
        <v>10</v>
      </c>
      <c r="R453">
        <v>10</v>
      </c>
      <c r="S453">
        <v>10</v>
      </c>
      <c r="T453">
        <v>10</v>
      </c>
      <c r="U453">
        <v>10</v>
      </c>
      <c r="V453">
        <v>10</v>
      </c>
      <c r="W453">
        <v>10</v>
      </c>
      <c r="X453">
        <v>10</v>
      </c>
      <c r="Y453" s="145">
        <v>10</v>
      </c>
      <c r="Z453">
        <v>10</v>
      </c>
      <c r="AA453">
        <v>10</v>
      </c>
    </row>
    <row r="454" spans="1:27" x14ac:dyDescent="0.2">
      <c r="A454" s="89">
        <f>VLOOKUP(C454,TabellenBDFS!$B$4:$C$2717,2,FALSE)</f>
        <v>66</v>
      </c>
      <c r="B454" t="str">
        <f t="shared" si="8"/>
        <v>663</v>
      </c>
      <c r="C454" t="s">
        <v>68</v>
      </c>
      <c r="D454">
        <v>3</v>
      </c>
      <c r="E454">
        <v>0</v>
      </c>
      <c r="F454">
        <v>0</v>
      </c>
      <c r="G454">
        <v>0</v>
      </c>
      <c r="H454">
        <v>0</v>
      </c>
      <c r="I454">
        <v>10</v>
      </c>
      <c r="J454">
        <v>10</v>
      </c>
      <c r="K454">
        <v>10</v>
      </c>
      <c r="L454">
        <v>10</v>
      </c>
      <c r="M454">
        <v>20</v>
      </c>
      <c r="N454">
        <v>20</v>
      </c>
      <c r="O454">
        <v>20</v>
      </c>
      <c r="P454">
        <v>10</v>
      </c>
      <c r="Q454">
        <v>10</v>
      </c>
      <c r="R454">
        <v>10</v>
      </c>
      <c r="S454">
        <v>10</v>
      </c>
      <c r="T454">
        <v>10</v>
      </c>
      <c r="U454">
        <v>10</v>
      </c>
      <c r="V454">
        <v>10</v>
      </c>
      <c r="W454">
        <v>10</v>
      </c>
      <c r="X454">
        <v>10</v>
      </c>
      <c r="Y454" s="145">
        <v>10</v>
      </c>
      <c r="Z454">
        <v>10</v>
      </c>
      <c r="AA454">
        <v>10</v>
      </c>
    </row>
    <row r="455" spans="1:27" x14ac:dyDescent="0.2">
      <c r="A455" s="89">
        <f>VLOOKUP(C455,TabellenBDFS!$B$4:$C$2717,2,FALSE)</f>
        <v>66</v>
      </c>
      <c r="B455" t="str">
        <f t="shared" si="8"/>
        <v>664</v>
      </c>
      <c r="C455" t="s">
        <v>68</v>
      </c>
      <c r="D455">
        <v>4</v>
      </c>
      <c r="E455">
        <v>0</v>
      </c>
      <c r="F455">
        <v>0</v>
      </c>
      <c r="G455">
        <v>0</v>
      </c>
      <c r="H455">
        <v>10</v>
      </c>
      <c r="I455">
        <v>0</v>
      </c>
      <c r="J455">
        <v>0</v>
      </c>
      <c r="K455">
        <v>0</v>
      </c>
      <c r="L455">
        <v>10</v>
      </c>
      <c r="M455">
        <v>10</v>
      </c>
      <c r="N455">
        <v>0</v>
      </c>
      <c r="O455">
        <v>0</v>
      </c>
      <c r="P455">
        <v>10</v>
      </c>
      <c r="Q455">
        <v>0</v>
      </c>
      <c r="R455">
        <v>0</v>
      </c>
      <c r="S455">
        <v>10</v>
      </c>
      <c r="T455">
        <v>10</v>
      </c>
      <c r="U455">
        <v>10</v>
      </c>
      <c r="V455">
        <v>0</v>
      </c>
      <c r="W455">
        <v>0</v>
      </c>
      <c r="X455">
        <v>0</v>
      </c>
      <c r="Y455" s="145">
        <v>0</v>
      </c>
      <c r="Z455">
        <v>0</v>
      </c>
      <c r="AA455">
        <v>0</v>
      </c>
    </row>
    <row r="456" spans="1:27" x14ac:dyDescent="0.2">
      <c r="A456" s="89">
        <f>VLOOKUP(C456,TabellenBDFS!$B$4:$C$2717,2,FALSE)</f>
        <v>66</v>
      </c>
      <c r="B456" t="str">
        <f t="shared" si="8"/>
        <v>665</v>
      </c>
      <c r="C456" t="s">
        <v>68</v>
      </c>
      <c r="D456">
        <v>5</v>
      </c>
      <c r="E456">
        <v>10</v>
      </c>
      <c r="F456">
        <v>10</v>
      </c>
      <c r="G456">
        <v>10</v>
      </c>
      <c r="H456">
        <v>10</v>
      </c>
      <c r="I456">
        <v>10</v>
      </c>
      <c r="J456">
        <v>10</v>
      </c>
      <c r="K456">
        <v>10</v>
      </c>
      <c r="L456">
        <v>10</v>
      </c>
      <c r="M456">
        <v>10</v>
      </c>
      <c r="N456">
        <v>10</v>
      </c>
      <c r="O456">
        <v>10</v>
      </c>
      <c r="P456">
        <v>0</v>
      </c>
      <c r="Q456">
        <v>0</v>
      </c>
      <c r="R456">
        <v>10</v>
      </c>
      <c r="S456">
        <v>10</v>
      </c>
      <c r="T456">
        <v>10</v>
      </c>
      <c r="U456">
        <v>10</v>
      </c>
      <c r="V456">
        <v>10</v>
      </c>
      <c r="W456">
        <v>10</v>
      </c>
      <c r="X456">
        <v>10</v>
      </c>
      <c r="Y456" s="145">
        <v>10</v>
      </c>
      <c r="Z456">
        <v>10</v>
      </c>
      <c r="AA456">
        <v>10</v>
      </c>
    </row>
    <row r="457" spans="1:27" x14ac:dyDescent="0.2">
      <c r="A457" s="89">
        <f>VLOOKUP(C457,TabellenBDFS!$B$4:$C$2717,2,FALSE)</f>
        <v>66</v>
      </c>
      <c r="B457" t="str">
        <f t="shared" si="8"/>
        <v>666</v>
      </c>
      <c r="C457" t="s">
        <v>68</v>
      </c>
      <c r="D457">
        <v>6</v>
      </c>
      <c r="E457">
        <v>70</v>
      </c>
      <c r="F457">
        <v>60</v>
      </c>
      <c r="G457">
        <v>60</v>
      </c>
      <c r="H457">
        <v>60</v>
      </c>
      <c r="I457">
        <v>50</v>
      </c>
      <c r="J457">
        <v>50</v>
      </c>
      <c r="K457">
        <v>50</v>
      </c>
      <c r="L457">
        <v>50</v>
      </c>
      <c r="M457">
        <v>50</v>
      </c>
      <c r="N457">
        <v>50</v>
      </c>
      <c r="O457">
        <v>50</v>
      </c>
      <c r="P457">
        <v>60</v>
      </c>
      <c r="Q457">
        <v>60</v>
      </c>
      <c r="R457">
        <v>60</v>
      </c>
      <c r="S457">
        <v>70</v>
      </c>
      <c r="T457">
        <v>80</v>
      </c>
      <c r="U457">
        <v>80</v>
      </c>
      <c r="V457">
        <v>80</v>
      </c>
      <c r="W457">
        <v>80</v>
      </c>
      <c r="X457">
        <v>80</v>
      </c>
      <c r="Y457" s="145">
        <v>80</v>
      </c>
      <c r="Z457">
        <v>90</v>
      </c>
      <c r="AA457">
        <v>80</v>
      </c>
    </row>
    <row r="458" spans="1:27" x14ac:dyDescent="0.2">
      <c r="A458" s="89">
        <f>VLOOKUP(C458,TabellenBDFS!$B$4:$C$2717,2,FALSE)</f>
        <v>66</v>
      </c>
      <c r="B458" t="str">
        <f t="shared" si="8"/>
        <v>667</v>
      </c>
      <c r="C458" t="s">
        <v>68</v>
      </c>
      <c r="D458">
        <v>7</v>
      </c>
      <c r="E458">
        <v>20</v>
      </c>
      <c r="F458">
        <v>20</v>
      </c>
      <c r="G458">
        <v>30</v>
      </c>
      <c r="H458">
        <v>30</v>
      </c>
      <c r="I458">
        <v>20</v>
      </c>
      <c r="J458">
        <v>20</v>
      </c>
      <c r="K458">
        <v>20</v>
      </c>
      <c r="L458">
        <v>20</v>
      </c>
      <c r="M458">
        <v>20</v>
      </c>
      <c r="N458">
        <v>20</v>
      </c>
      <c r="O458">
        <v>20</v>
      </c>
      <c r="P458">
        <v>30</v>
      </c>
      <c r="Q458">
        <v>30</v>
      </c>
      <c r="R458">
        <v>30</v>
      </c>
      <c r="S458">
        <v>30</v>
      </c>
      <c r="T458">
        <v>20</v>
      </c>
      <c r="U458">
        <v>20</v>
      </c>
      <c r="V458">
        <v>20</v>
      </c>
      <c r="W458">
        <v>30</v>
      </c>
      <c r="X458">
        <v>20</v>
      </c>
      <c r="Y458" s="145">
        <v>20</v>
      </c>
      <c r="Z458">
        <v>20</v>
      </c>
      <c r="AA458">
        <v>20</v>
      </c>
    </row>
    <row r="459" spans="1:27" x14ac:dyDescent="0.2">
      <c r="A459" s="89">
        <f>VLOOKUP(C459,TabellenBDFS!$B$4:$C$2717,2,FALSE)</f>
        <v>67</v>
      </c>
      <c r="B459" t="str">
        <f t="shared" ref="B459:B522" si="9">CONCATENATE(A459,D459)</f>
        <v>671</v>
      </c>
      <c r="C459" t="s">
        <v>69</v>
      </c>
      <c r="D459">
        <v>1</v>
      </c>
      <c r="E459">
        <v>310</v>
      </c>
      <c r="F459">
        <v>320</v>
      </c>
      <c r="G459">
        <v>340</v>
      </c>
      <c r="H459">
        <v>340</v>
      </c>
      <c r="I459">
        <v>340</v>
      </c>
      <c r="J459">
        <v>340</v>
      </c>
      <c r="K459">
        <v>360</v>
      </c>
      <c r="L459">
        <v>350</v>
      </c>
      <c r="M459">
        <v>330</v>
      </c>
      <c r="N459">
        <v>340</v>
      </c>
      <c r="O459">
        <v>360</v>
      </c>
      <c r="P459">
        <v>370</v>
      </c>
      <c r="Q459">
        <v>340</v>
      </c>
      <c r="R459">
        <v>350</v>
      </c>
      <c r="S459">
        <v>370</v>
      </c>
      <c r="T459">
        <v>400</v>
      </c>
      <c r="U459">
        <v>430</v>
      </c>
      <c r="V459">
        <v>460</v>
      </c>
      <c r="W459">
        <v>480</v>
      </c>
      <c r="X459">
        <v>470</v>
      </c>
      <c r="Y459" s="145">
        <v>490</v>
      </c>
      <c r="Z459">
        <v>490</v>
      </c>
      <c r="AA459">
        <v>490</v>
      </c>
    </row>
    <row r="460" spans="1:27" x14ac:dyDescent="0.2">
      <c r="A460" s="89">
        <f>VLOOKUP(C460,TabellenBDFS!$B$4:$C$2717,2,FALSE)</f>
        <v>67</v>
      </c>
      <c r="B460" t="str">
        <f t="shared" si="9"/>
        <v>672</v>
      </c>
      <c r="C460" t="s">
        <v>69</v>
      </c>
      <c r="D460">
        <v>2</v>
      </c>
      <c r="E460">
        <v>70</v>
      </c>
      <c r="F460">
        <v>70</v>
      </c>
      <c r="G460">
        <v>70</v>
      </c>
      <c r="H460">
        <v>70</v>
      </c>
      <c r="I460">
        <v>70</v>
      </c>
      <c r="J460">
        <v>60</v>
      </c>
      <c r="K460">
        <v>60</v>
      </c>
      <c r="L460">
        <v>60</v>
      </c>
      <c r="M460">
        <v>60</v>
      </c>
      <c r="N460">
        <v>50</v>
      </c>
      <c r="O460">
        <v>50</v>
      </c>
      <c r="P460">
        <v>60</v>
      </c>
      <c r="Q460">
        <v>60</v>
      </c>
      <c r="R460">
        <v>60</v>
      </c>
      <c r="S460">
        <v>60</v>
      </c>
      <c r="T460">
        <v>60</v>
      </c>
      <c r="U460">
        <v>60</v>
      </c>
      <c r="V460">
        <v>40</v>
      </c>
      <c r="W460">
        <v>40</v>
      </c>
      <c r="X460">
        <v>40</v>
      </c>
      <c r="Y460" s="145">
        <v>40</v>
      </c>
      <c r="Z460">
        <v>40</v>
      </c>
      <c r="AA460">
        <v>30</v>
      </c>
    </row>
    <row r="461" spans="1:27" x14ac:dyDescent="0.2">
      <c r="A461" s="89">
        <f>VLOOKUP(C461,TabellenBDFS!$B$4:$C$2717,2,FALSE)</f>
        <v>67</v>
      </c>
      <c r="B461" t="str">
        <f t="shared" si="9"/>
        <v>673</v>
      </c>
      <c r="C461" t="s">
        <v>69</v>
      </c>
      <c r="D461">
        <v>3</v>
      </c>
      <c r="E461">
        <v>0</v>
      </c>
      <c r="F461">
        <v>10</v>
      </c>
      <c r="G461">
        <v>10</v>
      </c>
      <c r="H461">
        <v>10</v>
      </c>
      <c r="I461">
        <v>20</v>
      </c>
      <c r="J461">
        <v>20</v>
      </c>
      <c r="K461">
        <v>30</v>
      </c>
      <c r="L461">
        <v>30</v>
      </c>
      <c r="M461">
        <v>30</v>
      </c>
      <c r="N461">
        <v>30</v>
      </c>
      <c r="O461">
        <v>50</v>
      </c>
      <c r="P461">
        <v>50</v>
      </c>
      <c r="Q461">
        <v>50</v>
      </c>
      <c r="R461">
        <v>50</v>
      </c>
      <c r="S461">
        <v>50</v>
      </c>
      <c r="T461">
        <v>60</v>
      </c>
      <c r="U461">
        <v>60</v>
      </c>
      <c r="V461">
        <v>90</v>
      </c>
      <c r="W461">
        <v>80</v>
      </c>
      <c r="X461">
        <v>90</v>
      </c>
      <c r="Y461" s="145">
        <v>80</v>
      </c>
      <c r="Z461">
        <v>80</v>
      </c>
      <c r="AA461">
        <v>90</v>
      </c>
    </row>
    <row r="462" spans="1:27" x14ac:dyDescent="0.2">
      <c r="A462" s="89">
        <f>VLOOKUP(C462,TabellenBDFS!$B$4:$C$2717,2,FALSE)</f>
        <v>67</v>
      </c>
      <c r="B462" t="str">
        <f t="shared" si="9"/>
        <v>674</v>
      </c>
      <c r="C462" t="s">
        <v>69</v>
      </c>
      <c r="D462">
        <v>4</v>
      </c>
      <c r="E462">
        <v>0</v>
      </c>
      <c r="F462">
        <v>0</v>
      </c>
      <c r="G462">
        <v>0</v>
      </c>
      <c r="H462">
        <v>10</v>
      </c>
      <c r="I462">
        <v>10</v>
      </c>
      <c r="J462">
        <v>10</v>
      </c>
      <c r="K462">
        <v>10</v>
      </c>
      <c r="L462">
        <v>10</v>
      </c>
      <c r="M462">
        <v>10</v>
      </c>
      <c r="N462">
        <v>10</v>
      </c>
      <c r="O462">
        <v>10</v>
      </c>
      <c r="P462">
        <v>10</v>
      </c>
      <c r="Q462">
        <v>10</v>
      </c>
      <c r="R462">
        <v>10</v>
      </c>
      <c r="S462">
        <v>10</v>
      </c>
      <c r="T462">
        <v>10</v>
      </c>
      <c r="U462">
        <v>10</v>
      </c>
      <c r="V462">
        <v>20</v>
      </c>
      <c r="W462">
        <v>30</v>
      </c>
      <c r="X462">
        <v>30</v>
      </c>
      <c r="Y462" s="145">
        <v>40</v>
      </c>
      <c r="Z462">
        <v>30</v>
      </c>
      <c r="AA462">
        <v>40</v>
      </c>
    </row>
    <row r="463" spans="1:27" x14ac:dyDescent="0.2">
      <c r="A463" s="89">
        <f>VLOOKUP(C463,TabellenBDFS!$B$4:$C$2717,2,FALSE)</f>
        <v>67</v>
      </c>
      <c r="B463" t="str">
        <f t="shared" si="9"/>
        <v>675</v>
      </c>
      <c r="C463" t="s">
        <v>69</v>
      </c>
      <c r="D463">
        <v>5</v>
      </c>
      <c r="E463">
        <v>20</v>
      </c>
      <c r="F463">
        <v>20</v>
      </c>
      <c r="G463">
        <v>20</v>
      </c>
      <c r="H463">
        <v>20</v>
      </c>
      <c r="I463">
        <v>20</v>
      </c>
      <c r="J463">
        <v>20</v>
      </c>
      <c r="K463">
        <v>20</v>
      </c>
      <c r="L463">
        <v>20</v>
      </c>
      <c r="M463">
        <v>20</v>
      </c>
      <c r="N463">
        <v>10</v>
      </c>
      <c r="O463">
        <v>10</v>
      </c>
      <c r="P463">
        <v>10</v>
      </c>
      <c r="Q463">
        <v>10</v>
      </c>
      <c r="R463">
        <v>10</v>
      </c>
      <c r="S463">
        <v>10</v>
      </c>
      <c r="T463">
        <v>10</v>
      </c>
      <c r="U463">
        <v>10</v>
      </c>
      <c r="V463">
        <v>10</v>
      </c>
      <c r="W463">
        <v>10</v>
      </c>
      <c r="X463">
        <v>10</v>
      </c>
      <c r="Y463" s="145">
        <v>10</v>
      </c>
      <c r="Z463">
        <v>10</v>
      </c>
      <c r="AA463">
        <v>10</v>
      </c>
    </row>
    <row r="464" spans="1:27" x14ac:dyDescent="0.2">
      <c r="A464" s="89">
        <f>VLOOKUP(C464,TabellenBDFS!$B$4:$C$2717,2,FALSE)</f>
        <v>67</v>
      </c>
      <c r="B464" t="str">
        <f t="shared" si="9"/>
        <v>676</v>
      </c>
      <c r="C464" t="s">
        <v>69</v>
      </c>
      <c r="D464">
        <v>6</v>
      </c>
      <c r="E464">
        <v>140</v>
      </c>
      <c r="F464">
        <v>140</v>
      </c>
      <c r="G464">
        <v>140</v>
      </c>
      <c r="H464">
        <v>140</v>
      </c>
      <c r="I464">
        <v>130</v>
      </c>
      <c r="J464">
        <v>130</v>
      </c>
      <c r="K464">
        <v>130</v>
      </c>
      <c r="L464">
        <v>130</v>
      </c>
      <c r="M464">
        <v>130</v>
      </c>
      <c r="N464">
        <v>140</v>
      </c>
      <c r="O464">
        <v>140</v>
      </c>
      <c r="P464">
        <v>150</v>
      </c>
      <c r="Q464">
        <v>140</v>
      </c>
      <c r="R464">
        <v>150</v>
      </c>
      <c r="S464">
        <v>170</v>
      </c>
      <c r="T464">
        <v>180</v>
      </c>
      <c r="U464">
        <v>180</v>
      </c>
      <c r="V464">
        <v>190</v>
      </c>
      <c r="W464">
        <v>200</v>
      </c>
      <c r="X464">
        <v>200</v>
      </c>
      <c r="Y464" s="145">
        <v>210</v>
      </c>
      <c r="Z464">
        <v>210</v>
      </c>
      <c r="AA464">
        <v>200</v>
      </c>
    </row>
    <row r="465" spans="1:27" x14ac:dyDescent="0.2">
      <c r="A465" s="89">
        <f>VLOOKUP(C465,TabellenBDFS!$B$4:$C$2717,2,FALSE)</f>
        <v>67</v>
      </c>
      <c r="B465" t="str">
        <f t="shared" si="9"/>
        <v>677</v>
      </c>
      <c r="C465" t="s">
        <v>69</v>
      </c>
      <c r="D465">
        <v>7</v>
      </c>
      <c r="E465">
        <v>90</v>
      </c>
      <c r="F465">
        <v>90</v>
      </c>
      <c r="G465">
        <v>100</v>
      </c>
      <c r="H465">
        <v>100</v>
      </c>
      <c r="I465">
        <v>90</v>
      </c>
      <c r="J465">
        <v>100</v>
      </c>
      <c r="K465">
        <v>110</v>
      </c>
      <c r="L465">
        <v>100</v>
      </c>
      <c r="M465">
        <v>90</v>
      </c>
      <c r="N465">
        <v>90</v>
      </c>
      <c r="O465">
        <v>100</v>
      </c>
      <c r="P465">
        <v>90</v>
      </c>
      <c r="Q465">
        <v>80</v>
      </c>
      <c r="R465">
        <v>70</v>
      </c>
      <c r="S465">
        <v>80</v>
      </c>
      <c r="T465">
        <v>90</v>
      </c>
      <c r="U465">
        <v>110</v>
      </c>
      <c r="V465">
        <v>110</v>
      </c>
      <c r="W465">
        <v>120</v>
      </c>
      <c r="X465">
        <v>110</v>
      </c>
      <c r="Y465" s="145">
        <v>110</v>
      </c>
      <c r="Z465">
        <v>120</v>
      </c>
      <c r="AA465">
        <v>120</v>
      </c>
    </row>
    <row r="466" spans="1:27" x14ac:dyDescent="0.2">
      <c r="A466" s="89">
        <f>VLOOKUP(C466,TabellenBDFS!$B$4:$C$2717,2,FALSE)</f>
        <v>68</v>
      </c>
      <c r="B466" t="str">
        <f t="shared" si="9"/>
        <v>681</v>
      </c>
      <c r="C466" t="s">
        <v>70</v>
      </c>
      <c r="D466">
        <v>1</v>
      </c>
      <c r="E466">
        <v>370</v>
      </c>
      <c r="F466">
        <v>360</v>
      </c>
      <c r="G466">
        <v>360</v>
      </c>
      <c r="H466">
        <v>410</v>
      </c>
      <c r="I466">
        <v>420</v>
      </c>
      <c r="J466">
        <v>420</v>
      </c>
      <c r="K466">
        <v>430</v>
      </c>
      <c r="L466">
        <v>450</v>
      </c>
      <c r="M466">
        <v>440</v>
      </c>
      <c r="N466">
        <v>480</v>
      </c>
      <c r="O466">
        <v>460</v>
      </c>
      <c r="P466">
        <v>460</v>
      </c>
      <c r="Q466">
        <v>460</v>
      </c>
      <c r="R466">
        <v>440</v>
      </c>
      <c r="S466">
        <v>440</v>
      </c>
      <c r="T466">
        <v>450</v>
      </c>
      <c r="U466">
        <v>460</v>
      </c>
      <c r="V466">
        <v>470</v>
      </c>
      <c r="W466">
        <v>470</v>
      </c>
      <c r="X466">
        <v>470</v>
      </c>
      <c r="Y466" s="145">
        <v>450</v>
      </c>
      <c r="Z466">
        <v>430</v>
      </c>
      <c r="AA466">
        <v>420</v>
      </c>
    </row>
    <row r="467" spans="1:27" x14ac:dyDescent="0.2">
      <c r="A467" s="89">
        <f>VLOOKUP(C467,TabellenBDFS!$B$4:$C$2717,2,FALSE)</f>
        <v>68</v>
      </c>
      <c r="B467" t="str">
        <f t="shared" si="9"/>
        <v>682</v>
      </c>
      <c r="C467" t="s">
        <v>70</v>
      </c>
      <c r="D467">
        <v>2</v>
      </c>
      <c r="E467">
        <v>20</v>
      </c>
      <c r="F467">
        <v>20</v>
      </c>
      <c r="G467">
        <v>10</v>
      </c>
      <c r="H467">
        <v>20</v>
      </c>
      <c r="I467">
        <v>20</v>
      </c>
      <c r="J467">
        <v>20</v>
      </c>
      <c r="K467">
        <v>20</v>
      </c>
      <c r="L467">
        <v>30</v>
      </c>
      <c r="M467">
        <v>20</v>
      </c>
      <c r="N467">
        <v>20</v>
      </c>
      <c r="O467">
        <v>20</v>
      </c>
      <c r="P467">
        <v>20</v>
      </c>
      <c r="Q467">
        <v>20</v>
      </c>
      <c r="R467">
        <v>20</v>
      </c>
      <c r="S467">
        <v>10</v>
      </c>
      <c r="T467">
        <v>10</v>
      </c>
      <c r="U467">
        <v>10</v>
      </c>
      <c r="V467">
        <v>10</v>
      </c>
      <c r="W467">
        <v>10</v>
      </c>
      <c r="X467">
        <v>10</v>
      </c>
      <c r="Y467" s="145">
        <v>10</v>
      </c>
      <c r="Z467">
        <v>10</v>
      </c>
      <c r="AA467">
        <v>10</v>
      </c>
    </row>
    <row r="468" spans="1:27" x14ac:dyDescent="0.2">
      <c r="A468" s="89">
        <f>VLOOKUP(C468,TabellenBDFS!$B$4:$C$2717,2,FALSE)</f>
        <v>68</v>
      </c>
      <c r="B468" t="str">
        <f t="shared" si="9"/>
        <v>683</v>
      </c>
      <c r="C468" t="s">
        <v>70</v>
      </c>
      <c r="D468">
        <v>3</v>
      </c>
      <c r="E468">
        <v>0</v>
      </c>
      <c r="F468">
        <v>0</v>
      </c>
      <c r="G468">
        <v>0</v>
      </c>
      <c r="H468">
        <v>0</v>
      </c>
      <c r="I468">
        <v>0</v>
      </c>
      <c r="J468">
        <v>0</v>
      </c>
      <c r="K468">
        <v>10</v>
      </c>
      <c r="L468">
        <v>30</v>
      </c>
      <c r="M468">
        <v>30</v>
      </c>
      <c r="N468">
        <v>40</v>
      </c>
      <c r="O468">
        <v>30</v>
      </c>
      <c r="P468">
        <v>40</v>
      </c>
      <c r="Q468">
        <v>40</v>
      </c>
      <c r="R468">
        <v>40</v>
      </c>
      <c r="S468">
        <v>40</v>
      </c>
      <c r="T468">
        <v>40</v>
      </c>
      <c r="U468">
        <v>50</v>
      </c>
      <c r="V468">
        <v>50</v>
      </c>
      <c r="W468">
        <v>60</v>
      </c>
      <c r="X468">
        <v>60</v>
      </c>
      <c r="Y468" s="145">
        <v>60</v>
      </c>
      <c r="Z468">
        <v>60</v>
      </c>
      <c r="AA468">
        <v>60</v>
      </c>
    </row>
    <row r="469" spans="1:27" x14ac:dyDescent="0.2">
      <c r="A469" s="89">
        <f>VLOOKUP(C469,TabellenBDFS!$B$4:$C$2717,2,FALSE)</f>
        <v>68</v>
      </c>
      <c r="B469" t="str">
        <f t="shared" si="9"/>
        <v>684</v>
      </c>
      <c r="C469" t="s">
        <v>70</v>
      </c>
      <c r="D469">
        <v>4</v>
      </c>
      <c r="E469">
        <v>0</v>
      </c>
      <c r="F469">
        <v>0</v>
      </c>
      <c r="G469">
        <v>0</v>
      </c>
      <c r="H469">
        <v>0</v>
      </c>
      <c r="I469">
        <v>10</v>
      </c>
      <c r="J469">
        <v>10</v>
      </c>
      <c r="K469">
        <v>10</v>
      </c>
      <c r="L469">
        <v>20</v>
      </c>
      <c r="M469">
        <v>20</v>
      </c>
      <c r="N469">
        <v>20</v>
      </c>
      <c r="O469">
        <v>20</v>
      </c>
      <c r="P469">
        <v>20</v>
      </c>
      <c r="Q469">
        <v>20</v>
      </c>
      <c r="R469">
        <v>20</v>
      </c>
      <c r="S469">
        <v>20</v>
      </c>
      <c r="T469">
        <v>20</v>
      </c>
      <c r="U469">
        <v>20</v>
      </c>
      <c r="V469">
        <v>30</v>
      </c>
      <c r="W469">
        <v>30</v>
      </c>
      <c r="X469">
        <v>30</v>
      </c>
      <c r="Y469" s="145">
        <v>30</v>
      </c>
      <c r="Z469">
        <v>30</v>
      </c>
      <c r="AA469">
        <v>30</v>
      </c>
    </row>
    <row r="470" spans="1:27" x14ac:dyDescent="0.2">
      <c r="A470" s="89">
        <f>VLOOKUP(C470,TabellenBDFS!$B$4:$C$2717,2,FALSE)</f>
        <v>68</v>
      </c>
      <c r="B470" t="str">
        <f t="shared" si="9"/>
        <v>685</v>
      </c>
      <c r="C470" t="s">
        <v>70</v>
      </c>
      <c r="D470">
        <v>5</v>
      </c>
      <c r="E470">
        <v>30</v>
      </c>
      <c r="F470">
        <v>30</v>
      </c>
      <c r="G470">
        <v>30</v>
      </c>
      <c r="H470">
        <v>30</v>
      </c>
      <c r="I470">
        <v>30</v>
      </c>
      <c r="J470">
        <v>30</v>
      </c>
      <c r="K470">
        <v>30</v>
      </c>
      <c r="L470">
        <v>30</v>
      </c>
      <c r="M470">
        <v>30</v>
      </c>
      <c r="N470">
        <v>30</v>
      </c>
      <c r="O470">
        <v>20</v>
      </c>
      <c r="P470">
        <v>20</v>
      </c>
      <c r="Q470">
        <v>40</v>
      </c>
      <c r="R470">
        <v>20</v>
      </c>
      <c r="S470">
        <v>20</v>
      </c>
      <c r="T470">
        <v>20</v>
      </c>
      <c r="U470">
        <v>20</v>
      </c>
      <c r="V470">
        <v>20</v>
      </c>
      <c r="W470">
        <v>20</v>
      </c>
      <c r="X470">
        <v>20</v>
      </c>
      <c r="Y470" s="145">
        <v>20</v>
      </c>
      <c r="Z470">
        <v>20</v>
      </c>
      <c r="AA470">
        <v>20</v>
      </c>
    </row>
    <row r="471" spans="1:27" x14ac:dyDescent="0.2">
      <c r="A471" s="89">
        <f>VLOOKUP(C471,TabellenBDFS!$B$4:$C$2717,2,FALSE)</f>
        <v>68</v>
      </c>
      <c r="B471" t="str">
        <f t="shared" si="9"/>
        <v>686</v>
      </c>
      <c r="C471" t="s">
        <v>70</v>
      </c>
      <c r="D471">
        <v>6</v>
      </c>
      <c r="E471">
        <v>90</v>
      </c>
      <c r="F471">
        <v>90</v>
      </c>
      <c r="G471">
        <v>90</v>
      </c>
      <c r="H471">
        <v>110</v>
      </c>
      <c r="I471">
        <v>110</v>
      </c>
      <c r="J471">
        <v>100</v>
      </c>
      <c r="K471">
        <v>100</v>
      </c>
      <c r="L471">
        <v>90</v>
      </c>
      <c r="M471">
        <v>90</v>
      </c>
      <c r="N471">
        <v>100</v>
      </c>
      <c r="O471">
        <v>100</v>
      </c>
      <c r="P471">
        <v>90</v>
      </c>
      <c r="Q471">
        <v>90</v>
      </c>
      <c r="R471">
        <v>90</v>
      </c>
      <c r="S471">
        <v>90</v>
      </c>
      <c r="T471">
        <v>90</v>
      </c>
      <c r="U471">
        <v>90</v>
      </c>
      <c r="V471">
        <v>90</v>
      </c>
      <c r="W471">
        <v>90</v>
      </c>
      <c r="X471">
        <v>80</v>
      </c>
      <c r="Y471" s="145">
        <v>90</v>
      </c>
      <c r="Z471">
        <v>80</v>
      </c>
      <c r="AA471">
        <v>80</v>
      </c>
    </row>
    <row r="472" spans="1:27" x14ac:dyDescent="0.2">
      <c r="A472" s="89">
        <f>VLOOKUP(C472,TabellenBDFS!$B$4:$C$2717,2,FALSE)</f>
        <v>68</v>
      </c>
      <c r="B472" t="str">
        <f t="shared" si="9"/>
        <v>687</v>
      </c>
      <c r="C472" t="s">
        <v>70</v>
      </c>
      <c r="D472">
        <v>7</v>
      </c>
      <c r="E472">
        <v>240</v>
      </c>
      <c r="F472">
        <v>220</v>
      </c>
      <c r="G472">
        <v>220</v>
      </c>
      <c r="H472">
        <v>250</v>
      </c>
      <c r="I472">
        <v>250</v>
      </c>
      <c r="J472">
        <v>260</v>
      </c>
      <c r="K472">
        <v>270</v>
      </c>
      <c r="L472">
        <v>260</v>
      </c>
      <c r="M472">
        <v>270</v>
      </c>
      <c r="N472">
        <v>290</v>
      </c>
      <c r="O472">
        <v>280</v>
      </c>
      <c r="P472">
        <v>280</v>
      </c>
      <c r="Q472">
        <v>260</v>
      </c>
      <c r="R472">
        <v>260</v>
      </c>
      <c r="S472">
        <v>260</v>
      </c>
      <c r="T472">
        <v>270</v>
      </c>
      <c r="U472">
        <v>270</v>
      </c>
      <c r="V472">
        <v>270</v>
      </c>
      <c r="W472">
        <v>260</v>
      </c>
      <c r="X472">
        <v>270</v>
      </c>
      <c r="Y472" s="145">
        <v>250</v>
      </c>
      <c r="Z472">
        <v>230</v>
      </c>
      <c r="AA472">
        <v>230</v>
      </c>
    </row>
    <row r="473" spans="1:27" x14ac:dyDescent="0.2">
      <c r="A473" s="89">
        <f>VLOOKUP(C473,TabellenBDFS!$B$4:$C$2717,2,FALSE)</f>
        <v>69</v>
      </c>
      <c r="B473" t="str">
        <f t="shared" si="9"/>
        <v>691</v>
      </c>
      <c r="C473" t="s">
        <v>71</v>
      </c>
      <c r="D473">
        <v>1</v>
      </c>
      <c r="E473">
        <v>50</v>
      </c>
      <c r="F473">
        <v>50</v>
      </c>
      <c r="G473">
        <v>50</v>
      </c>
      <c r="H473">
        <v>70</v>
      </c>
      <c r="I473">
        <v>60</v>
      </c>
      <c r="J473">
        <v>60</v>
      </c>
      <c r="K473">
        <v>60</v>
      </c>
      <c r="L473">
        <v>60</v>
      </c>
      <c r="M473">
        <v>60</v>
      </c>
      <c r="N473">
        <v>70</v>
      </c>
      <c r="O473">
        <v>60</v>
      </c>
      <c r="P473">
        <v>70</v>
      </c>
      <c r="Q473">
        <v>60</v>
      </c>
      <c r="R473">
        <v>70</v>
      </c>
      <c r="S473">
        <v>70</v>
      </c>
      <c r="T473">
        <v>70</v>
      </c>
      <c r="U473">
        <v>80</v>
      </c>
      <c r="V473">
        <v>80</v>
      </c>
      <c r="W473">
        <v>80</v>
      </c>
      <c r="X473">
        <v>80</v>
      </c>
      <c r="Y473" s="145">
        <v>90</v>
      </c>
      <c r="Z473">
        <v>110</v>
      </c>
      <c r="AA473">
        <v>160</v>
      </c>
    </row>
    <row r="474" spans="1:27" x14ac:dyDescent="0.2">
      <c r="A474" s="89">
        <f>VLOOKUP(C474,TabellenBDFS!$B$4:$C$2717,2,FALSE)</f>
        <v>69</v>
      </c>
      <c r="B474" t="str">
        <f t="shared" si="9"/>
        <v>692</v>
      </c>
      <c r="C474" t="s">
        <v>71</v>
      </c>
      <c r="D474">
        <v>2</v>
      </c>
      <c r="E474">
        <v>10</v>
      </c>
      <c r="F474">
        <v>10</v>
      </c>
      <c r="G474">
        <v>10</v>
      </c>
      <c r="H474">
        <v>10</v>
      </c>
      <c r="I474">
        <v>10</v>
      </c>
      <c r="J474">
        <v>10</v>
      </c>
      <c r="K474">
        <v>10</v>
      </c>
      <c r="L474">
        <v>10</v>
      </c>
      <c r="M474">
        <v>10</v>
      </c>
      <c r="N474">
        <v>10</v>
      </c>
      <c r="O474">
        <v>10</v>
      </c>
      <c r="P474">
        <v>10</v>
      </c>
      <c r="Q474">
        <v>10</v>
      </c>
      <c r="R474">
        <v>10</v>
      </c>
      <c r="S474">
        <v>10</v>
      </c>
      <c r="T474">
        <v>10</v>
      </c>
      <c r="U474">
        <v>10</v>
      </c>
      <c r="V474">
        <v>0</v>
      </c>
      <c r="W474">
        <v>0</v>
      </c>
      <c r="X474">
        <v>0</v>
      </c>
      <c r="Y474" s="145">
        <v>0</v>
      </c>
      <c r="Z474">
        <v>0</v>
      </c>
      <c r="AA474">
        <v>0</v>
      </c>
    </row>
    <row r="475" spans="1:27" x14ac:dyDescent="0.2">
      <c r="A475" s="89">
        <f>VLOOKUP(C475,TabellenBDFS!$B$4:$C$2717,2,FALSE)</f>
        <v>69</v>
      </c>
      <c r="B475" t="str">
        <f t="shared" si="9"/>
        <v>693</v>
      </c>
      <c r="C475" t="s">
        <v>71</v>
      </c>
      <c r="D475">
        <v>3</v>
      </c>
      <c r="E475">
        <v>0</v>
      </c>
      <c r="F475">
        <v>0</v>
      </c>
      <c r="G475">
        <v>0</v>
      </c>
      <c r="H475">
        <v>0</v>
      </c>
      <c r="I475">
        <v>0</v>
      </c>
      <c r="J475">
        <v>0</v>
      </c>
      <c r="K475">
        <v>0</v>
      </c>
      <c r="L475">
        <v>0</v>
      </c>
      <c r="M475">
        <v>0</v>
      </c>
      <c r="N475">
        <v>0</v>
      </c>
      <c r="O475">
        <v>0</v>
      </c>
      <c r="P475">
        <v>0</v>
      </c>
      <c r="Q475">
        <v>0</v>
      </c>
      <c r="R475">
        <v>0</v>
      </c>
      <c r="S475">
        <v>0</v>
      </c>
      <c r="T475">
        <v>0</v>
      </c>
      <c r="U475">
        <v>10</v>
      </c>
      <c r="V475">
        <v>10</v>
      </c>
      <c r="W475">
        <v>10</v>
      </c>
      <c r="X475">
        <v>10</v>
      </c>
      <c r="Y475" s="145">
        <v>10</v>
      </c>
      <c r="Z475">
        <v>10</v>
      </c>
      <c r="AA475">
        <v>10</v>
      </c>
    </row>
    <row r="476" spans="1:27" x14ac:dyDescent="0.2">
      <c r="A476" s="89">
        <f>VLOOKUP(C476,TabellenBDFS!$B$4:$C$2717,2,FALSE)</f>
        <v>69</v>
      </c>
      <c r="B476" t="str">
        <f t="shared" si="9"/>
        <v>694</v>
      </c>
      <c r="C476" t="s">
        <v>71</v>
      </c>
      <c r="D476">
        <v>4</v>
      </c>
      <c r="E476">
        <v>0</v>
      </c>
      <c r="F476">
        <v>0</v>
      </c>
      <c r="G476">
        <v>0</v>
      </c>
      <c r="H476">
        <v>0</v>
      </c>
      <c r="I476">
        <v>0</v>
      </c>
      <c r="J476">
        <v>0</v>
      </c>
      <c r="K476">
        <v>0</v>
      </c>
      <c r="L476">
        <v>0</v>
      </c>
      <c r="M476">
        <v>0</v>
      </c>
      <c r="N476">
        <v>0</v>
      </c>
      <c r="O476">
        <v>0</v>
      </c>
      <c r="P476">
        <v>0</v>
      </c>
      <c r="Q476">
        <v>0</v>
      </c>
      <c r="R476">
        <v>0</v>
      </c>
      <c r="S476">
        <v>0</v>
      </c>
      <c r="T476">
        <v>0</v>
      </c>
      <c r="U476">
        <v>0</v>
      </c>
      <c r="V476">
        <v>0</v>
      </c>
      <c r="W476">
        <v>0</v>
      </c>
      <c r="X476">
        <v>0</v>
      </c>
      <c r="Y476" s="145">
        <v>10</v>
      </c>
      <c r="Z476">
        <v>10</v>
      </c>
      <c r="AA476">
        <v>10</v>
      </c>
    </row>
    <row r="477" spans="1:27" x14ac:dyDescent="0.2">
      <c r="A477" s="89">
        <f>VLOOKUP(C477,TabellenBDFS!$B$4:$C$2717,2,FALSE)</f>
        <v>69</v>
      </c>
      <c r="B477" t="str">
        <f t="shared" si="9"/>
        <v>695</v>
      </c>
      <c r="C477" t="s">
        <v>71</v>
      </c>
      <c r="D477">
        <v>5</v>
      </c>
      <c r="E477">
        <v>10</v>
      </c>
      <c r="F477">
        <v>10</v>
      </c>
      <c r="G477">
        <v>10</v>
      </c>
      <c r="H477">
        <v>20</v>
      </c>
      <c r="I477">
        <v>20</v>
      </c>
      <c r="J477">
        <v>10</v>
      </c>
      <c r="K477">
        <v>10</v>
      </c>
      <c r="L477">
        <v>20</v>
      </c>
      <c r="M477">
        <v>10</v>
      </c>
      <c r="N477">
        <v>10</v>
      </c>
      <c r="O477">
        <v>10</v>
      </c>
      <c r="P477">
        <v>10</v>
      </c>
      <c r="Q477">
        <v>10</v>
      </c>
      <c r="R477">
        <v>10</v>
      </c>
      <c r="S477">
        <v>10</v>
      </c>
      <c r="T477">
        <v>10</v>
      </c>
      <c r="U477">
        <v>10</v>
      </c>
      <c r="V477">
        <v>10</v>
      </c>
      <c r="W477">
        <v>10</v>
      </c>
      <c r="X477">
        <v>10</v>
      </c>
      <c r="Y477" s="145">
        <v>10</v>
      </c>
      <c r="Z477">
        <v>10</v>
      </c>
      <c r="AA477">
        <v>10</v>
      </c>
    </row>
    <row r="478" spans="1:27" x14ac:dyDescent="0.2">
      <c r="A478" s="89">
        <f>VLOOKUP(C478,TabellenBDFS!$B$4:$C$2717,2,FALSE)</f>
        <v>69</v>
      </c>
      <c r="B478" t="str">
        <f t="shared" si="9"/>
        <v>696</v>
      </c>
      <c r="C478" t="s">
        <v>71</v>
      </c>
      <c r="D478">
        <v>6</v>
      </c>
      <c r="E478">
        <v>20</v>
      </c>
      <c r="F478">
        <v>20</v>
      </c>
      <c r="G478">
        <v>20</v>
      </c>
      <c r="H478">
        <v>30</v>
      </c>
      <c r="I478">
        <v>30</v>
      </c>
      <c r="J478">
        <v>20</v>
      </c>
      <c r="K478">
        <v>20</v>
      </c>
      <c r="L478">
        <v>20</v>
      </c>
      <c r="M478">
        <v>20</v>
      </c>
      <c r="N478">
        <v>20</v>
      </c>
      <c r="O478">
        <v>20</v>
      </c>
      <c r="P478">
        <v>20</v>
      </c>
      <c r="Q478">
        <v>30</v>
      </c>
      <c r="R478">
        <v>30</v>
      </c>
      <c r="S478">
        <v>30</v>
      </c>
      <c r="T478">
        <v>30</v>
      </c>
      <c r="U478">
        <v>30</v>
      </c>
      <c r="V478">
        <v>30</v>
      </c>
      <c r="W478">
        <v>30</v>
      </c>
      <c r="X478">
        <v>30</v>
      </c>
      <c r="Y478" s="145">
        <v>40</v>
      </c>
      <c r="Z478">
        <v>40</v>
      </c>
      <c r="AA478">
        <v>80</v>
      </c>
    </row>
    <row r="479" spans="1:27" x14ac:dyDescent="0.2">
      <c r="A479" s="89">
        <f>VLOOKUP(C479,TabellenBDFS!$B$4:$C$2717,2,FALSE)</f>
        <v>69</v>
      </c>
      <c r="B479" t="str">
        <f t="shared" si="9"/>
        <v>697</v>
      </c>
      <c r="C479" t="s">
        <v>71</v>
      </c>
      <c r="D479">
        <v>7</v>
      </c>
      <c r="E479">
        <v>20</v>
      </c>
      <c r="F479">
        <v>10</v>
      </c>
      <c r="G479">
        <v>10</v>
      </c>
      <c r="H479">
        <v>20</v>
      </c>
      <c r="I479">
        <v>10</v>
      </c>
      <c r="J479">
        <v>10</v>
      </c>
      <c r="K479">
        <v>10</v>
      </c>
      <c r="L479">
        <v>10</v>
      </c>
      <c r="M479">
        <v>20</v>
      </c>
      <c r="N479">
        <v>30</v>
      </c>
      <c r="O479">
        <v>20</v>
      </c>
      <c r="P479">
        <v>30</v>
      </c>
      <c r="Q479">
        <v>20</v>
      </c>
      <c r="R479">
        <v>30</v>
      </c>
      <c r="S479">
        <v>30</v>
      </c>
      <c r="T479">
        <v>20</v>
      </c>
      <c r="U479">
        <v>30</v>
      </c>
      <c r="V479">
        <v>20</v>
      </c>
      <c r="W479">
        <v>30</v>
      </c>
      <c r="X479">
        <v>30</v>
      </c>
      <c r="Y479" s="145">
        <v>30</v>
      </c>
      <c r="Z479">
        <v>40</v>
      </c>
      <c r="AA479">
        <v>40</v>
      </c>
    </row>
    <row r="480" spans="1:27" x14ac:dyDescent="0.2">
      <c r="A480" s="89">
        <f>VLOOKUP(C480,TabellenBDFS!$B$4:$C$2717,2,FALSE)</f>
        <v>70</v>
      </c>
      <c r="B480" t="str">
        <f t="shared" si="9"/>
        <v>701</v>
      </c>
      <c r="C480" t="s">
        <v>72</v>
      </c>
      <c r="D480">
        <v>1</v>
      </c>
      <c r="E480">
        <v>190</v>
      </c>
      <c r="F480">
        <v>200</v>
      </c>
      <c r="G480">
        <v>220</v>
      </c>
      <c r="H480">
        <v>230</v>
      </c>
      <c r="I480">
        <v>240</v>
      </c>
      <c r="J480">
        <v>240</v>
      </c>
      <c r="K480">
        <v>240</v>
      </c>
      <c r="L480">
        <v>250</v>
      </c>
      <c r="M480">
        <v>250</v>
      </c>
      <c r="N480">
        <v>250</v>
      </c>
      <c r="O480">
        <v>270</v>
      </c>
      <c r="P480">
        <v>270</v>
      </c>
      <c r="Q480">
        <v>280</v>
      </c>
      <c r="R480">
        <v>290</v>
      </c>
      <c r="S480">
        <v>300</v>
      </c>
      <c r="T480">
        <v>290</v>
      </c>
      <c r="U480">
        <v>290</v>
      </c>
      <c r="V480">
        <v>300</v>
      </c>
      <c r="W480">
        <v>310</v>
      </c>
      <c r="X480">
        <v>290</v>
      </c>
      <c r="Y480" s="145">
        <v>290</v>
      </c>
      <c r="Z480">
        <v>280</v>
      </c>
      <c r="AA480">
        <v>280</v>
      </c>
    </row>
    <row r="481" spans="1:27" x14ac:dyDescent="0.2">
      <c r="A481" s="89">
        <f>VLOOKUP(C481,TabellenBDFS!$B$4:$C$2717,2,FALSE)</f>
        <v>70</v>
      </c>
      <c r="B481" t="str">
        <f t="shared" si="9"/>
        <v>702</v>
      </c>
      <c r="C481" t="s">
        <v>72</v>
      </c>
      <c r="D481">
        <v>2</v>
      </c>
      <c r="E481">
        <v>50</v>
      </c>
      <c r="F481">
        <v>50</v>
      </c>
      <c r="G481">
        <v>50</v>
      </c>
      <c r="H481">
        <v>50</v>
      </c>
      <c r="I481">
        <v>50</v>
      </c>
      <c r="J481">
        <v>40</v>
      </c>
      <c r="K481">
        <v>40</v>
      </c>
      <c r="L481">
        <v>40</v>
      </c>
      <c r="M481">
        <v>40</v>
      </c>
      <c r="N481">
        <v>40</v>
      </c>
      <c r="O481">
        <v>40</v>
      </c>
      <c r="P481">
        <v>40</v>
      </c>
      <c r="Q481">
        <v>40</v>
      </c>
      <c r="R481">
        <v>40</v>
      </c>
      <c r="S481">
        <v>40</v>
      </c>
      <c r="T481">
        <v>40</v>
      </c>
      <c r="U481">
        <v>30</v>
      </c>
      <c r="V481">
        <v>30</v>
      </c>
      <c r="W481">
        <v>30</v>
      </c>
      <c r="X481">
        <v>30</v>
      </c>
      <c r="Y481" s="145">
        <v>30</v>
      </c>
      <c r="Z481">
        <v>30</v>
      </c>
      <c r="AA481">
        <v>20</v>
      </c>
    </row>
    <row r="482" spans="1:27" x14ac:dyDescent="0.2">
      <c r="A482" s="89">
        <f>VLOOKUP(C482,TabellenBDFS!$B$4:$C$2717,2,FALSE)</f>
        <v>70</v>
      </c>
      <c r="B482" t="str">
        <f t="shared" si="9"/>
        <v>703</v>
      </c>
      <c r="C482" t="s">
        <v>72</v>
      </c>
      <c r="D482">
        <v>3</v>
      </c>
      <c r="E482">
        <v>0</v>
      </c>
      <c r="F482">
        <v>0</v>
      </c>
      <c r="G482">
        <v>0</v>
      </c>
      <c r="H482">
        <v>10</v>
      </c>
      <c r="I482">
        <v>10</v>
      </c>
      <c r="J482">
        <v>10</v>
      </c>
      <c r="K482">
        <v>10</v>
      </c>
      <c r="L482">
        <v>10</v>
      </c>
      <c r="M482">
        <v>10</v>
      </c>
      <c r="N482">
        <v>20</v>
      </c>
      <c r="O482">
        <v>20</v>
      </c>
      <c r="P482">
        <v>20</v>
      </c>
      <c r="Q482">
        <v>30</v>
      </c>
      <c r="R482">
        <v>30</v>
      </c>
      <c r="S482">
        <v>30</v>
      </c>
      <c r="T482">
        <v>30</v>
      </c>
      <c r="U482">
        <v>30</v>
      </c>
      <c r="V482">
        <v>30</v>
      </c>
      <c r="W482">
        <v>30</v>
      </c>
      <c r="X482">
        <v>40</v>
      </c>
      <c r="Y482" s="145">
        <v>40</v>
      </c>
      <c r="Z482">
        <v>40</v>
      </c>
      <c r="AA482">
        <v>40</v>
      </c>
    </row>
    <row r="483" spans="1:27" x14ac:dyDescent="0.2">
      <c r="A483" s="89">
        <f>VLOOKUP(C483,TabellenBDFS!$B$4:$C$2717,2,FALSE)</f>
        <v>70</v>
      </c>
      <c r="B483" t="str">
        <f t="shared" si="9"/>
        <v>704</v>
      </c>
      <c r="C483" t="s">
        <v>72</v>
      </c>
      <c r="D483">
        <v>4</v>
      </c>
      <c r="E483">
        <v>0</v>
      </c>
      <c r="F483">
        <v>0</v>
      </c>
      <c r="G483">
        <v>0</v>
      </c>
      <c r="H483">
        <v>0</v>
      </c>
      <c r="I483">
        <v>10</v>
      </c>
      <c r="J483">
        <v>10</v>
      </c>
      <c r="K483">
        <v>10</v>
      </c>
      <c r="L483">
        <v>10</v>
      </c>
      <c r="M483">
        <v>10</v>
      </c>
      <c r="N483">
        <v>10</v>
      </c>
      <c r="O483">
        <v>10</v>
      </c>
      <c r="P483">
        <v>10</v>
      </c>
      <c r="Q483">
        <v>10</v>
      </c>
      <c r="R483">
        <v>10</v>
      </c>
      <c r="S483">
        <v>20</v>
      </c>
      <c r="T483">
        <v>10</v>
      </c>
      <c r="U483">
        <v>10</v>
      </c>
      <c r="V483">
        <v>10</v>
      </c>
      <c r="W483">
        <v>20</v>
      </c>
      <c r="X483">
        <v>10</v>
      </c>
      <c r="Y483" s="145">
        <v>10</v>
      </c>
      <c r="Z483">
        <v>10</v>
      </c>
      <c r="AA483">
        <v>20</v>
      </c>
    </row>
    <row r="484" spans="1:27" x14ac:dyDescent="0.2">
      <c r="A484" s="89">
        <f>VLOOKUP(C484,TabellenBDFS!$B$4:$C$2717,2,FALSE)</f>
        <v>70</v>
      </c>
      <c r="B484" t="str">
        <f t="shared" si="9"/>
        <v>705</v>
      </c>
      <c r="C484" t="s">
        <v>72</v>
      </c>
      <c r="D484">
        <v>5</v>
      </c>
      <c r="E484">
        <v>0</v>
      </c>
      <c r="F484">
        <v>0</v>
      </c>
      <c r="G484">
        <v>0</v>
      </c>
      <c r="H484">
        <v>0</v>
      </c>
      <c r="I484">
        <v>0</v>
      </c>
      <c r="J484">
        <v>0</v>
      </c>
      <c r="K484">
        <v>0</v>
      </c>
      <c r="L484">
        <v>0</v>
      </c>
      <c r="M484">
        <v>0</v>
      </c>
      <c r="N484">
        <v>0</v>
      </c>
      <c r="O484">
        <v>0</v>
      </c>
      <c r="P484">
        <v>0</v>
      </c>
      <c r="Q484">
        <v>0</v>
      </c>
      <c r="R484">
        <v>0</v>
      </c>
      <c r="S484">
        <v>0</v>
      </c>
      <c r="T484">
        <v>0</v>
      </c>
      <c r="U484">
        <v>0</v>
      </c>
      <c r="V484">
        <v>0</v>
      </c>
      <c r="W484">
        <v>0</v>
      </c>
      <c r="X484">
        <v>0</v>
      </c>
      <c r="Y484" s="145">
        <v>0</v>
      </c>
      <c r="Z484">
        <v>10</v>
      </c>
      <c r="AA484">
        <v>10</v>
      </c>
    </row>
    <row r="485" spans="1:27" x14ac:dyDescent="0.2">
      <c r="A485" s="89">
        <f>VLOOKUP(C485,TabellenBDFS!$B$4:$C$2717,2,FALSE)</f>
        <v>70</v>
      </c>
      <c r="B485" t="str">
        <f t="shared" si="9"/>
        <v>706</v>
      </c>
      <c r="C485" t="s">
        <v>72</v>
      </c>
      <c r="D485">
        <v>6</v>
      </c>
      <c r="E485">
        <v>110</v>
      </c>
      <c r="F485">
        <v>110</v>
      </c>
      <c r="G485">
        <v>130</v>
      </c>
      <c r="H485">
        <v>130</v>
      </c>
      <c r="I485">
        <v>130</v>
      </c>
      <c r="J485">
        <v>130</v>
      </c>
      <c r="K485">
        <v>140</v>
      </c>
      <c r="L485">
        <v>140</v>
      </c>
      <c r="M485">
        <v>130</v>
      </c>
      <c r="N485">
        <v>130</v>
      </c>
      <c r="O485">
        <v>130</v>
      </c>
      <c r="P485">
        <v>130</v>
      </c>
      <c r="Q485">
        <v>130</v>
      </c>
      <c r="R485">
        <v>140</v>
      </c>
      <c r="S485">
        <v>150</v>
      </c>
      <c r="T485">
        <v>140</v>
      </c>
      <c r="U485">
        <v>140</v>
      </c>
      <c r="V485">
        <v>140</v>
      </c>
      <c r="W485">
        <v>140</v>
      </c>
      <c r="X485">
        <v>130</v>
      </c>
      <c r="Y485" s="145">
        <v>130</v>
      </c>
      <c r="Z485">
        <v>130</v>
      </c>
      <c r="AA485">
        <v>130</v>
      </c>
    </row>
    <row r="486" spans="1:27" x14ac:dyDescent="0.2">
      <c r="A486" s="89">
        <f>VLOOKUP(C486,TabellenBDFS!$B$4:$C$2717,2,FALSE)</f>
        <v>70</v>
      </c>
      <c r="B486" t="str">
        <f t="shared" si="9"/>
        <v>707</v>
      </c>
      <c r="C486" t="s">
        <v>72</v>
      </c>
      <c r="D486">
        <v>7</v>
      </c>
      <c r="E486">
        <v>40</v>
      </c>
      <c r="F486">
        <v>40</v>
      </c>
      <c r="G486">
        <v>40</v>
      </c>
      <c r="H486">
        <v>40</v>
      </c>
      <c r="I486">
        <v>40</v>
      </c>
      <c r="J486">
        <v>50</v>
      </c>
      <c r="K486">
        <v>50</v>
      </c>
      <c r="L486">
        <v>50</v>
      </c>
      <c r="M486">
        <v>60</v>
      </c>
      <c r="N486">
        <v>60</v>
      </c>
      <c r="O486">
        <v>70</v>
      </c>
      <c r="P486">
        <v>80</v>
      </c>
      <c r="Q486">
        <v>60</v>
      </c>
      <c r="R486">
        <v>70</v>
      </c>
      <c r="S486">
        <v>80</v>
      </c>
      <c r="T486">
        <v>60</v>
      </c>
      <c r="U486">
        <v>70</v>
      </c>
      <c r="V486">
        <v>80</v>
      </c>
      <c r="W486">
        <v>90</v>
      </c>
      <c r="X486">
        <v>80</v>
      </c>
      <c r="Y486" s="145">
        <v>80</v>
      </c>
      <c r="Z486">
        <v>80</v>
      </c>
      <c r="AA486">
        <v>70</v>
      </c>
    </row>
    <row r="487" spans="1:27" x14ac:dyDescent="0.2">
      <c r="A487" s="89">
        <f>VLOOKUP(C487,TabellenBDFS!$B$4:$C$2717,2,FALSE)</f>
        <v>41</v>
      </c>
      <c r="B487" t="str">
        <f t="shared" si="9"/>
        <v>411</v>
      </c>
      <c r="C487" t="s">
        <v>43</v>
      </c>
      <c r="D487">
        <v>1</v>
      </c>
      <c r="E487">
        <v>290</v>
      </c>
      <c r="F487">
        <v>300</v>
      </c>
      <c r="G487">
        <v>350</v>
      </c>
      <c r="H487">
        <v>360</v>
      </c>
      <c r="I487">
        <v>350</v>
      </c>
      <c r="J487">
        <v>350</v>
      </c>
      <c r="K487">
        <v>360</v>
      </c>
      <c r="L487">
        <v>370</v>
      </c>
      <c r="M487">
        <v>370</v>
      </c>
      <c r="N487">
        <v>360</v>
      </c>
      <c r="O487">
        <v>360</v>
      </c>
      <c r="P487">
        <v>360</v>
      </c>
      <c r="Q487">
        <v>380</v>
      </c>
      <c r="R487">
        <v>360</v>
      </c>
      <c r="S487">
        <v>370</v>
      </c>
      <c r="T487">
        <v>360</v>
      </c>
      <c r="U487">
        <v>370</v>
      </c>
      <c r="V487">
        <v>390</v>
      </c>
      <c r="W487">
        <v>410</v>
      </c>
      <c r="X487">
        <v>430</v>
      </c>
      <c r="Y487" s="145">
        <v>440</v>
      </c>
      <c r="Z487">
        <v>450</v>
      </c>
      <c r="AA487">
        <v>460</v>
      </c>
    </row>
    <row r="488" spans="1:27" x14ac:dyDescent="0.2">
      <c r="A488" s="89">
        <f>VLOOKUP(C488,TabellenBDFS!$B$4:$C$2717,2,FALSE)</f>
        <v>41</v>
      </c>
      <c r="B488" t="str">
        <f t="shared" si="9"/>
        <v>412</v>
      </c>
      <c r="C488" t="s">
        <v>43</v>
      </c>
      <c r="D488">
        <v>2</v>
      </c>
      <c r="E488">
        <v>40</v>
      </c>
      <c r="F488">
        <v>40</v>
      </c>
      <c r="G488">
        <v>40</v>
      </c>
      <c r="H488">
        <v>50</v>
      </c>
      <c r="I488">
        <v>50</v>
      </c>
      <c r="J488">
        <v>50</v>
      </c>
      <c r="K488">
        <v>40</v>
      </c>
      <c r="L488">
        <v>40</v>
      </c>
      <c r="M488">
        <v>40</v>
      </c>
      <c r="N488">
        <v>40</v>
      </c>
      <c r="O488">
        <v>30</v>
      </c>
      <c r="P488">
        <v>30</v>
      </c>
      <c r="Q488">
        <v>40</v>
      </c>
      <c r="R488">
        <v>40</v>
      </c>
      <c r="S488">
        <v>30</v>
      </c>
      <c r="T488">
        <v>30</v>
      </c>
      <c r="U488">
        <v>40</v>
      </c>
      <c r="V488">
        <v>30</v>
      </c>
      <c r="W488">
        <v>30</v>
      </c>
      <c r="X488">
        <v>30</v>
      </c>
      <c r="Y488" s="145">
        <v>30</v>
      </c>
      <c r="Z488">
        <v>30</v>
      </c>
      <c r="AA488">
        <v>30</v>
      </c>
    </row>
    <row r="489" spans="1:27" x14ac:dyDescent="0.2">
      <c r="A489" s="89">
        <f>VLOOKUP(C489,TabellenBDFS!$B$4:$C$2717,2,FALSE)</f>
        <v>41</v>
      </c>
      <c r="B489" t="str">
        <f t="shared" si="9"/>
        <v>413</v>
      </c>
      <c r="C489" t="s">
        <v>43</v>
      </c>
      <c r="D489">
        <v>3</v>
      </c>
      <c r="E489">
        <v>0</v>
      </c>
      <c r="F489">
        <v>0</v>
      </c>
      <c r="G489">
        <v>0</v>
      </c>
      <c r="H489">
        <v>20</v>
      </c>
      <c r="I489">
        <v>20</v>
      </c>
      <c r="J489">
        <v>20</v>
      </c>
      <c r="K489">
        <v>20</v>
      </c>
      <c r="L489">
        <v>30</v>
      </c>
      <c r="M489">
        <v>30</v>
      </c>
      <c r="N489">
        <v>30</v>
      </c>
      <c r="O489">
        <v>30</v>
      </c>
      <c r="P489">
        <v>40</v>
      </c>
      <c r="Q489">
        <v>40</v>
      </c>
      <c r="R489">
        <v>40</v>
      </c>
      <c r="S489">
        <v>50</v>
      </c>
      <c r="T489">
        <v>50</v>
      </c>
      <c r="U489">
        <v>60</v>
      </c>
      <c r="V489">
        <v>70</v>
      </c>
      <c r="W489">
        <v>80</v>
      </c>
      <c r="X489">
        <v>80</v>
      </c>
      <c r="Y489" s="145">
        <v>80</v>
      </c>
      <c r="Z489">
        <v>90</v>
      </c>
      <c r="AA489">
        <v>80</v>
      </c>
    </row>
    <row r="490" spans="1:27" x14ac:dyDescent="0.2">
      <c r="A490" s="89">
        <f>VLOOKUP(C490,TabellenBDFS!$B$4:$C$2717,2,FALSE)</f>
        <v>41</v>
      </c>
      <c r="B490" t="str">
        <f t="shared" si="9"/>
        <v>414</v>
      </c>
      <c r="C490" t="s">
        <v>43</v>
      </c>
      <c r="D490">
        <v>4</v>
      </c>
      <c r="E490">
        <v>0</v>
      </c>
      <c r="F490">
        <v>0</v>
      </c>
      <c r="G490">
        <v>0</v>
      </c>
      <c r="H490">
        <v>0</v>
      </c>
      <c r="I490">
        <v>0</v>
      </c>
      <c r="J490">
        <v>0</v>
      </c>
      <c r="K490">
        <v>0</v>
      </c>
      <c r="L490">
        <v>0</v>
      </c>
      <c r="M490">
        <v>0</v>
      </c>
      <c r="N490">
        <v>0</v>
      </c>
      <c r="O490">
        <v>10</v>
      </c>
      <c r="P490">
        <v>10</v>
      </c>
      <c r="Q490">
        <v>10</v>
      </c>
      <c r="R490">
        <v>10</v>
      </c>
      <c r="S490">
        <v>10</v>
      </c>
      <c r="T490">
        <v>10</v>
      </c>
      <c r="U490">
        <v>10</v>
      </c>
      <c r="V490">
        <v>10</v>
      </c>
      <c r="W490">
        <v>10</v>
      </c>
      <c r="X490">
        <v>10</v>
      </c>
      <c r="Y490" s="145">
        <v>10</v>
      </c>
      <c r="Z490">
        <v>10</v>
      </c>
      <c r="AA490">
        <v>10</v>
      </c>
    </row>
    <row r="491" spans="1:27" x14ac:dyDescent="0.2">
      <c r="A491" s="89">
        <f>VLOOKUP(C491,TabellenBDFS!$B$4:$C$2717,2,FALSE)</f>
        <v>41</v>
      </c>
      <c r="B491" t="str">
        <f t="shared" si="9"/>
        <v>415</v>
      </c>
      <c r="C491" t="s">
        <v>43</v>
      </c>
      <c r="D491">
        <v>5</v>
      </c>
      <c r="E491">
        <v>10</v>
      </c>
      <c r="F491">
        <v>10</v>
      </c>
      <c r="G491">
        <v>10</v>
      </c>
      <c r="H491">
        <v>20</v>
      </c>
      <c r="I491">
        <v>20</v>
      </c>
      <c r="J491">
        <v>20</v>
      </c>
      <c r="K491">
        <v>20</v>
      </c>
      <c r="L491">
        <v>20</v>
      </c>
      <c r="M491">
        <v>20</v>
      </c>
      <c r="N491">
        <v>20</v>
      </c>
      <c r="O491">
        <v>20</v>
      </c>
      <c r="P491">
        <v>20</v>
      </c>
      <c r="Q491">
        <v>20</v>
      </c>
      <c r="R491">
        <v>20</v>
      </c>
      <c r="S491">
        <v>20</v>
      </c>
      <c r="T491">
        <v>20</v>
      </c>
      <c r="U491">
        <v>20</v>
      </c>
      <c r="V491">
        <v>10</v>
      </c>
      <c r="W491">
        <v>10</v>
      </c>
      <c r="X491">
        <v>10</v>
      </c>
      <c r="Y491" s="145">
        <v>20</v>
      </c>
      <c r="Z491">
        <v>20</v>
      </c>
      <c r="AA491">
        <v>20</v>
      </c>
    </row>
    <row r="492" spans="1:27" x14ac:dyDescent="0.2">
      <c r="A492" s="89">
        <f>VLOOKUP(C492,TabellenBDFS!$B$4:$C$2717,2,FALSE)</f>
        <v>41</v>
      </c>
      <c r="B492" t="str">
        <f t="shared" si="9"/>
        <v>416</v>
      </c>
      <c r="C492" t="s">
        <v>43</v>
      </c>
      <c r="D492">
        <v>6</v>
      </c>
      <c r="E492">
        <v>130</v>
      </c>
      <c r="F492">
        <v>130</v>
      </c>
      <c r="G492">
        <v>150</v>
      </c>
      <c r="H492">
        <v>150</v>
      </c>
      <c r="I492">
        <v>150</v>
      </c>
      <c r="J492">
        <v>150</v>
      </c>
      <c r="K492">
        <v>160</v>
      </c>
      <c r="L492">
        <v>160</v>
      </c>
      <c r="M492">
        <v>150</v>
      </c>
      <c r="N492">
        <v>150</v>
      </c>
      <c r="O492">
        <v>140</v>
      </c>
      <c r="P492">
        <v>130</v>
      </c>
      <c r="Q492">
        <v>140</v>
      </c>
      <c r="R492">
        <v>140</v>
      </c>
      <c r="S492">
        <v>140</v>
      </c>
      <c r="T492">
        <v>130</v>
      </c>
      <c r="U492">
        <v>130</v>
      </c>
      <c r="V492">
        <v>140</v>
      </c>
      <c r="W492">
        <v>140</v>
      </c>
      <c r="X492">
        <v>140</v>
      </c>
      <c r="Y492" s="145">
        <v>140</v>
      </c>
      <c r="Z492">
        <v>130</v>
      </c>
      <c r="AA492">
        <v>140</v>
      </c>
    </row>
    <row r="493" spans="1:27" x14ac:dyDescent="0.2">
      <c r="A493" s="89">
        <f>VLOOKUP(C493,TabellenBDFS!$B$4:$C$2717,2,FALSE)</f>
        <v>41</v>
      </c>
      <c r="B493" t="str">
        <f t="shared" si="9"/>
        <v>417</v>
      </c>
      <c r="C493" t="s">
        <v>43</v>
      </c>
      <c r="D493">
        <v>7</v>
      </c>
      <c r="E493">
        <v>120</v>
      </c>
      <c r="F493">
        <v>120</v>
      </c>
      <c r="G493">
        <v>130</v>
      </c>
      <c r="H493">
        <v>120</v>
      </c>
      <c r="I493">
        <v>110</v>
      </c>
      <c r="J493">
        <v>120</v>
      </c>
      <c r="K493">
        <v>120</v>
      </c>
      <c r="L493">
        <v>120</v>
      </c>
      <c r="M493">
        <v>120</v>
      </c>
      <c r="N493">
        <v>120</v>
      </c>
      <c r="O493">
        <v>130</v>
      </c>
      <c r="P493">
        <v>130</v>
      </c>
      <c r="Q493">
        <v>130</v>
      </c>
      <c r="R493">
        <v>120</v>
      </c>
      <c r="S493">
        <v>120</v>
      </c>
      <c r="T493">
        <v>120</v>
      </c>
      <c r="U493">
        <v>120</v>
      </c>
      <c r="V493">
        <v>130</v>
      </c>
      <c r="W493">
        <v>150</v>
      </c>
      <c r="X493">
        <v>160</v>
      </c>
      <c r="Y493" s="145">
        <v>170</v>
      </c>
      <c r="Z493">
        <v>180</v>
      </c>
      <c r="AA493">
        <v>180</v>
      </c>
    </row>
    <row r="494" spans="1:27" x14ac:dyDescent="0.2">
      <c r="A494" s="89">
        <f>VLOOKUP(C494,TabellenBDFS!$B$4:$C$2717,2,FALSE)</f>
        <v>103</v>
      </c>
      <c r="B494" t="str">
        <f t="shared" si="9"/>
        <v>1031</v>
      </c>
      <c r="C494" t="s">
        <v>106</v>
      </c>
      <c r="D494">
        <v>1</v>
      </c>
      <c r="E494" t="e">
        <v>#N/A</v>
      </c>
      <c r="F494" t="e">
        <v>#N/A</v>
      </c>
      <c r="G494" t="e">
        <v>#N/A</v>
      </c>
      <c r="H494" t="e">
        <v>#N/A</v>
      </c>
      <c r="I494" t="e">
        <v>#N/A</v>
      </c>
      <c r="J494" t="e">
        <v>#N/A</v>
      </c>
      <c r="K494" t="e">
        <v>#N/A</v>
      </c>
      <c r="L494" t="e">
        <v>#N/A</v>
      </c>
      <c r="M494" t="e">
        <v>#N/A</v>
      </c>
      <c r="N494" t="e">
        <v>#N/A</v>
      </c>
      <c r="O494" t="e">
        <v>#N/A</v>
      </c>
      <c r="P494" t="e">
        <v>#N/A</v>
      </c>
      <c r="Q494">
        <v>540</v>
      </c>
      <c r="R494">
        <v>590</v>
      </c>
      <c r="S494">
        <v>610</v>
      </c>
      <c r="T494">
        <v>630</v>
      </c>
      <c r="U494">
        <v>620</v>
      </c>
      <c r="V494">
        <v>620</v>
      </c>
      <c r="W494">
        <v>600</v>
      </c>
      <c r="X494">
        <v>600</v>
      </c>
      <c r="Y494" s="145">
        <v>600</v>
      </c>
      <c r="Z494">
        <v>610</v>
      </c>
      <c r="AA494">
        <v>600</v>
      </c>
    </row>
    <row r="495" spans="1:27" x14ac:dyDescent="0.2">
      <c r="A495" s="89">
        <f>VLOOKUP(C495,TabellenBDFS!$B$4:$C$2717,2,FALSE)</f>
        <v>103</v>
      </c>
      <c r="B495" t="str">
        <f t="shared" si="9"/>
        <v>1032</v>
      </c>
      <c r="C495" t="s">
        <v>106</v>
      </c>
      <c r="D495">
        <v>2</v>
      </c>
      <c r="E495" t="e">
        <v>#N/A</v>
      </c>
      <c r="F495" t="e">
        <v>#N/A</v>
      </c>
      <c r="G495" t="e">
        <v>#N/A</v>
      </c>
      <c r="H495" t="e">
        <v>#N/A</v>
      </c>
      <c r="I495" t="e">
        <v>#N/A</v>
      </c>
      <c r="J495" t="e">
        <v>#N/A</v>
      </c>
      <c r="K495" t="e">
        <v>#N/A</v>
      </c>
      <c r="L495" t="e">
        <v>#N/A</v>
      </c>
      <c r="M495" t="e">
        <v>#N/A</v>
      </c>
      <c r="N495" t="e">
        <v>#N/A</v>
      </c>
      <c r="O495" t="e">
        <v>#N/A</v>
      </c>
      <c r="P495" t="e">
        <v>#N/A</v>
      </c>
      <c r="Q495">
        <v>60</v>
      </c>
      <c r="R495">
        <v>50</v>
      </c>
      <c r="S495">
        <v>50</v>
      </c>
      <c r="T495">
        <v>50</v>
      </c>
      <c r="U495">
        <v>50</v>
      </c>
      <c r="V495">
        <v>40</v>
      </c>
      <c r="W495">
        <v>40</v>
      </c>
      <c r="X495">
        <v>40</v>
      </c>
      <c r="Y495" s="145">
        <v>40</v>
      </c>
      <c r="Z495">
        <v>40</v>
      </c>
      <c r="AA495">
        <v>30</v>
      </c>
    </row>
    <row r="496" spans="1:27" x14ac:dyDescent="0.2">
      <c r="A496" s="89">
        <f>VLOOKUP(C496,TabellenBDFS!$B$4:$C$2717,2,FALSE)</f>
        <v>103</v>
      </c>
      <c r="B496" t="str">
        <f t="shared" si="9"/>
        <v>1033</v>
      </c>
      <c r="C496" t="s">
        <v>106</v>
      </c>
      <c r="D496">
        <v>3</v>
      </c>
      <c r="E496" t="e">
        <v>#N/A</v>
      </c>
      <c r="F496" t="e">
        <v>#N/A</v>
      </c>
      <c r="G496" t="e">
        <v>#N/A</v>
      </c>
      <c r="H496" t="e">
        <v>#N/A</v>
      </c>
      <c r="I496" t="e">
        <v>#N/A</v>
      </c>
      <c r="J496" t="e">
        <v>#N/A</v>
      </c>
      <c r="K496" t="e">
        <v>#N/A</v>
      </c>
      <c r="L496" t="e">
        <v>#N/A</v>
      </c>
      <c r="M496" t="e">
        <v>#N/A</v>
      </c>
      <c r="N496" t="e">
        <v>#N/A</v>
      </c>
      <c r="O496" t="e">
        <v>#N/A</v>
      </c>
      <c r="P496" t="e">
        <v>#N/A</v>
      </c>
      <c r="Q496">
        <v>30</v>
      </c>
      <c r="R496">
        <v>40</v>
      </c>
      <c r="S496">
        <v>70</v>
      </c>
      <c r="T496">
        <v>80</v>
      </c>
      <c r="U496">
        <v>80</v>
      </c>
      <c r="V496">
        <v>90</v>
      </c>
      <c r="W496">
        <v>100</v>
      </c>
      <c r="X496">
        <v>100</v>
      </c>
      <c r="Y496" s="145">
        <v>100</v>
      </c>
      <c r="Z496">
        <v>110</v>
      </c>
      <c r="AA496">
        <v>120</v>
      </c>
    </row>
    <row r="497" spans="1:27" x14ac:dyDescent="0.2">
      <c r="A497" s="89">
        <f>VLOOKUP(C497,TabellenBDFS!$B$4:$C$2717,2,FALSE)</f>
        <v>103</v>
      </c>
      <c r="B497" t="str">
        <f t="shared" si="9"/>
        <v>1034</v>
      </c>
      <c r="C497" t="s">
        <v>106</v>
      </c>
      <c r="D497">
        <v>4</v>
      </c>
      <c r="E497" t="e">
        <v>#N/A</v>
      </c>
      <c r="F497" t="e">
        <v>#N/A</v>
      </c>
      <c r="G497" t="e">
        <v>#N/A</v>
      </c>
      <c r="H497" t="e">
        <v>#N/A</v>
      </c>
      <c r="I497" t="e">
        <v>#N/A</v>
      </c>
      <c r="J497" t="e">
        <v>#N/A</v>
      </c>
      <c r="K497" t="e">
        <v>#N/A</v>
      </c>
      <c r="L497" t="e">
        <v>#N/A</v>
      </c>
      <c r="M497" t="e">
        <v>#N/A</v>
      </c>
      <c r="N497" t="e">
        <v>#N/A</v>
      </c>
      <c r="O497" t="e">
        <v>#N/A</v>
      </c>
      <c r="P497" t="e">
        <v>#N/A</v>
      </c>
      <c r="Q497">
        <v>20</v>
      </c>
      <c r="R497">
        <v>30</v>
      </c>
      <c r="S497">
        <v>40</v>
      </c>
      <c r="T497">
        <v>40</v>
      </c>
      <c r="U497">
        <v>40</v>
      </c>
      <c r="V497">
        <v>30</v>
      </c>
      <c r="W497">
        <v>30</v>
      </c>
      <c r="X497">
        <v>30</v>
      </c>
      <c r="Y497" s="145">
        <v>40</v>
      </c>
      <c r="Z497">
        <v>30</v>
      </c>
      <c r="AA497">
        <v>40</v>
      </c>
    </row>
    <row r="498" spans="1:27" x14ac:dyDescent="0.2">
      <c r="A498" s="89">
        <f>VLOOKUP(C498,TabellenBDFS!$B$4:$C$2717,2,FALSE)</f>
        <v>103</v>
      </c>
      <c r="B498" t="str">
        <f t="shared" si="9"/>
        <v>1035</v>
      </c>
      <c r="C498" t="s">
        <v>106</v>
      </c>
      <c r="D498">
        <v>5</v>
      </c>
      <c r="E498" t="e">
        <v>#N/A</v>
      </c>
      <c r="F498" t="e">
        <v>#N/A</v>
      </c>
      <c r="G498" t="e">
        <v>#N/A</v>
      </c>
      <c r="H498" t="e">
        <v>#N/A</v>
      </c>
      <c r="I498" t="e">
        <v>#N/A</v>
      </c>
      <c r="J498" t="e">
        <v>#N/A</v>
      </c>
      <c r="K498" t="e">
        <v>#N/A</v>
      </c>
      <c r="L498" t="e">
        <v>#N/A</v>
      </c>
      <c r="M498" t="e">
        <v>#N/A</v>
      </c>
      <c r="N498" t="e">
        <v>#N/A</v>
      </c>
      <c r="O498" t="e">
        <v>#N/A</v>
      </c>
      <c r="P498" t="e">
        <v>#N/A</v>
      </c>
      <c r="Q498">
        <v>0</v>
      </c>
      <c r="R498">
        <v>0</v>
      </c>
      <c r="S498">
        <v>0</v>
      </c>
      <c r="T498">
        <v>0</v>
      </c>
      <c r="U498">
        <v>0</v>
      </c>
      <c r="V498">
        <v>0</v>
      </c>
      <c r="W498">
        <v>0</v>
      </c>
      <c r="X498">
        <v>0</v>
      </c>
      <c r="Y498" s="145">
        <v>0</v>
      </c>
      <c r="Z498">
        <v>0</v>
      </c>
      <c r="AA498">
        <v>0</v>
      </c>
    </row>
    <row r="499" spans="1:27" x14ac:dyDescent="0.2">
      <c r="A499" s="89">
        <f>VLOOKUP(C499,TabellenBDFS!$B$4:$C$2717,2,FALSE)</f>
        <v>103</v>
      </c>
      <c r="B499" t="str">
        <f t="shared" si="9"/>
        <v>1036</v>
      </c>
      <c r="C499" t="s">
        <v>106</v>
      </c>
      <c r="D499">
        <v>6</v>
      </c>
      <c r="E499" t="e">
        <v>#N/A</v>
      </c>
      <c r="F499" t="e">
        <v>#N/A</v>
      </c>
      <c r="G499" t="e">
        <v>#N/A</v>
      </c>
      <c r="H499" t="e">
        <v>#N/A</v>
      </c>
      <c r="I499" t="e">
        <v>#N/A</v>
      </c>
      <c r="J499" t="e">
        <v>#N/A</v>
      </c>
      <c r="K499" t="e">
        <v>#N/A</v>
      </c>
      <c r="L499" t="e">
        <v>#N/A</v>
      </c>
      <c r="M499" t="e">
        <v>#N/A</v>
      </c>
      <c r="N499" t="e">
        <v>#N/A</v>
      </c>
      <c r="O499" t="e">
        <v>#N/A</v>
      </c>
      <c r="P499" t="e">
        <v>#N/A</v>
      </c>
      <c r="Q499">
        <v>240</v>
      </c>
      <c r="R499">
        <v>240</v>
      </c>
      <c r="S499">
        <v>250</v>
      </c>
      <c r="T499">
        <v>260</v>
      </c>
      <c r="U499">
        <v>270</v>
      </c>
      <c r="V499">
        <v>260</v>
      </c>
      <c r="W499">
        <v>240</v>
      </c>
      <c r="X499">
        <v>220</v>
      </c>
      <c r="Y499" s="145">
        <v>210</v>
      </c>
      <c r="Z499">
        <v>210</v>
      </c>
      <c r="AA499">
        <v>210</v>
      </c>
    </row>
    <row r="500" spans="1:27" x14ac:dyDescent="0.2">
      <c r="A500" s="89">
        <f>VLOOKUP(C500,TabellenBDFS!$B$4:$C$2717,2,FALSE)</f>
        <v>103</v>
      </c>
      <c r="B500" t="str">
        <f t="shared" si="9"/>
        <v>1037</v>
      </c>
      <c r="C500" t="s">
        <v>106</v>
      </c>
      <c r="D500">
        <v>7</v>
      </c>
      <c r="E500" t="e">
        <v>#N/A</v>
      </c>
      <c r="F500" t="e">
        <v>#N/A</v>
      </c>
      <c r="G500" t="e">
        <v>#N/A</v>
      </c>
      <c r="H500" t="e">
        <v>#N/A</v>
      </c>
      <c r="I500" t="e">
        <v>#N/A</v>
      </c>
      <c r="J500" t="e">
        <v>#N/A</v>
      </c>
      <c r="K500" t="e">
        <v>#N/A</v>
      </c>
      <c r="L500" t="e">
        <v>#N/A</v>
      </c>
      <c r="M500" t="e">
        <v>#N/A</v>
      </c>
      <c r="N500" t="e">
        <v>#N/A</v>
      </c>
      <c r="O500" t="e">
        <v>#N/A</v>
      </c>
      <c r="P500" t="e">
        <v>#N/A</v>
      </c>
      <c r="Q500">
        <v>200</v>
      </c>
      <c r="R500">
        <v>230</v>
      </c>
      <c r="S500">
        <v>210</v>
      </c>
      <c r="T500">
        <v>200</v>
      </c>
      <c r="U500">
        <v>190</v>
      </c>
      <c r="V500">
        <v>210</v>
      </c>
      <c r="W500">
        <v>200</v>
      </c>
      <c r="X500">
        <v>210</v>
      </c>
      <c r="Y500" s="145">
        <v>220</v>
      </c>
      <c r="Z500">
        <v>210</v>
      </c>
      <c r="AA500">
        <v>200</v>
      </c>
    </row>
    <row r="501" spans="1:27" x14ac:dyDescent="0.2">
      <c r="A501" s="89">
        <f>VLOOKUP(C501,TabellenBDFS!$B$4:$C$2717,2,FALSE)</f>
        <v>201</v>
      </c>
      <c r="B501" t="str">
        <f t="shared" si="9"/>
        <v>2011</v>
      </c>
      <c r="C501" t="s">
        <v>207</v>
      </c>
      <c r="D501">
        <v>1</v>
      </c>
      <c r="E501">
        <v>140</v>
      </c>
      <c r="F501">
        <v>160</v>
      </c>
      <c r="G501">
        <v>150</v>
      </c>
      <c r="H501">
        <v>170</v>
      </c>
      <c r="I501">
        <v>180</v>
      </c>
      <c r="J501">
        <v>190</v>
      </c>
      <c r="K501">
        <v>200</v>
      </c>
      <c r="L501">
        <v>220</v>
      </c>
      <c r="M501">
        <v>230</v>
      </c>
      <c r="N501">
        <v>220</v>
      </c>
      <c r="O501">
        <v>240</v>
      </c>
      <c r="P501">
        <v>250</v>
      </c>
      <c r="Q501">
        <v>240</v>
      </c>
      <c r="R501">
        <v>200</v>
      </c>
      <c r="S501">
        <v>190</v>
      </c>
      <c r="T501">
        <v>200</v>
      </c>
      <c r="U501">
        <v>220</v>
      </c>
      <c r="V501">
        <v>220</v>
      </c>
      <c r="W501">
        <v>230</v>
      </c>
      <c r="X501">
        <v>230</v>
      </c>
      <c r="Y501" s="145">
        <v>230</v>
      </c>
      <c r="Z501">
        <v>230</v>
      </c>
      <c r="AA501">
        <v>210</v>
      </c>
    </row>
    <row r="502" spans="1:27" x14ac:dyDescent="0.2">
      <c r="A502" s="89">
        <f>VLOOKUP(C502,TabellenBDFS!$B$4:$C$2717,2,FALSE)</f>
        <v>201</v>
      </c>
      <c r="B502" t="str">
        <f t="shared" si="9"/>
        <v>2012</v>
      </c>
      <c r="C502" t="s">
        <v>207</v>
      </c>
      <c r="D502">
        <v>2</v>
      </c>
      <c r="E502">
        <v>40</v>
      </c>
      <c r="F502">
        <v>50</v>
      </c>
      <c r="G502">
        <v>50</v>
      </c>
      <c r="H502">
        <v>40</v>
      </c>
      <c r="I502">
        <v>40</v>
      </c>
      <c r="J502">
        <v>40</v>
      </c>
      <c r="K502">
        <v>30</v>
      </c>
      <c r="L502">
        <v>30</v>
      </c>
      <c r="M502">
        <v>30</v>
      </c>
      <c r="N502">
        <v>30</v>
      </c>
      <c r="O502">
        <v>30</v>
      </c>
      <c r="P502">
        <v>30</v>
      </c>
      <c r="Q502">
        <v>30</v>
      </c>
      <c r="R502">
        <v>30</v>
      </c>
      <c r="S502">
        <v>30</v>
      </c>
      <c r="T502">
        <v>20</v>
      </c>
      <c r="U502">
        <v>20</v>
      </c>
      <c r="V502">
        <v>20</v>
      </c>
      <c r="W502">
        <v>20</v>
      </c>
      <c r="X502">
        <v>20</v>
      </c>
      <c r="Y502" s="145">
        <v>20</v>
      </c>
      <c r="Z502">
        <v>20</v>
      </c>
      <c r="AA502">
        <v>20</v>
      </c>
    </row>
    <row r="503" spans="1:27" x14ac:dyDescent="0.2">
      <c r="A503" s="89">
        <f>VLOOKUP(C503,TabellenBDFS!$B$4:$C$2717,2,FALSE)</f>
        <v>201</v>
      </c>
      <c r="B503" t="str">
        <f t="shared" si="9"/>
        <v>2013</v>
      </c>
      <c r="C503" t="s">
        <v>207</v>
      </c>
      <c r="D503">
        <v>3</v>
      </c>
      <c r="E503">
        <v>0</v>
      </c>
      <c r="F503">
        <v>0</v>
      </c>
      <c r="G503">
        <v>10</v>
      </c>
      <c r="H503">
        <v>10</v>
      </c>
      <c r="I503">
        <v>10</v>
      </c>
      <c r="J503">
        <v>20</v>
      </c>
      <c r="K503">
        <v>20</v>
      </c>
      <c r="L503">
        <v>30</v>
      </c>
      <c r="M503">
        <v>30</v>
      </c>
      <c r="N503">
        <v>30</v>
      </c>
      <c r="O503">
        <v>30</v>
      </c>
      <c r="P503">
        <v>40</v>
      </c>
      <c r="Q503">
        <v>40</v>
      </c>
      <c r="R503">
        <v>30</v>
      </c>
      <c r="S503">
        <v>30</v>
      </c>
      <c r="T503">
        <v>40</v>
      </c>
      <c r="U503">
        <v>50</v>
      </c>
      <c r="V503">
        <v>50</v>
      </c>
      <c r="W503">
        <v>60</v>
      </c>
      <c r="X503">
        <v>50</v>
      </c>
      <c r="Y503" s="145">
        <v>50</v>
      </c>
      <c r="Z503">
        <v>60</v>
      </c>
      <c r="AA503">
        <v>60</v>
      </c>
    </row>
    <row r="504" spans="1:27" x14ac:dyDescent="0.2">
      <c r="A504" s="89">
        <f>VLOOKUP(C504,TabellenBDFS!$B$4:$C$2717,2,FALSE)</f>
        <v>201</v>
      </c>
      <c r="B504" t="str">
        <f t="shared" si="9"/>
        <v>2014</v>
      </c>
      <c r="C504" t="s">
        <v>207</v>
      </c>
      <c r="D504">
        <v>4</v>
      </c>
      <c r="E504">
        <v>0</v>
      </c>
      <c r="F504">
        <v>0</v>
      </c>
      <c r="G504">
        <v>0</v>
      </c>
      <c r="H504">
        <v>0</v>
      </c>
      <c r="I504">
        <v>0</v>
      </c>
      <c r="J504">
        <v>0</v>
      </c>
      <c r="K504">
        <v>10</v>
      </c>
      <c r="L504">
        <v>10</v>
      </c>
      <c r="M504">
        <v>10</v>
      </c>
      <c r="N504">
        <v>10</v>
      </c>
      <c r="O504">
        <v>10</v>
      </c>
      <c r="P504">
        <v>10</v>
      </c>
      <c r="Q504">
        <v>10</v>
      </c>
      <c r="R504">
        <v>10</v>
      </c>
      <c r="S504">
        <v>20</v>
      </c>
      <c r="T504">
        <v>10</v>
      </c>
      <c r="U504">
        <v>20</v>
      </c>
      <c r="V504">
        <v>20</v>
      </c>
      <c r="W504">
        <v>20</v>
      </c>
      <c r="X504">
        <v>20</v>
      </c>
      <c r="Y504" s="145">
        <v>20</v>
      </c>
      <c r="Z504">
        <v>20</v>
      </c>
      <c r="AA504">
        <v>20</v>
      </c>
    </row>
    <row r="505" spans="1:27" x14ac:dyDescent="0.2">
      <c r="A505" s="89">
        <f>VLOOKUP(C505,TabellenBDFS!$B$4:$C$2717,2,FALSE)</f>
        <v>201</v>
      </c>
      <c r="B505" t="str">
        <f t="shared" si="9"/>
        <v>2015</v>
      </c>
      <c r="C505" t="s">
        <v>207</v>
      </c>
      <c r="D505">
        <v>5</v>
      </c>
      <c r="E505">
        <v>10</v>
      </c>
      <c r="F505">
        <v>10</v>
      </c>
      <c r="G505">
        <v>10</v>
      </c>
      <c r="H505">
        <v>10</v>
      </c>
      <c r="I505">
        <v>10</v>
      </c>
      <c r="J505">
        <v>10</v>
      </c>
      <c r="K505">
        <v>10</v>
      </c>
      <c r="L505">
        <v>20</v>
      </c>
      <c r="M505">
        <v>20</v>
      </c>
      <c r="N505">
        <v>20</v>
      </c>
      <c r="O505">
        <v>20</v>
      </c>
      <c r="P505">
        <v>20</v>
      </c>
      <c r="Q505">
        <v>20</v>
      </c>
      <c r="R505">
        <v>20</v>
      </c>
      <c r="S505">
        <v>20</v>
      </c>
      <c r="T505">
        <v>20</v>
      </c>
      <c r="U505">
        <v>20</v>
      </c>
      <c r="V505">
        <v>20</v>
      </c>
      <c r="W505">
        <v>20</v>
      </c>
      <c r="X505">
        <v>20</v>
      </c>
      <c r="Y505" s="145">
        <v>20</v>
      </c>
      <c r="Z505">
        <v>20</v>
      </c>
      <c r="AA505">
        <v>20</v>
      </c>
    </row>
    <row r="506" spans="1:27" x14ac:dyDescent="0.2">
      <c r="A506" s="89">
        <f>VLOOKUP(C506,TabellenBDFS!$B$4:$C$2717,2,FALSE)</f>
        <v>201</v>
      </c>
      <c r="B506" t="str">
        <f t="shared" si="9"/>
        <v>2016</v>
      </c>
      <c r="C506" t="s">
        <v>207</v>
      </c>
      <c r="D506">
        <v>6</v>
      </c>
      <c r="E506">
        <v>60</v>
      </c>
      <c r="F506">
        <v>60</v>
      </c>
      <c r="G506">
        <v>60</v>
      </c>
      <c r="H506">
        <v>70</v>
      </c>
      <c r="I506">
        <v>70</v>
      </c>
      <c r="J506">
        <v>80</v>
      </c>
      <c r="K506">
        <v>80</v>
      </c>
      <c r="L506">
        <v>80</v>
      </c>
      <c r="M506">
        <v>80</v>
      </c>
      <c r="N506">
        <v>80</v>
      </c>
      <c r="O506">
        <v>90</v>
      </c>
      <c r="P506">
        <v>90</v>
      </c>
      <c r="Q506">
        <v>80</v>
      </c>
      <c r="R506">
        <v>70</v>
      </c>
      <c r="S506">
        <v>60</v>
      </c>
      <c r="T506">
        <v>70</v>
      </c>
      <c r="U506">
        <v>70</v>
      </c>
      <c r="V506">
        <v>70</v>
      </c>
      <c r="W506">
        <v>80</v>
      </c>
      <c r="X506">
        <v>80</v>
      </c>
      <c r="Y506" s="145">
        <v>80</v>
      </c>
      <c r="Z506">
        <v>70</v>
      </c>
      <c r="AA506">
        <v>70</v>
      </c>
    </row>
    <row r="507" spans="1:27" x14ac:dyDescent="0.2">
      <c r="A507" s="89">
        <f>VLOOKUP(C507,TabellenBDFS!$B$4:$C$2717,2,FALSE)</f>
        <v>201</v>
      </c>
      <c r="B507" t="str">
        <f t="shared" si="9"/>
        <v>2017</v>
      </c>
      <c r="C507" t="s">
        <v>207</v>
      </c>
      <c r="D507">
        <v>7</v>
      </c>
      <c r="E507">
        <v>30</v>
      </c>
      <c r="F507">
        <v>30</v>
      </c>
      <c r="G507">
        <v>30</v>
      </c>
      <c r="H507">
        <v>40</v>
      </c>
      <c r="I507">
        <v>40</v>
      </c>
      <c r="J507">
        <v>40</v>
      </c>
      <c r="K507">
        <v>50</v>
      </c>
      <c r="L507">
        <v>60</v>
      </c>
      <c r="M507">
        <v>60</v>
      </c>
      <c r="N507">
        <v>60</v>
      </c>
      <c r="O507">
        <v>70</v>
      </c>
      <c r="P507">
        <v>70</v>
      </c>
      <c r="Q507">
        <v>60</v>
      </c>
      <c r="R507">
        <v>40</v>
      </c>
      <c r="S507">
        <v>40</v>
      </c>
      <c r="T507">
        <v>40</v>
      </c>
      <c r="U507">
        <v>40</v>
      </c>
      <c r="V507">
        <v>50</v>
      </c>
      <c r="W507">
        <v>40</v>
      </c>
      <c r="X507">
        <v>40</v>
      </c>
      <c r="Y507" s="145">
        <v>40</v>
      </c>
      <c r="Z507">
        <v>40</v>
      </c>
      <c r="AA507">
        <v>40</v>
      </c>
    </row>
    <row r="508" spans="1:27" x14ac:dyDescent="0.2">
      <c r="A508" s="89">
        <f>VLOOKUP(C508,TabellenBDFS!$B$4:$C$2717,2,FALSE)</f>
        <v>272</v>
      </c>
      <c r="B508" t="str">
        <f t="shared" si="9"/>
        <v>2721</v>
      </c>
      <c r="C508" t="s">
        <v>279</v>
      </c>
      <c r="D508">
        <v>1</v>
      </c>
      <c r="E508">
        <v>170</v>
      </c>
      <c r="F508">
        <v>180</v>
      </c>
      <c r="G508">
        <v>190</v>
      </c>
      <c r="H508">
        <v>180</v>
      </c>
      <c r="I508">
        <v>180</v>
      </c>
      <c r="J508">
        <v>200</v>
      </c>
      <c r="K508">
        <v>180</v>
      </c>
      <c r="L508">
        <v>200</v>
      </c>
      <c r="M508">
        <v>200</v>
      </c>
      <c r="N508">
        <v>210</v>
      </c>
      <c r="O508">
        <v>210</v>
      </c>
      <c r="P508">
        <v>230</v>
      </c>
      <c r="Q508">
        <v>250</v>
      </c>
      <c r="R508">
        <v>220</v>
      </c>
      <c r="S508">
        <v>240</v>
      </c>
      <c r="T508">
        <v>280</v>
      </c>
      <c r="U508">
        <v>270</v>
      </c>
      <c r="V508">
        <v>270</v>
      </c>
      <c r="W508">
        <v>260</v>
      </c>
      <c r="X508">
        <v>260</v>
      </c>
      <c r="Y508" s="145">
        <v>280</v>
      </c>
      <c r="Z508">
        <v>290</v>
      </c>
      <c r="AA508">
        <v>300</v>
      </c>
    </row>
    <row r="509" spans="1:27" x14ac:dyDescent="0.2">
      <c r="A509" s="89">
        <f>VLOOKUP(C509,TabellenBDFS!$B$4:$C$2717,2,FALSE)</f>
        <v>272</v>
      </c>
      <c r="B509" t="str">
        <f t="shared" si="9"/>
        <v>2722</v>
      </c>
      <c r="C509" t="s">
        <v>279</v>
      </c>
      <c r="D509">
        <v>2</v>
      </c>
      <c r="E509">
        <v>40</v>
      </c>
      <c r="F509">
        <v>40</v>
      </c>
      <c r="G509">
        <v>40</v>
      </c>
      <c r="H509">
        <v>40</v>
      </c>
      <c r="I509">
        <v>40</v>
      </c>
      <c r="J509">
        <v>30</v>
      </c>
      <c r="K509">
        <v>30</v>
      </c>
      <c r="L509">
        <v>30</v>
      </c>
      <c r="M509">
        <v>30</v>
      </c>
      <c r="N509">
        <v>30</v>
      </c>
      <c r="O509">
        <v>20</v>
      </c>
      <c r="P509">
        <v>20</v>
      </c>
      <c r="Q509">
        <v>20</v>
      </c>
      <c r="R509">
        <v>20</v>
      </c>
      <c r="S509">
        <v>20</v>
      </c>
      <c r="T509">
        <v>20</v>
      </c>
      <c r="U509">
        <v>20</v>
      </c>
      <c r="V509">
        <v>20</v>
      </c>
      <c r="W509">
        <v>20</v>
      </c>
      <c r="X509">
        <v>10</v>
      </c>
      <c r="Y509" s="145">
        <v>10</v>
      </c>
      <c r="Z509">
        <v>10</v>
      </c>
      <c r="AA509">
        <v>10</v>
      </c>
    </row>
    <row r="510" spans="1:27" x14ac:dyDescent="0.2">
      <c r="A510" s="89">
        <f>VLOOKUP(C510,TabellenBDFS!$B$4:$C$2717,2,FALSE)</f>
        <v>272</v>
      </c>
      <c r="B510" t="str">
        <f t="shared" si="9"/>
        <v>2723</v>
      </c>
      <c r="C510" t="s">
        <v>279</v>
      </c>
      <c r="D510">
        <v>3</v>
      </c>
      <c r="E510">
        <v>0</v>
      </c>
      <c r="F510">
        <v>0</v>
      </c>
      <c r="G510">
        <v>10</v>
      </c>
      <c r="H510">
        <v>10</v>
      </c>
      <c r="I510">
        <v>10</v>
      </c>
      <c r="J510">
        <v>10</v>
      </c>
      <c r="K510">
        <v>10</v>
      </c>
      <c r="L510">
        <v>10</v>
      </c>
      <c r="M510">
        <v>20</v>
      </c>
      <c r="N510">
        <v>20</v>
      </c>
      <c r="O510">
        <v>10</v>
      </c>
      <c r="P510">
        <v>20</v>
      </c>
      <c r="Q510">
        <v>20</v>
      </c>
      <c r="R510">
        <v>20</v>
      </c>
      <c r="S510">
        <v>20</v>
      </c>
      <c r="T510">
        <v>20</v>
      </c>
      <c r="U510">
        <v>30</v>
      </c>
      <c r="V510">
        <v>30</v>
      </c>
      <c r="W510">
        <v>30</v>
      </c>
      <c r="X510">
        <v>30</v>
      </c>
      <c r="Y510" s="145">
        <v>40</v>
      </c>
      <c r="Z510">
        <v>30</v>
      </c>
      <c r="AA510">
        <v>40</v>
      </c>
    </row>
    <row r="511" spans="1:27" x14ac:dyDescent="0.2">
      <c r="A511" s="89">
        <f>VLOOKUP(C511,TabellenBDFS!$B$4:$C$2717,2,FALSE)</f>
        <v>272</v>
      </c>
      <c r="B511" t="str">
        <f t="shared" si="9"/>
        <v>2724</v>
      </c>
      <c r="C511" t="s">
        <v>279</v>
      </c>
      <c r="D511">
        <v>4</v>
      </c>
      <c r="E511">
        <v>0</v>
      </c>
      <c r="F511">
        <v>0</v>
      </c>
      <c r="G511">
        <v>0</v>
      </c>
      <c r="H511">
        <v>0</v>
      </c>
      <c r="I511">
        <v>0</v>
      </c>
      <c r="J511">
        <v>0</v>
      </c>
      <c r="K511">
        <v>0</v>
      </c>
      <c r="L511">
        <v>0</v>
      </c>
      <c r="M511">
        <v>0</v>
      </c>
      <c r="N511">
        <v>0</v>
      </c>
      <c r="O511">
        <v>0</v>
      </c>
      <c r="P511">
        <v>0</v>
      </c>
      <c r="Q511">
        <v>0</v>
      </c>
      <c r="R511">
        <v>0</v>
      </c>
      <c r="S511">
        <v>10</v>
      </c>
      <c r="T511">
        <v>10</v>
      </c>
      <c r="U511">
        <v>0</v>
      </c>
      <c r="V511">
        <v>10</v>
      </c>
      <c r="W511">
        <v>10</v>
      </c>
      <c r="X511">
        <v>10</v>
      </c>
      <c r="Y511" s="145">
        <v>10</v>
      </c>
      <c r="Z511">
        <v>10</v>
      </c>
      <c r="AA511">
        <v>10</v>
      </c>
    </row>
    <row r="512" spans="1:27" x14ac:dyDescent="0.2">
      <c r="A512" s="89">
        <f>VLOOKUP(C512,TabellenBDFS!$B$4:$C$2717,2,FALSE)</f>
        <v>272</v>
      </c>
      <c r="B512" t="str">
        <f t="shared" si="9"/>
        <v>2725</v>
      </c>
      <c r="C512" t="s">
        <v>279</v>
      </c>
      <c r="D512">
        <v>5</v>
      </c>
      <c r="E512">
        <v>0</v>
      </c>
      <c r="F512">
        <v>0</v>
      </c>
      <c r="G512">
        <v>0</v>
      </c>
      <c r="H512">
        <v>0</v>
      </c>
      <c r="I512">
        <v>0</v>
      </c>
      <c r="J512">
        <v>0</v>
      </c>
      <c r="K512">
        <v>0</v>
      </c>
      <c r="L512">
        <v>0</v>
      </c>
      <c r="M512">
        <v>0</v>
      </c>
      <c r="N512">
        <v>0</v>
      </c>
      <c r="O512">
        <v>0</v>
      </c>
      <c r="P512">
        <v>0</v>
      </c>
      <c r="Q512">
        <v>0</v>
      </c>
      <c r="R512">
        <v>0</v>
      </c>
      <c r="S512">
        <v>0</v>
      </c>
      <c r="T512">
        <v>0</v>
      </c>
      <c r="U512">
        <v>0</v>
      </c>
      <c r="V512">
        <v>0</v>
      </c>
      <c r="W512">
        <v>0</v>
      </c>
      <c r="X512">
        <v>0</v>
      </c>
      <c r="Y512" s="145">
        <v>0</v>
      </c>
      <c r="Z512">
        <v>0</v>
      </c>
      <c r="AA512">
        <v>0</v>
      </c>
    </row>
    <row r="513" spans="1:27" x14ac:dyDescent="0.2">
      <c r="A513" s="89">
        <f>VLOOKUP(C513,TabellenBDFS!$B$4:$C$2717,2,FALSE)</f>
        <v>272</v>
      </c>
      <c r="B513" t="str">
        <f t="shared" si="9"/>
        <v>2726</v>
      </c>
      <c r="C513" t="s">
        <v>279</v>
      </c>
      <c r="D513">
        <v>6</v>
      </c>
      <c r="E513">
        <v>50</v>
      </c>
      <c r="F513">
        <v>60</v>
      </c>
      <c r="G513">
        <v>60</v>
      </c>
      <c r="H513">
        <v>70</v>
      </c>
      <c r="I513">
        <v>60</v>
      </c>
      <c r="J513">
        <v>60</v>
      </c>
      <c r="K513">
        <v>70</v>
      </c>
      <c r="L513">
        <v>80</v>
      </c>
      <c r="M513">
        <v>80</v>
      </c>
      <c r="N513">
        <v>90</v>
      </c>
      <c r="O513">
        <v>90</v>
      </c>
      <c r="P513">
        <v>90</v>
      </c>
      <c r="Q513">
        <v>110</v>
      </c>
      <c r="R513">
        <v>110</v>
      </c>
      <c r="S513">
        <v>130</v>
      </c>
      <c r="T513">
        <v>160</v>
      </c>
      <c r="U513">
        <v>160</v>
      </c>
      <c r="V513">
        <v>150</v>
      </c>
      <c r="W513">
        <v>140</v>
      </c>
      <c r="X513">
        <v>140</v>
      </c>
      <c r="Y513" s="145">
        <v>130</v>
      </c>
      <c r="Z513">
        <v>140</v>
      </c>
      <c r="AA513">
        <v>150</v>
      </c>
    </row>
    <row r="514" spans="1:27" x14ac:dyDescent="0.2">
      <c r="A514" s="89">
        <f>VLOOKUP(C514,TabellenBDFS!$B$4:$C$2717,2,FALSE)</f>
        <v>272</v>
      </c>
      <c r="B514" t="str">
        <f t="shared" si="9"/>
        <v>2727</v>
      </c>
      <c r="C514" t="s">
        <v>279</v>
      </c>
      <c r="D514">
        <v>7</v>
      </c>
      <c r="E514">
        <v>70</v>
      </c>
      <c r="F514">
        <v>70</v>
      </c>
      <c r="G514">
        <v>80</v>
      </c>
      <c r="H514">
        <v>70</v>
      </c>
      <c r="I514">
        <v>80</v>
      </c>
      <c r="J514">
        <v>80</v>
      </c>
      <c r="K514">
        <v>70</v>
      </c>
      <c r="L514">
        <v>70</v>
      </c>
      <c r="M514">
        <v>70</v>
      </c>
      <c r="N514">
        <v>70</v>
      </c>
      <c r="O514">
        <v>80</v>
      </c>
      <c r="P514">
        <v>90</v>
      </c>
      <c r="Q514">
        <v>90</v>
      </c>
      <c r="R514">
        <v>60</v>
      </c>
      <c r="S514">
        <v>60</v>
      </c>
      <c r="T514">
        <v>70</v>
      </c>
      <c r="U514">
        <v>60</v>
      </c>
      <c r="V514">
        <v>70</v>
      </c>
      <c r="W514">
        <v>70</v>
      </c>
      <c r="X514">
        <v>70</v>
      </c>
      <c r="Y514" s="145">
        <v>90</v>
      </c>
      <c r="Z514">
        <v>100</v>
      </c>
      <c r="AA514">
        <v>90</v>
      </c>
    </row>
    <row r="515" spans="1:27" x14ac:dyDescent="0.2">
      <c r="A515" s="89">
        <f>VLOOKUP(C515,TabellenBDFS!$B$4:$C$2717,2,FALSE)</f>
        <v>362</v>
      </c>
      <c r="B515" t="str">
        <f t="shared" si="9"/>
        <v>3621</v>
      </c>
      <c r="C515" t="s">
        <v>372</v>
      </c>
      <c r="D515">
        <v>1</v>
      </c>
      <c r="E515">
        <v>100</v>
      </c>
      <c r="F515">
        <v>100</v>
      </c>
      <c r="G515">
        <v>120</v>
      </c>
      <c r="H515">
        <v>130</v>
      </c>
      <c r="I515">
        <v>130</v>
      </c>
      <c r="J515">
        <v>130</v>
      </c>
      <c r="K515">
        <v>140</v>
      </c>
      <c r="L515">
        <v>150</v>
      </c>
      <c r="M515">
        <v>160</v>
      </c>
      <c r="N515">
        <v>160</v>
      </c>
      <c r="O515">
        <v>180</v>
      </c>
      <c r="P515">
        <v>200</v>
      </c>
      <c r="Q515">
        <v>170</v>
      </c>
      <c r="R515">
        <v>180</v>
      </c>
      <c r="S515">
        <v>180</v>
      </c>
      <c r="T515">
        <v>170</v>
      </c>
      <c r="U515">
        <v>180</v>
      </c>
      <c r="V515">
        <v>190</v>
      </c>
      <c r="W515">
        <v>180</v>
      </c>
      <c r="X515">
        <v>170</v>
      </c>
      <c r="Y515" s="145">
        <v>150</v>
      </c>
      <c r="Z515">
        <v>150</v>
      </c>
      <c r="AA515">
        <v>140</v>
      </c>
    </row>
    <row r="516" spans="1:27" x14ac:dyDescent="0.2">
      <c r="A516" s="89">
        <f>VLOOKUP(C516,TabellenBDFS!$B$4:$C$2717,2,FALSE)</f>
        <v>362</v>
      </c>
      <c r="B516" t="str">
        <f t="shared" si="9"/>
        <v>3622</v>
      </c>
      <c r="C516" t="s">
        <v>372</v>
      </c>
      <c r="D516">
        <v>2</v>
      </c>
      <c r="E516">
        <v>20</v>
      </c>
      <c r="F516">
        <v>20</v>
      </c>
      <c r="G516">
        <v>20</v>
      </c>
      <c r="H516">
        <v>20</v>
      </c>
      <c r="I516">
        <v>20</v>
      </c>
      <c r="J516">
        <v>20</v>
      </c>
      <c r="K516">
        <v>20</v>
      </c>
      <c r="L516">
        <v>20</v>
      </c>
      <c r="M516">
        <v>20</v>
      </c>
      <c r="N516">
        <v>20</v>
      </c>
      <c r="O516">
        <v>20</v>
      </c>
      <c r="P516">
        <v>20</v>
      </c>
      <c r="Q516">
        <v>10</v>
      </c>
      <c r="R516">
        <v>10</v>
      </c>
      <c r="S516">
        <v>10</v>
      </c>
      <c r="T516">
        <v>10</v>
      </c>
      <c r="U516">
        <v>10</v>
      </c>
      <c r="V516">
        <v>10</v>
      </c>
      <c r="W516">
        <v>10</v>
      </c>
      <c r="X516">
        <v>10</v>
      </c>
      <c r="Y516" s="145">
        <v>10</v>
      </c>
      <c r="Z516">
        <v>10</v>
      </c>
      <c r="AA516">
        <v>10</v>
      </c>
    </row>
    <row r="517" spans="1:27" x14ac:dyDescent="0.2">
      <c r="A517" s="89">
        <f>VLOOKUP(C517,TabellenBDFS!$B$4:$C$2717,2,FALSE)</f>
        <v>362</v>
      </c>
      <c r="B517" t="str">
        <f t="shared" si="9"/>
        <v>3623</v>
      </c>
      <c r="C517" t="s">
        <v>372</v>
      </c>
      <c r="D517">
        <v>3</v>
      </c>
      <c r="E517">
        <v>0</v>
      </c>
      <c r="F517">
        <v>0</v>
      </c>
      <c r="G517">
        <v>10</v>
      </c>
      <c r="H517">
        <v>10</v>
      </c>
      <c r="I517">
        <v>10</v>
      </c>
      <c r="J517">
        <v>10</v>
      </c>
      <c r="K517">
        <v>10</v>
      </c>
      <c r="L517">
        <v>10</v>
      </c>
      <c r="M517">
        <v>10</v>
      </c>
      <c r="N517">
        <v>10</v>
      </c>
      <c r="O517">
        <v>10</v>
      </c>
      <c r="P517">
        <v>20</v>
      </c>
      <c r="Q517">
        <v>20</v>
      </c>
      <c r="R517">
        <v>20</v>
      </c>
      <c r="S517">
        <v>30</v>
      </c>
      <c r="T517">
        <v>20</v>
      </c>
      <c r="U517">
        <v>30</v>
      </c>
      <c r="V517">
        <v>30</v>
      </c>
      <c r="W517">
        <v>30</v>
      </c>
      <c r="X517">
        <v>30</v>
      </c>
      <c r="Y517" s="145">
        <v>20</v>
      </c>
      <c r="Z517">
        <v>20</v>
      </c>
      <c r="AA517">
        <v>30</v>
      </c>
    </row>
    <row r="518" spans="1:27" x14ac:dyDescent="0.2">
      <c r="A518" s="89">
        <f>VLOOKUP(C518,TabellenBDFS!$B$4:$C$2717,2,FALSE)</f>
        <v>362</v>
      </c>
      <c r="B518" t="str">
        <f t="shared" si="9"/>
        <v>3624</v>
      </c>
      <c r="C518" t="s">
        <v>372</v>
      </c>
      <c r="D518">
        <v>4</v>
      </c>
      <c r="E518">
        <v>0</v>
      </c>
      <c r="F518">
        <v>0</v>
      </c>
      <c r="G518">
        <v>0</v>
      </c>
      <c r="H518">
        <v>10</v>
      </c>
      <c r="I518">
        <v>10</v>
      </c>
      <c r="J518">
        <v>10</v>
      </c>
      <c r="K518">
        <v>10</v>
      </c>
      <c r="L518">
        <v>10</v>
      </c>
      <c r="M518">
        <v>10</v>
      </c>
      <c r="N518">
        <v>10</v>
      </c>
      <c r="O518">
        <v>10</v>
      </c>
      <c r="P518">
        <v>10</v>
      </c>
      <c r="Q518">
        <v>10</v>
      </c>
      <c r="R518">
        <v>10</v>
      </c>
      <c r="S518">
        <v>10</v>
      </c>
      <c r="T518">
        <v>10</v>
      </c>
      <c r="U518">
        <v>10</v>
      </c>
      <c r="V518">
        <v>20</v>
      </c>
      <c r="W518">
        <v>10</v>
      </c>
      <c r="X518">
        <v>10</v>
      </c>
      <c r="Y518" s="145">
        <v>10</v>
      </c>
      <c r="Z518">
        <v>10</v>
      </c>
      <c r="AA518">
        <v>10</v>
      </c>
    </row>
    <row r="519" spans="1:27" x14ac:dyDescent="0.2">
      <c r="A519" s="89">
        <f>VLOOKUP(C519,TabellenBDFS!$B$4:$C$2717,2,FALSE)</f>
        <v>362</v>
      </c>
      <c r="B519" t="str">
        <f t="shared" si="9"/>
        <v>3625</v>
      </c>
      <c r="C519" t="s">
        <v>372</v>
      </c>
      <c r="D519">
        <v>5</v>
      </c>
      <c r="E519">
        <v>0</v>
      </c>
      <c r="F519">
        <v>0</v>
      </c>
      <c r="G519">
        <v>0</v>
      </c>
      <c r="H519">
        <v>0</v>
      </c>
      <c r="I519">
        <v>10</v>
      </c>
      <c r="J519">
        <v>10</v>
      </c>
      <c r="K519">
        <v>10</v>
      </c>
      <c r="L519">
        <v>10</v>
      </c>
      <c r="M519">
        <v>10</v>
      </c>
      <c r="N519">
        <v>10</v>
      </c>
      <c r="O519">
        <v>10</v>
      </c>
      <c r="P519">
        <v>0</v>
      </c>
      <c r="Q519">
        <v>0</v>
      </c>
      <c r="R519">
        <v>0</v>
      </c>
      <c r="S519">
        <v>0</v>
      </c>
      <c r="T519">
        <v>0</v>
      </c>
      <c r="U519">
        <v>0</v>
      </c>
      <c r="V519">
        <v>0</v>
      </c>
      <c r="W519">
        <v>0</v>
      </c>
      <c r="X519">
        <v>0</v>
      </c>
      <c r="Y519" s="145">
        <v>0</v>
      </c>
      <c r="Z519">
        <v>0</v>
      </c>
      <c r="AA519">
        <v>0</v>
      </c>
    </row>
    <row r="520" spans="1:27" x14ac:dyDescent="0.2">
      <c r="A520" s="89">
        <f>VLOOKUP(C520,TabellenBDFS!$B$4:$C$2717,2,FALSE)</f>
        <v>362</v>
      </c>
      <c r="B520" t="str">
        <f t="shared" si="9"/>
        <v>3626</v>
      </c>
      <c r="C520" t="s">
        <v>372</v>
      </c>
      <c r="D520">
        <v>6</v>
      </c>
      <c r="E520">
        <v>70</v>
      </c>
      <c r="F520">
        <v>70</v>
      </c>
      <c r="G520">
        <v>70</v>
      </c>
      <c r="H520">
        <v>80</v>
      </c>
      <c r="I520">
        <v>80</v>
      </c>
      <c r="J520">
        <v>80</v>
      </c>
      <c r="K520">
        <v>80</v>
      </c>
      <c r="L520">
        <v>80</v>
      </c>
      <c r="M520">
        <v>80</v>
      </c>
      <c r="N520">
        <v>90</v>
      </c>
      <c r="O520">
        <v>100</v>
      </c>
      <c r="P520">
        <v>100</v>
      </c>
      <c r="Q520">
        <v>100</v>
      </c>
      <c r="R520">
        <v>100</v>
      </c>
      <c r="S520">
        <v>90</v>
      </c>
      <c r="T520">
        <v>100</v>
      </c>
      <c r="U520">
        <v>100</v>
      </c>
      <c r="V520">
        <v>100</v>
      </c>
      <c r="W520">
        <v>100</v>
      </c>
      <c r="X520">
        <v>90</v>
      </c>
      <c r="Y520" s="145">
        <v>90</v>
      </c>
      <c r="Z520">
        <v>90</v>
      </c>
      <c r="AA520">
        <v>80</v>
      </c>
    </row>
    <row r="521" spans="1:27" x14ac:dyDescent="0.2">
      <c r="A521" s="89">
        <f>VLOOKUP(C521,TabellenBDFS!$B$4:$C$2717,2,FALSE)</f>
        <v>362</v>
      </c>
      <c r="B521" t="str">
        <f t="shared" si="9"/>
        <v>3627</v>
      </c>
      <c r="C521" t="s">
        <v>372</v>
      </c>
      <c r="D521">
        <v>7</v>
      </c>
      <c r="E521">
        <v>20</v>
      </c>
      <c r="F521">
        <v>10</v>
      </c>
      <c r="G521">
        <v>20</v>
      </c>
      <c r="H521">
        <v>20</v>
      </c>
      <c r="I521">
        <v>20</v>
      </c>
      <c r="J521">
        <v>20</v>
      </c>
      <c r="K521">
        <v>20</v>
      </c>
      <c r="L521">
        <v>30</v>
      </c>
      <c r="M521">
        <v>30</v>
      </c>
      <c r="N521">
        <v>30</v>
      </c>
      <c r="O521">
        <v>50</v>
      </c>
      <c r="P521">
        <v>40</v>
      </c>
      <c r="Q521">
        <v>40</v>
      </c>
      <c r="R521">
        <v>40</v>
      </c>
      <c r="S521">
        <v>40</v>
      </c>
      <c r="T521">
        <v>30</v>
      </c>
      <c r="U521">
        <v>30</v>
      </c>
      <c r="V521">
        <v>30</v>
      </c>
      <c r="W521">
        <v>30</v>
      </c>
      <c r="X521">
        <v>40</v>
      </c>
      <c r="Y521" s="145">
        <v>30</v>
      </c>
      <c r="Z521">
        <v>30</v>
      </c>
      <c r="AA521">
        <v>30</v>
      </c>
    </row>
    <row r="522" spans="1:27" x14ac:dyDescent="0.2">
      <c r="A522" s="89">
        <f>VLOOKUP(C522,TabellenBDFS!$B$4:$C$2717,2,FALSE)</f>
        <v>71</v>
      </c>
      <c r="B522" t="str">
        <f t="shared" si="9"/>
        <v>711</v>
      </c>
      <c r="C522" t="s">
        <v>73</v>
      </c>
      <c r="D522">
        <v>1</v>
      </c>
      <c r="E522">
        <v>4760</v>
      </c>
      <c r="F522">
        <v>4720</v>
      </c>
      <c r="G522">
        <v>4700</v>
      </c>
      <c r="H522">
        <v>4980</v>
      </c>
      <c r="I522">
        <v>4940</v>
      </c>
      <c r="J522">
        <v>4860</v>
      </c>
      <c r="K522">
        <v>4730</v>
      </c>
      <c r="L522">
        <v>4780</v>
      </c>
      <c r="M522">
        <v>4630</v>
      </c>
      <c r="N522">
        <v>4620</v>
      </c>
      <c r="O522">
        <v>4560</v>
      </c>
      <c r="P522">
        <v>4470</v>
      </c>
      <c r="Q522">
        <v>4390</v>
      </c>
      <c r="R522">
        <v>4460</v>
      </c>
      <c r="S522">
        <v>4460</v>
      </c>
      <c r="T522">
        <v>4490</v>
      </c>
      <c r="U522">
        <v>4530</v>
      </c>
      <c r="V522">
        <v>4530</v>
      </c>
      <c r="W522">
        <v>4570</v>
      </c>
      <c r="X522">
        <v>4420</v>
      </c>
      <c r="Y522" s="145">
        <v>4300</v>
      </c>
      <c r="Z522">
        <v>4290</v>
      </c>
      <c r="AA522">
        <v>3950</v>
      </c>
    </row>
    <row r="523" spans="1:27" x14ac:dyDescent="0.2">
      <c r="A523" s="89">
        <f>VLOOKUP(C523,TabellenBDFS!$B$4:$C$2717,2,FALSE)</f>
        <v>71</v>
      </c>
      <c r="B523" t="str">
        <f t="shared" ref="B523:B586" si="10">CONCATENATE(A523,D523)</f>
        <v>712</v>
      </c>
      <c r="C523" t="s">
        <v>73</v>
      </c>
      <c r="D523">
        <v>2</v>
      </c>
      <c r="E523">
        <v>1280</v>
      </c>
      <c r="F523">
        <v>1250</v>
      </c>
      <c r="G523">
        <v>1230</v>
      </c>
      <c r="H523">
        <v>1280</v>
      </c>
      <c r="I523">
        <v>1250</v>
      </c>
      <c r="J523">
        <v>1230</v>
      </c>
      <c r="K523">
        <v>1170</v>
      </c>
      <c r="L523">
        <v>1120</v>
      </c>
      <c r="M523">
        <v>1070</v>
      </c>
      <c r="N523">
        <v>1030</v>
      </c>
      <c r="O523">
        <v>980</v>
      </c>
      <c r="P523">
        <v>940</v>
      </c>
      <c r="Q523">
        <v>920</v>
      </c>
      <c r="R523">
        <v>900</v>
      </c>
      <c r="S523">
        <v>870</v>
      </c>
      <c r="T523">
        <v>860</v>
      </c>
      <c r="U523">
        <v>830</v>
      </c>
      <c r="V523">
        <v>760</v>
      </c>
      <c r="W523">
        <v>730</v>
      </c>
      <c r="X523">
        <v>610</v>
      </c>
      <c r="Y523" s="145">
        <v>530</v>
      </c>
      <c r="Z523">
        <v>470</v>
      </c>
      <c r="AA523">
        <v>380</v>
      </c>
    </row>
    <row r="524" spans="1:27" x14ac:dyDescent="0.2">
      <c r="A524" s="89">
        <f>VLOOKUP(C524,TabellenBDFS!$B$4:$C$2717,2,FALSE)</f>
        <v>71</v>
      </c>
      <c r="B524" t="str">
        <f t="shared" si="10"/>
        <v>713</v>
      </c>
      <c r="C524" t="s">
        <v>73</v>
      </c>
      <c r="D524">
        <v>3</v>
      </c>
      <c r="E524">
        <v>10</v>
      </c>
      <c r="F524">
        <v>20</v>
      </c>
      <c r="G524">
        <v>40</v>
      </c>
      <c r="H524">
        <v>50</v>
      </c>
      <c r="I524">
        <v>100</v>
      </c>
      <c r="J524">
        <v>120</v>
      </c>
      <c r="K524">
        <v>140</v>
      </c>
      <c r="L524">
        <v>170</v>
      </c>
      <c r="M524">
        <v>180</v>
      </c>
      <c r="N524">
        <v>210</v>
      </c>
      <c r="O524">
        <v>230</v>
      </c>
      <c r="P524">
        <v>260</v>
      </c>
      <c r="Q524">
        <v>270</v>
      </c>
      <c r="R524">
        <v>300</v>
      </c>
      <c r="S524">
        <v>310</v>
      </c>
      <c r="T524">
        <v>320</v>
      </c>
      <c r="U524">
        <v>340</v>
      </c>
      <c r="V524">
        <v>430</v>
      </c>
      <c r="W524">
        <v>440</v>
      </c>
      <c r="X524">
        <v>430</v>
      </c>
      <c r="Y524" s="145">
        <v>440</v>
      </c>
      <c r="Z524">
        <v>460</v>
      </c>
      <c r="AA524">
        <v>450</v>
      </c>
    </row>
    <row r="525" spans="1:27" x14ac:dyDescent="0.2">
      <c r="A525" s="89">
        <f>VLOOKUP(C525,TabellenBDFS!$B$4:$C$2717,2,FALSE)</f>
        <v>71</v>
      </c>
      <c r="B525" t="str">
        <f t="shared" si="10"/>
        <v>714</v>
      </c>
      <c r="C525" t="s">
        <v>73</v>
      </c>
      <c r="D525">
        <v>4</v>
      </c>
      <c r="E525">
        <v>10</v>
      </c>
      <c r="F525">
        <v>10</v>
      </c>
      <c r="G525">
        <v>30</v>
      </c>
      <c r="H525">
        <v>50</v>
      </c>
      <c r="I525">
        <v>70</v>
      </c>
      <c r="J525">
        <v>90</v>
      </c>
      <c r="K525">
        <v>100</v>
      </c>
      <c r="L525">
        <v>120</v>
      </c>
      <c r="M525">
        <v>130</v>
      </c>
      <c r="N525">
        <v>130</v>
      </c>
      <c r="O525">
        <v>140</v>
      </c>
      <c r="P525">
        <v>160</v>
      </c>
      <c r="Q525">
        <v>160</v>
      </c>
      <c r="R525">
        <v>180</v>
      </c>
      <c r="S525">
        <v>190</v>
      </c>
      <c r="T525">
        <v>210</v>
      </c>
      <c r="U525">
        <v>220</v>
      </c>
      <c r="V525">
        <v>230</v>
      </c>
      <c r="W525">
        <v>250</v>
      </c>
      <c r="X525">
        <v>290</v>
      </c>
      <c r="Y525" s="145">
        <v>260</v>
      </c>
      <c r="Z525">
        <v>270</v>
      </c>
      <c r="AA525">
        <v>270</v>
      </c>
    </row>
    <row r="526" spans="1:27" x14ac:dyDescent="0.2">
      <c r="A526" s="89">
        <f>VLOOKUP(C526,TabellenBDFS!$B$4:$C$2717,2,FALSE)</f>
        <v>71</v>
      </c>
      <c r="B526" t="str">
        <f t="shared" si="10"/>
        <v>715</v>
      </c>
      <c r="C526" t="s">
        <v>73</v>
      </c>
      <c r="D526">
        <v>5</v>
      </c>
      <c r="E526">
        <v>220</v>
      </c>
      <c r="F526">
        <v>220</v>
      </c>
      <c r="G526">
        <v>220</v>
      </c>
      <c r="H526">
        <v>270</v>
      </c>
      <c r="I526">
        <v>260</v>
      </c>
      <c r="J526">
        <v>270</v>
      </c>
      <c r="K526">
        <v>270</v>
      </c>
      <c r="L526">
        <v>270</v>
      </c>
      <c r="M526">
        <v>270</v>
      </c>
      <c r="N526">
        <v>270</v>
      </c>
      <c r="O526">
        <v>250</v>
      </c>
      <c r="P526">
        <v>260</v>
      </c>
      <c r="Q526">
        <v>250</v>
      </c>
      <c r="R526">
        <v>250</v>
      </c>
      <c r="S526">
        <v>230</v>
      </c>
      <c r="T526">
        <v>240</v>
      </c>
      <c r="U526">
        <v>250</v>
      </c>
      <c r="V526">
        <v>240</v>
      </c>
      <c r="W526">
        <v>250</v>
      </c>
      <c r="X526">
        <v>240</v>
      </c>
      <c r="Y526" s="145">
        <v>230</v>
      </c>
      <c r="Z526">
        <v>210</v>
      </c>
      <c r="AA526">
        <v>180</v>
      </c>
    </row>
    <row r="527" spans="1:27" x14ac:dyDescent="0.2">
      <c r="A527" s="89">
        <f>VLOOKUP(C527,TabellenBDFS!$B$4:$C$2717,2,FALSE)</f>
        <v>71</v>
      </c>
      <c r="B527" t="str">
        <f t="shared" si="10"/>
        <v>716</v>
      </c>
      <c r="C527" t="s">
        <v>73</v>
      </c>
      <c r="D527">
        <v>6</v>
      </c>
      <c r="E527">
        <v>1010</v>
      </c>
      <c r="F527">
        <v>980</v>
      </c>
      <c r="G527">
        <v>960</v>
      </c>
      <c r="H527">
        <v>970</v>
      </c>
      <c r="I527">
        <v>940</v>
      </c>
      <c r="J527">
        <v>880</v>
      </c>
      <c r="K527">
        <v>840</v>
      </c>
      <c r="L527">
        <v>870</v>
      </c>
      <c r="M527">
        <v>840</v>
      </c>
      <c r="N527">
        <v>860</v>
      </c>
      <c r="O527">
        <v>830</v>
      </c>
      <c r="P527">
        <v>810</v>
      </c>
      <c r="Q527">
        <v>810</v>
      </c>
      <c r="R527">
        <v>830</v>
      </c>
      <c r="S527">
        <v>850</v>
      </c>
      <c r="T527">
        <v>850</v>
      </c>
      <c r="U527">
        <v>900</v>
      </c>
      <c r="V527">
        <v>900</v>
      </c>
      <c r="W527">
        <v>910</v>
      </c>
      <c r="X527">
        <v>910</v>
      </c>
      <c r="Y527" s="145">
        <v>920</v>
      </c>
      <c r="Z527">
        <v>940</v>
      </c>
      <c r="AA527">
        <v>870</v>
      </c>
    </row>
    <row r="528" spans="1:27" x14ac:dyDescent="0.2">
      <c r="A528" s="89">
        <f>VLOOKUP(C528,TabellenBDFS!$B$4:$C$2717,2,FALSE)</f>
        <v>71</v>
      </c>
      <c r="B528" t="str">
        <f t="shared" si="10"/>
        <v>717</v>
      </c>
      <c r="C528" t="s">
        <v>73</v>
      </c>
      <c r="D528">
        <v>7</v>
      </c>
      <c r="E528">
        <v>2230</v>
      </c>
      <c r="F528">
        <v>2230</v>
      </c>
      <c r="G528">
        <v>2220</v>
      </c>
      <c r="H528">
        <v>2350</v>
      </c>
      <c r="I528">
        <v>2320</v>
      </c>
      <c r="J528">
        <v>2270</v>
      </c>
      <c r="K528">
        <v>2220</v>
      </c>
      <c r="L528">
        <v>2230</v>
      </c>
      <c r="M528">
        <v>2130</v>
      </c>
      <c r="N528">
        <v>2120</v>
      </c>
      <c r="O528">
        <v>2110</v>
      </c>
      <c r="P528">
        <v>2040</v>
      </c>
      <c r="Q528">
        <v>1980</v>
      </c>
      <c r="R528">
        <v>2020</v>
      </c>
      <c r="S528">
        <v>2010</v>
      </c>
      <c r="T528">
        <v>2000</v>
      </c>
      <c r="U528">
        <v>1980</v>
      </c>
      <c r="V528">
        <v>1970</v>
      </c>
      <c r="W528">
        <v>2000</v>
      </c>
      <c r="X528">
        <v>1940</v>
      </c>
      <c r="Y528" s="145">
        <v>1920</v>
      </c>
      <c r="Z528">
        <v>1940</v>
      </c>
      <c r="AA528">
        <v>1800</v>
      </c>
    </row>
    <row r="529" spans="1:27" x14ac:dyDescent="0.2">
      <c r="A529" s="89">
        <f>VLOOKUP(C529,TabellenBDFS!$B$4:$C$2717,2,FALSE)</f>
        <v>72</v>
      </c>
      <c r="B529" t="str">
        <f t="shared" si="10"/>
        <v>721</v>
      </c>
      <c r="C529" t="s">
        <v>74</v>
      </c>
      <c r="D529">
        <v>1</v>
      </c>
      <c r="E529">
        <v>580</v>
      </c>
      <c r="F529">
        <v>590</v>
      </c>
      <c r="G529">
        <v>560</v>
      </c>
      <c r="H529">
        <v>600</v>
      </c>
      <c r="I529">
        <v>620</v>
      </c>
      <c r="J529">
        <v>610</v>
      </c>
      <c r="K529">
        <v>610</v>
      </c>
      <c r="L529">
        <v>620</v>
      </c>
      <c r="M529">
        <v>650</v>
      </c>
      <c r="N529">
        <v>660</v>
      </c>
      <c r="O529">
        <v>660</v>
      </c>
      <c r="P529">
        <v>670</v>
      </c>
      <c r="Q529">
        <v>680</v>
      </c>
      <c r="R529">
        <v>650</v>
      </c>
      <c r="S529">
        <v>640</v>
      </c>
      <c r="T529">
        <v>630</v>
      </c>
      <c r="U529">
        <v>610</v>
      </c>
      <c r="V529">
        <v>600</v>
      </c>
      <c r="W529">
        <v>580</v>
      </c>
      <c r="X529">
        <v>590</v>
      </c>
      <c r="Y529" s="145">
        <v>580</v>
      </c>
      <c r="Z529">
        <v>600</v>
      </c>
      <c r="AA529">
        <v>600</v>
      </c>
    </row>
    <row r="530" spans="1:27" x14ac:dyDescent="0.2">
      <c r="A530" s="89">
        <f>VLOOKUP(C530,TabellenBDFS!$B$4:$C$2717,2,FALSE)</f>
        <v>72</v>
      </c>
      <c r="B530" t="str">
        <f t="shared" si="10"/>
        <v>722</v>
      </c>
      <c r="C530" t="s">
        <v>74</v>
      </c>
      <c r="D530">
        <v>2</v>
      </c>
      <c r="E530">
        <v>110</v>
      </c>
      <c r="F530">
        <v>110</v>
      </c>
      <c r="G530">
        <v>100</v>
      </c>
      <c r="H530">
        <v>110</v>
      </c>
      <c r="I530">
        <v>110</v>
      </c>
      <c r="J530">
        <v>100</v>
      </c>
      <c r="K530">
        <v>100</v>
      </c>
      <c r="L530">
        <v>100</v>
      </c>
      <c r="M530">
        <v>100</v>
      </c>
      <c r="N530">
        <v>100</v>
      </c>
      <c r="O530">
        <v>100</v>
      </c>
      <c r="P530">
        <v>90</v>
      </c>
      <c r="Q530">
        <v>90</v>
      </c>
      <c r="R530">
        <v>90</v>
      </c>
      <c r="S530">
        <v>80</v>
      </c>
      <c r="T530">
        <v>80</v>
      </c>
      <c r="U530">
        <v>70</v>
      </c>
      <c r="V530">
        <v>60</v>
      </c>
      <c r="W530">
        <v>60</v>
      </c>
      <c r="X530">
        <v>50</v>
      </c>
      <c r="Y530" s="145">
        <v>50</v>
      </c>
      <c r="Z530">
        <v>50</v>
      </c>
      <c r="AA530">
        <v>50</v>
      </c>
    </row>
    <row r="531" spans="1:27" x14ac:dyDescent="0.2">
      <c r="A531" s="89">
        <f>VLOOKUP(C531,TabellenBDFS!$B$4:$C$2717,2,FALSE)</f>
        <v>72</v>
      </c>
      <c r="B531" t="str">
        <f t="shared" si="10"/>
        <v>723</v>
      </c>
      <c r="C531" t="s">
        <v>74</v>
      </c>
      <c r="D531">
        <v>3</v>
      </c>
      <c r="E531">
        <v>0</v>
      </c>
      <c r="F531">
        <v>0</v>
      </c>
      <c r="G531">
        <v>10</v>
      </c>
      <c r="H531">
        <v>20</v>
      </c>
      <c r="I531">
        <v>30</v>
      </c>
      <c r="J531">
        <v>40</v>
      </c>
      <c r="K531">
        <v>40</v>
      </c>
      <c r="L531">
        <v>60</v>
      </c>
      <c r="M531">
        <v>60</v>
      </c>
      <c r="N531">
        <v>70</v>
      </c>
      <c r="O531">
        <v>90</v>
      </c>
      <c r="P531">
        <v>100</v>
      </c>
      <c r="Q531">
        <v>120</v>
      </c>
      <c r="R531">
        <v>120</v>
      </c>
      <c r="S531">
        <v>130</v>
      </c>
      <c r="T531">
        <v>130</v>
      </c>
      <c r="U531">
        <v>140</v>
      </c>
      <c r="V531">
        <v>150</v>
      </c>
      <c r="W531">
        <v>140</v>
      </c>
      <c r="X531">
        <v>150</v>
      </c>
      <c r="Y531" s="145">
        <v>160</v>
      </c>
      <c r="Z531">
        <v>170</v>
      </c>
      <c r="AA531">
        <v>180</v>
      </c>
    </row>
    <row r="532" spans="1:27" x14ac:dyDescent="0.2">
      <c r="A532" s="89">
        <f>VLOOKUP(C532,TabellenBDFS!$B$4:$C$2717,2,FALSE)</f>
        <v>72</v>
      </c>
      <c r="B532" t="str">
        <f t="shared" si="10"/>
        <v>724</v>
      </c>
      <c r="C532" t="s">
        <v>74</v>
      </c>
      <c r="D532">
        <v>4</v>
      </c>
      <c r="E532">
        <v>0</v>
      </c>
      <c r="F532">
        <v>0</v>
      </c>
      <c r="G532">
        <v>0</v>
      </c>
      <c r="H532">
        <v>10</v>
      </c>
      <c r="I532">
        <v>20</v>
      </c>
      <c r="J532">
        <v>20</v>
      </c>
      <c r="K532">
        <v>20</v>
      </c>
      <c r="L532">
        <v>30</v>
      </c>
      <c r="M532">
        <v>30</v>
      </c>
      <c r="N532">
        <v>30</v>
      </c>
      <c r="O532">
        <v>40</v>
      </c>
      <c r="P532">
        <v>50</v>
      </c>
      <c r="Q532">
        <v>50</v>
      </c>
      <c r="R532">
        <v>50</v>
      </c>
      <c r="S532">
        <v>60</v>
      </c>
      <c r="T532">
        <v>60</v>
      </c>
      <c r="U532">
        <v>50</v>
      </c>
      <c r="V532">
        <v>50</v>
      </c>
      <c r="W532">
        <v>40</v>
      </c>
      <c r="X532">
        <v>50</v>
      </c>
      <c r="Y532" s="145">
        <v>50</v>
      </c>
      <c r="Z532">
        <v>50</v>
      </c>
      <c r="AA532">
        <v>60</v>
      </c>
    </row>
    <row r="533" spans="1:27" x14ac:dyDescent="0.2">
      <c r="A533" s="89">
        <f>VLOOKUP(C533,TabellenBDFS!$B$4:$C$2717,2,FALSE)</f>
        <v>72</v>
      </c>
      <c r="B533" t="str">
        <f t="shared" si="10"/>
        <v>725</v>
      </c>
      <c r="C533" t="s">
        <v>74</v>
      </c>
      <c r="D533">
        <v>5</v>
      </c>
      <c r="E533">
        <v>20</v>
      </c>
      <c r="F533">
        <v>20</v>
      </c>
      <c r="G533">
        <v>20</v>
      </c>
      <c r="H533">
        <v>20</v>
      </c>
      <c r="I533">
        <v>20</v>
      </c>
      <c r="J533">
        <v>20</v>
      </c>
      <c r="K533">
        <v>10</v>
      </c>
      <c r="L533">
        <v>20</v>
      </c>
      <c r="M533">
        <v>20</v>
      </c>
      <c r="N533">
        <v>10</v>
      </c>
      <c r="O533">
        <v>10</v>
      </c>
      <c r="P533">
        <v>10</v>
      </c>
      <c r="Q533">
        <v>10</v>
      </c>
      <c r="R533">
        <v>10</v>
      </c>
      <c r="S533">
        <v>10</v>
      </c>
      <c r="T533">
        <v>10</v>
      </c>
      <c r="U533">
        <v>10</v>
      </c>
      <c r="V533">
        <v>10</v>
      </c>
      <c r="W533">
        <v>10</v>
      </c>
      <c r="X533">
        <v>10</v>
      </c>
      <c r="Y533" s="145">
        <v>10</v>
      </c>
      <c r="Z533">
        <v>10</v>
      </c>
      <c r="AA533">
        <v>10</v>
      </c>
    </row>
    <row r="534" spans="1:27" x14ac:dyDescent="0.2">
      <c r="A534" s="89">
        <f>VLOOKUP(C534,TabellenBDFS!$B$4:$C$2717,2,FALSE)</f>
        <v>72</v>
      </c>
      <c r="B534" t="str">
        <f t="shared" si="10"/>
        <v>726</v>
      </c>
      <c r="C534" t="s">
        <v>74</v>
      </c>
      <c r="D534">
        <v>6</v>
      </c>
      <c r="E534">
        <v>110</v>
      </c>
      <c r="F534">
        <v>110</v>
      </c>
      <c r="G534">
        <v>110</v>
      </c>
      <c r="H534">
        <v>120</v>
      </c>
      <c r="I534">
        <v>130</v>
      </c>
      <c r="J534">
        <v>130</v>
      </c>
      <c r="K534">
        <v>130</v>
      </c>
      <c r="L534">
        <v>130</v>
      </c>
      <c r="M534">
        <v>120</v>
      </c>
      <c r="N534">
        <v>130</v>
      </c>
      <c r="O534">
        <v>120</v>
      </c>
      <c r="P534">
        <v>120</v>
      </c>
      <c r="Q534">
        <v>120</v>
      </c>
      <c r="R534">
        <v>110</v>
      </c>
      <c r="S534">
        <v>100</v>
      </c>
      <c r="T534">
        <v>90</v>
      </c>
      <c r="U534">
        <v>90</v>
      </c>
      <c r="V534">
        <v>90</v>
      </c>
      <c r="W534">
        <v>90</v>
      </c>
      <c r="X534">
        <v>80</v>
      </c>
      <c r="Y534" s="145">
        <v>80</v>
      </c>
      <c r="Z534">
        <v>80</v>
      </c>
      <c r="AA534">
        <v>80</v>
      </c>
    </row>
    <row r="535" spans="1:27" x14ac:dyDescent="0.2">
      <c r="A535" s="89">
        <f>VLOOKUP(C535,TabellenBDFS!$B$4:$C$2717,2,FALSE)</f>
        <v>72</v>
      </c>
      <c r="B535" t="str">
        <f t="shared" si="10"/>
        <v>727</v>
      </c>
      <c r="C535" t="s">
        <v>74</v>
      </c>
      <c r="D535">
        <v>7</v>
      </c>
      <c r="E535">
        <v>340</v>
      </c>
      <c r="F535">
        <v>340</v>
      </c>
      <c r="G535">
        <v>320</v>
      </c>
      <c r="H535">
        <v>320</v>
      </c>
      <c r="I535">
        <v>320</v>
      </c>
      <c r="J535">
        <v>310</v>
      </c>
      <c r="K535">
        <v>300</v>
      </c>
      <c r="L535">
        <v>300</v>
      </c>
      <c r="M535">
        <v>320</v>
      </c>
      <c r="N535">
        <v>320</v>
      </c>
      <c r="O535">
        <v>300</v>
      </c>
      <c r="P535">
        <v>290</v>
      </c>
      <c r="Q535">
        <v>300</v>
      </c>
      <c r="R535">
        <v>280</v>
      </c>
      <c r="S535">
        <v>270</v>
      </c>
      <c r="T535">
        <v>260</v>
      </c>
      <c r="U535">
        <v>250</v>
      </c>
      <c r="V535">
        <v>240</v>
      </c>
      <c r="W535">
        <v>240</v>
      </c>
      <c r="X535">
        <v>250</v>
      </c>
      <c r="Y535" s="145">
        <v>240</v>
      </c>
      <c r="Z535">
        <v>250</v>
      </c>
      <c r="AA535">
        <v>230</v>
      </c>
    </row>
    <row r="536" spans="1:27" x14ac:dyDescent="0.2">
      <c r="A536" s="89">
        <f>VLOOKUP(C536,TabellenBDFS!$B$4:$C$2717,2,FALSE)</f>
        <v>142</v>
      </c>
      <c r="B536" t="str">
        <f t="shared" si="10"/>
        <v>1421</v>
      </c>
      <c r="C536" t="s">
        <v>145</v>
      </c>
      <c r="D536">
        <v>1</v>
      </c>
      <c r="E536">
        <v>1280</v>
      </c>
      <c r="F536">
        <v>1230</v>
      </c>
      <c r="G536">
        <v>1250</v>
      </c>
      <c r="H536">
        <v>1280</v>
      </c>
      <c r="I536">
        <v>1310</v>
      </c>
      <c r="J536">
        <v>1280</v>
      </c>
      <c r="K536">
        <v>1270</v>
      </c>
      <c r="L536">
        <v>1270</v>
      </c>
      <c r="M536">
        <v>1270</v>
      </c>
      <c r="N536">
        <v>1260</v>
      </c>
      <c r="O536">
        <v>1290</v>
      </c>
      <c r="P536">
        <v>1300</v>
      </c>
      <c r="Q536">
        <v>1370</v>
      </c>
      <c r="R536">
        <v>1410</v>
      </c>
      <c r="S536">
        <v>1430</v>
      </c>
      <c r="T536">
        <v>1470</v>
      </c>
      <c r="U536">
        <v>1440</v>
      </c>
      <c r="V536">
        <v>1420</v>
      </c>
      <c r="W536">
        <v>1410</v>
      </c>
      <c r="X536">
        <v>1430</v>
      </c>
      <c r="Y536" s="145">
        <v>1420</v>
      </c>
      <c r="Z536">
        <v>1440</v>
      </c>
      <c r="AA536">
        <v>1370</v>
      </c>
    </row>
    <row r="537" spans="1:27" x14ac:dyDescent="0.2">
      <c r="A537" s="89">
        <f>VLOOKUP(C537,TabellenBDFS!$B$4:$C$2717,2,FALSE)</f>
        <v>142</v>
      </c>
      <c r="B537" t="str">
        <f t="shared" si="10"/>
        <v>1422</v>
      </c>
      <c r="C537" t="s">
        <v>145</v>
      </c>
      <c r="D537">
        <v>2</v>
      </c>
      <c r="E537">
        <v>330</v>
      </c>
      <c r="F537">
        <v>300</v>
      </c>
      <c r="G537">
        <v>300</v>
      </c>
      <c r="H537">
        <v>280</v>
      </c>
      <c r="I537">
        <v>270</v>
      </c>
      <c r="J537">
        <v>260</v>
      </c>
      <c r="K537">
        <v>240</v>
      </c>
      <c r="L537">
        <v>230</v>
      </c>
      <c r="M537">
        <v>220</v>
      </c>
      <c r="N537">
        <v>210</v>
      </c>
      <c r="O537">
        <v>200</v>
      </c>
      <c r="P537">
        <v>190</v>
      </c>
      <c r="Q537">
        <v>180</v>
      </c>
      <c r="R537">
        <v>180</v>
      </c>
      <c r="S537">
        <v>180</v>
      </c>
      <c r="T537">
        <v>170</v>
      </c>
      <c r="U537">
        <v>160</v>
      </c>
      <c r="V537">
        <v>150</v>
      </c>
      <c r="W537">
        <v>140</v>
      </c>
      <c r="X537">
        <v>130</v>
      </c>
      <c r="Y537" s="145">
        <v>130</v>
      </c>
      <c r="Z537">
        <v>120</v>
      </c>
      <c r="AA537">
        <v>110</v>
      </c>
    </row>
    <row r="538" spans="1:27" x14ac:dyDescent="0.2">
      <c r="A538" s="89">
        <f>VLOOKUP(C538,TabellenBDFS!$B$4:$C$2717,2,FALSE)</f>
        <v>142</v>
      </c>
      <c r="B538" t="str">
        <f t="shared" si="10"/>
        <v>1423</v>
      </c>
      <c r="C538" t="s">
        <v>145</v>
      </c>
      <c r="D538">
        <v>3</v>
      </c>
      <c r="E538">
        <v>0</v>
      </c>
      <c r="F538">
        <v>10</v>
      </c>
      <c r="G538">
        <v>30</v>
      </c>
      <c r="H538">
        <v>50</v>
      </c>
      <c r="I538">
        <v>50</v>
      </c>
      <c r="J538">
        <v>70</v>
      </c>
      <c r="K538">
        <v>80</v>
      </c>
      <c r="L538">
        <v>100</v>
      </c>
      <c r="M538">
        <v>110</v>
      </c>
      <c r="N538">
        <v>110</v>
      </c>
      <c r="O538">
        <v>140</v>
      </c>
      <c r="P538">
        <v>160</v>
      </c>
      <c r="Q538">
        <v>170</v>
      </c>
      <c r="R538">
        <v>190</v>
      </c>
      <c r="S538">
        <v>190</v>
      </c>
      <c r="T538">
        <v>210</v>
      </c>
      <c r="U538">
        <v>220</v>
      </c>
      <c r="V538">
        <v>230</v>
      </c>
      <c r="W538">
        <v>220</v>
      </c>
      <c r="X538">
        <v>250</v>
      </c>
      <c r="Y538" s="145">
        <v>250</v>
      </c>
      <c r="Z538">
        <v>260</v>
      </c>
      <c r="AA538">
        <v>250</v>
      </c>
    </row>
    <row r="539" spans="1:27" x14ac:dyDescent="0.2">
      <c r="A539" s="89">
        <f>VLOOKUP(C539,TabellenBDFS!$B$4:$C$2717,2,FALSE)</f>
        <v>142</v>
      </c>
      <c r="B539" t="str">
        <f t="shared" si="10"/>
        <v>1424</v>
      </c>
      <c r="C539" t="s">
        <v>145</v>
      </c>
      <c r="D539">
        <v>4</v>
      </c>
      <c r="E539">
        <v>0</v>
      </c>
      <c r="F539">
        <v>0</v>
      </c>
      <c r="G539">
        <v>0</v>
      </c>
      <c r="H539">
        <v>0</v>
      </c>
      <c r="I539">
        <v>0</v>
      </c>
      <c r="J539">
        <v>0</v>
      </c>
      <c r="K539">
        <v>0</v>
      </c>
      <c r="L539">
        <v>0</v>
      </c>
      <c r="M539">
        <v>0</v>
      </c>
      <c r="N539">
        <v>0</v>
      </c>
      <c r="O539">
        <v>0</v>
      </c>
      <c r="P539">
        <v>0</v>
      </c>
      <c r="Q539">
        <v>0</v>
      </c>
      <c r="R539">
        <v>0</v>
      </c>
      <c r="S539">
        <v>0</v>
      </c>
      <c r="T539">
        <v>0</v>
      </c>
      <c r="U539">
        <v>0</v>
      </c>
      <c r="V539">
        <v>0</v>
      </c>
      <c r="W539">
        <v>0</v>
      </c>
      <c r="X539">
        <v>0</v>
      </c>
      <c r="Y539" s="145">
        <v>0</v>
      </c>
      <c r="Z539">
        <v>0</v>
      </c>
      <c r="AA539">
        <v>0</v>
      </c>
    </row>
    <row r="540" spans="1:27" x14ac:dyDescent="0.2">
      <c r="A540" s="89">
        <f>VLOOKUP(C540,TabellenBDFS!$B$4:$C$2717,2,FALSE)</f>
        <v>142</v>
      </c>
      <c r="B540" t="str">
        <f t="shared" si="10"/>
        <v>1425</v>
      </c>
      <c r="C540" t="s">
        <v>145</v>
      </c>
      <c r="D540">
        <v>5</v>
      </c>
      <c r="E540">
        <v>40</v>
      </c>
      <c r="F540">
        <v>50</v>
      </c>
      <c r="G540">
        <v>50</v>
      </c>
      <c r="H540">
        <v>50</v>
      </c>
      <c r="I540">
        <v>70</v>
      </c>
      <c r="J540">
        <v>70</v>
      </c>
      <c r="K540">
        <v>80</v>
      </c>
      <c r="L540">
        <v>90</v>
      </c>
      <c r="M540">
        <v>80</v>
      </c>
      <c r="N540">
        <v>100</v>
      </c>
      <c r="O540">
        <v>100</v>
      </c>
      <c r="P540">
        <v>110</v>
      </c>
      <c r="Q540">
        <v>130</v>
      </c>
      <c r="R540">
        <v>130</v>
      </c>
      <c r="S540">
        <v>130</v>
      </c>
      <c r="T540">
        <v>130</v>
      </c>
      <c r="U540">
        <v>130</v>
      </c>
      <c r="V540">
        <v>130</v>
      </c>
      <c r="W540">
        <v>140</v>
      </c>
      <c r="X540">
        <v>130</v>
      </c>
      <c r="Y540" s="145">
        <v>140</v>
      </c>
      <c r="Z540">
        <v>140</v>
      </c>
      <c r="AA540">
        <v>130</v>
      </c>
    </row>
    <row r="541" spans="1:27" x14ac:dyDescent="0.2">
      <c r="A541" s="89">
        <f>VLOOKUP(C541,TabellenBDFS!$B$4:$C$2717,2,FALSE)</f>
        <v>142</v>
      </c>
      <c r="B541" t="str">
        <f t="shared" si="10"/>
        <v>1426</v>
      </c>
      <c r="C541" t="s">
        <v>145</v>
      </c>
      <c r="D541">
        <v>6</v>
      </c>
      <c r="E541">
        <v>350</v>
      </c>
      <c r="F541">
        <v>330</v>
      </c>
      <c r="G541">
        <v>330</v>
      </c>
      <c r="H541">
        <v>340</v>
      </c>
      <c r="I541">
        <v>360</v>
      </c>
      <c r="J541">
        <v>360</v>
      </c>
      <c r="K541">
        <v>360</v>
      </c>
      <c r="L541">
        <v>360</v>
      </c>
      <c r="M541">
        <v>370</v>
      </c>
      <c r="N541">
        <v>370</v>
      </c>
      <c r="O541">
        <v>370</v>
      </c>
      <c r="P541">
        <v>380</v>
      </c>
      <c r="Q541">
        <v>410</v>
      </c>
      <c r="R541">
        <v>420</v>
      </c>
      <c r="S541">
        <v>430</v>
      </c>
      <c r="T541">
        <v>450</v>
      </c>
      <c r="U541">
        <v>450</v>
      </c>
      <c r="V541">
        <v>440</v>
      </c>
      <c r="W541">
        <v>450</v>
      </c>
      <c r="X541">
        <v>440</v>
      </c>
      <c r="Y541" s="145">
        <v>430</v>
      </c>
      <c r="Z541">
        <v>410</v>
      </c>
      <c r="AA541">
        <v>390</v>
      </c>
    </row>
    <row r="542" spans="1:27" x14ac:dyDescent="0.2">
      <c r="A542" s="89">
        <f>VLOOKUP(C542,TabellenBDFS!$B$4:$C$2717,2,FALSE)</f>
        <v>142</v>
      </c>
      <c r="B542" t="str">
        <f t="shared" si="10"/>
        <v>1427</v>
      </c>
      <c r="C542" t="s">
        <v>145</v>
      </c>
      <c r="D542">
        <v>7</v>
      </c>
      <c r="E542">
        <v>560</v>
      </c>
      <c r="F542">
        <v>530</v>
      </c>
      <c r="G542">
        <v>530</v>
      </c>
      <c r="H542">
        <v>560</v>
      </c>
      <c r="I542">
        <v>550</v>
      </c>
      <c r="J542">
        <v>520</v>
      </c>
      <c r="K542">
        <v>520</v>
      </c>
      <c r="L542">
        <v>490</v>
      </c>
      <c r="M542">
        <v>490</v>
      </c>
      <c r="N542">
        <v>470</v>
      </c>
      <c r="O542">
        <v>480</v>
      </c>
      <c r="P542">
        <v>450</v>
      </c>
      <c r="Q542">
        <v>470</v>
      </c>
      <c r="R542">
        <v>500</v>
      </c>
      <c r="S542">
        <v>500</v>
      </c>
      <c r="T542">
        <v>510</v>
      </c>
      <c r="U542">
        <v>480</v>
      </c>
      <c r="V542">
        <v>470</v>
      </c>
      <c r="W542">
        <v>460</v>
      </c>
      <c r="X542">
        <v>480</v>
      </c>
      <c r="Y542" s="145">
        <v>480</v>
      </c>
      <c r="Z542">
        <v>510</v>
      </c>
      <c r="AA542">
        <v>490</v>
      </c>
    </row>
    <row r="543" spans="1:27" x14ac:dyDescent="0.2">
      <c r="A543" s="89">
        <f>VLOOKUP(C543,TabellenBDFS!$B$4:$C$2717,2,FALSE)</f>
        <v>73</v>
      </c>
      <c r="B543" t="str">
        <f t="shared" si="10"/>
        <v>731</v>
      </c>
      <c r="C543" t="s">
        <v>75</v>
      </c>
      <c r="D543">
        <v>1</v>
      </c>
      <c r="E543">
        <v>200</v>
      </c>
      <c r="F543">
        <v>190</v>
      </c>
      <c r="G543">
        <v>200</v>
      </c>
      <c r="H543">
        <v>200</v>
      </c>
      <c r="I543">
        <v>190</v>
      </c>
      <c r="J543">
        <v>210</v>
      </c>
      <c r="K543">
        <v>210</v>
      </c>
      <c r="L543">
        <v>250</v>
      </c>
      <c r="M543">
        <v>250</v>
      </c>
      <c r="N543">
        <v>250</v>
      </c>
      <c r="O543">
        <v>270</v>
      </c>
      <c r="P543">
        <v>280</v>
      </c>
      <c r="Q543">
        <v>290</v>
      </c>
      <c r="R543">
        <v>300</v>
      </c>
      <c r="S543">
        <v>300</v>
      </c>
      <c r="T543">
        <v>320</v>
      </c>
      <c r="U543">
        <v>340</v>
      </c>
      <c r="V543">
        <v>330</v>
      </c>
      <c r="W543">
        <v>310</v>
      </c>
      <c r="X543">
        <v>320</v>
      </c>
      <c r="Y543" s="145">
        <v>310</v>
      </c>
      <c r="Z543">
        <v>310</v>
      </c>
      <c r="AA543">
        <v>300</v>
      </c>
    </row>
    <row r="544" spans="1:27" x14ac:dyDescent="0.2">
      <c r="A544" s="89">
        <f>VLOOKUP(C544,TabellenBDFS!$B$4:$C$2717,2,FALSE)</f>
        <v>73</v>
      </c>
      <c r="B544" t="str">
        <f t="shared" si="10"/>
        <v>732</v>
      </c>
      <c r="C544" t="s">
        <v>75</v>
      </c>
      <c r="D544">
        <v>2</v>
      </c>
      <c r="E544">
        <v>50</v>
      </c>
      <c r="F544">
        <v>40</v>
      </c>
      <c r="G544">
        <v>40</v>
      </c>
      <c r="H544">
        <v>40</v>
      </c>
      <c r="I544">
        <v>40</v>
      </c>
      <c r="J544">
        <v>40</v>
      </c>
      <c r="K544">
        <v>40</v>
      </c>
      <c r="L544">
        <v>40</v>
      </c>
      <c r="M544">
        <v>40</v>
      </c>
      <c r="N544">
        <v>30</v>
      </c>
      <c r="O544">
        <v>40</v>
      </c>
      <c r="P544">
        <v>30</v>
      </c>
      <c r="Q544">
        <v>30</v>
      </c>
      <c r="R544">
        <v>30</v>
      </c>
      <c r="S544">
        <v>30</v>
      </c>
      <c r="T544">
        <v>30</v>
      </c>
      <c r="U544">
        <v>30</v>
      </c>
      <c r="V544">
        <v>20</v>
      </c>
      <c r="W544">
        <v>20</v>
      </c>
      <c r="X544">
        <v>20</v>
      </c>
      <c r="Y544" s="145">
        <v>20</v>
      </c>
      <c r="Z544">
        <v>10</v>
      </c>
      <c r="AA544">
        <v>10</v>
      </c>
    </row>
    <row r="545" spans="1:27" x14ac:dyDescent="0.2">
      <c r="A545" s="89">
        <f>VLOOKUP(C545,TabellenBDFS!$B$4:$C$2717,2,FALSE)</f>
        <v>73</v>
      </c>
      <c r="B545" t="str">
        <f t="shared" si="10"/>
        <v>733</v>
      </c>
      <c r="C545" t="s">
        <v>75</v>
      </c>
      <c r="D545">
        <v>3</v>
      </c>
      <c r="E545">
        <v>0</v>
      </c>
      <c r="F545">
        <v>10</v>
      </c>
      <c r="G545">
        <v>10</v>
      </c>
      <c r="H545">
        <v>10</v>
      </c>
      <c r="I545">
        <v>20</v>
      </c>
      <c r="J545">
        <v>20</v>
      </c>
      <c r="K545">
        <v>20</v>
      </c>
      <c r="L545">
        <v>30</v>
      </c>
      <c r="M545">
        <v>20</v>
      </c>
      <c r="N545">
        <v>30</v>
      </c>
      <c r="O545">
        <v>20</v>
      </c>
      <c r="P545">
        <v>30</v>
      </c>
      <c r="Q545">
        <v>30</v>
      </c>
      <c r="R545">
        <v>40</v>
      </c>
      <c r="S545">
        <v>40</v>
      </c>
      <c r="T545">
        <v>40</v>
      </c>
      <c r="U545">
        <v>50</v>
      </c>
      <c r="V545">
        <v>60</v>
      </c>
      <c r="W545">
        <v>50</v>
      </c>
      <c r="X545">
        <v>60</v>
      </c>
      <c r="Y545" s="145">
        <v>50</v>
      </c>
      <c r="Z545">
        <v>50</v>
      </c>
      <c r="AA545">
        <v>50</v>
      </c>
    </row>
    <row r="546" spans="1:27" x14ac:dyDescent="0.2">
      <c r="A546" s="89">
        <f>VLOOKUP(C546,TabellenBDFS!$B$4:$C$2717,2,FALSE)</f>
        <v>73</v>
      </c>
      <c r="B546" t="str">
        <f t="shared" si="10"/>
        <v>734</v>
      </c>
      <c r="C546" t="s">
        <v>75</v>
      </c>
      <c r="D546">
        <v>4</v>
      </c>
      <c r="E546">
        <v>0</v>
      </c>
      <c r="F546">
        <v>0</v>
      </c>
      <c r="G546">
        <v>0</v>
      </c>
      <c r="H546">
        <v>10</v>
      </c>
      <c r="I546">
        <v>10</v>
      </c>
      <c r="J546">
        <v>10</v>
      </c>
      <c r="K546">
        <v>10</v>
      </c>
      <c r="L546">
        <v>10</v>
      </c>
      <c r="M546">
        <v>20</v>
      </c>
      <c r="N546">
        <v>10</v>
      </c>
      <c r="O546">
        <v>20</v>
      </c>
      <c r="P546">
        <v>20</v>
      </c>
      <c r="Q546">
        <v>20</v>
      </c>
      <c r="R546">
        <v>20</v>
      </c>
      <c r="S546">
        <v>10</v>
      </c>
      <c r="T546">
        <v>20</v>
      </c>
      <c r="U546">
        <v>20</v>
      </c>
      <c r="V546">
        <v>10</v>
      </c>
      <c r="W546">
        <v>10</v>
      </c>
      <c r="X546">
        <v>20</v>
      </c>
      <c r="Y546" s="145">
        <v>20</v>
      </c>
      <c r="Z546">
        <v>10</v>
      </c>
      <c r="AA546">
        <v>20</v>
      </c>
    </row>
    <row r="547" spans="1:27" x14ac:dyDescent="0.2">
      <c r="A547" s="89">
        <f>VLOOKUP(C547,TabellenBDFS!$B$4:$C$2717,2,FALSE)</f>
        <v>73</v>
      </c>
      <c r="B547" t="str">
        <f t="shared" si="10"/>
        <v>735</v>
      </c>
      <c r="C547" t="s">
        <v>75</v>
      </c>
      <c r="D547">
        <v>5</v>
      </c>
      <c r="E547">
        <v>0</v>
      </c>
      <c r="F547">
        <v>0</v>
      </c>
      <c r="G547">
        <v>0</v>
      </c>
      <c r="H547">
        <v>0</v>
      </c>
      <c r="I547">
        <v>0</v>
      </c>
      <c r="J547">
        <v>0</v>
      </c>
      <c r="K547">
        <v>0</v>
      </c>
      <c r="L547">
        <v>0</v>
      </c>
      <c r="M547">
        <v>0</v>
      </c>
      <c r="N547">
        <v>0</v>
      </c>
      <c r="O547">
        <v>0</v>
      </c>
      <c r="P547">
        <v>0</v>
      </c>
      <c r="Q547">
        <v>0</v>
      </c>
      <c r="R547">
        <v>0</v>
      </c>
      <c r="S547">
        <v>0</v>
      </c>
      <c r="T547">
        <v>0</v>
      </c>
      <c r="U547">
        <v>0</v>
      </c>
      <c r="V547">
        <v>0</v>
      </c>
      <c r="W547">
        <v>0</v>
      </c>
      <c r="X547">
        <v>0</v>
      </c>
      <c r="Y547" s="145">
        <v>0</v>
      </c>
      <c r="Z547">
        <v>0</v>
      </c>
      <c r="AA547">
        <v>0</v>
      </c>
    </row>
    <row r="548" spans="1:27" x14ac:dyDescent="0.2">
      <c r="A548" s="89">
        <f>VLOOKUP(C548,TabellenBDFS!$B$4:$C$2717,2,FALSE)</f>
        <v>73</v>
      </c>
      <c r="B548" t="str">
        <f t="shared" si="10"/>
        <v>736</v>
      </c>
      <c r="C548" t="s">
        <v>75</v>
      </c>
      <c r="D548">
        <v>6</v>
      </c>
      <c r="E548">
        <v>80</v>
      </c>
      <c r="F548">
        <v>70</v>
      </c>
      <c r="G548">
        <v>60</v>
      </c>
      <c r="H548">
        <v>60</v>
      </c>
      <c r="I548">
        <v>50</v>
      </c>
      <c r="J548">
        <v>60</v>
      </c>
      <c r="K548">
        <v>60</v>
      </c>
      <c r="L548">
        <v>70</v>
      </c>
      <c r="M548">
        <v>90</v>
      </c>
      <c r="N548">
        <v>90</v>
      </c>
      <c r="O548">
        <v>100</v>
      </c>
      <c r="P548">
        <v>110</v>
      </c>
      <c r="Q548">
        <v>110</v>
      </c>
      <c r="R548">
        <v>120</v>
      </c>
      <c r="S548">
        <v>130</v>
      </c>
      <c r="T548">
        <v>140</v>
      </c>
      <c r="U548">
        <v>150</v>
      </c>
      <c r="V548">
        <v>150</v>
      </c>
      <c r="W548">
        <v>150</v>
      </c>
      <c r="X548">
        <v>140</v>
      </c>
      <c r="Y548" s="145">
        <v>150</v>
      </c>
      <c r="Z548">
        <v>140</v>
      </c>
      <c r="AA548">
        <v>140</v>
      </c>
    </row>
    <row r="549" spans="1:27" x14ac:dyDescent="0.2">
      <c r="A549" s="89">
        <f>VLOOKUP(C549,TabellenBDFS!$B$4:$C$2717,2,FALSE)</f>
        <v>73</v>
      </c>
      <c r="B549" t="str">
        <f t="shared" si="10"/>
        <v>737</v>
      </c>
      <c r="C549" t="s">
        <v>75</v>
      </c>
      <c r="D549">
        <v>7</v>
      </c>
      <c r="E549">
        <v>80</v>
      </c>
      <c r="F549">
        <v>70</v>
      </c>
      <c r="G549">
        <v>90</v>
      </c>
      <c r="H549">
        <v>90</v>
      </c>
      <c r="I549">
        <v>80</v>
      </c>
      <c r="J549">
        <v>80</v>
      </c>
      <c r="K549">
        <v>80</v>
      </c>
      <c r="L549">
        <v>90</v>
      </c>
      <c r="M549">
        <v>80</v>
      </c>
      <c r="N549">
        <v>90</v>
      </c>
      <c r="O549">
        <v>100</v>
      </c>
      <c r="P549">
        <v>90</v>
      </c>
      <c r="Q549">
        <v>100</v>
      </c>
      <c r="R549">
        <v>100</v>
      </c>
      <c r="S549">
        <v>100</v>
      </c>
      <c r="T549">
        <v>100</v>
      </c>
      <c r="U549">
        <v>90</v>
      </c>
      <c r="V549">
        <v>90</v>
      </c>
      <c r="W549">
        <v>80</v>
      </c>
      <c r="X549">
        <v>90</v>
      </c>
      <c r="Y549" s="145">
        <v>80</v>
      </c>
      <c r="Z549">
        <v>90</v>
      </c>
      <c r="AA549">
        <v>80</v>
      </c>
    </row>
    <row r="550" spans="1:27" x14ac:dyDescent="0.2">
      <c r="A550" s="89">
        <f>VLOOKUP(C550,TabellenBDFS!$B$4:$C$2717,2,FALSE)</f>
        <v>74</v>
      </c>
      <c r="B550" t="str">
        <f t="shared" si="10"/>
        <v>741</v>
      </c>
      <c r="C550" t="s">
        <v>76</v>
      </c>
      <c r="D550">
        <v>1</v>
      </c>
      <c r="E550">
        <v>3110</v>
      </c>
      <c r="F550">
        <v>3300</v>
      </c>
      <c r="G550">
        <v>3530</v>
      </c>
      <c r="H550">
        <v>3680</v>
      </c>
      <c r="I550">
        <v>3900</v>
      </c>
      <c r="J550">
        <v>3950</v>
      </c>
      <c r="K550">
        <v>4040</v>
      </c>
      <c r="L550">
        <v>4140</v>
      </c>
      <c r="M550">
        <v>4220</v>
      </c>
      <c r="N550">
        <v>4140</v>
      </c>
      <c r="O550">
        <v>4030</v>
      </c>
      <c r="P550">
        <v>4070</v>
      </c>
      <c r="Q550">
        <v>2890</v>
      </c>
      <c r="R550">
        <v>2920</v>
      </c>
      <c r="S550">
        <v>2910</v>
      </c>
      <c r="T550">
        <v>2870</v>
      </c>
      <c r="U550">
        <v>2950</v>
      </c>
      <c r="V550">
        <v>2930</v>
      </c>
      <c r="W550">
        <v>2970</v>
      </c>
      <c r="X550">
        <v>2980</v>
      </c>
      <c r="Y550" s="145">
        <v>3040</v>
      </c>
      <c r="Z550">
        <v>2980</v>
      </c>
      <c r="AA550">
        <v>2840</v>
      </c>
    </row>
    <row r="551" spans="1:27" x14ac:dyDescent="0.2">
      <c r="A551" s="89">
        <f>VLOOKUP(C551,TabellenBDFS!$B$4:$C$2717,2,FALSE)</f>
        <v>74</v>
      </c>
      <c r="B551" t="str">
        <f t="shared" si="10"/>
        <v>742</v>
      </c>
      <c r="C551" t="s">
        <v>76</v>
      </c>
      <c r="D551">
        <v>2</v>
      </c>
      <c r="E551">
        <v>760</v>
      </c>
      <c r="F551">
        <v>770</v>
      </c>
      <c r="G551">
        <v>770</v>
      </c>
      <c r="H551">
        <v>770</v>
      </c>
      <c r="I551">
        <v>770</v>
      </c>
      <c r="J551">
        <v>750</v>
      </c>
      <c r="K551">
        <v>730</v>
      </c>
      <c r="L551">
        <v>710</v>
      </c>
      <c r="M551">
        <v>700</v>
      </c>
      <c r="N551">
        <v>670</v>
      </c>
      <c r="O551">
        <v>630</v>
      </c>
      <c r="P551">
        <v>610</v>
      </c>
      <c r="Q551">
        <v>370</v>
      </c>
      <c r="R551">
        <v>360</v>
      </c>
      <c r="S551">
        <v>330</v>
      </c>
      <c r="T551">
        <v>290</v>
      </c>
      <c r="U551">
        <v>280</v>
      </c>
      <c r="V551">
        <v>260</v>
      </c>
      <c r="W551">
        <v>240</v>
      </c>
      <c r="X551">
        <v>230</v>
      </c>
      <c r="Y551" s="145">
        <v>210</v>
      </c>
      <c r="Z551">
        <v>200</v>
      </c>
      <c r="AA551">
        <v>190</v>
      </c>
    </row>
    <row r="552" spans="1:27" x14ac:dyDescent="0.2">
      <c r="A552" s="89">
        <f>VLOOKUP(C552,TabellenBDFS!$B$4:$C$2717,2,FALSE)</f>
        <v>74</v>
      </c>
      <c r="B552" t="str">
        <f t="shared" si="10"/>
        <v>743</v>
      </c>
      <c r="C552" t="s">
        <v>76</v>
      </c>
      <c r="D552">
        <v>3</v>
      </c>
      <c r="E552">
        <v>0</v>
      </c>
      <c r="F552">
        <v>30</v>
      </c>
      <c r="G552">
        <v>70</v>
      </c>
      <c r="H552">
        <v>110</v>
      </c>
      <c r="I552">
        <v>140</v>
      </c>
      <c r="J552">
        <v>160</v>
      </c>
      <c r="K552">
        <v>180</v>
      </c>
      <c r="L552">
        <v>230</v>
      </c>
      <c r="M552">
        <v>260</v>
      </c>
      <c r="N552">
        <v>270</v>
      </c>
      <c r="O552">
        <v>290</v>
      </c>
      <c r="P552">
        <v>320</v>
      </c>
      <c r="Q552">
        <v>230</v>
      </c>
      <c r="R552">
        <v>240</v>
      </c>
      <c r="S552">
        <v>230</v>
      </c>
      <c r="T552">
        <v>240</v>
      </c>
      <c r="U552">
        <v>320</v>
      </c>
      <c r="V552">
        <v>370</v>
      </c>
      <c r="W552">
        <v>410</v>
      </c>
      <c r="X552">
        <v>500</v>
      </c>
      <c r="Y552" s="145">
        <v>540</v>
      </c>
      <c r="Z552">
        <v>570</v>
      </c>
      <c r="AA552">
        <v>580</v>
      </c>
    </row>
    <row r="553" spans="1:27" x14ac:dyDescent="0.2">
      <c r="A553" s="89">
        <f>VLOOKUP(C553,TabellenBDFS!$B$4:$C$2717,2,FALSE)</f>
        <v>74</v>
      </c>
      <c r="B553" t="str">
        <f t="shared" si="10"/>
        <v>744</v>
      </c>
      <c r="C553" t="s">
        <v>76</v>
      </c>
      <c r="D553">
        <v>4</v>
      </c>
      <c r="E553">
        <v>0</v>
      </c>
      <c r="F553">
        <v>10</v>
      </c>
      <c r="G553">
        <v>20</v>
      </c>
      <c r="H553">
        <v>40</v>
      </c>
      <c r="I553">
        <v>60</v>
      </c>
      <c r="J553">
        <v>70</v>
      </c>
      <c r="K553">
        <v>120</v>
      </c>
      <c r="L553">
        <v>140</v>
      </c>
      <c r="M553">
        <v>160</v>
      </c>
      <c r="N553">
        <v>160</v>
      </c>
      <c r="O553">
        <v>150</v>
      </c>
      <c r="P553">
        <v>120</v>
      </c>
      <c r="Q553">
        <v>140</v>
      </c>
      <c r="R553">
        <v>150</v>
      </c>
      <c r="S553">
        <v>160</v>
      </c>
      <c r="T553">
        <v>160</v>
      </c>
      <c r="U553">
        <v>170</v>
      </c>
      <c r="V553">
        <v>180</v>
      </c>
      <c r="W553">
        <v>200</v>
      </c>
      <c r="X553">
        <v>230</v>
      </c>
      <c r="Y553" s="145">
        <v>240</v>
      </c>
      <c r="Z553">
        <v>240</v>
      </c>
      <c r="AA553">
        <v>250</v>
      </c>
    </row>
    <row r="554" spans="1:27" x14ac:dyDescent="0.2">
      <c r="A554" s="89">
        <f>VLOOKUP(C554,TabellenBDFS!$B$4:$C$2717,2,FALSE)</f>
        <v>74</v>
      </c>
      <c r="B554" t="str">
        <f t="shared" si="10"/>
        <v>745</v>
      </c>
      <c r="C554" t="s">
        <v>76</v>
      </c>
      <c r="D554">
        <v>5</v>
      </c>
      <c r="E554">
        <v>10</v>
      </c>
      <c r="F554">
        <v>10</v>
      </c>
      <c r="G554">
        <v>10</v>
      </c>
      <c r="H554">
        <v>10</v>
      </c>
      <c r="I554">
        <v>10</v>
      </c>
      <c r="J554">
        <v>10</v>
      </c>
      <c r="K554">
        <v>10</v>
      </c>
      <c r="L554">
        <v>10</v>
      </c>
      <c r="M554">
        <v>10</v>
      </c>
      <c r="N554">
        <v>10</v>
      </c>
      <c r="O554">
        <v>10</v>
      </c>
      <c r="P554">
        <v>10</v>
      </c>
      <c r="Q554">
        <v>0</v>
      </c>
      <c r="R554">
        <v>0</v>
      </c>
      <c r="S554">
        <v>0</v>
      </c>
      <c r="T554">
        <v>0</v>
      </c>
      <c r="U554">
        <v>0</v>
      </c>
      <c r="V554">
        <v>0</v>
      </c>
      <c r="W554">
        <v>0</v>
      </c>
      <c r="X554">
        <v>0</v>
      </c>
      <c r="Y554" s="145">
        <v>0</v>
      </c>
      <c r="Z554">
        <v>0</v>
      </c>
      <c r="AA554">
        <v>0</v>
      </c>
    </row>
    <row r="555" spans="1:27" x14ac:dyDescent="0.2">
      <c r="A555" s="89">
        <f>VLOOKUP(C555,TabellenBDFS!$B$4:$C$2717,2,FALSE)</f>
        <v>74</v>
      </c>
      <c r="B555" t="str">
        <f t="shared" si="10"/>
        <v>746</v>
      </c>
      <c r="C555" t="s">
        <v>76</v>
      </c>
      <c r="D555">
        <v>6</v>
      </c>
      <c r="E555">
        <v>1830</v>
      </c>
      <c r="F555">
        <v>1920</v>
      </c>
      <c r="G555">
        <v>2030</v>
      </c>
      <c r="H555">
        <v>2090</v>
      </c>
      <c r="I555">
        <v>2200</v>
      </c>
      <c r="J555">
        <v>2210</v>
      </c>
      <c r="K555">
        <v>2250</v>
      </c>
      <c r="L555">
        <v>2280</v>
      </c>
      <c r="M555">
        <v>2310</v>
      </c>
      <c r="N555">
        <v>2270</v>
      </c>
      <c r="O555">
        <v>2230</v>
      </c>
      <c r="P555">
        <v>2270</v>
      </c>
      <c r="Q555">
        <v>1730</v>
      </c>
      <c r="R555">
        <v>1750</v>
      </c>
      <c r="S555">
        <v>1740</v>
      </c>
      <c r="T555">
        <v>1710</v>
      </c>
      <c r="U555">
        <v>1700</v>
      </c>
      <c r="V555">
        <v>1640</v>
      </c>
      <c r="W555">
        <v>1600</v>
      </c>
      <c r="X555">
        <v>1540</v>
      </c>
      <c r="Y555" s="145">
        <v>1520</v>
      </c>
      <c r="Z555">
        <v>1440</v>
      </c>
      <c r="AA555">
        <v>1340</v>
      </c>
    </row>
    <row r="556" spans="1:27" x14ac:dyDescent="0.2">
      <c r="A556" s="89">
        <f>VLOOKUP(C556,TabellenBDFS!$B$4:$C$2717,2,FALSE)</f>
        <v>74</v>
      </c>
      <c r="B556" t="str">
        <f t="shared" si="10"/>
        <v>747</v>
      </c>
      <c r="C556" t="s">
        <v>76</v>
      </c>
      <c r="D556">
        <v>7</v>
      </c>
      <c r="E556">
        <v>500</v>
      </c>
      <c r="F556">
        <v>570</v>
      </c>
      <c r="G556">
        <v>630</v>
      </c>
      <c r="H556">
        <v>660</v>
      </c>
      <c r="I556">
        <v>710</v>
      </c>
      <c r="J556">
        <v>740</v>
      </c>
      <c r="K556">
        <v>760</v>
      </c>
      <c r="L556">
        <v>770</v>
      </c>
      <c r="M556">
        <v>780</v>
      </c>
      <c r="N556">
        <v>760</v>
      </c>
      <c r="O556">
        <v>720</v>
      </c>
      <c r="P556">
        <v>740</v>
      </c>
      <c r="Q556">
        <v>410</v>
      </c>
      <c r="R556">
        <v>430</v>
      </c>
      <c r="S556">
        <v>450</v>
      </c>
      <c r="T556">
        <v>470</v>
      </c>
      <c r="U556">
        <v>480</v>
      </c>
      <c r="V556">
        <v>480</v>
      </c>
      <c r="W556">
        <v>510</v>
      </c>
      <c r="X556">
        <v>490</v>
      </c>
      <c r="Y556" s="145">
        <v>520</v>
      </c>
      <c r="Z556">
        <v>530</v>
      </c>
      <c r="AA556">
        <v>490</v>
      </c>
    </row>
    <row r="557" spans="1:27" x14ac:dyDescent="0.2">
      <c r="A557" s="89">
        <f>VLOOKUP(C557,TabellenBDFS!$B$4:$C$2717,2,FALSE)</f>
        <v>75</v>
      </c>
      <c r="B557" t="str">
        <f t="shared" si="10"/>
        <v>751</v>
      </c>
      <c r="C557" t="s">
        <v>77</v>
      </c>
      <c r="D557">
        <v>1</v>
      </c>
      <c r="E557">
        <v>980</v>
      </c>
      <c r="F557">
        <v>1020</v>
      </c>
      <c r="G557">
        <v>1050</v>
      </c>
      <c r="H557">
        <v>1110</v>
      </c>
      <c r="I557">
        <v>1160</v>
      </c>
      <c r="J557">
        <v>1150</v>
      </c>
      <c r="K557">
        <v>1110</v>
      </c>
      <c r="L557">
        <v>1140</v>
      </c>
      <c r="M557">
        <v>1080</v>
      </c>
      <c r="N557">
        <v>1090</v>
      </c>
      <c r="O557">
        <v>1100</v>
      </c>
      <c r="P557">
        <v>1090</v>
      </c>
      <c r="Q557">
        <v>1120</v>
      </c>
      <c r="R557">
        <v>670</v>
      </c>
      <c r="S557">
        <v>690</v>
      </c>
      <c r="T557">
        <v>720</v>
      </c>
      <c r="U557">
        <v>730</v>
      </c>
      <c r="V557">
        <v>730</v>
      </c>
      <c r="W557">
        <v>740</v>
      </c>
      <c r="X557">
        <v>760</v>
      </c>
      <c r="Y557" s="145">
        <v>650</v>
      </c>
      <c r="Z557">
        <v>680</v>
      </c>
      <c r="AA557">
        <v>680</v>
      </c>
    </row>
    <row r="558" spans="1:27" x14ac:dyDescent="0.2">
      <c r="A558" s="89">
        <f>VLOOKUP(C558,TabellenBDFS!$B$4:$C$2717,2,FALSE)</f>
        <v>75</v>
      </c>
      <c r="B558" t="str">
        <f t="shared" si="10"/>
        <v>752</v>
      </c>
      <c r="C558" t="s">
        <v>77</v>
      </c>
      <c r="D558">
        <v>2</v>
      </c>
      <c r="E558">
        <v>320</v>
      </c>
      <c r="F558">
        <v>320</v>
      </c>
      <c r="G558">
        <v>320</v>
      </c>
      <c r="H558">
        <v>320</v>
      </c>
      <c r="I558">
        <v>320</v>
      </c>
      <c r="J558">
        <v>300</v>
      </c>
      <c r="K558">
        <v>300</v>
      </c>
      <c r="L558">
        <v>290</v>
      </c>
      <c r="M558">
        <v>280</v>
      </c>
      <c r="N558">
        <v>270</v>
      </c>
      <c r="O558">
        <v>270</v>
      </c>
      <c r="P558">
        <v>260</v>
      </c>
      <c r="Q558">
        <v>260</v>
      </c>
      <c r="R558">
        <v>120</v>
      </c>
      <c r="S558">
        <v>120</v>
      </c>
      <c r="T558">
        <v>120</v>
      </c>
      <c r="U558">
        <v>110</v>
      </c>
      <c r="V558">
        <v>110</v>
      </c>
      <c r="W558">
        <v>110</v>
      </c>
      <c r="X558">
        <v>110</v>
      </c>
      <c r="Y558" s="145">
        <v>100</v>
      </c>
      <c r="Z558">
        <v>100</v>
      </c>
      <c r="AA558">
        <v>90</v>
      </c>
    </row>
    <row r="559" spans="1:27" x14ac:dyDescent="0.2">
      <c r="A559" s="89">
        <f>VLOOKUP(C559,TabellenBDFS!$B$4:$C$2717,2,FALSE)</f>
        <v>75</v>
      </c>
      <c r="B559" t="str">
        <f t="shared" si="10"/>
        <v>753</v>
      </c>
      <c r="C559" t="s">
        <v>77</v>
      </c>
      <c r="D559">
        <v>3</v>
      </c>
      <c r="E559">
        <v>0</v>
      </c>
      <c r="F559">
        <v>10</v>
      </c>
      <c r="G559">
        <v>10</v>
      </c>
      <c r="H559">
        <v>20</v>
      </c>
      <c r="I559">
        <v>30</v>
      </c>
      <c r="J559">
        <v>40</v>
      </c>
      <c r="K559">
        <v>40</v>
      </c>
      <c r="L559">
        <v>50</v>
      </c>
      <c r="M559">
        <v>50</v>
      </c>
      <c r="N559">
        <v>50</v>
      </c>
      <c r="O559">
        <v>60</v>
      </c>
      <c r="P559">
        <v>50</v>
      </c>
      <c r="Q559">
        <v>60</v>
      </c>
      <c r="R559">
        <v>60</v>
      </c>
      <c r="S559">
        <v>50</v>
      </c>
      <c r="T559">
        <v>60</v>
      </c>
      <c r="U559">
        <v>70</v>
      </c>
      <c r="V559">
        <v>70</v>
      </c>
      <c r="W559">
        <v>80</v>
      </c>
      <c r="X559">
        <v>80</v>
      </c>
      <c r="Y559" s="145">
        <v>70</v>
      </c>
      <c r="Z559">
        <v>80</v>
      </c>
      <c r="AA559">
        <v>80</v>
      </c>
    </row>
    <row r="560" spans="1:27" x14ac:dyDescent="0.2">
      <c r="A560" s="89">
        <f>VLOOKUP(C560,TabellenBDFS!$B$4:$C$2717,2,FALSE)</f>
        <v>75</v>
      </c>
      <c r="B560" t="str">
        <f t="shared" si="10"/>
        <v>754</v>
      </c>
      <c r="C560" t="s">
        <v>77</v>
      </c>
      <c r="D560">
        <v>4</v>
      </c>
      <c r="E560">
        <v>0</v>
      </c>
      <c r="F560">
        <v>0</v>
      </c>
      <c r="G560">
        <v>0</v>
      </c>
      <c r="H560">
        <v>20</v>
      </c>
      <c r="I560">
        <v>30</v>
      </c>
      <c r="J560">
        <v>20</v>
      </c>
      <c r="K560">
        <v>20</v>
      </c>
      <c r="L560">
        <v>20</v>
      </c>
      <c r="M560">
        <v>20</v>
      </c>
      <c r="N560">
        <v>20</v>
      </c>
      <c r="O560">
        <v>20</v>
      </c>
      <c r="P560">
        <v>20</v>
      </c>
      <c r="Q560">
        <v>20</v>
      </c>
      <c r="R560">
        <v>10</v>
      </c>
      <c r="S560">
        <v>20</v>
      </c>
      <c r="T560">
        <v>20</v>
      </c>
      <c r="U560">
        <v>10</v>
      </c>
      <c r="V560">
        <v>10</v>
      </c>
      <c r="W560">
        <v>10</v>
      </c>
      <c r="X560">
        <v>20</v>
      </c>
      <c r="Y560" s="145">
        <v>20</v>
      </c>
      <c r="Z560">
        <v>20</v>
      </c>
      <c r="AA560">
        <v>20</v>
      </c>
    </row>
    <row r="561" spans="1:27" x14ac:dyDescent="0.2">
      <c r="A561" s="89">
        <f>VLOOKUP(C561,TabellenBDFS!$B$4:$C$2717,2,FALSE)</f>
        <v>75</v>
      </c>
      <c r="B561" t="str">
        <f t="shared" si="10"/>
        <v>755</v>
      </c>
      <c r="C561" t="s">
        <v>77</v>
      </c>
      <c r="D561">
        <v>5</v>
      </c>
      <c r="E561">
        <v>10</v>
      </c>
      <c r="F561">
        <v>10</v>
      </c>
      <c r="G561">
        <v>10</v>
      </c>
      <c r="H561">
        <v>10</v>
      </c>
      <c r="I561">
        <v>10</v>
      </c>
      <c r="J561">
        <v>10</v>
      </c>
      <c r="K561">
        <v>10</v>
      </c>
      <c r="L561">
        <v>10</v>
      </c>
      <c r="M561">
        <v>10</v>
      </c>
      <c r="N561">
        <v>10</v>
      </c>
      <c r="O561">
        <v>10</v>
      </c>
      <c r="P561">
        <v>10</v>
      </c>
      <c r="Q561">
        <v>10</v>
      </c>
      <c r="R561">
        <v>0</v>
      </c>
      <c r="S561">
        <v>10</v>
      </c>
      <c r="T561">
        <v>10</v>
      </c>
      <c r="U561">
        <v>10</v>
      </c>
      <c r="V561">
        <v>10</v>
      </c>
      <c r="W561">
        <v>20</v>
      </c>
      <c r="X561">
        <v>20</v>
      </c>
      <c r="Y561" s="145">
        <v>0</v>
      </c>
      <c r="Z561">
        <v>0</v>
      </c>
      <c r="AA561">
        <v>0</v>
      </c>
    </row>
    <row r="562" spans="1:27" x14ac:dyDescent="0.2">
      <c r="A562" s="89">
        <f>VLOOKUP(C562,TabellenBDFS!$B$4:$C$2717,2,FALSE)</f>
        <v>75</v>
      </c>
      <c r="B562" t="str">
        <f t="shared" si="10"/>
        <v>756</v>
      </c>
      <c r="C562" t="s">
        <v>77</v>
      </c>
      <c r="D562">
        <v>6</v>
      </c>
      <c r="E562">
        <v>460</v>
      </c>
      <c r="F562">
        <v>470</v>
      </c>
      <c r="G562">
        <v>490</v>
      </c>
      <c r="H562">
        <v>520</v>
      </c>
      <c r="I562">
        <v>540</v>
      </c>
      <c r="J562">
        <v>530</v>
      </c>
      <c r="K562">
        <v>530</v>
      </c>
      <c r="L562">
        <v>550</v>
      </c>
      <c r="M562">
        <v>520</v>
      </c>
      <c r="N562">
        <v>540</v>
      </c>
      <c r="O562">
        <v>540</v>
      </c>
      <c r="P562">
        <v>560</v>
      </c>
      <c r="Q562">
        <v>580</v>
      </c>
      <c r="R562">
        <v>390</v>
      </c>
      <c r="S562">
        <v>400</v>
      </c>
      <c r="T562">
        <v>420</v>
      </c>
      <c r="U562">
        <v>430</v>
      </c>
      <c r="V562">
        <v>420</v>
      </c>
      <c r="W562">
        <v>420</v>
      </c>
      <c r="X562">
        <v>420</v>
      </c>
      <c r="Y562" s="145">
        <v>360</v>
      </c>
      <c r="Z562">
        <v>370</v>
      </c>
      <c r="AA562">
        <v>370</v>
      </c>
    </row>
    <row r="563" spans="1:27" x14ac:dyDescent="0.2">
      <c r="A563" s="89">
        <f>VLOOKUP(C563,TabellenBDFS!$B$4:$C$2717,2,FALSE)</f>
        <v>75</v>
      </c>
      <c r="B563" t="str">
        <f t="shared" si="10"/>
        <v>757</v>
      </c>
      <c r="C563" t="s">
        <v>77</v>
      </c>
      <c r="D563">
        <v>7</v>
      </c>
      <c r="E563">
        <v>190</v>
      </c>
      <c r="F563">
        <v>210</v>
      </c>
      <c r="G563">
        <v>220</v>
      </c>
      <c r="H563">
        <v>220</v>
      </c>
      <c r="I563">
        <v>230</v>
      </c>
      <c r="J563">
        <v>240</v>
      </c>
      <c r="K563">
        <v>220</v>
      </c>
      <c r="L563">
        <v>220</v>
      </c>
      <c r="M563">
        <v>200</v>
      </c>
      <c r="N563">
        <v>200</v>
      </c>
      <c r="O563">
        <v>210</v>
      </c>
      <c r="P563">
        <v>190</v>
      </c>
      <c r="Q563">
        <v>190</v>
      </c>
      <c r="R563">
        <v>90</v>
      </c>
      <c r="S563">
        <v>90</v>
      </c>
      <c r="T563">
        <v>100</v>
      </c>
      <c r="U563">
        <v>100</v>
      </c>
      <c r="V563">
        <v>90</v>
      </c>
      <c r="W563">
        <v>100</v>
      </c>
      <c r="X563">
        <v>110</v>
      </c>
      <c r="Y563" s="145">
        <v>100</v>
      </c>
      <c r="Z563">
        <v>110</v>
      </c>
      <c r="AA563">
        <v>120</v>
      </c>
    </row>
    <row r="564" spans="1:27" x14ac:dyDescent="0.2">
      <c r="A564" s="89">
        <f>VLOOKUP(C564,TabellenBDFS!$B$4:$C$2717,2,FALSE)</f>
        <v>76</v>
      </c>
      <c r="B564" t="str">
        <f t="shared" si="10"/>
        <v>761</v>
      </c>
      <c r="C564" t="s">
        <v>78</v>
      </c>
      <c r="D564">
        <v>1</v>
      </c>
      <c r="E564">
        <v>90</v>
      </c>
      <c r="F564">
        <v>100</v>
      </c>
      <c r="G564">
        <v>100</v>
      </c>
      <c r="H564">
        <v>120</v>
      </c>
      <c r="I564">
        <v>120</v>
      </c>
      <c r="J564">
        <v>120</v>
      </c>
      <c r="K564">
        <v>120</v>
      </c>
      <c r="L564">
        <v>130</v>
      </c>
      <c r="M564">
        <v>110</v>
      </c>
      <c r="N564">
        <v>130</v>
      </c>
      <c r="O564">
        <v>150</v>
      </c>
      <c r="P564">
        <v>170</v>
      </c>
      <c r="Q564">
        <v>180</v>
      </c>
      <c r="R564">
        <v>200</v>
      </c>
      <c r="S564">
        <v>200</v>
      </c>
      <c r="T564">
        <v>240</v>
      </c>
      <c r="U564">
        <v>240</v>
      </c>
      <c r="V564">
        <v>240</v>
      </c>
      <c r="W564">
        <v>240</v>
      </c>
      <c r="X564">
        <v>240</v>
      </c>
      <c r="Y564" s="145">
        <v>240</v>
      </c>
      <c r="Z564">
        <v>260</v>
      </c>
      <c r="AA564">
        <v>250</v>
      </c>
    </row>
    <row r="565" spans="1:27" x14ac:dyDescent="0.2">
      <c r="A565" s="89">
        <f>VLOOKUP(C565,TabellenBDFS!$B$4:$C$2717,2,FALSE)</f>
        <v>76</v>
      </c>
      <c r="B565" t="str">
        <f t="shared" si="10"/>
        <v>762</v>
      </c>
      <c r="C565" t="s">
        <v>78</v>
      </c>
      <c r="D565">
        <v>2</v>
      </c>
      <c r="E565">
        <v>10</v>
      </c>
      <c r="F565">
        <v>10</v>
      </c>
      <c r="G565">
        <v>10</v>
      </c>
      <c r="H565">
        <v>10</v>
      </c>
      <c r="I565">
        <v>10</v>
      </c>
      <c r="J565">
        <v>10</v>
      </c>
      <c r="K565">
        <v>10</v>
      </c>
      <c r="L565">
        <v>10</v>
      </c>
      <c r="M565">
        <v>20</v>
      </c>
      <c r="N565">
        <v>20</v>
      </c>
      <c r="O565">
        <v>20</v>
      </c>
      <c r="P565">
        <v>20</v>
      </c>
      <c r="Q565">
        <v>20</v>
      </c>
      <c r="R565">
        <v>20</v>
      </c>
      <c r="S565">
        <v>20</v>
      </c>
      <c r="T565">
        <v>20</v>
      </c>
      <c r="U565">
        <v>20</v>
      </c>
      <c r="V565">
        <v>10</v>
      </c>
      <c r="W565">
        <v>10</v>
      </c>
      <c r="X565">
        <v>10</v>
      </c>
      <c r="Y565" s="145">
        <v>10</v>
      </c>
      <c r="Z565">
        <v>10</v>
      </c>
      <c r="AA565">
        <v>10</v>
      </c>
    </row>
    <row r="566" spans="1:27" x14ac:dyDescent="0.2">
      <c r="A566" s="89">
        <f>VLOOKUP(C566,TabellenBDFS!$B$4:$C$2717,2,FALSE)</f>
        <v>76</v>
      </c>
      <c r="B566" t="str">
        <f t="shared" si="10"/>
        <v>763</v>
      </c>
      <c r="C566" t="s">
        <v>78</v>
      </c>
      <c r="D566">
        <v>3</v>
      </c>
      <c r="E566">
        <v>0</v>
      </c>
      <c r="F566">
        <v>0</v>
      </c>
      <c r="G566">
        <v>0</v>
      </c>
      <c r="H566">
        <v>10</v>
      </c>
      <c r="I566">
        <v>10</v>
      </c>
      <c r="J566">
        <v>10</v>
      </c>
      <c r="K566">
        <v>10</v>
      </c>
      <c r="L566">
        <v>10</v>
      </c>
      <c r="M566">
        <v>10</v>
      </c>
      <c r="N566">
        <v>10</v>
      </c>
      <c r="O566">
        <v>10</v>
      </c>
      <c r="P566">
        <v>10</v>
      </c>
      <c r="Q566">
        <v>20</v>
      </c>
      <c r="R566">
        <v>20</v>
      </c>
      <c r="S566">
        <v>30</v>
      </c>
      <c r="T566">
        <v>50</v>
      </c>
      <c r="U566">
        <v>40</v>
      </c>
      <c r="V566">
        <v>50</v>
      </c>
      <c r="W566">
        <v>50</v>
      </c>
      <c r="X566">
        <v>50</v>
      </c>
      <c r="Y566" s="145">
        <v>50</v>
      </c>
      <c r="Z566">
        <v>50</v>
      </c>
      <c r="AA566">
        <v>50</v>
      </c>
    </row>
    <row r="567" spans="1:27" x14ac:dyDescent="0.2">
      <c r="A567" s="89">
        <f>VLOOKUP(C567,TabellenBDFS!$B$4:$C$2717,2,FALSE)</f>
        <v>76</v>
      </c>
      <c r="B567" t="str">
        <f t="shared" si="10"/>
        <v>764</v>
      </c>
      <c r="C567" t="s">
        <v>78</v>
      </c>
      <c r="D567">
        <v>4</v>
      </c>
      <c r="E567">
        <v>0</v>
      </c>
      <c r="F567">
        <v>0</v>
      </c>
      <c r="G567">
        <v>0</v>
      </c>
      <c r="H567">
        <v>0</v>
      </c>
      <c r="I567">
        <v>0</v>
      </c>
      <c r="J567">
        <v>0</v>
      </c>
      <c r="K567">
        <v>0</v>
      </c>
      <c r="L567">
        <v>0</v>
      </c>
      <c r="M567">
        <v>0</v>
      </c>
      <c r="N567">
        <v>0</v>
      </c>
      <c r="O567">
        <v>0</v>
      </c>
      <c r="P567">
        <v>0</v>
      </c>
      <c r="Q567">
        <v>0</v>
      </c>
      <c r="R567">
        <v>10</v>
      </c>
      <c r="S567">
        <v>10</v>
      </c>
      <c r="T567">
        <v>10</v>
      </c>
      <c r="U567">
        <v>10</v>
      </c>
      <c r="V567">
        <v>10</v>
      </c>
      <c r="W567">
        <v>0</v>
      </c>
      <c r="X567">
        <v>0</v>
      </c>
      <c r="Y567" s="145">
        <v>0</v>
      </c>
      <c r="Z567">
        <v>10</v>
      </c>
      <c r="AA567">
        <v>10</v>
      </c>
    </row>
    <row r="568" spans="1:27" x14ac:dyDescent="0.2">
      <c r="A568" s="89">
        <f>VLOOKUP(C568,TabellenBDFS!$B$4:$C$2717,2,FALSE)</f>
        <v>76</v>
      </c>
      <c r="B568" t="str">
        <f t="shared" si="10"/>
        <v>765</v>
      </c>
      <c r="C568" t="s">
        <v>78</v>
      </c>
      <c r="D568">
        <v>5</v>
      </c>
      <c r="E568">
        <v>0</v>
      </c>
      <c r="F568">
        <v>0</v>
      </c>
      <c r="G568">
        <v>0</v>
      </c>
      <c r="H568">
        <v>0</v>
      </c>
      <c r="I568">
        <v>0</v>
      </c>
      <c r="J568">
        <v>0</v>
      </c>
      <c r="K568">
        <v>0</v>
      </c>
      <c r="L568">
        <v>0</v>
      </c>
      <c r="M568">
        <v>0</v>
      </c>
      <c r="N568">
        <v>0</v>
      </c>
      <c r="O568">
        <v>0</v>
      </c>
      <c r="P568">
        <v>0</v>
      </c>
      <c r="Q568">
        <v>0</v>
      </c>
      <c r="R568">
        <v>0</v>
      </c>
      <c r="S568">
        <v>0</v>
      </c>
      <c r="T568">
        <v>10</v>
      </c>
      <c r="U568">
        <v>10</v>
      </c>
      <c r="V568">
        <v>0</v>
      </c>
      <c r="W568">
        <v>0</v>
      </c>
      <c r="X568">
        <v>0</v>
      </c>
      <c r="Y568" s="145">
        <v>0</v>
      </c>
      <c r="Z568">
        <v>0</v>
      </c>
      <c r="AA568">
        <v>0</v>
      </c>
    </row>
    <row r="569" spans="1:27" x14ac:dyDescent="0.2">
      <c r="A569" s="89">
        <f>VLOOKUP(C569,TabellenBDFS!$B$4:$C$2717,2,FALSE)</f>
        <v>76</v>
      </c>
      <c r="B569" t="str">
        <f t="shared" si="10"/>
        <v>766</v>
      </c>
      <c r="C569" t="s">
        <v>78</v>
      </c>
      <c r="D569">
        <v>6</v>
      </c>
      <c r="E569">
        <v>60</v>
      </c>
      <c r="F569">
        <v>60</v>
      </c>
      <c r="G569">
        <v>60</v>
      </c>
      <c r="H569">
        <v>60</v>
      </c>
      <c r="I569">
        <v>60</v>
      </c>
      <c r="J569">
        <v>60</v>
      </c>
      <c r="K569">
        <v>60</v>
      </c>
      <c r="L569">
        <v>60</v>
      </c>
      <c r="M569">
        <v>70</v>
      </c>
      <c r="N569">
        <v>70</v>
      </c>
      <c r="O569">
        <v>80</v>
      </c>
      <c r="P569">
        <v>90</v>
      </c>
      <c r="Q569">
        <v>90</v>
      </c>
      <c r="R569">
        <v>100</v>
      </c>
      <c r="S569">
        <v>100</v>
      </c>
      <c r="T569">
        <v>100</v>
      </c>
      <c r="U569">
        <v>110</v>
      </c>
      <c r="V569">
        <v>110</v>
      </c>
      <c r="W569">
        <v>120</v>
      </c>
      <c r="X569">
        <v>120</v>
      </c>
      <c r="Y569" s="145">
        <v>120</v>
      </c>
      <c r="Z569">
        <v>130</v>
      </c>
      <c r="AA569">
        <v>130</v>
      </c>
    </row>
    <row r="570" spans="1:27" x14ac:dyDescent="0.2">
      <c r="A570" s="89">
        <f>VLOOKUP(C570,TabellenBDFS!$B$4:$C$2717,2,FALSE)</f>
        <v>76</v>
      </c>
      <c r="B570" t="str">
        <f t="shared" si="10"/>
        <v>767</v>
      </c>
      <c r="C570" t="s">
        <v>78</v>
      </c>
      <c r="D570">
        <v>7</v>
      </c>
      <c r="E570">
        <v>20</v>
      </c>
      <c r="F570">
        <v>30</v>
      </c>
      <c r="G570">
        <v>30</v>
      </c>
      <c r="H570">
        <v>40</v>
      </c>
      <c r="I570">
        <v>40</v>
      </c>
      <c r="J570">
        <v>40</v>
      </c>
      <c r="K570">
        <v>40</v>
      </c>
      <c r="L570">
        <v>40</v>
      </c>
      <c r="M570">
        <v>10</v>
      </c>
      <c r="N570">
        <v>30</v>
      </c>
      <c r="O570">
        <v>40</v>
      </c>
      <c r="P570">
        <v>50</v>
      </c>
      <c r="Q570">
        <v>50</v>
      </c>
      <c r="R570">
        <v>50</v>
      </c>
      <c r="S570">
        <v>50</v>
      </c>
      <c r="T570">
        <v>60</v>
      </c>
      <c r="U570">
        <v>60</v>
      </c>
      <c r="V570">
        <v>60</v>
      </c>
      <c r="W570">
        <v>60</v>
      </c>
      <c r="X570">
        <v>60</v>
      </c>
      <c r="Y570" s="145">
        <v>60</v>
      </c>
      <c r="Z570">
        <v>60</v>
      </c>
      <c r="AA570">
        <v>50</v>
      </c>
    </row>
    <row r="571" spans="1:27" x14ac:dyDescent="0.2">
      <c r="A571" s="89">
        <f>VLOOKUP(C571,TabellenBDFS!$B$4:$C$2717,2,FALSE)</f>
        <v>77</v>
      </c>
      <c r="B571" t="str">
        <f t="shared" si="10"/>
        <v>771</v>
      </c>
      <c r="C571" t="s">
        <v>79</v>
      </c>
      <c r="D571">
        <v>1</v>
      </c>
      <c r="E571">
        <v>180</v>
      </c>
      <c r="F571">
        <v>200</v>
      </c>
      <c r="G571">
        <v>190</v>
      </c>
      <c r="H571">
        <v>200</v>
      </c>
      <c r="I571">
        <v>200</v>
      </c>
      <c r="J571">
        <v>200</v>
      </c>
      <c r="K571">
        <v>190</v>
      </c>
      <c r="L571">
        <v>190</v>
      </c>
      <c r="M571">
        <v>200</v>
      </c>
      <c r="N571">
        <v>200</v>
      </c>
      <c r="O571">
        <v>200</v>
      </c>
      <c r="P571">
        <v>200</v>
      </c>
      <c r="Q571">
        <v>200</v>
      </c>
      <c r="R571">
        <v>210</v>
      </c>
      <c r="S571">
        <v>210</v>
      </c>
      <c r="T571">
        <v>220</v>
      </c>
      <c r="U571">
        <v>230</v>
      </c>
      <c r="V571">
        <v>230</v>
      </c>
      <c r="W571">
        <v>240</v>
      </c>
      <c r="X571">
        <v>250</v>
      </c>
      <c r="Y571" s="145">
        <v>240</v>
      </c>
      <c r="Z571">
        <v>250</v>
      </c>
      <c r="AA571">
        <v>250</v>
      </c>
    </row>
    <row r="572" spans="1:27" x14ac:dyDescent="0.2">
      <c r="A572" s="89">
        <f>VLOOKUP(C572,TabellenBDFS!$B$4:$C$2717,2,FALSE)</f>
        <v>77</v>
      </c>
      <c r="B572" t="str">
        <f t="shared" si="10"/>
        <v>772</v>
      </c>
      <c r="C572" t="s">
        <v>79</v>
      </c>
      <c r="D572">
        <v>2</v>
      </c>
      <c r="E572">
        <v>40</v>
      </c>
      <c r="F572">
        <v>40</v>
      </c>
      <c r="G572">
        <v>40</v>
      </c>
      <c r="H572">
        <v>40</v>
      </c>
      <c r="I572">
        <v>40</v>
      </c>
      <c r="J572">
        <v>40</v>
      </c>
      <c r="K572">
        <v>40</v>
      </c>
      <c r="L572">
        <v>40</v>
      </c>
      <c r="M572">
        <v>40</v>
      </c>
      <c r="N572">
        <v>40</v>
      </c>
      <c r="O572">
        <v>40</v>
      </c>
      <c r="P572">
        <v>30</v>
      </c>
      <c r="Q572">
        <v>30</v>
      </c>
      <c r="R572">
        <v>30</v>
      </c>
      <c r="S572">
        <v>30</v>
      </c>
      <c r="T572">
        <v>30</v>
      </c>
      <c r="U572">
        <v>30</v>
      </c>
      <c r="V572">
        <v>30</v>
      </c>
      <c r="W572">
        <v>30</v>
      </c>
      <c r="X572">
        <v>20</v>
      </c>
      <c r="Y572" s="145">
        <v>20</v>
      </c>
      <c r="Z572">
        <v>20</v>
      </c>
      <c r="AA572">
        <v>20</v>
      </c>
    </row>
    <row r="573" spans="1:27" x14ac:dyDescent="0.2">
      <c r="A573" s="89">
        <f>VLOOKUP(C573,TabellenBDFS!$B$4:$C$2717,2,FALSE)</f>
        <v>77</v>
      </c>
      <c r="B573" t="str">
        <f t="shared" si="10"/>
        <v>773</v>
      </c>
      <c r="C573" t="s">
        <v>79</v>
      </c>
      <c r="D573">
        <v>3</v>
      </c>
      <c r="E573">
        <v>0</v>
      </c>
      <c r="F573">
        <v>0</v>
      </c>
      <c r="G573">
        <v>0</v>
      </c>
      <c r="H573">
        <v>0</v>
      </c>
      <c r="I573">
        <v>0</v>
      </c>
      <c r="J573">
        <v>0</v>
      </c>
      <c r="K573">
        <v>0</v>
      </c>
      <c r="L573">
        <v>0</v>
      </c>
      <c r="M573">
        <v>10</v>
      </c>
      <c r="N573">
        <v>10</v>
      </c>
      <c r="O573">
        <v>10</v>
      </c>
      <c r="P573">
        <v>10</v>
      </c>
      <c r="Q573">
        <v>10</v>
      </c>
      <c r="R573">
        <v>20</v>
      </c>
      <c r="S573">
        <v>20</v>
      </c>
      <c r="T573">
        <v>20</v>
      </c>
      <c r="U573">
        <v>20</v>
      </c>
      <c r="V573">
        <v>30</v>
      </c>
      <c r="W573">
        <v>20</v>
      </c>
      <c r="X573">
        <v>30</v>
      </c>
      <c r="Y573" s="145">
        <v>30</v>
      </c>
      <c r="Z573">
        <v>30</v>
      </c>
      <c r="AA573">
        <v>30</v>
      </c>
    </row>
    <row r="574" spans="1:27" x14ac:dyDescent="0.2">
      <c r="A574" s="89">
        <f>VLOOKUP(C574,TabellenBDFS!$B$4:$C$2717,2,FALSE)</f>
        <v>77</v>
      </c>
      <c r="B574" t="str">
        <f t="shared" si="10"/>
        <v>774</v>
      </c>
      <c r="C574" t="s">
        <v>79</v>
      </c>
      <c r="D574">
        <v>4</v>
      </c>
      <c r="E574">
        <v>0</v>
      </c>
      <c r="F574">
        <v>0</v>
      </c>
      <c r="G574">
        <v>0</v>
      </c>
      <c r="H574">
        <v>0</v>
      </c>
      <c r="I574">
        <v>0</v>
      </c>
      <c r="J574">
        <v>0</v>
      </c>
      <c r="K574">
        <v>0</v>
      </c>
      <c r="L574">
        <v>0</v>
      </c>
      <c r="M574">
        <v>0</v>
      </c>
      <c r="N574">
        <v>0</v>
      </c>
      <c r="O574">
        <v>0</v>
      </c>
      <c r="P574">
        <v>0</v>
      </c>
      <c r="Q574">
        <v>0</v>
      </c>
      <c r="R574">
        <v>0</v>
      </c>
      <c r="S574">
        <v>0</v>
      </c>
      <c r="T574">
        <v>10</v>
      </c>
      <c r="U574">
        <v>10</v>
      </c>
      <c r="V574">
        <v>10</v>
      </c>
      <c r="W574">
        <v>10</v>
      </c>
      <c r="X574">
        <v>10</v>
      </c>
      <c r="Y574" s="145">
        <v>10</v>
      </c>
      <c r="Z574">
        <v>10</v>
      </c>
      <c r="AA574">
        <v>10</v>
      </c>
    </row>
    <row r="575" spans="1:27" x14ac:dyDescent="0.2">
      <c r="A575" s="89">
        <f>VLOOKUP(C575,TabellenBDFS!$B$4:$C$2717,2,FALSE)</f>
        <v>77</v>
      </c>
      <c r="B575" t="str">
        <f t="shared" si="10"/>
        <v>775</v>
      </c>
      <c r="C575" t="s">
        <v>79</v>
      </c>
      <c r="D575">
        <v>5</v>
      </c>
      <c r="E575">
        <v>20</v>
      </c>
      <c r="F575">
        <v>20</v>
      </c>
      <c r="G575">
        <v>20</v>
      </c>
      <c r="H575">
        <v>20</v>
      </c>
      <c r="I575">
        <v>20</v>
      </c>
      <c r="J575">
        <v>20</v>
      </c>
      <c r="K575">
        <v>20</v>
      </c>
      <c r="L575">
        <v>20</v>
      </c>
      <c r="M575">
        <v>20</v>
      </c>
      <c r="N575">
        <v>20</v>
      </c>
      <c r="O575">
        <v>20</v>
      </c>
      <c r="P575">
        <v>20</v>
      </c>
      <c r="Q575">
        <v>20</v>
      </c>
      <c r="R575">
        <v>20</v>
      </c>
      <c r="S575">
        <v>20</v>
      </c>
      <c r="T575">
        <v>20</v>
      </c>
      <c r="U575">
        <v>10</v>
      </c>
      <c r="V575">
        <v>10</v>
      </c>
      <c r="W575">
        <v>20</v>
      </c>
      <c r="X575">
        <v>10</v>
      </c>
      <c r="Y575" s="145">
        <v>10</v>
      </c>
      <c r="Z575">
        <v>10</v>
      </c>
      <c r="AA575">
        <v>10</v>
      </c>
    </row>
    <row r="576" spans="1:27" x14ac:dyDescent="0.2">
      <c r="A576" s="89">
        <f>VLOOKUP(C576,TabellenBDFS!$B$4:$C$2717,2,FALSE)</f>
        <v>77</v>
      </c>
      <c r="B576" t="str">
        <f t="shared" si="10"/>
        <v>776</v>
      </c>
      <c r="C576" t="s">
        <v>79</v>
      </c>
      <c r="D576">
        <v>6</v>
      </c>
      <c r="E576">
        <v>80</v>
      </c>
      <c r="F576">
        <v>90</v>
      </c>
      <c r="G576">
        <v>90</v>
      </c>
      <c r="H576">
        <v>90</v>
      </c>
      <c r="I576">
        <v>90</v>
      </c>
      <c r="J576">
        <v>90</v>
      </c>
      <c r="K576">
        <v>80</v>
      </c>
      <c r="L576">
        <v>80</v>
      </c>
      <c r="M576">
        <v>90</v>
      </c>
      <c r="N576">
        <v>90</v>
      </c>
      <c r="O576">
        <v>90</v>
      </c>
      <c r="P576">
        <v>90</v>
      </c>
      <c r="Q576">
        <v>100</v>
      </c>
      <c r="R576">
        <v>100</v>
      </c>
      <c r="S576">
        <v>100</v>
      </c>
      <c r="T576">
        <v>100</v>
      </c>
      <c r="U576">
        <v>110</v>
      </c>
      <c r="V576">
        <v>100</v>
      </c>
      <c r="W576">
        <v>110</v>
      </c>
      <c r="X576">
        <v>120</v>
      </c>
      <c r="Y576" s="145">
        <v>110</v>
      </c>
      <c r="Z576">
        <v>110</v>
      </c>
      <c r="AA576">
        <v>100</v>
      </c>
    </row>
    <row r="577" spans="1:27" x14ac:dyDescent="0.2">
      <c r="A577" s="89">
        <f>VLOOKUP(C577,TabellenBDFS!$B$4:$C$2717,2,FALSE)</f>
        <v>77</v>
      </c>
      <c r="B577" t="str">
        <f t="shared" si="10"/>
        <v>777</v>
      </c>
      <c r="C577" t="s">
        <v>79</v>
      </c>
      <c r="D577">
        <v>7</v>
      </c>
      <c r="E577">
        <v>50</v>
      </c>
      <c r="F577">
        <v>50</v>
      </c>
      <c r="G577">
        <v>50</v>
      </c>
      <c r="H577">
        <v>50</v>
      </c>
      <c r="I577">
        <v>50</v>
      </c>
      <c r="J577">
        <v>60</v>
      </c>
      <c r="K577">
        <v>50</v>
      </c>
      <c r="L577">
        <v>40</v>
      </c>
      <c r="M577">
        <v>50</v>
      </c>
      <c r="N577">
        <v>50</v>
      </c>
      <c r="O577">
        <v>40</v>
      </c>
      <c r="P577">
        <v>40</v>
      </c>
      <c r="Q577">
        <v>40</v>
      </c>
      <c r="R577">
        <v>50</v>
      </c>
      <c r="S577">
        <v>50</v>
      </c>
      <c r="T577">
        <v>50</v>
      </c>
      <c r="U577">
        <v>50</v>
      </c>
      <c r="V577">
        <v>50</v>
      </c>
      <c r="W577">
        <v>60</v>
      </c>
      <c r="X577">
        <v>60</v>
      </c>
      <c r="Y577" s="145">
        <v>60</v>
      </c>
      <c r="Z577">
        <v>60</v>
      </c>
      <c r="AA577">
        <v>70</v>
      </c>
    </row>
    <row r="578" spans="1:27" x14ac:dyDescent="0.2">
      <c r="A578" s="89">
        <f>VLOOKUP(C578,TabellenBDFS!$B$4:$C$2717,2,FALSE)</f>
        <v>78</v>
      </c>
      <c r="B578" t="str">
        <f t="shared" si="10"/>
        <v>781</v>
      </c>
      <c r="C578" t="s">
        <v>80</v>
      </c>
      <c r="D578">
        <v>1</v>
      </c>
      <c r="E578">
        <v>1000</v>
      </c>
      <c r="F578">
        <v>990</v>
      </c>
      <c r="G578">
        <v>1000</v>
      </c>
      <c r="H578">
        <v>1030</v>
      </c>
      <c r="I578">
        <v>1020</v>
      </c>
      <c r="J578">
        <v>1050</v>
      </c>
      <c r="K578">
        <v>1070</v>
      </c>
      <c r="L578">
        <v>1090</v>
      </c>
      <c r="M578">
        <v>1090</v>
      </c>
      <c r="N578">
        <v>1110</v>
      </c>
      <c r="O578">
        <v>1150</v>
      </c>
      <c r="P578">
        <v>1160</v>
      </c>
      <c r="Q578">
        <v>1170</v>
      </c>
      <c r="R578">
        <v>1160</v>
      </c>
      <c r="S578">
        <v>1170</v>
      </c>
      <c r="T578">
        <v>1160</v>
      </c>
      <c r="U578">
        <v>1190</v>
      </c>
      <c r="V578">
        <v>1280</v>
      </c>
      <c r="W578">
        <v>1290</v>
      </c>
      <c r="X578">
        <v>1320</v>
      </c>
      <c r="Y578" s="145">
        <v>1370</v>
      </c>
      <c r="Z578">
        <v>1330</v>
      </c>
      <c r="AA578">
        <v>1320</v>
      </c>
    </row>
    <row r="579" spans="1:27" x14ac:dyDescent="0.2">
      <c r="A579" s="89">
        <f>VLOOKUP(C579,TabellenBDFS!$B$4:$C$2717,2,FALSE)</f>
        <v>78</v>
      </c>
      <c r="B579" t="str">
        <f t="shared" si="10"/>
        <v>782</v>
      </c>
      <c r="C579" t="s">
        <v>80</v>
      </c>
      <c r="D579">
        <v>2</v>
      </c>
      <c r="E579">
        <v>260</v>
      </c>
      <c r="F579">
        <v>250</v>
      </c>
      <c r="G579">
        <v>240</v>
      </c>
      <c r="H579">
        <v>240</v>
      </c>
      <c r="I579">
        <v>230</v>
      </c>
      <c r="J579">
        <v>220</v>
      </c>
      <c r="K579">
        <v>210</v>
      </c>
      <c r="L579">
        <v>220</v>
      </c>
      <c r="M579">
        <v>210</v>
      </c>
      <c r="N579">
        <v>210</v>
      </c>
      <c r="O579">
        <v>200</v>
      </c>
      <c r="P579">
        <v>200</v>
      </c>
      <c r="Q579">
        <v>200</v>
      </c>
      <c r="R579">
        <v>200</v>
      </c>
      <c r="S579">
        <v>190</v>
      </c>
      <c r="T579">
        <v>180</v>
      </c>
      <c r="U579">
        <v>170</v>
      </c>
      <c r="V579">
        <v>180</v>
      </c>
      <c r="W579">
        <v>160</v>
      </c>
      <c r="X579">
        <v>160</v>
      </c>
      <c r="Y579" s="145">
        <v>150</v>
      </c>
      <c r="Z579">
        <v>150</v>
      </c>
      <c r="AA579">
        <v>150</v>
      </c>
    </row>
    <row r="580" spans="1:27" x14ac:dyDescent="0.2">
      <c r="A580" s="89">
        <f>VLOOKUP(C580,TabellenBDFS!$B$4:$C$2717,2,FALSE)</f>
        <v>78</v>
      </c>
      <c r="B580" t="str">
        <f t="shared" si="10"/>
        <v>783</v>
      </c>
      <c r="C580" t="s">
        <v>80</v>
      </c>
      <c r="D580">
        <v>3</v>
      </c>
      <c r="E580">
        <v>0</v>
      </c>
      <c r="F580">
        <v>0</v>
      </c>
      <c r="G580">
        <v>10</v>
      </c>
      <c r="H580">
        <v>10</v>
      </c>
      <c r="I580">
        <v>30</v>
      </c>
      <c r="J580">
        <v>40</v>
      </c>
      <c r="K580">
        <v>50</v>
      </c>
      <c r="L580">
        <v>50</v>
      </c>
      <c r="M580">
        <v>60</v>
      </c>
      <c r="N580">
        <v>60</v>
      </c>
      <c r="O580">
        <v>80</v>
      </c>
      <c r="P580">
        <v>90</v>
      </c>
      <c r="Q580">
        <v>100</v>
      </c>
      <c r="R580">
        <v>130</v>
      </c>
      <c r="S580">
        <v>140</v>
      </c>
      <c r="T580">
        <v>140</v>
      </c>
      <c r="U580">
        <v>140</v>
      </c>
      <c r="V580">
        <v>150</v>
      </c>
      <c r="W580">
        <v>150</v>
      </c>
      <c r="X580">
        <v>190</v>
      </c>
      <c r="Y580" s="145">
        <v>230</v>
      </c>
      <c r="Z580">
        <v>240</v>
      </c>
      <c r="AA580">
        <v>250</v>
      </c>
    </row>
    <row r="581" spans="1:27" x14ac:dyDescent="0.2">
      <c r="A581" s="89">
        <f>VLOOKUP(C581,TabellenBDFS!$B$4:$C$2717,2,FALSE)</f>
        <v>78</v>
      </c>
      <c r="B581" t="str">
        <f t="shared" si="10"/>
        <v>784</v>
      </c>
      <c r="C581" t="s">
        <v>80</v>
      </c>
      <c r="D581">
        <v>4</v>
      </c>
      <c r="E581">
        <v>0</v>
      </c>
      <c r="F581">
        <v>0</v>
      </c>
      <c r="G581">
        <v>0</v>
      </c>
      <c r="H581">
        <v>10</v>
      </c>
      <c r="I581">
        <v>0</v>
      </c>
      <c r="J581">
        <v>0</v>
      </c>
      <c r="K581">
        <v>10</v>
      </c>
      <c r="L581">
        <v>30</v>
      </c>
      <c r="M581">
        <v>30</v>
      </c>
      <c r="N581">
        <v>40</v>
      </c>
      <c r="O581">
        <v>50</v>
      </c>
      <c r="P581">
        <v>50</v>
      </c>
      <c r="Q581">
        <v>60</v>
      </c>
      <c r="R581">
        <v>60</v>
      </c>
      <c r="S581">
        <v>60</v>
      </c>
      <c r="T581">
        <v>60</v>
      </c>
      <c r="U581">
        <v>60</v>
      </c>
      <c r="V581">
        <v>60</v>
      </c>
      <c r="W581">
        <v>60</v>
      </c>
      <c r="X581">
        <v>50</v>
      </c>
      <c r="Y581" s="145">
        <v>50</v>
      </c>
      <c r="Z581">
        <v>50</v>
      </c>
      <c r="AA581">
        <v>40</v>
      </c>
    </row>
    <row r="582" spans="1:27" x14ac:dyDescent="0.2">
      <c r="A582" s="89">
        <f>VLOOKUP(C582,TabellenBDFS!$B$4:$C$2717,2,FALSE)</f>
        <v>78</v>
      </c>
      <c r="B582" t="str">
        <f t="shared" si="10"/>
        <v>785</v>
      </c>
      <c r="C582" t="s">
        <v>80</v>
      </c>
      <c r="D582">
        <v>5</v>
      </c>
      <c r="E582">
        <v>0</v>
      </c>
      <c r="F582">
        <v>0</v>
      </c>
      <c r="G582">
        <v>10</v>
      </c>
      <c r="H582">
        <v>10</v>
      </c>
      <c r="I582">
        <v>10</v>
      </c>
      <c r="J582">
        <v>10</v>
      </c>
      <c r="K582">
        <v>10</v>
      </c>
      <c r="L582">
        <v>10</v>
      </c>
      <c r="M582">
        <v>10</v>
      </c>
      <c r="N582">
        <v>10</v>
      </c>
      <c r="O582">
        <v>10</v>
      </c>
      <c r="P582">
        <v>10</v>
      </c>
      <c r="Q582">
        <v>0</v>
      </c>
      <c r="R582">
        <v>0</v>
      </c>
      <c r="S582">
        <v>0</v>
      </c>
      <c r="T582">
        <v>0</v>
      </c>
      <c r="U582">
        <v>0</v>
      </c>
      <c r="V582">
        <v>0</v>
      </c>
      <c r="W582">
        <v>0</v>
      </c>
      <c r="X582">
        <v>0</v>
      </c>
      <c r="Y582" s="145">
        <v>0</v>
      </c>
      <c r="Z582">
        <v>0</v>
      </c>
      <c r="AA582">
        <v>0</v>
      </c>
    </row>
    <row r="583" spans="1:27" x14ac:dyDescent="0.2">
      <c r="A583" s="89">
        <f>VLOOKUP(C583,TabellenBDFS!$B$4:$C$2717,2,FALSE)</f>
        <v>78</v>
      </c>
      <c r="B583" t="str">
        <f t="shared" si="10"/>
        <v>786</v>
      </c>
      <c r="C583" t="s">
        <v>80</v>
      </c>
      <c r="D583">
        <v>6</v>
      </c>
      <c r="E583">
        <v>320</v>
      </c>
      <c r="F583">
        <v>340</v>
      </c>
      <c r="G583">
        <v>340</v>
      </c>
      <c r="H583">
        <v>340</v>
      </c>
      <c r="I583">
        <v>350</v>
      </c>
      <c r="J583">
        <v>370</v>
      </c>
      <c r="K583">
        <v>370</v>
      </c>
      <c r="L583">
        <v>370</v>
      </c>
      <c r="M583">
        <v>380</v>
      </c>
      <c r="N583">
        <v>380</v>
      </c>
      <c r="O583">
        <v>380</v>
      </c>
      <c r="P583">
        <v>380</v>
      </c>
      <c r="Q583">
        <v>380</v>
      </c>
      <c r="R583">
        <v>380</v>
      </c>
      <c r="S583">
        <v>380</v>
      </c>
      <c r="T583">
        <v>380</v>
      </c>
      <c r="U583">
        <v>390</v>
      </c>
      <c r="V583">
        <v>410</v>
      </c>
      <c r="W583">
        <v>430</v>
      </c>
      <c r="X583">
        <v>420</v>
      </c>
      <c r="Y583" s="145">
        <v>430</v>
      </c>
      <c r="Z583">
        <v>420</v>
      </c>
      <c r="AA583">
        <v>410</v>
      </c>
    </row>
    <row r="584" spans="1:27" x14ac:dyDescent="0.2">
      <c r="A584" s="89">
        <f>VLOOKUP(C584,TabellenBDFS!$B$4:$C$2717,2,FALSE)</f>
        <v>78</v>
      </c>
      <c r="B584" t="str">
        <f t="shared" si="10"/>
        <v>787</v>
      </c>
      <c r="C584" t="s">
        <v>80</v>
      </c>
      <c r="D584">
        <v>7</v>
      </c>
      <c r="E584">
        <v>430</v>
      </c>
      <c r="F584">
        <v>400</v>
      </c>
      <c r="G584">
        <v>400</v>
      </c>
      <c r="H584">
        <v>430</v>
      </c>
      <c r="I584">
        <v>410</v>
      </c>
      <c r="J584">
        <v>410</v>
      </c>
      <c r="K584">
        <v>420</v>
      </c>
      <c r="L584">
        <v>410</v>
      </c>
      <c r="M584">
        <v>400</v>
      </c>
      <c r="N584">
        <v>410</v>
      </c>
      <c r="O584">
        <v>430</v>
      </c>
      <c r="P584">
        <v>430</v>
      </c>
      <c r="Q584">
        <v>410</v>
      </c>
      <c r="R584">
        <v>390</v>
      </c>
      <c r="S584">
        <v>400</v>
      </c>
      <c r="T584">
        <v>400</v>
      </c>
      <c r="U584">
        <v>430</v>
      </c>
      <c r="V584">
        <v>480</v>
      </c>
      <c r="W584">
        <v>480</v>
      </c>
      <c r="X584">
        <v>490</v>
      </c>
      <c r="Y584" s="145">
        <v>500</v>
      </c>
      <c r="Z584">
        <v>460</v>
      </c>
      <c r="AA584">
        <v>470</v>
      </c>
    </row>
    <row r="585" spans="1:27" x14ac:dyDescent="0.2">
      <c r="A585" s="89">
        <f>VLOOKUP(C585,TabellenBDFS!$B$4:$C$2717,2,FALSE)</f>
        <v>79</v>
      </c>
      <c r="B585" t="str">
        <f t="shared" si="10"/>
        <v>791</v>
      </c>
      <c r="C585" t="s">
        <v>81</v>
      </c>
      <c r="D585">
        <v>1</v>
      </c>
      <c r="E585">
        <v>270</v>
      </c>
      <c r="F585">
        <v>260</v>
      </c>
      <c r="G585">
        <v>280</v>
      </c>
      <c r="H585">
        <v>270</v>
      </c>
      <c r="I585">
        <v>280</v>
      </c>
      <c r="J585">
        <v>290</v>
      </c>
      <c r="K585">
        <v>290</v>
      </c>
      <c r="L585">
        <v>310</v>
      </c>
      <c r="M585">
        <v>310</v>
      </c>
      <c r="N585">
        <v>320</v>
      </c>
      <c r="O585">
        <v>310</v>
      </c>
      <c r="P585">
        <v>310</v>
      </c>
      <c r="Q585">
        <v>320</v>
      </c>
      <c r="R585">
        <v>340</v>
      </c>
      <c r="S585">
        <v>330</v>
      </c>
      <c r="T585">
        <v>350</v>
      </c>
      <c r="U585">
        <v>350</v>
      </c>
      <c r="V585">
        <v>350</v>
      </c>
      <c r="W585">
        <v>350</v>
      </c>
      <c r="X585">
        <v>350</v>
      </c>
      <c r="Y585" s="145">
        <v>370</v>
      </c>
      <c r="Z585">
        <v>360</v>
      </c>
      <c r="AA585">
        <v>380</v>
      </c>
    </row>
    <row r="586" spans="1:27" x14ac:dyDescent="0.2">
      <c r="A586" s="89">
        <f>VLOOKUP(C586,TabellenBDFS!$B$4:$C$2717,2,FALSE)</f>
        <v>79</v>
      </c>
      <c r="B586" t="str">
        <f t="shared" si="10"/>
        <v>792</v>
      </c>
      <c r="C586" t="s">
        <v>81</v>
      </c>
      <c r="D586">
        <v>2</v>
      </c>
      <c r="E586">
        <v>80</v>
      </c>
      <c r="F586">
        <v>80</v>
      </c>
      <c r="G586">
        <v>80</v>
      </c>
      <c r="H586">
        <v>80</v>
      </c>
      <c r="I586">
        <v>80</v>
      </c>
      <c r="J586">
        <v>80</v>
      </c>
      <c r="K586">
        <v>80</v>
      </c>
      <c r="L586">
        <v>80</v>
      </c>
      <c r="M586">
        <v>80</v>
      </c>
      <c r="N586">
        <v>80</v>
      </c>
      <c r="O586">
        <v>80</v>
      </c>
      <c r="P586">
        <v>80</v>
      </c>
      <c r="Q586">
        <v>70</v>
      </c>
      <c r="R586">
        <v>70</v>
      </c>
      <c r="S586">
        <v>70</v>
      </c>
      <c r="T586">
        <v>70</v>
      </c>
      <c r="U586">
        <v>70</v>
      </c>
      <c r="V586">
        <v>70</v>
      </c>
      <c r="W586">
        <v>70</v>
      </c>
      <c r="X586">
        <v>70</v>
      </c>
      <c r="Y586" s="145">
        <v>60</v>
      </c>
      <c r="Z586">
        <v>60</v>
      </c>
      <c r="AA586">
        <v>60</v>
      </c>
    </row>
    <row r="587" spans="1:27" x14ac:dyDescent="0.2">
      <c r="A587" s="89">
        <f>VLOOKUP(C587,TabellenBDFS!$B$4:$C$2717,2,FALSE)</f>
        <v>79</v>
      </c>
      <c r="B587" t="str">
        <f t="shared" ref="B587:B650" si="11">CONCATENATE(A587,D587)</f>
        <v>793</v>
      </c>
      <c r="C587" t="s">
        <v>81</v>
      </c>
      <c r="D587">
        <v>3</v>
      </c>
      <c r="E587">
        <v>0</v>
      </c>
      <c r="F587">
        <v>0</v>
      </c>
      <c r="G587">
        <v>0</v>
      </c>
      <c r="H587">
        <v>0</v>
      </c>
      <c r="I587">
        <v>10</v>
      </c>
      <c r="J587">
        <v>10</v>
      </c>
      <c r="K587">
        <v>10</v>
      </c>
      <c r="L587">
        <v>20</v>
      </c>
      <c r="M587">
        <v>20</v>
      </c>
      <c r="N587">
        <v>20</v>
      </c>
      <c r="O587">
        <v>20</v>
      </c>
      <c r="P587">
        <v>20</v>
      </c>
      <c r="Q587">
        <v>20</v>
      </c>
      <c r="R587">
        <v>20</v>
      </c>
      <c r="S587">
        <v>20</v>
      </c>
      <c r="T587">
        <v>20</v>
      </c>
      <c r="U587">
        <v>20</v>
      </c>
      <c r="V587">
        <v>20</v>
      </c>
      <c r="W587">
        <v>20</v>
      </c>
      <c r="X587">
        <v>20</v>
      </c>
      <c r="Y587" s="145">
        <v>20</v>
      </c>
      <c r="Z587">
        <v>20</v>
      </c>
      <c r="AA587">
        <v>20</v>
      </c>
    </row>
    <row r="588" spans="1:27" x14ac:dyDescent="0.2">
      <c r="A588" s="89">
        <f>VLOOKUP(C588,TabellenBDFS!$B$4:$C$2717,2,FALSE)</f>
        <v>79</v>
      </c>
      <c r="B588" t="str">
        <f t="shared" si="11"/>
        <v>794</v>
      </c>
      <c r="C588" t="s">
        <v>81</v>
      </c>
      <c r="D588">
        <v>4</v>
      </c>
      <c r="E588">
        <v>0</v>
      </c>
      <c r="F588">
        <v>0</v>
      </c>
      <c r="G588">
        <v>0</v>
      </c>
      <c r="H588">
        <v>0</v>
      </c>
      <c r="I588">
        <v>0</v>
      </c>
      <c r="J588">
        <v>10</v>
      </c>
      <c r="K588">
        <v>10</v>
      </c>
      <c r="L588">
        <v>10</v>
      </c>
      <c r="M588">
        <v>10</v>
      </c>
      <c r="N588">
        <v>10</v>
      </c>
      <c r="O588">
        <v>10</v>
      </c>
      <c r="P588">
        <v>10</v>
      </c>
      <c r="Q588">
        <v>10</v>
      </c>
      <c r="R588">
        <v>10</v>
      </c>
      <c r="S588">
        <v>10</v>
      </c>
      <c r="T588">
        <v>10</v>
      </c>
      <c r="U588">
        <v>10</v>
      </c>
      <c r="V588">
        <v>10</v>
      </c>
      <c r="W588">
        <v>10</v>
      </c>
      <c r="X588">
        <v>10</v>
      </c>
      <c r="Y588" s="145">
        <v>10</v>
      </c>
      <c r="Z588">
        <v>10</v>
      </c>
      <c r="AA588">
        <v>10</v>
      </c>
    </row>
    <row r="589" spans="1:27" x14ac:dyDescent="0.2">
      <c r="A589" s="89">
        <f>VLOOKUP(C589,TabellenBDFS!$B$4:$C$2717,2,FALSE)</f>
        <v>79</v>
      </c>
      <c r="B589" t="str">
        <f t="shared" si="11"/>
        <v>795</v>
      </c>
      <c r="C589" t="s">
        <v>81</v>
      </c>
      <c r="D589">
        <v>5</v>
      </c>
      <c r="E589">
        <v>10</v>
      </c>
      <c r="F589">
        <v>10</v>
      </c>
      <c r="G589">
        <v>10</v>
      </c>
      <c r="H589">
        <v>10</v>
      </c>
      <c r="I589">
        <v>0</v>
      </c>
      <c r="J589">
        <v>0</v>
      </c>
      <c r="K589">
        <v>0</v>
      </c>
      <c r="L589">
        <v>10</v>
      </c>
      <c r="M589">
        <v>10</v>
      </c>
      <c r="N589">
        <v>10</v>
      </c>
      <c r="O589">
        <v>10</v>
      </c>
      <c r="P589">
        <v>10</v>
      </c>
      <c r="Q589">
        <v>10</v>
      </c>
      <c r="R589">
        <v>10</v>
      </c>
      <c r="S589">
        <v>10</v>
      </c>
      <c r="T589">
        <v>10</v>
      </c>
      <c r="U589">
        <v>10</v>
      </c>
      <c r="V589">
        <v>10</v>
      </c>
      <c r="W589">
        <v>10</v>
      </c>
      <c r="X589">
        <v>10</v>
      </c>
      <c r="Y589" s="145">
        <v>10</v>
      </c>
      <c r="Z589">
        <v>10</v>
      </c>
      <c r="AA589">
        <v>10</v>
      </c>
    </row>
    <row r="590" spans="1:27" x14ac:dyDescent="0.2">
      <c r="A590" s="89">
        <f>VLOOKUP(C590,TabellenBDFS!$B$4:$C$2717,2,FALSE)</f>
        <v>79</v>
      </c>
      <c r="B590" t="str">
        <f t="shared" si="11"/>
        <v>796</v>
      </c>
      <c r="C590" t="s">
        <v>81</v>
      </c>
      <c r="D590">
        <v>6</v>
      </c>
      <c r="E590">
        <v>80</v>
      </c>
      <c r="F590">
        <v>80</v>
      </c>
      <c r="G590">
        <v>70</v>
      </c>
      <c r="H590">
        <v>80</v>
      </c>
      <c r="I590">
        <v>80</v>
      </c>
      <c r="J590">
        <v>70</v>
      </c>
      <c r="K590">
        <v>90</v>
      </c>
      <c r="L590">
        <v>90</v>
      </c>
      <c r="M590">
        <v>100</v>
      </c>
      <c r="N590">
        <v>100</v>
      </c>
      <c r="O590">
        <v>100</v>
      </c>
      <c r="P590">
        <v>110</v>
      </c>
      <c r="Q590">
        <v>110</v>
      </c>
      <c r="R590">
        <v>120</v>
      </c>
      <c r="S590">
        <v>120</v>
      </c>
      <c r="T590">
        <v>130</v>
      </c>
      <c r="U590">
        <v>130</v>
      </c>
      <c r="V590">
        <v>120</v>
      </c>
      <c r="W590">
        <v>120</v>
      </c>
      <c r="X590">
        <v>120</v>
      </c>
      <c r="Y590" s="145">
        <v>130</v>
      </c>
      <c r="Z590">
        <v>140</v>
      </c>
      <c r="AA590">
        <v>150</v>
      </c>
    </row>
    <row r="591" spans="1:27" x14ac:dyDescent="0.2">
      <c r="A591" s="89">
        <f>VLOOKUP(C591,TabellenBDFS!$B$4:$C$2717,2,FALSE)</f>
        <v>79</v>
      </c>
      <c r="B591" t="str">
        <f t="shared" si="11"/>
        <v>797</v>
      </c>
      <c r="C591" t="s">
        <v>81</v>
      </c>
      <c r="D591">
        <v>7</v>
      </c>
      <c r="E591">
        <v>110</v>
      </c>
      <c r="F591">
        <v>100</v>
      </c>
      <c r="G591">
        <v>110</v>
      </c>
      <c r="H591">
        <v>90</v>
      </c>
      <c r="I591">
        <v>100</v>
      </c>
      <c r="J591">
        <v>100</v>
      </c>
      <c r="K591">
        <v>90</v>
      </c>
      <c r="L591">
        <v>100</v>
      </c>
      <c r="M591">
        <v>100</v>
      </c>
      <c r="N591">
        <v>100</v>
      </c>
      <c r="O591">
        <v>90</v>
      </c>
      <c r="P591">
        <v>90</v>
      </c>
      <c r="Q591">
        <v>100</v>
      </c>
      <c r="R591">
        <v>100</v>
      </c>
      <c r="S591">
        <v>100</v>
      </c>
      <c r="T591">
        <v>110</v>
      </c>
      <c r="U591">
        <v>120</v>
      </c>
      <c r="V591">
        <v>120</v>
      </c>
      <c r="W591">
        <v>120</v>
      </c>
      <c r="X591">
        <v>120</v>
      </c>
      <c r="Y591" s="145">
        <v>130</v>
      </c>
      <c r="Z591">
        <v>120</v>
      </c>
      <c r="AA591">
        <v>130</v>
      </c>
    </row>
    <row r="592" spans="1:27" x14ac:dyDescent="0.2">
      <c r="A592" s="89">
        <f>VLOOKUP(C592,TabellenBDFS!$B$4:$C$2717,2,FALSE)</f>
        <v>80</v>
      </c>
      <c r="B592" t="str">
        <f t="shared" si="11"/>
        <v>801</v>
      </c>
      <c r="C592" t="s">
        <v>82</v>
      </c>
      <c r="D592">
        <v>1</v>
      </c>
      <c r="E592">
        <v>240</v>
      </c>
      <c r="F592">
        <v>250</v>
      </c>
      <c r="G592">
        <v>280</v>
      </c>
      <c r="H592">
        <v>300</v>
      </c>
      <c r="I592">
        <v>320</v>
      </c>
      <c r="J592">
        <v>330</v>
      </c>
      <c r="K592">
        <v>340</v>
      </c>
      <c r="L592">
        <v>350</v>
      </c>
      <c r="M592">
        <v>350</v>
      </c>
      <c r="N592">
        <v>350</v>
      </c>
      <c r="O592">
        <v>350</v>
      </c>
      <c r="P592">
        <v>350</v>
      </c>
      <c r="Q592">
        <v>370</v>
      </c>
      <c r="R592">
        <v>350</v>
      </c>
      <c r="S592">
        <v>360</v>
      </c>
      <c r="T592">
        <v>360</v>
      </c>
      <c r="U592">
        <v>360</v>
      </c>
      <c r="V592">
        <v>340</v>
      </c>
      <c r="W592">
        <v>350</v>
      </c>
      <c r="X592">
        <v>360</v>
      </c>
      <c r="Y592" s="145">
        <v>350</v>
      </c>
      <c r="Z592">
        <v>360</v>
      </c>
      <c r="AA592">
        <v>340</v>
      </c>
    </row>
    <row r="593" spans="1:27" x14ac:dyDescent="0.2">
      <c r="A593" s="89">
        <f>VLOOKUP(C593,TabellenBDFS!$B$4:$C$2717,2,FALSE)</f>
        <v>80</v>
      </c>
      <c r="B593" t="str">
        <f t="shared" si="11"/>
        <v>802</v>
      </c>
      <c r="C593" t="s">
        <v>82</v>
      </c>
      <c r="D593">
        <v>2</v>
      </c>
      <c r="E593">
        <v>40</v>
      </c>
      <c r="F593">
        <v>40</v>
      </c>
      <c r="G593">
        <v>40</v>
      </c>
      <c r="H593">
        <v>50</v>
      </c>
      <c r="I593">
        <v>40</v>
      </c>
      <c r="J593">
        <v>40</v>
      </c>
      <c r="K593">
        <v>40</v>
      </c>
      <c r="L593">
        <v>40</v>
      </c>
      <c r="M593">
        <v>40</v>
      </c>
      <c r="N593">
        <v>40</v>
      </c>
      <c r="O593">
        <v>30</v>
      </c>
      <c r="P593">
        <v>30</v>
      </c>
      <c r="Q593">
        <v>40</v>
      </c>
      <c r="R593">
        <v>30</v>
      </c>
      <c r="S593">
        <v>30</v>
      </c>
      <c r="T593">
        <v>30</v>
      </c>
      <c r="U593">
        <v>30</v>
      </c>
      <c r="V593">
        <v>30</v>
      </c>
      <c r="W593">
        <v>20</v>
      </c>
      <c r="X593">
        <v>20</v>
      </c>
      <c r="Y593" s="145">
        <v>20</v>
      </c>
      <c r="Z593">
        <v>20</v>
      </c>
      <c r="AA593">
        <v>20</v>
      </c>
    </row>
    <row r="594" spans="1:27" x14ac:dyDescent="0.2">
      <c r="A594" s="89">
        <f>VLOOKUP(C594,TabellenBDFS!$B$4:$C$2717,2,FALSE)</f>
        <v>80</v>
      </c>
      <c r="B594" t="str">
        <f t="shared" si="11"/>
        <v>803</v>
      </c>
      <c r="C594" t="s">
        <v>82</v>
      </c>
      <c r="D594">
        <v>3</v>
      </c>
      <c r="E594">
        <v>0</v>
      </c>
      <c r="F594">
        <v>0</v>
      </c>
      <c r="G594">
        <v>0</v>
      </c>
      <c r="H594">
        <v>10</v>
      </c>
      <c r="I594">
        <v>10</v>
      </c>
      <c r="J594">
        <v>20</v>
      </c>
      <c r="K594">
        <v>20</v>
      </c>
      <c r="L594">
        <v>40</v>
      </c>
      <c r="M594">
        <v>40</v>
      </c>
      <c r="N594">
        <v>40</v>
      </c>
      <c r="O594">
        <v>40</v>
      </c>
      <c r="P594">
        <v>40</v>
      </c>
      <c r="Q594">
        <v>40</v>
      </c>
      <c r="R594">
        <v>40</v>
      </c>
      <c r="S594">
        <v>40</v>
      </c>
      <c r="T594">
        <v>40</v>
      </c>
      <c r="U594">
        <v>40</v>
      </c>
      <c r="V594">
        <v>40</v>
      </c>
      <c r="W594">
        <v>50</v>
      </c>
      <c r="X594">
        <v>40</v>
      </c>
      <c r="Y594" s="145">
        <v>40</v>
      </c>
      <c r="Z594">
        <v>40</v>
      </c>
      <c r="AA594">
        <v>50</v>
      </c>
    </row>
    <row r="595" spans="1:27" x14ac:dyDescent="0.2">
      <c r="A595" s="89">
        <f>VLOOKUP(C595,TabellenBDFS!$B$4:$C$2717,2,FALSE)</f>
        <v>80</v>
      </c>
      <c r="B595" t="str">
        <f t="shared" si="11"/>
        <v>804</v>
      </c>
      <c r="C595" t="s">
        <v>82</v>
      </c>
      <c r="D595">
        <v>4</v>
      </c>
      <c r="E595">
        <v>0</v>
      </c>
      <c r="F595">
        <v>0</v>
      </c>
      <c r="G595">
        <v>10</v>
      </c>
      <c r="H595">
        <v>10</v>
      </c>
      <c r="I595">
        <v>20</v>
      </c>
      <c r="J595">
        <v>20</v>
      </c>
      <c r="K595">
        <v>20</v>
      </c>
      <c r="L595">
        <v>20</v>
      </c>
      <c r="M595">
        <v>20</v>
      </c>
      <c r="N595">
        <v>10</v>
      </c>
      <c r="O595">
        <v>20</v>
      </c>
      <c r="P595">
        <v>20</v>
      </c>
      <c r="Q595">
        <v>20</v>
      </c>
      <c r="R595">
        <v>20</v>
      </c>
      <c r="S595">
        <v>20</v>
      </c>
      <c r="T595">
        <v>20</v>
      </c>
      <c r="U595">
        <v>20</v>
      </c>
      <c r="V595">
        <v>20</v>
      </c>
      <c r="W595">
        <v>20</v>
      </c>
      <c r="X595">
        <v>30</v>
      </c>
      <c r="Y595" s="145">
        <v>20</v>
      </c>
      <c r="Z595">
        <v>20</v>
      </c>
      <c r="AA595">
        <v>30</v>
      </c>
    </row>
    <row r="596" spans="1:27" x14ac:dyDescent="0.2">
      <c r="A596" s="89">
        <f>VLOOKUP(C596,TabellenBDFS!$B$4:$C$2717,2,FALSE)</f>
        <v>80</v>
      </c>
      <c r="B596" t="str">
        <f t="shared" si="11"/>
        <v>805</v>
      </c>
      <c r="C596" t="s">
        <v>82</v>
      </c>
      <c r="D596">
        <v>5</v>
      </c>
      <c r="E596">
        <v>0</v>
      </c>
      <c r="F596">
        <v>0</v>
      </c>
      <c r="G596">
        <v>0</v>
      </c>
      <c r="H596">
        <v>0</v>
      </c>
      <c r="I596">
        <v>0</v>
      </c>
      <c r="J596">
        <v>0</v>
      </c>
      <c r="K596">
        <v>0</v>
      </c>
      <c r="L596">
        <v>0</v>
      </c>
      <c r="M596">
        <v>0</v>
      </c>
      <c r="N596">
        <v>0</v>
      </c>
      <c r="O596">
        <v>0</v>
      </c>
      <c r="P596">
        <v>0</v>
      </c>
      <c r="Q596">
        <v>0</v>
      </c>
      <c r="R596">
        <v>0</v>
      </c>
      <c r="S596">
        <v>0</v>
      </c>
      <c r="T596">
        <v>0</v>
      </c>
      <c r="U596">
        <v>0</v>
      </c>
      <c r="V596">
        <v>0</v>
      </c>
      <c r="W596">
        <v>0</v>
      </c>
      <c r="X596">
        <v>0</v>
      </c>
      <c r="Y596" s="145">
        <v>0</v>
      </c>
      <c r="Z596">
        <v>0</v>
      </c>
      <c r="AA596">
        <v>10</v>
      </c>
    </row>
    <row r="597" spans="1:27" x14ac:dyDescent="0.2">
      <c r="A597" s="89">
        <f>VLOOKUP(C597,TabellenBDFS!$B$4:$C$2717,2,FALSE)</f>
        <v>80</v>
      </c>
      <c r="B597" t="str">
        <f t="shared" si="11"/>
        <v>806</v>
      </c>
      <c r="C597" t="s">
        <v>82</v>
      </c>
      <c r="D597">
        <v>6</v>
      </c>
      <c r="E597">
        <v>150</v>
      </c>
      <c r="F597">
        <v>150</v>
      </c>
      <c r="G597">
        <v>160</v>
      </c>
      <c r="H597">
        <v>160</v>
      </c>
      <c r="I597">
        <v>170</v>
      </c>
      <c r="J597">
        <v>170</v>
      </c>
      <c r="K597">
        <v>180</v>
      </c>
      <c r="L597">
        <v>170</v>
      </c>
      <c r="M597">
        <v>170</v>
      </c>
      <c r="N597">
        <v>160</v>
      </c>
      <c r="O597">
        <v>160</v>
      </c>
      <c r="P597">
        <v>160</v>
      </c>
      <c r="Q597">
        <v>170</v>
      </c>
      <c r="R597">
        <v>170</v>
      </c>
      <c r="S597">
        <v>170</v>
      </c>
      <c r="T597">
        <v>170</v>
      </c>
      <c r="U597">
        <v>170</v>
      </c>
      <c r="V597">
        <v>160</v>
      </c>
      <c r="W597">
        <v>160</v>
      </c>
      <c r="X597">
        <v>150</v>
      </c>
      <c r="Y597" s="145">
        <v>150</v>
      </c>
      <c r="Z597">
        <v>150</v>
      </c>
      <c r="AA597">
        <v>150</v>
      </c>
    </row>
    <row r="598" spans="1:27" x14ac:dyDescent="0.2">
      <c r="A598" s="89">
        <f>VLOOKUP(C598,TabellenBDFS!$B$4:$C$2717,2,FALSE)</f>
        <v>80</v>
      </c>
      <c r="B598" t="str">
        <f t="shared" si="11"/>
        <v>807</v>
      </c>
      <c r="C598" t="s">
        <v>82</v>
      </c>
      <c r="D598">
        <v>7</v>
      </c>
      <c r="E598">
        <v>50</v>
      </c>
      <c r="F598">
        <v>60</v>
      </c>
      <c r="G598">
        <v>70</v>
      </c>
      <c r="H598">
        <v>70</v>
      </c>
      <c r="I598">
        <v>80</v>
      </c>
      <c r="J598">
        <v>80</v>
      </c>
      <c r="K598">
        <v>80</v>
      </c>
      <c r="L598">
        <v>90</v>
      </c>
      <c r="M598">
        <v>90</v>
      </c>
      <c r="N598">
        <v>100</v>
      </c>
      <c r="O598">
        <v>90</v>
      </c>
      <c r="P598">
        <v>100</v>
      </c>
      <c r="Q598">
        <v>90</v>
      </c>
      <c r="R598">
        <v>90</v>
      </c>
      <c r="S598">
        <v>90</v>
      </c>
      <c r="T598">
        <v>100</v>
      </c>
      <c r="U598">
        <v>100</v>
      </c>
      <c r="V598">
        <v>90</v>
      </c>
      <c r="W598">
        <v>100</v>
      </c>
      <c r="X598">
        <v>120</v>
      </c>
      <c r="Y598" s="145">
        <v>110</v>
      </c>
      <c r="Z598">
        <v>110</v>
      </c>
      <c r="AA598">
        <v>100</v>
      </c>
    </row>
    <row r="599" spans="1:27" x14ac:dyDescent="0.2">
      <c r="A599" s="89">
        <f>VLOOKUP(C599,TabellenBDFS!$B$4:$C$2717,2,FALSE)</f>
        <v>81</v>
      </c>
      <c r="B599" t="str">
        <f t="shared" si="11"/>
        <v>811</v>
      </c>
      <c r="C599" t="s">
        <v>83</v>
      </c>
      <c r="D599">
        <v>1</v>
      </c>
      <c r="E599">
        <v>6350</v>
      </c>
      <c r="F599">
        <v>6220</v>
      </c>
      <c r="G599">
        <v>6460</v>
      </c>
      <c r="H599">
        <v>6430</v>
      </c>
      <c r="I599">
        <v>6360</v>
      </c>
      <c r="J599">
        <v>6130</v>
      </c>
      <c r="K599">
        <v>6070</v>
      </c>
      <c r="L599">
        <v>6010</v>
      </c>
      <c r="M599">
        <v>6010</v>
      </c>
      <c r="N599">
        <v>5900</v>
      </c>
      <c r="O599">
        <v>5870</v>
      </c>
      <c r="P599">
        <v>5900</v>
      </c>
      <c r="Q599">
        <v>5910</v>
      </c>
      <c r="R599">
        <v>5980</v>
      </c>
      <c r="S599">
        <v>6040</v>
      </c>
      <c r="T599">
        <v>6060</v>
      </c>
      <c r="U599">
        <v>5920</v>
      </c>
      <c r="V599">
        <v>5900</v>
      </c>
      <c r="W599">
        <v>5790</v>
      </c>
      <c r="X599">
        <v>5750</v>
      </c>
      <c r="Y599" s="145">
        <v>5200</v>
      </c>
      <c r="Z599">
        <v>5130</v>
      </c>
      <c r="AA599">
        <v>5040</v>
      </c>
    </row>
    <row r="600" spans="1:27" x14ac:dyDescent="0.2">
      <c r="A600" s="89">
        <f>VLOOKUP(C600,TabellenBDFS!$B$4:$C$2717,2,FALSE)</f>
        <v>81</v>
      </c>
      <c r="B600" t="str">
        <f t="shared" si="11"/>
        <v>812</v>
      </c>
      <c r="C600" t="s">
        <v>83</v>
      </c>
      <c r="D600">
        <v>2</v>
      </c>
      <c r="E600">
        <v>1200</v>
      </c>
      <c r="F600">
        <v>1180</v>
      </c>
      <c r="G600">
        <v>1200</v>
      </c>
      <c r="H600">
        <v>1180</v>
      </c>
      <c r="I600">
        <v>1140</v>
      </c>
      <c r="J600">
        <v>1100</v>
      </c>
      <c r="K600">
        <v>1080</v>
      </c>
      <c r="L600">
        <v>1060</v>
      </c>
      <c r="M600">
        <v>1040</v>
      </c>
      <c r="N600">
        <v>1010</v>
      </c>
      <c r="O600">
        <v>1000</v>
      </c>
      <c r="P600">
        <v>980</v>
      </c>
      <c r="Q600">
        <v>970</v>
      </c>
      <c r="R600">
        <v>960</v>
      </c>
      <c r="S600">
        <v>940</v>
      </c>
      <c r="T600">
        <v>920</v>
      </c>
      <c r="U600">
        <v>880</v>
      </c>
      <c r="V600">
        <v>840</v>
      </c>
      <c r="W600">
        <v>820</v>
      </c>
      <c r="X600">
        <v>790</v>
      </c>
      <c r="Y600" s="145">
        <v>610</v>
      </c>
      <c r="Z600">
        <v>580</v>
      </c>
      <c r="AA600">
        <v>570</v>
      </c>
    </row>
    <row r="601" spans="1:27" x14ac:dyDescent="0.2">
      <c r="A601" s="89">
        <f>VLOOKUP(C601,TabellenBDFS!$B$4:$C$2717,2,FALSE)</f>
        <v>81</v>
      </c>
      <c r="B601" t="str">
        <f t="shared" si="11"/>
        <v>813</v>
      </c>
      <c r="C601" t="s">
        <v>83</v>
      </c>
      <c r="D601">
        <v>3</v>
      </c>
      <c r="E601">
        <v>0</v>
      </c>
      <c r="F601">
        <v>10</v>
      </c>
      <c r="G601">
        <v>130</v>
      </c>
      <c r="H601">
        <v>220</v>
      </c>
      <c r="I601">
        <v>250</v>
      </c>
      <c r="J601">
        <v>250</v>
      </c>
      <c r="K601">
        <v>300</v>
      </c>
      <c r="L601">
        <v>330</v>
      </c>
      <c r="M601">
        <v>350</v>
      </c>
      <c r="N601">
        <v>340</v>
      </c>
      <c r="O601">
        <v>360</v>
      </c>
      <c r="P601">
        <v>400</v>
      </c>
      <c r="Q601">
        <v>430</v>
      </c>
      <c r="R601">
        <v>450</v>
      </c>
      <c r="S601">
        <v>510</v>
      </c>
      <c r="T601">
        <v>580</v>
      </c>
      <c r="U601">
        <v>620</v>
      </c>
      <c r="V601">
        <v>670</v>
      </c>
      <c r="W601">
        <v>700</v>
      </c>
      <c r="X601">
        <v>740</v>
      </c>
      <c r="Y601" s="145">
        <v>800</v>
      </c>
      <c r="Z601">
        <v>810</v>
      </c>
      <c r="AA601">
        <v>810</v>
      </c>
    </row>
    <row r="602" spans="1:27" x14ac:dyDescent="0.2">
      <c r="A602" s="89">
        <f>VLOOKUP(C602,TabellenBDFS!$B$4:$C$2717,2,FALSE)</f>
        <v>81</v>
      </c>
      <c r="B602" t="str">
        <f t="shared" si="11"/>
        <v>814</v>
      </c>
      <c r="C602" t="s">
        <v>83</v>
      </c>
      <c r="D602">
        <v>4</v>
      </c>
      <c r="E602">
        <v>0</v>
      </c>
      <c r="F602">
        <v>10</v>
      </c>
      <c r="G602">
        <v>110</v>
      </c>
      <c r="H602">
        <v>140</v>
      </c>
      <c r="I602">
        <v>150</v>
      </c>
      <c r="J602">
        <v>140</v>
      </c>
      <c r="K602">
        <v>160</v>
      </c>
      <c r="L602">
        <v>170</v>
      </c>
      <c r="M602">
        <v>170</v>
      </c>
      <c r="N602">
        <v>170</v>
      </c>
      <c r="O602">
        <v>190</v>
      </c>
      <c r="P602">
        <v>190</v>
      </c>
      <c r="Q602">
        <v>190</v>
      </c>
      <c r="R602">
        <v>190</v>
      </c>
      <c r="S602">
        <v>200</v>
      </c>
      <c r="T602">
        <v>200</v>
      </c>
      <c r="U602">
        <v>230</v>
      </c>
      <c r="V602">
        <v>220</v>
      </c>
      <c r="W602">
        <v>220</v>
      </c>
      <c r="X602">
        <v>240</v>
      </c>
      <c r="Y602" s="145">
        <v>270</v>
      </c>
      <c r="Z602">
        <v>270</v>
      </c>
      <c r="AA602">
        <v>260</v>
      </c>
    </row>
    <row r="603" spans="1:27" x14ac:dyDescent="0.2">
      <c r="A603" s="89">
        <f>VLOOKUP(C603,TabellenBDFS!$B$4:$C$2717,2,FALSE)</f>
        <v>81</v>
      </c>
      <c r="B603" t="str">
        <f t="shared" si="11"/>
        <v>815</v>
      </c>
      <c r="C603" t="s">
        <v>83</v>
      </c>
      <c r="D603">
        <v>5</v>
      </c>
      <c r="E603">
        <v>180</v>
      </c>
      <c r="F603">
        <v>170</v>
      </c>
      <c r="G603">
        <v>200</v>
      </c>
      <c r="H603">
        <v>190</v>
      </c>
      <c r="I603">
        <v>200</v>
      </c>
      <c r="J603">
        <v>190</v>
      </c>
      <c r="K603">
        <v>190</v>
      </c>
      <c r="L603">
        <v>180</v>
      </c>
      <c r="M603">
        <v>170</v>
      </c>
      <c r="N603">
        <v>170</v>
      </c>
      <c r="O603">
        <v>160</v>
      </c>
      <c r="P603">
        <v>160</v>
      </c>
      <c r="Q603">
        <v>160</v>
      </c>
      <c r="R603">
        <v>150</v>
      </c>
      <c r="S603">
        <v>150</v>
      </c>
      <c r="T603">
        <v>150</v>
      </c>
      <c r="U603">
        <v>150</v>
      </c>
      <c r="V603">
        <v>140</v>
      </c>
      <c r="W603">
        <v>140</v>
      </c>
      <c r="X603">
        <v>140</v>
      </c>
      <c r="Y603" s="145">
        <v>130</v>
      </c>
      <c r="Z603">
        <v>130</v>
      </c>
      <c r="AA603">
        <v>130</v>
      </c>
    </row>
    <row r="604" spans="1:27" x14ac:dyDescent="0.2">
      <c r="A604" s="89">
        <f>VLOOKUP(C604,TabellenBDFS!$B$4:$C$2717,2,FALSE)</f>
        <v>81</v>
      </c>
      <c r="B604" t="str">
        <f t="shared" si="11"/>
        <v>816</v>
      </c>
      <c r="C604" t="s">
        <v>83</v>
      </c>
      <c r="D604">
        <v>6</v>
      </c>
      <c r="E604">
        <v>2700</v>
      </c>
      <c r="F604">
        <v>2620</v>
      </c>
      <c r="G604">
        <v>2650</v>
      </c>
      <c r="H604">
        <v>2600</v>
      </c>
      <c r="I604">
        <v>2580</v>
      </c>
      <c r="J604">
        <v>2500</v>
      </c>
      <c r="K604">
        <v>2400</v>
      </c>
      <c r="L604">
        <v>2360</v>
      </c>
      <c r="M604">
        <v>2340</v>
      </c>
      <c r="N604">
        <v>2310</v>
      </c>
      <c r="O604">
        <v>2290</v>
      </c>
      <c r="P604">
        <v>2290</v>
      </c>
      <c r="Q604">
        <v>2270</v>
      </c>
      <c r="R604">
        <v>2370</v>
      </c>
      <c r="S604">
        <v>2380</v>
      </c>
      <c r="T604">
        <v>2410</v>
      </c>
      <c r="U604">
        <v>2350</v>
      </c>
      <c r="V604">
        <v>2350</v>
      </c>
      <c r="W604">
        <v>2240</v>
      </c>
      <c r="X604">
        <v>2160</v>
      </c>
      <c r="Y604" s="145">
        <v>1910</v>
      </c>
      <c r="Z604">
        <v>1880</v>
      </c>
      <c r="AA604">
        <v>1820</v>
      </c>
    </row>
    <row r="605" spans="1:27" x14ac:dyDescent="0.2">
      <c r="A605" s="89">
        <f>VLOOKUP(C605,TabellenBDFS!$B$4:$C$2717,2,FALSE)</f>
        <v>81</v>
      </c>
      <c r="B605" t="str">
        <f t="shared" si="11"/>
        <v>817</v>
      </c>
      <c r="C605" t="s">
        <v>83</v>
      </c>
      <c r="D605">
        <v>7</v>
      </c>
      <c r="E605">
        <v>2270</v>
      </c>
      <c r="F605">
        <v>2220</v>
      </c>
      <c r="G605">
        <v>2170</v>
      </c>
      <c r="H605">
        <v>2110</v>
      </c>
      <c r="I605">
        <v>2040</v>
      </c>
      <c r="J605">
        <v>1960</v>
      </c>
      <c r="K605">
        <v>1940</v>
      </c>
      <c r="L605">
        <v>1900</v>
      </c>
      <c r="M605">
        <v>1950</v>
      </c>
      <c r="N605">
        <v>1900</v>
      </c>
      <c r="O605">
        <v>1880</v>
      </c>
      <c r="P605">
        <v>1870</v>
      </c>
      <c r="Q605">
        <v>1900</v>
      </c>
      <c r="R605">
        <v>1860</v>
      </c>
      <c r="S605">
        <v>1860</v>
      </c>
      <c r="T605">
        <v>1810</v>
      </c>
      <c r="U605">
        <v>1700</v>
      </c>
      <c r="V605">
        <v>1690</v>
      </c>
      <c r="W605">
        <v>1680</v>
      </c>
      <c r="X605">
        <v>1690</v>
      </c>
      <c r="Y605" s="145">
        <v>1480</v>
      </c>
      <c r="Z605">
        <v>1470</v>
      </c>
      <c r="AA605">
        <v>1450</v>
      </c>
    </row>
    <row r="606" spans="1:27" x14ac:dyDescent="0.2">
      <c r="A606" s="89">
        <f>VLOOKUP(C606,TabellenBDFS!$B$4:$C$2717,2,FALSE)</f>
        <v>82</v>
      </c>
      <c r="B606" t="str">
        <f t="shared" si="11"/>
        <v>821</v>
      </c>
      <c r="C606" t="s">
        <v>84</v>
      </c>
      <c r="D606">
        <v>1</v>
      </c>
      <c r="E606">
        <v>70</v>
      </c>
      <c r="F606">
        <v>70</v>
      </c>
      <c r="G606">
        <v>80</v>
      </c>
      <c r="H606">
        <v>70</v>
      </c>
      <c r="I606">
        <v>90</v>
      </c>
      <c r="J606">
        <v>70</v>
      </c>
      <c r="K606">
        <v>80</v>
      </c>
      <c r="L606">
        <v>80</v>
      </c>
      <c r="M606">
        <v>90</v>
      </c>
      <c r="N606">
        <v>100</v>
      </c>
      <c r="O606">
        <v>120</v>
      </c>
      <c r="P606">
        <v>130</v>
      </c>
      <c r="Q606">
        <v>140</v>
      </c>
      <c r="R606">
        <v>120</v>
      </c>
      <c r="S606">
        <v>120</v>
      </c>
      <c r="T606">
        <v>110</v>
      </c>
      <c r="U606">
        <v>120</v>
      </c>
      <c r="V606">
        <v>130</v>
      </c>
      <c r="W606">
        <v>120</v>
      </c>
      <c r="X606">
        <v>130</v>
      </c>
      <c r="Y606" s="145">
        <v>130</v>
      </c>
      <c r="Z606">
        <v>130</v>
      </c>
      <c r="AA606">
        <v>130</v>
      </c>
    </row>
    <row r="607" spans="1:27" x14ac:dyDescent="0.2">
      <c r="A607" s="89">
        <f>VLOOKUP(C607,TabellenBDFS!$B$4:$C$2717,2,FALSE)</f>
        <v>82</v>
      </c>
      <c r="B607" t="str">
        <f t="shared" si="11"/>
        <v>822</v>
      </c>
      <c r="C607" t="s">
        <v>84</v>
      </c>
      <c r="D607">
        <v>2</v>
      </c>
      <c r="E607">
        <v>20</v>
      </c>
      <c r="F607">
        <v>20</v>
      </c>
      <c r="G607">
        <v>20</v>
      </c>
      <c r="H607">
        <v>20</v>
      </c>
      <c r="I607">
        <v>20</v>
      </c>
      <c r="J607">
        <v>20</v>
      </c>
      <c r="K607">
        <v>10</v>
      </c>
      <c r="L607">
        <v>10</v>
      </c>
      <c r="M607">
        <v>10</v>
      </c>
      <c r="N607">
        <v>10</v>
      </c>
      <c r="O607">
        <v>10</v>
      </c>
      <c r="P607">
        <v>10</v>
      </c>
      <c r="Q607">
        <v>10</v>
      </c>
      <c r="R607">
        <v>10</v>
      </c>
      <c r="S607">
        <v>10</v>
      </c>
      <c r="T607">
        <v>10</v>
      </c>
      <c r="U607">
        <v>10</v>
      </c>
      <c r="V607">
        <v>10</v>
      </c>
      <c r="W607">
        <v>10</v>
      </c>
      <c r="X607">
        <v>10</v>
      </c>
      <c r="Y607" s="145">
        <v>10</v>
      </c>
      <c r="Z607">
        <v>10</v>
      </c>
      <c r="AA607">
        <v>10</v>
      </c>
    </row>
    <row r="608" spans="1:27" x14ac:dyDescent="0.2">
      <c r="A608" s="89">
        <f>VLOOKUP(C608,TabellenBDFS!$B$4:$C$2717,2,FALSE)</f>
        <v>82</v>
      </c>
      <c r="B608" t="str">
        <f t="shared" si="11"/>
        <v>823</v>
      </c>
      <c r="C608" t="s">
        <v>84</v>
      </c>
      <c r="D608">
        <v>3</v>
      </c>
      <c r="E608">
        <v>0</v>
      </c>
      <c r="F608">
        <v>0</v>
      </c>
      <c r="G608">
        <v>0</v>
      </c>
      <c r="H608">
        <v>0</v>
      </c>
      <c r="I608">
        <v>10</v>
      </c>
      <c r="J608">
        <v>10</v>
      </c>
      <c r="K608">
        <v>10</v>
      </c>
      <c r="L608">
        <v>20</v>
      </c>
      <c r="M608">
        <v>10</v>
      </c>
      <c r="N608">
        <v>20</v>
      </c>
      <c r="O608">
        <v>20</v>
      </c>
      <c r="P608">
        <v>20</v>
      </c>
      <c r="Q608">
        <v>20</v>
      </c>
      <c r="R608">
        <v>20</v>
      </c>
      <c r="S608">
        <v>20</v>
      </c>
      <c r="T608">
        <v>20</v>
      </c>
      <c r="U608">
        <v>20</v>
      </c>
      <c r="V608">
        <v>20</v>
      </c>
      <c r="W608">
        <v>20</v>
      </c>
      <c r="X608">
        <v>20</v>
      </c>
      <c r="Y608" s="145">
        <v>20</v>
      </c>
      <c r="Z608">
        <v>20</v>
      </c>
      <c r="AA608">
        <v>20</v>
      </c>
    </row>
    <row r="609" spans="1:27" x14ac:dyDescent="0.2">
      <c r="A609" s="89">
        <f>VLOOKUP(C609,TabellenBDFS!$B$4:$C$2717,2,FALSE)</f>
        <v>82</v>
      </c>
      <c r="B609" t="str">
        <f t="shared" si="11"/>
        <v>824</v>
      </c>
      <c r="C609" t="s">
        <v>84</v>
      </c>
      <c r="D609">
        <v>4</v>
      </c>
      <c r="E609">
        <v>0</v>
      </c>
      <c r="F609">
        <v>0</v>
      </c>
      <c r="G609">
        <v>0</v>
      </c>
      <c r="H609">
        <v>0</v>
      </c>
      <c r="I609">
        <v>0</v>
      </c>
      <c r="J609">
        <v>0</v>
      </c>
      <c r="K609">
        <v>0</v>
      </c>
      <c r="L609">
        <v>0</v>
      </c>
      <c r="M609">
        <v>0</v>
      </c>
      <c r="N609">
        <v>0</v>
      </c>
      <c r="O609">
        <v>0</v>
      </c>
      <c r="P609">
        <v>0</v>
      </c>
      <c r="Q609">
        <v>0</v>
      </c>
      <c r="R609">
        <v>0</v>
      </c>
      <c r="S609">
        <v>10</v>
      </c>
      <c r="T609">
        <v>10</v>
      </c>
      <c r="U609">
        <v>10</v>
      </c>
      <c r="V609">
        <v>10</v>
      </c>
      <c r="W609">
        <v>10</v>
      </c>
      <c r="X609">
        <v>0</v>
      </c>
      <c r="Y609" s="145">
        <v>0</v>
      </c>
      <c r="Z609">
        <v>10</v>
      </c>
      <c r="AA609">
        <v>10</v>
      </c>
    </row>
    <row r="610" spans="1:27" x14ac:dyDescent="0.2">
      <c r="A610" s="89">
        <f>VLOOKUP(C610,TabellenBDFS!$B$4:$C$2717,2,FALSE)</f>
        <v>82</v>
      </c>
      <c r="B610" t="str">
        <f t="shared" si="11"/>
        <v>825</v>
      </c>
      <c r="C610" t="s">
        <v>84</v>
      </c>
      <c r="D610">
        <v>5</v>
      </c>
      <c r="E610">
        <v>10</v>
      </c>
      <c r="F610">
        <v>10</v>
      </c>
      <c r="G610">
        <v>10</v>
      </c>
      <c r="H610">
        <v>0</v>
      </c>
      <c r="I610">
        <v>0</v>
      </c>
      <c r="J610">
        <v>0</v>
      </c>
      <c r="K610">
        <v>0</v>
      </c>
      <c r="L610">
        <v>0</v>
      </c>
      <c r="M610">
        <v>0</v>
      </c>
      <c r="N610">
        <v>0</v>
      </c>
      <c r="O610">
        <v>0</v>
      </c>
      <c r="P610">
        <v>0</v>
      </c>
      <c r="Q610">
        <v>0</v>
      </c>
      <c r="R610">
        <v>10</v>
      </c>
      <c r="S610">
        <v>10</v>
      </c>
      <c r="T610">
        <v>10</v>
      </c>
      <c r="U610">
        <v>10</v>
      </c>
      <c r="V610">
        <v>10</v>
      </c>
      <c r="W610">
        <v>10</v>
      </c>
      <c r="X610">
        <v>10</v>
      </c>
      <c r="Y610" s="145">
        <v>10</v>
      </c>
      <c r="Z610">
        <v>10</v>
      </c>
      <c r="AA610">
        <v>10</v>
      </c>
    </row>
    <row r="611" spans="1:27" x14ac:dyDescent="0.2">
      <c r="A611" s="89">
        <f>VLOOKUP(C611,TabellenBDFS!$B$4:$C$2717,2,FALSE)</f>
        <v>82</v>
      </c>
      <c r="B611" t="str">
        <f t="shared" si="11"/>
        <v>826</v>
      </c>
      <c r="C611" t="s">
        <v>84</v>
      </c>
      <c r="D611">
        <v>6</v>
      </c>
      <c r="E611">
        <v>30</v>
      </c>
      <c r="F611">
        <v>30</v>
      </c>
      <c r="G611">
        <v>30</v>
      </c>
      <c r="H611">
        <v>30</v>
      </c>
      <c r="I611">
        <v>30</v>
      </c>
      <c r="J611">
        <v>30</v>
      </c>
      <c r="K611">
        <v>30</v>
      </c>
      <c r="L611">
        <v>20</v>
      </c>
      <c r="M611">
        <v>20</v>
      </c>
      <c r="N611">
        <v>30</v>
      </c>
      <c r="O611">
        <v>40</v>
      </c>
      <c r="P611">
        <v>40</v>
      </c>
      <c r="Q611">
        <v>40</v>
      </c>
      <c r="R611">
        <v>40</v>
      </c>
      <c r="S611">
        <v>40</v>
      </c>
      <c r="T611">
        <v>30</v>
      </c>
      <c r="U611">
        <v>40</v>
      </c>
      <c r="V611">
        <v>50</v>
      </c>
      <c r="W611">
        <v>50</v>
      </c>
      <c r="X611">
        <v>50</v>
      </c>
      <c r="Y611" s="145">
        <v>50</v>
      </c>
      <c r="Z611">
        <v>50</v>
      </c>
      <c r="AA611">
        <v>50</v>
      </c>
    </row>
    <row r="612" spans="1:27" x14ac:dyDescent="0.2">
      <c r="A612" s="89">
        <f>VLOOKUP(C612,TabellenBDFS!$B$4:$C$2717,2,FALSE)</f>
        <v>82</v>
      </c>
      <c r="B612" t="str">
        <f t="shared" si="11"/>
        <v>827</v>
      </c>
      <c r="C612" t="s">
        <v>84</v>
      </c>
      <c r="D612">
        <v>7</v>
      </c>
      <c r="E612">
        <v>30</v>
      </c>
      <c r="F612">
        <v>20</v>
      </c>
      <c r="G612">
        <v>30</v>
      </c>
      <c r="H612">
        <v>30</v>
      </c>
      <c r="I612">
        <v>30</v>
      </c>
      <c r="J612">
        <v>20</v>
      </c>
      <c r="K612">
        <v>20</v>
      </c>
      <c r="L612">
        <v>30</v>
      </c>
      <c r="M612">
        <v>30</v>
      </c>
      <c r="N612">
        <v>30</v>
      </c>
      <c r="O612">
        <v>50</v>
      </c>
      <c r="P612">
        <v>50</v>
      </c>
      <c r="Q612">
        <v>60</v>
      </c>
      <c r="R612">
        <v>40</v>
      </c>
      <c r="S612">
        <v>40</v>
      </c>
      <c r="T612">
        <v>30</v>
      </c>
      <c r="U612">
        <v>30</v>
      </c>
      <c r="V612">
        <v>30</v>
      </c>
      <c r="W612">
        <v>30</v>
      </c>
      <c r="X612">
        <v>40</v>
      </c>
      <c r="Y612" s="145">
        <v>40</v>
      </c>
      <c r="Z612">
        <v>40</v>
      </c>
      <c r="AA612">
        <v>40</v>
      </c>
    </row>
    <row r="613" spans="1:27" x14ac:dyDescent="0.2">
      <c r="A613" s="89">
        <f>VLOOKUP(C613,TabellenBDFS!$B$4:$C$2717,2,FALSE)</f>
        <v>83</v>
      </c>
      <c r="B613" t="str">
        <f t="shared" si="11"/>
        <v>831</v>
      </c>
      <c r="C613" t="s">
        <v>85</v>
      </c>
      <c r="D613">
        <v>1</v>
      </c>
      <c r="E613">
        <v>120</v>
      </c>
      <c r="F613">
        <v>110</v>
      </c>
      <c r="G613">
        <v>120</v>
      </c>
      <c r="H613">
        <v>130</v>
      </c>
      <c r="I613">
        <v>110</v>
      </c>
      <c r="J613">
        <v>120</v>
      </c>
      <c r="K613">
        <v>110</v>
      </c>
      <c r="L613">
        <v>130</v>
      </c>
      <c r="M613">
        <v>120</v>
      </c>
      <c r="N613">
        <v>120</v>
      </c>
      <c r="O613">
        <v>120</v>
      </c>
      <c r="P613">
        <v>140</v>
      </c>
      <c r="Q613">
        <v>140</v>
      </c>
      <c r="R613">
        <v>140</v>
      </c>
      <c r="S613">
        <v>140</v>
      </c>
      <c r="T613">
        <v>150</v>
      </c>
      <c r="U613">
        <v>140</v>
      </c>
      <c r="V613">
        <v>130</v>
      </c>
      <c r="W613">
        <v>130</v>
      </c>
      <c r="X613">
        <v>130</v>
      </c>
      <c r="Y613" s="145">
        <v>140</v>
      </c>
      <c r="Z613">
        <v>140</v>
      </c>
      <c r="AA613">
        <v>140</v>
      </c>
    </row>
    <row r="614" spans="1:27" x14ac:dyDescent="0.2">
      <c r="A614" s="89">
        <f>VLOOKUP(C614,TabellenBDFS!$B$4:$C$2717,2,FALSE)</f>
        <v>83</v>
      </c>
      <c r="B614" t="str">
        <f t="shared" si="11"/>
        <v>832</v>
      </c>
      <c r="C614" t="s">
        <v>85</v>
      </c>
      <c r="D614">
        <v>2</v>
      </c>
      <c r="E614">
        <v>30</v>
      </c>
      <c r="F614">
        <v>30</v>
      </c>
      <c r="G614">
        <v>30</v>
      </c>
      <c r="H614">
        <v>30</v>
      </c>
      <c r="I614">
        <v>30</v>
      </c>
      <c r="J614">
        <v>30</v>
      </c>
      <c r="K614">
        <v>20</v>
      </c>
      <c r="L614">
        <v>20</v>
      </c>
      <c r="M614">
        <v>20</v>
      </c>
      <c r="N614">
        <v>20</v>
      </c>
      <c r="O614">
        <v>20</v>
      </c>
      <c r="P614">
        <v>20</v>
      </c>
      <c r="Q614">
        <v>20</v>
      </c>
      <c r="R614">
        <v>20</v>
      </c>
      <c r="S614">
        <v>20</v>
      </c>
      <c r="T614">
        <v>20</v>
      </c>
      <c r="U614">
        <v>20</v>
      </c>
      <c r="V614">
        <v>20</v>
      </c>
      <c r="W614">
        <v>20</v>
      </c>
      <c r="X614">
        <v>10</v>
      </c>
      <c r="Y614" s="145">
        <v>10</v>
      </c>
      <c r="Z614">
        <v>10</v>
      </c>
      <c r="AA614">
        <v>10</v>
      </c>
    </row>
    <row r="615" spans="1:27" x14ac:dyDescent="0.2">
      <c r="A615" s="89">
        <f>VLOOKUP(C615,TabellenBDFS!$B$4:$C$2717,2,FALSE)</f>
        <v>83</v>
      </c>
      <c r="B615" t="str">
        <f t="shared" si="11"/>
        <v>833</v>
      </c>
      <c r="C615" t="s">
        <v>85</v>
      </c>
      <c r="D615">
        <v>3</v>
      </c>
      <c r="E615">
        <v>0</v>
      </c>
      <c r="F615">
        <v>0</v>
      </c>
      <c r="G615">
        <v>0</v>
      </c>
      <c r="H615">
        <v>10</v>
      </c>
      <c r="I615">
        <v>10</v>
      </c>
      <c r="J615">
        <v>10</v>
      </c>
      <c r="K615">
        <v>10</v>
      </c>
      <c r="L615">
        <v>10</v>
      </c>
      <c r="M615">
        <v>10</v>
      </c>
      <c r="N615">
        <v>10</v>
      </c>
      <c r="O615">
        <v>10</v>
      </c>
      <c r="P615">
        <v>20</v>
      </c>
      <c r="Q615">
        <v>20</v>
      </c>
      <c r="R615">
        <v>30</v>
      </c>
      <c r="S615">
        <v>30</v>
      </c>
      <c r="T615">
        <v>30</v>
      </c>
      <c r="U615">
        <v>30</v>
      </c>
      <c r="V615">
        <v>30</v>
      </c>
      <c r="W615">
        <v>40</v>
      </c>
      <c r="X615">
        <v>40</v>
      </c>
      <c r="Y615" s="145">
        <v>40</v>
      </c>
      <c r="Z615">
        <v>30</v>
      </c>
      <c r="AA615">
        <v>30</v>
      </c>
    </row>
    <row r="616" spans="1:27" x14ac:dyDescent="0.2">
      <c r="A616" s="89">
        <f>VLOOKUP(C616,TabellenBDFS!$B$4:$C$2717,2,FALSE)</f>
        <v>83</v>
      </c>
      <c r="B616" t="str">
        <f t="shared" si="11"/>
        <v>834</v>
      </c>
      <c r="C616" t="s">
        <v>85</v>
      </c>
      <c r="D616">
        <v>4</v>
      </c>
      <c r="E616">
        <v>0</v>
      </c>
      <c r="F616">
        <v>0</v>
      </c>
      <c r="G616">
        <v>0</v>
      </c>
      <c r="H616">
        <v>0</v>
      </c>
      <c r="I616">
        <v>0</v>
      </c>
      <c r="J616">
        <v>0</v>
      </c>
      <c r="K616">
        <v>0</v>
      </c>
      <c r="L616">
        <v>0</v>
      </c>
      <c r="M616">
        <v>10</v>
      </c>
      <c r="N616">
        <v>10</v>
      </c>
      <c r="O616">
        <v>10</v>
      </c>
      <c r="P616">
        <v>10</v>
      </c>
      <c r="Q616">
        <v>10</v>
      </c>
      <c r="R616">
        <v>10</v>
      </c>
      <c r="S616">
        <v>0</v>
      </c>
      <c r="T616">
        <v>0</v>
      </c>
      <c r="U616">
        <v>0</v>
      </c>
      <c r="V616">
        <v>0</v>
      </c>
      <c r="W616">
        <v>0</v>
      </c>
      <c r="X616">
        <v>0</v>
      </c>
      <c r="Y616" s="145">
        <v>0</v>
      </c>
      <c r="Z616">
        <v>0</v>
      </c>
      <c r="AA616">
        <v>0</v>
      </c>
    </row>
    <row r="617" spans="1:27" x14ac:dyDescent="0.2">
      <c r="A617" s="89">
        <f>VLOOKUP(C617,TabellenBDFS!$B$4:$C$2717,2,FALSE)</f>
        <v>83</v>
      </c>
      <c r="B617" t="str">
        <f t="shared" si="11"/>
        <v>835</v>
      </c>
      <c r="C617" t="s">
        <v>85</v>
      </c>
      <c r="D617">
        <v>5</v>
      </c>
      <c r="E617">
        <v>10</v>
      </c>
      <c r="F617">
        <v>20</v>
      </c>
      <c r="G617">
        <v>20</v>
      </c>
      <c r="H617">
        <v>20</v>
      </c>
      <c r="I617">
        <v>20</v>
      </c>
      <c r="J617">
        <v>20</v>
      </c>
      <c r="K617">
        <v>10</v>
      </c>
      <c r="L617">
        <v>10</v>
      </c>
      <c r="M617">
        <v>10</v>
      </c>
      <c r="N617">
        <v>10</v>
      </c>
      <c r="O617">
        <v>10</v>
      </c>
      <c r="P617">
        <v>10</v>
      </c>
      <c r="Q617">
        <v>10</v>
      </c>
      <c r="R617">
        <v>20</v>
      </c>
      <c r="S617">
        <v>20</v>
      </c>
      <c r="T617">
        <v>20</v>
      </c>
      <c r="U617">
        <v>10</v>
      </c>
      <c r="V617">
        <v>10</v>
      </c>
      <c r="W617">
        <v>10</v>
      </c>
      <c r="X617">
        <v>10</v>
      </c>
      <c r="Y617" s="145">
        <v>10</v>
      </c>
      <c r="Z617">
        <v>10</v>
      </c>
      <c r="AA617">
        <v>10</v>
      </c>
    </row>
    <row r="618" spans="1:27" x14ac:dyDescent="0.2">
      <c r="A618" s="89">
        <f>VLOOKUP(C618,TabellenBDFS!$B$4:$C$2717,2,FALSE)</f>
        <v>83</v>
      </c>
      <c r="B618" t="str">
        <f t="shared" si="11"/>
        <v>836</v>
      </c>
      <c r="C618" t="s">
        <v>85</v>
      </c>
      <c r="D618">
        <v>6</v>
      </c>
      <c r="E618">
        <v>40</v>
      </c>
      <c r="F618">
        <v>40</v>
      </c>
      <c r="G618">
        <v>40</v>
      </c>
      <c r="H618">
        <v>40</v>
      </c>
      <c r="I618">
        <v>30</v>
      </c>
      <c r="J618">
        <v>40</v>
      </c>
      <c r="K618">
        <v>40</v>
      </c>
      <c r="L618">
        <v>30</v>
      </c>
      <c r="M618">
        <v>40</v>
      </c>
      <c r="N618">
        <v>40</v>
      </c>
      <c r="O618">
        <v>40</v>
      </c>
      <c r="P618">
        <v>40</v>
      </c>
      <c r="Q618">
        <v>40</v>
      </c>
      <c r="R618">
        <v>30</v>
      </c>
      <c r="S618">
        <v>40</v>
      </c>
      <c r="T618">
        <v>30</v>
      </c>
      <c r="U618">
        <v>40</v>
      </c>
      <c r="V618">
        <v>30</v>
      </c>
      <c r="W618">
        <v>40</v>
      </c>
      <c r="X618">
        <v>30</v>
      </c>
      <c r="Y618" s="145">
        <v>30</v>
      </c>
      <c r="Z618">
        <v>30</v>
      </c>
      <c r="AA618">
        <v>30</v>
      </c>
    </row>
    <row r="619" spans="1:27" x14ac:dyDescent="0.2">
      <c r="A619" s="89">
        <f>VLOOKUP(C619,TabellenBDFS!$B$4:$C$2717,2,FALSE)</f>
        <v>83</v>
      </c>
      <c r="B619" t="str">
        <f t="shared" si="11"/>
        <v>837</v>
      </c>
      <c r="C619" t="s">
        <v>85</v>
      </c>
      <c r="D619">
        <v>7</v>
      </c>
      <c r="E619">
        <v>40</v>
      </c>
      <c r="F619">
        <v>30</v>
      </c>
      <c r="G619">
        <v>30</v>
      </c>
      <c r="H619">
        <v>40</v>
      </c>
      <c r="I619">
        <v>30</v>
      </c>
      <c r="J619">
        <v>30</v>
      </c>
      <c r="K619">
        <v>30</v>
      </c>
      <c r="L619">
        <v>40</v>
      </c>
      <c r="M619">
        <v>30</v>
      </c>
      <c r="N619">
        <v>30</v>
      </c>
      <c r="O619">
        <v>30</v>
      </c>
      <c r="P619">
        <v>40</v>
      </c>
      <c r="Q619">
        <v>40</v>
      </c>
      <c r="R619">
        <v>40</v>
      </c>
      <c r="S619">
        <v>40</v>
      </c>
      <c r="T619">
        <v>40</v>
      </c>
      <c r="U619">
        <v>40</v>
      </c>
      <c r="V619">
        <v>30</v>
      </c>
      <c r="W619">
        <v>30</v>
      </c>
      <c r="X619">
        <v>30</v>
      </c>
      <c r="Y619" s="145">
        <v>50</v>
      </c>
      <c r="Z619">
        <v>40</v>
      </c>
      <c r="AA619">
        <v>50</v>
      </c>
    </row>
    <row r="620" spans="1:27" x14ac:dyDescent="0.2">
      <c r="A620" s="89">
        <f>VLOOKUP(C620,TabellenBDFS!$B$4:$C$2717,2,FALSE)</f>
        <v>84</v>
      </c>
      <c r="B620" t="str">
        <f t="shared" si="11"/>
        <v>841</v>
      </c>
      <c r="C620" t="s">
        <v>86</v>
      </c>
      <c r="D620">
        <v>1</v>
      </c>
      <c r="E620">
        <v>500</v>
      </c>
      <c r="F620">
        <v>500</v>
      </c>
      <c r="G620">
        <v>480</v>
      </c>
      <c r="H620">
        <v>550</v>
      </c>
      <c r="I620">
        <v>570</v>
      </c>
      <c r="J620">
        <v>570</v>
      </c>
      <c r="K620">
        <v>550</v>
      </c>
      <c r="L620">
        <v>590</v>
      </c>
      <c r="M620">
        <v>580</v>
      </c>
      <c r="N620">
        <v>610</v>
      </c>
      <c r="O620">
        <v>620</v>
      </c>
      <c r="P620">
        <v>650</v>
      </c>
      <c r="Q620">
        <v>650</v>
      </c>
      <c r="R620">
        <v>660</v>
      </c>
      <c r="S620">
        <v>660</v>
      </c>
      <c r="T620">
        <v>650</v>
      </c>
      <c r="U620">
        <v>680</v>
      </c>
      <c r="V620">
        <v>680</v>
      </c>
      <c r="W620">
        <v>680</v>
      </c>
      <c r="X620">
        <v>700</v>
      </c>
      <c r="Y620" s="145">
        <v>710</v>
      </c>
      <c r="Z620">
        <v>720</v>
      </c>
      <c r="AA620">
        <v>720</v>
      </c>
    </row>
    <row r="621" spans="1:27" x14ac:dyDescent="0.2">
      <c r="A621" s="89">
        <f>VLOOKUP(C621,TabellenBDFS!$B$4:$C$2717,2,FALSE)</f>
        <v>84</v>
      </c>
      <c r="B621" t="str">
        <f t="shared" si="11"/>
        <v>842</v>
      </c>
      <c r="C621" t="s">
        <v>86</v>
      </c>
      <c r="D621">
        <v>2</v>
      </c>
      <c r="E621">
        <v>140</v>
      </c>
      <c r="F621">
        <v>140</v>
      </c>
      <c r="G621">
        <v>140</v>
      </c>
      <c r="H621">
        <v>150</v>
      </c>
      <c r="I621">
        <v>150</v>
      </c>
      <c r="J621">
        <v>140</v>
      </c>
      <c r="K621">
        <v>130</v>
      </c>
      <c r="L621">
        <v>130</v>
      </c>
      <c r="M621">
        <v>130</v>
      </c>
      <c r="N621">
        <v>130</v>
      </c>
      <c r="O621">
        <v>130</v>
      </c>
      <c r="P621">
        <v>130</v>
      </c>
      <c r="Q621">
        <v>120</v>
      </c>
      <c r="R621">
        <v>120</v>
      </c>
      <c r="S621">
        <v>120</v>
      </c>
      <c r="T621">
        <v>100</v>
      </c>
      <c r="U621">
        <v>100</v>
      </c>
      <c r="V621">
        <v>90</v>
      </c>
      <c r="W621">
        <v>90</v>
      </c>
      <c r="X621">
        <v>90</v>
      </c>
      <c r="Y621" s="145">
        <v>90</v>
      </c>
      <c r="Z621">
        <v>80</v>
      </c>
      <c r="AA621">
        <v>80</v>
      </c>
    </row>
    <row r="622" spans="1:27" x14ac:dyDescent="0.2">
      <c r="A622" s="89">
        <f>VLOOKUP(C622,TabellenBDFS!$B$4:$C$2717,2,FALSE)</f>
        <v>84</v>
      </c>
      <c r="B622" t="str">
        <f t="shared" si="11"/>
        <v>843</v>
      </c>
      <c r="C622" t="s">
        <v>86</v>
      </c>
      <c r="D622">
        <v>3</v>
      </c>
      <c r="E622">
        <v>0</v>
      </c>
      <c r="F622">
        <v>10</v>
      </c>
      <c r="G622">
        <v>10</v>
      </c>
      <c r="H622">
        <v>20</v>
      </c>
      <c r="I622">
        <v>40</v>
      </c>
      <c r="J622">
        <v>40</v>
      </c>
      <c r="K622">
        <v>40</v>
      </c>
      <c r="L622">
        <v>60</v>
      </c>
      <c r="M622">
        <v>60</v>
      </c>
      <c r="N622">
        <v>60</v>
      </c>
      <c r="O622">
        <v>70</v>
      </c>
      <c r="P622">
        <v>100</v>
      </c>
      <c r="Q622">
        <v>100</v>
      </c>
      <c r="R622">
        <v>100</v>
      </c>
      <c r="S622">
        <v>110</v>
      </c>
      <c r="T622">
        <v>110</v>
      </c>
      <c r="U622">
        <v>110</v>
      </c>
      <c r="V622">
        <v>110</v>
      </c>
      <c r="W622">
        <v>130</v>
      </c>
      <c r="X622">
        <v>150</v>
      </c>
      <c r="Y622" s="145">
        <v>150</v>
      </c>
      <c r="Z622">
        <v>160</v>
      </c>
      <c r="AA622">
        <v>160</v>
      </c>
    </row>
    <row r="623" spans="1:27" x14ac:dyDescent="0.2">
      <c r="A623" s="89">
        <f>VLOOKUP(C623,TabellenBDFS!$B$4:$C$2717,2,FALSE)</f>
        <v>84</v>
      </c>
      <c r="B623" t="str">
        <f t="shared" si="11"/>
        <v>844</v>
      </c>
      <c r="C623" t="s">
        <v>86</v>
      </c>
      <c r="D623">
        <v>4</v>
      </c>
      <c r="E623">
        <v>0</v>
      </c>
      <c r="F623">
        <v>0</v>
      </c>
      <c r="G623">
        <v>10</v>
      </c>
      <c r="H623">
        <v>20</v>
      </c>
      <c r="I623">
        <v>20</v>
      </c>
      <c r="J623">
        <v>20</v>
      </c>
      <c r="K623">
        <v>20</v>
      </c>
      <c r="L623">
        <v>20</v>
      </c>
      <c r="M623">
        <v>20</v>
      </c>
      <c r="N623">
        <v>30</v>
      </c>
      <c r="O623">
        <v>20</v>
      </c>
      <c r="P623">
        <v>20</v>
      </c>
      <c r="Q623">
        <v>20</v>
      </c>
      <c r="R623">
        <v>20</v>
      </c>
      <c r="S623">
        <v>30</v>
      </c>
      <c r="T623">
        <v>30</v>
      </c>
      <c r="U623">
        <v>30</v>
      </c>
      <c r="V623">
        <v>30</v>
      </c>
      <c r="W623">
        <v>20</v>
      </c>
      <c r="X623">
        <v>20</v>
      </c>
      <c r="Y623" s="145">
        <v>30</v>
      </c>
      <c r="Z623">
        <v>30</v>
      </c>
      <c r="AA623">
        <v>30</v>
      </c>
    </row>
    <row r="624" spans="1:27" x14ac:dyDescent="0.2">
      <c r="A624" s="89">
        <f>VLOOKUP(C624,TabellenBDFS!$B$4:$C$2717,2,FALSE)</f>
        <v>84</v>
      </c>
      <c r="B624" t="str">
        <f t="shared" si="11"/>
        <v>845</v>
      </c>
      <c r="C624" t="s">
        <v>86</v>
      </c>
      <c r="D624">
        <v>5</v>
      </c>
      <c r="E624">
        <v>10</v>
      </c>
      <c r="F624">
        <v>10</v>
      </c>
      <c r="G624">
        <v>10</v>
      </c>
      <c r="H624">
        <v>20</v>
      </c>
      <c r="I624">
        <v>40</v>
      </c>
      <c r="J624">
        <v>30</v>
      </c>
      <c r="K624">
        <v>30</v>
      </c>
      <c r="L624">
        <v>30</v>
      </c>
      <c r="M624">
        <v>30</v>
      </c>
      <c r="N624">
        <v>30</v>
      </c>
      <c r="O624">
        <v>20</v>
      </c>
      <c r="P624">
        <v>20</v>
      </c>
      <c r="Q624">
        <v>20</v>
      </c>
      <c r="R624">
        <v>20</v>
      </c>
      <c r="S624">
        <v>20</v>
      </c>
      <c r="T624">
        <v>20</v>
      </c>
      <c r="U624">
        <v>20</v>
      </c>
      <c r="V624">
        <v>20</v>
      </c>
      <c r="W624">
        <v>20</v>
      </c>
      <c r="X624">
        <v>20</v>
      </c>
      <c r="Y624" s="145">
        <v>20</v>
      </c>
      <c r="Z624">
        <v>20</v>
      </c>
      <c r="AA624">
        <v>20</v>
      </c>
    </row>
    <row r="625" spans="1:27" x14ac:dyDescent="0.2">
      <c r="A625" s="89">
        <f>VLOOKUP(C625,TabellenBDFS!$B$4:$C$2717,2,FALSE)</f>
        <v>84</v>
      </c>
      <c r="B625" t="str">
        <f t="shared" si="11"/>
        <v>846</v>
      </c>
      <c r="C625" t="s">
        <v>86</v>
      </c>
      <c r="D625">
        <v>6</v>
      </c>
      <c r="E625">
        <v>220</v>
      </c>
      <c r="F625">
        <v>210</v>
      </c>
      <c r="G625">
        <v>200</v>
      </c>
      <c r="H625">
        <v>210</v>
      </c>
      <c r="I625">
        <v>220</v>
      </c>
      <c r="J625">
        <v>220</v>
      </c>
      <c r="K625">
        <v>230</v>
      </c>
      <c r="L625">
        <v>240</v>
      </c>
      <c r="M625">
        <v>250</v>
      </c>
      <c r="N625">
        <v>260</v>
      </c>
      <c r="O625">
        <v>280</v>
      </c>
      <c r="P625">
        <v>290</v>
      </c>
      <c r="Q625">
        <v>300</v>
      </c>
      <c r="R625">
        <v>300</v>
      </c>
      <c r="S625">
        <v>280</v>
      </c>
      <c r="T625">
        <v>300</v>
      </c>
      <c r="U625">
        <v>330</v>
      </c>
      <c r="V625">
        <v>340</v>
      </c>
      <c r="W625">
        <v>330</v>
      </c>
      <c r="X625">
        <v>330</v>
      </c>
      <c r="Y625" s="145">
        <v>340</v>
      </c>
      <c r="Z625">
        <v>350</v>
      </c>
      <c r="AA625">
        <v>350</v>
      </c>
    </row>
    <row r="626" spans="1:27" x14ac:dyDescent="0.2">
      <c r="A626" s="89">
        <f>VLOOKUP(C626,TabellenBDFS!$B$4:$C$2717,2,FALSE)</f>
        <v>84</v>
      </c>
      <c r="B626" t="str">
        <f t="shared" si="11"/>
        <v>847</v>
      </c>
      <c r="C626" t="s">
        <v>86</v>
      </c>
      <c r="D626">
        <v>7</v>
      </c>
      <c r="E626">
        <v>130</v>
      </c>
      <c r="F626">
        <v>130</v>
      </c>
      <c r="G626">
        <v>100</v>
      </c>
      <c r="H626">
        <v>130</v>
      </c>
      <c r="I626">
        <v>110</v>
      </c>
      <c r="J626">
        <v>110</v>
      </c>
      <c r="K626">
        <v>110</v>
      </c>
      <c r="L626">
        <v>110</v>
      </c>
      <c r="M626">
        <v>90</v>
      </c>
      <c r="N626">
        <v>100</v>
      </c>
      <c r="O626">
        <v>100</v>
      </c>
      <c r="P626">
        <v>90</v>
      </c>
      <c r="Q626">
        <v>90</v>
      </c>
      <c r="R626">
        <v>90</v>
      </c>
      <c r="S626">
        <v>90</v>
      </c>
      <c r="T626">
        <v>90</v>
      </c>
      <c r="U626">
        <v>90</v>
      </c>
      <c r="V626">
        <v>90</v>
      </c>
      <c r="W626">
        <v>90</v>
      </c>
      <c r="X626">
        <v>90</v>
      </c>
      <c r="Y626" s="145">
        <v>90</v>
      </c>
      <c r="Z626">
        <v>80</v>
      </c>
      <c r="AA626">
        <v>90</v>
      </c>
    </row>
    <row r="627" spans="1:27" x14ac:dyDescent="0.2">
      <c r="A627" s="89">
        <f>VLOOKUP(C627,TabellenBDFS!$B$4:$C$2717,2,FALSE)</f>
        <v>85</v>
      </c>
      <c r="B627" t="str">
        <f t="shared" si="11"/>
        <v>851</v>
      </c>
      <c r="C627" t="s">
        <v>87</v>
      </c>
      <c r="D627">
        <v>1</v>
      </c>
      <c r="E627">
        <v>210</v>
      </c>
      <c r="F627">
        <v>210</v>
      </c>
      <c r="G627">
        <v>240</v>
      </c>
      <c r="H627">
        <v>270</v>
      </c>
      <c r="I627">
        <v>280</v>
      </c>
      <c r="J627">
        <v>280</v>
      </c>
      <c r="K627">
        <v>280</v>
      </c>
      <c r="L627">
        <v>310</v>
      </c>
      <c r="M627">
        <v>300</v>
      </c>
      <c r="N627">
        <v>290</v>
      </c>
      <c r="O627">
        <v>290</v>
      </c>
      <c r="P627">
        <v>300</v>
      </c>
      <c r="Q627">
        <v>300</v>
      </c>
      <c r="R627">
        <v>310</v>
      </c>
      <c r="S627">
        <v>220</v>
      </c>
      <c r="T627">
        <v>230</v>
      </c>
      <c r="U627">
        <v>240</v>
      </c>
      <c r="V627">
        <v>230</v>
      </c>
      <c r="W627">
        <v>240</v>
      </c>
      <c r="X627">
        <v>250</v>
      </c>
      <c r="Y627" s="145">
        <v>260</v>
      </c>
      <c r="Z627">
        <v>250</v>
      </c>
      <c r="AA627">
        <v>260</v>
      </c>
    </row>
    <row r="628" spans="1:27" x14ac:dyDescent="0.2">
      <c r="A628" s="89">
        <f>VLOOKUP(C628,TabellenBDFS!$B$4:$C$2717,2,FALSE)</f>
        <v>85</v>
      </c>
      <c r="B628" t="str">
        <f t="shared" si="11"/>
        <v>852</v>
      </c>
      <c r="C628" t="s">
        <v>87</v>
      </c>
      <c r="D628">
        <v>2</v>
      </c>
      <c r="E628">
        <v>40</v>
      </c>
      <c r="F628">
        <v>40</v>
      </c>
      <c r="G628">
        <v>40</v>
      </c>
      <c r="H628">
        <v>40</v>
      </c>
      <c r="I628">
        <v>40</v>
      </c>
      <c r="J628">
        <v>40</v>
      </c>
      <c r="K628">
        <v>40</v>
      </c>
      <c r="L628">
        <v>40</v>
      </c>
      <c r="M628">
        <v>40</v>
      </c>
      <c r="N628">
        <v>30</v>
      </c>
      <c r="O628">
        <v>30</v>
      </c>
      <c r="P628">
        <v>30</v>
      </c>
      <c r="Q628">
        <v>30</v>
      </c>
      <c r="R628">
        <v>30</v>
      </c>
      <c r="S628">
        <v>20</v>
      </c>
      <c r="T628">
        <v>20</v>
      </c>
      <c r="U628">
        <v>20</v>
      </c>
      <c r="V628">
        <v>20</v>
      </c>
      <c r="W628">
        <v>20</v>
      </c>
      <c r="X628">
        <v>20</v>
      </c>
      <c r="Y628" s="145">
        <v>20</v>
      </c>
      <c r="Z628">
        <v>20</v>
      </c>
      <c r="AA628">
        <v>20</v>
      </c>
    </row>
    <row r="629" spans="1:27" x14ac:dyDescent="0.2">
      <c r="A629" s="89">
        <f>VLOOKUP(C629,TabellenBDFS!$B$4:$C$2717,2,FALSE)</f>
        <v>85</v>
      </c>
      <c r="B629" t="str">
        <f t="shared" si="11"/>
        <v>853</v>
      </c>
      <c r="C629" t="s">
        <v>87</v>
      </c>
      <c r="D629">
        <v>3</v>
      </c>
      <c r="E629">
        <v>0</v>
      </c>
      <c r="F629">
        <v>0</v>
      </c>
      <c r="G629">
        <v>10</v>
      </c>
      <c r="H629">
        <v>10</v>
      </c>
      <c r="I629">
        <v>20</v>
      </c>
      <c r="J629">
        <v>20</v>
      </c>
      <c r="K629">
        <v>20</v>
      </c>
      <c r="L629">
        <v>20</v>
      </c>
      <c r="M629">
        <v>20</v>
      </c>
      <c r="N629">
        <v>20</v>
      </c>
      <c r="O629">
        <v>30</v>
      </c>
      <c r="P629">
        <v>30</v>
      </c>
      <c r="Q629">
        <v>30</v>
      </c>
      <c r="R629">
        <v>40</v>
      </c>
      <c r="S629">
        <v>40</v>
      </c>
      <c r="T629">
        <v>50</v>
      </c>
      <c r="U629">
        <v>50</v>
      </c>
      <c r="V629">
        <v>50</v>
      </c>
      <c r="W629">
        <v>50</v>
      </c>
      <c r="X629">
        <v>60</v>
      </c>
      <c r="Y629" s="145">
        <v>70</v>
      </c>
      <c r="Z629">
        <v>70</v>
      </c>
      <c r="AA629">
        <v>80</v>
      </c>
    </row>
    <row r="630" spans="1:27" x14ac:dyDescent="0.2">
      <c r="A630" s="89">
        <f>VLOOKUP(C630,TabellenBDFS!$B$4:$C$2717,2,FALSE)</f>
        <v>85</v>
      </c>
      <c r="B630" t="str">
        <f t="shared" si="11"/>
        <v>854</v>
      </c>
      <c r="C630" t="s">
        <v>87</v>
      </c>
      <c r="D630">
        <v>4</v>
      </c>
      <c r="E630">
        <v>0</v>
      </c>
      <c r="F630">
        <v>0</v>
      </c>
      <c r="G630">
        <v>0</v>
      </c>
      <c r="H630">
        <v>0</v>
      </c>
      <c r="I630">
        <v>0</v>
      </c>
      <c r="J630">
        <v>0</v>
      </c>
      <c r="K630">
        <v>0</v>
      </c>
      <c r="L630">
        <v>0</v>
      </c>
      <c r="M630">
        <v>0</v>
      </c>
      <c r="N630">
        <v>0</v>
      </c>
      <c r="O630">
        <v>0</v>
      </c>
      <c r="P630">
        <v>0</v>
      </c>
      <c r="Q630">
        <v>0</v>
      </c>
      <c r="R630">
        <v>0</v>
      </c>
      <c r="S630">
        <v>0</v>
      </c>
      <c r="T630">
        <v>0</v>
      </c>
      <c r="U630">
        <v>0</v>
      </c>
      <c r="V630">
        <v>0</v>
      </c>
      <c r="W630">
        <v>0</v>
      </c>
      <c r="X630">
        <v>10</v>
      </c>
      <c r="Y630" s="145">
        <v>10</v>
      </c>
      <c r="Z630">
        <v>10</v>
      </c>
      <c r="AA630">
        <v>10</v>
      </c>
    </row>
    <row r="631" spans="1:27" x14ac:dyDescent="0.2">
      <c r="A631" s="89">
        <f>VLOOKUP(C631,TabellenBDFS!$B$4:$C$2717,2,FALSE)</f>
        <v>85</v>
      </c>
      <c r="B631" t="str">
        <f t="shared" si="11"/>
        <v>855</v>
      </c>
      <c r="C631" t="s">
        <v>87</v>
      </c>
      <c r="D631">
        <v>5</v>
      </c>
      <c r="E631">
        <v>20</v>
      </c>
      <c r="F631">
        <v>20</v>
      </c>
      <c r="G631">
        <v>30</v>
      </c>
      <c r="H631">
        <v>30</v>
      </c>
      <c r="I631">
        <v>30</v>
      </c>
      <c r="J631">
        <v>30</v>
      </c>
      <c r="K631">
        <v>30</v>
      </c>
      <c r="L631">
        <v>30</v>
      </c>
      <c r="M631">
        <v>30</v>
      </c>
      <c r="N631">
        <v>30</v>
      </c>
      <c r="O631">
        <v>30</v>
      </c>
      <c r="P631">
        <v>30</v>
      </c>
      <c r="Q631">
        <v>30</v>
      </c>
      <c r="R631">
        <v>30</v>
      </c>
      <c r="S631">
        <v>30</v>
      </c>
      <c r="T631">
        <v>30</v>
      </c>
      <c r="U631">
        <v>30</v>
      </c>
      <c r="V631">
        <v>30</v>
      </c>
      <c r="W631">
        <v>30</v>
      </c>
      <c r="X631">
        <v>30</v>
      </c>
      <c r="Y631" s="145">
        <v>30</v>
      </c>
      <c r="Z631">
        <v>30</v>
      </c>
      <c r="AA631">
        <v>30</v>
      </c>
    </row>
    <row r="632" spans="1:27" x14ac:dyDescent="0.2">
      <c r="A632" s="89">
        <f>VLOOKUP(C632,TabellenBDFS!$B$4:$C$2717,2,FALSE)</f>
        <v>85</v>
      </c>
      <c r="B632" t="str">
        <f t="shared" si="11"/>
        <v>856</v>
      </c>
      <c r="C632" t="s">
        <v>87</v>
      </c>
      <c r="D632">
        <v>6</v>
      </c>
      <c r="E632">
        <v>90</v>
      </c>
      <c r="F632">
        <v>80</v>
      </c>
      <c r="G632">
        <v>90</v>
      </c>
      <c r="H632">
        <v>100</v>
      </c>
      <c r="I632">
        <v>100</v>
      </c>
      <c r="J632">
        <v>110</v>
      </c>
      <c r="K632">
        <v>110</v>
      </c>
      <c r="L632">
        <v>110</v>
      </c>
      <c r="M632">
        <v>110</v>
      </c>
      <c r="N632">
        <v>110</v>
      </c>
      <c r="O632">
        <v>110</v>
      </c>
      <c r="P632">
        <v>110</v>
      </c>
      <c r="Q632">
        <v>120</v>
      </c>
      <c r="R632">
        <v>120</v>
      </c>
      <c r="S632">
        <v>90</v>
      </c>
      <c r="T632">
        <v>100</v>
      </c>
      <c r="U632">
        <v>100</v>
      </c>
      <c r="V632">
        <v>90</v>
      </c>
      <c r="W632">
        <v>90</v>
      </c>
      <c r="X632">
        <v>100</v>
      </c>
      <c r="Y632" s="145">
        <v>100</v>
      </c>
      <c r="Z632">
        <v>90</v>
      </c>
      <c r="AA632">
        <v>90</v>
      </c>
    </row>
    <row r="633" spans="1:27" x14ac:dyDescent="0.2">
      <c r="A633" s="89">
        <f>VLOOKUP(C633,TabellenBDFS!$B$4:$C$2717,2,FALSE)</f>
        <v>85</v>
      </c>
      <c r="B633" t="str">
        <f t="shared" si="11"/>
        <v>857</v>
      </c>
      <c r="C633" t="s">
        <v>87</v>
      </c>
      <c r="D633">
        <v>7</v>
      </c>
      <c r="E633">
        <v>50</v>
      </c>
      <c r="F633">
        <v>60</v>
      </c>
      <c r="G633">
        <v>70</v>
      </c>
      <c r="H633">
        <v>80</v>
      </c>
      <c r="I633">
        <v>90</v>
      </c>
      <c r="J633">
        <v>80</v>
      </c>
      <c r="K633">
        <v>80</v>
      </c>
      <c r="L633">
        <v>110</v>
      </c>
      <c r="M633">
        <v>90</v>
      </c>
      <c r="N633">
        <v>90</v>
      </c>
      <c r="O633">
        <v>90</v>
      </c>
      <c r="P633">
        <v>90</v>
      </c>
      <c r="Q633">
        <v>90</v>
      </c>
      <c r="R633">
        <v>80</v>
      </c>
      <c r="S633">
        <v>40</v>
      </c>
      <c r="T633">
        <v>40</v>
      </c>
      <c r="U633">
        <v>40</v>
      </c>
      <c r="V633">
        <v>40</v>
      </c>
      <c r="W633">
        <v>50</v>
      </c>
      <c r="X633">
        <v>40</v>
      </c>
      <c r="Y633" s="145">
        <v>40</v>
      </c>
      <c r="Z633">
        <v>40</v>
      </c>
      <c r="AA633">
        <v>40</v>
      </c>
    </row>
    <row r="634" spans="1:27" x14ac:dyDescent="0.2">
      <c r="A634" s="89">
        <f>VLOOKUP(C634,TabellenBDFS!$B$4:$C$2717,2,FALSE)</f>
        <v>86</v>
      </c>
      <c r="B634" t="str">
        <f t="shared" si="11"/>
        <v>861</v>
      </c>
      <c r="C634" t="s">
        <v>88</v>
      </c>
      <c r="D634">
        <v>1</v>
      </c>
      <c r="E634">
        <v>180</v>
      </c>
      <c r="F634">
        <v>180</v>
      </c>
      <c r="G634">
        <v>180</v>
      </c>
      <c r="H634">
        <v>190</v>
      </c>
      <c r="I634">
        <v>180</v>
      </c>
      <c r="J634">
        <v>190</v>
      </c>
      <c r="K634">
        <v>190</v>
      </c>
      <c r="L634">
        <v>190</v>
      </c>
      <c r="M634">
        <v>190</v>
      </c>
      <c r="N634">
        <v>200</v>
      </c>
      <c r="O634">
        <v>190</v>
      </c>
      <c r="P634">
        <v>190</v>
      </c>
      <c r="Q634">
        <v>190</v>
      </c>
      <c r="R634">
        <v>200</v>
      </c>
      <c r="S634">
        <v>200</v>
      </c>
      <c r="T634">
        <v>210</v>
      </c>
      <c r="U634">
        <v>210</v>
      </c>
      <c r="V634">
        <v>210</v>
      </c>
      <c r="W634">
        <v>210</v>
      </c>
      <c r="X634">
        <v>210</v>
      </c>
      <c r="Y634" s="145">
        <v>220</v>
      </c>
      <c r="Z634">
        <v>210</v>
      </c>
      <c r="AA634">
        <v>200</v>
      </c>
    </row>
    <row r="635" spans="1:27" x14ac:dyDescent="0.2">
      <c r="A635" s="89">
        <f>VLOOKUP(C635,TabellenBDFS!$B$4:$C$2717,2,FALSE)</f>
        <v>86</v>
      </c>
      <c r="B635" t="str">
        <f t="shared" si="11"/>
        <v>862</v>
      </c>
      <c r="C635" t="s">
        <v>88</v>
      </c>
      <c r="D635">
        <v>2</v>
      </c>
      <c r="E635">
        <v>50</v>
      </c>
      <c r="F635">
        <v>50</v>
      </c>
      <c r="G635">
        <v>50</v>
      </c>
      <c r="H635">
        <v>60</v>
      </c>
      <c r="I635">
        <v>50</v>
      </c>
      <c r="J635">
        <v>50</v>
      </c>
      <c r="K635">
        <v>50</v>
      </c>
      <c r="L635">
        <v>50</v>
      </c>
      <c r="M635">
        <v>50</v>
      </c>
      <c r="N635">
        <v>50</v>
      </c>
      <c r="O635">
        <v>50</v>
      </c>
      <c r="P635">
        <v>50</v>
      </c>
      <c r="Q635">
        <v>50</v>
      </c>
      <c r="R635">
        <v>50</v>
      </c>
      <c r="S635">
        <v>50</v>
      </c>
      <c r="T635">
        <v>50</v>
      </c>
      <c r="U635">
        <v>40</v>
      </c>
      <c r="V635">
        <v>40</v>
      </c>
      <c r="W635">
        <v>40</v>
      </c>
      <c r="X635">
        <v>40</v>
      </c>
      <c r="Y635" s="145">
        <v>40</v>
      </c>
      <c r="Z635">
        <v>40</v>
      </c>
      <c r="AA635">
        <v>40</v>
      </c>
    </row>
    <row r="636" spans="1:27" x14ac:dyDescent="0.2">
      <c r="A636" s="89">
        <f>VLOOKUP(C636,TabellenBDFS!$B$4:$C$2717,2,FALSE)</f>
        <v>86</v>
      </c>
      <c r="B636" t="str">
        <f t="shared" si="11"/>
        <v>863</v>
      </c>
      <c r="C636" t="s">
        <v>88</v>
      </c>
      <c r="D636">
        <v>3</v>
      </c>
      <c r="E636">
        <v>0</v>
      </c>
      <c r="F636">
        <v>0</v>
      </c>
      <c r="G636">
        <v>10</v>
      </c>
      <c r="H636">
        <v>10</v>
      </c>
      <c r="I636">
        <v>10</v>
      </c>
      <c r="J636">
        <v>10</v>
      </c>
      <c r="K636">
        <v>10</v>
      </c>
      <c r="L636">
        <v>10</v>
      </c>
      <c r="M636">
        <v>10</v>
      </c>
      <c r="N636">
        <v>20</v>
      </c>
      <c r="O636">
        <v>20</v>
      </c>
      <c r="P636">
        <v>20</v>
      </c>
      <c r="Q636">
        <v>30</v>
      </c>
      <c r="R636">
        <v>20</v>
      </c>
      <c r="S636">
        <v>30</v>
      </c>
      <c r="T636">
        <v>40</v>
      </c>
      <c r="U636">
        <v>30</v>
      </c>
      <c r="V636">
        <v>40</v>
      </c>
      <c r="W636">
        <v>30</v>
      </c>
      <c r="X636">
        <v>40</v>
      </c>
      <c r="Y636" s="145">
        <v>40</v>
      </c>
      <c r="Z636">
        <v>40</v>
      </c>
      <c r="AA636">
        <v>40</v>
      </c>
    </row>
    <row r="637" spans="1:27" x14ac:dyDescent="0.2">
      <c r="A637" s="89">
        <f>VLOOKUP(C637,TabellenBDFS!$B$4:$C$2717,2,FALSE)</f>
        <v>86</v>
      </c>
      <c r="B637" t="str">
        <f t="shared" si="11"/>
        <v>864</v>
      </c>
      <c r="C637" t="s">
        <v>88</v>
      </c>
      <c r="D637">
        <v>4</v>
      </c>
      <c r="E637">
        <v>0</v>
      </c>
      <c r="F637">
        <v>0</v>
      </c>
      <c r="G637">
        <v>0</v>
      </c>
      <c r="H637">
        <v>0</v>
      </c>
      <c r="I637">
        <v>0</v>
      </c>
      <c r="J637">
        <v>0</v>
      </c>
      <c r="K637">
        <v>0</v>
      </c>
      <c r="L637">
        <v>10</v>
      </c>
      <c r="M637">
        <v>10</v>
      </c>
      <c r="N637">
        <v>10</v>
      </c>
      <c r="O637">
        <v>10</v>
      </c>
      <c r="P637">
        <v>10</v>
      </c>
      <c r="Q637">
        <v>10</v>
      </c>
      <c r="R637">
        <v>10</v>
      </c>
      <c r="S637">
        <v>10</v>
      </c>
      <c r="T637">
        <v>10</v>
      </c>
      <c r="U637">
        <v>10</v>
      </c>
      <c r="V637">
        <v>10</v>
      </c>
      <c r="W637">
        <v>10</v>
      </c>
      <c r="X637">
        <v>10</v>
      </c>
      <c r="Y637" s="145">
        <v>10</v>
      </c>
      <c r="Z637">
        <v>10</v>
      </c>
      <c r="AA637">
        <v>10</v>
      </c>
    </row>
    <row r="638" spans="1:27" x14ac:dyDescent="0.2">
      <c r="A638" s="89">
        <f>VLOOKUP(C638,TabellenBDFS!$B$4:$C$2717,2,FALSE)</f>
        <v>86</v>
      </c>
      <c r="B638" t="str">
        <f t="shared" si="11"/>
        <v>865</v>
      </c>
      <c r="C638" t="s">
        <v>88</v>
      </c>
      <c r="D638">
        <v>5</v>
      </c>
      <c r="E638">
        <v>20</v>
      </c>
      <c r="F638">
        <v>20</v>
      </c>
      <c r="G638">
        <v>20</v>
      </c>
      <c r="H638">
        <v>20</v>
      </c>
      <c r="I638">
        <v>20</v>
      </c>
      <c r="J638">
        <v>20</v>
      </c>
      <c r="K638">
        <v>10</v>
      </c>
      <c r="L638">
        <v>10</v>
      </c>
      <c r="M638">
        <v>10</v>
      </c>
      <c r="N638">
        <v>20</v>
      </c>
      <c r="O638">
        <v>20</v>
      </c>
      <c r="P638">
        <v>10</v>
      </c>
      <c r="Q638">
        <v>10</v>
      </c>
      <c r="R638">
        <v>20</v>
      </c>
      <c r="S638">
        <v>20</v>
      </c>
      <c r="T638">
        <v>20</v>
      </c>
      <c r="U638">
        <v>20</v>
      </c>
      <c r="V638">
        <v>20</v>
      </c>
      <c r="W638">
        <v>20</v>
      </c>
      <c r="X638">
        <v>20</v>
      </c>
      <c r="Y638" s="145">
        <v>20</v>
      </c>
      <c r="Z638">
        <v>20</v>
      </c>
      <c r="AA638">
        <v>20</v>
      </c>
    </row>
    <row r="639" spans="1:27" x14ac:dyDescent="0.2">
      <c r="A639" s="89">
        <f>VLOOKUP(C639,TabellenBDFS!$B$4:$C$2717,2,FALSE)</f>
        <v>86</v>
      </c>
      <c r="B639" t="str">
        <f t="shared" si="11"/>
        <v>866</v>
      </c>
      <c r="C639" t="s">
        <v>88</v>
      </c>
      <c r="D639">
        <v>6</v>
      </c>
      <c r="E639">
        <v>40</v>
      </c>
      <c r="F639">
        <v>40</v>
      </c>
      <c r="G639">
        <v>50</v>
      </c>
      <c r="H639">
        <v>50</v>
      </c>
      <c r="I639">
        <v>50</v>
      </c>
      <c r="J639">
        <v>50</v>
      </c>
      <c r="K639">
        <v>40</v>
      </c>
      <c r="L639">
        <v>40</v>
      </c>
      <c r="M639">
        <v>40</v>
      </c>
      <c r="N639">
        <v>40</v>
      </c>
      <c r="O639">
        <v>40</v>
      </c>
      <c r="P639">
        <v>30</v>
      </c>
      <c r="Q639">
        <v>30</v>
      </c>
      <c r="R639">
        <v>30</v>
      </c>
      <c r="S639">
        <v>30</v>
      </c>
      <c r="T639">
        <v>30</v>
      </c>
      <c r="U639">
        <v>30</v>
      </c>
      <c r="V639">
        <v>30</v>
      </c>
      <c r="W639">
        <v>30</v>
      </c>
      <c r="X639">
        <v>30</v>
      </c>
      <c r="Y639" s="145">
        <v>30</v>
      </c>
      <c r="Z639">
        <v>30</v>
      </c>
      <c r="AA639">
        <v>30</v>
      </c>
    </row>
    <row r="640" spans="1:27" x14ac:dyDescent="0.2">
      <c r="A640" s="89">
        <f>VLOOKUP(C640,TabellenBDFS!$B$4:$C$2717,2,FALSE)</f>
        <v>86</v>
      </c>
      <c r="B640" t="str">
        <f t="shared" si="11"/>
        <v>867</v>
      </c>
      <c r="C640" t="s">
        <v>88</v>
      </c>
      <c r="D640">
        <v>7</v>
      </c>
      <c r="E640">
        <v>70</v>
      </c>
      <c r="F640">
        <v>60</v>
      </c>
      <c r="G640">
        <v>70</v>
      </c>
      <c r="H640">
        <v>60</v>
      </c>
      <c r="I640">
        <v>50</v>
      </c>
      <c r="J640">
        <v>60</v>
      </c>
      <c r="K640">
        <v>70</v>
      </c>
      <c r="L640">
        <v>70</v>
      </c>
      <c r="M640">
        <v>70</v>
      </c>
      <c r="N640">
        <v>70</v>
      </c>
      <c r="O640">
        <v>70</v>
      </c>
      <c r="P640">
        <v>60</v>
      </c>
      <c r="Q640">
        <v>60</v>
      </c>
      <c r="R640">
        <v>70</v>
      </c>
      <c r="S640">
        <v>70</v>
      </c>
      <c r="T640">
        <v>70</v>
      </c>
      <c r="U640">
        <v>70</v>
      </c>
      <c r="V640">
        <v>70</v>
      </c>
      <c r="W640">
        <v>70</v>
      </c>
      <c r="X640">
        <v>70</v>
      </c>
      <c r="Y640" s="145">
        <v>80</v>
      </c>
      <c r="Z640">
        <v>70</v>
      </c>
      <c r="AA640">
        <v>70</v>
      </c>
    </row>
    <row r="641" spans="1:27" x14ac:dyDescent="0.2">
      <c r="A641" s="89">
        <f>VLOOKUP(C641,TabellenBDFS!$B$4:$C$2717,2,FALSE)</f>
        <v>87</v>
      </c>
      <c r="B641" t="str">
        <f t="shared" si="11"/>
        <v>871</v>
      </c>
      <c r="C641" t="s">
        <v>89</v>
      </c>
      <c r="D641">
        <v>1</v>
      </c>
      <c r="E641">
        <v>380</v>
      </c>
      <c r="F641">
        <v>370</v>
      </c>
      <c r="G641">
        <v>380</v>
      </c>
      <c r="H641">
        <v>400</v>
      </c>
      <c r="I641">
        <v>380</v>
      </c>
      <c r="J641">
        <v>370</v>
      </c>
      <c r="K641">
        <v>370</v>
      </c>
      <c r="L641">
        <v>380</v>
      </c>
      <c r="M641">
        <v>370</v>
      </c>
      <c r="N641">
        <v>370</v>
      </c>
      <c r="O641">
        <v>370</v>
      </c>
      <c r="P641">
        <v>400</v>
      </c>
      <c r="Q641">
        <v>370</v>
      </c>
      <c r="R641">
        <v>390</v>
      </c>
      <c r="S641">
        <v>400</v>
      </c>
      <c r="T641">
        <v>390</v>
      </c>
      <c r="U641">
        <v>400</v>
      </c>
      <c r="V641">
        <v>380</v>
      </c>
      <c r="W641">
        <v>410</v>
      </c>
      <c r="X641">
        <v>410</v>
      </c>
      <c r="Y641" s="145">
        <v>390</v>
      </c>
      <c r="Z641">
        <v>390</v>
      </c>
      <c r="AA641">
        <v>370</v>
      </c>
    </row>
    <row r="642" spans="1:27" x14ac:dyDescent="0.2">
      <c r="A642" s="89">
        <f>VLOOKUP(C642,TabellenBDFS!$B$4:$C$2717,2,FALSE)</f>
        <v>87</v>
      </c>
      <c r="B642" t="str">
        <f t="shared" si="11"/>
        <v>872</v>
      </c>
      <c r="C642" t="s">
        <v>89</v>
      </c>
      <c r="D642">
        <v>2</v>
      </c>
      <c r="E642">
        <v>20</v>
      </c>
      <c r="F642">
        <v>20</v>
      </c>
      <c r="G642">
        <v>20</v>
      </c>
      <c r="H642">
        <v>20</v>
      </c>
      <c r="I642">
        <v>20</v>
      </c>
      <c r="J642">
        <v>20</v>
      </c>
      <c r="K642">
        <v>10</v>
      </c>
      <c r="L642">
        <v>10</v>
      </c>
      <c r="M642">
        <v>10</v>
      </c>
      <c r="N642">
        <v>10</v>
      </c>
      <c r="O642">
        <v>10</v>
      </c>
      <c r="P642">
        <v>10</v>
      </c>
      <c r="Q642">
        <v>10</v>
      </c>
      <c r="R642">
        <v>10</v>
      </c>
      <c r="S642">
        <v>10</v>
      </c>
      <c r="T642">
        <v>10</v>
      </c>
      <c r="U642">
        <v>10</v>
      </c>
      <c r="V642">
        <v>10</v>
      </c>
      <c r="W642">
        <v>10</v>
      </c>
      <c r="X642">
        <v>10</v>
      </c>
      <c r="Y642" s="145">
        <v>10</v>
      </c>
      <c r="Z642">
        <v>10</v>
      </c>
      <c r="AA642">
        <v>10</v>
      </c>
    </row>
    <row r="643" spans="1:27" x14ac:dyDescent="0.2">
      <c r="A643" s="89">
        <f>VLOOKUP(C643,TabellenBDFS!$B$4:$C$2717,2,FALSE)</f>
        <v>87</v>
      </c>
      <c r="B643" t="str">
        <f t="shared" si="11"/>
        <v>873</v>
      </c>
      <c r="C643" t="s">
        <v>89</v>
      </c>
      <c r="D643">
        <v>3</v>
      </c>
      <c r="E643">
        <v>0</v>
      </c>
      <c r="F643">
        <v>0</v>
      </c>
      <c r="G643">
        <v>0</v>
      </c>
      <c r="H643">
        <v>0</v>
      </c>
      <c r="I643">
        <v>0</v>
      </c>
      <c r="J643">
        <v>10</v>
      </c>
      <c r="K643">
        <v>10</v>
      </c>
      <c r="L643">
        <v>10</v>
      </c>
      <c r="M643">
        <v>10</v>
      </c>
      <c r="N643">
        <v>10</v>
      </c>
      <c r="O643">
        <v>10</v>
      </c>
      <c r="P643">
        <v>10</v>
      </c>
      <c r="Q643">
        <v>10</v>
      </c>
      <c r="R643">
        <v>10</v>
      </c>
      <c r="S643">
        <v>20</v>
      </c>
      <c r="T643">
        <v>20</v>
      </c>
      <c r="U643">
        <v>20</v>
      </c>
      <c r="V643">
        <v>20</v>
      </c>
      <c r="W643">
        <v>20</v>
      </c>
      <c r="X643">
        <v>10</v>
      </c>
      <c r="Y643" s="145">
        <v>10</v>
      </c>
      <c r="Z643">
        <v>10</v>
      </c>
      <c r="AA643">
        <v>10</v>
      </c>
    </row>
    <row r="644" spans="1:27" x14ac:dyDescent="0.2">
      <c r="A644" s="89">
        <f>VLOOKUP(C644,TabellenBDFS!$B$4:$C$2717,2,FALSE)</f>
        <v>87</v>
      </c>
      <c r="B644" t="str">
        <f t="shared" si="11"/>
        <v>874</v>
      </c>
      <c r="C644" t="s">
        <v>89</v>
      </c>
      <c r="D644">
        <v>4</v>
      </c>
      <c r="E644">
        <v>0</v>
      </c>
      <c r="F644">
        <v>0</v>
      </c>
      <c r="G644">
        <v>0</v>
      </c>
      <c r="H644">
        <v>0</v>
      </c>
      <c r="I644">
        <v>0</v>
      </c>
      <c r="J644">
        <v>0</v>
      </c>
      <c r="K644">
        <v>0</v>
      </c>
      <c r="L644">
        <v>0</v>
      </c>
      <c r="M644">
        <v>0</v>
      </c>
      <c r="N644">
        <v>10</v>
      </c>
      <c r="O644">
        <v>10</v>
      </c>
      <c r="P644">
        <v>10</v>
      </c>
      <c r="Q644">
        <v>10</v>
      </c>
      <c r="R644">
        <v>10</v>
      </c>
      <c r="S644">
        <v>10</v>
      </c>
      <c r="T644">
        <v>0</v>
      </c>
      <c r="U644">
        <v>10</v>
      </c>
      <c r="V644">
        <v>10</v>
      </c>
      <c r="W644">
        <v>10</v>
      </c>
      <c r="X644">
        <v>10</v>
      </c>
      <c r="Y644" s="145">
        <v>10</v>
      </c>
      <c r="Z644">
        <v>10</v>
      </c>
      <c r="AA644">
        <v>10</v>
      </c>
    </row>
    <row r="645" spans="1:27" x14ac:dyDescent="0.2">
      <c r="A645" s="89">
        <f>VLOOKUP(C645,TabellenBDFS!$B$4:$C$2717,2,FALSE)</f>
        <v>87</v>
      </c>
      <c r="B645" t="str">
        <f t="shared" si="11"/>
        <v>875</v>
      </c>
      <c r="C645" t="s">
        <v>89</v>
      </c>
      <c r="D645">
        <v>5</v>
      </c>
      <c r="E645">
        <v>20</v>
      </c>
      <c r="F645">
        <v>20</v>
      </c>
      <c r="G645">
        <v>20</v>
      </c>
      <c r="H645">
        <v>20</v>
      </c>
      <c r="I645">
        <v>20</v>
      </c>
      <c r="J645">
        <v>20</v>
      </c>
      <c r="K645">
        <v>20</v>
      </c>
      <c r="L645">
        <v>20</v>
      </c>
      <c r="M645">
        <v>20</v>
      </c>
      <c r="N645">
        <v>20</v>
      </c>
      <c r="O645">
        <v>20</v>
      </c>
      <c r="P645">
        <v>20</v>
      </c>
      <c r="Q645">
        <v>20</v>
      </c>
      <c r="R645">
        <v>20</v>
      </c>
      <c r="S645">
        <v>20</v>
      </c>
      <c r="T645">
        <v>20</v>
      </c>
      <c r="U645">
        <v>10</v>
      </c>
      <c r="V645">
        <v>10</v>
      </c>
      <c r="W645">
        <v>20</v>
      </c>
      <c r="X645">
        <v>10</v>
      </c>
      <c r="Y645" s="145">
        <v>10</v>
      </c>
      <c r="Z645">
        <v>10</v>
      </c>
      <c r="AA645">
        <v>10</v>
      </c>
    </row>
    <row r="646" spans="1:27" x14ac:dyDescent="0.2">
      <c r="A646" s="89">
        <f>VLOOKUP(C646,TabellenBDFS!$B$4:$C$2717,2,FALSE)</f>
        <v>87</v>
      </c>
      <c r="B646" t="str">
        <f t="shared" si="11"/>
        <v>876</v>
      </c>
      <c r="C646" t="s">
        <v>89</v>
      </c>
      <c r="D646">
        <v>6</v>
      </c>
      <c r="E646">
        <v>190</v>
      </c>
      <c r="F646">
        <v>180</v>
      </c>
      <c r="G646">
        <v>170</v>
      </c>
      <c r="H646">
        <v>180</v>
      </c>
      <c r="I646">
        <v>180</v>
      </c>
      <c r="J646">
        <v>180</v>
      </c>
      <c r="K646">
        <v>180</v>
      </c>
      <c r="L646">
        <v>170</v>
      </c>
      <c r="M646">
        <v>170</v>
      </c>
      <c r="N646">
        <v>170</v>
      </c>
      <c r="O646">
        <v>170</v>
      </c>
      <c r="P646">
        <v>180</v>
      </c>
      <c r="Q646">
        <v>170</v>
      </c>
      <c r="R646">
        <v>170</v>
      </c>
      <c r="S646">
        <v>180</v>
      </c>
      <c r="T646">
        <v>180</v>
      </c>
      <c r="U646">
        <v>180</v>
      </c>
      <c r="V646">
        <v>170</v>
      </c>
      <c r="W646">
        <v>190</v>
      </c>
      <c r="X646">
        <v>200</v>
      </c>
      <c r="Y646" s="145">
        <v>200</v>
      </c>
      <c r="Z646">
        <v>200</v>
      </c>
      <c r="AA646">
        <v>190</v>
      </c>
    </row>
    <row r="647" spans="1:27" x14ac:dyDescent="0.2">
      <c r="A647" s="89">
        <f>VLOOKUP(C647,TabellenBDFS!$B$4:$C$2717,2,FALSE)</f>
        <v>87</v>
      </c>
      <c r="B647" t="str">
        <f t="shared" si="11"/>
        <v>877</v>
      </c>
      <c r="C647" t="s">
        <v>89</v>
      </c>
      <c r="D647">
        <v>7</v>
      </c>
      <c r="E647">
        <v>150</v>
      </c>
      <c r="F647">
        <v>150</v>
      </c>
      <c r="G647">
        <v>170</v>
      </c>
      <c r="H647">
        <v>180</v>
      </c>
      <c r="I647">
        <v>160</v>
      </c>
      <c r="J647">
        <v>150</v>
      </c>
      <c r="K647">
        <v>150</v>
      </c>
      <c r="L647">
        <v>160</v>
      </c>
      <c r="M647">
        <v>160</v>
      </c>
      <c r="N647">
        <v>160</v>
      </c>
      <c r="O647">
        <v>150</v>
      </c>
      <c r="P647">
        <v>160</v>
      </c>
      <c r="Q647">
        <v>160</v>
      </c>
      <c r="R647">
        <v>160</v>
      </c>
      <c r="S647">
        <v>170</v>
      </c>
      <c r="T647">
        <v>170</v>
      </c>
      <c r="U647">
        <v>180</v>
      </c>
      <c r="V647">
        <v>170</v>
      </c>
      <c r="W647">
        <v>170</v>
      </c>
      <c r="X647">
        <v>180</v>
      </c>
      <c r="Y647" s="145">
        <v>150</v>
      </c>
      <c r="Z647">
        <v>150</v>
      </c>
      <c r="AA647">
        <v>150</v>
      </c>
    </row>
    <row r="648" spans="1:27" x14ac:dyDescent="0.2">
      <c r="A648" s="89">
        <f>VLOOKUP(C648,TabellenBDFS!$B$4:$C$2717,2,FALSE)</f>
        <v>88</v>
      </c>
      <c r="B648" t="str">
        <f t="shared" si="11"/>
        <v>881</v>
      </c>
      <c r="C648" t="s">
        <v>90</v>
      </c>
      <c r="D648">
        <v>1</v>
      </c>
      <c r="E648">
        <v>230</v>
      </c>
      <c r="F648">
        <v>230</v>
      </c>
      <c r="G648">
        <v>250</v>
      </c>
      <c r="H648">
        <v>270</v>
      </c>
      <c r="I648">
        <v>300</v>
      </c>
      <c r="J648">
        <v>330</v>
      </c>
      <c r="K648">
        <v>350</v>
      </c>
      <c r="L648">
        <v>380</v>
      </c>
      <c r="M648">
        <v>400</v>
      </c>
      <c r="N648">
        <v>400</v>
      </c>
      <c r="O648">
        <v>430</v>
      </c>
      <c r="P648">
        <v>440</v>
      </c>
      <c r="Q648">
        <v>520</v>
      </c>
      <c r="R648">
        <v>190</v>
      </c>
      <c r="S648">
        <v>270</v>
      </c>
      <c r="T648">
        <v>280</v>
      </c>
      <c r="U648">
        <v>300</v>
      </c>
      <c r="V648">
        <v>290</v>
      </c>
      <c r="W648">
        <v>290</v>
      </c>
      <c r="X648">
        <v>280</v>
      </c>
      <c r="Y648" s="145">
        <v>270</v>
      </c>
      <c r="Z648">
        <v>280</v>
      </c>
      <c r="AA648">
        <v>270</v>
      </c>
    </row>
    <row r="649" spans="1:27" x14ac:dyDescent="0.2">
      <c r="A649" s="89">
        <f>VLOOKUP(C649,TabellenBDFS!$B$4:$C$2717,2,FALSE)</f>
        <v>88</v>
      </c>
      <c r="B649" t="str">
        <f t="shared" si="11"/>
        <v>882</v>
      </c>
      <c r="C649" t="s">
        <v>90</v>
      </c>
      <c r="D649">
        <v>2</v>
      </c>
      <c r="E649">
        <v>40</v>
      </c>
      <c r="F649">
        <v>40</v>
      </c>
      <c r="G649">
        <v>40</v>
      </c>
      <c r="H649">
        <v>40</v>
      </c>
      <c r="I649">
        <v>40</v>
      </c>
      <c r="J649">
        <v>40</v>
      </c>
      <c r="K649">
        <v>40</v>
      </c>
      <c r="L649">
        <v>40</v>
      </c>
      <c r="M649">
        <v>40</v>
      </c>
      <c r="N649">
        <v>40</v>
      </c>
      <c r="O649">
        <v>40</v>
      </c>
      <c r="P649">
        <v>40</v>
      </c>
      <c r="Q649">
        <v>40</v>
      </c>
      <c r="R649">
        <v>10</v>
      </c>
      <c r="S649">
        <v>10</v>
      </c>
      <c r="T649">
        <v>10</v>
      </c>
      <c r="U649">
        <v>10</v>
      </c>
      <c r="V649">
        <v>10</v>
      </c>
      <c r="W649">
        <v>10</v>
      </c>
      <c r="X649">
        <v>10</v>
      </c>
      <c r="Y649" s="145">
        <v>10</v>
      </c>
      <c r="Z649">
        <v>10</v>
      </c>
      <c r="AA649">
        <v>10</v>
      </c>
    </row>
    <row r="650" spans="1:27" x14ac:dyDescent="0.2">
      <c r="A650" s="89">
        <f>VLOOKUP(C650,TabellenBDFS!$B$4:$C$2717,2,FALSE)</f>
        <v>88</v>
      </c>
      <c r="B650" t="str">
        <f t="shared" si="11"/>
        <v>883</v>
      </c>
      <c r="C650" t="s">
        <v>90</v>
      </c>
      <c r="D650">
        <v>3</v>
      </c>
      <c r="E650">
        <v>0</v>
      </c>
      <c r="F650">
        <v>0</v>
      </c>
      <c r="G650">
        <v>0</v>
      </c>
      <c r="H650">
        <v>10</v>
      </c>
      <c r="I650">
        <v>10</v>
      </c>
      <c r="J650">
        <v>10</v>
      </c>
      <c r="K650">
        <v>20</v>
      </c>
      <c r="L650">
        <v>20</v>
      </c>
      <c r="M650">
        <v>20</v>
      </c>
      <c r="N650">
        <v>20</v>
      </c>
      <c r="O650">
        <v>20</v>
      </c>
      <c r="P650">
        <v>20</v>
      </c>
      <c r="Q650">
        <v>20</v>
      </c>
      <c r="R650">
        <v>10</v>
      </c>
      <c r="S650">
        <v>10</v>
      </c>
      <c r="T650">
        <v>10</v>
      </c>
      <c r="U650">
        <v>10</v>
      </c>
      <c r="V650">
        <v>10</v>
      </c>
      <c r="W650">
        <v>10</v>
      </c>
      <c r="X650">
        <v>20</v>
      </c>
      <c r="Y650" s="145">
        <v>20</v>
      </c>
      <c r="Z650">
        <v>20</v>
      </c>
      <c r="AA650">
        <v>20</v>
      </c>
    </row>
    <row r="651" spans="1:27" x14ac:dyDescent="0.2">
      <c r="A651" s="89">
        <f>VLOOKUP(C651,TabellenBDFS!$B$4:$C$2717,2,FALSE)</f>
        <v>88</v>
      </c>
      <c r="B651" t="str">
        <f t="shared" ref="B651:B714" si="12">CONCATENATE(A651,D651)</f>
        <v>884</v>
      </c>
      <c r="C651" t="s">
        <v>90</v>
      </c>
      <c r="D651">
        <v>4</v>
      </c>
      <c r="E651">
        <v>0</v>
      </c>
      <c r="F651">
        <v>0</v>
      </c>
      <c r="G651">
        <v>0</v>
      </c>
      <c r="H651">
        <v>0</v>
      </c>
      <c r="I651">
        <v>0</v>
      </c>
      <c r="J651">
        <v>0</v>
      </c>
      <c r="K651">
        <v>0</v>
      </c>
      <c r="L651">
        <v>10</v>
      </c>
      <c r="M651">
        <v>10</v>
      </c>
      <c r="N651">
        <v>20</v>
      </c>
      <c r="O651">
        <v>20</v>
      </c>
      <c r="P651">
        <v>20</v>
      </c>
      <c r="Q651">
        <v>20</v>
      </c>
      <c r="R651">
        <v>10</v>
      </c>
      <c r="S651">
        <v>0</v>
      </c>
      <c r="T651">
        <v>10</v>
      </c>
      <c r="U651">
        <v>0</v>
      </c>
      <c r="V651">
        <v>0</v>
      </c>
      <c r="W651">
        <v>10</v>
      </c>
      <c r="X651">
        <v>10</v>
      </c>
      <c r="Y651" s="145">
        <v>10</v>
      </c>
      <c r="Z651">
        <v>0</v>
      </c>
      <c r="AA651">
        <v>10</v>
      </c>
    </row>
    <row r="652" spans="1:27" x14ac:dyDescent="0.2">
      <c r="A652" s="89">
        <f>VLOOKUP(C652,TabellenBDFS!$B$4:$C$2717,2,FALSE)</f>
        <v>88</v>
      </c>
      <c r="B652" t="str">
        <f t="shared" si="12"/>
        <v>885</v>
      </c>
      <c r="C652" t="s">
        <v>90</v>
      </c>
      <c r="D652">
        <v>5</v>
      </c>
      <c r="E652">
        <v>30</v>
      </c>
      <c r="F652">
        <v>30</v>
      </c>
      <c r="G652">
        <v>30</v>
      </c>
      <c r="H652">
        <v>30</v>
      </c>
      <c r="I652">
        <v>30</v>
      </c>
      <c r="J652">
        <v>30</v>
      </c>
      <c r="K652">
        <v>30</v>
      </c>
      <c r="L652">
        <v>30</v>
      </c>
      <c r="M652">
        <v>40</v>
      </c>
      <c r="N652">
        <v>40</v>
      </c>
      <c r="O652">
        <v>40</v>
      </c>
      <c r="P652">
        <v>40</v>
      </c>
      <c r="Q652">
        <v>50</v>
      </c>
      <c r="R652">
        <v>0</v>
      </c>
      <c r="S652">
        <v>50</v>
      </c>
      <c r="T652">
        <v>50</v>
      </c>
      <c r="U652">
        <v>60</v>
      </c>
      <c r="V652">
        <v>60</v>
      </c>
      <c r="W652">
        <v>60</v>
      </c>
      <c r="X652">
        <v>60</v>
      </c>
      <c r="Y652" s="145">
        <v>60</v>
      </c>
      <c r="Z652">
        <v>60</v>
      </c>
      <c r="AA652">
        <v>60</v>
      </c>
    </row>
    <row r="653" spans="1:27" x14ac:dyDescent="0.2">
      <c r="A653" s="89">
        <f>VLOOKUP(C653,TabellenBDFS!$B$4:$C$2717,2,FALSE)</f>
        <v>88</v>
      </c>
      <c r="B653" t="str">
        <f t="shared" si="12"/>
        <v>886</v>
      </c>
      <c r="C653" t="s">
        <v>90</v>
      </c>
      <c r="D653">
        <v>6</v>
      </c>
      <c r="E653">
        <v>80</v>
      </c>
      <c r="F653">
        <v>80</v>
      </c>
      <c r="G653">
        <v>90</v>
      </c>
      <c r="H653">
        <v>90</v>
      </c>
      <c r="I653">
        <v>100</v>
      </c>
      <c r="J653">
        <v>100</v>
      </c>
      <c r="K653">
        <v>100</v>
      </c>
      <c r="L653">
        <v>110</v>
      </c>
      <c r="M653">
        <v>110</v>
      </c>
      <c r="N653">
        <v>120</v>
      </c>
      <c r="O653">
        <v>120</v>
      </c>
      <c r="P653">
        <v>130</v>
      </c>
      <c r="Q653">
        <v>160</v>
      </c>
      <c r="R653">
        <v>120</v>
      </c>
      <c r="S653">
        <v>160</v>
      </c>
      <c r="T653">
        <v>170</v>
      </c>
      <c r="U653">
        <v>180</v>
      </c>
      <c r="V653">
        <v>170</v>
      </c>
      <c r="W653">
        <v>170</v>
      </c>
      <c r="X653">
        <v>150</v>
      </c>
      <c r="Y653" s="145">
        <v>140</v>
      </c>
      <c r="Z653">
        <v>150</v>
      </c>
      <c r="AA653">
        <v>140</v>
      </c>
    </row>
    <row r="654" spans="1:27" x14ac:dyDescent="0.2">
      <c r="A654" s="89">
        <f>VLOOKUP(C654,TabellenBDFS!$B$4:$C$2717,2,FALSE)</f>
        <v>88</v>
      </c>
      <c r="B654" t="str">
        <f t="shared" si="12"/>
        <v>887</v>
      </c>
      <c r="C654" t="s">
        <v>90</v>
      </c>
      <c r="D654">
        <v>7</v>
      </c>
      <c r="E654">
        <v>80</v>
      </c>
      <c r="F654">
        <v>80</v>
      </c>
      <c r="G654">
        <v>100</v>
      </c>
      <c r="H654">
        <v>110</v>
      </c>
      <c r="I654">
        <v>120</v>
      </c>
      <c r="J654">
        <v>150</v>
      </c>
      <c r="K654">
        <v>160</v>
      </c>
      <c r="L654">
        <v>170</v>
      </c>
      <c r="M654">
        <v>190</v>
      </c>
      <c r="N654">
        <v>180</v>
      </c>
      <c r="O654">
        <v>210</v>
      </c>
      <c r="P654">
        <v>210</v>
      </c>
      <c r="Q654">
        <v>250</v>
      </c>
      <c r="R654">
        <v>40</v>
      </c>
      <c r="S654">
        <v>30</v>
      </c>
      <c r="T654">
        <v>30</v>
      </c>
      <c r="U654">
        <v>40</v>
      </c>
      <c r="V654">
        <v>40</v>
      </c>
      <c r="W654">
        <v>40</v>
      </c>
      <c r="X654">
        <v>40</v>
      </c>
      <c r="Y654" s="145">
        <v>50</v>
      </c>
      <c r="Z654">
        <v>40</v>
      </c>
      <c r="AA654">
        <v>50</v>
      </c>
    </row>
    <row r="655" spans="1:27" x14ac:dyDescent="0.2">
      <c r="A655" s="89">
        <f>VLOOKUP(C655,TabellenBDFS!$B$4:$C$2717,2,FALSE)</f>
        <v>89</v>
      </c>
      <c r="B655" t="str">
        <f t="shared" si="12"/>
        <v>891</v>
      </c>
      <c r="C655" t="s">
        <v>91</v>
      </c>
      <c r="D655">
        <v>1</v>
      </c>
      <c r="E655">
        <v>1950</v>
      </c>
      <c r="F655">
        <v>1910</v>
      </c>
      <c r="G655">
        <v>2040</v>
      </c>
      <c r="H655">
        <v>2070</v>
      </c>
      <c r="I655">
        <v>2060</v>
      </c>
      <c r="J655">
        <v>2060</v>
      </c>
      <c r="K655">
        <v>2070</v>
      </c>
      <c r="L655">
        <v>2090</v>
      </c>
      <c r="M655">
        <v>2180</v>
      </c>
      <c r="N655">
        <v>2210</v>
      </c>
      <c r="O655">
        <v>2220</v>
      </c>
      <c r="P655">
        <v>2220</v>
      </c>
      <c r="Q655">
        <v>2210</v>
      </c>
      <c r="R655">
        <v>2310</v>
      </c>
      <c r="S655">
        <v>2390</v>
      </c>
      <c r="T655">
        <v>2480</v>
      </c>
      <c r="U655">
        <v>2430</v>
      </c>
      <c r="V655">
        <v>2450</v>
      </c>
      <c r="W655">
        <v>2500</v>
      </c>
      <c r="X655">
        <v>2560</v>
      </c>
      <c r="Y655" s="145">
        <v>2580</v>
      </c>
      <c r="Z655">
        <v>2630</v>
      </c>
      <c r="AA655">
        <v>2650</v>
      </c>
    </row>
    <row r="656" spans="1:27" x14ac:dyDescent="0.2">
      <c r="A656" s="89">
        <f>VLOOKUP(C656,TabellenBDFS!$B$4:$C$2717,2,FALSE)</f>
        <v>89</v>
      </c>
      <c r="B656" t="str">
        <f t="shared" si="12"/>
        <v>892</v>
      </c>
      <c r="C656" t="s">
        <v>91</v>
      </c>
      <c r="D656">
        <v>2</v>
      </c>
      <c r="E656">
        <v>470</v>
      </c>
      <c r="F656">
        <v>460</v>
      </c>
      <c r="G656">
        <v>460</v>
      </c>
      <c r="H656">
        <v>450</v>
      </c>
      <c r="I656">
        <v>420</v>
      </c>
      <c r="J656">
        <v>410</v>
      </c>
      <c r="K656">
        <v>390</v>
      </c>
      <c r="L656">
        <v>390</v>
      </c>
      <c r="M656">
        <v>380</v>
      </c>
      <c r="N656">
        <v>370</v>
      </c>
      <c r="O656">
        <v>350</v>
      </c>
      <c r="P656">
        <v>340</v>
      </c>
      <c r="Q656">
        <v>330</v>
      </c>
      <c r="R656">
        <v>330</v>
      </c>
      <c r="S656">
        <v>320</v>
      </c>
      <c r="T656">
        <v>310</v>
      </c>
      <c r="U656">
        <v>260</v>
      </c>
      <c r="V656">
        <v>230</v>
      </c>
      <c r="W656">
        <v>230</v>
      </c>
      <c r="X656">
        <v>220</v>
      </c>
      <c r="Y656" s="145">
        <v>210</v>
      </c>
      <c r="Z656">
        <v>210</v>
      </c>
      <c r="AA656">
        <v>200</v>
      </c>
    </row>
    <row r="657" spans="1:27" x14ac:dyDescent="0.2">
      <c r="A657" s="89">
        <f>VLOOKUP(C657,TabellenBDFS!$B$4:$C$2717,2,FALSE)</f>
        <v>89</v>
      </c>
      <c r="B657" t="str">
        <f t="shared" si="12"/>
        <v>893</v>
      </c>
      <c r="C657" t="s">
        <v>91</v>
      </c>
      <c r="D657">
        <v>3</v>
      </c>
      <c r="E657">
        <v>0</v>
      </c>
      <c r="F657">
        <v>10</v>
      </c>
      <c r="G657">
        <v>20</v>
      </c>
      <c r="H657">
        <v>40</v>
      </c>
      <c r="I657">
        <v>70</v>
      </c>
      <c r="J657">
        <v>70</v>
      </c>
      <c r="K657">
        <v>80</v>
      </c>
      <c r="L657">
        <v>80</v>
      </c>
      <c r="M657">
        <v>100</v>
      </c>
      <c r="N657">
        <v>100</v>
      </c>
      <c r="O657">
        <v>120</v>
      </c>
      <c r="P657">
        <v>120</v>
      </c>
      <c r="Q657">
        <v>130</v>
      </c>
      <c r="R657">
        <v>150</v>
      </c>
      <c r="S657">
        <v>170</v>
      </c>
      <c r="T657">
        <v>180</v>
      </c>
      <c r="U657">
        <v>190</v>
      </c>
      <c r="V657">
        <v>220</v>
      </c>
      <c r="W657">
        <v>230</v>
      </c>
      <c r="X657">
        <v>240</v>
      </c>
      <c r="Y657" s="145">
        <v>280</v>
      </c>
      <c r="Z657">
        <v>290</v>
      </c>
      <c r="AA657">
        <v>320</v>
      </c>
    </row>
    <row r="658" spans="1:27" x14ac:dyDescent="0.2">
      <c r="A658" s="89">
        <f>VLOOKUP(C658,TabellenBDFS!$B$4:$C$2717,2,FALSE)</f>
        <v>89</v>
      </c>
      <c r="B658" t="str">
        <f t="shared" si="12"/>
        <v>894</v>
      </c>
      <c r="C658" t="s">
        <v>91</v>
      </c>
      <c r="D658">
        <v>4</v>
      </c>
      <c r="E658">
        <v>0</v>
      </c>
      <c r="F658">
        <v>0</v>
      </c>
      <c r="G658">
        <v>0</v>
      </c>
      <c r="H658">
        <v>10</v>
      </c>
      <c r="I658">
        <v>10</v>
      </c>
      <c r="J658">
        <v>10</v>
      </c>
      <c r="K658">
        <v>10</v>
      </c>
      <c r="L658">
        <v>10</v>
      </c>
      <c r="M658">
        <v>10</v>
      </c>
      <c r="N658">
        <v>20</v>
      </c>
      <c r="O658">
        <v>20</v>
      </c>
      <c r="P658">
        <v>20</v>
      </c>
      <c r="Q658">
        <v>20</v>
      </c>
      <c r="R658">
        <v>20</v>
      </c>
      <c r="S658">
        <v>30</v>
      </c>
      <c r="T658">
        <v>40</v>
      </c>
      <c r="U658">
        <v>40</v>
      </c>
      <c r="V658">
        <v>40</v>
      </c>
      <c r="W658">
        <v>40</v>
      </c>
      <c r="X658">
        <v>50</v>
      </c>
      <c r="Y658" s="145">
        <v>50</v>
      </c>
      <c r="Z658">
        <v>50</v>
      </c>
      <c r="AA658">
        <v>60</v>
      </c>
    </row>
    <row r="659" spans="1:27" x14ac:dyDescent="0.2">
      <c r="A659" s="89">
        <f>VLOOKUP(C659,TabellenBDFS!$B$4:$C$2717,2,FALSE)</f>
        <v>89</v>
      </c>
      <c r="B659" t="str">
        <f t="shared" si="12"/>
        <v>895</v>
      </c>
      <c r="C659" t="s">
        <v>91</v>
      </c>
      <c r="D659">
        <v>5</v>
      </c>
      <c r="E659">
        <v>100</v>
      </c>
      <c r="F659">
        <v>100</v>
      </c>
      <c r="G659">
        <v>110</v>
      </c>
      <c r="H659">
        <v>100</v>
      </c>
      <c r="I659">
        <v>100</v>
      </c>
      <c r="J659">
        <v>110</v>
      </c>
      <c r="K659">
        <v>120</v>
      </c>
      <c r="L659">
        <v>120</v>
      </c>
      <c r="M659">
        <v>110</v>
      </c>
      <c r="N659">
        <v>110</v>
      </c>
      <c r="O659">
        <v>110</v>
      </c>
      <c r="P659">
        <v>100</v>
      </c>
      <c r="Q659">
        <v>90</v>
      </c>
      <c r="R659">
        <v>80</v>
      </c>
      <c r="S659">
        <v>70</v>
      </c>
      <c r="T659">
        <v>60</v>
      </c>
      <c r="U659">
        <v>60</v>
      </c>
      <c r="V659">
        <v>60</v>
      </c>
      <c r="W659">
        <v>50</v>
      </c>
      <c r="X659">
        <v>50</v>
      </c>
      <c r="Y659" s="145">
        <v>40</v>
      </c>
      <c r="Z659">
        <v>40</v>
      </c>
      <c r="AA659">
        <v>40</v>
      </c>
    </row>
    <row r="660" spans="1:27" x14ac:dyDescent="0.2">
      <c r="A660" s="89">
        <f>VLOOKUP(C660,TabellenBDFS!$B$4:$C$2717,2,FALSE)</f>
        <v>89</v>
      </c>
      <c r="B660" t="str">
        <f t="shared" si="12"/>
        <v>896</v>
      </c>
      <c r="C660" t="s">
        <v>91</v>
      </c>
      <c r="D660">
        <v>6</v>
      </c>
      <c r="E660">
        <v>780</v>
      </c>
      <c r="F660">
        <v>770</v>
      </c>
      <c r="G660">
        <v>820</v>
      </c>
      <c r="H660">
        <v>820</v>
      </c>
      <c r="I660">
        <v>830</v>
      </c>
      <c r="J660">
        <v>840</v>
      </c>
      <c r="K660">
        <v>840</v>
      </c>
      <c r="L660">
        <v>870</v>
      </c>
      <c r="M660">
        <v>950</v>
      </c>
      <c r="N660">
        <v>970</v>
      </c>
      <c r="O660">
        <v>990</v>
      </c>
      <c r="P660">
        <v>1010</v>
      </c>
      <c r="Q660">
        <v>1050</v>
      </c>
      <c r="R660">
        <v>1120</v>
      </c>
      <c r="S660">
        <v>1180</v>
      </c>
      <c r="T660">
        <v>1280</v>
      </c>
      <c r="U660">
        <v>1320</v>
      </c>
      <c r="V660">
        <v>1330</v>
      </c>
      <c r="W660">
        <v>1400</v>
      </c>
      <c r="X660">
        <v>1420</v>
      </c>
      <c r="Y660" s="145">
        <v>1400</v>
      </c>
      <c r="Z660">
        <v>1400</v>
      </c>
      <c r="AA660">
        <v>1380</v>
      </c>
    </row>
    <row r="661" spans="1:27" x14ac:dyDescent="0.2">
      <c r="A661" s="89">
        <f>VLOOKUP(C661,TabellenBDFS!$B$4:$C$2717,2,FALSE)</f>
        <v>89</v>
      </c>
      <c r="B661" t="str">
        <f t="shared" si="12"/>
        <v>897</v>
      </c>
      <c r="C661" t="s">
        <v>91</v>
      </c>
      <c r="D661">
        <v>7</v>
      </c>
      <c r="E661">
        <v>610</v>
      </c>
      <c r="F661">
        <v>580</v>
      </c>
      <c r="G661">
        <v>640</v>
      </c>
      <c r="H661">
        <v>650</v>
      </c>
      <c r="I661">
        <v>640</v>
      </c>
      <c r="J661">
        <v>620</v>
      </c>
      <c r="K661">
        <v>630</v>
      </c>
      <c r="L661">
        <v>620</v>
      </c>
      <c r="M661">
        <v>630</v>
      </c>
      <c r="N661">
        <v>640</v>
      </c>
      <c r="O661">
        <v>630</v>
      </c>
      <c r="P661">
        <v>620</v>
      </c>
      <c r="Q661">
        <v>600</v>
      </c>
      <c r="R661">
        <v>620</v>
      </c>
      <c r="S661">
        <v>630</v>
      </c>
      <c r="T661">
        <v>610</v>
      </c>
      <c r="U661">
        <v>570</v>
      </c>
      <c r="V661">
        <v>570</v>
      </c>
      <c r="W661">
        <v>560</v>
      </c>
      <c r="X661">
        <v>580</v>
      </c>
      <c r="Y661" s="145">
        <v>600</v>
      </c>
      <c r="Z661">
        <v>650</v>
      </c>
      <c r="AA661">
        <v>650</v>
      </c>
    </row>
    <row r="662" spans="1:27" x14ac:dyDescent="0.2">
      <c r="A662" s="89">
        <f>VLOOKUP(C662,TabellenBDFS!$B$4:$C$2717,2,FALSE)</f>
        <v>90</v>
      </c>
      <c r="B662" t="str">
        <f t="shared" si="12"/>
        <v>901</v>
      </c>
      <c r="C662" t="s">
        <v>92</v>
      </c>
      <c r="D662">
        <v>1</v>
      </c>
      <c r="E662">
        <v>50</v>
      </c>
      <c r="F662">
        <v>50</v>
      </c>
      <c r="G662">
        <v>60</v>
      </c>
      <c r="H662">
        <v>50</v>
      </c>
      <c r="I662">
        <v>50</v>
      </c>
      <c r="J662">
        <v>50</v>
      </c>
      <c r="K662">
        <v>60</v>
      </c>
      <c r="L662">
        <v>60</v>
      </c>
      <c r="M662">
        <v>60</v>
      </c>
      <c r="N662">
        <v>60</v>
      </c>
      <c r="O662">
        <v>60</v>
      </c>
      <c r="P662">
        <v>70</v>
      </c>
      <c r="Q662">
        <v>70</v>
      </c>
      <c r="R662">
        <v>50</v>
      </c>
      <c r="S662">
        <v>50</v>
      </c>
      <c r="T662">
        <v>50</v>
      </c>
      <c r="U662">
        <v>50</v>
      </c>
      <c r="V662">
        <v>50</v>
      </c>
      <c r="W662">
        <v>50</v>
      </c>
      <c r="X662">
        <v>40</v>
      </c>
      <c r="Y662" s="145">
        <v>50</v>
      </c>
      <c r="Z662">
        <v>50</v>
      </c>
      <c r="AA662">
        <v>50</v>
      </c>
    </row>
    <row r="663" spans="1:27" x14ac:dyDescent="0.2">
      <c r="A663" s="89">
        <f>VLOOKUP(C663,TabellenBDFS!$B$4:$C$2717,2,FALSE)</f>
        <v>90</v>
      </c>
      <c r="B663" t="str">
        <f t="shared" si="12"/>
        <v>902</v>
      </c>
      <c r="C663" t="s">
        <v>92</v>
      </c>
      <c r="D663">
        <v>2</v>
      </c>
      <c r="E663">
        <v>30</v>
      </c>
      <c r="F663">
        <v>20</v>
      </c>
      <c r="G663">
        <v>20</v>
      </c>
      <c r="H663">
        <v>20</v>
      </c>
      <c r="I663">
        <v>20</v>
      </c>
      <c r="J663">
        <v>20</v>
      </c>
      <c r="K663">
        <v>20</v>
      </c>
      <c r="L663">
        <v>20</v>
      </c>
      <c r="M663">
        <v>20</v>
      </c>
      <c r="N663">
        <v>20</v>
      </c>
      <c r="O663">
        <v>20</v>
      </c>
      <c r="P663">
        <v>20</v>
      </c>
      <c r="Q663">
        <v>20</v>
      </c>
      <c r="R663">
        <v>20</v>
      </c>
      <c r="S663">
        <v>10</v>
      </c>
      <c r="T663">
        <v>20</v>
      </c>
      <c r="U663">
        <v>20</v>
      </c>
      <c r="V663">
        <v>20</v>
      </c>
      <c r="W663">
        <v>10</v>
      </c>
      <c r="X663">
        <v>10</v>
      </c>
      <c r="Y663" s="145">
        <v>10</v>
      </c>
      <c r="Z663">
        <v>10</v>
      </c>
      <c r="AA663">
        <v>10</v>
      </c>
    </row>
    <row r="664" spans="1:27" x14ac:dyDescent="0.2">
      <c r="A664" s="89">
        <f>VLOOKUP(C664,TabellenBDFS!$B$4:$C$2717,2,FALSE)</f>
        <v>90</v>
      </c>
      <c r="B664" t="str">
        <f t="shared" si="12"/>
        <v>903</v>
      </c>
      <c r="C664" t="s">
        <v>92</v>
      </c>
      <c r="D664">
        <v>3</v>
      </c>
      <c r="E664">
        <v>0</v>
      </c>
      <c r="F664">
        <v>0</v>
      </c>
      <c r="G664">
        <v>0</v>
      </c>
      <c r="H664">
        <v>0</v>
      </c>
      <c r="I664">
        <v>0</v>
      </c>
      <c r="J664">
        <v>0</v>
      </c>
      <c r="K664">
        <v>0</v>
      </c>
      <c r="L664">
        <v>0</v>
      </c>
      <c r="M664">
        <v>0</v>
      </c>
      <c r="N664">
        <v>0</v>
      </c>
      <c r="O664">
        <v>0</v>
      </c>
      <c r="P664">
        <v>0</v>
      </c>
      <c r="Q664">
        <v>0</v>
      </c>
      <c r="R664">
        <v>10</v>
      </c>
      <c r="S664">
        <v>10</v>
      </c>
      <c r="T664">
        <v>10</v>
      </c>
      <c r="U664">
        <v>10</v>
      </c>
      <c r="V664">
        <v>10</v>
      </c>
      <c r="W664">
        <v>10</v>
      </c>
      <c r="X664">
        <v>10</v>
      </c>
      <c r="Y664" s="145">
        <v>10</v>
      </c>
      <c r="Z664">
        <v>10</v>
      </c>
      <c r="AA664">
        <v>10</v>
      </c>
    </row>
    <row r="665" spans="1:27" x14ac:dyDescent="0.2">
      <c r="A665" s="89">
        <f>VLOOKUP(C665,TabellenBDFS!$B$4:$C$2717,2,FALSE)</f>
        <v>90</v>
      </c>
      <c r="B665" t="str">
        <f t="shared" si="12"/>
        <v>904</v>
      </c>
      <c r="C665" t="s">
        <v>92</v>
      </c>
      <c r="D665">
        <v>4</v>
      </c>
      <c r="E665">
        <v>0</v>
      </c>
      <c r="F665">
        <v>0</v>
      </c>
      <c r="G665">
        <v>0</v>
      </c>
      <c r="H665">
        <v>0</v>
      </c>
      <c r="I665">
        <v>0</v>
      </c>
      <c r="J665">
        <v>0</v>
      </c>
      <c r="K665">
        <v>0</v>
      </c>
      <c r="L665">
        <v>0</v>
      </c>
      <c r="M665">
        <v>0</v>
      </c>
      <c r="N665">
        <v>0</v>
      </c>
      <c r="O665">
        <v>0</v>
      </c>
      <c r="P665">
        <v>0</v>
      </c>
      <c r="Q665">
        <v>0</v>
      </c>
      <c r="R665">
        <v>0</v>
      </c>
      <c r="S665">
        <v>0</v>
      </c>
      <c r="T665">
        <v>0</v>
      </c>
      <c r="U665">
        <v>0</v>
      </c>
      <c r="V665">
        <v>0</v>
      </c>
      <c r="W665">
        <v>0</v>
      </c>
      <c r="X665">
        <v>0</v>
      </c>
      <c r="Y665" s="145">
        <v>0</v>
      </c>
      <c r="Z665">
        <v>0</v>
      </c>
      <c r="AA665">
        <v>0</v>
      </c>
    </row>
    <row r="666" spans="1:27" x14ac:dyDescent="0.2">
      <c r="A666" s="89">
        <f>VLOOKUP(C666,TabellenBDFS!$B$4:$C$2717,2,FALSE)</f>
        <v>90</v>
      </c>
      <c r="B666" t="str">
        <f t="shared" si="12"/>
        <v>905</v>
      </c>
      <c r="C666" t="s">
        <v>92</v>
      </c>
      <c r="D666">
        <v>5</v>
      </c>
      <c r="E666">
        <v>0</v>
      </c>
      <c r="F666">
        <v>0</v>
      </c>
      <c r="G666">
        <v>0</v>
      </c>
      <c r="H666">
        <v>0</v>
      </c>
      <c r="I666">
        <v>0</v>
      </c>
      <c r="J666">
        <v>0</v>
      </c>
      <c r="K666">
        <v>0</v>
      </c>
      <c r="L666">
        <v>0</v>
      </c>
      <c r="M666">
        <v>0</v>
      </c>
      <c r="N666">
        <v>0</v>
      </c>
      <c r="O666">
        <v>0</v>
      </c>
      <c r="P666">
        <v>0</v>
      </c>
      <c r="Q666">
        <v>0</v>
      </c>
      <c r="R666">
        <v>0</v>
      </c>
      <c r="S666">
        <v>0</v>
      </c>
      <c r="T666">
        <v>0</v>
      </c>
      <c r="U666">
        <v>0</v>
      </c>
      <c r="V666">
        <v>0</v>
      </c>
      <c r="W666">
        <v>0</v>
      </c>
      <c r="X666">
        <v>0</v>
      </c>
      <c r="Y666" s="145">
        <v>0</v>
      </c>
      <c r="Z666">
        <v>0</v>
      </c>
      <c r="AA666">
        <v>0</v>
      </c>
    </row>
    <row r="667" spans="1:27" x14ac:dyDescent="0.2">
      <c r="A667" s="89">
        <f>VLOOKUP(C667,TabellenBDFS!$B$4:$C$2717,2,FALSE)</f>
        <v>90</v>
      </c>
      <c r="B667" t="str">
        <f t="shared" si="12"/>
        <v>906</v>
      </c>
      <c r="C667" t="s">
        <v>92</v>
      </c>
      <c r="D667">
        <v>6</v>
      </c>
      <c r="E667">
        <v>20</v>
      </c>
      <c r="F667">
        <v>20</v>
      </c>
      <c r="G667">
        <v>20</v>
      </c>
      <c r="H667">
        <v>20</v>
      </c>
      <c r="I667">
        <v>20</v>
      </c>
      <c r="J667">
        <v>20</v>
      </c>
      <c r="K667">
        <v>20</v>
      </c>
      <c r="L667">
        <v>20</v>
      </c>
      <c r="M667">
        <v>20</v>
      </c>
      <c r="N667">
        <v>20</v>
      </c>
      <c r="O667">
        <v>20</v>
      </c>
      <c r="P667">
        <v>20</v>
      </c>
      <c r="Q667">
        <v>20</v>
      </c>
      <c r="R667">
        <v>20</v>
      </c>
      <c r="S667">
        <v>20</v>
      </c>
      <c r="T667">
        <v>10</v>
      </c>
      <c r="U667">
        <v>20</v>
      </c>
      <c r="V667">
        <v>20</v>
      </c>
      <c r="W667">
        <v>20</v>
      </c>
      <c r="X667">
        <v>20</v>
      </c>
      <c r="Y667" s="145">
        <v>20</v>
      </c>
      <c r="Z667">
        <v>20</v>
      </c>
      <c r="AA667">
        <v>20</v>
      </c>
    </row>
    <row r="668" spans="1:27" x14ac:dyDescent="0.2">
      <c r="A668" s="89">
        <f>VLOOKUP(C668,TabellenBDFS!$B$4:$C$2717,2,FALSE)</f>
        <v>90</v>
      </c>
      <c r="B668" t="str">
        <f t="shared" si="12"/>
        <v>907</v>
      </c>
      <c r="C668" t="s">
        <v>92</v>
      </c>
      <c r="D668">
        <v>7</v>
      </c>
      <c r="E668">
        <v>10</v>
      </c>
      <c r="F668">
        <v>10</v>
      </c>
      <c r="G668">
        <v>10</v>
      </c>
      <c r="H668">
        <v>10</v>
      </c>
      <c r="I668">
        <v>10</v>
      </c>
      <c r="J668">
        <v>10</v>
      </c>
      <c r="K668">
        <v>10</v>
      </c>
      <c r="L668">
        <v>10</v>
      </c>
      <c r="M668">
        <v>20</v>
      </c>
      <c r="N668">
        <v>20</v>
      </c>
      <c r="O668">
        <v>20</v>
      </c>
      <c r="P668">
        <v>20</v>
      </c>
      <c r="Q668">
        <v>20</v>
      </c>
      <c r="R668">
        <v>10</v>
      </c>
      <c r="S668">
        <v>10</v>
      </c>
      <c r="T668">
        <v>10</v>
      </c>
      <c r="U668">
        <v>10</v>
      </c>
      <c r="V668">
        <v>10</v>
      </c>
      <c r="W668">
        <v>10</v>
      </c>
      <c r="X668">
        <v>10</v>
      </c>
      <c r="Y668" s="145">
        <v>10</v>
      </c>
      <c r="Z668">
        <v>10</v>
      </c>
      <c r="AA668">
        <v>10</v>
      </c>
    </row>
    <row r="669" spans="1:27" x14ac:dyDescent="0.2">
      <c r="A669" s="89">
        <f>VLOOKUP(C669,TabellenBDFS!$B$4:$C$2717,2,FALSE)</f>
        <v>91</v>
      </c>
      <c r="B669" t="str">
        <f t="shared" si="12"/>
        <v>911</v>
      </c>
      <c r="C669" t="s">
        <v>93</v>
      </c>
      <c r="D669">
        <v>1</v>
      </c>
      <c r="E669">
        <v>430</v>
      </c>
      <c r="F669">
        <v>470</v>
      </c>
      <c r="G669">
        <v>530</v>
      </c>
      <c r="H669">
        <v>560</v>
      </c>
      <c r="I669">
        <v>580</v>
      </c>
      <c r="J669">
        <v>580</v>
      </c>
      <c r="K669">
        <v>520</v>
      </c>
      <c r="L669">
        <v>530</v>
      </c>
      <c r="M669">
        <v>550</v>
      </c>
      <c r="N669">
        <v>550</v>
      </c>
      <c r="O669">
        <v>550</v>
      </c>
      <c r="P669">
        <v>580</v>
      </c>
      <c r="Q669">
        <v>590</v>
      </c>
      <c r="R669">
        <v>580</v>
      </c>
      <c r="S669">
        <v>440</v>
      </c>
      <c r="T669">
        <v>440</v>
      </c>
      <c r="U669">
        <v>440</v>
      </c>
      <c r="V669">
        <v>420</v>
      </c>
      <c r="W669">
        <v>410</v>
      </c>
      <c r="X669">
        <v>410</v>
      </c>
      <c r="Y669" s="145">
        <v>410</v>
      </c>
      <c r="Z669">
        <v>400</v>
      </c>
      <c r="AA669">
        <v>380</v>
      </c>
    </row>
    <row r="670" spans="1:27" x14ac:dyDescent="0.2">
      <c r="A670" s="89">
        <f>VLOOKUP(C670,TabellenBDFS!$B$4:$C$2717,2,FALSE)</f>
        <v>91</v>
      </c>
      <c r="B670" t="str">
        <f t="shared" si="12"/>
        <v>912</v>
      </c>
      <c r="C670" t="s">
        <v>93</v>
      </c>
      <c r="D670">
        <v>2</v>
      </c>
      <c r="E670">
        <v>100</v>
      </c>
      <c r="F670">
        <v>110</v>
      </c>
      <c r="G670">
        <v>110</v>
      </c>
      <c r="H670">
        <v>110</v>
      </c>
      <c r="I670">
        <v>110</v>
      </c>
      <c r="J670">
        <v>110</v>
      </c>
      <c r="K670">
        <v>100</v>
      </c>
      <c r="L670">
        <v>100</v>
      </c>
      <c r="M670">
        <v>100</v>
      </c>
      <c r="N670">
        <v>90</v>
      </c>
      <c r="O670">
        <v>90</v>
      </c>
      <c r="P670">
        <v>80</v>
      </c>
      <c r="Q670">
        <v>80</v>
      </c>
      <c r="R670">
        <v>80</v>
      </c>
      <c r="S670">
        <v>50</v>
      </c>
      <c r="T670">
        <v>40</v>
      </c>
      <c r="U670">
        <v>40</v>
      </c>
      <c r="V670">
        <v>40</v>
      </c>
      <c r="W670">
        <v>30</v>
      </c>
      <c r="X670">
        <v>30</v>
      </c>
      <c r="Y670" s="145">
        <v>30</v>
      </c>
      <c r="Z670">
        <v>30</v>
      </c>
      <c r="AA670">
        <v>30</v>
      </c>
    </row>
    <row r="671" spans="1:27" x14ac:dyDescent="0.2">
      <c r="A671" s="89">
        <f>VLOOKUP(C671,TabellenBDFS!$B$4:$C$2717,2,FALSE)</f>
        <v>91</v>
      </c>
      <c r="B671" t="str">
        <f t="shared" si="12"/>
        <v>913</v>
      </c>
      <c r="C671" t="s">
        <v>93</v>
      </c>
      <c r="D671">
        <v>3</v>
      </c>
      <c r="E671">
        <v>0</v>
      </c>
      <c r="F671">
        <v>0</v>
      </c>
      <c r="G671">
        <v>20</v>
      </c>
      <c r="H671">
        <v>20</v>
      </c>
      <c r="I671">
        <v>20</v>
      </c>
      <c r="J671">
        <v>20</v>
      </c>
      <c r="K671">
        <v>20</v>
      </c>
      <c r="L671">
        <v>20</v>
      </c>
      <c r="M671">
        <v>30</v>
      </c>
      <c r="N671">
        <v>40</v>
      </c>
      <c r="O671">
        <v>50</v>
      </c>
      <c r="P671">
        <v>70</v>
      </c>
      <c r="Q671">
        <v>70</v>
      </c>
      <c r="R671">
        <v>70</v>
      </c>
      <c r="S671">
        <v>50</v>
      </c>
      <c r="T671">
        <v>60</v>
      </c>
      <c r="U671">
        <v>50</v>
      </c>
      <c r="V671">
        <v>50</v>
      </c>
      <c r="W671">
        <v>50</v>
      </c>
      <c r="X671">
        <v>50</v>
      </c>
      <c r="Y671" s="145">
        <v>50</v>
      </c>
      <c r="Z671">
        <v>50</v>
      </c>
      <c r="AA671">
        <v>50</v>
      </c>
    </row>
    <row r="672" spans="1:27" x14ac:dyDescent="0.2">
      <c r="A672" s="89">
        <f>VLOOKUP(C672,TabellenBDFS!$B$4:$C$2717,2,FALSE)</f>
        <v>91</v>
      </c>
      <c r="B672" t="str">
        <f t="shared" si="12"/>
        <v>914</v>
      </c>
      <c r="C672" t="s">
        <v>93</v>
      </c>
      <c r="D672">
        <v>4</v>
      </c>
      <c r="E672">
        <v>0</v>
      </c>
      <c r="F672">
        <v>0</v>
      </c>
      <c r="G672">
        <v>0</v>
      </c>
      <c r="H672">
        <v>0</v>
      </c>
      <c r="I672">
        <v>0</v>
      </c>
      <c r="J672">
        <v>0</v>
      </c>
      <c r="K672">
        <v>20</v>
      </c>
      <c r="L672">
        <v>20</v>
      </c>
      <c r="M672">
        <v>20</v>
      </c>
      <c r="N672">
        <v>20</v>
      </c>
      <c r="O672">
        <v>20</v>
      </c>
      <c r="P672">
        <v>20</v>
      </c>
      <c r="Q672">
        <v>30</v>
      </c>
      <c r="R672">
        <v>40</v>
      </c>
      <c r="S672">
        <v>30</v>
      </c>
      <c r="T672">
        <v>30</v>
      </c>
      <c r="U672">
        <v>30</v>
      </c>
      <c r="V672">
        <v>20</v>
      </c>
      <c r="W672">
        <v>20</v>
      </c>
      <c r="X672">
        <v>10</v>
      </c>
      <c r="Y672" s="145">
        <v>20</v>
      </c>
      <c r="Z672">
        <v>20</v>
      </c>
      <c r="AA672">
        <v>10</v>
      </c>
    </row>
    <row r="673" spans="1:27" x14ac:dyDescent="0.2">
      <c r="A673" s="89">
        <f>VLOOKUP(C673,TabellenBDFS!$B$4:$C$2717,2,FALSE)</f>
        <v>91</v>
      </c>
      <c r="B673" t="str">
        <f t="shared" si="12"/>
        <v>915</v>
      </c>
      <c r="C673" t="s">
        <v>93</v>
      </c>
      <c r="D673">
        <v>5</v>
      </c>
      <c r="E673">
        <v>20</v>
      </c>
      <c r="F673">
        <v>20</v>
      </c>
      <c r="G673">
        <v>20</v>
      </c>
      <c r="H673">
        <v>20</v>
      </c>
      <c r="I673">
        <v>20</v>
      </c>
      <c r="J673">
        <v>20</v>
      </c>
      <c r="K673">
        <v>20</v>
      </c>
      <c r="L673">
        <v>20</v>
      </c>
      <c r="M673">
        <v>20</v>
      </c>
      <c r="N673">
        <v>20</v>
      </c>
      <c r="O673">
        <v>20</v>
      </c>
      <c r="P673">
        <v>20</v>
      </c>
      <c r="Q673">
        <v>20</v>
      </c>
      <c r="R673">
        <v>20</v>
      </c>
      <c r="S673">
        <v>20</v>
      </c>
      <c r="T673">
        <v>20</v>
      </c>
      <c r="U673">
        <v>20</v>
      </c>
      <c r="V673">
        <v>20</v>
      </c>
      <c r="W673">
        <v>20</v>
      </c>
      <c r="X673">
        <v>20</v>
      </c>
      <c r="Y673" s="145">
        <v>20</v>
      </c>
      <c r="Z673">
        <v>20</v>
      </c>
      <c r="AA673">
        <v>20</v>
      </c>
    </row>
    <row r="674" spans="1:27" x14ac:dyDescent="0.2">
      <c r="A674" s="89">
        <f>VLOOKUP(C674,TabellenBDFS!$B$4:$C$2717,2,FALSE)</f>
        <v>91</v>
      </c>
      <c r="B674" t="str">
        <f t="shared" si="12"/>
        <v>916</v>
      </c>
      <c r="C674" t="s">
        <v>93</v>
      </c>
      <c r="D674">
        <v>6</v>
      </c>
      <c r="E674">
        <v>220</v>
      </c>
      <c r="F674">
        <v>230</v>
      </c>
      <c r="G674">
        <v>240</v>
      </c>
      <c r="H674">
        <v>250</v>
      </c>
      <c r="I674">
        <v>260</v>
      </c>
      <c r="J674">
        <v>270</v>
      </c>
      <c r="K674">
        <v>210</v>
      </c>
      <c r="L674">
        <v>210</v>
      </c>
      <c r="M674">
        <v>210</v>
      </c>
      <c r="N674">
        <v>210</v>
      </c>
      <c r="O674">
        <v>200</v>
      </c>
      <c r="P674">
        <v>210</v>
      </c>
      <c r="Q674">
        <v>210</v>
      </c>
      <c r="R674">
        <v>210</v>
      </c>
      <c r="S674">
        <v>190</v>
      </c>
      <c r="T674">
        <v>190</v>
      </c>
      <c r="U674">
        <v>180</v>
      </c>
      <c r="V674">
        <v>170</v>
      </c>
      <c r="W674">
        <v>180</v>
      </c>
      <c r="X674">
        <v>180</v>
      </c>
      <c r="Y674" s="145">
        <v>170</v>
      </c>
      <c r="Z674">
        <v>170</v>
      </c>
      <c r="AA674">
        <v>160</v>
      </c>
    </row>
    <row r="675" spans="1:27" x14ac:dyDescent="0.2">
      <c r="A675" s="89">
        <f>VLOOKUP(C675,TabellenBDFS!$B$4:$C$2717,2,FALSE)</f>
        <v>91</v>
      </c>
      <c r="B675" t="str">
        <f t="shared" si="12"/>
        <v>917</v>
      </c>
      <c r="C675" t="s">
        <v>93</v>
      </c>
      <c r="D675">
        <v>7</v>
      </c>
      <c r="E675">
        <v>100</v>
      </c>
      <c r="F675">
        <v>120</v>
      </c>
      <c r="G675">
        <v>150</v>
      </c>
      <c r="H675">
        <v>160</v>
      </c>
      <c r="I675">
        <v>170</v>
      </c>
      <c r="J675">
        <v>160</v>
      </c>
      <c r="K675">
        <v>150</v>
      </c>
      <c r="L675">
        <v>160</v>
      </c>
      <c r="M675">
        <v>160</v>
      </c>
      <c r="N675">
        <v>170</v>
      </c>
      <c r="O675">
        <v>180</v>
      </c>
      <c r="P675">
        <v>180</v>
      </c>
      <c r="Q675">
        <v>190</v>
      </c>
      <c r="R675">
        <v>180</v>
      </c>
      <c r="S675">
        <v>100</v>
      </c>
      <c r="T675">
        <v>100</v>
      </c>
      <c r="U675">
        <v>110</v>
      </c>
      <c r="V675">
        <v>110</v>
      </c>
      <c r="W675">
        <v>110</v>
      </c>
      <c r="X675">
        <v>120</v>
      </c>
      <c r="Y675" s="145">
        <v>120</v>
      </c>
      <c r="Z675">
        <v>120</v>
      </c>
      <c r="AA675">
        <v>110</v>
      </c>
    </row>
    <row r="676" spans="1:27" x14ac:dyDescent="0.2">
      <c r="A676" s="89">
        <f>VLOOKUP(C676,TabellenBDFS!$B$4:$C$2717,2,FALSE)</f>
        <v>92</v>
      </c>
      <c r="B676" t="str">
        <f t="shared" si="12"/>
        <v>921</v>
      </c>
      <c r="C676" t="s">
        <v>94</v>
      </c>
      <c r="D676">
        <v>1</v>
      </c>
      <c r="E676">
        <v>60</v>
      </c>
      <c r="F676">
        <v>60</v>
      </c>
      <c r="G676">
        <v>60</v>
      </c>
      <c r="H676">
        <v>70</v>
      </c>
      <c r="I676">
        <v>70</v>
      </c>
      <c r="J676">
        <v>70</v>
      </c>
      <c r="K676">
        <v>80</v>
      </c>
      <c r="L676">
        <v>70</v>
      </c>
      <c r="M676">
        <v>70</v>
      </c>
      <c r="N676">
        <v>70</v>
      </c>
      <c r="O676">
        <v>70</v>
      </c>
      <c r="P676">
        <v>70</v>
      </c>
      <c r="Q676">
        <v>70</v>
      </c>
      <c r="R676">
        <v>70</v>
      </c>
      <c r="S676">
        <v>60</v>
      </c>
      <c r="T676">
        <v>80</v>
      </c>
      <c r="U676">
        <v>80</v>
      </c>
      <c r="V676">
        <v>80</v>
      </c>
      <c r="W676">
        <v>80</v>
      </c>
      <c r="X676">
        <v>80</v>
      </c>
      <c r="Y676" s="145">
        <v>90</v>
      </c>
      <c r="Z676">
        <v>90</v>
      </c>
      <c r="AA676">
        <v>90</v>
      </c>
    </row>
    <row r="677" spans="1:27" x14ac:dyDescent="0.2">
      <c r="A677" s="89">
        <f>VLOOKUP(C677,TabellenBDFS!$B$4:$C$2717,2,FALSE)</f>
        <v>92</v>
      </c>
      <c r="B677" t="str">
        <f t="shared" si="12"/>
        <v>922</v>
      </c>
      <c r="C677" t="s">
        <v>94</v>
      </c>
      <c r="D677">
        <v>2</v>
      </c>
      <c r="E677">
        <v>10</v>
      </c>
      <c r="F677">
        <v>10</v>
      </c>
      <c r="G677">
        <v>10</v>
      </c>
      <c r="H677">
        <v>10</v>
      </c>
      <c r="I677">
        <v>10</v>
      </c>
      <c r="J677">
        <v>10</v>
      </c>
      <c r="K677">
        <v>10</v>
      </c>
      <c r="L677">
        <v>10</v>
      </c>
      <c r="M677">
        <v>10</v>
      </c>
      <c r="N677">
        <v>10</v>
      </c>
      <c r="O677">
        <v>10</v>
      </c>
      <c r="P677">
        <v>10</v>
      </c>
      <c r="Q677">
        <v>10</v>
      </c>
      <c r="R677">
        <v>10</v>
      </c>
      <c r="S677">
        <v>10</v>
      </c>
      <c r="T677">
        <v>10</v>
      </c>
      <c r="U677">
        <v>0</v>
      </c>
      <c r="V677">
        <v>0</v>
      </c>
      <c r="W677">
        <v>0</v>
      </c>
      <c r="X677">
        <v>0</v>
      </c>
      <c r="Y677" s="145">
        <v>0</v>
      </c>
      <c r="Z677">
        <v>0</v>
      </c>
      <c r="AA677">
        <v>0</v>
      </c>
    </row>
    <row r="678" spans="1:27" x14ac:dyDescent="0.2">
      <c r="A678" s="89">
        <f>VLOOKUP(C678,TabellenBDFS!$B$4:$C$2717,2,FALSE)</f>
        <v>92</v>
      </c>
      <c r="B678" t="str">
        <f t="shared" si="12"/>
        <v>923</v>
      </c>
      <c r="C678" t="s">
        <v>94</v>
      </c>
      <c r="D678">
        <v>3</v>
      </c>
      <c r="E678">
        <v>0</v>
      </c>
      <c r="F678">
        <v>0</v>
      </c>
      <c r="G678">
        <v>0</v>
      </c>
      <c r="H678">
        <v>0</v>
      </c>
      <c r="I678">
        <v>0</v>
      </c>
      <c r="J678">
        <v>0</v>
      </c>
      <c r="K678">
        <v>0</v>
      </c>
      <c r="L678">
        <v>0</v>
      </c>
      <c r="M678">
        <v>0</v>
      </c>
      <c r="N678">
        <v>0</v>
      </c>
      <c r="O678">
        <v>0</v>
      </c>
      <c r="P678">
        <v>10</v>
      </c>
      <c r="Q678">
        <v>10</v>
      </c>
      <c r="R678">
        <v>10</v>
      </c>
      <c r="S678">
        <v>10</v>
      </c>
      <c r="T678">
        <v>10</v>
      </c>
      <c r="U678">
        <v>10</v>
      </c>
      <c r="V678">
        <v>10</v>
      </c>
      <c r="W678">
        <v>10</v>
      </c>
      <c r="X678">
        <v>10</v>
      </c>
      <c r="Y678" s="145">
        <v>10</v>
      </c>
      <c r="Z678">
        <v>10</v>
      </c>
      <c r="AA678">
        <v>10</v>
      </c>
    </row>
    <row r="679" spans="1:27" x14ac:dyDescent="0.2">
      <c r="A679" s="89">
        <f>VLOOKUP(C679,TabellenBDFS!$B$4:$C$2717,2,FALSE)</f>
        <v>92</v>
      </c>
      <c r="B679" t="str">
        <f t="shared" si="12"/>
        <v>924</v>
      </c>
      <c r="C679" t="s">
        <v>94</v>
      </c>
      <c r="D679">
        <v>4</v>
      </c>
      <c r="E679">
        <v>0</v>
      </c>
      <c r="F679">
        <v>0</v>
      </c>
      <c r="G679">
        <v>0</v>
      </c>
      <c r="H679">
        <v>0</v>
      </c>
      <c r="I679">
        <v>0</v>
      </c>
      <c r="J679">
        <v>0</v>
      </c>
      <c r="K679">
        <v>0</v>
      </c>
      <c r="L679">
        <v>0</v>
      </c>
      <c r="M679">
        <v>0</v>
      </c>
      <c r="N679">
        <v>0</v>
      </c>
      <c r="O679">
        <v>0</v>
      </c>
      <c r="P679">
        <v>0</v>
      </c>
      <c r="Q679">
        <v>0</v>
      </c>
      <c r="R679">
        <v>0</v>
      </c>
      <c r="S679">
        <v>0</v>
      </c>
      <c r="T679">
        <v>0</v>
      </c>
      <c r="U679">
        <v>0</v>
      </c>
      <c r="V679">
        <v>0</v>
      </c>
      <c r="W679">
        <v>0</v>
      </c>
      <c r="X679">
        <v>0</v>
      </c>
      <c r="Y679" s="145">
        <v>0</v>
      </c>
      <c r="Z679">
        <v>0</v>
      </c>
      <c r="AA679">
        <v>0</v>
      </c>
    </row>
    <row r="680" spans="1:27" x14ac:dyDescent="0.2">
      <c r="A680" s="89">
        <f>VLOOKUP(C680,TabellenBDFS!$B$4:$C$2717,2,FALSE)</f>
        <v>92</v>
      </c>
      <c r="B680" t="str">
        <f t="shared" si="12"/>
        <v>925</v>
      </c>
      <c r="C680" t="s">
        <v>94</v>
      </c>
      <c r="D680">
        <v>5</v>
      </c>
      <c r="E680">
        <v>0</v>
      </c>
      <c r="F680">
        <v>0</v>
      </c>
      <c r="G680">
        <v>0</v>
      </c>
      <c r="H680">
        <v>0</v>
      </c>
      <c r="I680">
        <v>0</v>
      </c>
      <c r="J680">
        <v>0</v>
      </c>
      <c r="K680">
        <v>10</v>
      </c>
      <c r="L680">
        <v>0</v>
      </c>
      <c r="M680">
        <v>0</v>
      </c>
      <c r="N680">
        <v>0</v>
      </c>
      <c r="O680">
        <v>0</v>
      </c>
      <c r="P680">
        <v>0</v>
      </c>
      <c r="Q680">
        <v>0</v>
      </c>
      <c r="R680">
        <v>0</v>
      </c>
      <c r="S680">
        <v>0</v>
      </c>
      <c r="T680">
        <v>0</v>
      </c>
      <c r="U680">
        <v>0</v>
      </c>
      <c r="V680">
        <v>0</v>
      </c>
      <c r="W680">
        <v>0</v>
      </c>
      <c r="X680">
        <v>0</v>
      </c>
      <c r="Y680" s="145">
        <v>0</v>
      </c>
      <c r="Z680">
        <v>0</v>
      </c>
      <c r="AA680">
        <v>0</v>
      </c>
    </row>
    <row r="681" spans="1:27" x14ac:dyDescent="0.2">
      <c r="A681" s="89">
        <f>VLOOKUP(C681,TabellenBDFS!$B$4:$C$2717,2,FALSE)</f>
        <v>92</v>
      </c>
      <c r="B681" t="str">
        <f t="shared" si="12"/>
        <v>926</v>
      </c>
      <c r="C681" t="s">
        <v>94</v>
      </c>
      <c r="D681">
        <v>6</v>
      </c>
      <c r="E681">
        <v>30</v>
      </c>
      <c r="F681">
        <v>30</v>
      </c>
      <c r="G681">
        <v>30</v>
      </c>
      <c r="H681">
        <v>40</v>
      </c>
      <c r="I681">
        <v>40</v>
      </c>
      <c r="J681">
        <v>40</v>
      </c>
      <c r="K681">
        <v>40</v>
      </c>
      <c r="L681">
        <v>30</v>
      </c>
      <c r="M681">
        <v>30</v>
      </c>
      <c r="N681">
        <v>30</v>
      </c>
      <c r="O681">
        <v>30</v>
      </c>
      <c r="P681">
        <v>30</v>
      </c>
      <c r="Q681">
        <v>30</v>
      </c>
      <c r="R681">
        <v>30</v>
      </c>
      <c r="S681">
        <v>20</v>
      </c>
      <c r="T681">
        <v>40</v>
      </c>
      <c r="U681">
        <v>40</v>
      </c>
      <c r="V681">
        <v>40</v>
      </c>
      <c r="W681">
        <v>40</v>
      </c>
      <c r="X681">
        <v>40</v>
      </c>
      <c r="Y681" s="145">
        <v>40</v>
      </c>
      <c r="Z681">
        <v>40</v>
      </c>
      <c r="AA681">
        <v>40</v>
      </c>
    </row>
    <row r="682" spans="1:27" x14ac:dyDescent="0.2">
      <c r="A682" s="89">
        <f>VLOOKUP(C682,TabellenBDFS!$B$4:$C$2717,2,FALSE)</f>
        <v>92</v>
      </c>
      <c r="B682" t="str">
        <f t="shared" si="12"/>
        <v>927</v>
      </c>
      <c r="C682" t="s">
        <v>94</v>
      </c>
      <c r="D682">
        <v>7</v>
      </c>
      <c r="E682">
        <v>20</v>
      </c>
      <c r="F682">
        <v>20</v>
      </c>
      <c r="G682">
        <v>20</v>
      </c>
      <c r="H682">
        <v>20</v>
      </c>
      <c r="I682">
        <v>20</v>
      </c>
      <c r="J682">
        <v>30</v>
      </c>
      <c r="K682">
        <v>30</v>
      </c>
      <c r="L682">
        <v>30</v>
      </c>
      <c r="M682">
        <v>30</v>
      </c>
      <c r="N682">
        <v>20</v>
      </c>
      <c r="O682">
        <v>30</v>
      </c>
      <c r="P682">
        <v>30</v>
      </c>
      <c r="Q682">
        <v>20</v>
      </c>
      <c r="R682">
        <v>20</v>
      </c>
      <c r="S682">
        <v>20</v>
      </c>
      <c r="T682">
        <v>20</v>
      </c>
      <c r="U682">
        <v>20</v>
      </c>
      <c r="V682">
        <v>30</v>
      </c>
      <c r="W682">
        <v>20</v>
      </c>
      <c r="X682">
        <v>20</v>
      </c>
      <c r="Y682" s="145">
        <v>30</v>
      </c>
      <c r="Z682">
        <v>20</v>
      </c>
      <c r="AA682">
        <v>30</v>
      </c>
    </row>
    <row r="683" spans="1:27" x14ac:dyDescent="0.2">
      <c r="A683" s="89">
        <f>VLOOKUP(C683,TabellenBDFS!$B$4:$C$2717,2,FALSE)</f>
        <v>93</v>
      </c>
      <c r="B683" t="str">
        <f t="shared" si="12"/>
        <v>931</v>
      </c>
      <c r="C683" t="s">
        <v>95</v>
      </c>
      <c r="D683">
        <v>1</v>
      </c>
      <c r="E683">
        <v>190</v>
      </c>
      <c r="F683">
        <v>200</v>
      </c>
      <c r="G683">
        <v>210</v>
      </c>
      <c r="H683">
        <v>210</v>
      </c>
      <c r="I683">
        <v>210</v>
      </c>
      <c r="J683">
        <v>210</v>
      </c>
      <c r="K683">
        <v>200</v>
      </c>
      <c r="L683">
        <v>220</v>
      </c>
      <c r="M683">
        <v>220</v>
      </c>
      <c r="N683">
        <v>220</v>
      </c>
      <c r="O683">
        <v>240</v>
      </c>
      <c r="P683">
        <v>240</v>
      </c>
      <c r="Q683">
        <v>240</v>
      </c>
      <c r="R683">
        <v>230</v>
      </c>
      <c r="S683">
        <v>230</v>
      </c>
      <c r="T683">
        <v>240</v>
      </c>
      <c r="U683">
        <v>260</v>
      </c>
      <c r="V683">
        <v>270</v>
      </c>
      <c r="W683">
        <v>270</v>
      </c>
      <c r="X683">
        <v>300</v>
      </c>
      <c r="Y683" s="145">
        <v>310</v>
      </c>
      <c r="Z683">
        <v>310</v>
      </c>
      <c r="AA683">
        <v>300</v>
      </c>
    </row>
    <row r="684" spans="1:27" x14ac:dyDescent="0.2">
      <c r="A684" s="89">
        <f>VLOOKUP(C684,TabellenBDFS!$B$4:$C$2717,2,FALSE)</f>
        <v>93</v>
      </c>
      <c r="B684" t="str">
        <f t="shared" si="12"/>
        <v>932</v>
      </c>
      <c r="C684" t="s">
        <v>95</v>
      </c>
      <c r="D684">
        <v>2</v>
      </c>
      <c r="E684">
        <v>50</v>
      </c>
      <c r="F684">
        <v>60</v>
      </c>
      <c r="G684">
        <v>60</v>
      </c>
      <c r="H684">
        <v>60</v>
      </c>
      <c r="I684">
        <v>60</v>
      </c>
      <c r="J684">
        <v>60</v>
      </c>
      <c r="K684">
        <v>50</v>
      </c>
      <c r="L684">
        <v>50</v>
      </c>
      <c r="M684">
        <v>50</v>
      </c>
      <c r="N684">
        <v>50</v>
      </c>
      <c r="O684">
        <v>60</v>
      </c>
      <c r="P684">
        <v>60</v>
      </c>
      <c r="Q684">
        <v>50</v>
      </c>
      <c r="R684">
        <v>50</v>
      </c>
      <c r="S684">
        <v>50</v>
      </c>
      <c r="T684">
        <v>50</v>
      </c>
      <c r="U684">
        <v>50</v>
      </c>
      <c r="V684">
        <v>30</v>
      </c>
      <c r="W684">
        <v>20</v>
      </c>
      <c r="X684">
        <v>20</v>
      </c>
      <c r="Y684" s="145">
        <v>20</v>
      </c>
      <c r="Z684">
        <v>20</v>
      </c>
      <c r="AA684">
        <v>20</v>
      </c>
    </row>
    <row r="685" spans="1:27" x14ac:dyDescent="0.2">
      <c r="A685" s="89">
        <f>VLOOKUP(C685,TabellenBDFS!$B$4:$C$2717,2,FALSE)</f>
        <v>93</v>
      </c>
      <c r="B685" t="str">
        <f t="shared" si="12"/>
        <v>933</v>
      </c>
      <c r="C685" t="s">
        <v>95</v>
      </c>
      <c r="D685">
        <v>3</v>
      </c>
      <c r="E685">
        <v>0</v>
      </c>
      <c r="F685">
        <v>0</v>
      </c>
      <c r="G685">
        <v>0</v>
      </c>
      <c r="H685">
        <v>0</v>
      </c>
      <c r="I685">
        <v>0</v>
      </c>
      <c r="J685">
        <v>10</v>
      </c>
      <c r="K685">
        <v>0</v>
      </c>
      <c r="L685">
        <v>10</v>
      </c>
      <c r="M685">
        <v>10</v>
      </c>
      <c r="N685">
        <v>10</v>
      </c>
      <c r="O685">
        <v>20</v>
      </c>
      <c r="P685">
        <v>20</v>
      </c>
      <c r="Q685">
        <v>30</v>
      </c>
      <c r="R685">
        <v>30</v>
      </c>
      <c r="S685">
        <v>20</v>
      </c>
      <c r="T685">
        <v>30</v>
      </c>
      <c r="U685">
        <v>30</v>
      </c>
      <c r="V685">
        <v>60</v>
      </c>
      <c r="W685">
        <v>60</v>
      </c>
      <c r="X685">
        <v>70</v>
      </c>
      <c r="Y685" s="145">
        <v>70</v>
      </c>
      <c r="Z685">
        <v>70</v>
      </c>
      <c r="AA685">
        <v>70</v>
      </c>
    </row>
    <row r="686" spans="1:27" x14ac:dyDescent="0.2">
      <c r="A686" s="89">
        <f>VLOOKUP(C686,TabellenBDFS!$B$4:$C$2717,2,FALSE)</f>
        <v>93</v>
      </c>
      <c r="B686" t="str">
        <f t="shared" si="12"/>
        <v>934</v>
      </c>
      <c r="C686" t="s">
        <v>95</v>
      </c>
      <c r="D686">
        <v>4</v>
      </c>
      <c r="E686">
        <v>0</v>
      </c>
      <c r="F686">
        <v>0</v>
      </c>
      <c r="G686">
        <v>0</v>
      </c>
      <c r="H686">
        <v>0</v>
      </c>
      <c r="I686">
        <v>0</v>
      </c>
      <c r="J686">
        <v>0</v>
      </c>
      <c r="K686">
        <v>0</v>
      </c>
      <c r="L686">
        <v>0</v>
      </c>
      <c r="M686">
        <v>0</v>
      </c>
      <c r="N686">
        <v>10</v>
      </c>
      <c r="O686">
        <v>10</v>
      </c>
      <c r="P686">
        <v>10</v>
      </c>
      <c r="Q686">
        <v>10</v>
      </c>
      <c r="R686">
        <v>10</v>
      </c>
      <c r="S686">
        <v>10</v>
      </c>
      <c r="T686">
        <v>10</v>
      </c>
      <c r="U686">
        <v>10</v>
      </c>
      <c r="V686">
        <v>10</v>
      </c>
      <c r="W686">
        <v>10</v>
      </c>
      <c r="X686">
        <v>10</v>
      </c>
      <c r="Y686" s="145">
        <v>10</v>
      </c>
      <c r="Z686">
        <v>10</v>
      </c>
      <c r="AA686">
        <v>10</v>
      </c>
    </row>
    <row r="687" spans="1:27" x14ac:dyDescent="0.2">
      <c r="A687" s="89">
        <f>VLOOKUP(C687,TabellenBDFS!$B$4:$C$2717,2,FALSE)</f>
        <v>93</v>
      </c>
      <c r="B687" t="str">
        <f t="shared" si="12"/>
        <v>935</v>
      </c>
      <c r="C687" t="s">
        <v>95</v>
      </c>
      <c r="D687">
        <v>5</v>
      </c>
      <c r="E687">
        <v>0</v>
      </c>
      <c r="F687">
        <v>0</v>
      </c>
      <c r="G687">
        <v>0</v>
      </c>
      <c r="H687">
        <v>0</v>
      </c>
      <c r="I687">
        <v>0</v>
      </c>
      <c r="J687">
        <v>0</v>
      </c>
      <c r="K687">
        <v>0</v>
      </c>
      <c r="L687">
        <v>0</v>
      </c>
      <c r="M687">
        <v>0</v>
      </c>
      <c r="N687">
        <v>0</v>
      </c>
      <c r="O687">
        <v>0</v>
      </c>
      <c r="P687">
        <v>0</v>
      </c>
      <c r="Q687">
        <v>10</v>
      </c>
      <c r="R687">
        <v>10</v>
      </c>
      <c r="S687">
        <v>10</v>
      </c>
      <c r="T687">
        <v>10</v>
      </c>
      <c r="U687">
        <v>10</v>
      </c>
      <c r="V687">
        <v>10</v>
      </c>
      <c r="W687">
        <v>10</v>
      </c>
      <c r="X687">
        <v>10</v>
      </c>
      <c r="Y687" s="145">
        <v>10</v>
      </c>
      <c r="Z687">
        <v>10</v>
      </c>
      <c r="AA687">
        <v>0</v>
      </c>
    </row>
    <row r="688" spans="1:27" x14ac:dyDescent="0.2">
      <c r="A688" s="89">
        <f>VLOOKUP(C688,TabellenBDFS!$B$4:$C$2717,2,FALSE)</f>
        <v>93</v>
      </c>
      <c r="B688" t="str">
        <f t="shared" si="12"/>
        <v>936</v>
      </c>
      <c r="C688" t="s">
        <v>95</v>
      </c>
      <c r="D688">
        <v>6</v>
      </c>
      <c r="E688">
        <v>100</v>
      </c>
      <c r="F688">
        <v>100</v>
      </c>
      <c r="G688">
        <v>110</v>
      </c>
      <c r="H688">
        <v>110</v>
      </c>
      <c r="I688">
        <v>110</v>
      </c>
      <c r="J688">
        <v>110</v>
      </c>
      <c r="K688">
        <v>100</v>
      </c>
      <c r="L688">
        <v>100</v>
      </c>
      <c r="M688">
        <v>90</v>
      </c>
      <c r="N688">
        <v>90</v>
      </c>
      <c r="O688">
        <v>90</v>
      </c>
      <c r="P688">
        <v>90</v>
      </c>
      <c r="Q688">
        <v>90</v>
      </c>
      <c r="R688">
        <v>90</v>
      </c>
      <c r="S688">
        <v>100</v>
      </c>
      <c r="T688">
        <v>100</v>
      </c>
      <c r="U688">
        <v>110</v>
      </c>
      <c r="V688">
        <v>120</v>
      </c>
      <c r="W688">
        <v>120</v>
      </c>
      <c r="X688">
        <v>130</v>
      </c>
      <c r="Y688" s="145">
        <v>140</v>
      </c>
      <c r="Z688">
        <v>150</v>
      </c>
      <c r="AA688">
        <v>140</v>
      </c>
    </row>
    <row r="689" spans="1:27" x14ac:dyDescent="0.2">
      <c r="A689" s="89">
        <f>VLOOKUP(C689,TabellenBDFS!$B$4:$C$2717,2,FALSE)</f>
        <v>93</v>
      </c>
      <c r="B689" t="str">
        <f t="shared" si="12"/>
        <v>937</v>
      </c>
      <c r="C689" t="s">
        <v>95</v>
      </c>
      <c r="D689">
        <v>7</v>
      </c>
      <c r="E689">
        <v>40</v>
      </c>
      <c r="F689">
        <v>50</v>
      </c>
      <c r="G689">
        <v>40</v>
      </c>
      <c r="H689">
        <v>40</v>
      </c>
      <c r="I689">
        <v>40</v>
      </c>
      <c r="J689">
        <v>40</v>
      </c>
      <c r="K689">
        <v>40</v>
      </c>
      <c r="L689">
        <v>50</v>
      </c>
      <c r="M689">
        <v>50</v>
      </c>
      <c r="N689">
        <v>50</v>
      </c>
      <c r="O689">
        <v>50</v>
      </c>
      <c r="P689">
        <v>60</v>
      </c>
      <c r="Q689">
        <v>50</v>
      </c>
      <c r="R689">
        <v>40</v>
      </c>
      <c r="S689">
        <v>50</v>
      </c>
      <c r="T689">
        <v>50</v>
      </c>
      <c r="U689">
        <v>50</v>
      </c>
      <c r="V689">
        <v>50</v>
      </c>
      <c r="W689">
        <v>50</v>
      </c>
      <c r="X689">
        <v>50</v>
      </c>
      <c r="Y689" s="145">
        <v>50</v>
      </c>
      <c r="Z689">
        <v>60</v>
      </c>
      <c r="AA689">
        <v>50</v>
      </c>
    </row>
    <row r="690" spans="1:27" x14ac:dyDescent="0.2">
      <c r="A690" s="89">
        <f>VLOOKUP(C690,TabellenBDFS!$B$4:$C$2717,2,FALSE)</f>
        <v>94</v>
      </c>
      <c r="B690" t="str">
        <f t="shared" si="12"/>
        <v>941</v>
      </c>
      <c r="C690" t="s">
        <v>96</v>
      </c>
      <c r="D690">
        <v>1</v>
      </c>
      <c r="E690">
        <v>7740</v>
      </c>
      <c r="F690">
        <v>7790</v>
      </c>
      <c r="G690">
        <v>7530</v>
      </c>
      <c r="H690">
        <v>7260</v>
      </c>
      <c r="I690">
        <v>7190</v>
      </c>
      <c r="J690">
        <v>7150</v>
      </c>
      <c r="K690">
        <v>7150</v>
      </c>
      <c r="L690">
        <v>7290</v>
      </c>
      <c r="M690">
        <v>7300</v>
      </c>
      <c r="N690">
        <v>7290</v>
      </c>
      <c r="O690">
        <v>7310</v>
      </c>
      <c r="P690">
        <v>7190</v>
      </c>
      <c r="Q690">
        <v>6960</v>
      </c>
      <c r="R690">
        <v>6560</v>
      </c>
      <c r="S690">
        <v>6230</v>
      </c>
      <c r="T690">
        <v>6200</v>
      </c>
      <c r="U690">
        <v>6310</v>
      </c>
      <c r="V690">
        <v>6320</v>
      </c>
      <c r="W690">
        <v>6430</v>
      </c>
      <c r="X690">
        <v>6380</v>
      </c>
      <c r="Y690" s="145">
        <v>6490</v>
      </c>
      <c r="Z690">
        <v>6510</v>
      </c>
      <c r="AA690">
        <v>6390</v>
      </c>
    </row>
    <row r="691" spans="1:27" x14ac:dyDescent="0.2">
      <c r="A691" s="89">
        <f>VLOOKUP(C691,TabellenBDFS!$B$4:$C$2717,2,FALSE)</f>
        <v>94</v>
      </c>
      <c r="B691" t="str">
        <f t="shared" si="12"/>
        <v>942</v>
      </c>
      <c r="C691" t="s">
        <v>96</v>
      </c>
      <c r="D691">
        <v>2</v>
      </c>
      <c r="E691">
        <v>2710</v>
      </c>
      <c r="F691">
        <v>2710</v>
      </c>
      <c r="G691">
        <v>2570</v>
      </c>
      <c r="H691">
        <v>2240</v>
      </c>
      <c r="I691">
        <v>2190</v>
      </c>
      <c r="J691">
        <v>2130</v>
      </c>
      <c r="K691">
        <v>2100</v>
      </c>
      <c r="L691">
        <v>2070</v>
      </c>
      <c r="M691">
        <v>2000</v>
      </c>
      <c r="N691">
        <v>1960</v>
      </c>
      <c r="O691">
        <v>1900</v>
      </c>
      <c r="P691">
        <v>1840</v>
      </c>
      <c r="Q691">
        <v>1740</v>
      </c>
      <c r="R691">
        <v>1510</v>
      </c>
      <c r="S691">
        <v>1270</v>
      </c>
      <c r="T691">
        <v>1200</v>
      </c>
      <c r="U691">
        <v>1150</v>
      </c>
      <c r="V691">
        <v>1070</v>
      </c>
      <c r="W691">
        <v>1030</v>
      </c>
      <c r="X691">
        <v>990</v>
      </c>
      <c r="Y691" s="145">
        <v>950</v>
      </c>
      <c r="Z691">
        <v>910</v>
      </c>
      <c r="AA691">
        <v>870</v>
      </c>
    </row>
    <row r="692" spans="1:27" x14ac:dyDescent="0.2">
      <c r="A692" s="89">
        <f>VLOOKUP(C692,TabellenBDFS!$B$4:$C$2717,2,FALSE)</f>
        <v>94</v>
      </c>
      <c r="B692" t="str">
        <f t="shared" si="12"/>
        <v>943</v>
      </c>
      <c r="C692" t="s">
        <v>96</v>
      </c>
      <c r="D692">
        <v>3</v>
      </c>
      <c r="E692">
        <v>20</v>
      </c>
      <c r="F692">
        <v>60</v>
      </c>
      <c r="G692">
        <v>90</v>
      </c>
      <c r="H692">
        <v>160</v>
      </c>
      <c r="I692">
        <v>200</v>
      </c>
      <c r="J692">
        <v>250</v>
      </c>
      <c r="K692">
        <v>300</v>
      </c>
      <c r="L692">
        <v>340</v>
      </c>
      <c r="M692">
        <v>380</v>
      </c>
      <c r="N692">
        <v>420</v>
      </c>
      <c r="O692">
        <v>460</v>
      </c>
      <c r="P692">
        <v>540</v>
      </c>
      <c r="Q692">
        <v>610</v>
      </c>
      <c r="R692">
        <v>640</v>
      </c>
      <c r="S692">
        <v>670</v>
      </c>
      <c r="T692">
        <v>740</v>
      </c>
      <c r="U692">
        <v>830</v>
      </c>
      <c r="V692">
        <v>920</v>
      </c>
      <c r="W692">
        <v>1040</v>
      </c>
      <c r="X692">
        <v>1150</v>
      </c>
      <c r="Y692" s="145">
        <v>1220</v>
      </c>
      <c r="Z692">
        <v>1270</v>
      </c>
      <c r="AA692">
        <v>1320</v>
      </c>
    </row>
    <row r="693" spans="1:27" x14ac:dyDescent="0.2">
      <c r="A693" s="89">
        <f>VLOOKUP(C693,TabellenBDFS!$B$4:$C$2717,2,FALSE)</f>
        <v>94</v>
      </c>
      <c r="B693" t="str">
        <f t="shared" si="12"/>
        <v>944</v>
      </c>
      <c r="C693" t="s">
        <v>96</v>
      </c>
      <c r="D693">
        <v>4</v>
      </c>
      <c r="E693">
        <v>0</v>
      </c>
      <c r="F693">
        <v>0</v>
      </c>
      <c r="G693">
        <v>0</v>
      </c>
      <c r="H693">
        <v>10</v>
      </c>
      <c r="I693">
        <v>10</v>
      </c>
      <c r="J693">
        <v>10</v>
      </c>
      <c r="K693">
        <v>10</v>
      </c>
      <c r="L693">
        <v>130</v>
      </c>
      <c r="M693">
        <v>140</v>
      </c>
      <c r="N693">
        <v>190</v>
      </c>
      <c r="O693">
        <v>190</v>
      </c>
      <c r="P693">
        <v>250</v>
      </c>
      <c r="Q693">
        <v>200</v>
      </c>
      <c r="R693">
        <v>220</v>
      </c>
      <c r="S693">
        <v>280</v>
      </c>
      <c r="T693">
        <v>270</v>
      </c>
      <c r="U693">
        <v>290</v>
      </c>
      <c r="V693">
        <v>290</v>
      </c>
      <c r="W693">
        <v>310</v>
      </c>
      <c r="X693">
        <v>300</v>
      </c>
      <c r="Y693" s="145">
        <v>320</v>
      </c>
      <c r="Z693">
        <v>320</v>
      </c>
      <c r="AA693">
        <v>310</v>
      </c>
    </row>
    <row r="694" spans="1:27" x14ac:dyDescent="0.2">
      <c r="A694" s="89">
        <f>VLOOKUP(C694,TabellenBDFS!$B$4:$C$2717,2,FALSE)</f>
        <v>94</v>
      </c>
      <c r="B694" t="str">
        <f t="shared" si="12"/>
        <v>945</v>
      </c>
      <c r="C694" t="s">
        <v>96</v>
      </c>
      <c r="D694">
        <v>5</v>
      </c>
      <c r="E694">
        <v>260</v>
      </c>
      <c r="F694">
        <v>260</v>
      </c>
      <c r="G694">
        <v>250</v>
      </c>
      <c r="H694">
        <v>250</v>
      </c>
      <c r="I694">
        <v>200</v>
      </c>
      <c r="J694">
        <v>200</v>
      </c>
      <c r="K694">
        <v>190</v>
      </c>
      <c r="L694">
        <v>200</v>
      </c>
      <c r="M694">
        <v>200</v>
      </c>
      <c r="N694">
        <v>170</v>
      </c>
      <c r="O694">
        <v>170</v>
      </c>
      <c r="P694">
        <v>160</v>
      </c>
      <c r="Q694">
        <v>150</v>
      </c>
      <c r="R694">
        <v>140</v>
      </c>
      <c r="S694">
        <v>130</v>
      </c>
      <c r="T694">
        <v>130</v>
      </c>
      <c r="U694">
        <v>120</v>
      </c>
      <c r="V694">
        <v>120</v>
      </c>
      <c r="W694">
        <v>130</v>
      </c>
      <c r="X694">
        <v>140</v>
      </c>
      <c r="Y694" s="145">
        <v>140</v>
      </c>
      <c r="Z694">
        <v>140</v>
      </c>
      <c r="AA694">
        <v>130</v>
      </c>
    </row>
    <row r="695" spans="1:27" x14ac:dyDescent="0.2">
      <c r="A695" s="89">
        <f>VLOOKUP(C695,TabellenBDFS!$B$4:$C$2717,2,FALSE)</f>
        <v>94</v>
      </c>
      <c r="B695" t="str">
        <f t="shared" si="12"/>
        <v>946</v>
      </c>
      <c r="C695" t="s">
        <v>96</v>
      </c>
      <c r="D695">
        <v>6</v>
      </c>
      <c r="E695">
        <v>2150</v>
      </c>
      <c r="F695">
        <v>2160</v>
      </c>
      <c r="G695">
        <v>2090</v>
      </c>
      <c r="H695">
        <v>2100</v>
      </c>
      <c r="I695">
        <v>2170</v>
      </c>
      <c r="J695">
        <v>2160</v>
      </c>
      <c r="K695">
        <v>2120</v>
      </c>
      <c r="L695">
        <v>2060</v>
      </c>
      <c r="M695">
        <v>2120</v>
      </c>
      <c r="N695">
        <v>2130</v>
      </c>
      <c r="O695">
        <v>2070</v>
      </c>
      <c r="P695">
        <v>1880</v>
      </c>
      <c r="Q695">
        <v>1920</v>
      </c>
      <c r="R695">
        <v>1890</v>
      </c>
      <c r="S695">
        <v>1840</v>
      </c>
      <c r="T695">
        <v>1880</v>
      </c>
      <c r="U695">
        <v>1990</v>
      </c>
      <c r="V695">
        <v>2000</v>
      </c>
      <c r="W695">
        <v>1990</v>
      </c>
      <c r="X695">
        <v>1860</v>
      </c>
      <c r="Y695" s="145">
        <v>1920</v>
      </c>
      <c r="Z695">
        <v>1940</v>
      </c>
      <c r="AA695">
        <v>1900</v>
      </c>
    </row>
    <row r="696" spans="1:27" x14ac:dyDescent="0.2">
      <c r="A696" s="89">
        <f>VLOOKUP(C696,TabellenBDFS!$B$4:$C$2717,2,FALSE)</f>
        <v>94</v>
      </c>
      <c r="B696" t="str">
        <f t="shared" si="12"/>
        <v>947</v>
      </c>
      <c r="C696" t="s">
        <v>96</v>
      </c>
      <c r="D696">
        <v>7</v>
      </c>
      <c r="E696">
        <v>2600</v>
      </c>
      <c r="F696">
        <v>2590</v>
      </c>
      <c r="G696">
        <v>2520</v>
      </c>
      <c r="H696">
        <v>2500</v>
      </c>
      <c r="I696">
        <v>2430</v>
      </c>
      <c r="J696">
        <v>2410</v>
      </c>
      <c r="K696">
        <v>2430</v>
      </c>
      <c r="L696">
        <v>2510</v>
      </c>
      <c r="M696">
        <v>2460</v>
      </c>
      <c r="N696">
        <v>2420</v>
      </c>
      <c r="O696">
        <v>2520</v>
      </c>
      <c r="P696">
        <v>2520</v>
      </c>
      <c r="Q696">
        <v>2350</v>
      </c>
      <c r="R696">
        <v>2160</v>
      </c>
      <c r="S696">
        <v>2040</v>
      </c>
      <c r="T696">
        <v>1980</v>
      </c>
      <c r="U696">
        <v>1940</v>
      </c>
      <c r="V696">
        <v>1920</v>
      </c>
      <c r="W696">
        <v>1920</v>
      </c>
      <c r="X696">
        <v>1930</v>
      </c>
      <c r="Y696" s="145">
        <v>1940</v>
      </c>
      <c r="Z696">
        <v>1940</v>
      </c>
      <c r="AA696">
        <v>1860</v>
      </c>
    </row>
    <row r="697" spans="1:27" x14ac:dyDescent="0.2">
      <c r="A697" s="89">
        <f>VLOOKUP(C697,TabellenBDFS!$B$4:$C$2717,2,FALSE)</f>
        <v>95</v>
      </c>
      <c r="B697" t="str">
        <f t="shared" si="12"/>
        <v>951</v>
      </c>
      <c r="C697" t="s">
        <v>97</v>
      </c>
      <c r="D697">
        <v>1</v>
      </c>
      <c r="E697">
        <v>310</v>
      </c>
      <c r="F697">
        <v>340</v>
      </c>
      <c r="G697">
        <v>390</v>
      </c>
      <c r="H697">
        <v>340</v>
      </c>
      <c r="I697">
        <v>350</v>
      </c>
      <c r="J697">
        <v>370</v>
      </c>
      <c r="K697">
        <v>370</v>
      </c>
      <c r="L697">
        <v>390</v>
      </c>
      <c r="M697">
        <v>410</v>
      </c>
      <c r="N697">
        <v>440</v>
      </c>
      <c r="O697">
        <v>460</v>
      </c>
      <c r="P697">
        <v>480</v>
      </c>
      <c r="Q697">
        <v>500</v>
      </c>
      <c r="R697">
        <v>260</v>
      </c>
      <c r="S697">
        <v>270</v>
      </c>
      <c r="T697">
        <v>270</v>
      </c>
      <c r="U697">
        <v>260</v>
      </c>
      <c r="V697">
        <v>270</v>
      </c>
      <c r="W697">
        <v>260</v>
      </c>
      <c r="X697">
        <v>270</v>
      </c>
      <c r="Y697" s="145">
        <v>280</v>
      </c>
      <c r="Z697">
        <v>280</v>
      </c>
      <c r="AA697">
        <v>290</v>
      </c>
    </row>
    <row r="698" spans="1:27" x14ac:dyDescent="0.2">
      <c r="A698" s="89">
        <f>VLOOKUP(C698,TabellenBDFS!$B$4:$C$2717,2,FALSE)</f>
        <v>95</v>
      </c>
      <c r="B698" t="str">
        <f t="shared" si="12"/>
        <v>952</v>
      </c>
      <c r="C698" t="s">
        <v>97</v>
      </c>
      <c r="D698">
        <v>2</v>
      </c>
      <c r="E698">
        <v>60</v>
      </c>
      <c r="F698">
        <v>70</v>
      </c>
      <c r="G698">
        <v>70</v>
      </c>
      <c r="H698">
        <v>60</v>
      </c>
      <c r="I698">
        <v>60</v>
      </c>
      <c r="J698">
        <v>60</v>
      </c>
      <c r="K698">
        <v>60</v>
      </c>
      <c r="L698">
        <v>50</v>
      </c>
      <c r="M698">
        <v>50</v>
      </c>
      <c r="N698">
        <v>50</v>
      </c>
      <c r="O698">
        <v>50</v>
      </c>
      <c r="P698">
        <v>60</v>
      </c>
      <c r="Q698">
        <v>60</v>
      </c>
      <c r="R698">
        <v>40</v>
      </c>
      <c r="S698">
        <v>40</v>
      </c>
      <c r="T698">
        <v>30</v>
      </c>
      <c r="U698">
        <v>30</v>
      </c>
      <c r="V698">
        <v>20</v>
      </c>
      <c r="W698">
        <v>20</v>
      </c>
      <c r="X698">
        <v>20</v>
      </c>
      <c r="Y698" s="145">
        <v>20</v>
      </c>
      <c r="Z698">
        <v>20</v>
      </c>
      <c r="AA698">
        <v>20</v>
      </c>
    </row>
    <row r="699" spans="1:27" x14ac:dyDescent="0.2">
      <c r="A699" s="89">
        <f>VLOOKUP(C699,TabellenBDFS!$B$4:$C$2717,2,FALSE)</f>
        <v>95</v>
      </c>
      <c r="B699" t="str">
        <f t="shared" si="12"/>
        <v>953</v>
      </c>
      <c r="C699" t="s">
        <v>97</v>
      </c>
      <c r="D699">
        <v>3</v>
      </c>
      <c r="E699">
        <v>0</v>
      </c>
      <c r="F699">
        <v>0</v>
      </c>
      <c r="G699">
        <v>10</v>
      </c>
      <c r="H699">
        <v>10</v>
      </c>
      <c r="I699">
        <v>10</v>
      </c>
      <c r="J699">
        <v>20</v>
      </c>
      <c r="K699">
        <v>20</v>
      </c>
      <c r="L699">
        <v>20</v>
      </c>
      <c r="M699">
        <v>20</v>
      </c>
      <c r="N699">
        <v>30</v>
      </c>
      <c r="O699">
        <v>20</v>
      </c>
      <c r="P699">
        <v>30</v>
      </c>
      <c r="Q699">
        <v>30</v>
      </c>
      <c r="R699">
        <v>20</v>
      </c>
      <c r="S699">
        <v>20</v>
      </c>
      <c r="T699">
        <v>30</v>
      </c>
      <c r="U699">
        <v>20</v>
      </c>
      <c r="V699">
        <v>30</v>
      </c>
      <c r="W699">
        <v>30</v>
      </c>
      <c r="X699">
        <v>40</v>
      </c>
      <c r="Y699" s="145">
        <v>40</v>
      </c>
      <c r="Z699">
        <v>40</v>
      </c>
      <c r="AA699">
        <v>40</v>
      </c>
    </row>
    <row r="700" spans="1:27" x14ac:dyDescent="0.2">
      <c r="A700" s="89">
        <f>VLOOKUP(C700,TabellenBDFS!$B$4:$C$2717,2,FALSE)</f>
        <v>95</v>
      </c>
      <c r="B700" t="str">
        <f t="shared" si="12"/>
        <v>954</v>
      </c>
      <c r="C700" t="s">
        <v>97</v>
      </c>
      <c r="D700">
        <v>4</v>
      </c>
      <c r="E700">
        <v>0</v>
      </c>
      <c r="F700">
        <v>0</v>
      </c>
      <c r="G700">
        <v>0</v>
      </c>
      <c r="H700">
        <v>10</v>
      </c>
      <c r="I700">
        <v>10</v>
      </c>
      <c r="J700">
        <v>10</v>
      </c>
      <c r="K700">
        <v>10</v>
      </c>
      <c r="L700">
        <v>10</v>
      </c>
      <c r="M700">
        <v>10</v>
      </c>
      <c r="N700">
        <v>20</v>
      </c>
      <c r="O700">
        <v>20</v>
      </c>
      <c r="P700">
        <v>20</v>
      </c>
      <c r="Q700">
        <v>20</v>
      </c>
      <c r="R700">
        <v>10</v>
      </c>
      <c r="S700">
        <v>10</v>
      </c>
      <c r="T700">
        <v>10</v>
      </c>
      <c r="U700">
        <v>10</v>
      </c>
      <c r="V700">
        <v>10</v>
      </c>
      <c r="W700">
        <v>10</v>
      </c>
      <c r="X700">
        <v>10</v>
      </c>
      <c r="Y700" s="145">
        <v>10</v>
      </c>
      <c r="Z700">
        <v>20</v>
      </c>
      <c r="AA700">
        <v>10</v>
      </c>
    </row>
    <row r="701" spans="1:27" x14ac:dyDescent="0.2">
      <c r="A701" s="89">
        <f>VLOOKUP(C701,TabellenBDFS!$B$4:$C$2717,2,FALSE)</f>
        <v>95</v>
      </c>
      <c r="B701" t="str">
        <f t="shared" si="12"/>
        <v>955</v>
      </c>
      <c r="C701" t="s">
        <v>97</v>
      </c>
      <c r="D701">
        <v>5</v>
      </c>
      <c r="E701">
        <v>10</v>
      </c>
      <c r="F701">
        <v>10</v>
      </c>
      <c r="G701">
        <v>10</v>
      </c>
      <c r="H701">
        <v>10</v>
      </c>
      <c r="I701">
        <v>10</v>
      </c>
      <c r="J701">
        <v>10</v>
      </c>
      <c r="K701">
        <v>10</v>
      </c>
      <c r="L701">
        <v>10</v>
      </c>
      <c r="M701">
        <v>10</v>
      </c>
      <c r="N701">
        <v>10</v>
      </c>
      <c r="O701">
        <v>10</v>
      </c>
      <c r="P701">
        <v>20</v>
      </c>
      <c r="Q701">
        <v>10</v>
      </c>
      <c r="R701">
        <v>10</v>
      </c>
      <c r="S701">
        <v>10</v>
      </c>
      <c r="T701">
        <v>10</v>
      </c>
      <c r="U701">
        <v>10</v>
      </c>
      <c r="V701">
        <v>10</v>
      </c>
      <c r="W701">
        <v>10</v>
      </c>
      <c r="X701">
        <v>10</v>
      </c>
      <c r="Y701" s="145">
        <v>10</v>
      </c>
      <c r="Z701">
        <v>10</v>
      </c>
      <c r="AA701">
        <v>10</v>
      </c>
    </row>
    <row r="702" spans="1:27" x14ac:dyDescent="0.2">
      <c r="A702" s="89">
        <f>VLOOKUP(C702,TabellenBDFS!$B$4:$C$2717,2,FALSE)</f>
        <v>95</v>
      </c>
      <c r="B702" t="str">
        <f t="shared" si="12"/>
        <v>956</v>
      </c>
      <c r="C702" t="s">
        <v>97</v>
      </c>
      <c r="D702">
        <v>6</v>
      </c>
      <c r="E702">
        <v>130</v>
      </c>
      <c r="F702">
        <v>140</v>
      </c>
      <c r="G702">
        <v>140</v>
      </c>
      <c r="H702">
        <v>140</v>
      </c>
      <c r="I702">
        <v>140</v>
      </c>
      <c r="J702">
        <v>140</v>
      </c>
      <c r="K702">
        <v>140</v>
      </c>
      <c r="L702">
        <v>150</v>
      </c>
      <c r="M702">
        <v>160</v>
      </c>
      <c r="N702">
        <v>160</v>
      </c>
      <c r="O702">
        <v>170</v>
      </c>
      <c r="P702">
        <v>180</v>
      </c>
      <c r="Q702">
        <v>180</v>
      </c>
      <c r="R702">
        <v>100</v>
      </c>
      <c r="S702">
        <v>100</v>
      </c>
      <c r="T702">
        <v>100</v>
      </c>
      <c r="U702">
        <v>110</v>
      </c>
      <c r="V702">
        <v>110</v>
      </c>
      <c r="W702">
        <v>100</v>
      </c>
      <c r="X702">
        <v>110</v>
      </c>
      <c r="Y702" s="145">
        <v>110</v>
      </c>
      <c r="Z702">
        <v>110</v>
      </c>
      <c r="AA702">
        <v>110</v>
      </c>
    </row>
    <row r="703" spans="1:27" x14ac:dyDescent="0.2">
      <c r="A703" s="89">
        <f>VLOOKUP(C703,TabellenBDFS!$B$4:$C$2717,2,FALSE)</f>
        <v>95</v>
      </c>
      <c r="B703" t="str">
        <f t="shared" si="12"/>
        <v>957</v>
      </c>
      <c r="C703" t="s">
        <v>97</v>
      </c>
      <c r="D703">
        <v>7</v>
      </c>
      <c r="E703">
        <v>100</v>
      </c>
      <c r="F703">
        <v>110</v>
      </c>
      <c r="G703">
        <v>160</v>
      </c>
      <c r="H703">
        <v>110</v>
      </c>
      <c r="I703">
        <v>120</v>
      </c>
      <c r="J703">
        <v>140</v>
      </c>
      <c r="K703">
        <v>130</v>
      </c>
      <c r="L703">
        <v>150</v>
      </c>
      <c r="M703">
        <v>150</v>
      </c>
      <c r="N703">
        <v>170</v>
      </c>
      <c r="O703">
        <v>190</v>
      </c>
      <c r="P703">
        <v>190</v>
      </c>
      <c r="Q703">
        <v>200</v>
      </c>
      <c r="R703">
        <v>90</v>
      </c>
      <c r="S703">
        <v>90</v>
      </c>
      <c r="T703">
        <v>90</v>
      </c>
      <c r="U703">
        <v>80</v>
      </c>
      <c r="V703">
        <v>90</v>
      </c>
      <c r="W703">
        <v>80</v>
      </c>
      <c r="X703">
        <v>90</v>
      </c>
      <c r="Y703" s="145">
        <v>80</v>
      </c>
      <c r="Z703">
        <v>80</v>
      </c>
      <c r="AA703">
        <v>90</v>
      </c>
    </row>
    <row r="704" spans="1:27" x14ac:dyDescent="0.2">
      <c r="A704" s="89">
        <f>VLOOKUP(C704,TabellenBDFS!$B$4:$C$2717,2,FALSE)</f>
        <v>96</v>
      </c>
      <c r="B704" t="str">
        <f t="shared" si="12"/>
        <v>961</v>
      </c>
      <c r="C704" t="s">
        <v>98</v>
      </c>
      <c r="D704">
        <v>1</v>
      </c>
      <c r="E704">
        <v>2770</v>
      </c>
      <c r="F704">
        <v>2800</v>
      </c>
      <c r="G704">
        <v>2800</v>
      </c>
      <c r="H704">
        <v>2660</v>
      </c>
      <c r="I704">
        <v>2660</v>
      </c>
      <c r="J704">
        <v>2640</v>
      </c>
      <c r="K704">
        <v>2660</v>
      </c>
      <c r="L704">
        <v>2660</v>
      </c>
      <c r="M704">
        <v>2670</v>
      </c>
      <c r="N704">
        <v>2630</v>
      </c>
      <c r="O704">
        <v>2690</v>
      </c>
      <c r="P704">
        <v>2690</v>
      </c>
      <c r="Q704">
        <v>2700</v>
      </c>
      <c r="R704">
        <v>2500</v>
      </c>
      <c r="S704">
        <v>2500</v>
      </c>
      <c r="T704">
        <v>2590</v>
      </c>
      <c r="U704">
        <v>2650</v>
      </c>
      <c r="V704">
        <v>2590</v>
      </c>
      <c r="W704">
        <v>2550</v>
      </c>
      <c r="X704">
        <v>2540</v>
      </c>
      <c r="Y704" s="145">
        <v>2530</v>
      </c>
      <c r="Z704">
        <v>2500</v>
      </c>
      <c r="AA704">
        <v>2350</v>
      </c>
    </row>
    <row r="705" spans="1:27" x14ac:dyDescent="0.2">
      <c r="A705" s="89">
        <f>VLOOKUP(C705,TabellenBDFS!$B$4:$C$2717,2,FALSE)</f>
        <v>96</v>
      </c>
      <c r="B705" t="str">
        <f t="shared" si="12"/>
        <v>962</v>
      </c>
      <c r="C705" t="s">
        <v>98</v>
      </c>
      <c r="D705">
        <v>2</v>
      </c>
      <c r="E705">
        <v>970</v>
      </c>
      <c r="F705">
        <v>950</v>
      </c>
      <c r="G705">
        <v>880</v>
      </c>
      <c r="H705">
        <v>790</v>
      </c>
      <c r="I705">
        <v>760</v>
      </c>
      <c r="J705">
        <v>710</v>
      </c>
      <c r="K705">
        <v>680</v>
      </c>
      <c r="L705">
        <v>630</v>
      </c>
      <c r="M705">
        <v>610</v>
      </c>
      <c r="N705">
        <v>560</v>
      </c>
      <c r="O705">
        <v>530</v>
      </c>
      <c r="P705">
        <v>500</v>
      </c>
      <c r="Q705">
        <v>470</v>
      </c>
      <c r="R705">
        <v>410</v>
      </c>
      <c r="S705">
        <v>390</v>
      </c>
      <c r="T705">
        <v>370</v>
      </c>
      <c r="U705">
        <v>340</v>
      </c>
      <c r="V705">
        <v>300</v>
      </c>
      <c r="W705">
        <v>280</v>
      </c>
      <c r="X705">
        <v>270</v>
      </c>
      <c r="Y705" s="145">
        <v>250</v>
      </c>
      <c r="Z705">
        <v>230</v>
      </c>
      <c r="AA705">
        <v>220</v>
      </c>
    </row>
    <row r="706" spans="1:27" x14ac:dyDescent="0.2">
      <c r="A706" s="89">
        <f>VLOOKUP(C706,TabellenBDFS!$B$4:$C$2717,2,FALSE)</f>
        <v>96</v>
      </c>
      <c r="B706" t="str">
        <f t="shared" si="12"/>
        <v>963</v>
      </c>
      <c r="C706" t="s">
        <v>98</v>
      </c>
      <c r="D706">
        <v>3</v>
      </c>
      <c r="E706">
        <v>0</v>
      </c>
      <c r="F706">
        <v>20</v>
      </c>
      <c r="G706">
        <v>40</v>
      </c>
      <c r="H706">
        <v>70</v>
      </c>
      <c r="I706">
        <v>100</v>
      </c>
      <c r="J706">
        <v>150</v>
      </c>
      <c r="K706">
        <v>180</v>
      </c>
      <c r="L706">
        <v>230</v>
      </c>
      <c r="M706">
        <v>260</v>
      </c>
      <c r="N706">
        <v>290</v>
      </c>
      <c r="O706">
        <v>330</v>
      </c>
      <c r="P706">
        <v>340</v>
      </c>
      <c r="Q706">
        <v>360</v>
      </c>
      <c r="R706">
        <v>380</v>
      </c>
      <c r="S706">
        <v>380</v>
      </c>
      <c r="T706">
        <v>410</v>
      </c>
      <c r="U706">
        <v>440</v>
      </c>
      <c r="V706">
        <v>460</v>
      </c>
      <c r="W706">
        <v>470</v>
      </c>
      <c r="X706">
        <v>480</v>
      </c>
      <c r="Y706" s="145">
        <v>470</v>
      </c>
      <c r="Z706">
        <v>470</v>
      </c>
      <c r="AA706">
        <v>470</v>
      </c>
    </row>
    <row r="707" spans="1:27" x14ac:dyDescent="0.2">
      <c r="A707" s="89">
        <f>VLOOKUP(C707,TabellenBDFS!$B$4:$C$2717,2,FALSE)</f>
        <v>96</v>
      </c>
      <c r="B707" t="str">
        <f t="shared" si="12"/>
        <v>964</v>
      </c>
      <c r="C707" t="s">
        <v>98</v>
      </c>
      <c r="D707">
        <v>4</v>
      </c>
      <c r="E707">
        <v>0</v>
      </c>
      <c r="F707">
        <v>0</v>
      </c>
      <c r="G707">
        <v>20</v>
      </c>
      <c r="H707">
        <v>30</v>
      </c>
      <c r="I707">
        <v>50</v>
      </c>
      <c r="J707">
        <v>60</v>
      </c>
      <c r="K707">
        <v>80</v>
      </c>
      <c r="L707">
        <v>110</v>
      </c>
      <c r="M707">
        <v>130</v>
      </c>
      <c r="N707">
        <v>140</v>
      </c>
      <c r="O707">
        <v>160</v>
      </c>
      <c r="P707">
        <v>160</v>
      </c>
      <c r="Q707">
        <v>170</v>
      </c>
      <c r="R707">
        <v>180</v>
      </c>
      <c r="S707">
        <v>170</v>
      </c>
      <c r="T707">
        <v>180</v>
      </c>
      <c r="U707">
        <v>190</v>
      </c>
      <c r="V707">
        <v>180</v>
      </c>
      <c r="W707">
        <v>170</v>
      </c>
      <c r="X707">
        <v>180</v>
      </c>
      <c r="Y707" s="145">
        <v>170</v>
      </c>
      <c r="Z707">
        <v>170</v>
      </c>
      <c r="AA707">
        <v>170</v>
      </c>
    </row>
    <row r="708" spans="1:27" x14ac:dyDescent="0.2">
      <c r="A708" s="89">
        <f>VLOOKUP(C708,TabellenBDFS!$B$4:$C$2717,2,FALSE)</f>
        <v>96</v>
      </c>
      <c r="B708" t="str">
        <f t="shared" si="12"/>
        <v>965</v>
      </c>
      <c r="C708" t="s">
        <v>98</v>
      </c>
      <c r="D708">
        <v>5</v>
      </c>
      <c r="E708">
        <v>290</v>
      </c>
      <c r="F708">
        <v>300</v>
      </c>
      <c r="G708">
        <v>300</v>
      </c>
      <c r="H708">
        <v>290</v>
      </c>
      <c r="I708">
        <v>260</v>
      </c>
      <c r="J708">
        <v>270</v>
      </c>
      <c r="K708">
        <v>270</v>
      </c>
      <c r="L708">
        <v>270</v>
      </c>
      <c r="M708">
        <v>260</v>
      </c>
      <c r="N708">
        <v>240</v>
      </c>
      <c r="O708">
        <v>230</v>
      </c>
      <c r="P708">
        <v>230</v>
      </c>
      <c r="Q708">
        <v>230</v>
      </c>
      <c r="R708">
        <v>230</v>
      </c>
      <c r="S708">
        <v>230</v>
      </c>
      <c r="T708">
        <v>230</v>
      </c>
      <c r="U708">
        <v>240</v>
      </c>
      <c r="V708">
        <v>240</v>
      </c>
      <c r="W708">
        <v>240</v>
      </c>
      <c r="X708">
        <v>240</v>
      </c>
      <c r="Y708" s="145">
        <v>240</v>
      </c>
      <c r="Z708">
        <v>260</v>
      </c>
      <c r="AA708">
        <v>170</v>
      </c>
    </row>
    <row r="709" spans="1:27" x14ac:dyDescent="0.2">
      <c r="A709" s="89">
        <f>VLOOKUP(C709,TabellenBDFS!$B$4:$C$2717,2,FALSE)</f>
        <v>96</v>
      </c>
      <c r="B709" t="str">
        <f t="shared" si="12"/>
        <v>966</v>
      </c>
      <c r="C709" t="s">
        <v>98</v>
      </c>
      <c r="D709">
        <v>6</v>
      </c>
      <c r="E709">
        <v>1060</v>
      </c>
      <c r="F709">
        <v>1070</v>
      </c>
      <c r="G709">
        <v>1000</v>
      </c>
      <c r="H709">
        <v>880</v>
      </c>
      <c r="I709">
        <v>870</v>
      </c>
      <c r="J709">
        <v>860</v>
      </c>
      <c r="K709">
        <v>830</v>
      </c>
      <c r="L709">
        <v>810</v>
      </c>
      <c r="M709">
        <v>790</v>
      </c>
      <c r="N709">
        <v>800</v>
      </c>
      <c r="O709">
        <v>800</v>
      </c>
      <c r="P709">
        <v>830</v>
      </c>
      <c r="Q709">
        <v>850</v>
      </c>
      <c r="R709">
        <v>800</v>
      </c>
      <c r="S709">
        <v>850</v>
      </c>
      <c r="T709">
        <v>910</v>
      </c>
      <c r="U709">
        <v>950</v>
      </c>
      <c r="V709">
        <v>940</v>
      </c>
      <c r="W709">
        <v>940</v>
      </c>
      <c r="X709">
        <v>930</v>
      </c>
      <c r="Y709" s="145">
        <v>960</v>
      </c>
      <c r="Z709">
        <v>940</v>
      </c>
      <c r="AA709">
        <v>890</v>
      </c>
    </row>
    <row r="710" spans="1:27" x14ac:dyDescent="0.2">
      <c r="A710" s="89">
        <f>VLOOKUP(C710,TabellenBDFS!$B$4:$C$2717,2,FALSE)</f>
        <v>96</v>
      </c>
      <c r="B710" t="str">
        <f t="shared" si="12"/>
        <v>967</v>
      </c>
      <c r="C710" t="s">
        <v>98</v>
      </c>
      <c r="D710">
        <v>7</v>
      </c>
      <c r="E710">
        <v>460</v>
      </c>
      <c r="F710">
        <v>460</v>
      </c>
      <c r="G710">
        <v>570</v>
      </c>
      <c r="H710">
        <v>600</v>
      </c>
      <c r="I710">
        <v>630</v>
      </c>
      <c r="J710">
        <v>590</v>
      </c>
      <c r="K710">
        <v>610</v>
      </c>
      <c r="L710">
        <v>610</v>
      </c>
      <c r="M710">
        <v>610</v>
      </c>
      <c r="N710">
        <v>610</v>
      </c>
      <c r="O710">
        <v>640</v>
      </c>
      <c r="P710">
        <v>630</v>
      </c>
      <c r="Q710">
        <v>620</v>
      </c>
      <c r="R710">
        <v>510</v>
      </c>
      <c r="S710">
        <v>490</v>
      </c>
      <c r="T710">
        <v>500</v>
      </c>
      <c r="U710">
        <v>500</v>
      </c>
      <c r="V710">
        <v>460</v>
      </c>
      <c r="W710">
        <v>450</v>
      </c>
      <c r="X710">
        <v>450</v>
      </c>
      <c r="Y710" s="145">
        <v>450</v>
      </c>
      <c r="Z710">
        <v>430</v>
      </c>
      <c r="AA710">
        <v>420</v>
      </c>
    </row>
    <row r="711" spans="1:27" x14ac:dyDescent="0.2">
      <c r="A711" s="89">
        <f>VLOOKUP(C711,TabellenBDFS!$B$4:$C$2717,2,FALSE)</f>
        <v>97</v>
      </c>
      <c r="B711" t="str">
        <f t="shared" si="12"/>
        <v>971</v>
      </c>
      <c r="C711" t="s">
        <v>99</v>
      </c>
      <c r="D711">
        <v>1</v>
      </c>
      <c r="E711">
        <v>110</v>
      </c>
      <c r="F711">
        <v>120</v>
      </c>
      <c r="G711">
        <v>140</v>
      </c>
      <c r="H711">
        <v>160</v>
      </c>
      <c r="I711">
        <v>170</v>
      </c>
      <c r="J711">
        <v>190</v>
      </c>
      <c r="K711">
        <v>190</v>
      </c>
      <c r="L711">
        <v>200</v>
      </c>
      <c r="M711">
        <v>200</v>
      </c>
      <c r="N711">
        <v>240</v>
      </c>
      <c r="O711">
        <v>270</v>
      </c>
      <c r="P711">
        <v>310</v>
      </c>
      <c r="Q711">
        <v>350</v>
      </c>
      <c r="R711">
        <v>250</v>
      </c>
      <c r="S711">
        <v>250</v>
      </c>
      <c r="T711">
        <v>310</v>
      </c>
      <c r="U711">
        <v>330</v>
      </c>
      <c r="V711">
        <v>310</v>
      </c>
      <c r="W711">
        <v>310</v>
      </c>
      <c r="X711">
        <v>300</v>
      </c>
      <c r="Y711" s="145">
        <v>320</v>
      </c>
      <c r="Z711">
        <v>320</v>
      </c>
      <c r="AA711">
        <v>340</v>
      </c>
    </row>
    <row r="712" spans="1:27" x14ac:dyDescent="0.2">
      <c r="A712" s="89">
        <f>VLOOKUP(C712,TabellenBDFS!$B$4:$C$2717,2,FALSE)</f>
        <v>97</v>
      </c>
      <c r="B712" t="str">
        <f t="shared" si="12"/>
        <v>972</v>
      </c>
      <c r="C712" t="s">
        <v>99</v>
      </c>
      <c r="D712">
        <v>2</v>
      </c>
      <c r="E712">
        <v>20</v>
      </c>
      <c r="F712">
        <v>20</v>
      </c>
      <c r="G712">
        <v>20</v>
      </c>
      <c r="H712">
        <v>20</v>
      </c>
      <c r="I712">
        <v>20</v>
      </c>
      <c r="J712">
        <v>20</v>
      </c>
      <c r="K712">
        <v>20</v>
      </c>
      <c r="L712">
        <v>20</v>
      </c>
      <c r="M712">
        <v>20</v>
      </c>
      <c r="N712">
        <v>20</v>
      </c>
      <c r="O712">
        <v>20</v>
      </c>
      <c r="P712">
        <v>20</v>
      </c>
      <c r="Q712">
        <v>20</v>
      </c>
      <c r="R712">
        <v>10</v>
      </c>
      <c r="S712">
        <v>10</v>
      </c>
      <c r="T712">
        <v>10</v>
      </c>
      <c r="U712">
        <v>10</v>
      </c>
      <c r="V712">
        <v>10</v>
      </c>
      <c r="W712">
        <v>10</v>
      </c>
      <c r="X712">
        <v>10</v>
      </c>
      <c r="Y712" s="145">
        <v>10</v>
      </c>
      <c r="Z712">
        <v>10</v>
      </c>
      <c r="AA712">
        <v>10</v>
      </c>
    </row>
    <row r="713" spans="1:27" x14ac:dyDescent="0.2">
      <c r="A713" s="89">
        <f>VLOOKUP(C713,TabellenBDFS!$B$4:$C$2717,2,FALSE)</f>
        <v>97</v>
      </c>
      <c r="B713" t="str">
        <f t="shared" si="12"/>
        <v>973</v>
      </c>
      <c r="C713" t="s">
        <v>99</v>
      </c>
      <c r="D713">
        <v>3</v>
      </c>
      <c r="E713">
        <v>0</v>
      </c>
      <c r="F713">
        <v>0</v>
      </c>
      <c r="G713">
        <v>0</v>
      </c>
      <c r="H713">
        <v>10</v>
      </c>
      <c r="I713">
        <v>10</v>
      </c>
      <c r="J713">
        <v>10</v>
      </c>
      <c r="K713">
        <v>10</v>
      </c>
      <c r="L713">
        <v>10</v>
      </c>
      <c r="M713">
        <v>10</v>
      </c>
      <c r="N713">
        <v>10</v>
      </c>
      <c r="O713">
        <v>10</v>
      </c>
      <c r="P713">
        <v>10</v>
      </c>
      <c r="Q713">
        <v>20</v>
      </c>
      <c r="R713">
        <v>20</v>
      </c>
      <c r="S713">
        <v>20</v>
      </c>
      <c r="T713">
        <v>30</v>
      </c>
      <c r="U713">
        <v>30</v>
      </c>
      <c r="V713">
        <v>40</v>
      </c>
      <c r="W713">
        <v>40</v>
      </c>
      <c r="X713">
        <v>40</v>
      </c>
      <c r="Y713" s="145">
        <v>40</v>
      </c>
      <c r="Z713">
        <v>30</v>
      </c>
      <c r="AA713">
        <v>30</v>
      </c>
    </row>
    <row r="714" spans="1:27" x14ac:dyDescent="0.2">
      <c r="A714" s="89">
        <f>VLOOKUP(C714,TabellenBDFS!$B$4:$C$2717,2,FALSE)</f>
        <v>97</v>
      </c>
      <c r="B714" t="str">
        <f t="shared" si="12"/>
        <v>974</v>
      </c>
      <c r="C714" t="s">
        <v>99</v>
      </c>
      <c r="D714">
        <v>4</v>
      </c>
      <c r="E714">
        <v>0</v>
      </c>
      <c r="F714">
        <v>0</v>
      </c>
      <c r="G714">
        <v>0</v>
      </c>
      <c r="H714">
        <v>0</v>
      </c>
      <c r="I714">
        <v>0</v>
      </c>
      <c r="J714">
        <v>10</v>
      </c>
      <c r="K714">
        <v>10</v>
      </c>
      <c r="L714">
        <v>10</v>
      </c>
      <c r="M714">
        <v>10</v>
      </c>
      <c r="N714">
        <v>20</v>
      </c>
      <c r="O714">
        <v>20</v>
      </c>
      <c r="P714">
        <v>20</v>
      </c>
      <c r="Q714">
        <v>20</v>
      </c>
      <c r="R714">
        <v>10</v>
      </c>
      <c r="S714">
        <v>10</v>
      </c>
      <c r="T714">
        <v>20</v>
      </c>
      <c r="U714">
        <v>20</v>
      </c>
      <c r="V714">
        <v>20</v>
      </c>
      <c r="W714">
        <v>20</v>
      </c>
      <c r="X714">
        <v>20</v>
      </c>
      <c r="Y714" s="145">
        <v>20</v>
      </c>
      <c r="Z714">
        <v>20</v>
      </c>
      <c r="AA714">
        <v>20</v>
      </c>
    </row>
    <row r="715" spans="1:27" x14ac:dyDescent="0.2">
      <c r="A715" s="89">
        <f>VLOOKUP(C715,TabellenBDFS!$B$4:$C$2717,2,FALSE)</f>
        <v>97</v>
      </c>
      <c r="B715" t="str">
        <f t="shared" ref="B715:B778" si="13">CONCATENATE(A715,D715)</f>
        <v>975</v>
      </c>
      <c r="C715" t="s">
        <v>99</v>
      </c>
      <c r="D715">
        <v>5</v>
      </c>
      <c r="E715">
        <v>0</v>
      </c>
      <c r="F715">
        <v>0</v>
      </c>
      <c r="G715">
        <v>0</v>
      </c>
      <c r="H715">
        <v>0</v>
      </c>
      <c r="I715">
        <v>0</v>
      </c>
      <c r="J715">
        <v>0</v>
      </c>
      <c r="K715">
        <v>0</v>
      </c>
      <c r="L715">
        <v>0</v>
      </c>
      <c r="M715">
        <v>0</v>
      </c>
      <c r="N715">
        <v>10</v>
      </c>
      <c r="O715">
        <v>10</v>
      </c>
      <c r="P715">
        <v>10</v>
      </c>
      <c r="Q715">
        <v>10</v>
      </c>
      <c r="R715">
        <v>20</v>
      </c>
      <c r="S715">
        <v>30</v>
      </c>
      <c r="T715">
        <v>30</v>
      </c>
      <c r="U715">
        <v>40</v>
      </c>
      <c r="V715">
        <v>50</v>
      </c>
      <c r="W715">
        <v>50</v>
      </c>
      <c r="X715">
        <v>50</v>
      </c>
      <c r="Y715" s="145">
        <v>50</v>
      </c>
      <c r="Z715">
        <v>60</v>
      </c>
      <c r="AA715">
        <v>60</v>
      </c>
    </row>
    <row r="716" spans="1:27" x14ac:dyDescent="0.2">
      <c r="A716" s="89">
        <f>VLOOKUP(C716,TabellenBDFS!$B$4:$C$2717,2,FALSE)</f>
        <v>97</v>
      </c>
      <c r="B716" t="str">
        <f t="shared" si="13"/>
        <v>976</v>
      </c>
      <c r="C716" t="s">
        <v>99</v>
      </c>
      <c r="D716">
        <v>6</v>
      </c>
      <c r="E716">
        <v>40</v>
      </c>
      <c r="F716">
        <v>40</v>
      </c>
      <c r="G716">
        <v>40</v>
      </c>
      <c r="H716">
        <v>50</v>
      </c>
      <c r="I716">
        <v>50</v>
      </c>
      <c r="J716">
        <v>50</v>
      </c>
      <c r="K716">
        <v>60</v>
      </c>
      <c r="L716">
        <v>60</v>
      </c>
      <c r="M716">
        <v>60</v>
      </c>
      <c r="N716">
        <v>60</v>
      </c>
      <c r="O716">
        <v>70</v>
      </c>
      <c r="P716">
        <v>80</v>
      </c>
      <c r="Q716">
        <v>100</v>
      </c>
      <c r="R716">
        <v>70</v>
      </c>
      <c r="S716">
        <v>70</v>
      </c>
      <c r="T716">
        <v>90</v>
      </c>
      <c r="U716">
        <v>90</v>
      </c>
      <c r="V716">
        <v>60</v>
      </c>
      <c r="W716">
        <v>60</v>
      </c>
      <c r="X716">
        <v>70</v>
      </c>
      <c r="Y716" s="145">
        <v>70</v>
      </c>
      <c r="Z716">
        <v>60</v>
      </c>
      <c r="AA716">
        <v>70</v>
      </c>
    </row>
    <row r="717" spans="1:27" x14ac:dyDescent="0.2">
      <c r="A717" s="89">
        <f>VLOOKUP(C717,TabellenBDFS!$B$4:$C$2717,2,FALSE)</f>
        <v>97</v>
      </c>
      <c r="B717" t="str">
        <f t="shared" si="13"/>
        <v>977</v>
      </c>
      <c r="C717" t="s">
        <v>99</v>
      </c>
      <c r="D717">
        <v>7</v>
      </c>
      <c r="E717">
        <v>60</v>
      </c>
      <c r="F717">
        <v>60</v>
      </c>
      <c r="G717">
        <v>80</v>
      </c>
      <c r="H717">
        <v>80</v>
      </c>
      <c r="I717">
        <v>90</v>
      </c>
      <c r="J717">
        <v>110</v>
      </c>
      <c r="K717">
        <v>100</v>
      </c>
      <c r="L717">
        <v>90</v>
      </c>
      <c r="M717">
        <v>100</v>
      </c>
      <c r="N717">
        <v>120</v>
      </c>
      <c r="O717">
        <v>140</v>
      </c>
      <c r="P717">
        <v>170</v>
      </c>
      <c r="Q717">
        <v>170</v>
      </c>
      <c r="R717">
        <v>110</v>
      </c>
      <c r="S717">
        <v>110</v>
      </c>
      <c r="T717">
        <v>130</v>
      </c>
      <c r="U717">
        <v>130</v>
      </c>
      <c r="V717">
        <v>130</v>
      </c>
      <c r="W717">
        <v>130</v>
      </c>
      <c r="X717">
        <v>120</v>
      </c>
      <c r="Y717" s="145">
        <v>130</v>
      </c>
      <c r="Z717">
        <v>140</v>
      </c>
      <c r="AA717">
        <v>140</v>
      </c>
    </row>
    <row r="718" spans="1:27" x14ac:dyDescent="0.2">
      <c r="A718" s="89">
        <f>VLOOKUP(C718,TabellenBDFS!$B$4:$C$2717,2,FALSE)</f>
        <v>98</v>
      </c>
      <c r="B718" t="str">
        <f t="shared" si="13"/>
        <v>981</v>
      </c>
      <c r="C718" t="s">
        <v>100</v>
      </c>
      <c r="D718">
        <v>1</v>
      </c>
      <c r="E718">
        <v>6460</v>
      </c>
      <c r="F718">
        <v>6510</v>
      </c>
      <c r="G718">
        <v>6770</v>
      </c>
      <c r="H718">
        <v>7100</v>
      </c>
      <c r="I718">
        <v>7090</v>
      </c>
      <c r="J718">
        <v>7230</v>
      </c>
      <c r="K718">
        <v>7350</v>
      </c>
      <c r="L718">
        <v>7640</v>
      </c>
      <c r="M718">
        <v>7970</v>
      </c>
      <c r="N718">
        <v>7790</v>
      </c>
      <c r="O718">
        <v>7890</v>
      </c>
      <c r="P718">
        <v>8010</v>
      </c>
      <c r="Q718">
        <v>7930</v>
      </c>
      <c r="R718">
        <v>7990</v>
      </c>
      <c r="S718">
        <v>8120</v>
      </c>
      <c r="T718">
        <v>8400</v>
      </c>
      <c r="U718">
        <v>8570</v>
      </c>
      <c r="V718">
        <v>8620</v>
      </c>
      <c r="W718">
        <v>8640</v>
      </c>
      <c r="X718">
        <v>9090</v>
      </c>
      <c r="Y718" s="145">
        <v>9270</v>
      </c>
      <c r="Z718">
        <v>9280</v>
      </c>
      <c r="AA718">
        <v>9310</v>
      </c>
    </row>
    <row r="719" spans="1:27" x14ac:dyDescent="0.2">
      <c r="A719" s="89">
        <f>VLOOKUP(C719,TabellenBDFS!$B$4:$C$2717,2,FALSE)</f>
        <v>98</v>
      </c>
      <c r="B719" t="str">
        <f t="shared" si="13"/>
        <v>982</v>
      </c>
      <c r="C719" t="s">
        <v>100</v>
      </c>
      <c r="D719">
        <v>2</v>
      </c>
      <c r="E719">
        <v>1630</v>
      </c>
      <c r="F719">
        <v>1610</v>
      </c>
      <c r="G719">
        <v>1610</v>
      </c>
      <c r="H719">
        <v>1580</v>
      </c>
      <c r="I719">
        <v>1540</v>
      </c>
      <c r="J719">
        <v>1500</v>
      </c>
      <c r="K719">
        <v>1490</v>
      </c>
      <c r="L719">
        <v>1500</v>
      </c>
      <c r="M719">
        <v>1460</v>
      </c>
      <c r="N719">
        <v>1380</v>
      </c>
      <c r="O719">
        <v>1340</v>
      </c>
      <c r="P719">
        <v>1290</v>
      </c>
      <c r="Q719">
        <v>1260</v>
      </c>
      <c r="R719">
        <v>1260</v>
      </c>
      <c r="S719">
        <v>1260</v>
      </c>
      <c r="T719">
        <v>1250</v>
      </c>
      <c r="U719">
        <v>1240</v>
      </c>
      <c r="V719">
        <v>1080</v>
      </c>
      <c r="W719">
        <v>1050</v>
      </c>
      <c r="X719">
        <v>1060</v>
      </c>
      <c r="Y719" s="145">
        <v>1050</v>
      </c>
      <c r="Z719">
        <v>1030</v>
      </c>
      <c r="AA719">
        <v>1010</v>
      </c>
    </row>
    <row r="720" spans="1:27" x14ac:dyDescent="0.2">
      <c r="A720" s="89">
        <f>VLOOKUP(C720,TabellenBDFS!$B$4:$C$2717,2,FALSE)</f>
        <v>98</v>
      </c>
      <c r="B720" t="str">
        <f t="shared" si="13"/>
        <v>983</v>
      </c>
      <c r="C720" t="s">
        <v>100</v>
      </c>
      <c r="D720">
        <v>3</v>
      </c>
      <c r="E720">
        <v>10</v>
      </c>
      <c r="F720">
        <v>60</v>
      </c>
      <c r="G720">
        <v>100</v>
      </c>
      <c r="H720">
        <v>170</v>
      </c>
      <c r="I720">
        <v>210</v>
      </c>
      <c r="J720">
        <v>280</v>
      </c>
      <c r="K720">
        <v>330</v>
      </c>
      <c r="L720">
        <v>470</v>
      </c>
      <c r="M720">
        <v>580</v>
      </c>
      <c r="N720">
        <v>630</v>
      </c>
      <c r="O720">
        <v>700</v>
      </c>
      <c r="P720">
        <v>780</v>
      </c>
      <c r="Q720">
        <v>800</v>
      </c>
      <c r="R720">
        <v>890</v>
      </c>
      <c r="S720">
        <v>1010</v>
      </c>
      <c r="T720">
        <v>1180</v>
      </c>
      <c r="U720">
        <v>1270</v>
      </c>
      <c r="V720">
        <v>1550</v>
      </c>
      <c r="W720">
        <v>1650</v>
      </c>
      <c r="X720">
        <v>1830</v>
      </c>
      <c r="Y720" s="145">
        <v>2020</v>
      </c>
      <c r="Z720">
        <v>2130</v>
      </c>
      <c r="AA720">
        <v>2210</v>
      </c>
    </row>
    <row r="721" spans="1:27" x14ac:dyDescent="0.2">
      <c r="A721" s="89">
        <f>VLOOKUP(C721,TabellenBDFS!$B$4:$C$2717,2,FALSE)</f>
        <v>98</v>
      </c>
      <c r="B721" t="str">
        <f t="shared" si="13"/>
        <v>984</v>
      </c>
      <c r="C721" t="s">
        <v>100</v>
      </c>
      <c r="D721">
        <v>4</v>
      </c>
      <c r="E721">
        <v>0</v>
      </c>
      <c r="F721">
        <v>50</v>
      </c>
      <c r="G721">
        <v>90</v>
      </c>
      <c r="H721">
        <v>140</v>
      </c>
      <c r="I721">
        <v>140</v>
      </c>
      <c r="J721">
        <v>160</v>
      </c>
      <c r="K721">
        <v>170</v>
      </c>
      <c r="L721">
        <v>200</v>
      </c>
      <c r="M721">
        <v>280</v>
      </c>
      <c r="N721">
        <v>300</v>
      </c>
      <c r="O721">
        <v>310</v>
      </c>
      <c r="P721">
        <v>370</v>
      </c>
      <c r="Q721">
        <v>380</v>
      </c>
      <c r="R721">
        <v>410</v>
      </c>
      <c r="S721">
        <v>410</v>
      </c>
      <c r="T721">
        <v>470</v>
      </c>
      <c r="U721">
        <v>510</v>
      </c>
      <c r="V721">
        <v>530</v>
      </c>
      <c r="W721">
        <v>540</v>
      </c>
      <c r="X721">
        <v>620</v>
      </c>
      <c r="Y721" s="145">
        <v>650</v>
      </c>
      <c r="Z721">
        <v>660</v>
      </c>
      <c r="AA721">
        <v>670</v>
      </c>
    </row>
    <row r="722" spans="1:27" x14ac:dyDescent="0.2">
      <c r="A722" s="89">
        <f>VLOOKUP(C722,TabellenBDFS!$B$4:$C$2717,2,FALSE)</f>
        <v>98</v>
      </c>
      <c r="B722" t="str">
        <f t="shared" si="13"/>
        <v>985</v>
      </c>
      <c r="C722" t="s">
        <v>100</v>
      </c>
      <c r="D722">
        <v>5</v>
      </c>
      <c r="E722">
        <v>80</v>
      </c>
      <c r="F722">
        <v>70</v>
      </c>
      <c r="G722">
        <v>70</v>
      </c>
      <c r="H722">
        <v>70</v>
      </c>
      <c r="I722">
        <v>70</v>
      </c>
      <c r="J722">
        <v>80</v>
      </c>
      <c r="K722">
        <v>80</v>
      </c>
      <c r="L722">
        <v>90</v>
      </c>
      <c r="M722">
        <v>90</v>
      </c>
      <c r="N722">
        <v>80</v>
      </c>
      <c r="O722">
        <v>80</v>
      </c>
      <c r="P722">
        <v>90</v>
      </c>
      <c r="Q722">
        <v>100</v>
      </c>
      <c r="R722">
        <v>100</v>
      </c>
      <c r="S722">
        <v>110</v>
      </c>
      <c r="T722">
        <v>110</v>
      </c>
      <c r="U722">
        <v>140</v>
      </c>
      <c r="V722">
        <v>150</v>
      </c>
      <c r="W722">
        <v>150</v>
      </c>
      <c r="X722">
        <v>160</v>
      </c>
      <c r="Y722" s="145">
        <v>160</v>
      </c>
      <c r="Z722">
        <v>160</v>
      </c>
      <c r="AA722">
        <v>150</v>
      </c>
    </row>
    <row r="723" spans="1:27" x14ac:dyDescent="0.2">
      <c r="A723" s="89">
        <f>VLOOKUP(C723,TabellenBDFS!$B$4:$C$2717,2,FALSE)</f>
        <v>98</v>
      </c>
      <c r="B723" t="str">
        <f t="shared" si="13"/>
        <v>986</v>
      </c>
      <c r="C723" t="s">
        <v>100</v>
      </c>
      <c r="D723">
        <v>6</v>
      </c>
      <c r="E723">
        <v>3440</v>
      </c>
      <c r="F723">
        <v>3400</v>
      </c>
      <c r="G723">
        <v>3550</v>
      </c>
      <c r="H723">
        <v>3780</v>
      </c>
      <c r="I723">
        <v>3810</v>
      </c>
      <c r="J723">
        <v>3850</v>
      </c>
      <c r="K723">
        <v>3860</v>
      </c>
      <c r="L723">
        <v>3860</v>
      </c>
      <c r="M723">
        <v>3910</v>
      </c>
      <c r="N723">
        <v>3910</v>
      </c>
      <c r="O723">
        <v>3890</v>
      </c>
      <c r="P723">
        <v>3870</v>
      </c>
      <c r="Q723">
        <v>3820</v>
      </c>
      <c r="R723">
        <v>3800</v>
      </c>
      <c r="S723">
        <v>3760</v>
      </c>
      <c r="T723">
        <v>3750</v>
      </c>
      <c r="U723">
        <v>3780</v>
      </c>
      <c r="V723">
        <v>3710</v>
      </c>
      <c r="W723">
        <v>3620</v>
      </c>
      <c r="X723">
        <v>3670</v>
      </c>
      <c r="Y723" s="145">
        <v>3660</v>
      </c>
      <c r="Z723">
        <v>3570</v>
      </c>
      <c r="AA723">
        <v>3490</v>
      </c>
    </row>
    <row r="724" spans="1:27" x14ac:dyDescent="0.2">
      <c r="A724" s="89">
        <f>VLOOKUP(C724,TabellenBDFS!$B$4:$C$2717,2,FALSE)</f>
        <v>98</v>
      </c>
      <c r="B724" t="str">
        <f t="shared" si="13"/>
        <v>987</v>
      </c>
      <c r="C724" t="s">
        <v>100</v>
      </c>
      <c r="D724">
        <v>7</v>
      </c>
      <c r="E724">
        <v>1310</v>
      </c>
      <c r="F724">
        <v>1330</v>
      </c>
      <c r="G724">
        <v>1340</v>
      </c>
      <c r="H724">
        <v>1360</v>
      </c>
      <c r="I724">
        <v>1320</v>
      </c>
      <c r="J724">
        <v>1350</v>
      </c>
      <c r="K724">
        <v>1420</v>
      </c>
      <c r="L724">
        <v>1520</v>
      </c>
      <c r="M724">
        <v>1650</v>
      </c>
      <c r="N724">
        <v>1480</v>
      </c>
      <c r="O724">
        <v>1570</v>
      </c>
      <c r="P724">
        <v>1610</v>
      </c>
      <c r="Q724">
        <v>1580</v>
      </c>
      <c r="R724">
        <v>1550</v>
      </c>
      <c r="S724">
        <v>1580</v>
      </c>
      <c r="T724">
        <v>1640</v>
      </c>
      <c r="U724">
        <v>1640</v>
      </c>
      <c r="V724">
        <v>1610</v>
      </c>
      <c r="W724">
        <v>1640</v>
      </c>
      <c r="X724">
        <v>1760</v>
      </c>
      <c r="Y724" s="145">
        <v>1730</v>
      </c>
      <c r="Z724">
        <v>1730</v>
      </c>
      <c r="AA724">
        <v>1770</v>
      </c>
    </row>
    <row r="725" spans="1:27" x14ac:dyDescent="0.2">
      <c r="A725" s="89">
        <f>VLOOKUP(C725,TabellenBDFS!$B$4:$C$2717,2,FALSE)</f>
        <v>99</v>
      </c>
      <c r="B725" t="str">
        <f t="shared" si="13"/>
        <v>991</v>
      </c>
      <c r="C725" t="s">
        <v>101</v>
      </c>
      <c r="D725">
        <v>1</v>
      </c>
      <c r="E725">
        <v>390</v>
      </c>
      <c r="F725">
        <v>400</v>
      </c>
      <c r="G725">
        <v>390</v>
      </c>
      <c r="H725">
        <v>430</v>
      </c>
      <c r="I725">
        <v>430</v>
      </c>
      <c r="J725">
        <v>430</v>
      </c>
      <c r="K725">
        <v>470</v>
      </c>
      <c r="L725">
        <v>460</v>
      </c>
      <c r="M725">
        <v>460</v>
      </c>
      <c r="N725">
        <v>440</v>
      </c>
      <c r="O725">
        <v>470</v>
      </c>
      <c r="P725">
        <v>510</v>
      </c>
      <c r="Q725">
        <v>500</v>
      </c>
      <c r="R725">
        <v>510</v>
      </c>
      <c r="S725">
        <v>550</v>
      </c>
      <c r="T725">
        <v>580</v>
      </c>
      <c r="U725">
        <v>590</v>
      </c>
      <c r="V725">
        <v>570</v>
      </c>
      <c r="W725">
        <v>580</v>
      </c>
      <c r="X725">
        <v>570</v>
      </c>
      <c r="Y725" s="145">
        <v>550</v>
      </c>
      <c r="Z725">
        <v>540</v>
      </c>
      <c r="AA725">
        <v>540</v>
      </c>
    </row>
    <row r="726" spans="1:27" x14ac:dyDescent="0.2">
      <c r="A726" s="89">
        <f>VLOOKUP(C726,TabellenBDFS!$B$4:$C$2717,2,FALSE)</f>
        <v>99</v>
      </c>
      <c r="B726" t="str">
        <f t="shared" si="13"/>
        <v>992</v>
      </c>
      <c r="C726" t="s">
        <v>101</v>
      </c>
      <c r="D726">
        <v>2</v>
      </c>
      <c r="E726">
        <v>80</v>
      </c>
      <c r="F726">
        <v>70</v>
      </c>
      <c r="G726">
        <v>70</v>
      </c>
      <c r="H726">
        <v>70</v>
      </c>
      <c r="I726">
        <v>60</v>
      </c>
      <c r="J726">
        <v>60</v>
      </c>
      <c r="K726">
        <v>60</v>
      </c>
      <c r="L726">
        <v>50</v>
      </c>
      <c r="M726">
        <v>50</v>
      </c>
      <c r="N726">
        <v>50</v>
      </c>
      <c r="O726">
        <v>50</v>
      </c>
      <c r="P726">
        <v>50</v>
      </c>
      <c r="Q726">
        <v>50</v>
      </c>
      <c r="R726">
        <v>50</v>
      </c>
      <c r="S726">
        <v>50</v>
      </c>
      <c r="T726">
        <v>50</v>
      </c>
      <c r="U726">
        <v>50</v>
      </c>
      <c r="V726">
        <v>30</v>
      </c>
      <c r="W726">
        <v>30</v>
      </c>
      <c r="X726">
        <v>30</v>
      </c>
      <c r="Y726" s="145">
        <v>30</v>
      </c>
      <c r="Z726">
        <v>30</v>
      </c>
      <c r="AA726">
        <v>30</v>
      </c>
    </row>
    <row r="727" spans="1:27" x14ac:dyDescent="0.2">
      <c r="A727" s="89">
        <f>VLOOKUP(C727,TabellenBDFS!$B$4:$C$2717,2,FALSE)</f>
        <v>99</v>
      </c>
      <c r="B727" t="str">
        <f t="shared" si="13"/>
        <v>993</v>
      </c>
      <c r="C727" t="s">
        <v>101</v>
      </c>
      <c r="D727">
        <v>3</v>
      </c>
      <c r="E727">
        <v>0</v>
      </c>
      <c r="F727">
        <v>10</v>
      </c>
      <c r="G727">
        <v>10</v>
      </c>
      <c r="H727">
        <v>30</v>
      </c>
      <c r="I727">
        <v>20</v>
      </c>
      <c r="J727">
        <v>30</v>
      </c>
      <c r="K727">
        <v>40</v>
      </c>
      <c r="L727">
        <v>50</v>
      </c>
      <c r="M727">
        <v>50</v>
      </c>
      <c r="N727">
        <v>50</v>
      </c>
      <c r="O727">
        <v>70</v>
      </c>
      <c r="P727">
        <v>90</v>
      </c>
      <c r="Q727">
        <v>80</v>
      </c>
      <c r="R727">
        <v>90</v>
      </c>
      <c r="S727">
        <v>100</v>
      </c>
      <c r="T727">
        <v>120</v>
      </c>
      <c r="U727">
        <v>120</v>
      </c>
      <c r="V727">
        <v>130</v>
      </c>
      <c r="W727">
        <v>140</v>
      </c>
      <c r="X727">
        <v>140</v>
      </c>
      <c r="Y727" s="145">
        <v>140</v>
      </c>
      <c r="Z727">
        <v>140</v>
      </c>
      <c r="AA727">
        <v>140</v>
      </c>
    </row>
    <row r="728" spans="1:27" x14ac:dyDescent="0.2">
      <c r="A728" s="89">
        <f>VLOOKUP(C728,TabellenBDFS!$B$4:$C$2717,2,FALSE)</f>
        <v>99</v>
      </c>
      <c r="B728" t="str">
        <f t="shared" si="13"/>
        <v>994</v>
      </c>
      <c r="C728" t="s">
        <v>101</v>
      </c>
      <c r="D728">
        <v>4</v>
      </c>
      <c r="E728">
        <v>0</v>
      </c>
      <c r="F728">
        <v>0</v>
      </c>
      <c r="G728">
        <v>0</v>
      </c>
      <c r="H728">
        <v>0</v>
      </c>
      <c r="I728">
        <v>0</v>
      </c>
      <c r="J728">
        <v>10</v>
      </c>
      <c r="K728">
        <v>20</v>
      </c>
      <c r="L728">
        <v>30</v>
      </c>
      <c r="M728">
        <v>30</v>
      </c>
      <c r="N728">
        <v>30</v>
      </c>
      <c r="O728">
        <v>30</v>
      </c>
      <c r="P728">
        <v>30</v>
      </c>
      <c r="Q728">
        <v>30</v>
      </c>
      <c r="R728">
        <v>30</v>
      </c>
      <c r="S728">
        <v>30</v>
      </c>
      <c r="T728">
        <v>30</v>
      </c>
      <c r="U728">
        <v>40</v>
      </c>
      <c r="V728">
        <v>40</v>
      </c>
      <c r="W728">
        <v>40</v>
      </c>
      <c r="X728">
        <v>40</v>
      </c>
      <c r="Y728" s="145">
        <v>40</v>
      </c>
      <c r="Z728">
        <v>40</v>
      </c>
      <c r="AA728">
        <v>40</v>
      </c>
    </row>
    <row r="729" spans="1:27" x14ac:dyDescent="0.2">
      <c r="A729" s="89">
        <f>VLOOKUP(C729,TabellenBDFS!$B$4:$C$2717,2,FALSE)</f>
        <v>99</v>
      </c>
      <c r="B729" t="str">
        <f t="shared" si="13"/>
        <v>995</v>
      </c>
      <c r="C729" t="s">
        <v>101</v>
      </c>
      <c r="D729">
        <v>5</v>
      </c>
      <c r="E729">
        <v>10</v>
      </c>
      <c r="F729">
        <v>20</v>
      </c>
      <c r="G729">
        <v>20</v>
      </c>
      <c r="H729">
        <v>20</v>
      </c>
      <c r="I729">
        <v>20</v>
      </c>
      <c r="J729">
        <v>20</v>
      </c>
      <c r="K729">
        <v>20</v>
      </c>
      <c r="L729">
        <v>20</v>
      </c>
      <c r="M729">
        <v>20</v>
      </c>
      <c r="N729">
        <v>10</v>
      </c>
      <c r="O729">
        <v>20</v>
      </c>
      <c r="P729">
        <v>10</v>
      </c>
      <c r="Q729">
        <v>10</v>
      </c>
      <c r="R729">
        <v>10</v>
      </c>
      <c r="S729">
        <v>10</v>
      </c>
      <c r="T729">
        <v>20</v>
      </c>
      <c r="U729">
        <v>20</v>
      </c>
      <c r="V729">
        <v>20</v>
      </c>
      <c r="W729">
        <v>10</v>
      </c>
      <c r="X729">
        <v>10</v>
      </c>
      <c r="Y729" s="145">
        <v>10</v>
      </c>
      <c r="Z729">
        <v>10</v>
      </c>
      <c r="AA729">
        <v>10</v>
      </c>
    </row>
    <row r="730" spans="1:27" x14ac:dyDescent="0.2">
      <c r="A730" s="89">
        <f>VLOOKUP(C730,TabellenBDFS!$B$4:$C$2717,2,FALSE)</f>
        <v>99</v>
      </c>
      <c r="B730" t="str">
        <f t="shared" si="13"/>
        <v>996</v>
      </c>
      <c r="C730" t="s">
        <v>101</v>
      </c>
      <c r="D730">
        <v>6</v>
      </c>
      <c r="E730">
        <v>130</v>
      </c>
      <c r="F730">
        <v>130</v>
      </c>
      <c r="G730">
        <v>130</v>
      </c>
      <c r="H730">
        <v>140</v>
      </c>
      <c r="I730">
        <v>140</v>
      </c>
      <c r="J730">
        <v>140</v>
      </c>
      <c r="K730">
        <v>140</v>
      </c>
      <c r="L730">
        <v>140</v>
      </c>
      <c r="M730">
        <v>130</v>
      </c>
      <c r="N730">
        <v>130</v>
      </c>
      <c r="O730">
        <v>130</v>
      </c>
      <c r="P730">
        <v>150</v>
      </c>
      <c r="Q730">
        <v>150</v>
      </c>
      <c r="R730">
        <v>150</v>
      </c>
      <c r="S730">
        <v>160</v>
      </c>
      <c r="T730">
        <v>170</v>
      </c>
      <c r="U730">
        <v>180</v>
      </c>
      <c r="V730">
        <v>180</v>
      </c>
      <c r="W730">
        <v>180</v>
      </c>
      <c r="X730">
        <v>170</v>
      </c>
      <c r="Y730" s="145">
        <v>180</v>
      </c>
      <c r="Z730">
        <v>170</v>
      </c>
      <c r="AA730">
        <v>170</v>
      </c>
    </row>
    <row r="731" spans="1:27" x14ac:dyDescent="0.2">
      <c r="A731" s="89">
        <f>VLOOKUP(C731,TabellenBDFS!$B$4:$C$2717,2,FALSE)</f>
        <v>99</v>
      </c>
      <c r="B731" t="str">
        <f t="shared" si="13"/>
        <v>997</v>
      </c>
      <c r="C731" t="s">
        <v>101</v>
      </c>
      <c r="D731">
        <v>7</v>
      </c>
      <c r="E731">
        <v>160</v>
      </c>
      <c r="F731">
        <v>170</v>
      </c>
      <c r="G731">
        <v>160</v>
      </c>
      <c r="H731">
        <v>170</v>
      </c>
      <c r="I731">
        <v>190</v>
      </c>
      <c r="J731">
        <v>180</v>
      </c>
      <c r="K731">
        <v>190</v>
      </c>
      <c r="L731">
        <v>180</v>
      </c>
      <c r="M731">
        <v>180</v>
      </c>
      <c r="N731">
        <v>170</v>
      </c>
      <c r="O731">
        <v>180</v>
      </c>
      <c r="P731">
        <v>180</v>
      </c>
      <c r="Q731">
        <v>180</v>
      </c>
      <c r="R731">
        <v>170</v>
      </c>
      <c r="S731">
        <v>200</v>
      </c>
      <c r="T731">
        <v>190</v>
      </c>
      <c r="U731">
        <v>180</v>
      </c>
      <c r="V731">
        <v>170</v>
      </c>
      <c r="W731">
        <v>180</v>
      </c>
      <c r="X731">
        <v>170</v>
      </c>
      <c r="Y731" s="145">
        <v>150</v>
      </c>
      <c r="Z731">
        <v>140</v>
      </c>
      <c r="AA731">
        <v>150</v>
      </c>
    </row>
    <row r="732" spans="1:27" x14ac:dyDescent="0.2">
      <c r="A732" s="89">
        <f>VLOOKUP(C732,TabellenBDFS!$B$4:$C$2717,2,FALSE)</f>
        <v>100</v>
      </c>
      <c r="B732" t="str">
        <f t="shared" si="13"/>
        <v>1001</v>
      </c>
      <c r="C732" t="s">
        <v>102</v>
      </c>
      <c r="D732">
        <v>1</v>
      </c>
      <c r="E732">
        <v>180</v>
      </c>
      <c r="F732">
        <v>170</v>
      </c>
      <c r="G732">
        <v>170</v>
      </c>
      <c r="H732">
        <v>190</v>
      </c>
      <c r="I732">
        <v>190</v>
      </c>
      <c r="J732">
        <v>190</v>
      </c>
      <c r="K732">
        <v>190</v>
      </c>
      <c r="L732">
        <v>200</v>
      </c>
      <c r="M732">
        <v>200</v>
      </c>
      <c r="N732">
        <v>220</v>
      </c>
      <c r="O732">
        <v>220</v>
      </c>
      <c r="P732">
        <v>220</v>
      </c>
      <c r="Q732">
        <v>230</v>
      </c>
      <c r="R732">
        <v>260</v>
      </c>
      <c r="S732">
        <v>280</v>
      </c>
      <c r="T732">
        <v>300</v>
      </c>
      <c r="U732">
        <v>320</v>
      </c>
      <c r="V732">
        <v>330</v>
      </c>
      <c r="W732">
        <v>340</v>
      </c>
      <c r="X732">
        <v>340</v>
      </c>
      <c r="Y732" s="145">
        <v>360</v>
      </c>
      <c r="Z732">
        <v>370</v>
      </c>
      <c r="AA732">
        <v>370</v>
      </c>
    </row>
    <row r="733" spans="1:27" x14ac:dyDescent="0.2">
      <c r="A733" s="89">
        <f>VLOOKUP(C733,TabellenBDFS!$B$4:$C$2717,2,FALSE)</f>
        <v>100</v>
      </c>
      <c r="B733" t="str">
        <f t="shared" si="13"/>
        <v>1002</v>
      </c>
      <c r="C733" t="s">
        <v>102</v>
      </c>
      <c r="D733">
        <v>2</v>
      </c>
      <c r="E733">
        <v>60</v>
      </c>
      <c r="F733">
        <v>60</v>
      </c>
      <c r="G733">
        <v>50</v>
      </c>
      <c r="H733">
        <v>60</v>
      </c>
      <c r="I733">
        <v>60</v>
      </c>
      <c r="J733">
        <v>60</v>
      </c>
      <c r="K733">
        <v>60</v>
      </c>
      <c r="L733">
        <v>50</v>
      </c>
      <c r="M733">
        <v>50</v>
      </c>
      <c r="N733">
        <v>50</v>
      </c>
      <c r="O733">
        <v>50</v>
      </c>
      <c r="P733">
        <v>50</v>
      </c>
      <c r="Q733">
        <v>50</v>
      </c>
      <c r="R733">
        <v>50</v>
      </c>
      <c r="S733">
        <v>50</v>
      </c>
      <c r="T733">
        <v>50</v>
      </c>
      <c r="U733">
        <v>50</v>
      </c>
      <c r="V733">
        <v>50</v>
      </c>
      <c r="W733">
        <v>50</v>
      </c>
      <c r="X733">
        <v>50</v>
      </c>
      <c r="Y733" s="145">
        <v>50</v>
      </c>
      <c r="Z733">
        <v>40</v>
      </c>
      <c r="AA733">
        <v>40</v>
      </c>
    </row>
    <row r="734" spans="1:27" x14ac:dyDescent="0.2">
      <c r="A734" s="89">
        <f>VLOOKUP(C734,TabellenBDFS!$B$4:$C$2717,2,FALSE)</f>
        <v>100</v>
      </c>
      <c r="B734" t="str">
        <f t="shared" si="13"/>
        <v>1003</v>
      </c>
      <c r="C734" t="s">
        <v>102</v>
      </c>
      <c r="D734">
        <v>3</v>
      </c>
      <c r="E734">
        <v>0</v>
      </c>
      <c r="F734">
        <v>0</v>
      </c>
      <c r="G734">
        <v>10</v>
      </c>
      <c r="H734">
        <v>10</v>
      </c>
      <c r="I734">
        <v>10</v>
      </c>
      <c r="J734">
        <v>10</v>
      </c>
      <c r="K734">
        <v>10</v>
      </c>
      <c r="L734">
        <v>20</v>
      </c>
      <c r="M734">
        <v>20</v>
      </c>
      <c r="N734">
        <v>30</v>
      </c>
      <c r="O734">
        <v>30</v>
      </c>
      <c r="P734">
        <v>30</v>
      </c>
      <c r="Q734">
        <v>30</v>
      </c>
      <c r="R734">
        <v>40</v>
      </c>
      <c r="S734">
        <v>50</v>
      </c>
      <c r="T734">
        <v>50</v>
      </c>
      <c r="U734">
        <v>50</v>
      </c>
      <c r="V734">
        <v>50</v>
      </c>
      <c r="W734">
        <v>50</v>
      </c>
      <c r="X734">
        <v>60</v>
      </c>
      <c r="Y734" s="145">
        <v>60</v>
      </c>
      <c r="Z734">
        <v>60</v>
      </c>
      <c r="AA734">
        <v>60</v>
      </c>
    </row>
    <row r="735" spans="1:27" x14ac:dyDescent="0.2">
      <c r="A735" s="89">
        <f>VLOOKUP(C735,TabellenBDFS!$B$4:$C$2717,2,FALSE)</f>
        <v>100</v>
      </c>
      <c r="B735" t="str">
        <f t="shared" si="13"/>
        <v>1004</v>
      </c>
      <c r="C735" t="s">
        <v>102</v>
      </c>
      <c r="D735">
        <v>4</v>
      </c>
      <c r="E735">
        <v>0</v>
      </c>
      <c r="F735">
        <v>0</v>
      </c>
      <c r="G735">
        <v>0</v>
      </c>
      <c r="H735">
        <v>0</v>
      </c>
      <c r="I735">
        <v>10</v>
      </c>
      <c r="J735">
        <v>0</v>
      </c>
      <c r="K735">
        <v>0</v>
      </c>
      <c r="L735">
        <v>0</v>
      </c>
      <c r="M735">
        <v>0</v>
      </c>
      <c r="N735">
        <v>0</v>
      </c>
      <c r="O735">
        <v>10</v>
      </c>
      <c r="P735">
        <v>10</v>
      </c>
      <c r="Q735">
        <v>10</v>
      </c>
      <c r="R735">
        <v>20</v>
      </c>
      <c r="S735">
        <v>20</v>
      </c>
      <c r="T735">
        <v>20</v>
      </c>
      <c r="U735">
        <v>20</v>
      </c>
      <c r="V735">
        <v>20</v>
      </c>
      <c r="W735">
        <v>20</v>
      </c>
      <c r="X735">
        <v>20</v>
      </c>
      <c r="Y735" s="145">
        <v>20</v>
      </c>
      <c r="Z735">
        <v>30</v>
      </c>
      <c r="AA735">
        <v>30</v>
      </c>
    </row>
    <row r="736" spans="1:27" x14ac:dyDescent="0.2">
      <c r="A736" s="89">
        <f>VLOOKUP(C736,TabellenBDFS!$B$4:$C$2717,2,FALSE)</f>
        <v>100</v>
      </c>
      <c r="B736" t="str">
        <f t="shared" si="13"/>
        <v>1005</v>
      </c>
      <c r="C736" t="s">
        <v>102</v>
      </c>
      <c r="D736">
        <v>5</v>
      </c>
      <c r="E736">
        <v>0</v>
      </c>
      <c r="F736">
        <v>0</v>
      </c>
      <c r="G736">
        <v>0</v>
      </c>
      <c r="H736">
        <v>0</v>
      </c>
      <c r="I736">
        <v>0</v>
      </c>
      <c r="J736">
        <v>0</v>
      </c>
      <c r="K736">
        <v>0</v>
      </c>
      <c r="L736">
        <v>0</v>
      </c>
      <c r="M736">
        <v>0</v>
      </c>
      <c r="N736">
        <v>0</v>
      </c>
      <c r="O736">
        <v>0</v>
      </c>
      <c r="P736">
        <v>0</v>
      </c>
      <c r="Q736">
        <v>0</v>
      </c>
      <c r="R736">
        <v>0</v>
      </c>
      <c r="S736">
        <v>0</v>
      </c>
      <c r="T736">
        <v>0</v>
      </c>
      <c r="U736">
        <v>0</v>
      </c>
      <c r="V736">
        <v>0</v>
      </c>
      <c r="W736">
        <v>0</v>
      </c>
      <c r="X736">
        <v>0</v>
      </c>
      <c r="Y736" s="145">
        <v>0</v>
      </c>
      <c r="Z736">
        <v>0</v>
      </c>
      <c r="AA736">
        <v>0</v>
      </c>
    </row>
    <row r="737" spans="1:27" x14ac:dyDescent="0.2">
      <c r="A737" s="89">
        <f>VLOOKUP(C737,TabellenBDFS!$B$4:$C$2717,2,FALSE)</f>
        <v>100</v>
      </c>
      <c r="B737" t="str">
        <f t="shared" si="13"/>
        <v>1006</v>
      </c>
      <c r="C737" t="s">
        <v>102</v>
      </c>
      <c r="D737">
        <v>6</v>
      </c>
      <c r="E737">
        <v>60</v>
      </c>
      <c r="F737">
        <v>60</v>
      </c>
      <c r="G737">
        <v>60</v>
      </c>
      <c r="H737">
        <v>60</v>
      </c>
      <c r="I737">
        <v>70</v>
      </c>
      <c r="J737">
        <v>70</v>
      </c>
      <c r="K737">
        <v>70</v>
      </c>
      <c r="L737">
        <v>70</v>
      </c>
      <c r="M737">
        <v>80</v>
      </c>
      <c r="N737">
        <v>80</v>
      </c>
      <c r="O737">
        <v>90</v>
      </c>
      <c r="P737">
        <v>90</v>
      </c>
      <c r="Q737">
        <v>90</v>
      </c>
      <c r="R737">
        <v>90</v>
      </c>
      <c r="S737">
        <v>100</v>
      </c>
      <c r="T737">
        <v>110</v>
      </c>
      <c r="U737">
        <v>130</v>
      </c>
      <c r="V737">
        <v>150</v>
      </c>
      <c r="W737">
        <v>150</v>
      </c>
      <c r="X737">
        <v>140</v>
      </c>
      <c r="Y737" s="145">
        <v>150</v>
      </c>
      <c r="Z737">
        <v>150</v>
      </c>
      <c r="AA737">
        <v>140</v>
      </c>
    </row>
    <row r="738" spans="1:27" x14ac:dyDescent="0.2">
      <c r="A738" s="89">
        <f>VLOOKUP(C738,TabellenBDFS!$B$4:$C$2717,2,FALSE)</f>
        <v>100</v>
      </c>
      <c r="B738" t="str">
        <f t="shared" si="13"/>
        <v>1007</v>
      </c>
      <c r="C738" t="s">
        <v>102</v>
      </c>
      <c r="D738">
        <v>7</v>
      </c>
      <c r="E738">
        <v>50</v>
      </c>
      <c r="F738">
        <v>50</v>
      </c>
      <c r="G738">
        <v>60</v>
      </c>
      <c r="H738">
        <v>50</v>
      </c>
      <c r="I738">
        <v>50</v>
      </c>
      <c r="J738">
        <v>50</v>
      </c>
      <c r="K738">
        <v>50</v>
      </c>
      <c r="L738">
        <v>60</v>
      </c>
      <c r="M738">
        <v>50</v>
      </c>
      <c r="N738">
        <v>60</v>
      </c>
      <c r="O738">
        <v>50</v>
      </c>
      <c r="P738">
        <v>50</v>
      </c>
      <c r="Q738">
        <v>40</v>
      </c>
      <c r="R738">
        <v>60</v>
      </c>
      <c r="S738">
        <v>70</v>
      </c>
      <c r="T738">
        <v>60</v>
      </c>
      <c r="U738">
        <v>80</v>
      </c>
      <c r="V738">
        <v>70</v>
      </c>
      <c r="W738">
        <v>70</v>
      </c>
      <c r="X738">
        <v>80</v>
      </c>
      <c r="Y738" s="145">
        <v>80</v>
      </c>
      <c r="Z738">
        <v>90</v>
      </c>
      <c r="AA738">
        <v>100</v>
      </c>
    </row>
    <row r="739" spans="1:27" x14ac:dyDescent="0.2">
      <c r="A739" s="89">
        <f>VLOOKUP(C739,TabellenBDFS!$B$4:$C$2717,2,FALSE)</f>
        <v>101</v>
      </c>
      <c r="B739" t="str">
        <f t="shared" si="13"/>
        <v>1011</v>
      </c>
      <c r="C739" t="s">
        <v>103</v>
      </c>
      <c r="D739">
        <v>1</v>
      </c>
      <c r="E739">
        <v>480</v>
      </c>
      <c r="F739">
        <v>470</v>
      </c>
      <c r="G739">
        <v>480</v>
      </c>
      <c r="H739">
        <v>550</v>
      </c>
      <c r="I739">
        <v>520</v>
      </c>
      <c r="J739">
        <v>500</v>
      </c>
      <c r="K739">
        <v>510</v>
      </c>
      <c r="L739">
        <v>480</v>
      </c>
      <c r="M739">
        <v>450</v>
      </c>
      <c r="N739">
        <v>460</v>
      </c>
      <c r="O739">
        <v>460</v>
      </c>
      <c r="P739">
        <v>460</v>
      </c>
      <c r="Q739">
        <v>470</v>
      </c>
      <c r="R739">
        <v>470</v>
      </c>
      <c r="S739">
        <v>480</v>
      </c>
      <c r="T739">
        <v>510</v>
      </c>
      <c r="U739">
        <v>520</v>
      </c>
      <c r="V739">
        <v>550</v>
      </c>
      <c r="W739">
        <v>550</v>
      </c>
      <c r="X739">
        <v>570</v>
      </c>
      <c r="Y739" s="145">
        <v>580</v>
      </c>
      <c r="Z739">
        <v>570</v>
      </c>
      <c r="AA739">
        <v>580</v>
      </c>
    </row>
    <row r="740" spans="1:27" x14ac:dyDescent="0.2">
      <c r="A740" s="89">
        <f>VLOOKUP(C740,TabellenBDFS!$B$4:$C$2717,2,FALSE)</f>
        <v>101</v>
      </c>
      <c r="B740" t="str">
        <f t="shared" si="13"/>
        <v>1012</v>
      </c>
      <c r="C740" t="s">
        <v>103</v>
      </c>
      <c r="D740">
        <v>2</v>
      </c>
      <c r="E740">
        <v>110</v>
      </c>
      <c r="F740">
        <v>120</v>
      </c>
      <c r="G740">
        <v>120</v>
      </c>
      <c r="H740">
        <v>150</v>
      </c>
      <c r="I740">
        <v>140</v>
      </c>
      <c r="J740">
        <v>140</v>
      </c>
      <c r="K740">
        <v>140</v>
      </c>
      <c r="L740">
        <v>120</v>
      </c>
      <c r="M740">
        <v>110</v>
      </c>
      <c r="N740">
        <v>100</v>
      </c>
      <c r="O740">
        <v>100</v>
      </c>
      <c r="P740">
        <v>90</v>
      </c>
      <c r="Q740">
        <v>80</v>
      </c>
      <c r="R740">
        <v>80</v>
      </c>
      <c r="S740">
        <v>80</v>
      </c>
      <c r="T740">
        <v>80</v>
      </c>
      <c r="U740">
        <v>70</v>
      </c>
      <c r="V740">
        <v>70</v>
      </c>
      <c r="W740">
        <v>70</v>
      </c>
      <c r="X740">
        <v>70</v>
      </c>
      <c r="Y740" s="145">
        <v>70</v>
      </c>
      <c r="Z740">
        <v>60</v>
      </c>
      <c r="AA740">
        <v>60</v>
      </c>
    </row>
    <row r="741" spans="1:27" x14ac:dyDescent="0.2">
      <c r="A741" s="89">
        <f>VLOOKUP(C741,TabellenBDFS!$B$4:$C$2717,2,FALSE)</f>
        <v>101</v>
      </c>
      <c r="B741" t="str">
        <f t="shared" si="13"/>
        <v>1013</v>
      </c>
      <c r="C741" t="s">
        <v>103</v>
      </c>
      <c r="D741">
        <v>3</v>
      </c>
      <c r="E741">
        <v>0</v>
      </c>
      <c r="F741">
        <v>0</v>
      </c>
      <c r="G741">
        <v>10</v>
      </c>
      <c r="H741">
        <v>10</v>
      </c>
      <c r="I741">
        <v>20</v>
      </c>
      <c r="J741">
        <v>20</v>
      </c>
      <c r="K741">
        <v>20</v>
      </c>
      <c r="L741">
        <v>20</v>
      </c>
      <c r="M741">
        <v>20</v>
      </c>
      <c r="N741">
        <v>30</v>
      </c>
      <c r="O741">
        <v>30</v>
      </c>
      <c r="P741">
        <v>40</v>
      </c>
      <c r="Q741">
        <v>40</v>
      </c>
      <c r="R741">
        <v>50</v>
      </c>
      <c r="S741">
        <v>50</v>
      </c>
      <c r="T741">
        <v>70</v>
      </c>
      <c r="U741">
        <v>80</v>
      </c>
      <c r="V741">
        <v>90</v>
      </c>
      <c r="W741">
        <v>90</v>
      </c>
      <c r="X741">
        <v>90</v>
      </c>
      <c r="Y741" s="145">
        <v>100</v>
      </c>
      <c r="Z741">
        <v>110</v>
      </c>
      <c r="AA741">
        <v>110</v>
      </c>
    </row>
    <row r="742" spans="1:27" x14ac:dyDescent="0.2">
      <c r="A742" s="89">
        <f>VLOOKUP(C742,TabellenBDFS!$B$4:$C$2717,2,FALSE)</f>
        <v>101</v>
      </c>
      <c r="B742" t="str">
        <f t="shared" si="13"/>
        <v>1014</v>
      </c>
      <c r="C742" t="s">
        <v>103</v>
      </c>
      <c r="D742">
        <v>4</v>
      </c>
      <c r="E742">
        <v>0</v>
      </c>
      <c r="F742">
        <v>0</v>
      </c>
      <c r="G742">
        <v>0</v>
      </c>
      <c r="H742">
        <v>0</v>
      </c>
      <c r="I742">
        <v>0</v>
      </c>
      <c r="J742">
        <v>0</v>
      </c>
      <c r="K742">
        <v>0</v>
      </c>
      <c r="L742">
        <v>10</v>
      </c>
      <c r="M742">
        <v>10</v>
      </c>
      <c r="N742">
        <v>10</v>
      </c>
      <c r="O742">
        <v>10</v>
      </c>
      <c r="P742">
        <v>10</v>
      </c>
      <c r="Q742">
        <v>10</v>
      </c>
      <c r="R742">
        <v>20</v>
      </c>
      <c r="S742">
        <v>20</v>
      </c>
      <c r="T742">
        <v>20</v>
      </c>
      <c r="U742">
        <v>30</v>
      </c>
      <c r="V742">
        <v>30</v>
      </c>
      <c r="W742">
        <v>30</v>
      </c>
      <c r="X742">
        <v>30</v>
      </c>
      <c r="Y742" s="145">
        <v>30</v>
      </c>
      <c r="Z742">
        <v>30</v>
      </c>
      <c r="AA742">
        <v>30</v>
      </c>
    </row>
    <row r="743" spans="1:27" x14ac:dyDescent="0.2">
      <c r="A743" s="89">
        <f>VLOOKUP(C743,TabellenBDFS!$B$4:$C$2717,2,FALSE)</f>
        <v>101</v>
      </c>
      <c r="B743" t="str">
        <f t="shared" si="13"/>
        <v>1015</v>
      </c>
      <c r="C743" t="s">
        <v>103</v>
      </c>
      <c r="D743">
        <v>5</v>
      </c>
      <c r="E743">
        <v>70</v>
      </c>
      <c r="F743">
        <v>70</v>
      </c>
      <c r="G743">
        <v>90</v>
      </c>
      <c r="H743">
        <v>70</v>
      </c>
      <c r="I743">
        <v>60</v>
      </c>
      <c r="J743">
        <v>50</v>
      </c>
      <c r="K743">
        <v>60</v>
      </c>
      <c r="L743">
        <v>50</v>
      </c>
      <c r="M743">
        <v>50</v>
      </c>
      <c r="N743">
        <v>50</v>
      </c>
      <c r="O743">
        <v>60</v>
      </c>
      <c r="P743">
        <v>50</v>
      </c>
      <c r="Q743">
        <v>60</v>
      </c>
      <c r="R743">
        <v>60</v>
      </c>
      <c r="S743">
        <v>50</v>
      </c>
      <c r="T743">
        <v>40</v>
      </c>
      <c r="U743">
        <v>40</v>
      </c>
      <c r="V743">
        <v>40</v>
      </c>
      <c r="W743">
        <v>40</v>
      </c>
      <c r="X743">
        <v>40</v>
      </c>
      <c r="Y743" s="145">
        <v>40</v>
      </c>
      <c r="Z743">
        <v>30</v>
      </c>
      <c r="AA743">
        <v>30</v>
      </c>
    </row>
    <row r="744" spans="1:27" x14ac:dyDescent="0.2">
      <c r="A744" s="89">
        <f>VLOOKUP(C744,TabellenBDFS!$B$4:$C$2717,2,FALSE)</f>
        <v>101</v>
      </c>
      <c r="B744" t="str">
        <f t="shared" si="13"/>
        <v>1016</v>
      </c>
      <c r="C744" t="s">
        <v>103</v>
      </c>
      <c r="D744">
        <v>6</v>
      </c>
      <c r="E744">
        <v>180</v>
      </c>
      <c r="F744">
        <v>170</v>
      </c>
      <c r="G744">
        <v>170</v>
      </c>
      <c r="H744">
        <v>190</v>
      </c>
      <c r="I744">
        <v>180</v>
      </c>
      <c r="J744">
        <v>170</v>
      </c>
      <c r="K744">
        <v>170</v>
      </c>
      <c r="L744">
        <v>160</v>
      </c>
      <c r="M744">
        <v>160</v>
      </c>
      <c r="N744">
        <v>160</v>
      </c>
      <c r="O744">
        <v>160</v>
      </c>
      <c r="P744">
        <v>150</v>
      </c>
      <c r="Q744">
        <v>140</v>
      </c>
      <c r="R744">
        <v>140</v>
      </c>
      <c r="S744">
        <v>140</v>
      </c>
      <c r="T744">
        <v>150</v>
      </c>
      <c r="U744">
        <v>150</v>
      </c>
      <c r="V744">
        <v>160</v>
      </c>
      <c r="W744">
        <v>170</v>
      </c>
      <c r="X744">
        <v>160</v>
      </c>
      <c r="Y744" s="145">
        <v>150</v>
      </c>
      <c r="Z744">
        <v>140</v>
      </c>
      <c r="AA744">
        <v>150</v>
      </c>
    </row>
    <row r="745" spans="1:27" x14ac:dyDescent="0.2">
      <c r="A745" s="89">
        <f>VLOOKUP(C745,TabellenBDFS!$B$4:$C$2717,2,FALSE)</f>
        <v>101</v>
      </c>
      <c r="B745" t="str">
        <f t="shared" si="13"/>
        <v>1017</v>
      </c>
      <c r="C745" t="s">
        <v>103</v>
      </c>
      <c r="D745">
        <v>7</v>
      </c>
      <c r="E745">
        <v>120</v>
      </c>
      <c r="F745">
        <v>110</v>
      </c>
      <c r="G745">
        <v>100</v>
      </c>
      <c r="H745">
        <v>130</v>
      </c>
      <c r="I745">
        <v>120</v>
      </c>
      <c r="J745">
        <v>120</v>
      </c>
      <c r="K745">
        <v>130</v>
      </c>
      <c r="L745">
        <v>120</v>
      </c>
      <c r="M745">
        <v>100</v>
      </c>
      <c r="N745">
        <v>120</v>
      </c>
      <c r="O745">
        <v>120</v>
      </c>
      <c r="P745">
        <v>120</v>
      </c>
      <c r="Q745">
        <v>130</v>
      </c>
      <c r="R745">
        <v>130</v>
      </c>
      <c r="S745">
        <v>140</v>
      </c>
      <c r="T745">
        <v>150</v>
      </c>
      <c r="U745">
        <v>150</v>
      </c>
      <c r="V745">
        <v>160</v>
      </c>
      <c r="W745">
        <v>160</v>
      </c>
      <c r="X745">
        <v>190</v>
      </c>
      <c r="Y745" s="145">
        <v>200</v>
      </c>
      <c r="Z745">
        <v>210</v>
      </c>
      <c r="AA745">
        <v>210</v>
      </c>
    </row>
    <row r="746" spans="1:27" x14ac:dyDescent="0.2">
      <c r="A746" s="89">
        <f>VLOOKUP(C746,TabellenBDFS!$B$4:$C$2717,2,FALSE)</f>
        <v>102</v>
      </c>
      <c r="B746" t="str">
        <f t="shared" si="13"/>
        <v>1021</v>
      </c>
      <c r="C746" t="s">
        <v>104</v>
      </c>
      <c r="D746">
        <v>1</v>
      </c>
      <c r="E746">
        <v>110</v>
      </c>
      <c r="F746">
        <v>110</v>
      </c>
      <c r="G746">
        <v>120</v>
      </c>
      <c r="H746">
        <v>130</v>
      </c>
      <c r="I746">
        <v>140</v>
      </c>
      <c r="J746">
        <v>140</v>
      </c>
      <c r="K746">
        <v>150</v>
      </c>
      <c r="L746">
        <v>140</v>
      </c>
      <c r="M746">
        <v>140</v>
      </c>
      <c r="N746">
        <v>140</v>
      </c>
      <c r="O746">
        <v>140</v>
      </c>
      <c r="P746">
        <v>150</v>
      </c>
      <c r="Q746">
        <v>150</v>
      </c>
      <c r="R746">
        <v>150</v>
      </c>
      <c r="S746">
        <v>140</v>
      </c>
      <c r="T746">
        <v>150</v>
      </c>
      <c r="U746">
        <v>150</v>
      </c>
      <c r="V746">
        <v>150</v>
      </c>
      <c r="W746">
        <v>160</v>
      </c>
      <c r="X746">
        <v>160</v>
      </c>
      <c r="Y746" s="145">
        <v>170</v>
      </c>
      <c r="Z746">
        <v>160</v>
      </c>
      <c r="AA746">
        <v>150</v>
      </c>
    </row>
    <row r="747" spans="1:27" x14ac:dyDescent="0.2">
      <c r="A747" s="89">
        <f>VLOOKUP(C747,TabellenBDFS!$B$4:$C$2717,2,FALSE)</f>
        <v>102</v>
      </c>
      <c r="B747" t="str">
        <f t="shared" si="13"/>
        <v>1022</v>
      </c>
      <c r="C747" t="s">
        <v>104</v>
      </c>
      <c r="D747">
        <v>2</v>
      </c>
      <c r="E747">
        <v>20</v>
      </c>
      <c r="F747">
        <v>20</v>
      </c>
      <c r="G747">
        <v>20</v>
      </c>
      <c r="H747">
        <v>20</v>
      </c>
      <c r="I747">
        <v>20</v>
      </c>
      <c r="J747">
        <v>20</v>
      </c>
      <c r="K747">
        <v>20</v>
      </c>
      <c r="L747">
        <v>20</v>
      </c>
      <c r="M747">
        <v>20</v>
      </c>
      <c r="N747">
        <v>10</v>
      </c>
      <c r="O747">
        <v>10</v>
      </c>
      <c r="P747">
        <v>10</v>
      </c>
      <c r="Q747">
        <v>10</v>
      </c>
      <c r="R747">
        <v>10</v>
      </c>
      <c r="S747">
        <v>10</v>
      </c>
      <c r="T747">
        <v>10</v>
      </c>
      <c r="U747">
        <v>10</v>
      </c>
      <c r="V747">
        <v>10</v>
      </c>
      <c r="W747">
        <v>10</v>
      </c>
      <c r="X747">
        <v>10</v>
      </c>
      <c r="Y747" s="145">
        <v>10</v>
      </c>
      <c r="Z747">
        <v>10</v>
      </c>
      <c r="AA747">
        <v>10</v>
      </c>
    </row>
    <row r="748" spans="1:27" x14ac:dyDescent="0.2">
      <c r="A748" s="89">
        <f>VLOOKUP(C748,TabellenBDFS!$B$4:$C$2717,2,FALSE)</f>
        <v>102</v>
      </c>
      <c r="B748" t="str">
        <f t="shared" si="13"/>
        <v>1023</v>
      </c>
      <c r="C748" t="s">
        <v>104</v>
      </c>
      <c r="D748">
        <v>3</v>
      </c>
      <c r="E748">
        <v>0</v>
      </c>
      <c r="F748">
        <v>0</v>
      </c>
      <c r="G748">
        <v>0</v>
      </c>
      <c r="H748">
        <v>0</v>
      </c>
      <c r="I748">
        <v>10</v>
      </c>
      <c r="J748">
        <v>10</v>
      </c>
      <c r="K748">
        <v>10</v>
      </c>
      <c r="L748">
        <v>10</v>
      </c>
      <c r="M748">
        <v>10</v>
      </c>
      <c r="N748">
        <v>10</v>
      </c>
      <c r="O748">
        <v>10</v>
      </c>
      <c r="P748">
        <v>10</v>
      </c>
      <c r="Q748">
        <v>10</v>
      </c>
      <c r="R748">
        <v>10</v>
      </c>
      <c r="S748">
        <v>10</v>
      </c>
      <c r="T748">
        <v>10</v>
      </c>
      <c r="U748">
        <v>10</v>
      </c>
      <c r="V748">
        <v>10</v>
      </c>
      <c r="W748">
        <v>10</v>
      </c>
      <c r="X748">
        <v>20</v>
      </c>
      <c r="Y748" s="145">
        <v>20</v>
      </c>
      <c r="Z748">
        <v>20</v>
      </c>
      <c r="AA748">
        <v>20</v>
      </c>
    </row>
    <row r="749" spans="1:27" x14ac:dyDescent="0.2">
      <c r="A749" s="89">
        <f>VLOOKUP(C749,TabellenBDFS!$B$4:$C$2717,2,FALSE)</f>
        <v>102</v>
      </c>
      <c r="B749" t="str">
        <f t="shared" si="13"/>
        <v>1024</v>
      </c>
      <c r="C749" t="s">
        <v>104</v>
      </c>
      <c r="D749">
        <v>4</v>
      </c>
      <c r="E749">
        <v>0</v>
      </c>
      <c r="F749">
        <v>0</v>
      </c>
      <c r="G749">
        <v>0</v>
      </c>
      <c r="H749">
        <v>0</v>
      </c>
      <c r="I749">
        <v>0</v>
      </c>
      <c r="J749">
        <v>0</v>
      </c>
      <c r="K749">
        <v>0</v>
      </c>
      <c r="L749">
        <v>0</v>
      </c>
      <c r="M749">
        <v>0</v>
      </c>
      <c r="N749">
        <v>0</v>
      </c>
      <c r="O749">
        <v>0</v>
      </c>
      <c r="P749">
        <v>0</v>
      </c>
      <c r="Q749">
        <v>10</v>
      </c>
      <c r="R749">
        <v>10</v>
      </c>
      <c r="S749">
        <v>0</v>
      </c>
      <c r="T749">
        <v>0</v>
      </c>
      <c r="U749">
        <v>0</v>
      </c>
      <c r="V749">
        <v>10</v>
      </c>
      <c r="W749">
        <v>10</v>
      </c>
      <c r="X749">
        <v>10</v>
      </c>
      <c r="Y749" s="145">
        <v>10</v>
      </c>
      <c r="Z749">
        <v>10</v>
      </c>
      <c r="AA749">
        <v>10</v>
      </c>
    </row>
    <row r="750" spans="1:27" x14ac:dyDescent="0.2">
      <c r="A750" s="89">
        <f>VLOOKUP(C750,TabellenBDFS!$B$4:$C$2717,2,FALSE)</f>
        <v>102</v>
      </c>
      <c r="B750" t="str">
        <f t="shared" si="13"/>
        <v>1025</v>
      </c>
      <c r="C750" t="s">
        <v>104</v>
      </c>
      <c r="D750">
        <v>5</v>
      </c>
      <c r="E750">
        <v>10</v>
      </c>
      <c r="F750">
        <v>10</v>
      </c>
      <c r="G750">
        <v>10</v>
      </c>
      <c r="H750">
        <v>10</v>
      </c>
      <c r="I750">
        <v>10</v>
      </c>
      <c r="J750">
        <v>10</v>
      </c>
      <c r="K750">
        <v>10</v>
      </c>
      <c r="L750">
        <v>10</v>
      </c>
      <c r="M750">
        <v>10</v>
      </c>
      <c r="N750">
        <v>10</v>
      </c>
      <c r="O750">
        <v>10</v>
      </c>
      <c r="P750">
        <v>10</v>
      </c>
      <c r="Q750">
        <v>10</v>
      </c>
      <c r="R750">
        <v>10</v>
      </c>
      <c r="S750">
        <v>10</v>
      </c>
      <c r="T750">
        <v>10</v>
      </c>
      <c r="U750">
        <v>10</v>
      </c>
      <c r="V750">
        <v>10</v>
      </c>
      <c r="W750">
        <v>10</v>
      </c>
      <c r="X750">
        <v>10</v>
      </c>
      <c r="Y750" s="145">
        <v>10</v>
      </c>
      <c r="Z750">
        <v>0</v>
      </c>
      <c r="AA750">
        <v>0</v>
      </c>
    </row>
    <row r="751" spans="1:27" x14ac:dyDescent="0.2">
      <c r="A751" s="89">
        <f>VLOOKUP(C751,TabellenBDFS!$B$4:$C$2717,2,FALSE)</f>
        <v>102</v>
      </c>
      <c r="B751" t="str">
        <f t="shared" si="13"/>
        <v>1026</v>
      </c>
      <c r="C751" t="s">
        <v>104</v>
      </c>
      <c r="D751">
        <v>6</v>
      </c>
      <c r="E751">
        <v>40</v>
      </c>
      <c r="F751">
        <v>40</v>
      </c>
      <c r="G751">
        <v>50</v>
      </c>
      <c r="H751">
        <v>50</v>
      </c>
      <c r="I751">
        <v>50</v>
      </c>
      <c r="J751">
        <v>50</v>
      </c>
      <c r="K751">
        <v>50</v>
      </c>
      <c r="L751">
        <v>50</v>
      </c>
      <c r="M751">
        <v>60</v>
      </c>
      <c r="N751">
        <v>60</v>
      </c>
      <c r="O751">
        <v>60</v>
      </c>
      <c r="P751">
        <v>50</v>
      </c>
      <c r="Q751">
        <v>60</v>
      </c>
      <c r="R751">
        <v>60</v>
      </c>
      <c r="S751">
        <v>70</v>
      </c>
      <c r="T751">
        <v>80</v>
      </c>
      <c r="U751">
        <v>80</v>
      </c>
      <c r="V751">
        <v>80</v>
      </c>
      <c r="W751">
        <v>80</v>
      </c>
      <c r="X751">
        <v>80</v>
      </c>
      <c r="Y751" s="145">
        <v>80</v>
      </c>
      <c r="Z751">
        <v>80</v>
      </c>
      <c r="AA751">
        <v>80</v>
      </c>
    </row>
    <row r="752" spans="1:27" x14ac:dyDescent="0.2">
      <c r="A752" s="89">
        <f>VLOOKUP(C752,TabellenBDFS!$B$4:$C$2717,2,FALSE)</f>
        <v>102</v>
      </c>
      <c r="B752" t="str">
        <f t="shared" si="13"/>
        <v>1027</v>
      </c>
      <c r="C752" t="s">
        <v>104</v>
      </c>
      <c r="D752">
        <v>7</v>
      </c>
      <c r="E752">
        <v>40</v>
      </c>
      <c r="F752">
        <v>40</v>
      </c>
      <c r="G752">
        <v>40</v>
      </c>
      <c r="H752">
        <v>50</v>
      </c>
      <c r="I752">
        <v>50</v>
      </c>
      <c r="J752">
        <v>50</v>
      </c>
      <c r="K752">
        <v>60</v>
      </c>
      <c r="L752">
        <v>60</v>
      </c>
      <c r="M752">
        <v>50</v>
      </c>
      <c r="N752">
        <v>50</v>
      </c>
      <c r="O752">
        <v>50</v>
      </c>
      <c r="P752">
        <v>60</v>
      </c>
      <c r="Q752">
        <v>50</v>
      </c>
      <c r="R752">
        <v>50</v>
      </c>
      <c r="S752">
        <v>50</v>
      </c>
      <c r="T752">
        <v>40</v>
      </c>
      <c r="U752">
        <v>40</v>
      </c>
      <c r="V752">
        <v>40</v>
      </c>
      <c r="W752">
        <v>50</v>
      </c>
      <c r="X752">
        <v>50</v>
      </c>
      <c r="Y752" s="145">
        <v>50</v>
      </c>
      <c r="Z752">
        <v>40</v>
      </c>
      <c r="AA752">
        <v>40</v>
      </c>
    </row>
    <row r="753" spans="1:27" x14ac:dyDescent="0.2">
      <c r="A753" s="89" t="e">
        <f>VLOOKUP(C753,TabellenBDFS!$B$4:$C$2717,2,FALSE)</f>
        <v>#N/A</v>
      </c>
      <c r="B753" t="e">
        <f t="shared" si="13"/>
        <v>#N/A</v>
      </c>
      <c r="C753" t="s">
        <v>105</v>
      </c>
      <c r="D753">
        <v>1</v>
      </c>
      <c r="E753">
        <v>300</v>
      </c>
      <c r="F753">
        <v>300</v>
      </c>
      <c r="G753">
        <v>300</v>
      </c>
      <c r="H753">
        <v>350</v>
      </c>
      <c r="I753">
        <v>370</v>
      </c>
      <c r="J753">
        <v>380</v>
      </c>
      <c r="K753">
        <v>400</v>
      </c>
      <c r="L753">
        <v>390</v>
      </c>
      <c r="M753">
        <v>380</v>
      </c>
      <c r="N753">
        <v>370</v>
      </c>
      <c r="O753">
        <v>380</v>
      </c>
      <c r="P753">
        <v>420</v>
      </c>
      <c r="Q753">
        <v>410</v>
      </c>
      <c r="R753">
        <v>420</v>
      </c>
      <c r="S753">
        <v>440</v>
      </c>
      <c r="T753">
        <v>460</v>
      </c>
      <c r="U753">
        <v>460</v>
      </c>
      <c r="V753">
        <v>450</v>
      </c>
      <c r="W753">
        <v>450</v>
      </c>
      <c r="X753">
        <v>470</v>
      </c>
      <c r="Y753" s="145" t="e">
        <v>#N/A</v>
      </c>
      <c r="Z753" t="e">
        <v>#N/A</v>
      </c>
      <c r="AA753" t="e">
        <v>#N/A</v>
      </c>
    </row>
    <row r="754" spans="1:27" x14ac:dyDescent="0.2">
      <c r="A754" s="89" t="e">
        <f>VLOOKUP(C754,TabellenBDFS!$B$4:$C$2717,2,FALSE)</f>
        <v>#N/A</v>
      </c>
      <c r="B754" t="e">
        <f t="shared" si="13"/>
        <v>#N/A</v>
      </c>
      <c r="C754" t="s">
        <v>105</v>
      </c>
      <c r="D754">
        <v>2</v>
      </c>
      <c r="E754">
        <v>70</v>
      </c>
      <c r="F754">
        <v>60</v>
      </c>
      <c r="G754">
        <v>60</v>
      </c>
      <c r="H754">
        <v>70</v>
      </c>
      <c r="I754">
        <v>70</v>
      </c>
      <c r="J754">
        <v>70</v>
      </c>
      <c r="K754">
        <v>60</v>
      </c>
      <c r="L754">
        <v>60</v>
      </c>
      <c r="M754">
        <v>50</v>
      </c>
      <c r="N754">
        <v>50</v>
      </c>
      <c r="O754">
        <v>50</v>
      </c>
      <c r="P754">
        <v>40</v>
      </c>
      <c r="Q754">
        <v>40</v>
      </c>
      <c r="R754">
        <v>50</v>
      </c>
      <c r="S754">
        <v>50</v>
      </c>
      <c r="T754">
        <v>40</v>
      </c>
      <c r="U754">
        <v>40</v>
      </c>
      <c r="V754">
        <v>30</v>
      </c>
      <c r="W754">
        <v>30</v>
      </c>
      <c r="X754">
        <v>20</v>
      </c>
      <c r="Y754" s="145" t="e">
        <v>#N/A</v>
      </c>
      <c r="Z754" t="e">
        <v>#N/A</v>
      </c>
      <c r="AA754" t="e">
        <v>#N/A</v>
      </c>
    </row>
    <row r="755" spans="1:27" x14ac:dyDescent="0.2">
      <c r="A755" s="89" t="e">
        <f>VLOOKUP(C755,TabellenBDFS!$B$4:$C$2717,2,FALSE)</f>
        <v>#N/A</v>
      </c>
      <c r="B755" t="e">
        <f t="shared" si="13"/>
        <v>#N/A</v>
      </c>
      <c r="C755" t="s">
        <v>105</v>
      </c>
      <c r="D755">
        <v>3</v>
      </c>
      <c r="E755">
        <v>0</v>
      </c>
      <c r="F755">
        <v>10</v>
      </c>
      <c r="G755">
        <v>10</v>
      </c>
      <c r="H755">
        <v>10</v>
      </c>
      <c r="I755">
        <v>20</v>
      </c>
      <c r="J755">
        <v>30</v>
      </c>
      <c r="K755">
        <v>30</v>
      </c>
      <c r="L755">
        <v>30</v>
      </c>
      <c r="M755">
        <v>30</v>
      </c>
      <c r="N755">
        <v>20</v>
      </c>
      <c r="O755">
        <v>20</v>
      </c>
      <c r="P755">
        <v>40</v>
      </c>
      <c r="Q755">
        <v>40</v>
      </c>
      <c r="R755">
        <v>50</v>
      </c>
      <c r="S755">
        <v>60</v>
      </c>
      <c r="T755">
        <v>70</v>
      </c>
      <c r="U755">
        <v>70</v>
      </c>
      <c r="V755">
        <v>80</v>
      </c>
      <c r="W755">
        <v>80</v>
      </c>
      <c r="X755">
        <v>90</v>
      </c>
      <c r="Y755" s="145" t="e">
        <v>#N/A</v>
      </c>
      <c r="Z755" t="e">
        <v>#N/A</v>
      </c>
      <c r="AA755" t="e">
        <v>#N/A</v>
      </c>
    </row>
    <row r="756" spans="1:27" x14ac:dyDescent="0.2">
      <c r="A756" s="89" t="e">
        <f>VLOOKUP(C756,TabellenBDFS!$B$4:$C$2717,2,FALSE)</f>
        <v>#N/A</v>
      </c>
      <c r="B756" t="e">
        <f t="shared" si="13"/>
        <v>#N/A</v>
      </c>
      <c r="C756" t="s">
        <v>105</v>
      </c>
      <c r="D756">
        <v>4</v>
      </c>
      <c r="E756">
        <v>0</v>
      </c>
      <c r="F756">
        <v>0</v>
      </c>
      <c r="G756">
        <v>0</v>
      </c>
      <c r="H756">
        <v>10</v>
      </c>
      <c r="I756">
        <v>10</v>
      </c>
      <c r="J756">
        <v>10</v>
      </c>
      <c r="K756">
        <v>20</v>
      </c>
      <c r="L756">
        <v>20</v>
      </c>
      <c r="M756">
        <v>20</v>
      </c>
      <c r="N756">
        <v>20</v>
      </c>
      <c r="O756">
        <v>20</v>
      </c>
      <c r="P756">
        <v>20</v>
      </c>
      <c r="Q756">
        <v>20</v>
      </c>
      <c r="R756">
        <v>20</v>
      </c>
      <c r="S756">
        <v>20</v>
      </c>
      <c r="T756">
        <v>20</v>
      </c>
      <c r="U756">
        <v>20</v>
      </c>
      <c r="V756">
        <v>20</v>
      </c>
      <c r="W756">
        <v>20</v>
      </c>
      <c r="X756">
        <v>20</v>
      </c>
      <c r="Y756" s="145" t="e">
        <v>#N/A</v>
      </c>
      <c r="Z756" t="e">
        <v>#N/A</v>
      </c>
      <c r="AA756" t="e">
        <v>#N/A</v>
      </c>
    </row>
    <row r="757" spans="1:27" x14ac:dyDescent="0.2">
      <c r="A757" s="89" t="e">
        <f>VLOOKUP(C757,TabellenBDFS!$B$4:$C$2717,2,FALSE)</f>
        <v>#N/A</v>
      </c>
      <c r="B757" t="e">
        <f t="shared" si="13"/>
        <v>#N/A</v>
      </c>
      <c r="C757" t="s">
        <v>105</v>
      </c>
      <c r="D757">
        <v>5</v>
      </c>
      <c r="E757">
        <v>20</v>
      </c>
      <c r="F757">
        <v>20</v>
      </c>
      <c r="G757">
        <v>20</v>
      </c>
      <c r="H757">
        <v>30</v>
      </c>
      <c r="I757">
        <v>30</v>
      </c>
      <c r="J757">
        <v>30</v>
      </c>
      <c r="K757">
        <v>30</v>
      </c>
      <c r="L757">
        <v>30</v>
      </c>
      <c r="M757">
        <v>30</v>
      </c>
      <c r="N757">
        <v>20</v>
      </c>
      <c r="O757">
        <v>20</v>
      </c>
      <c r="P757">
        <v>20</v>
      </c>
      <c r="Q757">
        <v>20</v>
      </c>
      <c r="R757">
        <v>20</v>
      </c>
      <c r="S757">
        <v>20</v>
      </c>
      <c r="T757">
        <v>20</v>
      </c>
      <c r="U757">
        <v>20</v>
      </c>
      <c r="V757">
        <v>20</v>
      </c>
      <c r="W757">
        <v>20</v>
      </c>
      <c r="X757">
        <v>20</v>
      </c>
      <c r="Y757" s="145" t="e">
        <v>#N/A</v>
      </c>
      <c r="Z757" t="e">
        <v>#N/A</v>
      </c>
      <c r="AA757" t="e">
        <v>#N/A</v>
      </c>
    </row>
    <row r="758" spans="1:27" x14ac:dyDescent="0.2">
      <c r="A758" s="89" t="e">
        <f>VLOOKUP(C758,TabellenBDFS!$B$4:$C$2717,2,FALSE)</f>
        <v>#N/A</v>
      </c>
      <c r="B758" t="e">
        <f t="shared" si="13"/>
        <v>#N/A</v>
      </c>
      <c r="C758" t="s">
        <v>105</v>
      </c>
      <c r="D758">
        <v>6</v>
      </c>
      <c r="E758">
        <v>110</v>
      </c>
      <c r="F758">
        <v>120</v>
      </c>
      <c r="G758">
        <v>110</v>
      </c>
      <c r="H758">
        <v>130</v>
      </c>
      <c r="I758">
        <v>130</v>
      </c>
      <c r="J758">
        <v>130</v>
      </c>
      <c r="K758">
        <v>140</v>
      </c>
      <c r="L758">
        <v>130</v>
      </c>
      <c r="M758">
        <v>130</v>
      </c>
      <c r="N758">
        <v>140</v>
      </c>
      <c r="O758">
        <v>140</v>
      </c>
      <c r="P758">
        <v>140</v>
      </c>
      <c r="Q758">
        <v>150</v>
      </c>
      <c r="R758">
        <v>150</v>
      </c>
      <c r="S758">
        <v>160</v>
      </c>
      <c r="T758">
        <v>170</v>
      </c>
      <c r="U758">
        <v>160</v>
      </c>
      <c r="V758">
        <v>160</v>
      </c>
      <c r="W758">
        <v>160</v>
      </c>
      <c r="X758">
        <v>160</v>
      </c>
      <c r="Y758" s="145" t="e">
        <v>#N/A</v>
      </c>
      <c r="Z758" t="e">
        <v>#N/A</v>
      </c>
      <c r="AA758" t="e">
        <v>#N/A</v>
      </c>
    </row>
    <row r="759" spans="1:27" x14ac:dyDescent="0.2">
      <c r="A759" s="89" t="e">
        <f>VLOOKUP(C759,TabellenBDFS!$B$4:$C$2717,2,FALSE)</f>
        <v>#N/A</v>
      </c>
      <c r="B759" t="e">
        <f t="shared" si="13"/>
        <v>#N/A</v>
      </c>
      <c r="C759" t="s">
        <v>105</v>
      </c>
      <c r="D759">
        <v>7</v>
      </c>
      <c r="E759">
        <v>90</v>
      </c>
      <c r="F759">
        <v>90</v>
      </c>
      <c r="G759">
        <v>90</v>
      </c>
      <c r="H759">
        <v>110</v>
      </c>
      <c r="I759">
        <v>110</v>
      </c>
      <c r="J759">
        <v>120</v>
      </c>
      <c r="K759">
        <v>120</v>
      </c>
      <c r="L759">
        <v>130</v>
      </c>
      <c r="M759">
        <v>130</v>
      </c>
      <c r="N759">
        <v>130</v>
      </c>
      <c r="O759">
        <v>130</v>
      </c>
      <c r="P759">
        <v>160</v>
      </c>
      <c r="Q759">
        <v>140</v>
      </c>
      <c r="R759">
        <v>140</v>
      </c>
      <c r="S759">
        <v>130</v>
      </c>
      <c r="T759">
        <v>150</v>
      </c>
      <c r="U759">
        <v>150</v>
      </c>
      <c r="V759">
        <v>130</v>
      </c>
      <c r="W759">
        <v>140</v>
      </c>
      <c r="X759">
        <v>150</v>
      </c>
      <c r="Y759" s="145" t="e">
        <v>#N/A</v>
      </c>
      <c r="Z759" t="e">
        <v>#N/A</v>
      </c>
      <c r="AA759" t="e">
        <v>#N/A</v>
      </c>
    </row>
    <row r="760" spans="1:27" x14ac:dyDescent="0.2">
      <c r="A760" s="89">
        <f>VLOOKUP(C760,TabellenBDFS!$B$4:$C$2717,2,FALSE)</f>
        <v>104</v>
      </c>
      <c r="B760" t="str">
        <f t="shared" si="13"/>
        <v>1041</v>
      </c>
      <c r="C760" t="s">
        <v>107</v>
      </c>
      <c r="D760">
        <v>1</v>
      </c>
      <c r="E760">
        <v>220</v>
      </c>
      <c r="F760">
        <v>200</v>
      </c>
      <c r="G760">
        <v>210</v>
      </c>
      <c r="H760">
        <v>230</v>
      </c>
      <c r="I760">
        <v>220</v>
      </c>
      <c r="J760">
        <v>220</v>
      </c>
      <c r="K760">
        <v>220</v>
      </c>
      <c r="L760">
        <v>220</v>
      </c>
      <c r="M760">
        <v>230</v>
      </c>
      <c r="N760">
        <v>230</v>
      </c>
      <c r="O760">
        <v>240</v>
      </c>
      <c r="P760">
        <v>240</v>
      </c>
      <c r="Q760">
        <v>250</v>
      </c>
      <c r="R760">
        <v>240</v>
      </c>
      <c r="S760">
        <v>240</v>
      </c>
      <c r="T760">
        <v>260</v>
      </c>
      <c r="U760">
        <v>260</v>
      </c>
      <c r="V760">
        <v>260</v>
      </c>
      <c r="W760">
        <v>270</v>
      </c>
      <c r="X760">
        <v>270</v>
      </c>
      <c r="Y760" s="145">
        <v>300</v>
      </c>
      <c r="Z760">
        <v>310</v>
      </c>
      <c r="AA760">
        <v>320</v>
      </c>
    </row>
    <row r="761" spans="1:27" x14ac:dyDescent="0.2">
      <c r="A761" s="89">
        <f>VLOOKUP(C761,TabellenBDFS!$B$4:$C$2717,2,FALSE)</f>
        <v>104</v>
      </c>
      <c r="B761" t="str">
        <f t="shared" si="13"/>
        <v>1042</v>
      </c>
      <c r="C761" t="s">
        <v>107</v>
      </c>
      <c r="D761">
        <v>2</v>
      </c>
      <c r="E761">
        <v>40</v>
      </c>
      <c r="F761">
        <v>40</v>
      </c>
      <c r="G761">
        <v>40</v>
      </c>
      <c r="H761">
        <v>50</v>
      </c>
      <c r="I761">
        <v>40</v>
      </c>
      <c r="J761">
        <v>40</v>
      </c>
      <c r="K761">
        <v>40</v>
      </c>
      <c r="L761">
        <v>40</v>
      </c>
      <c r="M761">
        <v>40</v>
      </c>
      <c r="N761">
        <v>40</v>
      </c>
      <c r="O761">
        <v>40</v>
      </c>
      <c r="P761">
        <v>30</v>
      </c>
      <c r="Q761">
        <v>30</v>
      </c>
      <c r="R761">
        <v>30</v>
      </c>
      <c r="S761">
        <v>30</v>
      </c>
      <c r="T761">
        <v>30</v>
      </c>
      <c r="U761">
        <v>30</v>
      </c>
      <c r="V761">
        <v>30</v>
      </c>
      <c r="W761">
        <v>30</v>
      </c>
      <c r="X761">
        <v>30</v>
      </c>
      <c r="Y761" s="145">
        <v>30</v>
      </c>
      <c r="Z761">
        <v>20</v>
      </c>
      <c r="AA761">
        <v>20</v>
      </c>
    </row>
    <row r="762" spans="1:27" x14ac:dyDescent="0.2">
      <c r="A762" s="89">
        <f>VLOOKUP(C762,TabellenBDFS!$B$4:$C$2717,2,FALSE)</f>
        <v>104</v>
      </c>
      <c r="B762" t="str">
        <f t="shared" si="13"/>
        <v>1043</v>
      </c>
      <c r="C762" t="s">
        <v>107</v>
      </c>
      <c r="D762">
        <v>3</v>
      </c>
      <c r="E762">
        <v>10</v>
      </c>
      <c r="F762">
        <v>0</v>
      </c>
      <c r="G762">
        <v>0</v>
      </c>
      <c r="H762">
        <v>10</v>
      </c>
      <c r="I762">
        <v>10</v>
      </c>
      <c r="J762">
        <v>0</v>
      </c>
      <c r="K762">
        <v>10</v>
      </c>
      <c r="L762">
        <v>10</v>
      </c>
      <c r="M762">
        <v>10</v>
      </c>
      <c r="N762">
        <v>10</v>
      </c>
      <c r="O762">
        <v>20</v>
      </c>
      <c r="P762">
        <v>20</v>
      </c>
      <c r="Q762">
        <v>20</v>
      </c>
      <c r="R762">
        <v>20</v>
      </c>
      <c r="S762">
        <v>20</v>
      </c>
      <c r="T762">
        <v>20</v>
      </c>
      <c r="U762">
        <v>20</v>
      </c>
      <c r="V762">
        <v>30</v>
      </c>
      <c r="W762">
        <v>30</v>
      </c>
      <c r="X762">
        <v>30</v>
      </c>
      <c r="Y762" s="145">
        <v>50</v>
      </c>
      <c r="Z762">
        <v>60</v>
      </c>
      <c r="AA762">
        <v>80</v>
      </c>
    </row>
    <row r="763" spans="1:27" x14ac:dyDescent="0.2">
      <c r="A763" s="89">
        <f>VLOOKUP(C763,TabellenBDFS!$B$4:$C$2717,2,FALSE)</f>
        <v>104</v>
      </c>
      <c r="B763" t="str">
        <f t="shared" si="13"/>
        <v>1044</v>
      </c>
      <c r="C763" t="s">
        <v>107</v>
      </c>
      <c r="D763">
        <v>4</v>
      </c>
      <c r="E763">
        <v>0</v>
      </c>
      <c r="F763">
        <v>0</v>
      </c>
      <c r="G763">
        <v>0</v>
      </c>
      <c r="H763">
        <v>0</v>
      </c>
      <c r="I763">
        <v>0</v>
      </c>
      <c r="J763">
        <v>0</v>
      </c>
      <c r="K763">
        <v>0</v>
      </c>
      <c r="L763">
        <v>0</v>
      </c>
      <c r="M763">
        <v>0</v>
      </c>
      <c r="N763">
        <v>0</v>
      </c>
      <c r="O763">
        <v>0</v>
      </c>
      <c r="P763">
        <v>0</v>
      </c>
      <c r="Q763">
        <v>0</v>
      </c>
      <c r="R763">
        <v>0</v>
      </c>
      <c r="S763">
        <v>0</v>
      </c>
      <c r="T763">
        <v>0</v>
      </c>
      <c r="U763">
        <v>0</v>
      </c>
      <c r="V763">
        <v>10</v>
      </c>
      <c r="W763">
        <v>10</v>
      </c>
      <c r="X763">
        <v>10</v>
      </c>
      <c r="Y763" s="145">
        <v>10</v>
      </c>
      <c r="Z763">
        <v>10</v>
      </c>
      <c r="AA763">
        <v>10</v>
      </c>
    </row>
    <row r="764" spans="1:27" x14ac:dyDescent="0.2">
      <c r="A764" s="89">
        <f>VLOOKUP(C764,TabellenBDFS!$B$4:$C$2717,2,FALSE)</f>
        <v>104</v>
      </c>
      <c r="B764" t="str">
        <f t="shared" si="13"/>
        <v>1045</v>
      </c>
      <c r="C764" t="s">
        <v>107</v>
      </c>
      <c r="D764">
        <v>5</v>
      </c>
      <c r="E764">
        <v>30</v>
      </c>
      <c r="F764">
        <v>20</v>
      </c>
      <c r="G764">
        <v>20</v>
      </c>
      <c r="H764">
        <v>30</v>
      </c>
      <c r="I764">
        <v>30</v>
      </c>
      <c r="J764">
        <v>30</v>
      </c>
      <c r="K764">
        <v>30</v>
      </c>
      <c r="L764">
        <v>30</v>
      </c>
      <c r="M764">
        <v>20</v>
      </c>
      <c r="N764">
        <v>20</v>
      </c>
      <c r="O764">
        <v>10</v>
      </c>
      <c r="P764">
        <v>10</v>
      </c>
      <c r="Q764">
        <v>10</v>
      </c>
      <c r="R764">
        <v>10</v>
      </c>
      <c r="S764">
        <v>10</v>
      </c>
      <c r="T764">
        <v>10</v>
      </c>
      <c r="U764">
        <v>10</v>
      </c>
      <c r="V764">
        <v>10</v>
      </c>
      <c r="W764">
        <v>10</v>
      </c>
      <c r="X764">
        <v>10</v>
      </c>
      <c r="Y764" s="145">
        <v>10</v>
      </c>
      <c r="Z764">
        <v>10</v>
      </c>
      <c r="AA764">
        <v>10</v>
      </c>
    </row>
    <row r="765" spans="1:27" x14ac:dyDescent="0.2">
      <c r="A765" s="89">
        <f>VLOOKUP(C765,TabellenBDFS!$B$4:$C$2717,2,FALSE)</f>
        <v>104</v>
      </c>
      <c r="B765" t="str">
        <f t="shared" si="13"/>
        <v>1046</v>
      </c>
      <c r="C765" t="s">
        <v>107</v>
      </c>
      <c r="D765">
        <v>6</v>
      </c>
      <c r="E765">
        <v>60</v>
      </c>
      <c r="F765">
        <v>60</v>
      </c>
      <c r="G765">
        <v>70</v>
      </c>
      <c r="H765">
        <v>70</v>
      </c>
      <c r="I765">
        <v>70</v>
      </c>
      <c r="J765">
        <v>70</v>
      </c>
      <c r="K765">
        <v>70</v>
      </c>
      <c r="L765">
        <v>70</v>
      </c>
      <c r="M765">
        <v>70</v>
      </c>
      <c r="N765">
        <v>70</v>
      </c>
      <c r="O765">
        <v>60</v>
      </c>
      <c r="P765">
        <v>60</v>
      </c>
      <c r="Q765">
        <v>70</v>
      </c>
      <c r="R765">
        <v>70</v>
      </c>
      <c r="S765">
        <v>70</v>
      </c>
      <c r="T765">
        <v>80</v>
      </c>
      <c r="U765">
        <v>90</v>
      </c>
      <c r="V765">
        <v>90</v>
      </c>
      <c r="W765">
        <v>90</v>
      </c>
      <c r="X765">
        <v>90</v>
      </c>
      <c r="Y765" s="145">
        <v>90</v>
      </c>
      <c r="Z765">
        <v>90</v>
      </c>
      <c r="AA765">
        <v>90</v>
      </c>
    </row>
    <row r="766" spans="1:27" x14ac:dyDescent="0.2">
      <c r="A766" s="89">
        <f>VLOOKUP(C766,TabellenBDFS!$B$4:$C$2717,2,FALSE)</f>
        <v>104</v>
      </c>
      <c r="B766" t="str">
        <f t="shared" si="13"/>
        <v>1047</v>
      </c>
      <c r="C766" t="s">
        <v>107</v>
      </c>
      <c r="D766">
        <v>7</v>
      </c>
      <c r="E766">
        <v>90</v>
      </c>
      <c r="F766">
        <v>70</v>
      </c>
      <c r="G766">
        <v>70</v>
      </c>
      <c r="H766">
        <v>80</v>
      </c>
      <c r="I766">
        <v>80</v>
      </c>
      <c r="J766">
        <v>80</v>
      </c>
      <c r="K766">
        <v>80</v>
      </c>
      <c r="L766">
        <v>80</v>
      </c>
      <c r="M766">
        <v>90</v>
      </c>
      <c r="N766">
        <v>90</v>
      </c>
      <c r="O766">
        <v>100</v>
      </c>
      <c r="P766">
        <v>120</v>
      </c>
      <c r="Q766">
        <v>110</v>
      </c>
      <c r="R766">
        <v>110</v>
      </c>
      <c r="S766">
        <v>110</v>
      </c>
      <c r="T766">
        <v>120</v>
      </c>
      <c r="U766">
        <v>120</v>
      </c>
      <c r="V766">
        <v>110</v>
      </c>
      <c r="W766">
        <v>110</v>
      </c>
      <c r="X766">
        <v>110</v>
      </c>
      <c r="Y766" s="145">
        <v>120</v>
      </c>
      <c r="Z766">
        <v>120</v>
      </c>
      <c r="AA766">
        <v>110</v>
      </c>
    </row>
    <row r="767" spans="1:27" x14ac:dyDescent="0.2">
      <c r="A767" s="89">
        <f>VLOOKUP(C767,TabellenBDFS!$B$4:$C$2717,2,FALSE)</f>
        <v>105</v>
      </c>
      <c r="B767" t="str">
        <f t="shared" si="13"/>
        <v>1051</v>
      </c>
      <c r="C767" t="s">
        <v>108</v>
      </c>
      <c r="D767">
        <v>1</v>
      </c>
      <c r="E767">
        <v>220</v>
      </c>
      <c r="F767">
        <v>230</v>
      </c>
      <c r="G767">
        <v>260</v>
      </c>
      <c r="H767">
        <v>240</v>
      </c>
      <c r="I767">
        <v>230</v>
      </c>
      <c r="J767">
        <v>240</v>
      </c>
      <c r="K767">
        <v>250</v>
      </c>
      <c r="L767">
        <v>250</v>
      </c>
      <c r="M767">
        <v>260</v>
      </c>
      <c r="N767">
        <v>270</v>
      </c>
      <c r="O767">
        <v>280</v>
      </c>
      <c r="P767">
        <v>290</v>
      </c>
      <c r="Q767">
        <v>300</v>
      </c>
      <c r="R767">
        <v>310</v>
      </c>
      <c r="S767">
        <v>320</v>
      </c>
      <c r="T767">
        <v>310</v>
      </c>
      <c r="U767">
        <v>310</v>
      </c>
      <c r="V767">
        <v>320</v>
      </c>
      <c r="W767">
        <v>320</v>
      </c>
      <c r="X767">
        <v>320</v>
      </c>
      <c r="Y767" s="145">
        <v>330</v>
      </c>
      <c r="Z767">
        <v>330</v>
      </c>
      <c r="AA767">
        <v>320</v>
      </c>
    </row>
    <row r="768" spans="1:27" x14ac:dyDescent="0.2">
      <c r="A768" s="89">
        <f>VLOOKUP(C768,TabellenBDFS!$B$4:$C$2717,2,FALSE)</f>
        <v>105</v>
      </c>
      <c r="B768" t="str">
        <f t="shared" si="13"/>
        <v>1052</v>
      </c>
      <c r="C768" t="s">
        <v>108</v>
      </c>
      <c r="D768">
        <v>2</v>
      </c>
      <c r="E768">
        <v>10</v>
      </c>
      <c r="F768">
        <v>10</v>
      </c>
      <c r="G768">
        <v>20</v>
      </c>
      <c r="H768">
        <v>20</v>
      </c>
      <c r="I768">
        <v>20</v>
      </c>
      <c r="J768">
        <v>20</v>
      </c>
      <c r="K768">
        <v>20</v>
      </c>
      <c r="L768">
        <v>20</v>
      </c>
      <c r="M768">
        <v>20</v>
      </c>
      <c r="N768">
        <v>20</v>
      </c>
      <c r="O768">
        <v>20</v>
      </c>
      <c r="P768">
        <v>20</v>
      </c>
      <c r="Q768">
        <v>20</v>
      </c>
      <c r="R768">
        <v>20</v>
      </c>
      <c r="S768">
        <v>20</v>
      </c>
      <c r="T768">
        <v>10</v>
      </c>
      <c r="U768">
        <v>10</v>
      </c>
      <c r="V768">
        <v>10</v>
      </c>
      <c r="W768">
        <v>10</v>
      </c>
      <c r="X768">
        <v>10</v>
      </c>
      <c r="Y768" s="145">
        <v>10</v>
      </c>
      <c r="Z768">
        <v>10</v>
      </c>
      <c r="AA768">
        <v>10</v>
      </c>
    </row>
    <row r="769" spans="1:27" x14ac:dyDescent="0.2">
      <c r="A769" s="89">
        <f>VLOOKUP(C769,TabellenBDFS!$B$4:$C$2717,2,FALSE)</f>
        <v>105</v>
      </c>
      <c r="B769" t="str">
        <f t="shared" si="13"/>
        <v>1053</v>
      </c>
      <c r="C769" t="s">
        <v>108</v>
      </c>
      <c r="D769">
        <v>3</v>
      </c>
      <c r="E769">
        <v>0</v>
      </c>
      <c r="F769">
        <v>0</v>
      </c>
      <c r="G769">
        <v>10</v>
      </c>
      <c r="H769">
        <v>10</v>
      </c>
      <c r="I769">
        <v>0</v>
      </c>
      <c r="J769">
        <v>10</v>
      </c>
      <c r="K769">
        <v>10</v>
      </c>
      <c r="L769">
        <v>10</v>
      </c>
      <c r="M769">
        <v>20</v>
      </c>
      <c r="N769">
        <v>20</v>
      </c>
      <c r="O769">
        <v>20</v>
      </c>
      <c r="P769">
        <v>20</v>
      </c>
      <c r="Q769">
        <v>20</v>
      </c>
      <c r="R769">
        <v>20</v>
      </c>
      <c r="S769">
        <v>30</v>
      </c>
      <c r="T769">
        <v>30</v>
      </c>
      <c r="U769">
        <v>30</v>
      </c>
      <c r="V769">
        <v>30</v>
      </c>
      <c r="W769">
        <v>30</v>
      </c>
      <c r="X769">
        <v>30</v>
      </c>
      <c r="Y769" s="145">
        <v>30</v>
      </c>
      <c r="Z769">
        <v>30</v>
      </c>
      <c r="AA769">
        <v>30</v>
      </c>
    </row>
    <row r="770" spans="1:27" x14ac:dyDescent="0.2">
      <c r="A770" s="89">
        <f>VLOOKUP(C770,TabellenBDFS!$B$4:$C$2717,2,FALSE)</f>
        <v>105</v>
      </c>
      <c r="B770" t="str">
        <f t="shared" si="13"/>
        <v>1054</v>
      </c>
      <c r="C770" t="s">
        <v>108</v>
      </c>
      <c r="D770">
        <v>4</v>
      </c>
      <c r="E770">
        <v>0</v>
      </c>
      <c r="F770">
        <v>0</v>
      </c>
      <c r="G770">
        <v>0</v>
      </c>
      <c r="H770">
        <v>0</v>
      </c>
      <c r="I770">
        <v>0</v>
      </c>
      <c r="J770">
        <v>0</v>
      </c>
      <c r="K770">
        <v>0</v>
      </c>
      <c r="L770">
        <v>10</v>
      </c>
      <c r="M770">
        <v>10</v>
      </c>
      <c r="N770">
        <v>10</v>
      </c>
      <c r="O770">
        <v>10</v>
      </c>
      <c r="P770">
        <v>10</v>
      </c>
      <c r="Q770">
        <v>10</v>
      </c>
      <c r="R770">
        <v>10</v>
      </c>
      <c r="S770">
        <v>10</v>
      </c>
      <c r="T770">
        <v>10</v>
      </c>
      <c r="U770">
        <v>10</v>
      </c>
      <c r="V770">
        <v>10</v>
      </c>
      <c r="W770">
        <v>10</v>
      </c>
      <c r="X770">
        <v>10</v>
      </c>
      <c r="Y770" s="145">
        <v>10</v>
      </c>
      <c r="Z770">
        <v>10</v>
      </c>
      <c r="AA770">
        <v>10</v>
      </c>
    </row>
    <row r="771" spans="1:27" x14ac:dyDescent="0.2">
      <c r="A771" s="89">
        <f>VLOOKUP(C771,TabellenBDFS!$B$4:$C$2717,2,FALSE)</f>
        <v>105</v>
      </c>
      <c r="B771" t="str">
        <f t="shared" si="13"/>
        <v>1055</v>
      </c>
      <c r="C771" t="s">
        <v>108</v>
      </c>
      <c r="D771">
        <v>5</v>
      </c>
      <c r="E771">
        <v>0</v>
      </c>
      <c r="F771">
        <v>0</v>
      </c>
      <c r="G771">
        <v>0</v>
      </c>
      <c r="H771">
        <v>0</v>
      </c>
      <c r="I771">
        <v>0</v>
      </c>
      <c r="J771">
        <v>0</v>
      </c>
      <c r="K771">
        <v>0</v>
      </c>
      <c r="L771">
        <v>0</v>
      </c>
      <c r="M771">
        <v>0</v>
      </c>
      <c r="N771">
        <v>0</v>
      </c>
      <c r="O771">
        <v>0</v>
      </c>
      <c r="P771">
        <v>0</v>
      </c>
      <c r="Q771">
        <v>0</v>
      </c>
      <c r="R771">
        <v>0</v>
      </c>
      <c r="S771">
        <v>0</v>
      </c>
      <c r="T771">
        <v>0</v>
      </c>
      <c r="U771">
        <v>0</v>
      </c>
      <c r="V771">
        <v>0</v>
      </c>
      <c r="W771">
        <v>0</v>
      </c>
      <c r="X771">
        <v>0</v>
      </c>
      <c r="Y771" s="145">
        <v>0</v>
      </c>
      <c r="Z771">
        <v>0</v>
      </c>
      <c r="AA771">
        <v>0</v>
      </c>
    </row>
    <row r="772" spans="1:27" x14ac:dyDescent="0.2">
      <c r="A772" s="89">
        <f>VLOOKUP(C772,TabellenBDFS!$B$4:$C$2717,2,FALSE)</f>
        <v>105</v>
      </c>
      <c r="B772" t="str">
        <f t="shared" si="13"/>
        <v>1056</v>
      </c>
      <c r="C772" t="s">
        <v>108</v>
      </c>
      <c r="D772">
        <v>6</v>
      </c>
      <c r="E772">
        <v>120</v>
      </c>
      <c r="F772">
        <v>120</v>
      </c>
      <c r="G772">
        <v>130</v>
      </c>
      <c r="H772">
        <v>120</v>
      </c>
      <c r="I772">
        <v>120</v>
      </c>
      <c r="J772">
        <v>130</v>
      </c>
      <c r="K772">
        <v>130</v>
      </c>
      <c r="L772">
        <v>130</v>
      </c>
      <c r="M772">
        <v>130</v>
      </c>
      <c r="N772">
        <v>140</v>
      </c>
      <c r="O772">
        <v>150</v>
      </c>
      <c r="P772">
        <v>160</v>
      </c>
      <c r="Q772">
        <v>170</v>
      </c>
      <c r="R772">
        <v>170</v>
      </c>
      <c r="S772">
        <v>180</v>
      </c>
      <c r="T772">
        <v>180</v>
      </c>
      <c r="U772">
        <v>180</v>
      </c>
      <c r="V772">
        <v>190</v>
      </c>
      <c r="W772">
        <v>200</v>
      </c>
      <c r="X772">
        <v>210</v>
      </c>
      <c r="Y772" s="145">
        <v>210</v>
      </c>
      <c r="Z772">
        <v>220</v>
      </c>
      <c r="AA772">
        <v>220</v>
      </c>
    </row>
    <row r="773" spans="1:27" x14ac:dyDescent="0.2">
      <c r="A773" s="89">
        <f>VLOOKUP(C773,TabellenBDFS!$B$4:$C$2717,2,FALSE)</f>
        <v>105</v>
      </c>
      <c r="B773" t="str">
        <f t="shared" si="13"/>
        <v>1057</v>
      </c>
      <c r="C773" t="s">
        <v>108</v>
      </c>
      <c r="D773">
        <v>7</v>
      </c>
      <c r="E773">
        <v>90</v>
      </c>
      <c r="F773">
        <v>100</v>
      </c>
      <c r="G773">
        <v>100</v>
      </c>
      <c r="H773">
        <v>100</v>
      </c>
      <c r="I773">
        <v>90</v>
      </c>
      <c r="J773">
        <v>90</v>
      </c>
      <c r="K773">
        <v>90</v>
      </c>
      <c r="L773">
        <v>80</v>
      </c>
      <c r="M773">
        <v>80</v>
      </c>
      <c r="N773">
        <v>90</v>
      </c>
      <c r="O773">
        <v>80</v>
      </c>
      <c r="P773">
        <v>90</v>
      </c>
      <c r="Q773">
        <v>90</v>
      </c>
      <c r="R773">
        <v>90</v>
      </c>
      <c r="S773">
        <v>100</v>
      </c>
      <c r="T773">
        <v>90</v>
      </c>
      <c r="U773">
        <v>80</v>
      </c>
      <c r="V773">
        <v>80</v>
      </c>
      <c r="W773">
        <v>70</v>
      </c>
      <c r="X773">
        <v>70</v>
      </c>
      <c r="Y773" s="145">
        <v>70</v>
      </c>
      <c r="Z773">
        <v>60</v>
      </c>
      <c r="AA773">
        <v>60</v>
      </c>
    </row>
    <row r="774" spans="1:27" x14ac:dyDescent="0.2">
      <c r="A774" s="89">
        <f>VLOOKUP(C774,TabellenBDFS!$B$4:$C$2717,2,FALSE)</f>
        <v>106</v>
      </c>
      <c r="B774" t="str">
        <f t="shared" si="13"/>
        <v>1061</v>
      </c>
      <c r="C774" t="s">
        <v>109</v>
      </c>
      <c r="D774">
        <v>1</v>
      </c>
      <c r="E774">
        <v>410</v>
      </c>
      <c r="F774">
        <v>420</v>
      </c>
      <c r="G774">
        <v>430</v>
      </c>
      <c r="H774">
        <v>430</v>
      </c>
      <c r="I774">
        <v>460</v>
      </c>
      <c r="J774">
        <v>450</v>
      </c>
      <c r="K774">
        <v>450</v>
      </c>
      <c r="L774">
        <v>500</v>
      </c>
      <c r="M774">
        <v>510</v>
      </c>
      <c r="N774">
        <v>520</v>
      </c>
      <c r="O774">
        <v>530</v>
      </c>
      <c r="P774">
        <v>540</v>
      </c>
      <c r="Q774">
        <v>570</v>
      </c>
      <c r="R774">
        <v>600</v>
      </c>
      <c r="S774">
        <v>620</v>
      </c>
      <c r="T774">
        <v>630</v>
      </c>
      <c r="U774">
        <v>650</v>
      </c>
      <c r="V774">
        <v>650</v>
      </c>
      <c r="W774">
        <v>680</v>
      </c>
      <c r="X774">
        <v>680</v>
      </c>
      <c r="Y774" s="145">
        <v>710</v>
      </c>
      <c r="Z774">
        <v>690</v>
      </c>
      <c r="AA774">
        <v>710</v>
      </c>
    </row>
    <row r="775" spans="1:27" x14ac:dyDescent="0.2">
      <c r="A775" s="89">
        <f>VLOOKUP(C775,TabellenBDFS!$B$4:$C$2717,2,FALSE)</f>
        <v>106</v>
      </c>
      <c r="B775" t="str">
        <f t="shared" si="13"/>
        <v>1062</v>
      </c>
      <c r="C775" t="s">
        <v>109</v>
      </c>
      <c r="D775">
        <v>2</v>
      </c>
      <c r="E775">
        <v>100</v>
      </c>
      <c r="F775">
        <v>110</v>
      </c>
      <c r="G775">
        <v>110</v>
      </c>
      <c r="H775">
        <v>110</v>
      </c>
      <c r="I775">
        <v>110</v>
      </c>
      <c r="J775">
        <v>100</v>
      </c>
      <c r="K775">
        <v>100</v>
      </c>
      <c r="L775">
        <v>100</v>
      </c>
      <c r="M775">
        <v>100</v>
      </c>
      <c r="N775">
        <v>100</v>
      </c>
      <c r="O775">
        <v>100</v>
      </c>
      <c r="P775">
        <v>90</v>
      </c>
      <c r="Q775">
        <v>90</v>
      </c>
      <c r="R775">
        <v>90</v>
      </c>
      <c r="S775">
        <v>90</v>
      </c>
      <c r="T775">
        <v>80</v>
      </c>
      <c r="U775">
        <v>80</v>
      </c>
      <c r="V775">
        <v>70</v>
      </c>
      <c r="W775">
        <v>70</v>
      </c>
      <c r="X775">
        <v>70</v>
      </c>
      <c r="Y775" s="145">
        <v>70</v>
      </c>
      <c r="Z775">
        <v>70</v>
      </c>
      <c r="AA775">
        <v>70</v>
      </c>
    </row>
    <row r="776" spans="1:27" x14ac:dyDescent="0.2">
      <c r="A776" s="89">
        <f>VLOOKUP(C776,TabellenBDFS!$B$4:$C$2717,2,FALSE)</f>
        <v>106</v>
      </c>
      <c r="B776" t="str">
        <f t="shared" si="13"/>
        <v>1063</v>
      </c>
      <c r="C776" t="s">
        <v>109</v>
      </c>
      <c r="D776">
        <v>3</v>
      </c>
      <c r="E776">
        <v>0</v>
      </c>
      <c r="F776">
        <v>10</v>
      </c>
      <c r="G776">
        <v>10</v>
      </c>
      <c r="H776">
        <v>20</v>
      </c>
      <c r="I776">
        <v>40</v>
      </c>
      <c r="J776">
        <v>40</v>
      </c>
      <c r="K776">
        <v>40</v>
      </c>
      <c r="L776">
        <v>50</v>
      </c>
      <c r="M776">
        <v>60</v>
      </c>
      <c r="N776">
        <v>60</v>
      </c>
      <c r="O776">
        <v>50</v>
      </c>
      <c r="P776">
        <v>50</v>
      </c>
      <c r="Q776">
        <v>60</v>
      </c>
      <c r="R776">
        <v>70</v>
      </c>
      <c r="S776">
        <v>80</v>
      </c>
      <c r="T776">
        <v>80</v>
      </c>
      <c r="U776">
        <v>80</v>
      </c>
      <c r="V776">
        <v>100</v>
      </c>
      <c r="W776">
        <v>100</v>
      </c>
      <c r="X776">
        <v>100</v>
      </c>
      <c r="Y776" s="145">
        <v>100</v>
      </c>
      <c r="Z776">
        <v>100</v>
      </c>
      <c r="AA776">
        <v>110</v>
      </c>
    </row>
    <row r="777" spans="1:27" x14ac:dyDescent="0.2">
      <c r="A777" s="89">
        <f>VLOOKUP(C777,TabellenBDFS!$B$4:$C$2717,2,FALSE)</f>
        <v>106</v>
      </c>
      <c r="B777" t="str">
        <f t="shared" si="13"/>
        <v>1064</v>
      </c>
      <c r="C777" t="s">
        <v>109</v>
      </c>
      <c r="D777">
        <v>4</v>
      </c>
      <c r="E777">
        <v>0</v>
      </c>
      <c r="F777">
        <v>0</v>
      </c>
      <c r="G777">
        <v>0</v>
      </c>
      <c r="H777">
        <v>10</v>
      </c>
      <c r="I777">
        <v>10</v>
      </c>
      <c r="J777">
        <v>10</v>
      </c>
      <c r="K777">
        <v>0</v>
      </c>
      <c r="L777">
        <v>10</v>
      </c>
      <c r="M777">
        <v>20</v>
      </c>
      <c r="N777">
        <v>20</v>
      </c>
      <c r="O777">
        <v>20</v>
      </c>
      <c r="P777">
        <v>20</v>
      </c>
      <c r="Q777">
        <v>20</v>
      </c>
      <c r="R777">
        <v>30</v>
      </c>
      <c r="S777">
        <v>30</v>
      </c>
      <c r="T777">
        <v>30</v>
      </c>
      <c r="U777">
        <v>30</v>
      </c>
      <c r="V777">
        <v>30</v>
      </c>
      <c r="W777">
        <v>30</v>
      </c>
      <c r="X777">
        <v>30</v>
      </c>
      <c r="Y777" s="145">
        <v>30</v>
      </c>
      <c r="Z777">
        <v>30</v>
      </c>
      <c r="AA777">
        <v>30</v>
      </c>
    </row>
    <row r="778" spans="1:27" x14ac:dyDescent="0.2">
      <c r="A778" s="89">
        <f>VLOOKUP(C778,TabellenBDFS!$B$4:$C$2717,2,FALSE)</f>
        <v>106</v>
      </c>
      <c r="B778" t="str">
        <f t="shared" si="13"/>
        <v>1065</v>
      </c>
      <c r="C778" t="s">
        <v>109</v>
      </c>
      <c r="D778">
        <v>5</v>
      </c>
      <c r="E778">
        <v>0</v>
      </c>
      <c r="F778">
        <v>0</v>
      </c>
      <c r="G778">
        <v>0</v>
      </c>
      <c r="H778">
        <v>0</v>
      </c>
      <c r="I778">
        <v>0</v>
      </c>
      <c r="J778">
        <v>0</v>
      </c>
      <c r="K778">
        <v>0</v>
      </c>
      <c r="L778">
        <v>0</v>
      </c>
      <c r="M778">
        <v>0</v>
      </c>
      <c r="N778">
        <v>0</v>
      </c>
      <c r="O778">
        <v>0</v>
      </c>
      <c r="P778">
        <v>0</v>
      </c>
      <c r="Q778">
        <v>0</v>
      </c>
      <c r="R778">
        <v>0</v>
      </c>
      <c r="S778">
        <v>0</v>
      </c>
      <c r="T778">
        <v>0</v>
      </c>
      <c r="U778">
        <v>0</v>
      </c>
      <c r="V778">
        <v>0</v>
      </c>
      <c r="W778">
        <v>0</v>
      </c>
      <c r="X778">
        <v>0</v>
      </c>
      <c r="Y778" s="145">
        <v>0</v>
      </c>
      <c r="Z778">
        <v>0</v>
      </c>
      <c r="AA778">
        <v>0</v>
      </c>
    </row>
    <row r="779" spans="1:27" x14ac:dyDescent="0.2">
      <c r="A779" s="89">
        <f>VLOOKUP(C779,TabellenBDFS!$B$4:$C$2717,2,FALSE)</f>
        <v>106</v>
      </c>
      <c r="B779" t="str">
        <f t="shared" ref="B779:B842" si="14">CONCATENATE(A779,D779)</f>
        <v>1066</v>
      </c>
      <c r="C779" t="s">
        <v>109</v>
      </c>
      <c r="D779">
        <v>6</v>
      </c>
      <c r="E779">
        <v>130</v>
      </c>
      <c r="F779">
        <v>120</v>
      </c>
      <c r="G779">
        <v>120</v>
      </c>
      <c r="H779">
        <v>120</v>
      </c>
      <c r="I779">
        <v>140</v>
      </c>
      <c r="J779">
        <v>130</v>
      </c>
      <c r="K779">
        <v>150</v>
      </c>
      <c r="L779">
        <v>170</v>
      </c>
      <c r="M779">
        <v>180</v>
      </c>
      <c r="N779">
        <v>200</v>
      </c>
      <c r="O779">
        <v>200</v>
      </c>
      <c r="P779">
        <v>210</v>
      </c>
      <c r="Q779">
        <v>230</v>
      </c>
      <c r="R779">
        <v>240</v>
      </c>
      <c r="S779">
        <v>250</v>
      </c>
      <c r="T779">
        <v>260</v>
      </c>
      <c r="U779">
        <v>280</v>
      </c>
      <c r="V779">
        <v>300</v>
      </c>
      <c r="W779">
        <v>320</v>
      </c>
      <c r="X779">
        <v>310</v>
      </c>
      <c r="Y779" s="145">
        <v>320</v>
      </c>
      <c r="Z779">
        <v>330</v>
      </c>
      <c r="AA779">
        <v>330</v>
      </c>
    </row>
    <row r="780" spans="1:27" x14ac:dyDescent="0.2">
      <c r="A780" s="89">
        <f>VLOOKUP(C780,TabellenBDFS!$B$4:$C$2717,2,FALSE)</f>
        <v>106</v>
      </c>
      <c r="B780" t="str">
        <f t="shared" si="14"/>
        <v>1067</v>
      </c>
      <c r="C780" t="s">
        <v>109</v>
      </c>
      <c r="D780">
        <v>7</v>
      </c>
      <c r="E780">
        <v>180</v>
      </c>
      <c r="F780">
        <v>170</v>
      </c>
      <c r="G780">
        <v>190</v>
      </c>
      <c r="H780">
        <v>170</v>
      </c>
      <c r="I780">
        <v>170</v>
      </c>
      <c r="J780">
        <v>160</v>
      </c>
      <c r="K780">
        <v>160</v>
      </c>
      <c r="L780">
        <v>160</v>
      </c>
      <c r="M780">
        <v>150</v>
      </c>
      <c r="N780">
        <v>150</v>
      </c>
      <c r="O780">
        <v>160</v>
      </c>
      <c r="P780">
        <v>150</v>
      </c>
      <c r="Q780">
        <v>170</v>
      </c>
      <c r="R780">
        <v>170</v>
      </c>
      <c r="S780">
        <v>180</v>
      </c>
      <c r="T780">
        <v>180</v>
      </c>
      <c r="U780">
        <v>170</v>
      </c>
      <c r="V780">
        <v>170</v>
      </c>
      <c r="W780">
        <v>170</v>
      </c>
      <c r="X780">
        <v>170</v>
      </c>
      <c r="Y780" s="145">
        <v>180</v>
      </c>
      <c r="Z780">
        <v>170</v>
      </c>
      <c r="AA780">
        <v>170</v>
      </c>
    </row>
    <row r="781" spans="1:27" x14ac:dyDescent="0.2">
      <c r="A781" s="89">
        <f>VLOOKUP(C781,TabellenBDFS!$B$4:$C$2717,2,FALSE)</f>
        <v>107</v>
      </c>
      <c r="B781" t="str">
        <f t="shared" si="14"/>
        <v>1071</v>
      </c>
      <c r="C781" t="s">
        <v>110</v>
      </c>
      <c r="D781">
        <v>1</v>
      </c>
      <c r="E781">
        <v>310</v>
      </c>
      <c r="F781">
        <v>310</v>
      </c>
      <c r="G781">
        <v>300</v>
      </c>
      <c r="H781">
        <v>330</v>
      </c>
      <c r="I781">
        <v>320</v>
      </c>
      <c r="J781">
        <v>330</v>
      </c>
      <c r="K781">
        <v>310</v>
      </c>
      <c r="L781">
        <v>320</v>
      </c>
      <c r="M781">
        <v>320</v>
      </c>
      <c r="N781">
        <v>330</v>
      </c>
      <c r="O781">
        <v>320</v>
      </c>
      <c r="P781">
        <v>330</v>
      </c>
      <c r="Q781">
        <v>340</v>
      </c>
      <c r="R781">
        <v>340</v>
      </c>
      <c r="S781">
        <v>360</v>
      </c>
      <c r="T781">
        <v>360</v>
      </c>
      <c r="U781">
        <v>360</v>
      </c>
      <c r="V781">
        <v>380</v>
      </c>
      <c r="W781">
        <v>390</v>
      </c>
      <c r="X781">
        <v>380</v>
      </c>
      <c r="Y781" s="145">
        <v>380</v>
      </c>
      <c r="Z781">
        <v>370</v>
      </c>
      <c r="AA781">
        <v>360</v>
      </c>
    </row>
    <row r="782" spans="1:27" x14ac:dyDescent="0.2">
      <c r="A782" s="89">
        <f>VLOOKUP(C782,TabellenBDFS!$B$4:$C$2717,2,FALSE)</f>
        <v>107</v>
      </c>
      <c r="B782" t="str">
        <f t="shared" si="14"/>
        <v>1072</v>
      </c>
      <c r="C782" t="s">
        <v>110</v>
      </c>
      <c r="D782">
        <v>2</v>
      </c>
      <c r="E782">
        <v>80</v>
      </c>
      <c r="F782">
        <v>70</v>
      </c>
      <c r="G782">
        <v>60</v>
      </c>
      <c r="H782">
        <v>70</v>
      </c>
      <c r="I782">
        <v>70</v>
      </c>
      <c r="J782">
        <v>60</v>
      </c>
      <c r="K782">
        <v>60</v>
      </c>
      <c r="L782">
        <v>60</v>
      </c>
      <c r="M782">
        <v>60</v>
      </c>
      <c r="N782">
        <v>50</v>
      </c>
      <c r="O782">
        <v>50</v>
      </c>
      <c r="P782">
        <v>40</v>
      </c>
      <c r="Q782">
        <v>50</v>
      </c>
      <c r="R782">
        <v>40</v>
      </c>
      <c r="S782">
        <v>40</v>
      </c>
      <c r="T782">
        <v>40</v>
      </c>
      <c r="U782">
        <v>40</v>
      </c>
      <c r="V782">
        <v>40</v>
      </c>
      <c r="W782">
        <v>40</v>
      </c>
      <c r="X782">
        <v>40</v>
      </c>
      <c r="Y782" s="145">
        <v>40</v>
      </c>
      <c r="Z782">
        <v>40</v>
      </c>
      <c r="AA782">
        <v>40</v>
      </c>
    </row>
    <row r="783" spans="1:27" x14ac:dyDescent="0.2">
      <c r="A783" s="89">
        <f>VLOOKUP(C783,TabellenBDFS!$B$4:$C$2717,2,FALSE)</f>
        <v>107</v>
      </c>
      <c r="B783" t="str">
        <f t="shared" si="14"/>
        <v>1073</v>
      </c>
      <c r="C783" t="s">
        <v>110</v>
      </c>
      <c r="D783">
        <v>3</v>
      </c>
      <c r="E783">
        <v>0</v>
      </c>
      <c r="F783">
        <v>0</v>
      </c>
      <c r="G783">
        <v>0</v>
      </c>
      <c r="H783">
        <v>10</v>
      </c>
      <c r="I783">
        <v>20</v>
      </c>
      <c r="J783">
        <v>10</v>
      </c>
      <c r="K783">
        <v>20</v>
      </c>
      <c r="L783">
        <v>30</v>
      </c>
      <c r="M783">
        <v>30</v>
      </c>
      <c r="N783">
        <v>40</v>
      </c>
      <c r="O783">
        <v>40</v>
      </c>
      <c r="P783">
        <v>50</v>
      </c>
      <c r="Q783">
        <v>50</v>
      </c>
      <c r="R783">
        <v>50</v>
      </c>
      <c r="S783">
        <v>60</v>
      </c>
      <c r="T783">
        <v>60</v>
      </c>
      <c r="U783">
        <v>60</v>
      </c>
      <c r="V783">
        <v>70</v>
      </c>
      <c r="W783">
        <v>70</v>
      </c>
      <c r="X783">
        <v>70</v>
      </c>
      <c r="Y783" s="145">
        <v>70</v>
      </c>
      <c r="Z783">
        <v>70</v>
      </c>
      <c r="AA783">
        <v>70</v>
      </c>
    </row>
    <row r="784" spans="1:27" x14ac:dyDescent="0.2">
      <c r="A784" s="89">
        <f>VLOOKUP(C784,TabellenBDFS!$B$4:$C$2717,2,FALSE)</f>
        <v>107</v>
      </c>
      <c r="B784" t="str">
        <f t="shared" si="14"/>
        <v>1074</v>
      </c>
      <c r="C784" t="s">
        <v>110</v>
      </c>
      <c r="D784">
        <v>4</v>
      </c>
      <c r="E784">
        <v>0</v>
      </c>
      <c r="F784">
        <v>0</v>
      </c>
      <c r="G784">
        <v>0</v>
      </c>
      <c r="H784">
        <v>0</v>
      </c>
      <c r="I784">
        <v>0</v>
      </c>
      <c r="J784">
        <v>0</v>
      </c>
      <c r="K784">
        <v>0</v>
      </c>
      <c r="L784">
        <v>10</v>
      </c>
      <c r="M784">
        <v>20</v>
      </c>
      <c r="N784">
        <v>10</v>
      </c>
      <c r="O784">
        <v>20</v>
      </c>
      <c r="P784">
        <v>20</v>
      </c>
      <c r="Q784">
        <v>20</v>
      </c>
      <c r="R784">
        <v>20</v>
      </c>
      <c r="S784">
        <v>20</v>
      </c>
      <c r="T784">
        <v>20</v>
      </c>
      <c r="U784">
        <v>20</v>
      </c>
      <c r="V784">
        <v>10</v>
      </c>
      <c r="W784">
        <v>20</v>
      </c>
      <c r="X784">
        <v>20</v>
      </c>
      <c r="Y784" s="145">
        <v>20</v>
      </c>
      <c r="Z784">
        <v>20</v>
      </c>
      <c r="AA784">
        <v>20</v>
      </c>
    </row>
    <row r="785" spans="1:27" x14ac:dyDescent="0.2">
      <c r="A785" s="89">
        <f>VLOOKUP(C785,TabellenBDFS!$B$4:$C$2717,2,FALSE)</f>
        <v>107</v>
      </c>
      <c r="B785" t="str">
        <f t="shared" si="14"/>
        <v>1075</v>
      </c>
      <c r="C785" t="s">
        <v>110</v>
      </c>
      <c r="D785">
        <v>5</v>
      </c>
      <c r="E785">
        <v>0</v>
      </c>
      <c r="F785">
        <v>0</v>
      </c>
      <c r="G785">
        <v>0</v>
      </c>
      <c r="H785">
        <v>10</v>
      </c>
      <c r="I785">
        <v>10</v>
      </c>
      <c r="J785">
        <v>10</v>
      </c>
      <c r="K785">
        <v>0</v>
      </c>
      <c r="L785">
        <v>0</v>
      </c>
      <c r="M785">
        <v>0</v>
      </c>
      <c r="N785">
        <v>0</v>
      </c>
      <c r="O785">
        <v>0</v>
      </c>
      <c r="P785">
        <v>0</v>
      </c>
      <c r="Q785">
        <v>0</v>
      </c>
      <c r="R785">
        <v>0</v>
      </c>
      <c r="S785">
        <v>0</v>
      </c>
      <c r="T785">
        <v>0</v>
      </c>
      <c r="U785">
        <v>0</v>
      </c>
      <c r="V785">
        <v>0</v>
      </c>
      <c r="W785">
        <v>0</v>
      </c>
      <c r="X785">
        <v>0</v>
      </c>
      <c r="Y785" s="145">
        <v>0</v>
      </c>
      <c r="Z785">
        <v>0</v>
      </c>
      <c r="AA785">
        <v>0</v>
      </c>
    </row>
    <row r="786" spans="1:27" x14ac:dyDescent="0.2">
      <c r="A786" s="89">
        <f>VLOOKUP(C786,TabellenBDFS!$B$4:$C$2717,2,FALSE)</f>
        <v>107</v>
      </c>
      <c r="B786" t="str">
        <f t="shared" si="14"/>
        <v>1076</v>
      </c>
      <c r="C786" t="s">
        <v>110</v>
      </c>
      <c r="D786">
        <v>6</v>
      </c>
      <c r="E786">
        <v>160</v>
      </c>
      <c r="F786">
        <v>160</v>
      </c>
      <c r="G786">
        <v>160</v>
      </c>
      <c r="H786">
        <v>170</v>
      </c>
      <c r="I786">
        <v>150</v>
      </c>
      <c r="J786">
        <v>130</v>
      </c>
      <c r="K786">
        <v>120</v>
      </c>
      <c r="L786">
        <v>100</v>
      </c>
      <c r="M786">
        <v>100</v>
      </c>
      <c r="N786">
        <v>100</v>
      </c>
      <c r="O786">
        <v>90</v>
      </c>
      <c r="P786">
        <v>90</v>
      </c>
      <c r="Q786">
        <v>100</v>
      </c>
      <c r="R786">
        <v>100</v>
      </c>
      <c r="S786">
        <v>110</v>
      </c>
      <c r="T786">
        <v>110</v>
      </c>
      <c r="U786">
        <v>120</v>
      </c>
      <c r="V786">
        <v>130</v>
      </c>
      <c r="W786">
        <v>120</v>
      </c>
      <c r="X786">
        <v>120</v>
      </c>
      <c r="Y786" s="145">
        <v>120</v>
      </c>
      <c r="Z786">
        <v>120</v>
      </c>
      <c r="AA786">
        <v>120</v>
      </c>
    </row>
    <row r="787" spans="1:27" x14ac:dyDescent="0.2">
      <c r="A787" s="89">
        <f>VLOOKUP(C787,TabellenBDFS!$B$4:$C$2717,2,FALSE)</f>
        <v>107</v>
      </c>
      <c r="B787" t="str">
        <f t="shared" si="14"/>
        <v>1077</v>
      </c>
      <c r="C787" t="s">
        <v>110</v>
      </c>
      <c r="D787">
        <v>7</v>
      </c>
      <c r="E787">
        <v>70</v>
      </c>
      <c r="F787">
        <v>70</v>
      </c>
      <c r="G787">
        <v>60</v>
      </c>
      <c r="H787">
        <v>70</v>
      </c>
      <c r="I787">
        <v>90</v>
      </c>
      <c r="J787">
        <v>110</v>
      </c>
      <c r="K787">
        <v>110</v>
      </c>
      <c r="L787">
        <v>120</v>
      </c>
      <c r="M787">
        <v>130</v>
      </c>
      <c r="N787">
        <v>130</v>
      </c>
      <c r="O787">
        <v>130</v>
      </c>
      <c r="P787">
        <v>130</v>
      </c>
      <c r="Q787">
        <v>130</v>
      </c>
      <c r="R787">
        <v>130</v>
      </c>
      <c r="S787">
        <v>130</v>
      </c>
      <c r="T787">
        <v>120</v>
      </c>
      <c r="U787">
        <v>130</v>
      </c>
      <c r="V787">
        <v>140</v>
      </c>
      <c r="W787">
        <v>130</v>
      </c>
      <c r="X787">
        <v>130</v>
      </c>
      <c r="Y787" s="145">
        <v>140</v>
      </c>
      <c r="Z787">
        <v>130</v>
      </c>
      <c r="AA787">
        <v>120</v>
      </c>
    </row>
    <row r="788" spans="1:27" x14ac:dyDescent="0.2">
      <c r="A788" s="89">
        <f>VLOOKUP(C788,TabellenBDFS!$B$4:$C$2717,2,FALSE)</f>
        <v>108</v>
      </c>
      <c r="B788" t="str">
        <f t="shared" si="14"/>
        <v>1081</v>
      </c>
      <c r="C788" t="s">
        <v>111</v>
      </c>
      <c r="D788">
        <v>1</v>
      </c>
      <c r="E788">
        <v>220</v>
      </c>
      <c r="F788">
        <v>210</v>
      </c>
      <c r="G788">
        <v>210</v>
      </c>
      <c r="H788">
        <v>220</v>
      </c>
      <c r="I788">
        <v>220</v>
      </c>
      <c r="J788">
        <v>220</v>
      </c>
      <c r="K788">
        <v>220</v>
      </c>
      <c r="L788">
        <v>220</v>
      </c>
      <c r="M788">
        <v>220</v>
      </c>
      <c r="N788">
        <v>220</v>
      </c>
      <c r="O788">
        <v>230</v>
      </c>
      <c r="P788">
        <v>240</v>
      </c>
      <c r="Q788">
        <v>220</v>
      </c>
      <c r="R788">
        <v>230</v>
      </c>
      <c r="S788">
        <v>250</v>
      </c>
      <c r="T788">
        <v>250</v>
      </c>
      <c r="U788">
        <v>260</v>
      </c>
      <c r="V788">
        <v>270</v>
      </c>
      <c r="W788">
        <v>260</v>
      </c>
      <c r="X788">
        <v>260</v>
      </c>
      <c r="Y788" s="145">
        <v>260</v>
      </c>
      <c r="Z788">
        <v>260</v>
      </c>
      <c r="AA788">
        <v>270</v>
      </c>
    </row>
    <row r="789" spans="1:27" x14ac:dyDescent="0.2">
      <c r="A789" s="89">
        <f>VLOOKUP(C789,TabellenBDFS!$B$4:$C$2717,2,FALSE)</f>
        <v>108</v>
      </c>
      <c r="B789" t="str">
        <f t="shared" si="14"/>
        <v>1082</v>
      </c>
      <c r="C789" t="s">
        <v>111</v>
      </c>
      <c r="D789">
        <v>2</v>
      </c>
      <c r="E789">
        <v>30</v>
      </c>
      <c r="F789">
        <v>30</v>
      </c>
      <c r="G789">
        <v>30</v>
      </c>
      <c r="H789">
        <v>40</v>
      </c>
      <c r="I789">
        <v>40</v>
      </c>
      <c r="J789">
        <v>40</v>
      </c>
      <c r="K789">
        <v>40</v>
      </c>
      <c r="L789">
        <v>40</v>
      </c>
      <c r="M789">
        <v>40</v>
      </c>
      <c r="N789">
        <v>30</v>
      </c>
      <c r="O789">
        <v>30</v>
      </c>
      <c r="P789">
        <v>30</v>
      </c>
      <c r="Q789">
        <v>30</v>
      </c>
      <c r="R789">
        <v>30</v>
      </c>
      <c r="S789">
        <v>30</v>
      </c>
      <c r="T789">
        <v>30</v>
      </c>
      <c r="U789">
        <v>30</v>
      </c>
      <c r="V789">
        <v>30</v>
      </c>
      <c r="W789">
        <v>30</v>
      </c>
      <c r="X789">
        <v>30</v>
      </c>
      <c r="Y789" s="145">
        <v>30</v>
      </c>
      <c r="Z789">
        <v>30</v>
      </c>
      <c r="AA789">
        <v>30</v>
      </c>
    </row>
    <row r="790" spans="1:27" x14ac:dyDescent="0.2">
      <c r="A790" s="89">
        <f>VLOOKUP(C790,TabellenBDFS!$B$4:$C$2717,2,FALSE)</f>
        <v>108</v>
      </c>
      <c r="B790" t="str">
        <f t="shared" si="14"/>
        <v>1083</v>
      </c>
      <c r="C790" t="s">
        <v>111</v>
      </c>
      <c r="D790">
        <v>3</v>
      </c>
      <c r="E790">
        <v>0</v>
      </c>
      <c r="F790">
        <v>0</v>
      </c>
      <c r="G790">
        <v>0</v>
      </c>
      <c r="H790">
        <v>0</v>
      </c>
      <c r="I790">
        <v>0</v>
      </c>
      <c r="J790">
        <v>0</v>
      </c>
      <c r="K790">
        <v>0</v>
      </c>
      <c r="L790">
        <v>0</v>
      </c>
      <c r="M790">
        <v>0</v>
      </c>
      <c r="N790">
        <v>0</v>
      </c>
      <c r="O790">
        <v>0</v>
      </c>
      <c r="P790">
        <v>0</v>
      </c>
      <c r="Q790">
        <v>0</v>
      </c>
      <c r="R790">
        <v>0</v>
      </c>
      <c r="S790">
        <v>0</v>
      </c>
      <c r="T790">
        <v>10</v>
      </c>
      <c r="U790">
        <v>10</v>
      </c>
      <c r="V790">
        <v>20</v>
      </c>
      <c r="W790">
        <v>20</v>
      </c>
      <c r="X790">
        <v>20</v>
      </c>
      <c r="Y790" s="145">
        <v>20</v>
      </c>
      <c r="Z790">
        <v>30</v>
      </c>
      <c r="AA790">
        <v>30</v>
      </c>
    </row>
    <row r="791" spans="1:27" x14ac:dyDescent="0.2">
      <c r="A791" s="89">
        <f>VLOOKUP(C791,TabellenBDFS!$B$4:$C$2717,2,FALSE)</f>
        <v>108</v>
      </c>
      <c r="B791" t="str">
        <f t="shared" si="14"/>
        <v>1084</v>
      </c>
      <c r="C791" t="s">
        <v>111</v>
      </c>
      <c r="D791">
        <v>4</v>
      </c>
      <c r="E791">
        <v>0</v>
      </c>
      <c r="F791">
        <v>0</v>
      </c>
      <c r="G791">
        <v>0</v>
      </c>
      <c r="H791">
        <v>0</v>
      </c>
      <c r="I791">
        <v>0</v>
      </c>
      <c r="J791">
        <v>0</v>
      </c>
      <c r="K791">
        <v>0</v>
      </c>
      <c r="L791">
        <v>0</v>
      </c>
      <c r="M791">
        <v>0</v>
      </c>
      <c r="N791">
        <v>0</v>
      </c>
      <c r="O791">
        <v>0</v>
      </c>
      <c r="P791">
        <v>0</v>
      </c>
      <c r="Q791">
        <v>0</v>
      </c>
      <c r="R791">
        <v>0</v>
      </c>
      <c r="S791">
        <v>0</v>
      </c>
      <c r="T791">
        <v>0</v>
      </c>
      <c r="U791">
        <v>10</v>
      </c>
      <c r="V791">
        <v>0</v>
      </c>
      <c r="W791">
        <v>10</v>
      </c>
      <c r="X791">
        <v>10</v>
      </c>
      <c r="Y791" s="145">
        <v>10</v>
      </c>
      <c r="Z791">
        <v>20</v>
      </c>
      <c r="AA791">
        <v>20</v>
      </c>
    </row>
    <row r="792" spans="1:27" x14ac:dyDescent="0.2">
      <c r="A792" s="89">
        <f>VLOOKUP(C792,TabellenBDFS!$B$4:$C$2717,2,FALSE)</f>
        <v>108</v>
      </c>
      <c r="B792" t="str">
        <f t="shared" si="14"/>
        <v>1085</v>
      </c>
      <c r="C792" t="s">
        <v>111</v>
      </c>
      <c r="D792">
        <v>5</v>
      </c>
      <c r="E792">
        <v>0</v>
      </c>
      <c r="F792">
        <v>0</v>
      </c>
      <c r="G792">
        <v>0</v>
      </c>
      <c r="H792">
        <v>0</v>
      </c>
      <c r="I792">
        <v>0</v>
      </c>
      <c r="J792">
        <v>0</v>
      </c>
      <c r="K792">
        <v>0</v>
      </c>
      <c r="L792">
        <v>0</v>
      </c>
      <c r="M792">
        <v>0</v>
      </c>
      <c r="N792">
        <v>0</v>
      </c>
      <c r="O792">
        <v>0</v>
      </c>
      <c r="P792">
        <v>0</v>
      </c>
      <c r="Q792">
        <v>0</v>
      </c>
      <c r="R792">
        <v>0</v>
      </c>
      <c r="S792">
        <v>0</v>
      </c>
      <c r="T792">
        <v>0</v>
      </c>
      <c r="U792">
        <v>0</v>
      </c>
      <c r="V792">
        <v>0</v>
      </c>
      <c r="W792">
        <v>0</v>
      </c>
      <c r="X792">
        <v>0</v>
      </c>
      <c r="Y792" s="145">
        <v>0</v>
      </c>
      <c r="Z792">
        <v>0</v>
      </c>
      <c r="AA792">
        <v>0</v>
      </c>
    </row>
    <row r="793" spans="1:27" x14ac:dyDescent="0.2">
      <c r="A793" s="89">
        <f>VLOOKUP(C793,TabellenBDFS!$B$4:$C$2717,2,FALSE)</f>
        <v>108</v>
      </c>
      <c r="B793" t="str">
        <f t="shared" si="14"/>
        <v>1086</v>
      </c>
      <c r="C793" t="s">
        <v>111</v>
      </c>
      <c r="D793">
        <v>6</v>
      </c>
      <c r="E793">
        <v>130</v>
      </c>
      <c r="F793">
        <v>120</v>
      </c>
      <c r="G793">
        <v>120</v>
      </c>
      <c r="H793">
        <v>120</v>
      </c>
      <c r="I793">
        <v>120</v>
      </c>
      <c r="J793">
        <v>120</v>
      </c>
      <c r="K793">
        <v>130</v>
      </c>
      <c r="L793">
        <v>130</v>
      </c>
      <c r="M793">
        <v>130</v>
      </c>
      <c r="N793">
        <v>130</v>
      </c>
      <c r="O793">
        <v>130</v>
      </c>
      <c r="P793">
        <v>130</v>
      </c>
      <c r="Q793">
        <v>130</v>
      </c>
      <c r="R793">
        <v>140</v>
      </c>
      <c r="S793">
        <v>140</v>
      </c>
      <c r="T793">
        <v>140</v>
      </c>
      <c r="U793">
        <v>140</v>
      </c>
      <c r="V793">
        <v>140</v>
      </c>
      <c r="W793">
        <v>120</v>
      </c>
      <c r="X793">
        <v>120</v>
      </c>
      <c r="Y793" s="145">
        <v>120</v>
      </c>
      <c r="Z793">
        <v>110</v>
      </c>
      <c r="AA793">
        <v>110</v>
      </c>
    </row>
    <row r="794" spans="1:27" x14ac:dyDescent="0.2">
      <c r="A794" s="89">
        <f>VLOOKUP(C794,TabellenBDFS!$B$4:$C$2717,2,FALSE)</f>
        <v>108</v>
      </c>
      <c r="B794" t="str">
        <f t="shared" si="14"/>
        <v>1087</v>
      </c>
      <c r="C794" t="s">
        <v>111</v>
      </c>
      <c r="D794">
        <v>7</v>
      </c>
      <c r="E794">
        <v>60</v>
      </c>
      <c r="F794">
        <v>50</v>
      </c>
      <c r="G794">
        <v>50</v>
      </c>
      <c r="H794">
        <v>60</v>
      </c>
      <c r="I794">
        <v>60</v>
      </c>
      <c r="J794">
        <v>60</v>
      </c>
      <c r="K794">
        <v>60</v>
      </c>
      <c r="L794">
        <v>60</v>
      </c>
      <c r="M794">
        <v>60</v>
      </c>
      <c r="N794">
        <v>60</v>
      </c>
      <c r="O794">
        <v>70</v>
      </c>
      <c r="P794">
        <v>70</v>
      </c>
      <c r="Q794">
        <v>50</v>
      </c>
      <c r="R794">
        <v>50</v>
      </c>
      <c r="S794">
        <v>60</v>
      </c>
      <c r="T794">
        <v>70</v>
      </c>
      <c r="U794">
        <v>80</v>
      </c>
      <c r="V794">
        <v>80</v>
      </c>
      <c r="W794">
        <v>80</v>
      </c>
      <c r="X794">
        <v>80</v>
      </c>
      <c r="Y794" s="145">
        <v>80</v>
      </c>
      <c r="Z794">
        <v>80</v>
      </c>
      <c r="AA794">
        <v>80</v>
      </c>
    </row>
    <row r="795" spans="1:27" x14ac:dyDescent="0.2">
      <c r="A795" s="89">
        <f>VLOOKUP(C795,TabellenBDFS!$B$4:$C$2717,2,FALSE)</f>
        <v>109</v>
      </c>
      <c r="B795" t="str">
        <f t="shared" si="14"/>
        <v>1091</v>
      </c>
      <c r="C795" t="s">
        <v>112</v>
      </c>
      <c r="D795">
        <v>1</v>
      </c>
      <c r="E795">
        <v>40</v>
      </c>
      <c r="F795">
        <v>40</v>
      </c>
      <c r="G795">
        <v>40</v>
      </c>
      <c r="H795">
        <v>40</v>
      </c>
      <c r="I795">
        <v>40</v>
      </c>
      <c r="J795">
        <v>40</v>
      </c>
      <c r="K795">
        <v>50</v>
      </c>
      <c r="L795">
        <v>50</v>
      </c>
      <c r="M795">
        <v>60</v>
      </c>
      <c r="N795">
        <v>60</v>
      </c>
      <c r="O795">
        <v>70</v>
      </c>
      <c r="P795">
        <v>70</v>
      </c>
      <c r="Q795">
        <v>80</v>
      </c>
      <c r="R795">
        <v>80</v>
      </c>
      <c r="S795">
        <v>80</v>
      </c>
      <c r="T795">
        <v>90</v>
      </c>
      <c r="U795">
        <v>90</v>
      </c>
      <c r="V795">
        <v>100</v>
      </c>
      <c r="W795">
        <v>100</v>
      </c>
      <c r="X795">
        <v>100</v>
      </c>
      <c r="Y795" s="145">
        <v>100</v>
      </c>
      <c r="Z795">
        <v>110</v>
      </c>
      <c r="AA795">
        <v>100</v>
      </c>
    </row>
    <row r="796" spans="1:27" x14ac:dyDescent="0.2">
      <c r="A796" s="89">
        <f>VLOOKUP(C796,TabellenBDFS!$B$4:$C$2717,2,FALSE)</f>
        <v>109</v>
      </c>
      <c r="B796" t="str">
        <f t="shared" si="14"/>
        <v>1092</v>
      </c>
      <c r="C796" t="s">
        <v>112</v>
      </c>
      <c r="D796">
        <v>2</v>
      </c>
      <c r="E796">
        <v>10</v>
      </c>
      <c r="F796">
        <v>10</v>
      </c>
      <c r="G796">
        <v>10</v>
      </c>
      <c r="H796">
        <v>10</v>
      </c>
      <c r="I796">
        <v>10</v>
      </c>
      <c r="J796">
        <v>10</v>
      </c>
      <c r="K796">
        <v>10</v>
      </c>
      <c r="L796">
        <v>10</v>
      </c>
      <c r="M796">
        <v>10</v>
      </c>
      <c r="N796">
        <v>10</v>
      </c>
      <c r="O796">
        <v>10</v>
      </c>
      <c r="P796">
        <v>0</v>
      </c>
      <c r="Q796">
        <v>0</v>
      </c>
      <c r="R796">
        <v>0</v>
      </c>
      <c r="S796">
        <v>0</v>
      </c>
      <c r="T796">
        <v>10</v>
      </c>
      <c r="U796">
        <v>10</v>
      </c>
      <c r="V796">
        <v>0</v>
      </c>
      <c r="W796">
        <v>0</v>
      </c>
      <c r="X796">
        <v>0</v>
      </c>
      <c r="Y796" s="145">
        <v>0</v>
      </c>
      <c r="Z796">
        <v>0</v>
      </c>
      <c r="AA796">
        <v>0</v>
      </c>
    </row>
    <row r="797" spans="1:27" x14ac:dyDescent="0.2">
      <c r="A797" s="89">
        <f>VLOOKUP(C797,TabellenBDFS!$B$4:$C$2717,2,FALSE)</f>
        <v>109</v>
      </c>
      <c r="B797" t="str">
        <f t="shared" si="14"/>
        <v>1093</v>
      </c>
      <c r="C797" t="s">
        <v>112</v>
      </c>
      <c r="D797">
        <v>3</v>
      </c>
      <c r="E797">
        <v>0</v>
      </c>
      <c r="F797">
        <v>0</v>
      </c>
      <c r="G797">
        <v>0</v>
      </c>
      <c r="H797">
        <v>0</v>
      </c>
      <c r="I797">
        <v>0</v>
      </c>
      <c r="J797">
        <v>10</v>
      </c>
      <c r="K797">
        <v>10</v>
      </c>
      <c r="L797">
        <v>10</v>
      </c>
      <c r="M797">
        <v>10</v>
      </c>
      <c r="N797">
        <v>10</v>
      </c>
      <c r="O797">
        <v>10</v>
      </c>
      <c r="P797">
        <v>10</v>
      </c>
      <c r="Q797">
        <v>10</v>
      </c>
      <c r="R797">
        <v>10</v>
      </c>
      <c r="S797">
        <v>10</v>
      </c>
      <c r="T797">
        <v>10</v>
      </c>
      <c r="U797">
        <v>10</v>
      </c>
      <c r="V797">
        <v>20</v>
      </c>
      <c r="W797">
        <v>20</v>
      </c>
      <c r="X797">
        <v>20</v>
      </c>
      <c r="Y797" s="145">
        <v>20</v>
      </c>
      <c r="Z797">
        <v>20</v>
      </c>
      <c r="AA797">
        <v>20</v>
      </c>
    </row>
    <row r="798" spans="1:27" x14ac:dyDescent="0.2">
      <c r="A798" s="89">
        <f>VLOOKUP(C798,TabellenBDFS!$B$4:$C$2717,2,FALSE)</f>
        <v>109</v>
      </c>
      <c r="B798" t="str">
        <f t="shared" si="14"/>
        <v>1094</v>
      </c>
      <c r="C798" t="s">
        <v>112</v>
      </c>
      <c r="D798">
        <v>4</v>
      </c>
      <c r="E798">
        <v>0</v>
      </c>
      <c r="F798">
        <v>0</v>
      </c>
      <c r="G798">
        <v>0</v>
      </c>
      <c r="H798">
        <v>0</v>
      </c>
      <c r="I798">
        <v>0</v>
      </c>
      <c r="J798">
        <v>0</v>
      </c>
      <c r="K798">
        <v>0</v>
      </c>
      <c r="L798">
        <v>0</v>
      </c>
      <c r="M798">
        <v>0</v>
      </c>
      <c r="N798">
        <v>0</v>
      </c>
      <c r="O798">
        <v>10</v>
      </c>
      <c r="P798">
        <v>10</v>
      </c>
      <c r="Q798">
        <v>10</v>
      </c>
      <c r="R798">
        <v>10</v>
      </c>
      <c r="S798">
        <v>10</v>
      </c>
      <c r="T798">
        <v>10</v>
      </c>
      <c r="U798">
        <v>10</v>
      </c>
      <c r="V798">
        <v>10</v>
      </c>
      <c r="W798">
        <v>10</v>
      </c>
      <c r="X798">
        <v>10</v>
      </c>
      <c r="Y798" s="145">
        <v>10</v>
      </c>
      <c r="Z798">
        <v>10</v>
      </c>
      <c r="AA798">
        <v>10</v>
      </c>
    </row>
    <row r="799" spans="1:27" x14ac:dyDescent="0.2">
      <c r="A799" s="89">
        <f>VLOOKUP(C799,TabellenBDFS!$B$4:$C$2717,2,FALSE)</f>
        <v>109</v>
      </c>
      <c r="B799" t="str">
        <f t="shared" si="14"/>
        <v>1095</v>
      </c>
      <c r="C799" t="s">
        <v>112</v>
      </c>
      <c r="D799">
        <v>5</v>
      </c>
      <c r="E799">
        <v>0</v>
      </c>
      <c r="F799">
        <v>0</v>
      </c>
      <c r="G799">
        <v>0</v>
      </c>
      <c r="H799">
        <v>0</v>
      </c>
      <c r="I799">
        <v>0</v>
      </c>
      <c r="J799">
        <v>0</v>
      </c>
      <c r="K799">
        <v>0</v>
      </c>
      <c r="L799">
        <v>0</v>
      </c>
      <c r="M799">
        <v>0</v>
      </c>
      <c r="N799">
        <v>0</v>
      </c>
      <c r="O799">
        <v>0</v>
      </c>
      <c r="P799">
        <v>0</v>
      </c>
      <c r="Q799">
        <v>0</v>
      </c>
      <c r="R799">
        <v>0</v>
      </c>
      <c r="S799">
        <v>0</v>
      </c>
      <c r="T799">
        <v>0</v>
      </c>
      <c r="U799">
        <v>10</v>
      </c>
      <c r="V799">
        <v>10</v>
      </c>
      <c r="W799">
        <v>10</v>
      </c>
      <c r="X799">
        <v>0</v>
      </c>
      <c r="Y799" s="145">
        <v>0</v>
      </c>
      <c r="Z799">
        <v>0</v>
      </c>
      <c r="AA799">
        <v>0</v>
      </c>
    </row>
    <row r="800" spans="1:27" x14ac:dyDescent="0.2">
      <c r="A800" s="89">
        <f>VLOOKUP(C800,TabellenBDFS!$B$4:$C$2717,2,FALSE)</f>
        <v>109</v>
      </c>
      <c r="B800" t="str">
        <f t="shared" si="14"/>
        <v>1096</v>
      </c>
      <c r="C800" t="s">
        <v>112</v>
      </c>
      <c r="D800">
        <v>6</v>
      </c>
      <c r="E800">
        <v>20</v>
      </c>
      <c r="F800">
        <v>20</v>
      </c>
      <c r="G800">
        <v>20</v>
      </c>
      <c r="H800">
        <v>20</v>
      </c>
      <c r="I800">
        <v>20</v>
      </c>
      <c r="J800">
        <v>20</v>
      </c>
      <c r="K800">
        <v>20</v>
      </c>
      <c r="L800">
        <v>20</v>
      </c>
      <c r="M800">
        <v>30</v>
      </c>
      <c r="N800">
        <v>30</v>
      </c>
      <c r="O800">
        <v>30</v>
      </c>
      <c r="P800">
        <v>40</v>
      </c>
      <c r="Q800">
        <v>40</v>
      </c>
      <c r="R800">
        <v>50</v>
      </c>
      <c r="S800">
        <v>50</v>
      </c>
      <c r="T800">
        <v>50</v>
      </c>
      <c r="U800">
        <v>50</v>
      </c>
      <c r="V800">
        <v>50</v>
      </c>
      <c r="W800">
        <v>50</v>
      </c>
      <c r="X800">
        <v>50</v>
      </c>
      <c r="Y800" s="145">
        <v>50</v>
      </c>
      <c r="Z800">
        <v>50</v>
      </c>
      <c r="AA800">
        <v>50</v>
      </c>
    </row>
    <row r="801" spans="1:27" x14ac:dyDescent="0.2">
      <c r="A801" s="89">
        <f>VLOOKUP(C801,TabellenBDFS!$B$4:$C$2717,2,FALSE)</f>
        <v>109</v>
      </c>
      <c r="B801" t="str">
        <f t="shared" si="14"/>
        <v>1097</v>
      </c>
      <c r="C801" t="s">
        <v>112</v>
      </c>
      <c r="D801">
        <v>7</v>
      </c>
      <c r="E801">
        <v>20</v>
      </c>
      <c r="F801">
        <v>20</v>
      </c>
      <c r="G801">
        <v>10</v>
      </c>
      <c r="H801">
        <v>20</v>
      </c>
      <c r="I801">
        <v>10</v>
      </c>
      <c r="J801">
        <v>10</v>
      </c>
      <c r="K801">
        <v>20</v>
      </c>
      <c r="L801">
        <v>20</v>
      </c>
      <c r="M801">
        <v>20</v>
      </c>
      <c r="N801">
        <v>20</v>
      </c>
      <c r="O801">
        <v>20</v>
      </c>
      <c r="P801">
        <v>10</v>
      </c>
      <c r="Q801">
        <v>20</v>
      </c>
      <c r="R801">
        <v>10</v>
      </c>
      <c r="S801">
        <v>10</v>
      </c>
      <c r="T801">
        <v>10</v>
      </c>
      <c r="U801">
        <v>10</v>
      </c>
      <c r="V801">
        <v>10</v>
      </c>
      <c r="W801">
        <v>20</v>
      </c>
      <c r="X801">
        <v>20</v>
      </c>
      <c r="Y801" s="145">
        <v>20</v>
      </c>
      <c r="Z801">
        <v>20</v>
      </c>
      <c r="AA801">
        <v>20</v>
      </c>
    </row>
    <row r="802" spans="1:27" x14ac:dyDescent="0.2">
      <c r="A802" s="89">
        <f>VLOOKUP(C802,TabellenBDFS!$B$4:$C$2717,2,FALSE)</f>
        <v>110</v>
      </c>
      <c r="B802" t="str">
        <f t="shared" si="14"/>
        <v>1101</v>
      </c>
      <c r="C802" t="s">
        <v>113</v>
      </c>
      <c r="D802">
        <v>1</v>
      </c>
      <c r="E802">
        <v>280</v>
      </c>
      <c r="F802">
        <v>270</v>
      </c>
      <c r="G802">
        <v>270</v>
      </c>
      <c r="H802">
        <v>290</v>
      </c>
      <c r="I802">
        <v>290</v>
      </c>
      <c r="J802">
        <v>290</v>
      </c>
      <c r="K802">
        <v>290</v>
      </c>
      <c r="L802">
        <v>250</v>
      </c>
      <c r="M802">
        <v>260</v>
      </c>
      <c r="N802">
        <v>260</v>
      </c>
      <c r="O802">
        <v>260</v>
      </c>
      <c r="P802">
        <v>270</v>
      </c>
      <c r="Q802">
        <v>290</v>
      </c>
      <c r="R802">
        <v>300</v>
      </c>
      <c r="S802">
        <v>320</v>
      </c>
      <c r="T802">
        <v>360</v>
      </c>
      <c r="U802">
        <v>360</v>
      </c>
      <c r="V802">
        <v>380</v>
      </c>
      <c r="W802">
        <v>370</v>
      </c>
      <c r="X802">
        <v>380</v>
      </c>
      <c r="Y802" s="145">
        <v>380</v>
      </c>
      <c r="Z802">
        <v>380</v>
      </c>
      <c r="AA802">
        <v>380</v>
      </c>
    </row>
    <row r="803" spans="1:27" x14ac:dyDescent="0.2">
      <c r="A803" s="89">
        <f>VLOOKUP(C803,TabellenBDFS!$B$4:$C$2717,2,FALSE)</f>
        <v>110</v>
      </c>
      <c r="B803" t="str">
        <f t="shared" si="14"/>
        <v>1102</v>
      </c>
      <c r="C803" t="s">
        <v>113</v>
      </c>
      <c r="D803">
        <v>2</v>
      </c>
      <c r="E803">
        <v>40</v>
      </c>
      <c r="F803">
        <v>40</v>
      </c>
      <c r="G803">
        <v>40</v>
      </c>
      <c r="H803">
        <v>40</v>
      </c>
      <c r="I803">
        <v>40</v>
      </c>
      <c r="J803">
        <v>40</v>
      </c>
      <c r="K803">
        <v>40</v>
      </c>
      <c r="L803">
        <v>40</v>
      </c>
      <c r="M803">
        <v>40</v>
      </c>
      <c r="N803">
        <v>30</v>
      </c>
      <c r="O803">
        <v>30</v>
      </c>
      <c r="P803">
        <v>30</v>
      </c>
      <c r="Q803">
        <v>30</v>
      </c>
      <c r="R803">
        <v>30</v>
      </c>
      <c r="S803">
        <v>30</v>
      </c>
      <c r="T803">
        <v>30</v>
      </c>
      <c r="U803">
        <v>30</v>
      </c>
      <c r="V803">
        <v>30</v>
      </c>
      <c r="W803">
        <v>30</v>
      </c>
      <c r="X803">
        <v>30</v>
      </c>
      <c r="Y803" s="145">
        <v>30</v>
      </c>
      <c r="Z803">
        <v>30</v>
      </c>
      <c r="AA803">
        <v>30</v>
      </c>
    </row>
    <row r="804" spans="1:27" x14ac:dyDescent="0.2">
      <c r="A804" s="89">
        <f>VLOOKUP(C804,TabellenBDFS!$B$4:$C$2717,2,FALSE)</f>
        <v>110</v>
      </c>
      <c r="B804" t="str">
        <f t="shared" si="14"/>
        <v>1103</v>
      </c>
      <c r="C804" t="s">
        <v>113</v>
      </c>
      <c r="D804">
        <v>3</v>
      </c>
      <c r="E804">
        <v>0</v>
      </c>
      <c r="F804">
        <v>0</v>
      </c>
      <c r="G804">
        <v>0</v>
      </c>
      <c r="H804">
        <v>0</v>
      </c>
      <c r="I804">
        <v>0</v>
      </c>
      <c r="J804">
        <v>0</v>
      </c>
      <c r="K804">
        <v>0</v>
      </c>
      <c r="L804">
        <v>10</v>
      </c>
      <c r="M804">
        <v>10</v>
      </c>
      <c r="N804">
        <v>10</v>
      </c>
      <c r="O804">
        <v>10</v>
      </c>
      <c r="P804">
        <v>10</v>
      </c>
      <c r="Q804">
        <v>10</v>
      </c>
      <c r="R804">
        <v>10</v>
      </c>
      <c r="S804">
        <v>20</v>
      </c>
      <c r="T804">
        <v>30</v>
      </c>
      <c r="U804">
        <v>20</v>
      </c>
      <c r="V804">
        <v>20</v>
      </c>
      <c r="W804">
        <v>20</v>
      </c>
      <c r="X804">
        <v>30</v>
      </c>
      <c r="Y804" s="145">
        <v>30</v>
      </c>
      <c r="Z804">
        <v>30</v>
      </c>
      <c r="AA804">
        <v>30</v>
      </c>
    </row>
    <row r="805" spans="1:27" x14ac:dyDescent="0.2">
      <c r="A805" s="89">
        <f>VLOOKUP(C805,TabellenBDFS!$B$4:$C$2717,2,FALSE)</f>
        <v>110</v>
      </c>
      <c r="B805" t="str">
        <f t="shared" si="14"/>
        <v>1104</v>
      </c>
      <c r="C805" t="s">
        <v>113</v>
      </c>
      <c r="D805">
        <v>4</v>
      </c>
      <c r="E805">
        <v>0</v>
      </c>
      <c r="F805">
        <v>0</v>
      </c>
      <c r="G805">
        <v>0</v>
      </c>
      <c r="H805">
        <v>0</v>
      </c>
      <c r="I805">
        <v>0</v>
      </c>
      <c r="J805">
        <v>0</v>
      </c>
      <c r="K805">
        <v>0</v>
      </c>
      <c r="L805">
        <v>0</v>
      </c>
      <c r="M805">
        <v>0</v>
      </c>
      <c r="N805">
        <v>0</v>
      </c>
      <c r="O805">
        <v>0</v>
      </c>
      <c r="P805">
        <v>0</v>
      </c>
      <c r="Q805">
        <v>0</v>
      </c>
      <c r="R805">
        <v>10</v>
      </c>
      <c r="S805">
        <v>10</v>
      </c>
      <c r="T805">
        <v>10</v>
      </c>
      <c r="U805">
        <v>10</v>
      </c>
      <c r="V805">
        <v>10</v>
      </c>
      <c r="W805">
        <v>10</v>
      </c>
      <c r="X805">
        <v>10</v>
      </c>
      <c r="Y805" s="145">
        <v>10</v>
      </c>
      <c r="Z805">
        <v>10</v>
      </c>
      <c r="AA805">
        <v>10</v>
      </c>
    </row>
    <row r="806" spans="1:27" x14ac:dyDescent="0.2">
      <c r="A806" s="89">
        <f>VLOOKUP(C806,TabellenBDFS!$B$4:$C$2717,2,FALSE)</f>
        <v>110</v>
      </c>
      <c r="B806" t="str">
        <f t="shared" si="14"/>
        <v>1105</v>
      </c>
      <c r="C806" t="s">
        <v>113</v>
      </c>
      <c r="D806">
        <v>5</v>
      </c>
      <c r="E806">
        <v>0</v>
      </c>
      <c r="F806">
        <v>0</v>
      </c>
      <c r="G806">
        <v>0</v>
      </c>
      <c r="H806">
        <v>10</v>
      </c>
      <c r="I806">
        <v>10</v>
      </c>
      <c r="J806">
        <v>10</v>
      </c>
      <c r="K806">
        <v>10</v>
      </c>
      <c r="L806">
        <v>0</v>
      </c>
      <c r="M806">
        <v>0</v>
      </c>
      <c r="N806">
        <v>0</v>
      </c>
      <c r="O806">
        <v>0</v>
      </c>
      <c r="P806">
        <v>0</v>
      </c>
      <c r="Q806">
        <v>0</v>
      </c>
      <c r="R806">
        <v>0</v>
      </c>
      <c r="S806">
        <v>0</v>
      </c>
      <c r="T806">
        <v>0</v>
      </c>
      <c r="U806">
        <v>0</v>
      </c>
      <c r="V806">
        <v>0</v>
      </c>
      <c r="W806">
        <v>0</v>
      </c>
      <c r="X806">
        <v>0</v>
      </c>
      <c r="Y806" s="145">
        <v>0</v>
      </c>
      <c r="Z806">
        <v>0</v>
      </c>
      <c r="AA806">
        <v>0</v>
      </c>
    </row>
    <row r="807" spans="1:27" x14ac:dyDescent="0.2">
      <c r="A807" s="89">
        <f>VLOOKUP(C807,TabellenBDFS!$B$4:$C$2717,2,FALSE)</f>
        <v>110</v>
      </c>
      <c r="B807" t="str">
        <f t="shared" si="14"/>
        <v>1106</v>
      </c>
      <c r="C807" t="s">
        <v>113</v>
      </c>
      <c r="D807">
        <v>6</v>
      </c>
      <c r="E807">
        <v>100</v>
      </c>
      <c r="F807">
        <v>110</v>
      </c>
      <c r="G807">
        <v>110</v>
      </c>
      <c r="H807">
        <v>120</v>
      </c>
      <c r="I807">
        <v>120</v>
      </c>
      <c r="J807">
        <v>130</v>
      </c>
      <c r="K807">
        <v>130</v>
      </c>
      <c r="L807">
        <v>120</v>
      </c>
      <c r="M807">
        <v>130</v>
      </c>
      <c r="N807">
        <v>130</v>
      </c>
      <c r="O807">
        <v>140</v>
      </c>
      <c r="P807">
        <v>140</v>
      </c>
      <c r="Q807">
        <v>150</v>
      </c>
      <c r="R807">
        <v>160</v>
      </c>
      <c r="S807">
        <v>160</v>
      </c>
      <c r="T807">
        <v>170</v>
      </c>
      <c r="U807">
        <v>180</v>
      </c>
      <c r="V807">
        <v>190</v>
      </c>
      <c r="W807">
        <v>190</v>
      </c>
      <c r="X807">
        <v>180</v>
      </c>
      <c r="Y807" s="145">
        <v>180</v>
      </c>
      <c r="Z807">
        <v>180</v>
      </c>
      <c r="AA807">
        <v>180</v>
      </c>
    </row>
    <row r="808" spans="1:27" x14ac:dyDescent="0.2">
      <c r="A808" s="89">
        <f>VLOOKUP(C808,TabellenBDFS!$B$4:$C$2717,2,FALSE)</f>
        <v>110</v>
      </c>
      <c r="B808" t="str">
        <f t="shared" si="14"/>
        <v>1107</v>
      </c>
      <c r="C808" t="s">
        <v>113</v>
      </c>
      <c r="D808">
        <v>7</v>
      </c>
      <c r="E808">
        <v>130</v>
      </c>
      <c r="F808">
        <v>120</v>
      </c>
      <c r="G808">
        <v>120</v>
      </c>
      <c r="H808">
        <v>120</v>
      </c>
      <c r="I808">
        <v>120</v>
      </c>
      <c r="J808">
        <v>120</v>
      </c>
      <c r="K808">
        <v>120</v>
      </c>
      <c r="L808">
        <v>90</v>
      </c>
      <c r="M808">
        <v>80</v>
      </c>
      <c r="N808">
        <v>90</v>
      </c>
      <c r="O808">
        <v>80</v>
      </c>
      <c r="P808">
        <v>90</v>
      </c>
      <c r="Q808">
        <v>100</v>
      </c>
      <c r="R808">
        <v>90</v>
      </c>
      <c r="S808">
        <v>100</v>
      </c>
      <c r="T808">
        <v>120</v>
      </c>
      <c r="U808">
        <v>120</v>
      </c>
      <c r="V808">
        <v>130</v>
      </c>
      <c r="W808">
        <v>130</v>
      </c>
      <c r="X808">
        <v>140</v>
      </c>
      <c r="Y808" s="145">
        <v>140</v>
      </c>
      <c r="Z808">
        <v>140</v>
      </c>
      <c r="AA808">
        <v>140</v>
      </c>
    </row>
    <row r="809" spans="1:27" x14ac:dyDescent="0.2">
      <c r="A809" s="89">
        <f>VLOOKUP(C809,TabellenBDFS!$B$4:$C$2717,2,FALSE)</f>
        <v>111</v>
      </c>
      <c r="B809" t="str">
        <f t="shared" si="14"/>
        <v>1111</v>
      </c>
      <c r="C809" t="s">
        <v>114</v>
      </c>
      <c r="D809">
        <v>1</v>
      </c>
      <c r="E809">
        <v>370</v>
      </c>
      <c r="F809">
        <v>370</v>
      </c>
      <c r="G809">
        <v>370</v>
      </c>
      <c r="H809">
        <v>410</v>
      </c>
      <c r="I809">
        <v>460</v>
      </c>
      <c r="J809">
        <v>460</v>
      </c>
      <c r="K809">
        <v>460</v>
      </c>
      <c r="L809">
        <v>460</v>
      </c>
      <c r="M809">
        <v>480</v>
      </c>
      <c r="N809">
        <v>530</v>
      </c>
      <c r="O809">
        <v>550</v>
      </c>
      <c r="P809">
        <v>610</v>
      </c>
      <c r="Q809">
        <v>630</v>
      </c>
      <c r="R809">
        <v>640</v>
      </c>
      <c r="S809">
        <v>670</v>
      </c>
      <c r="T809">
        <v>680</v>
      </c>
      <c r="U809">
        <v>760</v>
      </c>
      <c r="V809">
        <v>820</v>
      </c>
      <c r="W809">
        <v>830</v>
      </c>
      <c r="X809">
        <v>880</v>
      </c>
      <c r="Y809" s="145">
        <v>880</v>
      </c>
      <c r="Z809">
        <v>900</v>
      </c>
      <c r="AA809">
        <v>910</v>
      </c>
    </row>
    <row r="810" spans="1:27" x14ac:dyDescent="0.2">
      <c r="A810" s="89">
        <f>VLOOKUP(C810,TabellenBDFS!$B$4:$C$2717,2,FALSE)</f>
        <v>111</v>
      </c>
      <c r="B810" t="str">
        <f t="shared" si="14"/>
        <v>1112</v>
      </c>
      <c r="C810" t="s">
        <v>114</v>
      </c>
      <c r="D810">
        <v>2</v>
      </c>
      <c r="E810">
        <v>20</v>
      </c>
      <c r="F810">
        <v>20</v>
      </c>
      <c r="G810">
        <v>20</v>
      </c>
      <c r="H810">
        <v>20</v>
      </c>
      <c r="I810">
        <v>20</v>
      </c>
      <c r="J810">
        <v>20</v>
      </c>
      <c r="K810">
        <v>20</v>
      </c>
      <c r="L810">
        <v>20</v>
      </c>
      <c r="M810">
        <v>20</v>
      </c>
      <c r="N810">
        <v>20</v>
      </c>
      <c r="O810">
        <v>20</v>
      </c>
      <c r="P810">
        <v>10</v>
      </c>
      <c r="Q810">
        <v>10</v>
      </c>
      <c r="R810">
        <v>10</v>
      </c>
      <c r="S810">
        <v>10</v>
      </c>
      <c r="T810">
        <v>10</v>
      </c>
      <c r="U810">
        <v>10</v>
      </c>
      <c r="V810">
        <v>10</v>
      </c>
      <c r="W810">
        <v>10</v>
      </c>
      <c r="X810">
        <v>10</v>
      </c>
      <c r="Y810" s="145">
        <v>10</v>
      </c>
      <c r="Z810">
        <v>10</v>
      </c>
      <c r="AA810">
        <v>10</v>
      </c>
    </row>
    <row r="811" spans="1:27" x14ac:dyDescent="0.2">
      <c r="A811" s="89">
        <f>VLOOKUP(C811,TabellenBDFS!$B$4:$C$2717,2,FALSE)</f>
        <v>111</v>
      </c>
      <c r="B811" t="str">
        <f t="shared" si="14"/>
        <v>1113</v>
      </c>
      <c r="C811" t="s">
        <v>114</v>
      </c>
      <c r="D811">
        <v>3</v>
      </c>
      <c r="E811">
        <v>0</v>
      </c>
      <c r="F811">
        <v>0</v>
      </c>
      <c r="G811">
        <v>0</v>
      </c>
      <c r="H811">
        <v>0</v>
      </c>
      <c r="I811">
        <v>0</v>
      </c>
      <c r="J811">
        <v>0</v>
      </c>
      <c r="K811">
        <v>0</v>
      </c>
      <c r="L811">
        <v>0</v>
      </c>
      <c r="M811">
        <v>10</v>
      </c>
      <c r="N811">
        <v>20</v>
      </c>
      <c r="O811">
        <v>20</v>
      </c>
      <c r="P811">
        <v>30</v>
      </c>
      <c r="Q811">
        <v>30</v>
      </c>
      <c r="R811">
        <v>20</v>
      </c>
      <c r="S811">
        <v>20</v>
      </c>
      <c r="T811">
        <v>20</v>
      </c>
      <c r="U811">
        <v>20</v>
      </c>
      <c r="V811">
        <v>30</v>
      </c>
      <c r="W811">
        <v>40</v>
      </c>
      <c r="X811">
        <v>40</v>
      </c>
      <c r="Y811" s="145">
        <v>40</v>
      </c>
      <c r="Z811">
        <v>40</v>
      </c>
      <c r="AA811">
        <v>40</v>
      </c>
    </row>
    <row r="812" spans="1:27" x14ac:dyDescent="0.2">
      <c r="A812" s="89">
        <f>VLOOKUP(C812,TabellenBDFS!$B$4:$C$2717,2,FALSE)</f>
        <v>111</v>
      </c>
      <c r="B812" t="str">
        <f t="shared" si="14"/>
        <v>1114</v>
      </c>
      <c r="C812" t="s">
        <v>114</v>
      </c>
      <c r="D812">
        <v>4</v>
      </c>
      <c r="E812">
        <v>0</v>
      </c>
      <c r="F812">
        <v>0</v>
      </c>
      <c r="G812">
        <v>0</v>
      </c>
      <c r="H812">
        <v>0</v>
      </c>
      <c r="I812">
        <v>0</v>
      </c>
      <c r="J812">
        <v>0</v>
      </c>
      <c r="K812">
        <v>0</v>
      </c>
      <c r="L812">
        <v>0</v>
      </c>
      <c r="M812">
        <v>0</v>
      </c>
      <c r="N812">
        <v>0</v>
      </c>
      <c r="O812">
        <v>10</v>
      </c>
      <c r="P812">
        <v>10</v>
      </c>
      <c r="Q812">
        <v>10</v>
      </c>
      <c r="R812">
        <v>10</v>
      </c>
      <c r="S812">
        <v>10</v>
      </c>
      <c r="T812">
        <v>10</v>
      </c>
      <c r="U812">
        <v>10</v>
      </c>
      <c r="V812">
        <v>10</v>
      </c>
      <c r="W812">
        <v>10</v>
      </c>
      <c r="X812">
        <v>10</v>
      </c>
      <c r="Y812" s="145">
        <v>10</v>
      </c>
      <c r="Z812">
        <v>10</v>
      </c>
      <c r="AA812">
        <v>10</v>
      </c>
    </row>
    <row r="813" spans="1:27" x14ac:dyDescent="0.2">
      <c r="A813" s="89">
        <f>VLOOKUP(C813,TabellenBDFS!$B$4:$C$2717,2,FALSE)</f>
        <v>111</v>
      </c>
      <c r="B813" t="str">
        <f t="shared" si="14"/>
        <v>1115</v>
      </c>
      <c r="C813" t="s">
        <v>114</v>
      </c>
      <c r="D813">
        <v>5</v>
      </c>
      <c r="E813">
        <v>0</v>
      </c>
      <c r="F813">
        <v>0</v>
      </c>
      <c r="G813">
        <v>0</v>
      </c>
      <c r="H813">
        <v>0</v>
      </c>
      <c r="I813">
        <v>10</v>
      </c>
      <c r="J813">
        <v>10</v>
      </c>
      <c r="K813">
        <v>10</v>
      </c>
      <c r="L813">
        <v>10</v>
      </c>
      <c r="M813">
        <v>10</v>
      </c>
      <c r="N813">
        <v>10</v>
      </c>
      <c r="O813">
        <v>10</v>
      </c>
      <c r="P813">
        <v>10</v>
      </c>
      <c r="Q813">
        <v>10</v>
      </c>
      <c r="R813">
        <v>10</v>
      </c>
      <c r="S813">
        <v>10</v>
      </c>
      <c r="T813">
        <v>10</v>
      </c>
      <c r="U813">
        <v>10</v>
      </c>
      <c r="V813">
        <v>20</v>
      </c>
      <c r="W813">
        <v>20</v>
      </c>
      <c r="X813">
        <v>30</v>
      </c>
      <c r="Y813" s="145">
        <v>20</v>
      </c>
      <c r="Z813">
        <v>20</v>
      </c>
      <c r="AA813">
        <v>20</v>
      </c>
    </row>
    <row r="814" spans="1:27" x14ac:dyDescent="0.2">
      <c r="A814" s="89">
        <f>VLOOKUP(C814,TabellenBDFS!$B$4:$C$2717,2,FALSE)</f>
        <v>111</v>
      </c>
      <c r="B814" t="str">
        <f t="shared" si="14"/>
        <v>1116</v>
      </c>
      <c r="C814" t="s">
        <v>114</v>
      </c>
      <c r="D814">
        <v>6</v>
      </c>
      <c r="E814">
        <v>240</v>
      </c>
      <c r="F814">
        <v>240</v>
      </c>
      <c r="G814">
        <v>250</v>
      </c>
      <c r="H814">
        <v>280</v>
      </c>
      <c r="I814">
        <v>320</v>
      </c>
      <c r="J814">
        <v>320</v>
      </c>
      <c r="K814">
        <v>320</v>
      </c>
      <c r="L814">
        <v>330</v>
      </c>
      <c r="M814">
        <v>350</v>
      </c>
      <c r="N814">
        <v>370</v>
      </c>
      <c r="O814">
        <v>400</v>
      </c>
      <c r="P814">
        <v>430</v>
      </c>
      <c r="Q814">
        <v>450</v>
      </c>
      <c r="R814">
        <v>490</v>
      </c>
      <c r="S814">
        <v>520</v>
      </c>
      <c r="T814">
        <v>530</v>
      </c>
      <c r="U814">
        <v>580</v>
      </c>
      <c r="V814">
        <v>630</v>
      </c>
      <c r="W814">
        <v>640</v>
      </c>
      <c r="X814">
        <v>670</v>
      </c>
      <c r="Y814" s="145">
        <v>670</v>
      </c>
      <c r="Z814">
        <v>670</v>
      </c>
      <c r="AA814">
        <v>690</v>
      </c>
    </row>
    <row r="815" spans="1:27" x14ac:dyDescent="0.2">
      <c r="A815" s="89">
        <f>VLOOKUP(C815,TabellenBDFS!$B$4:$C$2717,2,FALSE)</f>
        <v>111</v>
      </c>
      <c r="B815" t="str">
        <f t="shared" si="14"/>
        <v>1117</v>
      </c>
      <c r="C815" t="s">
        <v>114</v>
      </c>
      <c r="D815">
        <v>7</v>
      </c>
      <c r="E815">
        <v>110</v>
      </c>
      <c r="F815">
        <v>110</v>
      </c>
      <c r="G815">
        <v>110</v>
      </c>
      <c r="H815">
        <v>110</v>
      </c>
      <c r="I815">
        <v>110</v>
      </c>
      <c r="J815">
        <v>110</v>
      </c>
      <c r="K815">
        <v>110</v>
      </c>
      <c r="L815">
        <v>100</v>
      </c>
      <c r="M815">
        <v>110</v>
      </c>
      <c r="N815">
        <v>100</v>
      </c>
      <c r="O815">
        <v>100</v>
      </c>
      <c r="P815">
        <v>130</v>
      </c>
      <c r="Q815">
        <v>120</v>
      </c>
      <c r="R815">
        <v>100</v>
      </c>
      <c r="S815">
        <v>100</v>
      </c>
      <c r="T815">
        <v>100</v>
      </c>
      <c r="U815">
        <v>130</v>
      </c>
      <c r="V815">
        <v>140</v>
      </c>
      <c r="W815">
        <v>120</v>
      </c>
      <c r="X815">
        <v>130</v>
      </c>
      <c r="Y815" s="145">
        <v>130</v>
      </c>
      <c r="Z815">
        <v>160</v>
      </c>
      <c r="AA815">
        <v>150</v>
      </c>
    </row>
    <row r="816" spans="1:27" x14ac:dyDescent="0.2">
      <c r="A816" s="89">
        <f>VLOOKUP(C816,TabellenBDFS!$B$4:$C$2717,2,FALSE)</f>
        <v>112</v>
      </c>
      <c r="B816" t="str">
        <f t="shared" si="14"/>
        <v>1121</v>
      </c>
      <c r="C816" t="s">
        <v>115</v>
      </c>
      <c r="D816">
        <v>1</v>
      </c>
      <c r="E816">
        <v>550</v>
      </c>
      <c r="F816">
        <v>570</v>
      </c>
      <c r="G816">
        <v>540</v>
      </c>
      <c r="H816">
        <v>600</v>
      </c>
      <c r="I816">
        <v>580</v>
      </c>
      <c r="J816">
        <v>590</v>
      </c>
      <c r="K816">
        <v>580</v>
      </c>
      <c r="L816">
        <v>590</v>
      </c>
      <c r="M816">
        <v>590</v>
      </c>
      <c r="N816">
        <v>600</v>
      </c>
      <c r="O816">
        <v>610</v>
      </c>
      <c r="P816">
        <v>630</v>
      </c>
      <c r="Q816">
        <v>650</v>
      </c>
      <c r="R816">
        <v>660</v>
      </c>
      <c r="S816">
        <v>710</v>
      </c>
      <c r="T816">
        <v>720</v>
      </c>
      <c r="U816">
        <v>740</v>
      </c>
      <c r="V816">
        <v>740</v>
      </c>
      <c r="W816">
        <v>750</v>
      </c>
      <c r="X816">
        <v>760</v>
      </c>
      <c r="Y816" s="145">
        <v>780</v>
      </c>
      <c r="Z816">
        <v>760</v>
      </c>
      <c r="AA816">
        <v>760</v>
      </c>
    </row>
    <row r="817" spans="1:27" x14ac:dyDescent="0.2">
      <c r="A817" s="89">
        <f>VLOOKUP(C817,TabellenBDFS!$B$4:$C$2717,2,FALSE)</f>
        <v>112</v>
      </c>
      <c r="B817" t="str">
        <f t="shared" si="14"/>
        <v>1122</v>
      </c>
      <c r="C817" t="s">
        <v>115</v>
      </c>
      <c r="D817">
        <v>2</v>
      </c>
      <c r="E817">
        <v>130</v>
      </c>
      <c r="F817">
        <v>130</v>
      </c>
      <c r="G817">
        <v>120</v>
      </c>
      <c r="H817">
        <v>140</v>
      </c>
      <c r="I817">
        <v>130</v>
      </c>
      <c r="J817">
        <v>140</v>
      </c>
      <c r="K817">
        <v>130</v>
      </c>
      <c r="L817">
        <v>120</v>
      </c>
      <c r="M817">
        <v>120</v>
      </c>
      <c r="N817">
        <v>120</v>
      </c>
      <c r="O817">
        <v>110</v>
      </c>
      <c r="P817">
        <v>110</v>
      </c>
      <c r="Q817">
        <v>100</v>
      </c>
      <c r="R817">
        <v>100</v>
      </c>
      <c r="S817">
        <v>100</v>
      </c>
      <c r="T817">
        <v>100</v>
      </c>
      <c r="U817">
        <v>90</v>
      </c>
      <c r="V817">
        <v>50</v>
      </c>
      <c r="W817">
        <v>50</v>
      </c>
      <c r="X817">
        <v>50</v>
      </c>
      <c r="Y817" s="145">
        <v>50</v>
      </c>
      <c r="Z817">
        <v>50</v>
      </c>
      <c r="AA817">
        <v>40</v>
      </c>
    </row>
    <row r="818" spans="1:27" x14ac:dyDescent="0.2">
      <c r="A818" s="89">
        <f>VLOOKUP(C818,TabellenBDFS!$B$4:$C$2717,2,FALSE)</f>
        <v>112</v>
      </c>
      <c r="B818" t="str">
        <f t="shared" si="14"/>
        <v>1123</v>
      </c>
      <c r="C818" t="s">
        <v>115</v>
      </c>
      <c r="D818">
        <v>3</v>
      </c>
      <c r="E818">
        <v>0</v>
      </c>
      <c r="F818">
        <v>10</v>
      </c>
      <c r="G818">
        <v>10</v>
      </c>
      <c r="H818">
        <v>10</v>
      </c>
      <c r="I818">
        <v>20</v>
      </c>
      <c r="J818">
        <v>30</v>
      </c>
      <c r="K818">
        <v>30</v>
      </c>
      <c r="L818">
        <v>40</v>
      </c>
      <c r="M818">
        <v>50</v>
      </c>
      <c r="N818">
        <v>50</v>
      </c>
      <c r="O818">
        <v>50</v>
      </c>
      <c r="P818">
        <v>60</v>
      </c>
      <c r="Q818">
        <v>60</v>
      </c>
      <c r="R818">
        <v>60</v>
      </c>
      <c r="S818">
        <v>60</v>
      </c>
      <c r="T818">
        <v>60</v>
      </c>
      <c r="U818">
        <v>70</v>
      </c>
      <c r="V818">
        <v>90</v>
      </c>
      <c r="W818">
        <v>90</v>
      </c>
      <c r="X818">
        <v>100</v>
      </c>
      <c r="Y818" s="145">
        <v>100</v>
      </c>
      <c r="Z818">
        <v>100</v>
      </c>
      <c r="AA818">
        <v>100</v>
      </c>
    </row>
    <row r="819" spans="1:27" x14ac:dyDescent="0.2">
      <c r="A819" s="89">
        <f>VLOOKUP(C819,TabellenBDFS!$B$4:$C$2717,2,FALSE)</f>
        <v>112</v>
      </c>
      <c r="B819" t="str">
        <f t="shared" si="14"/>
        <v>1124</v>
      </c>
      <c r="C819" t="s">
        <v>115</v>
      </c>
      <c r="D819">
        <v>4</v>
      </c>
      <c r="E819">
        <v>0</v>
      </c>
      <c r="F819">
        <v>0</v>
      </c>
      <c r="G819">
        <v>0</v>
      </c>
      <c r="H819">
        <v>0</v>
      </c>
      <c r="I819">
        <v>0</v>
      </c>
      <c r="J819">
        <v>0</v>
      </c>
      <c r="K819">
        <v>0</v>
      </c>
      <c r="L819">
        <v>0</v>
      </c>
      <c r="M819">
        <v>0</v>
      </c>
      <c r="N819">
        <v>0</v>
      </c>
      <c r="O819">
        <v>0</v>
      </c>
      <c r="P819">
        <v>10</v>
      </c>
      <c r="Q819">
        <v>10</v>
      </c>
      <c r="R819">
        <v>10</v>
      </c>
      <c r="S819">
        <v>10</v>
      </c>
      <c r="T819">
        <v>20</v>
      </c>
      <c r="U819">
        <v>20</v>
      </c>
      <c r="V819">
        <v>20</v>
      </c>
      <c r="W819">
        <v>30</v>
      </c>
      <c r="X819">
        <v>30</v>
      </c>
      <c r="Y819" s="145">
        <v>40</v>
      </c>
      <c r="Z819">
        <v>40</v>
      </c>
      <c r="AA819">
        <v>40</v>
      </c>
    </row>
    <row r="820" spans="1:27" x14ac:dyDescent="0.2">
      <c r="A820" s="89">
        <f>VLOOKUP(C820,TabellenBDFS!$B$4:$C$2717,2,FALSE)</f>
        <v>112</v>
      </c>
      <c r="B820" t="str">
        <f t="shared" si="14"/>
        <v>1125</v>
      </c>
      <c r="C820" t="s">
        <v>115</v>
      </c>
      <c r="D820">
        <v>5</v>
      </c>
      <c r="E820">
        <v>60</v>
      </c>
      <c r="F820">
        <v>60</v>
      </c>
      <c r="G820">
        <v>50</v>
      </c>
      <c r="H820">
        <v>60</v>
      </c>
      <c r="I820">
        <v>60</v>
      </c>
      <c r="J820">
        <v>60</v>
      </c>
      <c r="K820">
        <v>60</v>
      </c>
      <c r="L820">
        <v>60</v>
      </c>
      <c r="M820">
        <v>70</v>
      </c>
      <c r="N820">
        <v>60</v>
      </c>
      <c r="O820">
        <v>60</v>
      </c>
      <c r="P820">
        <v>50</v>
      </c>
      <c r="Q820">
        <v>50</v>
      </c>
      <c r="R820">
        <v>50</v>
      </c>
      <c r="S820">
        <v>50</v>
      </c>
      <c r="T820">
        <v>50</v>
      </c>
      <c r="U820">
        <v>50</v>
      </c>
      <c r="V820">
        <v>50</v>
      </c>
      <c r="W820">
        <v>40</v>
      </c>
      <c r="X820">
        <v>40</v>
      </c>
      <c r="Y820" s="145">
        <v>40</v>
      </c>
      <c r="Z820">
        <v>30</v>
      </c>
      <c r="AA820">
        <v>30</v>
      </c>
    </row>
    <row r="821" spans="1:27" x14ac:dyDescent="0.2">
      <c r="A821" s="89">
        <f>VLOOKUP(C821,TabellenBDFS!$B$4:$C$2717,2,FALSE)</f>
        <v>112</v>
      </c>
      <c r="B821" t="str">
        <f t="shared" si="14"/>
        <v>1126</v>
      </c>
      <c r="C821" t="s">
        <v>115</v>
      </c>
      <c r="D821">
        <v>6</v>
      </c>
      <c r="E821">
        <v>160</v>
      </c>
      <c r="F821">
        <v>160</v>
      </c>
      <c r="G821">
        <v>150</v>
      </c>
      <c r="H821">
        <v>180</v>
      </c>
      <c r="I821">
        <v>170</v>
      </c>
      <c r="J821">
        <v>160</v>
      </c>
      <c r="K821">
        <v>170</v>
      </c>
      <c r="L821">
        <v>160</v>
      </c>
      <c r="M821">
        <v>160</v>
      </c>
      <c r="N821">
        <v>170</v>
      </c>
      <c r="O821">
        <v>180</v>
      </c>
      <c r="P821">
        <v>190</v>
      </c>
      <c r="Q821">
        <v>190</v>
      </c>
      <c r="R821">
        <v>200</v>
      </c>
      <c r="S821">
        <v>210</v>
      </c>
      <c r="T821">
        <v>230</v>
      </c>
      <c r="U821">
        <v>220</v>
      </c>
      <c r="V821">
        <v>220</v>
      </c>
      <c r="W821">
        <v>230</v>
      </c>
      <c r="X821">
        <v>230</v>
      </c>
      <c r="Y821" s="145">
        <v>240</v>
      </c>
      <c r="Z821">
        <v>230</v>
      </c>
      <c r="AA821">
        <v>230</v>
      </c>
    </row>
    <row r="822" spans="1:27" x14ac:dyDescent="0.2">
      <c r="A822" s="89">
        <f>VLOOKUP(C822,TabellenBDFS!$B$4:$C$2717,2,FALSE)</f>
        <v>112</v>
      </c>
      <c r="B822" t="str">
        <f t="shared" si="14"/>
        <v>1127</v>
      </c>
      <c r="C822" t="s">
        <v>115</v>
      </c>
      <c r="D822">
        <v>7</v>
      </c>
      <c r="E822">
        <v>200</v>
      </c>
      <c r="F822">
        <v>210</v>
      </c>
      <c r="G822">
        <v>200</v>
      </c>
      <c r="H822">
        <v>210</v>
      </c>
      <c r="I822">
        <v>200</v>
      </c>
      <c r="J822">
        <v>200</v>
      </c>
      <c r="K822">
        <v>190</v>
      </c>
      <c r="L822">
        <v>200</v>
      </c>
      <c r="M822">
        <v>200</v>
      </c>
      <c r="N822">
        <v>200</v>
      </c>
      <c r="O822">
        <v>210</v>
      </c>
      <c r="P822">
        <v>220</v>
      </c>
      <c r="Q822">
        <v>230</v>
      </c>
      <c r="R822">
        <v>230</v>
      </c>
      <c r="S822">
        <v>270</v>
      </c>
      <c r="T822">
        <v>270</v>
      </c>
      <c r="U822">
        <v>290</v>
      </c>
      <c r="V822">
        <v>300</v>
      </c>
      <c r="W822">
        <v>310</v>
      </c>
      <c r="X822">
        <v>320</v>
      </c>
      <c r="Y822" s="145">
        <v>320</v>
      </c>
      <c r="Z822">
        <v>310</v>
      </c>
      <c r="AA822">
        <v>320</v>
      </c>
    </row>
    <row r="823" spans="1:27" x14ac:dyDescent="0.2">
      <c r="A823" s="89">
        <f>VLOOKUP(C823,TabellenBDFS!$B$4:$C$2717,2,FALSE)</f>
        <v>113</v>
      </c>
      <c r="B823" t="str">
        <f t="shared" si="14"/>
        <v>1131</v>
      </c>
      <c r="C823" t="s">
        <v>116</v>
      </c>
      <c r="D823">
        <v>1</v>
      </c>
      <c r="E823">
        <v>130</v>
      </c>
      <c r="F823">
        <v>130</v>
      </c>
      <c r="G823">
        <v>130</v>
      </c>
      <c r="H823">
        <v>140</v>
      </c>
      <c r="I823">
        <v>160</v>
      </c>
      <c r="J823">
        <v>170</v>
      </c>
      <c r="K823">
        <v>160</v>
      </c>
      <c r="L823">
        <v>170</v>
      </c>
      <c r="M823">
        <v>160</v>
      </c>
      <c r="N823">
        <v>160</v>
      </c>
      <c r="O823">
        <v>160</v>
      </c>
      <c r="P823">
        <v>170</v>
      </c>
      <c r="Q823">
        <v>170</v>
      </c>
      <c r="R823">
        <v>180</v>
      </c>
      <c r="S823">
        <v>180</v>
      </c>
      <c r="T823">
        <v>190</v>
      </c>
      <c r="U823">
        <v>200</v>
      </c>
      <c r="V823">
        <v>200</v>
      </c>
      <c r="W823">
        <v>190</v>
      </c>
      <c r="X823">
        <v>190</v>
      </c>
      <c r="Y823" s="145">
        <v>180</v>
      </c>
      <c r="Z823">
        <v>170</v>
      </c>
      <c r="AA823">
        <v>150</v>
      </c>
    </row>
    <row r="824" spans="1:27" x14ac:dyDescent="0.2">
      <c r="A824" s="89">
        <f>VLOOKUP(C824,TabellenBDFS!$B$4:$C$2717,2,FALSE)</f>
        <v>113</v>
      </c>
      <c r="B824" t="str">
        <f t="shared" si="14"/>
        <v>1132</v>
      </c>
      <c r="C824" t="s">
        <v>116</v>
      </c>
      <c r="D824">
        <v>2</v>
      </c>
      <c r="E824">
        <v>20</v>
      </c>
      <c r="F824">
        <v>20</v>
      </c>
      <c r="G824">
        <v>20</v>
      </c>
      <c r="H824">
        <v>20</v>
      </c>
      <c r="I824">
        <v>20</v>
      </c>
      <c r="J824">
        <v>10</v>
      </c>
      <c r="K824">
        <v>10</v>
      </c>
      <c r="L824">
        <v>10</v>
      </c>
      <c r="M824">
        <v>10</v>
      </c>
      <c r="N824">
        <v>10</v>
      </c>
      <c r="O824">
        <v>10</v>
      </c>
      <c r="P824">
        <v>10</v>
      </c>
      <c r="Q824">
        <v>10</v>
      </c>
      <c r="R824">
        <v>10</v>
      </c>
      <c r="S824">
        <v>10</v>
      </c>
      <c r="T824">
        <v>10</v>
      </c>
      <c r="U824">
        <v>10</v>
      </c>
      <c r="V824">
        <v>10</v>
      </c>
      <c r="W824">
        <v>10</v>
      </c>
      <c r="X824">
        <v>10</v>
      </c>
      <c r="Y824" s="145">
        <v>10</v>
      </c>
      <c r="Z824">
        <v>10</v>
      </c>
      <c r="AA824">
        <v>10</v>
      </c>
    </row>
    <row r="825" spans="1:27" x14ac:dyDescent="0.2">
      <c r="A825" s="89">
        <f>VLOOKUP(C825,TabellenBDFS!$B$4:$C$2717,2,FALSE)</f>
        <v>113</v>
      </c>
      <c r="B825" t="str">
        <f t="shared" si="14"/>
        <v>1133</v>
      </c>
      <c r="C825" t="s">
        <v>116</v>
      </c>
      <c r="D825">
        <v>3</v>
      </c>
      <c r="E825">
        <v>0</v>
      </c>
      <c r="F825">
        <v>0</v>
      </c>
      <c r="G825">
        <v>0</v>
      </c>
      <c r="H825">
        <v>0</v>
      </c>
      <c r="I825">
        <v>10</v>
      </c>
      <c r="J825">
        <v>10</v>
      </c>
      <c r="K825">
        <v>10</v>
      </c>
      <c r="L825">
        <v>10</v>
      </c>
      <c r="M825">
        <v>10</v>
      </c>
      <c r="N825">
        <v>10</v>
      </c>
      <c r="O825">
        <v>20</v>
      </c>
      <c r="P825">
        <v>20</v>
      </c>
      <c r="Q825">
        <v>20</v>
      </c>
      <c r="R825">
        <v>20</v>
      </c>
      <c r="S825">
        <v>20</v>
      </c>
      <c r="T825">
        <v>20</v>
      </c>
      <c r="U825">
        <v>30</v>
      </c>
      <c r="V825">
        <v>30</v>
      </c>
      <c r="W825">
        <v>20</v>
      </c>
      <c r="X825">
        <v>20</v>
      </c>
      <c r="Y825" s="145">
        <v>20</v>
      </c>
      <c r="Z825">
        <v>30</v>
      </c>
      <c r="AA825">
        <v>20</v>
      </c>
    </row>
    <row r="826" spans="1:27" x14ac:dyDescent="0.2">
      <c r="A826" s="89">
        <f>VLOOKUP(C826,TabellenBDFS!$B$4:$C$2717,2,FALSE)</f>
        <v>113</v>
      </c>
      <c r="B826" t="str">
        <f t="shared" si="14"/>
        <v>1134</v>
      </c>
      <c r="C826" t="s">
        <v>116</v>
      </c>
      <c r="D826">
        <v>4</v>
      </c>
      <c r="E826">
        <v>0</v>
      </c>
      <c r="F826">
        <v>0</v>
      </c>
      <c r="G826">
        <v>0</v>
      </c>
      <c r="H826">
        <v>0</v>
      </c>
      <c r="I826">
        <v>10</v>
      </c>
      <c r="J826">
        <v>10</v>
      </c>
      <c r="K826">
        <v>0</v>
      </c>
      <c r="L826">
        <v>0</v>
      </c>
      <c r="M826">
        <v>0</v>
      </c>
      <c r="N826">
        <v>0</v>
      </c>
      <c r="O826">
        <v>0</v>
      </c>
      <c r="P826">
        <v>10</v>
      </c>
      <c r="Q826">
        <v>10</v>
      </c>
      <c r="R826">
        <v>10</v>
      </c>
      <c r="S826">
        <v>10</v>
      </c>
      <c r="T826">
        <v>10</v>
      </c>
      <c r="U826">
        <v>10</v>
      </c>
      <c r="V826">
        <v>10</v>
      </c>
      <c r="W826">
        <v>10</v>
      </c>
      <c r="X826">
        <v>10</v>
      </c>
      <c r="Y826" s="145">
        <v>10</v>
      </c>
      <c r="Z826">
        <v>10</v>
      </c>
      <c r="AA826">
        <v>0</v>
      </c>
    </row>
    <row r="827" spans="1:27" x14ac:dyDescent="0.2">
      <c r="A827" s="89">
        <f>VLOOKUP(C827,TabellenBDFS!$B$4:$C$2717,2,FALSE)</f>
        <v>113</v>
      </c>
      <c r="B827" t="str">
        <f t="shared" si="14"/>
        <v>1135</v>
      </c>
      <c r="C827" t="s">
        <v>116</v>
      </c>
      <c r="D827">
        <v>5</v>
      </c>
      <c r="E827">
        <v>0</v>
      </c>
      <c r="F827">
        <v>0</v>
      </c>
      <c r="G827">
        <v>0</v>
      </c>
      <c r="H827">
        <v>0</v>
      </c>
      <c r="I827">
        <v>0</v>
      </c>
      <c r="J827">
        <v>0</v>
      </c>
      <c r="K827">
        <v>0</v>
      </c>
      <c r="L827">
        <v>0</v>
      </c>
      <c r="M827">
        <v>0</v>
      </c>
      <c r="N827">
        <v>0</v>
      </c>
      <c r="O827">
        <v>0</v>
      </c>
      <c r="P827">
        <v>0</v>
      </c>
      <c r="Q827">
        <v>0</v>
      </c>
      <c r="R827">
        <v>0</v>
      </c>
      <c r="S827">
        <v>0</v>
      </c>
      <c r="T827">
        <v>0</v>
      </c>
      <c r="U827">
        <v>0</v>
      </c>
      <c r="V827">
        <v>0</v>
      </c>
      <c r="W827">
        <v>0</v>
      </c>
      <c r="X827">
        <v>0</v>
      </c>
      <c r="Y827" s="145">
        <v>0</v>
      </c>
      <c r="Z827">
        <v>0</v>
      </c>
      <c r="AA827">
        <v>0</v>
      </c>
    </row>
    <row r="828" spans="1:27" x14ac:dyDescent="0.2">
      <c r="A828" s="89">
        <f>VLOOKUP(C828,TabellenBDFS!$B$4:$C$2717,2,FALSE)</f>
        <v>113</v>
      </c>
      <c r="B828" t="str">
        <f t="shared" si="14"/>
        <v>1136</v>
      </c>
      <c r="C828" t="s">
        <v>116</v>
      </c>
      <c r="D828">
        <v>6</v>
      </c>
      <c r="E828">
        <v>40</v>
      </c>
      <c r="F828">
        <v>40</v>
      </c>
      <c r="G828">
        <v>40</v>
      </c>
      <c r="H828">
        <v>40</v>
      </c>
      <c r="I828">
        <v>40</v>
      </c>
      <c r="J828">
        <v>50</v>
      </c>
      <c r="K828">
        <v>50</v>
      </c>
      <c r="L828">
        <v>60</v>
      </c>
      <c r="M828">
        <v>50</v>
      </c>
      <c r="N828">
        <v>50</v>
      </c>
      <c r="O828">
        <v>50</v>
      </c>
      <c r="P828">
        <v>50</v>
      </c>
      <c r="Q828">
        <v>50</v>
      </c>
      <c r="R828">
        <v>50</v>
      </c>
      <c r="S828">
        <v>60</v>
      </c>
      <c r="T828">
        <v>60</v>
      </c>
      <c r="U828">
        <v>60</v>
      </c>
      <c r="V828">
        <v>60</v>
      </c>
      <c r="W828">
        <v>60</v>
      </c>
      <c r="X828">
        <v>60</v>
      </c>
      <c r="Y828" s="145">
        <v>60</v>
      </c>
      <c r="Z828">
        <v>70</v>
      </c>
      <c r="AA828">
        <v>70</v>
      </c>
    </row>
    <row r="829" spans="1:27" x14ac:dyDescent="0.2">
      <c r="A829" s="89">
        <f>VLOOKUP(C829,TabellenBDFS!$B$4:$C$2717,2,FALSE)</f>
        <v>113</v>
      </c>
      <c r="B829" t="str">
        <f t="shared" si="14"/>
        <v>1137</v>
      </c>
      <c r="C829" t="s">
        <v>116</v>
      </c>
      <c r="D829">
        <v>7</v>
      </c>
      <c r="E829">
        <v>70</v>
      </c>
      <c r="F829">
        <v>70</v>
      </c>
      <c r="G829">
        <v>70</v>
      </c>
      <c r="H829">
        <v>80</v>
      </c>
      <c r="I829">
        <v>90</v>
      </c>
      <c r="J829">
        <v>90</v>
      </c>
      <c r="K829">
        <v>80</v>
      </c>
      <c r="L829">
        <v>80</v>
      </c>
      <c r="M829">
        <v>80</v>
      </c>
      <c r="N829">
        <v>80</v>
      </c>
      <c r="O829">
        <v>70</v>
      </c>
      <c r="P829">
        <v>80</v>
      </c>
      <c r="Q829">
        <v>80</v>
      </c>
      <c r="R829">
        <v>90</v>
      </c>
      <c r="S829">
        <v>80</v>
      </c>
      <c r="T829">
        <v>90</v>
      </c>
      <c r="U829">
        <v>90</v>
      </c>
      <c r="V829">
        <v>90</v>
      </c>
      <c r="W829">
        <v>80</v>
      </c>
      <c r="X829">
        <v>80</v>
      </c>
      <c r="Y829" s="145">
        <v>80</v>
      </c>
      <c r="Z829">
        <v>60</v>
      </c>
      <c r="AA829">
        <v>50</v>
      </c>
    </row>
    <row r="830" spans="1:27" x14ac:dyDescent="0.2">
      <c r="A830" s="89">
        <f>VLOOKUP(C830,TabellenBDFS!$B$4:$C$2717,2,FALSE)</f>
        <v>114</v>
      </c>
      <c r="B830" t="str">
        <f t="shared" si="14"/>
        <v>1141</v>
      </c>
      <c r="C830" t="s">
        <v>117</v>
      </c>
      <c r="D830">
        <v>1</v>
      </c>
      <c r="E830" t="e">
        <v>#N/A</v>
      </c>
      <c r="F830" t="e">
        <v>#N/A</v>
      </c>
      <c r="G830" t="e">
        <v>#N/A</v>
      </c>
      <c r="H830" t="e">
        <v>#N/A</v>
      </c>
      <c r="I830" t="e">
        <v>#N/A</v>
      </c>
      <c r="J830" t="e">
        <v>#N/A</v>
      </c>
      <c r="K830" t="e">
        <v>#N/A</v>
      </c>
      <c r="L830" t="e">
        <v>#N/A</v>
      </c>
      <c r="M830" t="e">
        <v>#N/A</v>
      </c>
      <c r="N830" t="e">
        <v>#N/A</v>
      </c>
      <c r="O830" t="e">
        <v>#N/A</v>
      </c>
      <c r="P830" t="e">
        <v>#N/A</v>
      </c>
      <c r="Q830">
        <v>630</v>
      </c>
      <c r="R830">
        <v>660</v>
      </c>
      <c r="S830">
        <v>700</v>
      </c>
      <c r="T830">
        <v>710</v>
      </c>
      <c r="U830">
        <v>720</v>
      </c>
      <c r="V830">
        <v>770</v>
      </c>
      <c r="W830">
        <v>760</v>
      </c>
      <c r="X830">
        <v>780</v>
      </c>
      <c r="Y830" s="145">
        <v>750</v>
      </c>
      <c r="Z830">
        <v>740</v>
      </c>
      <c r="AA830">
        <v>730</v>
      </c>
    </row>
    <row r="831" spans="1:27" x14ac:dyDescent="0.2">
      <c r="A831" s="89">
        <f>VLOOKUP(C831,TabellenBDFS!$B$4:$C$2717,2,FALSE)</f>
        <v>114</v>
      </c>
      <c r="B831" t="str">
        <f t="shared" si="14"/>
        <v>1142</v>
      </c>
      <c r="C831" t="s">
        <v>117</v>
      </c>
      <c r="D831">
        <v>2</v>
      </c>
      <c r="E831" t="e">
        <v>#N/A</v>
      </c>
      <c r="F831" t="e">
        <v>#N/A</v>
      </c>
      <c r="G831" t="e">
        <v>#N/A</v>
      </c>
      <c r="H831" t="e">
        <v>#N/A</v>
      </c>
      <c r="I831" t="e">
        <v>#N/A</v>
      </c>
      <c r="J831" t="e">
        <v>#N/A</v>
      </c>
      <c r="K831" t="e">
        <v>#N/A</v>
      </c>
      <c r="L831" t="e">
        <v>#N/A</v>
      </c>
      <c r="M831" t="e">
        <v>#N/A</v>
      </c>
      <c r="N831" t="e">
        <v>#N/A</v>
      </c>
      <c r="O831" t="e">
        <v>#N/A</v>
      </c>
      <c r="P831" t="e">
        <v>#N/A</v>
      </c>
      <c r="Q831">
        <v>80</v>
      </c>
      <c r="R831">
        <v>80</v>
      </c>
      <c r="S831">
        <v>80</v>
      </c>
      <c r="T831">
        <v>80</v>
      </c>
      <c r="U831">
        <v>80</v>
      </c>
      <c r="V831">
        <v>70</v>
      </c>
      <c r="W831">
        <v>70</v>
      </c>
      <c r="X831">
        <v>70</v>
      </c>
      <c r="Y831" s="145">
        <v>70</v>
      </c>
      <c r="Z831">
        <v>70</v>
      </c>
      <c r="AA831">
        <v>70</v>
      </c>
    </row>
    <row r="832" spans="1:27" x14ac:dyDescent="0.2">
      <c r="A832" s="89">
        <f>VLOOKUP(C832,TabellenBDFS!$B$4:$C$2717,2,FALSE)</f>
        <v>114</v>
      </c>
      <c r="B832" t="str">
        <f t="shared" si="14"/>
        <v>1143</v>
      </c>
      <c r="C832" t="s">
        <v>117</v>
      </c>
      <c r="D832">
        <v>3</v>
      </c>
      <c r="E832" t="e">
        <v>#N/A</v>
      </c>
      <c r="F832" t="e">
        <v>#N/A</v>
      </c>
      <c r="G832" t="e">
        <v>#N/A</v>
      </c>
      <c r="H832" t="e">
        <v>#N/A</v>
      </c>
      <c r="I832" t="e">
        <v>#N/A</v>
      </c>
      <c r="J832" t="e">
        <v>#N/A</v>
      </c>
      <c r="K832" t="e">
        <v>#N/A</v>
      </c>
      <c r="L832" t="e">
        <v>#N/A</v>
      </c>
      <c r="M832" t="e">
        <v>#N/A</v>
      </c>
      <c r="N832" t="e">
        <v>#N/A</v>
      </c>
      <c r="O832" t="e">
        <v>#N/A</v>
      </c>
      <c r="P832" t="e">
        <v>#N/A</v>
      </c>
      <c r="Q832">
        <v>50</v>
      </c>
      <c r="R832">
        <v>50</v>
      </c>
      <c r="S832">
        <v>50</v>
      </c>
      <c r="T832">
        <v>60</v>
      </c>
      <c r="U832">
        <v>50</v>
      </c>
      <c r="V832">
        <v>80</v>
      </c>
      <c r="W832">
        <v>80</v>
      </c>
      <c r="X832">
        <v>90</v>
      </c>
      <c r="Y832" s="145">
        <v>90</v>
      </c>
      <c r="Z832">
        <v>90</v>
      </c>
      <c r="AA832">
        <v>90</v>
      </c>
    </row>
    <row r="833" spans="1:27" x14ac:dyDescent="0.2">
      <c r="A833" s="89">
        <f>VLOOKUP(C833,TabellenBDFS!$B$4:$C$2717,2,FALSE)</f>
        <v>114</v>
      </c>
      <c r="B833" t="str">
        <f t="shared" si="14"/>
        <v>1144</v>
      </c>
      <c r="C833" t="s">
        <v>117</v>
      </c>
      <c r="D833">
        <v>4</v>
      </c>
      <c r="E833" t="e">
        <v>#N/A</v>
      </c>
      <c r="F833" t="e">
        <v>#N/A</v>
      </c>
      <c r="G833" t="e">
        <v>#N/A</v>
      </c>
      <c r="H833" t="e">
        <v>#N/A</v>
      </c>
      <c r="I833" t="e">
        <v>#N/A</v>
      </c>
      <c r="J833" t="e">
        <v>#N/A</v>
      </c>
      <c r="K833" t="e">
        <v>#N/A</v>
      </c>
      <c r="L833" t="e">
        <v>#N/A</v>
      </c>
      <c r="M833" t="e">
        <v>#N/A</v>
      </c>
      <c r="N833" t="e">
        <v>#N/A</v>
      </c>
      <c r="O833" t="e">
        <v>#N/A</v>
      </c>
      <c r="P833" t="e">
        <v>#N/A</v>
      </c>
      <c r="Q833">
        <v>10</v>
      </c>
      <c r="R833">
        <v>10</v>
      </c>
      <c r="S833">
        <v>10</v>
      </c>
      <c r="T833">
        <v>10</v>
      </c>
      <c r="U833">
        <v>20</v>
      </c>
      <c r="V833">
        <v>40</v>
      </c>
      <c r="W833">
        <v>30</v>
      </c>
      <c r="X833">
        <v>40</v>
      </c>
      <c r="Y833" s="145">
        <v>40</v>
      </c>
      <c r="Z833">
        <v>40</v>
      </c>
      <c r="AA833">
        <v>30</v>
      </c>
    </row>
    <row r="834" spans="1:27" x14ac:dyDescent="0.2">
      <c r="A834" s="89">
        <f>VLOOKUP(C834,TabellenBDFS!$B$4:$C$2717,2,FALSE)</f>
        <v>114</v>
      </c>
      <c r="B834" t="str">
        <f t="shared" si="14"/>
        <v>1145</v>
      </c>
      <c r="C834" t="s">
        <v>117</v>
      </c>
      <c r="D834">
        <v>5</v>
      </c>
      <c r="E834" t="e">
        <v>#N/A</v>
      </c>
      <c r="F834" t="e">
        <v>#N/A</v>
      </c>
      <c r="G834" t="e">
        <v>#N/A</v>
      </c>
      <c r="H834" t="e">
        <v>#N/A</v>
      </c>
      <c r="I834" t="e">
        <v>#N/A</v>
      </c>
      <c r="J834" t="e">
        <v>#N/A</v>
      </c>
      <c r="K834" t="e">
        <v>#N/A</v>
      </c>
      <c r="L834" t="e">
        <v>#N/A</v>
      </c>
      <c r="M834" t="e">
        <v>#N/A</v>
      </c>
      <c r="N834" t="e">
        <v>#N/A</v>
      </c>
      <c r="O834" t="e">
        <v>#N/A</v>
      </c>
      <c r="P834" t="e">
        <v>#N/A</v>
      </c>
      <c r="Q834">
        <v>0</v>
      </c>
      <c r="R834">
        <v>0</v>
      </c>
      <c r="S834">
        <v>0</v>
      </c>
      <c r="T834">
        <v>0</v>
      </c>
      <c r="U834">
        <v>0</v>
      </c>
      <c r="V834">
        <v>0</v>
      </c>
      <c r="W834">
        <v>0</v>
      </c>
      <c r="X834">
        <v>0</v>
      </c>
      <c r="Y834" s="145">
        <v>0</v>
      </c>
      <c r="Z834">
        <v>0</v>
      </c>
      <c r="AA834">
        <v>0</v>
      </c>
    </row>
    <row r="835" spans="1:27" x14ac:dyDescent="0.2">
      <c r="A835" s="89">
        <f>VLOOKUP(C835,TabellenBDFS!$B$4:$C$2717,2,FALSE)</f>
        <v>114</v>
      </c>
      <c r="B835" t="str">
        <f t="shared" si="14"/>
        <v>1146</v>
      </c>
      <c r="C835" t="s">
        <v>117</v>
      </c>
      <c r="D835">
        <v>6</v>
      </c>
      <c r="E835" t="e">
        <v>#N/A</v>
      </c>
      <c r="F835" t="e">
        <v>#N/A</v>
      </c>
      <c r="G835" t="e">
        <v>#N/A</v>
      </c>
      <c r="H835" t="e">
        <v>#N/A</v>
      </c>
      <c r="I835" t="e">
        <v>#N/A</v>
      </c>
      <c r="J835" t="e">
        <v>#N/A</v>
      </c>
      <c r="K835" t="e">
        <v>#N/A</v>
      </c>
      <c r="L835" t="e">
        <v>#N/A</v>
      </c>
      <c r="M835" t="e">
        <v>#N/A</v>
      </c>
      <c r="N835" t="e">
        <v>#N/A</v>
      </c>
      <c r="O835" t="e">
        <v>#N/A</v>
      </c>
      <c r="P835" t="e">
        <v>#N/A</v>
      </c>
      <c r="Q835">
        <v>350</v>
      </c>
      <c r="R835">
        <v>360</v>
      </c>
      <c r="S835">
        <v>370</v>
      </c>
      <c r="T835">
        <v>380</v>
      </c>
      <c r="U835">
        <v>390</v>
      </c>
      <c r="V835">
        <v>410</v>
      </c>
      <c r="W835">
        <v>400</v>
      </c>
      <c r="X835">
        <v>400</v>
      </c>
      <c r="Y835" s="145">
        <v>380</v>
      </c>
      <c r="Z835">
        <v>370</v>
      </c>
      <c r="AA835">
        <v>340</v>
      </c>
    </row>
    <row r="836" spans="1:27" x14ac:dyDescent="0.2">
      <c r="A836" s="89">
        <f>VLOOKUP(C836,TabellenBDFS!$B$4:$C$2717,2,FALSE)</f>
        <v>114</v>
      </c>
      <c r="B836" t="str">
        <f t="shared" si="14"/>
        <v>1147</v>
      </c>
      <c r="C836" t="s">
        <v>117</v>
      </c>
      <c r="D836">
        <v>7</v>
      </c>
      <c r="E836" t="e">
        <v>#N/A</v>
      </c>
      <c r="F836" t="e">
        <v>#N/A</v>
      </c>
      <c r="G836" t="e">
        <v>#N/A</v>
      </c>
      <c r="H836" t="e">
        <v>#N/A</v>
      </c>
      <c r="I836" t="e">
        <v>#N/A</v>
      </c>
      <c r="J836" t="e">
        <v>#N/A</v>
      </c>
      <c r="K836" t="e">
        <v>#N/A</v>
      </c>
      <c r="L836" t="e">
        <v>#N/A</v>
      </c>
      <c r="M836" t="e">
        <v>#N/A</v>
      </c>
      <c r="N836" t="e">
        <v>#N/A</v>
      </c>
      <c r="O836" t="e">
        <v>#N/A</v>
      </c>
      <c r="P836" t="e">
        <v>#N/A</v>
      </c>
      <c r="Q836">
        <v>140</v>
      </c>
      <c r="R836">
        <v>150</v>
      </c>
      <c r="S836">
        <v>180</v>
      </c>
      <c r="T836">
        <v>180</v>
      </c>
      <c r="U836">
        <v>180</v>
      </c>
      <c r="V836">
        <v>180</v>
      </c>
      <c r="W836">
        <v>180</v>
      </c>
      <c r="X836">
        <v>180</v>
      </c>
      <c r="Y836" s="145">
        <v>170</v>
      </c>
      <c r="Z836">
        <v>180</v>
      </c>
      <c r="AA836">
        <v>190</v>
      </c>
    </row>
    <row r="837" spans="1:27" x14ac:dyDescent="0.2">
      <c r="A837" s="89">
        <f>VLOOKUP(C837,TabellenBDFS!$B$4:$C$2717,2,FALSE)</f>
        <v>115</v>
      </c>
      <c r="B837" t="str">
        <f t="shared" si="14"/>
        <v>1151</v>
      </c>
      <c r="C837" t="s">
        <v>118</v>
      </c>
      <c r="D837">
        <v>1</v>
      </c>
      <c r="E837">
        <v>490</v>
      </c>
      <c r="F837">
        <v>490</v>
      </c>
      <c r="G837">
        <v>570</v>
      </c>
      <c r="H837">
        <v>580</v>
      </c>
      <c r="I837">
        <v>580</v>
      </c>
      <c r="J837">
        <v>590</v>
      </c>
      <c r="K837">
        <v>580</v>
      </c>
      <c r="L837">
        <v>560</v>
      </c>
      <c r="M837">
        <v>560</v>
      </c>
      <c r="N837">
        <v>570</v>
      </c>
      <c r="O837">
        <v>580</v>
      </c>
      <c r="P837">
        <v>610</v>
      </c>
      <c r="Q837">
        <v>620</v>
      </c>
      <c r="R837">
        <v>610</v>
      </c>
      <c r="S837">
        <v>640</v>
      </c>
      <c r="T837">
        <v>640</v>
      </c>
      <c r="U837">
        <v>630</v>
      </c>
      <c r="V837">
        <v>650</v>
      </c>
      <c r="W837">
        <v>650</v>
      </c>
      <c r="X837">
        <v>660</v>
      </c>
      <c r="Y837" s="145">
        <v>630</v>
      </c>
      <c r="Z837">
        <v>700</v>
      </c>
      <c r="AA837">
        <v>690</v>
      </c>
    </row>
    <row r="838" spans="1:27" x14ac:dyDescent="0.2">
      <c r="A838" s="89">
        <f>VLOOKUP(C838,TabellenBDFS!$B$4:$C$2717,2,FALSE)</f>
        <v>115</v>
      </c>
      <c r="B838" t="str">
        <f t="shared" si="14"/>
        <v>1152</v>
      </c>
      <c r="C838" t="s">
        <v>118</v>
      </c>
      <c r="D838">
        <v>2</v>
      </c>
      <c r="E838">
        <v>180</v>
      </c>
      <c r="F838">
        <v>160</v>
      </c>
      <c r="G838">
        <v>170</v>
      </c>
      <c r="H838">
        <v>170</v>
      </c>
      <c r="I838">
        <v>160</v>
      </c>
      <c r="J838">
        <v>160</v>
      </c>
      <c r="K838">
        <v>150</v>
      </c>
      <c r="L838">
        <v>130</v>
      </c>
      <c r="M838">
        <v>130</v>
      </c>
      <c r="N838">
        <v>120</v>
      </c>
      <c r="O838">
        <v>110</v>
      </c>
      <c r="P838">
        <v>110</v>
      </c>
      <c r="Q838">
        <v>90</v>
      </c>
      <c r="R838">
        <v>80</v>
      </c>
      <c r="S838">
        <v>90</v>
      </c>
      <c r="T838">
        <v>80</v>
      </c>
      <c r="U838">
        <v>80</v>
      </c>
      <c r="V838">
        <v>70</v>
      </c>
      <c r="W838">
        <v>70</v>
      </c>
      <c r="X838">
        <v>60</v>
      </c>
      <c r="Y838" s="145">
        <v>60</v>
      </c>
      <c r="Z838">
        <v>60</v>
      </c>
      <c r="AA838">
        <v>60</v>
      </c>
    </row>
    <row r="839" spans="1:27" x14ac:dyDescent="0.2">
      <c r="A839" s="89">
        <f>VLOOKUP(C839,TabellenBDFS!$B$4:$C$2717,2,FALSE)</f>
        <v>115</v>
      </c>
      <c r="B839" t="str">
        <f t="shared" si="14"/>
        <v>1153</v>
      </c>
      <c r="C839" t="s">
        <v>118</v>
      </c>
      <c r="D839">
        <v>3</v>
      </c>
      <c r="E839">
        <v>0</v>
      </c>
      <c r="F839">
        <v>10</v>
      </c>
      <c r="G839">
        <v>10</v>
      </c>
      <c r="H839">
        <v>20</v>
      </c>
      <c r="I839">
        <v>20</v>
      </c>
      <c r="J839">
        <v>30</v>
      </c>
      <c r="K839">
        <v>40</v>
      </c>
      <c r="L839">
        <v>40</v>
      </c>
      <c r="M839">
        <v>50</v>
      </c>
      <c r="N839">
        <v>60</v>
      </c>
      <c r="O839">
        <v>70</v>
      </c>
      <c r="P839">
        <v>80</v>
      </c>
      <c r="Q839">
        <v>90</v>
      </c>
      <c r="R839">
        <v>80</v>
      </c>
      <c r="S839">
        <v>80</v>
      </c>
      <c r="T839">
        <v>80</v>
      </c>
      <c r="U839">
        <v>80</v>
      </c>
      <c r="V839">
        <v>100</v>
      </c>
      <c r="W839">
        <v>100</v>
      </c>
      <c r="X839">
        <v>110</v>
      </c>
      <c r="Y839" s="145">
        <v>100</v>
      </c>
      <c r="Z839">
        <v>130</v>
      </c>
      <c r="AA839">
        <v>140</v>
      </c>
    </row>
    <row r="840" spans="1:27" x14ac:dyDescent="0.2">
      <c r="A840" s="89">
        <f>VLOOKUP(C840,TabellenBDFS!$B$4:$C$2717,2,FALSE)</f>
        <v>115</v>
      </c>
      <c r="B840" t="str">
        <f t="shared" si="14"/>
        <v>1154</v>
      </c>
      <c r="C840" t="s">
        <v>118</v>
      </c>
      <c r="D840">
        <v>4</v>
      </c>
      <c r="E840">
        <v>0</v>
      </c>
      <c r="F840">
        <v>0</v>
      </c>
      <c r="G840">
        <v>0</v>
      </c>
      <c r="H840">
        <v>0</v>
      </c>
      <c r="I840">
        <v>20</v>
      </c>
      <c r="J840">
        <v>10</v>
      </c>
      <c r="K840">
        <v>20</v>
      </c>
      <c r="L840">
        <v>20</v>
      </c>
      <c r="M840">
        <v>10</v>
      </c>
      <c r="N840">
        <v>20</v>
      </c>
      <c r="O840">
        <v>20</v>
      </c>
      <c r="P840">
        <v>30</v>
      </c>
      <c r="Q840">
        <v>30</v>
      </c>
      <c r="R840">
        <v>30</v>
      </c>
      <c r="S840">
        <v>40</v>
      </c>
      <c r="T840">
        <v>30</v>
      </c>
      <c r="U840">
        <v>30</v>
      </c>
      <c r="V840">
        <v>50</v>
      </c>
      <c r="W840">
        <v>40</v>
      </c>
      <c r="X840">
        <v>40</v>
      </c>
      <c r="Y840" s="145">
        <v>40</v>
      </c>
      <c r="Z840">
        <v>40</v>
      </c>
      <c r="AA840">
        <v>40</v>
      </c>
    </row>
    <row r="841" spans="1:27" x14ac:dyDescent="0.2">
      <c r="A841" s="89">
        <f>VLOOKUP(C841,TabellenBDFS!$B$4:$C$2717,2,FALSE)</f>
        <v>115</v>
      </c>
      <c r="B841" t="str">
        <f t="shared" si="14"/>
        <v>1155</v>
      </c>
      <c r="C841" t="s">
        <v>118</v>
      </c>
      <c r="D841">
        <v>5</v>
      </c>
      <c r="E841">
        <v>60</v>
      </c>
      <c r="F841">
        <v>60</v>
      </c>
      <c r="G841">
        <v>70</v>
      </c>
      <c r="H841">
        <v>80</v>
      </c>
      <c r="I841">
        <v>80</v>
      </c>
      <c r="J841">
        <v>80</v>
      </c>
      <c r="K841">
        <v>80</v>
      </c>
      <c r="L841">
        <v>80</v>
      </c>
      <c r="M841">
        <v>70</v>
      </c>
      <c r="N841">
        <v>60</v>
      </c>
      <c r="O841">
        <v>60</v>
      </c>
      <c r="P841">
        <v>60</v>
      </c>
      <c r="Q841">
        <v>60</v>
      </c>
      <c r="R841">
        <v>60</v>
      </c>
      <c r="S841">
        <v>70</v>
      </c>
      <c r="T841">
        <v>60</v>
      </c>
      <c r="U841">
        <v>60</v>
      </c>
      <c r="V841">
        <v>60</v>
      </c>
      <c r="W841">
        <v>60</v>
      </c>
      <c r="X841">
        <v>50</v>
      </c>
      <c r="Y841" s="145">
        <v>50</v>
      </c>
      <c r="Z841">
        <v>50</v>
      </c>
      <c r="AA841">
        <v>60</v>
      </c>
    </row>
    <row r="842" spans="1:27" x14ac:dyDescent="0.2">
      <c r="A842" s="89">
        <f>VLOOKUP(C842,TabellenBDFS!$B$4:$C$2717,2,FALSE)</f>
        <v>115</v>
      </c>
      <c r="B842" t="str">
        <f t="shared" si="14"/>
        <v>1156</v>
      </c>
      <c r="C842" t="s">
        <v>118</v>
      </c>
      <c r="D842">
        <v>6</v>
      </c>
      <c r="E842">
        <v>140</v>
      </c>
      <c r="F842">
        <v>140</v>
      </c>
      <c r="G842">
        <v>170</v>
      </c>
      <c r="H842">
        <v>180</v>
      </c>
      <c r="I842">
        <v>180</v>
      </c>
      <c r="J842">
        <v>180</v>
      </c>
      <c r="K842">
        <v>180</v>
      </c>
      <c r="L842">
        <v>170</v>
      </c>
      <c r="M842">
        <v>180</v>
      </c>
      <c r="N842">
        <v>180</v>
      </c>
      <c r="O842">
        <v>200</v>
      </c>
      <c r="P842">
        <v>230</v>
      </c>
      <c r="Q842">
        <v>240</v>
      </c>
      <c r="R842">
        <v>250</v>
      </c>
      <c r="S842">
        <v>270</v>
      </c>
      <c r="T842">
        <v>280</v>
      </c>
      <c r="U842">
        <v>270</v>
      </c>
      <c r="V842">
        <v>270</v>
      </c>
      <c r="W842">
        <v>280</v>
      </c>
      <c r="X842">
        <v>300</v>
      </c>
      <c r="Y842" s="145">
        <v>290</v>
      </c>
      <c r="Z842">
        <v>310</v>
      </c>
      <c r="AA842">
        <v>300</v>
      </c>
    </row>
    <row r="843" spans="1:27" x14ac:dyDescent="0.2">
      <c r="A843" s="89">
        <f>VLOOKUP(C843,TabellenBDFS!$B$4:$C$2717,2,FALSE)</f>
        <v>115</v>
      </c>
      <c r="B843" t="str">
        <f t="shared" ref="B843:B906" si="15">CONCATENATE(A843,D843)</f>
        <v>1157</v>
      </c>
      <c r="C843" t="s">
        <v>118</v>
      </c>
      <c r="D843">
        <v>7</v>
      </c>
      <c r="E843">
        <v>120</v>
      </c>
      <c r="F843">
        <v>110</v>
      </c>
      <c r="G843">
        <v>140</v>
      </c>
      <c r="H843">
        <v>130</v>
      </c>
      <c r="I843">
        <v>130</v>
      </c>
      <c r="J843">
        <v>130</v>
      </c>
      <c r="K843">
        <v>120</v>
      </c>
      <c r="L843">
        <v>130</v>
      </c>
      <c r="M843">
        <v>120</v>
      </c>
      <c r="N843">
        <v>120</v>
      </c>
      <c r="O843">
        <v>110</v>
      </c>
      <c r="P843">
        <v>110</v>
      </c>
      <c r="Q843">
        <v>110</v>
      </c>
      <c r="R843">
        <v>100</v>
      </c>
      <c r="S843">
        <v>110</v>
      </c>
      <c r="T843">
        <v>110</v>
      </c>
      <c r="U843">
        <v>100</v>
      </c>
      <c r="V843">
        <v>100</v>
      </c>
      <c r="W843">
        <v>110</v>
      </c>
      <c r="X843">
        <v>110</v>
      </c>
      <c r="Y843" s="145">
        <v>100</v>
      </c>
      <c r="Z843">
        <v>110</v>
      </c>
      <c r="AA843">
        <v>100</v>
      </c>
    </row>
    <row r="844" spans="1:27" x14ac:dyDescent="0.2">
      <c r="A844" s="89">
        <f>VLOOKUP(C844,TabellenBDFS!$B$4:$C$2717,2,FALSE)</f>
        <v>116</v>
      </c>
      <c r="B844" t="str">
        <f t="shared" si="15"/>
        <v>1161</v>
      </c>
      <c r="C844" t="s">
        <v>119</v>
      </c>
      <c r="D844">
        <v>1</v>
      </c>
      <c r="E844">
        <v>1060</v>
      </c>
      <c r="F844">
        <v>1060</v>
      </c>
      <c r="G844">
        <v>1090</v>
      </c>
      <c r="H844">
        <v>1110</v>
      </c>
      <c r="I844">
        <v>1140</v>
      </c>
      <c r="J844">
        <v>1150</v>
      </c>
      <c r="K844">
        <v>1190</v>
      </c>
      <c r="L844">
        <v>1260</v>
      </c>
      <c r="M844">
        <v>1230</v>
      </c>
      <c r="N844">
        <v>1260</v>
      </c>
      <c r="O844">
        <v>1240</v>
      </c>
      <c r="P844">
        <v>1370</v>
      </c>
      <c r="Q844">
        <v>1350</v>
      </c>
      <c r="R844">
        <v>1400</v>
      </c>
      <c r="S844">
        <v>1430</v>
      </c>
      <c r="T844">
        <v>1460</v>
      </c>
      <c r="U844">
        <v>1430</v>
      </c>
      <c r="V844">
        <v>1450</v>
      </c>
      <c r="W844">
        <v>1410</v>
      </c>
      <c r="X844">
        <v>1430</v>
      </c>
      <c r="Y844" s="145">
        <v>1420</v>
      </c>
      <c r="Z844">
        <v>1450</v>
      </c>
      <c r="AA844">
        <v>1420</v>
      </c>
    </row>
    <row r="845" spans="1:27" x14ac:dyDescent="0.2">
      <c r="A845" s="89">
        <f>VLOOKUP(C845,TabellenBDFS!$B$4:$C$2717,2,FALSE)</f>
        <v>116</v>
      </c>
      <c r="B845" t="str">
        <f t="shared" si="15"/>
        <v>1162</v>
      </c>
      <c r="C845" t="s">
        <v>119</v>
      </c>
      <c r="D845">
        <v>2</v>
      </c>
      <c r="E845">
        <v>160</v>
      </c>
      <c r="F845">
        <v>160</v>
      </c>
      <c r="G845">
        <v>160</v>
      </c>
      <c r="H845">
        <v>160</v>
      </c>
      <c r="I845">
        <v>160</v>
      </c>
      <c r="J845">
        <v>150</v>
      </c>
      <c r="K845">
        <v>150</v>
      </c>
      <c r="L845">
        <v>140</v>
      </c>
      <c r="M845">
        <v>140</v>
      </c>
      <c r="N845">
        <v>140</v>
      </c>
      <c r="O845">
        <v>130</v>
      </c>
      <c r="P845">
        <v>120</v>
      </c>
      <c r="Q845">
        <v>120</v>
      </c>
      <c r="R845">
        <v>120</v>
      </c>
      <c r="S845">
        <v>110</v>
      </c>
      <c r="T845">
        <v>110</v>
      </c>
      <c r="U845">
        <v>110</v>
      </c>
      <c r="V845">
        <v>100</v>
      </c>
      <c r="W845">
        <v>100</v>
      </c>
      <c r="X845">
        <v>90</v>
      </c>
      <c r="Y845" s="145">
        <v>90</v>
      </c>
      <c r="Z845">
        <v>90</v>
      </c>
      <c r="AA845">
        <v>80</v>
      </c>
    </row>
    <row r="846" spans="1:27" x14ac:dyDescent="0.2">
      <c r="A846" s="89">
        <f>VLOOKUP(C846,TabellenBDFS!$B$4:$C$2717,2,FALSE)</f>
        <v>116</v>
      </c>
      <c r="B846" t="str">
        <f t="shared" si="15"/>
        <v>1163</v>
      </c>
      <c r="C846" t="s">
        <v>119</v>
      </c>
      <c r="D846">
        <v>3</v>
      </c>
      <c r="E846">
        <v>0</v>
      </c>
      <c r="F846">
        <v>10</v>
      </c>
      <c r="G846">
        <v>30</v>
      </c>
      <c r="H846">
        <v>50</v>
      </c>
      <c r="I846">
        <v>60</v>
      </c>
      <c r="J846">
        <v>80</v>
      </c>
      <c r="K846">
        <v>90</v>
      </c>
      <c r="L846">
        <v>120</v>
      </c>
      <c r="M846">
        <v>130</v>
      </c>
      <c r="N846">
        <v>150</v>
      </c>
      <c r="O846">
        <v>160</v>
      </c>
      <c r="P846">
        <v>180</v>
      </c>
      <c r="Q846">
        <v>180</v>
      </c>
      <c r="R846">
        <v>190</v>
      </c>
      <c r="S846">
        <v>170</v>
      </c>
      <c r="T846">
        <v>170</v>
      </c>
      <c r="U846">
        <v>170</v>
      </c>
      <c r="V846">
        <v>180</v>
      </c>
      <c r="W846">
        <v>170</v>
      </c>
      <c r="X846">
        <v>180</v>
      </c>
      <c r="Y846" s="145">
        <v>170</v>
      </c>
      <c r="Z846">
        <v>170</v>
      </c>
      <c r="AA846">
        <v>180</v>
      </c>
    </row>
    <row r="847" spans="1:27" x14ac:dyDescent="0.2">
      <c r="A847" s="89">
        <f>VLOOKUP(C847,TabellenBDFS!$B$4:$C$2717,2,FALSE)</f>
        <v>116</v>
      </c>
      <c r="B847" t="str">
        <f t="shared" si="15"/>
        <v>1164</v>
      </c>
      <c r="C847" t="s">
        <v>119</v>
      </c>
      <c r="D847">
        <v>4</v>
      </c>
      <c r="E847">
        <v>0</v>
      </c>
      <c r="F847">
        <v>0</v>
      </c>
      <c r="G847">
        <v>0</v>
      </c>
      <c r="H847">
        <v>0</v>
      </c>
      <c r="I847">
        <v>10</v>
      </c>
      <c r="J847">
        <v>10</v>
      </c>
      <c r="K847">
        <v>40</v>
      </c>
      <c r="L847">
        <v>60</v>
      </c>
      <c r="M847">
        <v>60</v>
      </c>
      <c r="N847">
        <v>60</v>
      </c>
      <c r="O847">
        <v>50</v>
      </c>
      <c r="P847">
        <v>60</v>
      </c>
      <c r="Q847">
        <v>70</v>
      </c>
      <c r="R847">
        <v>70</v>
      </c>
      <c r="S847">
        <v>70</v>
      </c>
      <c r="T847">
        <v>70</v>
      </c>
      <c r="U847">
        <v>70</v>
      </c>
      <c r="V847">
        <v>70</v>
      </c>
      <c r="W847">
        <v>70</v>
      </c>
      <c r="X847">
        <v>70</v>
      </c>
      <c r="Y847" s="145">
        <v>70</v>
      </c>
      <c r="Z847">
        <v>60</v>
      </c>
      <c r="AA847">
        <v>60</v>
      </c>
    </row>
    <row r="848" spans="1:27" x14ac:dyDescent="0.2">
      <c r="A848" s="89">
        <f>VLOOKUP(C848,TabellenBDFS!$B$4:$C$2717,2,FALSE)</f>
        <v>116</v>
      </c>
      <c r="B848" t="str">
        <f t="shared" si="15"/>
        <v>1165</v>
      </c>
      <c r="C848" t="s">
        <v>119</v>
      </c>
      <c r="D848">
        <v>5</v>
      </c>
      <c r="E848">
        <v>100</v>
      </c>
      <c r="F848">
        <v>100</v>
      </c>
      <c r="G848">
        <v>100</v>
      </c>
      <c r="H848">
        <v>100</v>
      </c>
      <c r="I848">
        <v>90</v>
      </c>
      <c r="J848">
        <v>90</v>
      </c>
      <c r="K848">
        <v>100</v>
      </c>
      <c r="L848">
        <v>100</v>
      </c>
      <c r="M848">
        <v>90</v>
      </c>
      <c r="N848">
        <v>90</v>
      </c>
      <c r="O848">
        <v>90</v>
      </c>
      <c r="P848">
        <v>90</v>
      </c>
      <c r="Q848">
        <v>90</v>
      </c>
      <c r="R848">
        <v>90</v>
      </c>
      <c r="S848">
        <v>90</v>
      </c>
      <c r="T848">
        <v>90</v>
      </c>
      <c r="U848">
        <v>100</v>
      </c>
      <c r="V848">
        <v>100</v>
      </c>
      <c r="W848">
        <v>100</v>
      </c>
      <c r="X848">
        <v>100</v>
      </c>
      <c r="Y848" s="145">
        <v>100</v>
      </c>
      <c r="Z848">
        <v>100</v>
      </c>
      <c r="AA848">
        <v>100</v>
      </c>
    </row>
    <row r="849" spans="1:27" x14ac:dyDescent="0.2">
      <c r="A849" s="89">
        <f>VLOOKUP(C849,TabellenBDFS!$B$4:$C$2717,2,FALSE)</f>
        <v>116</v>
      </c>
      <c r="B849" t="str">
        <f t="shared" si="15"/>
        <v>1166</v>
      </c>
      <c r="C849" t="s">
        <v>119</v>
      </c>
      <c r="D849">
        <v>6</v>
      </c>
      <c r="E849">
        <v>320</v>
      </c>
      <c r="F849">
        <v>320</v>
      </c>
      <c r="G849">
        <v>340</v>
      </c>
      <c r="H849">
        <v>340</v>
      </c>
      <c r="I849">
        <v>350</v>
      </c>
      <c r="J849">
        <v>360</v>
      </c>
      <c r="K849">
        <v>360</v>
      </c>
      <c r="L849">
        <v>370</v>
      </c>
      <c r="M849">
        <v>370</v>
      </c>
      <c r="N849">
        <v>370</v>
      </c>
      <c r="O849">
        <v>370</v>
      </c>
      <c r="P849">
        <v>410</v>
      </c>
      <c r="Q849">
        <v>410</v>
      </c>
      <c r="R849">
        <v>450</v>
      </c>
      <c r="S849">
        <v>500</v>
      </c>
      <c r="T849">
        <v>520</v>
      </c>
      <c r="U849">
        <v>530</v>
      </c>
      <c r="V849">
        <v>520</v>
      </c>
      <c r="W849">
        <v>520</v>
      </c>
      <c r="X849">
        <v>500</v>
      </c>
      <c r="Y849" s="145">
        <v>490</v>
      </c>
      <c r="Z849">
        <v>490</v>
      </c>
      <c r="AA849">
        <v>480</v>
      </c>
    </row>
    <row r="850" spans="1:27" x14ac:dyDescent="0.2">
      <c r="A850" s="89">
        <f>VLOOKUP(C850,TabellenBDFS!$B$4:$C$2717,2,FALSE)</f>
        <v>116</v>
      </c>
      <c r="B850" t="str">
        <f t="shared" si="15"/>
        <v>1167</v>
      </c>
      <c r="C850" t="s">
        <v>119</v>
      </c>
      <c r="D850">
        <v>7</v>
      </c>
      <c r="E850">
        <v>480</v>
      </c>
      <c r="F850">
        <v>470</v>
      </c>
      <c r="G850">
        <v>470</v>
      </c>
      <c r="H850">
        <v>460</v>
      </c>
      <c r="I850">
        <v>470</v>
      </c>
      <c r="J850">
        <v>460</v>
      </c>
      <c r="K850">
        <v>450</v>
      </c>
      <c r="L850">
        <v>480</v>
      </c>
      <c r="M850">
        <v>450</v>
      </c>
      <c r="N850">
        <v>470</v>
      </c>
      <c r="O850">
        <v>450</v>
      </c>
      <c r="P850">
        <v>500</v>
      </c>
      <c r="Q850">
        <v>480</v>
      </c>
      <c r="R850">
        <v>490</v>
      </c>
      <c r="S850">
        <v>490</v>
      </c>
      <c r="T850">
        <v>500</v>
      </c>
      <c r="U850">
        <v>460</v>
      </c>
      <c r="V850">
        <v>470</v>
      </c>
      <c r="W850">
        <v>460</v>
      </c>
      <c r="X850">
        <v>490</v>
      </c>
      <c r="Y850" s="145">
        <v>490</v>
      </c>
      <c r="Z850">
        <v>540</v>
      </c>
      <c r="AA850">
        <v>520</v>
      </c>
    </row>
    <row r="851" spans="1:27" x14ac:dyDescent="0.2">
      <c r="A851" s="89">
        <f>VLOOKUP(C851,TabellenBDFS!$B$4:$C$2717,2,FALSE)</f>
        <v>117</v>
      </c>
      <c r="B851" t="str">
        <f t="shared" si="15"/>
        <v>1171</v>
      </c>
      <c r="C851" t="s">
        <v>120</v>
      </c>
      <c r="D851">
        <v>1</v>
      </c>
      <c r="E851">
        <v>80</v>
      </c>
      <c r="F851">
        <v>80</v>
      </c>
      <c r="G851">
        <v>90</v>
      </c>
      <c r="H851">
        <v>100</v>
      </c>
      <c r="I851">
        <v>100</v>
      </c>
      <c r="J851">
        <v>120</v>
      </c>
      <c r="K851">
        <v>120</v>
      </c>
      <c r="L851">
        <v>120</v>
      </c>
      <c r="M851">
        <v>110</v>
      </c>
      <c r="N851">
        <v>120</v>
      </c>
      <c r="O851">
        <v>120</v>
      </c>
      <c r="P851">
        <v>120</v>
      </c>
      <c r="Q851">
        <v>130</v>
      </c>
      <c r="R851">
        <v>120</v>
      </c>
      <c r="S851">
        <v>140</v>
      </c>
      <c r="T851">
        <v>130</v>
      </c>
      <c r="U851">
        <v>140</v>
      </c>
      <c r="V851">
        <v>150</v>
      </c>
      <c r="W851">
        <v>160</v>
      </c>
      <c r="X851">
        <v>150</v>
      </c>
      <c r="Y851" s="145">
        <v>150</v>
      </c>
      <c r="Z851">
        <v>160</v>
      </c>
      <c r="AA851">
        <v>160</v>
      </c>
    </row>
    <row r="852" spans="1:27" x14ac:dyDescent="0.2">
      <c r="A852" s="89">
        <f>VLOOKUP(C852,TabellenBDFS!$B$4:$C$2717,2,FALSE)</f>
        <v>117</v>
      </c>
      <c r="B852" t="str">
        <f t="shared" si="15"/>
        <v>1172</v>
      </c>
      <c r="C852" t="s">
        <v>120</v>
      </c>
      <c r="D852">
        <v>2</v>
      </c>
      <c r="E852">
        <v>10</v>
      </c>
      <c r="F852">
        <v>10</v>
      </c>
      <c r="G852">
        <v>10</v>
      </c>
      <c r="H852">
        <v>10</v>
      </c>
      <c r="I852">
        <v>10</v>
      </c>
      <c r="J852">
        <v>10</v>
      </c>
      <c r="K852">
        <v>10</v>
      </c>
      <c r="L852">
        <v>10</v>
      </c>
      <c r="M852">
        <v>10</v>
      </c>
      <c r="N852">
        <v>10</v>
      </c>
      <c r="O852">
        <v>10</v>
      </c>
      <c r="P852">
        <v>10</v>
      </c>
      <c r="Q852">
        <v>10</v>
      </c>
      <c r="R852">
        <v>10</v>
      </c>
      <c r="S852">
        <v>10</v>
      </c>
      <c r="T852">
        <v>10</v>
      </c>
      <c r="U852">
        <v>10</v>
      </c>
      <c r="V852">
        <v>0</v>
      </c>
      <c r="W852">
        <v>0</v>
      </c>
      <c r="X852">
        <v>0</v>
      </c>
      <c r="Y852" s="145">
        <v>0</v>
      </c>
      <c r="Z852">
        <v>0</v>
      </c>
      <c r="AA852">
        <v>0</v>
      </c>
    </row>
    <row r="853" spans="1:27" x14ac:dyDescent="0.2">
      <c r="A853" s="89">
        <f>VLOOKUP(C853,TabellenBDFS!$B$4:$C$2717,2,FALSE)</f>
        <v>117</v>
      </c>
      <c r="B853" t="str">
        <f t="shared" si="15"/>
        <v>1173</v>
      </c>
      <c r="C853" t="s">
        <v>120</v>
      </c>
      <c r="D853">
        <v>3</v>
      </c>
      <c r="E853">
        <v>0</v>
      </c>
      <c r="F853">
        <v>0</v>
      </c>
      <c r="G853">
        <v>0</v>
      </c>
      <c r="H853">
        <v>0</v>
      </c>
      <c r="I853">
        <v>10</v>
      </c>
      <c r="J853">
        <v>10</v>
      </c>
      <c r="K853">
        <v>10</v>
      </c>
      <c r="L853">
        <v>10</v>
      </c>
      <c r="M853">
        <v>10</v>
      </c>
      <c r="N853">
        <v>10</v>
      </c>
      <c r="O853">
        <v>10</v>
      </c>
      <c r="P853">
        <v>10</v>
      </c>
      <c r="Q853">
        <v>20</v>
      </c>
      <c r="R853">
        <v>20</v>
      </c>
      <c r="S853">
        <v>20</v>
      </c>
      <c r="T853">
        <v>20</v>
      </c>
      <c r="U853">
        <v>20</v>
      </c>
      <c r="V853">
        <v>20</v>
      </c>
      <c r="W853">
        <v>20</v>
      </c>
      <c r="X853">
        <v>20</v>
      </c>
      <c r="Y853" s="145">
        <v>20</v>
      </c>
      <c r="Z853">
        <v>20</v>
      </c>
      <c r="AA853">
        <v>20</v>
      </c>
    </row>
    <row r="854" spans="1:27" x14ac:dyDescent="0.2">
      <c r="A854" s="89">
        <f>VLOOKUP(C854,TabellenBDFS!$B$4:$C$2717,2,FALSE)</f>
        <v>117</v>
      </c>
      <c r="B854" t="str">
        <f t="shared" si="15"/>
        <v>1174</v>
      </c>
      <c r="C854" t="s">
        <v>120</v>
      </c>
      <c r="D854">
        <v>4</v>
      </c>
      <c r="E854">
        <v>0</v>
      </c>
      <c r="F854">
        <v>0</v>
      </c>
      <c r="G854">
        <v>0</v>
      </c>
      <c r="H854">
        <v>0</v>
      </c>
      <c r="I854">
        <v>0</v>
      </c>
      <c r="J854">
        <v>0</v>
      </c>
      <c r="K854">
        <v>10</v>
      </c>
      <c r="L854">
        <v>0</v>
      </c>
      <c r="M854">
        <v>0</v>
      </c>
      <c r="N854">
        <v>0</v>
      </c>
      <c r="O854">
        <v>0</v>
      </c>
      <c r="P854">
        <v>10</v>
      </c>
      <c r="Q854">
        <v>10</v>
      </c>
      <c r="R854">
        <v>10</v>
      </c>
      <c r="S854">
        <v>10</v>
      </c>
      <c r="T854">
        <v>0</v>
      </c>
      <c r="U854">
        <v>10</v>
      </c>
      <c r="V854">
        <v>10</v>
      </c>
      <c r="W854">
        <v>10</v>
      </c>
      <c r="X854">
        <v>10</v>
      </c>
      <c r="Y854" s="145">
        <v>10</v>
      </c>
      <c r="Z854">
        <v>10</v>
      </c>
      <c r="AA854">
        <v>10</v>
      </c>
    </row>
    <row r="855" spans="1:27" x14ac:dyDescent="0.2">
      <c r="A855" s="89">
        <f>VLOOKUP(C855,TabellenBDFS!$B$4:$C$2717,2,FALSE)</f>
        <v>117</v>
      </c>
      <c r="B855" t="str">
        <f t="shared" si="15"/>
        <v>1175</v>
      </c>
      <c r="C855" t="s">
        <v>120</v>
      </c>
      <c r="D855">
        <v>5</v>
      </c>
      <c r="E855">
        <v>0</v>
      </c>
      <c r="F855">
        <v>0</v>
      </c>
      <c r="G855">
        <v>0</v>
      </c>
      <c r="H855">
        <v>0</v>
      </c>
      <c r="I855">
        <v>0</v>
      </c>
      <c r="J855">
        <v>0</v>
      </c>
      <c r="K855">
        <v>0</v>
      </c>
      <c r="L855">
        <v>0</v>
      </c>
      <c r="M855">
        <v>0</v>
      </c>
      <c r="N855">
        <v>0</v>
      </c>
      <c r="O855">
        <v>0</v>
      </c>
      <c r="P855">
        <v>0</v>
      </c>
      <c r="Q855">
        <v>0</v>
      </c>
      <c r="R855">
        <v>0</v>
      </c>
      <c r="S855">
        <v>0</v>
      </c>
      <c r="T855">
        <v>0</v>
      </c>
      <c r="U855">
        <v>0</v>
      </c>
      <c r="V855">
        <v>0</v>
      </c>
      <c r="W855">
        <v>0</v>
      </c>
      <c r="X855">
        <v>0</v>
      </c>
      <c r="Y855" s="145">
        <v>0</v>
      </c>
      <c r="Z855">
        <v>0</v>
      </c>
      <c r="AA855">
        <v>0</v>
      </c>
    </row>
    <row r="856" spans="1:27" x14ac:dyDescent="0.2">
      <c r="A856" s="89">
        <f>VLOOKUP(C856,TabellenBDFS!$B$4:$C$2717,2,FALSE)</f>
        <v>117</v>
      </c>
      <c r="B856" t="str">
        <f t="shared" si="15"/>
        <v>1176</v>
      </c>
      <c r="C856" t="s">
        <v>120</v>
      </c>
      <c r="D856">
        <v>6</v>
      </c>
      <c r="E856">
        <v>40</v>
      </c>
      <c r="F856">
        <v>40</v>
      </c>
      <c r="G856">
        <v>50</v>
      </c>
      <c r="H856">
        <v>40</v>
      </c>
      <c r="I856">
        <v>40</v>
      </c>
      <c r="J856">
        <v>40</v>
      </c>
      <c r="K856">
        <v>50</v>
      </c>
      <c r="L856">
        <v>50</v>
      </c>
      <c r="M856">
        <v>50</v>
      </c>
      <c r="N856">
        <v>50</v>
      </c>
      <c r="O856">
        <v>50</v>
      </c>
      <c r="P856">
        <v>50</v>
      </c>
      <c r="Q856">
        <v>50</v>
      </c>
      <c r="R856">
        <v>50</v>
      </c>
      <c r="S856">
        <v>60</v>
      </c>
      <c r="T856">
        <v>70</v>
      </c>
      <c r="U856">
        <v>70</v>
      </c>
      <c r="V856">
        <v>70</v>
      </c>
      <c r="W856">
        <v>80</v>
      </c>
      <c r="X856">
        <v>80</v>
      </c>
      <c r="Y856" s="145">
        <v>80</v>
      </c>
      <c r="Z856">
        <v>80</v>
      </c>
      <c r="AA856">
        <v>80</v>
      </c>
    </row>
    <row r="857" spans="1:27" x14ac:dyDescent="0.2">
      <c r="A857" s="89">
        <f>VLOOKUP(C857,TabellenBDFS!$B$4:$C$2717,2,FALSE)</f>
        <v>117</v>
      </c>
      <c r="B857" t="str">
        <f t="shared" si="15"/>
        <v>1177</v>
      </c>
      <c r="C857" t="s">
        <v>120</v>
      </c>
      <c r="D857">
        <v>7</v>
      </c>
      <c r="E857">
        <v>20</v>
      </c>
      <c r="F857">
        <v>20</v>
      </c>
      <c r="G857">
        <v>30</v>
      </c>
      <c r="H857">
        <v>30</v>
      </c>
      <c r="I857">
        <v>30</v>
      </c>
      <c r="J857">
        <v>50</v>
      </c>
      <c r="K857">
        <v>40</v>
      </c>
      <c r="L857">
        <v>40</v>
      </c>
      <c r="M857">
        <v>40</v>
      </c>
      <c r="N857">
        <v>40</v>
      </c>
      <c r="O857">
        <v>40</v>
      </c>
      <c r="P857">
        <v>40</v>
      </c>
      <c r="Q857">
        <v>40</v>
      </c>
      <c r="R857">
        <v>40</v>
      </c>
      <c r="S857">
        <v>40</v>
      </c>
      <c r="T857">
        <v>30</v>
      </c>
      <c r="U857">
        <v>30</v>
      </c>
      <c r="V857">
        <v>40</v>
      </c>
      <c r="W857">
        <v>40</v>
      </c>
      <c r="X857">
        <v>40</v>
      </c>
      <c r="Y857" s="145">
        <v>30</v>
      </c>
      <c r="Z857">
        <v>40</v>
      </c>
      <c r="AA857">
        <v>40</v>
      </c>
    </row>
    <row r="858" spans="1:27" x14ac:dyDescent="0.2">
      <c r="A858" s="89">
        <f>VLOOKUP(C858,TabellenBDFS!$B$4:$C$2717,2,FALSE)</f>
        <v>119</v>
      </c>
      <c r="B858" t="str">
        <f t="shared" si="15"/>
        <v>1191</v>
      </c>
      <c r="C858" t="s">
        <v>557</v>
      </c>
      <c r="D858">
        <v>1</v>
      </c>
      <c r="E858">
        <v>8260</v>
      </c>
      <c r="F858">
        <v>7880</v>
      </c>
      <c r="G858">
        <v>8420</v>
      </c>
      <c r="H858">
        <v>8750</v>
      </c>
      <c r="I858">
        <v>9190</v>
      </c>
      <c r="J858">
        <v>8810</v>
      </c>
      <c r="K858">
        <v>8720</v>
      </c>
      <c r="L858">
        <v>8900</v>
      </c>
      <c r="M858">
        <v>9070</v>
      </c>
      <c r="N858">
        <v>8660</v>
      </c>
      <c r="O858">
        <v>8610</v>
      </c>
      <c r="P858">
        <v>8760</v>
      </c>
      <c r="Q858">
        <v>8880</v>
      </c>
      <c r="R858">
        <v>8720</v>
      </c>
      <c r="S858">
        <v>8770</v>
      </c>
      <c r="T858">
        <v>8750</v>
      </c>
      <c r="U858">
        <v>9460</v>
      </c>
      <c r="V858">
        <v>8890</v>
      </c>
      <c r="W858">
        <v>8690</v>
      </c>
      <c r="X858">
        <v>8800</v>
      </c>
      <c r="Y858" s="145">
        <v>9160</v>
      </c>
      <c r="Z858">
        <v>8850</v>
      </c>
      <c r="AA858">
        <v>8700</v>
      </c>
    </row>
    <row r="859" spans="1:27" x14ac:dyDescent="0.2">
      <c r="A859" s="89">
        <f>VLOOKUP(C859,TabellenBDFS!$B$4:$C$2717,2,FALSE)</f>
        <v>119</v>
      </c>
      <c r="B859" t="str">
        <f t="shared" si="15"/>
        <v>1192</v>
      </c>
      <c r="C859" t="s">
        <v>557</v>
      </c>
      <c r="D859">
        <v>2</v>
      </c>
      <c r="E859">
        <v>2920</v>
      </c>
      <c r="F859">
        <v>2720</v>
      </c>
      <c r="G859">
        <v>3130</v>
      </c>
      <c r="H859">
        <v>3100</v>
      </c>
      <c r="I859">
        <v>3050</v>
      </c>
      <c r="J859">
        <v>2830</v>
      </c>
      <c r="K859">
        <v>2710</v>
      </c>
      <c r="L859">
        <v>2610</v>
      </c>
      <c r="M859">
        <v>2470</v>
      </c>
      <c r="N859">
        <v>2320</v>
      </c>
      <c r="O859">
        <v>2230</v>
      </c>
      <c r="P859">
        <v>2140</v>
      </c>
      <c r="Q859">
        <v>2030</v>
      </c>
      <c r="R859">
        <v>1900</v>
      </c>
      <c r="S859">
        <v>1860</v>
      </c>
      <c r="T859">
        <v>1770</v>
      </c>
      <c r="U859">
        <v>1680</v>
      </c>
      <c r="V859">
        <v>1510</v>
      </c>
      <c r="W859">
        <v>1440</v>
      </c>
      <c r="X859">
        <v>1360</v>
      </c>
      <c r="Y859" s="145">
        <v>1280</v>
      </c>
      <c r="Z859">
        <v>1170</v>
      </c>
      <c r="AA859">
        <v>1110</v>
      </c>
    </row>
    <row r="860" spans="1:27" x14ac:dyDescent="0.2">
      <c r="A860" s="89">
        <f>VLOOKUP(C860,TabellenBDFS!$B$4:$C$2717,2,FALSE)</f>
        <v>119</v>
      </c>
      <c r="B860" t="str">
        <f t="shared" si="15"/>
        <v>1193</v>
      </c>
      <c r="C860" t="s">
        <v>557</v>
      </c>
      <c r="D860">
        <v>3</v>
      </c>
      <c r="E860">
        <v>20</v>
      </c>
      <c r="F860">
        <v>100</v>
      </c>
      <c r="G860">
        <v>200</v>
      </c>
      <c r="H860">
        <v>350</v>
      </c>
      <c r="I860">
        <v>480</v>
      </c>
      <c r="J860">
        <v>610</v>
      </c>
      <c r="K860">
        <v>700</v>
      </c>
      <c r="L860">
        <v>820</v>
      </c>
      <c r="M860">
        <v>900</v>
      </c>
      <c r="N860">
        <v>970</v>
      </c>
      <c r="O860">
        <v>1110</v>
      </c>
      <c r="P860">
        <v>1260</v>
      </c>
      <c r="Q860">
        <v>1290</v>
      </c>
      <c r="R860">
        <v>1370</v>
      </c>
      <c r="S860">
        <v>1450</v>
      </c>
      <c r="T860">
        <v>1420</v>
      </c>
      <c r="U860">
        <v>1440</v>
      </c>
      <c r="V860">
        <v>1450</v>
      </c>
      <c r="W860">
        <v>1400</v>
      </c>
      <c r="X860">
        <v>1450</v>
      </c>
      <c r="Y860" s="145">
        <v>1510</v>
      </c>
      <c r="Z860">
        <v>1520</v>
      </c>
      <c r="AA860">
        <v>1570</v>
      </c>
    </row>
    <row r="861" spans="1:27" x14ac:dyDescent="0.2">
      <c r="A861" s="89">
        <f>VLOOKUP(C861,TabellenBDFS!$B$4:$C$2717,2,FALSE)</f>
        <v>119</v>
      </c>
      <c r="B861" t="str">
        <f t="shared" si="15"/>
        <v>1194</v>
      </c>
      <c r="C861" t="s">
        <v>557</v>
      </c>
      <c r="D861">
        <v>4</v>
      </c>
      <c r="E861">
        <v>0</v>
      </c>
      <c r="F861">
        <v>0</v>
      </c>
      <c r="G861">
        <v>40</v>
      </c>
      <c r="H861">
        <v>180</v>
      </c>
      <c r="I861">
        <v>300</v>
      </c>
      <c r="J861">
        <v>340</v>
      </c>
      <c r="K861">
        <v>410</v>
      </c>
      <c r="L861">
        <v>450</v>
      </c>
      <c r="M861">
        <v>470</v>
      </c>
      <c r="N861">
        <v>440</v>
      </c>
      <c r="O861">
        <v>450</v>
      </c>
      <c r="P861">
        <v>520</v>
      </c>
      <c r="Q861">
        <v>540</v>
      </c>
      <c r="R861">
        <v>520</v>
      </c>
      <c r="S861">
        <v>530</v>
      </c>
      <c r="T861">
        <v>490</v>
      </c>
      <c r="U861">
        <v>850</v>
      </c>
      <c r="V861">
        <v>380</v>
      </c>
      <c r="W861">
        <v>360</v>
      </c>
      <c r="X861">
        <v>370</v>
      </c>
      <c r="Y861" s="145">
        <v>390</v>
      </c>
      <c r="Z861">
        <v>400</v>
      </c>
      <c r="AA861">
        <v>390</v>
      </c>
    </row>
    <row r="862" spans="1:27" x14ac:dyDescent="0.2">
      <c r="A862" s="89">
        <f>VLOOKUP(C862,TabellenBDFS!$B$4:$C$2717,2,FALSE)</f>
        <v>119</v>
      </c>
      <c r="B862" t="str">
        <f t="shared" si="15"/>
        <v>1195</v>
      </c>
      <c r="C862" t="s">
        <v>557</v>
      </c>
      <c r="D862">
        <v>5</v>
      </c>
      <c r="E862">
        <v>360</v>
      </c>
      <c r="F862">
        <v>350</v>
      </c>
      <c r="G862">
        <v>360</v>
      </c>
      <c r="H862">
        <v>370</v>
      </c>
      <c r="I862">
        <v>370</v>
      </c>
      <c r="J862">
        <v>370</v>
      </c>
      <c r="K862">
        <v>360</v>
      </c>
      <c r="L862">
        <v>360</v>
      </c>
      <c r="M862">
        <v>350</v>
      </c>
      <c r="N862">
        <v>330</v>
      </c>
      <c r="O862">
        <v>310</v>
      </c>
      <c r="P862">
        <v>310</v>
      </c>
      <c r="Q862">
        <v>320</v>
      </c>
      <c r="R862">
        <v>320</v>
      </c>
      <c r="S862">
        <v>320</v>
      </c>
      <c r="T862">
        <v>330</v>
      </c>
      <c r="U862">
        <v>330</v>
      </c>
      <c r="V862">
        <v>350</v>
      </c>
      <c r="W862">
        <v>350</v>
      </c>
      <c r="X862">
        <v>350</v>
      </c>
      <c r="Y862" s="145">
        <v>360</v>
      </c>
      <c r="Z862">
        <v>370</v>
      </c>
      <c r="AA862">
        <v>380</v>
      </c>
    </row>
    <row r="863" spans="1:27" x14ac:dyDescent="0.2">
      <c r="A863" s="89">
        <f>VLOOKUP(C863,TabellenBDFS!$B$4:$C$2717,2,FALSE)</f>
        <v>119</v>
      </c>
      <c r="B863" t="str">
        <f t="shared" si="15"/>
        <v>1196</v>
      </c>
      <c r="C863" t="s">
        <v>557</v>
      </c>
      <c r="D863">
        <v>6</v>
      </c>
      <c r="E863">
        <v>2540</v>
      </c>
      <c r="F863">
        <v>2510</v>
      </c>
      <c r="G863">
        <v>2610</v>
      </c>
      <c r="H863">
        <v>2590</v>
      </c>
      <c r="I863">
        <v>2740</v>
      </c>
      <c r="J863">
        <v>2580</v>
      </c>
      <c r="K863">
        <v>2430</v>
      </c>
      <c r="L863">
        <v>2480</v>
      </c>
      <c r="M863">
        <v>2630</v>
      </c>
      <c r="N863">
        <v>2510</v>
      </c>
      <c r="O863">
        <v>2360</v>
      </c>
      <c r="P863">
        <v>2370</v>
      </c>
      <c r="Q863">
        <v>2580</v>
      </c>
      <c r="R863">
        <v>2590</v>
      </c>
      <c r="S863">
        <v>2490</v>
      </c>
      <c r="T863">
        <v>2580</v>
      </c>
      <c r="U863">
        <v>2910</v>
      </c>
      <c r="V863">
        <v>2990</v>
      </c>
      <c r="W863">
        <v>2990</v>
      </c>
      <c r="X863">
        <v>2920</v>
      </c>
      <c r="Y863" s="145">
        <v>3140</v>
      </c>
      <c r="Z863">
        <v>2930</v>
      </c>
      <c r="AA863">
        <v>2730</v>
      </c>
    </row>
    <row r="864" spans="1:27" x14ac:dyDescent="0.2">
      <c r="A864" s="89">
        <f>VLOOKUP(C864,TabellenBDFS!$B$4:$C$2717,2,FALSE)</f>
        <v>119</v>
      </c>
      <c r="B864" t="str">
        <f t="shared" si="15"/>
        <v>1197</v>
      </c>
      <c r="C864" t="s">
        <v>557</v>
      </c>
      <c r="D864">
        <v>7</v>
      </c>
      <c r="E864">
        <v>2420</v>
      </c>
      <c r="F864">
        <v>2200</v>
      </c>
      <c r="G864">
        <v>2080</v>
      </c>
      <c r="H864">
        <v>2170</v>
      </c>
      <c r="I864">
        <v>2250</v>
      </c>
      <c r="J864">
        <v>2090</v>
      </c>
      <c r="K864">
        <v>2110</v>
      </c>
      <c r="L864">
        <v>2180</v>
      </c>
      <c r="M864">
        <v>2250</v>
      </c>
      <c r="N864">
        <v>2090</v>
      </c>
      <c r="O864">
        <v>2150</v>
      </c>
      <c r="P864">
        <v>2160</v>
      </c>
      <c r="Q864">
        <v>2130</v>
      </c>
      <c r="R864">
        <v>2030</v>
      </c>
      <c r="S864">
        <v>2130</v>
      </c>
      <c r="T864">
        <v>2160</v>
      </c>
      <c r="U864">
        <v>2250</v>
      </c>
      <c r="V864">
        <v>2220</v>
      </c>
      <c r="W864">
        <v>2160</v>
      </c>
      <c r="X864">
        <v>2350</v>
      </c>
      <c r="Y864" s="145">
        <v>2480</v>
      </c>
      <c r="Z864">
        <v>2460</v>
      </c>
      <c r="AA864">
        <v>2530</v>
      </c>
    </row>
    <row r="865" spans="1:27" x14ac:dyDescent="0.2">
      <c r="A865" s="89">
        <f>VLOOKUP(C865,TabellenBDFS!$B$4:$C$2717,2,FALSE)</f>
        <v>120</v>
      </c>
      <c r="B865" t="str">
        <f t="shared" si="15"/>
        <v>1201</v>
      </c>
      <c r="C865" t="s">
        <v>123</v>
      </c>
      <c r="D865">
        <v>1</v>
      </c>
      <c r="E865">
        <v>80</v>
      </c>
      <c r="F865">
        <v>90</v>
      </c>
      <c r="G865">
        <v>100</v>
      </c>
      <c r="H865">
        <v>110</v>
      </c>
      <c r="I865">
        <v>120</v>
      </c>
      <c r="J865">
        <v>140</v>
      </c>
      <c r="K865">
        <v>140</v>
      </c>
      <c r="L865">
        <v>160</v>
      </c>
      <c r="M865">
        <v>160</v>
      </c>
      <c r="N865">
        <v>170</v>
      </c>
      <c r="O865">
        <v>180</v>
      </c>
      <c r="P865">
        <v>190</v>
      </c>
      <c r="Q865">
        <v>200</v>
      </c>
      <c r="R865">
        <v>90</v>
      </c>
      <c r="S865">
        <v>100</v>
      </c>
      <c r="T865">
        <v>100</v>
      </c>
      <c r="U865">
        <v>90</v>
      </c>
      <c r="V865">
        <v>90</v>
      </c>
      <c r="W865">
        <v>90</v>
      </c>
      <c r="X865">
        <v>100</v>
      </c>
      <c r="Y865" s="145">
        <v>80</v>
      </c>
      <c r="Z865">
        <v>80</v>
      </c>
      <c r="AA865">
        <v>70</v>
      </c>
    </row>
    <row r="866" spans="1:27" x14ac:dyDescent="0.2">
      <c r="A866" s="89">
        <f>VLOOKUP(C866,TabellenBDFS!$B$4:$C$2717,2,FALSE)</f>
        <v>120</v>
      </c>
      <c r="B866" t="str">
        <f t="shared" si="15"/>
        <v>1202</v>
      </c>
      <c r="C866" t="s">
        <v>123</v>
      </c>
      <c r="D866">
        <v>2</v>
      </c>
      <c r="E866">
        <v>10</v>
      </c>
      <c r="F866">
        <v>10</v>
      </c>
      <c r="G866">
        <v>10</v>
      </c>
      <c r="H866">
        <v>10</v>
      </c>
      <c r="I866">
        <v>10</v>
      </c>
      <c r="J866">
        <v>10</v>
      </c>
      <c r="K866">
        <v>10</v>
      </c>
      <c r="L866">
        <v>10</v>
      </c>
      <c r="M866">
        <v>10</v>
      </c>
      <c r="N866">
        <v>10</v>
      </c>
      <c r="O866">
        <v>10</v>
      </c>
      <c r="P866">
        <v>10</v>
      </c>
      <c r="Q866">
        <v>10</v>
      </c>
      <c r="R866">
        <v>10</v>
      </c>
      <c r="S866">
        <v>10</v>
      </c>
      <c r="T866">
        <v>10</v>
      </c>
      <c r="U866">
        <v>10</v>
      </c>
      <c r="V866">
        <v>0</v>
      </c>
      <c r="W866">
        <v>0</v>
      </c>
      <c r="X866">
        <v>0</v>
      </c>
      <c r="Y866" s="145">
        <v>0</v>
      </c>
      <c r="Z866">
        <v>0</v>
      </c>
      <c r="AA866">
        <v>0</v>
      </c>
    </row>
    <row r="867" spans="1:27" x14ac:dyDescent="0.2">
      <c r="A867" s="89">
        <f>VLOOKUP(C867,TabellenBDFS!$B$4:$C$2717,2,FALSE)</f>
        <v>120</v>
      </c>
      <c r="B867" t="str">
        <f t="shared" si="15"/>
        <v>1203</v>
      </c>
      <c r="C867" t="s">
        <v>123</v>
      </c>
      <c r="D867">
        <v>3</v>
      </c>
      <c r="E867">
        <v>0</v>
      </c>
      <c r="F867">
        <v>0</v>
      </c>
      <c r="G867">
        <v>0</v>
      </c>
      <c r="H867">
        <v>0</v>
      </c>
      <c r="I867">
        <v>0</v>
      </c>
      <c r="J867">
        <v>10</v>
      </c>
      <c r="K867">
        <v>10</v>
      </c>
      <c r="L867">
        <v>20</v>
      </c>
      <c r="M867">
        <v>20</v>
      </c>
      <c r="N867">
        <v>20</v>
      </c>
      <c r="O867">
        <v>20</v>
      </c>
      <c r="P867">
        <v>30</v>
      </c>
      <c r="Q867">
        <v>30</v>
      </c>
      <c r="R867">
        <v>10</v>
      </c>
      <c r="S867">
        <v>10</v>
      </c>
      <c r="T867">
        <v>10</v>
      </c>
      <c r="U867">
        <v>10</v>
      </c>
      <c r="V867">
        <v>10</v>
      </c>
      <c r="W867">
        <v>10</v>
      </c>
      <c r="X867">
        <v>10</v>
      </c>
      <c r="Y867" s="145">
        <v>10</v>
      </c>
      <c r="Z867">
        <v>10</v>
      </c>
      <c r="AA867">
        <v>0</v>
      </c>
    </row>
    <row r="868" spans="1:27" x14ac:dyDescent="0.2">
      <c r="A868" s="89">
        <f>VLOOKUP(C868,TabellenBDFS!$B$4:$C$2717,2,FALSE)</f>
        <v>120</v>
      </c>
      <c r="B868" t="str">
        <f t="shared" si="15"/>
        <v>1204</v>
      </c>
      <c r="C868" t="s">
        <v>123</v>
      </c>
      <c r="D868">
        <v>4</v>
      </c>
      <c r="E868">
        <v>0</v>
      </c>
      <c r="F868">
        <v>0</v>
      </c>
      <c r="G868">
        <v>0</v>
      </c>
      <c r="H868">
        <v>0</v>
      </c>
      <c r="I868">
        <v>10</v>
      </c>
      <c r="J868">
        <v>10</v>
      </c>
      <c r="K868">
        <v>10</v>
      </c>
      <c r="L868">
        <v>10</v>
      </c>
      <c r="M868">
        <v>10</v>
      </c>
      <c r="N868">
        <v>10</v>
      </c>
      <c r="O868">
        <v>10</v>
      </c>
      <c r="P868">
        <v>20</v>
      </c>
      <c r="Q868">
        <v>20</v>
      </c>
      <c r="R868">
        <v>0</v>
      </c>
      <c r="S868">
        <v>0</v>
      </c>
      <c r="T868">
        <v>0</v>
      </c>
      <c r="U868">
        <v>0</v>
      </c>
      <c r="V868">
        <v>0</v>
      </c>
      <c r="W868">
        <v>0</v>
      </c>
      <c r="X868">
        <v>0</v>
      </c>
      <c r="Y868" s="145">
        <v>0</v>
      </c>
      <c r="Z868">
        <v>0</v>
      </c>
      <c r="AA868">
        <v>0</v>
      </c>
    </row>
    <row r="869" spans="1:27" x14ac:dyDescent="0.2">
      <c r="A869" s="89">
        <f>VLOOKUP(C869,TabellenBDFS!$B$4:$C$2717,2,FALSE)</f>
        <v>120</v>
      </c>
      <c r="B869" t="str">
        <f t="shared" si="15"/>
        <v>1205</v>
      </c>
      <c r="C869" t="s">
        <v>123</v>
      </c>
      <c r="D869">
        <v>5</v>
      </c>
      <c r="E869">
        <v>0</v>
      </c>
      <c r="F869">
        <v>0</v>
      </c>
      <c r="G869">
        <v>0</v>
      </c>
      <c r="H869">
        <v>0</v>
      </c>
      <c r="I869">
        <v>0</v>
      </c>
      <c r="J869">
        <v>0</v>
      </c>
      <c r="K869">
        <v>0</v>
      </c>
      <c r="L869">
        <v>0</v>
      </c>
      <c r="M869">
        <v>0</v>
      </c>
      <c r="N869">
        <v>0</v>
      </c>
      <c r="O869">
        <v>0</v>
      </c>
      <c r="P869">
        <v>0</v>
      </c>
      <c r="Q869">
        <v>0</v>
      </c>
      <c r="R869">
        <v>0</v>
      </c>
      <c r="S869">
        <v>0</v>
      </c>
      <c r="T869">
        <v>0</v>
      </c>
      <c r="U869">
        <v>0</v>
      </c>
      <c r="V869">
        <v>0</v>
      </c>
      <c r="W869">
        <v>0</v>
      </c>
      <c r="X869">
        <v>0</v>
      </c>
      <c r="Y869" s="145">
        <v>0</v>
      </c>
      <c r="Z869">
        <v>0</v>
      </c>
      <c r="AA869">
        <v>0</v>
      </c>
    </row>
    <row r="870" spans="1:27" x14ac:dyDescent="0.2">
      <c r="A870" s="89">
        <f>VLOOKUP(C870,TabellenBDFS!$B$4:$C$2717,2,FALSE)</f>
        <v>120</v>
      </c>
      <c r="B870" t="str">
        <f t="shared" si="15"/>
        <v>1206</v>
      </c>
      <c r="C870" t="s">
        <v>123</v>
      </c>
      <c r="D870">
        <v>6</v>
      </c>
      <c r="E870">
        <v>40</v>
      </c>
      <c r="F870">
        <v>50</v>
      </c>
      <c r="G870">
        <v>60</v>
      </c>
      <c r="H870">
        <v>60</v>
      </c>
      <c r="I870">
        <v>70</v>
      </c>
      <c r="J870">
        <v>70</v>
      </c>
      <c r="K870">
        <v>70</v>
      </c>
      <c r="L870">
        <v>70</v>
      </c>
      <c r="M870">
        <v>80</v>
      </c>
      <c r="N870">
        <v>80</v>
      </c>
      <c r="O870">
        <v>80</v>
      </c>
      <c r="P870">
        <v>90</v>
      </c>
      <c r="Q870">
        <v>90</v>
      </c>
      <c r="R870">
        <v>60</v>
      </c>
      <c r="S870">
        <v>60</v>
      </c>
      <c r="T870">
        <v>70</v>
      </c>
      <c r="U870">
        <v>60</v>
      </c>
      <c r="V870">
        <v>60</v>
      </c>
      <c r="W870">
        <v>70</v>
      </c>
      <c r="X870">
        <v>60</v>
      </c>
      <c r="Y870" s="145">
        <v>60</v>
      </c>
      <c r="Z870">
        <v>50</v>
      </c>
      <c r="AA870">
        <v>40</v>
      </c>
    </row>
    <row r="871" spans="1:27" x14ac:dyDescent="0.2">
      <c r="A871" s="89">
        <f>VLOOKUP(C871,TabellenBDFS!$B$4:$C$2717,2,FALSE)</f>
        <v>120</v>
      </c>
      <c r="B871" t="str">
        <f t="shared" si="15"/>
        <v>1207</v>
      </c>
      <c r="C871" t="s">
        <v>123</v>
      </c>
      <c r="D871">
        <v>7</v>
      </c>
      <c r="E871">
        <v>30</v>
      </c>
      <c r="F871">
        <v>30</v>
      </c>
      <c r="G871">
        <v>30</v>
      </c>
      <c r="H871">
        <v>30</v>
      </c>
      <c r="I871">
        <v>30</v>
      </c>
      <c r="J871">
        <v>40</v>
      </c>
      <c r="K871">
        <v>40</v>
      </c>
      <c r="L871">
        <v>40</v>
      </c>
      <c r="M871">
        <v>40</v>
      </c>
      <c r="N871">
        <v>40</v>
      </c>
      <c r="O871">
        <v>50</v>
      </c>
      <c r="P871">
        <v>50</v>
      </c>
      <c r="Q871">
        <v>50</v>
      </c>
      <c r="R871">
        <v>10</v>
      </c>
      <c r="S871">
        <v>10</v>
      </c>
      <c r="T871">
        <v>20</v>
      </c>
      <c r="U871">
        <v>10</v>
      </c>
      <c r="V871">
        <v>10</v>
      </c>
      <c r="W871">
        <v>10</v>
      </c>
      <c r="X871">
        <v>20</v>
      </c>
      <c r="Y871" s="145">
        <v>10</v>
      </c>
      <c r="Z871">
        <v>10</v>
      </c>
      <c r="AA871">
        <v>20</v>
      </c>
    </row>
    <row r="872" spans="1:27" x14ac:dyDescent="0.2">
      <c r="A872" s="89">
        <f>VLOOKUP(C872,TabellenBDFS!$B$4:$C$2717,2,FALSE)</f>
        <v>121</v>
      </c>
      <c r="B872" t="str">
        <f t="shared" si="15"/>
        <v>1211</v>
      </c>
      <c r="C872" t="s">
        <v>124</v>
      </c>
      <c r="D872">
        <v>1</v>
      </c>
      <c r="E872">
        <v>130</v>
      </c>
      <c r="F872">
        <v>130</v>
      </c>
      <c r="G872">
        <v>130</v>
      </c>
      <c r="H872">
        <v>130</v>
      </c>
      <c r="I872">
        <v>150</v>
      </c>
      <c r="J872">
        <v>150</v>
      </c>
      <c r="K872">
        <v>140</v>
      </c>
      <c r="L872">
        <v>150</v>
      </c>
      <c r="M872">
        <v>150</v>
      </c>
      <c r="N872">
        <v>150</v>
      </c>
      <c r="O872">
        <v>170</v>
      </c>
      <c r="P872">
        <v>170</v>
      </c>
      <c r="Q872">
        <v>160</v>
      </c>
      <c r="R872">
        <v>190</v>
      </c>
      <c r="S872">
        <v>180</v>
      </c>
      <c r="T872">
        <v>180</v>
      </c>
      <c r="U872">
        <v>190</v>
      </c>
      <c r="V872">
        <v>200</v>
      </c>
      <c r="W872">
        <v>190</v>
      </c>
      <c r="X872">
        <v>190</v>
      </c>
      <c r="Y872" s="145">
        <v>200</v>
      </c>
      <c r="Z872">
        <v>190</v>
      </c>
      <c r="AA872">
        <v>190</v>
      </c>
    </row>
    <row r="873" spans="1:27" x14ac:dyDescent="0.2">
      <c r="A873" s="89">
        <f>VLOOKUP(C873,TabellenBDFS!$B$4:$C$2717,2,FALSE)</f>
        <v>121</v>
      </c>
      <c r="B873" t="str">
        <f t="shared" si="15"/>
        <v>1212</v>
      </c>
      <c r="C873" t="s">
        <v>124</v>
      </c>
      <c r="D873">
        <v>2</v>
      </c>
      <c r="E873">
        <v>30</v>
      </c>
      <c r="F873">
        <v>30</v>
      </c>
      <c r="G873">
        <v>30</v>
      </c>
      <c r="H873">
        <v>30</v>
      </c>
      <c r="I873">
        <v>30</v>
      </c>
      <c r="J873">
        <v>40</v>
      </c>
      <c r="K873">
        <v>30</v>
      </c>
      <c r="L873">
        <v>30</v>
      </c>
      <c r="M873">
        <v>40</v>
      </c>
      <c r="N873">
        <v>40</v>
      </c>
      <c r="O873">
        <v>40</v>
      </c>
      <c r="P873">
        <v>40</v>
      </c>
      <c r="Q873">
        <v>40</v>
      </c>
      <c r="R873">
        <v>40</v>
      </c>
      <c r="S873">
        <v>30</v>
      </c>
      <c r="T873">
        <v>30</v>
      </c>
      <c r="U873">
        <v>30</v>
      </c>
      <c r="V873">
        <v>20</v>
      </c>
      <c r="W873">
        <v>20</v>
      </c>
      <c r="X873">
        <v>20</v>
      </c>
      <c r="Y873" s="145">
        <v>20</v>
      </c>
      <c r="Z873">
        <v>20</v>
      </c>
      <c r="AA873">
        <v>20</v>
      </c>
    </row>
    <row r="874" spans="1:27" x14ac:dyDescent="0.2">
      <c r="A874" s="89">
        <f>VLOOKUP(C874,TabellenBDFS!$B$4:$C$2717,2,FALSE)</f>
        <v>121</v>
      </c>
      <c r="B874" t="str">
        <f t="shared" si="15"/>
        <v>1213</v>
      </c>
      <c r="C874" t="s">
        <v>124</v>
      </c>
      <c r="D874">
        <v>3</v>
      </c>
      <c r="E874">
        <v>0</v>
      </c>
      <c r="F874">
        <v>0</v>
      </c>
      <c r="G874">
        <v>0</v>
      </c>
      <c r="H874">
        <v>0</v>
      </c>
      <c r="I874">
        <v>10</v>
      </c>
      <c r="J874">
        <v>10</v>
      </c>
      <c r="K874">
        <v>10</v>
      </c>
      <c r="L874">
        <v>10</v>
      </c>
      <c r="M874">
        <v>10</v>
      </c>
      <c r="N874">
        <v>10</v>
      </c>
      <c r="O874">
        <v>10</v>
      </c>
      <c r="P874">
        <v>10</v>
      </c>
      <c r="Q874">
        <v>10</v>
      </c>
      <c r="R874">
        <v>30</v>
      </c>
      <c r="S874">
        <v>30</v>
      </c>
      <c r="T874">
        <v>30</v>
      </c>
      <c r="U874">
        <v>30</v>
      </c>
      <c r="V874">
        <v>40</v>
      </c>
      <c r="W874">
        <v>40</v>
      </c>
      <c r="X874">
        <v>40</v>
      </c>
      <c r="Y874" s="145">
        <v>40</v>
      </c>
      <c r="Z874">
        <v>40</v>
      </c>
      <c r="AA874">
        <v>40</v>
      </c>
    </row>
    <row r="875" spans="1:27" x14ac:dyDescent="0.2">
      <c r="A875" s="89">
        <f>VLOOKUP(C875,TabellenBDFS!$B$4:$C$2717,2,FALSE)</f>
        <v>121</v>
      </c>
      <c r="B875" t="str">
        <f t="shared" si="15"/>
        <v>1214</v>
      </c>
      <c r="C875" t="s">
        <v>124</v>
      </c>
      <c r="D875">
        <v>4</v>
      </c>
      <c r="E875">
        <v>0</v>
      </c>
      <c r="F875">
        <v>0</v>
      </c>
      <c r="G875">
        <v>0</v>
      </c>
      <c r="H875">
        <v>0</v>
      </c>
      <c r="I875">
        <v>0</v>
      </c>
      <c r="J875">
        <v>0</v>
      </c>
      <c r="K875">
        <v>0</v>
      </c>
      <c r="L875">
        <v>0</v>
      </c>
      <c r="M875">
        <v>0</v>
      </c>
      <c r="N875">
        <v>0</v>
      </c>
      <c r="O875">
        <v>0</v>
      </c>
      <c r="P875">
        <v>10</v>
      </c>
      <c r="Q875">
        <v>0</v>
      </c>
      <c r="R875">
        <v>0</v>
      </c>
      <c r="S875">
        <v>10</v>
      </c>
      <c r="T875">
        <v>0</v>
      </c>
      <c r="U875">
        <v>0</v>
      </c>
      <c r="V875">
        <v>0</v>
      </c>
      <c r="W875">
        <v>10</v>
      </c>
      <c r="X875">
        <v>10</v>
      </c>
      <c r="Y875" s="145">
        <v>10</v>
      </c>
      <c r="Z875">
        <v>10</v>
      </c>
      <c r="AA875">
        <v>10</v>
      </c>
    </row>
    <row r="876" spans="1:27" x14ac:dyDescent="0.2">
      <c r="A876" s="89">
        <f>VLOOKUP(C876,TabellenBDFS!$B$4:$C$2717,2,FALSE)</f>
        <v>121</v>
      </c>
      <c r="B876" t="str">
        <f t="shared" si="15"/>
        <v>1215</v>
      </c>
      <c r="C876" t="s">
        <v>124</v>
      </c>
      <c r="D876">
        <v>5</v>
      </c>
      <c r="E876">
        <v>0</v>
      </c>
      <c r="F876">
        <v>0</v>
      </c>
      <c r="G876">
        <v>0</v>
      </c>
      <c r="H876">
        <v>0</v>
      </c>
      <c r="I876">
        <v>0</v>
      </c>
      <c r="J876">
        <v>0</v>
      </c>
      <c r="K876">
        <v>0</v>
      </c>
      <c r="L876">
        <v>0</v>
      </c>
      <c r="M876">
        <v>0</v>
      </c>
      <c r="N876">
        <v>0</v>
      </c>
      <c r="O876">
        <v>0</v>
      </c>
      <c r="P876">
        <v>0</v>
      </c>
      <c r="Q876">
        <v>0</v>
      </c>
      <c r="R876">
        <v>0</v>
      </c>
      <c r="S876">
        <v>0</v>
      </c>
      <c r="T876">
        <v>0</v>
      </c>
      <c r="U876">
        <v>0</v>
      </c>
      <c r="V876">
        <v>0</v>
      </c>
      <c r="W876">
        <v>0</v>
      </c>
      <c r="X876">
        <v>0</v>
      </c>
      <c r="Y876" s="145">
        <v>0</v>
      </c>
      <c r="Z876">
        <v>10</v>
      </c>
      <c r="AA876">
        <v>0</v>
      </c>
    </row>
    <row r="877" spans="1:27" x14ac:dyDescent="0.2">
      <c r="A877" s="89">
        <f>VLOOKUP(C877,TabellenBDFS!$B$4:$C$2717,2,FALSE)</f>
        <v>121</v>
      </c>
      <c r="B877" t="str">
        <f t="shared" si="15"/>
        <v>1216</v>
      </c>
      <c r="C877" t="s">
        <v>124</v>
      </c>
      <c r="D877">
        <v>6</v>
      </c>
      <c r="E877">
        <v>70</v>
      </c>
      <c r="F877">
        <v>50</v>
      </c>
      <c r="G877">
        <v>70</v>
      </c>
      <c r="H877">
        <v>60</v>
      </c>
      <c r="I877">
        <v>70</v>
      </c>
      <c r="J877">
        <v>60</v>
      </c>
      <c r="K877">
        <v>60</v>
      </c>
      <c r="L877">
        <v>60</v>
      </c>
      <c r="M877">
        <v>50</v>
      </c>
      <c r="N877">
        <v>60</v>
      </c>
      <c r="O877">
        <v>60</v>
      </c>
      <c r="P877">
        <v>60</v>
      </c>
      <c r="Q877">
        <v>60</v>
      </c>
      <c r="R877">
        <v>70</v>
      </c>
      <c r="S877">
        <v>70</v>
      </c>
      <c r="T877">
        <v>70</v>
      </c>
      <c r="U877">
        <v>70</v>
      </c>
      <c r="V877">
        <v>80</v>
      </c>
      <c r="W877">
        <v>80</v>
      </c>
      <c r="X877">
        <v>80</v>
      </c>
      <c r="Y877" s="145">
        <v>90</v>
      </c>
      <c r="Z877">
        <v>90</v>
      </c>
      <c r="AA877">
        <v>90</v>
      </c>
    </row>
    <row r="878" spans="1:27" x14ac:dyDescent="0.2">
      <c r="A878" s="89">
        <f>VLOOKUP(C878,TabellenBDFS!$B$4:$C$2717,2,FALSE)</f>
        <v>121</v>
      </c>
      <c r="B878" t="str">
        <f t="shared" si="15"/>
        <v>1217</v>
      </c>
      <c r="C878" t="s">
        <v>124</v>
      </c>
      <c r="D878">
        <v>7</v>
      </c>
      <c r="E878">
        <v>30</v>
      </c>
      <c r="F878">
        <v>40</v>
      </c>
      <c r="G878">
        <v>30</v>
      </c>
      <c r="H878">
        <v>30</v>
      </c>
      <c r="I878">
        <v>40</v>
      </c>
      <c r="J878">
        <v>40</v>
      </c>
      <c r="K878">
        <v>40</v>
      </c>
      <c r="L878">
        <v>40</v>
      </c>
      <c r="M878">
        <v>40</v>
      </c>
      <c r="N878">
        <v>40</v>
      </c>
      <c r="O878">
        <v>50</v>
      </c>
      <c r="P878">
        <v>50</v>
      </c>
      <c r="Q878">
        <v>40</v>
      </c>
      <c r="R878">
        <v>40</v>
      </c>
      <c r="S878">
        <v>40</v>
      </c>
      <c r="T878">
        <v>40</v>
      </c>
      <c r="U878">
        <v>50</v>
      </c>
      <c r="V878">
        <v>50</v>
      </c>
      <c r="W878">
        <v>40</v>
      </c>
      <c r="X878">
        <v>40</v>
      </c>
      <c r="Y878" s="145">
        <v>50</v>
      </c>
      <c r="Z878">
        <v>40</v>
      </c>
      <c r="AA878">
        <v>40</v>
      </c>
    </row>
    <row r="879" spans="1:27" x14ac:dyDescent="0.2">
      <c r="A879" s="89">
        <f>VLOOKUP(C879,TabellenBDFS!$B$4:$C$2717,2,FALSE)</f>
        <v>122</v>
      </c>
      <c r="B879" t="str">
        <f t="shared" si="15"/>
        <v>1221</v>
      </c>
      <c r="C879" t="s">
        <v>125</v>
      </c>
      <c r="D879">
        <v>1</v>
      </c>
      <c r="E879">
        <v>390</v>
      </c>
      <c r="F879">
        <v>410</v>
      </c>
      <c r="G879">
        <v>430</v>
      </c>
      <c r="H879">
        <v>440</v>
      </c>
      <c r="I879">
        <v>290</v>
      </c>
      <c r="J879">
        <v>290</v>
      </c>
      <c r="K879">
        <v>310</v>
      </c>
      <c r="L879">
        <v>340</v>
      </c>
      <c r="M879">
        <v>340</v>
      </c>
      <c r="N879">
        <v>350</v>
      </c>
      <c r="O879">
        <v>350</v>
      </c>
      <c r="P879">
        <v>360</v>
      </c>
      <c r="Q879">
        <v>350</v>
      </c>
      <c r="R879">
        <v>380</v>
      </c>
      <c r="S879">
        <v>430</v>
      </c>
      <c r="T879">
        <v>420</v>
      </c>
      <c r="U879">
        <v>420</v>
      </c>
      <c r="V879">
        <v>410</v>
      </c>
      <c r="W879">
        <v>410</v>
      </c>
      <c r="X879">
        <v>410</v>
      </c>
      <c r="Y879" s="145">
        <v>440</v>
      </c>
      <c r="Z879">
        <v>440</v>
      </c>
      <c r="AA879">
        <v>430</v>
      </c>
    </row>
    <row r="880" spans="1:27" x14ac:dyDescent="0.2">
      <c r="A880" s="89">
        <f>VLOOKUP(C880,TabellenBDFS!$B$4:$C$2717,2,FALSE)</f>
        <v>122</v>
      </c>
      <c r="B880" t="str">
        <f t="shared" si="15"/>
        <v>1222</v>
      </c>
      <c r="C880" t="s">
        <v>125</v>
      </c>
      <c r="D880">
        <v>2</v>
      </c>
      <c r="E880">
        <v>40</v>
      </c>
      <c r="F880">
        <v>40</v>
      </c>
      <c r="G880">
        <v>40</v>
      </c>
      <c r="H880">
        <v>40</v>
      </c>
      <c r="I880">
        <v>20</v>
      </c>
      <c r="J880">
        <v>20</v>
      </c>
      <c r="K880">
        <v>20</v>
      </c>
      <c r="L880">
        <v>20</v>
      </c>
      <c r="M880">
        <v>20</v>
      </c>
      <c r="N880">
        <v>20</v>
      </c>
      <c r="O880">
        <v>20</v>
      </c>
      <c r="P880">
        <v>20</v>
      </c>
      <c r="Q880">
        <v>20</v>
      </c>
      <c r="R880">
        <v>20</v>
      </c>
      <c r="S880">
        <v>10</v>
      </c>
      <c r="T880">
        <v>10</v>
      </c>
      <c r="U880">
        <v>10</v>
      </c>
      <c r="V880">
        <v>10</v>
      </c>
      <c r="W880">
        <v>10</v>
      </c>
      <c r="X880">
        <v>10</v>
      </c>
      <c r="Y880" s="145">
        <v>10</v>
      </c>
      <c r="Z880">
        <v>10</v>
      </c>
      <c r="AA880">
        <v>10</v>
      </c>
    </row>
    <row r="881" spans="1:27" x14ac:dyDescent="0.2">
      <c r="A881" s="89">
        <f>VLOOKUP(C881,TabellenBDFS!$B$4:$C$2717,2,FALSE)</f>
        <v>122</v>
      </c>
      <c r="B881" t="str">
        <f t="shared" si="15"/>
        <v>1223</v>
      </c>
      <c r="C881" t="s">
        <v>125</v>
      </c>
      <c r="D881">
        <v>3</v>
      </c>
      <c r="E881">
        <v>0</v>
      </c>
      <c r="F881">
        <v>0</v>
      </c>
      <c r="G881">
        <v>0</v>
      </c>
      <c r="H881">
        <v>10</v>
      </c>
      <c r="I881">
        <v>10</v>
      </c>
      <c r="J881">
        <v>10</v>
      </c>
      <c r="K881">
        <v>10</v>
      </c>
      <c r="L881">
        <v>0</v>
      </c>
      <c r="M881">
        <v>10</v>
      </c>
      <c r="N881">
        <v>20</v>
      </c>
      <c r="O881">
        <v>40</v>
      </c>
      <c r="P881">
        <v>40</v>
      </c>
      <c r="Q881">
        <v>30</v>
      </c>
      <c r="R881">
        <v>40</v>
      </c>
      <c r="S881">
        <v>50</v>
      </c>
      <c r="T881">
        <v>50</v>
      </c>
      <c r="U881">
        <v>40</v>
      </c>
      <c r="V881">
        <v>40</v>
      </c>
      <c r="W881">
        <v>40</v>
      </c>
      <c r="X881">
        <v>50</v>
      </c>
      <c r="Y881" s="145">
        <v>80</v>
      </c>
      <c r="Z881">
        <v>80</v>
      </c>
      <c r="AA881">
        <v>80</v>
      </c>
    </row>
    <row r="882" spans="1:27" x14ac:dyDescent="0.2">
      <c r="A882" s="89">
        <f>VLOOKUP(C882,TabellenBDFS!$B$4:$C$2717,2,FALSE)</f>
        <v>122</v>
      </c>
      <c r="B882" t="str">
        <f t="shared" si="15"/>
        <v>1224</v>
      </c>
      <c r="C882" t="s">
        <v>125</v>
      </c>
      <c r="D882">
        <v>4</v>
      </c>
      <c r="E882">
        <v>0</v>
      </c>
      <c r="F882">
        <v>0</v>
      </c>
      <c r="G882">
        <v>0</v>
      </c>
      <c r="H882">
        <v>0</v>
      </c>
      <c r="I882">
        <v>0</v>
      </c>
      <c r="J882">
        <v>0</v>
      </c>
      <c r="K882">
        <v>0</v>
      </c>
      <c r="L882">
        <v>0</v>
      </c>
      <c r="M882">
        <v>0</v>
      </c>
      <c r="N882">
        <v>0</v>
      </c>
      <c r="O882">
        <v>0</v>
      </c>
      <c r="P882">
        <v>0</v>
      </c>
      <c r="Q882">
        <v>0</v>
      </c>
      <c r="R882">
        <v>0</v>
      </c>
      <c r="S882">
        <v>10</v>
      </c>
      <c r="T882">
        <v>10</v>
      </c>
      <c r="U882">
        <v>10</v>
      </c>
      <c r="V882">
        <v>10</v>
      </c>
      <c r="W882">
        <v>10</v>
      </c>
      <c r="X882">
        <v>10</v>
      </c>
      <c r="Y882" s="145">
        <v>10</v>
      </c>
      <c r="Z882">
        <v>10</v>
      </c>
      <c r="AA882">
        <v>10</v>
      </c>
    </row>
    <row r="883" spans="1:27" x14ac:dyDescent="0.2">
      <c r="A883" s="89">
        <f>VLOOKUP(C883,TabellenBDFS!$B$4:$C$2717,2,FALSE)</f>
        <v>122</v>
      </c>
      <c r="B883" t="str">
        <f t="shared" si="15"/>
        <v>1225</v>
      </c>
      <c r="C883" t="s">
        <v>125</v>
      </c>
      <c r="D883">
        <v>5</v>
      </c>
      <c r="E883">
        <v>0</v>
      </c>
      <c r="F883">
        <v>0</v>
      </c>
      <c r="G883">
        <v>0</v>
      </c>
      <c r="H883">
        <v>0</v>
      </c>
      <c r="I883">
        <v>0</v>
      </c>
      <c r="J883">
        <v>0</v>
      </c>
      <c r="K883">
        <v>0</v>
      </c>
      <c r="L883">
        <v>0</v>
      </c>
      <c r="M883">
        <v>0</v>
      </c>
      <c r="N883">
        <v>0</v>
      </c>
      <c r="O883">
        <v>0</v>
      </c>
      <c r="P883">
        <v>0</v>
      </c>
      <c r="Q883">
        <v>0</v>
      </c>
      <c r="R883">
        <v>0</v>
      </c>
      <c r="S883">
        <v>0</v>
      </c>
      <c r="T883">
        <v>0</v>
      </c>
      <c r="U883">
        <v>0</v>
      </c>
      <c r="V883">
        <v>0</v>
      </c>
      <c r="W883">
        <v>0</v>
      </c>
      <c r="X883">
        <v>0</v>
      </c>
      <c r="Y883" s="145">
        <v>0</v>
      </c>
      <c r="Z883">
        <v>10</v>
      </c>
      <c r="AA883">
        <v>0</v>
      </c>
    </row>
    <row r="884" spans="1:27" x14ac:dyDescent="0.2">
      <c r="A884" s="89">
        <f>VLOOKUP(C884,TabellenBDFS!$B$4:$C$2717,2,FALSE)</f>
        <v>122</v>
      </c>
      <c r="B884" t="str">
        <f t="shared" si="15"/>
        <v>1226</v>
      </c>
      <c r="C884" t="s">
        <v>125</v>
      </c>
      <c r="D884">
        <v>6</v>
      </c>
      <c r="E884">
        <v>260</v>
      </c>
      <c r="F884">
        <v>270</v>
      </c>
      <c r="G884">
        <v>280</v>
      </c>
      <c r="H884">
        <v>290</v>
      </c>
      <c r="I884">
        <v>220</v>
      </c>
      <c r="J884">
        <v>230</v>
      </c>
      <c r="K884">
        <v>230</v>
      </c>
      <c r="L884">
        <v>280</v>
      </c>
      <c r="M884">
        <v>250</v>
      </c>
      <c r="N884">
        <v>240</v>
      </c>
      <c r="O884">
        <v>240</v>
      </c>
      <c r="P884">
        <v>240</v>
      </c>
      <c r="Q884">
        <v>230</v>
      </c>
      <c r="R884">
        <v>230</v>
      </c>
      <c r="S884">
        <v>230</v>
      </c>
      <c r="T884">
        <v>230</v>
      </c>
      <c r="U884">
        <v>240</v>
      </c>
      <c r="V884">
        <v>240</v>
      </c>
      <c r="W884">
        <v>230</v>
      </c>
      <c r="X884">
        <v>230</v>
      </c>
      <c r="Y884" s="145">
        <v>230</v>
      </c>
      <c r="Z884">
        <v>230</v>
      </c>
      <c r="AA884">
        <v>210</v>
      </c>
    </row>
    <row r="885" spans="1:27" x14ac:dyDescent="0.2">
      <c r="A885" s="89">
        <f>VLOOKUP(C885,TabellenBDFS!$B$4:$C$2717,2,FALSE)</f>
        <v>122</v>
      </c>
      <c r="B885" t="str">
        <f t="shared" si="15"/>
        <v>1227</v>
      </c>
      <c r="C885" t="s">
        <v>125</v>
      </c>
      <c r="D885">
        <v>7</v>
      </c>
      <c r="E885">
        <v>80</v>
      </c>
      <c r="F885">
        <v>100</v>
      </c>
      <c r="G885">
        <v>110</v>
      </c>
      <c r="H885">
        <v>110</v>
      </c>
      <c r="I885">
        <v>40</v>
      </c>
      <c r="J885">
        <v>40</v>
      </c>
      <c r="K885">
        <v>50</v>
      </c>
      <c r="L885">
        <v>50</v>
      </c>
      <c r="M885">
        <v>60</v>
      </c>
      <c r="N885">
        <v>70</v>
      </c>
      <c r="O885">
        <v>50</v>
      </c>
      <c r="P885">
        <v>70</v>
      </c>
      <c r="Q885">
        <v>70</v>
      </c>
      <c r="R885">
        <v>90</v>
      </c>
      <c r="S885">
        <v>130</v>
      </c>
      <c r="T885">
        <v>120</v>
      </c>
      <c r="U885">
        <v>120</v>
      </c>
      <c r="V885">
        <v>120</v>
      </c>
      <c r="W885">
        <v>120</v>
      </c>
      <c r="X885">
        <v>120</v>
      </c>
      <c r="Y885" s="145">
        <v>120</v>
      </c>
      <c r="Z885">
        <v>110</v>
      </c>
      <c r="AA885">
        <v>120</v>
      </c>
    </row>
    <row r="886" spans="1:27" x14ac:dyDescent="0.2">
      <c r="A886" s="89">
        <f>VLOOKUP(C886,TabellenBDFS!$B$4:$C$2717,2,FALSE)</f>
        <v>123</v>
      </c>
      <c r="B886" t="str">
        <f t="shared" si="15"/>
        <v>1231</v>
      </c>
      <c r="C886" t="s">
        <v>126</v>
      </c>
      <c r="D886">
        <v>1</v>
      </c>
      <c r="E886">
        <v>70</v>
      </c>
      <c r="F886">
        <v>70</v>
      </c>
      <c r="G886">
        <v>80</v>
      </c>
      <c r="H886">
        <v>80</v>
      </c>
      <c r="I886">
        <v>80</v>
      </c>
      <c r="J886">
        <v>80</v>
      </c>
      <c r="K886">
        <v>90</v>
      </c>
      <c r="L886">
        <v>100</v>
      </c>
      <c r="M886">
        <v>110</v>
      </c>
      <c r="N886">
        <v>100</v>
      </c>
      <c r="O886">
        <v>110</v>
      </c>
      <c r="P886">
        <v>100</v>
      </c>
      <c r="Q886">
        <v>100</v>
      </c>
      <c r="R886">
        <v>110</v>
      </c>
      <c r="S886">
        <v>120</v>
      </c>
      <c r="T886">
        <v>120</v>
      </c>
      <c r="U886">
        <v>100</v>
      </c>
      <c r="V886">
        <v>100</v>
      </c>
      <c r="W886">
        <v>100</v>
      </c>
      <c r="X886">
        <v>110</v>
      </c>
      <c r="Y886" s="145">
        <v>110</v>
      </c>
      <c r="Z886">
        <v>110</v>
      </c>
      <c r="AA886">
        <v>100</v>
      </c>
    </row>
    <row r="887" spans="1:27" x14ac:dyDescent="0.2">
      <c r="A887" s="89">
        <f>VLOOKUP(C887,TabellenBDFS!$B$4:$C$2717,2,FALSE)</f>
        <v>123</v>
      </c>
      <c r="B887" t="str">
        <f t="shared" si="15"/>
        <v>1232</v>
      </c>
      <c r="C887" t="s">
        <v>126</v>
      </c>
      <c r="D887">
        <v>2</v>
      </c>
      <c r="E887">
        <v>0</v>
      </c>
      <c r="F887">
        <v>0</v>
      </c>
      <c r="G887">
        <v>0</v>
      </c>
      <c r="H887">
        <v>10</v>
      </c>
      <c r="I887">
        <v>10</v>
      </c>
      <c r="J887">
        <v>10</v>
      </c>
      <c r="K887">
        <v>10</v>
      </c>
      <c r="L887">
        <v>10</v>
      </c>
      <c r="M887">
        <v>10</v>
      </c>
      <c r="N887">
        <v>10</v>
      </c>
      <c r="O887">
        <v>10</v>
      </c>
      <c r="P887">
        <v>10</v>
      </c>
      <c r="Q887">
        <v>10</v>
      </c>
      <c r="R887">
        <v>10</v>
      </c>
      <c r="S887">
        <v>10</v>
      </c>
      <c r="T887">
        <v>0</v>
      </c>
      <c r="U887">
        <v>0</v>
      </c>
      <c r="V887">
        <v>0</v>
      </c>
      <c r="W887">
        <v>0</v>
      </c>
      <c r="X887">
        <v>0</v>
      </c>
      <c r="Y887" s="145">
        <v>0</v>
      </c>
      <c r="Z887">
        <v>0</v>
      </c>
      <c r="AA887">
        <v>0</v>
      </c>
    </row>
    <row r="888" spans="1:27" x14ac:dyDescent="0.2">
      <c r="A888" s="89">
        <f>VLOOKUP(C888,TabellenBDFS!$B$4:$C$2717,2,FALSE)</f>
        <v>123</v>
      </c>
      <c r="B888" t="str">
        <f t="shared" si="15"/>
        <v>1233</v>
      </c>
      <c r="C888" t="s">
        <v>126</v>
      </c>
      <c r="D888">
        <v>3</v>
      </c>
      <c r="E888">
        <v>0</v>
      </c>
      <c r="F888">
        <v>0</v>
      </c>
      <c r="G888">
        <v>0</v>
      </c>
      <c r="H888">
        <v>0</v>
      </c>
      <c r="I888">
        <v>0</v>
      </c>
      <c r="J888">
        <v>0</v>
      </c>
      <c r="K888">
        <v>0</v>
      </c>
      <c r="L888">
        <v>10</v>
      </c>
      <c r="M888">
        <v>0</v>
      </c>
      <c r="N888">
        <v>0</v>
      </c>
      <c r="O888">
        <v>0</v>
      </c>
      <c r="P888">
        <v>10</v>
      </c>
      <c r="Q888">
        <v>10</v>
      </c>
      <c r="R888">
        <v>10</v>
      </c>
      <c r="S888">
        <v>10</v>
      </c>
      <c r="T888">
        <v>10</v>
      </c>
      <c r="U888">
        <v>10</v>
      </c>
      <c r="V888">
        <v>10</v>
      </c>
      <c r="W888">
        <v>10</v>
      </c>
      <c r="X888">
        <v>20</v>
      </c>
      <c r="Y888" s="145">
        <v>20</v>
      </c>
      <c r="Z888">
        <v>20</v>
      </c>
      <c r="AA888">
        <v>20</v>
      </c>
    </row>
    <row r="889" spans="1:27" x14ac:dyDescent="0.2">
      <c r="A889" s="89">
        <f>VLOOKUP(C889,TabellenBDFS!$B$4:$C$2717,2,FALSE)</f>
        <v>123</v>
      </c>
      <c r="B889" t="str">
        <f t="shared" si="15"/>
        <v>1234</v>
      </c>
      <c r="C889" t="s">
        <v>126</v>
      </c>
      <c r="D889">
        <v>4</v>
      </c>
      <c r="E889">
        <v>0</v>
      </c>
      <c r="F889">
        <v>0</v>
      </c>
      <c r="G889">
        <v>0</v>
      </c>
      <c r="H889">
        <v>0</v>
      </c>
      <c r="I889">
        <v>0</v>
      </c>
      <c r="J889">
        <v>0</v>
      </c>
      <c r="K889">
        <v>0</v>
      </c>
      <c r="L889">
        <v>10</v>
      </c>
      <c r="M889">
        <v>10</v>
      </c>
      <c r="N889">
        <v>10</v>
      </c>
      <c r="O889">
        <v>10</v>
      </c>
      <c r="P889">
        <v>10</v>
      </c>
      <c r="Q889">
        <v>10</v>
      </c>
      <c r="R889">
        <v>10</v>
      </c>
      <c r="S889">
        <v>10</v>
      </c>
      <c r="T889">
        <v>10</v>
      </c>
      <c r="U889">
        <v>10</v>
      </c>
      <c r="V889">
        <v>10</v>
      </c>
      <c r="W889">
        <v>10</v>
      </c>
      <c r="X889">
        <v>10</v>
      </c>
      <c r="Y889" s="145">
        <v>10</v>
      </c>
      <c r="Z889">
        <v>10</v>
      </c>
      <c r="AA889">
        <v>10</v>
      </c>
    </row>
    <row r="890" spans="1:27" x14ac:dyDescent="0.2">
      <c r="A890" s="89">
        <f>VLOOKUP(C890,TabellenBDFS!$B$4:$C$2717,2,FALSE)</f>
        <v>123</v>
      </c>
      <c r="B890" t="str">
        <f t="shared" si="15"/>
        <v>1235</v>
      </c>
      <c r="C890" t="s">
        <v>126</v>
      </c>
      <c r="D890">
        <v>5</v>
      </c>
      <c r="E890">
        <v>0</v>
      </c>
      <c r="F890">
        <v>0</v>
      </c>
      <c r="G890">
        <v>0</v>
      </c>
      <c r="H890">
        <v>0</v>
      </c>
      <c r="I890">
        <v>0</v>
      </c>
      <c r="J890">
        <v>0</v>
      </c>
      <c r="K890">
        <v>0</v>
      </c>
      <c r="L890">
        <v>0</v>
      </c>
      <c r="M890">
        <v>0</v>
      </c>
      <c r="N890">
        <v>0</v>
      </c>
      <c r="O890">
        <v>0</v>
      </c>
      <c r="P890">
        <v>0</v>
      </c>
      <c r="Q890">
        <v>0</v>
      </c>
      <c r="R890">
        <v>0</v>
      </c>
      <c r="S890">
        <v>0</v>
      </c>
      <c r="T890">
        <v>0</v>
      </c>
      <c r="U890">
        <v>0</v>
      </c>
      <c r="V890">
        <v>0</v>
      </c>
      <c r="W890">
        <v>0</v>
      </c>
      <c r="X890">
        <v>0</v>
      </c>
      <c r="Y890" s="145">
        <v>0</v>
      </c>
      <c r="Z890">
        <v>0</v>
      </c>
      <c r="AA890">
        <v>0</v>
      </c>
    </row>
    <row r="891" spans="1:27" x14ac:dyDescent="0.2">
      <c r="A891" s="89">
        <f>VLOOKUP(C891,TabellenBDFS!$B$4:$C$2717,2,FALSE)</f>
        <v>123</v>
      </c>
      <c r="B891" t="str">
        <f t="shared" si="15"/>
        <v>1236</v>
      </c>
      <c r="C891" t="s">
        <v>126</v>
      </c>
      <c r="D891">
        <v>6</v>
      </c>
      <c r="E891">
        <v>40</v>
      </c>
      <c r="F891">
        <v>40</v>
      </c>
      <c r="G891">
        <v>40</v>
      </c>
      <c r="H891">
        <v>40</v>
      </c>
      <c r="I891">
        <v>40</v>
      </c>
      <c r="J891">
        <v>40</v>
      </c>
      <c r="K891">
        <v>40</v>
      </c>
      <c r="L891">
        <v>40</v>
      </c>
      <c r="M891">
        <v>40</v>
      </c>
      <c r="N891">
        <v>40</v>
      </c>
      <c r="O891">
        <v>40</v>
      </c>
      <c r="P891">
        <v>30</v>
      </c>
      <c r="Q891">
        <v>40</v>
      </c>
      <c r="R891">
        <v>40</v>
      </c>
      <c r="S891">
        <v>40</v>
      </c>
      <c r="T891">
        <v>30</v>
      </c>
      <c r="U891">
        <v>30</v>
      </c>
      <c r="V891">
        <v>30</v>
      </c>
      <c r="W891">
        <v>30</v>
      </c>
      <c r="X891">
        <v>30</v>
      </c>
      <c r="Y891" s="145">
        <v>40</v>
      </c>
      <c r="Z891">
        <v>40</v>
      </c>
      <c r="AA891">
        <v>40</v>
      </c>
    </row>
    <row r="892" spans="1:27" x14ac:dyDescent="0.2">
      <c r="A892" s="89">
        <f>VLOOKUP(C892,TabellenBDFS!$B$4:$C$2717,2,FALSE)</f>
        <v>123</v>
      </c>
      <c r="B892" t="str">
        <f t="shared" si="15"/>
        <v>1237</v>
      </c>
      <c r="C892" t="s">
        <v>126</v>
      </c>
      <c r="D892">
        <v>7</v>
      </c>
      <c r="E892">
        <v>30</v>
      </c>
      <c r="F892">
        <v>30</v>
      </c>
      <c r="G892">
        <v>40</v>
      </c>
      <c r="H892">
        <v>30</v>
      </c>
      <c r="I892">
        <v>30</v>
      </c>
      <c r="J892">
        <v>30</v>
      </c>
      <c r="K892">
        <v>40</v>
      </c>
      <c r="L892">
        <v>40</v>
      </c>
      <c r="M892">
        <v>60</v>
      </c>
      <c r="N892">
        <v>50</v>
      </c>
      <c r="O892">
        <v>50</v>
      </c>
      <c r="P892">
        <v>50</v>
      </c>
      <c r="Q892">
        <v>50</v>
      </c>
      <c r="R892">
        <v>50</v>
      </c>
      <c r="S892">
        <v>60</v>
      </c>
      <c r="T892">
        <v>60</v>
      </c>
      <c r="U892">
        <v>50</v>
      </c>
      <c r="V892">
        <v>50</v>
      </c>
      <c r="W892">
        <v>40</v>
      </c>
      <c r="X892">
        <v>50</v>
      </c>
      <c r="Y892" s="145">
        <v>40</v>
      </c>
      <c r="Z892">
        <v>40</v>
      </c>
      <c r="AA892">
        <v>40</v>
      </c>
    </row>
    <row r="893" spans="1:27" x14ac:dyDescent="0.2">
      <c r="A893" s="89">
        <f>VLOOKUP(C893,TabellenBDFS!$B$4:$C$2717,2,FALSE)</f>
        <v>124</v>
      </c>
      <c r="B893" t="str">
        <f t="shared" si="15"/>
        <v>1241</v>
      </c>
      <c r="C893" t="s">
        <v>127</v>
      </c>
      <c r="D893">
        <v>1</v>
      </c>
      <c r="E893">
        <v>4860</v>
      </c>
      <c r="F893">
        <v>4740</v>
      </c>
      <c r="G893">
        <v>4970</v>
      </c>
      <c r="H893">
        <v>4990</v>
      </c>
      <c r="I893">
        <v>5020</v>
      </c>
      <c r="J893">
        <v>5010</v>
      </c>
      <c r="K893">
        <v>4870</v>
      </c>
      <c r="L893">
        <v>4910</v>
      </c>
      <c r="M893">
        <v>5020</v>
      </c>
      <c r="N893">
        <v>5040</v>
      </c>
      <c r="O893">
        <v>5220</v>
      </c>
      <c r="P893">
        <v>5400</v>
      </c>
      <c r="Q893">
        <v>5420</v>
      </c>
      <c r="R893">
        <v>5350</v>
      </c>
      <c r="S893">
        <v>5280</v>
      </c>
      <c r="T893">
        <v>5330</v>
      </c>
      <c r="U893">
        <v>5210</v>
      </c>
      <c r="V893">
        <v>5170</v>
      </c>
      <c r="W893">
        <v>5310</v>
      </c>
      <c r="X893">
        <v>5360</v>
      </c>
      <c r="Y893" s="145">
        <v>5360</v>
      </c>
      <c r="Z893">
        <v>5200</v>
      </c>
      <c r="AA893">
        <v>5190</v>
      </c>
    </row>
    <row r="894" spans="1:27" x14ac:dyDescent="0.2">
      <c r="A894" s="89">
        <f>VLOOKUP(C894,TabellenBDFS!$B$4:$C$2717,2,FALSE)</f>
        <v>124</v>
      </c>
      <c r="B894" t="str">
        <f t="shared" si="15"/>
        <v>1242</v>
      </c>
      <c r="C894" t="s">
        <v>127</v>
      </c>
      <c r="D894">
        <v>2</v>
      </c>
      <c r="E894">
        <v>990</v>
      </c>
      <c r="F894">
        <v>920</v>
      </c>
      <c r="G894">
        <v>940</v>
      </c>
      <c r="H894">
        <v>910</v>
      </c>
      <c r="I894">
        <v>810</v>
      </c>
      <c r="J894">
        <v>770</v>
      </c>
      <c r="K894">
        <v>700</v>
      </c>
      <c r="L894">
        <v>670</v>
      </c>
      <c r="M894">
        <v>640</v>
      </c>
      <c r="N894">
        <v>620</v>
      </c>
      <c r="O894">
        <v>590</v>
      </c>
      <c r="P894">
        <v>560</v>
      </c>
      <c r="Q894">
        <v>540</v>
      </c>
      <c r="R894">
        <v>500</v>
      </c>
      <c r="S894">
        <v>480</v>
      </c>
      <c r="T894">
        <v>470</v>
      </c>
      <c r="U894">
        <v>450</v>
      </c>
      <c r="V894">
        <v>390</v>
      </c>
      <c r="W894">
        <v>370</v>
      </c>
      <c r="X894">
        <v>360</v>
      </c>
      <c r="Y894" s="145">
        <v>340</v>
      </c>
      <c r="Z894">
        <v>320</v>
      </c>
      <c r="AA894">
        <v>310</v>
      </c>
    </row>
    <row r="895" spans="1:27" x14ac:dyDescent="0.2">
      <c r="A895" s="89">
        <f>VLOOKUP(C895,TabellenBDFS!$B$4:$C$2717,2,FALSE)</f>
        <v>124</v>
      </c>
      <c r="B895" t="str">
        <f t="shared" si="15"/>
        <v>1243</v>
      </c>
      <c r="C895" t="s">
        <v>127</v>
      </c>
      <c r="D895">
        <v>3</v>
      </c>
      <c r="E895">
        <v>10</v>
      </c>
      <c r="F895">
        <v>10</v>
      </c>
      <c r="G895">
        <v>50</v>
      </c>
      <c r="H895">
        <v>90</v>
      </c>
      <c r="I895">
        <v>130</v>
      </c>
      <c r="J895">
        <v>150</v>
      </c>
      <c r="K895">
        <v>190</v>
      </c>
      <c r="L895">
        <v>240</v>
      </c>
      <c r="M895">
        <v>280</v>
      </c>
      <c r="N895">
        <v>330</v>
      </c>
      <c r="O895">
        <v>390</v>
      </c>
      <c r="P895">
        <v>450</v>
      </c>
      <c r="Q895">
        <v>450</v>
      </c>
      <c r="R895">
        <v>450</v>
      </c>
      <c r="S895">
        <v>470</v>
      </c>
      <c r="T895">
        <v>490</v>
      </c>
      <c r="U895">
        <v>500</v>
      </c>
      <c r="V895">
        <v>530</v>
      </c>
      <c r="W895">
        <v>540</v>
      </c>
      <c r="X895">
        <v>540</v>
      </c>
      <c r="Y895" s="145">
        <v>540</v>
      </c>
      <c r="Z895">
        <v>510</v>
      </c>
      <c r="AA895">
        <v>520</v>
      </c>
    </row>
    <row r="896" spans="1:27" x14ac:dyDescent="0.2">
      <c r="A896" s="89">
        <f>VLOOKUP(C896,TabellenBDFS!$B$4:$C$2717,2,FALSE)</f>
        <v>124</v>
      </c>
      <c r="B896" t="str">
        <f t="shared" si="15"/>
        <v>1244</v>
      </c>
      <c r="C896" t="s">
        <v>127</v>
      </c>
      <c r="D896">
        <v>4</v>
      </c>
      <c r="E896">
        <v>0</v>
      </c>
      <c r="F896">
        <v>10</v>
      </c>
      <c r="G896">
        <v>20</v>
      </c>
      <c r="H896">
        <v>80</v>
      </c>
      <c r="I896">
        <v>100</v>
      </c>
      <c r="J896">
        <v>100</v>
      </c>
      <c r="K896">
        <v>120</v>
      </c>
      <c r="L896">
        <v>120</v>
      </c>
      <c r="M896">
        <v>180</v>
      </c>
      <c r="N896">
        <v>210</v>
      </c>
      <c r="O896">
        <v>220</v>
      </c>
      <c r="P896">
        <v>260</v>
      </c>
      <c r="Q896">
        <v>260</v>
      </c>
      <c r="R896">
        <v>270</v>
      </c>
      <c r="S896">
        <v>260</v>
      </c>
      <c r="T896">
        <v>280</v>
      </c>
      <c r="U896">
        <v>310</v>
      </c>
      <c r="V896">
        <v>270</v>
      </c>
      <c r="W896">
        <v>280</v>
      </c>
      <c r="X896">
        <v>280</v>
      </c>
      <c r="Y896" s="145">
        <v>290</v>
      </c>
      <c r="Z896">
        <v>260</v>
      </c>
      <c r="AA896">
        <v>260</v>
      </c>
    </row>
    <row r="897" spans="1:27" x14ac:dyDescent="0.2">
      <c r="A897" s="89">
        <f>VLOOKUP(C897,TabellenBDFS!$B$4:$C$2717,2,FALSE)</f>
        <v>124</v>
      </c>
      <c r="B897" t="str">
        <f t="shared" si="15"/>
        <v>1245</v>
      </c>
      <c r="C897" t="s">
        <v>127</v>
      </c>
      <c r="D897">
        <v>5</v>
      </c>
      <c r="E897">
        <v>110</v>
      </c>
      <c r="F897">
        <v>110</v>
      </c>
      <c r="G897">
        <v>120</v>
      </c>
      <c r="H897">
        <v>130</v>
      </c>
      <c r="I897">
        <v>120</v>
      </c>
      <c r="J897">
        <v>110</v>
      </c>
      <c r="K897">
        <v>120</v>
      </c>
      <c r="L897">
        <v>120</v>
      </c>
      <c r="M897">
        <v>130</v>
      </c>
      <c r="N897">
        <v>120</v>
      </c>
      <c r="O897">
        <v>110</v>
      </c>
      <c r="P897">
        <v>100</v>
      </c>
      <c r="Q897">
        <v>100</v>
      </c>
      <c r="R897">
        <v>100</v>
      </c>
      <c r="S897">
        <v>90</v>
      </c>
      <c r="T897">
        <v>80</v>
      </c>
      <c r="U897">
        <v>70</v>
      </c>
      <c r="V897">
        <v>70</v>
      </c>
      <c r="W897">
        <v>60</v>
      </c>
      <c r="X897">
        <v>60</v>
      </c>
      <c r="Y897" s="145">
        <v>60</v>
      </c>
      <c r="Z897">
        <v>50</v>
      </c>
      <c r="AA897">
        <v>50</v>
      </c>
    </row>
    <row r="898" spans="1:27" x14ac:dyDescent="0.2">
      <c r="A898" s="89">
        <f>VLOOKUP(C898,TabellenBDFS!$B$4:$C$2717,2,FALSE)</f>
        <v>124</v>
      </c>
      <c r="B898" t="str">
        <f t="shared" si="15"/>
        <v>1246</v>
      </c>
      <c r="C898" t="s">
        <v>127</v>
      </c>
      <c r="D898">
        <v>6</v>
      </c>
      <c r="E898">
        <v>2230</v>
      </c>
      <c r="F898">
        <v>2230</v>
      </c>
      <c r="G898">
        <v>2230</v>
      </c>
      <c r="H898">
        <v>2210</v>
      </c>
      <c r="I898">
        <v>2200</v>
      </c>
      <c r="J898">
        <v>2220</v>
      </c>
      <c r="K898">
        <v>2150</v>
      </c>
      <c r="L898">
        <v>2100</v>
      </c>
      <c r="M898">
        <v>2110</v>
      </c>
      <c r="N898">
        <v>2150</v>
      </c>
      <c r="O898">
        <v>2230</v>
      </c>
      <c r="P898">
        <v>2350</v>
      </c>
      <c r="Q898">
        <v>2390</v>
      </c>
      <c r="R898">
        <v>2400</v>
      </c>
      <c r="S898">
        <v>2360</v>
      </c>
      <c r="T898">
        <v>2390</v>
      </c>
      <c r="U898">
        <v>2390</v>
      </c>
      <c r="V898">
        <v>2450</v>
      </c>
      <c r="W898">
        <v>2620</v>
      </c>
      <c r="X898">
        <v>2640</v>
      </c>
      <c r="Y898" s="145">
        <v>2600</v>
      </c>
      <c r="Z898">
        <v>2560</v>
      </c>
      <c r="AA898">
        <v>2550</v>
      </c>
    </row>
    <row r="899" spans="1:27" x14ac:dyDescent="0.2">
      <c r="A899" s="89">
        <f>VLOOKUP(C899,TabellenBDFS!$B$4:$C$2717,2,FALSE)</f>
        <v>124</v>
      </c>
      <c r="B899" t="str">
        <f t="shared" si="15"/>
        <v>1247</v>
      </c>
      <c r="C899" t="s">
        <v>127</v>
      </c>
      <c r="D899">
        <v>7</v>
      </c>
      <c r="E899">
        <v>1520</v>
      </c>
      <c r="F899">
        <v>1460</v>
      </c>
      <c r="G899">
        <v>1620</v>
      </c>
      <c r="H899">
        <v>1570</v>
      </c>
      <c r="I899">
        <v>1660</v>
      </c>
      <c r="J899">
        <v>1660</v>
      </c>
      <c r="K899">
        <v>1590</v>
      </c>
      <c r="L899">
        <v>1670</v>
      </c>
      <c r="M899">
        <v>1680</v>
      </c>
      <c r="N899">
        <v>1610</v>
      </c>
      <c r="O899">
        <v>1670</v>
      </c>
      <c r="P899">
        <v>1680</v>
      </c>
      <c r="Q899">
        <v>1690</v>
      </c>
      <c r="R899">
        <v>1640</v>
      </c>
      <c r="S899">
        <v>1610</v>
      </c>
      <c r="T899">
        <v>1620</v>
      </c>
      <c r="U899">
        <v>1500</v>
      </c>
      <c r="V899">
        <v>1460</v>
      </c>
      <c r="W899">
        <v>1430</v>
      </c>
      <c r="X899">
        <v>1480</v>
      </c>
      <c r="Y899" s="145">
        <v>1520</v>
      </c>
      <c r="Z899">
        <v>1500</v>
      </c>
      <c r="AA899">
        <v>1510</v>
      </c>
    </row>
    <row r="900" spans="1:27" x14ac:dyDescent="0.2">
      <c r="A900" s="89">
        <f>VLOOKUP(C900,TabellenBDFS!$B$4:$C$2717,2,FALSE)</f>
        <v>125</v>
      </c>
      <c r="B900" t="str">
        <f t="shared" si="15"/>
        <v>1251</v>
      </c>
      <c r="C900" t="s">
        <v>128</v>
      </c>
      <c r="D900">
        <v>1</v>
      </c>
      <c r="E900">
        <v>70</v>
      </c>
      <c r="F900">
        <v>80</v>
      </c>
      <c r="G900">
        <v>80</v>
      </c>
      <c r="H900">
        <v>80</v>
      </c>
      <c r="I900">
        <v>80</v>
      </c>
      <c r="J900">
        <v>80</v>
      </c>
      <c r="K900">
        <v>80</v>
      </c>
      <c r="L900">
        <v>80</v>
      </c>
      <c r="M900">
        <v>80</v>
      </c>
      <c r="N900">
        <v>80</v>
      </c>
      <c r="O900">
        <v>80</v>
      </c>
      <c r="P900">
        <v>80</v>
      </c>
      <c r="Q900">
        <v>80</v>
      </c>
      <c r="R900">
        <v>80</v>
      </c>
      <c r="S900">
        <v>80</v>
      </c>
      <c r="T900">
        <v>80</v>
      </c>
      <c r="U900">
        <v>80</v>
      </c>
      <c r="V900">
        <v>80</v>
      </c>
      <c r="W900">
        <v>70</v>
      </c>
      <c r="X900">
        <v>70</v>
      </c>
      <c r="Y900" s="145">
        <v>80</v>
      </c>
      <c r="Z900">
        <v>70</v>
      </c>
      <c r="AA900">
        <v>60</v>
      </c>
    </row>
    <row r="901" spans="1:27" x14ac:dyDescent="0.2">
      <c r="A901" s="89">
        <f>VLOOKUP(C901,TabellenBDFS!$B$4:$C$2717,2,FALSE)</f>
        <v>125</v>
      </c>
      <c r="B901" t="str">
        <f t="shared" si="15"/>
        <v>1252</v>
      </c>
      <c r="C901" t="s">
        <v>128</v>
      </c>
      <c r="D901">
        <v>2</v>
      </c>
      <c r="E901">
        <v>10</v>
      </c>
      <c r="F901">
        <v>10</v>
      </c>
      <c r="G901">
        <v>10</v>
      </c>
      <c r="H901">
        <v>10</v>
      </c>
      <c r="I901">
        <v>10</v>
      </c>
      <c r="J901">
        <v>10</v>
      </c>
      <c r="K901">
        <v>10</v>
      </c>
      <c r="L901">
        <v>10</v>
      </c>
      <c r="M901">
        <v>10</v>
      </c>
      <c r="N901">
        <v>10</v>
      </c>
      <c r="O901">
        <v>10</v>
      </c>
      <c r="P901">
        <v>10</v>
      </c>
      <c r="Q901">
        <v>10</v>
      </c>
      <c r="R901">
        <v>10</v>
      </c>
      <c r="S901">
        <v>10</v>
      </c>
      <c r="T901">
        <v>10</v>
      </c>
      <c r="U901">
        <v>10</v>
      </c>
      <c r="V901">
        <v>10</v>
      </c>
      <c r="W901">
        <v>10</v>
      </c>
      <c r="X901">
        <v>10</v>
      </c>
      <c r="Y901" s="145">
        <v>10</v>
      </c>
      <c r="Z901">
        <v>10</v>
      </c>
      <c r="AA901">
        <v>10</v>
      </c>
    </row>
    <row r="902" spans="1:27" x14ac:dyDescent="0.2">
      <c r="A902" s="89">
        <f>VLOOKUP(C902,TabellenBDFS!$B$4:$C$2717,2,FALSE)</f>
        <v>125</v>
      </c>
      <c r="B902" t="str">
        <f t="shared" si="15"/>
        <v>1253</v>
      </c>
      <c r="C902" t="s">
        <v>128</v>
      </c>
      <c r="D902">
        <v>3</v>
      </c>
      <c r="E902">
        <v>0</v>
      </c>
      <c r="F902">
        <v>0</v>
      </c>
      <c r="G902">
        <v>0</v>
      </c>
      <c r="H902">
        <v>0</v>
      </c>
      <c r="I902">
        <v>0</v>
      </c>
      <c r="J902">
        <v>0</v>
      </c>
      <c r="K902">
        <v>0</v>
      </c>
      <c r="L902">
        <v>0</v>
      </c>
      <c r="M902">
        <v>0</v>
      </c>
      <c r="N902">
        <v>0</v>
      </c>
      <c r="O902">
        <v>0</v>
      </c>
      <c r="P902">
        <v>0</v>
      </c>
      <c r="Q902">
        <v>0</v>
      </c>
      <c r="R902">
        <v>0</v>
      </c>
      <c r="S902">
        <v>10</v>
      </c>
      <c r="T902">
        <v>10</v>
      </c>
      <c r="U902">
        <v>10</v>
      </c>
      <c r="V902">
        <v>10</v>
      </c>
      <c r="W902">
        <v>0</v>
      </c>
      <c r="X902">
        <v>0</v>
      </c>
      <c r="Y902" s="145">
        <v>10</v>
      </c>
      <c r="Z902">
        <v>10</v>
      </c>
      <c r="AA902">
        <v>10</v>
      </c>
    </row>
    <row r="903" spans="1:27" x14ac:dyDescent="0.2">
      <c r="A903" s="89">
        <f>VLOOKUP(C903,TabellenBDFS!$B$4:$C$2717,2,FALSE)</f>
        <v>125</v>
      </c>
      <c r="B903" t="str">
        <f t="shared" si="15"/>
        <v>1254</v>
      </c>
      <c r="C903" t="s">
        <v>128</v>
      </c>
      <c r="D903">
        <v>4</v>
      </c>
      <c r="E903">
        <v>0</v>
      </c>
      <c r="F903">
        <v>0</v>
      </c>
      <c r="G903">
        <v>0</v>
      </c>
      <c r="H903">
        <v>0</v>
      </c>
      <c r="I903">
        <v>0</v>
      </c>
      <c r="J903">
        <v>0</v>
      </c>
      <c r="K903">
        <v>0</v>
      </c>
      <c r="L903">
        <v>0</v>
      </c>
      <c r="M903">
        <v>0</v>
      </c>
      <c r="N903">
        <v>0</v>
      </c>
      <c r="O903">
        <v>0</v>
      </c>
      <c r="P903">
        <v>0</v>
      </c>
      <c r="Q903">
        <v>0</v>
      </c>
      <c r="R903">
        <v>0</v>
      </c>
      <c r="S903">
        <v>0</v>
      </c>
      <c r="T903">
        <v>0</v>
      </c>
      <c r="U903">
        <v>0</v>
      </c>
      <c r="V903">
        <v>0</v>
      </c>
      <c r="W903">
        <v>0</v>
      </c>
      <c r="X903">
        <v>0</v>
      </c>
      <c r="Y903" s="145">
        <v>0</v>
      </c>
      <c r="Z903">
        <v>0</v>
      </c>
      <c r="AA903">
        <v>0</v>
      </c>
    </row>
    <row r="904" spans="1:27" x14ac:dyDescent="0.2">
      <c r="A904" s="89">
        <f>VLOOKUP(C904,TabellenBDFS!$B$4:$C$2717,2,FALSE)</f>
        <v>125</v>
      </c>
      <c r="B904" t="str">
        <f t="shared" si="15"/>
        <v>1255</v>
      </c>
      <c r="C904" t="s">
        <v>128</v>
      </c>
      <c r="D904">
        <v>5</v>
      </c>
      <c r="E904">
        <v>0</v>
      </c>
      <c r="F904">
        <v>0</v>
      </c>
      <c r="G904">
        <v>0</v>
      </c>
      <c r="H904">
        <v>0</v>
      </c>
      <c r="I904">
        <v>0</v>
      </c>
      <c r="J904">
        <v>0</v>
      </c>
      <c r="K904">
        <v>0</v>
      </c>
      <c r="L904">
        <v>0</v>
      </c>
      <c r="M904">
        <v>0</v>
      </c>
      <c r="N904">
        <v>0</v>
      </c>
      <c r="O904">
        <v>0</v>
      </c>
      <c r="P904">
        <v>0</v>
      </c>
      <c r="Q904">
        <v>0</v>
      </c>
      <c r="R904">
        <v>0</v>
      </c>
      <c r="S904">
        <v>0</v>
      </c>
      <c r="T904">
        <v>0</v>
      </c>
      <c r="U904">
        <v>0</v>
      </c>
      <c r="V904">
        <v>0</v>
      </c>
      <c r="W904">
        <v>0</v>
      </c>
      <c r="X904">
        <v>0</v>
      </c>
      <c r="Y904" s="145">
        <v>0</v>
      </c>
      <c r="Z904">
        <v>0</v>
      </c>
      <c r="AA904">
        <v>10</v>
      </c>
    </row>
    <row r="905" spans="1:27" x14ac:dyDescent="0.2">
      <c r="A905" s="89">
        <f>VLOOKUP(C905,TabellenBDFS!$B$4:$C$2717,2,FALSE)</f>
        <v>125</v>
      </c>
      <c r="B905" t="str">
        <f t="shared" si="15"/>
        <v>1256</v>
      </c>
      <c r="C905" t="s">
        <v>128</v>
      </c>
      <c r="D905">
        <v>6</v>
      </c>
      <c r="E905">
        <v>50</v>
      </c>
      <c r="F905">
        <v>50</v>
      </c>
      <c r="G905">
        <v>50</v>
      </c>
      <c r="H905">
        <v>50</v>
      </c>
      <c r="I905">
        <v>50</v>
      </c>
      <c r="J905">
        <v>50</v>
      </c>
      <c r="K905">
        <v>50</v>
      </c>
      <c r="L905">
        <v>50</v>
      </c>
      <c r="M905">
        <v>40</v>
      </c>
      <c r="N905">
        <v>40</v>
      </c>
      <c r="O905">
        <v>40</v>
      </c>
      <c r="P905">
        <v>40</v>
      </c>
      <c r="Q905">
        <v>40</v>
      </c>
      <c r="R905">
        <v>40</v>
      </c>
      <c r="S905">
        <v>40</v>
      </c>
      <c r="T905">
        <v>40</v>
      </c>
      <c r="U905">
        <v>40</v>
      </c>
      <c r="V905">
        <v>40</v>
      </c>
      <c r="W905">
        <v>40</v>
      </c>
      <c r="X905">
        <v>40</v>
      </c>
      <c r="Y905" s="145">
        <v>40</v>
      </c>
      <c r="Z905">
        <v>40</v>
      </c>
      <c r="AA905">
        <v>30</v>
      </c>
    </row>
    <row r="906" spans="1:27" x14ac:dyDescent="0.2">
      <c r="A906" s="89">
        <f>VLOOKUP(C906,TabellenBDFS!$B$4:$C$2717,2,FALSE)</f>
        <v>125</v>
      </c>
      <c r="B906" t="str">
        <f t="shared" si="15"/>
        <v>1257</v>
      </c>
      <c r="C906" t="s">
        <v>128</v>
      </c>
      <c r="D906">
        <v>7</v>
      </c>
      <c r="E906">
        <v>10</v>
      </c>
      <c r="F906">
        <v>20</v>
      </c>
      <c r="G906">
        <v>20</v>
      </c>
      <c r="H906">
        <v>20</v>
      </c>
      <c r="I906">
        <v>20</v>
      </c>
      <c r="J906">
        <v>20</v>
      </c>
      <c r="K906">
        <v>20</v>
      </c>
      <c r="L906">
        <v>20</v>
      </c>
      <c r="M906">
        <v>20</v>
      </c>
      <c r="N906">
        <v>20</v>
      </c>
      <c r="O906">
        <v>20</v>
      </c>
      <c r="P906">
        <v>20</v>
      </c>
      <c r="Q906">
        <v>20</v>
      </c>
      <c r="R906">
        <v>20</v>
      </c>
      <c r="S906">
        <v>20</v>
      </c>
      <c r="T906">
        <v>20</v>
      </c>
      <c r="U906">
        <v>20</v>
      </c>
      <c r="V906">
        <v>20</v>
      </c>
      <c r="W906">
        <v>20</v>
      </c>
      <c r="X906">
        <v>20</v>
      </c>
      <c r="Y906" s="145">
        <v>20</v>
      </c>
      <c r="Z906">
        <v>20</v>
      </c>
      <c r="AA906">
        <v>20</v>
      </c>
    </row>
    <row r="907" spans="1:27" x14ac:dyDescent="0.2">
      <c r="A907" s="89">
        <f>VLOOKUP(C907,TabellenBDFS!$B$4:$C$2717,2,FALSE)</f>
        <v>126</v>
      </c>
      <c r="B907" t="str">
        <f t="shared" ref="B907:B970" si="16">CONCATENATE(A907,D907)</f>
        <v>1261</v>
      </c>
      <c r="C907" t="s">
        <v>129</v>
      </c>
      <c r="D907">
        <v>1</v>
      </c>
      <c r="E907">
        <v>1400</v>
      </c>
      <c r="F907">
        <v>1430</v>
      </c>
      <c r="G907">
        <v>1430</v>
      </c>
      <c r="H907">
        <v>1510</v>
      </c>
      <c r="I907">
        <v>1500</v>
      </c>
      <c r="J907">
        <v>1590</v>
      </c>
      <c r="K907">
        <v>1590</v>
      </c>
      <c r="L907">
        <v>1620</v>
      </c>
      <c r="M907">
        <v>1610</v>
      </c>
      <c r="N907">
        <v>1590</v>
      </c>
      <c r="O907">
        <v>1630</v>
      </c>
      <c r="P907">
        <v>1670</v>
      </c>
      <c r="Q907">
        <v>1750</v>
      </c>
      <c r="R907">
        <v>1800</v>
      </c>
      <c r="S907">
        <v>1930</v>
      </c>
      <c r="T907">
        <v>2070</v>
      </c>
      <c r="U907">
        <v>2210</v>
      </c>
      <c r="V907">
        <v>2290</v>
      </c>
      <c r="W907">
        <v>2300</v>
      </c>
      <c r="X907">
        <v>2400</v>
      </c>
      <c r="Y907" s="145">
        <v>2500</v>
      </c>
      <c r="Z907">
        <v>2530</v>
      </c>
      <c r="AA907">
        <v>2580</v>
      </c>
    </row>
    <row r="908" spans="1:27" x14ac:dyDescent="0.2">
      <c r="A908" s="89">
        <f>VLOOKUP(C908,TabellenBDFS!$B$4:$C$2717,2,FALSE)</f>
        <v>126</v>
      </c>
      <c r="B908" t="str">
        <f t="shared" si="16"/>
        <v>1262</v>
      </c>
      <c r="C908" t="s">
        <v>129</v>
      </c>
      <c r="D908">
        <v>2</v>
      </c>
      <c r="E908">
        <v>200</v>
      </c>
      <c r="F908">
        <v>200</v>
      </c>
      <c r="G908">
        <v>200</v>
      </c>
      <c r="H908">
        <v>200</v>
      </c>
      <c r="I908">
        <v>200</v>
      </c>
      <c r="J908">
        <v>200</v>
      </c>
      <c r="K908">
        <v>190</v>
      </c>
      <c r="L908">
        <v>200</v>
      </c>
      <c r="M908">
        <v>200</v>
      </c>
      <c r="N908">
        <v>190</v>
      </c>
      <c r="O908">
        <v>190</v>
      </c>
      <c r="P908">
        <v>190</v>
      </c>
      <c r="Q908">
        <v>190</v>
      </c>
      <c r="R908">
        <v>180</v>
      </c>
      <c r="S908">
        <v>180</v>
      </c>
      <c r="T908">
        <v>180</v>
      </c>
      <c r="U908">
        <v>170</v>
      </c>
      <c r="V908">
        <v>130</v>
      </c>
      <c r="W908">
        <v>120</v>
      </c>
      <c r="X908">
        <v>120</v>
      </c>
      <c r="Y908" s="145">
        <v>120</v>
      </c>
      <c r="Z908">
        <v>120</v>
      </c>
      <c r="AA908">
        <v>120</v>
      </c>
    </row>
    <row r="909" spans="1:27" x14ac:dyDescent="0.2">
      <c r="A909" s="89">
        <f>VLOOKUP(C909,TabellenBDFS!$B$4:$C$2717,2,FALSE)</f>
        <v>126</v>
      </c>
      <c r="B909" t="str">
        <f t="shared" si="16"/>
        <v>1263</v>
      </c>
      <c r="C909" t="s">
        <v>129</v>
      </c>
      <c r="D909">
        <v>3</v>
      </c>
      <c r="E909">
        <v>0</v>
      </c>
      <c r="F909">
        <v>0</v>
      </c>
      <c r="G909">
        <v>10</v>
      </c>
      <c r="H909">
        <v>40</v>
      </c>
      <c r="I909">
        <v>60</v>
      </c>
      <c r="J909">
        <v>100</v>
      </c>
      <c r="K909">
        <v>130</v>
      </c>
      <c r="L909">
        <v>150</v>
      </c>
      <c r="M909">
        <v>150</v>
      </c>
      <c r="N909">
        <v>160</v>
      </c>
      <c r="O909">
        <v>180</v>
      </c>
      <c r="P909">
        <v>220</v>
      </c>
      <c r="Q909">
        <v>240</v>
      </c>
      <c r="R909">
        <v>280</v>
      </c>
      <c r="S909">
        <v>310</v>
      </c>
      <c r="T909">
        <v>330</v>
      </c>
      <c r="U909">
        <v>350</v>
      </c>
      <c r="V909">
        <v>450</v>
      </c>
      <c r="W909">
        <v>470</v>
      </c>
      <c r="X909">
        <v>490</v>
      </c>
      <c r="Y909" s="145">
        <v>510</v>
      </c>
      <c r="Z909">
        <v>520</v>
      </c>
      <c r="AA909">
        <v>520</v>
      </c>
    </row>
    <row r="910" spans="1:27" x14ac:dyDescent="0.2">
      <c r="A910" s="89">
        <f>VLOOKUP(C910,TabellenBDFS!$B$4:$C$2717,2,FALSE)</f>
        <v>126</v>
      </c>
      <c r="B910" t="str">
        <f t="shared" si="16"/>
        <v>1264</v>
      </c>
      <c r="C910" t="s">
        <v>129</v>
      </c>
      <c r="D910">
        <v>4</v>
      </c>
      <c r="E910">
        <v>0</v>
      </c>
      <c r="F910">
        <v>0</v>
      </c>
      <c r="G910">
        <v>10</v>
      </c>
      <c r="H910">
        <v>10</v>
      </c>
      <c r="I910">
        <v>20</v>
      </c>
      <c r="J910">
        <v>30</v>
      </c>
      <c r="K910">
        <v>40</v>
      </c>
      <c r="L910">
        <v>40</v>
      </c>
      <c r="M910">
        <v>40</v>
      </c>
      <c r="N910">
        <v>40</v>
      </c>
      <c r="O910">
        <v>30</v>
      </c>
      <c r="P910">
        <v>30</v>
      </c>
      <c r="Q910">
        <v>40</v>
      </c>
      <c r="R910">
        <v>50</v>
      </c>
      <c r="S910">
        <v>70</v>
      </c>
      <c r="T910">
        <v>80</v>
      </c>
      <c r="U910">
        <v>80</v>
      </c>
      <c r="V910">
        <v>80</v>
      </c>
      <c r="W910">
        <v>70</v>
      </c>
      <c r="X910">
        <v>80</v>
      </c>
      <c r="Y910" s="145">
        <v>80</v>
      </c>
      <c r="Z910">
        <v>80</v>
      </c>
      <c r="AA910">
        <v>70</v>
      </c>
    </row>
    <row r="911" spans="1:27" x14ac:dyDescent="0.2">
      <c r="A911" s="89">
        <f>VLOOKUP(C911,TabellenBDFS!$B$4:$C$2717,2,FALSE)</f>
        <v>126</v>
      </c>
      <c r="B911" t="str">
        <f t="shared" si="16"/>
        <v>1265</v>
      </c>
      <c r="C911" t="s">
        <v>129</v>
      </c>
      <c r="D911">
        <v>5</v>
      </c>
      <c r="E911">
        <v>80</v>
      </c>
      <c r="F911">
        <v>80</v>
      </c>
      <c r="G911">
        <v>80</v>
      </c>
      <c r="H911">
        <v>90</v>
      </c>
      <c r="I911">
        <v>90</v>
      </c>
      <c r="J911">
        <v>90</v>
      </c>
      <c r="K911">
        <v>80</v>
      </c>
      <c r="L911">
        <v>80</v>
      </c>
      <c r="M911">
        <v>80</v>
      </c>
      <c r="N911">
        <v>70</v>
      </c>
      <c r="O911">
        <v>80</v>
      </c>
      <c r="P911">
        <v>80</v>
      </c>
      <c r="Q911">
        <v>80</v>
      </c>
      <c r="R911">
        <v>80</v>
      </c>
      <c r="S911">
        <v>70</v>
      </c>
      <c r="T911">
        <v>80</v>
      </c>
      <c r="U911">
        <v>80</v>
      </c>
      <c r="V911">
        <v>80</v>
      </c>
      <c r="W911">
        <v>80</v>
      </c>
      <c r="X911">
        <v>70</v>
      </c>
      <c r="Y911" s="145">
        <v>70</v>
      </c>
      <c r="Z911">
        <v>70</v>
      </c>
      <c r="AA911">
        <v>60</v>
      </c>
    </row>
    <row r="912" spans="1:27" x14ac:dyDescent="0.2">
      <c r="A912" s="89">
        <f>VLOOKUP(C912,TabellenBDFS!$B$4:$C$2717,2,FALSE)</f>
        <v>126</v>
      </c>
      <c r="B912" t="str">
        <f t="shared" si="16"/>
        <v>1266</v>
      </c>
      <c r="C912" t="s">
        <v>129</v>
      </c>
      <c r="D912">
        <v>6</v>
      </c>
      <c r="E912">
        <v>530</v>
      </c>
      <c r="F912">
        <v>520</v>
      </c>
      <c r="G912">
        <v>520</v>
      </c>
      <c r="H912">
        <v>540</v>
      </c>
      <c r="I912">
        <v>530</v>
      </c>
      <c r="J912">
        <v>530</v>
      </c>
      <c r="K912">
        <v>430</v>
      </c>
      <c r="L912">
        <v>430</v>
      </c>
      <c r="M912">
        <v>420</v>
      </c>
      <c r="N912">
        <v>430</v>
      </c>
      <c r="O912">
        <v>420</v>
      </c>
      <c r="P912">
        <v>430</v>
      </c>
      <c r="Q912">
        <v>490</v>
      </c>
      <c r="R912">
        <v>520</v>
      </c>
      <c r="S912">
        <v>560</v>
      </c>
      <c r="T912">
        <v>690</v>
      </c>
      <c r="U912">
        <v>760</v>
      </c>
      <c r="V912">
        <v>770</v>
      </c>
      <c r="W912">
        <v>790</v>
      </c>
      <c r="X912">
        <v>820</v>
      </c>
      <c r="Y912" s="145">
        <v>890</v>
      </c>
      <c r="Z912">
        <v>930</v>
      </c>
      <c r="AA912">
        <v>940</v>
      </c>
    </row>
    <row r="913" spans="1:27" x14ac:dyDescent="0.2">
      <c r="A913" s="89">
        <f>VLOOKUP(C913,TabellenBDFS!$B$4:$C$2717,2,FALSE)</f>
        <v>126</v>
      </c>
      <c r="B913" t="str">
        <f t="shared" si="16"/>
        <v>1267</v>
      </c>
      <c r="C913" t="s">
        <v>129</v>
      </c>
      <c r="D913">
        <v>7</v>
      </c>
      <c r="E913">
        <v>600</v>
      </c>
      <c r="F913">
        <v>630</v>
      </c>
      <c r="G913">
        <v>600</v>
      </c>
      <c r="H913">
        <v>620</v>
      </c>
      <c r="I913">
        <v>600</v>
      </c>
      <c r="J913">
        <v>650</v>
      </c>
      <c r="K913">
        <v>730</v>
      </c>
      <c r="L913">
        <v>710</v>
      </c>
      <c r="M913">
        <v>730</v>
      </c>
      <c r="N913">
        <v>700</v>
      </c>
      <c r="O913">
        <v>740</v>
      </c>
      <c r="P913">
        <v>730</v>
      </c>
      <c r="Q913">
        <v>720</v>
      </c>
      <c r="R913">
        <v>700</v>
      </c>
      <c r="S913">
        <v>730</v>
      </c>
      <c r="T913">
        <v>710</v>
      </c>
      <c r="U913">
        <v>770</v>
      </c>
      <c r="V913">
        <v>780</v>
      </c>
      <c r="W913">
        <v>770</v>
      </c>
      <c r="X913">
        <v>820</v>
      </c>
      <c r="Y913" s="145">
        <v>830</v>
      </c>
      <c r="Z913">
        <v>830</v>
      </c>
      <c r="AA913">
        <v>870</v>
      </c>
    </row>
    <row r="914" spans="1:27" x14ac:dyDescent="0.2">
      <c r="A914" s="89">
        <f>VLOOKUP(C914,TabellenBDFS!$B$4:$C$2717,2,FALSE)</f>
        <v>127</v>
      </c>
      <c r="B914" t="str">
        <f t="shared" si="16"/>
        <v>1271</v>
      </c>
      <c r="C914" t="s">
        <v>130</v>
      </c>
      <c r="D914">
        <v>1</v>
      </c>
      <c r="E914">
        <v>510</v>
      </c>
      <c r="F914">
        <v>490</v>
      </c>
      <c r="G914">
        <v>490</v>
      </c>
      <c r="H914">
        <v>520</v>
      </c>
      <c r="I914">
        <v>510</v>
      </c>
      <c r="J914">
        <v>490</v>
      </c>
      <c r="K914">
        <v>500</v>
      </c>
      <c r="L914">
        <v>530</v>
      </c>
      <c r="M914">
        <v>610</v>
      </c>
      <c r="N914">
        <v>570</v>
      </c>
      <c r="O914">
        <v>550</v>
      </c>
      <c r="P914">
        <v>550</v>
      </c>
      <c r="Q914">
        <v>530</v>
      </c>
      <c r="R914">
        <v>530</v>
      </c>
      <c r="S914">
        <v>530</v>
      </c>
      <c r="T914">
        <v>550</v>
      </c>
      <c r="U914">
        <v>550</v>
      </c>
      <c r="V914">
        <v>500</v>
      </c>
      <c r="W914">
        <v>480</v>
      </c>
      <c r="X914">
        <v>470</v>
      </c>
      <c r="Y914" s="145">
        <v>490</v>
      </c>
      <c r="Z914">
        <v>470</v>
      </c>
      <c r="AA914">
        <v>460</v>
      </c>
    </row>
    <row r="915" spans="1:27" x14ac:dyDescent="0.2">
      <c r="A915" s="89">
        <f>VLOOKUP(C915,TabellenBDFS!$B$4:$C$2717,2,FALSE)</f>
        <v>127</v>
      </c>
      <c r="B915" t="str">
        <f t="shared" si="16"/>
        <v>1272</v>
      </c>
      <c r="C915" t="s">
        <v>130</v>
      </c>
      <c r="D915">
        <v>2</v>
      </c>
      <c r="E915">
        <v>110</v>
      </c>
      <c r="F915">
        <v>100</v>
      </c>
      <c r="G915">
        <v>110</v>
      </c>
      <c r="H915">
        <v>110</v>
      </c>
      <c r="I915">
        <v>100</v>
      </c>
      <c r="J915">
        <v>100</v>
      </c>
      <c r="K915">
        <v>90</v>
      </c>
      <c r="L915">
        <v>80</v>
      </c>
      <c r="M915">
        <v>80</v>
      </c>
      <c r="N915">
        <v>60</v>
      </c>
      <c r="O915">
        <v>60</v>
      </c>
      <c r="P915">
        <v>60</v>
      </c>
      <c r="Q915">
        <v>50</v>
      </c>
      <c r="R915">
        <v>50</v>
      </c>
      <c r="S915">
        <v>50</v>
      </c>
      <c r="T915">
        <v>50</v>
      </c>
      <c r="U915">
        <v>50</v>
      </c>
      <c r="V915">
        <v>50</v>
      </c>
      <c r="W915">
        <v>40</v>
      </c>
      <c r="X915">
        <v>40</v>
      </c>
      <c r="Y915" s="145">
        <v>40</v>
      </c>
      <c r="Z915">
        <v>40</v>
      </c>
      <c r="AA915">
        <v>40</v>
      </c>
    </row>
    <row r="916" spans="1:27" x14ac:dyDescent="0.2">
      <c r="A916" s="89">
        <f>VLOOKUP(C916,TabellenBDFS!$B$4:$C$2717,2,FALSE)</f>
        <v>127</v>
      </c>
      <c r="B916" t="str">
        <f t="shared" si="16"/>
        <v>1273</v>
      </c>
      <c r="C916" t="s">
        <v>130</v>
      </c>
      <c r="D916">
        <v>3</v>
      </c>
      <c r="E916">
        <v>0</v>
      </c>
      <c r="F916">
        <v>0</v>
      </c>
      <c r="G916">
        <v>10</v>
      </c>
      <c r="H916">
        <v>20</v>
      </c>
      <c r="I916">
        <v>10</v>
      </c>
      <c r="J916">
        <v>20</v>
      </c>
      <c r="K916">
        <v>20</v>
      </c>
      <c r="L916">
        <v>30</v>
      </c>
      <c r="M916">
        <v>30</v>
      </c>
      <c r="N916">
        <v>30</v>
      </c>
      <c r="O916">
        <v>30</v>
      </c>
      <c r="P916">
        <v>40</v>
      </c>
      <c r="Q916">
        <v>30</v>
      </c>
      <c r="R916">
        <v>30</v>
      </c>
      <c r="S916">
        <v>30</v>
      </c>
      <c r="T916">
        <v>40</v>
      </c>
      <c r="U916">
        <v>50</v>
      </c>
      <c r="V916">
        <v>40</v>
      </c>
      <c r="W916">
        <v>40</v>
      </c>
      <c r="X916">
        <v>40</v>
      </c>
      <c r="Y916" s="145">
        <v>60</v>
      </c>
      <c r="Z916">
        <v>50</v>
      </c>
      <c r="AA916">
        <v>50</v>
      </c>
    </row>
    <row r="917" spans="1:27" x14ac:dyDescent="0.2">
      <c r="A917" s="89">
        <f>VLOOKUP(C917,TabellenBDFS!$B$4:$C$2717,2,FALSE)</f>
        <v>127</v>
      </c>
      <c r="B917" t="str">
        <f t="shared" si="16"/>
        <v>1274</v>
      </c>
      <c r="C917" t="s">
        <v>130</v>
      </c>
      <c r="D917">
        <v>4</v>
      </c>
      <c r="E917">
        <v>0</v>
      </c>
      <c r="F917">
        <v>0</v>
      </c>
      <c r="G917">
        <v>0</v>
      </c>
      <c r="H917">
        <v>0</v>
      </c>
      <c r="I917">
        <v>0</v>
      </c>
      <c r="J917">
        <v>0</v>
      </c>
      <c r="K917">
        <v>0</v>
      </c>
      <c r="L917">
        <v>10</v>
      </c>
      <c r="M917">
        <v>10</v>
      </c>
      <c r="N917">
        <v>10</v>
      </c>
      <c r="O917">
        <v>20</v>
      </c>
      <c r="P917">
        <v>20</v>
      </c>
      <c r="Q917">
        <v>20</v>
      </c>
      <c r="R917">
        <v>20</v>
      </c>
      <c r="S917">
        <v>20</v>
      </c>
      <c r="T917">
        <v>20</v>
      </c>
      <c r="U917">
        <v>20</v>
      </c>
      <c r="V917">
        <v>20</v>
      </c>
      <c r="W917">
        <v>20</v>
      </c>
      <c r="X917">
        <v>20</v>
      </c>
      <c r="Y917" s="145">
        <v>20</v>
      </c>
      <c r="Z917">
        <v>20</v>
      </c>
      <c r="AA917">
        <v>20</v>
      </c>
    </row>
    <row r="918" spans="1:27" x14ac:dyDescent="0.2">
      <c r="A918" s="89">
        <f>VLOOKUP(C918,TabellenBDFS!$B$4:$C$2717,2,FALSE)</f>
        <v>127</v>
      </c>
      <c r="B918" t="str">
        <f t="shared" si="16"/>
        <v>1275</v>
      </c>
      <c r="C918" t="s">
        <v>130</v>
      </c>
      <c r="D918">
        <v>5</v>
      </c>
      <c r="E918">
        <v>30</v>
      </c>
      <c r="F918">
        <v>30</v>
      </c>
      <c r="G918">
        <v>30</v>
      </c>
      <c r="H918">
        <v>30</v>
      </c>
      <c r="I918">
        <v>30</v>
      </c>
      <c r="J918">
        <v>30</v>
      </c>
      <c r="K918">
        <v>30</v>
      </c>
      <c r="L918">
        <v>30</v>
      </c>
      <c r="M918">
        <v>100</v>
      </c>
      <c r="N918">
        <v>90</v>
      </c>
      <c r="O918">
        <v>80</v>
      </c>
      <c r="P918">
        <v>80</v>
      </c>
      <c r="Q918">
        <v>80</v>
      </c>
      <c r="R918">
        <v>80</v>
      </c>
      <c r="S918">
        <v>80</v>
      </c>
      <c r="T918">
        <v>70</v>
      </c>
      <c r="U918">
        <v>70</v>
      </c>
      <c r="V918">
        <v>70</v>
      </c>
      <c r="W918">
        <v>60</v>
      </c>
      <c r="X918">
        <v>60</v>
      </c>
      <c r="Y918" s="145">
        <v>50</v>
      </c>
      <c r="Z918">
        <v>40</v>
      </c>
      <c r="AA918">
        <v>40</v>
      </c>
    </row>
    <row r="919" spans="1:27" x14ac:dyDescent="0.2">
      <c r="A919" s="89">
        <f>VLOOKUP(C919,TabellenBDFS!$B$4:$C$2717,2,FALSE)</f>
        <v>127</v>
      </c>
      <c r="B919" t="str">
        <f t="shared" si="16"/>
        <v>1276</v>
      </c>
      <c r="C919" t="s">
        <v>130</v>
      </c>
      <c r="D919">
        <v>6</v>
      </c>
      <c r="E919">
        <v>170</v>
      </c>
      <c r="F919">
        <v>160</v>
      </c>
      <c r="G919">
        <v>160</v>
      </c>
      <c r="H919">
        <v>170</v>
      </c>
      <c r="I919">
        <v>170</v>
      </c>
      <c r="J919">
        <v>160</v>
      </c>
      <c r="K919">
        <v>160</v>
      </c>
      <c r="L919">
        <v>180</v>
      </c>
      <c r="M919">
        <v>180</v>
      </c>
      <c r="N919">
        <v>190</v>
      </c>
      <c r="O919">
        <v>200</v>
      </c>
      <c r="P919">
        <v>190</v>
      </c>
      <c r="Q919">
        <v>180</v>
      </c>
      <c r="R919">
        <v>170</v>
      </c>
      <c r="S919">
        <v>170</v>
      </c>
      <c r="T919">
        <v>170</v>
      </c>
      <c r="U919">
        <v>180</v>
      </c>
      <c r="V919">
        <v>170</v>
      </c>
      <c r="W919">
        <v>160</v>
      </c>
      <c r="X919">
        <v>150</v>
      </c>
      <c r="Y919" s="145">
        <v>140</v>
      </c>
      <c r="Z919">
        <v>140</v>
      </c>
      <c r="AA919">
        <v>130</v>
      </c>
    </row>
    <row r="920" spans="1:27" x14ac:dyDescent="0.2">
      <c r="A920" s="89">
        <f>VLOOKUP(C920,TabellenBDFS!$B$4:$C$2717,2,FALSE)</f>
        <v>127</v>
      </c>
      <c r="B920" t="str">
        <f t="shared" si="16"/>
        <v>1277</v>
      </c>
      <c r="C920" t="s">
        <v>130</v>
      </c>
      <c r="D920">
        <v>7</v>
      </c>
      <c r="E920">
        <v>210</v>
      </c>
      <c r="F920">
        <v>200</v>
      </c>
      <c r="G920">
        <v>190</v>
      </c>
      <c r="H920">
        <v>200</v>
      </c>
      <c r="I920">
        <v>200</v>
      </c>
      <c r="J920">
        <v>190</v>
      </c>
      <c r="K920">
        <v>210</v>
      </c>
      <c r="L920">
        <v>200</v>
      </c>
      <c r="M920">
        <v>210</v>
      </c>
      <c r="N920">
        <v>190</v>
      </c>
      <c r="O920">
        <v>170</v>
      </c>
      <c r="P920">
        <v>180</v>
      </c>
      <c r="Q920">
        <v>170</v>
      </c>
      <c r="R920">
        <v>180</v>
      </c>
      <c r="S920">
        <v>180</v>
      </c>
      <c r="T920">
        <v>190</v>
      </c>
      <c r="U920">
        <v>180</v>
      </c>
      <c r="V920">
        <v>150</v>
      </c>
      <c r="W920">
        <v>150</v>
      </c>
      <c r="X920">
        <v>170</v>
      </c>
      <c r="Y920" s="145">
        <v>180</v>
      </c>
      <c r="Z920">
        <v>170</v>
      </c>
      <c r="AA920">
        <v>170</v>
      </c>
    </row>
    <row r="921" spans="1:27" x14ac:dyDescent="0.2">
      <c r="A921" s="89">
        <f>VLOOKUP(C921,TabellenBDFS!$B$4:$C$2717,2,FALSE)</f>
        <v>128</v>
      </c>
      <c r="B921" t="str">
        <f t="shared" si="16"/>
        <v>1281</v>
      </c>
      <c r="C921" t="s">
        <v>131</v>
      </c>
      <c r="D921">
        <v>1</v>
      </c>
      <c r="E921">
        <v>710</v>
      </c>
      <c r="F921">
        <v>710</v>
      </c>
      <c r="G921">
        <v>730</v>
      </c>
      <c r="H921">
        <v>780</v>
      </c>
      <c r="I921">
        <v>790</v>
      </c>
      <c r="J921">
        <v>780</v>
      </c>
      <c r="K921">
        <v>810</v>
      </c>
      <c r="L921">
        <v>830</v>
      </c>
      <c r="M921">
        <v>860</v>
      </c>
      <c r="N921">
        <v>870</v>
      </c>
      <c r="O921">
        <v>890</v>
      </c>
      <c r="P921">
        <v>900</v>
      </c>
      <c r="Q921">
        <v>930</v>
      </c>
      <c r="R921">
        <v>960</v>
      </c>
      <c r="S921">
        <v>990</v>
      </c>
      <c r="T921">
        <v>890</v>
      </c>
      <c r="U921">
        <v>920</v>
      </c>
      <c r="V921">
        <v>900</v>
      </c>
      <c r="W921">
        <v>880</v>
      </c>
      <c r="X921">
        <v>860</v>
      </c>
      <c r="Y921" s="145">
        <v>870</v>
      </c>
      <c r="Z921">
        <v>860</v>
      </c>
      <c r="AA921">
        <v>830</v>
      </c>
    </row>
    <row r="922" spans="1:27" x14ac:dyDescent="0.2">
      <c r="A922" s="89">
        <f>VLOOKUP(C922,TabellenBDFS!$B$4:$C$2717,2,FALSE)</f>
        <v>128</v>
      </c>
      <c r="B922" t="str">
        <f t="shared" si="16"/>
        <v>1282</v>
      </c>
      <c r="C922" t="s">
        <v>131</v>
      </c>
      <c r="D922">
        <v>2</v>
      </c>
      <c r="E922">
        <v>140</v>
      </c>
      <c r="F922">
        <v>140</v>
      </c>
      <c r="G922">
        <v>140</v>
      </c>
      <c r="H922">
        <v>160</v>
      </c>
      <c r="I922">
        <v>150</v>
      </c>
      <c r="J922">
        <v>150</v>
      </c>
      <c r="K922">
        <v>140</v>
      </c>
      <c r="L922">
        <v>140</v>
      </c>
      <c r="M922">
        <v>140</v>
      </c>
      <c r="N922">
        <v>130</v>
      </c>
      <c r="O922">
        <v>120</v>
      </c>
      <c r="P922">
        <v>120</v>
      </c>
      <c r="Q922">
        <v>110</v>
      </c>
      <c r="R922">
        <v>110</v>
      </c>
      <c r="S922">
        <v>100</v>
      </c>
      <c r="T922">
        <v>80</v>
      </c>
      <c r="U922">
        <v>80</v>
      </c>
      <c r="V922">
        <v>70</v>
      </c>
      <c r="W922">
        <v>70</v>
      </c>
      <c r="X922">
        <v>60</v>
      </c>
      <c r="Y922" s="145">
        <v>60</v>
      </c>
      <c r="Z922">
        <v>60</v>
      </c>
      <c r="AA922">
        <v>60</v>
      </c>
    </row>
    <row r="923" spans="1:27" x14ac:dyDescent="0.2">
      <c r="A923" s="89">
        <f>VLOOKUP(C923,TabellenBDFS!$B$4:$C$2717,2,FALSE)</f>
        <v>128</v>
      </c>
      <c r="B923" t="str">
        <f t="shared" si="16"/>
        <v>1283</v>
      </c>
      <c r="C923" t="s">
        <v>131</v>
      </c>
      <c r="D923">
        <v>3</v>
      </c>
      <c r="E923">
        <v>0</v>
      </c>
      <c r="F923">
        <v>0</v>
      </c>
      <c r="G923">
        <v>0</v>
      </c>
      <c r="H923">
        <v>0</v>
      </c>
      <c r="I923">
        <v>0</v>
      </c>
      <c r="J923">
        <v>0</v>
      </c>
      <c r="K923">
        <v>0</v>
      </c>
      <c r="L923">
        <v>0</v>
      </c>
      <c r="M923">
        <v>20</v>
      </c>
      <c r="N923">
        <v>20</v>
      </c>
      <c r="O923">
        <v>30</v>
      </c>
      <c r="P923">
        <v>30</v>
      </c>
      <c r="Q923">
        <v>30</v>
      </c>
      <c r="R923">
        <v>40</v>
      </c>
      <c r="S923">
        <v>40</v>
      </c>
      <c r="T923">
        <v>40</v>
      </c>
      <c r="U923">
        <v>50</v>
      </c>
      <c r="V923">
        <v>50</v>
      </c>
      <c r="W923">
        <v>50</v>
      </c>
      <c r="X923">
        <v>50</v>
      </c>
      <c r="Y923" s="145">
        <v>50</v>
      </c>
      <c r="Z923">
        <v>60</v>
      </c>
      <c r="AA923">
        <v>70</v>
      </c>
    </row>
    <row r="924" spans="1:27" x14ac:dyDescent="0.2">
      <c r="A924" s="89">
        <f>VLOOKUP(C924,TabellenBDFS!$B$4:$C$2717,2,FALSE)</f>
        <v>128</v>
      </c>
      <c r="B924" t="str">
        <f t="shared" si="16"/>
        <v>1284</v>
      </c>
      <c r="C924" t="s">
        <v>131</v>
      </c>
      <c r="D924">
        <v>4</v>
      </c>
      <c r="E924">
        <v>0</v>
      </c>
      <c r="F924">
        <v>0</v>
      </c>
      <c r="G924">
        <v>0</v>
      </c>
      <c r="H924">
        <v>0</v>
      </c>
      <c r="I924">
        <v>0</v>
      </c>
      <c r="J924">
        <v>0</v>
      </c>
      <c r="K924">
        <v>0</v>
      </c>
      <c r="L924">
        <v>0</v>
      </c>
      <c r="M924">
        <v>10</v>
      </c>
      <c r="N924">
        <v>10</v>
      </c>
      <c r="O924">
        <v>10</v>
      </c>
      <c r="P924">
        <v>20</v>
      </c>
      <c r="Q924">
        <v>20</v>
      </c>
      <c r="R924">
        <v>20</v>
      </c>
      <c r="S924">
        <v>20</v>
      </c>
      <c r="T924">
        <v>20</v>
      </c>
      <c r="U924">
        <v>20</v>
      </c>
      <c r="V924">
        <v>20</v>
      </c>
      <c r="W924">
        <v>20</v>
      </c>
      <c r="X924">
        <v>20</v>
      </c>
      <c r="Y924" s="145">
        <v>20</v>
      </c>
      <c r="Z924">
        <v>20</v>
      </c>
      <c r="AA924">
        <v>20</v>
      </c>
    </row>
    <row r="925" spans="1:27" x14ac:dyDescent="0.2">
      <c r="A925" s="89">
        <f>VLOOKUP(C925,TabellenBDFS!$B$4:$C$2717,2,FALSE)</f>
        <v>128</v>
      </c>
      <c r="B925" t="str">
        <f t="shared" si="16"/>
        <v>1285</v>
      </c>
      <c r="C925" t="s">
        <v>131</v>
      </c>
      <c r="D925">
        <v>5</v>
      </c>
      <c r="E925">
        <v>0</v>
      </c>
      <c r="F925">
        <v>0</v>
      </c>
      <c r="G925">
        <v>0</v>
      </c>
      <c r="H925">
        <v>0</v>
      </c>
      <c r="I925">
        <v>0</v>
      </c>
      <c r="J925">
        <v>0</v>
      </c>
      <c r="K925">
        <v>0</v>
      </c>
      <c r="L925">
        <v>0</v>
      </c>
      <c r="M925">
        <v>0</v>
      </c>
      <c r="N925">
        <v>0</v>
      </c>
      <c r="O925">
        <v>0</v>
      </c>
      <c r="P925">
        <v>0</v>
      </c>
      <c r="Q925">
        <v>0</v>
      </c>
      <c r="R925">
        <v>0</v>
      </c>
      <c r="S925">
        <v>0</v>
      </c>
      <c r="T925">
        <v>0</v>
      </c>
      <c r="U925">
        <v>0</v>
      </c>
      <c r="V925">
        <v>0</v>
      </c>
      <c r="W925">
        <v>0</v>
      </c>
      <c r="X925">
        <v>0</v>
      </c>
      <c r="Y925" s="145">
        <v>0</v>
      </c>
      <c r="Z925">
        <v>0</v>
      </c>
      <c r="AA925">
        <v>0</v>
      </c>
    </row>
    <row r="926" spans="1:27" x14ac:dyDescent="0.2">
      <c r="A926" s="89">
        <f>VLOOKUP(C926,TabellenBDFS!$B$4:$C$2717,2,FALSE)</f>
        <v>128</v>
      </c>
      <c r="B926" t="str">
        <f t="shared" si="16"/>
        <v>1286</v>
      </c>
      <c r="C926" t="s">
        <v>131</v>
      </c>
      <c r="D926">
        <v>6</v>
      </c>
      <c r="E926">
        <v>380</v>
      </c>
      <c r="F926">
        <v>380</v>
      </c>
      <c r="G926">
        <v>370</v>
      </c>
      <c r="H926">
        <v>400</v>
      </c>
      <c r="I926">
        <v>410</v>
      </c>
      <c r="J926">
        <v>410</v>
      </c>
      <c r="K926">
        <v>420</v>
      </c>
      <c r="L926">
        <v>410</v>
      </c>
      <c r="M926">
        <v>430</v>
      </c>
      <c r="N926">
        <v>430</v>
      </c>
      <c r="O926">
        <v>430</v>
      </c>
      <c r="P926">
        <v>450</v>
      </c>
      <c r="Q926">
        <v>470</v>
      </c>
      <c r="R926">
        <v>510</v>
      </c>
      <c r="S926">
        <v>520</v>
      </c>
      <c r="T926">
        <v>470</v>
      </c>
      <c r="U926">
        <v>500</v>
      </c>
      <c r="V926">
        <v>490</v>
      </c>
      <c r="W926">
        <v>490</v>
      </c>
      <c r="X926">
        <v>450</v>
      </c>
      <c r="Y926" s="145">
        <v>460</v>
      </c>
      <c r="Z926">
        <v>450</v>
      </c>
      <c r="AA926">
        <v>420</v>
      </c>
    </row>
    <row r="927" spans="1:27" x14ac:dyDescent="0.2">
      <c r="A927" s="89">
        <f>VLOOKUP(C927,TabellenBDFS!$B$4:$C$2717,2,FALSE)</f>
        <v>128</v>
      </c>
      <c r="B927" t="str">
        <f t="shared" si="16"/>
        <v>1287</v>
      </c>
      <c r="C927" t="s">
        <v>131</v>
      </c>
      <c r="D927">
        <v>7</v>
      </c>
      <c r="E927">
        <v>180</v>
      </c>
      <c r="F927">
        <v>200</v>
      </c>
      <c r="G927">
        <v>220</v>
      </c>
      <c r="H927">
        <v>230</v>
      </c>
      <c r="I927">
        <v>230</v>
      </c>
      <c r="J927">
        <v>230</v>
      </c>
      <c r="K927">
        <v>250</v>
      </c>
      <c r="L927">
        <v>270</v>
      </c>
      <c r="M927">
        <v>270</v>
      </c>
      <c r="N927">
        <v>280</v>
      </c>
      <c r="O927">
        <v>290</v>
      </c>
      <c r="P927">
        <v>280</v>
      </c>
      <c r="Q927">
        <v>300</v>
      </c>
      <c r="R927">
        <v>290</v>
      </c>
      <c r="S927">
        <v>300</v>
      </c>
      <c r="T927">
        <v>280</v>
      </c>
      <c r="U927">
        <v>270</v>
      </c>
      <c r="V927">
        <v>270</v>
      </c>
      <c r="W927">
        <v>250</v>
      </c>
      <c r="X927">
        <v>280</v>
      </c>
      <c r="Y927" s="145">
        <v>270</v>
      </c>
      <c r="Z927">
        <v>270</v>
      </c>
      <c r="AA927">
        <v>260</v>
      </c>
    </row>
    <row r="928" spans="1:27" x14ac:dyDescent="0.2">
      <c r="A928" s="89">
        <f>VLOOKUP(C928,TabellenBDFS!$B$4:$C$2717,2,FALSE)</f>
        <v>129</v>
      </c>
      <c r="B928" t="str">
        <f t="shared" si="16"/>
        <v>1291</v>
      </c>
      <c r="C928" t="s">
        <v>132</v>
      </c>
      <c r="D928">
        <v>1</v>
      </c>
      <c r="E928">
        <v>410</v>
      </c>
      <c r="F928">
        <v>400</v>
      </c>
      <c r="G928">
        <v>390</v>
      </c>
      <c r="H928">
        <v>450</v>
      </c>
      <c r="I928">
        <v>430</v>
      </c>
      <c r="J928">
        <v>440</v>
      </c>
      <c r="K928">
        <v>450</v>
      </c>
      <c r="L928">
        <v>480</v>
      </c>
      <c r="M928">
        <v>510</v>
      </c>
      <c r="N928">
        <v>530</v>
      </c>
      <c r="O928">
        <v>570</v>
      </c>
      <c r="P928">
        <v>590</v>
      </c>
      <c r="Q928">
        <v>590</v>
      </c>
      <c r="R928">
        <v>650</v>
      </c>
      <c r="S928">
        <v>720</v>
      </c>
      <c r="T928">
        <v>790</v>
      </c>
      <c r="U928">
        <v>820</v>
      </c>
      <c r="V928">
        <v>820</v>
      </c>
      <c r="W928">
        <v>850</v>
      </c>
      <c r="X928">
        <v>860</v>
      </c>
      <c r="Y928" s="145">
        <v>870</v>
      </c>
      <c r="Z928">
        <v>900</v>
      </c>
      <c r="AA928">
        <v>920</v>
      </c>
    </row>
    <row r="929" spans="1:27" x14ac:dyDescent="0.2">
      <c r="A929" s="89">
        <f>VLOOKUP(C929,TabellenBDFS!$B$4:$C$2717,2,FALSE)</f>
        <v>129</v>
      </c>
      <c r="B929" t="str">
        <f t="shared" si="16"/>
        <v>1292</v>
      </c>
      <c r="C929" t="s">
        <v>132</v>
      </c>
      <c r="D929">
        <v>2</v>
      </c>
      <c r="E929">
        <v>150</v>
      </c>
      <c r="F929">
        <v>150</v>
      </c>
      <c r="G929">
        <v>140</v>
      </c>
      <c r="H929">
        <v>160</v>
      </c>
      <c r="I929">
        <v>150</v>
      </c>
      <c r="J929">
        <v>140</v>
      </c>
      <c r="K929">
        <v>140</v>
      </c>
      <c r="L929">
        <v>140</v>
      </c>
      <c r="M929">
        <v>140</v>
      </c>
      <c r="N929">
        <v>130</v>
      </c>
      <c r="O929">
        <v>120</v>
      </c>
      <c r="P929">
        <v>120</v>
      </c>
      <c r="Q929">
        <v>110</v>
      </c>
      <c r="R929">
        <v>110</v>
      </c>
      <c r="S929">
        <v>110</v>
      </c>
      <c r="T929">
        <v>110</v>
      </c>
      <c r="U929">
        <v>110</v>
      </c>
      <c r="V929">
        <v>90</v>
      </c>
      <c r="W929">
        <v>80</v>
      </c>
      <c r="X929">
        <v>80</v>
      </c>
      <c r="Y929" s="145">
        <v>80</v>
      </c>
      <c r="Z929">
        <v>80</v>
      </c>
      <c r="AA929">
        <v>80</v>
      </c>
    </row>
    <row r="930" spans="1:27" x14ac:dyDescent="0.2">
      <c r="A930" s="89">
        <f>VLOOKUP(C930,TabellenBDFS!$B$4:$C$2717,2,FALSE)</f>
        <v>129</v>
      </c>
      <c r="B930" t="str">
        <f t="shared" si="16"/>
        <v>1293</v>
      </c>
      <c r="C930" t="s">
        <v>132</v>
      </c>
      <c r="D930">
        <v>3</v>
      </c>
      <c r="E930">
        <v>0</v>
      </c>
      <c r="F930">
        <v>10</v>
      </c>
      <c r="G930">
        <v>10</v>
      </c>
      <c r="H930">
        <v>20</v>
      </c>
      <c r="I930">
        <v>20</v>
      </c>
      <c r="J930">
        <v>30</v>
      </c>
      <c r="K930">
        <v>40</v>
      </c>
      <c r="L930">
        <v>50</v>
      </c>
      <c r="M930">
        <v>70</v>
      </c>
      <c r="N930">
        <v>80</v>
      </c>
      <c r="O930">
        <v>90</v>
      </c>
      <c r="P930">
        <v>100</v>
      </c>
      <c r="Q930">
        <v>110</v>
      </c>
      <c r="R930">
        <v>140</v>
      </c>
      <c r="S930">
        <v>160</v>
      </c>
      <c r="T930">
        <v>180</v>
      </c>
      <c r="U930">
        <v>190</v>
      </c>
      <c r="V930">
        <v>210</v>
      </c>
      <c r="W930">
        <v>240</v>
      </c>
      <c r="X930">
        <v>250</v>
      </c>
      <c r="Y930" s="145">
        <v>250</v>
      </c>
      <c r="Z930">
        <v>250</v>
      </c>
      <c r="AA930">
        <v>260</v>
      </c>
    </row>
    <row r="931" spans="1:27" x14ac:dyDescent="0.2">
      <c r="A931" s="89">
        <f>VLOOKUP(C931,TabellenBDFS!$B$4:$C$2717,2,FALSE)</f>
        <v>129</v>
      </c>
      <c r="B931" t="str">
        <f t="shared" si="16"/>
        <v>1294</v>
      </c>
      <c r="C931" t="s">
        <v>132</v>
      </c>
      <c r="D931">
        <v>4</v>
      </c>
      <c r="E931">
        <v>0</v>
      </c>
      <c r="F931">
        <v>0</v>
      </c>
      <c r="G931">
        <v>0</v>
      </c>
      <c r="H931">
        <v>10</v>
      </c>
      <c r="I931">
        <v>10</v>
      </c>
      <c r="J931">
        <v>10</v>
      </c>
      <c r="K931">
        <v>10</v>
      </c>
      <c r="L931">
        <v>10</v>
      </c>
      <c r="M931">
        <v>0</v>
      </c>
      <c r="N931">
        <v>10</v>
      </c>
      <c r="O931">
        <v>20</v>
      </c>
      <c r="P931">
        <v>30</v>
      </c>
      <c r="Q931">
        <v>30</v>
      </c>
      <c r="R931">
        <v>40</v>
      </c>
      <c r="S931">
        <v>50</v>
      </c>
      <c r="T931">
        <v>70</v>
      </c>
      <c r="U931">
        <v>70</v>
      </c>
      <c r="V931">
        <v>80</v>
      </c>
      <c r="W931">
        <v>80</v>
      </c>
      <c r="X931">
        <v>90</v>
      </c>
      <c r="Y931" s="145">
        <v>90</v>
      </c>
      <c r="Z931">
        <v>90</v>
      </c>
      <c r="AA931">
        <v>100</v>
      </c>
    </row>
    <row r="932" spans="1:27" x14ac:dyDescent="0.2">
      <c r="A932" s="89">
        <f>VLOOKUP(C932,TabellenBDFS!$B$4:$C$2717,2,FALSE)</f>
        <v>129</v>
      </c>
      <c r="B932" t="str">
        <f t="shared" si="16"/>
        <v>1295</v>
      </c>
      <c r="C932" t="s">
        <v>132</v>
      </c>
      <c r="D932">
        <v>5</v>
      </c>
      <c r="E932">
        <v>10</v>
      </c>
      <c r="F932">
        <v>10</v>
      </c>
      <c r="G932">
        <v>10</v>
      </c>
      <c r="H932">
        <v>20</v>
      </c>
      <c r="I932">
        <v>10</v>
      </c>
      <c r="J932">
        <v>10</v>
      </c>
      <c r="K932">
        <v>10</v>
      </c>
      <c r="L932">
        <v>10</v>
      </c>
      <c r="M932">
        <v>10</v>
      </c>
      <c r="N932">
        <v>10</v>
      </c>
      <c r="O932">
        <v>10</v>
      </c>
      <c r="P932">
        <v>10</v>
      </c>
      <c r="Q932">
        <v>10</v>
      </c>
      <c r="R932">
        <v>10</v>
      </c>
      <c r="S932">
        <v>10</v>
      </c>
      <c r="T932">
        <v>10</v>
      </c>
      <c r="U932">
        <v>10</v>
      </c>
      <c r="V932">
        <v>10</v>
      </c>
      <c r="W932">
        <v>10</v>
      </c>
      <c r="X932">
        <v>10</v>
      </c>
      <c r="Y932" s="145">
        <v>10</v>
      </c>
      <c r="Z932">
        <v>10</v>
      </c>
      <c r="AA932">
        <v>10</v>
      </c>
    </row>
    <row r="933" spans="1:27" x14ac:dyDescent="0.2">
      <c r="A933" s="89">
        <f>VLOOKUP(C933,TabellenBDFS!$B$4:$C$2717,2,FALSE)</f>
        <v>129</v>
      </c>
      <c r="B933" t="str">
        <f t="shared" si="16"/>
        <v>1296</v>
      </c>
      <c r="C933" t="s">
        <v>132</v>
      </c>
      <c r="D933">
        <v>6</v>
      </c>
      <c r="E933">
        <v>120</v>
      </c>
      <c r="F933">
        <v>110</v>
      </c>
      <c r="G933">
        <v>100</v>
      </c>
      <c r="H933">
        <v>120</v>
      </c>
      <c r="I933">
        <v>110</v>
      </c>
      <c r="J933">
        <v>120</v>
      </c>
      <c r="K933">
        <v>120</v>
      </c>
      <c r="L933">
        <v>130</v>
      </c>
      <c r="M933">
        <v>140</v>
      </c>
      <c r="N933">
        <v>150</v>
      </c>
      <c r="O933">
        <v>160</v>
      </c>
      <c r="P933">
        <v>160</v>
      </c>
      <c r="Q933">
        <v>170</v>
      </c>
      <c r="R933">
        <v>180</v>
      </c>
      <c r="S933">
        <v>200</v>
      </c>
      <c r="T933">
        <v>220</v>
      </c>
      <c r="U933">
        <v>230</v>
      </c>
      <c r="V933">
        <v>230</v>
      </c>
      <c r="W933">
        <v>230</v>
      </c>
      <c r="X933">
        <v>220</v>
      </c>
      <c r="Y933" s="145">
        <v>230</v>
      </c>
      <c r="Z933">
        <v>230</v>
      </c>
      <c r="AA933">
        <v>230</v>
      </c>
    </row>
    <row r="934" spans="1:27" x14ac:dyDescent="0.2">
      <c r="A934" s="89">
        <f>VLOOKUP(C934,TabellenBDFS!$B$4:$C$2717,2,FALSE)</f>
        <v>129</v>
      </c>
      <c r="B934" t="str">
        <f t="shared" si="16"/>
        <v>1297</v>
      </c>
      <c r="C934" t="s">
        <v>132</v>
      </c>
      <c r="D934">
        <v>7</v>
      </c>
      <c r="E934">
        <v>130</v>
      </c>
      <c r="F934">
        <v>130</v>
      </c>
      <c r="G934">
        <v>130</v>
      </c>
      <c r="H934">
        <v>130</v>
      </c>
      <c r="I934">
        <v>120</v>
      </c>
      <c r="J934">
        <v>120</v>
      </c>
      <c r="K934">
        <v>130</v>
      </c>
      <c r="L934">
        <v>140</v>
      </c>
      <c r="M934">
        <v>140</v>
      </c>
      <c r="N934">
        <v>150</v>
      </c>
      <c r="O934">
        <v>180</v>
      </c>
      <c r="P934">
        <v>170</v>
      </c>
      <c r="Q934">
        <v>160</v>
      </c>
      <c r="R934">
        <v>170</v>
      </c>
      <c r="S934">
        <v>190</v>
      </c>
      <c r="T934">
        <v>190</v>
      </c>
      <c r="U934">
        <v>210</v>
      </c>
      <c r="V934">
        <v>210</v>
      </c>
      <c r="W934">
        <v>210</v>
      </c>
      <c r="X934">
        <v>210</v>
      </c>
      <c r="Y934" s="145">
        <v>210</v>
      </c>
      <c r="Z934">
        <v>250</v>
      </c>
      <c r="AA934">
        <v>250</v>
      </c>
    </row>
    <row r="935" spans="1:27" x14ac:dyDescent="0.2">
      <c r="A935" s="89">
        <f>VLOOKUP(C935,TabellenBDFS!$B$4:$C$2717,2,FALSE)</f>
        <v>130</v>
      </c>
      <c r="B935" t="str">
        <f t="shared" si="16"/>
        <v>1301</v>
      </c>
      <c r="C935" t="s">
        <v>133</v>
      </c>
      <c r="D935">
        <v>1</v>
      </c>
      <c r="E935">
        <v>80</v>
      </c>
      <c r="F935">
        <v>80</v>
      </c>
      <c r="G935">
        <v>80</v>
      </c>
      <c r="H935">
        <v>90</v>
      </c>
      <c r="I935">
        <v>90</v>
      </c>
      <c r="J935">
        <v>90</v>
      </c>
      <c r="K935">
        <v>90</v>
      </c>
      <c r="L935">
        <v>100</v>
      </c>
      <c r="M935">
        <v>90</v>
      </c>
      <c r="N935">
        <v>100</v>
      </c>
      <c r="O935">
        <v>100</v>
      </c>
      <c r="P935">
        <v>110</v>
      </c>
      <c r="Q935">
        <v>130</v>
      </c>
      <c r="R935">
        <v>140</v>
      </c>
      <c r="S935">
        <v>140</v>
      </c>
      <c r="T935">
        <v>150</v>
      </c>
      <c r="U935">
        <v>140</v>
      </c>
      <c r="V935">
        <v>150</v>
      </c>
      <c r="W935">
        <v>150</v>
      </c>
      <c r="X935">
        <v>140</v>
      </c>
      <c r="Y935" s="145">
        <v>130</v>
      </c>
      <c r="Z935">
        <v>130</v>
      </c>
      <c r="AA935">
        <v>120</v>
      </c>
    </row>
    <row r="936" spans="1:27" x14ac:dyDescent="0.2">
      <c r="A936" s="89">
        <f>VLOOKUP(C936,TabellenBDFS!$B$4:$C$2717,2,FALSE)</f>
        <v>130</v>
      </c>
      <c r="B936" t="str">
        <f t="shared" si="16"/>
        <v>1302</v>
      </c>
      <c r="C936" t="s">
        <v>133</v>
      </c>
      <c r="D936">
        <v>2</v>
      </c>
      <c r="E936">
        <v>20</v>
      </c>
      <c r="F936">
        <v>20</v>
      </c>
      <c r="G936">
        <v>20</v>
      </c>
      <c r="H936">
        <v>20</v>
      </c>
      <c r="I936">
        <v>10</v>
      </c>
      <c r="J936">
        <v>10</v>
      </c>
      <c r="K936">
        <v>10</v>
      </c>
      <c r="L936">
        <v>10</v>
      </c>
      <c r="M936">
        <v>10</v>
      </c>
      <c r="N936">
        <v>10</v>
      </c>
      <c r="O936">
        <v>10</v>
      </c>
      <c r="P936">
        <v>10</v>
      </c>
      <c r="Q936">
        <v>10</v>
      </c>
      <c r="R936">
        <v>10</v>
      </c>
      <c r="S936">
        <v>10</v>
      </c>
      <c r="T936">
        <v>10</v>
      </c>
      <c r="U936">
        <v>10</v>
      </c>
      <c r="V936">
        <v>10</v>
      </c>
      <c r="W936">
        <v>10</v>
      </c>
      <c r="X936">
        <v>10</v>
      </c>
      <c r="Y936" s="145">
        <v>0</v>
      </c>
      <c r="Z936">
        <v>0</v>
      </c>
      <c r="AA936">
        <v>0</v>
      </c>
    </row>
    <row r="937" spans="1:27" x14ac:dyDescent="0.2">
      <c r="A937" s="89">
        <f>VLOOKUP(C937,TabellenBDFS!$B$4:$C$2717,2,FALSE)</f>
        <v>130</v>
      </c>
      <c r="B937" t="str">
        <f t="shared" si="16"/>
        <v>1303</v>
      </c>
      <c r="C937" t="s">
        <v>133</v>
      </c>
      <c r="D937">
        <v>3</v>
      </c>
      <c r="E937">
        <v>0</v>
      </c>
      <c r="F937">
        <v>0</v>
      </c>
      <c r="G937">
        <v>0</v>
      </c>
      <c r="H937">
        <v>0</v>
      </c>
      <c r="I937">
        <v>10</v>
      </c>
      <c r="J937">
        <v>10</v>
      </c>
      <c r="K937">
        <v>10</v>
      </c>
      <c r="L937">
        <v>10</v>
      </c>
      <c r="M937">
        <v>10</v>
      </c>
      <c r="N937">
        <v>10</v>
      </c>
      <c r="O937">
        <v>10</v>
      </c>
      <c r="P937">
        <v>20</v>
      </c>
      <c r="Q937">
        <v>20</v>
      </c>
      <c r="R937">
        <v>20</v>
      </c>
      <c r="S937">
        <v>20</v>
      </c>
      <c r="T937">
        <v>20</v>
      </c>
      <c r="U937">
        <v>20</v>
      </c>
      <c r="V937">
        <v>20</v>
      </c>
      <c r="W937">
        <v>20</v>
      </c>
      <c r="X937">
        <v>20</v>
      </c>
      <c r="Y937" s="145">
        <v>20</v>
      </c>
      <c r="Z937">
        <v>20</v>
      </c>
      <c r="AA937">
        <v>20</v>
      </c>
    </row>
    <row r="938" spans="1:27" x14ac:dyDescent="0.2">
      <c r="A938" s="89">
        <f>VLOOKUP(C938,TabellenBDFS!$B$4:$C$2717,2,FALSE)</f>
        <v>130</v>
      </c>
      <c r="B938" t="str">
        <f t="shared" si="16"/>
        <v>1304</v>
      </c>
      <c r="C938" t="s">
        <v>133</v>
      </c>
      <c r="D938">
        <v>4</v>
      </c>
      <c r="E938">
        <v>0</v>
      </c>
      <c r="F938">
        <v>0</v>
      </c>
      <c r="G938">
        <v>0</v>
      </c>
      <c r="H938">
        <v>0</v>
      </c>
      <c r="I938">
        <v>0</v>
      </c>
      <c r="J938">
        <v>0</v>
      </c>
      <c r="K938">
        <v>0</v>
      </c>
      <c r="L938">
        <v>0</v>
      </c>
      <c r="M938">
        <v>0</v>
      </c>
      <c r="N938">
        <v>10</v>
      </c>
      <c r="O938">
        <v>10</v>
      </c>
      <c r="P938">
        <v>10</v>
      </c>
      <c r="Q938">
        <v>10</v>
      </c>
      <c r="R938">
        <v>10</v>
      </c>
      <c r="S938">
        <v>10</v>
      </c>
      <c r="T938">
        <v>10</v>
      </c>
      <c r="U938">
        <v>10</v>
      </c>
      <c r="V938">
        <v>10</v>
      </c>
      <c r="W938">
        <v>10</v>
      </c>
      <c r="X938">
        <v>10</v>
      </c>
      <c r="Y938" s="145">
        <v>10</v>
      </c>
      <c r="Z938">
        <v>10</v>
      </c>
      <c r="AA938">
        <v>10</v>
      </c>
    </row>
    <row r="939" spans="1:27" x14ac:dyDescent="0.2">
      <c r="A939" s="89">
        <f>VLOOKUP(C939,TabellenBDFS!$B$4:$C$2717,2,FALSE)</f>
        <v>130</v>
      </c>
      <c r="B939" t="str">
        <f t="shared" si="16"/>
        <v>1305</v>
      </c>
      <c r="C939" t="s">
        <v>133</v>
      </c>
      <c r="D939">
        <v>5</v>
      </c>
      <c r="E939">
        <v>10</v>
      </c>
      <c r="F939">
        <v>10</v>
      </c>
      <c r="G939">
        <v>10</v>
      </c>
      <c r="H939">
        <v>10</v>
      </c>
      <c r="I939">
        <v>10</v>
      </c>
      <c r="J939">
        <v>10</v>
      </c>
      <c r="K939">
        <v>10</v>
      </c>
      <c r="L939">
        <v>10</v>
      </c>
      <c r="M939">
        <v>10</v>
      </c>
      <c r="N939">
        <v>10</v>
      </c>
      <c r="O939">
        <v>10</v>
      </c>
      <c r="P939">
        <v>10</v>
      </c>
      <c r="Q939">
        <v>10</v>
      </c>
      <c r="R939">
        <v>10</v>
      </c>
      <c r="S939">
        <v>10</v>
      </c>
      <c r="T939">
        <v>10</v>
      </c>
      <c r="U939">
        <v>10</v>
      </c>
      <c r="V939">
        <v>10</v>
      </c>
      <c r="W939">
        <v>10</v>
      </c>
      <c r="X939">
        <v>10</v>
      </c>
      <c r="Y939" s="145">
        <v>10</v>
      </c>
      <c r="Z939">
        <v>10</v>
      </c>
      <c r="AA939">
        <v>10</v>
      </c>
    </row>
    <row r="940" spans="1:27" x14ac:dyDescent="0.2">
      <c r="A940" s="89">
        <f>VLOOKUP(C940,TabellenBDFS!$B$4:$C$2717,2,FALSE)</f>
        <v>130</v>
      </c>
      <c r="B940" t="str">
        <f t="shared" si="16"/>
        <v>1306</v>
      </c>
      <c r="C940" t="s">
        <v>133</v>
      </c>
      <c r="D940">
        <v>6</v>
      </c>
      <c r="E940">
        <v>40</v>
      </c>
      <c r="F940">
        <v>40</v>
      </c>
      <c r="G940">
        <v>40</v>
      </c>
      <c r="H940">
        <v>40</v>
      </c>
      <c r="I940">
        <v>40</v>
      </c>
      <c r="J940">
        <v>40</v>
      </c>
      <c r="K940">
        <v>40</v>
      </c>
      <c r="L940">
        <v>40</v>
      </c>
      <c r="M940">
        <v>40</v>
      </c>
      <c r="N940">
        <v>40</v>
      </c>
      <c r="O940">
        <v>40</v>
      </c>
      <c r="P940">
        <v>40</v>
      </c>
      <c r="Q940">
        <v>60</v>
      </c>
      <c r="R940">
        <v>70</v>
      </c>
      <c r="S940">
        <v>80</v>
      </c>
      <c r="T940">
        <v>80</v>
      </c>
      <c r="U940">
        <v>80</v>
      </c>
      <c r="V940">
        <v>80</v>
      </c>
      <c r="W940">
        <v>80</v>
      </c>
      <c r="X940">
        <v>80</v>
      </c>
      <c r="Y940" s="145">
        <v>60</v>
      </c>
      <c r="Z940">
        <v>60</v>
      </c>
      <c r="AA940">
        <v>60</v>
      </c>
    </row>
    <row r="941" spans="1:27" x14ac:dyDescent="0.2">
      <c r="A941" s="89">
        <f>VLOOKUP(C941,TabellenBDFS!$B$4:$C$2717,2,FALSE)</f>
        <v>130</v>
      </c>
      <c r="B941" t="str">
        <f t="shared" si="16"/>
        <v>1307</v>
      </c>
      <c r="C941" t="s">
        <v>133</v>
      </c>
      <c r="D941">
        <v>7</v>
      </c>
      <c r="E941">
        <v>20</v>
      </c>
      <c r="F941">
        <v>20</v>
      </c>
      <c r="G941">
        <v>20</v>
      </c>
      <c r="H941">
        <v>20</v>
      </c>
      <c r="I941">
        <v>20</v>
      </c>
      <c r="J941">
        <v>20</v>
      </c>
      <c r="K941">
        <v>20</v>
      </c>
      <c r="L941">
        <v>20</v>
      </c>
      <c r="M941">
        <v>20</v>
      </c>
      <c r="N941">
        <v>20</v>
      </c>
      <c r="O941">
        <v>20</v>
      </c>
      <c r="P941">
        <v>30</v>
      </c>
      <c r="Q941">
        <v>30</v>
      </c>
      <c r="R941">
        <v>20</v>
      </c>
      <c r="S941">
        <v>20</v>
      </c>
      <c r="T941">
        <v>30</v>
      </c>
      <c r="U941">
        <v>20</v>
      </c>
      <c r="V941">
        <v>20</v>
      </c>
      <c r="W941">
        <v>30</v>
      </c>
      <c r="X941">
        <v>20</v>
      </c>
      <c r="Y941" s="145">
        <v>30</v>
      </c>
      <c r="Z941">
        <v>30</v>
      </c>
      <c r="AA941">
        <v>30</v>
      </c>
    </row>
    <row r="942" spans="1:27" x14ac:dyDescent="0.2">
      <c r="A942" s="89">
        <f>VLOOKUP(C942,TabellenBDFS!$B$4:$C$2717,2,FALSE)</f>
        <v>131</v>
      </c>
      <c r="B942" t="str">
        <f t="shared" si="16"/>
        <v>1311</v>
      </c>
      <c r="C942" t="s">
        <v>134</v>
      </c>
      <c r="D942">
        <v>1</v>
      </c>
      <c r="E942">
        <v>100</v>
      </c>
      <c r="F942">
        <v>100</v>
      </c>
      <c r="G942">
        <v>100</v>
      </c>
      <c r="H942">
        <v>120</v>
      </c>
      <c r="I942">
        <v>140</v>
      </c>
      <c r="J942">
        <v>150</v>
      </c>
      <c r="K942">
        <v>160</v>
      </c>
      <c r="L942">
        <v>190</v>
      </c>
      <c r="M942">
        <v>210</v>
      </c>
      <c r="N942">
        <v>220</v>
      </c>
      <c r="O942">
        <v>230</v>
      </c>
      <c r="P942">
        <v>250</v>
      </c>
      <c r="Q942">
        <v>260</v>
      </c>
      <c r="R942">
        <v>180</v>
      </c>
      <c r="S942">
        <v>160</v>
      </c>
      <c r="T942">
        <v>190</v>
      </c>
      <c r="U942">
        <v>180</v>
      </c>
      <c r="V942">
        <v>180</v>
      </c>
      <c r="W942">
        <v>170</v>
      </c>
      <c r="X942">
        <v>190</v>
      </c>
      <c r="Y942" s="145">
        <v>190</v>
      </c>
      <c r="Z942">
        <v>210</v>
      </c>
      <c r="AA942">
        <v>190</v>
      </c>
    </row>
    <row r="943" spans="1:27" x14ac:dyDescent="0.2">
      <c r="A943" s="89">
        <f>VLOOKUP(C943,TabellenBDFS!$B$4:$C$2717,2,FALSE)</f>
        <v>131</v>
      </c>
      <c r="B943" t="str">
        <f t="shared" si="16"/>
        <v>1312</v>
      </c>
      <c r="C943" t="s">
        <v>134</v>
      </c>
      <c r="D943">
        <v>2</v>
      </c>
      <c r="E943">
        <v>20</v>
      </c>
      <c r="F943">
        <v>20</v>
      </c>
      <c r="G943">
        <v>20</v>
      </c>
      <c r="H943">
        <v>20</v>
      </c>
      <c r="I943">
        <v>20</v>
      </c>
      <c r="J943">
        <v>20</v>
      </c>
      <c r="K943">
        <v>20</v>
      </c>
      <c r="L943">
        <v>20</v>
      </c>
      <c r="M943">
        <v>20</v>
      </c>
      <c r="N943">
        <v>20</v>
      </c>
      <c r="O943">
        <v>20</v>
      </c>
      <c r="P943">
        <v>20</v>
      </c>
      <c r="Q943">
        <v>20</v>
      </c>
      <c r="R943">
        <v>20</v>
      </c>
      <c r="S943">
        <v>20</v>
      </c>
      <c r="T943">
        <v>20</v>
      </c>
      <c r="U943">
        <v>20</v>
      </c>
      <c r="V943">
        <v>20</v>
      </c>
      <c r="W943">
        <v>20</v>
      </c>
      <c r="X943">
        <v>20</v>
      </c>
      <c r="Y943" s="145">
        <v>20</v>
      </c>
      <c r="Z943">
        <v>20</v>
      </c>
      <c r="AA943">
        <v>20</v>
      </c>
    </row>
    <row r="944" spans="1:27" x14ac:dyDescent="0.2">
      <c r="A944" s="89">
        <f>VLOOKUP(C944,TabellenBDFS!$B$4:$C$2717,2,FALSE)</f>
        <v>131</v>
      </c>
      <c r="B944" t="str">
        <f t="shared" si="16"/>
        <v>1313</v>
      </c>
      <c r="C944" t="s">
        <v>134</v>
      </c>
      <c r="D944">
        <v>3</v>
      </c>
      <c r="E944">
        <v>0</v>
      </c>
      <c r="F944">
        <v>0</v>
      </c>
      <c r="G944">
        <v>0</v>
      </c>
      <c r="H944">
        <v>10</v>
      </c>
      <c r="I944">
        <v>10</v>
      </c>
      <c r="J944">
        <v>10</v>
      </c>
      <c r="K944">
        <v>10</v>
      </c>
      <c r="L944">
        <v>10</v>
      </c>
      <c r="M944">
        <v>10</v>
      </c>
      <c r="N944">
        <v>10</v>
      </c>
      <c r="O944">
        <v>20</v>
      </c>
      <c r="P944">
        <v>20</v>
      </c>
      <c r="Q944">
        <v>20</v>
      </c>
      <c r="R944">
        <v>20</v>
      </c>
      <c r="S944">
        <v>10</v>
      </c>
      <c r="T944">
        <v>20</v>
      </c>
      <c r="U944">
        <v>10</v>
      </c>
      <c r="V944">
        <v>10</v>
      </c>
      <c r="W944">
        <v>10</v>
      </c>
      <c r="X944">
        <v>10</v>
      </c>
      <c r="Y944" s="145">
        <v>10</v>
      </c>
      <c r="Z944">
        <v>10</v>
      </c>
      <c r="AA944">
        <v>10</v>
      </c>
    </row>
    <row r="945" spans="1:27" x14ac:dyDescent="0.2">
      <c r="A945" s="89">
        <f>VLOOKUP(C945,TabellenBDFS!$B$4:$C$2717,2,FALSE)</f>
        <v>131</v>
      </c>
      <c r="B945" t="str">
        <f t="shared" si="16"/>
        <v>1314</v>
      </c>
      <c r="C945" t="s">
        <v>134</v>
      </c>
      <c r="D945">
        <v>4</v>
      </c>
      <c r="E945">
        <v>0</v>
      </c>
      <c r="F945">
        <v>0</v>
      </c>
      <c r="G945">
        <v>0</v>
      </c>
      <c r="H945">
        <v>0</v>
      </c>
      <c r="I945">
        <v>0</v>
      </c>
      <c r="J945">
        <v>0</v>
      </c>
      <c r="K945">
        <v>0</v>
      </c>
      <c r="L945">
        <v>10</v>
      </c>
      <c r="M945">
        <v>10</v>
      </c>
      <c r="N945">
        <v>0</v>
      </c>
      <c r="O945">
        <v>10</v>
      </c>
      <c r="P945">
        <v>10</v>
      </c>
      <c r="Q945">
        <v>10</v>
      </c>
      <c r="R945">
        <v>10</v>
      </c>
      <c r="S945">
        <v>0</v>
      </c>
      <c r="T945">
        <v>0</v>
      </c>
      <c r="U945">
        <v>0</v>
      </c>
      <c r="V945">
        <v>0</v>
      </c>
      <c r="W945">
        <v>0</v>
      </c>
      <c r="X945">
        <v>0</v>
      </c>
      <c r="Y945" s="145">
        <v>0</v>
      </c>
      <c r="Z945">
        <v>0</v>
      </c>
      <c r="AA945">
        <v>0</v>
      </c>
    </row>
    <row r="946" spans="1:27" x14ac:dyDescent="0.2">
      <c r="A946" s="89">
        <f>VLOOKUP(C946,TabellenBDFS!$B$4:$C$2717,2,FALSE)</f>
        <v>131</v>
      </c>
      <c r="B946" t="str">
        <f t="shared" si="16"/>
        <v>1315</v>
      </c>
      <c r="C946" t="s">
        <v>134</v>
      </c>
      <c r="D946">
        <v>5</v>
      </c>
      <c r="E946">
        <v>10</v>
      </c>
      <c r="F946">
        <v>10</v>
      </c>
      <c r="G946">
        <v>10</v>
      </c>
      <c r="H946">
        <v>10</v>
      </c>
      <c r="I946">
        <v>10</v>
      </c>
      <c r="J946">
        <v>10</v>
      </c>
      <c r="K946">
        <v>10</v>
      </c>
      <c r="L946">
        <v>10</v>
      </c>
      <c r="M946">
        <v>10</v>
      </c>
      <c r="N946">
        <v>10</v>
      </c>
      <c r="O946">
        <v>10</v>
      </c>
      <c r="P946">
        <v>10</v>
      </c>
      <c r="Q946">
        <v>10</v>
      </c>
      <c r="R946">
        <v>0</v>
      </c>
      <c r="S946">
        <v>10</v>
      </c>
      <c r="T946">
        <v>10</v>
      </c>
      <c r="U946">
        <v>10</v>
      </c>
      <c r="V946">
        <v>10</v>
      </c>
      <c r="W946">
        <v>10</v>
      </c>
      <c r="X946">
        <v>10</v>
      </c>
      <c r="Y946" s="145">
        <v>10</v>
      </c>
      <c r="Z946">
        <v>10</v>
      </c>
      <c r="AA946">
        <v>10</v>
      </c>
    </row>
    <row r="947" spans="1:27" x14ac:dyDescent="0.2">
      <c r="A947" s="89">
        <f>VLOOKUP(C947,TabellenBDFS!$B$4:$C$2717,2,FALSE)</f>
        <v>131</v>
      </c>
      <c r="B947" t="str">
        <f t="shared" si="16"/>
        <v>1316</v>
      </c>
      <c r="C947" t="s">
        <v>134</v>
      </c>
      <c r="D947">
        <v>6</v>
      </c>
      <c r="E947">
        <v>40</v>
      </c>
      <c r="F947">
        <v>50</v>
      </c>
      <c r="G947">
        <v>50</v>
      </c>
      <c r="H947">
        <v>50</v>
      </c>
      <c r="I947">
        <v>70</v>
      </c>
      <c r="J947">
        <v>80</v>
      </c>
      <c r="K947">
        <v>90</v>
      </c>
      <c r="L947">
        <v>90</v>
      </c>
      <c r="M947">
        <v>110</v>
      </c>
      <c r="N947">
        <v>120</v>
      </c>
      <c r="O947">
        <v>120</v>
      </c>
      <c r="P947">
        <v>130</v>
      </c>
      <c r="Q947">
        <v>140</v>
      </c>
      <c r="R947">
        <v>90</v>
      </c>
      <c r="S947">
        <v>80</v>
      </c>
      <c r="T947">
        <v>100</v>
      </c>
      <c r="U947">
        <v>110</v>
      </c>
      <c r="V947">
        <v>110</v>
      </c>
      <c r="W947">
        <v>110</v>
      </c>
      <c r="X947">
        <v>120</v>
      </c>
      <c r="Y947" s="145">
        <v>120</v>
      </c>
      <c r="Z947">
        <v>130</v>
      </c>
      <c r="AA947">
        <v>120</v>
      </c>
    </row>
    <row r="948" spans="1:27" x14ac:dyDescent="0.2">
      <c r="A948" s="89">
        <f>VLOOKUP(C948,TabellenBDFS!$B$4:$C$2717,2,FALSE)</f>
        <v>131</v>
      </c>
      <c r="B948" t="str">
        <f t="shared" si="16"/>
        <v>1317</v>
      </c>
      <c r="C948" t="s">
        <v>134</v>
      </c>
      <c r="D948">
        <v>7</v>
      </c>
      <c r="E948">
        <v>30</v>
      </c>
      <c r="F948">
        <v>30</v>
      </c>
      <c r="G948">
        <v>20</v>
      </c>
      <c r="H948">
        <v>30</v>
      </c>
      <c r="I948">
        <v>30</v>
      </c>
      <c r="J948">
        <v>30</v>
      </c>
      <c r="K948">
        <v>30</v>
      </c>
      <c r="L948">
        <v>50</v>
      </c>
      <c r="M948">
        <v>50</v>
      </c>
      <c r="N948">
        <v>70</v>
      </c>
      <c r="O948">
        <v>60</v>
      </c>
      <c r="P948">
        <v>60</v>
      </c>
      <c r="Q948">
        <v>60</v>
      </c>
      <c r="R948">
        <v>40</v>
      </c>
      <c r="S948">
        <v>40</v>
      </c>
      <c r="T948">
        <v>40</v>
      </c>
      <c r="U948">
        <v>30</v>
      </c>
      <c r="V948">
        <v>30</v>
      </c>
      <c r="W948">
        <v>30</v>
      </c>
      <c r="X948">
        <v>30</v>
      </c>
      <c r="Y948" s="145">
        <v>40</v>
      </c>
      <c r="Z948">
        <v>40</v>
      </c>
      <c r="AA948">
        <v>30</v>
      </c>
    </row>
    <row r="949" spans="1:27" x14ac:dyDescent="0.2">
      <c r="A949" s="89">
        <f>VLOOKUP(C949,TabellenBDFS!$B$4:$C$2717,2,FALSE)</f>
        <v>132</v>
      </c>
      <c r="B949" t="str">
        <f t="shared" si="16"/>
        <v>1321</v>
      </c>
      <c r="C949" t="s">
        <v>135</v>
      </c>
      <c r="D949">
        <v>1</v>
      </c>
      <c r="E949">
        <v>240</v>
      </c>
      <c r="F949">
        <v>240</v>
      </c>
      <c r="G949">
        <v>220</v>
      </c>
      <c r="H949">
        <v>260</v>
      </c>
      <c r="I949">
        <v>280</v>
      </c>
      <c r="J949">
        <v>280</v>
      </c>
      <c r="K949">
        <v>270</v>
      </c>
      <c r="L949">
        <v>280</v>
      </c>
      <c r="M949">
        <v>280</v>
      </c>
      <c r="N949">
        <v>290</v>
      </c>
      <c r="O949">
        <v>270</v>
      </c>
      <c r="P949">
        <v>270</v>
      </c>
      <c r="Q949">
        <v>270</v>
      </c>
      <c r="R949">
        <v>270</v>
      </c>
      <c r="S949">
        <v>280</v>
      </c>
      <c r="T949">
        <v>280</v>
      </c>
      <c r="U949">
        <v>300</v>
      </c>
      <c r="V949">
        <v>290</v>
      </c>
      <c r="W949">
        <v>300</v>
      </c>
      <c r="X949">
        <v>310</v>
      </c>
      <c r="Y949" s="145">
        <v>320</v>
      </c>
      <c r="Z949">
        <v>300</v>
      </c>
      <c r="AA949">
        <v>280</v>
      </c>
    </row>
    <row r="950" spans="1:27" x14ac:dyDescent="0.2">
      <c r="A950" s="89">
        <f>VLOOKUP(C950,TabellenBDFS!$B$4:$C$2717,2,FALSE)</f>
        <v>132</v>
      </c>
      <c r="B950" t="str">
        <f t="shared" si="16"/>
        <v>1322</v>
      </c>
      <c r="C950" t="s">
        <v>135</v>
      </c>
      <c r="D950">
        <v>2</v>
      </c>
      <c r="E950">
        <v>70</v>
      </c>
      <c r="F950">
        <v>60</v>
      </c>
      <c r="G950">
        <v>50</v>
      </c>
      <c r="H950">
        <v>60</v>
      </c>
      <c r="I950">
        <v>50</v>
      </c>
      <c r="J950">
        <v>50</v>
      </c>
      <c r="K950">
        <v>50</v>
      </c>
      <c r="L950">
        <v>50</v>
      </c>
      <c r="M950">
        <v>50</v>
      </c>
      <c r="N950">
        <v>40</v>
      </c>
      <c r="O950">
        <v>30</v>
      </c>
      <c r="P950">
        <v>30</v>
      </c>
      <c r="Q950">
        <v>30</v>
      </c>
      <c r="R950">
        <v>30</v>
      </c>
      <c r="S950">
        <v>30</v>
      </c>
      <c r="T950">
        <v>20</v>
      </c>
      <c r="U950">
        <v>20</v>
      </c>
      <c r="V950">
        <v>20</v>
      </c>
      <c r="W950">
        <v>20</v>
      </c>
      <c r="X950">
        <v>20</v>
      </c>
      <c r="Y950" s="145">
        <v>20</v>
      </c>
      <c r="Z950">
        <v>20</v>
      </c>
      <c r="AA950">
        <v>20</v>
      </c>
    </row>
    <row r="951" spans="1:27" x14ac:dyDescent="0.2">
      <c r="A951" s="89">
        <f>VLOOKUP(C951,TabellenBDFS!$B$4:$C$2717,2,FALSE)</f>
        <v>132</v>
      </c>
      <c r="B951" t="str">
        <f t="shared" si="16"/>
        <v>1323</v>
      </c>
      <c r="C951" t="s">
        <v>135</v>
      </c>
      <c r="D951">
        <v>3</v>
      </c>
      <c r="E951">
        <v>0</v>
      </c>
      <c r="F951">
        <v>0</v>
      </c>
      <c r="G951">
        <v>0</v>
      </c>
      <c r="H951">
        <v>10</v>
      </c>
      <c r="I951">
        <v>10</v>
      </c>
      <c r="J951">
        <v>10</v>
      </c>
      <c r="K951">
        <v>20</v>
      </c>
      <c r="L951">
        <v>20</v>
      </c>
      <c r="M951">
        <v>20</v>
      </c>
      <c r="N951">
        <v>30</v>
      </c>
      <c r="O951">
        <v>20</v>
      </c>
      <c r="P951">
        <v>30</v>
      </c>
      <c r="Q951">
        <v>30</v>
      </c>
      <c r="R951">
        <v>40</v>
      </c>
      <c r="S951">
        <v>50</v>
      </c>
      <c r="T951">
        <v>60</v>
      </c>
      <c r="U951">
        <v>60</v>
      </c>
      <c r="V951">
        <v>60</v>
      </c>
      <c r="W951">
        <v>70</v>
      </c>
      <c r="X951">
        <v>60</v>
      </c>
      <c r="Y951" s="145">
        <v>60</v>
      </c>
      <c r="Z951">
        <v>60</v>
      </c>
      <c r="AA951">
        <v>60</v>
      </c>
    </row>
    <row r="952" spans="1:27" x14ac:dyDescent="0.2">
      <c r="A952" s="89">
        <f>VLOOKUP(C952,TabellenBDFS!$B$4:$C$2717,2,FALSE)</f>
        <v>132</v>
      </c>
      <c r="B952" t="str">
        <f t="shared" si="16"/>
        <v>1324</v>
      </c>
      <c r="C952" t="s">
        <v>135</v>
      </c>
      <c r="D952">
        <v>4</v>
      </c>
      <c r="E952">
        <v>0</v>
      </c>
      <c r="F952">
        <v>0</v>
      </c>
      <c r="G952">
        <v>0</v>
      </c>
      <c r="H952">
        <v>0</v>
      </c>
      <c r="I952">
        <v>10</v>
      </c>
      <c r="J952">
        <v>10</v>
      </c>
      <c r="K952">
        <v>10</v>
      </c>
      <c r="L952">
        <v>10</v>
      </c>
      <c r="M952">
        <v>10</v>
      </c>
      <c r="N952">
        <v>10</v>
      </c>
      <c r="O952">
        <v>20</v>
      </c>
      <c r="P952">
        <v>20</v>
      </c>
      <c r="Q952">
        <v>20</v>
      </c>
      <c r="R952">
        <v>20</v>
      </c>
      <c r="S952">
        <v>30</v>
      </c>
      <c r="T952">
        <v>30</v>
      </c>
      <c r="U952">
        <v>30</v>
      </c>
      <c r="V952">
        <v>20</v>
      </c>
      <c r="W952">
        <v>30</v>
      </c>
      <c r="X952">
        <v>30</v>
      </c>
      <c r="Y952" s="145">
        <v>30</v>
      </c>
      <c r="Z952">
        <v>30</v>
      </c>
      <c r="AA952">
        <v>30</v>
      </c>
    </row>
    <row r="953" spans="1:27" x14ac:dyDescent="0.2">
      <c r="A953" s="89">
        <f>VLOOKUP(C953,TabellenBDFS!$B$4:$C$2717,2,FALSE)</f>
        <v>132</v>
      </c>
      <c r="B953" t="str">
        <f t="shared" si="16"/>
        <v>1325</v>
      </c>
      <c r="C953" t="s">
        <v>135</v>
      </c>
      <c r="D953">
        <v>5</v>
      </c>
      <c r="E953">
        <v>30</v>
      </c>
      <c r="F953">
        <v>20</v>
      </c>
      <c r="G953">
        <v>20</v>
      </c>
      <c r="H953">
        <v>30</v>
      </c>
      <c r="I953">
        <v>20</v>
      </c>
      <c r="J953">
        <v>20</v>
      </c>
      <c r="K953">
        <v>20</v>
      </c>
      <c r="L953">
        <v>20</v>
      </c>
      <c r="M953">
        <v>20</v>
      </c>
      <c r="N953">
        <v>20</v>
      </c>
      <c r="O953">
        <v>20</v>
      </c>
      <c r="P953">
        <v>10</v>
      </c>
      <c r="Q953">
        <v>10</v>
      </c>
      <c r="R953">
        <v>10</v>
      </c>
      <c r="S953">
        <v>10</v>
      </c>
      <c r="T953">
        <v>10</v>
      </c>
      <c r="U953">
        <v>10</v>
      </c>
      <c r="V953">
        <v>10</v>
      </c>
      <c r="W953">
        <v>10</v>
      </c>
      <c r="X953">
        <v>20</v>
      </c>
      <c r="Y953" s="145">
        <v>20</v>
      </c>
      <c r="Z953">
        <v>10</v>
      </c>
      <c r="AA953">
        <v>10</v>
      </c>
    </row>
    <row r="954" spans="1:27" x14ac:dyDescent="0.2">
      <c r="A954" s="89">
        <f>VLOOKUP(C954,TabellenBDFS!$B$4:$C$2717,2,FALSE)</f>
        <v>132</v>
      </c>
      <c r="B954" t="str">
        <f t="shared" si="16"/>
        <v>1326</v>
      </c>
      <c r="C954" t="s">
        <v>135</v>
      </c>
      <c r="D954">
        <v>6</v>
      </c>
      <c r="E954">
        <v>90</v>
      </c>
      <c r="F954">
        <v>90</v>
      </c>
      <c r="G954">
        <v>90</v>
      </c>
      <c r="H954">
        <v>100</v>
      </c>
      <c r="I954">
        <v>100</v>
      </c>
      <c r="J954">
        <v>110</v>
      </c>
      <c r="K954">
        <v>110</v>
      </c>
      <c r="L954">
        <v>110</v>
      </c>
      <c r="M954">
        <v>110</v>
      </c>
      <c r="N954">
        <v>110</v>
      </c>
      <c r="O954">
        <v>110</v>
      </c>
      <c r="P954">
        <v>100</v>
      </c>
      <c r="Q954">
        <v>100</v>
      </c>
      <c r="R954">
        <v>100</v>
      </c>
      <c r="S954">
        <v>90</v>
      </c>
      <c r="T954">
        <v>90</v>
      </c>
      <c r="U954">
        <v>100</v>
      </c>
      <c r="V954">
        <v>100</v>
      </c>
      <c r="W954">
        <v>100</v>
      </c>
      <c r="X954">
        <v>100</v>
      </c>
      <c r="Y954" s="145">
        <v>100</v>
      </c>
      <c r="Z954">
        <v>90</v>
      </c>
      <c r="AA954">
        <v>80</v>
      </c>
    </row>
    <row r="955" spans="1:27" x14ac:dyDescent="0.2">
      <c r="A955" s="89">
        <f>VLOOKUP(C955,TabellenBDFS!$B$4:$C$2717,2,FALSE)</f>
        <v>132</v>
      </c>
      <c r="B955" t="str">
        <f t="shared" si="16"/>
        <v>1327</v>
      </c>
      <c r="C955" t="s">
        <v>135</v>
      </c>
      <c r="D955">
        <v>7</v>
      </c>
      <c r="E955">
        <v>60</v>
      </c>
      <c r="F955">
        <v>60</v>
      </c>
      <c r="G955">
        <v>60</v>
      </c>
      <c r="H955">
        <v>70</v>
      </c>
      <c r="I955">
        <v>80</v>
      </c>
      <c r="J955">
        <v>80</v>
      </c>
      <c r="K955">
        <v>80</v>
      </c>
      <c r="L955">
        <v>80</v>
      </c>
      <c r="M955">
        <v>80</v>
      </c>
      <c r="N955">
        <v>80</v>
      </c>
      <c r="O955">
        <v>80</v>
      </c>
      <c r="P955">
        <v>80</v>
      </c>
      <c r="Q955">
        <v>80</v>
      </c>
      <c r="R955">
        <v>70</v>
      </c>
      <c r="S955">
        <v>80</v>
      </c>
      <c r="T955">
        <v>70</v>
      </c>
      <c r="U955">
        <v>70</v>
      </c>
      <c r="V955">
        <v>70</v>
      </c>
      <c r="W955">
        <v>80</v>
      </c>
      <c r="X955">
        <v>80</v>
      </c>
      <c r="Y955" s="145">
        <v>90</v>
      </c>
      <c r="Z955">
        <v>90</v>
      </c>
      <c r="AA955">
        <v>80</v>
      </c>
    </row>
    <row r="956" spans="1:27" x14ac:dyDescent="0.2">
      <c r="A956" s="89">
        <f>VLOOKUP(C956,TabellenBDFS!$B$4:$C$2717,2,FALSE)</f>
        <v>133</v>
      </c>
      <c r="B956" t="str">
        <f t="shared" si="16"/>
        <v>1331</v>
      </c>
      <c r="C956" t="s">
        <v>136</v>
      </c>
      <c r="D956">
        <v>1</v>
      </c>
      <c r="E956">
        <v>80</v>
      </c>
      <c r="F956">
        <v>90</v>
      </c>
      <c r="G956">
        <v>80</v>
      </c>
      <c r="H956">
        <v>90</v>
      </c>
      <c r="I956">
        <v>90</v>
      </c>
      <c r="J956">
        <v>70</v>
      </c>
      <c r="K956">
        <v>70</v>
      </c>
      <c r="L956">
        <v>70</v>
      </c>
      <c r="M956">
        <v>70</v>
      </c>
      <c r="N956">
        <v>80</v>
      </c>
      <c r="O956">
        <v>80</v>
      </c>
      <c r="P956">
        <v>90</v>
      </c>
      <c r="Q956">
        <v>90</v>
      </c>
      <c r="R956">
        <v>80</v>
      </c>
      <c r="S956">
        <v>80</v>
      </c>
      <c r="T956">
        <v>100</v>
      </c>
      <c r="U956">
        <v>100</v>
      </c>
      <c r="V956">
        <v>110</v>
      </c>
      <c r="W956">
        <v>100</v>
      </c>
      <c r="X956">
        <v>100</v>
      </c>
      <c r="Y956" s="145">
        <v>90</v>
      </c>
      <c r="Z956">
        <v>100</v>
      </c>
      <c r="AA956">
        <v>90</v>
      </c>
    </row>
    <row r="957" spans="1:27" x14ac:dyDescent="0.2">
      <c r="A957" s="89">
        <f>VLOOKUP(C957,TabellenBDFS!$B$4:$C$2717,2,FALSE)</f>
        <v>133</v>
      </c>
      <c r="B957" t="str">
        <f t="shared" si="16"/>
        <v>1332</v>
      </c>
      <c r="C957" t="s">
        <v>136</v>
      </c>
      <c r="D957">
        <v>2</v>
      </c>
      <c r="E957">
        <v>10</v>
      </c>
      <c r="F957">
        <v>10</v>
      </c>
      <c r="G957">
        <v>10</v>
      </c>
      <c r="H957">
        <v>10</v>
      </c>
      <c r="I957">
        <v>10</v>
      </c>
      <c r="J957">
        <v>20</v>
      </c>
      <c r="K957">
        <v>10</v>
      </c>
      <c r="L957">
        <v>10</v>
      </c>
      <c r="M957">
        <v>10</v>
      </c>
      <c r="N957">
        <v>10</v>
      </c>
      <c r="O957">
        <v>10</v>
      </c>
      <c r="P957">
        <v>10</v>
      </c>
      <c r="Q957">
        <v>10</v>
      </c>
      <c r="R957">
        <v>10</v>
      </c>
      <c r="S957">
        <v>10</v>
      </c>
      <c r="T957">
        <v>10</v>
      </c>
      <c r="U957">
        <v>10</v>
      </c>
      <c r="V957">
        <v>10</v>
      </c>
      <c r="W957">
        <v>10</v>
      </c>
      <c r="X957">
        <v>10</v>
      </c>
      <c r="Y957" s="145">
        <v>10</v>
      </c>
      <c r="Z957">
        <v>10</v>
      </c>
      <c r="AA957">
        <v>10</v>
      </c>
    </row>
    <row r="958" spans="1:27" x14ac:dyDescent="0.2">
      <c r="A958" s="89">
        <f>VLOOKUP(C958,TabellenBDFS!$B$4:$C$2717,2,FALSE)</f>
        <v>133</v>
      </c>
      <c r="B958" t="str">
        <f t="shared" si="16"/>
        <v>1333</v>
      </c>
      <c r="C958" t="s">
        <v>136</v>
      </c>
      <c r="D958">
        <v>3</v>
      </c>
      <c r="E958">
        <v>0</v>
      </c>
      <c r="F958">
        <v>0</v>
      </c>
      <c r="G958">
        <v>0</v>
      </c>
      <c r="H958">
        <v>0</v>
      </c>
      <c r="I958">
        <v>0</v>
      </c>
      <c r="J958">
        <v>0</v>
      </c>
      <c r="K958">
        <v>0</v>
      </c>
      <c r="L958">
        <v>0</v>
      </c>
      <c r="M958">
        <v>10</v>
      </c>
      <c r="N958">
        <v>10</v>
      </c>
      <c r="O958">
        <v>10</v>
      </c>
      <c r="P958">
        <v>10</v>
      </c>
      <c r="Q958">
        <v>10</v>
      </c>
      <c r="R958">
        <v>10</v>
      </c>
      <c r="S958">
        <v>10</v>
      </c>
      <c r="T958">
        <v>20</v>
      </c>
      <c r="U958">
        <v>20</v>
      </c>
      <c r="V958">
        <v>20</v>
      </c>
      <c r="W958">
        <v>20</v>
      </c>
      <c r="X958">
        <v>20</v>
      </c>
      <c r="Y958" s="145">
        <v>20</v>
      </c>
      <c r="Z958">
        <v>30</v>
      </c>
      <c r="AA958">
        <v>30</v>
      </c>
    </row>
    <row r="959" spans="1:27" x14ac:dyDescent="0.2">
      <c r="A959" s="89">
        <f>VLOOKUP(C959,TabellenBDFS!$B$4:$C$2717,2,FALSE)</f>
        <v>133</v>
      </c>
      <c r="B959" t="str">
        <f t="shared" si="16"/>
        <v>1334</v>
      </c>
      <c r="C959" t="s">
        <v>136</v>
      </c>
      <c r="D959">
        <v>4</v>
      </c>
      <c r="E959">
        <v>0</v>
      </c>
      <c r="F959">
        <v>0</v>
      </c>
      <c r="G959">
        <v>0</v>
      </c>
      <c r="H959">
        <v>0</v>
      </c>
      <c r="I959">
        <v>0</v>
      </c>
      <c r="J959">
        <v>0</v>
      </c>
      <c r="K959">
        <v>0</v>
      </c>
      <c r="L959">
        <v>0</v>
      </c>
      <c r="M959">
        <v>0</v>
      </c>
      <c r="N959">
        <v>0</v>
      </c>
      <c r="O959">
        <v>0</v>
      </c>
      <c r="P959">
        <v>0</v>
      </c>
      <c r="Q959">
        <v>0</v>
      </c>
      <c r="R959">
        <v>0</v>
      </c>
      <c r="S959">
        <v>0</v>
      </c>
      <c r="T959">
        <v>0</v>
      </c>
      <c r="U959">
        <v>0</v>
      </c>
      <c r="V959">
        <v>0</v>
      </c>
      <c r="W959">
        <v>0</v>
      </c>
      <c r="X959">
        <v>0</v>
      </c>
      <c r="Y959" s="145">
        <v>0</v>
      </c>
      <c r="Z959">
        <v>10</v>
      </c>
      <c r="AA959">
        <v>0</v>
      </c>
    </row>
    <row r="960" spans="1:27" x14ac:dyDescent="0.2">
      <c r="A960" s="89">
        <f>VLOOKUP(C960,TabellenBDFS!$B$4:$C$2717,2,FALSE)</f>
        <v>133</v>
      </c>
      <c r="B960" t="str">
        <f t="shared" si="16"/>
        <v>1335</v>
      </c>
      <c r="C960" t="s">
        <v>136</v>
      </c>
      <c r="D960">
        <v>5</v>
      </c>
      <c r="E960">
        <v>0</v>
      </c>
      <c r="F960">
        <v>0</v>
      </c>
      <c r="G960">
        <v>0</v>
      </c>
      <c r="H960">
        <v>0</v>
      </c>
      <c r="I960">
        <v>0</v>
      </c>
      <c r="J960">
        <v>0</v>
      </c>
      <c r="K960">
        <v>0</v>
      </c>
      <c r="L960">
        <v>0</v>
      </c>
      <c r="M960">
        <v>0</v>
      </c>
      <c r="N960">
        <v>0</v>
      </c>
      <c r="O960">
        <v>0</v>
      </c>
      <c r="P960">
        <v>0</v>
      </c>
      <c r="Q960">
        <v>0</v>
      </c>
      <c r="R960">
        <v>0</v>
      </c>
      <c r="S960">
        <v>0</v>
      </c>
      <c r="T960">
        <v>0</v>
      </c>
      <c r="U960">
        <v>0</v>
      </c>
      <c r="V960">
        <v>0</v>
      </c>
      <c r="W960">
        <v>0</v>
      </c>
      <c r="X960">
        <v>0</v>
      </c>
      <c r="Y960" s="145">
        <v>0</v>
      </c>
      <c r="Z960">
        <v>0</v>
      </c>
      <c r="AA960">
        <v>0</v>
      </c>
    </row>
    <row r="961" spans="1:27" x14ac:dyDescent="0.2">
      <c r="A961" s="89">
        <f>VLOOKUP(C961,TabellenBDFS!$B$4:$C$2717,2,FALSE)</f>
        <v>133</v>
      </c>
      <c r="B961" t="str">
        <f t="shared" si="16"/>
        <v>1336</v>
      </c>
      <c r="C961" t="s">
        <v>136</v>
      </c>
      <c r="D961">
        <v>6</v>
      </c>
      <c r="E961">
        <v>40</v>
      </c>
      <c r="F961">
        <v>40</v>
      </c>
      <c r="G961">
        <v>40</v>
      </c>
      <c r="H961">
        <v>40</v>
      </c>
      <c r="I961">
        <v>40</v>
      </c>
      <c r="J961">
        <v>30</v>
      </c>
      <c r="K961">
        <v>30</v>
      </c>
      <c r="L961">
        <v>30</v>
      </c>
      <c r="M961">
        <v>30</v>
      </c>
      <c r="N961">
        <v>30</v>
      </c>
      <c r="O961">
        <v>40</v>
      </c>
      <c r="P961">
        <v>40</v>
      </c>
      <c r="Q961">
        <v>50</v>
      </c>
      <c r="R961">
        <v>40</v>
      </c>
      <c r="S961">
        <v>50</v>
      </c>
      <c r="T961">
        <v>50</v>
      </c>
      <c r="U961">
        <v>50</v>
      </c>
      <c r="V961">
        <v>50</v>
      </c>
      <c r="W961">
        <v>50</v>
      </c>
      <c r="X961">
        <v>50</v>
      </c>
      <c r="Y961" s="145">
        <v>50</v>
      </c>
      <c r="Z961">
        <v>50</v>
      </c>
      <c r="AA961">
        <v>40</v>
      </c>
    </row>
    <row r="962" spans="1:27" x14ac:dyDescent="0.2">
      <c r="A962" s="89">
        <f>VLOOKUP(C962,TabellenBDFS!$B$4:$C$2717,2,FALSE)</f>
        <v>133</v>
      </c>
      <c r="B962" t="str">
        <f t="shared" si="16"/>
        <v>1337</v>
      </c>
      <c r="C962" t="s">
        <v>136</v>
      </c>
      <c r="D962">
        <v>7</v>
      </c>
      <c r="E962">
        <v>30</v>
      </c>
      <c r="F962">
        <v>30</v>
      </c>
      <c r="G962">
        <v>30</v>
      </c>
      <c r="H962">
        <v>30</v>
      </c>
      <c r="I962">
        <v>30</v>
      </c>
      <c r="J962">
        <v>20</v>
      </c>
      <c r="K962">
        <v>20</v>
      </c>
      <c r="L962">
        <v>20</v>
      </c>
      <c r="M962">
        <v>30</v>
      </c>
      <c r="N962">
        <v>30</v>
      </c>
      <c r="O962">
        <v>20</v>
      </c>
      <c r="P962">
        <v>30</v>
      </c>
      <c r="Q962">
        <v>20</v>
      </c>
      <c r="R962">
        <v>20</v>
      </c>
      <c r="S962">
        <v>10</v>
      </c>
      <c r="T962">
        <v>20</v>
      </c>
      <c r="U962">
        <v>20</v>
      </c>
      <c r="V962">
        <v>30</v>
      </c>
      <c r="W962">
        <v>20</v>
      </c>
      <c r="X962">
        <v>20</v>
      </c>
      <c r="Y962" s="145">
        <v>10</v>
      </c>
      <c r="Z962">
        <v>20</v>
      </c>
      <c r="AA962">
        <v>10</v>
      </c>
    </row>
    <row r="963" spans="1:27" x14ac:dyDescent="0.2">
      <c r="A963" s="89">
        <f>VLOOKUP(C963,TabellenBDFS!$B$4:$C$2717,2,FALSE)</f>
        <v>134</v>
      </c>
      <c r="B963" t="str">
        <f t="shared" si="16"/>
        <v>1341</v>
      </c>
      <c r="C963" t="s">
        <v>137</v>
      </c>
      <c r="D963">
        <v>1</v>
      </c>
      <c r="E963">
        <v>640</v>
      </c>
      <c r="F963">
        <v>760</v>
      </c>
      <c r="G963">
        <v>740</v>
      </c>
      <c r="H963">
        <v>780</v>
      </c>
      <c r="I963">
        <v>850</v>
      </c>
      <c r="J963">
        <v>900</v>
      </c>
      <c r="K963">
        <v>940</v>
      </c>
      <c r="L963">
        <v>970</v>
      </c>
      <c r="M963">
        <v>560</v>
      </c>
      <c r="N963">
        <v>570</v>
      </c>
      <c r="O963">
        <v>560</v>
      </c>
      <c r="P963">
        <v>560</v>
      </c>
      <c r="Q963">
        <v>550</v>
      </c>
      <c r="R963">
        <v>570</v>
      </c>
      <c r="S963">
        <v>590</v>
      </c>
      <c r="T963">
        <v>580</v>
      </c>
      <c r="U963">
        <v>580</v>
      </c>
      <c r="V963">
        <v>580</v>
      </c>
      <c r="W963">
        <v>560</v>
      </c>
      <c r="X963">
        <v>580</v>
      </c>
      <c r="Y963" s="145">
        <v>560</v>
      </c>
      <c r="Z963">
        <v>560</v>
      </c>
      <c r="AA963">
        <v>550</v>
      </c>
    </row>
    <row r="964" spans="1:27" x14ac:dyDescent="0.2">
      <c r="A964" s="89">
        <f>VLOOKUP(C964,TabellenBDFS!$B$4:$C$2717,2,FALSE)</f>
        <v>134</v>
      </c>
      <c r="B964" t="str">
        <f t="shared" si="16"/>
        <v>1342</v>
      </c>
      <c r="C964" t="s">
        <v>137</v>
      </c>
      <c r="D964">
        <v>2</v>
      </c>
      <c r="E964">
        <v>60</v>
      </c>
      <c r="F964">
        <v>60</v>
      </c>
      <c r="G964">
        <v>60</v>
      </c>
      <c r="H964">
        <v>60</v>
      </c>
      <c r="I964">
        <v>60</v>
      </c>
      <c r="J964">
        <v>70</v>
      </c>
      <c r="K964">
        <v>60</v>
      </c>
      <c r="L964">
        <v>60</v>
      </c>
      <c r="M964">
        <v>80</v>
      </c>
      <c r="N964">
        <v>70</v>
      </c>
      <c r="O964">
        <v>60</v>
      </c>
      <c r="P964">
        <v>60</v>
      </c>
      <c r="Q964">
        <v>50</v>
      </c>
      <c r="R964">
        <v>40</v>
      </c>
      <c r="S964">
        <v>40</v>
      </c>
      <c r="T964">
        <v>40</v>
      </c>
      <c r="U964">
        <v>40</v>
      </c>
      <c r="V964">
        <v>30</v>
      </c>
      <c r="W964">
        <v>30</v>
      </c>
      <c r="X964">
        <v>30</v>
      </c>
      <c r="Y964" s="145">
        <v>20</v>
      </c>
      <c r="Z964">
        <v>20</v>
      </c>
      <c r="AA964">
        <v>20</v>
      </c>
    </row>
    <row r="965" spans="1:27" x14ac:dyDescent="0.2">
      <c r="A965" s="89">
        <f>VLOOKUP(C965,TabellenBDFS!$B$4:$C$2717,2,FALSE)</f>
        <v>134</v>
      </c>
      <c r="B965" t="str">
        <f t="shared" si="16"/>
        <v>1343</v>
      </c>
      <c r="C965" t="s">
        <v>137</v>
      </c>
      <c r="D965">
        <v>3</v>
      </c>
      <c r="E965">
        <v>0</v>
      </c>
      <c r="F965">
        <v>0</v>
      </c>
      <c r="G965">
        <v>10</v>
      </c>
      <c r="H965">
        <v>10</v>
      </c>
      <c r="I965">
        <v>10</v>
      </c>
      <c r="J965">
        <v>10</v>
      </c>
      <c r="K965">
        <v>20</v>
      </c>
      <c r="L965">
        <v>20</v>
      </c>
      <c r="M965">
        <v>10</v>
      </c>
      <c r="N965">
        <v>20</v>
      </c>
      <c r="O965">
        <v>20</v>
      </c>
      <c r="P965">
        <v>10</v>
      </c>
      <c r="Q965">
        <v>10</v>
      </c>
      <c r="R965">
        <v>10</v>
      </c>
      <c r="S965">
        <v>10</v>
      </c>
      <c r="T965">
        <v>10</v>
      </c>
      <c r="U965">
        <v>10</v>
      </c>
      <c r="V965">
        <v>20</v>
      </c>
      <c r="W965">
        <v>20</v>
      </c>
      <c r="X965">
        <v>20</v>
      </c>
      <c r="Y965" s="145">
        <v>20</v>
      </c>
      <c r="Z965">
        <v>20</v>
      </c>
      <c r="AA965">
        <v>20</v>
      </c>
    </row>
    <row r="966" spans="1:27" x14ac:dyDescent="0.2">
      <c r="A966" s="89">
        <f>VLOOKUP(C966,TabellenBDFS!$B$4:$C$2717,2,FALSE)</f>
        <v>134</v>
      </c>
      <c r="B966" t="str">
        <f t="shared" si="16"/>
        <v>1344</v>
      </c>
      <c r="C966" t="s">
        <v>137</v>
      </c>
      <c r="D966">
        <v>4</v>
      </c>
      <c r="E966">
        <v>0</v>
      </c>
      <c r="F966">
        <v>0</v>
      </c>
      <c r="G966">
        <v>0</v>
      </c>
      <c r="H966">
        <v>0</v>
      </c>
      <c r="I966">
        <v>10</v>
      </c>
      <c r="J966">
        <v>20</v>
      </c>
      <c r="K966">
        <v>20</v>
      </c>
      <c r="L966">
        <v>30</v>
      </c>
      <c r="M966">
        <v>20</v>
      </c>
      <c r="N966">
        <v>20</v>
      </c>
      <c r="O966">
        <v>20</v>
      </c>
      <c r="P966">
        <v>20</v>
      </c>
      <c r="Q966">
        <v>20</v>
      </c>
      <c r="R966">
        <v>20</v>
      </c>
      <c r="S966">
        <v>20</v>
      </c>
      <c r="T966">
        <v>20</v>
      </c>
      <c r="U966">
        <v>20</v>
      </c>
      <c r="V966">
        <v>20</v>
      </c>
      <c r="W966">
        <v>20</v>
      </c>
      <c r="X966">
        <v>20</v>
      </c>
      <c r="Y966" s="145">
        <v>20</v>
      </c>
      <c r="Z966">
        <v>30</v>
      </c>
      <c r="AA966">
        <v>30</v>
      </c>
    </row>
    <row r="967" spans="1:27" x14ac:dyDescent="0.2">
      <c r="A967" s="89">
        <f>VLOOKUP(C967,TabellenBDFS!$B$4:$C$2717,2,FALSE)</f>
        <v>134</v>
      </c>
      <c r="B967" t="str">
        <f t="shared" si="16"/>
        <v>1345</v>
      </c>
      <c r="C967" t="s">
        <v>137</v>
      </c>
      <c r="D967">
        <v>5</v>
      </c>
      <c r="E967">
        <v>110</v>
      </c>
      <c r="F967">
        <v>120</v>
      </c>
      <c r="G967">
        <v>120</v>
      </c>
      <c r="H967">
        <v>130</v>
      </c>
      <c r="I967">
        <v>140</v>
      </c>
      <c r="J967">
        <v>150</v>
      </c>
      <c r="K967">
        <v>140</v>
      </c>
      <c r="L967">
        <v>150</v>
      </c>
      <c r="M967">
        <v>70</v>
      </c>
      <c r="N967">
        <v>70</v>
      </c>
      <c r="O967">
        <v>60</v>
      </c>
      <c r="P967">
        <v>60</v>
      </c>
      <c r="Q967">
        <v>50</v>
      </c>
      <c r="R967">
        <v>50</v>
      </c>
      <c r="S967">
        <v>50</v>
      </c>
      <c r="T967">
        <v>40</v>
      </c>
      <c r="U967">
        <v>40</v>
      </c>
      <c r="V967">
        <v>40</v>
      </c>
      <c r="W967">
        <v>40</v>
      </c>
      <c r="X967">
        <v>30</v>
      </c>
      <c r="Y967" s="145">
        <v>30</v>
      </c>
      <c r="Z967">
        <v>30</v>
      </c>
      <c r="AA967">
        <v>30</v>
      </c>
    </row>
    <row r="968" spans="1:27" x14ac:dyDescent="0.2">
      <c r="A968" s="89">
        <f>VLOOKUP(C968,TabellenBDFS!$B$4:$C$2717,2,FALSE)</f>
        <v>134</v>
      </c>
      <c r="B968" t="str">
        <f t="shared" si="16"/>
        <v>1346</v>
      </c>
      <c r="C968" t="s">
        <v>137</v>
      </c>
      <c r="D968">
        <v>6</v>
      </c>
      <c r="E968">
        <v>230</v>
      </c>
      <c r="F968">
        <v>240</v>
      </c>
      <c r="G968">
        <v>240</v>
      </c>
      <c r="H968">
        <v>250</v>
      </c>
      <c r="I968">
        <v>260</v>
      </c>
      <c r="J968">
        <v>260</v>
      </c>
      <c r="K968">
        <v>260</v>
      </c>
      <c r="L968">
        <v>270</v>
      </c>
      <c r="M968">
        <v>190</v>
      </c>
      <c r="N968">
        <v>200</v>
      </c>
      <c r="O968">
        <v>190</v>
      </c>
      <c r="P968">
        <v>190</v>
      </c>
      <c r="Q968">
        <v>180</v>
      </c>
      <c r="R968">
        <v>190</v>
      </c>
      <c r="S968">
        <v>190</v>
      </c>
      <c r="T968">
        <v>180</v>
      </c>
      <c r="U968">
        <v>190</v>
      </c>
      <c r="V968">
        <v>190</v>
      </c>
      <c r="W968">
        <v>180</v>
      </c>
      <c r="X968">
        <v>180</v>
      </c>
      <c r="Y968" s="145">
        <v>150</v>
      </c>
      <c r="Z968">
        <v>150</v>
      </c>
      <c r="AA968">
        <v>140</v>
      </c>
    </row>
    <row r="969" spans="1:27" x14ac:dyDescent="0.2">
      <c r="A969" s="89">
        <f>VLOOKUP(C969,TabellenBDFS!$B$4:$C$2717,2,FALSE)</f>
        <v>134</v>
      </c>
      <c r="B969" t="str">
        <f t="shared" si="16"/>
        <v>1347</v>
      </c>
      <c r="C969" t="s">
        <v>137</v>
      </c>
      <c r="D969">
        <v>7</v>
      </c>
      <c r="E969">
        <v>230</v>
      </c>
      <c r="F969">
        <v>340</v>
      </c>
      <c r="G969">
        <v>310</v>
      </c>
      <c r="H969">
        <v>330</v>
      </c>
      <c r="I969">
        <v>370</v>
      </c>
      <c r="J969">
        <v>400</v>
      </c>
      <c r="K969">
        <v>430</v>
      </c>
      <c r="L969">
        <v>450</v>
      </c>
      <c r="M969">
        <v>190</v>
      </c>
      <c r="N969">
        <v>200</v>
      </c>
      <c r="O969">
        <v>210</v>
      </c>
      <c r="P969">
        <v>230</v>
      </c>
      <c r="Q969">
        <v>230</v>
      </c>
      <c r="R969">
        <v>260</v>
      </c>
      <c r="S969">
        <v>270</v>
      </c>
      <c r="T969">
        <v>290</v>
      </c>
      <c r="U969">
        <v>280</v>
      </c>
      <c r="V969">
        <v>280</v>
      </c>
      <c r="W969">
        <v>280</v>
      </c>
      <c r="X969">
        <v>310</v>
      </c>
      <c r="Y969" s="145">
        <v>320</v>
      </c>
      <c r="Z969">
        <v>320</v>
      </c>
      <c r="AA969">
        <v>320</v>
      </c>
    </row>
    <row r="970" spans="1:27" x14ac:dyDescent="0.2">
      <c r="A970" s="89">
        <f>VLOOKUP(C970,TabellenBDFS!$B$4:$C$2717,2,FALSE)</f>
        <v>135</v>
      </c>
      <c r="B970" t="str">
        <f t="shared" si="16"/>
        <v>1351</v>
      </c>
      <c r="C970" t="s">
        <v>138</v>
      </c>
      <c r="D970">
        <v>1</v>
      </c>
      <c r="E970">
        <v>240</v>
      </c>
      <c r="F970">
        <v>240</v>
      </c>
      <c r="G970">
        <v>230</v>
      </c>
      <c r="H970">
        <v>250</v>
      </c>
      <c r="I970">
        <v>240</v>
      </c>
      <c r="J970">
        <v>230</v>
      </c>
      <c r="K970">
        <v>240</v>
      </c>
      <c r="L970">
        <v>240</v>
      </c>
      <c r="M970">
        <v>240</v>
      </c>
      <c r="N970">
        <v>240</v>
      </c>
      <c r="O970">
        <v>240</v>
      </c>
      <c r="P970">
        <v>260</v>
      </c>
      <c r="Q970">
        <v>260</v>
      </c>
      <c r="R970">
        <v>270</v>
      </c>
      <c r="S970">
        <v>280</v>
      </c>
      <c r="T970">
        <v>290</v>
      </c>
      <c r="U970">
        <v>290</v>
      </c>
      <c r="V970">
        <v>290</v>
      </c>
      <c r="W970">
        <v>280</v>
      </c>
      <c r="X970">
        <v>290</v>
      </c>
      <c r="Y970" s="145">
        <v>290</v>
      </c>
      <c r="Z970">
        <v>280</v>
      </c>
      <c r="AA970">
        <v>270</v>
      </c>
    </row>
    <row r="971" spans="1:27" x14ac:dyDescent="0.2">
      <c r="A971" s="89">
        <f>VLOOKUP(C971,TabellenBDFS!$B$4:$C$2717,2,FALSE)</f>
        <v>135</v>
      </c>
      <c r="B971" t="str">
        <f t="shared" ref="B971:B1034" si="17">CONCATENATE(A971,D971)</f>
        <v>1352</v>
      </c>
      <c r="C971" t="s">
        <v>138</v>
      </c>
      <c r="D971">
        <v>2</v>
      </c>
      <c r="E971">
        <v>30</v>
      </c>
      <c r="F971">
        <v>30</v>
      </c>
      <c r="G971">
        <v>30</v>
      </c>
      <c r="H971">
        <v>30</v>
      </c>
      <c r="I971">
        <v>20</v>
      </c>
      <c r="J971">
        <v>20</v>
      </c>
      <c r="K971">
        <v>20</v>
      </c>
      <c r="L971">
        <v>20</v>
      </c>
      <c r="M971">
        <v>20</v>
      </c>
      <c r="N971">
        <v>20</v>
      </c>
      <c r="O971">
        <v>20</v>
      </c>
      <c r="P971">
        <v>20</v>
      </c>
      <c r="Q971">
        <v>20</v>
      </c>
      <c r="R971">
        <v>20</v>
      </c>
      <c r="S971">
        <v>20</v>
      </c>
      <c r="T971">
        <v>20</v>
      </c>
      <c r="U971">
        <v>20</v>
      </c>
      <c r="V971">
        <v>10</v>
      </c>
      <c r="W971">
        <v>10</v>
      </c>
      <c r="X971">
        <v>10</v>
      </c>
      <c r="Y971" s="145">
        <v>10</v>
      </c>
      <c r="Z971">
        <v>10</v>
      </c>
      <c r="AA971">
        <v>10</v>
      </c>
    </row>
    <row r="972" spans="1:27" x14ac:dyDescent="0.2">
      <c r="A972" s="89">
        <f>VLOOKUP(C972,TabellenBDFS!$B$4:$C$2717,2,FALSE)</f>
        <v>135</v>
      </c>
      <c r="B972" t="str">
        <f t="shared" si="17"/>
        <v>1353</v>
      </c>
      <c r="C972" t="s">
        <v>138</v>
      </c>
      <c r="D972">
        <v>3</v>
      </c>
      <c r="E972">
        <v>0</v>
      </c>
      <c r="F972">
        <v>10</v>
      </c>
      <c r="G972">
        <v>0</v>
      </c>
      <c r="H972">
        <v>10</v>
      </c>
      <c r="I972">
        <v>10</v>
      </c>
      <c r="J972">
        <v>10</v>
      </c>
      <c r="K972">
        <v>10</v>
      </c>
      <c r="L972">
        <v>10</v>
      </c>
      <c r="M972">
        <v>10</v>
      </c>
      <c r="N972">
        <v>10</v>
      </c>
      <c r="O972">
        <v>10</v>
      </c>
      <c r="P972">
        <v>20</v>
      </c>
      <c r="Q972">
        <v>20</v>
      </c>
      <c r="R972">
        <v>30</v>
      </c>
      <c r="S972">
        <v>30</v>
      </c>
      <c r="T972">
        <v>30</v>
      </c>
      <c r="U972">
        <v>30</v>
      </c>
      <c r="V972">
        <v>40</v>
      </c>
      <c r="W972">
        <v>40</v>
      </c>
      <c r="X972">
        <v>40</v>
      </c>
      <c r="Y972" s="145">
        <v>40</v>
      </c>
      <c r="Z972">
        <v>40</v>
      </c>
      <c r="AA972">
        <v>40</v>
      </c>
    </row>
    <row r="973" spans="1:27" x14ac:dyDescent="0.2">
      <c r="A973" s="89">
        <f>VLOOKUP(C973,TabellenBDFS!$B$4:$C$2717,2,FALSE)</f>
        <v>135</v>
      </c>
      <c r="B973" t="str">
        <f t="shared" si="17"/>
        <v>1354</v>
      </c>
      <c r="C973" t="s">
        <v>138</v>
      </c>
      <c r="D973">
        <v>4</v>
      </c>
      <c r="E973">
        <v>0</v>
      </c>
      <c r="F973">
        <v>0</v>
      </c>
      <c r="G973">
        <v>0</v>
      </c>
      <c r="H973">
        <v>0</v>
      </c>
      <c r="I973">
        <v>0</v>
      </c>
      <c r="J973">
        <v>0</v>
      </c>
      <c r="K973">
        <v>10</v>
      </c>
      <c r="L973">
        <v>10</v>
      </c>
      <c r="M973">
        <v>10</v>
      </c>
      <c r="N973">
        <v>10</v>
      </c>
      <c r="O973">
        <v>10</v>
      </c>
      <c r="P973">
        <v>10</v>
      </c>
      <c r="Q973">
        <v>10</v>
      </c>
      <c r="R973">
        <v>10</v>
      </c>
      <c r="S973">
        <v>10</v>
      </c>
      <c r="T973">
        <v>10</v>
      </c>
      <c r="U973">
        <v>10</v>
      </c>
      <c r="V973">
        <v>10</v>
      </c>
      <c r="W973">
        <v>10</v>
      </c>
      <c r="X973">
        <v>10</v>
      </c>
      <c r="Y973" s="145">
        <v>10</v>
      </c>
      <c r="Z973">
        <v>10</v>
      </c>
      <c r="AA973">
        <v>10</v>
      </c>
    </row>
    <row r="974" spans="1:27" x14ac:dyDescent="0.2">
      <c r="A974" s="89">
        <f>VLOOKUP(C974,TabellenBDFS!$B$4:$C$2717,2,FALSE)</f>
        <v>135</v>
      </c>
      <c r="B974" t="str">
        <f t="shared" si="17"/>
        <v>1355</v>
      </c>
      <c r="C974" t="s">
        <v>138</v>
      </c>
      <c r="D974">
        <v>5</v>
      </c>
      <c r="E974">
        <v>10</v>
      </c>
      <c r="F974">
        <v>0</v>
      </c>
      <c r="G974">
        <v>0</v>
      </c>
      <c r="H974">
        <v>0</v>
      </c>
      <c r="I974">
        <v>0</v>
      </c>
      <c r="J974">
        <v>0</v>
      </c>
      <c r="K974">
        <v>0</v>
      </c>
      <c r="L974">
        <v>0</v>
      </c>
      <c r="M974">
        <v>0</v>
      </c>
      <c r="N974">
        <v>0</v>
      </c>
      <c r="O974">
        <v>0</v>
      </c>
      <c r="P974">
        <v>10</v>
      </c>
      <c r="Q974">
        <v>10</v>
      </c>
      <c r="R974">
        <v>10</v>
      </c>
      <c r="S974">
        <v>10</v>
      </c>
      <c r="T974">
        <v>10</v>
      </c>
      <c r="U974">
        <v>10</v>
      </c>
      <c r="V974">
        <v>10</v>
      </c>
      <c r="W974">
        <v>10</v>
      </c>
      <c r="X974">
        <v>10</v>
      </c>
      <c r="Y974" s="145">
        <v>10</v>
      </c>
      <c r="Z974">
        <v>10</v>
      </c>
      <c r="AA974">
        <v>10</v>
      </c>
    </row>
    <row r="975" spans="1:27" x14ac:dyDescent="0.2">
      <c r="A975" s="89">
        <f>VLOOKUP(C975,TabellenBDFS!$B$4:$C$2717,2,FALSE)</f>
        <v>135</v>
      </c>
      <c r="B975" t="str">
        <f t="shared" si="17"/>
        <v>1356</v>
      </c>
      <c r="C975" t="s">
        <v>138</v>
      </c>
      <c r="D975">
        <v>6</v>
      </c>
      <c r="E975">
        <v>130</v>
      </c>
      <c r="F975">
        <v>140</v>
      </c>
      <c r="G975">
        <v>140</v>
      </c>
      <c r="H975">
        <v>140</v>
      </c>
      <c r="I975">
        <v>130</v>
      </c>
      <c r="J975">
        <v>130</v>
      </c>
      <c r="K975">
        <v>130</v>
      </c>
      <c r="L975">
        <v>130</v>
      </c>
      <c r="M975">
        <v>140</v>
      </c>
      <c r="N975">
        <v>130</v>
      </c>
      <c r="O975">
        <v>130</v>
      </c>
      <c r="P975">
        <v>140</v>
      </c>
      <c r="Q975">
        <v>140</v>
      </c>
      <c r="R975">
        <v>140</v>
      </c>
      <c r="S975">
        <v>150</v>
      </c>
      <c r="T975">
        <v>150</v>
      </c>
      <c r="U975">
        <v>160</v>
      </c>
      <c r="V975">
        <v>160</v>
      </c>
      <c r="W975">
        <v>160</v>
      </c>
      <c r="X975">
        <v>160</v>
      </c>
      <c r="Y975" s="145">
        <v>160</v>
      </c>
      <c r="Z975">
        <v>150</v>
      </c>
      <c r="AA975">
        <v>150</v>
      </c>
    </row>
    <row r="976" spans="1:27" x14ac:dyDescent="0.2">
      <c r="A976" s="89">
        <f>VLOOKUP(C976,TabellenBDFS!$B$4:$C$2717,2,FALSE)</f>
        <v>135</v>
      </c>
      <c r="B976" t="str">
        <f t="shared" si="17"/>
        <v>1357</v>
      </c>
      <c r="C976" t="s">
        <v>138</v>
      </c>
      <c r="D976">
        <v>7</v>
      </c>
      <c r="E976">
        <v>60</v>
      </c>
      <c r="F976">
        <v>70</v>
      </c>
      <c r="G976">
        <v>50</v>
      </c>
      <c r="H976">
        <v>70</v>
      </c>
      <c r="I976">
        <v>70</v>
      </c>
      <c r="J976">
        <v>60</v>
      </c>
      <c r="K976">
        <v>70</v>
      </c>
      <c r="L976">
        <v>70</v>
      </c>
      <c r="M976">
        <v>60</v>
      </c>
      <c r="N976">
        <v>70</v>
      </c>
      <c r="O976">
        <v>70</v>
      </c>
      <c r="P976">
        <v>70</v>
      </c>
      <c r="Q976">
        <v>60</v>
      </c>
      <c r="R976">
        <v>60</v>
      </c>
      <c r="S976">
        <v>60</v>
      </c>
      <c r="T976">
        <v>60</v>
      </c>
      <c r="U976">
        <v>60</v>
      </c>
      <c r="V976">
        <v>60</v>
      </c>
      <c r="W976">
        <v>50</v>
      </c>
      <c r="X976">
        <v>50</v>
      </c>
      <c r="Y976" s="145">
        <v>50</v>
      </c>
      <c r="Z976">
        <v>60</v>
      </c>
      <c r="AA976">
        <v>50</v>
      </c>
    </row>
    <row r="977" spans="1:27" x14ac:dyDescent="0.2">
      <c r="A977" s="89">
        <f>VLOOKUP(C977,TabellenBDFS!$B$4:$C$2717,2,FALSE)</f>
        <v>136</v>
      </c>
      <c r="B977" t="str">
        <f t="shared" si="17"/>
        <v>1361</v>
      </c>
      <c r="C977" t="s">
        <v>139</v>
      </c>
      <c r="D977">
        <v>1</v>
      </c>
      <c r="E977">
        <v>130</v>
      </c>
      <c r="F977">
        <v>140</v>
      </c>
      <c r="G977">
        <v>140</v>
      </c>
      <c r="H977">
        <v>140</v>
      </c>
      <c r="I977">
        <v>150</v>
      </c>
      <c r="J977">
        <v>160</v>
      </c>
      <c r="K977">
        <v>160</v>
      </c>
      <c r="L977">
        <v>160</v>
      </c>
      <c r="M977">
        <v>160</v>
      </c>
      <c r="N977">
        <v>160</v>
      </c>
      <c r="O977">
        <v>170</v>
      </c>
      <c r="P977">
        <v>170</v>
      </c>
      <c r="Q977">
        <v>170</v>
      </c>
      <c r="R977">
        <v>120</v>
      </c>
      <c r="S977">
        <v>130</v>
      </c>
      <c r="T977">
        <v>130</v>
      </c>
      <c r="U977">
        <v>130</v>
      </c>
      <c r="V977">
        <v>130</v>
      </c>
      <c r="W977">
        <v>130</v>
      </c>
      <c r="X977">
        <v>150</v>
      </c>
      <c r="Y977" s="145">
        <v>130</v>
      </c>
      <c r="Z977">
        <v>120</v>
      </c>
      <c r="AA977">
        <v>110</v>
      </c>
    </row>
    <row r="978" spans="1:27" x14ac:dyDescent="0.2">
      <c r="A978" s="89">
        <f>VLOOKUP(C978,TabellenBDFS!$B$4:$C$2717,2,FALSE)</f>
        <v>136</v>
      </c>
      <c r="B978" t="str">
        <f t="shared" si="17"/>
        <v>1362</v>
      </c>
      <c r="C978" t="s">
        <v>139</v>
      </c>
      <c r="D978">
        <v>2</v>
      </c>
      <c r="E978">
        <v>30</v>
      </c>
      <c r="F978">
        <v>30</v>
      </c>
      <c r="G978">
        <v>30</v>
      </c>
      <c r="H978">
        <v>30</v>
      </c>
      <c r="I978">
        <v>30</v>
      </c>
      <c r="J978">
        <v>30</v>
      </c>
      <c r="K978">
        <v>30</v>
      </c>
      <c r="L978">
        <v>30</v>
      </c>
      <c r="M978">
        <v>30</v>
      </c>
      <c r="N978">
        <v>30</v>
      </c>
      <c r="O978">
        <v>30</v>
      </c>
      <c r="P978">
        <v>20</v>
      </c>
      <c r="Q978">
        <v>20</v>
      </c>
      <c r="R978">
        <v>20</v>
      </c>
      <c r="S978">
        <v>20</v>
      </c>
      <c r="T978">
        <v>20</v>
      </c>
      <c r="U978">
        <v>20</v>
      </c>
      <c r="V978">
        <v>10</v>
      </c>
      <c r="W978">
        <v>10</v>
      </c>
      <c r="X978">
        <v>10</v>
      </c>
      <c r="Y978" s="145">
        <v>10</v>
      </c>
      <c r="Z978">
        <v>10</v>
      </c>
      <c r="AA978">
        <v>10</v>
      </c>
    </row>
    <row r="979" spans="1:27" x14ac:dyDescent="0.2">
      <c r="A979" s="89">
        <f>VLOOKUP(C979,TabellenBDFS!$B$4:$C$2717,2,FALSE)</f>
        <v>136</v>
      </c>
      <c r="B979" t="str">
        <f t="shared" si="17"/>
        <v>1363</v>
      </c>
      <c r="C979" t="s">
        <v>139</v>
      </c>
      <c r="D979">
        <v>3</v>
      </c>
      <c r="E979">
        <v>0</v>
      </c>
      <c r="F979">
        <v>0</v>
      </c>
      <c r="G979">
        <v>0</v>
      </c>
      <c r="H979">
        <v>0</v>
      </c>
      <c r="I979">
        <v>0</v>
      </c>
      <c r="J979">
        <v>10</v>
      </c>
      <c r="K979">
        <v>10</v>
      </c>
      <c r="L979">
        <v>10</v>
      </c>
      <c r="M979">
        <v>10</v>
      </c>
      <c r="N979">
        <v>10</v>
      </c>
      <c r="O979">
        <v>10</v>
      </c>
      <c r="P979">
        <v>10</v>
      </c>
      <c r="Q979">
        <v>10</v>
      </c>
      <c r="R979">
        <v>10</v>
      </c>
      <c r="S979">
        <v>10</v>
      </c>
      <c r="T979">
        <v>10</v>
      </c>
      <c r="U979">
        <v>10</v>
      </c>
      <c r="V979">
        <v>10</v>
      </c>
      <c r="W979">
        <v>10</v>
      </c>
      <c r="X979">
        <v>20</v>
      </c>
      <c r="Y979" s="145">
        <v>10</v>
      </c>
      <c r="Z979">
        <v>20</v>
      </c>
      <c r="AA979">
        <v>20</v>
      </c>
    </row>
    <row r="980" spans="1:27" x14ac:dyDescent="0.2">
      <c r="A980" s="89">
        <f>VLOOKUP(C980,TabellenBDFS!$B$4:$C$2717,2,FALSE)</f>
        <v>136</v>
      </c>
      <c r="B980" t="str">
        <f t="shared" si="17"/>
        <v>1364</v>
      </c>
      <c r="C980" t="s">
        <v>139</v>
      </c>
      <c r="D980">
        <v>4</v>
      </c>
      <c r="E980">
        <v>0</v>
      </c>
      <c r="F980">
        <v>0</v>
      </c>
      <c r="G980">
        <v>0</v>
      </c>
      <c r="H980">
        <v>0</v>
      </c>
      <c r="I980">
        <v>0</v>
      </c>
      <c r="J980">
        <v>0</v>
      </c>
      <c r="K980">
        <v>0</v>
      </c>
      <c r="L980">
        <v>0</v>
      </c>
      <c r="M980">
        <v>0</v>
      </c>
      <c r="N980">
        <v>0</v>
      </c>
      <c r="O980">
        <v>0</v>
      </c>
      <c r="P980">
        <v>0</v>
      </c>
      <c r="Q980">
        <v>0</v>
      </c>
      <c r="R980">
        <v>0</v>
      </c>
      <c r="S980">
        <v>0</v>
      </c>
      <c r="T980">
        <v>0</v>
      </c>
      <c r="U980">
        <v>0</v>
      </c>
      <c r="V980">
        <v>0</v>
      </c>
      <c r="W980">
        <v>0</v>
      </c>
      <c r="X980">
        <v>0</v>
      </c>
      <c r="Y980" s="145">
        <v>0</v>
      </c>
      <c r="Z980">
        <v>0</v>
      </c>
      <c r="AA980">
        <v>0</v>
      </c>
    </row>
    <row r="981" spans="1:27" x14ac:dyDescent="0.2">
      <c r="A981" s="89">
        <f>VLOOKUP(C981,TabellenBDFS!$B$4:$C$2717,2,FALSE)</f>
        <v>136</v>
      </c>
      <c r="B981" t="str">
        <f t="shared" si="17"/>
        <v>1365</v>
      </c>
      <c r="C981" t="s">
        <v>139</v>
      </c>
      <c r="D981">
        <v>5</v>
      </c>
      <c r="E981">
        <v>10</v>
      </c>
      <c r="F981">
        <v>10</v>
      </c>
      <c r="G981">
        <v>10</v>
      </c>
      <c r="H981">
        <v>10</v>
      </c>
      <c r="I981">
        <v>10</v>
      </c>
      <c r="J981">
        <v>0</v>
      </c>
      <c r="K981">
        <v>0</v>
      </c>
      <c r="L981">
        <v>0</v>
      </c>
      <c r="M981">
        <v>0</v>
      </c>
      <c r="N981">
        <v>0</v>
      </c>
      <c r="O981">
        <v>0</v>
      </c>
      <c r="P981">
        <v>0</v>
      </c>
      <c r="Q981">
        <v>0</v>
      </c>
      <c r="R981">
        <v>0</v>
      </c>
      <c r="S981">
        <v>0</v>
      </c>
      <c r="T981">
        <v>0</v>
      </c>
      <c r="U981">
        <v>0</v>
      </c>
      <c r="V981">
        <v>0</v>
      </c>
      <c r="W981">
        <v>0</v>
      </c>
      <c r="X981">
        <v>0</v>
      </c>
      <c r="Y981" s="145">
        <v>0</v>
      </c>
      <c r="Z981">
        <v>0</v>
      </c>
      <c r="AA981">
        <v>0</v>
      </c>
    </row>
    <row r="982" spans="1:27" x14ac:dyDescent="0.2">
      <c r="A982" s="89">
        <f>VLOOKUP(C982,TabellenBDFS!$B$4:$C$2717,2,FALSE)</f>
        <v>136</v>
      </c>
      <c r="B982" t="str">
        <f t="shared" si="17"/>
        <v>1366</v>
      </c>
      <c r="C982" t="s">
        <v>139</v>
      </c>
      <c r="D982">
        <v>6</v>
      </c>
      <c r="E982">
        <v>50</v>
      </c>
      <c r="F982">
        <v>50</v>
      </c>
      <c r="G982">
        <v>50</v>
      </c>
      <c r="H982">
        <v>60</v>
      </c>
      <c r="I982">
        <v>60</v>
      </c>
      <c r="J982">
        <v>60</v>
      </c>
      <c r="K982">
        <v>70</v>
      </c>
      <c r="L982">
        <v>70</v>
      </c>
      <c r="M982">
        <v>70</v>
      </c>
      <c r="N982">
        <v>80</v>
      </c>
      <c r="O982">
        <v>80</v>
      </c>
      <c r="P982">
        <v>80</v>
      </c>
      <c r="Q982">
        <v>80</v>
      </c>
      <c r="R982">
        <v>70</v>
      </c>
      <c r="S982">
        <v>80</v>
      </c>
      <c r="T982">
        <v>80</v>
      </c>
      <c r="U982">
        <v>80</v>
      </c>
      <c r="V982">
        <v>70</v>
      </c>
      <c r="W982">
        <v>80</v>
      </c>
      <c r="X982">
        <v>70</v>
      </c>
      <c r="Y982" s="145">
        <v>60</v>
      </c>
      <c r="Z982">
        <v>50</v>
      </c>
      <c r="AA982">
        <v>50</v>
      </c>
    </row>
    <row r="983" spans="1:27" x14ac:dyDescent="0.2">
      <c r="A983" s="89">
        <f>VLOOKUP(C983,TabellenBDFS!$B$4:$C$2717,2,FALSE)</f>
        <v>136</v>
      </c>
      <c r="B983" t="str">
        <f t="shared" si="17"/>
        <v>1367</v>
      </c>
      <c r="C983" t="s">
        <v>139</v>
      </c>
      <c r="D983">
        <v>7</v>
      </c>
      <c r="E983">
        <v>50</v>
      </c>
      <c r="F983">
        <v>50</v>
      </c>
      <c r="G983">
        <v>50</v>
      </c>
      <c r="H983">
        <v>50</v>
      </c>
      <c r="I983">
        <v>50</v>
      </c>
      <c r="J983">
        <v>60</v>
      </c>
      <c r="K983">
        <v>60</v>
      </c>
      <c r="L983">
        <v>50</v>
      </c>
      <c r="M983">
        <v>50</v>
      </c>
      <c r="N983">
        <v>50</v>
      </c>
      <c r="O983">
        <v>50</v>
      </c>
      <c r="P983">
        <v>60</v>
      </c>
      <c r="Q983">
        <v>60</v>
      </c>
      <c r="R983">
        <v>20</v>
      </c>
      <c r="S983">
        <v>20</v>
      </c>
      <c r="T983">
        <v>20</v>
      </c>
      <c r="U983">
        <v>20</v>
      </c>
      <c r="V983">
        <v>30</v>
      </c>
      <c r="W983">
        <v>30</v>
      </c>
      <c r="X983">
        <v>50</v>
      </c>
      <c r="Y983" s="145">
        <v>40</v>
      </c>
      <c r="Z983">
        <v>40</v>
      </c>
      <c r="AA983">
        <v>30</v>
      </c>
    </row>
    <row r="984" spans="1:27" x14ac:dyDescent="0.2">
      <c r="A984" s="89">
        <f>VLOOKUP(C984,TabellenBDFS!$B$4:$C$2717,2,FALSE)</f>
        <v>137</v>
      </c>
      <c r="B984" t="str">
        <f t="shared" si="17"/>
        <v>1371</v>
      </c>
      <c r="C984" t="s">
        <v>140</v>
      </c>
      <c r="D984">
        <v>1</v>
      </c>
      <c r="E984">
        <v>760</v>
      </c>
      <c r="F984">
        <v>750</v>
      </c>
      <c r="G984">
        <v>790</v>
      </c>
      <c r="H984">
        <v>770</v>
      </c>
      <c r="I984">
        <v>770</v>
      </c>
      <c r="J984">
        <v>800</v>
      </c>
      <c r="K984">
        <v>810</v>
      </c>
      <c r="L984">
        <v>840</v>
      </c>
      <c r="M984">
        <v>870</v>
      </c>
      <c r="N984">
        <v>900</v>
      </c>
      <c r="O984">
        <v>900</v>
      </c>
      <c r="P984">
        <v>970</v>
      </c>
      <c r="Q984">
        <v>970</v>
      </c>
      <c r="R984">
        <v>1000</v>
      </c>
      <c r="S984">
        <v>1010</v>
      </c>
      <c r="T984">
        <v>1040</v>
      </c>
      <c r="U984">
        <v>1040</v>
      </c>
      <c r="V984">
        <v>1080</v>
      </c>
      <c r="W984">
        <v>1060</v>
      </c>
      <c r="X984">
        <v>1100</v>
      </c>
      <c r="Y984" s="145">
        <v>1120</v>
      </c>
      <c r="Z984">
        <v>1100</v>
      </c>
      <c r="AA984">
        <v>1080</v>
      </c>
    </row>
    <row r="985" spans="1:27" x14ac:dyDescent="0.2">
      <c r="A985" s="89">
        <f>VLOOKUP(C985,TabellenBDFS!$B$4:$C$2717,2,FALSE)</f>
        <v>137</v>
      </c>
      <c r="B985" t="str">
        <f t="shared" si="17"/>
        <v>1372</v>
      </c>
      <c r="C985" t="s">
        <v>140</v>
      </c>
      <c r="D985">
        <v>2</v>
      </c>
      <c r="E985">
        <v>230</v>
      </c>
      <c r="F985">
        <v>220</v>
      </c>
      <c r="G985">
        <v>210</v>
      </c>
      <c r="H985">
        <v>200</v>
      </c>
      <c r="I985">
        <v>200</v>
      </c>
      <c r="J985">
        <v>190</v>
      </c>
      <c r="K985">
        <v>190</v>
      </c>
      <c r="L985">
        <v>180</v>
      </c>
      <c r="M985">
        <v>180</v>
      </c>
      <c r="N985">
        <v>170</v>
      </c>
      <c r="O985">
        <v>170</v>
      </c>
      <c r="P985">
        <v>160</v>
      </c>
      <c r="Q985">
        <v>160</v>
      </c>
      <c r="R985">
        <v>160</v>
      </c>
      <c r="S985">
        <v>150</v>
      </c>
      <c r="T985">
        <v>150</v>
      </c>
      <c r="U985">
        <v>150</v>
      </c>
      <c r="V985">
        <v>130</v>
      </c>
      <c r="W985">
        <v>120</v>
      </c>
      <c r="X985">
        <v>120</v>
      </c>
      <c r="Y985" s="145">
        <v>120</v>
      </c>
      <c r="Z985">
        <v>120</v>
      </c>
      <c r="AA985">
        <v>120</v>
      </c>
    </row>
    <row r="986" spans="1:27" x14ac:dyDescent="0.2">
      <c r="A986" s="89">
        <f>VLOOKUP(C986,TabellenBDFS!$B$4:$C$2717,2,FALSE)</f>
        <v>137</v>
      </c>
      <c r="B986" t="str">
        <f t="shared" si="17"/>
        <v>1373</v>
      </c>
      <c r="C986" t="s">
        <v>140</v>
      </c>
      <c r="D986">
        <v>3</v>
      </c>
      <c r="E986">
        <v>0</v>
      </c>
      <c r="F986">
        <v>0</v>
      </c>
      <c r="G986">
        <v>20</v>
      </c>
      <c r="H986">
        <v>40</v>
      </c>
      <c r="I986">
        <v>50</v>
      </c>
      <c r="J986">
        <v>60</v>
      </c>
      <c r="K986">
        <v>80</v>
      </c>
      <c r="L986">
        <v>100</v>
      </c>
      <c r="M986">
        <v>100</v>
      </c>
      <c r="N986">
        <v>120</v>
      </c>
      <c r="O986">
        <v>120</v>
      </c>
      <c r="P986">
        <v>150</v>
      </c>
      <c r="Q986">
        <v>160</v>
      </c>
      <c r="R986">
        <v>170</v>
      </c>
      <c r="S986">
        <v>180</v>
      </c>
      <c r="T986">
        <v>190</v>
      </c>
      <c r="U986">
        <v>190</v>
      </c>
      <c r="V986">
        <v>210</v>
      </c>
      <c r="W986">
        <v>200</v>
      </c>
      <c r="X986">
        <v>200</v>
      </c>
      <c r="Y986" s="145">
        <v>210</v>
      </c>
      <c r="Z986">
        <v>220</v>
      </c>
      <c r="AA986">
        <v>220</v>
      </c>
    </row>
    <row r="987" spans="1:27" x14ac:dyDescent="0.2">
      <c r="A987" s="89">
        <f>VLOOKUP(C987,TabellenBDFS!$B$4:$C$2717,2,FALSE)</f>
        <v>137</v>
      </c>
      <c r="B987" t="str">
        <f t="shared" si="17"/>
        <v>1374</v>
      </c>
      <c r="C987" t="s">
        <v>140</v>
      </c>
      <c r="D987">
        <v>4</v>
      </c>
      <c r="E987">
        <v>0</v>
      </c>
      <c r="F987">
        <v>0</v>
      </c>
      <c r="G987">
        <v>0</v>
      </c>
      <c r="H987">
        <v>0</v>
      </c>
      <c r="I987">
        <v>0</v>
      </c>
      <c r="J987">
        <v>0</v>
      </c>
      <c r="K987">
        <v>0</v>
      </c>
      <c r="L987">
        <v>0</v>
      </c>
      <c r="M987">
        <v>0</v>
      </c>
      <c r="N987">
        <v>0</v>
      </c>
      <c r="O987">
        <v>0</v>
      </c>
      <c r="P987">
        <v>0</v>
      </c>
      <c r="Q987">
        <v>0</v>
      </c>
      <c r="R987">
        <v>10</v>
      </c>
      <c r="S987">
        <v>20</v>
      </c>
      <c r="T987">
        <v>20</v>
      </c>
      <c r="U987">
        <v>20</v>
      </c>
      <c r="V987">
        <v>10</v>
      </c>
      <c r="W987">
        <v>10</v>
      </c>
      <c r="X987">
        <v>20</v>
      </c>
      <c r="Y987" s="145">
        <v>20</v>
      </c>
      <c r="Z987">
        <v>20</v>
      </c>
      <c r="AA987">
        <v>10</v>
      </c>
    </row>
    <row r="988" spans="1:27" x14ac:dyDescent="0.2">
      <c r="A988" s="89">
        <f>VLOOKUP(C988,TabellenBDFS!$B$4:$C$2717,2,FALSE)</f>
        <v>137</v>
      </c>
      <c r="B988" t="str">
        <f t="shared" si="17"/>
        <v>1375</v>
      </c>
      <c r="C988" t="s">
        <v>140</v>
      </c>
      <c r="D988">
        <v>5</v>
      </c>
      <c r="E988">
        <v>90</v>
      </c>
      <c r="F988">
        <v>90</v>
      </c>
      <c r="G988">
        <v>90</v>
      </c>
      <c r="H988">
        <v>90</v>
      </c>
      <c r="I988">
        <v>90</v>
      </c>
      <c r="J988">
        <v>90</v>
      </c>
      <c r="K988">
        <v>80</v>
      </c>
      <c r="L988">
        <v>80</v>
      </c>
      <c r="M988">
        <v>80</v>
      </c>
      <c r="N988">
        <v>80</v>
      </c>
      <c r="O988">
        <v>80</v>
      </c>
      <c r="P988">
        <v>80</v>
      </c>
      <c r="Q988">
        <v>80</v>
      </c>
      <c r="R988">
        <v>80</v>
      </c>
      <c r="S988">
        <v>40</v>
      </c>
      <c r="T988">
        <v>40</v>
      </c>
      <c r="U988">
        <v>40</v>
      </c>
      <c r="V988">
        <v>50</v>
      </c>
      <c r="W988">
        <v>40</v>
      </c>
      <c r="X988">
        <v>40</v>
      </c>
      <c r="Y988" s="145">
        <v>40</v>
      </c>
      <c r="Z988">
        <v>40</v>
      </c>
      <c r="AA988">
        <v>40</v>
      </c>
    </row>
    <row r="989" spans="1:27" x14ac:dyDescent="0.2">
      <c r="A989" s="89">
        <f>VLOOKUP(C989,TabellenBDFS!$B$4:$C$2717,2,FALSE)</f>
        <v>137</v>
      </c>
      <c r="B989" t="str">
        <f t="shared" si="17"/>
        <v>1376</v>
      </c>
      <c r="C989" t="s">
        <v>140</v>
      </c>
      <c r="D989">
        <v>6</v>
      </c>
      <c r="E989">
        <v>260</v>
      </c>
      <c r="F989">
        <v>270</v>
      </c>
      <c r="G989">
        <v>290</v>
      </c>
      <c r="H989">
        <v>280</v>
      </c>
      <c r="I989">
        <v>280</v>
      </c>
      <c r="J989">
        <v>290</v>
      </c>
      <c r="K989">
        <v>280</v>
      </c>
      <c r="L989">
        <v>290</v>
      </c>
      <c r="M989">
        <v>290</v>
      </c>
      <c r="N989">
        <v>300</v>
      </c>
      <c r="O989">
        <v>300</v>
      </c>
      <c r="P989">
        <v>310</v>
      </c>
      <c r="Q989">
        <v>310</v>
      </c>
      <c r="R989">
        <v>330</v>
      </c>
      <c r="S989">
        <v>340</v>
      </c>
      <c r="T989">
        <v>370</v>
      </c>
      <c r="U989">
        <v>390</v>
      </c>
      <c r="V989">
        <v>400</v>
      </c>
      <c r="W989">
        <v>400</v>
      </c>
      <c r="X989">
        <v>400</v>
      </c>
      <c r="Y989" s="145">
        <v>410</v>
      </c>
      <c r="Z989">
        <v>400</v>
      </c>
      <c r="AA989">
        <v>390</v>
      </c>
    </row>
    <row r="990" spans="1:27" x14ac:dyDescent="0.2">
      <c r="A990" s="89">
        <f>VLOOKUP(C990,TabellenBDFS!$B$4:$C$2717,2,FALSE)</f>
        <v>137</v>
      </c>
      <c r="B990" t="str">
        <f t="shared" si="17"/>
        <v>1377</v>
      </c>
      <c r="C990" t="s">
        <v>140</v>
      </c>
      <c r="D990">
        <v>7</v>
      </c>
      <c r="E990">
        <v>180</v>
      </c>
      <c r="F990">
        <v>170</v>
      </c>
      <c r="G990">
        <v>180</v>
      </c>
      <c r="H990">
        <v>160</v>
      </c>
      <c r="I990">
        <v>160</v>
      </c>
      <c r="J990">
        <v>180</v>
      </c>
      <c r="K990">
        <v>180</v>
      </c>
      <c r="L990">
        <v>190</v>
      </c>
      <c r="M990">
        <v>210</v>
      </c>
      <c r="N990">
        <v>220</v>
      </c>
      <c r="O990">
        <v>240</v>
      </c>
      <c r="P990">
        <v>270</v>
      </c>
      <c r="Q990">
        <v>260</v>
      </c>
      <c r="R990">
        <v>260</v>
      </c>
      <c r="S990">
        <v>280</v>
      </c>
      <c r="T990">
        <v>280</v>
      </c>
      <c r="U990">
        <v>270</v>
      </c>
      <c r="V990">
        <v>290</v>
      </c>
      <c r="W990">
        <v>280</v>
      </c>
      <c r="X990">
        <v>310</v>
      </c>
      <c r="Y990" s="145">
        <v>320</v>
      </c>
      <c r="Z990">
        <v>310</v>
      </c>
      <c r="AA990">
        <v>300</v>
      </c>
    </row>
    <row r="991" spans="1:27" x14ac:dyDescent="0.2">
      <c r="A991" s="89">
        <f>VLOOKUP(C991,TabellenBDFS!$B$4:$C$2717,2,FALSE)</f>
        <v>138</v>
      </c>
      <c r="B991" t="str">
        <f t="shared" si="17"/>
        <v>1381</v>
      </c>
      <c r="C991" t="s">
        <v>141</v>
      </c>
      <c r="D991">
        <v>1</v>
      </c>
      <c r="E991">
        <v>1360</v>
      </c>
      <c r="F991">
        <v>1500</v>
      </c>
      <c r="G991">
        <v>1570</v>
      </c>
      <c r="H991">
        <v>1670</v>
      </c>
      <c r="I991">
        <v>1650</v>
      </c>
      <c r="J991">
        <v>1660</v>
      </c>
      <c r="K991">
        <v>1650</v>
      </c>
      <c r="L991">
        <v>1710</v>
      </c>
      <c r="M991">
        <v>680</v>
      </c>
      <c r="N991">
        <v>700</v>
      </c>
      <c r="O991">
        <v>690</v>
      </c>
      <c r="P991">
        <v>720</v>
      </c>
      <c r="Q991">
        <v>690</v>
      </c>
      <c r="R991">
        <v>690</v>
      </c>
      <c r="S991">
        <v>700</v>
      </c>
      <c r="T991">
        <v>710</v>
      </c>
      <c r="U991">
        <v>720</v>
      </c>
      <c r="V991">
        <v>710</v>
      </c>
      <c r="W991">
        <v>690</v>
      </c>
      <c r="X991">
        <v>710</v>
      </c>
      <c r="Y991" s="145">
        <v>700</v>
      </c>
      <c r="Z991">
        <v>710</v>
      </c>
      <c r="AA991">
        <v>710</v>
      </c>
    </row>
    <row r="992" spans="1:27" x14ac:dyDescent="0.2">
      <c r="A992" s="89">
        <f>VLOOKUP(C992,TabellenBDFS!$B$4:$C$2717,2,FALSE)</f>
        <v>138</v>
      </c>
      <c r="B992" t="str">
        <f t="shared" si="17"/>
        <v>1382</v>
      </c>
      <c r="C992" t="s">
        <v>141</v>
      </c>
      <c r="D992">
        <v>2</v>
      </c>
      <c r="E992">
        <v>280</v>
      </c>
      <c r="F992">
        <v>280</v>
      </c>
      <c r="G992">
        <v>290</v>
      </c>
      <c r="H992">
        <v>290</v>
      </c>
      <c r="I992">
        <v>290</v>
      </c>
      <c r="J992">
        <v>290</v>
      </c>
      <c r="K992">
        <v>260</v>
      </c>
      <c r="L992">
        <v>270</v>
      </c>
      <c r="M992">
        <v>120</v>
      </c>
      <c r="N992">
        <v>120</v>
      </c>
      <c r="O992">
        <v>120</v>
      </c>
      <c r="P992">
        <v>110</v>
      </c>
      <c r="Q992">
        <v>110</v>
      </c>
      <c r="R992">
        <v>100</v>
      </c>
      <c r="S992">
        <v>100</v>
      </c>
      <c r="T992">
        <v>90</v>
      </c>
      <c r="U992">
        <v>90</v>
      </c>
      <c r="V992">
        <v>80</v>
      </c>
      <c r="W992">
        <v>70</v>
      </c>
      <c r="X992">
        <v>70</v>
      </c>
      <c r="Y992" s="145">
        <v>70</v>
      </c>
      <c r="Z992">
        <v>70</v>
      </c>
      <c r="AA992">
        <v>60</v>
      </c>
    </row>
    <row r="993" spans="1:27" x14ac:dyDescent="0.2">
      <c r="A993" s="89">
        <f>VLOOKUP(C993,TabellenBDFS!$B$4:$C$2717,2,FALSE)</f>
        <v>138</v>
      </c>
      <c r="B993" t="str">
        <f t="shared" si="17"/>
        <v>1383</v>
      </c>
      <c r="C993" t="s">
        <v>141</v>
      </c>
      <c r="D993">
        <v>3</v>
      </c>
      <c r="E993">
        <v>0</v>
      </c>
      <c r="F993">
        <v>10</v>
      </c>
      <c r="G993">
        <v>10</v>
      </c>
      <c r="H993">
        <v>20</v>
      </c>
      <c r="I993">
        <v>30</v>
      </c>
      <c r="J993">
        <v>40</v>
      </c>
      <c r="K993">
        <v>40</v>
      </c>
      <c r="L993">
        <v>60</v>
      </c>
      <c r="M993">
        <v>50</v>
      </c>
      <c r="N993">
        <v>60</v>
      </c>
      <c r="O993">
        <v>50</v>
      </c>
      <c r="P993">
        <v>70</v>
      </c>
      <c r="Q993">
        <v>70</v>
      </c>
      <c r="R993">
        <v>80</v>
      </c>
      <c r="S993">
        <v>80</v>
      </c>
      <c r="T993">
        <v>90</v>
      </c>
      <c r="U993">
        <v>90</v>
      </c>
      <c r="V993">
        <v>100</v>
      </c>
      <c r="W993">
        <v>100</v>
      </c>
      <c r="X993">
        <v>120</v>
      </c>
      <c r="Y993" s="145">
        <v>120</v>
      </c>
      <c r="Z993">
        <v>120</v>
      </c>
      <c r="AA993">
        <v>120</v>
      </c>
    </row>
    <row r="994" spans="1:27" x14ac:dyDescent="0.2">
      <c r="A994" s="89">
        <f>VLOOKUP(C994,TabellenBDFS!$B$4:$C$2717,2,FALSE)</f>
        <v>138</v>
      </c>
      <c r="B994" t="str">
        <f t="shared" si="17"/>
        <v>1384</v>
      </c>
      <c r="C994" t="s">
        <v>141</v>
      </c>
      <c r="D994">
        <v>4</v>
      </c>
      <c r="E994">
        <v>0</v>
      </c>
      <c r="F994">
        <v>0</v>
      </c>
      <c r="G994">
        <v>0</v>
      </c>
      <c r="H994">
        <v>0</v>
      </c>
      <c r="I994">
        <v>0</v>
      </c>
      <c r="J994">
        <v>10</v>
      </c>
      <c r="K994">
        <v>10</v>
      </c>
      <c r="L994">
        <v>20</v>
      </c>
      <c r="M994">
        <v>10</v>
      </c>
      <c r="N994">
        <v>10</v>
      </c>
      <c r="O994">
        <v>10</v>
      </c>
      <c r="P994">
        <v>10</v>
      </c>
      <c r="Q994">
        <v>10</v>
      </c>
      <c r="R994">
        <v>10</v>
      </c>
      <c r="S994">
        <v>10</v>
      </c>
      <c r="T994">
        <v>10</v>
      </c>
      <c r="U994">
        <v>10</v>
      </c>
      <c r="V994">
        <v>10</v>
      </c>
      <c r="W994">
        <v>10</v>
      </c>
      <c r="X994">
        <v>10</v>
      </c>
      <c r="Y994" s="145">
        <v>10</v>
      </c>
      <c r="Z994">
        <v>10</v>
      </c>
      <c r="AA994">
        <v>10</v>
      </c>
    </row>
    <row r="995" spans="1:27" x14ac:dyDescent="0.2">
      <c r="A995" s="89">
        <f>VLOOKUP(C995,TabellenBDFS!$B$4:$C$2717,2,FALSE)</f>
        <v>138</v>
      </c>
      <c r="B995" t="str">
        <f t="shared" si="17"/>
        <v>1385</v>
      </c>
      <c r="C995" t="s">
        <v>141</v>
      </c>
      <c r="D995">
        <v>5</v>
      </c>
      <c r="E995">
        <v>170</v>
      </c>
      <c r="F995">
        <v>180</v>
      </c>
      <c r="G995">
        <v>190</v>
      </c>
      <c r="H995">
        <v>190</v>
      </c>
      <c r="I995">
        <v>190</v>
      </c>
      <c r="J995">
        <v>190</v>
      </c>
      <c r="K995">
        <v>190</v>
      </c>
      <c r="L995">
        <v>200</v>
      </c>
      <c r="M995">
        <v>90</v>
      </c>
      <c r="N995">
        <v>90</v>
      </c>
      <c r="O995">
        <v>80</v>
      </c>
      <c r="P995">
        <v>70</v>
      </c>
      <c r="Q995">
        <v>60</v>
      </c>
      <c r="R995">
        <v>60</v>
      </c>
      <c r="S995">
        <v>50</v>
      </c>
      <c r="T995">
        <v>50</v>
      </c>
      <c r="U995">
        <v>50</v>
      </c>
      <c r="V995">
        <v>50</v>
      </c>
      <c r="W995">
        <v>40</v>
      </c>
      <c r="X995">
        <v>30</v>
      </c>
      <c r="Y995" s="145">
        <v>30</v>
      </c>
      <c r="Z995">
        <v>40</v>
      </c>
      <c r="AA995">
        <v>30</v>
      </c>
    </row>
    <row r="996" spans="1:27" x14ac:dyDescent="0.2">
      <c r="A996" s="89">
        <f>VLOOKUP(C996,TabellenBDFS!$B$4:$C$2717,2,FALSE)</f>
        <v>138</v>
      </c>
      <c r="B996" t="str">
        <f t="shared" si="17"/>
        <v>1386</v>
      </c>
      <c r="C996" t="s">
        <v>141</v>
      </c>
      <c r="D996">
        <v>6</v>
      </c>
      <c r="E996">
        <v>350</v>
      </c>
      <c r="F996">
        <v>360</v>
      </c>
      <c r="G996">
        <v>380</v>
      </c>
      <c r="H996">
        <v>380</v>
      </c>
      <c r="I996">
        <v>380</v>
      </c>
      <c r="J996">
        <v>370</v>
      </c>
      <c r="K996">
        <v>370</v>
      </c>
      <c r="L996">
        <v>370</v>
      </c>
      <c r="M996">
        <v>260</v>
      </c>
      <c r="N996">
        <v>260</v>
      </c>
      <c r="O996">
        <v>250</v>
      </c>
      <c r="P996">
        <v>260</v>
      </c>
      <c r="Q996">
        <v>260</v>
      </c>
      <c r="R996">
        <v>270</v>
      </c>
      <c r="S996">
        <v>280</v>
      </c>
      <c r="T996">
        <v>280</v>
      </c>
      <c r="U996">
        <v>290</v>
      </c>
      <c r="V996">
        <v>290</v>
      </c>
      <c r="W996">
        <v>290</v>
      </c>
      <c r="X996">
        <v>280</v>
      </c>
      <c r="Y996" s="145">
        <v>280</v>
      </c>
      <c r="Z996">
        <v>280</v>
      </c>
      <c r="AA996">
        <v>280</v>
      </c>
    </row>
    <row r="997" spans="1:27" x14ac:dyDescent="0.2">
      <c r="A997" s="89">
        <f>VLOOKUP(C997,TabellenBDFS!$B$4:$C$2717,2,FALSE)</f>
        <v>138</v>
      </c>
      <c r="B997" t="str">
        <f t="shared" si="17"/>
        <v>1387</v>
      </c>
      <c r="C997" t="s">
        <v>141</v>
      </c>
      <c r="D997">
        <v>7</v>
      </c>
      <c r="E997">
        <v>560</v>
      </c>
      <c r="F997">
        <v>680</v>
      </c>
      <c r="G997">
        <v>710</v>
      </c>
      <c r="H997">
        <v>780</v>
      </c>
      <c r="I997">
        <v>760</v>
      </c>
      <c r="J997">
        <v>760</v>
      </c>
      <c r="K997">
        <v>770</v>
      </c>
      <c r="L997">
        <v>790</v>
      </c>
      <c r="M997">
        <v>160</v>
      </c>
      <c r="N997">
        <v>160</v>
      </c>
      <c r="O997">
        <v>180</v>
      </c>
      <c r="P997">
        <v>190</v>
      </c>
      <c r="Q997">
        <v>180</v>
      </c>
      <c r="R997">
        <v>180</v>
      </c>
      <c r="S997">
        <v>190</v>
      </c>
      <c r="T997">
        <v>190</v>
      </c>
      <c r="U997">
        <v>200</v>
      </c>
      <c r="V997">
        <v>180</v>
      </c>
      <c r="W997">
        <v>180</v>
      </c>
      <c r="X997">
        <v>190</v>
      </c>
      <c r="Y997" s="145">
        <v>190</v>
      </c>
      <c r="Z997">
        <v>200</v>
      </c>
      <c r="AA997">
        <v>200</v>
      </c>
    </row>
    <row r="998" spans="1:27" x14ac:dyDescent="0.2">
      <c r="A998" s="89">
        <f>VLOOKUP(C998,TabellenBDFS!$B$4:$C$2717,2,FALSE)</f>
        <v>139</v>
      </c>
      <c r="B998" t="str">
        <f t="shared" si="17"/>
        <v>1391</v>
      </c>
      <c r="C998" t="s">
        <v>142</v>
      </c>
      <c r="D998">
        <v>1</v>
      </c>
      <c r="E998">
        <v>3070</v>
      </c>
      <c r="F998">
        <v>2960</v>
      </c>
      <c r="G998">
        <v>2920</v>
      </c>
      <c r="H998">
        <v>3060</v>
      </c>
      <c r="I998">
        <v>3000</v>
      </c>
      <c r="J998">
        <v>2980</v>
      </c>
      <c r="K998">
        <v>2910</v>
      </c>
      <c r="L998">
        <v>3460</v>
      </c>
      <c r="M998">
        <v>3360</v>
      </c>
      <c r="N998">
        <v>3400</v>
      </c>
      <c r="O998">
        <v>3170</v>
      </c>
      <c r="P998">
        <v>3100</v>
      </c>
      <c r="Q998">
        <v>3030</v>
      </c>
      <c r="R998">
        <v>2980</v>
      </c>
      <c r="S998">
        <v>3050</v>
      </c>
      <c r="T998">
        <v>3550</v>
      </c>
      <c r="U998">
        <v>2990</v>
      </c>
      <c r="V998">
        <v>2940</v>
      </c>
      <c r="W998">
        <v>2930</v>
      </c>
      <c r="X998">
        <v>2860</v>
      </c>
      <c r="Y998" s="145">
        <v>2820</v>
      </c>
      <c r="Z998">
        <v>2880</v>
      </c>
      <c r="AA998">
        <v>2810</v>
      </c>
    </row>
    <row r="999" spans="1:27" x14ac:dyDescent="0.2">
      <c r="A999" s="89">
        <f>VLOOKUP(C999,TabellenBDFS!$B$4:$C$2717,2,FALSE)</f>
        <v>139</v>
      </c>
      <c r="B999" t="str">
        <f t="shared" si="17"/>
        <v>1392</v>
      </c>
      <c r="C999" t="s">
        <v>142</v>
      </c>
      <c r="D999">
        <v>2</v>
      </c>
      <c r="E999">
        <v>780</v>
      </c>
      <c r="F999">
        <v>750</v>
      </c>
      <c r="G999">
        <v>720</v>
      </c>
      <c r="H999">
        <v>740</v>
      </c>
      <c r="I999">
        <v>690</v>
      </c>
      <c r="J999">
        <v>680</v>
      </c>
      <c r="K999">
        <v>630</v>
      </c>
      <c r="L999">
        <v>590</v>
      </c>
      <c r="M999">
        <v>560</v>
      </c>
      <c r="N999">
        <v>540</v>
      </c>
      <c r="O999">
        <v>500</v>
      </c>
      <c r="P999">
        <v>480</v>
      </c>
      <c r="Q999">
        <v>460</v>
      </c>
      <c r="R999">
        <v>440</v>
      </c>
      <c r="S999">
        <v>420</v>
      </c>
      <c r="T999">
        <v>400</v>
      </c>
      <c r="U999">
        <v>400</v>
      </c>
      <c r="V999">
        <v>350</v>
      </c>
      <c r="W999">
        <v>330</v>
      </c>
      <c r="X999">
        <v>320</v>
      </c>
      <c r="Y999" s="145">
        <v>310</v>
      </c>
      <c r="Z999">
        <v>300</v>
      </c>
      <c r="AA999">
        <v>290</v>
      </c>
    </row>
    <row r="1000" spans="1:27" x14ac:dyDescent="0.2">
      <c r="A1000" s="89">
        <f>VLOOKUP(C1000,TabellenBDFS!$B$4:$C$2717,2,FALSE)</f>
        <v>139</v>
      </c>
      <c r="B1000" t="str">
        <f t="shared" si="17"/>
        <v>1393</v>
      </c>
      <c r="C1000" t="s">
        <v>142</v>
      </c>
      <c r="D1000">
        <v>3</v>
      </c>
      <c r="E1000">
        <v>0</v>
      </c>
      <c r="F1000">
        <v>20</v>
      </c>
      <c r="G1000">
        <v>80</v>
      </c>
      <c r="H1000">
        <v>130</v>
      </c>
      <c r="I1000">
        <v>160</v>
      </c>
      <c r="J1000">
        <v>170</v>
      </c>
      <c r="K1000">
        <v>170</v>
      </c>
      <c r="L1000">
        <v>210</v>
      </c>
      <c r="M1000">
        <v>210</v>
      </c>
      <c r="N1000">
        <v>240</v>
      </c>
      <c r="O1000">
        <v>280</v>
      </c>
      <c r="P1000">
        <v>320</v>
      </c>
      <c r="Q1000">
        <v>300</v>
      </c>
      <c r="R1000">
        <v>340</v>
      </c>
      <c r="S1000">
        <v>420</v>
      </c>
      <c r="T1000">
        <v>510</v>
      </c>
      <c r="U1000">
        <v>510</v>
      </c>
      <c r="V1000">
        <v>560</v>
      </c>
      <c r="W1000">
        <v>600</v>
      </c>
      <c r="X1000">
        <v>620</v>
      </c>
      <c r="Y1000" s="145">
        <v>600</v>
      </c>
      <c r="Z1000">
        <v>630</v>
      </c>
      <c r="AA1000">
        <v>620</v>
      </c>
    </row>
    <row r="1001" spans="1:27" x14ac:dyDescent="0.2">
      <c r="A1001" s="89">
        <f>VLOOKUP(C1001,TabellenBDFS!$B$4:$C$2717,2,FALSE)</f>
        <v>139</v>
      </c>
      <c r="B1001" t="str">
        <f t="shared" si="17"/>
        <v>1394</v>
      </c>
      <c r="C1001" t="s">
        <v>142</v>
      </c>
      <c r="D1001">
        <v>4</v>
      </c>
      <c r="E1001">
        <v>0</v>
      </c>
      <c r="F1001">
        <v>0</v>
      </c>
      <c r="G1001">
        <v>0</v>
      </c>
      <c r="H1001">
        <v>0</v>
      </c>
      <c r="I1001">
        <v>0</v>
      </c>
      <c r="J1001">
        <v>0</v>
      </c>
      <c r="K1001">
        <v>20</v>
      </c>
      <c r="L1001">
        <v>170</v>
      </c>
      <c r="M1001">
        <v>160</v>
      </c>
      <c r="N1001">
        <v>190</v>
      </c>
      <c r="O1001">
        <v>170</v>
      </c>
      <c r="P1001">
        <v>200</v>
      </c>
      <c r="Q1001">
        <v>190</v>
      </c>
      <c r="R1001">
        <v>210</v>
      </c>
      <c r="S1001">
        <v>230</v>
      </c>
      <c r="T1001">
        <v>340</v>
      </c>
      <c r="U1001">
        <v>260</v>
      </c>
      <c r="V1001">
        <v>270</v>
      </c>
      <c r="W1001">
        <v>270</v>
      </c>
      <c r="X1001">
        <v>280</v>
      </c>
      <c r="Y1001" s="145">
        <v>260</v>
      </c>
      <c r="Z1001">
        <v>260</v>
      </c>
      <c r="AA1001">
        <v>250</v>
      </c>
    </row>
    <row r="1002" spans="1:27" x14ac:dyDescent="0.2">
      <c r="A1002" s="89">
        <f>VLOOKUP(C1002,TabellenBDFS!$B$4:$C$2717,2,FALSE)</f>
        <v>139</v>
      </c>
      <c r="B1002" t="str">
        <f t="shared" si="17"/>
        <v>1395</v>
      </c>
      <c r="C1002" t="s">
        <v>142</v>
      </c>
      <c r="D1002">
        <v>5</v>
      </c>
      <c r="E1002">
        <v>250</v>
      </c>
      <c r="F1002">
        <v>250</v>
      </c>
      <c r="G1002">
        <v>250</v>
      </c>
      <c r="H1002">
        <v>270</v>
      </c>
      <c r="I1002">
        <v>250</v>
      </c>
      <c r="J1002">
        <v>250</v>
      </c>
      <c r="K1002">
        <v>250</v>
      </c>
      <c r="L1002">
        <v>260</v>
      </c>
      <c r="M1002">
        <v>280</v>
      </c>
      <c r="N1002">
        <v>290</v>
      </c>
      <c r="O1002">
        <v>290</v>
      </c>
      <c r="P1002">
        <v>280</v>
      </c>
      <c r="Q1002">
        <v>260</v>
      </c>
      <c r="R1002">
        <v>250</v>
      </c>
      <c r="S1002">
        <v>240</v>
      </c>
      <c r="T1002">
        <v>230</v>
      </c>
      <c r="U1002">
        <v>220</v>
      </c>
      <c r="V1002">
        <v>210</v>
      </c>
      <c r="W1002">
        <v>200</v>
      </c>
      <c r="X1002">
        <v>200</v>
      </c>
      <c r="Y1002" s="145">
        <v>200</v>
      </c>
      <c r="Z1002">
        <v>200</v>
      </c>
      <c r="AA1002">
        <v>200</v>
      </c>
    </row>
    <row r="1003" spans="1:27" x14ac:dyDescent="0.2">
      <c r="A1003" s="89">
        <f>VLOOKUP(C1003,TabellenBDFS!$B$4:$C$2717,2,FALSE)</f>
        <v>139</v>
      </c>
      <c r="B1003" t="str">
        <f t="shared" si="17"/>
        <v>1396</v>
      </c>
      <c r="C1003" t="s">
        <v>142</v>
      </c>
      <c r="D1003">
        <v>6</v>
      </c>
      <c r="E1003">
        <v>330</v>
      </c>
      <c r="F1003">
        <v>320</v>
      </c>
      <c r="G1003">
        <v>300</v>
      </c>
      <c r="H1003">
        <v>310</v>
      </c>
      <c r="I1003">
        <v>300</v>
      </c>
      <c r="J1003">
        <v>300</v>
      </c>
      <c r="K1003">
        <v>280</v>
      </c>
      <c r="L1003">
        <v>240</v>
      </c>
      <c r="M1003">
        <v>230</v>
      </c>
      <c r="N1003">
        <v>230</v>
      </c>
      <c r="O1003">
        <v>240</v>
      </c>
      <c r="P1003">
        <v>220</v>
      </c>
      <c r="Q1003">
        <v>230</v>
      </c>
      <c r="R1003">
        <v>230</v>
      </c>
      <c r="S1003">
        <v>230</v>
      </c>
      <c r="T1003">
        <v>220</v>
      </c>
      <c r="U1003">
        <v>240</v>
      </c>
      <c r="V1003">
        <v>240</v>
      </c>
      <c r="W1003">
        <v>240</v>
      </c>
      <c r="X1003">
        <v>220</v>
      </c>
      <c r="Y1003" s="145">
        <v>240</v>
      </c>
      <c r="Z1003">
        <v>240</v>
      </c>
      <c r="AA1003">
        <v>220</v>
      </c>
    </row>
    <row r="1004" spans="1:27" x14ac:dyDescent="0.2">
      <c r="A1004" s="89">
        <f>VLOOKUP(C1004,TabellenBDFS!$B$4:$C$2717,2,FALSE)</f>
        <v>139</v>
      </c>
      <c r="B1004" t="str">
        <f t="shared" si="17"/>
        <v>1397</v>
      </c>
      <c r="C1004" t="s">
        <v>142</v>
      </c>
      <c r="D1004">
        <v>7</v>
      </c>
      <c r="E1004">
        <v>1710</v>
      </c>
      <c r="F1004">
        <v>1630</v>
      </c>
      <c r="G1004">
        <v>1580</v>
      </c>
      <c r="H1004">
        <v>1610</v>
      </c>
      <c r="I1004">
        <v>1600</v>
      </c>
      <c r="J1004">
        <v>1590</v>
      </c>
      <c r="K1004">
        <v>1560</v>
      </c>
      <c r="L1004">
        <v>1990</v>
      </c>
      <c r="M1004">
        <v>1920</v>
      </c>
      <c r="N1004">
        <v>1920</v>
      </c>
      <c r="O1004">
        <v>1690</v>
      </c>
      <c r="P1004">
        <v>1610</v>
      </c>
      <c r="Q1004">
        <v>1590</v>
      </c>
      <c r="R1004">
        <v>1510</v>
      </c>
      <c r="S1004">
        <v>1510</v>
      </c>
      <c r="T1004">
        <v>1850</v>
      </c>
      <c r="U1004">
        <v>1370</v>
      </c>
      <c r="V1004">
        <v>1310</v>
      </c>
      <c r="W1004">
        <v>1290</v>
      </c>
      <c r="X1004">
        <v>1230</v>
      </c>
      <c r="Y1004" s="145">
        <v>1220</v>
      </c>
      <c r="Z1004">
        <v>1260</v>
      </c>
      <c r="AA1004">
        <v>1220</v>
      </c>
    </row>
    <row r="1005" spans="1:27" x14ac:dyDescent="0.2">
      <c r="A1005" s="89">
        <f>VLOOKUP(C1005,TabellenBDFS!$B$4:$C$2717,2,FALSE)</f>
        <v>140</v>
      </c>
      <c r="B1005" t="str">
        <f t="shared" si="17"/>
        <v>1401</v>
      </c>
      <c r="C1005" t="s">
        <v>143</v>
      </c>
      <c r="D1005">
        <v>1</v>
      </c>
      <c r="E1005">
        <v>100</v>
      </c>
      <c r="F1005">
        <v>100</v>
      </c>
      <c r="G1005">
        <v>90</v>
      </c>
      <c r="H1005">
        <v>120</v>
      </c>
      <c r="I1005">
        <v>100</v>
      </c>
      <c r="J1005">
        <v>110</v>
      </c>
      <c r="K1005">
        <v>110</v>
      </c>
      <c r="L1005">
        <v>110</v>
      </c>
      <c r="M1005">
        <v>110</v>
      </c>
      <c r="N1005">
        <v>120</v>
      </c>
      <c r="O1005">
        <v>120</v>
      </c>
      <c r="P1005">
        <v>120</v>
      </c>
      <c r="Q1005">
        <v>120</v>
      </c>
      <c r="R1005">
        <v>130</v>
      </c>
      <c r="S1005">
        <v>140</v>
      </c>
      <c r="T1005">
        <v>150</v>
      </c>
      <c r="U1005">
        <v>140</v>
      </c>
      <c r="V1005">
        <v>150</v>
      </c>
      <c r="W1005">
        <v>150</v>
      </c>
      <c r="X1005">
        <v>140</v>
      </c>
      <c r="Y1005" s="145">
        <v>140</v>
      </c>
      <c r="Z1005">
        <v>150</v>
      </c>
      <c r="AA1005">
        <v>140</v>
      </c>
    </row>
    <row r="1006" spans="1:27" x14ac:dyDescent="0.2">
      <c r="A1006" s="89">
        <f>VLOOKUP(C1006,TabellenBDFS!$B$4:$C$2717,2,FALSE)</f>
        <v>140</v>
      </c>
      <c r="B1006" t="str">
        <f t="shared" si="17"/>
        <v>1402</v>
      </c>
      <c r="C1006" t="s">
        <v>143</v>
      </c>
      <c r="D1006">
        <v>2</v>
      </c>
      <c r="E1006">
        <v>0</v>
      </c>
      <c r="F1006">
        <v>0</v>
      </c>
      <c r="G1006">
        <v>0</v>
      </c>
      <c r="H1006">
        <v>0</v>
      </c>
      <c r="I1006">
        <v>0</v>
      </c>
      <c r="J1006">
        <v>0</v>
      </c>
      <c r="K1006">
        <v>0</v>
      </c>
      <c r="L1006">
        <v>0</v>
      </c>
      <c r="M1006">
        <v>0</v>
      </c>
      <c r="N1006">
        <v>0</v>
      </c>
      <c r="O1006">
        <v>0</v>
      </c>
      <c r="P1006">
        <v>0</v>
      </c>
      <c r="Q1006">
        <v>0</v>
      </c>
      <c r="R1006">
        <v>0</v>
      </c>
      <c r="S1006">
        <v>0</v>
      </c>
      <c r="T1006">
        <v>0</v>
      </c>
      <c r="U1006">
        <v>0</v>
      </c>
      <c r="V1006">
        <v>0</v>
      </c>
      <c r="W1006">
        <v>0</v>
      </c>
      <c r="X1006">
        <v>0</v>
      </c>
      <c r="Y1006" s="145">
        <v>0</v>
      </c>
      <c r="Z1006">
        <v>0</v>
      </c>
      <c r="AA1006">
        <v>0</v>
      </c>
    </row>
    <row r="1007" spans="1:27" x14ac:dyDescent="0.2">
      <c r="A1007" s="89">
        <f>VLOOKUP(C1007,TabellenBDFS!$B$4:$C$2717,2,FALSE)</f>
        <v>140</v>
      </c>
      <c r="B1007" t="str">
        <f t="shared" si="17"/>
        <v>1403</v>
      </c>
      <c r="C1007" t="s">
        <v>143</v>
      </c>
      <c r="D1007">
        <v>3</v>
      </c>
      <c r="E1007">
        <v>0</v>
      </c>
      <c r="F1007">
        <v>0</v>
      </c>
      <c r="G1007">
        <v>0</v>
      </c>
      <c r="H1007">
        <v>0</v>
      </c>
      <c r="I1007">
        <v>0</v>
      </c>
      <c r="J1007">
        <v>10</v>
      </c>
      <c r="K1007">
        <v>10</v>
      </c>
      <c r="L1007">
        <v>10</v>
      </c>
      <c r="M1007">
        <v>20</v>
      </c>
      <c r="N1007">
        <v>20</v>
      </c>
      <c r="O1007">
        <v>10</v>
      </c>
      <c r="P1007">
        <v>20</v>
      </c>
      <c r="Q1007">
        <v>20</v>
      </c>
      <c r="R1007">
        <v>20</v>
      </c>
      <c r="S1007">
        <v>20</v>
      </c>
      <c r="T1007">
        <v>30</v>
      </c>
      <c r="U1007">
        <v>30</v>
      </c>
      <c r="V1007">
        <v>30</v>
      </c>
      <c r="W1007">
        <v>30</v>
      </c>
      <c r="X1007">
        <v>20</v>
      </c>
      <c r="Y1007" s="145">
        <v>20</v>
      </c>
      <c r="Z1007">
        <v>20</v>
      </c>
      <c r="AA1007">
        <v>20</v>
      </c>
    </row>
    <row r="1008" spans="1:27" x14ac:dyDescent="0.2">
      <c r="A1008" s="89">
        <f>VLOOKUP(C1008,TabellenBDFS!$B$4:$C$2717,2,FALSE)</f>
        <v>140</v>
      </c>
      <c r="B1008" t="str">
        <f t="shared" si="17"/>
        <v>1404</v>
      </c>
      <c r="C1008" t="s">
        <v>143</v>
      </c>
      <c r="D1008">
        <v>4</v>
      </c>
      <c r="E1008">
        <v>0</v>
      </c>
      <c r="F1008">
        <v>0</v>
      </c>
      <c r="G1008">
        <v>0</v>
      </c>
      <c r="H1008">
        <v>0</v>
      </c>
      <c r="I1008">
        <v>0</v>
      </c>
      <c r="J1008">
        <v>0</v>
      </c>
      <c r="K1008">
        <v>0</v>
      </c>
      <c r="L1008">
        <v>0</v>
      </c>
      <c r="M1008">
        <v>10</v>
      </c>
      <c r="N1008">
        <v>10</v>
      </c>
      <c r="O1008">
        <v>10</v>
      </c>
      <c r="P1008">
        <v>10</v>
      </c>
      <c r="Q1008">
        <v>10</v>
      </c>
      <c r="R1008">
        <v>10</v>
      </c>
      <c r="S1008">
        <v>10</v>
      </c>
      <c r="T1008">
        <v>10</v>
      </c>
      <c r="U1008">
        <v>10</v>
      </c>
      <c r="V1008">
        <v>10</v>
      </c>
      <c r="W1008">
        <v>10</v>
      </c>
      <c r="X1008">
        <v>10</v>
      </c>
      <c r="Y1008" s="145">
        <v>10</v>
      </c>
      <c r="Z1008">
        <v>10</v>
      </c>
      <c r="AA1008">
        <v>10</v>
      </c>
    </row>
    <row r="1009" spans="1:27" x14ac:dyDescent="0.2">
      <c r="A1009" s="89">
        <f>VLOOKUP(C1009,TabellenBDFS!$B$4:$C$2717,2,FALSE)</f>
        <v>140</v>
      </c>
      <c r="B1009" t="str">
        <f t="shared" si="17"/>
        <v>1405</v>
      </c>
      <c r="C1009" t="s">
        <v>143</v>
      </c>
      <c r="D1009">
        <v>5</v>
      </c>
      <c r="E1009">
        <v>0</v>
      </c>
      <c r="F1009">
        <v>0</v>
      </c>
      <c r="G1009">
        <v>0</v>
      </c>
      <c r="H1009">
        <v>0</v>
      </c>
      <c r="I1009">
        <v>0</v>
      </c>
      <c r="J1009">
        <v>0</v>
      </c>
      <c r="K1009">
        <v>0</v>
      </c>
      <c r="L1009">
        <v>0</v>
      </c>
      <c r="M1009">
        <v>0</v>
      </c>
      <c r="N1009">
        <v>0</v>
      </c>
      <c r="O1009">
        <v>0</v>
      </c>
      <c r="P1009">
        <v>0</v>
      </c>
      <c r="Q1009">
        <v>0</v>
      </c>
      <c r="R1009">
        <v>0</v>
      </c>
      <c r="S1009">
        <v>0</v>
      </c>
      <c r="T1009">
        <v>0</v>
      </c>
      <c r="U1009">
        <v>0</v>
      </c>
      <c r="V1009">
        <v>0</v>
      </c>
      <c r="W1009">
        <v>0</v>
      </c>
      <c r="X1009">
        <v>0</v>
      </c>
      <c r="Y1009" s="145">
        <v>0</v>
      </c>
      <c r="Z1009">
        <v>0</v>
      </c>
      <c r="AA1009">
        <v>0</v>
      </c>
    </row>
    <row r="1010" spans="1:27" x14ac:dyDescent="0.2">
      <c r="A1010" s="89">
        <f>VLOOKUP(C1010,TabellenBDFS!$B$4:$C$2717,2,FALSE)</f>
        <v>140</v>
      </c>
      <c r="B1010" t="str">
        <f t="shared" si="17"/>
        <v>1406</v>
      </c>
      <c r="C1010" t="s">
        <v>143</v>
      </c>
      <c r="D1010">
        <v>6</v>
      </c>
      <c r="E1010">
        <v>60</v>
      </c>
      <c r="F1010">
        <v>60</v>
      </c>
      <c r="G1010">
        <v>60</v>
      </c>
      <c r="H1010">
        <v>60</v>
      </c>
      <c r="I1010">
        <v>60</v>
      </c>
      <c r="J1010">
        <v>60</v>
      </c>
      <c r="K1010">
        <v>60</v>
      </c>
      <c r="L1010">
        <v>60</v>
      </c>
      <c r="M1010">
        <v>50</v>
      </c>
      <c r="N1010">
        <v>50</v>
      </c>
      <c r="O1010">
        <v>50</v>
      </c>
      <c r="P1010">
        <v>60</v>
      </c>
      <c r="Q1010">
        <v>50</v>
      </c>
      <c r="R1010">
        <v>60</v>
      </c>
      <c r="S1010">
        <v>70</v>
      </c>
      <c r="T1010">
        <v>70</v>
      </c>
      <c r="U1010">
        <v>70</v>
      </c>
      <c r="V1010">
        <v>80</v>
      </c>
      <c r="W1010">
        <v>70</v>
      </c>
      <c r="X1010">
        <v>80</v>
      </c>
      <c r="Y1010" s="145">
        <v>70</v>
      </c>
      <c r="Z1010">
        <v>80</v>
      </c>
      <c r="AA1010">
        <v>80</v>
      </c>
    </row>
    <row r="1011" spans="1:27" x14ac:dyDescent="0.2">
      <c r="A1011" s="89">
        <f>VLOOKUP(C1011,TabellenBDFS!$B$4:$C$2717,2,FALSE)</f>
        <v>140</v>
      </c>
      <c r="B1011" t="str">
        <f t="shared" si="17"/>
        <v>1407</v>
      </c>
      <c r="C1011" t="s">
        <v>143</v>
      </c>
      <c r="D1011">
        <v>7</v>
      </c>
      <c r="E1011">
        <v>30</v>
      </c>
      <c r="F1011">
        <v>30</v>
      </c>
      <c r="G1011">
        <v>30</v>
      </c>
      <c r="H1011">
        <v>50</v>
      </c>
      <c r="I1011">
        <v>40</v>
      </c>
      <c r="J1011">
        <v>40</v>
      </c>
      <c r="K1011">
        <v>40</v>
      </c>
      <c r="L1011">
        <v>40</v>
      </c>
      <c r="M1011">
        <v>30</v>
      </c>
      <c r="N1011">
        <v>40</v>
      </c>
      <c r="O1011">
        <v>40</v>
      </c>
      <c r="P1011">
        <v>30</v>
      </c>
      <c r="Q1011">
        <v>30</v>
      </c>
      <c r="R1011">
        <v>30</v>
      </c>
      <c r="S1011">
        <v>30</v>
      </c>
      <c r="T1011">
        <v>40</v>
      </c>
      <c r="U1011">
        <v>40</v>
      </c>
      <c r="V1011">
        <v>40</v>
      </c>
      <c r="W1011">
        <v>30</v>
      </c>
      <c r="X1011">
        <v>40</v>
      </c>
      <c r="Y1011" s="145">
        <v>40</v>
      </c>
      <c r="Z1011">
        <v>40</v>
      </c>
      <c r="AA1011">
        <v>40</v>
      </c>
    </row>
    <row r="1012" spans="1:27" x14ac:dyDescent="0.2">
      <c r="A1012" s="89">
        <f>VLOOKUP(C1012,TabellenBDFS!$B$4:$C$2717,2,FALSE)</f>
        <v>141</v>
      </c>
      <c r="B1012" t="str">
        <f t="shared" si="17"/>
        <v>1411</v>
      </c>
      <c r="C1012" t="s">
        <v>144</v>
      </c>
      <c r="D1012">
        <v>1</v>
      </c>
      <c r="E1012">
        <v>130</v>
      </c>
      <c r="F1012">
        <v>150</v>
      </c>
      <c r="G1012">
        <v>140</v>
      </c>
      <c r="H1012">
        <v>150</v>
      </c>
      <c r="I1012">
        <v>140</v>
      </c>
      <c r="J1012">
        <v>140</v>
      </c>
      <c r="K1012">
        <v>150</v>
      </c>
      <c r="L1012">
        <v>160</v>
      </c>
      <c r="M1012">
        <v>150</v>
      </c>
      <c r="N1012">
        <v>190</v>
      </c>
      <c r="O1012">
        <v>200</v>
      </c>
      <c r="P1012">
        <v>210</v>
      </c>
      <c r="Q1012">
        <v>240</v>
      </c>
      <c r="R1012">
        <v>260</v>
      </c>
      <c r="S1012">
        <v>270</v>
      </c>
      <c r="T1012">
        <v>280</v>
      </c>
      <c r="U1012">
        <v>290</v>
      </c>
      <c r="V1012">
        <v>300</v>
      </c>
      <c r="W1012">
        <v>320</v>
      </c>
      <c r="X1012">
        <v>320</v>
      </c>
      <c r="Y1012" s="145">
        <v>330</v>
      </c>
      <c r="Z1012">
        <v>360</v>
      </c>
      <c r="AA1012">
        <v>350</v>
      </c>
    </row>
    <row r="1013" spans="1:27" x14ac:dyDescent="0.2">
      <c r="A1013" s="89">
        <f>VLOOKUP(C1013,TabellenBDFS!$B$4:$C$2717,2,FALSE)</f>
        <v>141</v>
      </c>
      <c r="B1013" t="str">
        <f t="shared" si="17"/>
        <v>1412</v>
      </c>
      <c r="C1013" t="s">
        <v>144</v>
      </c>
      <c r="D1013">
        <v>2</v>
      </c>
      <c r="E1013">
        <v>0</v>
      </c>
      <c r="F1013">
        <v>0</v>
      </c>
      <c r="G1013">
        <v>0</v>
      </c>
      <c r="H1013">
        <v>0</v>
      </c>
      <c r="I1013">
        <v>10</v>
      </c>
      <c r="J1013">
        <v>10</v>
      </c>
      <c r="K1013">
        <v>10</v>
      </c>
      <c r="L1013">
        <v>10</v>
      </c>
      <c r="M1013">
        <v>10</v>
      </c>
      <c r="N1013">
        <v>10</v>
      </c>
      <c r="O1013">
        <v>10</v>
      </c>
      <c r="P1013">
        <v>10</v>
      </c>
      <c r="Q1013">
        <v>10</v>
      </c>
      <c r="R1013">
        <v>10</v>
      </c>
      <c r="S1013">
        <v>10</v>
      </c>
      <c r="T1013">
        <v>10</v>
      </c>
      <c r="U1013">
        <v>10</v>
      </c>
      <c r="V1013">
        <v>10</v>
      </c>
      <c r="W1013">
        <v>10</v>
      </c>
      <c r="X1013">
        <v>10</v>
      </c>
      <c r="Y1013" s="145">
        <v>10</v>
      </c>
      <c r="Z1013">
        <v>10</v>
      </c>
      <c r="AA1013">
        <v>10</v>
      </c>
    </row>
    <row r="1014" spans="1:27" x14ac:dyDescent="0.2">
      <c r="A1014" s="89">
        <f>VLOOKUP(C1014,TabellenBDFS!$B$4:$C$2717,2,FALSE)</f>
        <v>141</v>
      </c>
      <c r="B1014" t="str">
        <f t="shared" si="17"/>
        <v>1413</v>
      </c>
      <c r="C1014" t="s">
        <v>144</v>
      </c>
      <c r="D1014">
        <v>3</v>
      </c>
      <c r="E1014">
        <v>0</v>
      </c>
      <c r="F1014">
        <v>0</v>
      </c>
      <c r="G1014">
        <v>0</v>
      </c>
      <c r="H1014">
        <v>0</v>
      </c>
      <c r="I1014">
        <v>0</v>
      </c>
      <c r="J1014">
        <v>0</v>
      </c>
      <c r="K1014">
        <v>0</v>
      </c>
      <c r="L1014">
        <v>0</v>
      </c>
      <c r="M1014">
        <v>0</v>
      </c>
      <c r="N1014">
        <v>10</v>
      </c>
      <c r="O1014">
        <v>10</v>
      </c>
      <c r="P1014">
        <v>10</v>
      </c>
      <c r="Q1014">
        <v>10</v>
      </c>
      <c r="R1014">
        <v>20</v>
      </c>
      <c r="S1014">
        <v>20</v>
      </c>
      <c r="T1014">
        <v>20</v>
      </c>
      <c r="U1014">
        <v>20</v>
      </c>
      <c r="V1014">
        <v>20</v>
      </c>
      <c r="W1014">
        <v>20</v>
      </c>
      <c r="X1014">
        <v>20</v>
      </c>
      <c r="Y1014" s="145">
        <v>20</v>
      </c>
      <c r="Z1014">
        <v>20</v>
      </c>
      <c r="AA1014">
        <v>20</v>
      </c>
    </row>
    <row r="1015" spans="1:27" x14ac:dyDescent="0.2">
      <c r="A1015" s="89">
        <f>VLOOKUP(C1015,TabellenBDFS!$B$4:$C$2717,2,FALSE)</f>
        <v>141</v>
      </c>
      <c r="B1015" t="str">
        <f t="shared" si="17"/>
        <v>1414</v>
      </c>
      <c r="C1015" t="s">
        <v>144</v>
      </c>
      <c r="D1015">
        <v>4</v>
      </c>
      <c r="E1015">
        <v>0</v>
      </c>
      <c r="F1015">
        <v>0</v>
      </c>
      <c r="G1015">
        <v>0</v>
      </c>
      <c r="H1015">
        <v>0</v>
      </c>
      <c r="I1015">
        <v>0</v>
      </c>
      <c r="J1015">
        <v>0</v>
      </c>
      <c r="K1015">
        <v>0</v>
      </c>
      <c r="L1015">
        <v>0</v>
      </c>
      <c r="M1015">
        <v>0</v>
      </c>
      <c r="N1015">
        <v>0</v>
      </c>
      <c r="O1015">
        <v>0</v>
      </c>
      <c r="P1015">
        <v>0</v>
      </c>
      <c r="Q1015">
        <v>0</v>
      </c>
      <c r="R1015">
        <v>0</v>
      </c>
      <c r="S1015">
        <v>0</v>
      </c>
      <c r="T1015">
        <v>0</v>
      </c>
      <c r="U1015">
        <v>0</v>
      </c>
      <c r="V1015">
        <v>0</v>
      </c>
      <c r="W1015">
        <v>0</v>
      </c>
      <c r="X1015">
        <v>0</v>
      </c>
      <c r="Y1015" s="145">
        <v>0</v>
      </c>
      <c r="Z1015">
        <v>0</v>
      </c>
      <c r="AA1015">
        <v>0</v>
      </c>
    </row>
    <row r="1016" spans="1:27" x14ac:dyDescent="0.2">
      <c r="A1016" s="89">
        <f>VLOOKUP(C1016,TabellenBDFS!$B$4:$C$2717,2,FALSE)</f>
        <v>141</v>
      </c>
      <c r="B1016" t="str">
        <f t="shared" si="17"/>
        <v>1415</v>
      </c>
      <c r="C1016" t="s">
        <v>144</v>
      </c>
      <c r="D1016">
        <v>5</v>
      </c>
      <c r="E1016">
        <v>0</v>
      </c>
      <c r="F1016">
        <v>0</v>
      </c>
      <c r="G1016">
        <v>0</v>
      </c>
      <c r="H1016">
        <v>0</v>
      </c>
      <c r="I1016">
        <v>0</v>
      </c>
      <c r="J1016">
        <v>0</v>
      </c>
      <c r="K1016">
        <v>0</v>
      </c>
      <c r="L1016">
        <v>0</v>
      </c>
      <c r="M1016">
        <v>0</v>
      </c>
      <c r="N1016">
        <v>0</v>
      </c>
      <c r="O1016">
        <v>0</v>
      </c>
      <c r="P1016">
        <v>0</v>
      </c>
      <c r="Q1016">
        <v>0</v>
      </c>
      <c r="R1016">
        <v>0</v>
      </c>
      <c r="S1016">
        <v>0</v>
      </c>
      <c r="T1016">
        <v>0</v>
      </c>
      <c r="U1016">
        <v>0</v>
      </c>
      <c r="V1016">
        <v>0</v>
      </c>
      <c r="W1016">
        <v>0</v>
      </c>
      <c r="X1016">
        <v>0</v>
      </c>
      <c r="Y1016" s="145">
        <v>0</v>
      </c>
      <c r="Z1016">
        <v>0</v>
      </c>
      <c r="AA1016">
        <v>0</v>
      </c>
    </row>
    <row r="1017" spans="1:27" x14ac:dyDescent="0.2">
      <c r="A1017" s="89">
        <f>VLOOKUP(C1017,TabellenBDFS!$B$4:$C$2717,2,FALSE)</f>
        <v>141</v>
      </c>
      <c r="B1017" t="str">
        <f t="shared" si="17"/>
        <v>1416</v>
      </c>
      <c r="C1017" t="s">
        <v>144</v>
      </c>
      <c r="D1017">
        <v>6</v>
      </c>
      <c r="E1017">
        <v>90</v>
      </c>
      <c r="F1017">
        <v>90</v>
      </c>
      <c r="G1017">
        <v>100</v>
      </c>
      <c r="H1017">
        <v>90</v>
      </c>
      <c r="I1017">
        <v>90</v>
      </c>
      <c r="J1017">
        <v>100</v>
      </c>
      <c r="K1017">
        <v>100</v>
      </c>
      <c r="L1017">
        <v>100</v>
      </c>
      <c r="M1017">
        <v>100</v>
      </c>
      <c r="N1017">
        <v>120</v>
      </c>
      <c r="O1017">
        <v>130</v>
      </c>
      <c r="P1017">
        <v>140</v>
      </c>
      <c r="Q1017">
        <v>170</v>
      </c>
      <c r="R1017">
        <v>190</v>
      </c>
      <c r="S1017">
        <v>210</v>
      </c>
      <c r="T1017">
        <v>220</v>
      </c>
      <c r="U1017">
        <v>230</v>
      </c>
      <c r="V1017">
        <v>230</v>
      </c>
      <c r="W1017">
        <v>230</v>
      </c>
      <c r="X1017">
        <v>230</v>
      </c>
      <c r="Y1017" s="145">
        <v>240</v>
      </c>
      <c r="Z1017">
        <v>240</v>
      </c>
      <c r="AA1017">
        <v>240</v>
      </c>
    </row>
    <row r="1018" spans="1:27" x14ac:dyDescent="0.2">
      <c r="A1018" s="89">
        <f>VLOOKUP(C1018,TabellenBDFS!$B$4:$C$2717,2,FALSE)</f>
        <v>141</v>
      </c>
      <c r="B1018" t="str">
        <f t="shared" si="17"/>
        <v>1417</v>
      </c>
      <c r="C1018" t="s">
        <v>144</v>
      </c>
      <c r="D1018">
        <v>7</v>
      </c>
      <c r="E1018">
        <v>40</v>
      </c>
      <c r="F1018">
        <v>50</v>
      </c>
      <c r="G1018">
        <v>40</v>
      </c>
      <c r="H1018">
        <v>50</v>
      </c>
      <c r="I1018">
        <v>40</v>
      </c>
      <c r="J1018">
        <v>40</v>
      </c>
      <c r="K1018">
        <v>50</v>
      </c>
      <c r="L1018">
        <v>60</v>
      </c>
      <c r="M1018">
        <v>40</v>
      </c>
      <c r="N1018">
        <v>60</v>
      </c>
      <c r="O1018">
        <v>60</v>
      </c>
      <c r="P1018">
        <v>50</v>
      </c>
      <c r="Q1018">
        <v>50</v>
      </c>
      <c r="R1018">
        <v>40</v>
      </c>
      <c r="S1018">
        <v>40</v>
      </c>
      <c r="T1018">
        <v>30</v>
      </c>
      <c r="U1018">
        <v>30</v>
      </c>
      <c r="V1018">
        <v>40</v>
      </c>
      <c r="W1018">
        <v>60</v>
      </c>
      <c r="X1018">
        <v>60</v>
      </c>
      <c r="Y1018" s="145">
        <v>60</v>
      </c>
      <c r="Z1018">
        <v>100</v>
      </c>
      <c r="AA1018">
        <v>90</v>
      </c>
    </row>
    <row r="1019" spans="1:27" x14ac:dyDescent="0.2">
      <c r="A1019" s="89">
        <f>VLOOKUP(C1019,TabellenBDFS!$B$4:$C$2717,2,FALSE)</f>
        <v>143</v>
      </c>
      <c r="B1019" t="str">
        <f t="shared" si="17"/>
        <v>1431</v>
      </c>
      <c r="C1019" t="s">
        <v>146</v>
      </c>
      <c r="D1019">
        <v>1</v>
      </c>
      <c r="E1019">
        <v>290</v>
      </c>
      <c r="F1019">
        <v>290</v>
      </c>
      <c r="G1019">
        <v>310</v>
      </c>
      <c r="H1019">
        <v>310</v>
      </c>
      <c r="I1019">
        <v>310</v>
      </c>
      <c r="J1019">
        <v>310</v>
      </c>
      <c r="K1019">
        <v>300</v>
      </c>
      <c r="L1019">
        <v>310</v>
      </c>
      <c r="M1019">
        <v>290</v>
      </c>
      <c r="N1019">
        <v>280</v>
      </c>
      <c r="O1019">
        <v>270</v>
      </c>
      <c r="P1019">
        <v>310</v>
      </c>
      <c r="Q1019">
        <v>290</v>
      </c>
      <c r="R1019">
        <v>300</v>
      </c>
      <c r="S1019">
        <v>290</v>
      </c>
      <c r="T1019">
        <v>310</v>
      </c>
      <c r="U1019">
        <v>310</v>
      </c>
      <c r="V1019">
        <v>290</v>
      </c>
      <c r="W1019">
        <v>310</v>
      </c>
      <c r="X1019">
        <v>300</v>
      </c>
      <c r="Y1019" s="145">
        <v>320</v>
      </c>
      <c r="Z1019">
        <v>310</v>
      </c>
      <c r="AA1019">
        <v>300</v>
      </c>
    </row>
    <row r="1020" spans="1:27" x14ac:dyDescent="0.2">
      <c r="A1020" s="89">
        <f>VLOOKUP(C1020,TabellenBDFS!$B$4:$C$2717,2,FALSE)</f>
        <v>143</v>
      </c>
      <c r="B1020" t="str">
        <f t="shared" si="17"/>
        <v>1432</v>
      </c>
      <c r="C1020" t="s">
        <v>146</v>
      </c>
      <c r="D1020">
        <v>2</v>
      </c>
      <c r="E1020">
        <v>60</v>
      </c>
      <c r="F1020">
        <v>60</v>
      </c>
      <c r="G1020">
        <v>60</v>
      </c>
      <c r="H1020">
        <v>60</v>
      </c>
      <c r="I1020">
        <v>60</v>
      </c>
      <c r="J1020">
        <v>60</v>
      </c>
      <c r="K1020">
        <v>60</v>
      </c>
      <c r="L1020">
        <v>60</v>
      </c>
      <c r="M1020">
        <v>60</v>
      </c>
      <c r="N1020">
        <v>50</v>
      </c>
      <c r="O1020">
        <v>50</v>
      </c>
      <c r="P1020">
        <v>60</v>
      </c>
      <c r="Q1020">
        <v>60</v>
      </c>
      <c r="R1020">
        <v>60</v>
      </c>
      <c r="S1020">
        <v>50</v>
      </c>
      <c r="T1020">
        <v>50</v>
      </c>
      <c r="U1020">
        <v>50</v>
      </c>
      <c r="V1020">
        <v>30</v>
      </c>
      <c r="W1020">
        <v>30</v>
      </c>
      <c r="X1020">
        <v>30</v>
      </c>
      <c r="Y1020" s="145">
        <v>30</v>
      </c>
      <c r="Z1020">
        <v>30</v>
      </c>
      <c r="AA1020">
        <v>30</v>
      </c>
    </row>
    <row r="1021" spans="1:27" x14ac:dyDescent="0.2">
      <c r="A1021" s="89">
        <f>VLOOKUP(C1021,TabellenBDFS!$B$4:$C$2717,2,FALSE)</f>
        <v>143</v>
      </c>
      <c r="B1021" t="str">
        <f t="shared" si="17"/>
        <v>1433</v>
      </c>
      <c r="C1021" t="s">
        <v>146</v>
      </c>
      <c r="D1021">
        <v>3</v>
      </c>
      <c r="E1021">
        <v>0</v>
      </c>
      <c r="F1021">
        <v>0</v>
      </c>
      <c r="G1021">
        <v>0</v>
      </c>
      <c r="H1021">
        <v>0</v>
      </c>
      <c r="I1021">
        <v>0</v>
      </c>
      <c r="J1021">
        <v>10</v>
      </c>
      <c r="K1021">
        <v>10</v>
      </c>
      <c r="L1021">
        <v>10</v>
      </c>
      <c r="M1021">
        <v>10</v>
      </c>
      <c r="N1021">
        <v>20</v>
      </c>
      <c r="O1021">
        <v>20</v>
      </c>
      <c r="P1021">
        <v>30</v>
      </c>
      <c r="Q1021">
        <v>30</v>
      </c>
      <c r="R1021">
        <v>30</v>
      </c>
      <c r="S1021">
        <v>30</v>
      </c>
      <c r="T1021">
        <v>40</v>
      </c>
      <c r="U1021">
        <v>30</v>
      </c>
      <c r="V1021">
        <v>40</v>
      </c>
      <c r="W1021">
        <v>50</v>
      </c>
      <c r="X1021">
        <v>50</v>
      </c>
      <c r="Y1021" s="145">
        <v>50</v>
      </c>
      <c r="Z1021">
        <v>50</v>
      </c>
      <c r="AA1021">
        <v>50</v>
      </c>
    </row>
    <row r="1022" spans="1:27" x14ac:dyDescent="0.2">
      <c r="A1022" s="89">
        <f>VLOOKUP(C1022,TabellenBDFS!$B$4:$C$2717,2,FALSE)</f>
        <v>143</v>
      </c>
      <c r="B1022" t="str">
        <f t="shared" si="17"/>
        <v>1434</v>
      </c>
      <c r="C1022" t="s">
        <v>146</v>
      </c>
      <c r="D1022">
        <v>4</v>
      </c>
      <c r="E1022">
        <v>0</v>
      </c>
      <c r="F1022">
        <v>0</v>
      </c>
      <c r="G1022">
        <v>0</v>
      </c>
      <c r="H1022">
        <v>0</v>
      </c>
      <c r="I1022">
        <v>0</v>
      </c>
      <c r="J1022">
        <v>0</v>
      </c>
      <c r="K1022">
        <v>0</v>
      </c>
      <c r="L1022">
        <v>0</v>
      </c>
      <c r="M1022">
        <v>0</v>
      </c>
      <c r="N1022">
        <v>10</v>
      </c>
      <c r="O1022">
        <v>10</v>
      </c>
      <c r="P1022">
        <v>10</v>
      </c>
      <c r="Q1022">
        <v>10</v>
      </c>
      <c r="R1022">
        <v>10</v>
      </c>
      <c r="S1022">
        <v>10</v>
      </c>
      <c r="T1022">
        <v>10</v>
      </c>
      <c r="U1022">
        <v>0</v>
      </c>
      <c r="V1022">
        <v>0</v>
      </c>
      <c r="W1022">
        <v>10</v>
      </c>
      <c r="X1022">
        <v>10</v>
      </c>
      <c r="Y1022" s="145">
        <v>10</v>
      </c>
      <c r="Z1022">
        <v>10</v>
      </c>
      <c r="AA1022">
        <v>10</v>
      </c>
    </row>
    <row r="1023" spans="1:27" x14ac:dyDescent="0.2">
      <c r="A1023" s="89">
        <f>VLOOKUP(C1023,TabellenBDFS!$B$4:$C$2717,2,FALSE)</f>
        <v>143</v>
      </c>
      <c r="B1023" t="str">
        <f t="shared" si="17"/>
        <v>1435</v>
      </c>
      <c r="C1023" t="s">
        <v>146</v>
      </c>
      <c r="D1023">
        <v>5</v>
      </c>
      <c r="E1023">
        <v>30</v>
      </c>
      <c r="F1023">
        <v>20</v>
      </c>
      <c r="G1023">
        <v>30</v>
      </c>
      <c r="H1023">
        <v>30</v>
      </c>
      <c r="I1023">
        <v>30</v>
      </c>
      <c r="J1023">
        <v>20</v>
      </c>
      <c r="K1023">
        <v>20</v>
      </c>
      <c r="L1023">
        <v>20</v>
      </c>
      <c r="M1023">
        <v>20</v>
      </c>
      <c r="N1023">
        <v>20</v>
      </c>
      <c r="O1023">
        <v>20</v>
      </c>
      <c r="P1023">
        <v>20</v>
      </c>
      <c r="Q1023">
        <v>20</v>
      </c>
      <c r="R1023">
        <v>20</v>
      </c>
      <c r="S1023">
        <v>20</v>
      </c>
      <c r="T1023">
        <v>20</v>
      </c>
      <c r="U1023">
        <v>20</v>
      </c>
      <c r="V1023">
        <v>20</v>
      </c>
      <c r="W1023">
        <v>20</v>
      </c>
      <c r="X1023">
        <v>20</v>
      </c>
      <c r="Y1023" s="145">
        <v>20</v>
      </c>
      <c r="Z1023">
        <v>20</v>
      </c>
      <c r="AA1023">
        <v>10</v>
      </c>
    </row>
    <row r="1024" spans="1:27" x14ac:dyDescent="0.2">
      <c r="A1024" s="89">
        <f>VLOOKUP(C1024,TabellenBDFS!$B$4:$C$2717,2,FALSE)</f>
        <v>143</v>
      </c>
      <c r="B1024" t="str">
        <f t="shared" si="17"/>
        <v>1436</v>
      </c>
      <c r="C1024" t="s">
        <v>146</v>
      </c>
      <c r="D1024">
        <v>6</v>
      </c>
      <c r="E1024">
        <v>110</v>
      </c>
      <c r="F1024">
        <v>120</v>
      </c>
      <c r="G1024">
        <v>120</v>
      </c>
      <c r="H1024">
        <v>130</v>
      </c>
      <c r="I1024">
        <v>120</v>
      </c>
      <c r="J1024">
        <v>120</v>
      </c>
      <c r="K1024">
        <v>120</v>
      </c>
      <c r="L1024">
        <v>110</v>
      </c>
      <c r="M1024">
        <v>110</v>
      </c>
      <c r="N1024">
        <v>110</v>
      </c>
      <c r="O1024">
        <v>100</v>
      </c>
      <c r="P1024">
        <v>110</v>
      </c>
      <c r="Q1024">
        <v>110</v>
      </c>
      <c r="R1024">
        <v>110</v>
      </c>
      <c r="S1024">
        <v>110</v>
      </c>
      <c r="T1024">
        <v>110</v>
      </c>
      <c r="U1024">
        <v>110</v>
      </c>
      <c r="V1024">
        <v>110</v>
      </c>
      <c r="W1024">
        <v>110</v>
      </c>
      <c r="X1024">
        <v>120</v>
      </c>
      <c r="Y1024" s="145">
        <v>120</v>
      </c>
      <c r="Z1024">
        <v>120</v>
      </c>
      <c r="AA1024">
        <v>120</v>
      </c>
    </row>
    <row r="1025" spans="1:27" x14ac:dyDescent="0.2">
      <c r="A1025" s="89">
        <f>VLOOKUP(C1025,TabellenBDFS!$B$4:$C$2717,2,FALSE)</f>
        <v>143</v>
      </c>
      <c r="B1025" t="str">
        <f t="shared" si="17"/>
        <v>1437</v>
      </c>
      <c r="C1025" t="s">
        <v>146</v>
      </c>
      <c r="D1025">
        <v>7</v>
      </c>
      <c r="E1025">
        <v>100</v>
      </c>
      <c r="F1025">
        <v>90</v>
      </c>
      <c r="G1025">
        <v>90</v>
      </c>
      <c r="H1025">
        <v>100</v>
      </c>
      <c r="I1025">
        <v>90</v>
      </c>
      <c r="J1025">
        <v>90</v>
      </c>
      <c r="K1025">
        <v>90</v>
      </c>
      <c r="L1025">
        <v>90</v>
      </c>
      <c r="M1025">
        <v>80</v>
      </c>
      <c r="N1025">
        <v>80</v>
      </c>
      <c r="O1025">
        <v>80</v>
      </c>
      <c r="P1025">
        <v>90</v>
      </c>
      <c r="Q1025">
        <v>70</v>
      </c>
      <c r="R1025">
        <v>80</v>
      </c>
      <c r="S1025">
        <v>80</v>
      </c>
      <c r="T1025">
        <v>90</v>
      </c>
      <c r="U1025">
        <v>90</v>
      </c>
      <c r="V1025">
        <v>80</v>
      </c>
      <c r="W1025">
        <v>90</v>
      </c>
      <c r="X1025">
        <v>80</v>
      </c>
      <c r="Y1025" s="145">
        <v>90</v>
      </c>
      <c r="Z1025">
        <v>90</v>
      </c>
      <c r="AA1025">
        <v>80</v>
      </c>
    </row>
    <row r="1026" spans="1:27" x14ac:dyDescent="0.2">
      <c r="A1026" s="89">
        <f>VLOOKUP(C1026,TabellenBDFS!$B$4:$C$2717,2,FALSE)</f>
        <v>144</v>
      </c>
      <c r="B1026" t="str">
        <f t="shared" si="17"/>
        <v>1441</v>
      </c>
      <c r="C1026" t="s">
        <v>147</v>
      </c>
      <c r="D1026">
        <v>1</v>
      </c>
      <c r="E1026">
        <v>1790</v>
      </c>
      <c r="F1026">
        <v>1580</v>
      </c>
      <c r="G1026">
        <v>1580</v>
      </c>
      <c r="H1026">
        <v>1610</v>
      </c>
      <c r="I1026">
        <v>1510</v>
      </c>
      <c r="J1026">
        <v>1500</v>
      </c>
      <c r="K1026">
        <v>1500</v>
      </c>
      <c r="L1026">
        <v>1510</v>
      </c>
      <c r="M1026">
        <v>1600</v>
      </c>
      <c r="N1026">
        <v>1590</v>
      </c>
      <c r="O1026">
        <v>1590</v>
      </c>
      <c r="P1026">
        <v>1590</v>
      </c>
      <c r="Q1026">
        <v>1600</v>
      </c>
      <c r="R1026">
        <v>1030</v>
      </c>
      <c r="S1026">
        <v>1060</v>
      </c>
      <c r="T1026">
        <v>1070</v>
      </c>
      <c r="U1026">
        <v>1040</v>
      </c>
      <c r="V1026">
        <v>1010</v>
      </c>
      <c r="W1026">
        <v>990</v>
      </c>
      <c r="X1026">
        <v>980</v>
      </c>
      <c r="Y1026" s="145">
        <v>1000</v>
      </c>
      <c r="Z1026">
        <v>980</v>
      </c>
      <c r="AA1026">
        <v>950</v>
      </c>
    </row>
    <row r="1027" spans="1:27" x14ac:dyDescent="0.2">
      <c r="A1027" s="89">
        <f>VLOOKUP(C1027,TabellenBDFS!$B$4:$C$2717,2,FALSE)</f>
        <v>144</v>
      </c>
      <c r="B1027" t="str">
        <f t="shared" si="17"/>
        <v>1442</v>
      </c>
      <c r="C1027" t="s">
        <v>147</v>
      </c>
      <c r="D1027">
        <v>2</v>
      </c>
      <c r="E1027">
        <v>450</v>
      </c>
      <c r="F1027">
        <v>430</v>
      </c>
      <c r="G1027">
        <v>420</v>
      </c>
      <c r="H1027">
        <v>410</v>
      </c>
      <c r="I1027">
        <v>400</v>
      </c>
      <c r="J1027">
        <v>380</v>
      </c>
      <c r="K1027">
        <v>370</v>
      </c>
      <c r="L1027">
        <v>360</v>
      </c>
      <c r="M1027">
        <v>360</v>
      </c>
      <c r="N1027">
        <v>350</v>
      </c>
      <c r="O1027">
        <v>340</v>
      </c>
      <c r="P1027">
        <v>330</v>
      </c>
      <c r="Q1027">
        <v>320</v>
      </c>
      <c r="R1027">
        <v>200</v>
      </c>
      <c r="S1027">
        <v>200</v>
      </c>
      <c r="T1027">
        <v>190</v>
      </c>
      <c r="U1027">
        <v>180</v>
      </c>
      <c r="V1027">
        <v>160</v>
      </c>
      <c r="W1027">
        <v>150</v>
      </c>
      <c r="X1027">
        <v>140</v>
      </c>
      <c r="Y1027" s="145">
        <v>140</v>
      </c>
      <c r="Z1027">
        <v>130</v>
      </c>
      <c r="AA1027">
        <v>120</v>
      </c>
    </row>
    <row r="1028" spans="1:27" x14ac:dyDescent="0.2">
      <c r="A1028" s="89">
        <f>VLOOKUP(C1028,TabellenBDFS!$B$4:$C$2717,2,FALSE)</f>
        <v>144</v>
      </c>
      <c r="B1028" t="str">
        <f t="shared" si="17"/>
        <v>1443</v>
      </c>
      <c r="C1028" t="s">
        <v>147</v>
      </c>
      <c r="D1028">
        <v>3</v>
      </c>
      <c r="E1028">
        <v>0</v>
      </c>
      <c r="F1028">
        <v>10</v>
      </c>
      <c r="G1028">
        <v>10</v>
      </c>
      <c r="H1028">
        <v>10</v>
      </c>
      <c r="I1028">
        <v>20</v>
      </c>
      <c r="J1028">
        <v>20</v>
      </c>
      <c r="K1028">
        <v>20</v>
      </c>
      <c r="L1028">
        <v>30</v>
      </c>
      <c r="M1028">
        <v>30</v>
      </c>
      <c r="N1028">
        <v>40</v>
      </c>
      <c r="O1028">
        <v>40</v>
      </c>
      <c r="P1028">
        <v>40</v>
      </c>
      <c r="Q1028">
        <v>40</v>
      </c>
      <c r="R1028">
        <v>40</v>
      </c>
      <c r="S1028">
        <v>40</v>
      </c>
      <c r="T1028">
        <v>50</v>
      </c>
      <c r="U1028">
        <v>50</v>
      </c>
      <c r="V1028">
        <v>70</v>
      </c>
      <c r="W1028">
        <v>80</v>
      </c>
      <c r="X1028">
        <v>90</v>
      </c>
      <c r="Y1028" s="145">
        <v>110</v>
      </c>
      <c r="Z1028">
        <v>110</v>
      </c>
      <c r="AA1028">
        <v>100</v>
      </c>
    </row>
    <row r="1029" spans="1:27" x14ac:dyDescent="0.2">
      <c r="A1029" s="89">
        <f>VLOOKUP(C1029,TabellenBDFS!$B$4:$C$2717,2,FALSE)</f>
        <v>144</v>
      </c>
      <c r="B1029" t="str">
        <f t="shared" si="17"/>
        <v>1444</v>
      </c>
      <c r="C1029" t="s">
        <v>147</v>
      </c>
      <c r="D1029">
        <v>4</v>
      </c>
      <c r="E1029">
        <v>0</v>
      </c>
      <c r="F1029">
        <v>0</v>
      </c>
      <c r="G1029">
        <v>0</v>
      </c>
      <c r="H1029">
        <v>0</v>
      </c>
      <c r="I1029">
        <v>0</v>
      </c>
      <c r="J1029">
        <v>0</v>
      </c>
      <c r="K1029">
        <v>0</v>
      </c>
      <c r="L1029">
        <v>0</v>
      </c>
      <c r="M1029">
        <v>10</v>
      </c>
      <c r="N1029">
        <v>10</v>
      </c>
      <c r="O1029">
        <v>10</v>
      </c>
      <c r="P1029">
        <v>10</v>
      </c>
      <c r="Q1029">
        <v>10</v>
      </c>
      <c r="R1029">
        <v>10</v>
      </c>
      <c r="S1029">
        <v>20</v>
      </c>
      <c r="T1029">
        <v>20</v>
      </c>
      <c r="U1029">
        <v>20</v>
      </c>
      <c r="V1029">
        <v>10</v>
      </c>
      <c r="W1029">
        <v>20</v>
      </c>
      <c r="X1029">
        <v>20</v>
      </c>
      <c r="Y1029" s="145">
        <v>40</v>
      </c>
      <c r="Z1029">
        <v>30</v>
      </c>
      <c r="AA1029">
        <v>50</v>
      </c>
    </row>
    <row r="1030" spans="1:27" x14ac:dyDescent="0.2">
      <c r="A1030" s="89">
        <f>VLOOKUP(C1030,TabellenBDFS!$B$4:$C$2717,2,FALSE)</f>
        <v>144</v>
      </c>
      <c r="B1030" t="str">
        <f t="shared" si="17"/>
        <v>1445</v>
      </c>
      <c r="C1030" t="s">
        <v>147</v>
      </c>
      <c r="D1030">
        <v>5</v>
      </c>
      <c r="E1030">
        <v>70</v>
      </c>
      <c r="F1030">
        <v>50</v>
      </c>
      <c r="G1030">
        <v>50</v>
      </c>
      <c r="H1030">
        <v>50</v>
      </c>
      <c r="I1030">
        <v>50</v>
      </c>
      <c r="J1030">
        <v>50</v>
      </c>
      <c r="K1030">
        <v>50</v>
      </c>
      <c r="L1030">
        <v>50</v>
      </c>
      <c r="M1030">
        <v>50</v>
      </c>
      <c r="N1030">
        <v>50</v>
      </c>
      <c r="O1030">
        <v>50</v>
      </c>
      <c r="P1030">
        <v>50</v>
      </c>
      <c r="Q1030">
        <v>50</v>
      </c>
      <c r="R1030">
        <v>50</v>
      </c>
      <c r="S1030">
        <v>50</v>
      </c>
      <c r="T1030">
        <v>50</v>
      </c>
      <c r="U1030">
        <v>40</v>
      </c>
      <c r="V1030">
        <v>30</v>
      </c>
      <c r="W1030">
        <v>30</v>
      </c>
      <c r="X1030">
        <v>30</v>
      </c>
      <c r="Y1030" s="145">
        <v>30</v>
      </c>
      <c r="Z1030">
        <v>30</v>
      </c>
      <c r="AA1030">
        <v>30</v>
      </c>
    </row>
    <row r="1031" spans="1:27" x14ac:dyDescent="0.2">
      <c r="A1031" s="89">
        <f>VLOOKUP(C1031,TabellenBDFS!$B$4:$C$2717,2,FALSE)</f>
        <v>144</v>
      </c>
      <c r="B1031" t="str">
        <f t="shared" si="17"/>
        <v>1446</v>
      </c>
      <c r="C1031" t="s">
        <v>147</v>
      </c>
      <c r="D1031">
        <v>6</v>
      </c>
      <c r="E1031">
        <v>590</v>
      </c>
      <c r="F1031">
        <v>550</v>
      </c>
      <c r="G1031">
        <v>570</v>
      </c>
      <c r="H1031">
        <v>580</v>
      </c>
      <c r="I1031">
        <v>480</v>
      </c>
      <c r="J1031">
        <v>480</v>
      </c>
      <c r="K1031">
        <v>470</v>
      </c>
      <c r="L1031">
        <v>470</v>
      </c>
      <c r="M1031">
        <v>570</v>
      </c>
      <c r="N1031">
        <v>530</v>
      </c>
      <c r="O1031">
        <v>530</v>
      </c>
      <c r="P1031">
        <v>520</v>
      </c>
      <c r="Q1031">
        <v>520</v>
      </c>
      <c r="R1031">
        <v>370</v>
      </c>
      <c r="S1031">
        <v>380</v>
      </c>
      <c r="T1031">
        <v>390</v>
      </c>
      <c r="U1031">
        <v>390</v>
      </c>
      <c r="V1031">
        <v>380</v>
      </c>
      <c r="W1031">
        <v>360</v>
      </c>
      <c r="X1031">
        <v>360</v>
      </c>
      <c r="Y1031" s="145">
        <v>350</v>
      </c>
      <c r="Z1031">
        <v>340</v>
      </c>
      <c r="AA1031">
        <v>330</v>
      </c>
    </row>
    <row r="1032" spans="1:27" x14ac:dyDescent="0.2">
      <c r="A1032" s="89">
        <f>VLOOKUP(C1032,TabellenBDFS!$B$4:$C$2717,2,FALSE)</f>
        <v>144</v>
      </c>
      <c r="B1032" t="str">
        <f t="shared" si="17"/>
        <v>1447</v>
      </c>
      <c r="C1032" t="s">
        <v>147</v>
      </c>
      <c r="D1032">
        <v>7</v>
      </c>
      <c r="E1032">
        <v>690</v>
      </c>
      <c r="F1032">
        <v>540</v>
      </c>
      <c r="G1032">
        <v>540</v>
      </c>
      <c r="H1032">
        <v>560</v>
      </c>
      <c r="I1032">
        <v>560</v>
      </c>
      <c r="J1032">
        <v>570</v>
      </c>
      <c r="K1032">
        <v>580</v>
      </c>
      <c r="L1032">
        <v>600</v>
      </c>
      <c r="M1032">
        <v>590</v>
      </c>
      <c r="N1032">
        <v>610</v>
      </c>
      <c r="O1032">
        <v>630</v>
      </c>
      <c r="P1032">
        <v>640</v>
      </c>
      <c r="Q1032">
        <v>650</v>
      </c>
      <c r="R1032">
        <v>360</v>
      </c>
      <c r="S1032">
        <v>380</v>
      </c>
      <c r="T1032">
        <v>380</v>
      </c>
      <c r="U1032">
        <v>360</v>
      </c>
      <c r="V1032">
        <v>360</v>
      </c>
      <c r="W1032">
        <v>360</v>
      </c>
      <c r="X1032">
        <v>350</v>
      </c>
      <c r="Y1032" s="145">
        <v>340</v>
      </c>
      <c r="Z1032">
        <v>350</v>
      </c>
      <c r="AA1032">
        <v>320</v>
      </c>
    </row>
    <row r="1033" spans="1:27" x14ac:dyDescent="0.2">
      <c r="A1033" s="89">
        <f>VLOOKUP(C1033,TabellenBDFS!$B$4:$C$2717,2,FALSE)</f>
        <v>145</v>
      </c>
      <c r="B1033" t="str">
        <f t="shared" si="17"/>
        <v>1451</v>
      </c>
      <c r="C1033" t="s">
        <v>148</v>
      </c>
      <c r="D1033">
        <v>1</v>
      </c>
      <c r="E1033">
        <v>1780</v>
      </c>
      <c r="F1033">
        <v>1670</v>
      </c>
      <c r="G1033">
        <v>1720</v>
      </c>
      <c r="H1033">
        <v>1810</v>
      </c>
      <c r="I1033">
        <v>1720</v>
      </c>
      <c r="J1033">
        <v>1770</v>
      </c>
      <c r="K1033">
        <v>1770</v>
      </c>
      <c r="L1033">
        <v>1870</v>
      </c>
      <c r="M1033">
        <v>1910</v>
      </c>
      <c r="N1033">
        <v>1940</v>
      </c>
      <c r="O1033">
        <v>1980</v>
      </c>
      <c r="P1033">
        <v>2020</v>
      </c>
      <c r="Q1033">
        <v>2050</v>
      </c>
      <c r="R1033">
        <v>2070</v>
      </c>
      <c r="S1033">
        <v>2160</v>
      </c>
      <c r="T1033">
        <v>2230</v>
      </c>
      <c r="U1033">
        <v>2210</v>
      </c>
      <c r="V1033">
        <v>2290</v>
      </c>
      <c r="W1033">
        <v>2360</v>
      </c>
      <c r="X1033">
        <v>2330</v>
      </c>
      <c r="Y1033" s="145">
        <v>2320</v>
      </c>
      <c r="Z1033">
        <v>2300</v>
      </c>
      <c r="AA1033">
        <v>2230</v>
      </c>
    </row>
    <row r="1034" spans="1:27" x14ac:dyDescent="0.2">
      <c r="A1034" s="89">
        <f>VLOOKUP(C1034,TabellenBDFS!$B$4:$C$2717,2,FALSE)</f>
        <v>145</v>
      </c>
      <c r="B1034" t="str">
        <f t="shared" si="17"/>
        <v>1452</v>
      </c>
      <c r="C1034" t="s">
        <v>148</v>
      </c>
      <c r="D1034">
        <v>2</v>
      </c>
      <c r="E1034">
        <v>550</v>
      </c>
      <c r="F1034">
        <v>530</v>
      </c>
      <c r="G1034">
        <v>530</v>
      </c>
      <c r="H1034">
        <v>530</v>
      </c>
      <c r="I1034">
        <v>520</v>
      </c>
      <c r="J1034">
        <v>490</v>
      </c>
      <c r="K1034">
        <v>480</v>
      </c>
      <c r="L1034">
        <v>460</v>
      </c>
      <c r="M1034">
        <v>450</v>
      </c>
      <c r="N1034">
        <v>420</v>
      </c>
      <c r="O1034">
        <v>410</v>
      </c>
      <c r="P1034">
        <v>410</v>
      </c>
      <c r="Q1034">
        <v>400</v>
      </c>
      <c r="R1034">
        <v>380</v>
      </c>
      <c r="S1034">
        <v>380</v>
      </c>
      <c r="T1034">
        <v>380</v>
      </c>
      <c r="U1034">
        <v>360</v>
      </c>
      <c r="V1034">
        <v>280</v>
      </c>
      <c r="W1034">
        <v>270</v>
      </c>
      <c r="X1034">
        <v>260</v>
      </c>
      <c r="Y1034" s="145">
        <v>240</v>
      </c>
      <c r="Z1034">
        <v>240</v>
      </c>
      <c r="AA1034">
        <v>230</v>
      </c>
    </row>
    <row r="1035" spans="1:27" x14ac:dyDescent="0.2">
      <c r="A1035" s="89">
        <f>VLOOKUP(C1035,TabellenBDFS!$B$4:$C$2717,2,FALSE)</f>
        <v>145</v>
      </c>
      <c r="B1035" t="str">
        <f t="shared" ref="B1035:B1098" si="18">CONCATENATE(A1035,D1035)</f>
        <v>1453</v>
      </c>
      <c r="C1035" t="s">
        <v>148</v>
      </c>
      <c r="D1035">
        <v>3</v>
      </c>
      <c r="E1035">
        <v>10</v>
      </c>
      <c r="F1035">
        <v>20</v>
      </c>
      <c r="G1035">
        <v>40</v>
      </c>
      <c r="H1035">
        <v>70</v>
      </c>
      <c r="I1035">
        <v>110</v>
      </c>
      <c r="J1035">
        <v>150</v>
      </c>
      <c r="K1035">
        <v>180</v>
      </c>
      <c r="L1035">
        <v>200</v>
      </c>
      <c r="M1035">
        <v>230</v>
      </c>
      <c r="N1035">
        <v>250</v>
      </c>
      <c r="O1035">
        <v>270</v>
      </c>
      <c r="P1035">
        <v>290</v>
      </c>
      <c r="Q1035">
        <v>320</v>
      </c>
      <c r="R1035">
        <v>320</v>
      </c>
      <c r="S1035">
        <v>350</v>
      </c>
      <c r="T1035">
        <v>370</v>
      </c>
      <c r="U1035">
        <v>370</v>
      </c>
      <c r="V1035">
        <v>470</v>
      </c>
      <c r="W1035">
        <v>500</v>
      </c>
      <c r="X1035">
        <v>520</v>
      </c>
      <c r="Y1035" s="145">
        <v>530</v>
      </c>
      <c r="Z1035">
        <v>530</v>
      </c>
      <c r="AA1035">
        <v>540</v>
      </c>
    </row>
    <row r="1036" spans="1:27" x14ac:dyDescent="0.2">
      <c r="A1036" s="89">
        <f>VLOOKUP(C1036,TabellenBDFS!$B$4:$C$2717,2,FALSE)</f>
        <v>145</v>
      </c>
      <c r="B1036" t="str">
        <f t="shared" si="18"/>
        <v>1454</v>
      </c>
      <c r="C1036" t="s">
        <v>148</v>
      </c>
      <c r="D1036">
        <v>4</v>
      </c>
      <c r="E1036">
        <v>10</v>
      </c>
      <c r="F1036">
        <v>10</v>
      </c>
      <c r="G1036">
        <v>10</v>
      </c>
      <c r="H1036">
        <v>30</v>
      </c>
      <c r="I1036">
        <v>40</v>
      </c>
      <c r="J1036">
        <v>40</v>
      </c>
      <c r="K1036">
        <v>40</v>
      </c>
      <c r="L1036">
        <v>70</v>
      </c>
      <c r="M1036">
        <v>90</v>
      </c>
      <c r="N1036">
        <v>110</v>
      </c>
      <c r="O1036">
        <v>110</v>
      </c>
      <c r="P1036">
        <v>130</v>
      </c>
      <c r="Q1036">
        <v>110</v>
      </c>
      <c r="R1036">
        <v>120</v>
      </c>
      <c r="S1036">
        <v>140</v>
      </c>
      <c r="T1036">
        <v>140</v>
      </c>
      <c r="U1036">
        <v>130</v>
      </c>
      <c r="V1036">
        <v>130</v>
      </c>
      <c r="W1036">
        <v>140</v>
      </c>
      <c r="X1036">
        <v>140</v>
      </c>
      <c r="Y1036" s="145">
        <v>150</v>
      </c>
      <c r="Z1036">
        <v>140</v>
      </c>
      <c r="AA1036">
        <v>140</v>
      </c>
    </row>
    <row r="1037" spans="1:27" x14ac:dyDescent="0.2">
      <c r="A1037" s="89">
        <f>VLOOKUP(C1037,TabellenBDFS!$B$4:$C$2717,2,FALSE)</f>
        <v>145</v>
      </c>
      <c r="B1037" t="str">
        <f t="shared" si="18"/>
        <v>1455</v>
      </c>
      <c r="C1037" t="s">
        <v>148</v>
      </c>
      <c r="D1037">
        <v>5</v>
      </c>
      <c r="E1037">
        <v>30</v>
      </c>
      <c r="F1037">
        <v>30</v>
      </c>
      <c r="G1037">
        <v>30</v>
      </c>
      <c r="H1037">
        <v>40</v>
      </c>
      <c r="I1037">
        <v>40</v>
      </c>
      <c r="J1037">
        <v>40</v>
      </c>
      <c r="K1037">
        <v>40</v>
      </c>
      <c r="L1037">
        <v>30</v>
      </c>
      <c r="M1037">
        <v>30</v>
      </c>
      <c r="N1037">
        <v>30</v>
      </c>
      <c r="O1037">
        <v>30</v>
      </c>
      <c r="P1037">
        <v>30</v>
      </c>
      <c r="Q1037">
        <v>20</v>
      </c>
      <c r="R1037">
        <v>20</v>
      </c>
      <c r="S1037">
        <v>20</v>
      </c>
      <c r="T1037">
        <v>20</v>
      </c>
      <c r="U1037">
        <v>20</v>
      </c>
      <c r="V1037">
        <v>20</v>
      </c>
      <c r="W1037">
        <v>20</v>
      </c>
      <c r="X1037">
        <v>20</v>
      </c>
      <c r="Y1037" s="145">
        <v>20</v>
      </c>
      <c r="Z1037">
        <v>20</v>
      </c>
      <c r="AA1037">
        <v>20</v>
      </c>
    </row>
    <row r="1038" spans="1:27" x14ac:dyDescent="0.2">
      <c r="A1038" s="89">
        <f>VLOOKUP(C1038,TabellenBDFS!$B$4:$C$2717,2,FALSE)</f>
        <v>145</v>
      </c>
      <c r="B1038" t="str">
        <f t="shared" si="18"/>
        <v>1456</v>
      </c>
      <c r="C1038" t="s">
        <v>148</v>
      </c>
      <c r="D1038">
        <v>6</v>
      </c>
      <c r="E1038">
        <v>490</v>
      </c>
      <c r="F1038">
        <v>450</v>
      </c>
      <c r="G1038">
        <v>440</v>
      </c>
      <c r="H1038">
        <v>450</v>
      </c>
      <c r="I1038">
        <v>390</v>
      </c>
      <c r="J1038">
        <v>400</v>
      </c>
      <c r="K1038">
        <v>400</v>
      </c>
      <c r="L1038">
        <v>420</v>
      </c>
      <c r="M1038">
        <v>450</v>
      </c>
      <c r="N1038">
        <v>470</v>
      </c>
      <c r="O1038">
        <v>470</v>
      </c>
      <c r="P1038">
        <v>470</v>
      </c>
      <c r="Q1038">
        <v>480</v>
      </c>
      <c r="R1038">
        <v>490</v>
      </c>
      <c r="S1038">
        <v>540</v>
      </c>
      <c r="T1038">
        <v>570</v>
      </c>
      <c r="U1038">
        <v>590</v>
      </c>
      <c r="V1038">
        <v>610</v>
      </c>
      <c r="W1038">
        <v>620</v>
      </c>
      <c r="X1038">
        <v>580</v>
      </c>
      <c r="Y1038" s="145">
        <v>600</v>
      </c>
      <c r="Z1038">
        <v>570</v>
      </c>
      <c r="AA1038">
        <v>550</v>
      </c>
    </row>
    <row r="1039" spans="1:27" x14ac:dyDescent="0.2">
      <c r="A1039" s="89">
        <f>VLOOKUP(C1039,TabellenBDFS!$B$4:$C$2717,2,FALSE)</f>
        <v>145</v>
      </c>
      <c r="B1039" t="str">
        <f t="shared" si="18"/>
        <v>1457</v>
      </c>
      <c r="C1039" t="s">
        <v>148</v>
      </c>
      <c r="D1039">
        <v>7</v>
      </c>
      <c r="E1039">
        <v>700</v>
      </c>
      <c r="F1039">
        <v>640</v>
      </c>
      <c r="G1039">
        <v>680</v>
      </c>
      <c r="H1039">
        <v>700</v>
      </c>
      <c r="I1039">
        <v>630</v>
      </c>
      <c r="J1039">
        <v>650</v>
      </c>
      <c r="K1039">
        <v>650</v>
      </c>
      <c r="L1039">
        <v>700</v>
      </c>
      <c r="M1039">
        <v>670</v>
      </c>
      <c r="N1039">
        <v>670</v>
      </c>
      <c r="O1039">
        <v>710</v>
      </c>
      <c r="P1039">
        <v>700</v>
      </c>
      <c r="Q1039">
        <v>720</v>
      </c>
      <c r="R1039">
        <v>730</v>
      </c>
      <c r="S1039">
        <v>740</v>
      </c>
      <c r="T1039">
        <v>760</v>
      </c>
      <c r="U1039">
        <v>740</v>
      </c>
      <c r="V1039">
        <v>780</v>
      </c>
      <c r="W1039">
        <v>800</v>
      </c>
      <c r="X1039">
        <v>810</v>
      </c>
      <c r="Y1039" s="145">
        <v>790</v>
      </c>
      <c r="Z1039">
        <v>790</v>
      </c>
      <c r="AA1039">
        <v>740</v>
      </c>
    </row>
    <row r="1040" spans="1:27" x14ac:dyDescent="0.2">
      <c r="A1040" s="89">
        <f>VLOOKUP(C1040,TabellenBDFS!$B$4:$C$2717,2,FALSE)</f>
        <v>146</v>
      </c>
      <c r="B1040" t="str">
        <f t="shared" si="18"/>
        <v>1461</v>
      </c>
      <c r="C1040" t="s">
        <v>149</v>
      </c>
      <c r="D1040">
        <v>1</v>
      </c>
      <c r="E1040">
        <v>170</v>
      </c>
      <c r="F1040">
        <v>160</v>
      </c>
      <c r="G1040">
        <v>180</v>
      </c>
      <c r="H1040">
        <v>170</v>
      </c>
      <c r="I1040">
        <v>180</v>
      </c>
      <c r="J1040">
        <v>180</v>
      </c>
      <c r="K1040">
        <v>180</v>
      </c>
      <c r="L1040">
        <v>180</v>
      </c>
      <c r="M1040">
        <v>180</v>
      </c>
      <c r="N1040">
        <v>190</v>
      </c>
      <c r="O1040">
        <v>200</v>
      </c>
      <c r="P1040">
        <v>210</v>
      </c>
      <c r="Q1040">
        <v>210</v>
      </c>
      <c r="R1040">
        <v>210</v>
      </c>
      <c r="S1040">
        <v>220</v>
      </c>
      <c r="T1040">
        <v>230</v>
      </c>
      <c r="U1040">
        <v>240</v>
      </c>
      <c r="V1040">
        <v>250</v>
      </c>
      <c r="W1040">
        <v>250</v>
      </c>
      <c r="X1040">
        <v>250</v>
      </c>
      <c r="Y1040" s="145">
        <v>240</v>
      </c>
      <c r="Z1040">
        <v>240</v>
      </c>
      <c r="AA1040">
        <v>240</v>
      </c>
    </row>
    <row r="1041" spans="1:27" x14ac:dyDescent="0.2">
      <c r="A1041" s="89">
        <f>VLOOKUP(C1041,TabellenBDFS!$B$4:$C$2717,2,FALSE)</f>
        <v>146</v>
      </c>
      <c r="B1041" t="str">
        <f t="shared" si="18"/>
        <v>1462</v>
      </c>
      <c r="C1041" t="s">
        <v>149</v>
      </c>
      <c r="D1041">
        <v>2</v>
      </c>
      <c r="E1041">
        <v>10</v>
      </c>
      <c r="F1041">
        <v>10</v>
      </c>
      <c r="G1041">
        <v>20</v>
      </c>
      <c r="H1041">
        <v>20</v>
      </c>
      <c r="I1041">
        <v>20</v>
      </c>
      <c r="J1041">
        <v>10</v>
      </c>
      <c r="K1041">
        <v>10</v>
      </c>
      <c r="L1041">
        <v>10</v>
      </c>
      <c r="M1041">
        <v>10</v>
      </c>
      <c r="N1041">
        <v>10</v>
      </c>
      <c r="O1041">
        <v>10</v>
      </c>
      <c r="P1041">
        <v>10</v>
      </c>
      <c r="Q1041">
        <v>10</v>
      </c>
      <c r="R1041">
        <v>10</v>
      </c>
      <c r="S1041">
        <v>10</v>
      </c>
      <c r="T1041">
        <v>10</v>
      </c>
      <c r="U1041">
        <v>10</v>
      </c>
      <c r="V1041">
        <v>10</v>
      </c>
      <c r="W1041">
        <v>10</v>
      </c>
      <c r="X1041">
        <v>10</v>
      </c>
      <c r="Y1041" s="145">
        <v>10</v>
      </c>
      <c r="Z1041">
        <v>10</v>
      </c>
      <c r="AA1041">
        <v>10</v>
      </c>
    </row>
    <row r="1042" spans="1:27" x14ac:dyDescent="0.2">
      <c r="A1042" s="89">
        <f>VLOOKUP(C1042,TabellenBDFS!$B$4:$C$2717,2,FALSE)</f>
        <v>146</v>
      </c>
      <c r="B1042" t="str">
        <f t="shared" si="18"/>
        <v>1463</v>
      </c>
      <c r="C1042" t="s">
        <v>149</v>
      </c>
      <c r="D1042">
        <v>3</v>
      </c>
      <c r="E1042">
        <v>0</v>
      </c>
      <c r="F1042">
        <v>0</v>
      </c>
      <c r="G1042">
        <v>10</v>
      </c>
      <c r="H1042">
        <v>10</v>
      </c>
      <c r="I1042">
        <v>10</v>
      </c>
      <c r="J1042">
        <v>20</v>
      </c>
      <c r="K1042">
        <v>20</v>
      </c>
      <c r="L1042">
        <v>20</v>
      </c>
      <c r="M1042">
        <v>20</v>
      </c>
      <c r="N1042">
        <v>20</v>
      </c>
      <c r="O1042">
        <v>20</v>
      </c>
      <c r="P1042">
        <v>20</v>
      </c>
      <c r="Q1042">
        <v>20</v>
      </c>
      <c r="R1042">
        <v>20</v>
      </c>
      <c r="S1042">
        <v>30</v>
      </c>
      <c r="T1042">
        <v>30</v>
      </c>
      <c r="U1042">
        <v>30</v>
      </c>
      <c r="V1042">
        <v>40</v>
      </c>
      <c r="W1042">
        <v>30</v>
      </c>
      <c r="X1042">
        <v>30</v>
      </c>
      <c r="Y1042" s="145">
        <v>40</v>
      </c>
      <c r="Z1042">
        <v>50</v>
      </c>
      <c r="AA1042">
        <v>50</v>
      </c>
    </row>
    <row r="1043" spans="1:27" x14ac:dyDescent="0.2">
      <c r="A1043" s="89">
        <f>VLOOKUP(C1043,TabellenBDFS!$B$4:$C$2717,2,FALSE)</f>
        <v>146</v>
      </c>
      <c r="B1043" t="str">
        <f t="shared" si="18"/>
        <v>1464</v>
      </c>
      <c r="C1043" t="s">
        <v>149</v>
      </c>
      <c r="D1043">
        <v>4</v>
      </c>
      <c r="E1043">
        <v>0</v>
      </c>
      <c r="F1043">
        <v>0</v>
      </c>
      <c r="G1043">
        <v>10</v>
      </c>
      <c r="H1043">
        <v>10</v>
      </c>
      <c r="I1043">
        <v>10</v>
      </c>
      <c r="J1043">
        <v>10</v>
      </c>
      <c r="K1043">
        <v>10</v>
      </c>
      <c r="L1043">
        <v>10</v>
      </c>
      <c r="M1043">
        <v>10</v>
      </c>
      <c r="N1043">
        <v>10</v>
      </c>
      <c r="O1043">
        <v>10</v>
      </c>
      <c r="P1043">
        <v>10</v>
      </c>
      <c r="Q1043">
        <v>10</v>
      </c>
      <c r="R1043">
        <v>10</v>
      </c>
      <c r="S1043">
        <v>10</v>
      </c>
      <c r="T1043">
        <v>10</v>
      </c>
      <c r="U1043">
        <v>10</v>
      </c>
      <c r="V1043">
        <v>10</v>
      </c>
      <c r="W1043">
        <v>10</v>
      </c>
      <c r="X1043">
        <v>10</v>
      </c>
      <c r="Y1043" s="145">
        <v>10</v>
      </c>
      <c r="Z1043">
        <v>10</v>
      </c>
      <c r="AA1043">
        <v>10</v>
      </c>
    </row>
    <row r="1044" spans="1:27" x14ac:dyDescent="0.2">
      <c r="A1044" s="89">
        <f>VLOOKUP(C1044,TabellenBDFS!$B$4:$C$2717,2,FALSE)</f>
        <v>146</v>
      </c>
      <c r="B1044" t="str">
        <f t="shared" si="18"/>
        <v>1465</v>
      </c>
      <c r="C1044" t="s">
        <v>149</v>
      </c>
      <c r="D1044">
        <v>5</v>
      </c>
      <c r="E1044">
        <v>10</v>
      </c>
      <c r="F1044">
        <v>10</v>
      </c>
      <c r="G1044">
        <v>20</v>
      </c>
      <c r="H1044">
        <v>10</v>
      </c>
      <c r="I1044">
        <v>10</v>
      </c>
      <c r="J1044">
        <v>10</v>
      </c>
      <c r="K1044">
        <v>10</v>
      </c>
      <c r="L1044">
        <v>10</v>
      </c>
      <c r="M1044">
        <v>10</v>
      </c>
      <c r="N1044">
        <v>10</v>
      </c>
      <c r="O1044">
        <v>10</v>
      </c>
      <c r="P1044">
        <v>10</v>
      </c>
      <c r="Q1044">
        <v>10</v>
      </c>
      <c r="R1044">
        <v>10</v>
      </c>
      <c r="S1044">
        <v>10</v>
      </c>
      <c r="T1044">
        <v>10</v>
      </c>
      <c r="U1044">
        <v>10</v>
      </c>
      <c r="V1044">
        <v>10</v>
      </c>
      <c r="W1044">
        <v>10</v>
      </c>
      <c r="X1044">
        <v>10</v>
      </c>
      <c r="Y1044" s="145">
        <v>10</v>
      </c>
      <c r="Z1044">
        <v>10</v>
      </c>
      <c r="AA1044">
        <v>10</v>
      </c>
    </row>
    <row r="1045" spans="1:27" x14ac:dyDescent="0.2">
      <c r="A1045" s="89">
        <f>VLOOKUP(C1045,TabellenBDFS!$B$4:$C$2717,2,FALSE)</f>
        <v>146</v>
      </c>
      <c r="B1045" t="str">
        <f t="shared" si="18"/>
        <v>1466</v>
      </c>
      <c r="C1045" t="s">
        <v>149</v>
      </c>
      <c r="D1045">
        <v>6</v>
      </c>
      <c r="E1045">
        <v>80</v>
      </c>
      <c r="F1045">
        <v>80</v>
      </c>
      <c r="G1045">
        <v>90</v>
      </c>
      <c r="H1045">
        <v>80</v>
      </c>
      <c r="I1045">
        <v>80</v>
      </c>
      <c r="J1045">
        <v>80</v>
      </c>
      <c r="K1045">
        <v>70</v>
      </c>
      <c r="L1045">
        <v>80</v>
      </c>
      <c r="M1045">
        <v>80</v>
      </c>
      <c r="N1045">
        <v>80</v>
      </c>
      <c r="O1045">
        <v>90</v>
      </c>
      <c r="P1045">
        <v>100</v>
      </c>
      <c r="Q1045">
        <v>100</v>
      </c>
      <c r="R1045">
        <v>110</v>
      </c>
      <c r="S1045">
        <v>110</v>
      </c>
      <c r="T1045">
        <v>120</v>
      </c>
      <c r="U1045">
        <v>130</v>
      </c>
      <c r="V1045">
        <v>130</v>
      </c>
      <c r="W1045">
        <v>130</v>
      </c>
      <c r="X1045">
        <v>130</v>
      </c>
      <c r="Y1045" s="145">
        <v>120</v>
      </c>
      <c r="Z1045">
        <v>120</v>
      </c>
      <c r="AA1045">
        <v>120</v>
      </c>
    </row>
    <row r="1046" spans="1:27" x14ac:dyDescent="0.2">
      <c r="A1046" s="89">
        <f>VLOOKUP(C1046,TabellenBDFS!$B$4:$C$2717,2,FALSE)</f>
        <v>146</v>
      </c>
      <c r="B1046" t="str">
        <f t="shared" si="18"/>
        <v>1467</v>
      </c>
      <c r="C1046" t="s">
        <v>149</v>
      </c>
      <c r="D1046">
        <v>7</v>
      </c>
      <c r="E1046">
        <v>60</v>
      </c>
      <c r="F1046">
        <v>60</v>
      </c>
      <c r="G1046">
        <v>60</v>
      </c>
      <c r="H1046">
        <v>50</v>
      </c>
      <c r="I1046">
        <v>60</v>
      </c>
      <c r="J1046">
        <v>50</v>
      </c>
      <c r="K1046">
        <v>50</v>
      </c>
      <c r="L1046">
        <v>50</v>
      </c>
      <c r="M1046">
        <v>60</v>
      </c>
      <c r="N1046">
        <v>70</v>
      </c>
      <c r="O1046">
        <v>70</v>
      </c>
      <c r="P1046">
        <v>60</v>
      </c>
      <c r="Q1046">
        <v>70</v>
      </c>
      <c r="R1046">
        <v>60</v>
      </c>
      <c r="S1046">
        <v>50</v>
      </c>
      <c r="T1046">
        <v>50</v>
      </c>
      <c r="U1046">
        <v>60</v>
      </c>
      <c r="V1046">
        <v>60</v>
      </c>
      <c r="W1046">
        <v>60</v>
      </c>
      <c r="X1046">
        <v>60</v>
      </c>
      <c r="Y1046" s="145">
        <v>60</v>
      </c>
      <c r="Z1046">
        <v>60</v>
      </c>
      <c r="AA1046">
        <v>50</v>
      </c>
    </row>
    <row r="1047" spans="1:27" x14ac:dyDescent="0.2">
      <c r="A1047" s="89">
        <f>VLOOKUP(C1047,TabellenBDFS!$B$4:$C$2717,2,FALSE)</f>
        <v>147</v>
      </c>
      <c r="B1047" t="str">
        <f t="shared" si="18"/>
        <v>1471</v>
      </c>
      <c r="C1047" t="s">
        <v>558</v>
      </c>
      <c r="D1047">
        <v>1</v>
      </c>
      <c r="E1047">
        <v>2140</v>
      </c>
      <c r="F1047">
        <v>2120</v>
      </c>
      <c r="G1047">
        <v>2190</v>
      </c>
      <c r="H1047">
        <v>2550</v>
      </c>
      <c r="I1047">
        <v>2540</v>
      </c>
      <c r="J1047">
        <v>2630</v>
      </c>
      <c r="K1047">
        <v>2660</v>
      </c>
      <c r="L1047">
        <v>2730</v>
      </c>
      <c r="M1047">
        <v>2770</v>
      </c>
      <c r="N1047">
        <v>2750</v>
      </c>
      <c r="O1047">
        <v>2690</v>
      </c>
      <c r="P1047">
        <v>2660</v>
      </c>
      <c r="Q1047">
        <v>2650</v>
      </c>
      <c r="R1047">
        <v>2770</v>
      </c>
      <c r="S1047">
        <v>2810</v>
      </c>
      <c r="T1047">
        <v>2820</v>
      </c>
      <c r="U1047">
        <v>2830</v>
      </c>
      <c r="V1047">
        <v>2900</v>
      </c>
      <c r="W1047">
        <v>2940</v>
      </c>
      <c r="X1047">
        <v>2970</v>
      </c>
      <c r="Y1047" s="145">
        <v>3010</v>
      </c>
      <c r="Z1047">
        <v>3080</v>
      </c>
      <c r="AA1047">
        <v>3110</v>
      </c>
    </row>
    <row r="1048" spans="1:27" x14ac:dyDescent="0.2">
      <c r="A1048" s="89">
        <f>VLOOKUP(C1048,TabellenBDFS!$B$4:$C$2717,2,FALSE)</f>
        <v>147</v>
      </c>
      <c r="B1048" t="str">
        <f t="shared" si="18"/>
        <v>1472</v>
      </c>
      <c r="C1048" t="s">
        <v>558</v>
      </c>
      <c r="D1048">
        <v>2</v>
      </c>
      <c r="E1048">
        <v>340</v>
      </c>
      <c r="F1048">
        <v>330</v>
      </c>
      <c r="G1048">
        <v>330</v>
      </c>
      <c r="H1048">
        <v>360</v>
      </c>
      <c r="I1048">
        <v>350</v>
      </c>
      <c r="J1048">
        <v>350</v>
      </c>
      <c r="K1048">
        <v>350</v>
      </c>
      <c r="L1048">
        <v>350</v>
      </c>
      <c r="M1048">
        <v>350</v>
      </c>
      <c r="N1048">
        <v>340</v>
      </c>
      <c r="O1048">
        <v>320</v>
      </c>
      <c r="P1048">
        <v>320</v>
      </c>
      <c r="Q1048">
        <v>310</v>
      </c>
      <c r="R1048">
        <v>310</v>
      </c>
      <c r="S1048">
        <v>300</v>
      </c>
      <c r="T1048">
        <v>290</v>
      </c>
      <c r="U1048">
        <v>290</v>
      </c>
      <c r="V1048">
        <v>280</v>
      </c>
      <c r="W1048">
        <v>270</v>
      </c>
      <c r="X1048">
        <v>270</v>
      </c>
      <c r="Y1048" s="145">
        <v>260</v>
      </c>
      <c r="Z1048">
        <v>260</v>
      </c>
      <c r="AA1048">
        <v>250</v>
      </c>
    </row>
    <row r="1049" spans="1:27" x14ac:dyDescent="0.2">
      <c r="A1049" s="89">
        <f>VLOOKUP(C1049,TabellenBDFS!$B$4:$C$2717,2,FALSE)</f>
        <v>147</v>
      </c>
      <c r="B1049" t="str">
        <f t="shared" si="18"/>
        <v>1473</v>
      </c>
      <c r="C1049" t="s">
        <v>558</v>
      </c>
      <c r="D1049">
        <v>3</v>
      </c>
      <c r="E1049">
        <v>0</v>
      </c>
      <c r="F1049">
        <v>0</v>
      </c>
      <c r="G1049">
        <v>10</v>
      </c>
      <c r="H1049">
        <v>20</v>
      </c>
      <c r="I1049">
        <v>30</v>
      </c>
      <c r="J1049">
        <v>50</v>
      </c>
      <c r="K1049">
        <v>60</v>
      </c>
      <c r="L1049">
        <v>80</v>
      </c>
      <c r="M1049">
        <v>90</v>
      </c>
      <c r="N1049">
        <v>100</v>
      </c>
      <c r="O1049">
        <v>110</v>
      </c>
      <c r="P1049">
        <v>120</v>
      </c>
      <c r="Q1049">
        <v>120</v>
      </c>
      <c r="R1049">
        <v>120</v>
      </c>
      <c r="S1049">
        <v>110</v>
      </c>
      <c r="T1049">
        <v>110</v>
      </c>
      <c r="U1049">
        <v>100</v>
      </c>
      <c r="V1049">
        <v>110</v>
      </c>
      <c r="W1049">
        <v>120</v>
      </c>
      <c r="X1049">
        <v>130</v>
      </c>
      <c r="Y1049" s="145">
        <v>180</v>
      </c>
      <c r="Z1049">
        <v>210</v>
      </c>
      <c r="AA1049">
        <v>230</v>
      </c>
    </row>
    <row r="1050" spans="1:27" x14ac:dyDescent="0.2">
      <c r="A1050" s="89">
        <f>VLOOKUP(C1050,TabellenBDFS!$B$4:$C$2717,2,FALSE)</f>
        <v>147</v>
      </c>
      <c r="B1050" t="str">
        <f t="shared" si="18"/>
        <v>1474</v>
      </c>
      <c r="C1050" t="s">
        <v>558</v>
      </c>
      <c r="D1050">
        <v>4</v>
      </c>
      <c r="E1050">
        <v>0</v>
      </c>
      <c r="F1050">
        <v>0</v>
      </c>
      <c r="G1050">
        <v>20</v>
      </c>
      <c r="H1050">
        <v>30</v>
      </c>
      <c r="I1050">
        <v>50</v>
      </c>
      <c r="J1050">
        <v>70</v>
      </c>
      <c r="K1050">
        <v>80</v>
      </c>
      <c r="L1050">
        <v>110</v>
      </c>
      <c r="M1050">
        <v>110</v>
      </c>
      <c r="N1050">
        <v>110</v>
      </c>
      <c r="O1050">
        <v>110</v>
      </c>
      <c r="P1050">
        <v>110</v>
      </c>
      <c r="Q1050">
        <v>110</v>
      </c>
      <c r="R1050">
        <v>110</v>
      </c>
      <c r="S1050">
        <v>120</v>
      </c>
      <c r="T1050">
        <v>110</v>
      </c>
      <c r="U1050">
        <v>110</v>
      </c>
      <c r="V1050">
        <v>110</v>
      </c>
      <c r="W1050">
        <v>110</v>
      </c>
      <c r="X1050">
        <v>110</v>
      </c>
      <c r="Y1050" s="145">
        <v>110</v>
      </c>
      <c r="Z1050">
        <v>110</v>
      </c>
      <c r="AA1050">
        <v>140</v>
      </c>
    </row>
    <row r="1051" spans="1:27" x14ac:dyDescent="0.2">
      <c r="A1051" s="89">
        <f>VLOOKUP(C1051,TabellenBDFS!$B$4:$C$2717,2,FALSE)</f>
        <v>147</v>
      </c>
      <c r="B1051" t="str">
        <f t="shared" si="18"/>
        <v>1475</v>
      </c>
      <c r="C1051" t="s">
        <v>558</v>
      </c>
      <c r="D1051">
        <v>5</v>
      </c>
      <c r="E1051">
        <v>70</v>
      </c>
      <c r="F1051">
        <v>60</v>
      </c>
      <c r="G1051">
        <v>60</v>
      </c>
      <c r="H1051">
        <v>80</v>
      </c>
      <c r="I1051">
        <v>90</v>
      </c>
      <c r="J1051">
        <v>100</v>
      </c>
      <c r="K1051">
        <v>110</v>
      </c>
      <c r="L1051">
        <v>110</v>
      </c>
      <c r="M1051">
        <v>110</v>
      </c>
      <c r="N1051">
        <v>110</v>
      </c>
      <c r="O1051">
        <v>100</v>
      </c>
      <c r="P1051">
        <v>90</v>
      </c>
      <c r="Q1051">
        <v>80</v>
      </c>
      <c r="R1051">
        <v>80</v>
      </c>
      <c r="S1051">
        <v>80</v>
      </c>
      <c r="T1051">
        <v>70</v>
      </c>
      <c r="U1051">
        <v>80</v>
      </c>
      <c r="V1051">
        <v>80</v>
      </c>
      <c r="W1051">
        <v>80</v>
      </c>
      <c r="X1051">
        <v>80</v>
      </c>
      <c r="Y1051" s="145">
        <v>70</v>
      </c>
      <c r="Z1051">
        <v>80</v>
      </c>
      <c r="AA1051">
        <v>80</v>
      </c>
    </row>
    <row r="1052" spans="1:27" x14ac:dyDescent="0.2">
      <c r="A1052" s="89">
        <f>VLOOKUP(C1052,TabellenBDFS!$B$4:$C$2717,2,FALSE)</f>
        <v>147</v>
      </c>
      <c r="B1052" t="str">
        <f t="shared" si="18"/>
        <v>1476</v>
      </c>
      <c r="C1052" t="s">
        <v>558</v>
      </c>
      <c r="D1052">
        <v>6</v>
      </c>
      <c r="E1052">
        <v>910</v>
      </c>
      <c r="F1052">
        <v>920</v>
      </c>
      <c r="G1052">
        <v>930</v>
      </c>
      <c r="H1052">
        <v>1100</v>
      </c>
      <c r="I1052">
        <v>1120</v>
      </c>
      <c r="J1052">
        <v>1130</v>
      </c>
      <c r="K1052">
        <v>1110</v>
      </c>
      <c r="L1052">
        <v>1140</v>
      </c>
      <c r="M1052">
        <v>1150</v>
      </c>
      <c r="N1052">
        <v>1160</v>
      </c>
      <c r="O1052">
        <v>1140</v>
      </c>
      <c r="P1052">
        <v>1130</v>
      </c>
      <c r="Q1052">
        <v>1120</v>
      </c>
      <c r="R1052">
        <v>1150</v>
      </c>
      <c r="S1052">
        <v>1130</v>
      </c>
      <c r="T1052">
        <v>1140</v>
      </c>
      <c r="U1052">
        <v>1170</v>
      </c>
      <c r="V1052">
        <v>1170</v>
      </c>
      <c r="W1052">
        <v>1170</v>
      </c>
      <c r="X1052">
        <v>1170</v>
      </c>
      <c r="Y1052" s="145">
        <v>1170</v>
      </c>
      <c r="Z1052">
        <v>1170</v>
      </c>
      <c r="AA1052">
        <v>1130</v>
      </c>
    </row>
    <row r="1053" spans="1:27" x14ac:dyDescent="0.2">
      <c r="A1053" s="89">
        <f>VLOOKUP(C1053,TabellenBDFS!$B$4:$C$2717,2,FALSE)</f>
        <v>147</v>
      </c>
      <c r="B1053" t="str">
        <f t="shared" si="18"/>
        <v>1477</v>
      </c>
      <c r="C1053" t="s">
        <v>558</v>
      </c>
      <c r="D1053">
        <v>7</v>
      </c>
      <c r="E1053">
        <v>810</v>
      </c>
      <c r="F1053">
        <v>810</v>
      </c>
      <c r="G1053">
        <v>850</v>
      </c>
      <c r="H1053">
        <v>960</v>
      </c>
      <c r="I1053">
        <v>900</v>
      </c>
      <c r="J1053">
        <v>930</v>
      </c>
      <c r="K1053">
        <v>950</v>
      </c>
      <c r="L1053">
        <v>950</v>
      </c>
      <c r="M1053">
        <v>960</v>
      </c>
      <c r="N1053">
        <v>920</v>
      </c>
      <c r="O1053">
        <v>900</v>
      </c>
      <c r="P1053">
        <v>890</v>
      </c>
      <c r="Q1053">
        <v>900</v>
      </c>
      <c r="R1053">
        <v>1010</v>
      </c>
      <c r="S1053">
        <v>1070</v>
      </c>
      <c r="T1053">
        <v>1090</v>
      </c>
      <c r="U1053">
        <v>1080</v>
      </c>
      <c r="V1053">
        <v>1150</v>
      </c>
      <c r="W1053">
        <v>1200</v>
      </c>
      <c r="X1053">
        <v>1230</v>
      </c>
      <c r="Y1053" s="145">
        <v>1220</v>
      </c>
      <c r="Z1053">
        <v>1250</v>
      </c>
      <c r="AA1053">
        <v>1270</v>
      </c>
    </row>
    <row r="1054" spans="1:27" x14ac:dyDescent="0.2">
      <c r="A1054" s="89" t="e">
        <f>VLOOKUP(C1054,TabellenBDFS!$B$4:$C$2717,2,FALSE)</f>
        <v>#N/A</v>
      </c>
      <c r="B1054" t="e">
        <f t="shared" si="18"/>
        <v>#N/A</v>
      </c>
      <c r="C1054" t="s">
        <v>42</v>
      </c>
      <c r="D1054">
        <v>1</v>
      </c>
      <c r="E1054">
        <v>150</v>
      </c>
      <c r="F1054">
        <v>160</v>
      </c>
      <c r="G1054">
        <v>160</v>
      </c>
      <c r="H1054">
        <v>180</v>
      </c>
      <c r="I1054">
        <v>180</v>
      </c>
      <c r="J1054">
        <v>170</v>
      </c>
      <c r="K1054">
        <v>180</v>
      </c>
      <c r="L1054">
        <v>170</v>
      </c>
      <c r="M1054">
        <v>160</v>
      </c>
      <c r="N1054">
        <v>160</v>
      </c>
      <c r="O1054">
        <v>150</v>
      </c>
      <c r="P1054">
        <v>160</v>
      </c>
      <c r="Q1054">
        <v>170</v>
      </c>
      <c r="R1054">
        <v>180</v>
      </c>
      <c r="S1054">
        <v>180</v>
      </c>
      <c r="T1054">
        <v>180</v>
      </c>
      <c r="U1054">
        <v>180</v>
      </c>
      <c r="V1054">
        <v>170</v>
      </c>
      <c r="W1054">
        <v>160</v>
      </c>
      <c r="X1054">
        <v>160</v>
      </c>
      <c r="Y1054" s="145" t="e">
        <v>#N/A</v>
      </c>
      <c r="Z1054" t="e">
        <v>#N/A</v>
      </c>
      <c r="AA1054" t="e">
        <v>#N/A</v>
      </c>
    </row>
    <row r="1055" spans="1:27" x14ac:dyDescent="0.2">
      <c r="A1055" s="89" t="e">
        <f>VLOOKUP(C1055,TabellenBDFS!$B$4:$C$2717,2,FALSE)</f>
        <v>#N/A</v>
      </c>
      <c r="B1055" t="e">
        <f t="shared" si="18"/>
        <v>#N/A</v>
      </c>
      <c r="C1055" t="s">
        <v>42</v>
      </c>
      <c r="D1055">
        <v>2</v>
      </c>
      <c r="E1055">
        <v>40</v>
      </c>
      <c r="F1055">
        <v>40</v>
      </c>
      <c r="G1055">
        <v>40</v>
      </c>
      <c r="H1055">
        <v>40</v>
      </c>
      <c r="I1055">
        <v>40</v>
      </c>
      <c r="J1055">
        <v>40</v>
      </c>
      <c r="K1055">
        <v>30</v>
      </c>
      <c r="L1055">
        <v>30</v>
      </c>
      <c r="M1055">
        <v>30</v>
      </c>
      <c r="N1055">
        <v>30</v>
      </c>
      <c r="O1055">
        <v>20</v>
      </c>
      <c r="P1055">
        <v>20</v>
      </c>
      <c r="Q1055">
        <v>20</v>
      </c>
      <c r="R1055">
        <v>20</v>
      </c>
      <c r="S1055">
        <v>20</v>
      </c>
      <c r="T1055">
        <v>20</v>
      </c>
      <c r="U1055">
        <v>10</v>
      </c>
      <c r="V1055">
        <v>10</v>
      </c>
      <c r="W1055">
        <v>10</v>
      </c>
      <c r="X1055">
        <v>10</v>
      </c>
      <c r="Y1055" s="145" t="e">
        <v>#N/A</v>
      </c>
      <c r="Z1055" t="e">
        <v>#N/A</v>
      </c>
      <c r="AA1055" t="e">
        <v>#N/A</v>
      </c>
    </row>
    <row r="1056" spans="1:27" x14ac:dyDescent="0.2">
      <c r="A1056" s="89" t="e">
        <f>VLOOKUP(C1056,TabellenBDFS!$B$4:$C$2717,2,FALSE)</f>
        <v>#N/A</v>
      </c>
      <c r="B1056" t="e">
        <f t="shared" si="18"/>
        <v>#N/A</v>
      </c>
      <c r="C1056" t="s">
        <v>42</v>
      </c>
      <c r="D1056">
        <v>3</v>
      </c>
      <c r="E1056">
        <v>0</v>
      </c>
      <c r="F1056">
        <v>0</v>
      </c>
      <c r="G1056">
        <v>0</v>
      </c>
      <c r="H1056">
        <v>10</v>
      </c>
      <c r="I1056">
        <v>10</v>
      </c>
      <c r="J1056">
        <v>10</v>
      </c>
      <c r="K1056">
        <v>10</v>
      </c>
      <c r="L1056">
        <v>10</v>
      </c>
      <c r="M1056">
        <v>10</v>
      </c>
      <c r="N1056">
        <v>10</v>
      </c>
      <c r="O1056">
        <v>10</v>
      </c>
      <c r="P1056">
        <v>10</v>
      </c>
      <c r="Q1056">
        <v>20</v>
      </c>
      <c r="R1056">
        <v>20</v>
      </c>
      <c r="S1056">
        <v>20</v>
      </c>
      <c r="T1056">
        <v>30</v>
      </c>
      <c r="U1056">
        <v>20</v>
      </c>
      <c r="V1056">
        <v>30</v>
      </c>
      <c r="W1056">
        <v>20</v>
      </c>
      <c r="X1056">
        <v>20</v>
      </c>
      <c r="Y1056" s="145" t="e">
        <v>#N/A</v>
      </c>
      <c r="Z1056" t="e">
        <v>#N/A</v>
      </c>
      <c r="AA1056" t="e">
        <v>#N/A</v>
      </c>
    </row>
    <row r="1057" spans="1:27" x14ac:dyDescent="0.2">
      <c r="A1057" s="89" t="e">
        <f>VLOOKUP(C1057,TabellenBDFS!$B$4:$C$2717,2,FALSE)</f>
        <v>#N/A</v>
      </c>
      <c r="B1057" t="e">
        <f t="shared" si="18"/>
        <v>#N/A</v>
      </c>
      <c r="C1057" t="s">
        <v>42</v>
      </c>
      <c r="D1057">
        <v>4</v>
      </c>
      <c r="E1057">
        <v>0</v>
      </c>
      <c r="F1057">
        <v>0</v>
      </c>
      <c r="G1057">
        <v>0</v>
      </c>
      <c r="H1057">
        <v>10</v>
      </c>
      <c r="I1057">
        <v>10</v>
      </c>
      <c r="J1057">
        <v>10</v>
      </c>
      <c r="K1057">
        <v>10</v>
      </c>
      <c r="L1057">
        <v>0</v>
      </c>
      <c r="M1057">
        <v>10</v>
      </c>
      <c r="N1057">
        <v>10</v>
      </c>
      <c r="O1057">
        <v>0</v>
      </c>
      <c r="P1057">
        <v>10</v>
      </c>
      <c r="Q1057">
        <v>10</v>
      </c>
      <c r="R1057">
        <v>10</v>
      </c>
      <c r="S1057">
        <v>10</v>
      </c>
      <c r="T1057">
        <v>10</v>
      </c>
      <c r="U1057">
        <v>10</v>
      </c>
      <c r="V1057">
        <v>10</v>
      </c>
      <c r="W1057">
        <v>10</v>
      </c>
      <c r="X1057">
        <v>10</v>
      </c>
      <c r="Y1057" s="145" t="e">
        <v>#N/A</v>
      </c>
      <c r="Z1057" t="e">
        <v>#N/A</v>
      </c>
      <c r="AA1057" t="e">
        <v>#N/A</v>
      </c>
    </row>
    <row r="1058" spans="1:27" x14ac:dyDescent="0.2">
      <c r="A1058" s="89" t="e">
        <f>VLOOKUP(C1058,TabellenBDFS!$B$4:$C$2717,2,FALSE)</f>
        <v>#N/A</v>
      </c>
      <c r="B1058" t="e">
        <f t="shared" si="18"/>
        <v>#N/A</v>
      </c>
      <c r="C1058" t="s">
        <v>42</v>
      </c>
      <c r="D1058">
        <v>5</v>
      </c>
      <c r="E1058">
        <v>10</v>
      </c>
      <c r="F1058">
        <v>10</v>
      </c>
      <c r="G1058">
        <v>10</v>
      </c>
      <c r="H1058">
        <v>10</v>
      </c>
      <c r="I1058">
        <v>10</v>
      </c>
      <c r="J1058">
        <v>10</v>
      </c>
      <c r="K1058">
        <v>10</v>
      </c>
      <c r="L1058">
        <v>10</v>
      </c>
      <c r="M1058">
        <v>10</v>
      </c>
      <c r="N1058">
        <v>10</v>
      </c>
      <c r="O1058">
        <v>10</v>
      </c>
      <c r="P1058">
        <v>10</v>
      </c>
      <c r="Q1058">
        <v>10</v>
      </c>
      <c r="R1058">
        <v>10</v>
      </c>
      <c r="S1058">
        <v>10</v>
      </c>
      <c r="T1058">
        <v>10</v>
      </c>
      <c r="U1058">
        <v>10</v>
      </c>
      <c r="V1058">
        <v>10</v>
      </c>
      <c r="W1058">
        <v>10</v>
      </c>
      <c r="X1058">
        <v>10</v>
      </c>
      <c r="Y1058" s="145" t="e">
        <v>#N/A</v>
      </c>
      <c r="Z1058" t="e">
        <v>#N/A</v>
      </c>
      <c r="AA1058" t="e">
        <v>#N/A</v>
      </c>
    </row>
    <row r="1059" spans="1:27" x14ac:dyDescent="0.2">
      <c r="A1059" s="89" t="e">
        <f>VLOOKUP(C1059,TabellenBDFS!$B$4:$C$2717,2,FALSE)</f>
        <v>#N/A</v>
      </c>
      <c r="B1059" t="e">
        <f t="shared" si="18"/>
        <v>#N/A</v>
      </c>
      <c r="C1059" t="s">
        <v>42</v>
      </c>
      <c r="D1059">
        <v>6</v>
      </c>
      <c r="E1059">
        <v>60</v>
      </c>
      <c r="F1059">
        <v>60</v>
      </c>
      <c r="G1059">
        <v>60</v>
      </c>
      <c r="H1059">
        <v>70</v>
      </c>
      <c r="I1059">
        <v>70</v>
      </c>
      <c r="J1059">
        <v>70</v>
      </c>
      <c r="K1059">
        <v>70</v>
      </c>
      <c r="L1059">
        <v>70</v>
      </c>
      <c r="M1059">
        <v>70</v>
      </c>
      <c r="N1059">
        <v>70</v>
      </c>
      <c r="O1059">
        <v>70</v>
      </c>
      <c r="P1059">
        <v>70</v>
      </c>
      <c r="Q1059">
        <v>70</v>
      </c>
      <c r="R1059">
        <v>70</v>
      </c>
      <c r="S1059">
        <v>80</v>
      </c>
      <c r="T1059">
        <v>70</v>
      </c>
      <c r="U1059">
        <v>80</v>
      </c>
      <c r="V1059">
        <v>80</v>
      </c>
      <c r="W1059">
        <v>80</v>
      </c>
      <c r="X1059">
        <v>70</v>
      </c>
      <c r="Y1059" s="145" t="e">
        <v>#N/A</v>
      </c>
      <c r="Z1059" t="e">
        <v>#N/A</v>
      </c>
      <c r="AA1059" t="e">
        <v>#N/A</v>
      </c>
    </row>
    <row r="1060" spans="1:27" x14ac:dyDescent="0.2">
      <c r="A1060" s="89" t="e">
        <f>VLOOKUP(C1060,TabellenBDFS!$B$4:$C$2717,2,FALSE)</f>
        <v>#N/A</v>
      </c>
      <c r="B1060" t="e">
        <f t="shared" si="18"/>
        <v>#N/A</v>
      </c>
      <c r="C1060" t="s">
        <v>42</v>
      </c>
      <c r="D1060">
        <v>7</v>
      </c>
      <c r="E1060">
        <v>40</v>
      </c>
      <c r="F1060">
        <v>50</v>
      </c>
      <c r="G1060">
        <v>40</v>
      </c>
      <c r="H1060">
        <v>50</v>
      </c>
      <c r="I1060">
        <v>50</v>
      </c>
      <c r="J1060">
        <v>50</v>
      </c>
      <c r="K1060">
        <v>50</v>
      </c>
      <c r="L1060">
        <v>50</v>
      </c>
      <c r="M1060">
        <v>50</v>
      </c>
      <c r="N1060">
        <v>50</v>
      </c>
      <c r="O1060">
        <v>50</v>
      </c>
      <c r="P1060">
        <v>50</v>
      </c>
      <c r="Q1060">
        <v>50</v>
      </c>
      <c r="R1060">
        <v>50</v>
      </c>
      <c r="S1060">
        <v>50</v>
      </c>
      <c r="T1060">
        <v>40</v>
      </c>
      <c r="U1060">
        <v>50</v>
      </c>
      <c r="V1060">
        <v>40</v>
      </c>
      <c r="W1060">
        <v>40</v>
      </c>
      <c r="X1060">
        <v>40</v>
      </c>
      <c r="Y1060" s="145" t="e">
        <v>#N/A</v>
      </c>
      <c r="Z1060" t="e">
        <v>#N/A</v>
      </c>
      <c r="AA1060" t="e">
        <v>#N/A</v>
      </c>
    </row>
    <row r="1061" spans="1:27" x14ac:dyDescent="0.2">
      <c r="A1061" s="89">
        <f>VLOOKUP(C1061,TabellenBDFS!$B$4:$C$2717,2,FALSE)</f>
        <v>149</v>
      </c>
      <c r="B1061" t="str">
        <f t="shared" si="18"/>
        <v>1491</v>
      </c>
      <c r="C1061" t="s">
        <v>152</v>
      </c>
      <c r="D1061">
        <v>1</v>
      </c>
      <c r="E1061">
        <v>260</v>
      </c>
      <c r="F1061">
        <v>280</v>
      </c>
      <c r="G1061">
        <v>280</v>
      </c>
      <c r="H1061">
        <v>330</v>
      </c>
      <c r="I1061">
        <v>230</v>
      </c>
      <c r="J1061">
        <v>240</v>
      </c>
      <c r="K1061">
        <v>240</v>
      </c>
      <c r="L1061">
        <v>250</v>
      </c>
      <c r="M1061">
        <v>270</v>
      </c>
      <c r="N1061">
        <v>280</v>
      </c>
      <c r="O1061">
        <v>280</v>
      </c>
      <c r="P1061">
        <v>300</v>
      </c>
      <c r="Q1061">
        <v>360</v>
      </c>
      <c r="R1061">
        <v>330</v>
      </c>
      <c r="S1061">
        <v>340</v>
      </c>
      <c r="T1061">
        <v>360</v>
      </c>
      <c r="U1061">
        <v>370</v>
      </c>
      <c r="V1061">
        <v>370</v>
      </c>
      <c r="W1061">
        <v>370</v>
      </c>
      <c r="X1061">
        <v>370</v>
      </c>
      <c r="Y1061" s="145">
        <v>360</v>
      </c>
      <c r="Z1061">
        <v>360</v>
      </c>
      <c r="AA1061">
        <v>350</v>
      </c>
    </row>
    <row r="1062" spans="1:27" x14ac:dyDescent="0.2">
      <c r="A1062" s="89">
        <f>VLOOKUP(C1062,TabellenBDFS!$B$4:$C$2717,2,FALSE)</f>
        <v>149</v>
      </c>
      <c r="B1062" t="str">
        <f t="shared" si="18"/>
        <v>1492</v>
      </c>
      <c r="C1062" t="s">
        <v>152</v>
      </c>
      <c r="D1062">
        <v>2</v>
      </c>
      <c r="E1062">
        <v>10</v>
      </c>
      <c r="F1062">
        <v>10</v>
      </c>
      <c r="G1062">
        <v>10</v>
      </c>
      <c r="H1062">
        <v>10</v>
      </c>
      <c r="I1062">
        <v>10</v>
      </c>
      <c r="J1062">
        <v>10</v>
      </c>
      <c r="K1062">
        <v>0</v>
      </c>
      <c r="L1062">
        <v>0</v>
      </c>
      <c r="M1062">
        <v>0</v>
      </c>
      <c r="N1062">
        <v>0</v>
      </c>
      <c r="O1062">
        <v>0</v>
      </c>
      <c r="P1062">
        <v>0</v>
      </c>
      <c r="Q1062">
        <v>0</v>
      </c>
      <c r="R1062">
        <v>0</v>
      </c>
      <c r="S1062">
        <v>0</v>
      </c>
      <c r="T1062">
        <v>0</v>
      </c>
      <c r="U1062">
        <v>0</v>
      </c>
      <c r="V1062">
        <v>0</v>
      </c>
      <c r="W1062">
        <v>0</v>
      </c>
      <c r="X1062">
        <v>0</v>
      </c>
      <c r="Y1062" s="145">
        <v>0</v>
      </c>
      <c r="Z1062">
        <v>0</v>
      </c>
      <c r="AA1062">
        <v>0</v>
      </c>
    </row>
    <row r="1063" spans="1:27" x14ac:dyDescent="0.2">
      <c r="A1063" s="89">
        <f>VLOOKUP(C1063,TabellenBDFS!$B$4:$C$2717,2,FALSE)</f>
        <v>149</v>
      </c>
      <c r="B1063" t="str">
        <f t="shared" si="18"/>
        <v>1493</v>
      </c>
      <c r="C1063" t="s">
        <v>152</v>
      </c>
      <c r="D1063">
        <v>3</v>
      </c>
      <c r="E1063">
        <v>0</v>
      </c>
      <c r="F1063">
        <v>0</v>
      </c>
      <c r="G1063">
        <v>0</v>
      </c>
      <c r="H1063">
        <v>0</v>
      </c>
      <c r="I1063">
        <v>0</v>
      </c>
      <c r="J1063">
        <v>10</v>
      </c>
      <c r="K1063">
        <v>10</v>
      </c>
      <c r="L1063">
        <v>10</v>
      </c>
      <c r="M1063">
        <v>20</v>
      </c>
      <c r="N1063">
        <v>20</v>
      </c>
      <c r="O1063">
        <v>20</v>
      </c>
      <c r="P1063">
        <v>20</v>
      </c>
      <c r="Q1063">
        <v>20</v>
      </c>
      <c r="R1063">
        <v>20</v>
      </c>
      <c r="S1063">
        <v>20</v>
      </c>
      <c r="T1063">
        <v>20</v>
      </c>
      <c r="U1063">
        <v>20</v>
      </c>
      <c r="V1063">
        <v>30</v>
      </c>
      <c r="W1063">
        <v>20</v>
      </c>
      <c r="X1063">
        <v>30</v>
      </c>
      <c r="Y1063" s="145">
        <v>30</v>
      </c>
      <c r="Z1063">
        <v>30</v>
      </c>
      <c r="AA1063">
        <v>30</v>
      </c>
    </row>
    <row r="1064" spans="1:27" x14ac:dyDescent="0.2">
      <c r="A1064" s="89">
        <f>VLOOKUP(C1064,TabellenBDFS!$B$4:$C$2717,2,FALSE)</f>
        <v>149</v>
      </c>
      <c r="B1064" t="str">
        <f t="shared" si="18"/>
        <v>1494</v>
      </c>
      <c r="C1064" t="s">
        <v>152</v>
      </c>
      <c r="D1064">
        <v>4</v>
      </c>
      <c r="E1064">
        <v>0</v>
      </c>
      <c r="F1064">
        <v>0</v>
      </c>
      <c r="G1064">
        <v>0</v>
      </c>
      <c r="H1064">
        <v>0</v>
      </c>
      <c r="I1064">
        <v>0</v>
      </c>
      <c r="J1064">
        <v>0</v>
      </c>
      <c r="K1064">
        <v>0</v>
      </c>
      <c r="L1064">
        <v>0</v>
      </c>
      <c r="M1064">
        <v>0</v>
      </c>
      <c r="N1064">
        <v>10</v>
      </c>
      <c r="O1064">
        <v>10</v>
      </c>
      <c r="P1064">
        <v>10</v>
      </c>
      <c r="Q1064">
        <v>10</v>
      </c>
      <c r="R1064">
        <v>10</v>
      </c>
      <c r="S1064">
        <v>0</v>
      </c>
      <c r="T1064">
        <v>0</v>
      </c>
      <c r="U1064">
        <v>0</v>
      </c>
      <c r="V1064">
        <v>0</v>
      </c>
      <c r="W1064">
        <v>0</v>
      </c>
      <c r="X1064">
        <v>0</v>
      </c>
      <c r="Y1064" s="145">
        <v>0</v>
      </c>
      <c r="Z1064">
        <v>0</v>
      </c>
      <c r="AA1064">
        <v>0</v>
      </c>
    </row>
    <row r="1065" spans="1:27" x14ac:dyDescent="0.2">
      <c r="A1065" s="89">
        <f>VLOOKUP(C1065,TabellenBDFS!$B$4:$C$2717,2,FALSE)</f>
        <v>149</v>
      </c>
      <c r="B1065" t="str">
        <f t="shared" si="18"/>
        <v>1495</v>
      </c>
      <c r="C1065" t="s">
        <v>152</v>
      </c>
      <c r="D1065">
        <v>5</v>
      </c>
      <c r="E1065">
        <v>0</v>
      </c>
      <c r="F1065">
        <v>0</v>
      </c>
      <c r="G1065">
        <v>0</v>
      </c>
      <c r="H1065">
        <v>0</v>
      </c>
      <c r="I1065">
        <v>0</v>
      </c>
      <c r="J1065">
        <v>0</v>
      </c>
      <c r="K1065">
        <v>0</v>
      </c>
      <c r="L1065">
        <v>0</v>
      </c>
      <c r="M1065">
        <v>0</v>
      </c>
      <c r="N1065">
        <v>0</v>
      </c>
      <c r="O1065">
        <v>0</v>
      </c>
      <c r="P1065">
        <v>0</v>
      </c>
      <c r="Q1065">
        <v>0</v>
      </c>
      <c r="R1065">
        <v>0</v>
      </c>
      <c r="S1065">
        <v>0</v>
      </c>
      <c r="T1065">
        <v>0</v>
      </c>
      <c r="U1065">
        <v>0</v>
      </c>
      <c r="V1065">
        <v>0</v>
      </c>
      <c r="W1065">
        <v>0</v>
      </c>
      <c r="X1065">
        <v>0</v>
      </c>
      <c r="Y1065" s="145">
        <v>0</v>
      </c>
      <c r="Z1065">
        <v>0</v>
      </c>
      <c r="AA1065">
        <v>0</v>
      </c>
    </row>
    <row r="1066" spans="1:27" x14ac:dyDescent="0.2">
      <c r="A1066" s="89">
        <f>VLOOKUP(C1066,TabellenBDFS!$B$4:$C$2717,2,FALSE)</f>
        <v>149</v>
      </c>
      <c r="B1066" t="str">
        <f t="shared" si="18"/>
        <v>1496</v>
      </c>
      <c r="C1066" t="s">
        <v>152</v>
      </c>
      <c r="D1066">
        <v>6</v>
      </c>
      <c r="E1066">
        <v>180</v>
      </c>
      <c r="F1066">
        <v>200</v>
      </c>
      <c r="G1066">
        <v>200</v>
      </c>
      <c r="H1066">
        <v>210</v>
      </c>
      <c r="I1066">
        <v>150</v>
      </c>
      <c r="J1066">
        <v>160</v>
      </c>
      <c r="K1066">
        <v>150</v>
      </c>
      <c r="L1066">
        <v>150</v>
      </c>
      <c r="M1066">
        <v>160</v>
      </c>
      <c r="N1066">
        <v>180</v>
      </c>
      <c r="O1066">
        <v>180</v>
      </c>
      <c r="P1066">
        <v>200</v>
      </c>
      <c r="Q1066">
        <v>250</v>
      </c>
      <c r="R1066">
        <v>230</v>
      </c>
      <c r="S1066">
        <v>250</v>
      </c>
      <c r="T1066">
        <v>270</v>
      </c>
      <c r="U1066">
        <v>280</v>
      </c>
      <c r="V1066">
        <v>270</v>
      </c>
      <c r="W1066">
        <v>270</v>
      </c>
      <c r="X1066">
        <v>270</v>
      </c>
      <c r="Y1066" s="145">
        <v>270</v>
      </c>
      <c r="Z1066">
        <v>270</v>
      </c>
      <c r="AA1066">
        <v>260</v>
      </c>
    </row>
    <row r="1067" spans="1:27" x14ac:dyDescent="0.2">
      <c r="A1067" s="89">
        <f>VLOOKUP(C1067,TabellenBDFS!$B$4:$C$2717,2,FALSE)</f>
        <v>149</v>
      </c>
      <c r="B1067" t="str">
        <f t="shared" si="18"/>
        <v>1497</v>
      </c>
      <c r="C1067" t="s">
        <v>152</v>
      </c>
      <c r="D1067">
        <v>7</v>
      </c>
      <c r="E1067">
        <v>70</v>
      </c>
      <c r="F1067">
        <v>70</v>
      </c>
      <c r="G1067">
        <v>70</v>
      </c>
      <c r="H1067">
        <v>100</v>
      </c>
      <c r="I1067">
        <v>60</v>
      </c>
      <c r="J1067">
        <v>70</v>
      </c>
      <c r="K1067">
        <v>70</v>
      </c>
      <c r="L1067">
        <v>80</v>
      </c>
      <c r="M1067">
        <v>80</v>
      </c>
      <c r="N1067">
        <v>80</v>
      </c>
      <c r="O1067">
        <v>70</v>
      </c>
      <c r="P1067">
        <v>80</v>
      </c>
      <c r="Q1067">
        <v>70</v>
      </c>
      <c r="R1067">
        <v>70</v>
      </c>
      <c r="S1067">
        <v>70</v>
      </c>
      <c r="T1067">
        <v>60</v>
      </c>
      <c r="U1067">
        <v>60</v>
      </c>
      <c r="V1067">
        <v>70</v>
      </c>
      <c r="W1067">
        <v>70</v>
      </c>
      <c r="X1067">
        <v>70</v>
      </c>
      <c r="Y1067" s="145">
        <v>60</v>
      </c>
      <c r="Z1067">
        <v>60</v>
      </c>
      <c r="AA1067">
        <v>60</v>
      </c>
    </row>
    <row r="1068" spans="1:27" x14ac:dyDescent="0.2">
      <c r="A1068" s="89">
        <f>VLOOKUP(C1068,TabellenBDFS!$B$4:$C$2717,2,FALSE)</f>
        <v>150</v>
      </c>
      <c r="B1068" t="str">
        <f t="shared" si="18"/>
        <v>1501</v>
      </c>
      <c r="C1068" t="s">
        <v>153</v>
      </c>
      <c r="D1068">
        <v>1</v>
      </c>
      <c r="E1068">
        <v>220</v>
      </c>
      <c r="F1068">
        <v>240</v>
      </c>
      <c r="G1068">
        <v>260</v>
      </c>
      <c r="H1068">
        <v>270</v>
      </c>
      <c r="I1068">
        <v>280</v>
      </c>
      <c r="J1068">
        <v>280</v>
      </c>
      <c r="K1068">
        <v>300</v>
      </c>
      <c r="L1068">
        <v>320</v>
      </c>
      <c r="M1068">
        <v>330</v>
      </c>
      <c r="N1068">
        <v>340</v>
      </c>
      <c r="O1068">
        <v>370</v>
      </c>
      <c r="P1068">
        <v>400</v>
      </c>
      <c r="Q1068">
        <v>420</v>
      </c>
      <c r="R1068">
        <v>430</v>
      </c>
      <c r="S1068">
        <v>400</v>
      </c>
      <c r="T1068">
        <v>390</v>
      </c>
      <c r="U1068">
        <v>380</v>
      </c>
      <c r="V1068">
        <v>390</v>
      </c>
      <c r="W1068">
        <v>430</v>
      </c>
      <c r="X1068">
        <v>440</v>
      </c>
      <c r="Y1068" s="145">
        <v>440</v>
      </c>
      <c r="Z1068">
        <v>460</v>
      </c>
      <c r="AA1068">
        <v>450</v>
      </c>
    </row>
    <row r="1069" spans="1:27" x14ac:dyDescent="0.2">
      <c r="A1069" s="89">
        <f>VLOOKUP(C1069,TabellenBDFS!$B$4:$C$2717,2,FALSE)</f>
        <v>150</v>
      </c>
      <c r="B1069" t="str">
        <f t="shared" si="18"/>
        <v>1502</v>
      </c>
      <c r="C1069" t="s">
        <v>153</v>
      </c>
      <c r="D1069">
        <v>2</v>
      </c>
      <c r="E1069">
        <v>80</v>
      </c>
      <c r="F1069">
        <v>80</v>
      </c>
      <c r="G1069">
        <v>80</v>
      </c>
      <c r="H1069">
        <v>80</v>
      </c>
      <c r="I1069">
        <v>80</v>
      </c>
      <c r="J1069">
        <v>80</v>
      </c>
      <c r="K1069">
        <v>80</v>
      </c>
      <c r="L1069">
        <v>90</v>
      </c>
      <c r="M1069">
        <v>90</v>
      </c>
      <c r="N1069">
        <v>100</v>
      </c>
      <c r="O1069">
        <v>100</v>
      </c>
      <c r="P1069">
        <v>100</v>
      </c>
      <c r="Q1069">
        <v>100</v>
      </c>
      <c r="R1069">
        <v>100</v>
      </c>
      <c r="S1069">
        <v>90</v>
      </c>
      <c r="T1069">
        <v>90</v>
      </c>
      <c r="U1069">
        <v>90</v>
      </c>
      <c r="V1069">
        <v>80</v>
      </c>
      <c r="W1069">
        <v>80</v>
      </c>
      <c r="X1069">
        <v>70</v>
      </c>
      <c r="Y1069" s="145">
        <v>70</v>
      </c>
      <c r="Z1069">
        <v>70</v>
      </c>
      <c r="AA1069">
        <v>70</v>
      </c>
    </row>
    <row r="1070" spans="1:27" x14ac:dyDescent="0.2">
      <c r="A1070" s="89">
        <f>VLOOKUP(C1070,TabellenBDFS!$B$4:$C$2717,2,FALSE)</f>
        <v>150</v>
      </c>
      <c r="B1070" t="str">
        <f t="shared" si="18"/>
        <v>1503</v>
      </c>
      <c r="C1070" t="s">
        <v>153</v>
      </c>
      <c r="D1070">
        <v>3</v>
      </c>
      <c r="E1070">
        <v>0</v>
      </c>
      <c r="F1070">
        <v>0</v>
      </c>
      <c r="G1070">
        <v>10</v>
      </c>
      <c r="H1070">
        <v>20</v>
      </c>
      <c r="I1070">
        <v>20</v>
      </c>
      <c r="J1070">
        <v>30</v>
      </c>
      <c r="K1070">
        <v>40</v>
      </c>
      <c r="L1070">
        <v>50</v>
      </c>
      <c r="M1070">
        <v>50</v>
      </c>
      <c r="N1070">
        <v>60</v>
      </c>
      <c r="O1070">
        <v>70</v>
      </c>
      <c r="P1070">
        <v>90</v>
      </c>
      <c r="Q1070">
        <v>110</v>
      </c>
      <c r="R1070">
        <v>130</v>
      </c>
      <c r="S1070">
        <v>110</v>
      </c>
      <c r="T1070">
        <v>110</v>
      </c>
      <c r="U1070">
        <v>100</v>
      </c>
      <c r="V1070">
        <v>120</v>
      </c>
      <c r="W1070">
        <v>140</v>
      </c>
      <c r="X1070">
        <v>150</v>
      </c>
      <c r="Y1070" s="145">
        <v>150</v>
      </c>
      <c r="Z1070">
        <v>160</v>
      </c>
      <c r="AA1070">
        <v>160</v>
      </c>
    </row>
    <row r="1071" spans="1:27" x14ac:dyDescent="0.2">
      <c r="A1071" s="89">
        <f>VLOOKUP(C1071,TabellenBDFS!$B$4:$C$2717,2,FALSE)</f>
        <v>150</v>
      </c>
      <c r="B1071" t="str">
        <f t="shared" si="18"/>
        <v>1504</v>
      </c>
      <c r="C1071" t="s">
        <v>153</v>
      </c>
      <c r="D1071">
        <v>4</v>
      </c>
      <c r="E1071">
        <v>0</v>
      </c>
      <c r="F1071">
        <v>0</v>
      </c>
      <c r="G1071">
        <v>10</v>
      </c>
      <c r="H1071">
        <v>0</v>
      </c>
      <c r="I1071">
        <v>0</v>
      </c>
      <c r="J1071">
        <v>0</v>
      </c>
      <c r="K1071">
        <v>0</v>
      </c>
      <c r="L1071">
        <v>0</v>
      </c>
      <c r="M1071">
        <v>0</v>
      </c>
      <c r="N1071">
        <v>0</v>
      </c>
      <c r="O1071">
        <v>10</v>
      </c>
      <c r="P1071">
        <v>10</v>
      </c>
      <c r="Q1071">
        <v>10</v>
      </c>
      <c r="R1071">
        <v>20</v>
      </c>
      <c r="S1071">
        <v>20</v>
      </c>
      <c r="T1071">
        <v>20</v>
      </c>
      <c r="U1071">
        <v>20</v>
      </c>
      <c r="V1071">
        <v>10</v>
      </c>
      <c r="W1071">
        <v>20</v>
      </c>
      <c r="X1071">
        <v>20</v>
      </c>
      <c r="Y1071" s="145">
        <v>20</v>
      </c>
      <c r="Z1071">
        <v>20</v>
      </c>
      <c r="AA1071">
        <v>20</v>
      </c>
    </row>
    <row r="1072" spans="1:27" x14ac:dyDescent="0.2">
      <c r="A1072" s="89">
        <f>VLOOKUP(C1072,TabellenBDFS!$B$4:$C$2717,2,FALSE)</f>
        <v>150</v>
      </c>
      <c r="B1072" t="str">
        <f t="shared" si="18"/>
        <v>1505</v>
      </c>
      <c r="C1072" t="s">
        <v>153</v>
      </c>
      <c r="D1072">
        <v>5</v>
      </c>
      <c r="E1072">
        <v>10</v>
      </c>
      <c r="F1072">
        <v>10</v>
      </c>
      <c r="G1072">
        <v>10</v>
      </c>
      <c r="H1072">
        <v>10</v>
      </c>
      <c r="I1072">
        <v>10</v>
      </c>
      <c r="J1072">
        <v>20</v>
      </c>
      <c r="K1072">
        <v>10</v>
      </c>
      <c r="L1072">
        <v>10</v>
      </c>
      <c r="M1072">
        <v>10</v>
      </c>
      <c r="N1072">
        <v>10</v>
      </c>
      <c r="O1072">
        <v>10</v>
      </c>
      <c r="P1072">
        <v>10</v>
      </c>
      <c r="Q1072">
        <v>10</v>
      </c>
      <c r="R1072">
        <v>10</v>
      </c>
      <c r="S1072">
        <v>10</v>
      </c>
      <c r="T1072">
        <v>10</v>
      </c>
      <c r="U1072">
        <v>10</v>
      </c>
      <c r="V1072">
        <v>0</v>
      </c>
      <c r="W1072">
        <v>0</v>
      </c>
      <c r="X1072">
        <v>0</v>
      </c>
      <c r="Y1072" s="145">
        <v>0</v>
      </c>
      <c r="Z1072">
        <v>0</v>
      </c>
      <c r="AA1072">
        <v>0</v>
      </c>
    </row>
    <row r="1073" spans="1:27" x14ac:dyDescent="0.2">
      <c r="A1073" s="89">
        <f>VLOOKUP(C1073,TabellenBDFS!$B$4:$C$2717,2,FALSE)</f>
        <v>150</v>
      </c>
      <c r="B1073" t="str">
        <f t="shared" si="18"/>
        <v>1506</v>
      </c>
      <c r="C1073" t="s">
        <v>153</v>
      </c>
      <c r="D1073">
        <v>6</v>
      </c>
      <c r="E1073">
        <v>40</v>
      </c>
      <c r="F1073">
        <v>40</v>
      </c>
      <c r="G1073">
        <v>50</v>
      </c>
      <c r="H1073">
        <v>50</v>
      </c>
      <c r="I1073">
        <v>50</v>
      </c>
      <c r="J1073">
        <v>50</v>
      </c>
      <c r="K1073">
        <v>50</v>
      </c>
      <c r="L1073">
        <v>50</v>
      </c>
      <c r="M1073">
        <v>50</v>
      </c>
      <c r="N1073">
        <v>50</v>
      </c>
      <c r="O1073">
        <v>50</v>
      </c>
      <c r="P1073">
        <v>50</v>
      </c>
      <c r="Q1073">
        <v>40</v>
      </c>
      <c r="R1073">
        <v>40</v>
      </c>
      <c r="S1073">
        <v>40</v>
      </c>
      <c r="T1073">
        <v>40</v>
      </c>
      <c r="U1073">
        <v>40</v>
      </c>
      <c r="V1073">
        <v>40</v>
      </c>
      <c r="W1073">
        <v>40</v>
      </c>
      <c r="X1073">
        <v>50</v>
      </c>
      <c r="Y1073" s="145">
        <v>50</v>
      </c>
      <c r="Z1073">
        <v>50</v>
      </c>
      <c r="AA1073">
        <v>40</v>
      </c>
    </row>
    <row r="1074" spans="1:27" x14ac:dyDescent="0.2">
      <c r="A1074" s="89">
        <f>VLOOKUP(C1074,TabellenBDFS!$B$4:$C$2717,2,FALSE)</f>
        <v>150</v>
      </c>
      <c r="B1074" t="str">
        <f t="shared" si="18"/>
        <v>1507</v>
      </c>
      <c r="C1074" t="s">
        <v>153</v>
      </c>
      <c r="D1074">
        <v>7</v>
      </c>
      <c r="E1074">
        <v>90</v>
      </c>
      <c r="F1074">
        <v>100</v>
      </c>
      <c r="G1074">
        <v>110</v>
      </c>
      <c r="H1074">
        <v>110</v>
      </c>
      <c r="I1074">
        <v>110</v>
      </c>
      <c r="J1074">
        <v>100</v>
      </c>
      <c r="K1074">
        <v>110</v>
      </c>
      <c r="L1074">
        <v>110</v>
      </c>
      <c r="M1074">
        <v>120</v>
      </c>
      <c r="N1074">
        <v>120</v>
      </c>
      <c r="O1074">
        <v>130</v>
      </c>
      <c r="P1074">
        <v>150</v>
      </c>
      <c r="Q1074">
        <v>150</v>
      </c>
      <c r="R1074">
        <v>140</v>
      </c>
      <c r="S1074">
        <v>130</v>
      </c>
      <c r="T1074">
        <v>130</v>
      </c>
      <c r="U1074">
        <v>130</v>
      </c>
      <c r="V1074">
        <v>140</v>
      </c>
      <c r="W1074">
        <v>150</v>
      </c>
      <c r="X1074">
        <v>150</v>
      </c>
      <c r="Y1074" s="145">
        <v>150</v>
      </c>
      <c r="Z1074">
        <v>160</v>
      </c>
      <c r="AA1074">
        <v>150</v>
      </c>
    </row>
    <row r="1075" spans="1:27" x14ac:dyDescent="0.2">
      <c r="A1075" s="89">
        <f>VLOOKUP(C1075,TabellenBDFS!$B$4:$C$2717,2,FALSE)</f>
        <v>151</v>
      </c>
      <c r="B1075" t="str">
        <f t="shared" si="18"/>
        <v>1511</v>
      </c>
      <c r="C1075" t="s">
        <v>154</v>
      </c>
      <c r="D1075">
        <v>1</v>
      </c>
      <c r="E1075">
        <v>130</v>
      </c>
      <c r="F1075">
        <v>130</v>
      </c>
      <c r="G1075">
        <v>150</v>
      </c>
      <c r="H1075">
        <v>170</v>
      </c>
      <c r="I1075">
        <v>190</v>
      </c>
      <c r="J1075">
        <v>180</v>
      </c>
      <c r="K1075">
        <v>190</v>
      </c>
      <c r="L1075">
        <v>200</v>
      </c>
      <c r="M1075">
        <v>210</v>
      </c>
      <c r="N1075">
        <v>200</v>
      </c>
      <c r="O1075">
        <v>200</v>
      </c>
      <c r="P1075">
        <v>200</v>
      </c>
      <c r="Q1075">
        <v>210</v>
      </c>
      <c r="R1075">
        <v>200</v>
      </c>
      <c r="S1075">
        <v>190</v>
      </c>
      <c r="T1075">
        <v>200</v>
      </c>
      <c r="U1075">
        <v>200</v>
      </c>
      <c r="V1075">
        <v>200</v>
      </c>
      <c r="W1075">
        <v>190</v>
      </c>
      <c r="X1075">
        <v>200</v>
      </c>
      <c r="Y1075" s="145">
        <v>210</v>
      </c>
      <c r="Z1075">
        <v>190</v>
      </c>
      <c r="AA1075">
        <v>200</v>
      </c>
    </row>
    <row r="1076" spans="1:27" x14ac:dyDescent="0.2">
      <c r="A1076" s="89">
        <f>VLOOKUP(C1076,TabellenBDFS!$B$4:$C$2717,2,FALSE)</f>
        <v>151</v>
      </c>
      <c r="B1076" t="str">
        <f t="shared" si="18"/>
        <v>1512</v>
      </c>
      <c r="C1076" t="s">
        <v>154</v>
      </c>
      <c r="D1076">
        <v>2</v>
      </c>
      <c r="E1076">
        <v>10</v>
      </c>
      <c r="F1076">
        <v>20</v>
      </c>
      <c r="G1076">
        <v>20</v>
      </c>
      <c r="H1076">
        <v>20</v>
      </c>
      <c r="I1076">
        <v>20</v>
      </c>
      <c r="J1076">
        <v>20</v>
      </c>
      <c r="K1076">
        <v>20</v>
      </c>
      <c r="L1076">
        <v>20</v>
      </c>
      <c r="M1076">
        <v>10</v>
      </c>
      <c r="N1076">
        <v>10</v>
      </c>
      <c r="O1076">
        <v>10</v>
      </c>
      <c r="P1076">
        <v>10</v>
      </c>
      <c r="Q1076">
        <v>20</v>
      </c>
      <c r="R1076">
        <v>10</v>
      </c>
      <c r="S1076">
        <v>10</v>
      </c>
      <c r="T1076">
        <v>10</v>
      </c>
      <c r="U1076">
        <v>10</v>
      </c>
      <c r="V1076">
        <v>10</v>
      </c>
      <c r="W1076">
        <v>10</v>
      </c>
      <c r="X1076">
        <v>10</v>
      </c>
      <c r="Y1076" s="145">
        <v>10</v>
      </c>
      <c r="Z1076">
        <v>10</v>
      </c>
      <c r="AA1076">
        <v>10</v>
      </c>
    </row>
    <row r="1077" spans="1:27" x14ac:dyDescent="0.2">
      <c r="A1077" s="89">
        <f>VLOOKUP(C1077,TabellenBDFS!$B$4:$C$2717,2,FALSE)</f>
        <v>151</v>
      </c>
      <c r="B1077" t="str">
        <f t="shared" si="18"/>
        <v>1513</v>
      </c>
      <c r="C1077" t="s">
        <v>154</v>
      </c>
      <c r="D1077">
        <v>3</v>
      </c>
      <c r="E1077">
        <v>0</v>
      </c>
      <c r="F1077">
        <v>0</v>
      </c>
      <c r="G1077">
        <v>0</v>
      </c>
      <c r="H1077">
        <v>10</v>
      </c>
      <c r="I1077">
        <v>10</v>
      </c>
      <c r="J1077">
        <v>10</v>
      </c>
      <c r="K1077">
        <v>10</v>
      </c>
      <c r="L1077">
        <v>20</v>
      </c>
      <c r="M1077">
        <v>20</v>
      </c>
      <c r="N1077">
        <v>20</v>
      </c>
      <c r="O1077">
        <v>20</v>
      </c>
      <c r="P1077">
        <v>30</v>
      </c>
      <c r="Q1077">
        <v>30</v>
      </c>
      <c r="R1077">
        <v>40</v>
      </c>
      <c r="S1077">
        <v>30</v>
      </c>
      <c r="T1077">
        <v>40</v>
      </c>
      <c r="U1077">
        <v>40</v>
      </c>
      <c r="V1077">
        <v>50</v>
      </c>
      <c r="W1077">
        <v>50</v>
      </c>
      <c r="X1077">
        <v>50</v>
      </c>
      <c r="Y1077" s="145">
        <v>60</v>
      </c>
      <c r="Z1077">
        <v>50</v>
      </c>
      <c r="AA1077">
        <v>50</v>
      </c>
    </row>
    <row r="1078" spans="1:27" x14ac:dyDescent="0.2">
      <c r="A1078" s="89">
        <f>VLOOKUP(C1078,TabellenBDFS!$B$4:$C$2717,2,FALSE)</f>
        <v>151</v>
      </c>
      <c r="B1078" t="str">
        <f t="shared" si="18"/>
        <v>1514</v>
      </c>
      <c r="C1078" t="s">
        <v>154</v>
      </c>
      <c r="D1078">
        <v>4</v>
      </c>
      <c r="E1078">
        <v>0</v>
      </c>
      <c r="F1078">
        <v>0</v>
      </c>
      <c r="G1078">
        <v>0</v>
      </c>
      <c r="H1078">
        <v>0</v>
      </c>
      <c r="I1078">
        <v>0</v>
      </c>
      <c r="J1078">
        <v>10</v>
      </c>
      <c r="K1078">
        <v>10</v>
      </c>
      <c r="L1078">
        <v>10</v>
      </c>
      <c r="M1078">
        <v>10</v>
      </c>
      <c r="N1078">
        <v>10</v>
      </c>
      <c r="O1078">
        <v>10</v>
      </c>
      <c r="P1078">
        <v>10</v>
      </c>
      <c r="Q1078">
        <v>10</v>
      </c>
      <c r="R1078">
        <v>10</v>
      </c>
      <c r="S1078">
        <v>10</v>
      </c>
      <c r="T1078">
        <v>10</v>
      </c>
      <c r="U1078">
        <v>10</v>
      </c>
      <c r="V1078">
        <v>10</v>
      </c>
      <c r="W1078">
        <v>10</v>
      </c>
      <c r="X1078">
        <v>10</v>
      </c>
      <c r="Y1078" s="145">
        <v>10</v>
      </c>
      <c r="Z1078">
        <v>10</v>
      </c>
      <c r="AA1078">
        <v>10</v>
      </c>
    </row>
    <row r="1079" spans="1:27" x14ac:dyDescent="0.2">
      <c r="A1079" s="89">
        <f>VLOOKUP(C1079,TabellenBDFS!$B$4:$C$2717,2,FALSE)</f>
        <v>151</v>
      </c>
      <c r="B1079" t="str">
        <f t="shared" si="18"/>
        <v>1515</v>
      </c>
      <c r="C1079" t="s">
        <v>154</v>
      </c>
      <c r="D1079">
        <v>5</v>
      </c>
      <c r="E1079">
        <v>0</v>
      </c>
      <c r="F1079">
        <v>0</v>
      </c>
      <c r="G1079">
        <v>0</v>
      </c>
      <c r="H1079">
        <v>0</v>
      </c>
      <c r="I1079">
        <v>10</v>
      </c>
      <c r="J1079">
        <v>10</v>
      </c>
      <c r="K1079">
        <v>10</v>
      </c>
      <c r="L1079">
        <v>10</v>
      </c>
      <c r="M1079">
        <v>10</v>
      </c>
      <c r="N1079">
        <v>0</v>
      </c>
      <c r="O1079">
        <v>0</v>
      </c>
      <c r="P1079">
        <v>0</v>
      </c>
      <c r="Q1079">
        <v>0</v>
      </c>
      <c r="R1079">
        <v>0</v>
      </c>
      <c r="S1079">
        <v>0</v>
      </c>
      <c r="T1079">
        <v>0</v>
      </c>
      <c r="U1079">
        <v>0</v>
      </c>
      <c r="V1079">
        <v>0</v>
      </c>
      <c r="W1079">
        <v>0</v>
      </c>
      <c r="X1079">
        <v>0</v>
      </c>
      <c r="Y1079" s="145">
        <v>0</v>
      </c>
      <c r="Z1079">
        <v>0</v>
      </c>
      <c r="AA1079">
        <v>0</v>
      </c>
    </row>
    <row r="1080" spans="1:27" x14ac:dyDescent="0.2">
      <c r="A1080" s="89">
        <f>VLOOKUP(C1080,TabellenBDFS!$B$4:$C$2717,2,FALSE)</f>
        <v>151</v>
      </c>
      <c r="B1080" t="str">
        <f t="shared" si="18"/>
        <v>1516</v>
      </c>
      <c r="C1080" t="s">
        <v>154</v>
      </c>
      <c r="D1080">
        <v>6</v>
      </c>
      <c r="E1080">
        <v>60</v>
      </c>
      <c r="F1080">
        <v>60</v>
      </c>
      <c r="G1080">
        <v>60</v>
      </c>
      <c r="H1080">
        <v>60</v>
      </c>
      <c r="I1080">
        <v>70</v>
      </c>
      <c r="J1080">
        <v>70</v>
      </c>
      <c r="K1080">
        <v>70</v>
      </c>
      <c r="L1080">
        <v>70</v>
      </c>
      <c r="M1080">
        <v>70</v>
      </c>
      <c r="N1080">
        <v>60</v>
      </c>
      <c r="O1080">
        <v>60</v>
      </c>
      <c r="P1080">
        <v>60</v>
      </c>
      <c r="Q1080">
        <v>60</v>
      </c>
      <c r="R1080">
        <v>60</v>
      </c>
      <c r="S1080">
        <v>50</v>
      </c>
      <c r="T1080">
        <v>50</v>
      </c>
      <c r="U1080">
        <v>50</v>
      </c>
      <c r="V1080">
        <v>50</v>
      </c>
      <c r="W1080">
        <v>50</v>
      </c>
      <c r="X1080">
        <v>50</v>
      </c>
      <c r="Y1080" s="145">
        <v>40</v>
      </c>
      <c r="Z1080">
        <v>40</v>
      </c>
      <c r="AA1080">
        <v>40</v>
      </c>
    </row>
    <row r="1081" spans="1:27" x14ac:dyDescent="0.2">
      <c r="A1081" s="89">
        <f>VLOOKUP(C1081,TabellenBDFS!$B$4:$C$2717,2,FALSE)</f>
        <v>151</v>
      </c>
      <c r="B1081" t="str">
        <f t="shared" si="18"/>
        <v>1517</v>
      </c>
      <c r="C1081" t="s">
        <v>154</v>
      </c>
      <c r="D1081">
        <v>7</v>
      </c>
      <c r="E1081">
        <v>60</v>
      </c>
      <c r="F1081">
        <v>50</v>
      </c>
      <c r="G1081">
        <v>60</v>
      </c>
      <c r="H1081">
        <v>80</v>
      </c>
      <c r="I1081">
        <v>80</v>
      </c>
      <c r="J1081">
        <v>70</v>
      </c>
      <c r="K1081">
        <v>70</v>
      </c>
      <c r="L1081">
        <v>90</v>
      </c>
      <c r="M1081">
        <v>100</v>
      </c>
      <c r="N1081">
        <v>100</v>
      </c>
      <c r="O1081">
        <v>90</v>
      </c>
      <c r="P1081">
        <v>100</v>
      </c>
      <c r="Q1081">
        <v>90</v>
      </c>
      <c r="R1081">
        <v>90</v>
      </c>
      <c r="S1081">
        <v>80</v>
      </c>
      <c r="T1081">
        <v>90</v>
      </c>
      <c r="U1081">
        <v>90</v>
      </c>
      <c r="V1081">
        <v>90</v>
      </c>
      <c r="W1081">
        <v>80</v>
      </c>
      <c r="X1081">
        <v>90</v>
      </c>
      <c r="Y1081" s="145">
        <v>100</v>
      </c>
      <c r="Z1081">
        <v>90</v>
      </c>
      <c r="AA1081">
        <v>90</v>
      </c>
    </row>
    <row r="1082" spans="1:27" x14ac:dyDescent="0.2">
      <c r="A1082" s="89">
        <f>VLOOKUP(C1082,TabellenBDFS!$B$4:$C$2717,2,FALSE)</f>
        <v>152</v>
      </c>
      <c r="B1082" t="str">
        <f t="shared" si="18"/>
        <v>1521</v>
      </c>
      <c r="C1082" t="s">
        <v>155</v>
      </c>
      <c r="D1082">
        <v>1</v>
      </c>
      <c r="E1082">
        <v>40</v>
      </c>
      <c r="F1082">
        <v>40</v>
      </c>
      <c r="G1082">
        <v>30</v>
      </c>
      <c r="H1082">
        <v>40</v>
      </c>
      <c r="I1082">
        <v>40</v>
      </c>
      <c r="J1082">
        <v>40</v>
      </c>
      <c r="K1082">
        <v>50</v>
      </c>
      <c r="L1082">
        <v>50</v>
      </c>
      <c r="M1082">
        <v>40</v>
      </c>
      <c r="N1082">
        <v>50</v>
      </c>
      <c r="O1082">
        <v>50</v>
      </c>
      <c r="P1082">
        <v>50</v>
      </c>
      <c r="Q1082">
        <v>50</v>
      </c>
      <c r="R1082">
        <v>50</v>
      </c>
      <c r="S1082">
        <v>50</v>
      </c>
      <c r="T1082">
        <v>50</v>
      </c>
      <c r="U1082">
        <v>60</v>
      </c>
      <c r="V1082">
        <v>60</v>
      </c>
      <c r="W1082">
        <v>70</v>
      </c>
      <c r="X1082">
        <v>60</v>
      </c>
      <c r="Y1082" s="145">
        <v>70</v>
      </c>
      <c r="Z1082">
        <v>70</v>
      </c>
      <c r="AA1082">
        <v>60</v>
      </c>
    </row>
    <row r="1083" spans="1:27" x14ac:dyDescent="0.2">
      <c r="A1083" s="89">
        <f>VLOOKUP(C1083,TabellenBDFS!$B$4:$C$2717,2,FALSE)</f>
        <v>152</v>
      </c>
      <c r="B1083" t="str">
        <f t="shared" si="18"/>
        <v>1522</v>
      </c>
      <c r="C1083" t="s">
        <v>155</v>
      </c>
      <c r="D1083">
        <v>2</v>
      </c>
      <c r="E1083">
        <v>10</v>
      </c>
      <c r="F1083">
        <v>10</v>
      </c>
      <c r="G1083">
        <v>10</v>
      </c>
      <c r="H1083">
        <v>10</v>
      </c>
      <c r="I1083">
        <v>10</v>
      </c>
      <c r="J1083">
        <v>10</v>
      </c>
      <c r="K1083">
        <v>10</v>
      </c>
      <c r="L1083">
        <v>10</v>
      </c>
      <c r="M1083">
        <v>10</v>
      </c>
      <c r="N1083">
        <v>0</v>
      </c>
      <c r="O1083">
        <v>0</v>
      </c>
      <c r="P1083">
        <v>0</v>
      </c>
      <c r="Q1083">
        <v>0</v>
      </c>
      <c r="R1083">
        <v>0</v>
      </c>
      <c r="S1083">
        <v>0</v>
      </c>
      <c r="T1083">
        <v>0</v>
      </c>
      <c r="U1083">
        <v>0</v>
      </c>
      <c r="V1083">
        <v>0</v>
      </c>
      <c r="W1083">
        <v>0</v>
      </c>
      <c r="X1083">
        <v>0</v>
      </c>
      <c r="Y1083" s="145">
        <v>0</v>
      </c>
      <c r="Z1083">
        <v>0</v>
      </c>
      <c r="AA1083">
        <v>0</v>
      </c>
    </row>
    <row r="1084" spans="1:27" x14ac:dyDescent="0.2">
      <c r="A1084" s="89">
        <f>VLOOKUP(C1084,TabellenBDFS!$B$4:$C$2717,2,FALSE)</f>
        <v>152</v>
      </c>
      <c r="B1084" t="str">
        <f t="shared" si="18"/>
        <v>1523</v>
      </c>
      <c r="C1084" t="s">
        <v>155</v>
      </c>
      <c r="D1084">
        <v>3</v>
      </c>
      <c r="E1084">
        <v>0</v>
      </c>
      <c r="F1084">
        <v>0</v>
      </c>
      <c r="G1084">
        <v>0</v>
      </c>
      <c r="H1084">
        <v>0</v>
      </c>
      <c r="I1084">
        <v>0</v>
      </c>
      <c r="J1084">
        <v>0</v>
      </c>
      <c r="K1084">
        <v>0</v>
      </c>
      <c r="L1084">
        <v>0</v>
      </c>
      <c r="M1084">
        <v>0</v>
      </c>
      <c r="N1084">
        <v>0</v>
      </c>
      <c r="O1084">
        <v>10</v>
      </c>
      <c r="P1084">
        <v>10</v>
      </c>
      <c r="Q1084">
        <v>10</v>
      </c>
      <c r="R1084">
        <v>10</v>
      </c>
      <c r="S1084">
        <v>10</v>
      </c>
      <c r="T1084">
        <v>10</v>
      </c>
      <c r="U1084">
        <v>10</v>
      </c>
      <c r="V1084">
        <v>10</v>
      </c>
      <c r="W1084">
        <v>10</v>
      </c>
      <c r="X1084">
        <v>10</v>
      </c>
      <c r="Y1084" s="145">
        <v>10</v>
      </c>
      <c r="Z1084">
        <v>10</v>
      </c>
      <c r="AA1084">
        <v>10</v>
      </c>
    </row>
    <row r="1085" spans="1:27" x14ac:dyDescent="0.2">
      <c r="A1085" s="89">
        <f>VLOOKUP(C1085,TabellenBDFS!$B$4:$C$2717,2,FALSE)</f>
        <v>152</v>
      </c>
      <c r="B1085" t="str">
        <f t="shared" si="18"/>
        <v>1524</v>
      </c>
      <c r="C1085" t="s">
        <v>155</v>
      </c>
      <c r="D1085">
        <v>4</v>
      </c>
      <c r="E1085">
        <v>0</v>
      </c>
      <c r="F1085">
        <v>0</v>
      </c>
      <c r="G1085">
        <v>0</v>
      </c>
      <c r="H1085">
        <v>0</v>
      </c>
      <c r="I1085">
        <v>0</v>
      </c>
      <c r="J1085">
        <v>0</v>
      </c>
      <c r="K1085">
        <v>0</v>
      </c>
      <c r="L1085">
        <v>0</v>
      </c>
      <c r="M1085">
        <v>0</v>
      </c>
      <c r="N1085">
        <v>0</v>
      </c>
      <c r="O1085">
        <v>0</v>
      </c>
      <c r="P1085">
        <v>0</v>
      </c>
      <c r="Q1085">
        <v>0</v>
      </c>
      <c r="R1085">
        <v>0</v>
      </c>
      <c r="S1085">
        <v>0</v>
      </c>
      <c r="T1085">
        <v>0</v>
      </c>
      <c r="U1085">
        <v>0</v>
      </c>
      <c r="V1085">
        <v>0</v>
      </c>
      <c r="W1085">
        <v>0</v>
      </c>
      <c r="X1085">
        <v>0</v>
      </c>
      <c r="Y1085" s="145">
        <v>0</v>
      </c>
      <c r="Z1085">
        <v>0</v>
      </c>
      <c r="AA1085">
        <v>0</v>
      </c>
    </row>
    <row r="1086" spans="1:27" x14ac:dyDescent="0.2">
      <c r="A1086" s="89">
        <f>VLOOKUP(C1086,TabellenBDFS!$B$4:$C$2717,2,FALSE)</f>
        <v>152</v>
      </c>
      <c r="B1086" t="str">
        <f t="shared" si="18"/>
        <v>1525</v>
      </c>
      <c r="C1086" t="s">
        <v>155</v>
      </c>
      <c r="D1086">
        <v>5</v>
      </c>
      <c r="E1086">
        <v>0</v>
      </c>
      <c r="F1086">
        <v>0</v>
      </c>
      <c r="G1086">
        <v>0</v>
      </c>
      <c r="H1086">
        <v>0</v>
      </c>
      <c r="I1086">
        <v>0</v>
      </c>
      <c r="J1086">
        <v>0</v>
      </c>
      <c r="K1086">
        <v>0</v>
      </c>
      <c r="L1086">
        <v>0</v>
      </c>
      <c r="M1086">
        <v>0</v>
      </c>
      <c r="N1086">
        <v>0</v>
      </c>
      <c r="O1086">
        <v>0</v>
      </c>
      <c r="P1086">
        <v>0</v>
      </c>
      <c r="Q1086">
        <v>0</v>
      </c>
      <c r="R1086">
        <v>0</v>
      </c>
      <c r="S1086">
        <v>0</v>
      </c>
      <c r="T1086">
        <v>0</v>
      </c>
      <c r="U1086">
        <v>0</v>
      </c>
      <c r="V1086">
        <v>0</v>
      </c>
      <c r="W1086">
        <v>0</v>
      </c>
      <c r="X1086">
        <v>0</v>
      </c>
      <c r="Y1086" s="145">
        <v>0</v>
      </c>
      <c r="Z1086">
        <v>0</v>
      </c>
      <c r="AA1086">
        <v>0</v>
      </c>
    </row>
    <row r="1087" spans="1:27" x14ac:dyDescent="0.2">
      <c r="A1087" s="89">
        <f>VLOOKUP(C1087,TabellenBDFS!$B$4:$C$2717,2,FALSE)</f>
        <v>152</v>
      </c>
      <c r="B1087" t="str">
        <f t="shared" si="18"/>
        <v>1526</v>
      </c>
      <c r="C1087" t="s">
        <v>155</v>
      </c>
      <c r="D1087">
        <v>6</v>
      </c>
      <c r="E1087">
        <v>20</v>
      </c>
      <c r="F1087">
        <v>20</v>
      </c>
      <c r="G1087">
        <v>20</v>
      </c>
      <c r="H1087">
        <v>20</v>
      </c>
      <c r="I1087">
        <v>30</v>
      </c>
      <c r="J1087">
        <v>30</v>
      </c>
      <c r="K1087">
        <v>30</v>
      </c>
      <c r="L1087">
        <v>30</v>
      </c>
      <c r="M1087">
        <v>30</v>
      </c>
      <c r="N1087">
        <v>30</v>
      </c>
      <c r="O1087">
        <v>30</v>
      </c>
      <c r="P1087">
        <v>30</v>
      </c>
      <c r="Q1087">
        <v>20</v>
      </c>
      <c r="R1087">
        <v>30</v>
      </c>
      <c r="S1087">
        <v>30</v>
      </c>
      <c r="T1087">
        <v>30</v>
      </c>
      <c r="U1087">
        <v>30</v>
      </c>
      <c r="V1087">
        <v>40</v>
      </c>
      <c r="W1087">
        <v>40</v>
      </c>
      <c r="X1087">
        <v>40</v>
      </c>
      <c r="Y1087" s="145">
        <v>30</v>
      </c>
      <c r="Z1087">
        <v>30</v>
      </c>
      <c r="AA1087">
        <v>30</v>
      </c>
    </row>
    <row r="1088" spans="1:27" x14ac:dyDescent="0.2">
      <c r="A1088" s="89">
        <f>VLOOKUP(C1088,TabellenBDFS!$B$4:$C$2717,2,FALSE)</f>
        <v>152</v>
      </c>
      <c r="B1088" t="str">
        <f t="shared" si="18"/>
        <v>1527</v>
      </c>
      <c r="C1088" t="s">
        <v>155</v>
      </c>
      <c r="D1088">
        <v>7</v>
      </c>
      <c r="E1088">
        <v>10</v>
      </c>
      <c r="F1088">
        <v>10</v>
      </c>
      <c r="G1088">
        <v>0</v>
      </c>
      <c r="H1088">
        <v>10</v>
      </c>
      <c r="I1088">
        <v>0</v>
      </c>
      <c r="J1088">
        <v>10</v>
      </c>
      <c r="K1088">
        <v>10</v>
      </c>
      <c r="L1088">
        <v>10</v>
      </c>
      <c r="M1088">
        <v>10</v>
      </c>
      <c r="N1088">
        <v>10</v>
      </c>
      <c r="O1088">
        <v>10</v>
      </c>
      <c r="P1088">
        <v>10</v>
      </c>
      <c r="Q1088">
        <v>10</v>
      </c>
      <c r="R1088">
        <v>10</v>
      </c>
      <c r="S1088">
        <v>10</v>
      </c>
      <c r="T1088">
        <v>10</v>
      </c>
      <c r="U1088">
        <v>10</v>
      </c>
      <c r="V1088">
        <v>10</v>
      </c>
      <c r="W1088">
        <v>10</v>
      </c>
      <c r="X1088">
        <v>20</v>
      </c>
      <c r="Y1088" s="145">
        <v>20</v>
      </c>
      <c r="Z1088">
        <v>20</v>
      </c>
      <c r="AA1088">
        <v>20</v>
      </c>
    </row>
    <row r="1089" spans="1:27" x14ac:dyDescent="0.2">
      <c r="A1089" s="89">
        <f>VLOOKUP(C1089,TabellenBDFS!$B$4:$C$2717,2,FALSE)</f>
        <v>153</v>
      </c>
      <c r="B1089" t="str">
        <f t="shared" si="18"/>
        <v>1531</v>
      </c>
      <c r="C1089" t="s">
        <v>156</v>
      </c>
      <c r="D1089">
        <v>1</v>
      </c>
      <c r="E1089">
        <v>1460</v>
      </c>
      <c r="F1089">
        <v>1390</v>
      </c>
      <c r="G1089">
        <v>1390</v>
      </c>
      <c r="H1089">
        <v>1500</v>
      </c>
      <c r="I1089">
        <v>1350</v>
      </c>
      <c r="J1089">
        <v>1320</v>
      </c>
      <c r="K1089">
        <v>1340</v>
      </c>
      <c r="L1089">
        <v>1320</v>
      </c>
      <c r="M1089">
        <v>1350</v>
      </c>
      <c r="N1089">
        <v>1350</v>
      </c>
      <c r="O1089">
        <v>1290</v>
      </c>
      <c r="P1089">
        <v>1310</v>
      </c>
      <c r="Q1089">
        <v>1330</v>
      </c>
      <c r="R1089">
        <v>1350</v>
      </c>
      <c r="S1089">
        <v>1340</v>
      </c>
      <c r="T1089">
        <v>1380</v>
      </c>
      <c r="U1089">
        <v>1430</v>
      </c>
      <c r="V1089">
        <v>1440</v>
      </c>
      <c r="W1089">
        <v>1480</v>
      </c>
      <c r="X1089">
        <v>1470</v>
      </c>
      <c r="Y1089" s="145">
        <v>1530</v>
      </c>
      <c r="Z1089">
        <v>1590</v>
      </c>
      <c r="AA1089">
        <v>1510</v>
      </c>
    </row>
    <row r="1090" spans="1:27" x14ac:dyDescent="0.2">
      <c r="A1090" s="89">
        <f>VLOOKUP(C1090,TabellenBDFS!$B$4:$C$2717,2,FALSE)</f>
        <v>153</v>
      </c>
      <c r="B1090" t="str">
        <f t="shared" si="18"/>
        <v>1532</v>
      </c>
      <c r="C1090" t="s">
        <v>156</v>
      </c>
      <c r="D1090">
        <v>2</v>
      </c>
      <c r="E1090">
        <v>460</v>
      </c>
      <c r="F1090">
        <v>430</v>
      </c>
      <c r="G1090">
        <v>420</v>
      </c>
      <c r="H1090">
        <v>430</v>
      </c>
      <c r="I1090">
        <v>380</v>
      </c>
      <c r="J1090">
        <v>350</v>
      </c>
      <c r="K1090">
        <v>340</v>
      </c>
      <c r="L1090">
        <v>330</v>
      </c>
      <c r="M1090">
        <v>310</v>
      </c>
      <c r="N1090">
        <v>300</v>
      </c>
      <c r="O1090">
        <v>290</v>
      </c>
      <c r="P1090">
        <v>290</v>
      </c>
      <c r="Q1090">
        <v>280</v>
      </c>
      <c r="R1090">
        <v>280</v>
      </c>
      <c r="S1090">
        <v>270</v>
      </c>
      <c r="T1090">
        <v>260</v>
      </c>
      <c r="U1090">
        <v>260</v>
      </c>
      <c r="V1090">
        <v>200</v>
      </c>
      <c r="W1090">
        <v>200</v>
      </c>
      <c r="X1090">
        <v>190</v>
      </c>
      <c r="Y1090" s="145">
        <v>180</v>
      </c>
      <c r="Z1090">
        <v>180</v>
      </c>
      <c r="AA1090">
        <v>170</v>
      </c>
    </row>
    <row r="1091" spans="1:27" x14ac:dyDescent="0.2">
      <c r="A1091" s="89">
        <f>VLOOKUP(C1091,TabellenBDFS!$B$4:$C$2717,2,FALSE)</f>
        <v>153</v>
      </c>
      <c r="B1091" t="str">
        <f t="shared" si="18"/>
        <v>1533</v>
      </c>
      <c r="C1091" t="s">
        <v>156</v>
      </c>
      <c r="D1091">
        <v>3</v>
      </c>
      <c r="E1091">
        <v>0</v>
      </c>
      <c r="F1091">
        <v>10</v>
      </c>
      <c r="G1091">
        <v>10</v>
      </c>
      <c r="H1091">
        <v>20</v>
      </c>
      <c r="I1091">
        <v>50</v>
      </c>
      <c r="J1091">
        <v>60</v>
      </c>
      <c r="K1091">
        <v>80</v>
      </c>
      <c r="L1091">
        <v>90</v>
      </c>
      <c r="M1091">
        <v>100</v>
      </c>
      <c r="N1091">
        <v>110</v>
      </c>
      <c r="O1091">
        <v>110</v>
      </c>
      <c r="P1091">
        <v>120</v>
      </c>
      <c r="Q1091">
        <v>120</v>
      </c>
      <c r="R1091">
        <v>130</v>
      </c>
      <c r="S1091">
        <v>130</v>
      </c>
      <c r="T1091">
        <v>150</v>
      </c>
      <c r="U1091">
        <v>170</v>
      </c>
      <c r="V1091">
        <v>220</v>
      </c>
      <c r="W1091">
        <v>230</v>
      </c>
      <c r="X1091">
        <v>240</v>
      </c>
      <c r="Y1091" s="145">
        <v>250</v>
      </c>
      <c r="Z1091">
        <v>280</v>
      </c>
      <c r="AA1091">
        <v>260</v>
      </c>
    </row>
    <row r="1092" spans="1:27" x14ac:dyDescent="0.2">
      <c r="A1092" s="89">
        <f>VLOOKUP(C1092,TabellenBDFS!$B$4:$C$2717,2,FALSE)</f>
        <v>153</v>
      </c>
      <c r="B1092" t="str">
        <f t="shared" si="18"/>
        <v>1534</v>
      </c>
      <c r="C1092" t="s">
        <v>156</v>
      </c>
      <c r="D1092">
        <v>4</v>
      </c>
      <c r="E1092">
        <v>0</v>
      </c>
      <c r="F1092">
        <v>0</v>
      </c>
      <c r="G1092">
        <v>0</v>
      </c>
      <c r="H1092">
        <v>0</v>
      </c>
      <c r="I1092">
        <v>0</v>
      </c>
      <c r="J1092">
        <v>0</v>
      </c>
      <c r="K1092">
        <v>0</v>
      </c>
      <c r="L1092">
        <v>0</v>
      </c>
      <c r="M1092">
        <v>0</v>
      </c>
      <c r="N1092">
        <v>20</v>
      </c>
      <c r="O1092">
        <v>20</v>
      </c>
      <c r="P1092">
        <v>20</v>
      </c>
      <c r="Q1092">
        <v>10</v>
      </c>
      <c r="R1092">
        <v>10</v>
      </c>
      <c r="S1092">
        <v>10</v>
      </c>
      <c r="T1092">
        <v>10</v>
      </c>
      <c r="U1092">
        <v>10</v>
      </c>
      <c r="V1092">
        <v>10</v>
      </c>
      <c r="W1092">
        <v>10</v>
      </c>
      <c r="X1092">
        <v>10</v>
      </c>
      <c r="Y1092" s="145">
        <v>10</v>
      </c>
      <c r="Z1092">
        <v>10</v>
      </c>
      <c r="AA1092">
        <v>0</v>
      </c>
    </row>
    <row r="1093" spans="1:27" x14ac:dyDescent="0.2">
      <c r="A1093" s="89">
        <f>VLOOKUP(C1093,TabellenBDFS!$B$4:$C$2717,2,FALSE)</f>
        <v>153</v>
      </c>
      <c r="B1093" t="str">
        <f t="shared" si="18"/>
        <v>1535</v>
      </c>
      <c r="C1093" t="s">
        <v>156</v>
      </c>
      <c r="D1093">
        <v>5</v>
      </c>
      <c r="E1093">
        <v>40</v>
      </c>
      <c r="F1093">
        <v>40</v>
      </c>
      <c r="G1093">
        <v>50</v>
      </c>
      <c r="H1093">
        <v>60</v>
      </c>
      <c r="I1093">
        <v>60</v>
      </c>
      <c r="J1093">
        <v>60</v>
      </c>
      <c r="K1093">
        <v>70</v>
      </c>
      <c r="L1093">
        <v>70</v>
      </c>
      <c r="M1093">
        <v>70</v>
      </c>
      <c r="N1093">
        <v>60</v>
      </c>
      <c r="O1093">
        <v>60</v>
      </c>
      <c r="P1093">
        <v>60</v>
      </c>
      <c r="Q1093">
        <v>70</v>
      </c>
      <c r="R1093">
        <v>70</v>
      </c>
      <c r="S1093">
        <v>70</v>
      </c>
      <c r="T1093">
        <v>70</v>
      </c>
      <c r="U1093">
        <v>70</v>
      </c>
      <c r="V1093">
        <v>70</v>
      </c>
      <c r="W1093">
        <v>70</v>
      </c>
      <c r="X1093">
        <v>70</v>
      </c>
      <c r="Y1093" s="145">
        <v>70</v>
      </c>
      <c r="Z1093">
        <v>70</v>
      </c>
      <c r="AA1093">
        <v>70</v>
      </c>
    </row>
    <row r="1094" spans="1:27" x14ac:dyDescent="0.2">
      <c r="A1094" s="89">
        <f>VLOOKUP(C1094,TabellenBDFS!$B$4:$C$2717,2,FALSE)</f>
        <v>153</v>
      </c>
      <c r="B1094" t="str">
        <f t="shared" si="18"/>
        <v>1536</v>
      </c>
      <c r="C1094" t="s">
        <v>156</v>
      </c>
      <c r="D1094">
        <v>6</v>
      </c>
      <c r="E1094">
        <v>480</v>
      </c>
      <c r="F1094">
        <v>480</v>
      </c>
      <c r="G1094">
        <v>460</v>
      </c>
      <c r="H1094">
        <v>520</v>
      </c>
      <c r="I1094">
        <v>520</v>
      </c>
      <c r="J1094">
        <v>510</v>
      </c>
      <c r="K1094">
        <v>490</v>
      </c>
      <c r="L1094">
        <v>490</v>
      </c>
      <c r="M1094">
        <v>510</v>
      </c>
      <c r="N1094">
        <v>500</v>
      </c>
      <c r="O1094">
        <v>460</v>
      </c>
      <c r="P1094">
        <v>460</v>
      </c>
      <c r="Q1094">
        <v>480</v>
      </c>
      <c r="R1094">
        <v>480</v>
      </c>
      <c r="S1094">
        <v>480</v>
      </c>
      <c r="T1094">
        <v>480</v>
      </c>
      <c r="U1094">
        <v>500</v>
      </c>
      <c r="V1094">
        <v>520</v>
      </c>
      <c r="W1094">
        <v>530</v>
      </c>
      <c r="X1094">
        <v>520</v>
      </c>
      <c r="Y1094" s="145">
        <v>560</v>
      </c>
      <c r="Z1094">
        <v>560</v>
      </c>
      <c r="AA1094">
        <v>550</v>
      </c>
    </row>
    <row r="1095" spans="1:27" x14ac:dyDescent="0.2">
      <c r="A1095" s="89">
        <f>VLOOKUP(C1095,TabellenBDFS!$B$4:$C$2717,2,FALSE)</f>
        <v>153</v>
      </c>
      <c r="B1095" t="str">
        <f t="shared" si="18"/>
        <v>1537</v>
      </c>
      <c r="C1095" t="s">
        <v>156</v>
      </c>
      <c r="D1095">
        <v>7</v>
      </c>
      <c r="E1095">
        <v>480</v>
      </c>
      <c r="F1095">
        <v>440</v>
      </c>
      <c r="G1095">
        <v>450</v>
      </c>
      <c r="H1095">
        <v>470</v>
      </c>
      <c r="I1095">
        <v>350</v>
      </c>
      <c r="J1095">
        <v>330</v>
      </c>
      <c r="K1095">
        <v>360</v>
      </c>
      <c r="L1095">
        <v>360</v>
      </c>
      <c r="M1095">
        <v>360</v>
      </c>
      <c r="N1095">
        <v>370</v>
      </c>
      <c r="O1095">
        <v>350</v>
      </c>
      <c r="P1095">
        <v>370</v>
      </c>
      <c r="Q1095">
        <v>360</v>
      </c>
      <c r="R1095">
        <v>380</v>
      </c>
      <c r="S1095">
        <v>380</v>
      </c>
      <c r="T1095">
        <v>410</v>
      </c>
      <c r="U1095">
        <v>420</v>
      </c>
      <c r="V1095">
        <v>430</v>
      </c>
      <c r="W1095">
        <v>450</v>
      </c>
      <c r="X1095">
        <v>440</v>
      </c>
      <c r="Y1095" s="145">
        <v>460</v>
      </c>
      <c r="Z1095">
        <v>490</v>
      </c>
      <c r="AA1095">
        <v>450</v>
      </c>
    </row>
    <row r="1096" spans="1:27" x14ac:dyDescent="0.2">
      <c r="A1096" s="89">
        <f>VLOOKUP(C1096,TabellenBDFS!$B$4:$C$2717,2,FALSE)</f>
        <v>154</v>
      </c>
      <c r="B1096" t="str">
        <f t="shared" si="18"/>
        <v>1541</v>
      </c>
      <c r="C1096" t="s">
        <v>157</v>
      </c>
      <c r="D1096">
        <v>1</v>
      </c>
      <c r="E1096">
        <v>190</v>
      </c>
      <c r="F1096">
        <v>200</v>
      </c>
      <c r="G1096">
        <v>200</v>
      </c>
      <c r="H1096">
        <v>230</v>
      </c>
      <c r="I1096">
        <v>220</v>
      </c>
      <c r="J1096">
        <v>230</v>
      </c>
      <c r="K1096">
        <v>220</v>
      </c>
      <c r="L1096">
        <v>220</v>
      </c>
      <c r="M1096">
        <v>230</v>
      </c>
      <c r="N1096">
        <v>240</v>
      </c>
      <c r="O1096">
        <v>240</v>
      </c>
      <c r="P1096">
        <v>250</v>
      </c>
      <c r="Q1096">
        <v>250</v>
      </c>
      <c r="R1096">
        <v>250</v>
      </c>
      <c r="S1096">
        <v>250</v>
      </c>
      <c r="T1096">
        <v>250</v>
      </c>
      <c r="U1096">
        <v>260</v>
      </c>
      <c r="V1096">
        <v>240</v>
      </c>
      <c r="W1096">
        <v>230</v>
      </c>
      <c r="X1096">
        <v>220</v>
      </c>
      <c r="Y1096" s="145">
        <v>240</v>
      </c>
      <c r="Z1096">
        <v>240</v>
      </c>
      <c r="AA1096">
        <v>260</v>
      </c>
    </row>
    <row r="1097" spans="1:27" x14ac:dyDescent="0.2">
      <c r="A1097" s="89">
        <f>VLOOKUP(C1097,TabellenBDFS!$B$4:$C$2717,2,FALSE)</f>
        <v>154</v>
      </c>
      <c r="B1097" t="str">
        <f t="shared" si="18"/>
        <v>1542</v>
      </c>
      <c r="C1097" t="s">
        <v>157</v>
      </c>
      <c r="D1097">
        <v>2</v>
      </c>
      <c r="E1097">
        <v>20</v>
      </c>
      <c r="F1097">
        <v>30</v>
      </c>
      <c r="G1097">
        <v>20</v>
      </c>
      <c r="H1097">
        <v>30</v>
      </c>
      <c r="I1097">
        <v>30</v>
      </c>
      <c r="J1097">
        <v>30</v>
      </c>
      <c r="K1097">
        <v>20</v>
      </c>
      <c r="L1097">
        <v>20</v>
      </c>
      <c r="M1097">
        <v>20</v>
      </c>
      <c r="N1097">
        <v>20</v>
      </c>
      <c r="O1097">
        <v>20</v>
      </c>
      <c r="P1097">
        <v>20</v>
      </c>
      <c r="Q1097">
        <v>20</v>
      </c>
      <c r="R1097">
        <v>20</v>
      </c>
      <c r="S1097">
        <v>20</v>
      </c>
      <c r="T1097">
        <v>20</v>
      </c>
      <c r="U1097">
        <v>20</v>
      </c>
      <c r="V1097">
        <v>20</v>
      </c>
      <c r="W1097">
        <v>20</v>
      </c>
      <c r="X1097">
        <v>20</v>
      </c>
      <c r="Y1097" s="145">
        <v>20</v>
      </c>
      <c r="Z1097">
        <v>20</v>
      </c>
      <c r="AA1097">
        <v>20</v>
      </c>
    </row>
    <row r="1098" spans="1:27" x14ac:dyDescent="0.2">
      <c r="A1098" s="89">
        <f>VLOOKUP(C1098,TabellenBDFS!$B$4:$C$2717,2,FALSE)</f>
        <v>154</v>
      </c>
      <c r="B1098" t="str">
        <f t="shared" si="18"/>
        <v>1543</v>
      </c>
      <c r="C1098" t="s">
        <v>157</v>
      </c>
      <c r="D1098">
        <v>3</v>
      </c>
      <c r="E1098">
        <v>0</v>
      </c>
      <c r="F1098">
        <v>0</v>
      </c>
      <c r="G1098">
        <v>0</v>
      </c>
      <c r="H1098">
        <v>0</v>
      </c>
      <c r="I1098">
        <v>0</v>
      </c>
      <c r="J1098">
        <v>10</v>
      </c>
      <c r="K1098">
        <v>10</v>
      </c>
      <c r="L1098">
        <v>10</v>
      </c>
      <c r="M1098">
        <v>10</v>
      </c>
      <c r="N1098">
        <v>10</v>
      </c>
      <c r="O1098">
        <v>10</v>
      </c>
      <c r="P1098">
        <v>10</v>
      </c>
      <c r="Q1098">
        <v>10</v>
      </c>
      <c r="R1098">
        <v>10</v>
      </c>
      <c r="S1098">
        <v>10</v>
      </c>
      <c r="T1098">
        <v>10</v>
      </c>
      <c r="U1098">
        <v>10</v>
      </c>
      <c r="V1098">
        <v>10</v>
      </c>
      <c r="W1098">
        <v>10</v>
      </c>
      <c r="X1098">
        <v>10</v>
      </c>
      <c r="Y1098" s="145">
        <v>10</v>
      </c>
      <c r="Z1098">
        <v>10</v>
      </c>
      <c r="AA1098">
        <v>10</v>
      </c>
    </row>
    <row r="1099" spans="1:27" x14ac:dyDescent="0.2">
      <c r="A1099" s="89">
        <f>VLOOKUP(C1099,TabellenBDFS!$B$4:$C$2717,2,FALSE)</f>
        <v>154</v>
      </c>
      <c r="B1099" t="str">
        <f t="shared" ref="B1099:B1162" si="19">CONCATENATE(A1099,D1099)</f>
        <v>1544</v>
      </c>
      <c r="C1099" t="s">
        <v>157</v>
      </c>
      <c r="D1099">
        <v>4</v>
      </c>
      <c r="E1099">
        <v>0</v>
      </c>
      <c r="F1099">
        <v>0</v>
      </c>
      <c r="G1099">
        <v>0</v>
      </c>
      <c r="H1099">
        <v>0</v>
      </c>
      <c r="I1099">
        <v>0</v>
      </c>
      <c r="J1099">
        <v>0</v>
      </c>
      <c r="K1099">
        <v>0</v>
      </c>
      <c r="L1099">
        <v>0</v>
      </c>
      <c r="M1099">
        <v>0</v>
      </c>
      <c r="N1099">
        <v>0</v>
      </c>
      <c r="O1099">
        <v>0</v>
      </c>
      <c r="P1099">
        <v>0</v>
      </c>
      <c r="Q1099">
        <v>0</v>
      </c>
      <c r="R1099">
        <v>0</v>
      </c>
      <c r="S1099">
        <v>0</v>
      </c>
      <c r="T1099">
        <v>0</v>
      </c>
      <c r="U1099">
        <v>0</v>
      </c>
      <c r="V1099">
        <v>0</v>
      </c>
      <c r="W1099">
        <v>0</v>
      </c>
      <c r="X1099">
        <v>0</v>
      </c>
      <c r="Y1099" s="145">
        <v>0</v>
      </c>
      <c r="Z1099">
        <v>0</v>
      </c>
      <c r="AA1099">
        <v>0</v>
      </c>
    </row>
    <row r="1100" spans="1:27" x14ac:dyDescent="0.2">
      <c r="A1100" s="89">
        <f>VLOOKUP(C1100,TabellenBDFS!$B$4:$C$2717,2,FALSE)</f>
        <v>154</v>
      </c>
      <c r="B1100" t="str">
        <f t="shared" si="19"/>
        <v>1545</v>
      </c>
      <c r="C1100" t="s">
        <v>157</v>
      </c>
      <c r="D1100">
        <v>5</v>
      </c>
      <c r="E1100">
        <v>10</v>
      </c>
      <c r="F1100">
        <v>10</v>
      </c>
      <c r="G1100">
        <v>10</v>
      </c>
      <c r="H1100">
        <v>10</v>
      </c>
      <c r="I1100">
        <v>10</v>
      </c>
      <c r="J1100">
        <v>10</v>
      </c>
      <c r="K1100">
        <v>10</v>
      </c>
      <c r="L1100">
        <v>10</v>
      </c>
      <c r="M1100">
        <v>10</v>
      </c>
      <c r="N1100">
        <v>10</v>
      </c>
      <c r="O1100">
        <v>10</v>
      </c>
      <c r="P1100">
        <v>10</v>
      </c>
      <c r="Q1100">
        <v>10</v>
      </c>
      <c r="R1100">
        <v>10</v>
      </c>
      <c r="S1100">
        <v>10</v>
      </c>
      <c r="T1100">
        <v>10</v>
      </c>
      <c r="U1100">
        <v>10</v>
      </c>
      <c r="V1100">
        <v>10</v>
      </c>
      <c r="W1100">
        <v>10</v>
      </c>
      <c r="X1100">
        <v>10</v>
      </c>
      <c r="Y1100" s="145">
        <v>10</v>
      </c>
      <c r="Z1100">
        <v>10</v>
      </c>
      <c r="AA1100">
        <v>10</v>
      </c>
    </row>
    <row r="1101" spans="1:27" x14ac:dyDescent="0.2">
      <c r="A1101" s="89">
        <f>VLOOKUP(C1101,TabellenBDFS!$B$4:$C$2717,2,FALSE)</f>
        <v>154</v>
      </c>
      <c r="B1101" t="str">
        <f t="shared" si="19"/>
        <v>1546</v>
      </c>
      <c r="C1101" t="s">
        <v>157</v>
      </c>
      <c r="D1101">
        <v>6</v>
      </c>
      <c r="E1101">
        <v>110</v>
      </c>
      <c r="F1101">
        <v>120</v>
      </c>
      <c r="G1101">
        <v>120</v>
      </c>
      <c r="H1101">
        <v>130</v>
      </c>
      <c r="I1101">
        <v>130</v>
      </c>
      <c r="J1101">
        <v>140</v>
      </c>
      <c r="K1101">
        <v>130</v>
      </c>
      <c r="L1101">
        <v>140</v>
      </c>
      <c r="M1101">
        <v>140</v>
      </c>
      <c r="N1101">
        <v>150</v>
      </c>
      <c r="O1101">
        <v>160</v>
      </c>
      <c r="P1101">
        <v>160</v>
      </c>
      <c r="Q1101">
        <v>160</v>
      </c>
      <c r="R1101">
        <v>160</v>
      </c>
      <c r="S1101">
        <v>150</v>
      </c>
      <c r="T1101">
        <v>150</v>
      </c>
      <c r="U1101">
        <v>160</v>
      </c>
      <c r="V1101">
        <v>150</v>
      </c>
      <c r="W1101">
        <v>130</v>
      </c>
      <c r="X1101">
        <v>120</v>
      </c>
      <c r="Y1101" s="145">
        <v>150</v>
      </c>
      <c r="Z1101">
        <v>150</v>
      </c>
      <c r="AA1101">
        <v>150</v>
      </c>
    </row>
    <row r="1102" spans="1:27" x14ac:dyDescent="0.2">
      <c r="A1102" s="89">
        <f>VLOOKUP(C1102,TabellenBDFS!$B$4:$C$2717,2,FALSE)</f>
        <v>154</v>
      </c>
      <c r="B1102" t="str">
        <f t="shared" si="19"/>
        <v>1547</v>
      </c>
      <c r="C1102" t="s">
        <v>157</v>
      </c>
      <c r="D1102">
        <v>7</v>
      </c>
      <c r="E1102">
        <v>50</v>
      </c>
      <c r="F1102">
        <v>50</v>
      </c>
      <c r="G1102">
        <v>50</v>
      </c>
      <c r="H1102">
        <v>60</v>
      </c>
      <c r="I1102">
        <v>50</v>
      </c>
      <c r="J1102">
        <v>50</v>
      </c>
      <c r="K1102">
        <v>50</v>
      </c>
      <c r="L1102">
        <v>50</v>
      </c>
      <c r="M1102">
        <v>50</v>
      </c>
      <c r="N1102">
        <v>50</v>
      </c>
      <c r="O1102">
        <v>50</v>
      </c>
      <c r="P1102">
        <v>60</v>
      </c>
      <c r="Q1102">
        <v>60</v>
      </c>
      <c r="R1102">
        <v>60</v>
      </c>
      <c r="S1102">
        <v>70</v>
      </c>
      <c r="T1102">
        <v>70</v>
      </c>
      <c r="U1102">
        <v>60</v>
      </c>
      <c r="V1102">
        <v>60</v>
      </c>
      <c r="W1102">
        <v>60</v>
      </c>
      <c r="X1102">
        <v>60</v>
      </c>
      <c r="Y1102" s="145">
        <v>60</v>
      </c>
      <c r="Z1102">
        <v>60</v>
      </c>
      <c r="AA1102">
        <v>70</v>
      </c>
    </row>
    <row r="1103" spans="1:27" x14ac:dyDescent="0.2">
      <c r="A1103" s="89">
        <f>VLOOKUP(C1103,TabellenBDFS!$B$4:$C$2717,2,FALSE)</f>
        <v>155</v>
      </c>
      <c r="B1103" t="str">
        <f t="shared" si="19"/>
        <v>1551</v>
      </c>
      <c r="C1103" t="s">
        <v>158</v>
      </c>
      <c r="D1103">
        <v>1</v>
      </c>
      <c r="E1103">
        <v>430</v>
      </c>
      <c r="F1103">
        <v>440</v>
      </c>
      <c r="G1103">
        <v>430</v>
      </c>
      <c r="H1103">
        <v>460</v>
      </c>
      <c r="I1103">
        <v>450</v>
      </c>
      <c r="J1103">
        <v>450</v>
      </c>
      <c r="K1103">
        <v>430</v>
      </c>
      <c r="L1103">
        <v>440</v>
      </c>
      <c r="M1103">
        <v>460</v>
      </c>
      <c r="N1103">
        <v>470</v>
      </c>
      <c r="O1103">
        <v>480</v>
      </c>
      <c r="P1103">
        <v>500</v>
      </c>
      <c r="Q1103">
        <v>510</v>
      </c>
      <c r="R1103">
        <v>500</v>
      </c>
      <c r="S1103">
        <v>520</v>
      </c>
      <c r="T1103">
        <v>580</v>
      </c>
      <c r="U1103">
        <v>560</v>
      </c>
      <c r="V1103">
        <v>530</v>
      </c>
      <c r="W1103">
        <v>540</v>
      </c>
      <c r="X1103">
        <v>530</v>
      </c>
      <c r="Y1103" s="145">
        <v>520</v>
      </c>
      <c r="Z1103">
        <v>520</v>
      </c>
      <c r="AA1103">
        <v>540</v>
      </c>
    </row>
    <row r="1104" spans="1:27" x14ac:dyDescent="0.2">
      <c r="A1104" s="89">
        <f>VLOOKUP(C1104,TabellenBDFS!$B$4:$C$2717,2,FALSE)</f>
        <v>155</v>
      </c>
      <c r="B1104" t="str">
        <f t="shared" si="19"/>
        <v>1552</v>
      </c>
      <c r="C1104" t="s">
        <v>158</v>
      </c>
      <c r="D1104">
        <v>2</v>
      </c>
      <c r="E1104">
        <v>80</v>
      </c>
      <c r="F1104">
        <v>80</v>
      </c>
      <c r="G1104">
        <v>70</v>
      </c>
      <c r="H1104">
        <v>80</v>
      </c>
      <c r="I1104">
        <v>80</v>
      </c>
      <c r="J1104">
        <v>70</v>
      </c>
      <c r="K1104">
        <v>70</v>
      </c>
      <c r="L1104">
        <v>60</v>
      </c>
      <c r="M1104">
        <v>60</v>
      </c>
      <c r="N1104">
        <v>60</v>
      </c>
      <c r="O1104">
        <v>50</v>
      </c>
      <c r="P1104">
        <v>50</v>
      </c>
      <c r="Q1104">
        <v>50</v>
      </c>
      <c r="R1104">
        <v>50</v>
      </c>
      <c r="S1104">
        <v>50</v>
      </c>
      <c r="T1104">
        <v>50</v>
      </c>
      <c r="U1104">
        <v>40</v>
      </c>
      <c r="V1104">
        <v>40</v>
      </c>
      <c r="W1104">
        <v>40</v>
      </c>
      <c r="X1104">
        <v>30</v>
      </c>
      <c r="Y1104" s="145">
        <v>30</v>
      </c>
      <c r="Z1104">
        <v>30</v>
      </c>
      <c r="AA1104">
        <v>30</v>
      </c>
    </row>
    <row r="1105" spans="1:27" x14ac:dyDescent="0.2">
      <c r="A1105" s="89">
        <f>VLOOKUP(C1105,TabellenBDFS!$B$4:$C$2717,2,FALSE)</f>
        <v>155</v>
      </c>
      <c r="B1105" t="str">
        <f t="shared" si="19"/>
        <v>1553</v>
      </c>
      <c r="C1105" t="s">
        <v>158</v>
      </c>
      <c r="D1105">
        <v>3</v>
      </c>
      <c r="E1105">
        <v>0</v>
      </c>
      <c r="F1105">
        <v>10</v>
      </c>
      <c r="G1105">
        <v>10</v>
      </c>
      <c r="H1105">
        <v>10</v>
      </c>
      <c r="I1105">
        <v>20</v>
      </c>
      <c r="J1105">
        <v>20</v>
      </c>
      <c r="K1105">
        <v>30</v>
      </c>
      <c r="L1105">
        <v>40</v>
      </c>
      <c r="M1105">
        <v>40</v>
      </c>
      <c r="N1105">
        <v>40</v>
      </c>
      <c r="O1105">
        <v>40</v>
      </c>
      <c r="P1105">
        <v>40</v>
      </c>
      <c r="Q1105">
        <v>50</v>
      </c>
      <c r="R1105">
        <v>50</v>
      </c>
      <c r="S1105">
        <v>50</v>
      </c>
      <c r="T1105">
        <v>70</v>
      </c>
      <c r="U1105">
        <v>60</v>
      </c>
      <c r="V1105">
        <v>60</v>
      </c>
      <c r="W1105">
        <v>60</v>
      </c>
      <c r="X1105">
        <v>60</v>
      </c>
      <c r="Y1105" s="145">
        <v>60</v>
      </c>
      <c r="Z1105">
        <v>60</v>
      </c>
      <c r="AA1105">
        <v>70</v>
      </c>
    </row>
    <row r="1106" spans="1:27" x14ac:dyDescent="0.2">
      <c r="A1106" s="89">
        <f>VLOOKUP(C1106,TabellenBDFS!$B$4:$C$2717,2,FALSE)</f>
        <v>155</v>
      </c>
      <c r="B1106" t="str">
        <f t="shared" si="19"/>
        <v>1554</v>
      </c>
      <c r="C1106" t="s">
        <v>158</v>
      </c>
      <c r="D1106">
        <v>4</v>
      </c>
      <c r="E1106">
        <v>0</v>
      </c>
      <c r="F1106">
        <v>0</v>
      </c>
      <c r="G1106">
        <v>0</v>
      </c>
      <c r="H1106">
        <v>0</v>
      </c>
      <c r="I1106">
        <v>0</v>
      </c>
      <c r="J1106">
        <v>0</v>
      </c>
      <c r="K1106">
        <v>0</v>
      </c>
      <c r="L1106">
        <v>10</v>
      </c>
      <c r="M1106">
        <v>10</v>
      </c>
      <c r="N1106">
        <v>20</v>
      </c>
      <c r="O1106">
        <v>20</v>
      </c>
      <c r="P1106">
        <v>20</v>
      </c>
      <c r="Q1106">
        <v>20</v>
      </c>
      <c r="R1106">
        <v>20</v>
      </c>
      <c r="S1106">
        <v>20</v>
      </c>
      <c r="T1106">
        <v>30</v>
      </c>
      <c r="U1106">
        <v>30</v>
      </c>
      <c r="V1106">
        <v>30</v>
      </c>
      <c r="W1106">
        <v>30</v>
      </c>
      <c r="X1106">
        <v>20</v>
      </c>
      <c r="Y1106" s="145">
        <v>20</v>
      </c>
      <c r="Z1106">
        <v>20</v>
      </c>
      <c r="AA1106">
        <v>20</v>
      </c>
    </row>
    <row r="1107" spans="1:27" x14ac:dyDescent="0.2">
      <c r="A1107" s="89">
        <f>VLOOKUP(C1107,TabellenBDFS!$B$4:$C$2717,2,FALSE)</f>
        <v>155</v>
      </c>
      <c r="B1107" t="str">
        <f t="shared" si="19"/>
        <v>1555</v>
      </c>
      <c r="C1107" t="s">
        <v>158</v>
      </c>
      <c r="D1107">
        <v>5</v>
      </c>
      <c r="E1107">
        <v>20</v>
      </c>
      <c r="F1107">
        <v>30</v>
      </c>
      <c r="G1107">
        <v>20</v>
      </c>
      <c r="H1107">
        <v>30</v>
      </c>
      <c r="I1107">
        <v>30</v>
      </c>
      <c r="J1107">
        <v>20</v>
      </c>
      <c r="K1107">
        <v>20</v>
      </c>
      <c r="L1107">
        <v>20</v>
      </c>
      <c r="M1107">
        <v>20</v>
      </c>
      <c r="N1107">
        <v>20</v>
      </c>
      <c r="O1107">
        <v>20</v>
      </c>
      <c r="P1107">
        <v>20</v>
      </c>
      <c r="Q1107">
        <v>20</v>
      </c>
      <c r="R1107">
        <v>20</v>
      </c>
      <c r="S1107">
        <v>20</v>
      </c>
      <c r="T1107">
        <v>20</v>
      </c>
      <c r="U1107">
        <v>20</v>
      </c>
      <c r="V1107">
        <v>20</v>
      </c>
      <c r="W1107">
        <v>20</v>
      </c>
      <c r="X1107">
        <v>20</v>
      </c>
      <c r="Y1107" s="145">
        <v>20</v>
      </c>
      <c r="Z1107">
        <v>20</v>
      </c>
      <c r="AA1107">
        <v>20</v>
      </c>
    </row>
    <row r="1108" spans="1:27" x14ac:dyDescent="0.2">
      <c r="A1108" s="89">
        <f>VLOOKUP(C1108,TabellenBDFS!$B$4:$C$2717,2,FALSE)</f>
        <v>155</v>
      </c>
      <c r="B1108" t="str">
        <f t="shared" si="19"/>
        <v>1556</v>
      </c>
      <c r="C1108" t="s">
        <v>158</v>
      </c>
      <c r="D1108">
        <v>6</v>
      </c>
      <c r="E1108">
        <v>190</v>
      </c>
      <c r="F1108">
        <v>190</v>
      </c>
      <c r="G1108">
        <v>190</v>
      </c>
      <c r="H1108">
        <v>210</v>
      </c>
      <c r="I1108">
        <v>210</v>
      </c>
      <c r="J1108">
        <v>210</v>
      </c>
      <c r="K1108">
        <v>210</v>
      </c>
      <c r="L1108">
        <v>210</v>
      </c>
      <c r="M1108">
        <v>210</v>
      </c>
      <c r="N1108">
        <v>230</v>
      </c>
      <c r="O1108">
        <v>220</v>
      </c>
      <c r="P1108">
        <v>240</v>
      </c>
      <c r="Q1108">
        <v>250</v>
      </c>
      <c r="R1108">
        <v>250</v>
      </c>
      <c r="S1108">
        <v>260</v>
      </c>
      <c r="T1108">
        <v>270</v>
      </c>
      <c r="U1108">
        <v>270</v>
      </c>
      <c r="V1108">
        <v>280</v>
      </c>
      <c r="W1108">
        <v>290</v>
      </c>
      <c r="X1108">
        <v>290</v>
      </c>
      <c r="Y1108" s="145">
        <v>270</v>
      </c>
      <c r="Z1108">
        <v>270</v>
      </c>
      <c r="AA1108">
        <v>260</v>
      </c>
    </row>
    <row r="1109" spans="1:27" x14ac:dyDescent="0.2">
      <c r="A1109" s="89">
        <f>VLOOKUP(C1109,TabellenBDFS!$B$4:$C$2717,2,FALSE)</f>
        <v>155</v>
      </c>
      <c r="B1109" t="str">
        <f t="shared" si="19"/>
        <v>1557</v>
      </c>
      <c r="C1109" t="s">
        <v>158</v>
      </c>
      <c r="D1109">
        <v>7</v>
      </c>
      <c r="E1109">
        <v>140</v>
      </c>
      <c r="F1109">
        <v>140</v>
      </c>
      <c r="G1109">
        <v>140</v>
      </c>
      <c r="H1109">
        <v>140</v>
      </c>
      <c r="I1109">
        <v>120</v>
      </c>
      <c r="J1109">
        <v>120</v>
      </c>
      <c r="K1109">
        <v>110</v>
      </c>
      <c r="L1109">
        <v>110</v>
      </c>
      <c r="M1109">
        <v>120</v>
      </c>
      <c r="N1109">
        <v>120</v>
      </c>
      <c r="O1109">
        <v>130</v>
      </c>
      <c r="P1109">
        <v>130</v>
      </c>
      <c r="Q1109">
        <v>120</v>
      </c>
      <c r="R1109">
        <v>110</v>
      </c>
      <c r="S1109">
        <v>130</v>
      </c>
      <c r="T1109">
        <v>150</v>
      </c>
      <c r="U1109">
        <v>140</v>
      </c>
      <c r="V1109">
        <v>120</v>
      </c>
      <c r="W1109">
        <v>110</v>
      </c>
      <c r="X1109">
        <v>110</v>
      </c>
      <c r="Y1109" s="145">
        <v>120</v>
      </c>
      <c r="Z1109">
        <v>130</v>
      </c>
      <c r="AA1109">
        <v>150</v>
      </c>
    </row>
    <row r="1110" spans="1:27" x14ac:dyDescent="0.2">
      <c r="A1110" s="89">
        <f>VLOOKUP(C1110,TabellenBDFS!$B$4:$C$2717,2,FALSE)</f>
        <v>156</v>
      </c>
      <c r="B1110" t="str">
        <f t="shared" si="19"/>
        <v>1561</v>
      </c>
      <c r="C1110" t="s">
        <v>159</v>
      </c>
      <c r="D1110">
        <v>1</v>
      </c>
      <c r="E1110">
        <v>440</v>
      </c>
      <c r="F1110">
        <v>430</v>
      </c>
      <c r="G1110">
        <v>450</v>
      </c>
      <c r="H1110">
        <v>510</v>
      </c>
      <c r="I1110">
        <v>510</v>
      </c>
      <c r="J1110">
        <v>500</v>
      </c>
      <c r="K1110">
        <v>530</v>
      </c>
      <c r="L1110">
        <v>610</v>
      </c>
      <c r="M1110">
        <v>590</v>
      </c>
      <c r="N1110">
        <v>660</v>
      </c>
      <c r="O1110">
        <v>660</v>
      </c>
      <c r="P1110">
        <v>750</v>
      </c>
      <c r="Q1110">
        <v>760</v>
      </c>
      <c r="R1110">
        <v>780</v>
      </c>
      <c r="S1110">
        <v>720</v>
      </c>
      <c r="T1110">
        <v>750</v>
      </c>
      <c r="U1110">
        <v>760</v>
      </c>
      <c r="V1110">
        <v>770</v>
      </c>
      <c r="W1110">
        <v>780</v>
      </c>
      <c r="X1110">
        <v>800</v>
      </c>
      <c r="Y1110" s="145">
        <v>800</v>
      </c>
      <c r="Z1110">
        <v>810</v>
      </c>
      <c r="AA1110">
        <v>780</v>
      </c>
    </row>
    <row r="1111" spans="1:27" x14ac:dyDescent="0.2">
      <c r="A1111" s="89">
        <f>VLOOKUP(C1111,TabellenBDFS!$B$4:$C$2717,2,FALSE)</f>
        <v>156</v>
      </c>
      <c r="B1111" t="str">
        <f t="shared" si="19"/>
        <v>1562</v>
      </c>
      <c r="C1111" t="s">
        <v>159</v>
      </c>
      <c r="D1111">
        <v>2</v>
      </c>
      <c r="E1111">
        <v>190</v>
      </c>
      <c r="F1111">
        <v>180</v>
      </c>
      <c r="G1111">
        <v>170</v>
      </c>
      <c r="H1111">
        <v>160</v>
      </c>
      <c r="I1111">
        <v>150</v>
      </c>
      <c r="J1111">
        <v>140</v>
      </c>
      <c r="K1111">
        <v>130</v>
      </c>
      <c r="L1111">
        <v>120</v>
      </c>
      <c r="M1111">
        <v>110</v>
      </c>
      <c r="N1111">
        <v>110</v>
      </c>
      <c r="O1111">
        <v>100</v>
      </c>
      <c r="P1111">
        <v>100</v>
      </c>
      <c r="Q1111">
        <v>90</v>
      </c>
      <c r="R1111">
        <v>90</v>
      </c>
      <c r="S1111">
        <v>80</v>
      </c>
      <c r="T1111">
        <v>80</v>
      </c>
      <c r="U1111">
        <v>70</v>
      </c>
      <c r="V1111">
        <v>70</v>
      </c>
      <c r="W1111">
        <v>70</v>
      </c>
      <c r="X1111">
        <v>70</v>
      </c>
      <c r="Y1111" s="145">
        <v>60</v>
      </c>
      <c r="Z1111">
        <v>60</v>
      </c>
      <c r="AA1111">
        <v>60</v>
      </c>
    </row>
    <row r="1112" spans="1:27" x14ac:dyDescent="0.2">
      <c r="A1112" s="89">
        <f>VLOOKUP(C1112,TabellenBDFS!$B$4:$C$2717,2,FALSE)</f>
        <v>156</v>
      </c>
      <c r="B1112" t="str">
        <f t="shared" si="19"/>
        <v>1563</v>
      </c>
      <c r="C1112" t="s">
        <v>159</v>
      </c>
      <c r="D1112">
        <v>3</v>
      </c>
      <c r="E1112">
        <v>10</v>
      </c>
      <c r="F1112">
        <v>10</v>
      </c>
      <c r="G1112">
        <v>30</v>
      </c>
      <c r="H1112">
        <v>30</v>
      </c>
      <c r="I1112">
        <v>40</v>
      </c>
      <c r="J1112">
        <v>50</v>
      </c>
      <c r="K1112">
        <v>60</v>
      </c>
      <c r="L1112">
        <v>80</v>
      </c>
      <c r="M1112">
        <v>90</v>
      </c>
      <c r="N1112">
        <v>90</v>
      </c>
      <c r="O1112">
        <v>100</v>
      </c>
      <c r="P1112">
        <v>120</v>
      </c>
      <c r="Q1112">
        <v>120</v>
      </c>
      <c r="R1112">
        <v>120</v>
      </c>
      <c r="S1112">
        <v>120</v>
      </c>
      <c r="T1112">
        <v>130</v>
      </c>
      <c r="U1112">
        <v>140</v>
      </c>
      <c r="V1112">
        <v>140</v>
      </c>
      <c r="W1112">
        <v>150</v>
      </c>
      <c r="X1112">
        <v>160</v>
      </c>
      <c r="Y1112" s="145">
        <v>160</v>
      </c>
      <c r="Z1112">
        <v>170</v>
      </c>
      <c r="AA1112">
        <v>160</v>
      </c>
    </row>
    <row r="1113" spans="1:27" x14ac:dyDescent="0.2">
      <c r="A1113" s="89">
        <f>VLOOKUP(C1113,TabellenBDFS!$B$4:$C$2717,2,FALSE)</f>
        <v>156</v>
      </c>
      <c r="B1113" t="str">
        <f t="shared" si="19"/>
        <v>1564</v>
      </c>
      <c r="C1113" t="s">
        <v>159</v>
      </c>
      <c r="D1113">
        <v>4</v>
      </c>
      <c r="E1113">
        <v>0</v>
      </c>
      <c r="F1113">
        <v>0</v>
      </c>
      <c r="G1113">
        <v>10</v>
      </c>
      <c r="H1113">
        <v>20</v>
      </c>
      <c r="I1113">
        <v>20</v>
      </c>
      <c r="J1113">
        <v>20</v>
      </c>
      <c r="K1113">
        <v>20</v>
      </c>
      <c r="L1113">
        <v>30</v>
      </c>
      <c r="M1113">
        <v>30</v>
      </c>
      <c r="N1113">
        <v>40</v>
      </c>
      <c r="O1113">
        <v>40</v>
      </c>
      <c r="P1113">
        <v>60</v>
      </c>
      <c r="Q1113">
        <v>60</v>
      </c>
      <c r="R1113">
        <v>60</v>
      </c>
      <c r="S1113">
        <v>50</v>
      </c>
      <c r="T1113">
        <v>50</v>
      </c>
      <c r="U1113">
        <v>60</v>
      </c>
      <c r="V1113">
        <v>70</v>
      </c>
      <c r="W1113">
        <v>70</v>
      </c>
      <c r="X1113">
        <v>60</v>
      </c>
      <c r="Y1113" s="145">
        <v>70</v>
      </c>
      <c r="Z1113">
        <v>70</v>
      </c>
      <c r="AA1113">
        <v>60</v>
      </c>
    </row>
    <row r="1114" spans="1:27" x14ac:dyDescent="0.2">
      <c r="A1114" s="89">
        <f>VLOOKUP(C1114,TabellenBDFS!$B$4:$C$2717,2,FALSE)</f>
        <v>156</v>
      </c>
      <c r="B1114" t="str">
        <f t="shared" si="19"/>
        <v>1565</v>
      </c>
      <c r="C1114" t="s">
        <v>159</v>
      </c>
      <c r="D1114">
        <v>5</v>
      </c>
      <c r="E1114">
        <v>0</v>
      </c>
      <c r="F1114">
        <v>10</v>
      </c>
      <c r="G1114">
        <v>0</v>
      </c>
      <c r="H1114">
        <v>0</v>
      </c>
      <c r="I1114">
        <v>0</v>
      </c>
      <c r="J1114">
        <v>0</v>
      </c>
      <c r="K1114">
        <v>0</v>
      </c>
      <c r="L1114">
        <v>0</v>
      </c>
      <c r="M1114">
        <v>0</v>
      </c>
      <c r="N1114">
        <v>0</v>
      </c>
      <c r="O1114">
        <v>0</v>
      </c>
      <c r="P1114">
        <v>0</v>
      </c>
      <c r="Q1114">
        <v>0</v>
      </c>
      <c r="R1114">
        <v>0</v>
      </c>
      <c r="S1114">
        <v>0</v>
      </c>
      <c r="T1114">
        <v>0</v>
      </c>
      <c r="U1114">
        <v>0</v>
      </c>
      <c r="V1114">
        <v>0</v>
      </c>
      <c r="W1114">
        <v>0</v>
      </c>
      <c r="X1114">
        <v>0</v>
      </c>
      <c r="Y1114" s="145">
        <v>0</v>
      </c>
      <c r="Z1114">
        <v>0</v>
      </c>
      <c r="AA1114">
        <v>0</v>
      </c>
    </row>
    <row r="1115" spans="1:27" x14ac:dyDescent="0.2">
      <c r="A1115" s="89">
        <f>VLOOKUP(C1115,TabellenBDFS!$B$4:$C$2717,2,FALSE)</f>
        <v>156</v>
      </c>
      <c r="B1115" t="str">
        <f t="shared" si="19"/>
        <v>1566</v>
      </c>
      <c r="C1115" t="s">
        <v>159</v>
      </c>
      <c r="D1115">
        <v>6</v>
      </c>
      <c r="E1115">
        <v>140</v>
      </c>
      <c r="F1115">
        <v>150</v>
      </c>
      <c r="G1115">
        <v>150</v>
      </c>
      <c r="H1115">
        <v>160</v>
      </c>
      <c r="I1115">
        <v>160</v>
      </c>
      <c r="J1115">
        <v>150</v>
      </c>
      <c r="K1115">
        <v>150</v>
      </c>
      <c r="L1115">
        <v>180</v>
      </c>
      <c r="M1115">
        <v>170</v>
      </c>
      <c r="N1115">
        <v>210</v>
      </c>
      <c r="O1115">
        <v>210</v>
      </c>
      <c r="P1115">
        <v>230</v>
      </c>
      <c r="Q1115">
        <v>230</v>
      </c>
      <c r="R1115">
        <v>240</v>
      </c>
      <c r="S1115">
        <v>240</v>
      </c>
      <c r="T1115">
        <v>220</v>
      </c>
      <c r="U1115">
        <v>230</v>
      </c>
      <c r="V1115">
        <v>220</v>
      </c>
      <c r="W1115">
        <v>220</v>
      </c>
      <c r="X1115">
        <v>210</v>
      </c>
      <c r="Y1115" s="145">
        <v>210</v>
      </c>
      <c r="Z1115">
        <v>210</v>
      </c>
      <c r="AA1115">
        <v>190</v>
      </c>
    </row>
    <row r="1116" spans="1:27" x14ac:dyDescent="0.2">
      <c r="A1116" s="89">
        <f>VLOOKUP(C1116,TabellenBDFS!$B$4:$C$2717,2,FALSE)</f>
        <v>156</v>
      </c>
      <c r="B1116" t="str">
        <f t="shared" si="19"/>
        <v>1567</v>
      </c>
      <c r="C1116" t="s">
        <v>159</v>
      </c>
      <c r="D1116">
        <v>7</v>
      </c>
      <c r="E1116">
        <v>100</v>
      </c>
      <c r="F1116">
        <v>80</v>
      </c>
      <c r="G1116">
        <v>100</v>
      </c>
      <c r="H1116">
        <v>140</v>
      </c>
      <c r="I1116">
        <v>140</v>
      </c>
      <c r="J1116">
        <v>140</v>
      </c>
      <c r="K1116">
        <v>170</v>
      </c>
      <c r="L1116">
        <v>190</v>
      </c>
      <c r="M1116">
        <v>190</v>
      </c>
      <c r="N1116">
        <v>210</v>
      </c>
      <c r="O1116">
        <v>210</v>
      </c>
      <c r="P1116">
        <v>240</v>
      </c>
      <c r="Q1116">
        <v>260</v>
      </c>
      <c r="R1116">
        <v>270</v>
      </c>
      <c r="S1116">
        <v>240</v>
      </c>
      <c r="T1116">
        <v>270</v>
      </c>
      <c r="U1116">
        <v>260</v>
      </c>
      <c r="V1116">
        <v>270</v>
      </c>
      <c r="W1116">
        <v>280</v>
      </c>
      <c r="X1116">
        <v>290</v>
      </c>
      <c r="Y1116" s="145">
        <v>300</v>
      </c>
      <c r="Z1116">
        <v>300</v>
      </c>
      <c r="AA1116">
        <v>310</v>
      </c>
    </row>
    <row r="1117" spans="1:27" x14ac:dyDescent="0.2">
      <c r="A1117" s="89" t="e">
        <f>VLOOKUP(C1117,TabellenBDFS!$B$4:$C$2717,2,FALSE)</f>
        <v>#N/A</v>
      </c>
      <c r="B1117" t="e">
        <f t="shared" si="19"/>
        <v>#N/A</v>
      </c>
      <c r="C1117" t="s">
        <v>160</v>
      </c>
      <c r="D1117">
        <v>1</v>
      </c>
      <c r="E1117">
        <v>740</v>
      </c>
      <c r="F1117">
        <v>750</v>
      </c>
      <c r="G1117">
        <v>770</v>
      </c>
      <c r="H1117">
        <v>860</v>
      </c>
      <c r="I1117">
        <v>940</v>
      </c>
      <c r="J1117">
        <v>1010</v>
      </c>
      <c r="K1117">
        <v>1060</v>
      </c>
      <c r="L1117">
        <v>1150</v>
      </c>
      <c r="M1117">
        <v>1170</v>
      </c>
      <c r="N1117">
        <v>910</v>
      </c>
      <c r="O1117">
        <v>800</v>
      </c>
      <c r="P1117">
        <v>800</v>
      </c>
      <c r="Q1117">
        <v>830</v>
      </c>
      <c r="R1117">
        <v>860</v>
      </c>
      <c r="S1117">
        <v>850</v>
      </c>
      <c r="T1117">
        <v>900</v>
      </c>
      <c r="U1117">
        <v>870</v>
      </c>
      <c r="V1117">
        <v>930</v>
      </c>
      <c r="W1117">
        <v>970</v>
      </c>
      <c r="X1117">
        <v>980</v>
      </c>
      <c r="Y1117" s="145" t="e">
        <v>#N/A</v>
      </c>
      <c r="Z1117" t="e">
        <v>#N/A</v>
      </c>
      <c r="AA1117" t="e">
        <v>#N/A</v>
      </c>
    </row>
    <row r="1118" spans="1:27" x14ac:dyDescent="0.2">
      <c r="A1118" s="89" t="e">
        <f>VLOOKUP(C1118,TabellenBDFS!$B$4:$C$2717,2,FALSE)</f>
        <v>#N/A</v>
      </c>
      <c r="B1118" t="e">
        <f t="shared" si="19"/>
        <v>#N/A</v>
      </c>
      <c r="C1118" t="s">
        <v>160</v>
      </c>
      <c r="D1118">
        <v>2</v>
      </c>
      <c r="E1118">
        <v>120</v>
      </c>
      <c r="F1118">
        <v>120</v>
      </c>
      <c r="G1118">
        <v>120</v>
      </c>
      <c r="H1118">
        <v>120</v>
      </c>
      <c r="I1118">
        <v>110</v>
      </c>
      <c r="J1118">
        <v>110</v>
      </c>
      <c r="K1118">
        <v>110</v>
      </c>
      <c r="L1118">
        <v>110</v>
      </c>
      <c r="M1118">
        <v>100</v>
      </c>
      <c r="N1118">
        <v>100</v>
      </c>
      <c r="O1118">
        <v>90</v>
      </c>
      <c r="P1118">
        <v>90</v>
      </c>
      <c r="Q1118">
        <v>90</v>
      </c>
      <c r="R1118">
        <v>80</v>
      </c>
      <c r="S1118">
        <v>80</v>
      </c>
      <c r="T1118">
        <v>80</v>
      </c>
      <c r="U1118">
        <v>80</v>
      </c>
      <c r="V1118">
        <v>70</v>
      </c>
      <c r="W1118">
        <v>70</v>
      </c>
      <c r="X1118">
        <v>70</v>
      </c>
      <c r="Y1118" s="145" t="e">
        <v>#N/A</v>
      </c>
      <c r="Z1118" t="e">
        <v>#N/A</v>
      </c>
      <c r="AA1118" t="e">
        <v>#N/A</v>
      </c>
    </row>
    <row r="1119" spans="1:27" x14ac:dyDescent="0.2">
      <c r="A1119" s="89" t="e">
        <f>VLOOKUP(C1119,TabellenBDFS!$B$4:$C$2717,2,FALSE)</f>
        <v>#N/A</v>
      </c>
      <c r="B1119" t="e">
        <f t="shared" si="19"/>
        <v>#N/A</v>
      </c>
      <c r="C1119" t="s">
        <v>160</v>
      </c>
      <c r="D1119">
        <v>3</v>
      </c>
      <c r="E1119">
        <v>10</v>
      </c>
      <c r="F1119">
        <v>10</v>
      </c>
      <c r="G1119">
        <v>20</v>
      </c>
      <c r="H1119">
        <v>50</v>
      </c>
      <c r="I1119">
        <v>50</v>
      </c>
      <c r="J1119">
        <v>80</v>
      </c>
      <c r="K1119">
        <v>90</v>
      </c>
      <c r="L1119">
        <v>110</v>
      </c>
      <c r="M1119">
        <v>120</v>
      </c>
      <c r="N1119">
        <v>110</v>
      </c>
      <c r="O1119">
        <v>110</v>
      </c>
      <c r="P1119">
        <v>130</v>
      </c>
      <c r="Q1119">
        <v>130</v>
      </c>
      <c r="R1119">
        <v>140</v>
      </c>
      <c r="S1119">
        <v>140</v>
      </c>
      <c r="T1119">
        <v>150</v>
      </c>
      <c r="U1119">
        <v>140</v>
      </c>
      <c r="V1119">
        <v>140</v>
      </c>
      <c r="W1119">
        <v>160</v>
      </c>
      <c r="X1119">
        <v>160</v>
      </c>
      <c r="Y1119" s="145" t="e">
        <v>#N/A</v>
      </c>
      <c r="Z1119" t="e">
        <v>#N/A</v>
      </c>
      <c r="AA1119" t="e">
        <v>#N/A</v>
      </c>
    </row>
    <row r="1120" spans="1:27" x14ac:dyDescent="0.2">
      <c r="A1120" s="89" t="e">
        <f>VLOOKUP(C1120,TabellenBDFS!$B$4:$C$2717,2,FALSE)</f>
        <v>#N/A</v>
      </c>
      <c r="B1120" t="e">
        <f t="shared" si="19"/>
        <v>#N/A</v>
      </c>
      <c r="C1120" t="s">
        <v>160</v>
      </c>
      <c r="D1120">
        <v>4</v>
      </c>
      <c r="E1120">
        <v>0</v>
      </c>
      <c r="F1120">
        <v>0</v>
      </c>
      <c r="G1120">
        <v>0</v>
      </c>
      <c r="H1120">
        <v>30</v>
      </c>
      <c r="I1120">
        <v>40</v>
      </c>
      <c r="J1120">
        <v>60</v>
      </c>
      <c r="K1120">
        <v>60</v>
      </c>
      <c r="L1120">
        <v>60</v>
      </c>
      <c r="M1120">
        <v>90</v>
      </c>
      <c r="N1120">
        <v>80</v>
      </c>
      <c r="O1120">
        <v>70</v>
      </c>
      <c r="P1120">
        <v>70</v>
      </c>
      <c r="Q1120">
        <v>80</v>
      </c>
      <c r="R1120">
        <v>90</v>
      </c>
      <c r="S1120">
        <v>80</v>
      </c>
      <c r="T1120">
        <v>90</v>
      </c>
      <c r="U1120">
        <v>80</v>
      </c>
      <c r="V1120">
        <v>90</v>
      </c>
      <c r="W1120">
        <v>90</v>
      </c>
      <c r="X1120">
        <v>90</v>
      </c>
      <c r="Y1120" s="145" t="e">
        <v>#N/A</v>
      </c>
      <c r="Z1120" t="e">
        <v>#N/A</v>
      </c>
      <c r="AA1120" t="e">
        <v>#N/A</v>
      </c>
    </row>
    <row r="1121" spans="1:27" x14ac:dyDescent="0.2">
      <c r="A1121" s="89" t="e">
        <f>VLOOKUP(C1121,TabellenBDFS!$B$4:$C$2717,2,FALSE)</f>
        <v>#N/A</v>
      </c>
      <c r="B1121" t="e">
        <f t="shared" si="19"/>
        <v>#N/A</v>
      </c>
      <c r="C1121" t="s">
        <v>160</v>
      </c>
      <c r="D1121">
        <v>5</v>
      </c>
      <c r="E1121">
        <v>70</v>
      </c>
      <c r="F1121">
        <v>80</v>
      </c>
      <c r="G1121">
        <v>80</v>
      </c>
      <c r="H1121">
        <v>100</v>
      </c>
      <c r="I1121">
        <v>120</v>
      </c>
      <c r="J1121">
        <v>130</v>
      </c>
      <c r="K1121">
        <v>130</v>
      </c>
      <c r="L1121">
        <v>150</v>
      </c>
      <c r="M1121">
        <v>150</v>
      </c>
      <c r="N1121">
        <v>60</v>
      </c>
      <c r="O1121">
        <v>70</v>
      </c>
      <c r="P1121">
        <v>60</v>
      </c>
      <c r="Q1121">
        <v>80</v>
      </c>
      <c r="R1121">
        <v>80</v>
      </c>
      <c r="S1121">
        <v>90</v>
      </c>
      <c r="T1121">
        <v>100</v>
      </c>
      <c r="U1121">
        <v>110</v>
      </c>
      <c r="V1121">
        <v>120</v>
      </c>
      <c r="W1121">
        <v>130</v>
      </c>
      <c r="X1121">
        <v>140</v>
      </c>
      <c r="Y1121" s="145" t="e">
        <v>#N/A</v>
      </c>
      <c r="Z1121" t="e">
        <v>#N/A</v>
      </c>
      <c r="AA1121" t="e">
        <v>#N/A</v>
      </c>
    </row>
    <row r="1122" spans="1:27" x14ac:dyDescent="0.2">
      <c r="A1122" s="89" t="e">
        <f>VLOOKUP(C1122,TabellenBDFS!$B$4:$C$2717,2,FALSE)</f>
        <v>#N/A</v>
      </c>
      <c r="B1122" t="e">
        <f t="shared" si="19"/>
        <v>#N/A</v>
      </c>
      <c r="C1122" t="s">
        <v>160</v>
      </c>
      <c r="D1122">
        <v>6</v>
      </c>
      <c r="E1122">
        <v>290</v>
      </c>
      <c r="F1122">
        <v>300</v>
      </c>
      <c r="G1122">
        <v>290</v>
      </c>
      <c r="H1122">
        <v>300</v>
      </c>
      <c r="I1122">
        <v>310</v>
      </c>
      <c r="J1122">
        <v>320</v>
      </c>
      <c r="K1122">
        <v>330</v>
      </c>
      <c r="L1122">
        <v>350</v>
      </c>
      <c r="M1122">
        <v>350</v>
      </c>
      <c r="N1122">
        <v>310</v>
      </c>
      <c r="O1122">
        <v>210</v>
      </c>
      <c r="P1122">
        <v>210</v>
      </c>
      <c r="Q1122">
        <v>220</v>
      </c>
      <c r="R1122">
        <v>230</v>
      </c>
      <c r="S1122">
        <v>230</v>
      </c>
      <c r="T1122">
        <v>230</v>
      </c>
      <c r="U1122">
        <v>240</v>
      </c>
      <c r="V1122">
        <v>260</v>
      </c>
      <c r="W1122">
        <v>250</v>
      </c>
      <c r="X1122">
        <v>240</v>
      </c>
      <c r="Y1122" s="145" t="e">
        <v>#N/A</v>
      </c>
      <c r="Z1122" t="e">
        <v>#N/A</v>
      </c>
      <c r="AA1122" t="e">
        <v>#N/A</v>
      </c>
    </row>
    <row r="1123" spans="1:27" x14ac:dyDescent="0.2">
      <c r="A1123" s="89" t="e">
        <f>VLOOKUP(C1123,TabellenBDFS!$B$4:$C$2717,2,FALSE)</f>
        <v>#N/A</v>
      </c>
      <c r="B1123" t="e">
        <f t="shared" si="19"/>
        <v>#N/A</v>
      </c>
      <c r="C1123" t="s">
        <v>160</v>
      </c>
      <c r="D1123">
        <v>7</v>
      </c>
      <c r="E1123">
        <v>260</v>
      </c>
      <c r="F1123">
        <v>250</v>
      </c>
      <c r="G1123">
        <v>260</v>
      </c>
      <c r="H1123">
        <v>260</v>
      </c>
      <c r="I1123">
        <v>310</v>
      </c>
      <c r="J1123">
        <v>310</v>
      </c>
      <c r="K1123">
        <v>330</v>
      </c>
      <c r="L1123">
        <v>370</v>
      </c>
      <c r="M1123">
        <v>360</v>
      </c>
      <c r="N1123">
        <v>250</v>
      </c>
      <c r="O1123">
        <v>250</v>
      </c>
      <c r="P1123">
        <v>240</v>
      </c>
      <c r="Q1123">
        <v>240</v>
      </c>
      <c r="R1123">
        <v>230</v>
      </c>
      <c r="S1123">
        <v>250</v>
      </c>
      <c r="T1123">
        <v>260</v>
      </c>
      <c r="U1123">
        <v>220</v>
      </c>
      <c r="V1123">
        <v>240</v>
      </c>
      <c r="W1123">
        <v>270</v>
      </c>
      <c r="X1123">
        <v>280</v>
      </c>
      <c r="Y1123" s="145" t="e">
        <v>#N/A</v>
      </c>
      <c r="Z1123" t="e">
        <v>#N/A</v>
      </c>
      <c r="AA1123" t="e">
        <v>#N/A</v>
      </c>
    </row>
    <row r="1124" spans="1:27" x14ac:dyDescent="0.2">
      <c r="A1124" s="89">
        <f>VLOOKUP(C1124,TabellenBDFS!$B$4:$C$2717,2,FALSE)</f>
        <v>157</v>
      </c>
      <c r="B1124" t="str">
        <f t="shared" si="19"/>
        <v>1571</v>
      </c>
      <c r="C1124" t="s">
        <v>161</v>
      </c>
      <c r="D1124">
        <v>1</v>
      </c>
      <c r="E1124">
        <v>1190</v>
      </c>
      <c r="F1124">
        <v>1190</v>
      </c>
      <c r="G1124">
        <v>1250</v>
      </c>
      <c r="H1124">
        <v>1350</v>
      </c>
      <c r="I1124">
        <v>1320</v>
      </c>
      <c r="J1124">
        <v>1350</v>
      </c>
      <c r="K1124">
        <v>1380</v>
      </c>
      <c r="L1124">
        <v>1480</v>
      </c>
      <c r="M1124">
        <v>1450</v>
      </c>
      <c r="N1124">
        <v>1560</v>
      </c>
      <c r="O1124">
        <v>1650</v>
      </c>
      <c r="P1124">
        <v>1800</v>
      </c>
      <c r="Q1124">
        <v>1870</v>
      </c>
      <c r="R1124">
        <v>1560</v>
      </c>
      <c r="S1124">
        <v>1550</v>
      </c>
      <c r="T1124">
        <v>1640</v>
      </c>
      <c r="U1124">
        <v>1760</v>
      </c>
      <c r="V1124">
        <v>1770</v>
      </c>
      <c r="W1124">
        <v>1760</v>
      </c>
      <c r="X1124">
        <v>1780</v>
      </c>
      <c r="Y1124" s="145">
        <v>1810</v>
      </c>
      <c r="Z1124">
        <v>1830</v>
      </c>
      <c r="AA1124">
        <v>1830</v>
      </c>
    </row>
    <row r="1125" spans="1:27" x14ac:dyDescent="0.2">
      <c r="A1125" s="89">
        <f>VLOOKUP(C1125,TabellenBDFS!$B$4:$C$2717,2,FALSE)</f>
        <v>157</v>
      </c>
      <c r="B1125" t="str">
        <f t="shared" si="19"/>
        <v>1572</v>
      </c>
      <c r="C1125" t="s">
        <v>161</v>
      </c>
      <c r="D1125">
        <v>2</v>
      </c>
      <c r="E1125">
        <v>270</v>
      </c>
      <c r="F1125">
        <v>260</v>
      </c>
      <c r="G1125">
        <v>260</v>
      </c>
      <c r="H1125">
        <v>270</v>
      </c>
      <c r="I1125">
        <v>240</v>
      </c>
      <c r="J1125">
        <v>240</v>
      </c>
      <c r="K1125">
        <v>220</v>
      </c>
      <c r="L1125">
        <v>220</v>
      </c>
      <c r="M1125">
        <v>210</v>
      </c>
      <c r="N1125">
        <v>210</v>
      </c>
      <c r="O1125">
        <v>210</v>
      </c>
      <c r="P1125">
        <v>210</v>
      </c>
      <c r="Q1125">
        <v>210</v>
      </c>
      <c r="R1125">
        <v>180</v>
      </c>
      <c r="S1125">
        <v>180</v>
      </c>
      <c r="T1125">
        <v>170</v>
      </c>
      <c r="U1125">
        <v>170</v>
      </c>
      <c r="V1125">
        <v>160</v>
      </c>
      <c r="W1125">
        <v>160</v>
      </c>
      <c r="X1125">
        <v>150</v>
      </c>
      <c r="Y1125" s="145">
        <v>150</v>
      </c>
      <c r="Z1125">
        <v>150</v>
      </c>
      <c r="AA1125">
        <v>140</v>
      </c>
    </row>
    <row r="1126" spans="1:27" x14ac:dyDescent="0.2">
      <c r="A1126" s="89">
        <f>VLOOKUP(C1126,TabellenBDFS!$B$4:$C$2717,2,FALSE)</f>
        <v>157</v>
      </c>
      <c r="B1126" t="str">
        <f t="shared" si="19"/>
        <v>1573</v>
      </c>
      <c r="C1126" t="s">
        <v>161</v>
      </c>
      <c r="D1126">
        <v>3</v>
      </c>
      <c r="E1126">
        <v>0</v>
      </c>
      <c r="F1126">
        <v>0</v>
      </c>
      <c r="G1126">
        <v>10</v>
      </c>
      <c r="H1126">
        <v>30</v>
      </c>
      <c r="I1126">
        <v>70</v>
      </c>
      <c r="J1126">
        <v>90</v>
      </c>
      <c r="K1126">
        <v>90</v>
      </c>
      <c r="L1126">
        <v>120</v>
      </c>
      <c r="M1126">
        <v>120</v>
      </c>
      <c r="N1126">
        <v>120</v>
      </c>
      <c r="O1126">
        <v>130</v>
      </c>
      <c r="P1126">
        <v>150</v>
      </c>
      <c r="Q1126">
        <v>160</v>
      </c>
      <c r="R1126">
        <v>140</v>
      </c>
      <c r="S1126">
        <v>140</v>
      </c>
      <c r="T1126">
        <v>170</v>
      </c>
      <c r="U1126">
        <v>170</v>
      </c>
      <c r="V1126">
        <v>180</v>
      </c>
      <c r="W1126">
        <v>180</v>
      </c>
      <c r="X1126">
        <v>200</v>
      </c>
      <c r="Y1126" s="145">
        <v>210</v>
      </c>
      <c r="Z1126">
        <v>220</v>
      </c>
      <c r="AA1126">
        <v>220</v>
      </c>
    </row>
    <row r="1127" spans="1:27" x14ac:dyDescent="0.2">
      <c r="A1127" s="89">
        <f>VLOOKUP(C1127,TabellenBDFS!$B$4:$C$2717,2,FALSE)</f>
        <v>157</v>
      </c>
      <c r="B1127" t="str">
        <f t="shared" si="19"/>
        <v>1574</v>
      </c>
      <c r="C1127" t="s">
        <v>161</v>
      </c>
      <c r="D1127">
        <v>4</v>
      </c>
      <c r="E1127">
        <v>0</v>
      </c>
      <c r="F1127">
        <v>0</v>
      </c>
      <c r="G1127">
        <v>0</v>
      </c>
      <c r="H1127">
        <v>10</v>
      </c>
      <c r="I1127">
        <v>10</v>
      </c>
      <c r="J1127">
        <v>10</v>
      </c>
      <c r="K1127">
        <v>10</v>
      </c>
      <c r="L1127">
        <v>20</v>
      </c>
      <c r="M1127">
        <v>40</v>
      </c>
      <c r="N1127">
        <v>50</v>
      </c>
      <c r="O1127">
        <v>50</v>
      </c>
      <c r="P1127">
        <v>60</v>
      </c>
      <c r="Q1127">
        <v>60</v>
      </c>
      <c r="R1127">
        <v>40</v>
      </c>
      <c r="S1127">
        <v>40</v>
      </c>
      <c r="T1127">
        <v>50</v>
      </c>
      <c r="U1127">
        <v>50</v>
      </c>
      <c r="V1127">
        <v>60</v>
      </c>
      <c r="W1127">
        <v>60</v>
      </c>
      <c r="X1127">
        <v>50</v>
      </c>
      <c r="Y1127" s="145">
        <v>60</v>
      </c>
      <c r="Z1127">
        <v>60</v>
      </c>
      <c r="AA1127">
        <v>60</v>
      </c>
    </row>
    <row r="1128" spans="1:27" x14ac:dyDescent="0.2">
      <c r="A1128" s="89">
        <f>VLOOKUP(C1128,TabellenBDFS!$B$4:$C$2717,2,FALSE)</f>
        <v>157</v>
      </c>
      <c r="B1128" t="str">
        <f t="shared" si="19"/>
        <v>1575</v>
      </c>
      <c r="C1128" t="s">
        <v>161</v>
      </c>
      <c r="D1128">
        <v>5</v>
      </c>
      <c r="E1128">
        <v>50</v>
      </c>
      <c r="F1128">
        <v>50</v>
      </c>
      <c r="G1128">
        <v>50</v>
      </c>
      <c r="H1128">
        <v>60</v>
      </c>
      <c r="I1128">
        <v>60</v>
      </c>
      <c r="J1128">
        <v>60</v>
      </c>
      <c r="K1128">
        <v>60</v>
      </c>
      <c r="L1128">
        <v>70</v>
      </c>
      <c r="M1128">
        <v>70</v>
      </c>
      <c r="N1128">
        <v>70</v>
      </c>
      <c r="O1128">
        <v>70</v>
      </c>
      <c r="P1128">
        <v>70</v>
      </c>
      <c r="Q1128">
        <v>80</v>
      </c>
      <c r="R1128">
        <v>80</v>
      </c>
      <c r="S1128">
        <v>100</v>
      </c>
      <c r="T1128">
        <v>120</v>
      </c>
      <c r="U1128">
        <v>150</v>
      </c>
      <c r="V1128">
        <v>170</v>
      </c>
      <c r="W1128">
        <v>170</v>
      </c>
      <c r="X1128">
        <v>170</v>
      </c>
      <c r="Y1128" s="145">
        <v>180</v>
      </c>
      <c r="Z1128">
        <v>190</v>
      </c>
      <c r="AA1128">
        <v>190</v>
      </c>
    </row>
    <row r="1129" spans="1:27" x14ac:dyDescent="0.2">
      <c r="A1129" s="89">
        <f>VLOOKUP(C1129,TabellenBDFS!$B$4:$C$2717,2,FALSE)</f>
        <v>157</v>
      </c>
      <c r="B1129" t="str">
        <f t="shared" si="19"/>
        <v>1576</v>
      </c>
      <c r="C1129" t="s">
        <v>161</v>
      </c>
      <c r="D1129">
        <v>6</v>
      </c>
      <c r="E1129">
        <v>420</v>
      </c>
      <c r="F1129">
        <v>420</v>
      </c>
      <c r="G1129">
        <v>410</v>
      </c>
      <c r="H1129">
        <v>410</v>
      </c>
      <c r="I1129">
        <v>410</v>
      </c>
      <c r="J1129">
        <v>420</v>
      </c>
      <c r="K1129">
        <v>430</v>
      </c>
      <c r="L1129">
        <v>450</v>
      </c>
      <c r="M1129">
        <v>440</v>
      </c>
      <c r="N1129">
        <v>470</v>
      </c>
      <c r="O1129">
        <v>480</v>
      </c>
      <c r="P1129">
        <v>480</v>
      </c>
      <c r="Q1129">
        <v>500</v>
      </c>
      <c r="R1129">
        <v>540</v>
      </c>
      <c r="S1129">
        <v>550</v>
      </c>
      <c r="T1129">
        <v>590</v>
      </c>
      <c r="U1129">
        <v>640</v>
      </c>
      <c r="V1129">
        <v>650</v>
      </c>
      <c r="W1129">
        <v>650</v>
      </c>
      <c r="X1129">
        <v>660</v>
      </c>
      <c r="Y1129" s="145">
        <v>640</v>
      </c>
      <c r="Z1129">
        <v>640</v>
      </c>
      <c r="AA1129">
        <v>660</v>
      </c>
    </row>
    <row r="1130" spans="1:27" x14ac:dyDescent="0.2">
      <c r="A1130" s="89">
        <f>VLOOKUP(C1130,TabellenBDFS!$B$4:$C$2717,2,FALSE)</f>
        <v>157</v>
      </c>
      <c r="B1130" t="str">
        <f t="shared" si="19"/>
        <v>1577</v>
      </c>
      <c r="C1130" t="s">
        <v>161</v>
      </c>
      <c r="D1130">
        <v>7</v>
      </c>
      <c r="E1130">
        <v>440</v>
      </c>
      <c r="F1130">
        <v>460</v>
      </c>
      <c r="G1130">
        <v>520</v>
      </c>
      <c r="H1130">
        <v>580</v>
      </c>
      <c r="I1130">
        <v>550</v>
      </c>
      <c r="J1130">
        <v>540</v>
      </c>
      <c r="K1130">
        <v>560</v>
      </c>
      <c r="L1130">
        <v>600</v>
      </c>
      <c r="M1130">
        <v>570</v>
      </c>
      <c r="N1130">
        <v>640</v>
      </c>
      <c r="O1130">
        <v>710</v>
      </c>
      <c r="P1130">
        <v>830</v>
      </c>
      <c r="Q1130">
        <v>860</v>
      </c>
      <c r="R1130">
        <v>570</v>
      </c>
      <c r="S1130">
        <v>550</v>
      </c>
      <c r="T1130">
        <v>550</v>
      </c>
      <c r="U1130">
        <v>580</v>
      </c>
      <c r="V1130">
        <v>560</v>
      </c>
      <c r="W1130">
        <v>560</v>
      </c>
      <c r="X1130">
        <v>550</v>
      </c>
      <c r="Y1130" s="145">
        <v>580</v>
      </c>
      <c r="Z1130">
        <v>570</v>
      </c>
      <c r="AA1130">
        <v>560</v>
      </c>
    </row>
    <row r="1131" spans="1:27" x14ac:dyDescent="0.2">
      <c r="A1131" s="89">
        <f>VLOOKUP(C1131,TabellenBDFS!$B$4:$C$2717,2,FALSE)</f>
        <v>158</v>
      </c>
      <c r="B1131" t="str">
        <f t="shared" si="19"/>
        <v>1581</v>
      </c>
      <c r="C1131" t="s">
        <v>162</v>
      </c>
      <c r="D1131">
        <v>1</v>
      </c>
      <c r="E1131">
        <v>250</v>
      </c>
      <c r="F1131">
        <v>240</v>
      </c>
      <c r="G1131">
        <v>230</v>
      </c>
      <c r="H1131">
        <v>250</v>
      </c>
      <c r="I1131">
        <v>250</v>
      </c>
      <c r="J1131">
        <v>250</v>
      </c>
      <c r="K1131">
        <v>250</v>
      </c>
      <c r="L1131">
        <v>260</v>
      </c>
      <c r="M1131">
        <v>270</v>
      </c>
      <c r="N1131">
        <v>290</v>
      </c>
      <c r="O1131">
        <v>290</v>
      </c>
      <c r="P1131">
        <v>280</v>
      </c>
      <c r="Q1131">
        <v>290</v>
      </c>
      <c r="R1131">
        <v>280</v>
      </c>
      <c r="S1131">
        <v>290</v>
      </c>
      <c r="T1131">
        <v>310</v>
      </c>
      <c r="U1131">
        <v>300</v>
      </c>
      <c r="V1131">
        <v>310</v>
      </c>
      <c r="W1131">
        <v>310</v>
      </c>
      <c r="X1131">
        <v>320</v>
      </c>
      <c r="Y1131" s="145">
        <v>310</v>
      </c>
      <c r="Z1131">
        <v>300</v>
      </c>
      <c r="AA1131">
        <v>300</v>
      </c>
    </row>
    <row r="1132" spans="1:27" x14ac:dyDescent="0.2">
      <c r="A1132" s="89">
        <f>VLOOKUP(C1132,TabellenBDFS!$B$4:$C$2717,2,FALSE)</f>
        <v>158</v>
      </c>
      <c r="B1132" t="str">
        <f t="shared" si="19"/>
        <v>1582</v>
      </c>
      <c r="C1132" t="s">
        <v>162</v>
      </c>
      <c r="D1132">
        <v>2</v>
      </c>
      <c r="E1132">
        <v>50</v>
      </c>
      <c r="F1132">
        <v>50</v>
      </c>
      <c r="G1132">
        <v>40</v>
      </c>
      <c r="H1132">
        <v>40</v>
      </c>
      <c r="I1132">
        <v>40</v>
      </c>
      <c r="J1132">
        <v>40</v>
      </c>
      <c r="K1132">
        <v>30</v>
      </c>
      <c r="L1132">
        <v>30</v>
      </c>
      <c r="M1132">
        <v>30</v>
      </c>
      <c r="N1132">
        <v>30</v>
      </c>
      <c r="O1132">
        <v>30</v>
      </c>
      <c r="P1132">
        <v>30</v>
      </c>
      <c r="Q1132">
        <v>30</v>
      </c>
      <c r="R1132">
        <v>30</v>
      </c>
      <c r="S1132">
        <v>20</v>
      </c>
      <c r="T1132">
        <v>20</v>
      </c>
      <c r="U1132">
        <v>20</v>
      </c>
      <c r="V1132">
        <v>20</v>
      </c>
      <c r="W1132">
        <v>20</v>
      </c>
      <c r="X1132">
        <v>20</v>
      </c>
      <c r="Y1132" s="145">
        <v>20</v>
      </c>
      <c r="Z1132">
        <v>20</v>
      </c>
      <c r="AA1132">
        <v>20</v>
      </c>
    </row>
    <row r="1133" spans="1:27" x14ac:dyDescent="0.2">
      <c r="A1133" s="89">
        <f>VLOOKUP(C1133,TabellenBDFS!$B$4:$C$2717,2,FALSE)</f>
        <v>158</v>
      </c>
      <c r="B1133" t="str">
        <f t="shared" si="19"/>
        <v>1583</v>
      </c>
      <c r="C1133" t="s">
        <v>162</v>
      </c>
      <c r="D1133">
        <v>3</v>
      </c>
      <c r="E1133">
        <v>0</v>
      </c>
      <c r="F1133">
        <v>0</v>
      </c>
      <c r="G1133">
        <v>0</v>
      </c>
      <c r="H1133">
        <v>0</v>
      </c>
      <c r="I1133">
        <v>0</v>
      </c>
      <c r="J1133">
        <v>0</v>
      </c>
      <c r="K1133">
        <v>0</v>
      </c>
      <c r="L1133">
        <v>10</v>
      </c>
      <c r="M1133">
        <v>10</v>
      </c>
      <c r="N1133">
        <v>10</v>
      </c>
      <c r="O1133">
        <v>10</v>
      </c>
      <c r="P1133">
        <v>10</v>
      </c>
      <c r="Q1133">
        <v>10</v>
      </c>
      <c r="R1133">
        <v>10</v>
      </c>
      <c r="S1133">
        <v>10</v>
      </c>
      <c r="T1133">
        <v>20</v>
      </c>
      <c r="U1133">
        <v>20</v>
      </c>
      <c r="V1133">
        <v>20</v>
      </c>
      <c r="W1133">
        <v>30</v>
      </c>
      <c r="X1133">
        <v>30</v>
      </c>
      <c r="Y1133" s="145">
        <v>30</v>
      </c>
      <c r="Z1133">
        <v>30</v>
      </c>
      <c r="AA1133">
        <v>30</v>
      </c>
    </row>
    <row r="1134" spans="1:27" x14ac:dyDescent="0.2">
      <c r="A1134" s="89">
        <f>VLOOKUP(C1134,TabellenBDFS!$B$4:$C$2717,2,FALSE)</f>
        <v>158</v>
      </c>
      <c r="B1134" t="str">
        <f t="shared" si="19"/>
        <v>1584</v>
      </c>
      <c r="C1134" t="s">
        <v>162</v>
      </c>
      <c r="D1134">
        <v>4</v>
      </c>
      <c r="E1134">
        <v>0</v>
      </c>
      <c r="F1134">
        <v>0</v>
      </c>
      <c r="G1134">
        <v>0</v>
      </c>
      <c r="H1134">
        <v>0</v>
      </c>
      <c r="I1134">
        <v>0</v>
      </c>
      <c r="J1134">
        <v>0</v>
      </c>
      <c r="K1134">
        <v>0</v>
      </c>
      <c r="L1134">
        <v>0</v>
      </c>
      <c r="M1134">
        <v>0</v>
      </c>
      <c r="N1134">
        <v>10</v>
      </c>
      <c r="O1134">
        <v>0</v>
      </c>
      <c r="P1134">
        <v>0</v>
      </c>
      <c r="Q1134">
        <v>10</v>
      </c>
      <c r="R1134">
        <v>10</v>
      </c>
      <c r="S1134">
        <v>10</v>
      </c>
      <c r="T1134">
        <v>10</v>
      </c>
      <c r="U1134">
        <v>10</v>
      </c>
      <c r="V1134">
        <v>10</v>
      </c>
      <c r="W1134">
        <v>10</v>
      </c>
      <c r="X1134">
        <v>10</v>
      </c>
      <c r="Y1134" s="145">
        <v>10</v>
      </c>
      <c r="Z1134">
        <v>10</v>
      </c>
      <c r="AA1134">
        <v>10</v>
      </c>
    </row>
    <row r="1135" spans="1:27" x14ac:dyDescent="0.2">
      <c r="A1135" s="89">
        <f>VLOOKUP(C1135,TabellenBDFS!$B$4:$C$2717,2,FALSE)</f>
        <v>158</v>
      </c>
      <c r="B1135" t="str">
        <f t="shared" si="19"/>
        <v>1585</v>
      </c>
      <c r="C1135" t="s">
        <v>162</v>
      </c>
      <c r="D1135">
        <v>5</v>
      </c>
      <c r="E1135">
        <v>0</v>
      </c>
      <c r="F1135">
        <v>0</v>
      </c>
      <c r="G1135">
        <v>0</v>
      </c>
      <c r="H1135">
        <v>0</v>
      </c>
      <c r="I1135">
        <v>0</v>
      </c>
      <c r="J1135">
        <v>0</v>
      </c>
      <c r="K1135">
        <v>0</v>
      </c>
      <c r="L1135">
        <v>0</v>
      </c>
      <c r="M1135">
        <v>0</v>
      </c>
      <c r="N1135">
        <v>0</v>
      </c>
      <c r="O1135">
        <v>0</v>
      </c>
      <c r="P1135">
        <v>0</v>
      </c>
      <c r="Q1135">
        <v>0</v>
      </c>
      <c r="R1135">
        <v>0</v>
      </c>
      <c r="S1135">
        <v>0</v>
      </c>
      <c r="T1135">
        <v>0</v>
      </c>
      <c r="U1135">
        <v>0</v>
      </c>
      <c r="V1135">
        <v>0</v>
      </c>
      <c r="W1135">
        <v>0</v>
      </c>
      <c r="X1135">
        <v>0</v>
      </c>
      <c r="Y1135" s="145">
        <v>0</v>
      </c>
      <c r="Z1135">
        <v>0</v>
      </c>
      <c r="AA1135">
        <v>0</v>
      </c>
    </row>
    <row r="1136" spans="1:27" x14ac:dyDescent="0.2">
      <c r="A1136" s="89">
        <f>VLOOKUP(C1136,TabellenBDFS!$B$4:$C$2717,2,FALSE)</f>
        <v>158</v>
      </c>
      <c r="B1136" t="str">
        <f t="shared" si="19"/>
        <v>1586</v>
      </c>
      <c r="C1136" t="s">
        <v>162</v>
      </c>
      <c r="D1136">
        <v>6</v>
      </c>
      <c r="E1136">
        <v>150</v>
      </c>
      <c r="F1136">
        <v>150</v>
      </c>
      <c r="G1136">
        <v>140</v>
      </c>
      <c r="H1136">
        <v>150</v>
      </c>
      <c r="I1136">
        <v>150</v>
      </c>
      <c r="J1136">
        <v>150</v>
      </c>
      <c r="K1136">
        <v>150</v>
      </c>
      <c r="L1136">
        <v>150</v>
      </c>
      <c r="M1136">
        <v>160</v>
      </c>
      <c r="N1136">
        <v>170</v>
      </c>
      <c r="O1136">
        <v>170</v>
      </c>
      <c r="P1136">
        <v>170</v>
      </c>
      <c r="Q1136">
        <v>180</v>
      </c>
      <c r="R1136">
        <v>180</v>
      </c>
      <c r="S1136">
        <v>180</v>
      </c>
      <c r="T1136">
        <v>190</v>
      </c>
      <c r="U1136">
        <v>190</v>
      </c>
      <c r="V1136">
        <v>200</v>
      </c>
      <c r="W1136">
        <v>200</v>
      </c>
      <c r="X1136">
        <v>190</v>
      </c>
      <c r="Y1136" s="145">
        <v>190</v>
      </c>
      <c r="Z1136">
        <v>190</v>
      </c>
      <c r="AA1136">
        <v>180</v>
      </c>
    </row>
    <row r="1137" spans="1:27" x14ac:dyDescent="0.2">
      <c r="A1137" s="89">
        <f>VLOOKUP(C1137,TabellenBDFS!$B$4:$C$2717,2,FALSE)</f>
        <v>158</v>
      </c>
      <c r="B1137" t="str">
        <f t="shared" si="19"/>
        <v>1587</v>
      </c>
      <c r="C1137" t="s">
        <v>162</v>
      </c>
      <c r="D1137">
        <v>7</v>
      </c>
      <c r="E1137">
        <v>50</v>
      </c>
      <c r="F1137">
        <v>50</v>
      </c>
      <c r="G1137">
        <v>40</v>
      </c>
      <c r="H1137">
        <v>50</v>
      </c>
      <c r="I1137">
        <v>60</v>
      </c>
      <c r="J1137">
        <v>60</v>
      </c>
      <c r="K1137">
        <v>60</v>
      </c>
      <c r="L1137">
        <v>70</v>
      </c>
      <c r="M1137">
        <v>60</v>
      </c>
      <c r="N1137">
        <v>80</v>
      </c>
      <c r="O1137">
        <v>80</v>
      </c>
      <c r="P1137">
        <v>70</v>
      </c>
      <c r="Q1137">
        <v>70</v>
      </c>
      <c r="R1137">
        <v>60</v>
      </c>
      <c r="S1137">
        <v>60</v>
      </c>
      <c r="T1137">
        <v>60</v>
      </c>
      <c r="U1137">
        <v>50</v>
      </c>
      <c r="V1137">
        <v>50</v>
      </c>
      <c r="W1137">
        <v>60</v>
      </c>
      <c r="X1137">
        <v>60</v>
      </c>
      <c r="Y1137" s="145">
        <v>60</v>
      </c>
      <c r="Z1137">
        <v>50</v>
      </c>
      <c r="AA1137">
        <v>50</v>
      </c>
    </row>
    <row r="1138" spans="1:27" x14ac:dyDescent="0.2">
      <c r="A1138" s="89">
        <f>VLOOKUP(C1138,TabellenBDFS!$B$4:$C$2717,2,FALSE)</f>
        <v>159</v>
      </c>
      <c r="B1138" t="str">
        <f t="shared" si="19"/>
        <v>1591</v>
      </c>
      <c r="C1138" t="s">
        <v>163</v>
      </c>
      <c r="D1138">
        <v>1</v>
      </c>
      <c r="E1138">
        <v>270</v>
      </c>
      <c r="F1138">
        <v>250</v>
      </c>
      <c r="G1138">
        <v>260</v>
      </c>
      <c r="H1138">
        <v>270</v>
      </c>
      <c r="I1138">
        <v>270</v>
      </c>
      <c r="J1138">
        <v>290</v>
      </c>
      <c r="K1138">
        <v>320</v>
      </c>
      <c r="L1138">
        <v>330</v>
      </c>
      <c r="M1138">
        <v>360</v>
      </c>
      <c r="N1138">
        <v>350</v>
      </c>
      <c r="O1138">
        <v>350</v>
      </c>
      <c r="P1138">
        <v>400</v>
      </c>
      <c r="Q1138">
        <v>390</v>
      </c>
      <c r="R1138">
        <v>410</v>
      </c>
      <c r="S1138">
        <v>450</v>
      </c>
      <c r="T1138">
        <v>470</v>
      </c>
      <c r="U1138">
        <v>480</v>
      </c>
      <c r="V1138">
        <v>480</v>
      </c>
      <c r="W1138">
        <v>480</v>
      </c>
      <c r="X1138">
        <v>490</v>
      </c>
      <c r="Y1138" s="145">
        <v>490</v>
      </c>
      <c r="Z1138">
        <v>490</v>
      </c>
      <c r="AA1138">
        <v>500</v>
      </c>
    </row>
    <row r="1139" spans="1:27" x14ac:dyDescent="0.2">
      <c r="A1139" s="89">
        <f>VLOOKUP(C1139,TabellenBDFS!$B$4:$C$2717,2,FALSE)</f>
        <v>159</v>
      </c>
      <c r="B1139" t="str">
        <f t="shared" si="19"/>
        <v>1592</v>
      </c>
      <c r="C1139" t="s">
        <v>163</v>
      </c>
      <c r="D1139">
        <v>2</v>
      </c>
      <c r="E1139">
        <v>80</v>
      </c>
      <c r="F1139">
        <v>80</v>
      </c>
      <c r="G1139">
        <v>70</v>
      </c>
      <c r="H1139">
        <v>70</v>
      </c>
      <c r="I1139">
        <v>70</v>
      </c>
      <c r="J1139">
        <v>70</v>
      </c>
      <c r="K1139">
        <v>70</v>
      </c>
      <c r="L1139">
        <v>70</v>
      </c>
      <c r="M1139">
        <v>70</v>
      </c>
      <c r="N1139">
        <v>60</v>
      </c>
      <c r="O1139">
        <v>50</v>
      </c>
      <c r="P1139">
        <v>50</v>
      </c>
      <c r="Q1139">
        <v>50</v>
      </c>
      <c r="R1139">
        <v>50</v>
      </c>
      <c r="S1139">
        <v>50</v>
      </c>
      <c r="T1139">
        <v>40</v>
      </c>
      <c r="U1139">
        <v>40</v>
      </c>
      <c r="V1139">
        <v>40</v>
      </c>
      <c r="W1139">
        <v>40</v>
      </c>
      <c r="X1139">
        <v>40</v>
      </c>
      <c r="Y1139" s="145">
        <v>40</v>
      </c>
      <c r="Z1139">
        <v>30</v>
      </c>
      <c r="AA1139">
        <v>30</v>
      </c>
    </row>
    <row r="1140" spans="1:27" x14ac:dyDescent="0.2">
      <c r="A1140" s="89">
        <f>VLOOKUP(C1140,TabellenBDFS!$B$4:$C$2717,2,FALSE)</f>
        <v>159</v>
      </c>
      <c r="B1140" t="str">
        <f t="shared" si="19"/>
        <v>1593</v>
      </c>
      <c r="C1140" t="s">
        <v>163</v>
      </c>
      <c r="D1140">
        <v>3</v>
      </c>
      <c r="E1140">
        <v>0</v>
      </c>
      <c r="F1140">
        <v>0</v>
      </c>
      <c r="G1140">
        <v>0</v>
      </c>
      <c r="H1140">
        <v>0</v>
      </c>
      <c r="I1140">
        <v>0</v>
      </c>
      <c r="J1140">
        <v>10</v>
      </c>
      <c r="K1140">
        <v>20</v>
      </c>
      <c r="L1140">
        <v>20</v>
      </c>
      <c r="M1140">
        <v>20</v>
      </c>
      <c r="N1140">
        <v>30</v>
      </c>
      <c r="O1140">
        <v>30</v>
      </c>
      <c r="P1140">
        <v>40</v>
      </c>
      <c r="Q1140">
        <v>40</v>
      </c>
      <c r="R1140">
        <v>40</v>
      </c>
      <c r="S1140">
        <v>40</v>
      </c>
      <c r="T1140">
        <v>50</v>
      </c>
      <c r="U1140">
        <v>50</v>
      </c>
      <c r="V1140">
        <v>60</v>
      </c>
      <c r="W1140">
        <v>60</v>
      </c>
      <c r="X1140">
        <v>70</v>
      </c>
      <c r="Y1140" s="145">
        <v>70</v>
      </c>
      <c r="Z1140">
        <v>70</v>
      </c>
      <c r="AA1140">
        <v>70</v>
      </c>
    </row>
    <row r="1141" spans="1:27" x14ac:dyDescent="0.2">
      <c r="A1141" s="89">
        <f>VLOOKUP(C1141,TabellenBDFS!$B$4:$C$2717,2,FALSE)</f>
        <v>159</v>
      </c>
      <c r="B1141" t="str">
        <f t="shared" si="19"/>
        <v>1594</v>
      </c>
      <c r="C1141" t="s">
        <v>163</v>
      </c>
      <c r="D1141">
        <v>4</v>
      </c>
      <c r="E1141">
        <v>0</v>
      </c>
      <c r="F1141">
        <v>0</v>
      </c>
      <c r="G1141">
        <v>0</v>
      </c>
      <c r="H1141">
        <v>0</v>
      </c>
      <c r="I1141">
        <v>0</v>
      </c>
      <c r="J1141">
        <v>0</v>
      </c>
      <c r="K1141">
        <v>10</v>
      </c>
      <c r="L1141">
        <v>10</v>
      </c>
      <c r="M1141">
        <v>20</v>
      </c>
      <c r="N1141">
        <v>20</v>
      </c>
      <c r="O1141">
        <v>20</v>
      </c>
      <c r="P1141">
        <v>20</v>
      </c>
      <c r="Q1141">
        <v>20</v>
      </c>
      <c r="R1141">
        <v>30</v>
      </c>
      <c r="S1141">
        <v>30</v>
      </c>
      <c r="T1141">
        <v>30</v>
      </c>
      <c r="U1141">
        <v>30</v>
      </c>
      <c r="V1141">
        <v>20</v>
      </c>
      <c r="W1141">
        <v>30</v>
      </c>
      <c r="X1141">
        <v>30</v>
      </c>
      <c r="Y1141" s="145">
        <v>30</v>
      </c>
      <c r="Z1141">
        <v>30</v>
      </c>
      <c r="AA1141">
        <v>30</v>
      </c>
    </row>
    <row r="1142" spans="1:27" x14ac:dyDescent="0.2">
      <c r="A1142" s="89">
        <f>VLOOKUP(C1142,TabellenBDFS!$B$4:$C$2717,2,FALSE)</f>
        <v>159</v>
      </c>
      <c r="B1142" t="str">
        <f t="shared" si="19"/>
        <v>1595</v>
      </c>
      <c r="C1142" t="s">
        <v>163</v>
      </c>
      <c r="D1142">
        <v>5</v>
      </c>
      <c r="E1142">
        <v>0</v>
      </c>
      <c r="F1142">
        <v>0</v>
      </c>
      <c r="G1142">
        <v>0</v>
      </c>
      <c r="H1142">
        <v>0</v>
      </c>
      <c r="I1142">
        <v>0</v>
      </c>
      <c r="J1142">
        <v>0</v>
      </c>
      <c r="K1142">
        <v>0</v>
      </c>
      <c r="L1142">
        <v>0</v>
      </c>
      <c r="M1142">
        <v>0</v>
      </c>
      <c r="N1142">
        <v>0</v>
      </c>
      <c r="O1142">
        <v>0</v>
      </c>
      <c r="P1142">
        <v>0</v>
      </c>
      <c r="Q1142">
        <v>10</v>
      </c>
      <c r="R1142">
        <v>0</v>
      </c>
      <c r="S1142">
        <v>10</v>
      </c>
      <c r="T1142">
        <v>0</v>
      </c>
      <c r="U1142">
        <v>0</v>
      </c>
      <c r="V1142">
        <v>0</v>
      </c>
      <c r="W1142">
        <v>0</v>
      </c>
      <c r="X1142">
        <v>0</v>
      </c>
      <c r="Y1142" s="145">
        <v>0</v>
      </c>
      <c r="Z1142">
        <v>0</v>
      </c>
      <c r="AA1142">
        <v>0</v>
      </c>
    </row>
    <row r="1143" spans="1:27" x14ac:dyDescent="0.2">
      <c r="A1143" s="89">
        <f>VLOOKUP(C1143,TabellenBDFS!$B$4:$C$2717,2,FALSE)</f>
        <v>159</v>
      </c>
      <c r="B1143" t="str">
        <f t="shared" si="19"/>
        <v>1596</v>
      </c>
      <c r="C1143" t="s">
        <v>163</v>
      </c>
      <c r="D1143">
        <v>6</v>
      </c>
      <c r="E1143">
        <v>120</v>
      </c>
      <c r="F1143">
        <v>110</v>
      </c>
      <c r="G1143">
        <v>120</v>
      </c>
      <c r="H1143">
        <v>130</v>
      </c>
      <c r="I1143">
        <v>140</v>
      </c>
      <c r="J1143">
        <v>140</v>
      </c>
      <c r="K1143">
        <v>150</v>
      </c>
      <c r="L1143">
        <v>160</v>
      </c>
      <c r="M1143">
        <v>170</v>
      </c>
      <c r="N1143">
        <v>170</v>
      </c>
      <c r="O1143">
        <v>170</v>
      </c>
      <c r="P1143">
        <v>180</v>
      </c>
      <c r="Q1143">
        <v>170</v>
      </c>
      <c r="R1143">
        <v>180</v>
      </c>
      <c r="S1143">
        <v>230</v>
      </c>
      <c r="T1143">
        <v>260</v>
      </c>
      <c r="U1143">
        <v>270</v>
      </c>
      <c r="V1143">
        <v>280</v>
      </c>
      <c r="W1143">
        <v>270</v>
      </c>
      <c r="X1143">
        <v>280</v>
      </c>
      <c r="Y1143" s="145">
        <v>270</v>
      </c>
      <c r="Z1143">
        <v>260</v>
      </c>
      <c r="AA1143">
        <v>250</v>
      </c>
    </row>
    <row r="1144" spans="1:27" x14ac:dyDescent="0.2">
      <c r="A1144" s="89">
        <f>VLOOKUP(C1144,TabellenBDFS!$B$4:$C$2717,2,FALSE)</f>
        <v>159</v>
      </c>
      <c r="B1144" t="str">
        <f t="shared" si="19"/>
        <v>1597</v>
      </c>
      <c r="C1144" t="s">
        <v>163</v>
      </c>
      <c r="D1144">
        <v>7</v>
      </c>
      <c r="E1144">
        <v>60</v>
      </c>
      <c r="F1144">
        <v>50</v>
      </c>
      <c r="G1144">
        <v>60</v>
      </c>
      <c r="H1144">
        <v>60</v>
      </c>
      <c r="I1144">
        <v>60</v>
      </c>
      <c r="J1144">
        <v>60</v>
      </c>
      <c r="K1144">
        <v>70</v>
      </c>
      <c r="L1144">
        <v>70</v>
      </c>
      <c r="M1144">
        <v>80</v>
      </c>
      <c r="N1144">
        <v>70</v>
      </c>
      <c r="O1144">
        <v>80</v>
      </c>
      <c r="P1144">
        <v>110</v>
      </c>
      <c r="Q1144">
        <v>100</v>
      </c>
      <c r="R1144">
        <v>100</v>
      </c>
      <c r="S1144">
        <v>100</v>
      </c>
      <c r="T1144">
        <v>90</v>
      </c>
      <c r="U1144">
        <v>90</v>
      </c>
      <c r="V1144">
        <v>80</v>
      </c>
      <c r="W1144">
        <v>80</v>
      </c>
      <c r="X1144">
        <v>80</v>
      </c>
      <c r="Y1144" s="145">
        <v>90</v>
      </c>
      <c r="Z1144">
        <v>100</v>
      </c>
      <c r="AA1144">
        <v>120</v>
      </c>
    </row>
    <row r="1145" spans="1:27" x14ac:dyDescent="0.2">
      <c r="A1145" s="89">
        <f>VLOOKUP(C1145,TabellenBDFS!$B$4:$C$2717,2,FALSE)</f>
        <v>160</v>
      </c>
      <c r="B1145" t="str">
        <f t="shared" si="19"/>
        <v>1601</v>
      </c>
      <c r="C1145" t="s">
        <v>164</v>
      </c>
      <c r="D1145">
        <v>1</v>
      </c>
      <c r="E1145">
        <v>470</v>
      </c>
      <c r="F1145">
        <v>460</v>
      </c>
      <c r="G1145">
        <v>430</v>
      </c>
      <c r="H1145">
        <v>440</v>
      </c>
      <c r="I1145">
        <v>450</v>
      </c>
      <c r="J1145">
        <v>460</v>
      </c>
      <c r="K1145">
        <v>480</v>
      </c>
      <c r="L1145">
        <v>520</v>
      </c>
      <c r="M1145">
        <v>570</v>
      </c>
      <c r="N1145">
        <v>580</v>
      </c>
      <c r="O1145">
        <v>570</v>
      </c>
      <c r="P1145">
        <v>610</v>
      </c>
      <c r="Q1145">
        <v>640</v>
      </c>
      <c r="R1145">
        <v>500</v>
      </c>
      <c r="S1145">
        <v>520</v>
      </c>
      <c r="T1145">
        <v>480</v>
      </c>
      <c r="U1145">
        <v>470</v>
      </c>
      <c r="V1145">
        <v>490</v>
      </c>
      <c r="W1145">
        <v>490</v>
      </c>
      <c r="X1145">
        <v>490</v>
      </c>
      <c r="Y1145" s="145">
        <v>510</v>
      </c>
      <c r="Z1145">
        <v>500</v>
      </c>
      <c r="AA1145">
        <v>530</v>
      </c>
    </row>
    <row r="1146" spans="1:27" x14ac:dyDescent="0.2">
      <c r="A1146" s="89">
        <f>VLOOKUP(C1146,TabellenBDFS!$B$4:$C$2717,2,FALSE)</f>
        <v>160</v>
      </c>
      <c r="B1146" t="str">
        <f t="shared" si="19"/>
        <v>1602</v>
      </c>
      <c r="C1146" t="s">
        <v>164</v>
      </c>
      <c r="D1146">
        <v>2</v>
      </c>
      <c r="E1146">
        <v>160</v>
      </c>
      <c r="F1146">
        <v>150</v>
      </c>
      <c r="G1146">
        <v>130</v>
      </c>
      <c r="H1146">
        <v>120</v>
      </c>
      <c r="I1146">
        <v>120</v>
      </c>
      <c r="J1146">
        <v>120</v>
      </c>
      <c r="K1146">
        <v>120</v>
      </c>
      <c r="L1146">
        <v>120</v>
      </c>
      <c r="M1146">
        <v>120</v>
      </c>
      <c r="N1146">
        <v>120</v>
      </c>
      <c r="O1146">
        <v>120</v>
      </c>
      <c r="P1146">
        <v>120</v>
      </c>
      <c r="Q1146">
        <v>120</v>
      </c>
      <c r="R1146">
        <v>110</v>
      </c>
      <c r="S1146">
        <v>100</v>
      </c>
      <c r="T1146">
        <v>100</v>
      </c>
      <c r="U1146">
        <v>100</v>
      </c>
      <c r="V1146">
        <v>90</v>
      </c>
      <c r="W1146">
        <v>90</v>
      </c>
      <c r="X1146">
        <v>90</v>
      </c>
      <c r="Y1146" s="145">
        <v>90</v>
      </c>
      <c r="Z1146">
        <v>80</v>
      </c>
      <c r="AA1146">
        <v>80</v>
      </c>
    </row>
    <row r="1147" spans="1:27" x14ac:dyDescent="0.2">
      <c r="A1147" s="89">
        <f>VLOOKUP(C1147,TabellenBDFS!$B$4:$C$2717,2,FALSE)</f>
        <v>160</v>
      </c>
      <c r="B1147" t="str">
        <f t="shared" si="19"/>
        <v>1603</v>
      </c>
      <c r="C1147" t="s">
        <v>164</v>
      </c>
      <c r="D1147">
        <v>3</v>
      </c>
      <c r="E1147">
        <v>0</v>
      </c>
      <c r="F1147">
        <v>0</v>
      </c>
      <c r="G1147">
        <v>10</v>
      </c>
      <c r="H1147">
        <v>10</v>
      </c>
      <c r="I1147">
        <v>20</v>
      </c>
      <c r="J1147">
        <v>30</v>
      </c>
      <c r="K1147">
        <v>40</v>
      </c>
      <c r="L1147">
        <v>50</v>
      </c>
      <c r="M1147">
        <v>60</v>
      </c>
      <c r="N1147">
        <v>70</v>
      </c>
      <c r="O1147">
        <v>70</v>
      </c>
      <c r="P1147">
        <v>90</v>
      </c>
      <c r="Q1147">
        <v>100</v>
      </c>
      <c r="R1147">
        <v>80</v>
      </c>
      <c r="S1147">
        <v>90</v>
      </c>
      <c r="T1147">
        <v>90</v>
      </c>
      <c r="U1147">
        <v>90</v>
      </c>
      <c r="V1147">
        <v>120</v>
      </c>
      <c r="W1147">
        <v>120</v>
      </c>
      <c r="X1147">
        <v>120</v>
      </c>
      <c r="Y1147" s="145">
        <v>130</v>
      </c>
      <c r="Z1147">
        <v>130</v>
      </c>
      <c r="AA1147">
        <v>130</v>
      </c>
    </row>
    <row r="1148" spans="1:27" x14ac:dyDescent="0.2">
      <c r="A1148" s="89">
        <f>VLOOKUP(C1148,TabellenBDFS!$B$4:$C$2717,2,FALSE)</f>
        <v>160</v>
      </c>
      <c r="B1148" t="str">
        <f t="shared" si="19"/>
        <v>1604</v>
      </c>
      <c r="C1148" t="s">
        <v>164</v>
      </c>
      <c r="D1148">
        <v>4</v>
      </c>
      <c r="E1148">
        <v>0</v>
      </c>
      <c r="F1148">
        <v>0</v>
      </c>
      <c r="G1148">
        <v>0</v>
      </c>
      <c r="H1148">
        <v>0</v>
      </c>
      <c r="I1148">
        <v>0</v>
      </c>
      <c r="J1148">
        <v>10</v>
      </c>
      <c r="K1148">
        <v>10</v>
      </c>
      <c r="L1148">
        <v>20</v>
      </c>
      <c r="M1148">
        <v>20</v>
      </c>
      <c r="N1148">
        <v>10</v>
      </c>
      <c r="O1148">
        <v>10</v>
      </c>
      <c r="P1148">
        <v>10</v>
      </c>
      <c r="Q1148">
        <v>10</v>
      </c>
      <c r="R1148">
        <v>10</v>
      </c>
      <c r="S1148">
        <v>10</v>
      </c>
      <c r="T1148">
        <v>10</v>
      </c>
      <c r="U1148">
        <v>10</v>
      </c>
      <c r="V1148">
        <v>20</v>
      </c>
      <c r="W1148">
        <v>20</v>
      </c>
      <c r="X1148">
        <v>30</v>
      </c>
      <c r="Y1148" s="145">
        <v>30</v>
      </c>
      <c r="Z1148">
        <v>30</v>
      </c>
      <c r="AA1148">
        <v>40</v>
      </c>
    </row>
    <row r="1149" spans="1:27" x14ac:dyDescent="0.2">
      <c r="A1149" s="89">
        <f>VLOOKUP(C1149,TabellenBDFS!$B$4:$C$2717,2,FALSE)</f>
        <v>160</v>
      </c>
      <c r="B1149" t="str">
        <f t="shared" si="19"/>
        <v>1605</v>
      </c>
      <c r="C1149" t="s">
        <v>164</v>
      </c>
      <c r="D1149">
        <v>5</v>
      </c>
      <c r="E1149">
        <v>40</v>
      </c>
      <c r="F1149">
        <v>40</v>
      </c>
      <c r="G1149">
        <v>40</v>
      </c>
      <c r="H1149">
        <v>40</v>
      </c>
      <c r="I1149">
        <v>40</v>
      </c>
      <c r="J1149">
        <v>40</v>
      </c>
      <c r="K1149">
        <v>40</v>
      </c>
      <c r="L1149">
        <v>40</v>
      </c>
      <c r="M1149">
        <v>40</v>
      </c>
      <c r="N1149">
        <v>30</v>
      </c>
      <c r="O1149">
        <v>30</v>
      </c>
      <c r="P1149">
        <v>30</v>
      </c>
      <c r="Q1149">
        <v>30</v>
      </c>
      <c r="R1149">
        <v>10</v>
      </c>
      <c r="S1149">
        <v>10</v>
      </c>
      <c r="T1149">
        <v>10</v>
      </c>
      <c r="U1149">
        <v>10</v>
      </c>
      <c r="V1149">
        <v>10</v>
      </c>
      <c r="W1149">
        <v>10</v>
      </c>
      <c r="X1149">
        <v>10</v>
      </c>
      <c r="Y1149" s="145">
        <v>10</v>
      </c>
      <c r="Z1149">
        <v>10</v>
      </c>
      <c r="AA1149">
        <v>10</v>
      </c>
    </row>
    <row r="1150" spans="1:27" x14ac:dyDescent="0.2">
      <c r="A1150" s="89">
        <f>VLOOKUP(C1150,TabellenBDFS!$B$4:$C$2717,2,FALSE)</f>
        <v>160</v>
      </c>
      <c r="B1150" t="str">
        <f t="shared" si="19"/>
        <v>1606</v>
      </c>
      <c r="C1150" t="s">
        <v>164</v>
      </c>
      <c r="D1150">
        <v>6</v>
      </c>
      <c r="E1150">
        <v>170</v>
      </c>
      <c r="F1150">
        <v>180</v>
      </c>
      <c r="G1150">
        <v>170</v>
      </c>
      <c r="H1150">
        <v>170</v>
      </c>
      <c r="I1150">
        <v>180</v>
      </c>
      <c r="J1150">
        <v>180</v>
      </c>
      <c r="K1150">
        <v>190</v>
      </c>
      <c r="L1150">
        <v>190</v>
      </c>
      <c r="M1150">
        <v>210</v>
      </c>
      <c r="N1150">
        <v>210</v>
      </c>
      <c r="O1150">
        <v>200</v>
      </c>
      <c r="P1150">
        <v>200</v>
      </c>
      <c r="Q1150">
        <v>210</v>
      </c>
      <c r="R1150">
        <v>200</v>
      </c>
      <c r="S1150">
        <v>210</v>
      </c>
      <c r="T1150">
        <v>190</v>
      </c>
      <c r="U1150">
        <v>150</v>
      </c>
      <c r="V1150">
        <v>150</v>
      </c>
      <c r="W1150">
        <v>150</v>
      </c>
      <c r="X1150">
        <v>140</v>
      </c>
      <c r="Y1150" s="145">
        <v>150</v>
      </c>
      <c r="Z1150">
        <v>150</v>
      </c>
      <c r="AA1150">
        <v>150</v>
      </c>
    </row>
    <row r="1151" spans="1:27" x14ac:dyDescent="0.2">
      <c r="A1151" s="89">
        <f>VLOOKUP(C1151,TabellenBDFS!$B$4:$C$2717,2,FALSE)</f>
        <v>160</v>
      </c>
      <c r="B1151" t="str">
        <f t="shared" si="19"/>
        <v>1607</v>
      </c>
      <c r="C1151" t="s">
        <v>164</v>
      </c>
      <c r="D1151">
        <v>7</v>
      </c>
      <c r="E1151">
        <v>100</v>
      </c>
      <c r="F1151">
        <v>100</v>
      </c>
      <c r="G1151">
        <v>90</v>
      </c>
      <c r="H1151">
        <v>90</v>
      </c>
      <c r="I1151">
        <v>90</v>
      </c>
      <c r="J1151">
        <v>90</v>
      </c>
      <c r="K1151">
        <v>100</v>
      </c>
      <c r="L1151">
        <v>110</v>
      </c>
      <c r="M1151">
        <v>130</v>
      </c>
      <c r="N1151">
        <v>130</v>
      </c>
      <c r="O1151">
        <v>140</v>
      </c>
      <c r="P1151">
        <v>160</v>
      </c>
      <c r="Q1151">
        <v>170</v>
      </c>
      <c r="R1151">
        <v>90</v>
      </c>
      <c r="S1151">
        <v>100</v>
      </c>
      <c r="T1151">
        <v>90</v>
      </c>
      <c r="U1151">
        <v>100</v>
      </c>
      <c r="V1151">
        <v>100</v>
      </c>
      <c r="W1151">
        <v>100</v>
      </c>
      <c r="X1151">
        <v>110</v>
      </c>
      <c r="Y1151" s="145">
        <v>110</v>
      </c>
      <c r="Z1151">
        <v>100</v>
      </c>
      <c r="AA1151">
        <v>120</v>
      </c>
    </row>
    <row r="1152" spans="1:27" x14ac:dyDescent="0.2">
      <c r="A1152" s="89">
        <f>VLOOKUP(C1152,TabellenBDFS!$B$4:$C$2717,2,FALSE)</f>
        <v>161</v>
      </c>
      <c r="B1152" t="str">
        <f t="shared" si="19"/>
        <v>1611</v>
      </c>
      <c r="C1152" t="s">
        <v>165</v>
      </c>
      <c r="D1152">
        <v>1</v>
      </c>
      <c r="E1152">
        <v>160</v>
      </c>
      <c r="F1152">
        <v>160</v>
      </c>
      <c r="G1152">
        <v>170</v>
      </c>
      <c r="H1152">
        <v>170</v>
      </c>
      <c r="I1152">
        <v>160</v>
      </c>
      <c r="J1152">
        <v>160</v>
      </c>
      <c r="K1152">
        <v>160</v>
      </c>
      <c r="L1152">
        <v>180</v>
      </c>
      <c r="M1152">
        <v>180</v>
      </c>
      <c r="N1152">
        <v>180</v>
      </c>
      <c r="O1152">
        <v>180</v>
      </c>
      <c r="P1152">
        <v>190</v>
      </c>
      <c r="Q1152">
        <v>190</v>
      </c>
      <c r="R1152">
        <v>190</v>
      </c>
      <c r="S1152">
        <v>200</v>
      </c>
      <c r="T1152">
        <v>220</v>
      </c>
      <c r="U1152">
        <v>230</v>
      </c>
      <c r="V1152">
        <v>240</v>
      </c>
      <c r="W1152">
        <v>260</v>
      </c>
      <c r="X1152">
        <v>290</v>
      </c>
      <c r="Y1152" s="145">
        <v>320</v>
      </c>
      <c r="Z1152">
        <v>320</v>
      </c>
      <c r="AA1152">
        <v>310</v>
      </c>
    </row>
    <row r="1153" spans="1:27" x14ac:dyDescent="0.2">
      <c r="A1153" s="89">
        <f>VLOOKUP(C1153,TabellenBDFS!$B$4:$C$2717,2,FALSE)</f>
        <v>161</v>
      </c>
      <c r="B1153" t="str">
        <f t="shared" si="19"/>
        <v>1612</v>
      </c>
      <c r="C1153" t="s">
        <v>165</v>
      </c>
      <c r="D1153">
        <v>2</v>
      </c>
      <c r="E1153">
        <v>30</v>
      </c>
      <c r="F1153">
        <v>30</v>
      </c>
      <c r="G1153">
        <v>40</v>
      </c>
      <c r="H1153">
        <v>40</v>
      </c>
      <c r="I1153">
        <v>40</v>
      </c>
      <c r="J1153">
        <v>30</v>
      </c>
      <c r="K1153">
        <v>20</v>
      </c>
      <c r="L1153">
        <v>20</v>
      </c>
      <c r="M1153">
        <v>20</v>
      </c>
      <c r="N1153">
        <v>20</v>
      </c>
      <c r="O1153">
        <v>30</v>
      </c>
      <c r="P1153">
        <v>30</v>
      </c>
      <c r="Q1153">
        <v>30</v>
      </c>
      <c r="R1153">
        <v>30</v>
      </c>
      <c r="S1153">
        <v>30</v>
      </c>
      <c r="T1153">
        <v>30</v>
      </c>
      <c r="U1153">
        <v>30</v>
      </c>
      <c r="V1153">
        <v>10</v>
      </c>
      <c r="W1153">
        <v>10</v>
      </c>
      <c r="X1153">
        <v>10</v>
      </c>
      <c r="Y1153" s="145">
        <v>10</v>
      </c>
      <c r="Z1153">
        <v>10</v>
      </c>
      <c r="AA1153">
        <v>10</v>
      </c>
    </row>
    <row r="1154" spans="1:27" x14ac:dyDescent="0.2">
      <c r="A1154" s="89">
        <f>VLOOKUP(C1154,TabellenBDFS!$B$4:$C$2717,2,FALSE)</f>
        <v>161</v>
      </c>
      <c r="B1154" t="str">
        <f t="shared" si="19"/>
        <v>1613</v>
      </c>
      <c r="C1154" t="s">
        <v>165</v>
      </c>
      <c r="D1154">
        <v>3</v>
      </c>
      <c r="E1154">
        <v>0</v>
      </c>
      <c r="F1154">
        <v>0</v>
      </c>
      <c r="G1154">
        <v>10</v>
      </c>
      <c r="H1154">
        <v>10</v>
      </c>
      <c r="I1154">
        <v>10</v>
      </c>
      <c r="J1154">
        <v>10</v>
      </c>
      <c r="K1154">
        <v>10</v>
      </c>
      <c r="L1154">
        <v>10</v>
      </c>
      <c r="M1154">
        <v>10</v>
      </c>
      <c r="N1154">
        <v>10</v>
      </c>
      <c r="O1154">
        <v>20</v>
      </c>
      <c r="P1154">
        <v>20</v>
      </c>
      <c r="Q1154">
        <v>20</v>
      </c>
      <c r="R1154">
        <v>20</v>
      </c>
      <c r="S1154">
        <v>20</v>
      </c>
      <c r="T1154">
        <v>10</v>
      </c>
      <c r="U1154">
        <v>10</v>
      </c>
      <c r="V1154">
        <v>30</v>
      </c>
      <c r="W1154">
        <v>30</v>
      </c>
      <c r="X1154">
        <v>30</v>
      </c>
      <c r="Y1154" s="145">
        <v>30</v>
      </c>
      <c r="Z1154">
        <v>30</v>
      </c>
      <c r="AA1154">
        <v>30</v>
      </c>
    </row>
    <row r="1155" spans="1:27" x14ac:dyDescent="0.2">
      <c r="A1155" s="89">
        <f>VLOOKUP(C1155,TabellenBDFS!$B$4:$C$2717,2,FALSE)</f>
        <v>161</v>
      </c>
      <c r="B1155" t="str">
        <f t="shared" si="19"/>
        <v>1614</v>
      </c>
      <c r="C1155" t="s">
        <v>165</v>
      </c>
      <c r="D1155">
        <v>4</v>
      </c>
      <c r="E1155">
        <v>0</v>
      </c>
      <c r="F1155">
        <v>0</v>
      </c>
      <c r="G1155">
        <v>0</v>
      </c>
      <c r="H1155">
        <v>0</v>
      </c>
      <c r="I1155">
        <v>0</v>
      </c>
      <c r="J1155">
        <v>0</v>
      </c>
      <c r="K1155">
        <v>0</v>
      </c>
      <c r="L1155">
        <v>0</v>
      </c>
      <c r="M1155">
        <v>0</v>
      </c>
      <c r="N1155">
        <v>0</v>
      </c>
      <c r="O1155">
        <v>10</v>
      </c>
      <c r="P1155">
        <v>10</v>
      </c>
      <c r="Q1155">
        <v>10</v>
      </c>
      <c r="R1155">
        <v>10</v>
      </c>
      <c r="S1155">
        <v>10</v>
      </c>
      <c r="T1155">
        <v>10</v>
      </c>
      <c r="U1155">
        <v>10</v>
      </c>
      <c r="V1155">
        <v>10</v>
      </c>
      <c r="W1155">
        <v>10</v>
      </c>
      <c r="X1155">
        <v>10</v>
      </c>
      <c r="Y1155" s="145">
        <v>10</v>
      </c>
      <c r="Z1155">
        <v>10</v>
      </c>
      <c r="AA1155">
        <v>10</v>
      </c>
    </row>
    <row r="1156" spans="1:27" x14ac:dyDescent="0.2">
      <c r="A1156" s="89">
        <f>VLOOKUP(C1156,TabellenBDFS!$B$4:$C$2717,2,FALSE)</f>
        <v>161</v>
      </c>
      <c r="B1156" t="str">
        <f t="shared" si="19"/>
        <v>1615</v>
      </c>
      <c r="C1156" t="s">
        <v>165</v>
      </c>
      <c r="D1156">
        <v>5</v>
      </c>
      <c r="E1156">
        <v>10</v>
      </c>
      <c r="F1156">
        <v>10</v>
      </c>
      <c r="G1156">
        <v>10</v>
      </c>
      <c r="H1156">
        <v>10</v>
      </c>
      <c r="I1156">
        <v>10</v>
      </c>
      <c r="J1156">
        <v>10</v>
      </c>
      <c r="K1156">
        <v>10</v>
      </c>
      <c r="L1156">
        <v>10</v>
      </c>
      <c r="M1156">
        <v>10</v>
      </c>
      <c r="N1156">
        <v>10</v>
      </c>
      <c r="O1156">
        <v>10</v>
      </c>
      <c r="P1156">
        <v>10</v>
      </c>
      <c r="Q1156">
        <v>10</v>
      </c>
      <c r="R1156">
        <v>10</v>
      </c>
      <c r="S1156">
        <v>10</v>
      </c>
      <c r="T1156">
        <v>10</v>
      </c>
      <c r="U1156">
        <v>10</v>
      </c>
      <c r="V1156">
        <v>10</v>
      </c>
      <c r="W1156">
        <v>0</v>
      </c>
      <c r="X1156">
        <v>0</v>
      </c>
      <c r="Y1156" s="145">
        <v>0</v>
      </c>
      <c r="Z1156">
        <v>10</v>
      </c>
      <c r="AA1156">
        <v>10</v>
      </c>
    </row>
    <row r="1157" spans="1:27" x14ac:dyDescent="0.2">
      <c r="A1157" s="89">
        <f>VLOOKUP(C1157,TabellenBDFS!$B$4:$C$2717,2,FALSE)</f>
        <v>161</v>
      </c>
      <c r="B1157" t="str">
        <f t="shared" si="19"/>
        <v>1616</v>
      </c>
      <c r="C1157" t="s">
        <v>165</v>
      </c>
      <c r="D1157">
        <v>6</v>
      </c>
      <c r="E1157">
        <v>50</v>
      </c>
      <c r="F1157">
        <v>50</v>
      </c>
      <c r="G1157">
        <v>50</v>
      </c>
      <c r="H1157">
        <v>50</v>
      </c>
      <c r="I1157">
        <v>50</v>
      </c>
      <c r="J1157">
        <v>50</v>
      </c>
      <c r="K1157">
        <v>50</v>
      </c>
      <c r="L1157">
        <v>60</v>
      </c>
      <c r="M1157">
        <v>70</v>
      </c>
      <c r="N1157">
        <v>70</v>
      </c>
      <c r="O1157">
        <v>70</v>
      </c>
      <c r="P1157">
        <v>70</v>
      </c>
      <c r="Q1157">
        <v>70</v>
      </c>
      <c r="R1157">
        <v>70</v>
      </c>
      <c r="S1157">
        <v>70</v>
      </c>
      <c r="T1157">
        <v>80</v>
      </c>
      <c r="U1157">
        <v>80</v>
      </c>
      <c r="V1157">
        <v>90</v>
      </c>
      <c r="W1157">
        <v>90</v>
      </c>
      <c r="X1157">
        <v>100</v>
      </c>
      <c r="Y1157" s="145">
        <v>100</v>
      </c>
      <c r="Z1157">
        <v>110</v>
      </c>
      <c r="AA1157">
        <v>100</v>
      </c>
    </row>
    <row r="1158" spans="1:27" x14ac:dyDescent="0.2">
      <c r="A1158" s="89">
        <f>VLOOKUP(C1158,TabellenBDFS!$B$4:$C$2717,2,FALSE)</f>
        <v>161</v>
      </c>
      <c r="B1158" t="str">
        <f t="shared" si="19"/>
        <v>1617</v>
      </c>
      <c r="C1158" t="s">
        <v>165</v>
      </c>
      <c r="D1158">
        <v>7</v>
      </c>
      <c r="E1158">
        <v>80</v>
      </c>
      <c r="F1158">
        <v>70</v>
      </c>
      <c r="G1158">
        <v>60</v>
      </c>
      <c r="H1158">
        <v>60</v>
      </c>
      <c r="I1158">
        <v>60</v>
      </c>
      <c r="J1158">
        <v>70</v>
      </c>
      <c r="K1158">
        <v>80</v>
      </c>
      <c r="L1158">
        <v>80</v>
      </c>
      <c r="M1158">
        <v>80</v>
      </c>
      <c r="N1158">
        <v>80</v>
      </c>
      <c r="O1158">
        <v>60</v>
      </c>
      <c r="P1158">
        <v>60</v>
      </c>
      <c r="Q1158">
        <v>60</v>
      </c>
      <c r="R1158">
        <v>60</v>
      </c>
      <c r="S1158">
        <v>70</v>
      </c>
      <c r="T1158">
        <v>90</v>
      </c>
      <c r="U1158">
        <v>100</v>
      </c>
      <c r="V1158">
        <v>100</v>
      </c>
      <c r="W1158">
        <v>110</v>
      </c>
      <c r="X1158">
        <v>150</v>
      </c>
      <c r="Y1158" s="145">
        <v>170</v>
      </c>
      <c r="Z1158">
        <v>170</v>
      </c>
      <c r="AA1158">
        <v>160</v>
      </c>
    </row>
    <row r="1159" spans="1:27" x14ac:dyDescent="0.2">
      <c r="A1159" s="89">
        <f>VLOOKUP(C1159,TabellenBDFS!$B$4:$C$2717,2,FALSE)</f>
        <v>162</v>
      </c>
      <c r="B1159" t="str">
        <f t="shared" si="19"/>
        <v>1621</v>
      </c>
      <c r="C1159" t="s">
        <v>166</v>
      </c>
      <c r="D1159">
        <v>1</v>
      </c>
      <c r="E1159">
        <v>310</v>
      </c>
      <c r="F1159">
        <v>280</v>
      </c>
      <c r="G1159">
        <v>270</v>
      </c>
      <c r="H1159">
        <v>300</v>
      </c>
      <c r="I1159">
        <v>300</v>
      </c>
      <c r="J1159">
        <v>300</v>
      </c>
      <c r="K1159">
        <v>320</v>
      </c>
      <c r="L1159">
        <v>360</v>
      </c>
      <c r="M1159">
        <v>340</v>
      </c>
      <c r="N1159">
        <v>340</v>
      </c>
      <c r="O1159">
        <v>360</v>
      </c>
      <c r="P1159">
        <v>380</v>
      </c>
      <c r="Q1159">
        <v>390</v>
      </c>
      <c r="R1159">
        <v>390</v>
      </c>
      <c r="S1159">
        <v>410</v>
      </c>
      <c r="T1159">
        <v>410</v>
      </c>
      <c r="U1159">
        <v>400</v>
      </c>
      <c r="V1159">
        <v>400</v>
      </c>
      <c r="W1159">
        <v>410</v>
      </c>
      <c r="X1159">
        <v>400</v>
      </c>
      <c r="Y1159" s="145">
        <v>410</v>
      </c>
      <c r="Z1159">
        <v>420</v>
      </c>
      <c r="AA1159">
        <v>420</v>
      </c>
    </row>
    <row r="1160" spans="1:27" x14ac:dyDescent="0.2">
      <c r="A1160" s="89">
        <f>VLOOKUP(C1160,TabellenBDFS!$B$4:$C$2717,2,FALSE)</f>
        <v>162</v>
      </c>
      <c r="B1160" t="str">
        <f t="shared" si="19"/>
        <v>1622</v>
      </c>
      <c r="C1160" t="s">
        <v>166</v>
      </c>
      <c r="D1160">
        <v>2</v>
      </c>
      <c r="E1160">
        <v>40</v>
      </c>
      <c r="F1160">
        <v>40</v>
      </c>
      <c r="G1160">
        <v>40</v>
      </c>
      <c r="H1160">
        <v>40</v>
      </c>
      <c r="I1160">
        <v>30</v>
      </c>
      <c r="J1160">
        <v>30</v>
      </c>
      <c r="K1160">
        <v>30</v>
      </c>
      <c r="L1160">
        <v>30</v>
      </c>
      <c r="M1160">
        <v>30</v>
      </c>
      <c r="N1160">
        <v>30</v>
      </c>
      <c r="O1160">
        <v>20</v>
      </c>
      <c r="P1160">
        <v>20</v>
      </c>
      <c r="Q1160">
        <v>20</v>
      </c>
      <c r="R1160">
        <v>20</v>
      </c>
      <c r="S1160">
        <v>20</v>
      </c>
      <c r="T1160">
        <v>20</v>
      </c>
      <c r="U1160">
        <v>20</v>
      </c>
      <c r="V1160">
        <v>20</v>
      </c>
      <c r="W1160">
        <v>20</v>
      </c>
      <c r="X1160">
        <v>20</v>
      </c>
      <c r="Y1160" s="145">
        <v>20</v>
      </c>
      <c r="Z1160">
        <v>20</v>
      </c>
      <c r="AA1160">
        <v>10</v>
      </c>
    </row>
    <row r="1161" spans="1:27" x14ac:dyDescent="0.2">
      <c r="A1161" s="89">
        <f>VLOOKUP(C1161,TabellenBDFS!$B$4:$C$2717,2,FALSE)</f>
        <v>162</v>
      </c>
      <c r="B1161" t="str">
        <f t="shared" si="19"/>
        <v>1623</v>
      </c>
      <c r="C1161" t="s">
        <v>166</v>
      </c>
      <c r="D1161">
        <v>3</v>
      </c>
      <c r="E1161">
        <v>0</v>
      </c>
      <c r="F1161">
        <v>0</v>
      </c>
      <c r="G1161">
        <v>0</v>
      </c>
      <c r="H1161">
        <v>0</v>
      </c>
      <c r="I1161">
        <v>0</v>
      </c>
      <c r="J1161">
        <v>10</v>
      </c>
      <c r="K1161">
        <v>10</v>
      </c>
      <c r="L1161">
        <v>20</v>
      </c>
      <c r="M1161">
        <v>30</v>
      </c>
      <c r="N1161">
        <v>30</v>
      </c>
      <c r="O1161">
        <v>30</v>
      </c>
      <c r="P1161">
        <v>50</v>
      </c>
      <c r="Q1161">
        <v>60</v>
      </c>
      <c r="R1161">
        <v>60</v>
      </c>
      <c r="S1161">
        <v>70</v>
      </c>
      <c r="T1161">
        <v>70</v>
      </c>
      <c r="U1161">
        <v>60</v>
      </c>
      <c r="V1161">
        <v>70</v>
      </c>
      <c r="W1161">
        <v>70</v>
      </c>
      <c r="X1161">
        <v>70</v>
      </c>
      <c r="Y1161" s="145">
        <v>80</v>
      </c>
      <c r="Z1161">
        <v>80</v>
      </c>
      <c r="AA1161">
        <v>80</v>
      </c>
    </row>
    <row r="1162" spans="1:27" x14ac:dyDescent="0.2">
      <c r="A1162" s="89">
        <f>VLOOKUP(C1162,TabellenBDFS!$B$4:$C$2717,2,FALSE)</f>
        <v>162</v>
      </c>
      <c r="B1162" t="str">
        <f t="shared" si="19"/>
        <v>1624</v>
      </c>
      <c r="C1162" t="s">
        <v>166</v>
      </c>
      <c r="D1162">
        <v>4</v>
      </c>
      <c r="E1162">
        <v>0</v>
      </c>
      <c r="F1162">
        <v>0</v>
      </c>
      <c r="G1162">
        <v>0</v>
      </c>
      <c r="H1162">
        <v>0</v>
      </c>
      <c r="I1162">
        <v>0</v>
      </c>
      <c r="J1162">
        <v>0</v>
      </c>
      <c r="K1162">
        <v>0</v>
      </c>
      <c r="L1162">
        <v>10</v>
      </c>
      <c r="M1162">
        <v>10</v>
      </c>
      <c r="N1162">
        <v>20</v>
      </c>
      <c r="O1162">
        <v>20</v>
      </c>
      <c r="P1162">
        <v>30</v>
      </c>
      <c r="Q1162">
        <v>30</v>
      </c>
      <c r="R1162">
        <v>40</v>
      </c>
      <c r="S1162">
        <v>40</v>
      </c>
      <c r="T1162">
        <v>50</v>
      </c>
      <c r="U1162">
        <v>40</v>
      </c>
      <c r="V1162">
        <v>40</v>
      </c>
      <c r="W1162">
        <v>40</v>
      </c>
      <c r="X1162">
        <v>40</v>
      </c>
      <c r="Y1162" s="145">
        <v>40</v>
      </c>
      <c r="Z1162">
        <v>40</v>
      </c>
      <c r="AA1162">
        <v>30</v>
      </c>
    </row>
    <row r="1163" spans="1:27" x14ac:dyDescent="0.2">
      <c r="A1163" s="89">
        <f>VLOOKUP(C1163,TabellenBDFS!$B$4:$C$2717,2,FALSE)</f>
        <v>162</v>
      </c>
      <c r="B1163" t="str">
        <f t="shared" ref="B1163:B1226" si="20">CONCATENATE(A1163,D1163)</f>
        <v>1625</v>
      </c>
      <c r="C1163" t="s">
        <v>166</v>
      </c>
      <c r="D1163">
        <v>5</v>
      </c>
      <c r="E1163">
        <v>20</v>
      </c>
      <c r="F1163">
        <v>20</v>
      </c>
      <c r="G1163">
        <v>10</v>
      </c>
      <c r="H1163">
        <v>10</v>
      </c>
      <c r="I1163">
        <v>10</v>
      </c>
      <c r="J1163">
        <v>10</v>
      </c>
      <c r="K1163">
        <v>10</v>
      </c>
      <c r="L1163">
        <v>10</v>
      </c>
      <c r="M1163">
        <v>10</v>
      </c>
      <c r="N1163">
        <v>10</v>
      </c>
      <c r="O1163">
        <v>10</v>
      </c>
      <c r="P1163">
        <v>10</v>
      </c>
      <c r="Q1163">
        <v>10</v>
      </c>
      <c r="R1163">
        <v>10</v>
      </c>
      <c r="S1163">
        <v>10</v>
      </c>
      <c r="T1163">
        <v>10</v>
      </c>
      <c r="U1163">
        <v>10</v>
      </c>
      <c r="V1163">
        <v>10</v>
      </c>
      <c r="W1163">
        <v>10</v>
      </c>
      <c r="X1163">
        <v>10</v>
      </c>
      <c r="Y1163" s="145">
        <v>10</v>
      </c>
      <c r="Z1163">
        <v>10</v>
      </c>
      <c r="AA1163">
        <v>10</v>
      </c>
    </row>
    <row r="1164" spans="1:27" x14ac:dyDescent="0.2">
      <c r="A1164" s="89">
        <f>VLOOKUP(C1164,TabellenBDFS!$B$4:$C$2717,2,FALSE)</f>
        <v>162</v>
      </c>
      <c r="B1164" t="str">
        <f t="shared" si="20"/>
        <v>1626</v>
      </c>
      <c r="C1164" t="s">
        <v>166</v>
      </c>
      <c r="D1164">
        <v>6</v>
      </c>
      <c r="E1164">
        <v>150</v>
      </c>
      <c r="F1164">
        <v>140</v>
      </c>
      <c r="G1164">
        <v>140</v>
      </c>
      <c r="H1164">
        <v>150</v>
      </c>
      <c r="I1164">
        <v>150</v>
      </c>
      <c r="J1164">
        <v>150</v>
      </c>
      <c r="K1164">
        <v>150</v>
      </c>
      <c r="L1164">
        <v>150</v>
      </c>
      <c r="M1164">
        <v>150</v>
      </c>
      <c r="N1164">
        <v>150</v>
      </c>
      <c r="O1164">
        <v>150</v>
      </c>
      <c r="P1164">
        <v>150</v>
      </c>
      <c r="Q1164">
        <v>160</v>
      </c>
      <c r="R1164">
        <v>170</v>
      </c>
      <c r="S1164">
        <v>170</v>
      </c>
      <c r="T1164">
        <v>160</v>
      </c>
      <c r="U1164">
        <v>170</v>
      </c>
      <c r="V1164">
        <v>160</v>
      </c>
      <c r="W1164">
        <v>170</v>
      </c>
      <c r="X1164">
        <v>160</v>
      </c>
      <c r="Y1164" s="145">
        <v>160</v>
      </c>
      <c r="Z1164">
        <v>160</v>
      </c>
      <c r="AA1164">
        <v>160</v>
      </c>
    </row>
    <row r="1165" spans="1:27" x14ac:dyDescent="0.2">
      <c r="A1165" s="89">
        <f>VLOOKUP(C1165,TabellenBDFS!$B$4:$C$2717,2,FALSE)</f>
        <v>162</v>
      </c>
      <c r="B1165" t="str">
        <f t="shared" si="20"/>
        <v>1627</v>
      </c>
      <c r="C1165" t="s">
        <v>166</v>
      </c>
      <c r="D1165">
        <v>7</v>
      </c>
      <c r="E1165">
        <v>110</v>
      </c>
      <c r="F1165">
        <v>80</v>
      </c>
      <c r="G1165">
        <v>80</v>
      </c>
      <c r="H1165">
        <v>100</v>
      </c>
      <c r="I1165">
        <v>90</v>
      </c>
      <c r="J1165">
        <v>100</v>
      </c>
      <c r="K1165">
        <v>110</v>
      </c>
      <c r="L1165">
        <v>140</v>
      </c>
      <c r="M1165">
        <v>120</v>
      </c>
      <c r="N1165">
        <v>110</v>
      </c>
      <c r="O1165">
        <v>120</v>
      </c>
      <c r="P1165">
        <v>120</v>
      </c>
      <c r="Q1165">
        <v>110</v>
      </c>
      <c r="R1165">
        <v>100</v>
      </c>
      <c r="S1165">
        <v>110</v>
      </c>
      <c r="T1165">
        <v>110</v>
      </c>
      <c r="U1165">
        <v>110</v>
      </c>
      <c r="V1165">
        <v>100</v>
      </c>
      <c r="W1165">
        <v>110</v>
      </c>
      <c r="X1165">
        <v>100</v>
      </c>
      <c r="Y1165" s="145">
        <v>110</v>
      </c>
      <c r="Z1165">
        <v>120</v>
      </c>
      <c r="AA1165">
        <v>120</v>
      </c>
    </row>
    <row r="1166" spans="1:27" x14ac:dyDescent="0.2">
      <c r="A1166" s="89">
        <f>VLOOKUP(C1166,TabellenBDFS!$B$4:$C$2717,2,FALSE)</f>
        <v>163</v>
      </c>
      <c r="B1166" t="str">
        <f t="shared" si="20"/>
        <v>1631</v>
      </c>
      <c r="C1166" t="s">
        <v>167</v>
      </c>
      <c r="D1166">
        <v>1</v>
      </c>
      <c r="E1166">
        <v>120</v>
      </c>
      <c r="F1166">
        <v>130</v>
      </c>
      <c r="G1166">
        <v>140</v>
      </c>
      <c r="H1166">
        <v>150</v>
      </c>
      <c r="I1166">
        <v>150</v>
      </c>
      <c r="J1166">
        <v>160</v>
      </c>
      <c r="K1166">
        <v>160</v>
      </c>
      <c r="L1166">
        <v>160</v>
      </c>
      <c r="M1166">
        <v>160</v>
      </c>
      <c r="N1166">
        <v>170</v>
      </c>
      <c r="O1166">
        <v>170</v>
      </c>
      <c r="P1166">
        <v>180</v>
      </c>
      <c r="Q1166">
        <v>180</v>
      </c>
      <c r="R1166">
        <v>220</v>
      </c>
      <c r="S1166">
        <v>230</v>
      </c>
      <c r="T1166">
        <v>240</v>
      </c>
      <c r="U1166">
        <v>250</v>
      </c>
      <c r="V1166">
        <v>260</v>
      </c>
      <c r="W1166">
        <v>260</v>
      </c>
      <c r="X1166">
        <v>260</v>
      </c>
      <c r="Y1166" s="145">
        <v>250</v>
      </c>
      <c r="Z1166">
        <v>260</v>
      </c>
      <c r="AA1166">
        <v>240</v>
      </c>
    </row>
    <row r="1167" spans="1:27" x14ac:dyDescent="0.2">
      <c r="A1167" s="89">
        <f>VLOOKUP(C1167,TabellenBDFS!$B$4:$C$2717,2,FALSE)</f>
        <v>163</v>
      </c>
      <c r="B1167" t="str">
        <f t="shared" si="20"/>
        <v>1632</v>
      </c>
      <c r="C1167" t="s">
        <v>167</v>
      </c>
      <c r="D1167">
        <v>2</v>
      </c>
      <c r="E1167">
        <v>20</v>
      </c>
      <c r="F1167">
        <v>20</v>
      </c>
      <c r="G1167">
        <v>20</v>
      </c>
      <c r="H1167">
        <v>20</v>
      </c>
      <c r="I1167">
        <v>20</v>
      </c>
      <c r="J1167">
        <v>20</v>
      </c>
      <c r="K1167">
        <v>20</v>
      </c>
      <c r="L1167">
        <v>20</v>
      </c>
      <c r="M1167">
        <v>20</v>
      </c>
      <c r="N1167">
        <v>20</v>
      </c>
      <c r="O1167">
        <v>20</v>
      </c>
      <c r="P1167">
        <v>10</v>
      </c>
      <c r="Q1167">
        <v>10</v>
      </c>
      <c r="R1167">
        <v>10</v>
      </c>
      <c r="S1167">
        <v>10</v>
      </c>
      <c r="T1167">
        <v>10</v>
      </c>
      <c r="U1167">
        <v>10</v>
      </c>
      <c r="V1167">
        <v>10</v>
      </c>
      <c r="W1167">
        <v>10</v>
      </c>
      <c r="X1167">
        <v>10</v>
      </c>
      <c r="Y1167" s="145">
        <v>10</v>
      </c>
      <c r="Z1167">
        <v>10</v>
      </c>
      <c r="AA1167">
        <v>10</v>
      </c>
    </row>
    <row r="1168" spans="1:27" x14ac:dyDescent="0.2">
      <c r="A1168" s="89">
        <f>VLOOKUP(C1168,TabellenBDFS!$B$4:$C$2717,2,FALSE)</f>
        <v>163</v>
      </c>
      <c r="B1168" t="str">
        <f t="shared" si="20"/>
        <v>1633</v>
      </c>
      <c r="C1168" t="s">
        <v>167</v>
      </c>
      <c r="D1168">
        <v>3</v>
      </c>
      <c r="E1168">
        <v>0</v>
      </c>
      <c r="F1168">
        <v>0</v>
      </c>
      <c r="G1168">
        <v>0</v>
      </c>
      <c r="H1168">
        <v>10</v>
      </c>
      <c r="I1168">
        <v>10</v>
      </c>
      <c r="J1168">
        <v>10</v>
      </c>
      <c r="K1168">
        <v>10</v>
      </c>
      <c r="L1168">
        <v>10</v>
      </c>
      <c r="M1168">
        <v>10</v>
      </c>
      <c r="N1168">
        <v>10</v>
      </c>
      <c r="O1168">
        <v>10</v>
      </c>
      <c r="P1168">
        <v>10</v>
      </c>
      <c r="Q1168">
        <v>10</v>
      </c>
      <c r="R1168">
        <v>10</v>
      </c>
      <c r="S1168">
        <v>10</v>
      </c>
      <c r="T1168">
        <v>10</v>
      </c>
      <c r="U1168">
        <v>20</v>
      </c>
      <c r="V1168">
        <v>20</v>
      </c>
      <c r="W1168">
        <v>20</v>
      </c>
      <c r="X1168">
        <v>20</v>
      </c>
      <c r="Y1168" s="145">
        <v>20</v>
      </c>
      <c r="Z1168">
        <v>20</v>
      </c>
      <c r="AA1168">
        <v>20</v>
      </c>
    </row>
    <row r="1169" spans="1:27" x14ac:dyDescent="0.2">
      <c r="A1169" s="89">
        <f>VLOOKUP(C1169,TabellenBDFS!$B$4:$C$2717,2,FALSE)</f>
        <v>163</v>
      </c>
      <c r="B1169" t="str">
        <f t="shared" si="20"/>
        <v>1634</v>
      </c>
      <c r="C1169" t="s">
        <v>167</v>
      </c>
      <c r="D1169">
        <v>4</v>
      </c>
      <c r="E1169">
        <v>0</v>
      </c>
      <c r="F1169">
        <v>0</v>
      </c>
      <c r="G1169">
        <v>0</v>
      </c>
      <c r="H1169">
        <v>0</v>
      </c>
      <c r="I1169">
        <v>10</v>
      </c>
      <c r="J1169">
        <v>0</v>
      </c>
      <c r="K1169">
        <v>0</v>
      </c>
      <c r="L1169">
        <v>0</v>
      </c>
      <c r="M1169">
        <v>0</v>
      </c>
      <c r="N1169">
        <v>0</v>
      </c>
      <c r="O1169">
        <v>0</v>
      </c>
      <c r="P1169">
        <v>0</v>
      </c>
      <c r="Q1169">
        <v>0</v>
      </c>
      <c r="R1169">
        <v>0</v>
      </c>
      <c r="S1169">
        <v>0</v>
      </c>
      <c r="T1169">
        <v>0</v>
      </c>
      <c r="U1169">
        <v>0</v>
      </c>
      <c r="V1169">
        <v>0</v>
      </c>
      <c r="W1169">
        <v>0</v>
      </c>
      <c r="X1169">
        <v>10</v>
      </c>
      <c r="Y1169" s="145">
        <v>10</v>
      </c>
      <c r="Z1169">
        <v>10</v>
      </c>
      <c r="AA1169">
        <v>10</v>
      </c>
    </row>
    <row r="1170" spans="1:27" x14ac:dyDescent="0.2">
      <c r="A1170" s="89">
        <f>VLOOKUP(C1170,TabellenBDFS!$B$4:$C$2717,2,FALSE)</f>
        <v>163</v>
      </c>
      <c r="B1170" t="str">
        <f t="shared" si="20"/>
        <v>1635</v>
      </c>
      <c r="C1170" t="s">
        <v>167</v>
      </c>
      <c r="D1170">
        <v>5</v>
      </c>
      <c r="E1170">
        <v>0</v>
      </c>
      <c r="F1170">
        <v>0</v>
      </c>
      <c r="G1170">
        <v>0</v>
      </c>
      <c r="H1170">
        <v>0</v>
      </c>
      <c r="I1170">
        <v>0</v>
      </c>
      <c r="J1170">
        <v>0</v>
      </c>
      <c r="K1170">
        <v>0</v>
      </c>
      <c r="L1170">
        <v>0</v>
      </c>
      <c r="M1170">
        <v>0</v>
      </c>
      <c r="N1170">
        <v>0</v>
      </c>
      <c r="O1170">
        <v>0</v>
      </c>
      <c r="P1170">
        <v>0</v>
      </c>
      <c r="Q1170">
        <v>0</v>
      </c>
      <c r="R1170">
        <v>0</v>
      </c>
      <c r="S1170">
        <v>0</v>
      </c>
      <c r="T1170">
        <v>0</v>
      </c>
      <c r="U1170">
        <v>0</v>
      </c>
      <c r="V1170">
        <v>0</v>
      </c>
      <c r="W1170">
        <v>0</v>
      </c>
      <c r="X1170">
        <v>0</v>
      </c>
      <c r="Y1170" s="145">
        <v>0</v>
      </c>
      <c r="Z1170">
        <v>0</v>
      </c>
      <c r="AA1170">
        <v>0</v>
      </c>
    </row>
    <row r="1171" spans="1:27" x14ac:dyDescent="0.2">
      <c r="A1171" s="89">
        <f>VLOOKUP(C1171,TabellenBDFS!$B$4:$C$2717,2,FALSE)</f>
        <v>163</v>
      </c>
      <c r="B1171" t="str">
        <f t="shared" si="20"/>
        <v>1636</v>
      </c>
      <c r="C1171" t="s">
        <v>167</v>
      </c>
      <c r="D1171">
        <v>6</v>
      </c>
      <c r="E1171">
        <v>70</v>
      </c>
      <c r="F1171">
        <v>70</v>
      </c>
      <c r="G1171">
        <v>70</v>
      </c>
      <c r="H1171">
        <v>90</v>
      </c>
      <c r="I1171">
        <v>90</v>
      </c>
      <c r="J1171">
        <v>90</v>
      </c>
      <c r="K1171">
        <v>100</v>
      </c>
      <c r="L1171">
        <v>100</v>
      </c>
      <c r="M1171">
        <v>100</v>
      </c>
      <c r="N1171">
        <v>110</v>
      </c>
      <c r="O1171">
        <v>100</v>
      </c>
      <c r="P1171">
        <v>100</v>
      </c>
      <c r="Q1171">
        <v>100</v>
      </c>
      <c r="R1171">
        <v>130</v>
      </c>
      <c r="S1171">
        <v>140</v>
      </c>
      <c r="T1171">
        <v>150</v>
      </c>
      <c r="U1171">
        <v>160</v>
      </c>
      <c r="V1171">
        <v>170</v>
      </c>
      <c r="W1171">
        <v>170</v>
      </c>
      <c r="X1171">
        <v>170</v>
      </c>
      <c r="Y1171" s="145">
        <v>160</v>
      </c>
      <c r="Z1171">
        <v>170</v>
      </c>
      <c r="AA1171">
        <v>160</v>
      </c>
    </row>
    <row r="1172" spans="1:27" x14ac:dyDescent="0.2">
      <c r="A1172" s="89">
        <f>VLOOKUP(C1172,TabellenBDFS!$B$4:$C$2717,2,FALSE)</f>
        <v>163</v>
      </c>
      <c r="B1172" t="str">
        <f t="shared" si="20"/>
        <v>1637</v>
      </c>
      <c r="C1172" t="s">
        <v>167</v>
      </c>
      <c r="D1172">
        <v>7</v>
      </c>
      <c r="E1172">
        <v>30</v>
      </c>
      <c r="F1172">
        <v>30</v>
      </c>
      <c r="G1172">
        <v>40</v>
      </c>
      <c r="H1172">
        <v>40</v>
      </c>
      <c r="I1172">
        <v>30</v>
      </c>
      <c r="J1172">
        <v>40</v>
      </c>
      <c r="K1172">
        <v>40</v>
      </c>
      <c r="L1172">
        <v>40</v>
      </c>
      <c r="M1172">
        <v>40</v>
      </c>
      <c r="N1172">
        <v>40</v>
      </c>
      <c r="O1172">
        <v>50</v>
      </c>
      <c r="P1172">
        <v>50</v>
      </c>
      <c r="Q1172">
        <v>50</v>
      </c>
      <c r="R1172">
        <v>70</v>
      </c>
      <c r="S1172">
        <v>60</v>
      </c>
      <c r="T1172">
        <v>60</v>
      </c>
      <c r="U1172">
        <v>60</v>
      </c>
      <c r="V1172">
        <v>60</v>
      </c>
      <c r="W1172">
        <v>60</v>
      </c>
      <c r="X1172">
        <v>60</v>
      </c>
      <c r="Y1172" s="145">
        <v>50</v>
      </c>
      <c r="Z1172">
        <v>60</v>
      </c>
      <c r="AA1172">
        <v>50</v>
      </c>
    </row>
    <row r="1173" spans="1:27" x14ac:dyDescent="0.2">
      <c r="A1173" s="89">
        <f>VLOOKUP(C1173,TabellenBDFS!$B$4:$C$2717,2,FALSE)</f>
        <v>164</v>
      </c>
      <c r="B1173" t="str">
        <f t="shared" si="20"/>
        <v>1641</v>
      </c>
      <c r="C1173" t="s">
        <v>168</v>
      </c>
      <c r="D1173">
        <v>1</v>
      </c>
      <c r="E1173">
        <v>480</v>
      </c>
      <c r="F1173">
        <v>450</v>
      </c>
      <c r="G1173">
        <v>450</v>
      </c>
      <c r="H1173">
        <v>490</v>
      </c>
      <c r="I1173">
        <v>470</v>
      </c>
      <c r="J1173">
        <v>490</v>
      </c>
      <c r="K1173">
        <v>480</v>
      </c>
      <c r="L1173">
        <v>490</v>
      </c>
      <c r="M1173">
        <v>490</v>
      </c>
      <c r="N1173">
        <v>510</v>
      </c>
      <c r="O1173">
        <v>500</v>
      </c>
      <c r="P1173">
        <v>510</v>
      </c>
      <c r="Q1173">
        <v>520</v>
      </c>
      <c r="R1173">
        <v>510</v>
      </c>
      <c r="S1173">
        <v>500</v>
      </c>
      <c r="T1173">
        <v>510</v>
      </c>
      <c r="U1173">
        <v>520</v>
      </c>
      <c r="V1173">
        <v>540</v>
      </c>
      <c r="W1173">
        <v>560</v>
      </c>
      <c r="X1173">
        <v>570</v>
      </c>
      <c r="Y1173" s="145">
        <v>560</v>
      </c>
      <c r="Z1173">
        <v>570</v>
      </c>
      <c r="AA1173">
        <v>600</v>
      </c>
    </row>
    <row r="1174" spans="1:27" x14ac:dyDescent="0.2">
      <c r="A1174" s="89">
        <f>VLOOKUP(C1174,TabellenBDFS!$B$4:$C$2717,2,FALSE)</f>
        <v>164</v>
      </c>
      <c r="B1174" t="str">
        <f t="shared" si="20"/>
        <v>1642</v>
      </c>
      <c r="C1174" t="s">
        <v>168</v>
      </c>
      <c r="D1174">
        <v>2</v>
      </c>
      <c r="E1174">
        <v>90</v>
      </c>
      <c r="F1174">
        <v>80</v>
      </c>
      <c r="G1174">
        <v>80</v>
      </c>
      <c r="H1174">
        <v>90</v>
      </c>
      <c r="I1174">
        <v>80</v>
      </c>
      <c r="J1174">
        <v>80</v>
      </c>
      <c r="K1174">
        <v>80</v>
      </c>
      <c r="L1174">
        <v>80</v>
      </c>
      <c r="M1174">
        <v>80</v>
      </c>
      <c r="N1174">
        <v>80</v>
      </c>
      <c r="O1174">
        <v>70</v>
      </c>
      <c r="P1174">
        <v>70</v>
      </c>
      <c r="Q1174">
        <v>70</v>
      </c>
      <c r="R1174">
        <v>70</v>
      </c>
      <c r="S1174">
        <v>70</v>
      </c>
      <c r="T1174">
        <v>70</v>
      </c>
      <c r="U1174">
        <v>60</v>
      </c>
      <c r="V1174">
        <v>60</v>
      </c>
      <c r="W1174">
        <v>60</v>
      </c>
      <c r="X1174">
        <v>60</v>
      </c>
      <c r="Y1174" s="145">
        <v>50</v>
      </c>
      <c r="Z1174">
        <v>50</v>
      </c>
      <c r="AA1174">
        <v>50</v>
      </c>
    </row>
    <row r="1175" spans="1:27" x14ac:dyDescent="0.2">
      <c r="A1175" s="89">
        <f>VLOOKUP(C1175,TabellenBDFS!$B$4:$C$2717,2,FALSE)</f>
        <v>164</v>
      </c>
      <c r="B1175" t="str">
        <f t="shared" si="20"/>
        <v>1643</v>
      </c>
      <c r="C1175" t="s">
        <v>168</v>
      </c>
      <c r="D1175">
        <v>3</v>
      </c>
      <c r="E1175">
        <v>0</v>
      </c>
      <c r="F1175">
        <v>0</v>
      </c>
      <c r="G1175">
        <v>10</v>
      </c>
      <c r="H1175">
        <v>10</v>
      </c>
      <c r="I1175">
        <v>10</v>
      </c>
      <c r="J1175">
        <v>20</v>
      </c>
      <c r="K1175">
        <v>20</v>
      </c>
      <c r="L1175">
        <v>30</v>
      </c>
      <c r="M1175">
        <v>50</v>
      </c>
      <c r="N1175">
        <v>50</v>
      </c>
      <c r="O1175">
        <v>50</v>
      </c>
      <c r="P1175">
        <v>50</v>
      </c>
      <c r="Q1175">
        <v>50</v>
      </c>
      <c r="R1175">
        <v>60</v>
      </c>
      <c r="S1175">
        <v>50</v>
      </c>
      <c r="T1175">
        <v>60</v>
      </c>
      <c r="U1175">
        <v>60</v>
      </c>
      <c r="V1175">
        <v>60</v>
      </c>
      <c r="W1175">
        <v>70</v>
      </c>
      <c r="X1175">
        <v>70</v>
      </c>
      <c r="Y1175" s="145">
        <v>70</v>
      </c>
      <c r="Z1175">
        <v>70</v>
      </c>
      <c r="AA1175">
        <v>70</v>
      </c>
    </row>
    <row r="1176" spans="1:27" x14ac:dyDescent="0.2">
      <c r="A1176" s="89">
        <f>VLOOKUP(C1176,TabellenBDFS!$B$4:$C$2717,2,FALSE)</f>
        <v>164</v>
      </c>
      <c r="B1176" t="str">
        <f t="shared" si="20"/>
        <v>1644</v>
      </c>
      <c r="C1176" t="s">
        <v>168</v>
      </c>
      <c r="D1176">
        <v>4</v>
      </c>
      <c r="E1176">
        <v>0</v>
      </c>
      <c r="F1176">
        <v>0</v>
      </c>
      <c r="G1176">
        <v>0</v>
      </c>
      <c r="H1176">
        <v>0</v>
      </c>
      <c r="I1176">
        <v>10</v>
      </c>
      <c r="J1176">
        <v>10</v>
      </c>
      <c r="K1176">
        <v>10</v>
      </c>
      <c r="L1176">
        <v>10</v>
      </c>
      <c r="M1176">
        <v>10</v>
      </c>
      <c r="N1176">
        <v>10</v>
      </c>
      <c r="O1176">
        <v>10</v>
      </c>
      <c r="P1176">
        <v>10</v>
      </c>
      <c r="Q1176">
        <v>10</v>
      </c>
      <c r="R1176">
        <v>10</v>
      </c>
      <c r="S1176">
        <v>10</v>
      </c>
      <c r="T1176">
        <v>10</v>
      </c>
      <c r="U1176">
        <v>0</v>
      </c>
      <c r="V1176">
        <v>10</v>
      </c>
      <c r="W1176">
        <v>10</v>
      </c>
      <c r="X1176">
        <v>10</v>
      </c>
      <c r="Y1176" s="145">
        <v>0</v>
      </c>
      <c r="Z1176">
        <v>10</v>
      </c>
      <c r="AA1176">
        <v>30</v>
      </c>
    </row>
    <row r="1177" spans="1:27" x14ac:dyDescent="0.2">
      <c r="A1177" s="89">
        <f>VLOOKUP(C1177,TabellenBDFS!$B$4:$C$2717,2,FALSE)</f>
        <v>164</v>
      </c>
      <c r="B1177" t="str">
        <f t="shared" si="20"/>
        <v>1645</v>
      </c>
      <c r="C1177" t="s">
        <v>168</v>
      </c>
      <c r="D1177">
        <v>5</v>
      </c>
      <c r="E1177">
        <v>20</v>
      </c>
      <c r="F1177">
        <v>20</v>
      </c>
      <c r="G1177">
        <v>20</v>
      </c>
      <c r="H1177">
        <v>30</v>
      </c>
      <c r="I1177">
        <v>30</v>
      </c>
      <c r="J1177">
        <v>20</v>
      </c>
      <c r="K1177">
        <v>20</v>
      </c>
      <c r="L1177">
        <v>10</v>
      </c>
      <c r="M1177">
        <v>10</v>
      </c>
      <c r="N1177">
        <v>10</v>
      </c>
      <c r="O1177">
        <v>10</v>
      </c>
      <c r="P1177">
        <v>10</v>
      </c>
      <c r="Q1177">
        <v>10</v>
      </c>
      <c r="R1177">
        <v>10</v>
      </c>
      <c r="S1177">
        <v>10</v>
      </c>
      <c r="T1177">
        <v>10</v>
      </c>
      <c r="U1177">
        <v>10</v>
      </c>
      <c r="V1177">
        <v>10</v>
      </c>
      <c r="W1177">
        <v>10</v>
      </c>
      <c r="X1177">
        <v>10</v>
      </c>
      <c r="Y1177" s="145">
        <v>10</v>
      </c>
      <c r="Z1177">
        <v>10</v>
      </c>
      <c r="AA1177">
        <v>10</v>
      </c>
    </row>
    <row r="1178" spans="1:27" x14ac:dyDescent="0.2">
      <c r="A1178" s="89">
        <f>VLOOKUP(C1178,TabellenBDFS!$B$4:$C$2717,2,FALSE)</f>
        <v>164</v>
      </c>
      <c r="B1178" t="str">
        <f t="shared" si="20"/>
        <v>1646</v>
      </c>
      <c r="C1178" t="s">
        <v>168</v>
      </c>
      <c r="D1178">
        <v>6</v>
      </c>
      <c r="E1178">
        <v>230</v>
      </c>
      <c r="F1178">
        <v>220</v>
      </c>
      <c r="G1178">
        <v>210</v>
      </c>
      <c r="H1178">
        <v>220</v>
      </c>
      <c r="I1178">
        <v>210</v>
      </c>
      <c r="J1178">
        <v>220</v>
      </c>
      <c r="K1178">
        <v>210</v>
      </c>
      <c r="L1178">
        <v>210</v>
      </c>
      <c r="M1178">
        <v>190</v>
      </c>
      <c r="N1178">
        <v>190</v>
      </c>
      <c r="O1178">
        <v>200</v>
      </c>
      <c r="P1178">
        <v>210</v>
      </c>
      <c r="Q1178">
        <v>220</v>
      </c>
      <c r="R1178">
        <v>220</v>
      </c>
      <c r="S1178">
        <v>230</v>
      </c>
      <c r="T1178">
        <v>240</v>
      </c>
      <c r="U1178">
        <v>260</v>
      </c>
      <c r="V1178">
        <v>270</v>
      </c>
      <c r="W1178">
        <v>270</v>
      </c>
      <c r="X1178">
        <v>260</v>
      </c>
      <c r="Y1178" s="145">
        <v>270</v>
      </c>
      <c r="Z1178">
        <v>270</v>
      </c>
      <c r="AA1178">
        <v>260</v>
      </c>
    </row>
    <row r="1179" spans="1:27" x14ac:dyDescent="0.2">
      <c r="A1179" s="89">
        <f>VLOOKUP(C1179,TabellenBDFS!$B$4:$C$2717,2,FALSE)</f>
        <v>164</v>
      </c>
      <c r="B1179" t="str">
        <f t="shared" si="20"/>
        <v>1647</v>
      </c>
      <c r="C1179" t="s">
        <v>168</v>
      </c>
      <c r="D1179">
        <v>7</v>
      </c>
      <c r="E1179">
        <v>140</v>
      </c>
      <c r="F1179">
        <v>130</v>
      </c>
      <c r="G1179">
        <v>120</v>
      </c>
      <c r="H1179">
        <v>140</v>
      </c>
      <c r="I1179">
        <v>130</v>
      </c>
      <c r="J1179">
        <v>140</v>
      </c>
      <c r="K1179">
        <v>140</v>
      </c>
      <c r="L1179">
        <v>150</v>
      </c>
      <c r="M1179">
        <v>160</v>
      </c>
      <c r="N1179">
        <v>160</v>
      </c>
      <c r="O1179">
        <v>160</v>
      </c>
      <c r="P1179">
        <v>160</v>
      </c>
      <c r="Q1179">
        <v>150</v>
      </c>
      <c r="R1179">
        <v>140</v>
      </c>
      <c r="S1179">
        <v>140</v>
      </c>
      <c r="T1179">
        <v>140</v>
      </c>
      <c r="U1179">
        <v>130</v>
      </c>
      <c r="V1179">
        <v>140</v>
      </c>
      <c r="W1179">
        <v>160</v>
      </c>
      <c r="X1179">
        <v>170</v>
      </c>
      <c r="Y1179" s="145">
        <v>150</v>
      </c>
      <c r="Z1179">
        <v>170</v>
      </c>
      <c r="AA1179">
        <v>180</v>
      </c>
    </row>
    <row r="1180" spans="1:27" x14ac:dyDescent="0.2">
      <c r="A1180" s="89">
        <f>VLOOKUP(C1180,TabellenBDFS!$B$4:$C$2717,2,FALSE)</f>
        <v>165</v>
      </c>
      <c r="B1180" t="str">
        <f t="shared" si="20"/>
        <v>1651</v>
      </c>
      <c r="C1180" t="s">
        <v>169</v>
      </c>
      <c r="D1180">
        <v>1</v>
      </c>
      <c r="E1180">
        <v>50</v>
      </c>
      <c r="F1180">
        <v>50</v>
      </c>
      <c r="G1180">
        <v>50</v>
      </c>
      <c r="H1180">
        <v>60</v>
      </c>
      <c r="I1180">
        <v>60</v>
      </c>
      <c r="J1180">
        <v>70</v>
      </c>
      <c r="K1180">
        <v>70</v>
      </c>
      <c r="L1180">
        <v>80</v>
      </c>
      <c r="M1180">
        <v>80</v>
      </c>
      <c r="N1180">
        <v>90</v>
      </c>
      <c r="O1180">
        <v>100</v>
      </c>
      <c r="P1180">
        <v>100</v>
      </c>
      <c r="Q1180">
        <v>100</v>
      </c>
      <c r="R1180">
        <v>100</v>
      </c>
      <c r="S1180">
        <v>120</v>
      </c>
      <c r="T1180">
        <v>120</v>
      </c>
      <c r="U1180">
        <v>130</v>
      </c>
      <c r="V1180">
        <v>120</v>
      </c>
      <c r="W1180">
        <v>120</v>
      </c>
      <c r="X1180">
        <v>130</v>
      </c>
      <c r="Y1180" s="145">
        <v>140</v>
      </c>
      <c r="Z1180">
        <v>140</v>
      </c>
      <c r="AA1180">
        <v>130</v>
      </c>
    </row>
    <row r="1181" spans="1:27" x14ac:dyDescent="0.2">
      <c r="A1181" s="89">
        <f>VLOOKUP(C1181,TabellenBDFS!$B$4:$C$2717,2,FALSE)</f>
        <v>165</v>
      </c>
      <c r="B1181" t="str">
        <f t="shared" si="20"/>
        <v>1652</v>
      </c>
      <c r="C1181" t="s">
        <v>169</v>
      </c>
      <c r="D1181">
        <v>2</v>
      </c>
      <c r="E1181">
        <v>10</v>
      </c>
      <c r="F1181">
        <v>10</v>
      </c>
      <c r="G1181">
        <v>0</v>
      </c>
      <c r="H1181">
        <v>0</v>
      </c>
      <c r="I1181">
        <v>0</v>
      </c>
      <c r="J1181">
        <v>0</v>
      </c>
      <c r="K1181">
        <v>0</v>
      </c>
      <c r="L1181">
        <v>0</v>
      </c>
      <c r="M1181">
        <v>0</v>
      </c>
      <c r="N1181">
        <v>0</v>
      </c>
      <c r="O1181">
        <v>0</v>
      </c>
      <c r="P1181">
        <v>0</v>
      </c>
      <c r="Q1181">
        <v>0</v>
      </c>
      <c r="R1181">
        <v>0</v>
      </c>
      <c r="S1181">
        <v>0</v>
      </c>
      <c r="T1181">
        <v>0</v>
      </c>
      <c r="U1181">
        <v>0</v>
      </c>
      <c r="V1181">
        <v>0</v>
      </c>
      <c r="W1181">
        <v>0</v>
      </c>
      <c r="X1181">
        <v>0</v>
      </c>
      <c r="Y1181" s="145">
        <v>0</v>
      </c>
      <c r="Z1181">
        <v>0</v>
      </c>
      <c r="AA1181">
        <v>0</v>
      </c>
    </row>
    <row r="1182" spans="1:27" x14ac:dyDescent="0.2">
      <c r="A1182" s="89">
        <f>VLOOKUP(C1182,TabellenBDFS!$B$4:$C$2717,2,FALSE)</f>
        <v>165</v>
      </c>
      <c r="B1182" t="str">
        <f t="shared" si="20"/>
        <v>1653</v>
      </c>
      <c r="C1182" t="s">
        <v>169</v>
      </c>
      <c r="D1182">
        <v>3</v>
      </c>
      <c r="E1182">
        <v>0</v>
      </c>
      <c r="F1182">
        <v>0</v>
      </c>
      <c r="G1182">
        <v>0</v>
      </c>
      <c r="H1182">
        <v>0</v>
      </c>
      <c r="I1182">
        <v>0</v>
      </c>
      <c r="J1182">
        <v>0</v>
      </c>
      <c r="K1182">
        <v>0</v>
      </c>
      <c r="L1182">
        <v>0</v>
      </c>
      <c r="M1182">
        <v>0</v>
      </c>
      <c r="N1182">
        <v>0</v>
      </c>
      <c r="O1182">
        <v>0</v>
      </c>
      <c r="P1182">
        <v>0</v>
      </c>
      <c r="Q1182">
        <v>0</v>
      </c>
      <c r="R1182">
        <v>0</v>
      </c>
      <c r="S1182">
        <v>0</v>
      </c>
      <c r="T1182">
        <v>0</v>
      </c>
      <c r="U1182">
        <v>0</v>
      </c>
      <c r="V1182">
        <v>0</v>
      </c>
      <c r="W1182">
        <v>0</v>
      </c>
      <c r="X1182">
        <v>0</v>
      </c>
      <c r="Y1182" s="145">
        <v>0</v>
      </c>
      <c r="Z1182">
        <v>10</v>
      </c>
      <c r="AA1182">
        <v>10</v>
      </c>
    </row>
    <row r="1183" spans="1:27" x14ac:dyDescent="0.2">
      <c r="A1183" s="89">
        <f>VLOOKUP(C1183,TabellenBDFS!$B$4:$C$2717,2,FALSE)</f>
        <v>165</v>
      </c>
      <c r="B1183" t="str">
        <f t="shared" si="20"/>
        <v>1654</v>
      </c>
      <c r="C1183" t="s">
        <v>169</v>
      </c>
      <c r="D1183">
        <v>4</v>
      </c>
      <c r="E1183">
        <v>0</v>
      </c>
      <c r="F1183">
        <v>0</v>
      </c>
      <c r="G1183">
        <v>0</v>
      </c>
      <c r="H1183">
        <v>0</v>
      </c>
      <c r="I1183">
        <v>0</v>
      </c>
      <c r="J1183">
        <v>0</v>
      </c>
      <c r="K1183">
        <v>0</v>
      </c>
      <c r="L1183">
        <v>0</v>
      </c>
      <c r="M1183">
        <v>0</v>
      </c>
      <c r="N1183">
        <v>0</v>
      </c>
      <c r="O1183">
        <v>0</v>
      </c>
      <c r="P1183">
        <v>0</v>
      </c>
      <c r="Q1183">
        <v>0</v>
      </c>
      <c r="R1183">
        <v>0</v>
      </c>
      <c r="S1183">
        <v>0</v>
      </c>
      <c r="T1183">
        <v>0</v>
      </c>
      <c r="U1183">
        <v>0</v>
      </c>
      <c r="V1183">
        <v>0</v>
      </c>
      <c r="W1183">
        <v>0</v>
      </c>
      <c r="X1183">
        <v>0</v>
      </c>
      <c r="Y1183" s="145">
        <v>10</v>
      </c>
      <c r="Z1183">
        <v>10</v>
      </c>
      <c r="AA1183">
        <v>10</v>
      </c>
    </row>
    <row r="1184" spans="1:27" x14ac:dyDescent="0.2">
      <c r="A1184" s="89">
        <f>VLOOKUP(C1184,TabellenBDFS!$B$4:$C$2717,2,FALSE)</f>
        <v>165</v>
      </c>
      <c r="B1184" t="str">
        <f t="shared" si="20"/>
        <v>1655</v>
      </c>
      <c r="C1184" t="s">
        <v>169</v>
      </c>
      <c r="D1184">
        <v>5</v>
      </c>
      <c r="E1184">
        <v>0</v>
      </c>
      <c r="F1184">
        <v>0</v>
      </c>
      <c r="G1184">
        <v>0</v>
      </c>
      <c r="H1184">
        <v>0</v>
      </c>
      <c r="I1184">
        <v>0</v>
      </c>
      <c r="J1184">
        <v>0</v>
      </c>
      <c r="K1184">
        <v>0</v>
      </c>
      <c r="L1184">
        <v>0</v>
      </c>
      <c r="M1184">
        <v>0</v>
      </c>
      <c r="N1184">
        <v>0</v>
      </c>
      <c r="O1184">
        <v>10</v>
      </c>
      <c r="P1184">
        <v>10</v>
      </c>
      <c r="Q1184">
        <v>10</v>
      </c>
      <c r="R1184">
        <v>10</v>
      </c>
      <c r="S1184">
        <v>10</v>
      </c>
      <c r="T1184">
        <v>10</v>
      </c>
      <c r="U1184">
        <v>10</v>
      </c>
      <c r="V1184">
        <v>10</v>
      </c>
      <c r="W1184">
        <v>10</v>
      </c>
      <c r="X1184">
        <v>10</v>
      </c>
      <c r="Y1184" s="145">
        <v>0</v>
      </c>
      <c r="Z1184">
        <v>0</v>
      </c>
      <c r="AA1184">
        <v>0</v>
      </c>
    </row>
    <row r="1185" spans="1:27" x14ac:dyDescent="0.2">
      <c r="A1185" s="89">
        <f>VLOOKUP(C1185,TabellenBDFS!$B$4:$C$2717,2,FALSE)</f>
        <v>165</v>
      </c>
      <c r="B1185" t="str">
        <f t="shared" si="20"/>
        <v>1656</v>
      </c>
      <c r="C1185" t="s">
        <v>169</v>
      </c>
      <c r="D1185">
        <v>6</v>
      </c>
      <c r="E1185">
        <v>30</v>
      </c>
      <c r="F1185">
        <v>30</v>
      </c>
      <c r="G1185">
        <v>40</v>
      </c>
      <c r="H1185">
        <v>40</v>
      </c>
      <c r="I1185">
        <v>50</v>
      </c>
      <c r="J1185">
        <v>50</v>
      </c>
      <c r="K1185">
        <v>50</v>
      </c>
      <c r="L1185">
        <v>50</v>
      </c>
      <c r="M1185">
        <v>50</v>
      </c>
      <c r="N1185">
        <v>60</v>
      </c>
      <c r="O1185">
        <v>70</v>
      </c>
      <c r="P1185">
        <v>70</v>
      </c>
      <c r="Q1185">
        <v>70</v>
      </c>
      <c r="R1185">
        <v>70</v>
      </c>
      <c r="S1185">
        <v>70</v>
      </c>
      <c r="T1185">
        <v>80</v>
      </c>
      <c r="U1185">
        <v>80</v>
      </c>
      <c r="V1185">
        <v>80</v>
      </c>
      <c r="W1185">
        <v>80</v>
      </c>
      <c r="X1185">
        <v>70</v>
      </c>
      <c r="Y1185" s="145">
        <v>80</v>
      </c>
      <c r="Z1185">
        <v>80</v>
      </c>
      <c r="AA1185">
        <v>70</v>
      </c>
    </row>
    <row r="1186" spans="1:27" x14ac:dyDescent="0.2">
      <c r="A1186" s="89">
        <f>VLOOKUP(C1186,TabellenBDFS!$B$4:$C$2717,2,FALSE)</f>
        <v>165</v>
      </c>
      <c r="B1186" t="str">
        <f t="shared" si="20"/>
        <v>1657</v>
      </c>
      <c r="C1186" t="s">
        <v>169</v>
      </c>
      <c r="D1186">
        <v>7</v>
      </c>
      <c r="E1186">
        <v>10</v>
      </c>
      <c r="F1186">
        <v>10</v>
      </c>
      <c r="G1186">
        <v>10</v>
      </c>
      <c r="H1186">
        <v>10</v>
      </c>
      <c r="I1186">
        <v>20</v>
      </c>
      <c r="J1186">
        <v>20</v>
      </c>
      <c r="K1186">
        <v>20</v>
      </c>
      <c r="L1186">
        <v>20</v>
      </c>
      <c r="M1186">
        <v>20</v>
      </c>
      <c r="N1186">
        <v>20</v>
      </c>
      <c r="O1186">
        <v>20</v>
      </c>
      <c r="P1186">
        <v>20</v>
      </c>
      <c r="Q1186">
        <v>20</v>
      </c>
      <c r="R1186">
        <v>20</v>
      </c>
      <c r="S1186">
        <v>30</v>
      </c>
      <c r="T1186">
        <v>30</v>
      </c>
      <c r="U1186">
        <v>30</v>
      </c>
      <c r="V1186">
        <v>30</v>
      </c>
      <c r="W1186">
        <v>30</v>
      </c>
      <c r="X1186">
        <v>40</v>
      </c>
      <c r="Y1186" s="145">
        <v>50</v>
      </c>
      <c r="Z1186">
        <v>50</v>
      </c>
      <c r="AA1186">
        <v>40</v>
      </c>
    </row>
    <row r="1187" spans="1:27" x14ac:dyDescent="0.2">
      <c r="A1187" s="89">
        <f>VLOOKUP(C1187,TabellenBDFS!$B$4:$C$2717,2,FALSE)</f>
        <v>166</v>
      </c>
      <c r="B1187" t="str">
        <f t="shared" si="20"/>
        <v>1661</v>
      </c>
      <c r="C1187" t="s">
        <v>170</v>
      </c>
      <c r="D1187">
        <v>1</v>
      </c>
      <c r="E1187">
        <v>760</v>
      </c>
      <c r="F1187">
        <v>800</v>
      </c>
      <c r="G1187">
        <v>790</v>
      </c>
      <c r="H1187">
        <v>830</v>
      </c>
      <c r="I1187">
        <v>830</v>
      </c>
      <c r="J1187">
        <v>840</v>
      </c>
      <c r="K1187">
        <v>860</v>
      </c>
      <c r="L1187">
        <v>860</v>
      </c>
      <c r="M1187">
        <v>880</v>
      </c>
      <c r="N1187">
        <v>920</v>
      </c>
      <c r="O1187">
        <v>960</v>
      </c>
      <c r="P1187">
        <v>980</v>
      </c>
      <c r="Q1187">
        <v>1030</v>
      </c>
      <c r="R1187">
        <v>1020</v>
      </c>
      <c r="S1187">
        <v>990</v>
      </c>
      <c r="T1187">
        <v>980</v>
      </c>
      <c r="U1187">
        <v>960</v>
      </c>
      <c r="V1187">
        <v>960</v>
      </c>
      <c r="W1187">
        <v>1000</v>
      </c>
      <c r="X1187">
        <v>980</v>
      </c>
      <c r="Y1187" s="145">
        <v>1000</v>
      </c>
      <c r="Z1187">
        <v>980</v>
      </c>
      <c r="AA1187">
        <v>960</v>
      </c>
    </row>
    <row r="1188" spans="1:27" x14ac:dyDescent="0.2">
      <c r="A1188" s="89">
        <f>VLOOKUP(C1188,TabellenBDFS!$B$4:$C$2717,2,FALSE)</f>
        <v>166</v>
      </c>
      <c r="B1188" t="str">
        <f t="shared" si="20"/>
        <v>1662</v>
      </c>
      <c r="C1188" t="s">
        <v>170</v>
      </c>
      <c r="D1188">
        <v>2</v>
      </c>
      <c r="E1188">
        <v>280</v>
      </c>
      <c r="F1188">
        <v>280</v>
      </c>
      <c r="G1188">
        <v>270</v>
      </c>
      <c r="H1188">
        <v>270</v>
      </c>
      <c r="I1188">
        <v>260</v>
      </c>
      <c r="J1188">
        <v>250</v>
      </c>
      <c r="K1188">
        <v>230</v>
      </c>
      <c r="L1188">
        <v>220</v>
      </c>
      <c r="M1188">
        <v>220</v>
      </c>
      <c r="N1188">
        <v>210</v>
      </c>
      <c r="O1188">
        <v>200</v>
      </c>
      <c r="P1188">
        <v>190</v>
      </c>
      <c r="Q1188">
        <v>190</v>
      </c>
      <c r="R1188">
        <v>180</v>
      </c>
      <c r="S1188">
        <v>160</v>
      </c>
      <c r="T1188">
        <v>160</v>
      </c>
      <c r="U1188">
        <v>150</v>
      </c>
      <c r="V1188">
        <v>150</v>
      </c>
      <c r="W1188">
        <v>140</v>
      </c>
      <c r="X1188">
        <v>130</v>
      </c>
      <c r="Y1188" s="145">
        <v>130</v>
      </c>
      <c r="Z1188">
        <v>120</v>
      </c>
      <c r="AA1188">
        <v>120</v>
      </c>
    </row>
    <row r="1189" spans="1:27" x14ac:dyDescent="0.2">
      <c r="A1189" s="89">
        <f>VLOOKUP(C1189,TabellenBDFS!$B$4:$C$2717,2,FALSE)</f>
        <v>166</v>
      </c>
      <c r="B1189" t="str">
        <f t="shared" si="20"/>
        <v>1663</v>
      </c>
      <c r="C1189" t="s">
        <v>170</v>
      </c>
      <c r="D1189">
        <v>3</v>
      </c>
      <c r="E1189">
        <v>0</v>
      </c>
      <c r="F1189">
        <v>10</v>
      </c>
      <c r="G1189">
        <v>10</v>
      </c>
      <c r="H1189">
        <v>20</v>
      </c>
      <c r="I1189">
        <v>20</v>
      </c>
      <c r="J1189">
        <v>30</v>
      </c>
      <c r="K1189">
        <v>40</v>
      </c>
      <c r="L1189">
        <v>50</v>
      </c>
      <c r="M1189">
        <v>60</v>
      </c>
      <c r="N1189">
        <v>80</v>
      </c>
      <c r="O1189">
        <v>90</v>
      </c>
      <c r="P1189">
        <v>100</v>
      </c>
      <c r="Q1189">
        <v>110</v>
      </c>
      <c r="R1189">
        <v>130</v>
      </c>
      <c r="S1189">
        <v>120</v>
      </c>
      <c r="T1189">
        <v>120</v>
      </c>
      <c r="U1189">
        <v>120</v>
      </c>
      <c r="V1189">
        <v>120</v>
      </c>
      <c r="W1189">
        <v>120</v>
      </c>
      <c r="X1189">
        <v>110</v>
      </c>
      <c r="Y1189" s="145">
        <v>120</v>
      </c>
      <c r="Z1189">
        <v>120</v>
      </c>
      <c r="AA1189">
        <v>120</v>
      </c>
    </row>
    <row r="1190" spans="1:27" x14ac:dyDescent="0.2">
      <c r="A1190" s="89">
        <f>VLOOKUP(C1190,TabellenBDFS!$B$4:$C$2717,2,FALSE)</f>
        <v>166</v>
      </c>
      <c r="B1190" t="str">
        <f t="shared" si="20"/>
        <v>1664</v>
      </c>
      <c r="C1190" t="s">
        <v>170</v>
      </c>
      <c r="D1190">
        <v>4</v>
      </c>
      <c r="E1190">
        <v>0</v>
      </c>
      <c r="F1190">
        <v>0</v>
      </c>
      <c r="G1190">
        <v>0</v>
      </c>
      <c r="H1190">
        <v>10</v>
      </c>
      <c r="I1190">
        <v>10</v>
      </c>
      <c r="J1190">
        <v>10</v>
      </c>
      <c r="K1190">
        <v>20</v>
      </c>
      <c r="L1190">
        <v>20</v>
      </c>
      <c r="M1190">
        <v>20</v>
      </c>
      <c r="N1190">
        <v>20</v>
      </c>
      <c r="O1190">
        <v>30</v>
      </c>
      <c r="P1190">
        <v>40</v>
      </c>
      <c r="Q1190">
        <v>40</v>
      </c>
      <c r="R1190">
        <v>40</v>
      </c>
      <c r="S1190">
        <v>40</v>
      </c>
      <c r="T1190">
        <v>50</v>
      </c>
      <c r="U1190">
        <v>50</v>
      </c>
      <c r="V1190">
        <v>50</v>
      </c>
      <c r="W1190">
        <v>40</v>
      </c>
      <c r="X1190">
        <v>40</v>
      </c>
      <c r="Y1190" s="145">
        <v>40</v>
      </c>
      <c r="Z1190">
        <v>30</v>
      </c>
      <c r="AA1190">
        <v>30</v>
      </c>
    </row>
    <row r="1191" spans="1:27" x14ac:dyDescent="0.2">
      <c r="A1191" s="89">
        <f>VLOOKUP(C1191,TabellenBDFS!$B$4:$C$2717,2,FALSE)</f>
        <v>166</v>
      </c>
      <c r="B1191" t="str">
        <f t="shared" si="20"/>
        <v>1665</v>
      </c>
      <c r="C1191" t="s">
        <v>170</v>
      </c>
      <c r="D1191">
        <v>5</v>
      </c>
      <c r="E1191">
        <v>40</v>
      </c>
      <c r="F1191">
        <v>50</v>
      </c>
      <c r="G1191">
        <v>40</v>
      </c>
      <c r="H1191">
        <v>40</v>
      </c>
      <c r="I1191">
        <v>40</v>
      </c>
      <c r="J1191">
        <v>40</v>
      </c>
      <c r="K1191">
        <v>40</v>
      </c>
      <c r="L1191">
        <v>40</v>
      </c>
      <c r="M1191">
        <v>40</v>
      </c>
      <c r="N1191">
        <v>40</v>
      </c>
      <c r="O1191">
        <v>40</v>
      </c>
      <c r="P1191">
        <v>40</v>
      </c>
      <c r="Q1191">
        <v>40</v>
      </c>
      <c r="R1191">
        <v>40</v>
      </c>
      <c r="S1191">
        <v>40</v>
      </c>
      <c r="T1191">
        <v>30</v>
      </c>
      <c r="U1191">
        <v>30</v>
      </c>
      <c r="V1191">
        <v>30</v>
      </c>
      <c r="W1191">
        <v>30</v>
      </c>
      <c r="X1191">
        <v>30</v>
      </c>
      <c r="Y1191" s="145">
        <v>30</v>
      </c>
      <c r="Z1191">
        <v>30</v>
      </c>
      <c r="AA1191">
        <v>30</v>
      </c>
    </row>
    <row r="1192" spans="1:27" x14ac:dyDescent="0.2">
      <c r="A1192" s="89">
        <f>VLOOKUP(C1192,TabellenBDFS!$B$4:$C$2717,2,FALSE)</f>
        <v>166</v>
      </c>
      <c r="B1192" t="str">
        <f t="shared" si="20"/>
        <v>1666</v>
      </c>
      <c r="C1192" t="s">
        <v>170</v>
      </c>
      <c r="D1192">
        <v>6</v>
      </c>
      <c r="E1192">
        <v>320</v>
      </c>
      <c r="F1192">
        <v>330</v>
      </c>
      <c r="G1192">
        <v>330</v>
      </c>
      <c r="H1192">
        <v>350</v>
      </c>
      <c r="I1192">
        <v>360</v>
      </c>
      <c r="J1192">
        <v>370</v>
      </c>
      <c r="K1192">
        <v>390</v>
      </c>
      <c r="L1192">
        <v>380</v>
      </c>
      <c r="M1192">
        <v>400</v>
      </c>
      <c r="N1192">
        <v>420</v>
      </c>
      <c r="O1192">
        <v>460</v>
      </c>
      <c r="P1192">
        <v>460</v>
      </c>
      <c r="Q1192">
        <v>490</v>
      </c>
      <c r="R1192">
        <v>480</v>
      </c>
      <c r="S1192">
        <v>480</v>
      </c>
      <c r="T1192">
        <v>470</v>
      </c>
      <c r="U1192">
        <v>450</v>
      </c>
      <c r="V1192">
        <v>450</v>
      </c>
      <c r="W1192">
        <v>490</v>
      </c>
      <c r="X1192">
        <v>490</v>
      </c>
      <c r="Y1192" s="145">
        <v>520</v>
      </c>
      <c r="Z1192">
        <v>530</v>
      </c>
      <c r="AA1192">
        <v>510</v>
      </c>
    </row>
    <row r="1193" spans="1:27" x14ac:dyDescent="0.2">
      <c r="A1193" s="89">
        <f>VLOOKUP(C1193,TabellenBDFS!$B$4:$C$2717,2,FALSE)</f>
        <v>166</v>
      </c>
      <c r="B1193" t="str">
        <f t="shared" si="20"/>
        <v>1667</v>
      </c>
      <c r="C1193" t="s">
        <v>170</v>
      </c>
      <c r="D1193">
        <v>7</v>
      </c>
      <c r="E1193">
        <v>120</v>
      </c>
      <c r="F1193">
        <v>130</v>
      </c>
      <c r="G1193">
        <v>140</v>
      </c>
      <c r="H1193">
        <v>140</v>
      </c>
      <c r="I1193">
        <v>140</v>
      </c>
      <c r="J1193">
        <v>140</v>
      </c>
      <c r="K1193">
        <v>140</v>
      </c>
      <c r="L1193">
        <v>150</v>
      </c>
      <c r="M1193">
        <v>150</v>
      </c>
      <c r="N1193">
        <v>150</v>
      </c>
      <c r="O1193">
        <v>150</v>
      </c>
      <c r="P1193">
        <v>160</v>
      </c>
      <c r="Q1193">
        <v>160</v>
      </c>
      <c r="R1193">
        <v>160</v>
      </c>
      <c r="S1193">
        <v>160</v>
      </c>
      <c r="T1193">
        <v>150</v>
      </c>
      <c r="U1193">
        <v>150</v>
      </c>
      <c r="V1193">
        <v>160</v>
      </c>
      <c r="W1193">
        <v>170</v>
      </c>
      <c r="X1193">
        <v>180</v>
      </c>
      <c r="Y1193" s="145">
        <v>170</v>
      </c>
      <c r="Z1193">
        <v>160</v>
      </c>
      <c r="AA1193">
        <v>160</v>
      </c>
    </row>
    <row r="1194" spans="1:27" x14ac:dyDescent="0.2">
      <c r="A1194" s="89">
        <f>VLOOKUP(C1194,TabellenBDFS!$B$4:$C$2717,2,FALSE)</f>
        <v>167</v>
      </c>
      <c r="B1194" t="str">
        <f t="shared" si="20"/>
        <v>1671</v>
      </c>
      <c r="C1194" t="s">
        <v>171</v>
      </c>
      <c r="D1194">
        <v>1</v>
      </c>
      <c r="E1194">
        <v>2020</v>
      </c>
      <c r="F1194">
        <v>2200</v>
      </c>
      <c r="G1194">
        <v>2390</v>
      </c>
      <c r="H1194">
        <v>2660</v>
      </c>
      <c r="I1194">
        <v>2690</v>
      </c>
      <c r="J1194">
        <v>2730</v>
      </c>
      <c r="K1194">
        <v>2800</v>
      </c>
      <c r="L1194">
        <v>2850</v>
      </c>
      <c r="M1194">
        <v>2870</v>
      </c>
      <c r="N1194">
        <v>2860</v>
      </c>
      <c r="O1194">
        <v>2970</v>
      </c>
      <c r="P1194">
        <v>2960</v>
      </c>
      <c r="Q1194">
        <v>2970</v>
      </c>
      <c r="R1194">
        <v>2970</v>
      </c>
      <c r="S1194">
        <v>1940</v>
      </c>
      <c r="T1194">
        <v>2000</v>
      </c>
      <c r="U1194">
        <v>1860</v>
      </c>
      <c r="V1194">
        <v>1850</v>
      </c>
      <c r="W1194">
        <v>1830</v>
      </c>
      <c r="X1194">
        <v>1770</v>
      </c>
      <c r="Y1194" s="145">
        <v>1770</v>
      </c>
      <c r="Z1194">
        <v>1760</v>
      </c>
      <c r="AA1194">
        <v>1750</v>
      </c>
    </row>
    <row r="1195" spans="1:27" x14ac:dyDescent="0.2">
      <c r="A1195" s="89">
        <f>VLOOKUP(C1195,TabellenBDFS!$B$4:$C$2717,2,FALSE)</f>
        <v>167</v>
      </c>
      <c r="B1195" t="str">
        <f t="shared" si="20"/>
        <v>1672</v>
      </c>
      <c r="C1195" t="s">
        <v>171</v>
      </c>
      <c r="D1195">
        <v>2</v>
      </c>
      <c r="E1195">
        <v>520</v>
      </c>
      <c r="F1195">
        <v>540</v>
      </c>
      <c r="G1195">
        <v>550</v>
      </c>
      <c r="H1195">
        <v>580</v>
      </c>
      <c r="I1195">
        <v>540</v>
      </c>
      <c r="J1195">
        <v>520</v>
      </c>
      <c r="K1195">
        <v>500</v>
      </c>
      <c r="L1195">
        <v>480</v>
      </c>
      <c r="M1195">
        <v>470</v>
      </c>
      <c r="N1195">
        <v>460</v>
      </c>
      <c r="O1195">
        <v>460</v>
      </c>
      <c r="P1195">
        <v>440</v>
      </c>
      <c r="Q1195">
        <v>440</v>
      </c>
      <c r="R1195">
        <v>430</v>
      </c>
      <c r="S1195">
        <v>290</v>
      </c>
      <c r="T1195">
        <v>290</v>
      </c>
      <c r="U1195">
        <v>250</v>
      </c>
      <c r="V1195">
        <v>180</v>
      </c>
      <c r="W1195">
        <v>180</v>
      </c>
      <c r="X1195">
        <v>180</v>
      </c>
      <c r="Y1195" s="145">
        <v>170</v>
      </c>
      <c r="Z1195">
        <v>170</v>
      </c>
      <c r="AA1195">
        <v>170</v>
      </c>
    </row>
    <row r="1196" spans="1:27" x14ac:dyDescent="0.2">
      <c r="A1196" s="89">
        <f>VLOOKUP(C1196,TabellenBDFS!$B$4:$C$2717,2,FALSE)</f>
        <v>167</v>
      </c>
      <c r="B1196" t="str">
        <f t="shared" si="20"/>
        <v>1673</v>
      </c>
      <c r="C1196" t="s">
        <v>171</v>
      </c>
      <c r="D1196">
        <v>3</v>
      </c>
      <c r="E1196">
        <v>0</v>
      </c>
      <c r="F1196">
        <v>10</v>
      </c>
      <c r="G1196">
        <v>50</v>
      </c>
      <c r="H1196">
        <v>120</v>
      </c>
      <c r="I1196">
        <v>130</v>
      </c>
      <c r="J1196">
        <v>170</v>
      </c>
      <c r="K1196">
        <v>200</v>
      </c>
      <c r="L1196">
        <v>220</v>
      </c>
      <c r="M1196">
        <v>220</v>
      </c>
      <c r="N1196">
        <v>230</v>
      </c>
      <c r="O1196">
        <v>250</v>
      </c>
      <c r="P1196">
        <v>260</v>
      </c>
      <c r="Q1196">
        <v>280</v>
      </c>
      <c r="R1196">
        <v>310</v>
      </c>
      <c r="S1196">
        <v>260</v>
      </c>
      <c r="T1196">
        <v>280</v>
      </c>
      <c r="U1196">
        <v>290</v>
      </c>
      <c r="V1196">
        <v>370</v>
      </c>
      <c r="W1196">
        <v>370</v>
      </c>
      <c r="X1196">
        <v>360</v>
      </c>
      <c r="Y1196" s="145">
        <v>350</v>
      </c>
      <c r="Z1196">
        <v>360</v>
      </c>
      <c r="AA1196">
        <v>360</v>
      </c>
    </row>
    <row r="1197" spans="1:27" x14ac:dyDescent="0.2">
      <c r="A1197" s="89">
        <f>VLOOKUP(C1197,TabellenBDFS!$B$4:$C$2717,2,FALSE)</f>
        <v>167</v>
      </c>
      <c r="B1197" t="str">
        <f t="shared" si="20"/>
        <v>1674</v>
      </c>
      <c r="C1197" t="s">
        <v>171</v>
      </c>
      <c r="D1197">
        <v>4</v>
      </c>
      <c r="E1197">
        <v>0</v>
      </c>
      <c r="F1197">
        <v>0</v>
      </c>
      <c r="G1197">
        <v>10</v>
      </c>
      <c r="H1197">
        <v>40</v>
      </c>
      <c r="I1197">
        <v>80</v>
      </c>
      <c r="J1197">
        <v>100</v>
      </c>
      <c r="K1197">
        <v>110</v>
      </c>
      <c r="L1197">
        <v>120</v>
      </c>
      <c r="M1197">
        <v>120</v>
      </c>
      <c r="N1197">
        <v>150</v>
      </c>
      <c r="O1197">
        <v>200</v>
      </c>
      <c r="P1197">
        <v>140</v>
      </c>
      <c r="Q1197">
        <v>140</v>
      </c>
      <c r="R1197">
        <v>130</v>
      </c>
      <c r="S1197">
        <v>130</v>
      </c>
      <c r="T1197">
        <v>130</v>
      </c>
      <c r="U1197">
        <v>120</v>
      </c>
      <c r="V1197">
        <v>120</v>
      </c>
      <c r="W1197">
        <v>120</v>
      </c>
      <c r="X1197">
        <v>110</v>
      </c>
      <c r="Y1197" s="145">
        <v>120</v>
      </c>
      <c r="Z1197">
        <v>110</v>
      </c>
      <c r="AA1197">
        <v>110</v>
      </c>
    </row>
    <row r="1198" spans="1:27" x14ac:dyDescent="0.2">
      <c r="A1198" s="89">
        <f>VLOOKUP(C1198,TabellenBDFS!$B$4:$C$2717,2,FALSE)</f>
        <v>167</v>
      </c>
      <c r="B1198" t="str">
        <f t="shared" si="20"/>
        <v>1675</v>
      </c>
      <c r="C1198" t="s">
        <v>171</v>
      </c>
      <c r="D1198">
        <v>5</v>
      </c>
      <c r="E1198">
        <v>310</v>
      </c>
      <c r="F1198">
        <v>350</v>
      </c>
      <c r="G1198">
        <v>390</v>
      </c>
      <c r="H1198">
        <v>440</v>
      </c>
      <c r="I1198">
        <v>470</v>
      </c>
      <c r="J1198">
        <v>510</v>
      </c>
      <c r="K1198">
        <v>530</v>
      </c>
      <c r="L1198">
        <v>540</v>
      </c>
      <c r="M1198">
        <v>560</v>
      </c>
      <c r="N1198">
        <v>540</v>
      </c>
      <c r="O1198">
        <v>540</v>
      </c>
      <c r="P1198">
        <v>560</v>
      </c>
      <c r="Q1198">
        <v>570</v>
      </c>
      <c r="R1198">
        <v>570</v>
      </c>
      <c r="S1198">
        <v>380</v>
      </c>
      <c r="T1198">
        <v>390</v>
      </c>
      <c r="U1198">
        <v>410</v>
      </c>
      <c r="V1198">
        <v>420</v>
      </c>
      <c r="W1198">
        <v>390</v>
      </c>
      <c r="X1198">
        <v>390</v>
      </c>
      <c r="Y1198" s="145">
        <v>390</v>
      </c>
      <c r="Z1198">
        <v>390</v>
      </c>
      <c r="AA1198">
        <v>400</v>
      </c>
    </row>
    <row r="1199" spans="1:27" x14ac:dyDescent="0.2">
      <c r="A1199" s="89">
        <f>VLOOKUP(C1199,TabellenBDFS!$B$4:$C$2717,2,FALSE)</f>
        <v>167</v>
      </c>
      <c r="B1199" t="str">
        <f t="shared" si="20"/>
        <v>1676</v>
      </c>
      <c r="C1199" t="s">
        <v>171</v>
      </c>
      <c r="D1199">
        <v>6</v>
      </c>
      <c r="E1199">
        <v>450</v>
      </c>
      <c r="F1199">
        <v>460</v>
      </c>
      <c r="G1199">
        <v>470</v>
      </c>
      <c r="H1199">
        <v>480</v>
      </c>
      <c r="I1199">
        <v>450</v>
      </c>
      <c r="J1199">
        <v>450</v>
      </c>
      <c r="K1199">
        <v>460</v>
      </c>
      <c r="L1199">
        <v>460</v>
      </c>
      <c r="M1199">
        <v>460</v>
      </c>
      <c r="N1199">
        <v>460</v>
      </c>
      <c r="O1199">
        <v>470</v>
      </c>
      <c r="P1199">
        <v>480</v>
      </c>
      <c r="Q1199">
        <v>480</v>
      </c>
      <c r="R1199">
        <v>480</v>
      </c>
      <c r="S1199">
        <v>340</v>
      </c>
      <c r="T1199">
        <v>360</v>
      </c>
      <c r="U1199">
        <v>270</v>
      </c>
      <c r="V1199">
        <v>260</v>
      </c>
      <c r="W1199">
        <v>250</v>
      </c>
      <c r="X1199">
        <v>250</v>
      </c>
      <c r="Y1199" s="145">
        <v>250</v>
      </c>
      <c r="Z1199">
        <v>250</v>
      </c>
      <c r="AA1199">
        <v>240</v>
      </c>
    </row>
    <row r="1200" spans="1:27" x14ac:dyDescent="0.2">
      <c r="A1200" s="89">
        <f>VLOOKUP(C1200,TabellenBDFS!$B$4:$C$2717,2,FALSE)</f>
        <v>167</v>
      </c>
      <c r="B1200" t="str">
        <f t="shared" si="20"/>
        <v>1677</v>
      </c>
      <c r="C1200" t="s">
        <v>171</v>
      </c>
      <c r="D1200">
        <v>7</v>
      </c>
      <c r="E1200">
        <v>740</v>
      </c>
      <c r="F1200">
        <v>850</v>
      </c>
      <c r="G1200">
        <v>920</v>
      </c>
      <c r="H1200">
        <v>1000</v>
      </c>
      <c r="I1200">
        <v>1030</v>
      </c>
      <c r="J1200">
        <v>990</v>
      </c>
      <c r="K1200">
        <v>1010</v>
      </c>
      <c r="L1200">
        <v>1040</v>
      </c>
      <c r="M1200">
        <v>1040</v>
      </c>
      <c r="N1200">
        <v>1030</v>
      </c>
      <c r="O1200">
        <v>1050</v>
      </c>
      <c r="P1200">
        <v>1090</v>
      </c>
      <c r="Q1200">
        <v>1060</v>
      </c>
      <c r="R1200">
        <v>1050</v>
      </c>
      <c r="S1200">
        <v>550</v>
      </c>
      <c r="T1200">
        <v>560</v>
      </c>
      <c r="U1200">
        <v>520</v>
      </c>
      <c r="V1200">
        <v>490</v>
      </c>
      <c r="W1200">
        <v>510</v>
      </c>
      <c r="X1200">
        <v>490</v>
      </c>
      <c r="Y1200" s="145">
        <v>480</v>
      </c>
      <c r="Z1200">
        <v>480</v>
      </c>
      <c r="AA1200">
        <v>470</v>
      </c>
    </row>
    <row r="1201" spans="1:27" x14ac:dyDescent="0.2">
      <c r="A1201" s="89">
        <f>VLOOKUP(C1201,TabellenBDFS!$B$4:$C$2717,2,FALSE)</f>
        <v>168</v>
      </c>
      <c r="B1201" t="str">
        <f t="shared" si="20"/>
        <v>1681</v>
      </c>
      <c r="C1201" t="s">
        <v>172</v>
      </c>
      <c r="D1201">
        <v>1</v>
      </c>
      <c r="E1201">
        <v>100</v>
      </c>
      <c r="F1201">
        <v>100</v>
      </c>
      <c r="G1201">
        <v>110</v>
      </c>
      <c r="H1201">
        <v>120</v>
      </c>
      <c r="I1201">
        <v>130</v>
      </c>
      <c r="J1201">
        <v>130</v>
      </c>
      <c r="K1201">
        <v>130</v>
      </c>
      <c r="L1201">
        <v>140</v>
      </c>
      <c r="M1201">
        <v>120</v>
      </c>
      <c r="N1201">
        <v>130</v>
      </c>
      <c r="O1201">
        <v>160</v>
      </c>
      <c r="P1201">
        <v>170</v>
      </c>
      <c r="Q1201">
        <v>190</v>
      </c>
      <c r="R1201">
        <v>160</v>
      </c>
      <c r="S1201">
        <v>190</v>
      </c>
      <c r="T1201">
        <v>180</v>
      </c>
      <c r="U1201">
        <v>200</v>
      </c>
      <c r="V1201">
        <v>210</v>
      </c>
      <c r="W1201">
        <v>210</v>
      </c>
      <c r="X1201">
        <v>220</v>
      </c>
      <c r="Y1201" s="145">
        <v>220</v>
      </c>
      <c r="Z1201">
        <v>230</v>
      </c>
      <c r="AA1201">
        <v>220</v>
      </c>
    </row>
    <row r="1202" spans="1:27" x14ac:dyDescent="0.2">
      <c r="A1202" s="89">
        <f>VLOOKUP(C1202,TabellenBDFS!$B$4:$C$2717,2,FALSE)</f>
        <v>168</v>
      </c>
      <c r="B1202" t="str">
        <f t="shared" si="20"/>
        <v>1682</v>
      </c>
      <c r="C1202" t="s">
        <v>172</v>
      </c>
      <c r="D1202">
        <v>2</v>
      </c>
      <c r="E1202">
        <v>20</v>
      </c>
      <c r="F1202">
        <v>20</v>
      </c>
      <c r="G1202">
        <v>20</v>
      </c>
      <c r="H1202">
        <v>20</v>
      </c>
      <c r="I1202">
        <v>20</v>
      </c>
      <c r="J1202">
        <v>20</v>
      </c>
      <c r="K1202">
        <v>20</v>
      </c>
      <c r="L1202">
        <v>20</v>
      </c>
      <c r="M1202">
        <v>20</v>
      </c>
      <c r="N1202">
        <v>20</v>
      </c>
      <c r="O1202">
        <v>20</v>
      </c>
      <c r="P1202">
        <v>20</v>
      </c>
      <c r="Q1202">
        <v>10</v>
      </c>
      <c r="R1202">
        <v>10</v>
      </c>
      <c r="S1202">
        <v>10</v>
      </c>
      <c r="T1202">
        <v>10</v>
      </c>
      <c r="U1202">
        <v>10</v>
      </c>
      <c r="V1202">
        <v>10</v>
      </c>
      <c r="W1202">
        <v>10</v>
      </c>
      <c r="X1202">
        <v>10</v>
      </c>
      <c r="Y1202" s="145">
        <v>10</v>
      </c>
      <c r="Z1202">
        <v>10</v>
      </c>
      <c r="AA1202">
        <v>10</v>
      </c>
    </row>
    <row r="1203" spans="1:27" x14ac:dyDescent="0.2">
      <c r="A1203" s="89">
        <f>VLOOKUP(C1203,TabellenBDFS!$B$4:$C$2717,2,FALSE)</f>
        <v>168</v>
      </c>
      <c r="B1203" t="str">
        <f t="shared" si="20"/>
        <v>1683</v>
      </c>
      <c r="C1203" t="s">
        <v>172</v>
      </c>
      <c r="D1203">
        <v>3</v>
      </c>
      <c r="E1203">
        <v>0</v>
      </c>
      <c r="F1203">
        <v>0</v>
      </c>
      <c r="G1203">
        <v>0</v>
      </c>
      <c r="H1203">
        <v>10</v>
      </c>
      <c r="I1203">
        <v>0</v>
      </c>
      <c r="J1203">
        <v>10</v>
      </c>
      <c r="K1203">
        <v>10</v>
      </c>
      <c r="L1203">
        <v>10</v>
      </c>
      <c r="M1203">
        <v>10</v>
      </c>
      <c r="N1203">
        <v>10</v>
      </c>
      <c r="O1203">
        <v>10</v>
      </c>
      <c r="P1203">
        <v>10</v>
      </c>
      <c r="Q1203">
        <v>10</v>
      </c>
      <c r="R1203">
        <v>10</v>
      </c>
      <c r="S1203">
        <v>10</v>
      </c>
      <c r="T1203">
        <v>10</v>
      </c>
      <c r="U1203">
        <v>10</v>
      </c>
      <c r="V1203">
        <v>10</v>
      </c>
      <c r="W1203">
        <v>10</v>
      </c>
      <c r="X1203">
        <v>10</v>
      </c>
      <c r="Y1203" s="145">
        <v>20</v>
      </c>
      <c r="Z1203">
        <v>10</v>
      </c>
      <c r="AA1203">
        <v>20</v>
      </c>
    </row>
    <row r="1204" spans="1:27" x14ac:dyDescent="0.2">
      <c r="A1204" s="89">
        <f>VLOOKUP(C1204,TabellenBDFS!$B$4:$C$2717,2,FALSE)</f>
        <v>168</v>
      </c>
      <c r="B1204" t="str">
        <f t="shared" si="20"/>
        <v>1684</v>
      </c>
      <c r="C1204" t="s">
        <v>172</v>
      </c>
      <c r="D1204">
        <v>4</v>
      </c>
      <c r="E1204">
        <v>0</v>
      </c>
      <c r="F1204">
        <v>0</v>
      </c>
      <c r="G1204">
        <v>0</v>
      </c>
      <c r="H1204">
        <v>0</v>
      </c>
      <c r="I1204">
        <v>0</v>
      </c>
      <c r="J1204">
        <v>10</v>
      </c>
      <c r="K1204">
        <v>10</v>
      </c>
      <c r="L1204">
        <v>10</v>
      </c>
      <c r="M1204">
        <v>10</v>
      </c>
      <c r="N1204">
        <v>10</v>
      </c>
      <c r="O1204">
        <v>10</v>
      </c>
      <c r="P1204">
        <v>10</v>
      </c>
      <c r="Q1204">
        <v>10</v>
      </c>
      <c r="R1204">
        <v>10</v>
      </c>
      <c r="S1204">
        <v>10</v>
      </c>
      <c r="T1204">
        <v>10</v>
      </c>
      <c r="U1204">
        <v>10</v>
      </c>
      <c r="V1204">
        <v>10</v>
      </c>
      <c r="W1204">
        <v>10</v>
      </c>
      <c r="X1204">
        <v>10</v>
      </c>
      <c r="Y1204" s="145">
        <v>10</v>
      </c>
      <c r="Z1204">
        <v>10</v>
      </c>
      <c r="AA1204">
        <v>10</v>
      </c>
    </row>
    <row r="1205" spans="1:27" x14ac:dyDescent="0.2">
      <c r="A1205" s="89">
        <f>VLOOKUP(C1205,TabellenBDFS!$B$4:$C$2717,2,FALSE)</f>
        <v>168</v>
      </c>
      <c r="B1205" t="str">
        <f t="shared" si="20"/>
        <v>1685</v>
      </c>
      <c r="C1205" t="s">
        <v>172</v>
      </c>
      <c r="D1205">
        <v>5</v>
      </c>
      <c r="E1205">
        <v>0</v>
      </c>
      <c r="F1205">
        <v>0</v>
      </c>
      <c r="G1205">
        <v>0</v>
      </c>
      <c r="H1205">
        <v>0</v>
      </c>
      <c r="I1205">
        <v>0</v>
      </c>
      <c r="J1205">
        <v>0</v>
      </c>
      <c r="K1205">
        <v>0</v>
      </c>
      <c r="L1205">
        <v>0</v>
      </c>
      <c r="M1205">
        <v>0</v>
      </c>
      <c r="N1205">
        <v>0</v>
      </c>
      <c r="O1205">
        <v>0</v>
      </c>
      <c r="P1205">
        <v>0</v>
      </c>
      <c r="Q1205">
        <v>0</v>
      </c>
      <c r="R1205">
        <v>0</v>
      </c>
      <c r="S1205">
        <v>10</v>
      </c>
      <c r="T1205">
        <v>10</v>
      </c>
      <c r="U1205">
        <v>10</v>
      </c>
      <c r="V1205">
        <v>10</v>
      </c>
      <c r="W1205">
        <v>20</v>
      </c>
      <c r="X1205">
        <v>20</v>
      </c>
      <c r="Y1205" s="145">
        <v>20</v>
      </c>
      <c r="Z1205">
        <v>20</v>
      </c>
      <c r="AA1205">
        <v>20</v>
      </c>
    </row>
    <row r="1206" spans="1:27" x14ac:dyDescent="0.2">
      <c r="A1206" s="89">
        <f>VLOOKUP(C1206,TabellenBDFS!$B$4:$C$2717,2,FALSE)</f>
        <v>168</v>
      </c>
      <c r="B1206" t="str">
        <f t="shared" si="20"/>
        <v>1686</v>
      </c>
      <c r="C1206" t="s">
        <v>172</v>
      </c>
      <c r="D1206">
        <v>6</v>
      </c>
      <c r="E1206">
        <v>50</v>
      </c>
      <c r="F1206">
        <v>50</v>
      </c>
      <c r="G1206">
        <v>60</v>
      </c>
      <c r="H1206">
        <v>50</v>
      </c>
      <c r="I1206">
        <v>60</v>
      </c>
      <c r="J1206">
        <v>60</v>
      </c>
      <c r="K1206">
        <v>60</v>
      </c>
      <c r="L1206">
        <v>60</v>
      </c>
      <c r="M1206">
        <v>60</v>
      </c>
      <c r="N1206">
        <v>60</v>
      </c>
      <c r="O1206">
        <v>70</v>
      </c>
      <c r="P1206">
        <v>80</v>
      </c>
      <c r="Q1206">
        <v>90</v>
      </c>
      <c r="R1206">
        <v>90</v>
      </c>
      <c r="S1206">
        <v>100</v>
      </c>
      <c r="T1206">
        <v>100</v>
      </c>
      <c r="U1206">
        <v>110</v>
      </c>
      <c r="V1206">
        <v>110</v>
      </c>
      <c r="W1206">
        <v>110</v>
      </c>
      <c r="X1206">
        <v>110</v>
      </c>
      <c r="Y1206" s="145">
        <v>110</v>
      </c>
      <c r="Z1206">
        <v>120</v>
      </c>
      <c r="AA1206">
        <v>120</v>
      </c>
    </row>
    <row r="1207" spans="1:27" x14ac:dyDescent="0.2">
      <c r="A1207" s="89">
        <f>VLOOKUP(C1207,TabellenBDFS!$B$4:$C$2717,2,FALSE)</f>
        <v>168</v>
      </c>
      <c r="B1207" t="str">
        <f t="shared" si="20"/>
        <v>1687</v>
      </c>
      <c r="C1207" t="s">
        <v>172</v>
      </c>
      <c r="D1207">
        <v>7</v>
      </c>
      <c r="E1207">
        <v>20</v>
      </c>
      <c r="F1207">
        <v>30</v>
      </c>
      <c r="G1207">
        <v>30</v>
      </c>
      <c r="H1207">
        <v>40</v>
      </c>
      <c r="I1207">
        <v>40</v>
      </c>
      <c r="J1207">
        <v>40</v>
      </c>
      <c r="K1207">
        <v>40</v>
      </c>
      <c r="L1207">
        <v>50</v>
      </c>
      <c r="M1207">
        <v>40</v>
      </c>
      <c r="N1207">
        <v>40</v>
      </c>
      <c r="O1207">
        <v>50</v>
      </c>
      <c r="P1207">
        <v>60</v>
      </c>
      <c r="Q1207">
        <v>70</v>
      </c>
      <c r="R1207">
        <v>50</v>
      </c>
      <c r="S1207">
        <v>60</v>
      </c>
      <c r="T1207">
        <v>50</v>
      </c>
      <c r="U1207">
        <v>50</v>
      </c>
      <c r="V1207">
        <v>50</v>
      </c>
      <c r="W1207">
        <v>60</v>
      </c>
      <c r="X1207">
        <v>60</v>
      </c>
      <c r="Y1207" s="145">
        <v>60</v>
      </c>
      <c r="Z1207">
        <v>70</v>
      </c>
      <c r="AA1207">
        <v>60</v>
      </c>
    </row>
    <row r="1208" spans="1:27" x14ac:dyDescent="0.2">
      <c r="A1208" s="89">
        <f>VLOOKUP(C1208,TabellenBDFS!$B$4:$C$2717,2,FALSE)</f>
        <v>169</v>
      </c>
      <c r="B1208" t="str">
        <f t="shared" si="20"/>
        <v>1691</v>
      </c>
      <c r="C1208" t="s">
        <v>173</v>
      </c>
      <c r="D1208">
        <v>1</v>
      </c>
      <c r="E1208">
        <v>110</v>
      </c>
      <c r="F1208">
        <v>120</v>
      </c>
      <c r="G1208">
        <v>130</v>
      </c>
      <c r="H1208">
        <v>140</v>
      </c>
      <c r="I1208">
        <v>160</v>
      </c>
      <c r="J1208">
        <v>170</v>
      </c>
      <c r="K1208">
        <v>180</v>
      </c>
      <c r="L1208">
        <v>170</v>
      </c>
      <c r="M1208">
        <v>180</v>
      </c>
      <c r="N1208">
        <v>180</v>
      </c>
      <c r="O1208">
        <v>210</v>
      </c>
      <c r="P1208">
        <v>220</v>
      </c>
      <c r="Q1208">
        <v>210</v>
      </c>
      <c r="R1208">
        <v>220</v>
      </c>
      <c r="S1208">
        <v>230</v>
      </c>
      <c r="T1208">
        <v>230</v>
      </c>
      <c r="U1208">
        <v>240</v>
      </c>
      <c r="V1208">
        <v>230</v>
      </c>
      <c r="W1208">
        <v>210</v>
      </c>
      <c r="X1208">
        <v>230</v>
      </c>
      <c r="Y1208" s="145">
        <v>230</v>
      </c>
      <c r="Z1208">
        <v>210</v>
      </c>
      <c r="AA1208">
        <v>210</v>
      </c>
    </row>
    <row r="1209" spans="1:27" x14ac:dyDescent="0.2">
      <c r="A1209" s="89">
        <f>VLOOKUP(C1209,TabellenBDFS!$B$4:$C$2717,2,FALSE)</f>
        <v>169</v>
      </c>
      <c r="B1209" t="str">
        <f t="shared" si="20"/>
        <v>1692</v>
      </c>
      <c r="C1209" t="s">
        <v>173</v>
      </c>
      <c r="D1209">
        <v>2</v>
      </c>
      <c r="E1209">
        <v>30</v>
      </c>
      <c r="F1209">
        <v>30</v>
      </c>
      <c r="G1209">
        <v>20</v>
      </c>
      <c r="H1209">
        <v>20</v>
      </c>
      <c r="I1209">
        <v>20</v>
      </c>
      <c r="J1209">
        <v>20</v>
      </c>
      <c r="K1209">
        <v>20</v>
      </c>
      <c r="L1209">
        <v>20</v>
      </c>
      <c r="M1209">
        <v>20</v>
      </c>
      <c r="N1209">
        <v>20</v>
      </c>
      <c r="O1209">
        <v>20</v>
      </c>
      <c r="P1209">
        <v>20</v>
      </c>
      <c r="Q1209">
        <v>20</v>
      </c>
      <c r="R1209">
        <v>20</v>
      </c>
      <c r="S1209">
        <v>20</v>
      </c>
      <c r="T1209">
        <v>10</v>
      </c>
      <c r="U1209">
        <v>10</v>
      </c>
      <c r="V1209">
        <v>10</v>
      </c>
      <c r="W1209">
        <v>10</v>
      </c>
      <c r="X1209">
        <v>10</v>
      </c>
      <c r="Y1209" s="145">
        <v>10</v>
      </c>
      <c r="Z1209">
        <v>10</v>
      </c>
      <c r="AA1209">
        <v>10</v>
      </c>
    </row>
    <row r="1210" spans="1:27" x14ac:dyDescent="0.2">
      <c r="A1210" s="89">
        <f>VLOOKUP(C1210,TabellenBDFS!$B$4:$C$2717,2,FALSE)</f>
        <v>169</v>
      </c>
      <c r="B1210" t="str">
        <f t="shared" si="20"/>
        <v>1693</v>
      </c>
      <c r="C1210" t="s">
        <v>173</v>
      </c>
      <c r="D1210">
        <v>3</v>
      </c>
      <c r="E1210">
        <v>0</v>
      </c>
      <c r="F1210">
        <v>0</v>
      </c>
      <c r="G1210">
        <v>0</v>
      </c>
      <c r="H1210">
        <v>10</v>
      </c>
      <c r="I1210">
        <v>10</v>
      </c>
      <c r="J1210">
        <v>10</v>
      </c>
      <c r="K1210">
        <v>10</v>
      </c>
      <c r="L1210">
        <v>20</v>
      </c>
      <c r="M1210">
        <v>20</v>
      </c>
      <c r="N1210">
        <v>20</v>
      </c>
      <c r="O1210">
        <v>30</v>
      </c>
      <c r="P1210">
        <v>30</v>
      </c>
      <c r="Q1210">
        <v>30</v>
      </c>
      <c r="R1210">
        <v>30</v>
      </c>
      <c r="S1210">
        <v>40</v>
      </c>
      <c r="T1210">
        <v>40</v>
      </c>
      <c r="U1210">
        <v>40</v>
      </c>
      <c r="V1210">
        <v>30</v>
      </c>
      <c r="W1210">
        <v>30</v>
      </c>
      <c r="X1210">
        <v>40</v>
      </c>
      <c r="Y1210" s="145">
        <v>40</v>
      </c>
      <c r="Z1210">
        <v>30</v>
      </c>
      <c r="AA1210">
        <v>30</v>
      </c>
    </row>
    <row r="1211" spans="1:27" x14ac:dyDescent="0.2">
      <c r="A1211" s="89">
        <f>VLOOKUP(C1211,TabellenBDFS!$B$4:$C$2717,2,FALSE)</f>
        <v>169</v>
      </c>
      <c r="B1211" t="str">
        <f t="shared" si="20"/>
        <v>1694</v>
      </c>
      <c r="C1211" t="s">
        <v>173</v>
      </c>
      <c r="D1211">
        <v>4</v>
      </c>
      <c r="E1211">
        <v>0</v>
      </c>
      <c r="F1211">
        <v>0</v>
      </c>
      <c r="G1211">
        <v>0</v>
      </c>
      <c r="H1211">
        <v>10</v>
      </c>
      <c r="I1211">
        <v>10</v>
      </c>
      <c r="J1211">
        <v>10</v>
      </c>
      <c r="K1211">
        <v>20</v>
      </c>
      <c r="L1211">
        <v>10</v>
      </c>
      <c r="M1211">
        <v>10</v>
      </c>
      <c r="N1211">
        <v>10</v>
      </c>
      <c r="O1211">
        <v>20</v>
      </c>
      <c r="P1211">
        <v>10</v>
      </c>
      <c r="Q1211">
        <v>20</v>
      </c>
      <c r="R1211">
        <v>20</v>
      </c>
      <c r="S1211">
        <v>20</v>
      </c>
      <c r="T1211">
        <v>20</v>
      </c>
      <c r="U1211">
        <v>20</v>
      </c>
      <c r="V1211">
        <v>20</v>
      </c>
      <c r="W1211">
        <v>20</v>
      </c>
      <c r="X1211">
        <v>20</v>
      </c>
      <c r="Y1211" s="145">
        <v>20</v>
      </c>
      <c r="Z1211">
        <v>20</v>
      </c>
      <c r="AA1211">
        <v>20</v>
      </c>
    </row>
    <row r="1212" spans="1:27" x14ac:dyDescent="0.2">
      <c r="A1212" s="89">
        <f>VLOOKUP(C1212,TabellenBDFS!$B$4:$C$2717,2,FALSE)</f>
        <v>169</v>
      </c>
      <c r="B1212" t="str">
        <f t="shared" si="20"/>
        <v>1695</v>
      </c>
      <c r="C1212" t="s">
        <v>173</v>
      </c>
      <c r="D1212">
        <v>5</v>
      </c>
      <c r="E1212">
        <v>0</v>
      </c>
      <c r="F1212">
        <v>0</v>
      </c>
      <c r="G1212">
        <v>0</v>
      </c>
      <c r="H1212">
        <v>0</v>
      </c>
      <c r="I1212">
        <v>0</v>
      </c>
      <c r="J1212">
        <v>10</v>
      </c>
      <c r="K1212">
        <v>10</v>
      </c>
      <c r="L1212">
        <v>10</v>
      </c>
      <c r="M1212">
        <v>10</v>
      </c>
      <c r="N1212">
        <v>10</v>
      </c>
      <c r="O1212">
        <v>10</v>
      </c>
      <c r="P1212">
        <v>10</v>
      </c>
      <c r="Q1212">
        <v>10</v>
      </c>
      <c r="R1212">
        <v>10</v>
      </c>
      <c r="S1212">
        <v>0</v>
      </c>
      <c r="T1212">
        <v>0</v>
      </c>
      <c r="U1212">
        <v>0</v>
      </c>
      <c r="V1212">
        <v>0</v>
      </c>
      <c r="W1212">
        <v>0</v>
      </c>
      <c r="X1212">
        <v>0</v>
      </c>
      <c r="Y1212" s="145">
        <v>0</v>
      </c>
      <c r="Z1212">
        <v>0</v>
      </c>
      <c r="AA1212">
        <v>0</v>
      </c>
    </row>
    <row r="1213" spans="1:27" x14ac:dyDescent="0.2">
      <c r="A1213" s="89">
        <f>VLOOKUP(C1213,TabellenBDFS!$B$4:$C$2717,2,FALSE)</f>
        <v>169</v>
      </c>
      <c r="B1213" t="str">
        <f t="shared" si="20"/>
        <v>1696</v>
      </c>
      <c r="C1213" t="s">
        <v>173</v>
      </c>
      <c r="D1213">
        <v>6</v>
      </c>
      <c r="E1213">
        <v>70</v>
      </c>
      <c r="F1213">
        <v>70</v>
      </c>
      <c r="G1213">
        <v>70</v>
      </c>
      <c r="H1213">
        <v>80</v>
      </c>
      <c r="I1213">
        <v>90</v>
      </c>
      <c r="J1213">
        <v>90</v>
      </c>
      <c r="K1213">
        <v>90</v>
      </c>
      <c r="L1213">
        <v>100</v>
      </c>
      <c r="M1213">
        <v>90</v>
      </c>
      <c r="N1213">
        <v>100</v>
      </c>
      <c r="O1213">
        <v>100</v>
      </c>
      <c r="P1213">
        <v>110</v>
      </c>
      <c r="Q1213">
        <v>110</v>
      </c>
      <c r="R1213">
        <v>120</v>
      </c>
      <c r="S1213">
        <v>120</v>
      </c>
      <c r="T1213">
        <v>110</v>
      </c>
      <c r="U1213">
        <v>120</v>
      </c>
      <c r="V1213">
        <v>120</v>
      </c>
      <c r="W1213">
        <v>110</v>
      </c>
      <c r="X1213">
        <v>120</v>
      </c>
      <c r="Y1213" s="145">
        <v>110</v>
      </c>
      <c r="Z1213">
        <v>110</v>
      </c>
      <c r="AA1213">
        <v>100</v>
      </c>
    </row>
    <row r="1214" spans="1:27" x14ac:dyDescent="0.2">
      <c r="A1214" s="89">
        <f>VLOOKUP(C1214,TabellenBDFS!$B$4:$C$2717,2,FALSE)</f>
        <v>169</v>
      </c>
      <c r="B1214" t="str">
        <f t="shared" si="20"/>
        <v>1697</v>
      </c>
      <c r="C1214" t="s">
        <v>173</v>
      </c>
      <c r="D1214">
        <v>7</v>
      </c>
      <c r="E1214">
        <v>20</v>
      </c>
      <c r="F1214">
        <v>20</v>
      </c>
      <c r="G1214">
        <v>30</v>
      </c>
      <c r="H1214">
        <v>20</v>
      </c>
      <c r="I1214">
        <v>30</v>
      </c>
      <c r="J1214">
        <v>30</v>
      </c>
      <c r="K1214">
        <v>30</v>
      </c>
      <c r="L1214">
        <v>30</v>
      </c>
      <c r="M1214">
        <v>30</v>
      </c>
      <c r="N1214">
        <v>30</v>
      </c>
      <c r="O1214">
        <v>40</v>
      </c>
      <c r="P1214">
        <v>40</v>
      </c>
      <c r="Q1214">
        <v>30</v>
      </c>
      <c r="R1214">
        <v>30</v>
      </c>
      <c r="S1214">
        <v>40</v>
      </c>
      <c r="T1214">
        <v>40</v>
      </c>
      <c r="U1214">
        <v>50</v>
      </c>
      <c r="V1214">
        <v>50</v>
      </c>
      <c r="W1214">
        <v>40</v>
      </c>
      <c r="X1214">
        <v>40</v>
      </c>
      <c r="Y1214" s="145">
        <v>50</v>
      </c>
      <c r="Z1214">
        <v>40</v>
      </c>
      <c r="AA1214">
        <v>40</v>
      </c>
    </row>
    <row r="1215" spans="1:27" x14ac:dyDescent="0.2">
      <c r="A1215" s="89">
        <f>VLOOKUP(C1215,TabellenBDFS!$B$4:$C$2717,2,FALSE)</f>
        <v>170</v>
      </c>
      <c r="B1215" t="str">
        <f t="shared" si="20"/>
        <v>1701</v>
      </c>
      <c r="C1215" t="s">
        <v>174</v>
      </c>
      <c r="D1215">
        <v>1</v>
      </c>
      <c r="E1215">
        <v>60</v>
      </c>
      <c r="F1215">
        <v>50</v>
      </c>
      <c r="G1215">
        <v>60</v>
      </c>
      <c r="H1215">
        <v>70</v>
      </c>
      <c r="I1215">
        <v>70</v>
      </c>
      <c r="J1215">
        <v>70</v>
      </c>
      <c r="K1215">
        <v>70</v>
      </c>
      <c r="L1215">
        <v>70</v>
      </c>
      <c r="M1215">
        <v>70</v>
      </c>
      <c r="N1215">
        <v>70</v>
      </c>
      <c r="O1215">
        <v>70</v>
      </c>
      <c r="P1215">
        <v>70</v>
      </c>
      <c r="Q1215">
        <v>70</v>
      </c>
      <c r="R1215">
        <v>70</v>
      </c>
      <c r="S1215">
        <v>70</v>
      </c>
      <c r="T1215">
        <v>70</v>
      </c>
      <c r="U1215">
        <v>70</v>
      </c>
      <c r="V1215">
        <v>70</v>
      </c>
      <c r="W1215">
        <v>70</v>
      </c>
      <c r="X1215">
        <v>80</v>
      </c>
      <c r="Y1215" s="145">
        <v>70</v>
      </c>
      <c r="Z1215">
        <v>80</v>
      </c>
      <c r="AA1215">
        <v>70</v>
      </c>
    </row>
    <row r="1216" spans="1:27" x14ac:dyDescent="0.2">
      <c r="A1216" s="89">
        <f>VLOOKUP(C1216,TabellenBDFS!$B$4:$C$2717,2,FALSE)</f>
        <v>170</v>
      </c>
      <c r="B1216" t="str">
        <f t="shared" si="20"/>
        <v>1702</v>
      </c>
      <c r="C1216" t="s">
        <v>174</v>
      </c>
      <c r="D1216">
        <v>2</v>
      </c>
      <c r="E1216">
        <v>10</v>
      </c>
      <c r="F1216">
        <v>10</v>
      </c>
      <c r="G1216">
        <v>10</v>
      </c>
      <c r="H1216">
        <v>10</v>
      </c>
      <c r="I1216">
        <v>10</v>
      </c>
      <c r="J1216">
        <v>10</v>
      </c>
      <c r="K1216">
        <v>10</v>
      </c>
      <c r="L1216">
        <v>10</v>
      </c>
      <c r="M1216">
        <v>10</v>
      </c>
      <c r="N1216">
        <v>10</v>
      </c>
      <c r="O1216">
        <v>10</v>
      </c>
      <c r="P1216">
        <v>10</v>
      </c>
      <c r="Q1216">
        <v>10</v>
      </c>
      <c r="R1216">
        <v>10</v>
      </c>
      <c r="S1216">
        <v>10</v>
      </c>
      <c r="T1216">
        <v>10</v>
      </c>
      <c r="U1216">
        <v>0</v>
      </c>
      <c r="V1216">
        <v>0</v>
      </c>
      <c r="W1216">
        <v>0</v>
      </c>
      <c r="X1216">
        <v>0</v>
      </c>
      <c r="Y1216" s="145">
        <v>0</v>
      </c>
      <c r="Z1216">
        <v>0</v>
      </c>
      <c r="AA1216">
        <v>0</v>
      </c>
    </row>
    <row r="1217" spans="1:27" x14ac:dyDescent="0.2">
      <c r="A1217" s="89">
        <f>VLOOKUP(C1217,TabellenBDFS!$B$4:$C$2717,2,FALSE)</f>
        <v>170</v>
      </c>
      <c r="B1217" t="str">
        <f t="shared" si="20"/>
        <v>1703</v>
      </c>
      <c r="C1217" t="s">
        <v>174</v>
      </c>
      <c r="D1217">
        <v>3</v>
      </c>
      <c r="E1217">
        <v>0</v>
      </c>
      <c r="F1217">
        <v>0</v>
      </c>
      <c r="G1217">
        <v>0</v>
      </c>
      <c r="H1217">
        <v>0</v>
      </c>
      <c r="I1217">
        <v>0</v>
      </c>
      <c r="J1217">
        <v>0</v>
      </c>
      <c r="K1217">
        <v>0</v>
      </c>
      <c r="L1217">
        <v>10</v>
      </c>
      <c r="M1217">
        <v>10</v>
      </c>
      <c r="N1217">
        <v>10</v>
      </c>
      <c r="O1217">
        <v>10</v>
      </c>
      <c r="P1217">
        <v>10</v>
      </c>
      <c r="Q1217">
        <v>10</v>
      </c>
      <c r="R1217">
        <v>10</v>
      </c>
      <c r="S1217">
        <v>10</v>
      </c>
      <c r="T1217">
        <v>10</v>
      </c>
      <c r="U1217">
        <v>10</v>
      </c>
      <c r="V1217">
        <v>10</v>
      </c>
      <c r="W1217">
        <v>10</v>
      </c>
      <c r="X1217">
        <v>10</v>
      </c>
      <c r="Y1217" s="145">
        <v>10</v>
      </c>
      <c r="Z1217">
        <v>10</v>
      </c>
      <c r="AA1217">
        <v>10</v>
      </c>
    </row>
    <row r="1218" spans="1:27" x14ac:dyDescent="0.2">
      <c r="A1218" s="89">
        <f>VLOOKUP(C1218,TabellenBDFS!$B$4:$C$2717,2,FALSE)</f>
        <v>170</v>
      </c>
      <c r="B1218" t="str">
        <f t="shared" si="20"/>
        <v>1704</v>
      </c>
      <c r="C1218" t="s">
        <v>174</v>
      </c>
      <c r="D1218">
        <v>4</v>
      </c>
      <c r="E1218">
        <v>0</v>
      </c>
      <c r="F1218">
        <v>0</v>
      </c>
      <c r="G1218">
        <v>0</v>
      </c>
      <c r="H1218">
        <v>0</v>
      </c>
      <c r="I1218">
        <v>0</v>
      </c>
      <c r="J1218">
        <v>0</v>
      </c>
      <c r="K1218">
        <v>0</v>
      </c>
      <c r="L1218">
        <v>0</v>
      </c>
      <c r="M1218">
        <v>0</v>
      </c>
      <c r="N1218">
        <v>0</v>
      </c>
      <c r="O1218">
        <v>0</v>
      </c>
      <c r="P1218">
        <v>0</v>
      </c>
      <c r="Q1218">
        <v>0</v>
      </c>
      <c r="R1218">
        <v>0</v>
      </c>
      <c r="S1218">
        <v>0</v>
      </c>
      <c r="T1218">
        <v>0</v>
      </c>
      <c r="U1218">
        <v>0</v>
      </c>
      <c r="V1218">
        <v>0</v>
      </c>
      <c r="W1218">
        <v>0</v>
      </c>
      <c r="X1218">
        <v>0</v>
      </c>
      <c r="Y1218" s="145">
        <v>0</v>
      </c>
      <c r="Z1218">
        <v>0</v>
      </c>
      <c r="AA1218">
        <v>0</v>
      </c>
    </row>
    <row r="1219" spans="1:27" x14ac:dyDescent="0.2">
      <c r="A1219" s="89">
        <f>VLOOKUP(C1219,TabellenBDFS!$B$4:$C$2717,2,FALSE)</f>
        <v>170</v>
      </c>
      <c r="B1219" t="str">
        <f t="shared" si="20"/>
        <v>1705</v>
      </c>
      <c r="C1219" t="s">
        <v>174</v>
      </c>
      <c r="D1219">
        <v>5</v>
      </c>
      <c r="E1219">
        <v>0</v>
      </c>
      <c r="F1219">
        <v>0</v>
      </c>
      <c r="G1219">
        <v>0</v>
      </c>
      <c r="H1219">
        <v>0</v>
      </c>
      <c r="I1219">
        <v>0</v>
      </c>
      <c r="J1219">
        <v>10</v>
      </c>
      <c r="K1219">
        <v>10</v>
      </c>
      <c r="L1219">
        <v>10</v>
      </c>
      <c r="M1219">
        <v>0</v>
      </c>
      <c r="N1219">
        <v>0</v>
      </c>
      <c r="O1219">
        <v>0</v>
      </c>
      <c r="P1219">
        <v>0</v>
      </c>
      <c r="Q1219">
        <v>0</v>
      </c>
      <c r="R1219">
        <v>0</v>
      </c>
      <c r="S1219">
        <v>0</v>
      </c>
      <c r="T1219">
        <v>0</v>
      </c>
      <c r="U1219">
        <v>0</v>
      </c>
      <c r="V1219">
        <v>0</v>
      </c>
      <c r="W1219">
        <v>0</v>
      </c>
      <c r="X1219">
        <v>10</v>
      </c>
      <c r="Y1219" s="145">
        <v>10</v>
      </c>
      <c r="Z1219">
        <v>0</v>
      </c>
      <c r="AA1219">
        <v>10</v>
      </c>
    </row>
    <row r="1220" spans="1:27" x14ac:dyDescent="0.2">
      <c r="A1220" s="89">
        <f>VLOOKUP(C1220,TabellenBDFS!$B$4:$C$2717,2,FALSE)</f>
        <v>170</v>
      </c>
      <c r="B1220" t="str">
        <f t="shared" si="20"/>
        <v>1706</v>
      </c>
      <c r="C1220" t="s">
        <v>174</v>
      </c>
      <c r="D1220">
        <v>6</v>
      </c>
      <c r="E1220">
        <v>40</v>
      </c>
      <c r="F1220">
        <v>30</v>
      </c>
      <c r="G1220">
        <v>30</v>
      </c>
      <c r="H1220">
        <v>40</v>
      </c>
      <c r="I1220">
        <v>40</v>
      </c>
      <c r="J1220">
        <v>40</v>
      </c>
      <c r="K1220">
        <v>40</v>
      </c>
      <c r="L1220">
        <v>40</v>
      </c>
      <c r="M1220">
        <v>40</v>
      </c>
      <c r="N1220">
        <v>30</v>
      </c>
      <c r="O1220">
        <v>40</v>
      </c>
      <c r="P1220">
        <v>40</v>
      </c>
      <c r="Q1220">
        <v>40</v>
      </c>
      <c r="R1220">
        <v>40</v>
      </c>
      <c r="S1220">
        <v>40</v>
      </c>
      <c r="T1220">
        <v>40</v>
      </c>
      <c r="U1220">
        <v>40</v>
      </c>
      <c r="V1220">
        <v>40</v>
      </c>
      <c r="W1220">
        <v>40</v>
      </c>
      <c r="X1220">
        <v>50</v>
      </c>
      <c r="Y1220" s="145">
        <v>50</v>
      </c>
      <c r="Z1220">
        <v>50</v>
      </c>
      <c r="AA1220">
        <v>50</v>
      </c>
    </row>
    <row r="1221" spans="1:27" x14ac:dyDescent="0.2">
      <c r="A1221" s="89">
        <f>VLOOKUP(C1221,TabellenBDFS!$B$4:$C$2717,2,FALSE)</f>
        <v>170</v>
      </c>
      <c r="B1221" t="str">
        <f t="shared" si="20"/>
        <v>1707</v>
      </c>
      <c r="C1221" t="s">
        <v>174</v>
      </c>
      <c r="D1221">
        <v>7</v>
      </c>
      <c r="E1221">
        <v>20</v>
      </c>
      <c r="F1221">
        <v>10</v>
      </c>
      <c r="G1221">
        <v>20</v>
      </c>
      <c r="H1221">
        <v>20</v>
      </c>
      <c r="I1221">
        <v>10</v>
      </c>
      <c r="J1221">
        <v>10</v>
      </c>
      <c r="K1221">
        <v>20</v>
      </c>
      <c r="L1221">
        <v>20</v>
      </c>
      <c r="M1221">
        <v>10</v>
      </c>
      <c r="N1221">
        <v>20</v>
      </c>
      <c r="O1221">
        <v>20</v>
      </c>
      <c r="P1221">
        <v>20</v>
      </c>
      <c r="Q1221">
        <v>20</v>
      </c>
      <c r="R1221">
        <v>10</v>
      </c>
      <c r="S1221">
        <v>10</v>
      </c>
      <c r="T1221">
        <v>10</v>
      </c>
      <c r="U1221">
        <v>10</v>
      </c>
      <c r="V1221">
        <v>20</v>
      </c>
      <c r="W1221">
        <v>20</v>
      </c>
      <c r="X1221">
        <v>10</v>
      </c>
      <c r="Y1221" s="145">
        <v>10</v>
      </c>
      <c r="Z1221">
        <v>10</v>
      </c>
      <c r="AA1221">
        <v>10</v>
      </c>
    </row>
    <row r="1222" spans="1:27" x14ac:dyDescent="0.2">
      <c r="A1222" s="89">
        <f>VLOOKUP(C1222,TabellenBDFS!$B$4:$C$2717,2,FALSE)</f>
        <v>171</v>
      </c>
      <c r="B1222" t="str">
        <f t="shared" si="20"/>
        <v>1711</v>
      </c>
      <c r="C1222" t="s">
        <v>175</v>
      </c>
      <c r="D1222">
        <v>1</v>
      </c>
      <c r="E1222">
        <v>360</v>
      </c>
      <c r="F1222">
        <v>350</v>
      </c>
      <c r="G1222">
        <v>370</v>
      </c>
      <c r="H1222">
        <v>370</v>
      </c>
      <c r="I1222">
        <v>370</v>
      </c>
      <c r="J1222">
        <v>360</v>
      </c>
      <c r="K1222">
        <v>390</v>
      </c>
      <c r="L1222">
        <v>410</v>
      </c>
      <c r="M1222">
        <v>380</v>
      </c>
      <c r="N1222">
        <v>370</v>
      </c>
      <c r="O1222">
        <v>380</v>
      </c>
      <c r="P1222">
        <v>400</v>
      </c>
      <c r="Q1222">
        <v>390</v>
      </c>
      <c r="R1222">
        <v>410</v>
      </c>
      <c r="S1222">
        <v>420</v>
      </c>
      <c r="T1222">
        <v>440</v>
      </c>
      <c r="U1222">
        <v>460</v>
      </c>
      <c r="V1222">
        <v>470</v>
      </c>
      <c r="W1222">
        <v>460</v>
      </c>
      <c r="X1222">
        <v>470</v>
      </c>
      <c r="Y1222" s="145">
        <v>470</v>
      </c>
      <c r="Z1222">
        <v>470</v>
      </c>
      <c r="AA1222">
        <v>440</v>
      </c>
    </row>
    <row r="1223" spans="1:27" x14ac:dyDescent="0.2">
      <c r="A1223" s="89">
        <f>VLOOKUP(C1223,TabellenBDFS!$B$4:$C$2717,2,FALSE)</f>
        <v>171</v>
      </c>
      <c r="B1223" t="str">
        <f t="shared" si="20"/>
        <v>1712</v>
      </c>
      <c r="C1223" t="s">
        <v>175</v>
      </c>
      <c r="D1223">
        <v>2</v>
      </c>
      <c r="E1223">
        <v>80</v>
      </c>
      <c r="F1223">
        <v>80</v>
      </c>
      <c r="G1223">
        <v>90</v>
      </c>
      <c r="H1223">
        <v>90</v>
      </c>
      <c r="I1223">
        <v>90</v>
      </c>
      <c r="J1223">
        <v>80</v>
      </c>
      <c r="K1223">
        <v>70</v>
      </c>
      <c r="L1223">
        <v>70</v>
      </c>
      <c r="M1223">
        <v>70</v>
      </c>
      <c r="N1223">
        <v>60</v>
      </c>
      <c r="O1223">
        <v>60</v>
      </c>
      <c r="P1223">
        <v>60</v>
      </c>
      <c r="Q1223">
        <v>60</v>
      </c>
      <c r="R1223">
        <v>60</v>
      </c>
      <c r="S1223">
        <v>60</v>
      </c>
      <c r="T1223">
        <v>50</v>
      </c>
      <c r="U1223">
        <v>50</v>
      </c>
      <c r="V1223">
        <v>50</v>
      </c>
      <c r="W1223">
        <v>50</v>
      </c>
      <c r="X1223">
        <v>50</v>
      </c>
      <c r="Y1223" s="145">
        <v>40</v>
      </c>
      <c r="Z1223">
        <v>40</v>
      </c>
      <c r="AA1223">
        <v>40</v>
      </c>
    </row>
    <row r="1224" spans="1:27" x14ac:dyDescent="0.2">
      <c r="A1224" s="89">
        <f>VLOOKUP(C1224,TabellenBDFS!$B$4:$C$2717,2,FALSE)</f>
        <v>171</v>
      </c>
      <c r="B1224" t="str">
        <f t="shared" si="20"/>
        <v>1713</v>
      </c>
      <c r="C1224" t="s">
        <v>175</v>
      </c>
      <c r="D1224">
        <v>3</v>
      </c>
      <c r="E1224">
        <v>0</v>
      </c>
      <c r="F1224">
        <v>0</v>
      </c>
      <c r="G1224">
        <v>10</v>
      </c>
      <c r="H1224">
        <v>10</v>
      </c>
      <c r="I1224">
        <v>20</v>
      </c>
      <c r="J1224">
        <v>20</v>
      </c>
      <c r="K1224">
        <v>20</v>
      </c>
      <c r="L1224">
        <v>20</v>
      </c>
      <c r="M1224">
        <v>20</v>
      </c>
      <c r="N1224">
        <v>30</v>
      </c>
      <c r="O1224">
        <v>30</v>
      </c>
      <c r="P1224">
        <v>40</v>
      </c>
      <c r="Q1224">
        <v>40</v>
      </c>
      <c r="R1224">
        <v>50</v>
      </c>
      <c r="S1224">
        <v>50</v>
      </c>
      <c r="T1224">
        <v>60</v>
      </c>
      <c r="U1224">
        <v>70</v>
      </c>
      <c r="V1224">
        <v>70</v>
      </c>
      <c r="W1224">
        <v>70</v>
      </c>
      <c r="X1224">
        <v>70</v>
      </c>
      <c r="Y1224" s="145">
        <v>80</v>
      </c>
      <c r="Z1224">
        <v>90</v>
      </c>
      <c r="AA1224">
        <v>90</v>
      </c>
    </row>
    <row r="1225" spans="1:27" x14ac:dyDescent="0.2">
      <c r="A1225" s="89">
        <f>VLOOKUP(C1225,TabellenBDFS!$B$4:$C$2717,2,FALSE)</f>
        <v>171</v>
      </c>
      <c r="B1225" t="str">
        <f t="shared" si="20"/>
        <v>1714</v>
      </c>
      <c r="C1225" t="s">
        <v>175</v>
      </c>
      <c r="D1225">
        <v>4</v>
      </c>
      <c r="E1225">
        <v>0</v>
      </c>
      <c r="F1225">
        <v>0</v>
      </c>
      <c r="G1225">
        <v>0</v>
      </c>
      <c r="H1225">
        <v>0</v>
      </c>
      <c r="I1225">
        <v>0</v>
      </c>
      <c r="J1225">
        <v>0</v>
      </c>
      <c r="K1225">
        <v>0</v>
      </c>
      <c r="L1225">
        <v>10</v>
      </c>
      <c r="M1225">
        <v>10</v>
      </c>
      <c r="N1225">
        <v>10</v>
      </c>
      <c r="O1225">
        <v>10</v>
      </c>
      <c r="P1225">
        <v>20</v>
      </c>
      <c r="Q1225">
        <v>20</v>
      </c>
      <c r="R1225">
        <v>10</v>
      </c>
      <c r="S1225">
        <v>20</v>
      </c>
      <c r="T1225">
        <v>20</v>
      </c>
      <c r="U1225">
        <v>20</v>
      </c>
      <c r="V1225">
        <v>20</v>
      </c>
      <c r="W1225">
        <v>20</v>
      </c>
      <c r="X1225">
        <v>20</v>
      </c>
      <c r="Y1225" s="145">
        <v>20</v>
      </c>
      <c r="Z1225">
        <v>20</v>
      </c>
      <c r="AA1225">
        <v>20</v>
      </c>
    </row>
    <row r="1226" spans="1:27" x14ac:dyDescent="0.2">
      <c r="A1226" s="89">
        <f>VLOOKUP(C1226,TabellenBDFS!$B$4:$C$2717,2,FALSE)</f>
        <v>171</v>
      </c>
      <c r="B1226" t="str">
        <f t="shared" si="20"/>
        <v>1715</v>
      </c>
      <c r="C1226" t="s">
        <v>175</v>
      </c>
      <c r="D1226">
        <v>5</v>
      </c>
      <c r="E1226">
        <v>10</v>
      </c>
      <c r="F1226">
        <v>10</v>
      </c>
      <c r="G1226">
        <v>10</v>
      </c>
      <c r="H1226">
        <v>10</v>
      </c>
      <c r="I1226">
        <v>10</v>
      </c>
      <c r="J1226">
        <v>10</v>
      </c>
      <c r="K1226">
        <v>10</v>
      </c>
      <c r="L1226">
        <v>0</v>
      </c>
      <c r="M1226">
        <v>0</v>
      </c>
      <c r="N1226">
        <v>0</v>
      </c>
      <c r="O1226">
        <v>0</v>
      </c>
      <c r="P1226">
        <v>0</v>
      </c>
      <c r="Q1226">
        <v>10</v>
      </c>
      <c r="R1226">
        <v>20</v>
      </c>
      <c r="S1226">
        <v>20</v>
      </c>
      <c r="T1226">
        <v>20</v>
      </c>
      <c r="U1226">
        <v>20</v>
      </c>
      <c r="V1226">
        <v>20</v>
      </c>
      <c r="W1226">
        <v>20</v>
      </c>
      <c r="X1226">
        <v>20</v>
      </c>
      <c r="Y1226" s="145">
        <v>20</v>
      </c>
      <c r="Z1226">
        <v>20</v>
      </c>
      <c r="AA1226">
        <v>20</v>
      </c>
    </row>
    <row r="1227" spans="1:27" x14ac:dyDescent="0.2">
      <c r="A1227" s="89">
        <f>VLOOKUP(C1227,TabellenBDFS!$B$4:$C$2717,2,FALSE)</f>
        <v>171</v>
      </c>
      <c r="B1227" t="str">
        <f t="shared" ref="B1227:B1290" si="21">CONCATENATE(A1227,D1227)</f>
        <v>1716</v>
      </c>
      <c r="C1227" t="s">
        <v>175</v>
      </c>
      <c r="D1227">
        <v>6</v>
      </c>
      <c r="E1227">
        <v>200</v>
      </c>
      <c r="F1227">
        <v>200</v>
      </c>
      <c r="G1227">
        <v>200</v>
      </c>
      <c r="H1227">
        <v>190</v>
      </c>
      <c r="I1227">
        <v>180</v>
      </c>
      <c r="J1227">
        <v>190</v>
      </c>
      <c r="K1227">
        <v>200</v>
      </c>
      <c r="L1227">
        <v>220</v>
      </c>
      <c r="M1227">
        <v>210</v>
      </c>
      <c r="N1227">
        <v>200</v>
      </c>
      <c r="O1227">
        <v>190</v>
      </c>
      <c r="P1227">
        <v>190</v>
      </c>
      <c r="Q1227">
        <v>180</v>
      </c>
      <c r="R1227">
        <v>190</v>
      </c>
      <c r="S1227">
        <v>200</v>
      </c>
      <c r="T1227">
        <v>200</v>
      </c>
      <c r="U1227">
        <v>210</v>
      </c>
      <c r="V1227">
        <v>220</v>
      </c>
      <c r="W1227">
        <v>210</v>
      </c>
      <c r="X1227">
        <v>220</v>
      </c>
      <c r="Y1227" s="145">
        <v>220</v>
      </c>
      <c r="Z1227">
        <v>200</v>
      </c>
      <c r="AA1227">
        <v>180</v>
      </c>
    </row>
    <row r="1228" spans="1:27" x14ac:dyDescent="0.2">
      <c r="A1228" s="89">
        <f>VLOOKUP(C1228,TabellenBDFS!$B$4:$C$2717,2,FALSE)</f>
        <v>171</v>
      </c>
      <c r="B1228" t="str">
        <f t="shared" si="21"/>
        <v>1717</v>
      </c>
      <c r="C1228" t="s">
        <v>175</v>
      </c>
      <c r="D1228">
        <v>7</v>
      </c>
      <c r="E1228">
        <v>80</v>
      </c>
      <c r="F1228">
        <v>60</v>
      </c>
      <c r="G1228">
        <v>80</v>
      </c>
      <c r="H1228">
        <v>80</v>
      </c>
      <c r="I1228">
        <v>80</v>
      </c>
      <c r="J1228">
        <v>80</v>
      </c>
      <c r="K1228">
        <v>100</v>
      </c>
      <c r="L1228">
        <v>90</v>
      </c>
      <c r="M1228">
        <v>80</v>
      </c>
      <c r="N1228">
        <v>70</v>
      </c>
      <c r="O1228">
        <v>90</v>
      </c>
      <c r="P1228">
        <v>90</v>
      </c>
      <c r="Q1228">
        <v>80</v>
      </c>
      <c r="R1228">
        <v>80</v>
      </c>
      <c r="S1228">
        <v>80</v>
      </c>
      <c r="T1228">
        <v>80</v>
      </c>
      <c r="U1228">
        <v>90</v>
      </c>
      <c r="V1228">
        <v>100</v>
      </c>
      <c r="W1228">
        <v>90</v>
      </c>
      <c r="X1228">
        <v>90</v>
      </c>
      <c r="Y1228" s="145">
        <v>90</v>
      </c>
      <c r="Z1228">
        <v>100</v>
      </c>
      <c r="AA1228">
        <v>90</v>
      </c>
    </row>
    <row r="1229" spans="1:27" x14ac:dyDescent="0.2">
      <c r="A1229" s="89">
        <f>VLOOKUP(C1229,TabellenBDFS!$B$4:$C$2717,2,FALSE)</f>
        <v>172</v>
      </c>
      <c r="B1229" t="str">
        <f t="shared" si="21"/>
        <v>1721</v>
      </c>
      <c r="C1229" t="s">
        <v>176</v>
      </c>
      <c r="D1229">
        <v>1</v>
      </c>
      <c r="E1229" t="e">
        <v>#N/A</v>
      </c>
      <c r="F1229" t="e">
        <v>#N/A</v>
      </c>
      <c r="G1229" t="e">
        <v>#N/A</v>
      </c>
      <c r="H1229" t="e">
        <v>#N/A</v>
      </c>
      <c r="I1229" t="e">
        <v>#N/A</v>
      </c>
      <c r="J1229" t="e">
        <v>#N/A</v>
      </c>
      <c r="K1229" t="e">
        <v>#N/A</v>
      </c>
      <c r="L1229" t="e">
        <v>#N/A</v>
      </c>
      <c r="M1229">
        <v>650</v>
      </c>
      <c r="N1229">
        <v>660</v>
      </c>
      <c r="O1229">
        <v>680</v>
      </c>
      <c r="P1229">
        <v>700</v>
      </c>
      <c r="Q1229">
        <v>720</v>
      </c>
      <c r="R1229">
        <v>570</v>
      </c>
      <c r="S1229">
        <v>600</v>
      </c>
      <c r="T1229">
        <v>610</v>
      </c>
      <c r="U1229">
        <v>610</v>
      </c>
      <c r="V1229">
        <v>630</v>
      </c>
      <c r="W1229">
        <v>600</v>
      </c>
      <c r="X1229">
        <v>610</v>
      </c>
      <c r="Y1229" s="145">
        <v>630</v>
      </c>
      <c r="Z1229">
        <v>620</v>
      </c>
      <c r="AA1229">
        <v>610</v>
      </c>
    </row>
    <row r="1230" spans="1:27" x14ac:dyDescent="0.2">
      <c r="A1230" s="89">
        <f>VLOOKUP(C1230,TabellenBDFS!$B$4:$C$2717,2,FALSE)</f>
        <v>172</v>
      </c>
      <c r="B1230" t="str">
        <f t="shared" si="21"/>
        <v>1722</v>
      </c>
      <c r="C1230" t="s">
        <v>176</v>
      </c>
      <c r="D1230">
        <v>2</v>
      </c>
      <c r="E1230" t="e">
        <v>#N/A</v>
      </c>
      <c r="F1230" t="e">
        <v>#N/A</v>
      </c>
      <c r="G1230" t="e">
        <v>#N/A</v>
      </c>
      <c r="H1230" t="e">
        <v>#N/A</v>
      </c>
      <c r="I1230" t="e">
        <v>#N/A</v>
      </c>
      <c r="J1230" t="e">
        <v>#N/A</v>
      </c>
      <c r="K1230" t="e">
        <v>#N/A</v>
      </c>
      <c r="L1230" t="e">
        <v>#N/A</v>
      </c>
      <c r="M1230">
        <v>70</v>
      </c>
      <c r="N1230">
        <v>70</v>
      </c>
      <c r="O1230">
        <v>60</v>
      </c>
      <c r="P1230">
        <v>60</v>
      </c>
      <c r="Q1230">
        <v>60</v>
      </c>
      <c r="R1230">
        <v>50</v>
      </c>
      <c r="S1230">
        <v>40</v>
      </c>
      <c r="T1230">
        <v>40</v>
      </c>
      <c r="U1230">
        <v>40</v>
      </c>
      <c r="V1230">
        <v>40</v>
      </c>
      <c r="W1230">
        <v>30</v>
      </c>
      <c r="X1230">
        <v>30</v>
      </c>
      <c r="Y1230" s="145">
        <v>30</v>
      </c>
      <c r="Z1230">
        <v>30</v>
      </c>
      <c r="AA1230">
        <v>30</v>
      </c>
    </row>
    <row r="1231" spans="1:27" x14ac:dyDescent="0.2">
      <c r="A1231" s="89">
        <f>VLOOKUP(C1231,TabellenBDFS!$B$4:$C$2717,2,FALSE)</f>
        <v>172</v>
      </c>
      <c r="B1231" t="str">
        <f t="shared" si="21"/>
        <v>1723</v>
      </c>
      <c r="C1231" t="s">
        <v>176</v>
      </c>
      <c r="D1231">
        <v>3</v>
      </c>
      <c r="E1231" t="e">
        <v>#N/A</v>
      </c>
      <c r="F1231" t="e">
        <v>#N/A</v>
      </c>
      <c r="G1231" t="e">
        <v>#N/A</v>
      </c>
      <c r="H1231" t="e">
        <v>#N/A</v>
      </c>
      <c r="I1231" t="e">
        <v>#N/A</v>
      </c>
      <c r="J1231" t="e">
        <v>#N/A</v>
      </c>
      <c r="K1231" t="e">
        <v>#N/A</v>
      </c>
      <c r="L1231" t="e">
        <v>#N/A</v>
      </c>
      <c r="M1231">
        <v>50</v>
      </c>
      <c r="N1231">
        <v>50</v>
      </c>
      <c r="O1231">
        <v>60</v>
      </c>
      <c r="P1231">
        <v>60</v>
      </c>
      <c r="Q1231">
        <v>60</v>
      </c>
      <c r="R1231">
        <v>70</v>
      </c>
      <c r="S1231">
        <v>70</v>
      </c>
      <c r="T1231">
        <v>80</v>
      </c>
      <c r="U1231">
        <v>80</v>
      </c>
      <c r="V1231">
        <v>90</v>
      </c>
      <c r="W1231">
        <v>90</v>
      </c>
      <c r="X1231">
        <v>80</v>
      </c>
      <c r="Y1231" s="145">
        <v>90</v>
      </c>
      <c r="Z1231">
        <v>100</v>
      </c>
      <c r="AA1231">
        <v>90</v>
      </c>
    </row>
    <row r="1232" spans="1:27" x14ac:dyDescent="0.2">
      <c r="A1232" s="89">
        <f>VLOOKUP(C1232,TabellenBDFS!$B$4:$C$2717,2,FALSE)</f>
        <v>172</v>
      </c>
      <c r="B1232" t="str">
        <f t="shared" si="21"/>
        <v>1724</v>
      </c>
      <c r="C1232" t="s">
        <v>176</v>
      </c>
      <c r="D1232">
        <v>4</v>
      </c>
      <c r="E1232" t="e">
        <v>#N/A</v>
      </c>
      <c r="F1232" t="e">
        <v>#N/A</v>
      </c>
      <c r="G1232" t="e">
        <v>#N/A</v>
      </c>
      <c r="H1232" t="e">
        <v>#N/A</v>
      </c>
      <c r="I1232" t="e">
        <v>#N/A</v>
      </c>
      <c r="J1232" t="e">
        <v>#N/A</v>
      </c>
      <c r="K1232" t="e">
        <v>#N/A</v>
      </c>
      <c r="L1232" t="e">
        <v>#N/A</v>
      </c>
      <c r="M1232">
        <v>20</v>
      </c>
      <c r="N1232">
        <v>20</v>
      </c>
      <c r="O1232">
        <v>40</v>
      </c>
      <c r="P1232">
        <v>30</v>
      </c>
      <c r="Q1232">
        <v>30</v>
      </c>
      <c r="R1232">
        <v>30</v>
      </c>
      <c r="S1232">
        <v>40</v>
      </c>
      <c r="T1232">
        <v>40</v>
      </c>
      <c r="U1232">
        <v>40</v>
      </c>
      <c r="V1232">
        <v>40</v>
      </c>
      <c r="W1232">
        <v>30</v>
      </c>
      <c r="X1232">
        <v>30</v>
      </c>
      <c r="Y1232" s="145">
        <v>30</v>
      </c>
      <c r="Z1232">
        <v>30</v>
      </c>
      <c r="AA1232">
        <v>30</v>
      </c>
    </row>
    <row r="1233" spans="1:27" x14ac:dyDescent="0.2">
      <c r="A1233" s="89">
        <f>VLOOKUP(C1233,TabellenBDFS!$B$4:$C$2717,2,FALSE)</f>
        <v>172</v>
      </c>
      <c r="B1233" t="str">
        <f t="shared" si="21"/>
        <v>1725</v>
      </c>
      <c r="C1233" t="s">
        <v>176</v>
      </c>
      <c r="D1233">
        <v>5</v>
      </c>
      <c r="E1233" t="e">
        <v>#N/A</v>
      </c>
      <c r="F1233" t="e">
        <v>#N/A</v>
      </c>
      <c r="G1233" t="e">
        <v>#N/A</v>
      </c>
      <c r="H1233" t="e">
        <v>#N/A</v>
      </c>
      <c r="I1233" t="e">
        <v>#N/A</v>
      </c>
      <c r="J1233" t="e">
        <v>#N/A</v>
      </c>
      <c r="K1233" t="e">
        <v>#N/A</v>
      </c>
      <c r="L1233" t="e">
        <v>#N/A</v>
      </c>
      <c r="M1233">
        <v>50</v>
      </c>
      <c r="N1233">
        <v>40</v>
      </c>
      <c r="O1233">
        <v>50</v>
      </c>
      <c r="P1233">
        <v>50</v>
      </c>
      <c r="Q1233">
        <v>50</v>
      </c>
      <c r="R1233">
        <v>40</v>
      </c>
      <c r="S1233">
        <v>40</v>
      </c>
      <c r="T1233">
        <v>40</v>
      </c>
      <c r="U1233">
        <v>40</v>
      </c>
      <c r="V1233">
        <v>40</v>
      </c>
      <c r="W1233">
        <v>40</v>
      </c>
      <c r="X1233">
        <v>40</v>
      </c>
      <c r="Y1233" s="145">
        <v>40</v>
      </c>
      <c r="Z1233">
        <v>40</v>
      </c>
      <c r="AA1233">
        <v>40</v>
      </c>
    </row>
    <row r="1234" spans="1:27" x14ac:dyDescent="0.2">
      <c r="A1234" s="89">
        <f>VLOOKUP(C1234,TabellenBDFS!$B$4:$C$2717,2,FALSE)</f>
        <v>172</v>
      </c>
      <c r="B1234" t="str">
        <f t="shared" si="21"/>
        <v>1726</v>
      </c>
      <c r="C1234" t="s">
        <v>176</v>
      </c>
      <c r="D1234">
        <v>6</v>
      </c>
      <c r="E1234" t="e">
        <v>#N/A</v>
      </c>
      <c r="F1234" t="e">
        <v>#N/A</v>
      </c>
      <c r="G1234" t="e">
        <v>#N/A</v>
      </c>
      <c r="H1234" t="e">
        <v>#N/A</v>
      </c>
      <c r="I1234" t="e">
        <v>#N/A</v>
      </c>
      <c r="J1234" t="e">
        <v>#N/A</v>
      </c>
      <c r="K1234" t="e">
        <v>#N/A</v>
      </c>
      <c r="L1234" t="e">
        <v>#N/A</v>
      </c>
      <c r="M1234">
        <v>330</v>
      </c>
      <c r="N1234">
        <v>340</v>
      </c>
      <c r="O1234">
        <v>350</v>
      </c>
      <c r="P1234">
        <v>370</v>
      </c>
      <c r="Q1234">
        <v>380</v>
      </c>
      <c r="R1234">
        <v>310</v>
      </c>
      <c r="S1234">
        <v>330</v>
      </c>
      <c r="T1234">
        <v>330</v>
      </c>
      <c r="U1234">
        <v>340</v>
      </c>
      <c r="V1234">
        <v>340</v>
      </c>
      <c r="W1234">
        <v>340</v>
      </c>
      <c r="X1234">
        <v>350</v>
      </c>
      <c r="Y1234" s="145">
        <v>350</v>
      </c>
      <c r="Z1234">
        <v>350</v>
      </c>
      <c r="AA1234">
        <v>340</v>
      </c>
    </row>
    <row r="1235" spans="1:27" x14ac:dyDescent="0.2">
      <c r="A1235" s="89">
        <f>VLOOKUP(C1235,TabellenBDFS!$B$4:$C$2717,2,FALSE)</f>
        <v>172</v>
      </c>
      <c r="B1235" t="str">
        <f t="shared" si="21"/>
        <v>1727</v>
      </c>
      <c r="C1235" t="s">
        <v>176</v>
      </c>
      <c r="D1235">
        <v>7</v>
      </c>
      <c r="E1235" t="e">
        <v>#N/A</v>
      </c>
      <c r="F1235" t="e">
        <v>#N/A</v>
      </c>
      <c r="G1235" t="e">
        <v>#N/A</v>
      </c>
      <c r="H1235" t="e">
        <v>#N/A</v>
      </c>
      <c r="I1235" t="e">
        <v>#N/A</v>
      </c>
      <c r="J1235" t="e">
        <v>#N/A</v>
      </c>
      <c r="K1235" t="e">
        <v>#N/A</v>
      </c>
      <c r="L1235" t="e">
        <v>#N/A</v>
      </c>
      <c r="M1235">
        <v>130</v>
      </c>
      <c r="N1235">
        <v>130</v>
      </c>
      <c r="O1235">
        <v>120</v>
      </c>
      <c r="P1235">
        <v>120</v>
      </c>
      <c r="Q1235">
        <v>130</v>
      </c>
      <c r="R1235">
        <v>70</v>
      </c>
      <c r="S1235">
        <v>70</v>
      </c>
      <c r="T1235">
        <v>70</v>
      </c>
      <c r="U1235">
        <v>70</v>
      </c>
      <c r="V1235">
        <v>70</v>
      </c>
      <c r="W1235">
        <v>60</v>
      </c>
      <c r="X1235">
        <v>60</v>
      </c>
      <c r="Y1235" s="145">
        <v>70</v>
      </c>
      <c r="Z1235">
        <v>70</v>
      </c>
      <c r="AA1235">
        <v>80</v>
      </c>
    </row>
    <row r="1236" spans="1:27" x14ac:dyDescent="0.2">
      <c r="A1236" s="89">
        <f>VLOOKUP(C1236,TabellenBDFS!$B$4:$C$2717,2,FALSE)</f>
        <v>173</v>
      </c>
      <c r="B1236" t="str">
        <f t="shared" si="21"/>
        <v>1731</v>
      </c>
      <c r="C1236" t="s">
        <v>177</v>
      </c>
      <c r="D1236">
        <v>1</v>
      </c>
      <c r="E1236">
        <v>100</v>
      </c>
      <c r="F1236">
        <v>110</v>
      </c>
      <c r="G1236">
        <v>100</v>
      </c>
      <c r="H1236">
        <v>110</v>
      </c>
      <c r="I1236">
        <v>110</v>
      </c>
      <c r="J1236">
        <v>120</v>
      </c>
      <c r="K1236">
        <v>110</v>
      </c>
      <c r="L1236">
        <v>120</v>
      </c>
      <c r="M1236">
        <v>120</v>
      </c>
      <c r="N1236">
        <v>120</v>
      </c>
      <c r="O1236">
        <v>130</v>
      </c>
      <c r="P1236">
        <v>140</v>
      </c>
      <c r="Q1236">
        <v>150</v>
      </c>
      <c r="R1236">
        <v>130</v>
      </c>
      <c r="S1236">
        <v>130</v>
      </c>
      <c r="T1236">
        <v>130</v>
      </c>
      <c r="U1236">
        <v>150</v>
      </c>
      <c r="V1236">
        <v>150</v>
      </c>
      <c r="W1236">
        <v>150</v>
      </c>
      <c r="X1236">
        <v>150</v>
      </c>
      <c r="Y1236" s="145">
        <v>150</v>
      </c>
      <c r="Z1236">
        <v>150</v>
      </c>
      <c r="AA1236">
        <v>150</v>
      </c>
    </row>
    <row r="1237" spans="1:27" x14ac:dyDescent="0.2">
      <c r="A1237" s="89">
        <f>VLOOKUP(C1237,TabellenBDFS!$B$4:$C$2717,2,FALSE)</f>
        <v>173</v>
      </c>
      <c r="B1237" t="str">
        <f t="shared" si="21"/>
        <v>1732</v>
      </c>
      <c r="C1237" t="s">
        <v>177</v>
      </c>
      <c r="D1237">
        <v>2</v>
      </c>
      <c r="E1237">
        <v>20</v>
      </c>
      <c r="F1237">
        <v>20</v>
      </c>
      <c r="G1237">
        <v>20</v>
      </c>
      <c r="H1237">
        <v>20</v>
      </c>
      <c r="I1237">
        <v>20</v>
      </c>
      <c r="J1237">
        <v>20</v>
      </c>
      <c r="K1237">
        <v>20</v>
      </c>
      <c r="L1237">
        <v>20</v>
      </c>
      <c r="M1237">
        <v>10</v>
      </c>
      <c r="N1237">
        <v>10</v>
      </c>
      <c r="O1237">
        <v>10</v>
      </c>
      <c r="P1237">
        <v>10</v>
      </c>
      <c r="Q1237">
        <v>10</v>
      </c>
      <c r="R1237">
        <v>10</v>
      </c>
      <c r="S1237">
        <v>10</v>
      </c>
      <c r="T1237">
        <v>10</v>
      </c>
      <c r="U1237">
        <v>10</v>
      </c>
      <c r="V1237">
        <v>10</v>
      </c>
      <c r="W1237">
        <v>10</v>
      </c>
      <c r="X1237">
        <v>10</v>
      </c>
      <c r="Y1237" s="145">
        <v>10</v>
      </c>
      <c r="Z1237">
        <v>10</v>
      </c>
      <c r="AA1237">
        <v>10</v>
      </c>
    </row>
    <row r="1238" spans="1:27" x14ac:dyDescent="0.2">
      <c r="A1238" s="89">
        <f>VLOOKUP(C1238,TabellenBDFS!$B$4:$C$2717,2,FALSE)</f>
        <v>173</v>
      </c>
      <c r="B1238" t="str">
        <f t="shared" si="21"/>
        <v>1733</v>
      </c>
      <c r="C1238" t="s">
        <v>177</v>
      </c>
      <c r="D1238">
        <v>3</v>
      </c>
      <c r="E1238">
        <v>0</v>
      </c>
      <c r="F1238">
        <v>0</v>
      </c>
      <c r="G1238">
        <v>0</v>
      </c>
      <c r="H1238">
        <v>10</v>
      </c>
      <c r="I1238">
        <v>10</v>
      </c>
      <c r="J1238">
        <v>10</v>
      </c>
      <c r="K1238">
        <v>20</v>
      </c>
      <c r="L1238">
        <v>20</v>
      </c>
      <c r="M1238">
        <v>10</v>
      </c>
      <c r="N1238">
        <v>10</v>
      </c>
      <c r="O1238">
        <v>20</v>
      </c>
      <c r="P1238">
        <v>20</v>
      </c>
      <c r="Q1238">
        <v>20</v>
      </c>
      <c r="R1238">
        <v>10</v>
      </c>
      <c r="S1238">
        <v>10</v>
      </c>
      <c r="T1238">
        <v>10</v>
      </c>
      <c r="U1238">
        <v>10</v>
      </c>
      <c r="V1238">
        <v>10</v>
      </c>
      <c r="W1238">
        <v>20</v>
      </c>
      <c r="X1238">
        <v>20</v>
      </c>
      <c r="Y1238" s="145">
        <v>20</v>
      </c>
      <c r="Z1238">
        <v>30</v>
      </c>
      <c r="AA1238">
        <v>30</v>
      </c>
    </row>
    <row r="1239" spans="1:27" x14ac:dyDescent="0.2">
      <c r="A1239" s="89">
        <f>VLOOKUP(C1239,TabellenBDFS!$B$4:$C$2717,2,FALSE)</f>
        <v>173</v>
      </c>
      <c r="B1239" t="str">
        <f t="shared" si="21"/>
        <v>1734</v>
      </c>
      <c r="C1239" t="s">
        <v>177</v>
      </c>
      <c r="D1239">
        <v>4</v>
      </c>
      <c r="E1239">
        <v>0</v>
      </c>
      <c r="F1239">
        <v>0</v>
      </c>
      <c r="G1239">
        <v>0</v>
      </c>
      <c r="H1239">
        <v>0</v>
      </c>
      <c r="I1239">
        <v>0</v>
      </c>
      <c r="J1239">
        <v>0</v>
      </c>
      <c r="K1239">
        <v>0</v>
      </c>
      <c r="L1239">
        <v>0</v>
      </c>
      <c r="M1239">
        <v>10</v>
      </c>
      <c r="N1239">
        <v>10</v>
      </c>
      <c r="O1239">
        <v>0</v>
      </c>
      <c r="P1239">
        <v>10</v>
      </c>
      <c r="Q1239">
        <v>10</v>
      </c>
      <c r="R1239">
        <v>10</v>
      </c>
      <c r="S1239">
        <v>10</v>
      </c>
      <c r="T1239">
        <v>10</v>
      </c>
      <c r="U1239">
        <v>10</v>
      </c>
      <c r="V1239">
        <v>10</v>
      </c>
      <c r="W1239">
        <v>10</v>
      </c>
      <c r="X1239">
        <v>10</v>
      </c>
      <c r="Y1239" s="145">
        <v>10</v>
      </c>
      <c r="Z1239">
        <v>10</v>
      </c>
      <c r="AA1239">
        <v>10</v>
      </c>
    </row>
    <row r="1240" spans="1:27" x14ac:dyDescent="0.2">
      <c r="A1240" s="89">
        <f>VLOOKUP(C1240,TabellenBDFS!$B$4:$C$2717,2,FALSE)</f>
        <v>173</v>
      </c>
      <c r="B1240" t="str">
        <f t="shared" si="21"/>
        <v>1735</v>
      </c>
      <c r="C1240" t="s">
        <v>177</v>
      </c>
      <c r="D1240">
        <v>5</v>
      </c>
      <c r="E1240">
        <v>0</v>
      </c>
      <c r="F1240">
        <v>0</v>
      </c>
      <c r="G1240">
        <v>0</v>
      </c>
      <c r="H1240">
        <v>0</v>
      </c>
      <c r="I1240">
        <v>0</v>
      </c>
      <c r="J1240">
        <v>0</v>
      </c>
      <c r="K1240">
        <v>0</v>
      </c>
      <c r="L1240">
        <v>0</v>
      </c>
      <c r="M1240">
        <v>0</v>
      </c>
      <c r="N1240">
        <v>0</v>
      </c>
      <c r="O1240">
        <v>0</v>
      </c>
      <c r="P1240">
        <v>0</v>
      </c>
      <c r="Q1240">
        <v>0</v>
      </c>
      <c r="R1240">
        <v>0</v>
      </c>
      <c r="S1240">
        <v>0</v>
      </c>
      <c r="T1240">
        <v>0</v>
      </c>
      <c r="U1240">
        <v>0</v>
      </c>
      <c r="V1240">
        <v>0</v>
      </c>
      <c r="W1240">
        <v>0</v>
      </c>
      <c r="X1240">
        <v>0</v>
      </c>
      <c r="Y1240" s="145">
        <v>0</v>
      </c>
      <c r="Z1240">
        <v>0</v>
      </c>
      <c r="AA1240">
        <v>0</v>
      </c>
    </row>
    <row r="1241" spans="1:27" x14ac:dyDescent="0.2">
      <c r="A1241" s="89">
        <f>VLOOKUP(C1241,TabellenBDFS!$B$4:$C$2717,2,FALSE)</f>
        <v>173</v>
      </c>
      <c r="B1241" t="str">
        <f t="shared" si="21"/>
        <v>1736</v>
      </c>
      <c r="C1241" t="s">
        <v>177</v>
      </c>
      <c r="D1241">
        <v>6</v>
      </c>
      <c r="E1241">
        <v>30</v>
      </c>
      <c r="F1241">
        <v>30</v>
      </c>
      <c r="G1241">
        <v>30</v>
      </c>
      <c r="H1241">
        <v>30</v>
      </c>
      <c r="I1241">
        <v>30</v>
      </c>
      <c r="J1241">
        <v>30</v>
      </c>
      <c r="K1241">
        <v>30</v>
      </c>
      <c r="L1241">
        <v>30</v>
      </c>
      <c r="M1241">
        <v>30</v>
      </c>
      <c r="N1241">
        <v>30</v>
      </c>
      <c r="O1241">
        <v>40</v>
      </c>
      <c r="P1241">
        <v>50</v>
      </c>
      <c r="Q1241">
        <v>50</v>
      </c>
      <c r="R1241">
        <v>60</v>
      </c>
      <c r="S1241">
        <v>60</v>
      </c>
      <c r="T1241">
        <v>70</v>
      </c>
      <c r="U1241">
        <v>70</v>
      </c>
      <c r="V1241">
        <v>80</v>
      </c>
      <c r="W1241">
        <v>80</v>
      </c>
      <c r="X1241">
        <v>70</v>
      </c>
      <c r="Y1241" s="145">
        <v>70</v>
      </c>
      <c r="Z1241">
        <v>70</v>
      </c>
      <c r="AA1241">
        <v>70</v>
      </c>
    </row>
    <row r="1242" spans="1:27" x14ac:dyDescent="0.2">
      <c r="A1242" s="89">
        <f>VLOOKUP(C1242,TabellenBDFS!$B$4:$C$2717,2,FALSE)</f>
        <v>173</v>
      </c>
      <c r="B1242" t="str">
        <f t="shared" si="21"/>
        <v>1737</v>
      </c>
      <c r="C1242" t="s">
        <v>177</v>
      </c>
      <c r="D1242">
        <v>7</v>
      </c>
      <c r="E1242">
        <v>50</v>
      </c>
      <c r="F1242">
        <v>60</v>
      </c>
      <c r="G1242">
        <v>50</v>
      </c>
      <c r="H1242">
        <v>50</v>
      </c>
      <c r="I1242">
        <v>50</v>
      </c>
      <c r="J1242">
        <v>50</v>
      </c>
      <c r="K1242">
        <v>50</v>
      </c>
      <c r="L1242">
        <v>50</v>
      </c>
      <c r="M1242">
        <v>50</v>
      </c>
      <c r="N1242">
        <v>50</v>
      </c>
      <c r="O1242">
        <v>50</v>
      </c>
      <c r="P1242">
        <v>50</v>
      </c>
      <c r="Q1242">
        <v>60</v>
      </c>
      <c r="R1242">
        <v>50</v>
      </c>
      <c r="S1242">
        <v>40</v>
      </c>
      <c r="T1242">
        <v>30</v>
      </c>
      <c r="U1242">
        <v>40</v>
      </c>
      <c r="V1242">
        <v>40</v>
      </c>
      <c r="W1242">
        <v>40</v>
      </c>
      <c r="X1242">
        <v>40</v>
      </c>
      <c r="Y1242" s="145">
        <v>50</v>
      </c>
      <c r="Z1242">
        <v>40</v>
      </c>
      <c r="AA1242">
        <v>40</v>
      </c>
    </row>
    <row r="1243" spans="1:27" x14ac:dyDescent="0.2">
      <c r="A1243" s="89">
        <f>VLOOKUP(C1243,TabellenBDFS!$B$4:$C$2717,2,FALSE)</f>
        <v>174</v>
      </c>
      <c r="B1243" t="str">
        <f t="shared" si="21"/>
        <v>1741</v>
      </c>
      <c r="C1243" t="s">
        <v>178</v>
      </c>
      <c r="D1243">
        <v>1</v>
      </c>
      <c r="E1243">
        <v>20</v>
      </c>
      <c r="F1243">
        <v>20</v>
      </c>
      <c r="G1243">
        <v>20</v>
      </c>
      <c r="H1243">
        <v>20</v>
      </c>
      <c r="I1243">
        <v>30</v>
      </c>
      <c r="J1243">
        <v>30</v>
      </c>
      <c r="K1243">
        <v>30</v>
      </c>
      <c r="L1243">
        <v>30</v>
      </c>
      <c r="M1243">
        <v>30</v>
      </c>
      <c r="N1243">
        <v>40</v>
      </c>
      <c r="O1243">
        <v>40</v>
      </c>
      <c r="P1243">
        <v>40</v>
      </c>
      <c r="Q1243">
        <v>40</v>
      </c>
      <c r="R1243">
        <v>40</v>
      </c>
      <c r="S1243">
        <v>50</v>
      </c>
      <c r="T1243">
        <v>60</v>
      </c>
      <c r="U1243">
        <v>60</v>
      </c>
      <c r="V1243">
        <v>60</v>
      </c>
      <c r="W1243">
        <v>60</v>
      </c>
      <c r="X1243">
        <v>50</v>
      </c>
      <c r="Y1243" s="145">
        <v>50</v>
      </c>
      <c r="Z1243">
        <v>40</v>
      </c>
      <c r="AA1243">
        <v>40</v>
      </c>
    </row>
    <row r="1244" spans="1:27" x14ac:dyDescent="0.2">
      <c r="A1244" s="89">
        <f>VLOOKUP(C1244,TabellenBDFS!$B$4:$C$2717,2,FALSE)</f>
        <v>174</v>
      </c>
      <c r="B1244" t="str">
        <f t="shared" si="21"/>
        <v>1742</v>
      </c>
      <c r="C1244" t="s">
        <v>178</v>
      </c>
      <c r="D1244">
        <v>2</v>
      </c>
      <c r="E1244">
        <v>0</v>
      </c>
      <c r="F1244">
        <v>0</v>
      </c>
      <c r="G1244">
        <v>0</v>
      </c>
      <c r="H1244">
        <v>0</v>
      </c>
      <c r="I1244">
        <v>0</v>
      </c>
      <c r="J1244">
        <v>0</v>
      </c>
      <c r="K1244">
        <v>0</v>
      </c>
      <c r="L1244">
        <v>0</v>
      </c>
      <c r="M1244">
        <v>0</v>
      </c>
      <c r="N1244">
        <v>0</v>
      </c>
      <c r="O1244">
        <v>0</v>
      </c>
      <c r="P1244">
        <v>0</v>
      </c>
      <c r="Q1244">
        <v>0</v>
      </c>
      <c r="R1244">
        <v>0</v>
      </c>
      <c r="S1244">
        <v>0</v>
      </c>
      <c r="T1244">
        <v>0</v>
      </c>
      <c r="U1244">
        <v>0</v>
      </c>
      <c r="V1244">
        <v>0</v>
      </c>
      <c r="W1244">
        <v>0</v>
      </c>
      <c r="X1244">
        <v>0</v>
      </c>
      <c r="Y1244" s="145">
        <v>0</v>
      </c>
      <c r="Z1244">
        <v>0</v>
      </c>
      <c r="AA1244">
        <v>0</v>
      </c>
    </row>
    <row r="1245" spans="1:27" x14ac:dyDescent="0.2">
      <c r="A1245" s="89">
        <f>VLOOKUP(C1245,TabellenBDFS!$B$4:$C$2717,2,FALSE)</f>
        <v>174</v>
      </c>
      <c r="B1245" t="str">
        <f t="shared" si="21"/>
        <v>1743</v>
      </c>
      <c r="C1245" t="s">
        <v>178</v>
      </c>
      <c r="D1245">
        <v>3</v>
      </c>
      <c r="E1245">
        <v>0</v>
      </c>
      <c r="F1245">
        <v>0</v>
      </c>
      <c r="G1245">
        <v>0</v>
      </c>
      <c r="H1245">
        <v>0</v>
      </c>
      <c r="I1245">
        <v>0</v>
      </c>
      <c r="J1245">
        <v>0</v>
      </c>
      <c r="K1245">
        <v>0</v>
      </c>
      <c r="L1245">
        <v>0</v>
      </c>
      <c r="M1245">
        <v>0</v>
      </c>
      <c r="N1245">
        <v>0</v>
      </c>
      <c r="O1245">
        <v>0</v>
      </c>
      <c r="P1245">
        <v>0</v>
      </c>
      <c r="Q1245">
        <v>0</v>
      </c>
      <c r="R1245">
        <v>0</v>
      </c>
      <c r="S1245">
        <v>0</v>
      </c>
      <c r="T1245">
        <v>0</v>
      </c>
      <c r="U1245">
        <v>0</v>
      </c>
      <c r="V1245">
        <v>0</v>
      </c>
      <c r="W1245">
        <v>0</v>
      </c>
      <c r="X1245">
        <v>0</v>
      </c>
      <c r="Y1245" s="145">
        <v>0</v>
      </c>
      <c r="Z1245">
        <v>0</v>
      </c>
      <c r="AA1245">
        <v>0</v>
      </c>
    </row>
    <row r="1246" spans="1:27" x14ac:dyDescent="0.2">
      <c r="A1246" s="89">
        <f>VLOOKUP(C1246,TabellenBDFS!$B$4:$C$2717,2,FALSE)</f>
        <v>174</v>
      </c>
      <c r="B1246" t="str">
        <f t="shared" si="21"/>
        <v>1744</v>
      </c>
      <c r="C1246" t="s">
        <v>178</v>
      </c>
      <c r="D1246">
        <v>4</v>
      </c>
      <c r="E1246">
        <v>0</v>
      </c>
      <c r="F1246">
        <v>0</v>
      </c>
      <c r="G1246">
        <v>0</v>
      </c>
      <c r="H1246">
        <v>0</v>
      </c>
      <c r="I1246">
        <v>0</v>
      </c>
      <c r="J1246">
        <v>0</v>
      </c>
      <c r="K1246">
        <v>0</v>
      </c>
      <c r="L1246">
        <v>0</v>
      </c>
      <c r="M1246">
        <v>0</v>
      </c>
      <c r="N1246">
        <v>0</v>
      </c>
      <c r="O1246">
        <v>0</v>
      </c>
      <c r="P1246">
        <v>0</v>
      </c>
      <c r="Q1246">
        <v>0</v>
      </c>
      <c r="R1246">
        <v>0</v>
      </c>
      <c r="S1246">
        <v>0</v>
      </c>
      <c r="T1246">
        <v>0</v>
      </c>
      <c r="U1246">
        <v>0</v>
      </c>
      <c r="V1246">
        <v>0</v>
      </c>
      <c r="W1246">
        <v>0</v>
      </c>
      <c r="X1246">
        <v>0</v>
      </c>
      <c r="Y1246" s="145">
        <v>0</v>
      </c>
      <c r="Z1246">
        <v>0</v>
      </c>
      <c r="AA1246">
        <v>0</v>
      </c>
    </row>
    <row r="1247" spans="1:27" x14ac:dyDescent="0.2">
      <c r="A1247" s="89">
        <f>VLOOKUP(C1247,TabellenBDFS!$B$4:$C$2717,2,FALSE)</f>
        <v>174</v>
      </c>
      <c r="B1247" t="str">
        <f t="shared" si="21"/>
        <v>1745</v>
      </c>
      <c r="C1247" t="s">
        <v>178</v>
      </c>
      <c r="D1247">
        <v>5</v>
      </c>
      <c r="E1247">
        <v>0</v>
      </c>
      <c r="F1247">
        <v>0</v>
      </c>
      <c r="G1247">
        <v>0</v>
      </c>
      <c r="H1247">
        <v>0</v>
      </c>
      <c r="I1247">
        <v>0</v>
      </c>
      <c r="J1247">
        <v>0</v>
      </c>
      <c r="K1247">
        <v>0</v>
      </c>
      <c r="L1247">
        <v>0</v>
      </c>
      <c r="M1247">
        <v>0</v>
      </c>
      <c r="N1247">
        <v>0</v>
      </c>
      <c r="O1247">
        <v>0</v>
      </c>
      <c r="P1247">
        <v>0</v>
      </c>
      <c r="Q1247">
        <v>0</v>
      </c>
      <c r="R1247">
        <v>0</v>
      </c>
      <c r="S1247">
        <v>0</v>
      </c>
      <c r="T1247">
        <v>0</v>
      </c>
      <c r="U1247">
        <v>0</v>
      </c>
      <c r="V1247">
        <v>0</v>
      </c>
      <c r="W1247">
        <v>0</v>
      </c>
      <c r="X1247">
        <v>0</v>
      </c>
      <c r="Y1247" s="145">
        <v>0</v>
      </c>
      <c r="Z1247">
        <v>0</v>
      </c>
      <c r="AA1247">
        <v>0</v>
      </c>
    </row>
    <row r="1248" spans="1:27" x14ac:dyDescent="0.2">
      <c r="A1248" s="89">
        <f>VLOOKUP(C1248,TabellenBDFS!$B$4:$C$2717,2,FALSE)</f>
        <v>174</v>
      </c>
      <c r="B1248" t="str">
        <f t="shared" si="21"/>
        <v>1746</v>
      </c>
      <c r="C1248" t="s">
        <v>178</v>
      </c>
      <c r="D1248">
        <v>6</v>
      </c>
      <c r="E1248">
        <v>10</v>
      </c>
      <c r="F1248">
        <v>20</v>
      </c>
      <c r="G1248">
        <v>20</v>
      </c>
      <c r="H1248">
        <v>20</v>
      </c>
      <c r="I1248">
        <v>20</v>
      </c>
      <c r="J1248">
        <v>20</v>
      </c>
      <c r="K1248">
        <v>20</v>
      </c>
      <c r="L1248">
        <v>20</v>
      </c>
      <c r="M1248">
        <v>20</v>
      </c>
      <c r="N1248">
        <v>30</v>
      </c>
      <c r="O1248">
        <v>30</v>
      </c>
      <c r="P1248">
        <v>30</v>
      </c>
      <c r="Q1248">
        <v>30</v>
      </c>
      <c r="R1248">
        <v>30</v>
      </c>
      <c r="S1248">
        <v>40</v>
      </c>
      <c r="T1248">
        <v>50</v>
      </c>
      <c r="U1248">
        <v>50</v>
      </c>
      <c r="V1248">
        <v>50</v>
      </c>
      <c r="W1248">
        <v>50</v>
      </c>
      <c r="X1248">
        <v>50</v>
      </c>
      <c r="Y1248" s="145">
        <v>40</v>
      </c>
      <c r="Z1248">
        <v>40</v>
      </c>
      <c r="AA1248">
        <v>40</v>
      </c>
    </row>
    <row r="1249" spans="1:27" x14ac:dyDescent="0.2">
      <c r="A1249" s="89">
        <f>VLOOKUP(C1249,TabellenBDFS!$B$4:$C$2717,2,FALSE)</f>
        <v>174</v>
      </c>
      <c r="B1249" t="str">
        <f t="shared" si="21"/>
        <v>1747</v>
      </c>
      <c r="C1249" t="s">
        <v>178</v>
      </c>
      <c r="D1249">
        <v>7</v>
      </c>
      <c r="E1249">
        <v>0</v>
      </c>
      <c r="F1249">
        <v>0</v>
      </c>
      <c r="G1249">
        <v>0</v>
      </c>
      <c r="H1249">
        <v>0</v>
      </c>
      <c r="I1249">
        <v>10</v>
      </c>
      <c r="J1249">
        <v>10</v>
      </c>
      <c r="K1249">
        <v>10</v>
      </c>
      <c r="L1249">
        <v>10</v>
      </c>
      <c r="M1249">
        <v>10</v>
      </c>
      <c r="N1249">
        <v>10</v>
      </c>
      <c r="O1249">
        <v>10</v>
      </c>
      <c r="P1249">
        <v>10</v>
      </c>
      <c r="Q1249">
        <v>10</v>
      </c>
      <c r="R1249">
        <v>10</v>
      </c>
      <c r="S1249">
        <v>10</v>
      </c>
      <c r="T1249">
        <v>10</v>
      </c>
      <c r="U1249">
        <v>10</v>
      </c>
      <c r="V1249">
        <v>10</v>
      </c>
      <c r="W1249">
        <v>10</v>
      </c>
      <c r="X1249">
        <v>10</v>
      </c>
      <c r="Y1249" s="145">
        <v>10</v>
      </c>
      <c r="Z1249">
        <v>0</v>
      </c>
      <c r="AA1249">
        <v>0</v>
      </c>
    </row>
    <row r="1250" spans="1:27" x14ac:dyDescent="0.2">
      <c r="A1250" s="89">
        <f>VLOOKUP(C1250,TabellenBDFS!$B$4:$C$2717,2,FALSE)</f>
        <v>175</v>
      </c>
      <c r="B1250" t="str">
        <f t="shared" si="21"/>
        <v>1751</v>
      </c>
      <c r="C1250" t="s">
        <v>179</v>
      </c>
      <c r="D1250">
        <v>1</v>
      </c>
      <c r="E1250">
        <v>480</v>
      </c>
      <c r="F1250">
        <v>540</v>
      </c>
      <c r="G1250">
        <v>550</v>
      </c>
      <c r="H1250">
        <v>570</v>
      </c>
      <c r="I1250">
        <v>570</v>
      </c>
      <c r="J1250">
        <v>580</v>
      </c>
      <c r="K1250">
        <v>550</v>
      </c>
      <c r="L1250">
        <v>540</v>
      </c>
      <c r="M1250">
        <v>560</v>
      </c>
      <c r="N1250">
        <v>550</v>
      </c>
      <c r="O1250">
        <v>540</v>
      </c>
      <c r="P1250">
        <v>610</v>
      </c>
      <c r="Q1250">
        <v>590</v>
      </c>
      <c r="R1250">
        <v>620</v>
      </c>
      <c r="S1250">
        <v>640</v>
      </c>
      <c r="T1250">
        <v>700</v>
      </c>
      <c r="U1250">
        <v>680</v>
      </c>
      <c r="V1250">
        <v>670</v>
      </c>
      <c r="W1250">
        <v>660</v>
      </c>
      <c r="X1250">
        <v>680</v>
      </c>
      <c r="Y1250" s="145">
        <v>720</v>
      </c>
      <c r="Z1250">
        <v>710</v>
      </c>
      <c r="AA1250">
        <v>680</v>
      </c>
    </row>
    <row r="1251" spans="1:27" x14ac:dyDescent="0.2">
      <c r="A1251" s="89">
        <f>VLOOKUP(C1251,TabellenBDFS!$B$4:$C$2717,2,FALSE)</f>
        <v>175</v>
      </c>
      <c r="B1251" t="str">
        <f t="shared" si="21"/>
        <v>1752</v>
      </c>
      <c r="C1251" t="s">
        <v>179</v>
      </c>
      <c r="D1251">
        <v>2</v>
      </c>
      <c r="E1251">
        <v>190</v>
      </c>
      <c r="F1251">
        <v>220</v>
      </c>
      <c r="G1251">
        <v>210</v>
      </c>
      <c r="H1251">
        <v>210</v>
      </c>
      <c r="I1251">
        <v>200</v>
      </c>
      <c r="J1251">
        <v>190</v>
      </c>
      <c r="K1251">
        <v>180</v>
      </c>
      <c r="L1251">
        <v>170</v>
      </c>
      <c r="M1251">
        <v>170</v>
      </c>
      <c r="N1251">
        <v>150</v>
      </c>
      <c r="O1251">
        <v>140</v>
      </c>
      <c r="P1251">
        <v>130</v>
      </c>
      <c r="Q1251">
        <v>130</v>
      </c>
      <c r="R1251">
        <v>130</v>
      </c>
      <c r="S1251">
        <v>120</v>
      </c>
      <c r="T1251">
        <v>120</v>
      </c>
      <c r="U1251">
        <v>110</v>
      </c>
      <c r="V1251">
        <v>110</v>
      </c>
      <c r="W1251">
        <v>100</v>
      </c>
      <c r="X1251">
        <v>100</v>
      </c>
      <c r="Y1251" s="145">
        <v>90</v>
      </c>
      <c r="Z1251">
        <v>80</v>
      </c>
      <c r="AA1251">
        <v>80</v>
      </c>
    </row>
    <row r="1252" spans="1:27" x14ac:dyDescent="0.2">
      <c r="A1252" s="89">
        <f>VLOOKUP(C1252,TabellenBDFS!$B$4:$C$2717,2,FALSE)</f>
        <v>175</v>
      </c>
      <c r="B1252" t="str">
        <f t="shared" si="21"/>
        <v>1753</v>
      </c>
      <c r="C1252" t="s">
        <v>179</v>
      </c>
      <c r="D1252">
        <v>3</v>
      </c>
      <c r="E1252">
        <v>0</v>
      </c>
      <c r="F1252">
        <v>0</v>
      </c>
      <c r="G1252">
        <v>10</v>
      </c>
      <c r="H1252">
        <v>20</v>
      </c>
      <c r="I1252">
        <v>40</v>
      </c>
      <c r="J1252">
        <v>40</v>
      </c>
      <c r="K1252">
        <v>50</v>
      </c>
      <c r="L1252">
        <v>60</v>
      </c>
      <c r="M1252">
        <v>80</v>
      </c>
      <c r="N1252">
        <v>90</v>
      </c>
      <c r="O1252">
        <v>90</v>
      </c>
      <c r="P1252">
        <v>100</v>
      </c>
      <c r="Q1252">
        <v>110</v>
      </c>
      <c r="R1252">
        <v>120</v>
      </c>
      <c r="S1252">
        <v>160</v>
      </c>
      <c r="T1252">
        <v>190</v>
      </c>
      <c r="U1252">
        <v>180</v>
      </c>
      <c r="V1252">
        <v>190</v>
      </c>
      <c r="W1252">
        <v>200</v>
      </c>
      <c r="X1252">
        <v>200</v>
      </c>
      <c r="Y1252" s="145">
        <v>240</v>
      </c>
      <c r="Z1252">
        <v>240</v>
      </c>
      <c r="AA1252">
        <v>240</v>
      </c>
    </row>
    <row r="1253" spans="1:27" x14ac:dyDescent="0.2">
      <c r="A1253" s="89">
        <f>VLOOKUP(C1253,TabellenBDFS!$B$4:$C$2717,2,FALSE)</f>
        <v>175</v>
      </c>
      <c r="B1253" t="str">
        <f t="shared" si="21"/>
        <v>1754</v>
      </c>
      <c r="C1253" t="s">
        <v>179</v>
      </c>
      <c r="D1253">
        <v>4</v>
      </c>
      <c r="E1253">
        <v>0</v>
      </c>
      <c r="F1253">
        <v>0</v>
      </c>
      <c r="G1253">
        <v>0</v>
      </c>
      <c r="H1253">
        <v>0</v>
      </c>
      <c r="I1253">
        <v>10</v>
      </c>
      <c r="J1253">
        <v>20</v>
      </c>
      <c r="K1253">
        <v>10</v>
      </c>
      <c r="L1253">
        <v>10</v>
      </c>
      <c r="M1253">
        <v>10</v>
      </c>
      <c r="N1253">
        <v>20</v>
      </c>
      <c r="O1253">
        <v>20</v>
      </c>
      <c r="P1253">
        <v>30</v>
      </c>
      <c r="Q1253">
        <v>30</v>
      </c>
      <c r="R1253">
        <v>40</v>
      </c>
      <c r="S1253">
        <v>50</v>
      </c>
      <c r="T1253">
        <v>60</v>
      </c>
      <c r="U1253">
        <v>60</v>
      </c>
      <c r="V1253">
        <v>60</v>
      </c>
      <c r="W1253">
        <v>50</v>
      </c>
      <c r="X1253">
        <v>60</v>
      </c>
      <c r="Y1253" s="145">
        <v>70</v>
      </c>
      <c r="Z1253">
        <v>70</v>
      </c>
      <c r="AA1253">
        <v>60</v>
      </c>
    </row>
    <row r="1254" spans="1:27" x14ac:dyDescent="0.2">
      <c r="A1254" s="89">
        <f>VLOOKUP(C1254,TabellenBDFS!$B$4:$C$2717,2,FALSE)</f>
        <v>175</v>
      </c>
      <c r="B1254" t="str">
        <f t="shared" si="21"/>
        <v>1755</v>
      </c>
      <c r="C1254" t="s">
        <v>179</v>
      </c>
      <c r="D1254">
        <v>5</v>
      </c>
      <c r="E1254">
        <v>10</v>
      </c>
      <c r="F1254">
        <v>10</v>
      </c>
      <c r="G1254">
        <v>10</v>
      </c>
      <c r="H1254">
        <v>10</v>
      </c>
      <c r="I1254">
        <v>20</v>
      </c>
      <c r="J1254">
        <v>20</v>
      </c>
      <c r="K1254">
        <v>20</v>
      </c>
      <c r="L1254">
        <v>20</v>
      </c>
      <c r="M1254">
        <v>20</v>
      </c>
      <c r="N1254">
        <v>20</v>
      </c>
      <c r="O1254">
        <v>20</v>
      </c>
      <c r="P1254">
        <v>20</v>
      </c>
      <c r="Q1254">
        <v>20</v>
      </c>
      <c r="R1254">
        <v>20</v>
      </c>
      <c r="S1254">
        <v>10</v>
      </c>
      <c r="T1254">
        <v>10</v>
      </c>
      <c r="U1254">
        <v>10</v>
      </c>
      <c r="V1254">
        <v>10</v>
      </c>
      <c r="W1254">
        <v>10</v>
      </c>
      <c r="X1254">
        <v>10</v>
      </c>
      <c r="Y1254" s="145">
        <v>10</v>
      </c>
      <c r="Z1254">
        <v>10</v>
      </c>
      <c r="AA1254">
        <v>10</v>
      </c>
    </row>
    <row r="1255" spans="1:27" x14ac:dyDescent="0.2">
      <c r="A1255" s="89">
        <f>VLOOKUP(C1255,TabellenBDFS!$B$4:$C$2717,2,FALSE)</f>
        <v>175</v>
      </c>
      <c r="B1255" t="str">
        <f t="shared" si="21"/>
        <v>1756</v>
      </c>
      <c r="C1255" t="s">
        <v>179</v>
      </c>
      <c r="D1255">
        <v>6</v>
      </c>
      <c r="E1255">
        <v>120</v>
      </c>
      <c r="F1255">
        <v>110</v>
      </c>
      <c r="G1255">
        <v>110</v>
      </c>
      <c r="H1255">
        <v>110</v>
      </c>
      <c r="I1255">
        <v>110</v>
      </c>
      <c r="J1255">
        <v>110</v>
      </c>
      <c r="K1255">
        <v>110</v>
      </c>
      <c r="L1255">
        <v>100</v>
      </c>
      <c r="M1255">
        <v>110</v>
      </c>
      <c r="N1255">
        <v>100</v>
      </c>
      <c r="O1255">
        <v>90</v>
      </c>
      <c r="P1255">
        <v>90</v>
      </c>
      <c r="Q1255">
        <v>90</v>
      </c>
      <c r="R1255">
        <v>100</v>
      </c>
      <c r="S1255">
        <v>90</v>
      </c>
      <c r="T1255">
        <v>90</v>
      </c>
      <c r="U1255">
        <v>90</v>
      </c>
      <c r="V1255">
        <v>90</v>
      </c>
      <c r="W1255">
        <v>90</v>
      </c>
      <c r="X1255">
        <v>90</v>
      </c>
      <c r="Y1255" s="145">
        <v>90</v>
      </c>
      <c r="Z1255">
        <v>90</v>
      </c>
      <c r="AA1255">
        <v>80</v>
      </c>
    </row>
    <row r="1256" spans="1:27" x14ac:dyDescent="0.2">
      <c r="A1256" s="89">
        <f>VLOOKUP(C1256,TabellenBDFS!$B$4:$C$2717,2,FALSE)</f>
        <v>175</v>
      </c>
      <c r="B1256" t="str">
        <f t="shared" si="21"/>
        <v>1757</v>
      </c>
      <c r="C1256" t="s">
        <v>179</v>
      </c>
      <c r="D1256">
        <v>7</v>
      </c>
      <c r="E1256">
        <v>160</v>
      </c>
      <c r="F1256">
        <v>200</v>
      </c>
      <c r="G1256">
        <v>210</v>
      </c>
      <c r="H1256">
        <v>200</v>
      </c>
      <c r="I1256">
        <v>200</v>
      </c>
      <c r="J1256">
        <v>200</v>
      </c>
      <c r="K1256">
        <v>190</v>
      </c>
      <c r="L1256">
        <v>180</v>
      </c>
      <c r="M1256">
        <v>170</v>
      </c>
      <c r="N1256">
        <v>170</v>
      </c>
      <c r="O1256">
        <v>180</v>
      </c>
      <c r="P1256">
        <v>240</v>
      </c>
      <c r="Q1256">
        <v>220</v>
      </c>
      <c r="R1256">
        <v>220</v>
      </c>
      <c r="S1256">
        <v>200</v>
      </c>
      <c r="T1256">
        <v>240</v>
      </c>
      <c r="U1256">
        <v>220</v>
      </c>
      <c r="V1256">
        <v>210</v>
      </c>
      <c r="W1256">
        <v>220</v>
      </c>
      <c r="X1256">
        <v>220</v>
      </c>
      <c r="Y1256" s="145">
        <v>230</v>
      </c>
      <c r="Z1256">
        <v>220</v>
      </c>
      <c r="AA1256">
        <v>210</v>
      </c>
    </row>
    <row r="1257" spans="1:27" x14ac:dyDescent="0.2">
      <c r="A1257" s="89">
        <f>VLOOKUP(C1257,TabellenBDFS!$B$4:$C$2717,2,FALSE)</f>
        <v>176</v>
      </c>
      <c r="B1257" t="str">
        <f t="shared" si="21"/>
        <v>1761</v>
      </c>
      <c r="C1257" t="s">
        <v>180</v>
      </c>
      <c r="D1257">
        <v>1</v>
      </c>
      <c r="E1257">
        <v>60</v>
      </c>
      <c r="F1257">
        <v>50</v>
      </c>
      <c r="G1257">
        <v>60</v>
      </c>
      <c r="H1257">
        <v>60</v>
      </c>
      <c r="I1257">
        <v>70</v>
      </c>
      <c r="J1257">
        <v>80</v>
      </c>
      <c r="K1257">
        <v>80</v>
      </c>
      <c r="L1257">
        <v>90</v>
      </c>
      <c r="M1257">
        <v>90</v>
      </c>
      <c r="N1257">
        <v>90</v>
      </c>
      <c r="O1257">
        <v>90</v>
      </c>
      <c r="P1257">
        <v>90</v>
      </c>
      <c r="Q1257">
        <v>90</v>
      </c>
      <c r="R1257">
        <v>90</v>
      </c>
      <c r="S1257">
        <v>90</v>
      </c>
      <c r="T1257">
        <v>80</v>
      </c>
      <c r="U1257">
        <v>90</v>
      </c>
      <c r="V1257">
        <v>100</v>
      </c>
      <c r="W1257">
        <v>110</v>
      </c>
      <c r="X1257">
        <v>110</v>
      </c>
      <c r="Y1257" s="145">
        <v>130</v>
      </c>
      <c r="Z1257">
        <v>120</v>
      </c>
      <c r="AA1257">
        <v>120</v>
      </c>
    </row>
    <row r="1258" spans="1:27" x14ac:dyDescent="0.2">
      <c r="A1258" s="89">
        <f>VLOOKUP(C1258,TabellenBDFS!$B$4:$C$2717,2,FALSE)</f>
        <v>176</v>
      </c>
      <c r="B1258" t="str">
        <f t="shared" si="21"/>
        <v>1762</v>
      </c>
      <c r="C1258" t="s">
        <v>180</v>
      </c>
      <c r="D1258">
        <v>2</v>
      </c>
      <c r="E1258">
        <v>10</v>
      </c>
      <c r="F1258">
        <v>10</v>
      </c>
      <c r="G1258">
        <v>10</v>
      </c>
      <c r="H1258">
        <v>10</v>
      </c>
      <c r="I1258">
        <v>10</v>
      </c>
      <c r="J1258">
        <v>10</v>
      </c>
      <c r="K1258">
        <v>10</v>
      </c>
      <c r="L1258">
        <v>10</v>
      </c>
      <c r="M1258">
        <v>10</v>
      </c>
      <c r="N1258">
        <v>10</v>
      </c>
      <c r="O1258">
        <v>10</v>
      </c>
      <c r="P1258">
        <v>10</v>
      </c>
      <c r="Q1258">
        <v>10</v>
      </c>
      <c r="R1258">
        <v>10</v>
      </c>
      <c r="S1258">
        <v>10</v>
      </c>
      <c r="T1258">
        <v>10</v>
      </c>
      <c r="U1258">
        <v>10</v>
      </c>
      <c r="V1258">
        <v>10</v>
      </c>
      <c r="W1258">
        <v>10</v>
      </c>
      <c r="X1258">
        <v>10</v>
      </c>
      <c r="Y1258" s="145">
        <v>10</v>
      </c>
      <c r="Z1258">
        <v>10</v>
      </c>
      <c r="AA1258">
        <v>10</v>
      </c>
    </row>
    <row r="1259" spans="1:27" x14ac:dyDescent="0.2">
      <c r="A1259" s="89">
        <f>VLOOKUP(C1259,TabellenBDFS!$B$4:$C$2717,2,FALSE)</f>
        <v>176</v>
      </c>
      <c r="B1259" t="str">
        <f t="shared" si="21"/>
        <v>1763</v>
      </c>
      <c r="C1259" t="s">
        <v>180</v>
      </c>
      <c r="D1259">
        <v>3</v>
      </c>
      <c r="E1259">
        <v>0</v>
      </c>
      <c r="F1259">
        <v>0</v>
      </c>
      <c r="G1259">
        <v>0</v>
      </c>
      <c r="H1259">
        <v>0</v>
      </c>
      <c r="I1259">
        <v>0</v>
      </c>
      <c r="J1259">
        <v>0</v>
      </c>
      <c r="K1259">
        <v>0</v>
      </c>
      <c r="L1259">
        <v>10</v>
      </c>
      <c r="M1259">
        <v>10</v>
      </c>
      <c r="N1259">
        <v>10</v>
      </c>
      <c r="O1259">
        <v>10</v>
      </c>
      <c r="P1259">
        <v>20</v>
      </c>
      <c r="Q1259">
        <v>10</v>
      </c>
      <c r="R1259">
        <v>10</v>
      </c>
      <c r="S1259">
        <v>10</v>
      </c>
      <c r="T1259">
        <v>10</v>
      </c>
      <c r="U1259">
        <v>0</v>
      </c>
      <c r="V1259">
        <v>10</v>
      </c>
      <c r="W1259">
        <v>10</v>
      </c>
      <c r="X1259">
        <v>10</v>
      </c>
      <c r="Y1259" s="145">
        <v>20</v>
      </c>
      <c r="Z1259">
        <v>10</v>
      </c>
      <c r="AA1259">
        <v>10</v>
      </c>
    </row>
    <row r="1260" spans="1:27" x14ac:dyDescent="0.2">
      <c r="A1260" s="89">
        <f>VLOOKUP(C1260,TabellenBDFS!$B$4:$C$2717,2,FALSE)</f>
        <v>176</v>
      </c>
      <c r="B1260" t="str">
        <f t="shared" si="21"/>
        <v>1764</v>
      </c>
      <c r="C1260" t="s">
        <v>180</v>
      </c>
      <c r="D1260">
        <v>4</v>
      </c>
      <c r="E1260">
        <v>0</v>
      </c>
      <c r="F1260">
        <v>0</v>
      </c>
      <c r="G1260">
        <v>0</v>
      </c>
      <c r="H1260">
        <v>0</v>
      </c>
      <c r="I1260">
        <v>0</v>
      </c>
      <c r="J1260">
        <v>0</v>
      </c>
      <c r="K1260">
        <v>0</v>
      </c>
      <c r="L1260">
        <v>0</v>
      </c>
      <c r="M1260">
        <v>0</v>
      </c>
      <c r="N1260">
        <v>0</v>
      </c>
      <c r="O1260">
        <v>0</v>
      </c>
      <c r="P1260">
        <v>0</v>
      </c>
      <c r="Q1260">
        <v>0</v>
      </c>
      <c r="R1260">
        <v>0</v>
      </c>
      <c r="S1260">
        <v>0</v>
      </c>
      <c r="T1260">
        <v>0</v>
      </c>
      <c r="U1260">
        <v>0</v>
      </c>
      <c r="V1260">
        <v>0</v>
      </c>
      <c r="W1260">
        <v>0</v>
      </c>
      <c r="X1260">
        <v>0</v>
      </c>
      <c r="Y1260" s="145">
        <v>0</v>
      </c>
      <c r="Z1260">
        <v>0</v>
      </c>
      <c r="AA1260">
        <v>0</v>
      </c>
    </row>
    <row r="1261" spans="1:27" x14ac:dyDescent="0.2">
      <c r="A1261" s="89">
        <f>VLOOKUP(C1261,TabellenBDFS!$B$4:$C$2717,2,FALSE)</f>
        <v>176</v>
      </c>
      <c r="B1261" t="str">
        <f t="shared" si="21"/>
        <v>1765</v>
      </c>
      <c r="C1261" t="s">
        <v>180</v>
      </c>
      <c r="D1261">
        <v>5</v>
      </c>
      <c r="E1261">
        <v>0</v>
      </c>
      <c r="F1261">
        <v>0</v>
      </c>
      <c r="G1261">
        <v>0</v>
      </c>
      <c r="H1261">
        <v>0</v>
      </c>
      <c r="I1261">
        <v>0</v>
      </c>
      <c r="J1261">
        <v>0</v>
      </c>
      <c r="K1261">
        <v>0</v>
      </c>
      <c r="L1261">
        <v>0</v>
      </c>
      <c r="M1261">
        <v>0</v>
      </c>
      <c r="N1261">
        <v>0</v>
      </c>
      <c r="O1261">
        <v>0</v>
      </c>
      <c r="P1261">
        <v>0</v>
      </c>
      <c r="Q1261">
        <v>0</v>
      </c>
      <c r="R1261">
        <v>0</v>
      </c>
      <c r="S1261">
        <v>0</v>
      </c>
      <c r="T1261">
        <v>0</v>
      </c>
      <c r="U1261">
        <v>0</v>
      </c>
      <c r="V1261">
        <v>0</v>
      </c>
      <c r="W1261">
        <v>0</v>
      </c>
      <c r="X1261">
        <v>0</v>
      </c>
      <c r="Y1261" s="145">
        <v>0</v>
      </c>
      <c r="Z1261">
        <v>0</v>
      </c>
      <c r="AA1261">
        <v>0</v>
      </c>
    </row>
    <row r="1262" spans="1:27" x14ac:dyDescent="0.2">
      <c r="A1262" s="89">
        <f>VLOOKUP(C1262,TabellenBDFS!$B$4:$C$2717,2,FALSE)</f>
        <v>176</v>
      </c>
      <c r="B1262" t="str">
        <f t="shared" si="21"/>
        <v>1766</v>
      </c>
      <c r="C1262" t="s">
        <v>180</v>
      </c>
      <c r="D1262">
        <v>6</v>
      </c>
      <c r="E1262">
        <v>20</v>
      </c>
      <c r="F1262">
        <v>20</v>
      </c>
      <c r="G1262">
        <v>20</v>
      </c>
      <c r="H1262">
        <v>20</v>
      </c>
      <c r="I1262">
        <v>20</v>
      </c>
      <c r="J1262">
        <v>30</v>
      </c>
      <c r="K1262">
        <v>30</v>
      </c>
      <c r="L1262">
        <v>30</v>
      </c>
      <c r="M1262">
        <v>30</v>
      </c>
      <c r="N1262">
        <v>40</v>
      </c>
      <c r="O1262">
        <v>40</v>
      </c>
      <c r="P1262">
        <v>40</v>
      </c>
      <c r="Q1262">
        <v>40</v>
      </c>
      <c r="R1262">
        <v>40</v>
      </c>
      <c r="S1262">
        <v>40</v>
      </c>
      <c r="T1262">
        <v>40</v>
      </c>
      <c r="U1262">
        <v>40</v>
      </c>
      <c r="V1262">
        <v>50</v>
      </c>
      <c r="W1262">
        <v>50</v>
      </c>
      <c r="X1262">
        <v>50</v>
      </c>
      <c r="Y1262" s="145">
        <v>60</v>
      </c>
      <c r="Z1262">
        <v>60</v>
      </c>
      <c r="AA1262">
        <v>60</v>
      </c>
    </row>
    <row r="1263" spans="1:27" x14ac:dyDescent="0.2">
      <c r="A1263" s="89">
        <f>VLOOKUP(C1263,TabellenBDFS!$B$4:$C$2717,2,FALSE)</f>
        <v>176</v>
      </c>
      <c r="B1263" t="str">
        <f t="shared" si="21"/>
        <v>1767</v>
      </c>
      <c r="C1263" t="s">
        <v>180</v>
      </c>
      <c r="D1263">
        <v>7</v>
      </c>
      <c r="E1263">
        <v>30</v>
      </c>
      <c r="F1263">
        <v>30</v>
      </c>
      <c r="G1263">
        <v>30</v>
      </c>
      <c r="H1263">
        <v>40</v>
      </c>
      <c r="I1263">
        <v>40</v>
      </c>
      <c r="J1263">
        <v>40</v>
      </c>
      <c r="K1263">
        <v>30</v>
      </c>
      <c r="L1263">
        <v>40</v>
      </c>
      <c r="M1263">
        <v>40</v>
      </c>
      <c r="N1263">
        <v>30</v>
      </c>
      <c r="O1263">
        <v>30</v>
      </c>
      <c r="P1263">
        <v>30</v>
      </c>
      <c r="Q1263">
        <v>30</v>
      </c>
      <c r="R1263">
        <v>30</v>
      </c>
      <c r="S1263">
        <v>30</v>
      </c>
      <c r="T1263">
        <v>30</v>
      </c>
      <c r="U1263">
        <v>40</v>
      </c>
      <c r="V1263">
        <v>40</v>
      </c>
      <c r="W1263">
        <v>50</v>
      </c>
      <c r="X1263">
        <v>40</v>
      </c>
      <c r="Y1263" s="145">
        <v>40</v>
      </c>
      <c r="Z1263">
        <v>40</v>
      </c>
      <c r="AA1263">
        <v>40</v>
      </c>
    </row>
    <row r="1264" spans="1:27" x14ac:dyDescent="0.2">
      <c r="A1264" s="89">
        <f>VLOOKUP(C1264,TabellenBDFS!$B$4:$C$2717,2,FALSE)</f>
        <v>177</v>
      </c>
      <c r="B1264" t="str">
        <f t="shared" si="21"/>
        <v>1771</v>
      </c>
      <c r="C1264" t="s">
        <v>181</v>
      </c>
      <c r="D1264">
        <v>1</v>
      </c>
      <c r="E1264">
        <v>170</v>
      </c>
      <c r="F1264">
        <v>170</v>
      </c>
      <c r="G1264">
        <v>190</v>
      </c>
      <c r="H1264">
        <v>170</v>
      </c>
      <c r="I1264">
        <v>170</v>
      </c>
      <c r="J1264">
        <v>180</v>
      </c>
      <c r="K1264">
        <v>180</v>
      </c>
      <c r="L1264">
        <v>180</v>
      </c>
      <c r="M1264">
        <v>200</v>
      </c>
      <c r="N1264">
        <v>190</v>
      </c>
      <c r="O1264">
        <v>190</v>
      </c>
      <c r="P1264">
        <v>190</v>
      </c>
      <c r="Q1264">
        <v>200</v>
      </c>
      <c r="R1264">
        <v>200</v>
      </c>
      <c r="S1264">
        <v>200</v>
      </c>
      <c r="T1264">
        <v>220</v>
      </c>
      <c r="U1264">
        <v>210</v>
      </c>
      <c r="V1264">
        <v>220</v>
      </c>
      <c r="W1264">
        <v>230</v>
      </c>
      <c r="X1264">
        <v>240</v>
      </c>
      <c r="Y1264" s="145">
        <v>240</v>
      </c>
      <c r="Z1264">
        <v>240</v>
      </c>
      <c r="AA1264">
        <v>230</v>
      </c>
    </row>
    <row r="1265" spans="1:27" x14ac:dyDescent="0.2">
      <c r="A1265" s="89">
        <f>VLOOKUP(C1265,TabellenBDFS!$B$4:$C$2717,2,FALSE)</f>
        <v>177</v>
      </c>
      <c r="B1265" t="str">
        <f t="shared" si="21"/>
        <v>1772</v>
      </c>
      <c r="C1265" t="s">
        <v>181</v>
      </c>
      <c r="D1265">
        <v>2</v>
      </c>
      <c r="E1265">
        <v>10</v>
      </c>
      <c r="F1265">
        <v>10</v>
      </c>
      <c r="G1265">
        <v>10</v>
      </c>
      <c r="H1265">
        <v>10</v>
      </c>
      <c r="I1265">
        <v>10</v>
      </c>
      <c r="J1265">
        <v>10</v>
      </c>
      <c r="K1265">
        <v>10</v>
      </c>
      <c r="L1265">
        <v>10</v>
      </c>
      <c r="M1265">
        <v>10</v>
      </c>
      <c r="N1265">
        <v>10</v>
      </c>
      <c r="O1265">
        <v>10</v>
      </c>
      <c r="P1265">
        <v>10</v>
      </c>
      <c r="Q1265">
        <v>10</v>
      </c>
      <c r="R1265">
        <v>10</v>
      </c>
      <c r="S1265">
        <v>10</v>
      </c>
      <c r="T1265">
        <v>10</v>
      </c>
      <c r="U1265">
        <v>10</v>
      </c>
      <c r="V1265">
        <v>10</v>
      </c>
      <c r="W1265">
        <v>10</v>
      </c>
      <c r="X1265">
        <v>10</v>
      </c>
      <c r="Y1265" s="145">
        <v>10</v>
      </c>
      <c r="Z1265">
        <v>10</v>
      </c>
      <c r="AA1265">
        <v>10</v>
      </c>
    </row>
    <row r="1266" spans="1:27" x14ac:dyDescent="0.2">
      <c r="A1266" s="89">
        <f>VLOOKUP(C1266,TabellenBDFS!$B$4:$C$2717,2,FALSE)</f>
        <v>177</v>
      </c>
      <c r="B1266" t="str">
        <f t="shared" si="21"/>
        <v>1773</v>
      </c>
      <c r="C1266" t="s">
        <v>181</v>
      </c>
      <c r="D1266">
        <v>3</v>
      </c>
      <c r="E1266">
        <v>0</v>
      </c>
      <c r="F1266">
        <v>0</v>
      </c>
      <c r="G1266">
        <v>0</v>
      </c>
      <c r="H1266">
        <v>0</v>
      </c>
      <c r="I1266">
        <v>0</v>
      </c>
      <c r="J1266">
        <v>0</v>
      </c>
      <c r="K1266">
        <v>10</v>
      </c>
      <c r="L1266">
        <v>10</v>
      </c>
      <c r="M1266">
        <v>10</v>
      </c>
      <c r="N1266">
        <v>10</v>
      </c>
      <c r="O1266">
        <v>10</v>
      </c>
      <c r="P1266">
        <v>20</v>
      </c>
      <c r="Q1266">
        <v>10</v>
      </c>
      <c r="R1266">
        <v>20</v>
      </c>
      <c r="S1266">
        <v>20</v>
      </c>
      <c r="T1266">
        <v>20</v>
      </c>
      <c r="U1266">
        <v>20</v>
      </c>
      <c r="V1266">
        <v>30</v>
      </c>
      <c r="W1266">
        <v>30</v>
      </c>
      <c r="X1266">
        <v>30</v>
      </c>
      <c r="Y1266" s="145">
        <v>30</v>
      </c>
      <c r="Z1266">
        <v>30</v>
      </c>
      <c r="AA1266">
        <v>30</v>
      </c>
    </row>
    <row r="1267" spans="1:27" x14ac:dyDescent="0.2">
      <c r="A1267" s="89">
        <f>VLOOKUP(C1267,TabellenBDFS!$B$4:$C$2717,2,FALSE)</f>
        <v>177</v>
      </c>
      <c r="B1267" t="str">
        <f t="shared" si="21"/>
        <v>1774</v>
      </c>
      <c r="C1267" t="s">
        <v>181</v>
      </c>
      <c r="D1267">
        <v>4</v>
      </c>
      <c r="E1267">
        <v>0</v>
      </c>
      <c r="F1267">
        <v>0</v>
      </c>
      <c r="G1267">
        <v>0</v>
      </c>
      <c r="H1267">
        <v>0</v>
      </c>
      <c r="I1267">
        <v>0</v>
      </c>
      <c r="J1267">
        <v>10</v>
      </c>
      <c r="K1267">
        <v>0</v>
      </c>
      <c r="L1267">
        <v>0</v>
      </c>
      <c r="M1267">
        <v>10</v>
      </c>
      <c r="N1267">
        <v>10</v>
      </c>
      <c r="O1267">
        <v>10</v>
      </c>
      <c r="P1267">
        <v>10</v>
      </c>
      <c r="Q1267">
        <v>10</v>
      </c>
      <c r="R1267">
        <v>10</v>
      </c>
      <c r="S1267">
        <v>10</v>
      </c>
      <c r="T1267">
        <v>10</v>
      </c>
      <c r="U1267">
        <v>10</v>
      </c>
      <c r="V1267">
        <v>10</v>
      </c>
      <c r="W1267">
        <v>10</v>
      </c>
      <c r="X1267">
        <v>10</v>
      </c>
      <c r="Y1267" s="145">
        <v>10</v>
      </c>
      <c r="Z1267">
        <v>10</v>
      </c>
      <c r="AA1267">
        <v>10</v>
      </c>
    </row>
    <row r="1268" spans="1:27" x14ac:dyDescent="0.2">
      <c r="A1268" s="89">
        <f>VLOOKUP(C1268,TabellenBDFS!$B$4:$C$2717,2,FALSE)</f>
        <v>177</v>
      </c>
      <c r="B1268" t="str">
        <f t="shared" si="21"/>
        <v>1775</v>
      </c>
      <c r="C1268" t="s">
        <v>181</v>
      </c>
      <c r="D1268">
        <v>5</v>
      </c>
      <c r="E1268">
        <v>10</v>
      </c>
      <c r="F1268">
        <v>10</v>
      </c>
      <c r="G1268">
        <v>10</v>
      </c>
      <c r="H1268">
        <v>0</v>
      </c>
      <c r="I1268">
        <v>0</v>
      </c>
      <c r="J1268">
        <v>0</v>
      </c>
      <c r="K1268">
        <v>0</v>
      </c>
      <c r="L1268">
        <v>10</v>
      </c>
      <c r="M1268">
        <v>10</v>
      </c>
      <c r="N1268">
        <v>10</v>
      </c>
      <c r="O1268">
        <v>10</v>
      </c>
      <c r="P1268">
        <v>0</v>
      </c>
      <c r="Q1268">
        <v>0</v>
      </c>
      <c r="R1268">
        <v>0</v>
      </c>
      <c r="S1268">
        <v>0</v>
      </c>
      <c r="T1268">
        <v>0</v>
      </c>
      <c r="U1268">
        <v>0</v>
      </c>
      <c r="V1268">
        <v>0</v>
      </c>
      <c r="W1268">
        <v>0</v>
      </c>
      <c r="X1268">
        <v>0</v>
      </c>
      <c r="Y1268" s="145">
        <v>0</v>
      </c>
      <c r="Z1268">
        <v>0</v>
      </c>
      <c r="AA1268">
        <v>10</v>
      </c>
    </row>
    <row r="1269" spans="1:27" x14ac:dyDescent="0.2">
      <c r="A1269" s="89">
        <f>VLOOKUP(C1269,TabellenBDFS!$B$4:$C$2717,2,FALSE)</f>
        <v>177</v>
      </c>
      <c r="B1269" t="str">
        <f t="shared" si="21"/>
        <v>1776</v>
      </c>
      <c r="C1269" t="s">
        <v>181</v>
      </c>
      <c r="D1269">
        <v>6</v>
      </c>
      <c r="E1269">
        <v>100</v>
      </c>
      <c r="F1269">
        <v>110</v>
      </c>
      <c r="G1269">
        <v>120</v>
      </c>
      <c r="H1269">
        <v>110</v>
      </c>
      <c r="I1269">
        <v>110</v>
      </c>
      <c r="J1269">
        <v>110</v>
      </c>
      <c r="K1269">
        <v>110</v>
      </c>
      <c r="L1269">
        <v>110</v>
      </c>
      <c r="M1269">
        <v>110</v>
      </c>
      <c r="N1269">
        <v>110</v>
      </c>
      <c r="O1269">
        <v>100</v>
      </c>
      <c r="P1269">
        <v>110</v>
      </c>
      <c r="Q1269">
        <v>110</v>
      </c>
      <c r="R1269">
        <v>110</v>
      </c>
      <c r="S1269">
        <v>110</v>
      </c>
      <c r="T1269">
        <v>120</v>
      </c>
      <c r="U1269">
        <v>130</v>
      </c>
      <c r="V1269">
        <v>130</v>
      </c>
      <c r="W1269">
        <v>130</v>
      </c>
      <c r="X1269">
        <v>130</v>
      </c>
      <c r="Y1269" s="145">
        <v>130</v>
      </c>
      <c r="Z1269">
        <v>130</v>
      </c>
      <c r="AA1269">
        <v>130</v>
      </c>
    </row>
    <row r="1270" spans="1:27" x14ac:dyDescent="0.2">
      <c r="A1270" s="89">
        <f>VLOOKUP(C1270,TabellenBDFS!$B$4:$C$2717,2,FALSE)</f>
        <v>177</v>
      </c>
      <c r="B1270" t="str">
        <f t="shared" si="21"/>
        <v>1777</v>
      </c>
      <c r="C1270" t="s">
        <v>181</v>
      </c>
      <c r="D1270">
        <v>7</v>
      </c>
      <c r="E1270">
        <v>50</v>
      </c>
      <c r="F1270">
        <v>50</v>
      </c>
      <c r="G1270">
        <v>50</v>
      </c>
      <c r="H1270">
        <v>50</v>
      </c>
      <c r="I1270">
        <v>50</v>
      </c>
      <c r="J1270">
        <v>50</v>
      </c>
      <c r="K1270">
        <v>50</v>
      </c>
      <c r="L1270">
        <v>50</v>
      </c>
      <c r="M1270">
        <v>50</v>
      </c>
      <c r="N1270">
        <v>60</v>
      </c>
      <c r="O1270">
        <v>60</v>
      </c>
      <c r="P1270">
        <v>50</v>
      </c>
      <c r="Q1270">
        <v>60</v>
      </c>
      <c r="R1270">
        <v>50</v>
      </c>
      <c r="S1270">
        <v>60</v>
      </c>
      <c r="T1270">
        <v>60</v>
      </c>
      <c r="U1270">
        <v>50</v>
      </c>
      <c r="V1270">
        <v>50</v>
      </c>
      <c r="W1270">
        <v>50</v>
      </c>
      <c r="X1270">
        <v>60</v>
      </c>
      <c r="Y1270" s="145">
        <v>70</v>
      </c>
      <c r="Z1270">
        <v>60</v>
      </c>
      <c r="AA1270">
        <v>60</v>
      </c>
    </row>
    <row r="1271" spans="1:27" x14ac:dyDescent="0.2">
      <c r="A1271" s="89">
        <f>VLOOKUP(C1271,TabellenBDFS!$B$4:$C$2717,2,FALSE)</f>
        <v>178</v>
      </c>
      <c r="B1271" t="str">
        <f t="shared" si="21"/>
        <v>1781</v>
      </c>
      <c r="C1271" t="s">
        <v>182</v>
      </c>
      <c r="D1271">
        <v>1</v>
      </c>
      <c r="E1271">
        <v>450</v>
      </c>
      <c r="F1271">
        <v>450</v>
      </c>
      <c r="G1271">
        <v>440</v>
      </c>
      <c r="H1271">
        <v>510</v>
      </c>
      <c r="I1271">
        <v>520</v>
      </c>
      <c r="J1271">
        <v>550</v>
      </c>
      <c r="K1271">
        <v>520</v>
      </c>
      <c r="L1271">
        <v>550</v>
      </c>
      <c r="M1271">
        <v>560</v>
      </c>
      <c r="N1271">
        <v>570</v>
      </c>
      <c r="O1271">
        <v>580</v>
      </c>
      <c r="P1271">
        <v>600</v>
      </c>
      <c r="Q1271">
        <v>630</v>
      </c>
      <c r="R1271">
        <v>620</v>
      </c>
      <c r="S1271">
        <v>650</v>
      </c>
      <c r="T1271">
        <v>650</v>
      </c>
      <c r="U1271">
        <v>620</v>
      </c>
      <c r="V1271">
        <v>580</v>
      </c>
      <c r="W1271">
        <v>590</v>
      </c>
      <c r="X1271">
        <v>630</v>
      </c>
      <c r="Y1271" s="145">
        <v>620</v>
      </c>
      <c r="Z1271">
        <v>600</v>
      </c>
      <c r="AA1271">
        <v>600</v>
      </c>
    </row>
    <row r="1272" spans="1:27" x14ac:dyDescent="0.2">
      <c r="A1272" s="89">
        <f>VLOOKUP(C1272,TabellenBDFS!$B$4:$C$2717,2,FALSE)</f>
        <v>178</v>
      </c>
      <c r="B1272" t="str">
        <f t="shared" si="21"/>
        <v>1782</v>
      </c>
      <c r="C1272" t="s">
        <v>182</v>
      </c>
      <c r="D1272">
        <v>2</v>
      </c>
      <c r="E1272">
        <v>50</v>
      </c>
      <c r="F1272">
        <v>50</v>
      </c>
      <c r="G1272">
        <v>60</v>
      </c>
      <c r="H1272">
        <v>70</v>
      </c>
      <c r="I1272">
        <v>60</v>
      </c>
      <c r="J1272">
        <v>60</v>
      </c>
      <c r="K1272">
        <v>50</v>
      </c>
      <c r="L1272">
        <v>50</v>
      </c>
      <c r="M1272">
        <v>50</v>
      </c>
      <c r="N1272">
        <v>50</v>
      </c>
      <c r="O1272">
        <v>50</v>
      </c>
      <c r="P1272">
        <v>50</v>
      </c>
      <c r="Q1272">
        <v>40</v>
      </c>
      <c r="R1272">
        <v>40</v>
      </c>
      <c r="S1272">
        <v>40</v>
      </c>
      <c r="T1272">
        <v>30</v>
      </c>
      <c r="U1272">
        <v>30</v>
      </c>
      <c r="V1272">
        <v>30</v>
      </c>
      <c r="W1272">
        <v>20</v>
      </c>
      <c r="X1272">
        <v>20</v>
      </c>
      <c r="Y1272" s="145">
        <v>20</v>
      </c>
      <c r="Z1272">
        <v>20</v>
      </c>
      <c r="AA1272">
        <v>20</v>
      </c>
    </row>
    <row r="1273" spans="1:27" x14ac:dyDescent="0.2">
      <c r="A1273" s="89">
        <f>VLOOKUP(C1273,TabellenBDFS!$B$4:$C$2717,2,FALSE)</f>
        <v>178</v>
      </c>
      <c r="B1273" t="str">
        <f t="shared" si="21"/>
        <v>1783</v>
      </c>
      <c r="C1273" t="s">
        <v>182</v>
      </c>
      <c r="D1273">
        <v>3</v>
      </c>
      <c r="E1273">
        <v>0</v>
      </c>
      <c r="F1273">
        <v>0</v>
      </c>
      <c r="G1273">
        <v>10</v>
      </c>
      <c r="H1273">
        <v>30</v>
      </c>
      <c r="I1273">
        <v>40</v>
      </c>
      <c r="J1273">
        <v>50</v>
      </c>
      <c r="K1273">
        <v>50</v>
      </c>
      <c r="L1273">
        <v>50</v>
      </c>
      <c r="M1273">
        <v>50</v>
      </c>
      <c r="N1273">
        <v>50</v>
      </c>
      <c r="O1273">
        <v>50</v>
      </c>
      <c r="P1273">
        <v>50</v>
      </c>
      <c r="Q1273">
        <v>50</v>
      </c>
      <c r="R1273">
        <v>50</v>
      </c>
      <c r="S1273">
        <v>50</v>
      </c>
      <c r="T1273">
        <v>50</v>
      </c>
      <c r="U1273">
        <v>50</v>
      </c>
      <c r="V1273">
        <v>50</v>
      </c>
      <c r="W1273">
        <v>60</v>
      </c>
      <c r="X1273">
        <v>60</v>
      </c>
      <c r="Y1273" s="145">
        <v>50</v>
      </c>
      <c r="Z1273">
        <v>60</v>
      </c>
      <c r="AA1273">
        <v>60</v>
      </c>
    </row>
    <row r="1274" spans="1:27" x14ac:dyDescent="0.2">
      <c r="A1274" s="89">
        <f>VLOOKUP(C1274,TabellenBDFS!$B$4:$C$2717,2,FALSE)</f>
        <v>178</v>
      </c>
      <c r="B1274" t="str">
        <f t="shared" si="21"/>
        <v>1784</v>
      </c>
      <c r="C1274" t="s">
        <v>182</v>
      </c>
      <c r="D1274">
        <v>4</v>
      </c>
      <c r="E1274">
        <v>0</v>
      </c>
      <c r="F1274">
        <v>0</v>
      </c>
      <c r="G1274">
        <v>0</v>
      </c>
      <c r="H1274">
        <v>0</v>
      </c>
      <c r="I1274">
        <v>0</v>
      </c>
      <c r="J1274">
        <v>10</v>
      </c>
      <c r="K1274">
        <v>0</v>
      </c>
      <c r="L1274">
        <v>10</v>
      </c>
      <c r="M1274">
        <v>10</v>
      </c>
      <c r="N1274">
        <v>10</v>
      </c>
      <c r="O1274">
        <v>10</v>
      </c>
      <c r="P1274">
        <v>10</v>
      </c>
      <c r="Q1274">
        <v>0</v>
      </c>
      <c r="R1274">
        <v>0</v>
      </c>
      <c r="S1274">
        <v>0</v>
      </c>
      <c r="T1274">
        <v>0</v>
      </c>
      <c r="U1274">
        <v>0</v>
      </c>
      <c r="V1274">
        <v>0</v>
      </c>
      <c r="W1274">
        <v>0</v>
      </c>
      <c r="X1274">
        <v>0</v>
      </c>
      <c r="Y1274" s="145">
        <v>0</v>
      </c>
      <c r="Z1274">
        <v>10</v>
      </c>
      <c r="AA1274">
        <v>20</v>
      </c>
    </row>
    <row r="1275" spans="1:27" x14ac:dyDescent="0.2">
      <c r="A1275" s="89">
        <f>VLOOKUP(C1275,TabellenBDFS!$B$4:$C$2717,2,FALSE)</f>
        <v>178</v>
      </c>
      <c r="B1275" t="str">
        <f t="shared" si="21"/>
        <v>1785</v>
      </c>
      <c r="C1275" t="s">
        <v>182</v>
      </c>
      <c r="D1275">
        <v>5</v>
      </c>
      <c r="E1275">
        <v>0</v>
      </c>
      <c r="F1275">
        <v>0</v>
      </c>
      <c r="G1275">
        <v>0</v>
      </c>
      <c r="H1275">
        <v>0</v>
      </c>
      <c r="I1275">
        <v>0</v>
      </c>
      <c r="J1275">
        <v>0</v>
      </c>
      <c r="K1275">
        <v>0</v>
      </c>
      <c r="L1275">
        <v>0</v>
      </c>
      <c r="M1275">
        <v>0</v>
      </c>
      <c r="N1275">
        <v>0</v>
      </c>
      <c r="O1275">
        <v>0</v>
      </c>
      <c r="P1275">
        <v>0</v>
      </c>
      <c r="Q1275">
        <v>0</v>
      </c>
      <c r="R1275">
        <v>0</v>
      </c>
      <c r="S1275">
        <v>0</v>
      </c>
      <c r="T1275">
        <v>0</v>
      </c>
      <c r="U1275">
        <v>0</v>
      </c>
      <c r="V1275">
        <v>0</v>
      </c>
      <c r="W1275">
        <v>0</v>
      </c>
      <c r="X1275">
        <v>0</v>
      </c>
      <c r="Y1275" s="145">
        <v>0</v>
      </c>
      <c r="Z1275">
        <v>0</v>
      </c>
      <c r="AA1275">
        <v>0</v>
      </c>
    </row>
    <row r="1276" spans="1:27" x14ac:dyDescent="0.2">
      <c r="A1276" s="89">
        <f>VLOOKUP(C1276,TabellenBDFS!$B$4:$C$2717,2,FALSE)</f>
        <v>178</v>
      </c>
      <c r="B1276" t="str">
        <f t="shared" si="21"/>
        <v>1786</v>
      </c>
      <c r="C1276" t="s">
        <v>182</v>
      </c>
      <c r="D1276">
        <v>6</v>
      </c>
      <c r="E1276">
        <v>220</v>
      </c>
      <c r="F1276">
        <v>220</v>
      </c>
      <c r="G1276">
        <v>200</v>
      </c>
      <c r="H1276">
        <v>210</v>
      </c>
      <c r="I1276">
        <v>200</v>
      </c>
      <c r="J1276">
        <v>200</v>
      </c>
      <c r="K1276">
        <v>200</v>
      </c>
      <c r="L1276">
        <v>210</v>
      </c>
      <c r="M1276">
        <v>210</v>
      </c>
      <c r="N1276">
        <v>220</v>
      </c>
      <c r="O1276">
        <v>220</v>
      </c>
      <c r="P1276">
        <v>230</v>
      </c>
      <c r="Q1276">
        <v>230</v>
      </c>
      <c r="R1276">
        <v>240</v>
      </c>
      <c r="S1276">
        <v>280</v>
      </c>
      <c r="T1276">
        <v>270</v>
      </c>
      <c r="U1276">
        <v>270</v>
      </c>
      <c r="V1276">
        <v>240</v>
      </c>
      <c r="W1276">
        <v>230</v>
      </c>
      <c r="X1276">
        <v>220</v>
      </c>
      <c r="Y1276" s="145">
        <v>210</v>
      </c>
      <c r="Z1276">
        <v>200</v>
      </c>
      <c r="AA1276">
        <v>180</v>
      </c>
    </row>
    <row r="1277" spans="1:27" x14ac:dyDescent="0.2">
      <c r="A1277" s="89">
        <f>VLOOKUP(C1277,TabellenBDFS!$B$4:$C$2717,2,FALSE)</f>
        <v>178</v>
      </c>
      <c r="B1277" t="str">
        <f t="shared" si="21"/>
        <v>1787</v>
      </c>
      <c r="C1277" t="s">
        <v>182</v>
      </c>
      <c r="D1277">
        <v>7</v>
      </c>
      <c r="E1277">
        <v>170</v>
      </c>
      <c r="F1277">
        <v>180</v>
      </c>
      <c r="G1277">
        <v>170</v>
      </c>
      <c r="H1277">
        <v>200</v>
      </c>
      <c r="I1277">
        <v>230</v>
      </c>
      <c r="J1277">
        <v>240</v>
      </c>
      <c r="K1277">
        <v>220</v>
      </c>
      <c r="L1277">
        <v>230</v>
      </c>
      <c r="M1277">
        <v>250</v>
      </c>
      <c r="N1277">
        <v>250</v>
      </c>
      <c r="O1277">
        <v>260</v>
      </c>
      <c r="P1277">
        <v>270</v>
      </c>
      <c r="Q1277">
        <v>300</v>
      </c>
      <c r="R1277">
        <v>290</v>
      </c>
      <c r="S1277">
        <v>280</v>
      </c>
      <c r="T1277">
        <v>290</v>
      </c>
      <c r="U1277">
        <v>270</v>
      </c>
      <c r="V1277">
        <v>260</v>
      </c>
      <c r="W1277">
        <v>280</v>
      </c>
      <c r="X1277">
        <v>330</v>
      </c>
      <c r="Y1277" s="145">
        <v>330</v>
      </c>
      <c r="Z1277">
        <v>310</v>
      </c>
      <c r="AA1277">
        <v>320</v>
      </c>
    </row>
    <row r="1278" spans="1:27" x14ac:dyDescent="0.2">
      <c r="A1278" s="89">
        <f>VLOOKUP(C1278,TabellenBDFS!$B$4:$C$2717,2,FALSE)</f>
        <v>179</v>
      </c>
      <c r="B1278" t="str">
        <f t="shared" si="21"/>
        <v>1791</v>
      </c>
      <c r="C1278" t="s">
        <v>559</v>
      </c>
      <c r="D1278">
        <v>1</v>
      </c>
      <c r="E1278">
        <v>60</v>
      </c>
      <c r="F1278">
        <v>60</v>
      </c>
      <c r="G1278">
        <v>70</v>
      </c>
      <c r="H1278">
        <v>70</v>
      </c>
      <c r="I1278">
        <v>70</v>
      </c>
      <c r="J1278">
        <v>70</v>
      </c>
      <c r="K1278">
        <v>80</v>
      </c>
      <c r="L1278">
        <v>80</v>
      </c>
      <c r="M1278">
        <v>80</v>
      </c>
      <c r="N1278">
        <v>90</v>
      </c>
      <c r="O1278">
        <v>80</v>
      </c>
      <c r="P1278">
        <v>90</v>
      </c>
      <c r="Q1278">
        <v>90</v>
      </c>
      <c r="R1278">
        <v>60</v>
      </c>
      <c r="S1278">
        <v>70</v>
      </c>
      <c r="T1278">
        <v>60</v>
      </c>
      <c r="U1278">
        <v>70</v>
      </c>
      <c r="V1278">
        <v>60</v>
      </c>
      <c r="W1278">
        <v>60</v>
      </c>
      <c r="X1278">
        <v>60</v>
      </c>
      <c r="Y1278" s="145">
        <v>70</v>
      </c>
      <c r="Z1278">
        <v>70</v>
      </c>
      <c r="AA1278">
        <v>70</v>
      </c>
    </row>
    <row r="1279" spans="1:27" x14ac:dyDescent="0.2">
      <c r="A1279" s="89">
        <f>VLOOKUP(C1279,TabellenBDFS!$B$4:$C$2717,2,FALSE)</f>
        <v>179</v>
      </c>
      <c r="B1279" t="str">
        <f t="shared" si="21"/>
        <v>1792</v>
      </c>
      <c r="C1279" t="s">
        <v>559</v>
      </c>
      <c r="D1279">
        <v>2</v>
      </c>
      <c r="E1279">
        <v>20</v>
      </c>
      <c r="F1279">
        <v>20</v>
      </c>
      <c r="G1279">
        <v>20</v>
      </c>
      <c r="H1279">
        <v>20</v>
      </c>
      <c r="I1279">
        <v>20</v>
      </c>
      <c r="J1279">
        <v>10</v>
      </c>
      <c r="K1279">
        <v>10</v>
      </c>
      <c r="L1279">
        <v>10</v>
      </c>
      <c r="M1279">
        <v>20</v>
      </c>
      <c r="N1279">
        <v>10</v>
      </c>
      <c r="O1279">
        <v>10</v>
      </c>
      <c r="P1279">
        <v>10</v>
      </c>
      <c r="Q1279">
        <v>10</v>
      </c>
      <c r="R1279">
        <v>10</v>
      </c>
      <c r="S1279">
        <v>10</v>
      </c>
      <c r="T1279">
        <v>10</v>
      </c>
      <c r="U1279">
        <v>10</v>
      </c>
      <c r="V1279">
        <v>10</v>
      </c>
      <c r="W1279">
        <v>10</v>
      </c>
      <c r="X1279">
        <v>10</v>
      </c>
      <c r="Y1279" s="145">
        <v>10</v>
      </c>
      <c r="Z1279">
        <v>0</v>
      </c>
      <c r="AA1279">
        <v>10</v>
      </c>
    </row>
    <row r="1280" spans="1:27" x14ac:dyDescent="0.2">
      <c r="A1280" s="89">
        <f>VLOOKUP(C1280,TabellenBDFS!$B$4:$C$2717,2,FALSE)</f>
        <v>179</v>
      </c>
      <c r="B1280" t="str">
        <f t="shared" si="21"/>
        <v>1793</v>
      </c>
      <c r="C1280" t="s">
        <v>559</v>
      </c>
      <c r="D1280">
        <v>3</v>
      </c>
      <c r="E1280">
        <v>0</v>
      </c>
      <c r="F1280">
        <v>0</v>
      </c>
      <c r="G1280">
        <v>0</v>
      </c>
      <c r="H1280">
        <v>0</v>
      </c>
      <c r="I1280">
        <v>0</v>
      </c>
      <c r="J1280">
        <v>10</v>
      </c>
      <c r="K1280">
        <v>10</v>
      </c>
      <c r="L1280">
        <v>10</v>
      </c>
      <c r="M1280">
        <v>10</v>
      </c>
      <c r="N1280">
        <v>10</v>
      </c>
      <c r="O1280">
        <v>20</v>
      </c>
      <c r="P1280">
        <v>20</v>
      </c>
      <c r="Q1280">
        <v>20</v>
      </c>
      <c r="R1280">
        <v>10</v>
      </c>
      <c r="S1280">
        <v>10</v>
      </c>
      <c r="T1280">
        <v>10</v>
      </c>
      <c r="U1280">
        <v>20</v>
      </c>
      <c r="V1280">
        <v>20</v>
      </c>
      <c r="W1280">
        <v>20</v>
      </c>
      <c r="X1280">
        <v>20</v>
      </c>
      <c r="Y1280" s="145">
        <v>20</v>
      </c>
      <c r="Z1280">
        <v>20</v>
      </c>
      <c r="AA1280">
        <v>20</v>
      </c>
    </row>
    <row r="1281" spans="1:27" x14ac:dyDescent="0.2">
      <c r="A1281" s="89">
        <f>VLOOKUP(C1281,TabellenBDFS!$B$4:$C$2717,2,FALSE)</f>
        <v>179</v>
      </c>
      <c r="B1281" t="str">
        <f t="shared" si="21"/>
        <v>1794</v>
      </c>
      <c r="C1281" t="s">
        <v>559</v>
      </c>
      <c r="D1281">
        <v>4</v>
      </c>
      <c r="E1281">
        <v>0</v>
      </c>
      <c r="F1281">
        <v>0</v>
      </c>
      <c r="G1281">
        <v>0</v>
      </c>
      <c r="H1281">
        <v>0</v>
      </c>
      <c r="I1281">
        <v>0</v>
      </c>
      <c r="J1281">
        <v>0</v>
      </c>
      <c r="K1281">
        <v>0</v>
      </c>
      <c r="L1281">
        <v>0</v>
      </c>
      <c r="M1281">
        <v>0</v>
      </c>
      <c r="N1281">
        <v>0</v>
      </c>
      <c r="O1281">
        <v>0</v>
      </c>
      <c r="P1281">
        <v>0</v>
      </c>
      <c r="Q1281">
        <v>0</v>
      </c>
      <c r="R1281">
        <v>0</v>
      </c>
      <c r="S1281">
        <v>0</v>
      </c>
      <c r="T1281">
        <v>0</v>
      </c>
      <c r="U1281">
        <v>0</v>
      </c>
      <c r="V1281">
        <v>0</v>
      </c>
      <c r="W1281">
        <v>0</v>
      </c>
      <c r="X1281">
        <v>0</v>
      </c>
      <c r="Y1281" s="145">
        <v>10</v>
      </c>
      <c r="Z1281">
        <v>10</v>
      </c>
      <c r="AA1281">
        <v>10</v>
      </c>
    </row>
    <row r="1282" spans="1:27" x14ac:dyDescent="0.2">
      <c r="A1282" s="89">
        <f>VLOOKUP(C1282,TabellenBDFS!$B$4:$C$2717,2,FALSE)</f>
        <v>179</v>
      </c>
      <c r="B1282" t="str">
        <f t="shared" si="21"/>
        <v>1795</v>
      </c>
      <c r="C1282" t="s">
        <v>559</v>
      </c>
      <c r="D1282">
        <v>5</v>
      </c>
      <c r="E1282">
        <v>10</v>
      </c>
      <c r="F1282">
        <v>10</v>
      </c>
      <c r="G1282">
        <v>10</v>
      </c>
      <c r="H1282">
        <v>10</v>
      </c>
      <c r="I1282">
        <v>10</v>
      </c>
      <c r="J1282">
        <v>10</v>
      </c>
      <c r="K1282">
        <v>10</v>
      </c>
      <c r="L1282">
        <v>10</v>
      </c>
      <c r="M1282">
        <v>10</v>
      </c>
      <c r="N1282">
        <v>10</v>
      </c>
      <c r="O1282">
        <v>10</v>
      </c>
      <c r="P1282">
        <v>10</v>
      </c>
      <c r="Q1282">
        <v>10</v>
      </c>
      <c r="R1282">
        <v>0</v>
      </c>
      <c r="S1282">
        <v>0</v>
      </c>
      <c r="T1282">
        <v>0</v>
      </c>
      <c r="U1282">
        <v>0</v>
      </c>
      <c r="V1282">
        <v>0</v>
      </c>
      <c r="W1282">
        <v>0</v>
      </c>
      <c r="X1282">
        <v>0</v>
      </c>
      <c r="Y1282" s="145">
        <v>0</v>
      </c>
      <c r="Z1282">
        <v>0</v>
      </c>
      <c r="AA1282">
        <v>0</v>
      </c>
    </row>
    <row r="1283" spans="1:27" x14ac:dyDescent="0.2">
      <c r="A1283" s="89">
        <f>VLOOKUP(C1283,TabellenBDFS!$B$4:$C$2717,2,FALSE)</f>
        <v>179</v>
      </c>
      <c r="B1283" t="str">
        <f t="shared" si="21"/>
        <v>1796</v>
      </c>
      <c r="C1283" t="s">
        <v>559</v>
      </c>
      <c r="D1283">
        <v>6</v>
      </c>
      <c r="E1283">
        <v>20</v>
      </c>
      <c r="F1283">
        <v>30</v>
      </c>
      <c r="G1283">
        <v>30</v>
      </c>
      <c r="H1283">
        <v>30</v>
      </c>
      <c r="I1283">
        <v>40</v>
      </c>
      <c r="J1283">
        <v>40</v>
      </c>
      <c r="K1283">
        <v>30</v>
      </c>
      <c r="L1283">
        <v>30</v>
      </c>
      <c r="M1283">
        <v>30</v>
      </c>
      <c r="N1283">
        <v>30</v>
      </c>
      <c r="O1283">
        <v>30</v>
      </c>
      <c r="P1283">
        <v>30</v>
      </c>
      <c r="Q1283">
        <v>30</v>
      </c>
      <c r="R1283">
        <v>30</v>
      </c>
      <c r="S1283">
        <v>30</v>
      </c>
      <c r="T1283">
        <v>30</v>
      </c>
      <c r="U1283">
        <v>30</v>
      </c>
      <c r="V1283">
        <v>30</v>
      </c>
      <c r="W1283">
        <v>20</v>
      </c>
      <c r="X1283">
        <v>20</v>
      </c>
      <c r="Y1283" s="145">
        <v>20</v>
      </c>
      <c r="Z1283">
        <v>20</v>
      </c>
      <c r="AA1283">
        <v>20</v>
      </c>
    </row>
    <row r="1284" spans="1:27" x14ac:dyDescent="0.2">
      <c r="A1284" s="89">
        <f>VLOOKUP(C1284,TabellenBDFS!$B$4:$C$2717,2,FALSE)</f>
        <v>179</v>
      </c>
      <c r="B1284" t="str">
        <f t="shared" si="21"/>
        <v>1797</v>
      </c>
      <c r="C1284" t="s">
        <v>559</v>
      </c>
      <c r="D1284">
        <v>7</v>
      </c>
      <c r="E1284">
        <v>10</v>
      </c>
      <c r="F1284">
        <v>10</v>
      </c>
      <c r="G1284">
        <v>10</v>
      </c>
      <c r="H1284">
        <v>10</v>
      </c>
      <c r="I1284">
        <v>10</v>
      </c>
      <c r="J1284">
        <v>10</v>
      </c>
      <c r="K1284">
        <v>20</v>
      </c>
      <c r="L1284">
        <v>20</v>
      </c>
      <c r="M1284">
        <v>20</v>
      </c>
      <c r="N1284">
        <v>20</v>
      </c>
      <c r="O1284">
        <v>20</v>
      </c>
      <c r="P1284">
        <v>20</v>
      </c>
      <c r="Q1284">
        <v>30</v>
      </c>
      <c r="R1284">
        <v>10</v>
      </c>
      <c r="S1284">
        <v>20</v>
      </c>
      <c r="T1284">
        <v>20</v>
      </c>
      <c r="U1284">
        <v>20</v>
      </c>
      <c r="V1284">
        <v>10</v>
      </c>
      <c r="W1284">
        <v>20</v>
      </c>
      <c r="X1284">
        <v>10</v>
      </c>
      <c r="Y1284" s="145">
        <v>20</v>
      </c>
      <c r="Z1284">
        <v>20</v>
      </c>
      <c r="AA1284">
        <v>20</v>
      </c>
    </row>
    <row r="1285" spans="1:27" x14ac:dyDescent="0.2">
      <c r="A1285" s="89">
        <f>VLOOKUP(C1285,TabellenBDFS!$B$4:$C$2717,2,FALSE)</f>
        <v>180</v>
      </c>
      <c r="B1285" t="str">
        <f t="shared" si="21"/>
        <v>1801</v>
      </c>
      <c r="C1285" t="s">
        <v>184</v>
      </c>
      <c r="D1285">
        <v>1</v>
      </c>
      <c r="E1285">
        <v>210</v>
      </c>
      <c r="F1285">
        <v>220</v>
      </c>
      <c r="G1285">
        <v>210</v>
      </c>
      <c r="H1285">
        <v>220</v>
      </c>
      <c r="I1285">
        <v>240</v>
      </c>
      <c r="J1285">
        <v>250</v>
      </c>
      <c r="K1285">
        <v>250</v>
      </c>
      <c r="L1285">
        <v>250</v>
      </c>
      <c r="M1285">
        <v>250</v>
      </c>
      <c r="N1285">
        <v>260</v>
      </c>
      <c r="O1285">
        <v>260</v>
      </c>
      <c r="P1285">
        <v>260</v>
      </c>
      <c r="Q1285">
        <v>250</v>
      </c>
      <c r="R1285">
        <v>230</v>
      </c>
      <c r="S1285">
        <v>210</v>
      </c>
      <c r="T1285">
        <v>210</v>
      </c>
      <c r="U1285">
        <v>200</v>
      </c>
      <c r="V1285">
        <v>210</v>
      </c>
      <c r="W1285">
        <v>200</v>
      </c>
      <c r="X1285">
        <v>210</v>
      </c>
      <c r="Y1285" s="145">
        <v>210</v>
      </c>
      <c r="Z1285">
        <v>200</v>
      </c>
      <c r="AA1285">
        <v>190</v>
      </c>
    </row>
    <row r="1286" spans="1:27" x14ac:dyDescent="0.2">
      <c r="A1286" s="89">
        <f>VLOOKUP(C1286,TabellenBDFS!$B$4:$C$2717,2,FALSE)</f>
        <v>180</v>
      </c>
      <c r="B1286" t="str">
        <f t="shared" si="21"/>
        <v>1802</v>
      </c>
      <c r="C1286" t="s">
        <v>184</v>
      </c>
      <c r="D1286">
        <v>2</v>
      </c>
      <c r="E1286">
        <v>70</v>
      </c>
      <c r="F1286">
        <v>70</v>
      </c>
      <c r="G1286">
        <v>70</v>
      </c>
      <c r="H1286">
        <v>60</v>
      </c>
      <c r="I1286">
        <v>60</v>
      </c>
      <c r="J1286">
        <v>60</v>
      </c>
      <c r="K1286">
        <v>60</v>
      </c>
      <c r="L1286">
        <v>60</v>
      </c>
      <c r="M1286">
        <v>50</v>
      </c>
      <c r="N1286">
        <v>50</v>
      </c>
      <c r="O1286">
        <v>40</v>
      </c>
      <c r="P1286">
        <v>40</v>
      </c>
      <c r="Q1286">
        <v>30</v>
      </c>
      <c r="R1286">
        <v>30</v>
      </c>
      <c r="S1286">
        <v>30</v>
      </c>
      <c r="T1286">
        <v>20</v>
      </c>
      <c r="U1286">
        <v>20</v>
      </c>
      <c r="V1286">
        <v>20</v>
      </c>
      <c r="W1286">
        <v>20</v>
      </c>
      <c r="X1286">
        <v>10</v>
      </c>
      <c r="Y1286" s="145">
        <v>10</v>
      </c>
      <c r="Z1286">
        <v>0</v>
      </c>
      <c r="AA1286">
        <v>0</v>
      </c>
    </row>
    <row r="1287" spans="1:27" x14ac:dyDescent="0.2">
      <c r="A1287" s="89">
        <f>VLOOKUP(C1287,TabellenBDFS!$B$4:$C$2717,2,FALSE)</f>
        <v>180</v>
      </c>
      <c r="B1287" t="str">
        <f t="shared" si="21"/>
        <v>1803</v>
      </c>
      <c r="C1287" t="s">
        <v>184</v>
      </c>
      <c r="D1287">
        <v>3</v>
      </c>
      <c r="E1287">
        <v>0</v>
      </c>
      <c r="F1287">
        <v>0</v>
      </c>
      <c r="G1287">
        <v>10</v>
      </c>
      <c r="H1287">
        <v>10</v>
      </c>
      <c r="I1287">
        <v>20</v>
      </c>
      <c r="J1287">
        <v>20</v>
      </c>
      <c r="K1287">
        <v>20</v>
      </c>
      <c r="L1287">
        <v>20</v>
      </c>
      <c r="M1287">
        <v>20</v>
      </c>
      <c r="N1287">
        <v>20</v>
      </c>
      <c r="O1287">
        <v>30</v>
      </c>
      <c r="P1287">
        <v>30</v>
      </c>
      <c r="Q1287">
        <v>30</v>
      </c>
      <c r="R1287">
        <v>30</v>
      </c>
      <c r="S1287">
        <v>20</v>
      </c>
      <c r="T1287">
        <v>30</v>
      </c>
      <c r="U1287">
        <v>20</v>
      </c>
      <c r="V1287">
        <v>30</v>
      </c>
      <c r="W1287">
        <v>30</v>
      </c>
      <c r="X1287">
        <v>30</v>
      </c>
      <c r="Y1287" s="145">
        <v>40</v>
      </c>
      <c r="Z1287">
        <v>40</v>
      </c>
      <c r="AA1287">
        <v>40</v>
      </c>
    </row>
    <row r="1288" spans="1:27" x14ac:dyDescent="0.2">
      <c r="A1288" s="89">
        <f>VLOOKUP(C1288,TabellenBDFS!$B$4:$C$2717,2,FALSE)</f>
        <v>180</v>
      </c>
      <c r="B1288" t="str">
        <f t="shared" si="21"/>
        <v>1804</v>
      </c>
      <c r="C1288" t="s">
        <v>184</v>
      </c>
      <c r="D1288">
        <v>4</v>
      </c>
      <c r="E1288">
        <v>0</v>
      </c>
      <c r="F1288">
        <v>0</v>
      </c>
      <c r="G1288">
        <v>0</v>
      </c>
      <c r="H1288">
        <v>10</v>
      </c>
      <c r="I1288">
        <v>10</v>
      </c>
      <c r="J1288">
        <v>20</v>
      </c>
      <c r="K1288">
        <v>10</v>
      </c>
      <c r="L1288">
        <v>20</v>
      </c>
      <c r="M1288">
        <v>20</v>
      </c>
      <c r="N1288">
        <v>20</v>
      </c>
      <c r="O1288">
        <v>20</v>
      </c>
      <c r="P1288">
        <v>20</v>
      </c>
      <c r="Q1288">
        <v>20</v>
      </c>
      <c r="R1288">
        <v>20</v>
      </c>
      <c r="S1288">
        <v>10</v>
      </c>
      <c r="T1288">
        <v>20</v>
      </c>
      <c r="U1288">
        <v>20</v>
      </c>
      <c r="V1288">
        <v>20</v>
      </c>
      <c r="W1288">
        <v>20</v>
      </c>
      <c r="X1288">
        <v>10</v>
      </c>
      <c r="Y1288" s="145">
        <v>20</v>
      </c>
      <c r="Z1288">
        <v>20</v>
      </c>
      <c r="AA1288">
        <v>20</v>
      </c>
    </row>
    <row r="1289" spans="1:27" x14ac:dyDescent="0.2">
      <c r="A1289" s="89">
        <f>VLOOKUP(C1289,TabellenBDFS!$B$4:$C$2717,2,FALSE)</f>
        <v>180</v>
      </c>
      <c r="B1289" t="str">
        <f t="shared" si="21"/>
        <v>1805</v>
      </c>
      <c r="C1289" t="s">
        <v>184</v>
      </c>
      <c r="D1289">
        <v>5</v>
      </c>
      <c r="E1289">
        <v>10</v>
      </c>
      <c r="F1289">
        <v>10</v>
      </c>
      <c r="G1289">
        <v>10</v>
      </c>
      <c r="H1289">
        <v>10</v>
      </c>
      <c r="I1289">
        <v>10</v>
      </c>
      <c r="J1289">
        <v>10</v>
      </c>
      <c r="K1289">
        <v>10</v>
      </c>
      <c r="L1289">
        <v>10</v>
      </c>
      <c r="M1289">
        <v>10</v>
      </c>
      <c r="N1289">
        <v>0</v>
      </c>
      <c r="O1289">
        <v>0</v>
      </c>
      <c r="P1289">
        <v>0</v>
      </c>
      <c r="Q1289">
        <v>0</v>
      </c>
      <c r="R1289">
        <v>0</v>
      </c>
      <c r="S1289">
        <v>0</v>
      </c>
      <c r="T1289">
        <v>0</v>
      </c>
      <c r="U1289">
        <v>0</v>
      </c>
      <c r="V1289">
        <v>0</v>
      </c>
      <c r="W1289">
        <v>0</v>
      </c>
      <c r="X1289">
        <v>0</v>
      </c>
      <c r="Y1289" s="145">
        <v>0</v>
      </c>
      <c r="Z1289">
        <v>0</v>
      </c>
      <c r="AA1289">
        <v>0</v>
      </c>
    </row>
    <row r="1290" spans="1:27" x14ac:dyDescent="0.2">
      <c r="A1290" s="89">
        <f>VLOOKUP(C1290,TabellenBDFS!$B$4:$C$2717,2,FALSE)</f>
        <v>180</v>
      </c>
      <c r="B1290" t="str">
        <f t="shared" si="21"/>
        <v>1806</v>
      </c>
      <c r="C1290" t="s">
        <v>184</v>
      </c>
      <c r="D1290">
        <v>6</v>
      </c>
      <c r="E1290">
        <v>80</v>
      </c>
      <c r="F1290">
        <v>80</v>
      </c>
      <c r="G1290">
        <v>80</v>
      </c>
      <c r="H1290">
        <v>90</v>
      </c>
      <c r="I1290">
        <v>90</v>
      </c>
      <c r="J1290">
        <v>100</v>
      </c>
      <c r="K1290">
        <v>110</v>
      </c>
      <c r="L1290">
        <v>110</v>
      </c>
      <c r="M1290">
        <v>110</v>
      </c>
      <c r="N1290">
        <v>120</v>
      </c>
      <c r="O1290">
        <v>130</v>
      </c>
      <c r="P1290">
        <v>130</v>
      </c>
      <c r="Q1290">
        <v>120</v>
      </c>
      <c r="R1290">
        <v>120</v>
      </c>
      <c r="S1290">
        <v>120</v>
      </c>
      <c r="T1290">
        <v>110</v>
      </c>
      <c r="U1290">
        <v>110</v>
      </c>
      <c r="V1290">
        <v>110</v>
      </c>
      <c r="W1290">
        <v>110</v>
      </c>
      <c r="X1290">
        <v>110</v>
      </c>
      <c r="Y1290" s="145">
        <v>110</v>
      </c>
      <c r="Z1290">
        <v>110</v>
      </c>
      <c r="AA1290">
        <v>110</v>
      </c>
    </row>
    <row r="1291" spans="1:27" x14ac:dyDescent="0.2">
      <c r="A1291" s="89">
        <f>VLOOKUP(C1291,TabellenBDFS!$B$4:$C$2717,2,FALSE)</f>
        <v>180</v>
      </c>
      <c r="B1291" t="str">
        <f t="shared" ref="B1291:B1354" si="22">CONCATENATE(A1291,D1291)</f>
        <v>1807</v>
      </c>
      <c r="C1291" t="s">
        <v>184</v>
      </c>
      <c r="D1291">
        <v>7</v>
      </c>
      <c r="E1291">
        <v>50</v>
      </c>
      <c r="F1291">
        <v>60</v>
      </c>
      <c r="G1291">
        <v>40</v>
      </c>
      <c r="H1291">
        <v>40</v>
      </c>
      <c r="I1291">
        <v>50</v>
      </c>
      <c r="J1291">
        <v>50</v>
      </c>
      <c r="K1291">
        <v>50</v>
      </c>
      <c r="L1291">
        <v>50</v>
      </c>
      <c r="M1291">
        <v>40</v>
      </c>
      <c r="N1291">
        <v>50</v>
      </c>
      <c r="O1291">
        <v>50</v>
      </c>
      <c r="P1291">
        <v>50</v>
      </c>
      <c r="Q1291">
        <v>40</v>
      </c>
      <c r="R1291">
        <v>30</v>
      </c>
      <c r="S1291">
        <v>30</v>
      </c>
      <c r="T1291">
        <v>30</v>
      </c>
      <c r="U1291">
        <v>30</v>
      </c>
      <c r="V1291">
        <v>20</v>
      </c>
      <c r="W1291">
        <v>20</v>
      </c>
      <c r="X1291">
        <v>40</v>
      </c>
      <c r="Y1291" s="145">
        <v>30</v>
      </c>
      <c r="Z1291">
        <v>30</v>
      </c>
      <c r="AA1291">
        <v>30</v>
      </c>
    </row>
    <row r="1292" spans="1:27" x14ac:dyDescent="0.2">
      <c r="A1292" s="89">
        <f>VLOOKUP(C1292,TabellenBDFS!$B$4:$C$2717,2,FALSE)</f>
        <v>181</v>
      </c>
      <c r="B1292" t="str">
        <f t="shared" si="22"/>
        <v>1811</v>
      </c>
      <c r="C1292" t="s">
        <v>185</v>
      </c>
      <c r="D1292">
        <v>1</v>
      </c>
      <c r="E1292">
        <v>250</v>
      </c>
      <c r="F1292">
        <v>250</v>
      </c>
      <c r="G1292">
        <v>270</v>
      </c>
      <c r="H1292">
        <v>270</v>
      </c>
      <c r="I1292">
        <v>270</v>
      </c>
      <c r="J1292">
        <v>280</v>
      </c>
      <c r="K1292">
        <v>270</v>
      </c>
      <c r="L1292">
        <v>270</v>
      </c>
      <c r="M1292">
        <v>270</v>
      </c>
      <c r="N1292">
        <v>270</v>
      </c>
      <c r="O1292">
        <v>290</v>
      </c>
      <c r="P1292">
        <v>280</v>
      </c>
      <c r="Q1292">
        <v>310</v>
      </c>
      <c r="R1292">
        <v>310</v>
      </c>
      <c r="S1292">
        <v>290</v>
      </c>
      <c r="T1292">
        <v>310</v>
      </c>
      <c r="U1292">
        <v>310</v>
      </c>
      <c r="V1292">
        <v>320</v>
      </c>
      <c r="W1292">
        <v>320</v>
      </c>
      <c r="X1292">
        <v>310</v>
      </c>
      <c r="Y1292" s="145">
        <v>300</v>
      </c>
      <c r="Z1292">
        <v>310</v>
      </c>
      <c r="AA1292">
        <v>320</v>
      </c>
    </row>
    <row r="1293" spans="1:27" x14ac:dyDescent="0.2">
      <c r="A1293" s="89">
        <f>VLOOKUP(C1293,TabellenBDFS!$B$4:$C$2717,2,FALSE)</f>
        <v>181</v>
      </c>
      <c r="B1293" t="str">
        <f t="shared" si="22"/>
        <v>1812</v>
      </c>
      <c r="C1293" t="s">
        <v>185</v>
      </c>
      <c r="D1293">
        <v>2</v>
      </c>
      <c r="E1293">
        <v>100</v>
      </c>
      <c r="F1293">
        <v>100</v>
      </c>
      <c r="G1293">
        <v>110</v>
      </c>
      <c r="H1293">
        <v>100</v>
      </c>
      <c r="I1293">
        <v>90</v>
      </c>
      <c r="J1293">
        <v>90</v>
      </c>
      <c r="K1293">
        <v>80</v>
      </c>
      <c r="L1293">
        <v>80</v>
      </c>
      <c r="M1293">
        <v>80</v>
      </c>
      <c r="N1293">
        <v>80</v>
      </c>
      <c r="O1293">
        <v>80</v>
      </c>
      <c r="P1293">
        <v>70</v>
      </c>
      <c r="Q1293">
        <v>70</v>
      </c>
      <c r="R1293">
        <v>70</v>
      </c>
      <c r="S1293">
        <v>60</v>
      </c>
      <c r="T1293">
        <v>60</v>
      </c>
      <c r="U1293">
        <v>60</v>
      </c>
      <c r="V1293">
        <v>60</v>
      </c>
      <c r="W1293">
        <v>60</v>
      </c>
      <c r="X1293">
        <v>60</v>
      </c>
      <c r="Y1293" s="145">
        <v>50</v>
      </c>
      <c r="Z1293">
        <v>50</v>
      </c>
      <c r="AA1293">
        <v>50</v>
      </c>
    </row>
    <row r="1294" spans="1:27" x14ac:dyDescent="0.2">
      <c r="A1294" s="89">
        <f>VLOOKUP(C1294,TabellenBDFS!$B$4:$C$2717,2,FALSE)</f>
        <v>181</v>
      </c>
      <c r="B1294" t="str">
        <f t="shared" si="22"/>
        <v>1813</v>
      </c>
      <c r="C1294" t="s">
        <v>185</v>
      </c>
      <c r="D1294">
        <v>3</v>
      </c>
      <c r="E1294">
        <v>0</v>
      </c>
      <c r="F1294">
        <v>0</v>
      </c>
      <c r="G1294">
        <v>0</v>
      </c>
      <c r="H1294">
        <v>10</v>
      </c>
      <c r="I1294">
        <v>10</v>
      </c>
      <c r="J1294">
        <v>20</v>
      </c>
      <c r="K1294">
        <v>20</v>
      </c>
      <c r="L1294">
        <v>30</v>
      </c>
      <c r="M1294">
        <v>20</v>
      </c>
      <c r="N1294">
        <v>30</v>
      </c>
      <c r="O1294">
        <v>30</v>
      </c>
      <c r="P1294">
        <v>30</v>
      </c>
      <c r="Q1294">
        <v>40</v>
      </c>
      <c r="R1294">
        <v>40</v>
      </c>
      <c r="S1294">
        <v>40</v>
      </c>
      <c r="T1294">
        <v>50</v>
      </c>
      <c r="U1294">
        <v>50</v>
      </c>
      <c r="V1294">
        <v>60</v>
      </c>
      <c r="W1294">
        <v>50</v>
      </c>
      <c r="X1294">
        <v>50</v>
      </c>
      <c r="Y1294" s="145">
        <v>50</v>
      </c>
      <c r="Z1294">
        <v>60</v>
      </c>
      <c r="AA1294">
        <v>60</v>
      </c>
    </row>
    <row r="1295" spans="1:27" x14ac:dyDescent="0.2">
      <c r="A1295" s="89">
        <f>VLOOKUP(C1295,TabellenBDFS!$B$4:$C$2717,2,FALSE)</f>
        <v>181</v>
      </c>
      <c r="B1295" t="str">
        <f t="shared" si="22"/>
        <v>1814</v>
      </c>
      <c r="C1295" t="s">
        <v>185</v>
      </c>
      <c r="D1295">
        <v>4</v>
      </c>
      <c r="E1295">
        <v>0</v>
      </c>
      <c r="F1295">
        <v>0</v>
      </c>
      <c r="G1295">
        <v>0</v>
      </c>
      <c r="H1295">
        <v>0</v>
      </c>
      <c r="I1295">
        <v>10</v>
      </c>
      <c r="J1295">
        <v>10</v>
      </c>
      <c r="K1295">
        <v>10</v>
      </c>
      <c r="L1295">
        <v>10</v>
      </c>
      <c r="M1295">
        <v>10</v>
      </c>
      <c r="N1295">
        <v>20</v>
      </c>
      <c r="O1295">
        <v>20</v>
      </c>
      <c r="P1295">
        <v>10</v>
      </c>
      <c r="Q1295">
        <v>20</v>
      </c>
      <c r="R1295">
        <v>20</v>
      </c>
      <c r="S1295">
        <v>10</v>
      </c>
      <c r="T1295">
        <v>20</v>
      </c>
      <c r="U1295">
        <v>10</v>
      </c>
      <c r="V1295">
        <v>20</v>
      </c>
      <c r="W1295">
        <v>20</v>
      </c>
      <c r="X1295">
        <v>20</v>
      </c>
      <c r="Y1295" s="145">
        <v>20</v>
      </c>
      <c r="Z1295">
        <v>20</v>
      </c>
      <c r="AA1295">
        <v>20</v>
      </c>
    </row>
    <row r="1296" spans="1:27" x14ac:dyDescent="0.2">
      <c r="A1296" s="89">
        <f>VLOOKUP(C1296,TabellenBDFS!$B$4:$C$2717,2,FALSE)</f>
        <v>181</v>
      </c>
      <c r="B1296" t="str">
        <f t="shared" si="22"/>
        <v>1815</v>
      </c>
      <c r="C1296" t="s">
        <v>185</v>
      </c>
      <c r="D1296">
        <v>5</v>
      </c>
      <c r="E1296">
        <v>30</v>
      </c>
      <c r="F1296">
        <v>30</v>
      </c>
      <c r="G1296">
        <v>30</v>
      </c>
      <c r="H1296">
        <v>30</v>
      </c>
      <c r="I1296">
        <v>30</v>
      </c>
      <c r="J1296">
        <v>20</v>
      </c>
      <c r="K1296">
        <v>20</v>
      </c>
      <c r="L1296">
        <v>20</v>
      </c>
      <c r="M1296">
        <v>20</v>
      </c>
      <c r="N1296">
        <v>20</v>
      </c>
      <c r="O1296">
        <v>10</v>
      </c>
      <c r="P1296">
        <v>10</v>
      </c>
      <c r="Q1296">
        <v>20</v>
      </c>
      <c r="R1296">
        <v>20</v>
      </c>
      <c r="S1296">
        <v>20</v>
      </c>
      <c r="T1296">
        <v>20</v>
      </c>
      <c r="U1296">
        <v>20</v>
      </c>
      <c r="V1296">
        <v>20</v>
      </c>
      <c r="W1296">
        <v>20</v>
      </c>
      <c r="X1296">
        <v>20</v>
      </c>
      <c r="Y1296" s="145">
        <v>20</v>
      </c>
      <c r="Z1296">
        <v>20</v>
      </c>
      <c r="AA1296">
        <v>20</v>
      </c>
    </row>
    <row r="1297" spans="1:27" x14ac:dyDescent="0.2">
      <c r="A1297" s="89">
        <f>VLOOKUP(C1297,TabellenBDFS!$B$4:$C$2717,2,FALSE)</f>
        <v>181</v>
      </c>
      <c r="B1297" t="str">
        <f t="shared" si="22"/>
        <v>1816</v>
      </c>
      <c r="C1297" t="s">
        <v>185</v>
      </c>
      <c r="D1297">
        <v>6</v>
      </c>
      <c r="E1297">
        <v>50</v>
      </c>
      <c r="F1297">
        <v>50</v>
      </c>
      <c r="G1297">
        <v>70</v>
      </c>
      <c r="H1297">
        <v>70</v>
      </c>
      <c r="I1297">
        <v>70</v>
      </c>
      <c r="J1297">
        <v>80</v>
      </c>
      <c r="K1297">
        <v>80</v>
      </c>
      <c r="L1297">
        <v>80</v>
      </c>
      <c r="M1297">
        <v>80</v>
      </c>
      <c r="N1297">
        <v>80</v>
      </c>
      <c r="O1297">
        <v>90</v>
      </c>
      <c r="P1297">
        <v>100</v>
      </c>
      <c r="Q1297">
        <v>110</v>
      </c>
      <c r="R1297">
        <v>110</v>
      </c>
      <c r="S1297">
        <v>110</v>
      </c>
      <c r="T1297">
        <v>110</v>
      </c>
      <c r="U1297">
        <v>110</v>
      </c>
      <c r="V1297">
        <v>110</v>
      </c>
      <c r="W1297">
        <v>110</v>
      </c>
      <c r="X1297">
        <v>110</v>
      </c>
      <c r="Y1297" s="145">
        <v>100</v>
      </c>
      <c r="Z1297">
        <v>100</v>
      </c>
      <c r="AA1297">
        <v>100</v>
      </c>
    </row>
    <row r="1298" spans="1:27" x14ac:dyDescent="0.2">
      <c r="A1298" s="89">
        <f>VLOOKUP(C1298,TabellenBDFS!$B$4:$C$2717,2,FALSE)</f>
        <v>181</v>
      </c>
      <c r="B1298" t="str">
        <f t="shared" si="22"/>
        <v>1817</v>
      </c>
      <c r="C1298" t="s">
        <v>185</v>
      </c>
      <c r="D1298">
        <v>7</v>
      </c>
      <c r="E1298">
        <v>70</v>
      </c>
      <c r="F1298">
        <v>70</v>
      </c>
      <c r="G1298">
        <v>70</v>
      </c>
      <c r="H1298">
        <v>70</v>
      </c>
      <c r="I1298">
        <v>60</v>
      </c>
      <c r="J1298">
        <v>60</v>
      </c>
      <c r="K1298">
        <v>60</v>
      </c>
      <c r="L1298">
        <v>60</v>
      </c>
      <c r="M1298">
        <v>60</v>
      </c>
      <c r="N1298">
        <v>60</v>
      </c>
      <c r="O1298">
        <v>60</v>
      </c>
      <c r="P1298">
        <v>50</v>
      </c>
      <c r="Q1298">
        <v>60</v>
      </c>
      <c r="R1298">
        <v>60</v>
      </c>
      <c r="S1298">
        <v>50</v>
      </c>
      <c r="T1298">
        <v>50</v>
      </c>
      <c r="U1298">
        <v>50</v>
      </c>
      <c r="V1298">
        <v>50</v>
      </c>
      <c r="W1298">
        <v>60</v>
      </c>
      <c r="X1298">
        <v>60</v>
      </c>
      <c r="Y1298" s="145">
        <v>60</v>
      </c>
      <c r="Z1298">
        <v>60</v>
      </c>
      <c r="AA1298">
        <v>60</v>
      </c>
    </row>
    <row r="1299" spans="1:27" x14ac:dyDescent="0.2">
      <c r="A1299" s="89">
        <f>VLOOKUP(C1299,TabellenBDFS!$B$4:$C$2717,2,FALSE)</f>
        <v>182</v>
      </c>
      <c r="B1299" t="str">
        <f t="shared" si="22"/>
        <v>1821</v>
      </c>
      <c r="C1299" t="s">
        <v>186</v>
      </c>
      <c r="D1299">
        <v>1</v>
      </c>
      <c r="E1299">
        <v>6550</v>
      </c>
      <c r="F1299">
        <v>6600</v>
      </c>
      <c r="G1299">
        <v>6700</v>
      </c>
      <c r="H1299">
        <v>7090</v>
      </c>
      <c r="I1299">
        <v>7670</v>
      </c>
      <c r="J1299">
        <v>7510</v>
      </c>
      <c r="K1299">
        <v>7440</v>
      </c>
      <c r="L1299">
        <v>7550</v>
      </c>
      <c r="M1299">
        <v>7660</v>
      </c>
      <c r="N1299">
        <v>7600</v>
      </c>
      <c r="O1299">
        <v>7390</v>
      </c>
      <c r="P1299">
        <v>7360</v>
      </c>
      <c r="Q1299">
        <v>7660</v>
      </c>
      <c r="R1299">
        <v>7880</v>
      </c>
      <c r="S1299">
        <v>7740</v>
      </c>
      <c r="T1299">
        <v>7800</v>
      </c>
      <c r="U1299">
        <v>8060</v>
      </c>
      <c r="V1299">
        <v>7990</v>
      </c>
      <c r="W1299">
        <v>7960</v>
      </c>
      <c r="X1299">
        <v>7980</v>
      </c>
      <c r="Y1299" s="145">
        <v>8570</v>
      </c>
      <c r="Z1299">
        <v>8340</v>
      </c>
      <c r="AA1299">
        <v>8230</v>
      </c>
    </row>
    <row r="1300" spans="1:27" x14ac:dyDescent="0.2">
      <c r="A1300" s="89">
        <f>VLOOKUP(C1300,TabellenBDFS!$B$4:$C$2717,2,FALSE)</f>
        <v>182</v>
      </c>
      <c r="B1300" t="str">
        <f t="shared" si="22"/>
        <v>1822</v>
      </c>
      <c r="C1300" t="s">
        <v>186</v>
      </c>
      <c r="D1300">
        <v>2</v>
      </c>
      <c r="E1300">
        <v>2020</v>
      </c>
      <c r="F1300">
        <v>2000</v>
      </c>
      <c r="G1300">
        <v>1830</v>
      </c>
      <c r="H1300">
        <v>1810</v>
      </c>
      <c r="I1300">
        <v>1510</v>
      </c>
      <c r="J1300">
        <v>1460</v>
      </c>
      <c r="K1300">
        <v>1340</v>
      </c>
      <c r="L1300">
        <v>1310</v>
      </c>
      <c r="M1300">
        <v>1270</v>
      </c>
      <c r="N1300">
        <v>1230</v>
      </c>
      <c r="O1300">
        <v>1170</v>
      </c>
      <c r="P1300">
        <v>1140</v>
      </c>
      <c r="Q1300">
        <v>1100</v>
      </c>
      <c r="R1300">
        <v>1050</v>
      </c>
      <c r="S1300">
        <v>980</v>
      </c>
      <c r="T1300">
        <v>950</v>
      </c>
      <c r="U1300">
        <v>940</v>
      </c>
      <c r="V1300">
        <v>850</v>
      </c>
      <c r="W1300">
        <v>800</v>
      </c>
      <c r="X1300">
        <v>760</v>
      </c>
      <c r="Y1300" s="145">
        <v>740</v>
      </c>
      <c r="Z1300">
        <v>720</v>
      </c>
      <c r="AA1300">
        <v>690</v>
      </c>
    </row>
    <row r="1301" spans="1:27" x14ac:dyDescent="0.2">
      <c r="A1301" s="89">
        <f>VLOOKUP(C1301,TabellenBDFS!$B$4:$C$2717,2,FALSE)</f>
        <v>182</v>
      </c>
      <c r="B1301" t="str">
        <f t="shared" si="22"/>
        <v>1823</v>
      </c>
      <c r="C1301" t="s">
        <v>186</v>
      </c>
      <c r="D1301">
        <v>3</v>
      </c>
      <c r="E1301">
        <v>20</v>
      </c>
      <c r="F1301">
        <v>60</v>
      </c>
      <c r="G1301">
        <v>160</v>
      </c>
      <c r="H1301">
        <v>250</v>
      </c>
      <c r="I1301">
        <v>310</v>
      </c>
      <c r="J1301">
        <v>370</v>
      </c>
      <c r="K1301">
        <v>440</v>
      </c>
      <c r="L1301">
        <v>520</v>
      </c>
      <c r="M1301">
        <v>580</v>
      </c>
      <c r="N1301">
        <v>630</v>
      </c>
      <c r="O1301">
        <v>660</v>
      </c>
      <c r="P1301">
        <v>740</v>
      </c>
      <c r="Q1301">
        <v>780</v>
      </c>
      <c r="R1301">
        <v>800</v>
      </c>
      <c r="S1301">
        <v>800</v>
      </c>
      <c r="T1301">
        <v>850</v>
      </c>
      <c r="U1301">
        <v>900</v>
      </c>
      <c r="V1301">
        <v>950</v>
      </c>
      <c r="W1301">
        <v>960</v>
      </c>
      <c r="X1301">
        <v>1030</v>
      </c>
      <c r="Y1301" s="145">
        <v>1220</v>
      </c>
      <c r="Z1301">
        <v>1310</v>
      </c>
      <c r="AA1301">
        <v>1360</v>
      </c>
    </row>
    <row r="1302" spans="1:27" x14ac:dyDescent="0.2">
      <c r="A1302" s="89">
        <f>VLOOKUP(C1302,TabellenBDFS!$B$4:$C$2717,2,FALSE)</f>
        <v>182</v>
      </c>
      <c r="B1302" t="str">
        <f t="shared" si="22"/>
        <v>1824</v>
      </c>
      <c r="C1302" t="s">
        <v>186</v>
      </c>
      <c r="D1302">
        <v>4</v>
      </c>
      <c r="E1302">
        <v>0</v>
      </c>
      <c r="F1302">
        <v>0</v>
      </c>
      <c r="G1302">
        <v>0</v>
      </c>
      <c r="H1302">
        <v>0</v>
      </c>
      <c r="I1302">
        <v>0</v>
      </c>
      <c r="J1302">
        <v>0</v>
      </c>
      <c r="K1302">
        <v>0</v>
      </c>
      <c r="L1302">
        <v>0</v>
      </c>
      <c r="M1302">
        <v>0</v>
      </c>
      <c r="N1302">
        <v>0</v>
      </c>
      <c r="O1302">
        <v>0</v>
      </c>
      <c r="P1302">
        <v>0</v>
      </c>
      <c r="Q1302">
        <v>70</v>
      </c>
      <c r="R1302">
        <v>420</v>
      </c>
      <c r="S1302">
        <v>370</v>
      </c>
      <c r="T1302">
        <v>380</v>
      </c>
      <c r="U1302">
        <v>390</v>
      </c>
      <c r="V1302">
        <v>440</v>
      </c>
      <c r="W1302">
        <v>400</v>
      </c>
      <c r="X1302">
        <v>410</v>
      </c>
      <c r="Y1302" s="145">
        <v>490</v>
      </c>
      <c r="Z1302">
        <v>510</v>
      </c>
      <c r="AA1302">
        <v>530</v>
      </c>
    </row>
    <row r="1303" spans="1:27" x14ac:dyDescent="0.2">
      <c r="A1303" s="89">
        <f>VLOOKUP(C1303,TabellenBDFS!$B$4:$C$2717,2,FALSE)</f>
        <v>182</v>
      </c>
      <c r="B1303" t="str">
        <f t="shared" si="22"/>
        <v>1825</v>
      </c>
      <c r="C1303" t="s">
        <v>186</v>
      </c>
      <c r="D1303">
        <v>5</v>
      </c>
      <c r="E1303">
        <v>90</v>
      </c>
      <c r="F1303">
        <v>90</v>
      </c>
      <c r="G1303">
        <v>100</v>
      </c>
      <c r="H1303">
        <v>110</v>
      </c>
      <c r="I1303">
        <v>120</v>
      </c>
      <c r="J1303">
        <v>130</v>
      </c>
      <c r="K1303">
        <v>120</v>
      </c>
      <c r="L1303">
        <v>120</v>
      </c>
      <c r="M1303">
        <v>100</v>
      </c>
      <c r="N1303">
        <v>100</v>
      </c>
      <c r="O1303">
        <v>110</v>
      </c>
      <c r="P1303">
        <v>100</v>
      </c>
      <c r="Q1303">
        <v>100</v>
      </c>
      <c r="R1303">
        <v>110</v>
      </c>
      <c r="S1303">
        <v>120</v>
      </c>
      <c r="T1303">
        <v>130</v>
      </c>
      <c r="U1303">
        <v>120</v>
      </c>
      <c r="V1303">
        <v>100</v>
      </c>
      <c r="W1303">
        <v>100</v>
      </c>
      <c r="X1303">
        <v>90</v>
      </c>
      <c r="Y1303" s="145">
        <v>100</v>
      </c>
      <c r="Z1303">
        <v>120</v>
      </c>
      <c r="AA1303">
        <v>110</v>
      </c>
    </row>
    <row r="1304" spans="1:27" x14ac:dyDescent="0.2">
      <c r="A1304" s="89">
        <f>VLOOKUP(C1304,TabellenBDFS!$B$4:$C$2717,2,FALSE)</f>
        <v>182</v>
      </c>
      <c r="B1304" t="str">
        <f t="shared" si="22"/>
        <v>1826</v>
      </c>
      <c r="C1304" t="s">
        <v>186</v>
      </c>
      <c r="D1304">
        <v>6</v>
      </c>
      <c r="E1304">
        <v>1840</v>
      </c>
      <c r="F1304">
        <v>1900</v>
      </c>
      <c r="G1304">
        <v>1930</v>
      </c>
      <c r="H1304">
        <v>2100</v>
      </c>
      <c r="I1304">
        <v>2210</v>
      </c>
      <c r="J1304">
        <v>2210</v>
      </c>
      <c r="K1304">
        <v>2170</v>
      </c>
      <c r="L1304">
        <v>2140</v>
      </c>
      <c r="M1304">
        <v>2130</v>
      </c>
      <c r="N1304">
        <v>2130</v>
      </c>
      <c r="O1304">
        <v>2020</v>
      </c>
      <c r="P1304">
        <v>1950</v>
      </c>
      <c r="Q1304">
        <v>1940</v>
      </c>
      <c r="R1304">
        <v>1950</v>
      </c>
      <c r="S1304">
        <v>1860</v>
      </c>
      <c r="T1304">
        <v>1850</v>
      </c>
      <c r="U1304">
        <v>1860</v>
      </c>
      <c r="V1304">
        <v>1830</v>
      </c>
      <c r="W1304">
        <v>1750</v>
      </c>
      <c r="X1304">
        <v>1690</v>
      </c>
      <c r="Y1304" s="145">
        <v>1770</v>
      </c>
      <c r="Z1304">
        <v>1800</v>
      </c>
      <c r="AA1304">
        <v>1750</v>
      </c>
    </row>
    <row r="1305" spans="1:27" x14ac:dyDescent="0.2">
      <c r="A1305" s="89">
        <f>VLOOKUP(C1305,TabellenBDFS!$B$4:$C$2717,2,FALSE)</f>
        <v>182</v>
      </c>
      <c r="B1305" t="str">
        <f t="shared" si="22"/>
        <v>1827</v>
      </c>
      <c r="C1305" t="s">
        <v>186</v>
      </c>
      <c r="D1305">
        <v>7</v>
      </c>
      <c r="E1305">
        <v>2580</v>
      </c>
      <c r="F1305">
        <v>2540</v>
      </c>
      <c r="G1305">
        <v>2680</v>
      </c>
      <c r="H1305">
        <v>2830</v>
      </c>
      <c r="I1305">
        <v>3520</v>
      </c>
      <c r="J1305">
        <v>3340</v>
      </c>
      <c r="K1305">
        <v>3370</v>
      </c>
      <c r="L1305">
        <v>3460</v>
      </c>
      <c r="M1305">
        <v>3580</v>
      </c>
      <c r="N1305">
        <v>3520</v>
      </c>
      <c r="O1305">
        <v>3430</v>
      </c>
      <c r="P1305">
        <v>3430</v>
      </c>
      <c r="Q1305">
        <v>3680</v>
      </c>
      <c r="R1305">
        <v>3550</v>
      </c>
      <c r="S1305">
        <v>3620</v>
      </c>
      <c r="T1305">
        <v>3640</v>
      </c>
      <c r="U1305">
        <v>3860</v>
      </c>
      <c r="V1305">
        <v>3820</v>
      </c>
      <c r="W1305">
        <v>3950</v>
      </c>
      <c r="X1305">
        <v>4000</v>
      </c>
      <c r="Y1305" s="145">
        <v>4250</v>
      </c>
      <c r="Z1305">
        <v>3890</v>
      </c>
      <c r="AA1305">
        <v>3800</v>
      </c>
    </row>
    <row r="1306" spans="1:27" x14ac:dyDescent="0.2">
      <c r="A1306" s="89" t="e">
        <f>VLOOKUP(C1306,TabellenBDFS!$B$4:$C$2717,2,FALSE)</f>
        <v>#N/A</v>
      </c>
      <c r="B1306" t="e">
        <f t="shared" si="22"/>
        <v>#N/A</v>
      </c>
      <c r="C1306" t="s">
        <v>187</v>
      </c>
      <c r="D1306">
        <v>1</v>
      </c>
      <c r="E1306">
        <v>120</v>
      </c>
      <c r="F1306">
        <v>110</v>
      </c>
      <c r="G1306">
        <v>110</v>
      </c>
      <c r="H1306">
        <v>120</v>
      </c>
      <c r="I1306">
        <v>130</v>
      </c>
      <c r="J1306">
        <v>120</v>
      </c>
      <c r="K1306">
        <v>120</v>
      </c>
      <c r="L1306">
        <v>140</v>
      </c>
      <c r="M1306">
        <v>140</v>
      </c>
      <c r="N1306">
        <v>140</v>
      </c>
      <c r="O1306">
        <v>130</v>
      </c>
      <c r="P1306">
        <v>130</v>
      </c>
      <c r="Q1306">
        <v>140</v>
      </c>
      <c r="R1306">
        <v>130</v>
      </c>
      <c r="S1306">
        <v>130</v>
      </c>
      <c r="T1306">
        <v>140</v>
      </c>
      <c r="U1306">
        <v>140</v>
      </c>
      <c r="V1306">
        <v>150</v>
      </c>
      <c r="W1306">
        <v>150</v>
      </c>
      <c r="X1306">
        <v>160</v>
      </c>
      <c r="Y1306" s="145" t="e">
        <v>#N/A</v>
      </c>
      <c r="Z1306" t="e">
        <v>#N/A</v>
      </c>
      <c r="AA1306" t="e">
        <v>#N/A</v>
      </c>
    </row>
    <row r="1307" spans="1:27" x14ac:dyDescent="0.2">
      <c r="A1307" s="89" t="e">
        <f>VLOOKUP(C1307,TabellenBDFS!$B$4:$C$2717,2,FALSE)</f>
        <v>#N/A</v>
      </c>
      <c r="B1307" t="e">
        <f t="shared" si="22"/>
        <v>#N/A</v>
      </c>
      <c r="C1307" t="s">
        <v>187</v>
      </c>
      <c r="D1307">
        <v>2</v>
      </c>
      <c r="E1307">
        <v>30</v>
      </c>
      <c r="F1307">
        <v>20</v>
      </c>
      <c r="G1307">
        <v>20</v>
      </c>
      <c r="H1307">
        <v>20</v>
      </c>
      <c r="I1307">
        <v>20</v>
      </c>
      <c r="J1307">
        <v>20</v>
      </c>
      <c r="K1307">
        <v>20</v>
      </c>
      <c r="L1307">
        <v>20</v>
      </c>
      <c r="M1307">
        <v>20</v>
      </c>
      <c r="N1307">
        <v>20</v>
      </c>
      <c r="O1307">
        <v>20</v>
      </c>
      <c r="P1307">
        <v>20</v>
      </c>
      <c r="Q1307">
        <v>20</v>
      </c>
      <c r="R1307">
        <v>10</v>
      </c>
      <c r="S1307">
        <v>10</v>
      </c>
      <c r="T1307">
        <v>10</v>
      </c>
      <c r="U1307">
        <v>10</v>
      </c>
      <c r="V1307">
        <v>10</v>
      </c>
      <c r="W1307">
        <v>10</v>
      </c>
      <c r="X1307">
        <v>10</v>
      </c>
      <c r="Y1307" s="145" t="e">
        <v>#N/A</v>
      </c>
      <c r="Z1307" t="e">
        <v>#N/A</v>
      </c>
      <c r="AA1307" t="e">
        <v>#N/A</v>
      </c>
    </row>
    <row r="1308" spans="1:27" x14ac:dyDescent="0.2">
      <c r="A1308" s="89" t="e">
        <f>VLOOKUP(C1308,TabellenBDFS!$B$4:$C$2717,2,FALSE)</f>
        <v>#N/A</v>
      </c>
      <c r="B1308" t="e">
        <f t="shared" si="22"/>
        <v>#N/A</v>
      </c>
      <c r="C1308" t="s">
        <v>187</v>
      </c>
      <c r="D1308">
        <v>3</v>
      </c>
      <c r="E1308">
        <v>0</v>
      </c>
      <c r="F1308">
        <v>0</v>
      </c>
      <c r="G1308">
        <v>0</v>
      </c>
      <c r="H1308">
        <v>10</v>
      </c>
      <c r="I1308">
        <v>10</v>
      </c>
      <c r="J1308">
        <v>10</v>
      </c>
      <c r="K1308">
        <v>10</v>
      </c>
      <c r="L1308">
        <v>20</v>
      </c>
      <c r="M1308">
        <v>20</v>
      </c>
      <c r="N1308">
        <v>20</v>
      </c>
      <c r="O1308">
        <v>20</v>
      </c>
      <c r="P1308">
        <v>20</v>
      </c>
      <c r="Q1308">
        <v>20</v>
      </c>
      <c r="R1308">
        <v>20</v>
      </c>
      <c r="S1308">
        <v>20</v>
      </c>
      <c r="T1308">
        <v>20</v>
      </c>
      <c r="U1308">
        <v>20</v>
      </c>
      <c r="V1308">
        <v>30</v>
      </c>
      <c r="W1308">
        <v>30</v>
      </c>
      <c r="X1308">
        <v>30</v>
      </c>
      <c r="Y1308" s="145" t="e">
        <v>#N/A</v>
      </c>
      <c r="Z1308" t="e">
        <v>#N/A</v>
      </c>
      <c r="AA1308" t="e">
        <v>#N/A</v>
      </c>
    </row>
    <row r="1309" spans="1:27" x14ac:dyDescent="0.2">
      <c r="A1309" s="89" t="e">
        <f>VLOOKUP(C1309,TabellenBDFS!$B$4:$C$2717,2,FALSE)</f>
        <v>#N/A</v>
      </c>
      <c r="B1309" t="e">
        <f t="shared" si="22"/>
        <v>#N/A</v>
      </c>
      <c r="C1309" t="s">
        <v>187</v>
      </c>
      <c r="D1309">
        <v>4</v>
      </c>
      <c r="E1309">
        <v>0</v>
      </c>
      <c r="F1309">
        <v>0</v>
      </c>
      <c r="G1309">
        <v>0</v>
      </c>
      <c r="H1309">
        <v>0</v>
      </c>
      <c r="I1309">
        <v>0</v>
      </c>
      <c r="J1309">
        <v>0</v>
      </c>
      <c r="K1309">
        <v>0</v>
      </c>
      <c r="L1309">
        <v>10</v>
      </c>
      <c r="M1309">
        <v>10</v>
      </c>
      <c r="N1309">
        <v>10</v>
      </c>
      <c r="O1309">
        <v>10</v>
      </c>
      <c r="P1309">
        <v>10</v>
      </c>
      <c r="Q1309">
        <v>10</v>
      </c>
      <c r="R1309">
        <v>0</v>
      </c>
      <c r="S1309">
        <v>10</v>
      </c>
      <c r="T1309">
        <v>10</v>
      </c>
      <c r="U1309">
        <v>0</v>
      </c>
      <c r="V1309">
        <v>0</v>
      </c>
      <c r="W1309">
        <v>10</v>
      </c>
      <c r="X1309">
        <v>10</v>
      </c>
      <c r="Y1309" s="145" t="e">
        <v>#N/A</v>
      </c>
      <c r="Z1309" t="e">
        <v>#N/A</v>
      </c>
      <c r="AA1309" t="e">
        <v>#N/A</v>
      </c>
    </row>
    <row r="1310" spans="1:27" x14ac:dyDescent="0.2">
      <c r="A1310" s="89" t="e">
        <f>VLOOKUP(C1310,TabellenBDFS!$B$4:$C$2717,2,FALSE)</f>
        <v>#N/A</v>
      </c>
      <c r="B1310" t="e">
        <f t="shared" si="22"/>
        <v>#N/A</v>
      </c>
      <c r="C1310" t="s">
        <v>187</v>
      </c>
      <c r="D1310">
        <v>5</v>
      </c>
      <c r="E1310">
        <v>0</v>
      </c>
      <c r="F1310">
        <v>0</v>
      </c>
      <c r="G1310">
        <v>0</v>
      </c>
      <c r="H1310">
        <v>10</v>
      </c>
      <c r="I1310">
        <v>10</v>
      </c>
      <c r="J1310">
        <v>10</v>
      </c>
      <c r="K1310">
        <v>10</v>
      </c>
      <c r="L1310">
        <v>10</v>
      </c>
      <c r="M1310">
        <v>10</v>
      </c>
      <c r="N1310">
        <v>10</v>
      </c>
      <c r="O1310">
        <v>10</v>
      </c>
      <c r="P1310">
        <v>10</v>
      </c>
      <c r="Q1310">
        <v>10</v>
      </c>
      <c r="R1310">
        <v>10</v>
      </c>
      <c r="S1310">
        <v>10</v>
      </c>
      <c r="T1310">
        <v>10</v>
      </c>
      <c r="U1310">
        <v>10</v>
      </c>
      <c r="V1310">
        <v>10</v>
      </c>
      <c r="W1310">
        <v>10</v>
      </c>
      <c r="X1310">
        <v>10</v>
      </c>
      <c r="Y1310" s="145" t="e">
        <v>#N/A</v>
      </c>
      <c r="Z1310" t="e">
        <v>#N/A</v>
      </c>
      <c r="AA1310" t="e">
        <v>#N/A</v>
      </c>
    </row>
    <row r="1311" spans="1:27" x14ac:dyDescent="0.2">
      <c r="A1311" s="89" t="e">
        <f>VLOOKUP(C1311,TabellenBDFS!$B$4:$C$2717,2,FALSE)</f>
        <v>#N/A</v>
      </c>
      <c r="B1311" t="e">
        <f t="shared" si="22"/>
        <v>#N/A</v>
      </c>
      <c r="C1311" t="s">
        <v>187</v>
      </c>
      <c r="D1311">
        <v>6</v>
      </c>
      <c r="E1311">
        <v>50</v>
      </c>
      <c r="F1311">
        <v>50</v>
      </c>
      <c r="G1311">
        <v>50</v>
      </c>
      <c r="H1311">
        <v>60</v>
      </c>
      <c r="I1311">
        <v>60</v>
      </c>
      <c r="J1311">
        <v>60</v>
      </c>
      <c r="K1311">
        <v>50</v>
      </c>
      <c r="L1311">
        <v>50</v>
      </c>
      <c r="M1311">
        <v>60</v>
      </c>
      <c r="N1311">
        <v>60</v>
      </c>
      <c r="O1311">
        <v>60</v>
      </c>
      <c r="P1311">
        <v>60</v>
      </c>
      <c r="Q1311">
        <v>60</v>
      </c>
      <c r="R1311">
        <v>60</v>
      </c>
      <c r="S1311">
        <v>60</v>
      </c>
      <c r="T1311">
        <v>70</v>
      </c>
      <c r="U1311">
        <v>70</v>
      </c>
      <c r="V1311">
        <v>70</v>
      </c>
      <c r="W1311">
        <v>80</v>
      </c>
      <c r="X1311">
        <v>80</v>
      </c>
      <c r="Y1311" s="145" t="e">
        <v>#N/A</v>
      </c>
      <c r="Z1311" t="e">
        <v>#N/A</v>
      </c>
      <c r="AA1311" t="e">
        <v>#N/A</v>
      </c>
    </row>
    <row r="1312" spans="1:27" x14ac:dyDescent="0.2">
      <c r="A1312" s="89" t="e">
        <f>VLOOKUP(C1312,TabellenBDFS!$B$4:$C$2717,2,FALSE)</f>
        <v>#N/A</v>
      </c>
      <c r="B1312" t="e">
        <f t="shared" si="22"/>
        <v>#N/A</v>
      </c>
      <c r="C1312" t="s">
        <v>187</v>
      </c>
      <c r="D1312">
        <v>7</v>
      </c>
      <c r="E1312">
        <v>30</v>
      </c>
      <c r="F1312">
        <v>30</v>
      </c>
      <c r="G1312">
        <v>30</v>
      </c>
      <c r="H1312">
        <v>30</v>
      </c>
      <c r="I1312">
        <v>30</v>
      </c>
      <c r="J1312">
        <v>30</v>
      </c>
      <c r="K1312">
        <v>30</v>
      </c>
      <c r="L1312">
        <v>30</v>
      </c>
      <c r="M1312">
        <v>30</v>
      </c>
      <c r="N1312">
        <v>30</v>
      </c>
      <c r="O1312">
        <v>30</v>
      </c>
      <c r="P1312">
        <v>30</v>
      </c>
      <c r="Q1312">
        <v>30</v>
      </c>
      <c r="R1312">
        <v>30</v>
      </c>
      <c r="S1312">
        <v>20</v>
      </c>
      <c r="T1312">
        <v>30</v>
      </c>
      <c r="U1312">
        <v>30</v>
      </c>
      <c r="V1312">
        <v>30</v>
      </c>
      <c r="W1312">
        <v>30</v>
      </c>
      <c r="X1312">
        <v>30</v>
      </c>
      <c r="Y1312" s="145" t="e">
        <v>#N/A</v>
      </c>
      <c r="Z1312" t="e">
        <v>#N/A</v>
      </c>
      <c r="AA1312" t="e">
        <v>#N/A</v>
      </c>
    </row>
    <row r="1313" spans="1:27" x14ac:dyDescent="0.2">
      <c r="A1313" s="89">
        <f>VLOOKUP(C1313,TabellenBDFS!$B$4:$C$2717,2,FALSE)</f>
        <v>183</v>
      </c>
      <c r="B1313" t="str">
        <f t="shared" si="22"/>
        <v>1831</v>
      </c>
      <c r="C1313" t="s">
        <v>188</v>
      </c>
      <c r="D1313">
        <v>1</v>
      </c>
      <c r="E1313">
        <v>3980</v>
      </c>
      <c r="F1313">
        <v>3960</v>
      </c>
      <c r="G1313">
        <v>4000</v>
      </c>
      <c r="H1313">
        <v>4160</v>
      </c>
      <c r="I1313">
        <v>4200</v>
      </c>
      <c r="J1313">
        <v>4100</v>
      </c>
      <c r="K1313">
        <v>4100</v>
      </c>
      <c r="L1313">
        <v>4110</v>
      </c>
      <c r="M1313">
        <v>4130</v>
      </c>
      <c r="N1313">
        <v>4130</v>
      </c>
      <c r="O1313">
        <v>4100</v>
      </c>
      <c r="P1313">
        <v>4110</v>
      </c>
      <c r="Q1313">
        <v>4100</v>
      </c>
      <c r="R1313">
        <v>3960</v>
      </c>
      <c r="S1313">
        <v>4030</v>
      </c>
      <c r="T1313">
        <v>4040</v>
      </c>
      <c r="U1313">
        <v>4120</v>
      </c>
      <c r="V1313">
        <v>4130</v>
      </c>
      <c r="W1313">
        <v>4080</v>
      </c>
      <c r="X1313">
        <v>4160</v>
      </c>
      <c r="Y1313" s="145">
        <v>4160</v>
      </c>
      <c r="Z1313">
        <v>4140</v>
      </c>
      <c r="AA1313">
        <v>4120</v>
      </c>
    </row>
    <row r="1314" spans="1:27" x14ac:dyDescent="0.2">
      <c r="A1314" s="89">
        <f>VLOOKUP(C1314,TabellenBDFS!$B$4:$C$2717,2,FALSE)</f>
        <v>183</v>
      </c>
      <c r="B1314" t="str">
        <f t="shared" si="22"/>
        <v>1832</v>
      </c>
      <c r="C1314" t="s">
        <v>188</v>
      </c>
      <c r="D1314">
        <v>2</v>
      </c>
      <c r="E1314">
        <v>2010</v>
      </c>
      <c r="F1314">
        <v>1920</v>
      </c>
      <c r="G1314">
        <v>1850</v>
      </c>
      <c r="H1314">
        <v>1800</v>
      </c>
      <c r="I1314">
        <v>1700</v>
      </c>
      <c r="J1314">
        <v>1570</v>
      </c>
      <c r="K1314">
        <v>1460</v>
      </c>
      <c r="L1314">
        <v>1390</v>
      </c>
      <c r="M1314">
        <v>1330</v>
      </c>
      <c r="N1314">
        <v>1250</v>
      </c>
      <c r="O1314">
        <v>1200</v>
      </c>
      <c r="P1314">
        <v>1140</v>
      </c>
      <c r="Q1314">
        <v>1100</v>
      </c>
      <c r="R1314">
        <v>1010</v>
      </c>
      <c r="S1314">
        <v>980</v>
      </c>
      <c r="T1314">
        <v>930</v>
      </c>
      <c r="U1314">
        <v>910</v>
      </c>
      <c r="V1314">
        <v>880</v>
      </c>
      <c r="W1314">
        <v>850</v>
      </c>
      <c r="X1314">
        <v>820</v>
      </c>
      <c r="Y1314" s="145">
        <v>780</v>
      </c>
      <c r="Z1314">
        <v>710</v>
      </c>
      <c r="AA1314">
        <v>680</v>
      </c>
    </row>
    <row r="1315" spans="1:27" x14ac:dyDescent="0.2">
      <c r="A1315" s="89">
        <f>VLOOKUP(C1315,TabellenBDFS!$B$4:$C$2717,2,FALSE)</f>
        <v>183</v>
      </c>
      <c r="B1315" t="str">
        <f t="shared" si="22"/>
        <v>1833</v>
      </c>
      <c r="C1315" t="s">
        <v>188</v>
      </c>
      <c r="D1315">
        <v>3</v>
      </c>
      <c r="E1315">
        <v>10</v>
      </c>
      <c r="F1315">
        <v>40</v>
      </c>
      <c r="G1315">
        <v>80</v>
      </c>
      <c r="H1315">
        <v>130</v>
      </c>
      <c r="I1315">
        <v>150</v>
      </c>
      <c r="J1315">
        <v>190</v>
      </c>
      <c r="K1315">
        <v>240</v>
      </c>
      <c r="L1315">
        <v>260</v>
      </c>
      <c r="M1315">
        <v>290</v>
      </c>
      <c r="N1315">
        <v>310</v>
      </c>
      <c r="O1315">
        <v>340</v>
      </c>
      <c r="P1315">
        <v>360</v>
      </c>
      <c r="Q1315">
        <v>370</v>
      </c>
      <c r="R1315">
        <v>390</v>
      </c>
      <c r="S1315">
        <v>440</v>
      </c>
      <c r="T1315">
        <v>430</v>
      </c>
      <c r="U1315">
        <v>440</v>
      </c>
      <c r="V1315">
        <v>450</v>
      </c>
      <c r="W1315">
        <v>470</v>
      </c>
      <c r="X1315">
        <v>510</v>
      </c>
      <c r="Y1315" s="145">
        <v>500</v>
      </c>
      <c r="Z1315">
        <v>530</v>
      </c>
      <c r="AA1315">
        <v>520</v>
      </c>
    </row>
    <row r="1316" spans="1:27" x14ac:dyDescent="0.2">
      <c r="A1316" s="89">
        <f>VLOOKUP(C1316,TabellenBDFS!$B$4:$C$2717,2,FALSE)</f>
        <v>183</v>
      </c>
      <c r="B1316" t="str">
        <f t="shared" si="22"/>
        <v>1834</v>
      </c>
      <c r="C1316" t="s">
        <v>188</v>
      </c>
      <c r="D1316">
        <v>4</v>
      </c>
      <c r="E1316">
        <v>0</v>
      </c>
      <c r="F1316">
        <v>30</v>
      </c>
      <c r="G1316">
        <v>40</v>
      </c>
      <c r="H1316">
        <v>50</v>
      </c>
      <c r="I1316">
        <v>100</v>
      </c>
      <c r="J1316">
        <v>130</v>
      </c>
      <c r="K1316">
        <v>160</v>
      </c>
      <c r="L1316">
        <v>160</v>
      </c>
      <c r="M1316">
        <v>170</v>
      </c>
      <c r="N1316">
        <v>160</v>
      </c>
      <c r="O1316">
        <v>170</v>
      </c>
      <c r="P1316">
        <v>180</v>
      </c>
      <c r="Q1316">
        <v>180</v>
      </c>
      <c r="R1316">
        <v>180</v>
      </c>
      <c r="S1316">
        <v>200</v>
      </c>
      <c r="T1316">
        <v>200</v>
      </c>
      <c r="U1316">
        <v>190</v>
      </c>
      <c r="V1316">
        <v>190</v>
      </c>
      <c r="W1316">
        <v>200</v>
      </c>
      <c r="X1316">
        <v>190</v>
      </c>
      <c r="Y1316" s="145">
        <v>190</v>
      </c>
      <c r="Z1316">
        <v>200</v>
      </c>
      <c r="AA1316">
        <v>200</v>
      </c>
    </row>
    <row r="1317" spans="1:27" x14ac:dyDescent="0.2">
      <c r="A1317" s="89">
        <f>VLOOKUP(C1317,TabellenBDFS!$B$4:$C$2717,2,FALSE)</f>
        <v>183</v>
      </c>
      <c r="B1317" t="str">
        <f t="shared" si="22"/>
        <v>1835</v>
      </c>
      <c r="C1317" t="s">
        <v>188</v>
      </c>
      <c r="D1317">
        <v>5</v>
      </c>
      <c r="E1317">
        <v>340</v>
      </c>
      <c r="F1317">
        <v>330</v>
      </c>
      <c r="G1317">
        <v>330</v>
      </c>
      <c r="H1317">
        <v>340</v>
      </c>
      <c r="I1317">
        <v>350</v>
      </c>
      <c r="J1317">
        <v>340</v>
      </c>
      <c r="K1317">
        <v>340</v>
      </c>
      <c r="L1317">
        <v>340</v>
      </c>
      <c r="M1317">
        <v>360</v>
      </c>
      <c r="N1317">
        <v>360</v>
      </c>
      <c r="O1317">
        <v>340</v>
      </c>
      <c r="P1317">
        <v>340</v>
      </c>
      <c r="Q1317">
        <v>340</v>
      </c>
      <c r="R1317">
        <v>290</v>
      </c>
      <c r="S1317">
        <v>300</v>
      </c>
      <c r="T1317">
        <v>290</v>
      </c>
      <c r="U1317">
        <v>290</v>
      </c>
      <c r="V1317">
        <v>290</v>
      </c>
      <c r="W1317">
        <v>290</v>
      </c>
      <c r="X1317">
        <v>290</v>
      </c>
      <c r="Y1317" s="145">
        <v>280</v>
      </c>
      <c r="Z1317">
        <v>280</v>
      </c>
      <c r="AA1317">
        <v>280</v>
      </c>
    </row>
    <row r="1318" spans="1:27" x14ac:dyDescent="0.2">
      <c r="A1318" s="89">
        <f>VLOOKUP(C1318,TabellenBDFS!$B$4:$C$2717,2,FALSE)</f>
        <v>183</v>
      </c>
      <c r="B1318" t="str">
        <f t="shared" si="22"/>
        <v>1836</v>
      </c>
      <c r="C1318" t="s">
        <v>188</v>
      </c>
      <c r="D1318">
        <v>6</v>
      </c>
      <c r="E1318">
        <v>1060</v>
      </c>
      <c r="F1318">
        <v>1050</v>
      </c>
      <c r="G1318">
        <v>1060</v>
      </c>
      <c r="H1318">
        <v>1060</v>
      </c>
      <c r="I1318">
        <v>1090</v>
      </c>
      <c r="J1318">
        <v>1080</v>
      </c>
      <c r="K1318">
        <v>1100</v>
      </c>
      <c r="L1318">
        <v>1120</v>
      </c>
      <c r="M1318">
        <v>1110</v>
      </c>
      <c r="N1318">
        <v>1210</v>
      </c>
      <c r="O1318">
        <v>1200</v>
      </c>
      <c r="P1318">
        <v>1210</v>
      </c>
      <c r="Q1318">
        <v>1230</v>
      </c>
      <c r="R1318">
        <v>1250</v>
      </c>
      <c r="S1318">
        <v>1270</v>
      </c>
      <c r="T1318">
        <v>1340</v>
      </c>
      <c r="U1318">
        <v>1410</v>
      </c>
      <c r="V1318">
        <v>1410</v>
      </c>
      <c r="W1318">
        <v>1410</v>
      </c>
      <c r="X1318">
        <v>1450</v>
      </c>
      <c r="Y1318" s="145">
        <v>1460</v>
      </c>
      <c r="Z1318">
        <v>1490</v>
      </c>
      <c r="AA1318">
        <v>1490</v>
      </c>
    </row>
    <row r="1319" spans="1:27" x14ac:dyDescent="0.2">
      <c r="A1319" s="89">
        <f>VLOOKUP(C1319,TabellenBDFS!$B$4:$C$2717,2,FALSE)</f>
        <v>183</v>
      </c>
      <c r="B1319" t="str">
        <f t="shared" si="22"/>
        <v>1837</v>
      </c>
      <c r="C1319" t="s">
        <v>188</v>
      </c>
      <c r="D1319">
        <v>7</v>
      </c>
      <c r="E1319">
        <v>550</v>
      </c>
      <c r="F1319">
        <v>590</v>
      </c>
      <c r="G1319">
        <v>650</v>
      </c>
      <c r="H1319">
        <v>770</v>
      </c>
      <c r="I1319">
        <v>800</v>
      </c>
      <c r="J1319">
        <v>780</v>
      </c>
      <c r="K1319">
        <v>810</v>
      </c>
      <c r="L1319">
        <v>840</v>
      </c>
      <c r="M1319">
        <v>870</v>
      </c>
      <c r="N1319">
        <v>840</v>
      </c>
      <c r="O1319">
        <v>860</v>
      </c>
      <c r="P1319">
        <v>890</v>
      </c>
      <c r="Q1319">
        <v>880</v>
      </c>
      <c r="R1319">
        <v>840</v>
      </c>
      <c r="S1319">
        <v>860</v>
      </c>
      <c r="T1319">
        <v>850</v>
      </c>
      <c r="U1319">
        <v>890</v>
      </c>
      <c r="V1319">
        <v>900</v>
      </c>
      <c r="W1319">
        <v>870</v>
      </c>
      <c r="X1319">
        <v>910</v>
      </c>
      <c r="Y1319" s="145">
        <v>950</v>
      </c>
      <c r="Z1319">
        <v>940</v>
      </c>
      <c r="AA1319">
        <v>950</v>
      </c>
    </row>
    <row r="1320" spans="1:27" x14ac:dyDescent="0.2">
      <c r="A1320" s="89">
        <f>VLOOKUP(C1320,TabellenBDFS!$B$4:$C$2717,2,FALSE)</f>
        <v>184</v>
      </c>
      <c r="B1320" t="str">
        <f t="shared" si="22"/>
        <v>1841</v>
      </c>
      <c r="C1320" t="s">
        <v>189</v>
      </c>
      <c r="D1320">
        <v>1</v>
      </c>
      <c r="E1320">
        <v>350</v>
      </c>
      <c r="F1320">
        <v>340</v>
      </c>
      <c r="G1320">
        <v>340</v>
      </c>
      <c r="H1320">
        <v>350</v>
      </c>
      <c r="I1320">
        <v>350</v>
      </c>
      <c r="J1320">
        <v>350</v>
      </c>
      <c r="K1320">
        <v>350</v>
      </c>
      <c r="L1320">
        <v>350</v>
      </c>
      <c r="M1320">
        <v>350</v>
      </c>
      <c r="N1320">
        <v>370</v>
      </c>
      <c r="O1320">
        <v>360</v>
      </c>
      <c r="P1320">
        <v>360</v>
      </c>
      <c r="Q1320">
        <v>360</v>
      </c>
      <c r="R1320">
        <v>350</v>
      </c>
      <c r="S1320">
        <v>350</v>
      </c>
      <c r="T1320">
        <v>360</v>
      </c>
      <c r="U1320">
        <v>360</v>
      </c>
      <c r="V1320">
        <v>380</v>
      </c>
      <c r="W1320">
        <v>400</v>
      </c>
      <c r="X1320">
        <v>400</v>
      </c>
      <c r="Y1320" s="145">
        <v>390</v>
      </c>
      <c r="Z1320">
        <v>390</v>
      </c>
      <c r="AA1320">
        <v>380</v>
      </c>
    </row>
    <row r="1321" spans="1:27" x14ac:dyDescent="0.2">
      <c r="A1321" s="89">
        <f>VLOOKUP(C1321,TabellenBDFS!$B$4:$C$2717,2,FALSE)</f>
        <v>184</v>
      </c>
      <c r="B1321" t="str">
        <f t="shared" si="22"/>
        <v>1842</v>
      </c>
      <c r="C1321" t="s">
        <v>189</v>
      </c>
      <c r="D1321">
        <v>2</v>
      </c>
      <c r="E1321">
        <v>130</v>
      </c>
      <c r="F1321">
        <v>130</v>
      </c>
      <c r="G1321">
        <v>120</v>
      </c>
      <c r="H1321">
        <v>110</v>
      </c>
      <c r="I1321">
        <v>100</v>
      </c>
      <c r="J1321">
        <v>100</v>
      </c>
      <c r="K1321">
        <v>90</v>
      </c>
      <c r="L1321">
        <v>80</v>
      </c>
      <c r="M1321">
        <v>70</v>
      </c>
      <c r="N1321">
        <v>70</v>
      </c>
      <c r="O1321">
        <v>70</v>
      </c>
      <c r="P1321">
        <v>70</v>
      </c>
      <c r="Q1321">
        <v>70</v>
      </c>
      <c r="R1321">
        <v>60</v>
      </c>
      <c r="S1321">
        <v>50</v>
      </c>
      <c r="T1321">
        <v>50</v>
      </c>
      <c r="U1321">
        <v>50</v>
      </c>
      <c r="V1321">
        <v>50</v>
      </c>
      <c r="W1321">
        <v>40</v>
      </c>
      <c r="X1321">
        <v>40</v>
      </c>
      <c r="Y1321" s="145">
        <v>40</v>
      </c>
      <c r="Z1321">
        <v>40</v>
      </c>
      <c r="AA1321">
        <v>30</v>
      </c>
    </row>
    <row r="1322" spans="1:27" x14ac:dyDescent="0.2">
      <c r="A1322" s="89">
        <f>VLOOKUP(C1322,TabellenBDFS!$B$4:$C$2717,2,FALSE)</f>
        <v>184</v>
      </c>
      <c r="B1322" t="str">
        <f t="shared" si="22"/>
        <v>1843</v>
      </c>
      <c r="C1322" t="s">
        <v>189</v>
      </c>
      <c r="D1322">
        <v>3</v>
      </c>
      <c r="E1322">
        <v>0</v>
      </c>
      <c r="F1322">
        <v>0</v>
      </c>
      <c r="G1322">
        <v>10</v>
      </c>
      <c r="H1322">
        <v>10</v>
      </c>
      <c r="I1322">
        <v>10</v>
      </c>
      <c r="J1322">
        <v>20</v>
      </c>
      <c r="K1322">
        <v>20</v>
      </c>
      <c r="L1322">
        <v>20</v>
      </c>
      <c r="M1322">
        <v>30</v>
      </c>
      <c r="N1322">
        <v>30</v>
      </c>
      <c r="O1322">
        <v>40</v>
      </c>
      <c r="P1322">
        <v>40</v>
      </c>
      <c r="Q1322">
        <v>40</v>
      </c>
      <c r="R1322">
        <v>30</v>
      </c>
      <c r="S1322">
        <v>30</v>
      </c>
      <c r="T1322">
        <v>30</v>
      </c>
      <c r="U1322">
        <v>30</v>
      </c>
      <c r="V1322">
        <v>40</v>
      </c>
      <c r="W1322">
        <v>50</v>
      </c>
      <c r="X1322">
        <v>60</v>
      </c>
      <c r="Y1322" s="145">
        <v>60</v>
      </c>
      <c r="Z1322">
        <v>60</v>
      </c>
      <c r="AA1322">
        <v>50</v>
      </c>
    </row>
    <row r="1323" spans="1:27" x14ac:dyDescent="0.2">
      <c r="A1323" s="89">
        <f>VLOOKUP(C1323,TabellenBDFS!$B$4:$C$2717,2,FALSE)</f>
        <v>184</v>
      </c>
      <c r="B1323" t="str">
        <f t="shared" si="22"/>
        <v>1844</v>
      </c>
      <c r="C1323" t="s">
        <v>189</v>
      </c>
      <c r="D1323">
        <v>4</v>
      </c>
      <c r="E1323">
        <v>0</v>
      </c>
      <c r="F1323">
        <v>0</v>
      </c>
      <c r="G1323">
        <v>0</v>
      </c>
      <c r="H1323">
        <v>10</v>
      </c>
      <c r="I1323">
        <v>10</v>
      </c>
      <c r="J1323">
        <v>10</v>
      </c>
      <c r="K1323">
        <v>10</v>
      </c>
      <c r="L1323">
        <v>10</v>
      </c>
      <c r="M1323">
        <v>20</v>
      </c>
      <c r="N1323">
        <v>20</v>
      </c>
      <c r="O1323">
        <v>10</v>
      </c>
      <c r="P1323">
        <v>20</v>
      </c>
      <c r="Q1323">
        <v>20</v>
      </c>
      <c r="R1323">
        <v>20</v>
      </c>
      <c r="S1323">
        <v>20</v>
      </c>
      <c r="T1323">
        <v>10</v>
      </c>
      <c r="U1323">
        <v>20</v>
      </c>
      <c r="V1323">
        <v>20</v>
      </c>
      <c r="W1323">
        <v>20</v>
      </c>
      <c r="X1323">
        <v>20</v>
      </c>
      <c r="Y1323" s="145">
        <v>20</v>
      </c>
      <c r="Z1323">
        <v>20</v>
      </c>
      <c r="AA1323">
        <v>20</v>
      </c>
    </row>
    <row r="1324" spans="1:27" x14ac:dyDescent="0.2">
      <c r="A1324" s="89">
        <f>VLOOKUP(C1324,TabellenBDFS!$B$4:$C$2717,2,FALSE)</f>
        <v>184</v>
      </c>
      <c r="B1324" t="str">
        <f t="shared" si="22"/>
        <v>1845</v>
      </c>
      <c r="C1324" t="s">
        <v>189</v>
      </c>
      <c r="D1324">
        <v>5</v>
      </c>
      <c r="E1324">
        <v>30</v>
      </c>
      <c r="F1324">
        <v>30</v>
      </c>
      <c r="G1324">
        <v>30</v>
      </c>
      <c r="H1324">
        <v>30</v>
      </c>
      <c r="I1324">
        <v>30</v>
      </c>
      <c r="J1324">
        <v>30</v>
      </c>
      <c r="K1324">
        <v>30</v>
      </c>
      <c r="L1324">
        <v>30</v>
      </c>
      <c r="M1324">
        <v>30</v>
      </c>
      <c r="N1324">
        <v>30</v>
      </c>
      <c r="O1324">
        <v>30</v>
      </c>
      <c r="P1324">
        <v>30</v>
      </c>
      <c r="Q1324">
        <v>30</v>
      </c>
      <c r="R1324">
        <v>30</v>
      </c>
      <c r="S1324">
        <v>30</v>
      </c>
      <c r="T1324">
        <v>20</v>
      </c>
      <c r="U1324">
        <v>20</v>
      </c>
      <c r="V1324">
        <v>20</v>
      </c>
      <c r="W1324">
        <v>20</v>
      </c>
      <c r="X1324">
        <v>20</v>
      </c>
      <c r="Y1324" s="145">
        <v>20</v>
      </c>
      <c r="Z1324">
        <v>20</v>
      </c>
      <c r="AA1324">
        <v>30</v>
      </c>
    </row>
    <row r="1325" spans="1:27" x14ac:dyDescent="0.2">
      <c r="A1325" s="89">
        <f>VLOOKUP(C1325,TabellenBDFS!$B$4:$C$2717,2,FALSE)</f>
        <v>184</v>
      </c>
      <c r="B1325" t="str">
        <f t="shared" si="22"/>
        <v>1846</v>
      </c>
      <c r="C1325" t="s">
        <v>189</v>
      </c>
      <c r="D1325">
        <v>6</v>
      </c>
      <c r="E1325">
        <v>110</v>
      </c>
      <c r="F1325">
        <v>110</v>
      </c>
      <c r="G1325">
        <v>120</v>
      </c>
      <c r="H1325">
        <v>110</v>
      </c>
      <c r="I1325">
        <v>120</v>
      </c>
      <c r="J1325">
        <v>110</v>
      </c>
      <c r="K1325">
        <v>110</v>
      </c>
      <c r="L1325">
        <v>120</v>
      </c>
      <c r="M1325">
        <v>110</v>
      </c>
      <c r="N1325">
        <v>120</v>
      </c>
      <c r="O1325">
        <v>130</v>
      </c>
      <c r="P1325">
        <v>120</v>
      </c>
      <c r="Q1325">
        <v>120</v>
      </c>
      <c r="R1325">
        <v>130</v>
      </c>
      <c r="S1325">
        <v>130</v>
      </c>
      <c r="T1325">
        <v>140</v>
      </c>
      <c r="U1325">
        <v>130</v>
      </c>
      <c r="V1325">
        <v>150</v>
      </c>
      <c r="W1325">
        <v>150</v>
      </c>
      <c r="X1325">
        <v>150</v>
      </c>
      <c r="Y1325" s="145">
        <v>160</v>
      </c>
      <c r="Z1325">
        <v>150</v>
      </c>
      <c r="AA1325">
        <v>160</v>
      </c>
    </row>
    <row r="1326" spans="1:27" x14ac:dyDescent="0.2">
      <c r="A1326" s="89">
        <f>VLOOKUP(C1326,TabellenBDFS!$B$4:$C$2717,2,FALSE)</f>
        <v>184</v>
      </c>
      <c r="B1326" t="str">
        <f t="shared" si="22"/>
        <v>1847</v>
      </c>
      <c r="C1326" t="s">
        <v>189</v>
      </c>
      <c r="D1326">
        <v>7</v>
      </c>
      <c r="E1326">
        <v>80</v>
      </c>
      <c r="F1326">
        <v>80</v>
      </c>
      <c r="G1326">
        <v>70</v>
      </c>
      <c r="H1326">
        <v>80</v>
      </c>
      <c r="I1326">
        <v>80</v>
      </c>
      <c r="J1326">
        <v>80</v>
      </c>
      <c r="K1326">
        <v>90</v>
      </c>
      <c r="L1326">
        <v>90</v>
      </c>
      <c r="M1326">
        <v>90</v>
      </c>
      <c r="N1326">
        <v>100</v>
      </c>
      <c r="O1326">
        <v>90</v>
      </c>
      <c r="P1326">
        <v>90</v>
      </c>
      <c r="Q1326">
        <v>100</v>
      </c>
      <c r="R1326">
        <v>100</v>
      </c>
      <c r="S1326">
        <v>100</v>
      </c>
      <c r="T1326">
        <v>100</v>
      </c>
      <c r="U1326">
        <v>100</v>
      </c>
      <c r="V1326">
        <v>110</v>
      </c>
      <c r="W1326">
        <v>110</v>
      </c>
      <c r="X1326">
        <v>110</v>
      </c>
      <c r="Y1326" s="145">
        <v>100</v>
      </c>
      <c r="Z1326">
        <v>110</v>
      </c>
      <c r="AA1326">
        <v>90</v>
      </c>
    </row>
    <row r="1327" spans="1:27" x14ac:dyDescent="0.2">
      <c r="A1327" s="89">
        <f>VLOOKUP(C1327,TabellenBDFS!$B$4:$C$2717,2,FALSE)</f>
        <v>185</v>
      </c>
      <c r="B1327" t="str">
        <f t="shared" si="22"/>
        <v>1851</v>
      </c>
      <c r="C1327" t="s">
        <v>190</v>
      </c>
      <c r="D1327">
        <v>1</v>
      </c>
      <c r="E1327">
        <v>1830</v>
      </c>
      <c r="F1327">
        <v>1800</v>
      </c>
      <c r="G1327">
        <v>1810</v>
      </c>
      <c r="H1327">
        <v>1890</v>
      </c>
      <c r="I1327">
        <v>1820</v>
      </c>
      <c r="J1327">
        <v>1700</v>
      </c>
      <c r="K1327">
        <v>1710</v>
      </c>
      <c r="L1327">
        <v>1750</v>
      </c>
      <c r="M1327">
        <v>1800</v>
      </c>
      <c r="N1327">
        <v>1840</v>
      </c>
      <c r="O1327">
        <v>1870</v>
      </c>
      <c r="P1327">
        <v>1930</v>
      </c>
      <c r="Q1327">
        <v>1910</v>
      </c>
      <c r="R1327">
        <v>1950</v>
      </c>
      <c r="S1327">
        <v>1940</v>
      </c>
      <c r="T1327">
        <v>1990</v>
      </c>
      <c r="U1327">
        <v>2020</v>
      </c>
      <c r="V1327">
        <v>2080</v>
      </c>
      <c r="W1327">
        <v>2110</v>
      </c>
      <c r="X1327">
        <v>2190</v>
      </c>
      <c r="Y1327" s="145">
        <v>2170</v>
      </c>
      <c r="Z1327">
        <v>2170</v>
      </c>
      <c r="AA1327">
        <v>2160</v>
      </c>
    </row>
    <row r="1328" spans="1:27" x14ac:dyDescent="0.2">
      <c r="A1328" s="89">
        <f>VLOOKUP(C1328,TabellenBDFS!$B$4:$C$2717,2,FALSE)</f>
        <v>185</v>
      </c>
      <c r="B1328" t="str">
        <f t="shared" si="22"/>
        <v>1852</v>
      </c>
      <c r="C1328" t="s">
        <v>190</v>
      </c>
      <c r="D1328">
        <v>2</v>
      </c>
      <c r="E1328">
        <v>260</v>
      </c>
      <c r="F1328">
        <v>270</v>
      </c>
      <c r="G1328">
        <v>270</v>
      </c>
      <c r="H1328">
        <v>270</v>
      </c>
      <c r="I1328">
        <v>250</v>
      </c>
      <c r="J1328">
        <v>230</v>
      </c>
      <c r="K1328">
        <v>220</v>
      </c>
      <c r="L1328">
        <v>220</v>
      </c>
      <c r="M1328">
        <v>210</v>
      </c>
      <c r="N1328">
        <v>210</v>
      </c>
      <c r="O1328">
        <v>200</v>
      </c>
      <c r="P1328">
        <v>190</v>
      </c>
      <c r="Q1328">
        <v>190</v>
      </c>
      <c r="R1328">
        <v>180</v>
      </c>
      <c r="S1328">
        <v>180</v>
      </c>
      <c r="T1328">
        <v>170</v>
      </c>
      <c r="U1328">
        <v>170</v>
      </c>
      <c r="V1328">
        <v>150</v>
      </c>
      <c r="W1328">
        <v>140</v>
      </c>
      <c r="X1328">
        <v>140</v>
      </c>
      <c r="Y1328" s="145">
        <v>140</v>
      </c>
      <c r="Z1328">
        <v>130</v>
      </c>
      <c r="AA1328">
        <v>130</v>
      </c>
    </row>
    <row r="1329" spans="1:27" x14ac:dyDescent="0.2">
      <c r="A1329" s="89">
        <f>VLOOKUP(C1329,TabellenBDFS!$B$4:$C$2717,2,FALSE)</f>
        <v>185</v>
      </c>
      <c r="B1329" t="str">
        <f t="shared" si="22"/>
        <v>1853</v>
      </c>
      <c r="C1329" t="s">
        <v>190</v>
      </c>
      <c r="D1329">
        <v>3</v>
      </c>
      <c r="E1329">
        <v>10</v>
      </c>
      <c r="F1329">
        <v>10</v>
      </c>
      <c r="G1329">
        <v>20</v>
      </c>
      <c r="H1329">
        <v>30</v>
      </c>
      <c r="I1329">
        <v>50</v>
      </c>
      <c r="J1329">
        <v>50</v>
      </c>
      <c r="K1329">
        <v>60</v>
      </c>
      <c r="L1329">
        <v>60</v>
      </c>
      <c r="M1329">
        <v>70</v>
      </c>
      <c r="N1329">
        <v>80</v>
      </c>
      <c r="O1329">
        <v>80</v>
      </c>
      <c r="P1329">
        <v>100</v>
      </c>
      <c r="Q1329">
        <v>110</v>
      </c>
      <c r="R1329">
        <v>110</v>
      </c>
      <c r="S1329">
        <v>120</v>
      </c>
      <c r="T1329">
        <v>130</v>
      </c>
      <c r="U1329">
        <v>130</v>
      </c>
      <c r="V1329">
        <v>160</v>
      </c>
      <c r="W1329">
        <v>180</v>
      </c>
      <c r="X1329">
        <v>180</v>
      </c>
      <c r="Y1329" s="145">
        <v>170</v>
      </c>
      <c r="Z1329">
        <v>170</v>
      </c>
      <c r="AA1329">
        <v>180</v>
      </c>
    </row>
    <row r="1330" spans="1:27" x14ac:dyDescent="0.2">
      <c r="A1330" s="89">
        <f>VLOOKUP(C1330,TabellenBDFS!$B$4:$C$2717,2,FALSE)</f>
        <v>185</v>
      </c>
      <c r="B1330" t="str">
        <f t="shared" si="22"/>
        <v>1854</v>
      </c>
      <c r="C1330" t="s">
        <v>190</v>
      </c>
      <c r="D1330">
        <v>4</v>
      </c>
      <c r="E1330">
        <v>0</v>
      </c>
      <c r="F1330">
        <v>0</v>
      </c>
      <c r="G1330">
        <v>0</v>
      </c>
      <c r="H1330">
        <v>0</v>
      </c>
      <c r="I1330">
        <v>0</v>
      </c>
      <c r="J1330">
        <v>0</v>
      </c>
      <c r="K1330">
        <v>0</v>
      </c>
      <c r="L1330">
        <v>10</v>
      </c>
      <c r="M1330">
        <v>0</v>
      </c>
      <c r="N1330">
        <v>10</v>
      </c>
      <c r="O1330">
        <v>20</v>
      </c>
      <c r="P1330">
        <v>10</v>
      </c>
      <c r="Q1330">
        <v>10</v>
      </c>
      <c r="R1330">
        <v>10</v>
      </c>
      <c r="S1330">
        <v>20</v>
      </c>
      <c r="T1330">
        <v>20</v>
      </c>
      <c r="U1330">
        <v>20</v>
      </c>
      <c r="V1330">
        <v>20</v>
      </c>
      <c r="W1330">
        <v>20</v>
      </c>
      <c r="X1330">
        <v>20</v>
      </c>
      <c r="Y1330" s="145">
        <v>20</v>
      </c>
      <c r="Z1330">
        <v>20</v>
      </c>
      <c r="AA1330">
        <v>10</v>
      </c>
    </row>
    <row r="1331" spans="1:27" x14ac:dyDescent="0.2">
      <c r="A1331" s="89">
        <f>VLOOKUP(C1331,TabellenBDFS!$B$4:$C$2717,2,FALSE)</f>
        <v>185</v>
      </c>
      <c r="B1331" t="str">
        <f t="shared" si="22"/>
        <v>1855</v>
      </c>
      <c r="C1331" t="s">
        <v>190</v>
      </c>
      <c r="D1331">
        <v>5</v>
      </c>
      <c r="E1331">
        <v>30</v>
      </c>
      <c r="F1331">
        <v>30</v>
      </c>
      <c r="G1331">
        <v>30</v>
      </c>
      <c r="H1331">
        <v>40</v>
      </c>
      <c r="I1331">
        <v>30</v>
      </c>
      <c r="J1331">
        <v>30</v>
      </c>
      <c r="K1331">
        <v>40</v>
      </c>
      <c r="L1331">
        <v>40</v>
      </c>
      <c r="M1331">
        <v>40</v>
      </c>
      <c r="N1331">
        <v>40</v>
      </c>
      <c r="O1331">
        <v>40</v>
      </c>
      <c r="P1331">
        <v>40</v>
      </c>
      <c r="Q1331">
        <v>40</v>
      </c>
      <c r="R1331">
        <v>40</v>
      </c>
      <c r="S1331">
        <v>40</v>
      </c>
      <c r="T1331">
        <v>40</v>
      </c>
      <c r="U1331">
        <v>40</v>
      </c>
      <c r="V1331">
        <v>40</v>
      </c>
      <c r="W1331">
        <v>40</v>
      </c>
      <c r="X1331">
        <v>40</v>
      </c>
      <c r="Y1331" s="145">
        <v>40</v>
      </c>
      <c r="Z1331">
        <v>40</v>
      </c>
      <c r="AA1331">
        <v>40</v>
      </c>
    </row>
    <row r="1332" spans="1:27" x14ac:dyDescent="0.2">
      <c r="A1332" s="89">
        <f>VLOOKUP(C1332,TabellenBDFS!$B$4:$C$2717,2,FALSE)</f>
        <v>185</v>
      </c>
      <c r="B1332" t="str">
        <f t="shared" si="22"/>
        <v>1856</v>
      </c>
      <c r="C1332" t="s">
        <v>190</v>
      </c>
      <c r="D1332">
        <v>6</v>
      </c>
      <c r="E1332">
        <v>610</v>
      </c>
      <c r="F1332">
        <v>710</v>
      </c>
      <c r="G1332">
        <v>710</v>
      </c>
      <c r="H1332">
        <v>760</v>
      </c>
      <c r="I1332">
        <v>730</v>
      </c>
      <c r="J1332">
        <v>640</v>
      </c>
      <c r="K1332">
        <v>630</v>
      </c>
      <c r="L1332">
        <v>650</v>
      </c>
      <c r="M1332">
        <v>660</v>
      </c>
      <c r="N1332">
        <v>680</v>
      </c>
      <c r="O1332">
        <v>680</v>
      </c>
      <c r="P1332">
        <v>710</v>
      </c>
      <c r="Q1332">
        <v>710</v>
      </c>
      <c r="R1332">
        <v>730</v>
      </c>
      <c r="S1332">
        <v>750</v>
      </c>
      <c r="T1332">
        <v>770</v>
      </c>
      <c r="U1332">
        <v>790</v>
      </c>
      <c r="V1332">
        <v>810</v>
      </c>
      <c r="W1332">
        <v>830</v>
      </c>
      <c r="X1332">
        <v>820</v>
      </c>
      <c r="Y1332" s="145">
        <v>840</v>
      </c>
      <c r="Z1332">
        <v>850</v>
      </c>
      <c r="AA1332">
        <v>830</v>
      </c>
    </row>
    <row r="1333" spans="1:27" x14ac:dyDescent="0.2">
      <c r="A1333" s="89">
        <f>VLOOKUP(C1333,TabellenBDFS!$B$4:$C$2717,2,FALSE)</f>
        <v>185</v>
      </c>
      <c r="B1333" t="str">
        <f t="shared" si="22"/>
        <v>1857</v>
      </c>
      <c r="C1333" t="s">
        <v>190</v>
      </c>
      <c r="D1333">
        <v>7</v>
      </c>
      <c r="E1333">
        <v>920</v>
      </c>
      <c r="F1333">
        <v>790</v>
      </c>
      <c r="G1333">
        <v>770</v>
      </c>
      <c r="H1333">
        <v>790</v>
      </c>
      <c r="I1333">
        <v>770</v>
      </c>
      <c r="J1333">
        <v>750</v>
      </c>
      <c r="K1333">
        <v>760</v>
      </c>
      <c r="L1333">
        <v>780</v>
      </c>
      <c r="M1333">
        <v>820</v>
      </c>
      <c r="N1333">
        <v>820</v>
      </c>
      <c r="O1333">
        <v>860</v>
      </c>
      <c r="P1333">
        <v>870</v>
      </c>
      <c r="Q1333">
        <v>850</v>
      </c>
      <c r="R1333">
        <v>880</v>
      </c>
      <c r="S1333">
        <v>840</v>
      </c>
      <c r="T1333">
        <v>860</v>
      </c>
      <c r="U1333">
        <v>870</v>
      </c>
      <c r="V1333">
        <v>910</v>
      </c>
      <c r="W1333">
        <v>910</v>
      </c>
      <c r="X1333">
        <v>1000</v>
      </c>
      <c r="Y1333" s="145">
        <v>960</v>
      </c>
      <c r="Z1333">
        <v>960</v>
      </c>
      <c r="AA1333">
        <v>970</v>
      </c>
    </row>
    <row r="1334" spans="1:27" x14ac:dyDescent="0.2">
      <c r="A1334" s="89">
        <f>VLOOKUP(C1334,TabellenBDFS!$B$4:$C$2717,2,FALSE)</f>
        <v>186</v>
      </c>
      <c r="B1334" t="str">
        <f t="shared" si="22"/>
        <v>1861</v>
      </c>
      <c r="C1334" t="s">
        <v>191</v>
      </c>
      <c r="D1334">
        <v>1</v>
      </c>
      <c r="E1334">
        <v>3450</v>
      </c>
      <c r="F1334">
        <v>3590</v>
      </c>
      <c r="G1334">
        <v>3630</v>
      </c>
      <c r="H1334">
        <v>3770</v>
      </c>
      <c r="I1334">
        <v>3870</v>
      </c>
      <c r="J1334">
        <v>3910</v>
      </c>
      <c r="K1334">
        <v>3870</v>
      </c>
      <c r="L1334">
        <v>3650</v>
      </c>
      <c r="M1334">
        <v>3650</v>
      </c>
      <c r="N1334">
        <v>3690</v>
      </c>
      <c r="O1334">
        <v>3760</v>
      </c>
      <c r="P1334">
        <v>3800</v>
      </c>
      <c r="Q1334">
        <v>3760</v>
      </c>
      <c r="R1334">
        <v>3920</v>
      </c>
      <c r="S1334">
        <v>4070</v>
      </c>
      <c r="T1334">
        <v>4140</v>
      </c>
      <c r="U1334">
        <v>4320</v>
      </c>
      <c r="V1334">
        <v>4380</v>
      </c>
      <c r="W1334">
        <v>4350</v>
      </c>
      <c r="X1334">
        <v>4460</v>
      </c>
      <c r="Y1334" s="145">
        <v>4500</v>
      </c>
      <c r="Z1334">
        <v>4510</v>
      </c>
      <c r="AA1334">
        <v>4450</v>
      </c>
    </row>
    <row r="1335" spans="1:27" x14ac:dyDescent="0.2">
      <c r="A1335" s="89">
        <f>VLOOKUP(C1335,TabellenBDFS!$B$4:$C$2717,2,FALSE)</f>
        <v>186</v>
      </c>
      <c r="B1335" t="str">
        <f t="shared" si="22"/>
        <v>1862</v>
      </c>
      <c r="C1335" t="s">
        <v>191</v>
      </c>
      <c r="D1335">
        <v>2</v>
      </c>
      <c r="E1335">
        <v>550</v>
      </c>
      <c r="F1335">
        <v>670</v>
      </c>
      <c r="G1335">
        <v>690</v>
      </c>
      <c r="H1335">
        <v>710</v>
      </c>
      <c r="I1335">
        <v>580</v>
      </c>
      <c r="J1335">
        <v>600</v>
      </c>
      <c r="K1335">
        <v>580</v>
      </c>
      <c r="L1335">
        <v>560</v>
      </c>
      <c r="M1335">
        <v>530</v>
      </c>
      <c r="N1335">
        <v>520</v>
      </c>
      <c r="O1335">
        <v>510</v>
      </c>
      <c r="P1335">
        <v>490</v>
      </c>
      <c r="Q1335">
        <v>460</v>
      </c>
      <c r="R1335">
        <v>460</v>
      </c>
      <c r="S1335">
        <v>450</v>
      </c>
      <c r="T1335">
        <v>440</v>
      </c>
      <c r="U1335">
        <v>430</v>
      </c>
      <c r="V1335">
        <v>400</v>
      </c>
      <c r="W1335">
        <v>380</v>
      </c>
      <c r="X1335">
        <v>380</v>
      </c>
      <c r="Y1335" s="145">
        <v>350</v>
      </c>
      <c r="Z1335">
        <v>330</v>
      </c>
      <c r="AA1335">
        <v>330</v>
      </c>
    </row>
    <row r="1336" spans="1:27" x14ac:dyDescent="0.2">
      <c r="A1336" s="89">
        <f>VLOOKUP(C1336,TabellenBDFS!$B$4:$C$2717,2,FALSE)</f>
        <v>186</v>
      </c>
      <c r="B1336" t="str">
        <f t="shared" si="22"/>
        <v>1863</v>
      </c>
      <c r="C1336" t="s">
        <v>191</v>
      </c>
      <c r="D1336">
        <v>3</v>
      </c>
      <c r="E1336">
        <v>30</v>
      </c>
      <c r="F1336">
        <v>120</v>
      </c>
      <c r="G1336">
        <v>230</v>
      </c>
      <c r="H1336">
        <v>350</v>
      </c>
      <c r="I1336">
        <v>130</v>
      </c>
      <c r="J1336">
        <v>190</v>
      </c>
      <c r="K1336">
        <v>220</v>
      </c>
      <c r="L1336">
        <v>260</v>
      </c>
      <c r="M1336">
        <v>300</v>
      </c>
      <c r="N1336">
        <v>340</v>
      </c>
      <c r="O1336">
        <v>350</v>
      </c>
      <c r="P1336">
        <v>370</v>
      </c>
      <c r="Q1336">
        <v>380</v>
      </c>
      <c r="R1336">
        <v>440</v>
      </c>
      <c r="S1336">
        <v>480</v>
      </c>
      <c r="T1336">
        <v>510</v>
      </c>
      <c r="U1336">
        <v>570</v>
      </c>
      <c r="V1336">
        <v>630</v>
      </c>
      <c r="W1336">
        <v>640</v>
      </c>
      <c r="X1336">
        <v>710</v>
      </c>
      <c r="Y1336" s="145">
        <v>720</v>
      </c>
      <c r="Z1336">
        <v>770</v>
      </c>
      <c r="AA1336">
        <v>770</v>
      </c>
    </row>
    <row r="1337" spans="1:27" x14ac:dyDescent="0.2">
      <c r="A1337" s="89">
        <f>VLOOKUP(C1337,TabellenBDFS!$B$4:$C$2717,2,FALSE)</f>
        <v>186</v>
      </c>
      <c r="B1337" t="str">
        <f t="shared" si="22"/>
        <v>1864</v>
      </c>
      <c r="C1337" t="s">
        <v>191</v>
      </c>
      <c r="D1337">
        <v>4</v>
      </c>
      <c r="E1337">
        <v>0</v>
      </c>
      <c r="F1337">
        <v>0</v>
      </c>
      <c r="G1337">
        <v>0</v>
      </c>
      <c r="H1337">
        <v>0</v>
      </c>
      <c r="I1337">
        <v>0</v>
      </c>
      <c r="J1337">
        <v>0</v>
      </c>
      <c r="K1337">
        <v>0</v>
      </c>
      <c r="L1337">
        <v>10</v>
      </c>
      <c r="M1337">
        <v>20</v>
      </c>
      <c r="N1337">
        <v>30</v>
      </c>
      <c r="O1337">
        <v>30</v>
      </c>
      <c r="P1337">
        <v>20</v>
      </c>
      <c r="Q1337">
        <v>20</v>
      </c>
      <c r="R1337">
        <v>50</v>
      </c>
      <c r="S1337">
        <v>130</v>
      </c>
      <c r="T1337">
        <v>180</v>
      </c>
      <c r="U1337">
        <v>180</v>
      </c>
      <c r="V1337">
        <v>210</v>
      </c>
      <c r="W1337">
        <v>230</v>
      </c>
      <c r="X1337">
        <v>280</v>
      </c>
      <c r="Y1337" s="145">
        <v>300</v>
      </c>
      <c r="Z1337">
        <v>290</v>
      </c>
      <c r="AA1337">
        <v>290</v>
      </c>
    </row>
    <row r="1338" spans="1:27" x14ac:dyDescent="0.2">
      <c r="A1338" s="89">
        <f>VLOOKUP(C1338,TabellenBDFS!$B$4:$C$2717,2,FALSE)</f>
        <v>186</v>
      </c>
      <c r="B1338" t="str">
        <f t="shared" si="22"/>
        <v>1865</v>
      </c>
      <c r="C1338" t="s">
        <v>191</v>
      </c>
      <c r="D1338">
        <v>5</v>
      </c>
      <c r="E1338">
        <v>10</v>
      </c>
      <c r="F1338">
        <v>10</v>
      </c>
      <c r="G1338">
        <v>0</v>
      </c>
      <c r="H1338">
        <v>10</v>
      </c>
      <c r="I1338">
        <v>10</v>
      </c>
      <c r="J1338">
        <v>10</v>
      </c>
      <c r="K1338">
        <v>10</v>
      </c>
      <c r="L1338">
        <v>10</v>
      </c>
      <c r="M1338">
        <v>10</v>
      </c>
      <c r="N1338">
        <v>10</v>
      </c>
      <c r="O1338">
        <v>10</v>
      </c>
      <c r="P1338">
        <v>10</v>
      </c>
      <c r="Q1338">
        <v>10</v>
      </c>
      <c r="R1338">
        <v>10</v>
      </c>
      <c r="S1338">
        <v>10</v>
      </c>
      <c r="T1338">
        <v>0</v>
      </c>
      <c r="U1338">
        <v>0</v>
      </c>
      <c r="V1338">
        <v>0</v>
      </c>
      <c r="W1338">
        <v>0</v>
      </c>
      <c r="X1338">
        <v>0</v>
      </c>
      <c r="Y1338" s="145">
        <v>0</v>
      </c>
      <c r="Z1338">
        <v>0</v>
      </c>
      <c r="AA1338">
        <v>0</v>
      </c>
    </row>
    <row r="1339" spans="1:27" x14ac:dyDescent="0.2">
      <c r="A1339" s="89">
        <f>VLOOKUP(C1339,TabellenBDFS!$B$4:$C$2717,2,FALSE)</f>
        <v>186</v>
      </c>
      <c r="B1339" t="str">
        <f t="shared" si="22"/>
        <v>1866</v>
      </c>
      <c r="C1339" t="s">
        <v>191</v>
      </c>
      <c r="D1339">
        <v>6</v>
      </c>
      <c r="E1339">
        <v>1640</v>
      </c>
      <c r="F1339">
        <v>1620</v>
      </c>
      <c r="G1339">
        <v>1600</v>
      </c>
      <c r="H1339">
        <v>1640</v>
      </c>
      <c r="I1339">
        <v>1690</v>
      </c>
      <c r="J1339">
        <v>1660</v>
      </c>
      <c r="K1339">
        <v>1630</v>
      </c>
      <c r="L1339">
        <v>1420</v>
      </c>
      <c r="M1339">
        <v>1440</v>
      </c>
      <c r="N1339">
        <v>1470</v>
      </c>
      <c r="O1339">
        <v>1500</v>
      </c>
      <c r="P1339">
        <v>1550</v>
      </c>
      <c r="Q1339">
        <v>1550</v>
      </c>
      <c r="R1339">
        <v>1600</v>
      </c>
      <c r="S1339">
        <v>1590</v>
      </c>
      <c r="T1339">
        <v>1630</v>
      </c>
      <c r="U1339">
        <v>1740</v>
      </c>
      <c r="V1339">
        <v>1740</v>
      </c>
      <c r="W1339">
        <v>1680</v>
      </c>
      <c r="X1339">
        <v>1710</v>
      </c>
      <c r="Y1339" s="145">
        <v>1770</v>
      </c>
      <c r="Z1339">
        <v>1760</v>
      </c>
      <c r="AA1339">
        <v>1730</v>
      </c>
    </row>
    <row r="1340" spans="1:27" x14ac:dyDescent="0.2">
      <c r="A1340" s="89">
        <f>VLOOKUP(C1340,TabellenBDFS!$B$4:$C$2717,2,FALSE)</f>
        <v>186</v>
      </c>
      <c r="B1340" t="str">
        <f t="shared" si="22"/>
        <v>1867</v>
      </c>
      <c r="C1340" t="s">
        <v>191</v>
      </c>
      <c r="D1340">
        <v>7</v>
      </c>
      <c r="E1340">
        <v>1240</v>
      </c>
      <c r="F1340">
        <v>1170</v>
      </c>
      <c r="G1340">
        <v>1100</v>
      </c>
      <c r="H1340">
        <v>1070</v>
      </c>
      <c r="I1340">
        <v>1460</v>
      </c>
      <c r="J1340">
        <v>1450</v>
      </c>
      <c r="K1340">
        <v>1420</v>
      </c>
      <c r="L1340">
        <v>1400</v>
      </c>
      <c r="M1340">
        <v>1350</v>
      </c>
      <c r="N1340">
        <v>1340</v>
      </c>
      <c r="O1340">
        <v>1370</v>
      </c>
      <c r="P1340">
        <v>1360</v>
      </c>
      <c r="Q1340">
        <v>1340</v>
      </c>
      <c r="R1340">
        <v>1370</v>
      </c>
      <c r="S1340">
        <v>1420</v>
      </c>
      <c r="T1340">
        <v>1380</v>
      </c>
      <c r="U1340">
        <v>1400</v>
      </c>
      <c r="V1340">
        <v>1390</v>
      </c>
      <c r="W1340">
        <v>1410</v>
      </c>
      <c r="X1340">
        <v>1380</v>
      </c>
      <c r="Y1340" s="145">
        <v>1360</v>
      </c>
      <c r="Z1340">
        <v>1360</v>
      </c>
      <c r="AA1340">
        <v>1330</v>
      </c>
    </row>
    <row r="1341" spans="1:27" x14ac:dyDescent="0.2">
      <c r="A1341" s="89">
        <f>VLOOKUP(C1341,TabellenBDFS!$B$4:$C$2717,2,FALSE)</f>
        <v>187</v>
      </c>
      <c r="B1341" t="str">
        <f t="shared" si="22"/>
        <v>1871</v>
      </c>
      <c r="C1341" t="s">
        <v>192</v>
      </c>
      <c r="D1341">
        <v>1</v>
      </c>
      <c r="E1341">
        <v>330</v>
      </c>
      <c r="F1341">
        <v>350</v>
      </c>
      <c r="G1341">
        <v>370</v>
      </c>
      <c r="H1341">
        <v>410</v>
      </c>
      <c r="I1341">
        <v>430</v>
      </c>
      <c r="J1341">
        <v>460</v>
      </c>
      <c r="K1341">
        <v>490</v>
      </c>
      <c r="L1341">
        <v>550</v>
      </c>
      <c r="M1341">
        <v>570</v>
      </c>
      <c r="N1341">
        <v>590</v>
      </c>
      <c r="O1341">
        <v>640</v>
      </c>
      <c r="P1341">
        <v>710</v>
      </c>
      <c r="Q1341">
        <v>750</v>
      </c>
      <c r="R1341">
        <v>800</v>
      </c>
      <c r="S1341">
        <v>400</v>
      </c>
      <c r="T1341">
        <v>370</v>
      </c>
      <c r="U1341">
        <v>380</v>
      </c>
      <c r="V1341">
        <v>390</v>
      </c>
      <c r="W1341">
        <v>380</v>
      </c>
      <c r="X1341">
        <v>380</v>
      </c>
      <c r="Y1341" s="145">
        <v>360</v>
      </c>
      <c r="Z1341">
        <v>360</v>
      </c>
      <c r="AA1341">
        <v>350</v>
      </c>
    </row>
    <row r="1342" spans="1:27" x14ac:dyDescent="0.2">
      <c r="A1342" s="89">
        <f>VLOOKUP(C1342,TabellenBDFS!$B$4:$C$2717,2,FALSE)</f>
        <v>187</v>
      </c>
      <c r="B1342" t="str">
        <f t="shared" si="22"/>
        <v>1872</v>
      </c>
      <c r="C1342" t="s">
        <v>192</v>
      </c>
      <c r="D1342">
        <v>2</v>
      </c>
      <c r="E1342">
        <v>40</v>
      </c>
      <c r="F1342">
        <v>40</v>
      </c>
      <c r="G1342">
        <v>40</v>
      </c>
      <c r="H1342">
        <v>40</v>
      </c>
      <c r="I1342">
        <v>40</v>
      </c>
      <c r="J1342">
        <v>40</v>
      </c>
      <c r="K1342">
        <v>40</v>
      </c>
      <c r="L1342">
        <v>40</v>
      </c>
      <c r="M1342">
        <v>40</v>
      </c>
      <c r="N1342">
        <v>40</v>
      </c>
      <c r="O1342">
        <v>40</v>
      </c>
      <c r="P1342">
        <v>40</v>
      </c>
      <c r="Q1342">
        <v>40</v>
      </c>
      <c r="R1342">
        <v>40</v>
      </c>
      <c r="S1342">
        <v>20</v>
      </c>
      <c r="T1342">
        <v>10</v>
      </c>
      <c r="U1342">
        <v>10</v>
      </c>
      <c r="V1342">
        <v>10</v>
      </c>
      <c r="W1342">
        <v>10</v>
      </c>
      <c r="X1342">
        <v>10</v>
      </c>
      <c r="Y1342" s="145">
        <v>10</v>
      </c>
      <c r="Z1342">
        <v>10</v>
      </c>
      <c r="AA1342">
        <v>10</v>
      </c>
    </row>
    <row r="1343" spans="1:27" x14ac:dyDescent="0.2">
      <c r="A1343" s="89">
        <f>VLOOKUP(C1343,TabellenBDFS!$B$4:$C$2717,2,FALSE)</f>
        <v>187</v>
      </c>
      <c r="B1343" t="str">
        <f t="shared" si="22"/>
        <v>1873</v>
      </c>
      <c r="C1343" t="s">
        <v>192</v>
      </c>
      <c r="D1343">
        <v>3</v>
      </c>
      <c r="E1343">
        <v>0</v>
      </c>
      <c r="F1343">
        <v>10</v>
      </c>
      <c r="G1343">
        <v>10</v>
      </c>
      <c r="H1343">
        <v>10</v>
      </c>
      <c r="I1343">
        <v>10</v>
      </c>
      <c r="J1343">
        <v>20</v>
      </c>
      <c r="K1343">
        <v>20</v>
      </c>
      <c r="L1343">
        <v>30</v>
      </c>
      <c r="M1343">
        <v>30</v>
      </c>
      <c r="N1343">
        <v>40</v>
      </c>
      <c r="O1343">
        <v>60</v>
      </c>
      <c r="P1343">
        <v>80</v>
      </c>
      <c r="Q1343">
        <v>80</v>
      </c>
      <c r="R1343">
        <v>90</v>
      </c>
      <c r="S1343">
        <v>50</v>
      </c>
      <c r="T1343">
        <v>40</v>
      </c>
      <c r="U1343">
        <v>40</v>
      </c>
      <c r="V1343">
        <v>40</v>
      </c>
      <c r="W1343">
        <v>40</v>
      </c>
      <c r="X1343">
        <v>40</v>
      </c>
      <c r="Y1343" s="145">
        <v>30</v>
      </c>
      <c r="Z1343">
        <v>40</v>
      </c>
      <c r="AA1343">
        <v>50</v>
      </c>
    </row>
    <row r="1344" spans="1:27" x14ac:dyDescent="0.2">
      <c r="A1344" s="89">
        <f>VLOOKUP(C1344,TabellenBDFS!$B$4:$C$2717,2,FALSE)</f>
        <v>187</v>
      </c>
      <c r="B1344" t="str">
        <f t="shared" si="22"/>
        <v>1874</v>
      </c>
      <c r="C1344" t="s">
        <v>192</v>
      </c>
      <c r="D1344">
        <v>4</v>
      </c>
      <c r="E1344">
        <v>0</v>
      </c>
      <c r="F1344">
        <v>0</v>
      </c>
      <c r="G1344">
        <v>0</v>
      </c>
      <c r="H1344">
        <v>0</v>
      </c>
      <c r="I1344">
        <v>0</v>
      </c>
      <c r="J1344">
        <v>0</v>
      </c>
      <c r="K1344">
        <v>10</v>
      </c>
      <c r="L1344">
        <v>10</v>
      </c>
      <c r="M1344">
        <v>10</v>
      </c>
      <c r="N1344">
        <v>10</v>
      </c>
      <c r="O1344">
        <v>20</v>
      </c>
      <c r="P1344">
        <v>30</v>
      </c>
      <c r="Q1344">
        <v>30</v>
      </c>
      <c r="R1344">
        <v>30</v>
      </c>
      <c r="S1344">
        <v>20</v>
      </c>
      <c r="T1344">
        <v>20</v>
      </c>
      <c r="U1344">
        <v>20</v>
      </c>
      <c r="V1344">
        <v>20</v>
      </c>
      <c r="W1344">
        <v>10</v>
      </c>
      <c r="X1344">
        <v>10</v>
      </c>
      <c r="Y1344" s="145">
        <v>10</v>
      </c>
      <c r="Z1344">
        <v>10</v>
      </c>
      <c r="AA1344">
        <v>10</v>
      </c>
    </row>
    <row r="1345" spans="1:27" x14ac:dyDescent="0.2">
      <c r="A1345" s="89">
        <f>VLOOKUP(C1345,TabellenBDFS!$B$4:$C$2717,2,FALSE)</f>
        <v>187</v>
      </c>
      <c r="B1345" t="str">
        <f t="shared" si="22"/>
        <v>1875</v>
      </c>
      <c r="C1345" t="s">
        <v>192</v>
      </c>
      <c r="D1345">
        <v>5</v>
      </c>
      <c r="E1345">
        <v>0</v>
      </c>
      <c r="F1345">
        <v>0</v>
      </c>
      <c r="G1345">
        <v>0</v>
      </c>
      <c r="H1345">
        <v>0</v>
      </c>
      <c r="I1345">
        <v>0</v>
      </c>
      <c r="J1345">
        <v>0</v>
      </c>
      <c r="K1345">
        <v>0</v>
      </c>
      <c r="L1345">
        <v>0</v>
      </c>
      <c r="M1345">
        <v>0</v>
      </c>
      <c r="N1345">
        <v>0</v>
      </c>
      <c r="O1345">
        <v>0</v>
      </c>
      <c r="P1345">
        <v>0</v>
      </c>
      <c r="Q1345">
        <v>0</v>
      </c>
      <c r="R1345">
        <v>0</v>
      </c>
      <c r="S1345">
        <v>0</v>
      </c>
      <c r="T1345">
        <v>0</v>
      </c>
      <c r="U1345">
        <v>0</v>
      </c>
      <c r="V1345">
        <v>0</v>
      </c>
      <c r="W1345">
        <v>0</v>
      </c>
      <c r="X1345">
        <v>0</v>
      </c>
      <c r="Y1345" s="145">
        <v>0</v>
      </c>
      <c r="Z1345">
        <v>0</v>
      </c>
      <c r="AA1345">
        <v>0</v>
      </c>
    </row>
    <row r="1346" spans="1:27" x14ac:dyDescent="0.2">
      <c r="A1346" s="89">
        <f>VLOOKUP(C1346,TabellenBDFS!$B$4:$C$2717,2,FALSE)</f>
        <v>187</v>
      </c>
      <c r="B1346" t="str">
        <f t="shared" si="22"/>
        <v>1876</v>
      </c>
      <c r="C1346" t="s">
        <v>192</v>
      </c>
      <c r="D1346">
        <v>6</v>
      </c>
      <c r="E1346">
        <v>180</v>
      </c>
      <c r="F1346">
        <v>180</v>
      </c>
      <c r="G1346">
        <v>200</v>
      </c>
      <c r="H1346">
        <v>210</v>
      </c>
      <c r="I1346">
        <v>220</v>
      </c>
      <c r="J1346">
        <v>230</v>
      </c>
      <c r="K1346">
        <v>230</v>
      </c>
      <c r="L1346">
        <v>260</v>
      </c>
      <c r="M1346">
        <v>270</v>
      </c>
      <c r="N1346">
        <v>270</v>
      </c>
      <c r="O1346">
        <v>270</v>
      </c>
      <c r="P1346">
        <v>290</v>
      </c>
      <c r="Q1346">
        <v>290</v>
      </c>
      <c r="R1346">
        <v>300</v>
      </c>
      <c r="S1346">
        <v>180</v>
      </c>
      <c r="T1346">
        <v>170</v>
      </c>
      <c r="U1346">
        <v>170</v>
      </c>
      <c r="V1346">
        <v>190</v>
      </c>
      <c r="W1346">
        <v>190</v>
      </c>
      <c r="X1346">
        <v>190</v>
      </c>
      <c r="Y1346" s="145">
        <v>190</v>
      </c>
      <c r="Z1346">
        <v>190</v>
      </c>
      <c r="AA1346">
        <v>190</v>
      </c>
    </row>
    <row r="1347" spans="1:27" x14ac:dyDescent="0.2">
      <c r="A1347" s="89">
        <f>VLOOKUP(C1347,TabellenBDFS!$B$4:$C$2717,2,FALSE)</f>
        <v>187</v>
      </c>
      <c r="B1347" t="str">
        <f t="shared" si="22"/>
        <v>1877</v>
      </c>
      <c r="C1347" t="s">
        <v>192</v>
      </c>
      <c r="D1347">
        <v>7</v>
      </c>
      <c r="E1347">
        <v>110</v>
      </c>
      <c r="F1347">
        <v>120</v>
      </c>
      <c r="G1347">
        <v>130</v>
      </c>
      <c r="H1347">
        <v>150</v>
      </c>
      <c r="I1347">
        <v>160</v>
      </c>
      <c r="J1347">
        <v>170</v>
      </c>
      <c r="K1347">
        <v>190</v>
      </c>
      <c r="L1347">
        <v>210</v>
      </c>
      <c r="M1347">
        <v>220</v>
      </c>
      <c r="N1347">
        <v>230</v>
      </c>
      <c r="O1347">
        <v>250</v>
      </c>
      <c r="P1347">
        <v>270</v>
      </c>
      <c r="Q1347">
        <v>310</v>
      </c>
      <c r="R1347">
        <v>330</v>
      </c>
      <c r="S1347">
        <v>130</v>
      </c>
      <c r="T1347">
        <v>120</v>
      </c>
      <c r="U1347">
        <v>140</v>
      </c>
      <c r="V1347">
        <v>140</v>
      </c>
      <c r="W1347">
        <v>130</v>
      </c>
      <c r="X1347">
        <v>130</v>
      </c>
      <c r="Y1347" s="145">
        <v>110</v>
      </c>
      <c r="Z1347">
        <v>110</v>
      </c>
      <c r="AA1347">
        <v>100</v>
      </c>
    </row>
    <row r="1348" spans="1:27" x14ac:dyDescent="0.2">
      <c r="A1348" s="89">
        <f>VLOOKUP(C1348,TabellenBDFS!$B$4:$C$2717,2,FALSE)</f>
        <v>188</v>
      </c>
      <c r="B1348" t="str">
        <f t="shared" si="22"/>
        <v>1881</v>
      </c>
      <c r="C1348" t="s">
        <v>193</v>
      </c>
      <c r="D1348">
        <v>1</v>
      </c>
      <c r="E1348">
        <v>210</v>
      </c>
      <c r="F1348">
        <v>200</v>
      </c>
      <c r="G1348">
        <v>190</v>
      </c>
      <c r="H1348">
        <v>210</v>
      </c>
      <c r="I1348">
        <v>200</v>
      </c>
      <c r="J1348">
        <v>210</v>
      </c>
      <c r="K1348">
        <v>210</v>
      </c>
      <c r="L1348">
        <v>200</v>
      </c>
      <c r="M1348">
        <v>220</v>
      </c>
      <c r="N1348">
        <v>210</v>
      </c>
      <c r="O1348">
        <v>240</v>
      </c>
      <c r="P1348">
        <v>250</v>
      </c>
      <c r="Q1348">
        <v>240</v>
      </c>
      <c r="R1348">
        <v>260</v>
      </c>
      <c r="S1348">
        <v>260</v>
      </c>
      <c r="T1348">
        <v>290</v>
      </c>
      <c r="U1348">
        <v>280</v>
      </c>
      <c r="V1348">
        <v>290</v>
      </c>
      <c r="W1348">
        <v>280</v>
      </c>
      <c r="X1348">
        <v>280</v>
      </c>
      <c r="Y1348" s="145">
        <v>280</v>
      </c>
      <c r="Z1348">
        <v>290</v>
      </c>
      <c r="AA1348">
        <v>270</v>
      </c>
    </row>
    <row r="1349" spans="1:27" x14ac:dyDescent="0.2">
      <c r="A1349" s="89">
        <f>VLOOKUP(C1349,TabellenBDFS!$B$4:$C$2717,2,FALSE)</f>
        <v>188</v>
      </c>
      <c r="B1349" t="str">
        <f t="shared" si="22"/>
        <v>1882</v>
      </c>
      <c r="C1349" t="s">
        <v>193</v>
      </c>
      <c r="D1349">
        <v>2</v>
      </c>
      <c r="E1349">
        <v>60</v>
      </c>
      <c r="F1349">
        <v>60</v>
      </c>
      <c r="G1349">
        <v>50</v>
      </c>
      <c r="H1349">
        <v>50</v>
      </c>
      <c r="I1349">
        <v>50</v>
      </c>
      <c r="J1349">
        <v>50</v>
      </c>
      <c r="K1349">
        <v>50</v>
      </c>
      <c r="L1349">
        <v>40</v>
      </c>
      <c r="M1349">
        <v>40</v>
      </c>
      <c r="N1349">
        <v>40</v>
      </c>
      <c r="O1349">
        <v>40</v>
      </c>
      <c r="P1349">
        <v>40</v>
      </c>
      <c r="Q1349">
        <v>30</v>
      </c>
      <c r="R1349">
        <v>30</v>
      </c>
      <c r="S1349">
        <v>30</v>
      </c>
      <c r="T1349">
        <v>30</v>
      </c>
      <c r="U1349">
        <v>30</v>
      </c>
      <c r="V1349">
        <v>20</v>
      </c>
      <c r="W1349">
        <v>20</v>
      </c>
      <c r="X1349">
        <v>20</v>
      </c>
      <c r="Y1349" s="145">
        <v>10</v>
      </c>
      <c r="Z1349">
        <v>10</v>
      </c>
      <c r="AA1349">
        <v>10</v>
      </c>
    </row>
    <row r="1350" spans="1:27" x14ac:dyDescent="0.2">
      <c r="A1350" s="89">
        <f>VLOOKUP(C1350,TabellenBDFS!$B$4:$C$2717,2,FALSE)</f>
        <v>188</v>
      </c>
      <c r="B1350" t="str">
        <f t="shared" si="22"/>
        <v>1883</v>
      </c>
      <c r="C1350" t="s">
        <v>193</v>
      </c>
      <c r="D1350">
        <v>3</v>
      </c>
      <c r="E1350">
        <v>0</v>
      </c>
      <c r="F1350">
        <v>0</v>
      </c>
      <c r="G1350">
        <v>0</v>
      </c>
      <c r="H1350">
        <v>10</v>
      </c>
      <c r="I1350">
        <v>10</v>
      </c>
      <c r="J1350">
        <v>10</v>
      </c>
      <c r="K1350">
        <v>10</v>
      </c>
      <c r="L1350">
        <v>10</v>
      </c>
      <c r="M1350">
        <v>10</v>
      </c>
      <c r="N1350">
        <v>10</v>
      </c>
      <c r="O1350">
        <v>20</v>
      </c>
      <c r="P1350">
        <v>20</v>
      </c>
      <c r="Q1350">
        <v>20</v>
      </c>
      <c r="R1350">
        <v>20</v>
      </c>
      <c r="S1350">
        <v>20</v>
      </c>
      <c r="T1350">
        <v>20</v>
      </c>
      <c r="U1350">
        <v>20</v>
      </c>
      <c r="V1350">
        <v>30</v>
      </c>
      <c r="W1350">
        <v>30</v>
      </c>
      <c r="X1350">
        <v>30</v>
      </c>
      <c r="Y1350" s="145">
        <v>30</v>
      </c>
      <c r="Z1350">
        <v>30</v>
      </c>
      <c r="AA1350">
        <v>30</v>
      </c>
    </row>
    <row r="1351" spans="1:27" x14ac:dyDescent="0.2">
      <c r="A1351" s="89">
        <f>VLOOKUP(C1351,TabellenBDFS!$B$4:$C$2717,2,FALSE)</f>
        <v>188</v>
      </c>
      <c r="B1351" t="str">
        <f t="shared" si="22"/>
        <v>1884</v>
      </c>
      <c r="C1351" t="s">
        <v>193</v>
      </c>
      <c r="D1351">
        <v>4</v>
      </c>
      <c r="E1351">
        <v>0</v>
      </c>
      <c r="F1351">
        <v>0</v>
      </c>
      <c r="G1351">
        <v>0</v>
      </c>
      <c r="H1351">
        <v>0</v>
      </c>
      <c r="I1351">
        <v>10</v>
      </c>
      <c r="J1351">
        <v>0</v>
      </c>
      <c r="K1351">
        <v>10</v>
      </c>
      <c r="L1351">
        <v>10</v>
      </c>
      <c r="M1351">
        <v>10</v>
      </c>
      <c r="N1351">
        <v>10</v>
      </c>
      <c r="O1351">
        <v>10</v>
      </c>
      <c r="P1351">
        <v>10</v>
      </c>
      <c r="Q1351">
        <v>10</v>
      </c>
      <c r="R1351">
        <v>10</v>
      </c>
      <c r="S1351">
        <v>10</v>
      </c>
      <c r="T1351">
        <v>10</v>
      </c>
      <c r="U1351">
        <v>10</v>
      </c>
      <c r="V1351">
        <v>10</v>
      </c>
      <c r="W1351">
        <v>10</v>
      </c>
      <c r="X1351">
        <v>10</v>
      </c>
      <c r="Y1351" s="145">
        <v>10</v>
      </c>
      <c r="Z1351">
        <v>20</v>
      </c>
      <c r="AA1351">
        <v>10</v>
      </c>
    </row>
    <row r="1352" spans="1:27" x14ac:dyDescent="0.2">
      <c r="A1352" s="89">
        <f>VLOOKUP(C1352,TabellenBDFS!$B$4:$C$2717,2,FALSE)</f>
        <v>188</v>
      </c>
      <c r="B1352" t="str">
        <f t="shared" si="22"/>
        <v>1885</v>
      </c>
      <c r="C1352" t="s">
        <v>193</v>
      </c>
      <c r="D1352">
        <v>5</v>
      </c>
      <c r="E1352">
        <v>0</v>
      </c>
      <c r="F1352">
        <v>0</v>
      </c>
      <c r="G1352">
        <v>0</v>
      </c>
      <c r="H1352">
        <v>0</v>
      </c>
      <c r="I1352">
        <v>0</v>
      </c>
      <c r="J1352">
        <v>0</v>
      </c>
      <c r="K1352">
        <v>0</v>
      </c>
      <c r="L1352">
        <v>0</v>
      </c>
      <c r="M1352">
        <v>0</v>
      </c>
      <c r="N1352">
        <v>0</v>
      </c>
      <c r="O1352">
        <v>0</v>
      </c>
      <c r="P1352">
        <v>0</v>
      </c>
      <c r="Q1352">
        <v>0</v>
      </c>
      <c r="R1352">
        <v>0</v>
      </c>
      <c r="S1352">
        <v>0</v>
      </c>
      <c r="T1352">
        <v>0</v>
      </c>
      <c r="U1352">
        <v>0</v>
      </c>
      <c r="V1352">
        <v>0</v>
      </c>
      <c r="W1352">
        <v>0</v>
      </c>
      <c r="X1352">
        <v>0</v>
      </c>
      <c r="Y1352" s="145">
        <v>0</v>
      </c>
      <c r="Z1352">
        <v>0</v>
      </c>
      <c r="AA1352">
        <v>0</v>
      </c>
    </row>
    <row r="1353" spans="1:27" x14ac:dyDescent="0.2">
      <c r="A1353" s="89">
        <f>VLOOKUP(C1353,TabellenBDFS!$B$4:$C$2717,2,FALSE)</f>
        <v>188</v>
      </c>
      <c r="B1353" t="str">
        <f t="shared" si="22"/>
        <v>1886</v>
      </c>
      <c r="C1353" t="s">
        <v>193</v>
      </c>
      <c r="D1353">
        <v>6</v>
      </c>
      <c r="E1353">
        <v>110</v>
      </c>
      <c r="F1353">
        <v>100</v>
      </c>
      <c r="G1353">
        <v>100</v>
      </c>
      <c r="H1353">
        <v>110</v>
      </c>
      <c r="I1353">
        <v>100</v>
      </c>
      <c r="J1353">
        <v>100</v>
      </c>
      <c r="K1353">
        <v>90</v>
      </c>
      <c r="L1353">
        <v>100</v>
      </c>
      <c r="M1353">
        <v>100</v>
      </c>
      <c r="N1353">
        <v>100</v>
      </c>
      <c r="O1353">
        <v>110</v>
      </c>
      <c r="P1353">
        <v>120</v>
      </c>
      <c r="Q1353">
        <v>120</v>
      </c>
      <c r="R1353">
        <v>130</v>
      </c>
      <c r="S1353">
        <v>130</v>
      </c>
      <c r="T1353">
        <v>150</v>
      </c>
      <c r="U1353">
        <v>150</v>
      </c>
      <c r="V1353">
        <v>150</v>
      </c>
      <c r="W1353">
        <v>140</v>
      </c>
      <c r="X1353">
        <v>150</v>
      </c>
      <c r="Y1353" s="145">
        <v>140</v>
      </c>
      <c r="Z1353">
        <v>140</v>
      </c>
      <c r="AA1353">
        <v>140</v>
      </c>
    </row>
    <row r="1354" spans="1:27" x14ac:dyDescent="0.2">
      <c r="A1354" s="89">
        <f>VLOOKUP(C1354,TabellenBDFS!$B$4:$C$2717,2,FALSE)</f>
        <v>188</v>
      </c>
      <c r="B1354" t="str">
        <f t="shared" si="22"/>
        <v>1887</v>
      </c>
      <c r="C1354" t="s">
        <v>193</v>
      </c>
      <c r="D1354">
        <v>7</v>
      </c>
      <c r="E1354">
        <v>40</v>
      </c>
      <c r="F1354">
        <v>40</v>
      </c>
      <c r="G1354">
        <v>30</v>
      </c>
      <c r="H1354">
        <v>40</v>
      </c>
      <c r="I1354">
        <v>30</v>
      </c>
      <c r="J1354">
        <v>50</v>
      </c>
      <c r="K1354">
        <v>50</v>
      </c>
      <c r="L1354">
        <v>50</v>
      </c>
      <c r="M1354">
        <v>60</v>
      </c>
      <c r="N1354">
        <v>60</v>
      </c>
      <c r="O1354">
        <v>70</v>
      </c>
      <c r="P1354">
        <v>60</v>
      </c>
      <c r="Q1354">
        <v>60</v>
      </c>
      <c r="R1354">
        <v>60</v>
      </c>
      <c r="S1354">
        <v>60</v>
      </c>
      <c r="T1354">
        <v>80</v>
      </c>
      <c r="U1354">
        <v>70</v>
      </c>
      <c r="V1354">
        <v>80</v>
      </c>
      <c r="W1354">
        <v>70</v>
      </c>
      <c r="X1354">
        <v>80</v>
      </c>
      <c r="Y1354" s="145">
        <v>80</v>
      </c>
      <c r="Z1354">
        <v>90</v>
      </c>
      <c r="AA1354">
        <v>80</v>
      </c>
    </row>
    <row r="1355" spans="1:27" x14ac:dyDescent="0.2">
      <c r="A1355" s="89">
        <f>VLOOKUP(C1355,TabellenBDFS!$B$4:$C$2717,2,FALSE)</f>
        <v>189</v>
      </c>
      <c r="B1355" t="str">
        <f t="shared" ref="B1355:B1418" si="23">CONCATENATE(A1355,D1355)</f>
        <v>1891</v>
      </c>
      <c r="C1355" t="s">
        <v>194</v>
      </c>
      <c r="D1355">
        <v>1</v>
      </c>
      <c r="E1355">
        <v>60</v>
      </c>
      <c r="F1355">
        <v>70</v>
      </c>
      <c r="G1355">
        <v>80</v>
      </c>
      <c r="H1355">
        <v>80</v>
      </c>
      <c r="I1355">
        <v>80</v>
      </c>
      <c r="J1355">
        <v>80</v>
      </c>
      <c r="K1355">
        <v>80</v>
      </c>
      <c r="L1355">
        <v>80</v>
      </c>
      <c r="M1355">
        <v>70</v>
      </c>
      <c r="N1355">
        <v>80</v>
      </c>
      <c r="O1355">
        <v>80</v>
      </c>
      <c r="P1355">
        <v>80</v>
      </c>
      <c r="Q1355">
        <v>90</v>
      </c>
      <c r="R1355">
        <v>80</v>
      </c>
      <c r="S1355">
        <v>90</v>
      </c>
      <c r="T1355">
        <v>90</v>
      </c>
      <c r="U1355">
        <v>90</v>
      </c>
      <c r="V1355">
        <v>100</v>
      </c>
      <c r="W1355">
        <v>100</v>
      </c>
      <c r="X1355">
        <v>90</v>
      </c>
      <c r="Y1355" s="145">
        <v>100</v>
      </c>
      <c r="Z1355">
        <v>90</v>
      </c>
      <c r="AA1355">
        <v>80</v>
      </c>
    </row>
    <row r="1356" spans="1:27" x14ac:dyDescent="0.2">
      <c r="A1356" s="89">
        <f>VLOOKUP(C1356,TabellenBDFS!$B$4:$C$2717,2,FALSE)</f>
        <v>189</v>
      </c>
      <c r="B1356" t="str">
        <f t="shared" si="23"/>
        <v>1892</v>
      </c>
      <c r="C1356" t="s">
        <v>194</v>
      </c>
      <c r="D1356">
        <v>2</v>
      </c>
      <c r="E1356">
        <v>10</v>
      </c>
      <c r="F1356">
        <v>10</v>
      </c>
      <c r="G1356">
        <v>10</v>
      </c>
      <c r="H1356">
        <v>10</v>
      </c>
      <c r="I1356">
        <v>10</v>
      </c>
      <c r="J1356">
        <v>10</v>
      </c>
      <c r="K1356">
        <v>10</v>
      </c>
      <c r="L1356">
        <v>10</v>
      </c>
      <c r="M1356">
        <v>10</v>
      </c>
      <c r="N1356">
        <v>10</v>
      </c>
      <c r="O1356">
        <v>10</v>
      </c>
      <c r="P1356">
        <v>10</v>
      </c>
      <c r="Q1356">
        <v>10</v>
      </c>
      <c r="R1356">
        <v>10</v>
      </c>
      <c r="S1356">
        <v>10</v>
      </c>
      <c r="T1356">
        <v>10</v>
      </c>
      <c r="U1356">
        <v>10</v>
      </c>
      <c r="V1356">
        <v>10</v>
      </c>
      <c r="W1356">
        <v>10</v>
      </c>
      <c r="X1356">
        <v>10</v>
      </c>
      <c r="Y1356" s="145">
        <v>10</v>
      </c>
      <c r="Z1356">
        <v>10</v>
      </c>
      <c r="AA1356">
        <v>10</v>
      </c>
    </row>
    <row r="1357" spans="1:27" x14ac:dyDescent="0.2">
      <c r="A1357" s="89">
        <f>VLOOKUP(C1357,TabellenBDFS!$B$4:$C$2717,2,FALSE)</f>
        <v>189</v>
      </c>
      <c r="B1357" t="str">
        <f t="shared" si="23"/>
        <v>1893</v>
      </c>
      <c r="C1357" t="s">
        <v>194</v>
      </c>
      <c r="D1357">
        <v>3</v>
      </c>
      <c r="E1357">
        <v>0</v>
      </c>
      <c r="F1357">
        <v>0</v>
      </c>
      <c r="G1357">
        <v>10</v>
      </c>
      <c r="H1357">
        <v>10</v>
      </c>
      <c r="I1357">
        <v>10</v>
      </c>
      <c r="J1357">
        <v>10</v>
      </c>
      <c r="K1357">
        <v>10</v>
      </c>
      <c r="L1357">
        <v>10</v>
      </c>
      <c r="M1357">
        <v>10</v>
      </c>
      <c r="N1357">
        <v>10</v>
      </c>
      <c r="O1357">
        <v>10</v>
      </c>
      <c r="P1357">
        <v>10</v>
      </c>
      <c r="Q1357">
        <v>10</v>
      </c>
      <c r="R1357">
        <v>10</v>
      </c>
      <c r="S1357">
        <v>20</v>
      </c>
      <c r="T1357">
        <v>20</v>
      </c>
      <c r="U1357">
        <v>20</v>
      </c>
      <c r="V1357">
        <v>10</v>
      </c>
      <c r="W1357">
        <v>10</v>
      </c>
      <c r="X1357">
        <v>10</v>
      </c>
      <c r="Y1357" s="145">
        <v>20</v>
      </c>
      <c r="Z1357">
        <v>20</v>
      </c>
      <c r="AA1357">
        <v>20</v>
      </c>
    </row>
    <row r="1358" spans="1:27" x14ac:dyDescent="0.2">
      <c r="A1358" s="89">
        <f>VLOOKUP(C1358,TabellenBDFS!$B$4:$C$2717,2,FALSE)</f>
        <v>189</v>
      </c>
      <c r="B1358" t="str">
        <f t="shared" si="23"/>
        <v>1894</v>
      </c>
      <c r="C1358" t="s">
        <v>194</v>
      </c>
      <c r="D1358">
        <v>4</v>
      </c>
      <c r="E1358">
        <v>0</v>
      </c>
      <c r="F1358">
        <v>0</v>
      </c>
      <c r="G1358">
        <v>0</v>
      </c>
      <c r="H1358">
        <v>0</v>
      </c>
      <c r="I1358">
        <v>0</v>
      </c>
      <c r="J1358">
        <v>0</v>
      </c>
      <c r="K1358">
        <v>0</v>
      </c>
      <c r="L1358">
        <v>0</v>
      </c>
      <c r="M1358">
        <v>0</v>
      </c>
      <c r="N1358">
        <v>10</v>
      </c>
      <c r="O1358">
        <v>10</v>
      </c>
      <c r="P1358">
        <v>10</v>
      </c>
      <c r="Q1358">
        <v>10</v>
      </c>
      <c r="R1358">
        <v>10</v>
      </c>
      <c r="S1358">
        <v>0</v>
      </c>
      <c r="T1358">
        <v>0</v>
      </c>
      <c r="U1358">
        <v>0</v>
      </c>
      <c r="V1358">
        <v>10</v>
      </c>
      <c r="W1358">
        <v>10</v>
      </c>
      <c r="X1358">
        <v>10</v>
      </c>
      <c r="Y1358" s="145">
        <v>0</v>
      </c>
      <c r="Z1358">
        <v>0</v>
      </c>
      <c r="AA1358">
        <v>0</v>
      </c>
    </row>
    <row r="1359" spans="1:27" x14ac:dyDescent="0.2">
      <c r="A1359" s="89">
        <f>VLOOKUP(C1359,TabellenBDFS!$B$4:$C$2717,2,FALSE)</f>
        <v>189</v>
      </c>
      <c r="B1359" t="str">
        <f t="shared" si="23"/>
        <v>1895</v>
      </c>
      <c r="C1359" t="s">
        <v>194</v>
      </c>
      <c r="D1359">
        <v>5</v>
      </c>
      <c r="E1359">
        <v>10</v>
      </c>
      <c r="F1359">
        <v>10</v>
      </c>
      <c r="G1359">
        <v>10</v>
      </c>
      <c r="H1359">
        <v>10</v>
      </c>
      <c r="I1359">
        <v>10</v>
      </c>
      <c r="J1359">
        <v>10</v>
      </c>
      <c r="K1359">
        <v>10</v>
      </c>
      <c r="L1359">
        <v>10</v>
      </c>
      <c r="M1359">
        <v>10</v>
      </c>
      <c r="N1359">
        <v>10</v>
      </c>
      <c r="O1359">
        <v>10</v>
      </c>
      <c r="P1359">
        <v>10</v>
      </c>
      <c r="Q1359">
        <v>10</v>
      </c>
      <c r="R1359">
        <v>10</v>
      </c>
      <c r="S1359">
        <v>10</v>
      </c>
      <c r="T1359">
        <v>10</v>
      </c>
      <c r="U1359">
        <v>10</v>
      </c>
      <c r="V1359">
        <v>10</v>
      </c>
      <c r="W1359">
        <v>10</v>
      </c>
      <c r="X1359">
        <v>10</v>
      </c>
      <c r="Y1359" s="145">
        <v>10</v>
      </c>
      <c r="Z1359">
        <v>10</v>
      </c>
      <c r="AA1359">
        <v>10</v>
      </c>
    </row>
    <row r="1360" spans="1:27" x14ac:dyDescent="0.2">
      <c r="A1360" s="89">
        <f>VLOOKUP(C1360,TabellenBDFS!$B$4:$C$2717,2,FALSE)</f>
        <v>189</v>
      </c>
      <c r="B1360" t="str">
        <f t="shared" si="23"/>
        <v>1896</v>
      </c>
      <c r="C1360" t="s">
        <v>194</v>
      </c>
      <c r="D1360">
        <v>6</v>
      </c>
      <c r="E1360">
        <v>20</v>
      </c>
      <c r="F1360">
        <v>20</v>
      </c>
      <c r="G1360">
        <v>20</v>
      </c>
      <c r="H1360">
        <v>20</v>
      </c>
      <c r="I1360">
        <v>20</v>
      </c>
      <c r="J1360">
        <v>20</v>
      </c>
      <c r="K1360">
        <v>30</v>
      </c>
      <c r="L1360">
        <v>20</v>
      </c>
      <c r="M1360">
        <v>20</v>
      </c>
      <c r="N1360">
        <v>30</v>
      </c>
      <c r="O1360">
        <v>30</v>
      </c>
      <c r="P1360">
        <v>40</v>
      </c>
      <c r="Q1360">
        <v>40</v>
      </c>
      <c r="R1360">
        <v>40</v>
      </c>
      <c r="S1360">
        <v>40</v>
      </c>
      <c r="T1360">
        <v>40</v>
      </c>
      <c r="U1360">
        <v>40</v>
      </c>
      <c r="V1360">
        <v>50</v>
      </c>
      <c r="W1360">
        <v>50</v>
      </c>
      <c r="X1360">
        <v>40</v>
      </c>
      <c r="Y1360" s="145">
        <v>50</v>
      </c>
      <c r="Z1360">
        <v>50</v>
      </c>
      <c r="AA1360">
        <v>40</v>
      </c>
    </row>
    <row r="1361" spans="1:27" x14ac:dyDescent="0.2">
      <c r="A1361" s="89">
        <f>VLOOKUP(C1361,TabellenBDFS!$B$4:$C$2717,2,FALSE)</f>
        <v>189</v>
      </c>
      <c r="B1361" t="str">
        <f t="shared" si="23"/>
        <v>1897</v>
      </c>
      <c r="C1361" t="s">
        <v>194</v>
      </c>
      <c r="D1361">
        <v>7</v>
      </c>
      <c r="E1361">
        <v>20</v>
      </c>
      <c r="F1361">
        <v>30</v>
      </c>
      <c r="G1361">
        <v>30</v>
      </c>
      <c r="H1361">
        <v>30</v>
      </c>
      <c r="I1361">
        <v>30</v>
      </c>
      <c r="J1361">
        <v>30</v>
      </c>
      <c r="K1361">
        <v>30</v>
      </c>
      <c r="L1361">
        <v>20</v>
      </c>
      <c r="M1361">
        <v>20</v>
      </c>
      <c r="N1361">
        <v>20</v>
      </c>
      <c r="O1361">
        <v>10</v>
      </c>
      <c r="P1361">
        <v>10</v>
      </c>
      <c r="Q1361">
        <v>10</v>
      </c>
      <c r="R1361">
        <v>10</v>
      </c>
      <c r="S1361">
        <v>10</v>
      </c>
      <c r="T1361">
        <v>10</v>
      </c>
      <c r="U1361">
        <v>10</v>
      </c>
      <c r="V1361">
        <v>20</v>
      </c>
      <c r="W1361">
        <v>20</v>
      </c>
      <c r="X1361">
        <v>10</v>
      </c>
      <c r="Y1361" s="145">
        <v>10</v>
      </c>
      <c r="Z1361">
        <v>10</v>
      </c>
      <c r="AA1361">
        <v>10</v>
      </c>
    </row>
    <row r="1362" spans="1:27" x14ac:dyDescent="0.2">
      <c r="A1362" s="89">
        <f>VLOOKUP(C1362,TabellenBDFS!$B$4:$C$2717,2,FALSE)</f>
        <v>190</v>
      </c>
      <c r="B1362" t="str">
        <f t="shared" si="23"/>
        <v>1901</v>
      </c>
      <c r="C1362" t="s">
        <v>195</v>
      </c>
      <c r="D1362">
        <v>1</v>
      </c>
      <c r="E1362">
        <v>510</v>
      </c>
      <c r="F1362">
        <v>520</v>
      </c>
      <c r="G1362">
        <v>530</v>
      </c>
      <c r="H1362">
        <v>540</v>
      </c>
      <c r="I1362">
        <v>550</v>
      </c>
      <c r="J1362">
        <v>550</v>
      </c>
      <c r="K1362">
        <v>570</v>
      </c>
      <c r="L1362">
        <v>570</v>
      </c>
      <c r="M1362">
        <v>590</v>
      </c>
      <c r="N1362">
        <v>590</v>
      </c>
      <c r="O1362">
        <v>590</v>
      </c>
      <c r="P1362">
        <v>610</v>
      </c>
      <c r="Q1362">
        <v>580</v>
      </c>
      <c r="R1362">
        <v>540</v>
      </c>
      <c r="S1362">
        <v>500</v>
      </c>
      <c r="T1362">
        <v>510</v>
      </c>
      <c r="U1362">
        <v>490</v>
      </c>
      <c r="V1362">
        <v>470</v>
      </c>
      <c r="W1362">
        <v>470</v>
      </c>
      <c r="X1362">
        <v>480</v>
      </c>
      <c r="Y1362" s="145">
        <v>450</v>
      </c>
      <c r="Z1362">
        <v>450</v>
      </c>
      <c r="AA1362">
        <v>450</v>
      </c>
    </row>
    <row r="1363" spans="1:27" x14ac:dyDescent="0.2">
      <c r="A1363" s="89">
        <f>VLOOKUP(C1363,TabellenBDFS!$B$4:$C$2717,2,FALSE)</f>
        <v>190</v>
      </c>
      <c r="B1363" t="str">
        <f t="shared" si="23"/>
        <v>1902</v>
      </c>
      <c r="C1363" t="s">
        <v>195</v>
      </c>
      <c r="D1363">
        <v>2</v>
      </c>
      <c r="E1363">
        <v>100</v>
      </c>
      <c r="F1363">
        <v>100</v>
      </c>
      <c r="G1363">
        <v>100</v>
      </c>
      <c r="H1363">
        <v>100</v>
      </c>
      <c r="I1363">
        <v>90</v>
      </c>
      <c r="J1363">
        <v>90</v>
      </c>
      <c r="K1363">
        <v>90</v>
      </c>
      <c r="L1363">
        <v>90</v>
      </c>
      <c r="M1363">
        <v>90</v>
      </c>
      <c r="N1363">
        <v>90</v>
      </c>
      <c r="O1363">
        <v>90</v>
      </c>
      <c r="P1363">
        <v>90</v>
      </c>
      <c r="Q1363">
        <v>90</v>
      </c>
      <c r="R1363">
        <v>80</v>
      </c>
      <c r="S1363">
        <v>70</v>
      </c>
      <c r="T1363">
        <v>70</v>
      </c>
      <c r="U1363">
        <v>70</v>
      </c>
      <c r="V1363">
        <v>60</v>
      </c>
      <c r="W1363">
        <v>60</v>
      </c>
      <c r="X1363">
        <v>60</v>
      </c>
      <c r="Y1363" s="145">
        <v>50</v>
      </c>
      <c r="Z1363">
        <v>50</v>
      </c>
      <c r="AA1363">
        <v>50</v>
      </c>
    </row>
    <row r="1364" spans="1:27" x14ac:dyDescent="0.2">
      <c r="A1364" s="89">
        <f>VLOOKUP(C1364,TabellenBDFS!$B$4:$C$2717,2,FALSE)</f>
        <v>190</v>
      </c>
      <c r="B1364" t="str">
        <f t="shared" si="23"/>
        <v>1903</v>
      </c>
      <c r="C1364" t="s">
        <v>195</v>
      </c>
      <c r="D1364">
        <v>3</v>
      </c>
      <c r="E1364">
        <v>0</v>
      </c>
      <c r="F1364">
        <v>0</v>
      </c>
      <c r="G1364">
        <v>10</v>
      </c>
      <c r="H1364">
        <v>10</v>
      </c>
      <c r="I1364">
        <v>20</v>
      </c>
      <c r="J1364">
        <v>20</v>
      </c>
      <c r="K1364">
        <v>30</v>
      </c>
      <c r="L1364">
        <v>40</v>
      </c>
      <c r="M1364">
        <v>50</v>
      </c>
      <c r="N1364">
        <v>60</v>
      </c>
      <c r="O1364">
        <v>60</v>
      </c>
      <c r="P1364">
        <v>60</v>
      </c>
      <c r="Q1364">
        <v>60</v>
      </c>
      <c r="R1364">
        <v>60</v>
      </c>
      <c r="S1364">
        <v>60</v>
      </c>
      <c r="T1364">
        <v>60</v>
      </c>
      <c r="U1364">
        <v>60</v>
      </c>
      <c r="V1364">
        <v>70</v>
      </c>
      <c r="W1364">
        <v>70</v>
      </c>
      <c r="X1364">
        <v>70</v>
      </c>
      <c r="Y1364" s="145">
        <v>70</v>
      </c>
      <c r="Z1364">
        <v>70</v>
      </c>
      <c r="AA1364">
        <v>80</v>
      </c>
    </row>
    <row r="1365" spans="1:27" x14ac:dyDescent="0.2">
      <c r="A1365" s="89">
        <f>VLOOKUP(C1365,TabellenBDFS!$B$4:$C$2717,2,FALSE)</f>
        <v>190</v>
      </c>
      <c r="B1365" t="str">
        <f t="shared" si="23"/>
        <v>1904</v>
      </c>
      <c r="C1365" t="s">
        <v>195</v>
      </c>
      <c r="D1365">
        <v>4</v>
      </c>
      <c r="E1365">
        <v>0</v>
      </c>
      <c r="F1365">
        <v>0</v>
      </c>
      <c r="G1365">
        <v>0</v>
      </c>
      <c r="H1365">
        <v>0</v>
      </c>
      <c r="I1365">
        <v>10</v>
      </c>
      <c r="J1365">
        <v>10</v>
      </c>
      <c r="K1365">
        <v>10</v>
      </c>
      <c r="L1365">
        <v>20</v>
      </c>
      <c r="M1365">
        <v>30</v>
      </c>
      <c r="N1365">
        <v>20</v>
      </c>
      <c r="O1365">
        <v>20</v>
      </c>
      <c r="P1365">
        <v>20</v>
      </c>
      <c r="Q1365">
        <v>20</v>
      </c>
      <c r="R1365">
        <v>20</v>
      </c>
      <c r="S1365">
        <v>20</v>
      </c>
      <c r="T1365">
        <v>20</v>
      </c>
      <c r="U1365">
        <v>20</v>
      </c>
      <c r="V1365">
        <v>20</v>
      </c>
      <c r="W1365">
        <v>20</v>
      </c>
      <c r="X1365">
        <v>20</v>
      </c>
      <c r="Y1365" s="145">
        <v>20</v>
      </c>
      <c r="Z1365">
        <v>20</v>
      </c>
      <c r="AA1365">
        <v>20</v>
      </c>
    </row>
    <row r="1366" spans="1:27" x14ac:dyDescent="0.2">
      <c r="A1366" s="89">
        <f>VLOOKUP(C1366,TabellenBDFS!$B$4:$C$2717,2,FALSE)</f>
        <v>190</v>
      </c>
      <c r="B1366" t="str">
        <f t="shared" si="23"/>
        <v>1905</v>
      </c>
      <c r="C1366" t="s">
        <v>195</v>
      </c>
      <c r="D1366">
        <v>5</v>
      </c>
      <c r="E1366">
        <v>0</v>
      </c>
      <c r="F1366">
        <v>0</v>
      </c>
      <c r="G1366">
        <v>0</v>
      </c>
      <c r="H1366">
        <v>10</v>
      </c>
      <c r="I1366">
        <v>0</v>
      </c>
      <c r="J1366">
        <v>0</v>
      </c>
      <c r="K1366">
        <v>0</v>
      </c>
      <c r="L1366">
        <v>0</v>
      </c>
      <c r="M1366">
        <v>0</v>
      </c>
      <c r="N1366">
        <v>0</v>
      </c>
      <c r="O1366">
        <v>0</v>
      </c>
      <c r="P1366">
        <v>0</v>
      </c>
      <c r="Q1366">
        <v>0</v>
      </c>
      <c r="R1366">
        <v>0</v>
      </c>
      <c r="S1366">
        <v>10</v>
      </c>
      <c r="T1366">
        <v>10</v>
      </c>
      <c r="U1366">
        <v>10</v>
      </c>
      <c r="V1366">
        <v>10</v>
      </c>
      <c r="W1366">
        <v>10</v>
      </c>
      <c r="X1366">
        <v>10</v>
      </c>
      <c r="Y1366" s="145">
        <v>0</v>
      </c>
      <c r="Z1366">
        <v>0</v>
      </c>
      <c r="AA1366">
        <v>0</v>
      </c>
    </row>
    <row r="1367" spans="1:27" x14ac:dyDescent="0.2">
      <c r="A1367" s="89">
        <f>VLOOKUP(C1367,TabellenBDFS!$B$4:$C$2717,2,FALSE)</f>
        <v>190</v>
      </c>
      <c r="B1367" t="str">
        <f t="shared" si="23"/>
        <v>1906</v>
      </c>
      <c r="C1367" t="s">
        <v>195</v>
      </c>
      <c r="D1367">
        <v>6</v>
      </c>
      <c r="E1367">
        <v>280</v>
      </c>
      <c r="F1367">
        <v>280</v>
      </c>
      <c r="G1367">
        <v>280</v>
      </c>
      <c r="H1367">
        <v>290</v>
      </c>
      <c r="I1367">
        <v>290</v>
      </c>
      <c r="J1367">
        <v>290</v>
      </c>
      <c r="K1367">
        <v>290</v>
      </c>
      <c r="L1367">
        <v>280</v>
      </c>
      <c r="M1367">
        <v>290</v>
      </c>
      <c r="N1367">
        <v>280</v>
      </c>
      <c r="O1367">
        <v>280</v>
      </c>
      <c r="P1367">
        <v>290</v>
      </c>
      <c r="Q1367">
        <v>280</v>
      </c>
      <c r="R1367">
        <v>270</v>
      </c>
      <c r="S1367">
        <v>260</v>
      </c>
      <c r="T1367">
        <v>280</v>
      </c>
      <c r="U1367">
        <v>260</v>
      </c>
      <c r="V1367">
        <v>240</v>
      </c>
      <c r="W1367">
        <v>240</v>
      </c>
      <c r="X1367">
        <v>250</v>
      </c>
      <c r="Y1367" s="145">
        <v>230</v>
      </c>
      <c r="Z1367">
        <v>230</v>
      </c>
      <c r="AA1367">
        <v>230</v>
      </c>
    </row>
    <row r="1368" spans="1:27" x14ac:dyDescent="0.2">
      <c r="A1368" s="89">
        <f>VLOOKUP(C1368,TabellenBDFS!$B$4:$C$2717,2,FALSE)</f>
        <v>190</v>
      </c>
      <c r="B1368" t="str">
        <f t="shared" si="23"/>
        <v>1907</v>
      </c>
      <c r="C1368" t="s">
        <v>195</v>
      </c>
      <c r="D1368">
        <v>7</v>
      </c>
      <c r="E1368">
        <v>130</v>
      </c>
      <c r="F1368">
        <v>130</v>
      </c>
      <c r="G1368">
        <v>140</v>
      </c>
      <c r="H1368">
        <v>140</v>
      </c>
      <c r="I1368">
        <v>140</v>
      </c>
      <c r="J1368">
        <v>130</v>
      </c>
      <c r="K1368">
        <v>140</v>
      </c>
      <c r="L1368">
        <v>140</v>
      </c>
      <c r="M1368">
        <v>140</v>
      </c>
      <c r="N1368">
        <v>140</v>
      </c>
      <c r="O1368">
        <v>140</v>
      </c>
      <c r="P1368">
        <v>140</v>
      </c>
      <c r="Q1368">
        <v>130</v>
      </c>
      <c r="R1368">
        <v>110</v>
      </c>
      <c r="S1368">
        <v>80</v>
      </c>
      <c r="T1368">
        <v>80</v>
      </c>
      <c r="U1368">
        <v>70</v>
      </c>
      <c r="V1368">
        <v>80</v>
      </c>
      <c r="W1368">
        <v>80</v>
      </c>
      <c r="X1368">
        <v>80</v>
      </c>
      <c r="Y1368" s="145">
        <v>80</v>
      </c>
      <c r="Z1368">
        <v>80</v>
      </c>
      <c r="AA1368">
        <v>80</v>
      </c>
    </row>
    <row r="1369" spans="1:27" x14ac:dyDescent="0.2">
      <c r="A1369" s="89">
        <f>VLOOKUP(C1369,TabellenBDFS!$B$4:$C$2717,2,FALSE)</f>
        <v>191</v>
      </c>
      <c r="B1369" t="str">
        <f t="shared" si="23"/>
        <v>1911</v>
      </c>
      <c r="C1369" t="s">
        <v>196</v>
      </c>
      <c r="D1369">
        <v>1</v>
      </c>
      <c r="E1369">
        <v>110</v>
      </c>
      <c r="F1369">
        <v>110</v>
      </c>
      <c r="G1369">
        <v>110</v>
      </c>
      <c r="H1369">
        <v>140</v>
      </c>
      <c r="I1369">
        <v>130</v>
      </c>
      <c r="J1369">
        <v>140</v>
      </c>
      <c r="K1369">
        <v>160</v>
      </c>
      <c r="L1369">
        <v>170</v>
      </c>
      <c r="M1369">
        <v>150</v>
      </c>
      <c r="N1369">
        <v>180</v>
      </c>
      <c r="O1369">
        <v>170</v>
      </c>
      <c r="P1369">
        <v>170</v>
      </c>
      <c r="Q1369">
        <v>170</v>
      </c>
      <c r="R1369">
        <v>150</v>
      </c>
      <c r="S1369">
        <v>160</v>
      </c>
      <c r="T1369">
        <v>160</v>
      </c>
      <c r="U1369">
        <v>150</v>
      </c>
      <c r="V1369">
        <v>150</v>
      </c>
      <c r="W1369">
        <v>160</v>
      </c>
      <c r="X1369">
        <v>160</v>
      </c>
      <c r="Y1369" s="145">
        <v>160</v>
      </c>
      <c r="Z1369">
        <v>160</v>
      </c>
      <c r="AA1369">
        <v>170</v>
      </c>
    </row>
    <row r="1370" spans="1:27" x14ac:dyDescent="0.2">
      <c r="A1370" s="89">
        <f>VLOOKUP(C1370,TabellenBDFS!$B$4:$C$2717,2,FALSE)</f>
        <v>191</v>
      </c>
      <c r="B1370" t="str">
        <f t="shared" si="23"/>
        <v>1912</v>
      </c>
      <c r="C1370" t="s">
        <v>196</v>
      </c>
      <c r="D1370">
        <v>2</v>
      </c>
      <c r="E1370">
        <v>10</v>
      </c>
      <c r="F1370">
        <v>10</v>
      </c>
      <c r="G1370">
        <v>10</v>
      </c>
      <c r="H1370">
        <v>10</v>
      </c>
      <c r="I1370">
        <v>10</v>
      </c>
      <c r="J1370">
        <v>10</v>
      </c>
      <c r="K1370">
        <v>10</v>
      </c>
      <c r="L1370">
        <v>10</v>
      </c>
      <c r="M1370">
        <v>10</v>
      </c>
      <c r="N1370">
        <v>10</v>
      </c>
      <c r="O1370">
        <v>10</v>
      </c>
      <c r="P1370">
        <v>10</v>
      </c>
      <c r="Q1370">
        <v>10</v>
      </c>
      <c r="R1370">
        <v>10</v>
      </c>
      <c r="S1370">
        <v>10</v>
      </c>
      <c r="T1370">
        <v>10</v>
      </c>
      <c r="U1370">
        <v>10</v>
      </c>
      <c r="V1370">
        <v>10</v>
      </c>
      <c r="W1370">
        <v>10</v>
      </c>
      <c r="X1370">
        <v>10</v>
      </c>
      <c r="Y1370" s="145">
        <v>10</v>
      </c>
      <c r="Z1370">
        <v>0</v>
      </c>
      <c r="AA1370">
        <v>0</v>
      </c>
    </row>
    <row r="1371" spans="1:27" x14ac:dyDescent="0.2">
      <c r="A1371" s="89">
        <f>VLOOKUP(C1371,TabellenBDFS!$B$4:$C$2717,2,FALSE)</f>
        <v>191</v>
      </c>
      <c r="B1371" t="str">
        <f t="shared" si="23"/>
        <v>1913</v>
      </c>
      <c r="C1371" t="s">
        <v>196</v>
      </c>
      <c r="D1371">
        <v>3</v>
      </c>
      <c r="E1371">
        <v>0</v>
      </c>
      <c r="F1371">
        <v>0</v>
      </c>
      <c r="G1371">
        <v>0</v>
      </c>
      <c r="H1371">
        <v>0</v>
      </c>
      <c r="I1371">
        <v>0</v>
      </c>
      <c r="J1371">
        <v>0</v>
      </c>
      <c r="K1371">
        <v>0</v>
      </c>
      <c r="L1371">
        <v>0</v>
      </c>
      <c r="M1371">
        <v>10</v>
      </c>
      <c r="N1371">
        <v>10</v>
      </c>
      <c r="O1371">
        <v>10</v>
      </c>
      <c r="P1371">
        <v>10</v>
      </c>
      <c r="Q1371">
        <v>10</v>
      </c>
      <c r="R1371">
        <v>10</v>
      </c>
      <c r="S1371">
        <v>10</v>
      </c>
      <c r="T1371">
        <v>20</v>
      </c>
      <c r="U1371">
        <v>10</v>
      </c>
      <c r="V1371">
        <v>10</v>
      </c>
      <c r="W1371">
        <v>20</v>
      </c>
      <c r="X1371">
        <v>20</v>
      </c>
      <c r="Y1371" s="145">
        <v>30</v>
      </c>
      <c r="Z1371">
        <v>30</v>
      </c>
      <c r="AA1371">
        <v>30</v>
      </c>
    </row>
    <row r="1372" spans="1:27" x14ac:dyDescent="0.2">
      <c r="A1372" s="89">
        <f>VLOOKUP(C1372,TabellenBDFS!$B$4:$C$2717,2,FALSE)</f>
        <v>191</v>
      </c>
      <c r="B1372" t="str">
        <f t="shared" si="23"/>
        <v>1914</v>
      </c>
      <c r="C1372" t="s">
        <v>196</v>
      </c>
      <c r="D1372">
        <v>4</v>
      </c>
      <c r="E1372">
        <v>0</v>
      </c>
      <c r="F1372">
        <v>0</v>
      </c>
      <c r="G1372">
        <v>0</v>
      </c>
      <c r="H1372">
        <v>0</v>
      </c>
      <c r="I1372">
        <v>0</v>
      </c>
      <c r="J1372">
        <v>0</v>
      </c>
      <c r="K1372">
        <v>10</v>
      </c>
      <c r="L1372">
        <v>0</v>
      </c>
      <c r="M1372">
        <v>0</v>
      </c>
      <c r="N1372">
        <v>0</v>
      </c>
      <c r="O1372">
        <v>0</v>
      </c>
      <c r="P1372">
        <v>0</v>
      </c>
      <c r="Q1372">
        <v>0</v>
      </c>
      <c r="R1372">
        <v>0</v>
      </c>
      <c r="S1372">
        <v>0</v>
      </c>
      <c r="T1372">
        <v>0</v>
      </c>
      <c r="U1372">
        <v>0</v>
      </c>
      <c r="V1372">
        <v>0</v>
      </c>
      <c r="W1372">
        <v>0</v>
      </c>
      <c r="X1372">
        <v>0</v>
      </c>
      <c r="Y1372" s="145">
        <v>0</v>
      </c>
      <c r="Z1372">
        <v>0</v>
      </c>
      <c r="AA1372">
        <v>0</v>
      </c>
    </row>
    <row r="1373" spans="1:27" x14ac:dyDescent="0.2">
      <c r="A1373" s="89">
        <f>VLOOKUP(C1373,TabellenBDFS!$B$4:$C$2717,2,FALSE)</f>
        <v>191</v>
      </c>
      <c r="B1373" t="str">
        <f t="shared" si="23"/>
        <v>1915</v>
      </c>
      <c r="C1373" t="s">
        <v>196</v>
      </c>
      <c r="D1373">
        <v>5</v>
      </c>
      <c r="E1373">
        <v>0</v>
      </c>
      <c r="F1373">
        <v>0</v>
      </c>
      <c r="G1373">
        <v>0</v>
      </c>
      <c r="H1373">
        <v>10</v>
      </c>
      <c r="I1373">
        <v>0</v>
      </c>
      <c r="J1373">
        <v>10</v>
      </c>
      <c r="K1373">
        <v>10</v>
      </c>
      <c r="L1373">
        <v>10</v>
      </c>
      <c r="M1373">
        <v>10</v>
      </c>
      <c r="N1373">
        <v>10</v>
      </c>
      <c r="O1373">
        <v>10</v>
      </c>
      <c r="P1373">
        <v>10</v>
      </c>
      <c r="Q1373">
        <v>10</v>
      </c>
      <c r="R1373">
        <v>10</v>
      </c>
      <c r="S1373">
        <v>10</v>
      </c>
      <c r="T1373">
        <v>10</v>
      </c>
      <c r="U1373">
        <v>10</v>
      </c>
      <c r="V1373">
        <v>10</v>
      </c>
      <c r="W1373">
        <v>10</v>
      </c>
      <c r="X1373">
        <v>10</v>
      </c>
      <c r="Y1373" s="145">
        <v>0</v>
      </c>
      <c r="Z1373">
        <v>10</v>
      </c>
      <c r="AA1373">
        <v>10</v>
      </c>
    </row>
    <row r="1374" spans="1:27" x14ac:dyDescent="0.2">
      <c r="A1374" s="89">
        <f>VLOOKUP(C1374,TabellenBDFS!$B$4:$C$2717,2,FALSE)</f>
        <v>191</v>
      </c>
      <c r="B1374" t="str">
        <f t="shared" si="23"/>
        <v>1916</v>
      </c>
      <c r="C1374" t="s">
        <v>196</v>
      </c>
      <c r="D1374">
        <v>6</v>
      </c>
      <c r="E1374">
        <v>30</v>
      </c>
      <c r="F1374">
        <v>30</v>
      </c>
      <c r="G1374">
        <v>30</v>
      </c>
      <c r="H1374">
        <v>50</v>
      </c>
      <c r="I1374">
        <v>50</v>
      </c>
      <c r="J1374">
        <v>60</v>
      </c>
      <c r="K1374">
        <v>60</v>
      </c>
      <c r="L1374">
        <v>60</v>
      </c>
      <c r="M1374">
        <v>60</v>
      </c>
      <c r="N1374">
        <v>60</v>
      </c>
      <c r="O1374">
        <v>60</v>
      </c>
      <c r="P1374">
        <v>50</v>
      </c>
      <c r="Q1374">
        <v>60</v>
      </c>
      <c r="R1374">
        <v>50</v>
      </c>
      <c r="S1374">
        <v>50</v>
      </c>
      <c r="T1374">
        <v>50</v>
      </c>
      <c r="U1374">
        <v>50</v>
      </c>
      <c r="V1374">
        <v>40</v>
      </c>
      <c r="W1374">
        <v>40</v>
      </c>
      <c r="X1374">
        <v>40</v>
      </c>
      <c r="Y1374" s="145">
        <v>40</v>
      </c>
      <c r="Z1374">
        <v>40</v>
      </c>
      <c r="AA1374">
        <v>40</v>
      </c>
    </row>
    <row r="1375" spans="1:27" x14ac:dyDescent="0.2">
      <c r="A1375" s="89">
        <f>VLOOKUP(C1375,TabellenBDFS!$B$4:$C$2717,2,FALSE)</f>
        <v>191</v>
      </c>
      <c r="B1375" t="str">
        <f t="shared" si="23"/>
        <v>1917</v>
      </c>
      <c r="C1375" t="s">
        <v>196</v>
      </c>
      <c r="D1375">
        <v>7</v>
      </c>
      <c r="E1375">
        <v>60</v>
      </c>
      <c r="F1375">
        <v>60</v>
      </c>
      <c r="G1375">
        <v>60</v>
      </c>
      <c r="H1375">
        <v>70</v>
      </c>
      <c r="I1375">
        <v>70</v>
      </c>
      <c r="J1375">
        <v>60</v>
      </c>
      <c r="K1375">
        <v>70</v>
      </c>
      <c r="L1375">
        <v>80</v>
      </c>
      <c r="M1375">
        <v>70</v>
      </c>
      <c r="N1375">
        <v>100</v>
      </c>
      <c r="O1375">
        <v>90</v>
      </c>
      <c r="P1375">
        <v>100</v>
      </c>
      <c r="Q1375">
        <v>90</v>
      </c>
      <c r="R1375">
        <v>70</v>
      </c>
      <c r="S1375">
        <v>80</v>
      </c>
      <c r="T1375">
        <v>80</v>
      </c>
      <c r="U1375">
        <v>80</v>
      </c>
      <c r="V1375">
        <v>80</v>
      </c>
      <c r="W1375">
        <v>90</v>
      </c>
      <c r="X1375">
        <v>90</v>
      </c>
      <c r="Y1375" s="145">
        <v>80</v>
      </c>
      <c r="Z1375">
        <v>80</v>
      </c>
      <c r="AA1375">
        <v>90</v>
      </c>
    </row>
    <row r="1376" spans="1:27" x14ac:dyDescent="0.2">
      <c r="A1376" s="89" t="e">
        <f>VLOOKUP(C1376,TabellenBDFS!$B$4:$C$2717,2,FALSE)</f>
        <v>#N/A</v>
      </c>
      <c r="B1376" t="e">
        <f t="shared" si="23"/>
        <v>#N/A</v>
      </c>
      <c r="C1376" t="s">
        <v>197</v>
      </c>
      <c r="D1376">
        <v>1</v>
      </c>
      <c r="E1376">
        <v>50</v>
      </c>
      <c r="F1376">
        <v>50</v>
      </c>
      <c r="G1376">
        <v>50</v>
      </c>
      <c r="H1376">
        <v>70</v>
      </c>
      <c r="I1376">
        <v>70</v>
      </c>
      <c r="J1376">
        <v>70</v>
      </c>
      <c r="K1376">
        <v>80</v>
      </c>
      <c r="L1376">
        <v>80</v>
      </c>
      <c r="M1376">
        <v>80</v>
      </c>
      <c r="N1376">
        <v>80</v>
      </c>
      <c r="O1376">
        <v>80</v>
      </c>
      <c r="P1376">
        <v>80</v>
      </c>
      <c r="Q1376">
        <v>80</v>
      </c>
      <c r="R1376">
        <v>90</v>
      </c>
      <c r="S1376">
        <v>100</v>
      </c>
      <c r="T1376">
        <v>110</v>
      </c>
      <c r="U1376">
        <v>110</v>
      </c>
      <c r="V1376">
        <v>110</v>
      </c>
      <c r="W1376">
        <v>110</v>
      </c>
      <c r="X1376">
        <v>120</v>
      </c>
      <c r="Y1376" s="145" t="e">
        <v>#N/A</v>
      </c>
      <c r="Z1376" t="e">
        <v>#N/A</v>
      </c>
      <c r="AA1376" t="e">
        <v>#N/A</v>
      </c>
    </row>
    <row r="1377" spans="1:27" x14ac:dyDescent="0.2">
      <c r="A1377" s="89" t="e">
        <f>VLOOKUP(C1377,TabellenBDFS!$B$4:$C$2717,2,FALSE)</f>
        <v>#N/A</v>
      </c>
      <c r="B1377" t="e">
        <f t="shared" si="23"/>
        <v>#N/A</v>
      </c>
      <c r="C1377" t="s">
        <v>197</v>
      </c>
      <c r="D1377">
        <v>2</v>
      </c>
      <c r="E1377">
        <v>10</v>
      </c>
      <c r="F1377">
        <v>10</v>
      </c>
      <c r="G1377">
        <v>10</v>
      </c>
      <c r="H1377">
        <v>10</v>
      </c>
      <c r="I1377">
        <v>10</v>
      </c>
      <c r="J1377">
        <v>10</v>
      </c>
      <c r="K1377">
        <v>10</v>
      </c>
      <c r="L1377">
        <v>10</v>
      </c>
      <c r="M1377">
        <v>10</v>
      </c>
      <c r="N1377">
        <v>10</v>
      </c>
      <c r="O1377">
        <v>10</v>
      </c>
      <c r="P1377">
        <v>10</v>
      </c>
      <c r="Q1377">
        <v>10</v>
      </c>
      <c r="R1377">
        <v>0</v>
      </c>
      <c r="S1377">
        <v>0</v>
      </c>
      <c r="T1377">
        <v>0</v>
      </c>
      <c r="U1377">
        <v>0</v>
      </c>
      <c r="V1377">
        <v>0</v>
      </c>
      <c r="W1377">
        <v>0</v>
      </c>
      <c r="X1377">
        <v>0</v>
      </c>
      <c r="Y1377" s="145" t="e">
        <v>#N/A</v>
      </c>
      <c r="Z1377" t="e">
        <v>#N/A</v>
      </c>
      <c r="AA1377" t="e">
        <v>#N/A</v>
      </c>
    </row>
    <row r="1378" spans="1:27" x14ac:dyDescent="0.2">
      <c r="A1378" s="89" t="e">
        <f>VLOOKUP(C1378,TabellenBDFS!$B$4:$C$2717,2,FALSE)</f>
        <v>#N/A</v>
      </c>
      <c r="B1378" t="e">
        <f t="shared" si="23"/>
        <v>#N/A</v>
      </c>
      <c r="C1378" t="s">
        <v>197</v>
      </c>
      <c r="D1378">
        <v>3</v>
      </c>
      <c r="E1378">
        <v>0</v>
      </c>
      <c r="F1378">
        <v>0</v>
      </c>
      <c r="G1378">
        <v>0</v>
      </c>
      <c r="H1378">
        <v>10</v>
      </c>
      <c r="I1378">
        <v>10</v>
      </c>
      <c r="J1378">
        <v>10</v>
      </c>
      <c r="K1378">
        <v>10</v>
      </c>
      <c r="L1378">
        <v>10</v>
      </c>
      <c r="M1378">
        <v>10</v>
      </c>
      <c r="N1378">
        <v>10</v>
      </c>
      <c r="O1378">
        <v>10</v>
      </c>
      <c r="P1378">
        <v>10</v>
      </c>
      <c r="Q1378">
        <v>10</v>
      </c>
      <c r="R1378">
        <v>10</v>
      </c>
      <c r="S1378">
        <v>10</v>
      </c>
      <c r="T1378">
        <v>20</v>
      </c>
      <c r="U1378">
        <v>20</v>
      </c>
      <c r="V1378">
        <v>20</v>
      </c>
      <c r="W1378">
        <v>20</v>
      </c>
      <c r="X1378">
        <v>20</v>
      </c>
      <c r="Y1378" s="145" t="e">
        <v>#N/A</v>
      </c>
      <c r="Z1378" t="e">
        <v>#N/A</v>
      </c>
      <c r="AA1378" t="e">
        <v>#N/A</v>
      </c>
    </row>
    <row r="1379" spans="1:27" x14ac:dyDescent="0.2">
      <c r="A1379" s="89" t="e">
        <f>VLOOKUP(C1379,TabellenBDFS!$B$4:$C$2717,2,FALSE)</f>
        <v>#N/A</v>
      </c>
      <c r="B1379" t="e">
        <f t="shared" si="23"/>
        <v>#N/A</v>
      </c>
      <c r="C1379" t="s">
        <v>197</v>
      </c>
      <c r="D1379">
        <v>4</v>
      </c>
      <c r="E1379">
        <v>0</v>
      </c>
      <c r="F1379">
        <v>0</v>
      </c>
      <c r="G1379">
        <v>0</v>
      </c>
      <c r="H1379">
        <v>0</v>
      </c>
      <c r="I1379">
        <v>0</v>
      </c>
      <c r="J1379">
        <v>0</v>
      </c>
      <c r="K1379">
        <v>0</v>
      </c>
      <c r="L1379">
        <v>0</v>
      </c>
      <c r="M1379">
        <v>0</v>
      </c>
      <c r="N1379">
        <v>0</v>
      </c>
      <c r="O1379">
        <v>0</v>
      </c>
      <c r="P1379">
        <v>0</v>
      </c>
      <c r="Q1379">
        <v>0</v>
      </c>
      <c r="R1379">
        <v>0</v>
      </c>
      <c r="S1379">
        <v>10</v>
      </c>
      <c r="T1379">
        <v>0</v>
      </c>
      <c r="U1379">
        <v>10</v>
      </c>
      <c r="V1379">
        <v>10</v>
      </c>
      <c r="W1379">
        <v>10</v>
      </c>
      <c r="X1379">
        <v>10</v>
      </c>
      <c r="Y1379" s="145" t="e">
        <v>#N/A</v>
      </c>
      <c r="Z1379" t="e">
        <v>#N/A</v>
      </c>
      <c r="AA1379" t="e">
        <v>#N/A</v>
      </c>
    </row>
    <row r="1380" spans="1:27" x14ac:dyDescent="0.2">
      <c r="A1380" s="89" t="e">
        <f>VLOOKUP(C1380,TabellenBDFS!$B$4:$C$2717,2,FALSE)</f>
        <v>#N/A</v>
      </c>
      <c r="B1380" t="e">
        <f t="shared" si="23"/>
        <v>#N/A</v>
      </c>
      <c r="C1380" t="s">
        <v>197</v>
      </c>
      <c r="D1380">
        <v>5</v>
      </c>
      <c r="E1380">
        <v>0</v>
      </c>
      <c r="F1380">
        <v>0</v>
      </c>
      <c r="G1380">
        <v>0</v>
      </c>
      <c r="H1380">
        <v>10</v>
      </c>
      <c r="I1380">
        <v>0</v>
      </c>
      <c r="J1380">
        <v>0</v>
      </c>
      <c r="K1380">
        <v>0</v>
      </c>
      <c r="L1380">
        <v>0</v>
      </c>
      <c r="M1380">
        <v>0</v>
      </c>
      <c r="N1380">
        <v>0</v>
      </c>
      <c r="O1380">
        <v>0</v>
      </c>
      <c r="P1380">
        <v>10</v>
      </c>
      <c r="Q1380">
        <v>0</v>
      </c>
      <c r="R1380">
        <v>10</v>
      </c>
      <c r="S1380">
        <v>0</v>
      </c>
      <c r="T1380">
        <v>0</v>
      </c>
      <c r="U1380">
        <v>0</v>
      </c>
      <c r="V1380">
        <v>0</v>
      </c>
      <c r="W1380">
        <v>0</v>
      </c>
      <c r="X1380">
        <v>0</v>
      </c>
      <c r="Y1380" s="145" t="e">
        <v>#N/A</v>
      </c>
      <c r="Z1380" t="e">
        <v>#N/A</v>
      </c>
      <c r="AA1380" t="e">
        <v>#N/A</v>
      </c>
    </row>
    <row r="1381" spans="1:27" x14ac:dyDescent="0.2">
      <c r="A1381" s="89" t="e">
        <f>VLOOKUP(C1381,TabellenBDFS!$B$4:$C$2717,2,FALSE)</f>
        <v>#N/A</v>
      </c>
      <c r="B1381" t="e">
        <f t="shared" si="23"/>
        <v>#N/A</v>
      </c>
      <c r="C1381" t="s">
        <v>197</v>
      </c>
      <c r="D1381">
        <v>6</v>
      </c>
      <c r="E1381">
        <v>40</v>
      </c>
      <c r="F1381">
        <v>40</v>
      </c>
      <c r="G1381">
        <v>30</v>
      </c>
      <c r="H1381">
        <v>40</v>
      </c>
      <c r="I1381">
        <v>40</v>
      </c>
      <c r="J1381">
        <v>40</v>
      </c>
      <c r="K1381">
        <v>40</v>
      </c>
      <c r="L1381">
        <v>40</v>
      </c>
      <c r="M1381">
        <v>40</v>
      </c>
      <c r="N1381">
        <v>40</v>
      </c>
      <c r="O1381">
        <v>40</v>
      </c>
      <c r="P1381">
        <v>40</v>
      </c>
      <c r="Q1381">
        <v>40</v>
      </c>
      <c r="R1381">
        <v>50</v>
      </c>
      <c r="S1381">
        <v>40</v>
      </c>
      <c r="T1381">
        <v>50</v>
      </c>
      <c r="U1381">
        <v>50</v>
      </c>
      <c r="V1381">
        <v>50</v>
      </c>
      <c r="W1381">
        <v>60</v>
      </c>
      <c r="X1381">
        <v>50</v>
      </c>
      <c r="Y1381" s="145" t="e">
        <v>#N/A</v>
      </c>
      <c r="Z1381" t="e">
        <v>#N/A</v>
      </c>
      <c r="AA1381" t="e">
        <v>#N/A</v>
      </c>
    </row>
    <row r="1382" spans="1:27" x14ac:dyDescent="0.2">
      <c r="A1382" s="89" t="e">
        <f>VLOOKUP(C1382,TabellenBDFS!$B$4:$C$2717,2,FALSE)</f>
        <v>#N/A</v>
      </c>
      <c r="B1382" t="e">
        <f t="shared" si="23"/>
        <v>#N/A</v>
      </c>
      <c r="C1382" t="s">
        <v>197</v>
      </c>
      <c r="D1382">
        <v>7</v>
      </c>
      <c r="E1382">
        <v>10</v>
      </c>
      <c r="F1382">
        <v>10</v>
      </c>
      <c r="G1382">
        <v>10</v>
      </c>
      <c r="H1382">
        <v>10</v>
      </c>
      <c r="I1382">
        <v>10</v>
      </c>
      <c r="J1382">
        <v>10</v>
      </c>
      <c r="K1382">
        <v>20</v>
      </c>
      <c r="L1382">
        <v>20</v>
      </c>
      <c r="M1382">
        <v>20</v>
      </c>
      <c r="N1382">
        <v>20</v>
      </c>
      <c r="O1382">
        <v>30</v>
      </c>
      <c r="P1382">
        <v>20</v>
      </c>
      <c r="Q1382">
        <v>20</v>
      </c>
      <c r="R1382">
        <v>20</v>
      </c>
      <c r="S1382">
        <v>30</v>
      </c>
      <c r="T1382">
        <v>40</v>
      </c>
      <c r="U1382">
        <v>30</v>
      </c>
      <c r="V1382">
        <v>30</v>
      </c>
      <c r="W1382">
        <v>30</v>
      </c>
      <c r="X1382">
        <v>30</v>
      </c>
      <c r="Y1382" s="145" t="e">
        <v>#N/A</v>
      </c>
      <c r="Z1382" t="e">
        <v>#N/A</v>
      </c>
      <c r="AA1382" t="e">
        <v>#N/A</v>
      </c>
    </row>
    <row r="1383" spans="1:27" x14ac:dyDescent="0.2">
      <c r="A1383" s="89">
        <f>VLOOKUP(C1383,TabellenBDFS!$B$4:$C$2717,2,FALSE)</f>
        <v>192</v>
      </c>
      <c r="B1383" t="str">
        <f t="shared" si="23"/>
        <v>1921</v>
      </c>
      <c r="C1383" t="s">
        <v>198</v>
      </c>
      <c r="D1383">
        <v>1</v>
      </c>
      <c r="E1383">
        <v>200</v>
      </c>
      <c r="F1383">
        <v>170</v>
      </c>
      <c r="G1383">
        <v>180</v>
      </c>
      <c r="H1383">
        <v>210</v>
      </c>
      <c r="I1383">
        <v>220</v>
      </c>
      <c r="J1383">
        <v>200</v>
      </c>
      <c r="K1383">
        <v>200</v>
      </c>
      <c r="L1383">
        <v>210</v>
      </c>
      <c r="M1383">
        <v>190</v>
      </c>
      <c r="N1383">
        <v>200</v>
      </c>
      <c r="O1383">
        <v>240</v>
      </c>
      <c r="P1383">
        <v>270</v>
      </c>
      <c r="Q1383">
        <v>270</v>
      </c>
      <c r="R1383">
        <v>270</v>
      </c>
      <c r="S1383">
        <v>270</v>
      </c>
      <c r="T1383">
        <v>280</v>
      </c>
      <c r="U1383">
        <v>280</v>
      </c>
      <c r="V1383">
        <v>290</v>
      </c>
      <c r="W1383">
        <v>300</v>
      </c>
      <c r="X1383">
        <v>300</v>
      </c>
      <c r="Y1383" s="145">
        <v>290</v>
      </c>
      <c r="Z1383">
        <v>290</v>
      </c>
      <c r="AA1383">
        <v>340</v>
      </c>
    </row>
    <row r="1384" spans="1:27" x14ac:dyDescent="0.2">
      <c r="A1384" s="89">
        <f>VLOOKUP(C1384,TabellenBDFS!$B$4:$C$2717,2,FALSE)</f>
        <v>192</v>
      </c>
      <c r="B1384" t="str">
        <f t="shared" si="23"/>
        <v>1922</v>
      </c>
      <c r="C1384" t="s">
        <v>198</v>
      </c>
      <c r="D1384">
        <v>2</v>
      </c>
      <c r="E1384">
        <v>0</v>
      </c>
      <c r="F1384">
        <v>0</v>
      </c>
      <c r="G1384">
        <v>0</v>
      </c>
      <c r="H1384">
        <v>0</v>
      </c>
      <c r="I1384">
        <v>10</v>
      </c>
      <c r="J1384">
        <v>10</v>
      </c>
      <c r="K1384">
        <v>0</v>
      </c>
      <c r="L1384">
        <v>0</v>
      </c>
      <c r="M1384">
        <v>0</v>
      </c>
      <c r="N1384">
        <v>0</v>
      </c>
      <c r="O1384">
        <v>0</v>
      </c>
      <c r="P1384">
        <v>0</v>
      </c>
      <c r="Q1384">
        <v>0</v>
      </c>
      <c r="R1384">
        <v>0</v>
      </c>
      <c r="S1384">
        <v>10</v>
      </c>
      <c r="T1384">
        <v>10</v>
      </c>
      <c r="U1384">
        <v>10</v>
      </c>
      <c r="V1384">
        <v>0</v>
      </c>
      <c r="W1384">
        <v>0</v>
      </c>
      <c r="X1384">
        <v>0</v>
      </c>
      <c r="Y1384" s="145">
        <v>0</v>
      </c>
      <c r="Z1384">
        <v>0</v>
      </c>
      <c r="AA1384">
        <v>0</v>
      </c>
    </row>
    <row r="1385" spans="1:27" x14ac:dyDescent="0.2">
      <c r="A1385" s="89">
        <f>VLOOKUP(C1385,TabellenBDFS!$B$4:$C$2717,2,FALSE)</f>
        <v>192</v>
      </c>
      <c r="B1385" t="str">
        <f t="shared" si="23"/>
        <v>1923</v>
      </c>
      <c r="C1385" t="s">
        <v>198</v>
      </c>
      <c r="D1385">
        <v>3</v>
      </c>
      <c r="E1385">
        <v>0</v>
      </c>
      <c r="F1385">
        <v>0</v>
      </c>
      <c r="G1385">
        <v>0</v>
      </c>
      <c r="H1385">
        <v>0</v>
      </c>
      <c r="I1385">
        <v>10</v>
      </c>
      <c r="J1385">
        <v>10</v>
      </c>
      <c r="K1385">
        <v>0</v>
      </c>
      <c r="L1385">
        <v>0</v>
      </c>
      <c r="M1385">
        <v>0</v>
      </c>
      <c r="N1385">
        <v>0</v>
      </c>
      <c r="O1385">
        <v>0</v>
      </c>
      <c r="P1385">
        <v>10</v>
      </c>
      <c r="Q1385">
        <v>20</v>
      </c>
      <c r="R1385">
        <v>20</v>
      </c>
      <c r="S1385">
        <v>20</v>
      </c>
      <c r="T1385">
        <v>20</v>
      </c>
      <c r="U1385">
        <v>20</v>
      </c>
      <c r="V1385">
        <v>30</v>
      </c>
      <c r="W1385">
        <v>30</v>
      </c>
      <c r="X1385">
        <v>40</v>
      </c>
      <c r="Y1385" s="145">
        <v>40</v>
      </c>
      <c r="Z1385">
        <v>40</v>
      </c>
      <c r="AA1385">
        <v>40</v>
      </c>
    </row>
    <row r="1386" spans="1:27" x14ac:dyDescent="0.2">
      <c r="A1386" s="89">
        <f>VLOOKUP(C1386,TabellenBDFS!$B$4:$C$2717,2,FALSE)</f>
        <v>192</v>
      </c>
      <c r="B1386" t="str">
        <f t="shared" si="23"/>
        <v>1924</v>
      </c>
      <c r="C1386" t="s">
        <v>198</v>
      </c>
      <c r="D1386">
        <v>4</v>
      </c>
      <c r="E1386">
        <v>0</v>
      </c>
      <c r="F1386">
        <v>0</v>
      </c>
      <c r="G1386">
        <v>0</v>
      </c>
      <c r="H1386">
        <v>0</v>
      </c>
      <c r="I1386">
        <v>0</v>
      </c>
      <c r="J1386">
        <v>0</v>
      </c>
      <c r="K1386">
        <v>0</v>
      </c>
      <c r="L1386">
        <v>0</v>
      </c>
      <c r="M1386">
        <v>0</v>
      </c>
      <c r="N1386">
        <v>0</v>
      </c>
      <c r="O1386">
        <v>0</v>
      </c>
      <c r="P1386">
        <v>0</v>
      </c>
      <c r="Q1386">
        <v>10</v>
      </c>
      <c r="R1386">
        <v>10</v>
      </c>
      <c r="S1386">
        <v>10</v>
      </c>
      <c r="T1386">
        <v>10</v>
      </c>
      <c r="U1386">
        <v>10</v>
      </c>
      <c r="V1386">
        <v>10</v>
      </c>
      <c r="W1386">
        <v>10</v>
      </c>
      <c r="X1386">
        <v>10</v>
      </c>
      <c r="Y1386" s="145">
        <v>10</v>
      </c>
      <c r="Z1386">
        <v>10</v>
      </c>
      <c r="AA1386">
        <v>10</v>
      </c>
    </row>
    <row r="1387" spans="1:27" x14ac:dyDescent="0.2">
      <c r="A1387" s="89">
        <f>VLOOKUP(C1387,TabellenBDFS!$B$4:$C$2717,2,FALSE)</f>
        <v>192</v>
      </c>
      <c r="B1387" t="str">
        <f t="shared" si="23"/>
        <v>1925</v>
      </c>
      <c r="C1387" t="s">
        <v>198</v>
      </c>
      <c r="D1387">
        <v>5</v>
      </c>
      <c r="E1387">
        <v>10</v>
      </c>
      <c r="F1387">
        <v>10</v>
      </c>
      <c r="G1387">
        <v>10</v>
      </c>
      <c r="H1387">
        <v>10</v>
      </c>
      <c r="I1387">
        <v>10</v>
      </c>
      <c r="J1387">
        <v>10</v>
      </c>
      <c r="K1387">
        <v>10</v>
      </c>
      <c r="L1387">
        <v>10</v>
      </c>
      <c r="M1387">
        <v>10</v>
      </c>
      <c r="N1387">
        <v>10</v>
      </c>
      <c r="O1387">
        <v>10</v>
      </c>
      <c r="P1387">
        <v>10</v>
      </c>
      <c r="Q1387">
        <v>10</v>
      </c>
      <c r="R1387">
        <v>10</v>
      </c>
      <c r="S1387">
        <v>10</v>
      </c>
      <c r="T1387">
        <v>10</v>
      </c>
      <c r="U1387">
        <v>10</v>
      </c>
      <c r="V1387">
        <v>10</v>
      </c>
      <c r="W1387">
        <v>10</v>
      </c>
      <c r="X1387">
        <v>10</v>
      </c>
      <c r="Y1387" s="145">
        <v>10</v>
      </c>
      <c r="Z1387">
        <v>10</v>
      </c>
      <c r="AA1387">
        <v>10</v>
      </c>
    </row>
    <row r="1388" spans="1:27" x14ac:dyDescent="0.2">
      <c r="A1388" s="89">
        <f>VLOOKUP(C1388,TabellenBDFS!$B$4:$C$2717,2,FALSE)</f>
        <v>192</v>
      </c>
      <c r="B1388" t="str">
        <f t="shared" si="23"/>
        <v>1926</v>
      </c>
      <c r="C1388" t="s">
        <v>198</v>
      </c>
      <c r="D1388">
        <v>6</v>
      </c>
      <c r="E1388">
        <v>80</v>
      </c>
      <c r="F1388">
        <v>70</v>
      </c>
      <c r="G1388">
        <v>70</v>
      </c>
      <c r="H1388">
        <v>80</v>
      </c>
      <c r="I1388">
        <v>80</v>
      </c>
      <c r="J1388">
        <v>80</v>
      </c>
      <c r="K1388">
        <v>80</v>
      </c>
      <c r="L1388">
        <v>90</v>
      </c>
      <c r="M1388">
        <v>80</v>
      </c>
      <c r="N1388">
        <v>90</v>
      </c>
      <c r="O1388">
        <v>120</v>
      </c>
      <c r="P1388">
        <v>130</v>
      </c>
      <c r="Q1388">
        <v>130</v>
      </c>
      <c r="R1388">
        <v>140</v>
      </c>
      <c r="S1388">
        <v>140</v>
      </c>
      <c r="T1388">
        <v>140</v>
      </c>
      <c r="U1388">
        <v>140</v>
      </c>
      <c r="V1388">
        <v>150</v>
      </c>
      <c r="W1388">
        <v>150</v>
      </c>
      <c r="X1388">
        <v>150</v>
      </c>
      <c r="Y1388" s="145">
        <v>150</v>
      </c>
      <c r="Z1388">
        <v>140</v>
      </c>
      <c r="AA1388">
        <v>180</v>
      </c>
    </row>
    <row r="1389" spans="1:27" x14ac:dyDescent="0.2">
      <c r="A1389" s="89">
        <f>VLOOKUP(C1389,TabellenBDFS!$B$4:$C$2717,2,FALSE)</f>
        <v>192</v>
      </c>
      <c r="B1389" t="str">
        <f t="shared" si="23"/>
        <v>1927</v>
      </c>
      <c r="C1389" t="s">
        <v>198</v>
      </c>
      <c r="D1389">
        <v>7</v>
      </c>
      <c r="E1389">
        <v>110</v>
      </c>
      <c r="F1389">
        <v>90</v>
      </c>
      <c r="G1389">
        <v>90</v>
      </c>
      <c r="H1389">
        <v>110</v>
      </c>
      <c r="I1389">
        <v>110</v>
      </c>
      <c r="J1389">
        <v>100</v>
      </c>
      <c r="K1389">
        <v>100</v>
      </c>
      <c r="L1389">
        <v>100</v>
      </c>
      <c r="M1389">
        <v>90</v>
      </c>
      <c r="N1389">
        <v>100</v>
      </c>
      <c r="O1389">
        <v>110</v>
      </c>
      <c r="P1389">
        <v>120</v>
      </c>
      <c r="Q1389">
        <v>100</v>
      </c>
      <c r="R1389">
        <v>100</v>
      </c>
      <c r="S1389">
        <v>90</v>
      </c>
      <c r="T1389">
        <v>100</v>
      </c>
      <c r="U1389">
        <v>90</v>
      </c>
      <c r="V1389">
        <v>100</v>
      </c>
      <c r="W1389">
        <v>100</v>
      </c>
      <c r="X1389">
        <v>100</v>
      </c>
      <c r="Y1389" s="145">
        <v>90</v>
      </c>
      <c r="Z1389">
        <v>100</v>
      </c>
      <c r="AA1389">
        <v>100</v>
      </c>
    </row>
    <row r="1390" spans="1:27" x14ac:dyDescent="0.2">
      <c r="A1390" s="89">
        <f>VLOOKUP(C1390,TabellenBDFS!$B$4:$C$2717,2,FALSE)</f>
        <v>193</v>
      </c>
      <c r="B1390" t="str">
        <f t="shared" si="23"/>
        <v>1931</v>
      </c>
      <c r="C1390" t="s">
        <v>199</v>
      </c>
      <c r="D1390">
        <v>1</v>
      </c>
      <c r="E1390">
        <v>100</v>
      </c>
      <c r="F1390">
        <v>90</v>
      </c>
      <c r="G1390">
        <v>100</v>
      </c>
      <c r="H1390">
        <v>100</v>
      </c>
      <c r="I1390">
        <v>110</v>
      </c>
      <c r="J1390">
        <v>120</v>
      </c>
      <c r="K1390">
        <v>130</v>
      </c>
      <c r="L1390">
        <v>130</v>
      </c>
      <c r="M1390">
        <v>150</v>
      </c>
      <c r="N1390">
        <v>170</v>
      </c>
      <c r="O1390">
        <v>180</v>
      </c>
      <c r="P1390">
        <v>180</v>
      </c>
      <c r="Q1390">
        <v>190</v>
      </c>
      <c r="R1390">
        <v>200</v>
      </c>
      <c r="S1390">
        <v>210</v>
      </c>
      <c r="T1390">
        <v>220</v>
      </c>
      <c r="U1390">
        <v>220</v>
      </c>
      <c r="V1390">
        <v>210</v>
      </c>
      <c r="W1390">
        <v>220</v>
      </c>
      <c r="X1390">
        <v>210</v>
      </c>
      <c r="Y1390" s="145">
        <v>210</v>
      </c>
      <c r="Z1390">
        <v>230</v>
      </c>
      <c r="AA1390">
        <v>220</v>
      </c>
    </row>
    <row r="1391" spans="1:27" x14ac:dyDescent="0.2">
      <c r="A1391" s="89">
        <f>VLOOKUP(C1391,TabellenBDFS!$B$4:$C$2717,2,FALSE)</f>
        <v>193</v>
      </c>
      <c r="B1391" t="str">
        <f t="shared" si="23"/>
        <v>1932</v>
      </c>
      <c r="C1391" t="s">
        <v>199</v>
      </c>
      <c r="D1391">
        <v>2</v>
      </c>
      <c r="E1391">
        <v>20</v>
      </c>
      <c r="F1391">
        <v>20</v>
      </c>
      <c r="G1391">
        <v>20</v>
      </c>
      <c r="H1391">
        <v>20</v>
      </c>
      <c r="I1391">
        <v>20</v>
      </c>
      <c r="J1391">
        <v>20</v>
      </c>
      <c r="K1391">
        <v>20</v>
      </c>
      <c r="L1391">
        <v>20</v>
      </c>
      <c r="M1391">
        <v>20</v>
      </c>
      <c r="N1391">
        <v>20</v>
      </c>
      <c r="O1391">
        <v>20</v>
      </c>
      <c r="P1391">
        <v>20</v>
      </c>
      <c r="Q1391">
        <v>30</v>
      </c>
      <c r="R1391">
        <v>30</v>
      </c>
      <c r="S1391">
        <v>30</v>
      </c>
      <c r="T1391">
        <v>20</v>
      </c>
      <c r="U1391">
        <v>20</v>
      </c>
      <c r="V1391">
        <v>20</v>
      </c>
      <c r="W1391">
        <v>30</v>
      </c>
      <c r="X1391">
        <v>30</v>
      </c>
      <c r="Y1391" s="145">
        <v>30</v>
      </c>
      <c r="Z1391">
        <v>30</v>
      </c>
      <c r="AA1391">
        <v>30</v>
      </c>
    </row>
    <row r="1392" spans="1:27" x14ac:dyDescent="0.2">
      <c r="A1392" s="89">
        <f>VLOOKUP(C1392,TabellenBDFS!$B$4:$C$2717,2,FALSE)</f>
        <v>193</v>
      </c>
      <c r="B1392" t="str">
        <f t="shared" si="23"/>
        <v>1933</v>
      </c>
      <c r="C1392" t="s">
        <v>199</v>
      </c>
      <c r="D1392">
        <v>3</v>
      </c>
      <c r="E1392">
        <v>0</v>
      </c>
      <c r="F1392">
        <v>0</v>
      </c>
      <c r="G1392">
        <v>0</v>
      </c>
      <c r="H1392">
        <v>0</v>
      </c>
      <c r="I1392">
        <v>10</v>
      </c>
      <c r="J1392">
        <v>10</v>
      </c>
      <c r="K1392">
        <v>20</v>
      </c>
      <c r="L1392">
        <v>20</v>
      </c>
      <c r="M1392">
        <v>20</v>
      </c>
      <c r="N1392">
        <v>30</v>
      </c>
      <c r="O1392">
        <v>40</v>
      </c>
      <c r="P1392">
        <v>40</v>
      </c>
      <c r="Q1392">
        <v>40</v>
      </c>
      <c r="R1392">
        <v>50</v>
      </c>
      <c r="S1392">
        <v>60</v>
      </c>
      <c r="T1392">
        <v>70</v>
      </c>
      <c r="U1392">
        <v>60</v>
      </c>
      <c r="V1392">
        <v>60</v>
      </c>
      <c r="W1392">
        <v>70</v>
      </c>
      <c r="X1392">
        <v>60</v>
      </c>
      <c r="Y1392" s="145">
        <v>70</v>
      </c>
      <c r="Z1392">
        <v>70</v>
      </c>
      <c r="AA1392">
        <v>80</v>
      </c>
    </row>
    <row r="1393" spans="1:27" x14ac:dyDescent="0.2">
      <c r="A1393" s="89">
        <f>VLOOKUP(C1393,TabellenBDFS!$B$4:$C$2717,2,FALSE)</f>
        <v>193</v>
      </c>
      <c r="B1393" t="str">
        <f t="shared" si="23"/>
        <v>1934</v>
      </c>
      <c r="C1393" t="s">
        <v>199</v>
      </c>
      <c r="D1393">
        <v>4</v>
      </c>
      <c r="E1393">
        <v>0</v>
      </c>
      <c r="F1393">
        <v>0</v>
      </c>
      <c r="G1393">
        <v>0</v>
      </c>
      <c r="H1393">
        <v>0</v>
      </c>
      <c r="I1393">
        <v>0</v>
      </c>
      <c r="J1393">
        <v>0</v>
      </c>
      <c r="K1393">
        <v>0</v>
      </c>
      <c r="L1393">
        <v>0</v>
      </c>
      <c r="M1393">
        <v>0</v>
      </c>
      <c r="N1393">
        <v>0</v>
      </c>
      <c r="O1393">
        <v>10</v>
      </c>
      <c r="P1393">
        <v>10</v>
      </c>
      <c r="Q1393">
        <v>10</v>
      </c>
      <c r="R1393">
        <v>10</v>
      </c>
      <c r="S1393">
        <v>10</v>
      </c>
      <c r="T1393">
        <v>20</v>
      </c>
      <c r="U1393">
        <v>20</v>
      </c>
      <c r="V1393">
        <v>20</v>
      </c>
      <c r="W1393">
        <v>10</v>
      </c>
      <c r="X1393">
        <v>10</v>
      </c>
      <c r="Y1393" s="145">
        <v>10</v>
      </c>
      <c r="Z1393">
        <v>10</v>
      </c>
      <c r="AA1393">
        <v>10</v>
      </c>
    </row>
    <row r="1394" spans="1:27" x14ac:dyDescent="0.2">
      <c r="A1394" s="89">
        <f>VLOOKUP(C1394,TabellenBDFS!$B$4:$C$2717,2,FALSE)</f>
        <v>193</v>
      </c>
      <c r="B1394" t="str">
        <f t="shared" si="23"/>
        <v>1935</v>
      </c>
      <c r="C1394" t="s">
        <v>199</v>
      </c>
      <c r="D1394">
        <v>5</v>
      </c>
      <c r="E1394">
        <v>10</v>
      </c>
      <c r="F1394">
        <v>10</v>
      </c>
      <c r="G1394">
        <v>10</v>
      </c>
      <c r="H1394">
        <v>10</v>
      </c>
      <c r="I1394">
        <v>10</v>
      </c>
      <c r="J1394">
        <v>0</v>
      </c>
      <c r="K1394">
        <v>0</v>
      </c>
      <c r="L1394">
        <v>0</v>
      </c>
      <c r="M1394">
        <v>0</v>
      </c>
      <c r="N1394">
        <v>0</v>
      </c>
      <c r="O1394">
        <v>0</v>
      </c>
      <c r="P1394">
        <v>0</v>
      </c>
      <c r="Q1394">
        <v>0</v>
      </c>
      <c r="R1394">
        <v>0</v>
      </c>
      <c r="S1394">
        <v>0</v>
      </c>
      <c r="T1394">
        <v>0</v>
      </c>
      <c r="U1394">
        <v>0</v>
      </c>
      <c r="V1394">
        <v>0</v>
      </c>
      <c r="W1394">
        <v>0</v>
      </c>
      <c r="X1394">
        <v>0</v>
      </c>
      <c r="Y1394" s="145">
        <v>0</v>
      </c>
      <c r="Z1394">
        <v>0</v>
      </c>
      <c r="AA1394">
        <v>0</v>
      </c>
    </row>
    <row r="1395" spans="1:27" x14ac:dyDescent="0.2">
      <c r="A1395" s="89">
        <f>VLOOKUP(C1395,TabellenBDFS!$B$4:$C$2717,2,FALSE)</f>
        <v>193</v>
      </c>
      <c r="B1395" t="str">
        <f t="shared" si="23"/>
        <v>1936</v>
      </c>
      <c r="C1395" t="s">
        <v>199</v>
      </c>
      <c r="D1395">
        <v>6</v>
      </c>
      <c r="E1395">
        <v>20</v>
      </c>
      <c r="F1395">
        <v>20</v>
      </c>
      <c r="G1395">
        <v>20</v>
      </c>
      <c r="H1395">
        <v>20</v>
      </c>
      <c r="I1395">
        <v>20</v>
      </c>
      <c r="J1395">
        <v>20</v>
      </c>
      <c r="K1395">
        <v>30</v>
      </c>
      <c r="L1395">
        <v>30</v>
      </c>
      <c r="M1395">
        <v>30</v>
      </c>
      <c r="N1395">
        <v>30</v>
      </c>
      <c r="O1395">
        <v>40</v>
      </c>
      <c r="P1395">
        <v>30</v>
      </c>
      <c r="Q1395">
        <v>40</v>
      </c>
      <c r="R1395">
        <v>40</v>
      </c>
      <c r="S1395">
        <v>40</v>
      </c>
      <c r="T1395">
        <v>40</v>
      </c>
      <c r="U1395">
        <v>40</v>
      </c>
      <c r="V1395">
        <v>40</v>
      </c>
      <c r="W1395">
        <v>30</v>
      </c>
      <c r="X1395">
        <v>40</v>
      </c>
      <c r="Y1395" s="145">
        <v>40</v>
      </c>
      <c r="Z1395">
        <v>40</v>
      </c>
      <c r="AA1395">
        <v>40</v>
      </c>
    </row>
    <row r="1396" spans="1:27" x14ac:dyDescent="0.2">
      <c r="A1396" s="89">
        <f>VLOOKUP(C1396,TabellenBDFS!$B$4:$C$2717,2,FALSE)</f>
        <v>193</v>
      </c>
      <c r="B1396" t="str">
        <f t="shared" si="23"/>
        <v>1937</v>
      </c>
      <c r="C1396" t="s">
        <v>199</v>
      </c>
      <c r="D1396">
        <v>7</v>
      </c>
      <c r="E1396">
        <v>50</v>
      </c>
      <c r="F1396">
        <v>50</v>
      </c>
      <c r="G1396">
        <v>50</v>
      </c>
      <c r="H1396">
        <v>50</v>
      </c>
      <c r="I1396">
        <v>50</v>
      </c>
      <c r="J1396">
        <v>50</v>
      </c>
      <c r="K1396">
        <v>60</v>
      </c>
      <c r="L1396">
        <v>60</v>
      </c>
      <c r="M1396">
        <v>70</v>
      </c>
      <c r="N1396">
        <v>80</v>
      </c>
      <c r="O1396">
        <v>70</v>
      </c>
      <c r="P1396">
        <v>70</v>
      </c>
      <c r="Q1396">
        <v>80</v>
      </c>
      <c r="R1396">
        <v>70</v>
      </c>
      <c r="S1396">
        <v>70</v>
      </c>
      <c r="T1396">
        <v>80</v>
      </c>
      <c r="U1396">
        <v>80</v>
      </c>
      <c r="V1396">
        <v>70</v>
      </c>
      <c r="W1396">
        <v>70</v>
      </c>
      <c r="X1396">
        <v>80</v>
      </c>
      <c r="Y1396" s="145">
        <v>70</v>
      </c>
      <c r="Z1396">
        <v>80</v>
      </c>
      <c r="AA1396">
        <v>60</v>
      </c>
    </row>
    <row r="1397" spans="1:27" x14ac:dyDescent="0.2">
      <c r="A1397" s="89">
        <f>VLOOKUP(C1397,TabellenBDFS!$B$4:$C$2717,2,FALSE)</f>
        <v>194</v>
      </c>
      <c r="B1397" t="str">
        <f t="shared" si="23"/>
        <v>1941</v>
      </c>
      <c r="C1397" t="s">
        <v>200</v>
      </c>
      <c r="D1397">
        <v>1</v>
      </c>
      <c r="E1397">
        <v>60</v>
      </c>
      <c r="F1397">
        <v>60</v>
      </c>
      <c r="G1397">
        <v>70</v>
      </c>
      <c r="H1397">
        <v>80</v>
      </c>
      <c r="I1397">
        <v>80</v>
      </c>
      <c r="J1397">
        <v>80</v>
      </c>
      <c r="K1397">
        <v>90</v>
      </c>
      <c r="L1397">
        <v>80</v>
      </c>
      <c r="M1397">
        <v>80</v>
      </c>
      <c r="N1397">
        <v>80</v>
      </c>
      <c r="O1397">
        <v>90</v>
      </c>
      <c r="P1397">
        <v>100</v>
      </c>
      <c r="Q1397">
        <v>100</v>
      </c>
      <c r="R1397">
        <v>90</v>
      </c>
      <c r="S1397">
        <v>100</v>
      </c>
      <c r="T1397">
        <v>90</v>
      </c>
      <c r="U1397">
        <v>90</v>
      </c>
      <c r="V1397">
        <v>90</v>
      </c>
      <c r="W1397">
        <v>90</v>
      </c>
      <c r="X1397">
        <v>100</v>
      </c>
      <c r="Y1397" s="145">
        <v>110</v>
      </c>
      <c r="Z1397">
        <v>110</v>
      </c>
      <c r="AA1397">
        <v>110</v>
      </c>
    </row>
    <row r="1398" spans="1:27" x14ac:dyDescent="0.2">
      <c r="A1398" s="89">
        <f>VLOOKUP(C1398,TabellenBDFS!$B$4:$C$2717,2,FALSE)</f>
        <v>194</v>
      </c>
      <c r="B1398" t="str">
        <f t="shared" si="23"/>
        <v>1942</v>
      </c>
      <c r="C1398" t="s">
        <v>200</v>
      </c>
      <c r="D1398">
        <v>2</v>
      </c>
      <c r="E1398">
        <v>10</v>
      </c>
      <c r="F1398">
        <v>10</v>
      </c>
      <c r="G1398">
        <v>10</v>
      </c>
      <c r="H1398">
        <v>10</v>
      </c>
      <c r="I1398">
        <v>10</v>
      </c>
      <c r="J1398">
        <v>10</v>
      </c>
      <c r="K1398">
        <v>10</v>
      </c>
      <c r="L1398">
        <v>10</v>
      </c>
      <c r="M1398">
        <v>10</v>
      </c>
      <c r="N1398">
        <v>10</v>
      </c>
      <c r="O1398">
        <v>10</v>
      </c>
      <c r="P1398">
        <v>10</v>
      </c>
      <c r="Q1398">
        <v>10</v>
      </c>
      <c r="R1398">
        <v>10</v>
      </c>
      <c r="S1398">
        <v>10</v>
      </c>
      <c r="T1398">
        <v>10</v>
      </c>
      <c r="U1398">
        <v>10</v>
      </c>
      <c r="V1398">
        <v>10</v>
      </c>
      <c r="W1398">
        <v>10</v>
      </c>
      <c r="X1398">
        <v>10</v>
      </c>
      <c r="Y1398" s="145">
        <v>10</v>
      </c>
      <c r="Z1398">
        <v>10</v>
      </c>
      <c r="AA1398">
        <v>10</v>
      </c>
    </row>
    <row r="1399" spans="1:27" x14ac:dyDescent="0.2">
      <c r="A1399" s="89">
        <f>VLOOKUP(C1399,TabellenBDFS!$B$4:$C$2717,2,FALSE)</f>
        <v>194</v>
      </c>
      <c r="B1399" t="str">
        <f t="shared" si="23"/>
        <v>1943</v>
      </c>
      <c r="C1399" t="s">
        <v>200</v>
      </c>
      <c r="D1399">
        <v>3</v>
      </c>
      <c r="E1399">
        <v>0</v>
      </c>
      <c r="F1399">
        <v>0</v>
      </c>
      <c r="G1399">
        <v>0</v>
      </c>
      <c r="H1399">
        <v>0</v>
      </c>
      <c r="I1399">
        <v>0</v>
      </c>
      <c r="J1399">
        <v>0</v>
      </c>
      <c r="K1399">
        <v>0</v>
      </c>
      <c r="L1399">
        <v>0</v>
      </c>
      <c r="M1399">
        <v>0</v>
      </c>
      <c r="N1399">
        <v>0</v>
      </c>
      <c r="O1399">
        <v>10</v>
      </c>
      <c r="P1399">
        <v>10</v>
      </c>
      <c r="Q1399">
        <v>10</v>
      </c>
      <c r="R1399">
        <v>10</v>
      </c>
      <c r="S1399">
        <v>10</v>
      </c>
      <c r="T1399">
        <v>10</v>
      </c>
      <c r="U1399">
        <v>10</v>
      </c>
      <c r="V1399">
        <v>10</v>
      </c>
      <c r="W1399">
        <v>10</v>
      </c>
      <c r="X1399">
        <v>10</v>
      </c>
      <c r="Y1399" s="145">
        <v>10</v>
      </c>
      <c r="Z1399">
        <v>10</v>
      </c>
      <c r="AA1399">
        <v>10</v>
      </c>
    </row>
    <row r="1400" spans="1:27" x14ac:dyDescent="0.2">
      <c r="A1400" s="89">
        <f>VLOOKUP(C1400,TabellenBDFS!$B$4:$C$2717,2,FALSE)</f>
        <v>194</v>
      </c>
      <c r="B1400" t="str">
        <f t="shared" si="23"/>
        <v>1944</v>
      </c>
      <c r="C1400" t="s">
        <v>200</v>
      </c>
      <c r="D1400">
        <v>4</v>
      </c>
      <c r="E1400">
        <v>0</v>
      </c>
      <c r="F1400">
        <v>0</v>
      </c>
      <c r="G1400">
        <v>0</v>
      </c>
      <c r="H1400">
        <v>0</v>
      </c>
      <c r="I1400">
        <v>0</v>
      </c>
      <c r="J1400">
        <v>0</v>
      </c>
      <c r="K1400">
        <v>10</v>
      </c>
      <c r="L1400">
        <v>0</v>
      </c>
      <c r="M1400">
        <v>0</v>
      </c>
      <c r="N1400">
        <v>0</v>
      </c>
      <c r="O1400">
        <v>0</v>
      </c>
      <c r="P1400">
        <v>10</v>
      </c>
      <c r="Q1400">
        <v>10</v>
      </c>
      <c r="R1400">
        <v>10</v>
      </c>
      <c r="S1400">
        <v>10</v>
      </c>
      <c r="T1400">
        <v>10</v>
      </c>
      <c r="U1400">
        <v>10</v>
      </c>
      <c r="V1400">
        <v>10</v>
      </c>
      <c r="W1400">
        <v>10</v>
      </c>
      <c r="X1400">
        <v>10</v>
      </c>
      <c r="Y1400" s="145">
        <v>10</v>
      </c>
      <c r="Z1400">
        <v>10</v>
      </c>
      <c r="AA1400">
        <v>10</v>
      </c>
    </row>
    <row r="1401" spans="1:27" x14ac:dyDescent="0.2">
      <c r="A1401" s="89">
        <f>VLOOKUP(C1401,TabellenBDFS!$B$4:$C$2717,2,FALSE)</f>
        <v>194</v>
      </c>
      <c r="B1401" t="str">
        <f t="shared" si="23"/>
        <v>1945</v>
      </c>
      <c r="C1401" t="s">
        <v>200</v>
      </c>
      <c r="D1401">
        <v>5</v>
      </c>
      <c r="E1401">
        <v>0</v>
      </c>
      <c r="F1401">
        <v>10</v>
      </c>
      <c r="G1401">
        <v>10</v>
      </c>
      <c r="H1401">
        <v>10</v>
      </c>
      <c r="I1401">
        <v>10</v>
      </c>
      <c r="J1401">
        <v>10</v>
      </c>
      <c r="K1401">
        <v>10</v>
      </c>
      <c r="L1401">
        <v>10</v>
      </c>
      <c r="M1401">
        <v>10</v>
      </c>
      <c r="N1401">
        <v>0</v>
      </c>
      <c r="O1401">
        <v>0</v>
      </c>
      <c r="P1401">
        <v>0</v>
      </c>
      <c r="Q1401">
        <v>0</v>
      </c>
      <c r="R1401">
        <v>0</v>
      </c>
      <c r="S1401">
        <v>0</v>
      </c>
      <c r="T1401">
        <v>0</v>
      </c>
      <c r="U1401">
        <v>0</v>
      </c>
      <c r="V1401">
        <v>0</v>
      </c>
      <c r="W1401">
        <v>0</v>
      </c>
      <c r="X1401">
        <v>0</v>
      </c>
      <c r="Y1401" s="145">
        <v>0</v>
      </c>
      <c r="Z1401">
        <v>0</v>
      </c>
      <c r="AA1401">
        <v>0</v>
      </c>
    </row>
    <row r="1402" spans="1:27" x14ac:dyDescent="0.2">
      <c r="A1402" s="89">
        <f>VLOOKUP(C1402,TabellenBDFS!$B$4:$C$2717,2,FALSE)</f>
        <v>194</v>
      </c>
      <c r="B1402" t="str">
        <f t="shared" si="23"/>
        <v>1946</v>
      </c>
      <c r="C1402" t="s">
        <v>200</v>
      </c>
      <c r="D1402">
        <v>6</v>
      </c>
      <c r="E1402">
        <v>30</v>
      </c>
      <c r="F1402">
        <v>30</v>
      </c>
      <c r="G1402">
        <v>40</v>
      </c>
      <c r="H1402">
        <v>40</v>
      </c>
      <c r="I1402">
        <v>40</v>
      </c>
      <c r="J1402">
        <v>40</v>
      </c>
      <c r="K1402">
        <v>40</v>
      </c>
      <c r="L1402">
        <v>30</v>
      </c>
      <c r="M1402">
        <v>30</v>
      </c>
      <c r="N1402">
        <v>40</v>
      </c>
      <c r="O1402">
        <v>40</v>
      </c>
      <c r="P1402">
        <v>40</v>
      </c>
      <c r="Q1402">
        <v>40</v>
      </c>
      <c r="R1402">
        <v>40</v>
      </c>
      <c r="S1402">
        <v>40</v>
      </c>
      <c r="T1402">
        <v>50</v>
      </c>
      <c r="U1402">
        <v>40</v>
      </c>
      <c r="V1402">
        <v>40</v>
      </c>
      <c r="W1402">
        <v>40</v>
      </c>
      <c r="X1402">
        <v>50</v>
      </c>
      <c r="Y1402" s="145">
        <v>50</v>
      </c>
      <c r="Z1402">
        <v>50</v>
      </c>
      <c r="AA1402">
        <v>50</v>
      </c>
    </row>
    <row r="1403" spans="1:27" x14ac:dyDescent="0.2">
      <c r="A1403" s="89">
        <f>VLOOKUP(C1403,TabellenBDFS!$B$4:$C$2717,2,FALSE)</f>
        <v>194</v>
      </c>
      <c r="B1403" t="str">
        <f t="shared" si="23"/>
        <v>1947</v>
      </c>
      <c r="C1403" t="s">
        <v>200</v>
      </c>
      <c r="D1403">
        <v>7</v>
      </c>
      <c r="E1403">
        <v>20</v>
      </c>
      <c r="F1403">
        <v>20</v>
      </c>
      <c r="G1403">
        <v>20</v>
      </c>
      <c r="H1403">
        <v>30</v>
      </c>
      <c r="I1403">
        <v>20</v>
      </c>
      <c r="J1403">
        <v>30</v>
      </c>
      <c r="K1403">
        <v>30</v>
      </c>
      <c r="L1403">
        <v>30</v>
      </c>
      <c r="M1403">
        <v>30</v>
      </c>
      <c r="N1403">
        <v>30</v>
      </c>
      <c r="O1403">
        <v>30</v>
      </c>
      <c r="P1403">
        <v>30</v>
      </c>
      <c r="Q1403">
        <v>30</v>
      </c>
      <c r="R1403">
        <v>20</v>
      </c>
      <c r="S1403">
        <v>30</v>
      </c>
      <c r="T1403">
        <v>20</v>
      </c>
      <c r="U1403">
        <v>20</v>
      </c>
      <c r="V1403">
        <v>20</v>
      </c>
      <c r="W1403">
        <v>20</v>
      </c>
      <c r="X1403">
        <v>20</v>
      </c>
      <c r="Y1403" s="145">
        <v>30</v>
      </c>
      <c r="Z1403">
        <v>30</v>
      </c>
      <c r="AA1403">
        <v>30</v>
      </c>
    </row>
    <row r="1404" spans="1:27" x14ac:dyDescent="0.2">
      <c r="A1404" s="89">
        <f>VLOOKUP(C1404,TabellenBDFS!$B$4:$C$2717,2,FALSE)</f>
        <v>195</v>
      </c>
      <c r="B1404" t="str">
        <f t="shared" si="23"/>
        <v>1951</v>
      </c>
      <c r="C1404" t="s">
        <v>201</v>
      </c>
      <c r="D1404">
        <v>1</v>
      </c>
      <c r="E1404">
        <v>100</v>
      </c>
      <c r="F1404">
        <v>100</v>
      </c>
      <c r="G1404">
        <v>110</v>
      </c>
      <c r="H1404">
        <v>130</v>
      </c>
      <c r="I1404">
        <v>130</v>
      </c>
      <c r="J1404">
        <v>130</v>
      </c>
      <c r="K1404">
        <v>150</v>
      </c>
      <c r="L1404">
        <v>130</v>
      </c>
      <c r="M1404">
        <v>150</v>
      </c>
      <c r="N1404">
        <v>160</v>
      </c>
      <c r="O1404">
        <v>150</v>
      </c>
      <c r="P1404">
        <v>150</v>
      </c>
      <c r="Q1404">
        <v>150</v>
      </c>
      <c r="R1404">
        <v>140</v>
      </c>
      <c r="S1404">
        <v>130</v>
      </c>
      <c r="T1404">
        <v>120</v>
      </c>
      <c r="U1404">
        <v>120</v>
      </c>
      <c r="V1404">
        <v>120</v>
      </c>
      <c r="W1404">
        <v>110</v>
      </c>
      <c r="X1404">
        <v>110</v>
      </c>
      <c r="Y1404" s="145">
        <v>110</v>
      </c>
      <c r="Z1404">
        <v>110</v>
      </c>
      <c r="AA1404">
        <v>110</v>
      </c>
    </row>
    <row r="1405" spans="1:27" x14ac:dyDescent="0.2">
      <c r="A1405" s="89">
        <f>VLOOKUP(C1405,TabellenBDFS!$B$4:$C$2717,2,FALSE)</f>
        <v>195</v>
      </c>
      <c r="B1405" t="str">
        <f t="shared" si="23"/>
        <v>1952</v>
      </c>
      <c r="C1405" t="s">
        <v>201</v>
      </c>
      <c r="D1405">
        <v>2</v>
      </c>
      <c r="E1405">
        <v>10</v>
      </c>
      <c r="F1405">
        <v>10</v>
      </c>
      <c r="G1405">
        <v>20</v>
      </c>
      <c r="H1405">
        <v>20</v>
      </c>
      <c r="I1405">
        <v>20</v>
      </c>
      <c r="J1405">
        <v>20</v>
      </c>
      <c r="K1405">
        <v>20</v>
      </c>
      <c r="L1405">
        <v>20</v>
      </c>
      <c r="M1405">
        <v>20</v>
      </c>
      <c r="N1405">
        <v>20</v>
      </c>
      <c r="O1405">
        <v>10</v>
      </c>
      <c r="P1405">
        <v>10</v>
      </c>
      <c r="Q1405">
        <v>10</v>
      </c>
      <c r="R1405">
        <v>10</v>
      </c>
      <c r="S1405">
        <v>10</v>
      </c>
      <c r="T1405">
        <v>10</v>
      </c>
      <c r="U1405">
        <v>10</v>
      </c>
      <c r="V1405">
        <v>10</v>
      </c>
      <c r="W1405">
        <v>10</v>
      </c>
      <c r="X1405">
        <v>0</v>
      </c>
      <c r="Y1405" s="145">
        <v>0</v>
      </c>
      <c r="Z1405">
        <v>0</v>
      </c>
      <c r="AA1405">
        <v>0</v>
      </c>
    </row>
    <row r="1406" spans="1:27" x14ac:dyDescent="0.2">
      <c r="A1406" s="89">
        <f>VLOOKUP(C1406,TabellenBDFS!$B$4:$C$2717,2,FALSE)</f>
        <v>195</v>
      </c>
      <c r="B1406" t="str">
        <f t="shared" si="23"/>
        <v>1953</v>
      </c>
      <c r="C1406" t="s">
        <v>201</v>
      </c>
      <c r="D1406">
        <v>3</v>
      </c>
      <c r="E1406">
        <v>0</v>
      </c>
      <c r="F1406">
        <v>0</v>
      </c>
      <c r="G1406">
        <v>0</v>
      </c>
      <c r="H1406">
        <v>10</v>
      </c>
      <c r="I1406">
        <v>10</v>
      </c>
      <c r="J1406">
        <v>10</v>
      </c>
      <c r="K1406">
        <v>20</v>
      </c>
      <c r="L1406">
        <v>10</v>
      </c>
      <c r="M1406">
        <v>20</v>
      </c>
      <c r="N1406">
        <v>20</v>
      </c>
      <c r="O1406">
        <v>20</v>
      </c>
      <c r="P1406">
        <v>20</v>
      </c>
      <c r="Q1406">
        <v>20</v>
      </c>
      <c r="R1406">
        <v>20</v>
      </c>
      <c r="S1406">
        <v>20</v>
      </c>
      <c r="T1406">
        <v>20</v>
      </c>
      <c r="U1406">
        <v>20</v>
      </c>
      <c r="V1406">
        <v>20</v>
      </c>
      <c r="W1406">
        <v>20</v>
      </c>
      <c r="X1406">
        <v>30</v>
      </c>
      <c r="Y1406" s="145">
        <v>30</v>
      </c>
      <c r="Z1406">
        <v>30</v>
      </c>
      <c r="AA1406">
        <v>30</v>
      </c>
    </row>
    <row r="1407" spans="1:27" x14ac:dyDescent="0.2">
      <c r="A1407" s="89">
        <f>VLOOKUP(C1407,TabellenBDFS!$B$4:$C$2717,2,FALSE)</f>
        <v>195</v>
      </c>
      <c r="B1407" t="str">
        <f t="shared" si="23"/>
        <v>1954</v>
      </c>
      <c r="C1407" t="s">
        <v>201</v>
      </c>
      <c r="D1407">
        <v>4</v>
      </c>
      <c r="E1407">
        <v>0</v>
      </c>
      <c r="F1407">
        <v>0</v>
      </c>
      <c r="G1407">
        <v>0</v>
      </c>
      <c r="H1407">
        <v>0</v>
      </c>
      <c r="I1407">
        <v>0</v>
      </c>
      <c r="J1407">
        <v>10</v>
      </c>
      <c r="K1407">
        <v>10</v>
      </c>
      <c r="L1407">
        <v>10</v>
      </c>
      <c r="M1407">
        <v>10</v>
      </c>
      <c r="N1407">
        <v>10</v>
      </c>
      <c r="O1407">
        <v>10</v>
      </c>
      <c r="P1407">
        <v>20</v>
      </c>
      <c r="Q1407">
        <v>10</v>
      </c>
      <c r="R1407">
        <v>20</v>
      </c>
      <c r="S1407">
        <v>10</v>
      </c>
      <c r="T1407">
        <v>10</v>
      </c>
      <c r="U1407">
        <v>10</v>
      </c>
      <c r="V1407">
        <v>10</v>
      </c>
      <c r="W1407">
        <v>10</v>
      </c>
      <c r="X1407">
        <v>10</v>
      </c>
      <c r="Y1407" s="145">
        <v>10</v>
      </c>
      <c r="Z1407">
        <v>10</v>
      </c>
      <c r="AA1407">
        <v>10</v>
      </c>
    </row>
    <row r="1408" spans="1:27" x14ac:dyDescent="0.2">
      <c r="A1408" s="89">
        <f>VLOOKUP(C1408,TabellenBDFS!$B$4:$C$2717,2,FALSE)</f>
        <v>195</v>
      </c>
      <c r="B1408" t="str">
        <f t="shared" si="23"/>
        <v>1955</v>
      </c>
      <c r="C1408" t="s">
        <v>201</v>
      </c>
      <c r="D1408">
        <v>5</v>
      </c>
      <c r="E1408">
        <v>10</v>
      </c>
      <c r="F1408">
        <v>10</v>
      </c>
      <c r="G1408">
        <v>10</v>
      </c>
      <c r="H1408">
        <v>0</v>
      </c>
      <c r="I1408">
        <v>0</v>
      </c>
      <c r="J1408">
        <v>0</v>
      </c>
      <c r="K1408">
        <v>0</v>
      </c>
      <c r="L1408">
        <v>0</v>
      </c>
      <c r="M1408">
        <v>0</v>
      </c>
      <c r="N1408">
        <v>0</v>
      </c>
      <c r="O1408">
        <v>0</v>
      </c>
      <c r="P1408">
        <v>0</v>
      </c>
      <c r="Q1408">
        <v>0</v>
      </c>
      <c r="R1408">
        <v>0</v>
      </c>
      <c r="S1408">
        <v>0</v>
      </c>
      <c r="T1408">
        <v>0</v>
      </c>
      <c r="U1408">
        <v>0</v>
      </c>
      <c r="V1408">
        <v>0</v>
      </c>
      <c r="W1408">
        <v>0</v>
      </c>
      <c r="X1408">
        <v>0</v>
      </c>
      <c r="Y1408" s="145">
        <v>0</v>
      </c>
      <c r="Z1408">
        <v>0</v>
      </c>
      <c r="AA1408">
        <v>0</v>
      </c>
    </row>
    <row r="1409" spans="1:27" x14ac:dyDescent="0.2">
      <c r="A1409" s="89">
        <f>VLOOKUP(C1409,TabellenBDFS!$B$4:$C$2717,2,FALSE)</f>
        <v>195</v>
      </c>
      <c r="B1409" t="str">
        <f t="shared" si="23"/>
        <v>1956</v>
      </c>
      <c r="C1409" t="s">
        <v>201</v>
      </c>
      <c r="D1409">
        <v>6</v>
      </c>
      <c r="E1409">
        <v>30</v>
      </c>
      <c r="F1409">
        <v>30</v>
      </c>
      <c r="G1409">
        <v>30</v>
      </c>
      <c r="H1409">
        <v>30</v>
      </c>
      <c r="I1409">
        <v>30</v>
      </c>
      <c r="J1409">
        <v>30</v>
      </c>
      <c r="K1409">
        <v>30</v>
      </c>
      <c r="L1409">
        <v>30</v>
      </c>
      <c r="M1409">
        <v>30</v>
      </c>
      <c r="N1409">
        <v>30</v>
      </c>
      <c r="O1409">
        <v>30</v>
      </c>
      <c r="P1409">
        <v>30</v>
      </c>
      <c r="Q1409">
        <v>40</v>
      </c>
      <c r="R1409">
        <v>30</v>
      </c>
      <c r="S1409">
        <v>30</v>
      </c>
      <c r="T1409">
        <v>30</v>
      </c>
      <c r="U1409">
        <v>30</v>
      </c>
      <c r="V1409">
        <v>30</v>
      </c>
      <c r="W1409">
        <v>30</v>
      </c>
      <c r="X1409">
        <v>20</v>
      </c>
      <c r="Y1409" s="145">
        <v>20</v>
      </c>
      <c r="Z1409">
        <v>20</v>
      </c>
      <c r="AA1409">
        <v>20</v>
      </c>
    </row>
    <row r="1410" spans="1:27" x14ac:dyDescent="0.2">
      <c r="A1410" s="89">
        <f>VLOOKUP(C1410,TabellenBDFS!$B$4:$C$2717,2,FALSE)</f>
        <v>195</v>
      </c>
      <c r="B1410" t="str">
        <f t="shared" si="23"/>
        <v>1957</v>
      </c>
      <c r="C1410" t="s">
        <v>201</v>
      </c>
      <c r="D1410">
        <v>7</v>
      </c>
      <c r="E1410">
        <v>50</v>
      </c>
      <c r="F1410">
        <v>50</v>
      </c>
      <c r="G1410">
        <v>60</v>
      </c>
      <c r="H1410">
        <v>70</v>
      </c>
      <c r="I1410">
        <v>70</v>
      </c>
      <c r="J1410">
        <v>70</v>
      </c>
      <c r="K1410">
        <v>70</v>
      </c>
      <c r="L1410">
        <v>60</v>
      </c>
      <c r="M1410">
        <v>70</v>
      </c>
      <c r="N1410">
        <v>80</v>
      </c>
      <c r="O1410">
        <v>70</v>
      </c>
      <c r="P1410">
        <v>60</v>
      </c>
      <c r="Q1410">
        <v>60</v>
      </c>
      <c r="R1410">
        <v>60</v>
      </c>
      <c r="S1410">
        <v>60</v>
      </c>
      <c r="T1410">
        <v>50</v>
      </c>
      <c r="U1410">
        <v>50</v>
      </c>
      <c r="V1410">
        <v>50</v>
      </c>
      <c r="W1410">
        <v>40</v>
      </c>
      <c r="X1410">
        <v>50</v>
      </c>
      <c r="Y1410" s="145">
        <v>50</v>
      </c>
      <c r="Z1410">
        <v>50</v>
      </c>
      <c r="AA1410">
        <v>50</v>
      </c>
    </row>
    <row r="1411" spans="1:27" x14ac:dyDescent="0.2">
      <c r="A1411" s="89">
        <f>VLOOKUP(C1411,TabellenBDFS!$B$4:$C$2717,2,FALSE)</f>
        <v>196</v>
      </c>
      <c r="B1411" t="str">
        <f t="shared" si="23"/>
        <v>1961</v>
      </c>
      <c r="C1411" t="s">
        <v>202</v>
      </c>
      <c r="D1411">
        <v>1</v>
      </c>
      <c r="E1411">
        <v>360</v>
      </c>
      <c r="F1411">
        <v>340</v>
      </c>
      <c r="G1411">
        <v>340</v>
      </c>
      <c r="H1411">
        <v>360</v>
      </c>
      <c r="I1411">
        <v>370</v>
      </c>
      <c r="J1411">
        <v>370</v>
      </c>
      <c r="K1411">
        <v>360</v>
      </c>
      <c r="L1411">
        <v>340</v>
      </c>
      <c r="M1411">
        <v>340</v>
      </c>
      <c r="N1411">
        <v>340</v>
      </c>
      <c r="O1411">
        <v>350</v>
      </c>
      <c r="P1411">
        <v>340</v>
      </c>
      <c r="Q1411">
        <v>330</v>
      </c>
      <c r="R1411">
        <v>340</v>
      </c>
      <c r="S1411">
        <v>330</v>
      </c>
      <c r="T1411">
        <v>330</v>
      </c>
      <c r="U1411">
        <v>340</v>
      </c>
      <c r="V1411">
        <v>350</v>
      </c>
      <c r="W1411">
        <v>350</v>
      </c>
      <c r="X1411">
        <v>330</v>
      </c>
      <c r="Y1411" s="145">
        <v>320</v>
      </c>
      <c r="Z1411">
        <v>310</v>
      </c>
      <c r="AA1411">
        <v>310</v>
      </c>
    </row>
    <row r="1412" spans="1:27" x14ac:dyDescent="0.2">
      <c r="A1412" s="89">
        <f>VLOOKUP(C1412,TabellenBDFS!$B$4:$C$2717,2,FALSE)</f>
        <v>196</v>
      </c>
      <c r="B1412" t="str">
        <f t="shared" si="23"/>
        <v>1962</v>
      </c>
      <c r="C1412" t="s">
        <v>202</v>
      </c>
      <c r="D1412">
        <v>2</v>
      </c>
      <c r="E1412">
        <v>20</v>
      </c>
      <c r="F1412">
        <v>30</v>
      </c>
      <c r="G1412">
        <v>30</v>
      </c>
      <c r="H1412">
        <v>20</v>
      </c>
      <c r="I1412">
        <v>20</v>
      </c>
      <c r="J1412">
        <v>20</v>
      </c>
      <c r="K1412">
        <v>30</v>
      </c>
      <c r="L1412">
        <v>30</v>
      </c>
      <c r="M1412">
        <v>20</v>
      </c>
      <c r="N1412">
        <v>20</v>
      </c>
      <c r="O1412">
        <v>30</v>
      </c>
      <c r="P1412">
        <v>30</v>
      </c>
      <c r="Q1412">
        <v>20</v>
      </c>
      <c r="R1412">
        <v>20</v>
      </c>
      <c r="S1412">
        <v>20</v>
      </c>
      <c r="T1412">
        <v>20</v>
      </c>
      <c r="U1412">
        <v>20</v>
      </c>
      <c r="V1412">
        <v>20</v>
      </c>
      <c r="W1412">
        <v>20</v>
      </c>
      <c r="X1412">
        <v>20</v>
      </c>
      <c r="Y1412" s="145">
        <v>20</v>
      </c>
      <c r="Z1412">
        <v>20</v>
      </c>
      <c r="AA1412">
        <v>20</v>
      </c>
    </row>
    <row r="1413" spans="1:27" x14ac:dyDescent="0.2">
      <c r="A1413" s="89">
        <f>VLOOKUP(C1413,TabellenBDFS!$B$4:$C$2717,2,FALSE)</f>
        <v>196</v>
      </c>
      <c r="B1413" t="str">
        <f t="shared" si="23"/>
        <v>1963</v>
      </c>
      <c r="C1413" t="s">
        <v>202</v>
      </c>
      <c r="D1413">
        <v>3</v>
      </c>
      <c r="E1413">
        <v>10</v>
      </c>
      <c r="F1413">
        <v>10</v>
      </c>
      <c r="G1413">
        <v>10</v>
      </c>
      <c r="H1413">
        <v>20</v>
      </c>
      <c r="I1413">
        <v>20</v>
      </c>
      <c r="J1413">
        <v>20</v>
      </c>
      <c r="K1413">
        <v>10</v>
      </c>
      <c r="L1413">
        <v>10</v>
      </c>
      <c r="M1413">
        <v>10</v>
      </c>
      <c r="N1413">
        <v>10</v>
      </c>
      <c r="O1413">
        <v>10</v>
      </c>
      <c r="P1413">
        <v>10</v>
      </c>
      <c r="Q1413">
        <v>10</v>
      </c>
      <c r="R1413">
        <v>10</v>
      </c>
      <c r="S1413">
        <v>10</v>
      </c>
      <c r="T1413">
        <v>10</v>
      </c>
      <c r="U1413">
        <v>10</v>
      </c>
      <c r="V1413">
        <v>10</v>
      </c>
      <c r="W1413">
        <v>10</v>
      </c>
      <c r="X1413">
        <v>10</v>
      </c>
      <c r="Y1413" s="145">
        <v>10</v>
      </c>
      <c r="Z1413">
        <v>10</v>
      </c>
      <c r="AA1413">
        <v>10</v>
      </c>
    </row>
    <row r="1414" spans="1:27" x14ac:dyDescent="0.2">
      <c r="A1414" s="89">
        <f>VLOOKUP(C1414,TabellenBDFS!$B$4:$C$2717,2,FALSE)</f>
        <v>196</v>
      </c>
      <c r="B1414" t="str">
        <f t="shared" si="23"/>
        <v>1964</v>
      </c>
      <c r="C1414" t="s">
        <v>202</v>
      </c>
      <c r="D1414">
        <v>4</v>
      </c>
      <c r="E1414">
        <v>0</v>
      </c>
      <c r="F1414">
        <v>0</v>
      </c>
      <c r="G1414">
        <v>0</v>
      </c>
      <c r="H1414">
        <v>0</v>
      </c>
      <c r="I1414">
        <v>0</v>
      </c>
      <c r="J1414">
        <v>0</v>
      </c>
      <c r="K1414">
        <v>0</v>
      </c>
      <c r="L1414">
        <v>0</v>
      </c>
      <c r="M1414">
        <v>0</v>
      </c>
      <c r="N1414">
        <v>0</v>
      </c>
      <c r="O1414">
        <v>0</v>
      </c>
      <c r="P1414">
        <v>0</v>
      </c>
      <c r="Q1414">
        <v>0</v>
      </c>
      <c r="R1414">
        <v>0</v>
      </c>
      <c r="S1414">
        <v>0</v>
      </c>
      <c r="T1414">
        <v>0</v>
      </c>
      <c r="U1414">
        <v>0</v>
      </c>
      <c r="V1414">
        <v>0</v>
      </c>
      <c r="W1414">
        <v>10</v>
      </c>
      <c r="X1414">
        <v>10</v>
      </c>
      <c r="Y1414" s="145">
        <v>10</v>
      </c>
      <c r="Z1414">
        <v>10</v>
      </c>
      <c r="AA1414">
        <v>10</v>
      </c>
    </row>
    <row r="1415" spans="1:27" x14ac:dyDescent="0.2">
      <c r="A1415" s="89">
        <f>VLOOKUP(C1415,TabellenBDFS!$B$4:$C$2717,2,FALSE)</f>
        <v>196</v>
      </c>
      <c r="B1415" t="str">
        <f t="shared" si="23"/>
        <v>1965</v>
      </c>
      <c r="C1415" t="s">
        <v>202</v>
      </c>
      <c r="D1415">
        <v>5</v>
      </c>
      <c r="E1415">
        <v>40</v>
      </c>
      <c r="F1415">
        <v>40</v>
      </c>
      <c r="G1415">
        <v>40</v>
      </c>
      <c r="H1415">
        <v>40</v>
      </c>
      <c r="I1415">
        <v>30</v>
      </c>
      <c r="J1415">
        <v>30</v>
      </c>
      <c r="K1415">
        <v>30</v>
      </c>
      <c r="L1415">
        <v>30</v>
      </c>
      <c r="M1415">
        <v>30</v>
      </c>
      <c r="N1415">
        <v>30</v>
      </c>
      <c r="O1415">
        <v>30</v>
      </c>
      <c r="P1415">
        <v>30</v>
      </c>
      <c r="Q1415">
        <v>30</v>
      </c>
      <c r="R1415">
        <v>20</v>
      </c>
      <c r="S1415">
        <v>20</v>
      </c>
      <c r="T1415">
        <v>20</v>
      </c>
      <c r="U1415">
        <v>20</v>
      </c>
      <c r="V1415">
        <v>20</v>
      </c>
      <c r="W1415">
        <v>20</v>
      </c>
      <c r="X1415">
        <v>20</v>
      </c>
      <c r="Y1415" s="145">
        <v>10</v>
      </c>
      <c r="Z1415">
        <v>10</v>
      </c>
      <c r="AA1415">
        <v>10</v>
      </c>
    </row>
    <row r="1416" spans="1:27" x14ac:dyDescent="0.2">
      <c r="A1416" s="89">
        <f>VLOOKUP(C1416,TabellenBDFS!$B$4:$C$2717,2,FALSE)</f>
        <v>196</v>
      </c>
      <c r="B1416" t="str">
        <f t="shared" si="23"/>
        <v>1966</v>
      </c>
      <c r="C1416" t="s">
        <v>202</v>
      </c>
      <c r="D1416">
        <v>6</v>
      </c>
      <c r="E1416">
        <v>210</v>
      </c>
      <c r="F1416">
        <v>200</v>
      </c>
      <c r="G1416">
        <v>200</v>
      </c>
      <c r="H1416">
        <v>220</v>
      </c>
      <c r="I1416">
        <v>230</v>
      </c>
      <c r="J1416">
        <v>230</v>
      </c>
      <c r="K1416">
        <v>220</v>
      </c>
      <c r="L1416">
        <v>210</v>
      </c>
      <c r="M1416">
        <v>210</v>
      </c>
      <c r="N1416">
        <v>210</v>
      </c>
      <c r="O1416">
        <v>210</v>
      </c>
      <c r="P1416">
        <v>200</v>
      </c>
      <c r="Q1416">
        <v>200</v>
      </c>
      <c r="R1416">
        <v>200</v>
      </c>
      <c r="S1416">
        <v>200</v>
      </c>
      <c r="T1416">
        <v>190</v>
      </c>
      <c r="U1416">
        <v>190</v>
      </c>
      <c r="V1416">
        <v>190</v>
      </c>
      <c r="W1416">
        <v>180</v>
      </c>
      <c r="X1416">
        <v>170</v>
      </c>
      <c r="Y1416" s="145">
        <v>170</v>
      </c>
      <c r="Z1416">
        <v>160</v>
      </c>
      <c r="AA1416">
        <v>160</v>
      </c>
    </row>
    <row r="1417" spans="1:27" x14ac:dyDescent="0.2">
      <c r="A1417" s="89">
        <f>VLOOKUP(C1417,TabellenBDFS!$B$4:$C$2717,2,FALSE)</f>
        <v>196</v>
      </c>
      <c r="B1417" t="str">
        <f t="shared" si="23"/>
        <v>1967</v>
      </c>
      <c r="C1417" t="s">
        <v>202</v>
      </c>
      <c r="D1417">
        <v>7</v>
      </c>
      <c r="E1417">
        <v>80</v>
      </c>
      <c r="F1417">
        <v>70</v>
      </c>
      <c r="G1417">
        <v>70</v>
      </c>
      <c r="H1417">
        <v>70</v>
      </c>
      <c r="I1417">
        <v>60</v>
      </c>
      <c r="J1417">
        <v>60</v>
      </c>
      <c r="K1417">
        <v>70</v>
      </c>
      <c r="L1417">
        <v>70</v>
      </c>
      <c r="M1417">
        <v>60</v>
      </c>
      <c r="N1417">
        <v>60</v>
      </c>
      <c r="O1417">
        <v>70</v>
      </c>
      <c r="P1417">
        <v>80</v>
      </c>
      <c r="Q1417">
        <v>70</v>
      </c>
      <c r="R1417">
        <v>80</v>
      </c>
      <c r="S1417">
        <v>70</v>
      </c>
      <c r="T1417">
        <v>80</v>
      </c>
      <c r="U1417">
        <v>90</v>
      </c>
      <c r="V1417">
        <v>110</v>
      </c>
      <c r="W1417">
        <v>110</v>
      </c>
      <c r="X1417">
        <v>100</v>
      </c>
      <c r="Y1417" s="145">
        <v>100</v>
      </c>
      <c r="Z1417">
        <v>100</v>
      </c>
      <c r="AA1417">
        <v>90</v>
      </c>
    </row>
    <row r="1418" spans="1:27" x14ac:dyDescent="0.2">
      <c r="A1418" s="89">
        <f>VLOOKUP(C1418,TabellenBDFS!$B$4:$C$2717,2,FALSE)</f>
        <v>197</v>
      </c>
      <c r="B1418" t="str">
        <f t="shared" si="23"/>
        <v>1971</v>
      </c>
      <c r="C1418" t="s">
        <v>203</v>
      </c>
      <c r="D1418">
        <v>1</v>
      </c>
      <c r="E1418">
        <v>180</v>
      </c>
      <c r="F1418">
        <v>170</v>
      </c>
      <c r="G1418">
        <v>170</v>
      </c>
      <c r="H1418">
        <v>190</v>
      </c>
      <c r="I1418">
        <v>190</v>
      </c>
      <c r="J1418">
        <v>190</v>
      </c>
      <c r="K1418">
        <v>170</v>
      </c>
      <c r="L1418">
        <v>170</v>
      </c>
      <c r="M1418">
        <v>170</v>
      </c>
      <c r="N1418">
        <v>170</v>
      </c>
      <c r="O1418">
        <v>170</v>
      </c>
      <c r="P1418">
        <v>180</v>
      </c>
      <c r="Q1418">
        <v>110</v>
      </c>
      <c r="R1418">
        <v>120</v>
      </c>
      <c r="S1418">
        <v>120</v>
      </c>
      <c r="T1418">
        <v>130</v>
      </c>
      <c r="U1418">
        <v>130</v>
      </c>
      <c r="V1418">
        <v>140</v>
      </c>
      <c r="W1418">
        <v>130</v>
      </c>
      <c r="X1418">
        <v>130</v>
      </c>
      <c r="Y1418" s="145">
        <v>130</v>
      </c>
      <c r="Z1418">
        <v>120</v>
      </c>
      <c r="AA1418">
        <v>120</v>
      </c>
    </row>
    <row r="1419" spans="1:27" x14ac:dyDescent="0.2">
      <c r="A1419" s="89">
        <f>VLOOKUP(C1419,TabellenBDFS!$B$4:$C$2717,2,FALSE)</f>
        <v>197</v>
      </c>
      <c r="B1419" t="str">
        <f t="shared" ref="B1419:B1489" si="24">CONCATENATE(A1419,D1419)</f>
        <v>1972</v>
      </c>
      <c r="C1419" t="s">
        <v>203</v>
      </c>
      <c r="D1419">
        <v>2</v>
      </c>
      <c r="E1419">
        <v>30</v>
      </c>
      <c r="F1419">
        <v>30</v>
      </c>
      <c r="G1419">
        <v>30</v>
      </c>
      <c r="H1419">
        <v>30</v>
      </c>
      <c r="I1419">
        <v>30</v>
      </c>
      <c r="J1419">
        <v>30</v>
      </c>
      <c r="K1419">
        <v>20</v>
      </c>
      <c r="L1419">
        <v>20</v>
      </c>
      <c r="M1419">
        <v>20</v>
      </c>
      <c r="N1419">
        <v>20</v>
      </c>
      <c r="O1419">
        <v>20</v>
      </c>
      <c r="P1419">
        <v>20</v>
      </c>
      <c r="Q1419">
        <v>20</v>
      </c>
      <c r="R1419">
        <v>20</v>
      </c>
      <c r="S1419">
        <v>20</v>
      </c>
      <c r="T1419">
        <v>10</v>
      </c>
      <c r="U1419">
        <v>10</v>
      </c>
      <c r="V1419">
        <v>10</v>
      </c>
      <c r="W1419">
        <v>10</v>
      </c>
      <c r="X1419">
        <v>10</v>
      </c>
      <c r="Y1419" s="145">
        <v>10</v>
      </c>
      <c r="Z1419">
        <v>10</v>
      </c>
      <c r="AA1419">
        <v>10</v>
      </c>
    </row>
    <row r="1420" spans="1:27" x14ac:dyDescent="0.2">
      <c r="A1420" s="89">
        <f>VLOOKUP(C1420,TabellenBDFS!$B$4:$C$2717,2,FALSE)</f>
        <v>197</v>
      </c>
      <c r="B1420" t="str">
        <f t="shared" si="24"/>
        <v>1973</v>
      </c>
      <c r="C1420" t="s">
        <v>203</v>
      </c>
      <c r="D1420">
        <v>3</v>
      </c>
      <c r="E1420">
        <v>0</v>
      </c>
      <c r="F1420">
        <v>0</v>
      </c>
      <c r="G1420">
        <v>0</v>
      </c>
      <c r="H1420">
        <v>0</v>
      </c>
      <c r="I1420">
        <v>10</v>
      </c>
      <c r="J1420">
        <v>10</v>
      </c>
      <c r="K1420">
        <v>10</v>
      </c>
      <c r="L1420">
        <v>10</v>
      </c>
      <c r="M1420">
        <v>0</v>
      </c>
      <c r="N1420">
        <v>10</v>
      </c>
      <c r="O1420">
        <v>10</v>
      </c>
      <c r="P1420">
        <v>10</v>
      </c>
      <c r="Q1420">
        <v>10</v>
      </c>
      <c r="R1420">
        <v>10</v>
      </c>
      <c r="S1420">
        <v>10</v>
      </c>
      <c r="T1420">
        <v>10</v>
      </c>
      <c r="U1420">
        <v>10</v>
      </c>
      <c r="V1420">
        <v>10</v>
      </c>
      <c r="W1420">
        <v>10</v>
      </c>
      <c r="X1420">
        <v>10</v>
      </c>
      <c r="Y1420" s="145">
        <v>20</v>
      </c>
      <c r="Z1420">
        <v>10</v>
      </c>
      <c r="AA1420">
        <v>10</v>
      </c>
    </row>
    <row r="1421" spans="1:27" x14ac:dyDescent="0.2">
      <c r="A1421" s="89">
        <f>VLOOKUP(C1421,TabellenBDFS!$B$4:$C$2717,2,FALSE)</f>
        <v>197</v>
      </c>
      <c r="B1421" t="str">
        <f t="shared" si="24"/>
        <v>1974</v>
      </c>
      <c r="C1421" t="s">
        <v>203</v>
      </c>
      <c r="D1421">
        <v>4</v>
      </c>
      <c r="E1421">
        <v>0</v>
      </c>
      <c r="F1421">
        <v>0</v>
      </c>
      <c r="G1421">
        <v>0</v>
      </c>
      <c r="H1421">
        <v>0</v>
      </c>
      <c r="I1421">
        <v>10</v>
      </c>
      <c r="J1421">
        <v>10</v>
      </c>
      <c r="K1421">
        <v>0</v>
      </c>
      <c r="L1421">
        <v>0</v>
      </c>
      <c r="M1421">
        <v>0</v>
      </c>
      <c r="N1421">
        <v>0</v>
      </c>
      <c r="O1421">
        <v>10</v>
      </c>
      <c r="P1421">
        <v>10</v>
      </c>
      <c r="Q1421">
        <v>0</v>
      </c>
      <c r="R1421">
        <v>0</v>
      </c>
      <c r="S1421">
        <v>0</v>
      </c>
      <c r="T1421">
        <v>0</v>
      </c>
      <c r="U1421">
        <v>0</v>
      </c>
      <c r="V1421">
        <v>10</v>
      </c>
      <c r="W1421">
        <v>0</v>
      </c>
      <c r="X1421">
        <v>0</v>
      </c>
      <c r="Y1421" s="145">
        <v>10</v>
      </c>
      <c r="Z1421">
        <v>10</v>
      </c>
      <c r="AA1421">
        <v>10</v>
      </c>
    </row>
    <row r="1422" spans="1:27" x14ac:dyDescent="0.2">
      <c r="A1422" s="89">
        <f>VLOOKUP(C1422,TabellenBDFS!$B$4:$C$2717,2,FALSE)</f>
        <v>197</v>
      </c>
      <c r="B1422" t="str">
        <f t="shared" si="24"/>
        <v>1975</v>
      </c>
      <c r="C1422" t="s">
        <v>203</v>
      </c>
      <c r="D1422">
        <v>5</v>
      </c>
      <c r="E1422">
        <v>10</v>
      </c>
      <c r="F1422">
        <v>10</v>
      </c>
      <c r="G1422">
        <v>10</v>
      </c>
      <c r="H1422">
        <v>20</v>
      </c>
      <c r="I1422">
        <v>20</v>
      </c>
      <c r="J1422">
        <v>20</v>
      </c>
      <c r="K1422">
        <v>20</v>
      </c>
      <c r="L1422">
        <v>20</v>
      </c>
      <c r="M1422">
        <v>20</v>
      </c>
      <c r="N1422">
        <v>10</v>
      </c>
      <c r="O1422">
        <v>20</v>
      </c>
      <c r="P1422">
        <v>20</v>
      </c>
      <c r="Q1422">
        <v>20</v>
      </c>
      <c r="R1422">
        <v>20</v>
      </c>
      <c r="S1422">
        <v>20</v>
      </c>
      <c r="T1422">
        <v>10</v>
      </c>
      <c r="U1422">
        <v>20</v>
      </c>
      <c r="V1422">
        <v>20</v>
      </c>
      <c r="W1422">
        <v>20</v>
      </c>
      <c r="X1422">
        <v>20</v>
      </c>
      <c r="Y1422" s="145">
        <v>20</v>
      </c>
      <c r="Z1422">
        <v>20</v>
      </c>
      <c r="AA1422">
        <v>20</v>
      </c>
    </row>
    <row r="1423" spans="1:27" x14ac:dyDescent="0.2">
      <c r="A1423" s="89">
        <f>VLOOKUP(C1423,TabellenBDFS!$B$4:$C$2717,2,FALSE)</f>
        <v>197</v>
      </c>
      <c r="B1423" t="str">
        <f t="shared" si="24"/>
        <v>1976</v>
      </c>
      <c r="C1423" t="s">
        <v>203</v>
      </c>
      <c r="D1423">
        <v>6</v>
      </c>
      <c r="E1423">
        <v>110</v>
      </c>
      <c r="F1423">
        <v>110</v>
      </c>
      <c r="G1423">
        <v>100</v>
      </c>
      <c r="H1423">
        <v>110</v>
      </c>
      <c r="I1423">
        <v>100</v>
      </c>
      <c r="J1423">
        <v>100</v>
      </c>
      <c r="K1423">
        <v>90</v>
      </c>
      <c r="L1423">
        <v>90</v>
      </c>
      <c r="M1423">
        <v>100</v>
      </c>
      <c r="N1423">
        <v>100</v>
      </c>
      <c r="O1423">
        <v>100</v>
      </c>
      <c r="P1423">
        <v>100</v>
      </c>
      <c r="Q1423">
        <v>50</v>
      </c>
      <c r="R1423">
        <v>50</v>
      </c>
      <c r="S1423">
        <v>60</v>
      </c>
      <c r="T1423">
        <v>60</v>
      </c>
      <c r="U1423">
        <v>60</v>
      </c>
      <c r="V1423">
        <v>60</v>
      </c>
      <c r="W1423">
        <v>60</v>
      </c>
      <c r="X1423">
        <v>60</v>
      </c>
      <c r="Y1423" s="145">
        <v>60</v>
      </c>
      <c r="Z1423">
        <v>50</v>
      </c>
      <c r="AA1423">
        <v>50</v>
      </c>
    </row>
    <row r="1424" spans="1:27" x14ac:dyDescent="0.2">
      <c r="A1424" s="89">
        <f>VLOOKUP(C1424,TabellenBDFS!$B$4:$C$2717,2,FALSE)</f>
        <v>197</v>
      </c>
      <c r="B1424" t="str">
        <f t="shared" si="24"/>
        <v>1977</v>
      </c>
      <c r="C1424" t="s">
        <v>203</v>
      </c>
      <c r="D1424">
        <v>7</v>
      </c>
      <c r="E1424">
        <v>30</v>
      </c>
      <c r="F1424">
        <v>20</v>
      </c>
      <c r="G1424">
        <v>30</v>
      </c>
      <c r="H1424">
        <v>30</v>
      </c>
      <c r="I1424">
        <v>30</v>
      </c>
      <c r="J1424">
        <v>30</v>
      </c>
      <c r="K1424">
        <v>20</v>
      </c>
      <c r="L1424">
        <v>20</v>
      </c>
      <c r="M1424">
        <v>20</v>
      </c>
      <c r="N1424">
        <v>20</v>
      </c>
      <c r="O1424">
        <v>20</v>
      </c>
      <c r="P1424">
        <v>30</v>
      </c>
      <c r="Q1424">
        <v>30</v>
      </c>
      <c r="R1424">
        <v>30</v>
      </c>
      <c r="S1424">
        <v>30</v>
      </c>
      <c r="T1424">
        <v>30</v>
      </c>
      <c r="U1424">
        <v>30</v>
      </c>
      <c r="V1424">
        <v>30</v>
      </c>
      <c r="W1424">
        <v>20</v>
      </c>
      <c r="X1424">
        <v>30</v>
      </c>
      <c r="Y1424" s="145">
        <v>20</v>
      </c>
      <c r="Z1424">
        <v>20</v>
      </c>
      <c r="AA1424">
        <v>30</v>
      </c>
    </row>
    <row r="1425" spans="1:27" x14ac:dyDescent="0.2">
      <c r="A1425" s="89">
        <f>VLOOKUP(C1425,TabellenBDFS!$B$4:$C$2717,2,FALSE)</f>
        <v>198</v>
      </c>
      <c r="B1425" t="str">
        <f t="shared" si="24"/>
        <v>1981</v>
      </c>
      <c r="C1425" t="s">
        <v>204</v>
      </c>
      <c r="D1425">
        <v>1</v>
      </c>
      <c r="E1425">
        <v>230</v>
      </c>
      <c r="F1425">
        <v>240</v>
      </c>
      <c r="G1425">
        <v>240</v>
      </c>
      <c r="H1425">
        <v>250</v>
      </c>
      <c r="I1425">
        <v>250</v>
      </c>
      <c r="J1425">
        <v>250</v>
      </c>
      <c r="K1425">
        <v>250</v>
      </c>
      <c r="L1425">
        <v>260</v>
      </c>
      <c r="M1425">
        <v>280</v>
      </c>
      <c r="N1425">
        <v>260</v>
      </c>
      <c r="O1425">
        <v>270</v>
      </c>
      <c r="P1425">
        <v>280</v>
      </c>
      <c r="Q1425">
        <v>260</v>
      </c>
      <c r="R1425">
        <v>260</v>
      </c>
      <c r="S1425">
        <v>250</v>
      </c>
      <c r="T1425">
        <v>240</v>
      </c>
      <c r="U1425">
        <v>260</v>
      </c>
      <c r="V1425">
        <v>250</v>
      </c>
      <c r="W1425">
        <v>260</v>
      </c>
      <c r="X1425">
        <v>260</v>
      </c>
      <c r="Y1425" s="145">
        <v>240</v>
      </c>
      <c r="Z1425">
        <v>230</v>
      </c>
      <c r="AA1425">
        <v>240</v>
      </c>
    </row>
    <row r="1426" spans="1:27" x14ac:dyDescent="0.2">
      <c r="A1426" s="89">
        <f>VLOOKUP(C1426,TabellenBDFS!$B$4:$C$2717,2,FALSE)</f>
        <v>198</v>
      </c>
      <c r="B1426" t="str">
        <f t="shared" si="24"/>
        <v>1982</v>
      </c>
      <c r="C1426" t="s">
        <v>204</v>
      </c>
      <c r="D1426">
        <v>2</v>
      </c>
      <c r="E1426">
        <v>10</v>
      </c>
      <c r="F1426">
        <v>10</v>
      </c>
      <c r="G1426">
        <v>10</v>
      </c>
      <c r="H1426">
        <v>10</v>
      </c>
      <c r="I1426">
        <v>10</v>
      </c>
      <c r="J1426">
        <v>10</v>
      </c>
      <c r="K1426">
        <v>10</v>
      </c>
      <c r="L1426">
        <v>10</v>
      </c>
      <c r="M1426">
        <v>10</v>
      </c>
      <c r="N1426">
        <v>10</v>
      </c>
      <c r="O1426">
        <v>10</v>
      </c>
      <c r="P1426">
        <v>10</v>
      </c>
      <c r="Q1426">
        <v>10</v>
      </c>
      <c r="R1426">
        <v>10</v>
      </c>
      <c r="S1426">
        <v>10</v>
      </c>
      <c r="T1426">
        <v>10</v>
      </c>
      <c r="U1426">
        <v>0</v>
      </c>
      <c r="V1426">
        <v>0</v>
      </c>
      <c r="W1426">
        <v>0</v>
      </c>
      <c r="X1426">
        <v>0</v>
      </c>
      <c r="Y1426" s="145">
        <v>0</v>
      </c>
      <c r="Z1426">
        <v>0</v>
      </c>
      <c r="AA1426">
        <v>0</v>
      </c>
    </row>
    <row r="1427" spans="1:27" x14ac:dyDescent="0.2">
      <c r="A1427" s="89">
        <f>VLOOKUP(C1427,TabellenBDFS!$B$4:$C$2717,2,FALSE)</f>
        <v>198</v>
      </c>
      <c r="B1427" t="str">
        <f t="shared" si="24"/>
        <v>1983</v>
      </c>
      <c r="C1427" t="s">
        <v>204</v>
      </c>
      <c r="D1427">
        <v>3</v>
      </c>
      <c r="E1427">
        <v>0</v>
      </c>
      <c r="F1427">
        <v>0</v>
      </c>
      <c r="G1427">
        <v>0</v>
      </c>
      <c r="H1427">
        <v>0</v>
      </c>
      <c r="I1427">
        <v>0</v>
      </c>
      <c r="J1427">
        <v>0</v>
      </c>
      <c r="K1427">
        <v>0</v>
      </c>
      <c r="L1427">
        <v>0</v>
      </c>
      <c r="M1427">
        <v>0</v>
      </c>
      <c r="N1427">
        <v>0</v>
      </c>
      <c r="O1427">
        <v>0</v>
      </c>
      <c r="P1427">
        <v>0</v>
      </c>
      <c r="Q1427">
        <v>0</v>
      </c>
      <c r="R1427">
        <v>0</v>
      </c>
      <c r="S1427">
        <v>10</v>
      </c>
      <c r="T1427">
        <v>10</v>
      </c>
      <c r="U1427">
        <v>10</v>
      </c>
      <c r="V1427">
        <v>10</v>
      </c>
      <c r="W1427">
        <v>10</v>
      </c>
      <c r="X1427">
        <v>10</v>
      </c>
      <c r="Y1427" s="145">
        <v>10</v>
      </c>
      <c r="Z1427">
        <v>10</v>
      </c>
      <c r="AA1427">
        <v>10</v>
      </c>
    </row>
    <row r="1428" spans="1:27" x14ac:dyDescent="0.2">
      <c r="A1428" s="89">
        <f>VLOOKUP(C1428,TabellenBDFS!$B$4:$C$2717,2,FALSE)</f>
        <v>198</v>
      </c>
      <c r="B1428" t="str">
        <f t="shared" si="24"/>
        <v>1984</v>
      </c>
      <c r="C1428" t="s">
        <v>204</v>
      </c>
      <c r="D1428">
        <v>4</v>
      </c>
      <c r="E1428">
        <v>0</v>
      </c>
      <c r="F1428">
        <v>0</v>
      </c>
      <c r="G1428">
        <v>0</v>
      </c>
      <c r="H1428">
        <v>0</v>
      </c>
      <c r="I1428">
        <v>0</v>
      </c>
      <c r="J1428">
        <v>0</v>
      </c>
      <c r="K1428">
        <v>0</v>
      </c>
      <c r="L1428">
        <v>0</v>
      </c>
      <c r="M1428">
        <v>10</v>
      </c>
      <c r="N1428">
        <v>0</v>
      </c>
      <c r="O1428">
        <v>0</v>
      </c>
      <c r="P1428">
        <v>0</v>
      </c>
      <c r="Q1428">
        <v>0</v>
      </c>
      <c r="R1428">
        <v>0</v>
      </c>
      <c r="S1428">
        <v>0</v>
      </c>
      <c r="T1428">
        <v>10</v>
      </c>
      <c r="U1428">
        <v>10</v>
      </c>
      <c r="V1428">
        <v>10</v>
      </c>
      <c r="W1428">
        <v>10</v>
      </c>
      <c r="X1428">
        <v>10</v>
      </c>
      <c r="Y1428" s="145">
        <v>10</v>
      </c>
      <c r="Z1428">
        <v>10</v>
      </c>
      <c r="AA1428">
        <v>0</v>
      </c>
    </row>
    <row r="1429" spans="1:27" x14ac:dyDescent="0.2">
      <c r="A1429" s="89">
        <f>VLOOKUP(C1429,TabellenBDFS!$B$4:$C$2717,2,FALSE)</f>
        <v>198</v>
      </c>
      <c r="B1429" t="str">
        <f t="shared" si="24"/>
        <v>1985</v>
      </c>
      <c r="C1429" t="s">
        <v>204</v>
      </c>
      <c r="D1429">
        <v>5</v>
      </c>
      <c r="E1429">
        <v>10</v>
      </c>
      <c r="F1429">
        <v>10</v>
      </c>
      <c r="G1429">
        <v>10</v>
      </c>
      <c r="H1429">
        <v>10</v>
      </c>
      <c r="I1429">
        <v>10</v>
      </c>
      <c r="J1429">
        <v>10</v>
      </c>
      <c r="K1429">
        <v>10</v>
      </c>
      <c r="L1429">
        <v>10</v>
      </c>
      <c r="M1429">
        <v>10</v>
      </c>
      <c r="N1429">
        <v>10</v>
      </c>
      <c r="O1429">
        <v>10</v>
      </c>
      <c r="P1429">
        <v>10</v>
      </c>
      <c r="Q1429">
        <v>10</v>
      </c>
      <c r="R1429">
        <v>10</v>
      </c>
      <c r="S1429">
        <v>10</v>
      </c>
      <c r="T1429">
        <v>10</v>
      </c>
      <c r="U1429">
        <v>10</v>
      </c>
      <c r="V1429">
        <v>10</v>
      </c>
      <c r="W1429">
        <v>10</v>
      </c>
      <c r="X1429">
        <v>10</v>
      </c>
      <c r="Y1429" s="145">
        <v>0</v>
      </c>
      <c r="Z1429">
        <v>0</v>
      </c>
      <c r="AA1429">
        <v>0</v>
      </c>
    </row>
    <row r="1430" spans="1:27" x14ac:dyDescent="0.2">
      <c r="A1430" s="89">
        <f>VLOOKUP(C1430,TabellenBDFS!$B$4:$C$2717,2,FALSE)</f>
        <v>198</v>
      </c>
      <c r="B1430" t="str">
        <f t="shared" si="24"/>
        <v>1986</v>
      </c>
      <c r="C1430" t="s">
        <v>204</v>
      </c>
      <c r="D1430">
        <v>6</v>
      </c>
      <c r="E1430">
        <v>140</v>
      </c>
      <c r="F1430">
        <v>130</v>
      </c>
      <c r="G1430">
        <v>140</v>
      </c>
      <c r="H1430">
        <v>140</v>
      </c>
      <c r="I1430">
        <v>140</v>
      </c>
      <c r="J1430">
        <v>140</v>
      </c>
      <c r="K1430">
        <v>140</v>
      </c>
      <c r="L1430">
        <v>140</v>
      </c>
      <c r="M1430">
        <v>160</v>
      </c>
      <c r="N1430">
        <v>150</v>
      </c>
      <c r="O1430">
        <v>150</v>
      </c>
      <c r="P1430">
        <v>140</v>
      </c>
      <c r="Q1430">
        <v>130</v>
      </c>
      <c r="R1430">
        <v>130</v>
      </c>
      <c r="S1430">
        <v>120</v>
      </c>
      <c r="T1430">
        <v>120</v>
      </c>
      <c r="U1430">
        <v>120</v>
      </c>
      <c r="V1430">
        <v>110</v>
      </c>
      <c r="W1430">
        <v>100</v>
      </c>
      <c r="X1430">
        <v>110</v>
      </c>
      <c r="Y1430" s="145">
        <v>110</v>
      </c>
      <c r="Z1430">
        <v>100</v>
      </c>
      <c r="AA1430">
        <v>100</v>
      </c>
    </row>
    <row r="1431" spans="1:27" x14ac:dyDescent="0.2">
      <c r="A1431" s="89">
        <f>VLOOKUP(C1431,TabellenBDFS!$B$4:$C$2717,2,FALSE)</f>
        <v>198</v>
      </c>
      <c r="B1431" t="str">
        <f t="shared" si="24"/>
        <v>1987</v>
      </c>
      <c r="C1431" t="s">
        <v>204</v>
      </c>
      <c r="D1431">
        <v>7</v>
      </c>
      <c r="E1431">
        <v>70</v>
      </c>
      <c r="F1431">
        <v>90</v>
      </c>
      <c r="G1431">
        <v>80</v>
      </c>
      <c r="H1431">
        <v>90</v>
      </c>
      <c r="I1431">
        <v>100</v>
      </c>
      <c r="J1431">
        <v>90</v>
      </c>
      <c r="K1431">
        <v>90</v>
      </c>
      <c r="L1431">
        <v>100</v>
      </c>
      <c r="M1431">
        <v>100</v>
      </c>
      <c r="N1431">
        <v>100</v>
      </c>
      <c r="O1431">
        <v>100</v>
      </c>
      <c r="P1431">
        <v>120</v>
      </c>
      <c r="Q1431">
        <v>110</v>
      </c>
      <c r="R1431">
        <v>110</v>
      </c>
      <c r="S1431">
        <v>100</v>
      </c>
      <c r="T1431">
        <v>100</v>
      </c>
      <c r="U1431">
        <v>110</v>
      </c>
      <c r="V1431">
        <v>110</v>
      </c>
      <c r="W1431">
        <v>130</v>
      </c>
      <c r="X1431">
        <v>130</v>
      </c>
      <c r="Y1431" s="145">
        <v>120</v>
      </c>
      <c r="Z1431">
        <v>110</v>
      </c>
      <c r="AA1431">
        <v>120</v>
      </c>
    </row>
    <row r="1432" spans="1:27" x14ac:dyDescent="0.2">
      <c r="A1432" s="89">
        <f>VLOOKUP(C1432,TabellenBDFS!$B$4:$C$2717,2,FALSE)</f>
        <v>199</v>
      </c>
      <c r="B1432" t="str">
        <f t="shared" si="24"/>
        <v>1991</v>
      </c>
      <c r="C1432" t="s">
        <v>205</v>
      </c>
      <c r="D1432">
        <v>1</v>
      </c>
      <c r="E1432">
        <v>380</v>
      </c>
      <c r="F1432">
        <v>340</v>
      </c>
      <c r="G1432">
        <v>340</v>
      </c>
      <c r="H1432">
        <v>340</v>
      </c>
      <c r="I1432">
        <v>340</v>
      </c>
      <c r="J1432">
        <v>350</v>
      </c>
      <c r="K1432">
        <v>370</v>
      </c>
      <c r="L1432">
        <v>380</v>
      </c>
      <c r="M1432">
        <v>370</v>
      </c>
      <c r="N1432">
        <v>390</v>
      </c>
      <c r="O1432">
        <v>410</v>
      </c>
      <c r="P1432">
        <v>440</v>
      </c>
      <c r="Q1432">
        <v>450</v>
      </c>
      <c r="R1432">
        <v>480</v>
      </c>
      <c r="S1432">
        <v>500</v>
      </c>
      <c r="T1432">
        <v>520</v>
      </c>
      <c r="U1432">
        <v>540</v>
      </c>
      <c r="V1432">
        <v>600</v>
      </c>
      <c r="W1432">
        <v>600</v>
      </c>
      <c r="X1432">
        <v>610</v>
      </c>
      <c r="Y1432" s="145">
        <v>620</v>
      </c>
      <c r="Z1432">
        <v>630</v>
      </c>
      <c r="AA1432">
        <v>640</v>
      </c>
    </row>
    <row r="1433" spans="1:27" x14ac:dyDescent="0.2">
      <c r="A1433" s="89">
        <f>VLOOKUP(C1433,TabellenBDFS!$B$4:$C$2717,2,FALSE)</f>
        <v>199</v>
      </c>
      <c r="B1433" t="str">
        <f t="shared" si="24"/>
        <v>1992</v>
      </c>
      <c r="C1433" t="s">
        <v>205</v>
      </c>
      <c r="D1433">
        <v>2</v>
      </c>
      <c r="E1433">
        <v>60</v>
      </c>
      <c r="F1433">
        <v>60</v>
      </c>
      <c r="G1433">
        <v>60</v>
      </c>
      <c r="H1433">
        <v>60</v>
      </c>
      <c r="I1433">
        <v>60</v>
      </c>
      <c r="J1433">
        <v>60</v>
      </c>
      <c r="K1433">
        <v>60</v>
      </c>
      <c r="L1433">
        <v>60</v>
      </c>
      <c r="M1433">
        <v>60</v>
      </c>
      <c r="N1433">
        <v>60</v>
      </c>
      <c r="O1433">
        <v>60</v>
      </c>
      <c r="P1433">
        <v>60</v>
      </c>
      <c r="Q1433">
        <v>60</v>
      </c>
      <c r="R1433">
        <v>60</v>
      </c>
      <c r="S1433">
        <v>50</v>
      </c>
      <c r="T1433">
        <v>50</v>
      </c>
      <c r="U1433">
        <v>50</v>
      </c>
      <c r="V1433">
        <v>40</v>
      </c>
      <c r="W1433">
        <v>40</v>
      </c>
      <c r="X1433">
        <v>40</v>
      </c>
      <c r="Y1433" s="145">
        <v>40</v>
      </c>
      <c r="Z1433">
        <v>40</v>
      </c>
      <c r="AA1433">
        <v>40</v>
      </c>
    </row>
    <row r="1434" spans="1:27" x14ac:dyDescent="0.2">
      <c r="A1434" s="89">
        <f>VLOOKUP(C1434,TabellenBDFS!$B$4:$C$2717,2,FALSE)</f>
        <v>199</v>
      </c>
      <c r="B1434" t="str">
        <f t="shared" si="24"/>
        <v>1993</v>
      </c>
      <c r="C1434" t="s">
        <v>205</v>
      </c>
      <c r="D1434">
        <v>3</v>
      </c>
      <c r="E1434">
        <v>0</v>
      </c>
      <c r="F1434">
        <v>10</v>
      </c>
      <c r="G1434">
        <v>20</v>
      </c>
      <c r="H1434">
        <v>20</v>
      </c>
      <c r="I1434">
        <v>20</v>
      </c>
      <c r="J1434">
        <v>30</v>
      </c>
      <c r="K1434">
        <v>30</v>
      </c>
      <c r="L1434">
        <v>40</v>
      </c>
      <c r="M1434">
        <v>40</v>
      </c>
      <c r="N1434">
        <v>50</v>
      </c>
      <c r="O1434">
        <v>50</v>
      </c>
      <c r="P1434">
        <v>70</v>
      </c>
      <c r="Q1434">
        <v>60</v>
      </c>
      <c r="R1434">
        <v>50</v>
      </c>
      <c r="S1434">
        <v>60</v>
      </c>
      <c r="T1434">
        <v>60</v>
      </c>
      <c r="U1434">
        <v>80</v>
      </c>
      <c r="V1434">
        <v>110</v>
      </c>
      <c r="W1434">
        <v>110</v>
      </c>
      <c r="X1434">
        <v>130</v>
      </c>
      <c r="Y1434" s="145">
        <v>130</v>
      </c>
      <c r="Z1434">
        <v>130</v>
      </c>
      <c r="AA1434">
        <v>140</v>
      </c>
    </row>
    <row r="1435" spans="1:27" x14ac:dyDescent="0.2">
      <c r="A1435" s="89">
        <f>VLOOKUP(C1435,TabellenBDFS!$B$4:$C$2717,2,FALSE)</f>
        <v>199</v>
      </c>
      <c r="B1435" t="str">
        <f t="shared" si="24"/>
        <v>1994</v>
      </c>
      <c r="C1435" t="s">
        <v>205</v>
      </c>
      <c r="D1435">
        <v>4</v>
      </c>
      <c r="E1435">
        <v>0</v>
      </c>
      <c r="F1435">
        <v>0</v>
      </c>
      <c r="G1435">
        <v>0</v>
      </c>
      <c r="H1435">
        <v>0</v>
      </c>
      <c r="I1435">
        <v>0</v>
      </c>
      <c r="J1435">
        <v>0</v>
      </c>
      <c r="K1435">
        <v>0</v>
      </c>
      <c r="L1435">
        <v>10</v>
      </c>
      <c r="M1435">
        <v>10</v>
      </c>
      <c r="N1435">
        <v>10</v>
      </c>
      <c r="O1435">
        <v>20</v>
      </c>
      <c r="P1435">
        <v>20</v>
      </c>
      <c r="Q1435">
        <v>30</v>
      </c>
      <c r="R1435">
        <v>30</v>
      </c>
      <c r="S1435">
        <v>30</v>
      </c>
      <c r="T1435">
        <v>30</v>
      </c>
      <c r="U1435">
        <v>30</v>
      </c>
      <c r="V1435">
        <v>40</v>
      </c>
      <c r="W1435">
        <v>50</v>
      </c>
      <c r="X1435">
        <v>50</v>
      </c>
      <c r="Y1435" s="145">
        <v>50</v>
      </c>
      <c r="Z1435">
        <v>70</v>
      </c>
      <c r="AA1435">
        <v>70</v>
      </c>
    </row>
    <row r="1436" spans="1:27" x14ac:dyDescent="0.2">
      <c r="A1436" s="89">
        <f>VLOOKUP(C1436,TabellenBDFS!$B$4:$C$2717,2,FALSE)</f>
        <v>199</v>
      </c>
      <c r="B1436" t="str">
        <f t="shared" si="24"/>
        <v>1995</v>
      </c>
      <c r="C1436" t="s">
        <v>205</v>
      </c>
      <c r="D1436">
        <v>5</v>
      </c>
      <c r="E1436">
        <v>0</v>
      </c>
      <c r="F1436">
        <v>0</v>
      </c>
      <c r="G1436">
        <v>0</v>
      </c>
      <c r="H1436">
        <v>0</v>
      </c>
      <c r="I1436">
        <v>0</v>
      </c>
      <c r="J1436">
        <v>0</v>
      </c>
      <c r="K1436">
        <v>0</v>
      </c>
      <c r="L1436">
        <v>0</v>
      </c>
      <c r="M1436">
        <v>0</v>
      </c>
      <c r="N1436">
        <v>0</v>
      </c>
      <c r="O1436">
        <v>0</v>
      </c>
      <c r="P1436">
        <v>0</v>
      </c>
      <c r="Q1436">
        <v>0</v>
      </c>
      <c r="R1436">
        <v>0</v>
      </c>
      <c r="S1436">
        <v>0</v>
      </c>
      <c r="T1436">
        <v>0</v>
      </c>
      <c r="U1436">
        <v>0</v>
      </c>
      <c r="V1436">
        <v>0</v>
      </c>
      <c r="W1436">
        <v>0</v>
      </c>
      <c r="X1436">
        <v>0</v>
      </c>
      <c r="Y1436" s="145">
        <v>0</v>
      </c>
      <c r="Z1436">
        <v>0</v>
      </c>
      <c r="AA1436">
        <v>0</v>
      </c>
    </row>
    <row r="1437" spans="1:27" x14ac:dyDescent="0.2">
      <c r="A1437" s="89">
        <f>VLOOKUP(C1437,TabellenBDFS!$B$4:$C$2717,2,FALSE)</f>
        <v>199</v>
      </c>
      <c r="B1437" t="str">
        <f t="shared" si="24"/>
        <v>1996</v>
      </c>
      <c r="C1437" t="s">
        <v>205</v>
      </c>
      <c r="D1437">
        <v>6</v>
      </c>
      <c r="E1437">
        <v>70</v>
      </c>
      <c r="F1437">
        <v>60</v>
      </c>
      <c r="G1437">
        <v>60</v>
      </c>
      <c r="H1437">
        <v>70</v>
      </c>
      <c r="I1437">
        <v>70</v>
      </c>
      <c r="J1437">
        <v>80</v>
      </c>
      <c r="K1437">
        <v>80</v>
      </c>
      <c r="L1437">
        <v>80</v>
      </c>
      <c r="M1437">
        <v>80</v>
      </c>
      <c r="N1437">
        <v>90</v>
      </c>
      <c r="O1437">
        <v>100</v>
      </c>
      <c r="P1437">
        <v>100</v>
      </c>
      <c r="Q1437">
        <v>120</v>
      </c>
      <c r="R1437">
        <v>140</v>
      </c>
      <c r="S1437">
        <v>150</v>
      </c>
      <c r="T1437">
        <v>170</v>
      </c>
      <c r="U1437">
        <v>170</v>
      </c>
      <c r="V1437">
        <v>180</v>
      </c>
      <c r="W1437">
        <v>180</v>
      </c>
      <c r="X1437">
        <v>200</v>
      </c>
      <c r="Y1437" s="145">
        <v>200</v>
      </c>
      <c r="Z1437">
        <v>190</v>
      </c>
      <c r="AA1437">
        <v>190</v>
      </c>
    </row>
    <row r="1438" spans="1:27" x14ac:dyDescent="0.2">
      <c r="A1438" s="89">
        <f>VLOOKUP(C1438,TabellenBDFS!$B$4:$C$2717,2,FALSE)</f>
        <v>199</v>
      </c>
      <c r="B1438" t="str">
        <f t="shared" si="24"/>
        <v>1997</v>
      </c>
      <c r="C1438" t="s">
        <v>205</v>
      </c>
      <c r="D1438">
        <v>7</v>
      </c>
      <c r="E1438">
        <v>240</v>
      </c>
      <c r="F1438">
        <v>210</v>
      </c>
      <c r="G1438">
        <v>200</v>
      </c>
      <c r="H1438">
        <v>200</v>
      </c>
      <c r="I1438">
        <v>190</v>
      </c>
      <c r="J1438">
        <v>180</v>
      </c>
      <c r="K1438">
        <v>200</v>
      </c>
      <c r="L1438">
        <v>190</v>
      </c>
      <c r="M1438">
        <v>170</v>
      </c>
      <c r="N1438">
        <v>180</v>
      </c>
      <c r="O1438">
        <v>190</v>
      </c>
      <c r="P1438">
        <v>190</v>
      </c>
      <c r="Q1438">
        <v>190</v>
      </c>
      <c r="R1438">
        <v>200</v>
      </c>
      <c r="S1438">
        <v>210</v>
      </c>
      <c r="T1438">
        <v>210</v>
      </c>
      <c r="U1438">
        <v>210</v>
      </c>
      <c r="V1438">
        <v>230</v>
      </c>
      <c r="W1438">
        <v>220</v>
      </c>
      <c r="X1438">
        <v>200</v>
      </c>
      <c r="Y1438" s="145">
        <v>200</v>
      </c>
      <c r="Z1438">
        <v>210</v>
      </c>
      <c r="AA1438">
        <v>210</v>
      </c>
    </row>
    <row r="1439" spans="1:27" x14ac:dyDescent="0.2">
      <c r="A1439" s="89">
        <f>VLOOKUP(C1439,TabellenBDFS!$B$4:$C$2717,2,FALSE)</f>
        <v>200</v>
      </c>
      <c r="B1439" t="str">
        <f t="shared" si="24"/>
        <v>2001</v>
      </c>
      <c r="C1439" t="s">
        <v>206</v>
      </c>
      <c r="D1439">
        <v>1</v>
      </c>
      <c r="E1439">
        <v>2300</v>
      </c>
      <c r="F1439">
        <v>2410</v>
      </c>
      <c r="G1439">
        <v>3050</v>
      </c>
      <c r="H1439">
        <v>3070</v>
      </c>
      <c r="I1439">
        <v>3040</v>
      </c>
      <c r="J1439">
        <v>3090</v>
      </c>
      <c r="K1439">
        <v>3160</v>
      </c>
      <c r="L1439">
        <v>3200</v>
      </c>
      <c r="M1439">
        <v>3120</v>
      </c>
      <c r="N1439">
        <v>3070</v>
      </c>
      <c r="O1439">
        <v>3100</v>
      </c>
      <c r="P1439">
        <v>3080</v>
      </c>
      <c r="Q1439">
        <v>3070</v>
      </c>
      <c r="R1439">
        <v>3250</v>
      </c>
      <c r="S1439">
        <v>3190</v>
      </c>
      <c r="T1439">
        <v>3100</v>
      </c>
      <c r="U1439">
        <v>3120</v>
      </c>
      <c r="V1439">
        <v>3090</v>
      </c>
      <c r="W1439">
        <v>3030</v>
      </c>
      <c r="X1439">
        <v>3050</v>
      </c>
      <c r="Y1439" s="145">
        <v>3130</v>
      </c>
      <c r="Z1439">
        <v>3150</v>
      </c>
      <c r="AA1439">
        <v>3160</v>
      </c>
    </row>
    <row r="1440" spans="1:27" x14ac:dyDescent="0.2">
      <c r="A1440" s="89">
        <f>VLOOKUP(C1440,TabellenBDFS!$B$4:$C$2717,2,FALSE)</f>
        <v>200</v>
      </c>
      <c r="B1440" t="str">
        <f t="shared" si="24"/>
        <v>2002</v>
      </c>
      <c r="C1440" t="s">
        <v>206</v>
      </c>
      <c r="D1440">
        <v>2</v>
      </c>
      <c r="E1440">
        <v>480</v>
      </c>
      <c r="F1440">
        <v>490</v>
      </c>
      <c r="G1440">
        <v>660</v>
      </c>
      <c r="H1440">
        <v>660</v>
      </c>
      <c r="I1440">
        <v>650</v>
      </c>
      <c r="J1440">
        <v>660</v>
      </c>
      <c r="K1440">
        <v>630</v>
      </c>
      <c r="L1440">
        <v>620</v>
      </c>
      <c r="M1440">
        <v>600</v>
      </c>
      <c r="N1440">
        <v>590</v>
      </c>
      <c r="O1440">
        <v>570</v>
      </c>
      <c r="P1440">
        <v>560</v>
      </c>
      <c r="Q1440">
        <v>540</v>
      </c>
      <c r="R1440">
        <v>530</v>
      </c>
      <c r="S1440">
        <v>520</v>
      </c>
      <c r="T1440">
        <v>510</v>
      </c>
      <c r="U1440">
        <v>500</v>
      </c>
      <c r="V1440">
        <v>420</v>
      </c>
      <c r="W1440">
        <v>410</v>
      </c>
      <c r="X1440">
        <v>400</v>
      </c>
      <c r="Y1440" s="145">
        <v>390</v>
      </c>
      <c r="Z1440">
        <v>380</v>
      </c>
      <c r="AA1440">
        <v>370</v>
      </c>
    </row>
    <row r="1441" spans="1:27" x14ac:dyDescent="0.2">
      <c r="A1441" s="89">
        <f>VLOOKUP(C1441,TabellenBDFS!$B$4:$C$2717,2,FALSE)</f>
        <v>200</v>
      </c>
      <c r="B1441" t="str">
        <f t="shared" si="24"/>
        <v>2003</v>
      </c>
      <c r="C1441" t="s">
        <v>206</v>
      </c>
      <c r="D1441">
        <v>3</v>
      </c>
      <c r="E1441">
        <v>0</v>
      </c>
      <c r="F1441">
        <v>20</v>
      </c>
      <c r="G1441">
        <v>40</v>
      </c>
      <c r="H1441">
        <v>70</v>
      </c>
      <c r="I1441">
        <v>100</v>
      </c>
      <c r="J1441">
        <v>150</v>
      </c>
      <c r="K1441">
        <v>200</v>
      </c>
      <c r="L1441">
        <v>220</v>
      </c>
      <c r="M1441">
        <v>240</v>
      </c>
      <c r="N1441">
        <v>250</v>
      </c>
      <c r="O1441">
        <v>280</v>
      </c>
      <c r="P1441">
        <v>280</v>
      </c>
      <c r="Q1441">
        <v>320</v>
      </c>
      <c r="R1441">
        <v>450</v>
      </c>
      <c r="S1441">
        <v>460</v>
      </c>
      <c r="T1441">
        <v>490</v>
      </c>
      <c r="U1441">
        <v>540</v>
      </c>
      <c r="V1441">
        <v>670</v>
      </c>
      <c r="W1441">
        <v>650</v>
      </c>
      <c r="X1441">
        <v>690</v>
      </c>
      <c r="Y1441" s="145">
        <v>730</v>
      </c>
      <c r="Z1441">
        <v>750</v>
      </c>
      <c r="AA1441">
        <v>790</v>
      </c>
    </row>
    <row r="1442" spans="1:27" x14ac:dyDescent="0.2">
      <c r="A1442" s="89">
        <f>VLOOKUP(C1442,TabellenBDFS!$B$4:$C$2717,2,FALSE)</f>
        <v>200</v>
      </c>
      <c r="B1442" t="str">
        <f t="shared" si="24"/>
        <v>2004</v>
      </c>
      <c r="C1442" t="s">
        <v>206</v>
      </c>
      <c r="D1442">
        <v>4</v>
      </c>
      <c r="E1442">
        <v>0</v>
      </c>
      <c r="F1442">
        <v>20</v>
      </c>
      <c r="G1442">
        <v>50</v>
      </c>
      <c r="H1442">
        <v>40</v>
      </c>
      <c r="I1442">
        <v>40</v>
      </c>
      <c r="J1442">
        <v>50</v>
      </c>
      <c r="K1442">
        <v>70</v>
      </c>
      <c r="L1442">
        <v>90</v>
      </c>
      <c r="M1442">
        <v>80</v>
      </c>
      <c r="N1442">
        <v>100</v>
      </c>
      <c r="O1442">
        <v>110</v>
      </c>
      <c r="P1442">
        <v>120</v>
      </c>
      <c r="Q1442">
        <v>130</v>
      </c>
      <c r="R1442">
        <v>130</v>
      </c>
      <c r="S1442">
        <v>150</v>
      </c>
      <c r="T1442">
        <v>130</v>
      </c>
      <c r="U1442">
        <v>120</v>
      </c>
      <c r="V1442">
        <v>130</v>
      </c>
      <c r="W1442">
        <v>130</v>
      </c>
      <c r="X1442">
        <v>130</v>
      </c>
      <c r="Y1442" s="145">
        <v>140</v>
      </c>
      <c r="Z1442">
        <v>140</v>
      </c>
      <c r="AA1442">
        <v>150</v>
      </c>
    </row>
    <row r="1443" spans="1:27" x14ac:dyDescent="0.2">
      <c r="A1443" s="89">
        <f>VLOOKUP(C1443,TabellenBDFS!$B$4:$C$2717,2,FALSE)</f>
        <v>200</v>
      </c>
      <c r="B1443" t="str">
        <f t="shared" si="24"/>
        <v>2005</v>
      </c>
      <c r="C1443" t="s">
        <v>206</v>
      </c>
      <c r="D1443">
        <v>5</v>
      </c>
      <c r="E1443">
        <v>210</v>
      </c>
      <c r="F1443">
        <v>210</v>
      </c>
      <c r="G1443">
        <v>230</v>
      </c>
      <c r="H1443">
        <v>240</v>
      </c>
      <c r="I1443">
        <v>230</v>
      </c>
      <c r="J1443">
        <v>240</v>
      </c>
      <c r="K1443">
        <v>250</v>
      </c>
      <c r="L1443">
        <v>250</v>
      </c>
      <c r="M1443">
        <v>250</v>
      </c>
      <c r="N1443">
        <v>230</v>
      </c>
      <c r="O1443">
        <v>220</v>
      </c>
      <c r="P1443">
        <v>220</v>
      </c>
      <c r="Q1443">
        <v>210</v>
      </c>
      <c r="R1443">
        <v>210</v>
      </c>
      <c r="S1443">
        <v>210</v>
      </c>
      <c r="T1443">
        <v>210</v>
      </c>
      <c r="U1443">
        <v>200</v>
      </c>
      <c r="V1443">
        <v>200</v>
      </c>
      <c r="W1443">
        <v>200</v>
      </c>
      <c r="X1443">
        <v>190</v>
      </c>
      <c r="Y1443" s="145">
        <v>190</v>
      </c>
      <c r="Z1443">
        <v>180</v>
      </c>
      <c r="AA1443">
        <v>180</v>
      </c>
    </row>
    <row r="1444" spans="1:27" x14ac:dyDescent="0.2">
      <c r="A1444" s="89">
        <f>VLOOKUP(C1444,TabellenBDFS!$B$4:$C$2717,2,FALSE)</f>
        <v>200</v>
      </c>
      <c r="B1444" t="str">
        <f t="shared" si="24"/>
        <v>2006</v>
      </c>
      <c r="C1444" t="s">
        <v>206</v>
      </c>
      <c r="D1444">
        <v>6</v>
      </c>
      <c r="E1444">
        <v>680</v>
      </c>
      <c r="F1444">
        <v>690</v>
      </c>
      <c r="G1444">
        <v>830</v>
      </c>
      <c r="H1444">
        <v>850</v>
      </c>
      <c r="I1444">
        <v>830</v>
      </c>
      <c r="J1444">
        <v>840</v>
      </c>
      <c r="K1444">
        <v>840</v>
      </c>
      <c r="L1444">
        <v>840</v>
      </c>
      <c r="M1444">
        <v>830</v>
      </c>
      <c r="N1444">
        <v>790</v>
      </c>
      <c r="O1444">
        <v>790</v>
      </c>
      <c r="P1444">
        <v>790</v>
      </c>
      <c r="Q1444">
        <v>780</v>
      </c>
      <c r="R1444">
        <v>770</v>
      </c>
      <c r="S1444">
        <v>750</v>
      </c>
      <c r="T1444">
        <v>720</v>
      </c>
      <c r="U1444">
        <v>710</v>
      </c>
      <c r="V1444">
        <v>700</v>
      </c>
      <c r="W1444">
        <v>680</v>
      </c>
      <c r="X1444">
        <v>690</v>
      </c>
      <c r="Y1444" s="145">
        <v>690</v>
      </c>
      <c r="Z1444">
        <v>680</v>
      </c>
      <c r="AA1444">
        <v>660</v>
      </c>
    </row>
    <row r="1445" spans="1:27" x14ac:dyDescent="0.2">
      <c r="A1445" s="89">
        <f>VLOOKUP(C1445,TabellenBDFS!$B$4:$C$2717,2,FALSE)</f>
        <v>200</v>
      </c>
      <c r="B1445" t="str">
        <f t="shared" si="24"/>
        <v>2007</v>
      </c>
      <c r="C1445" t="s">
        <v>206</v>
      </c>
      <c r="D1445">
        <v>7</v>
      </c>
      <c r="E1445">
        <v>930</v>
      </c>
      <c r="F1445">
        <v>980</v>
      </c>
      <c r="G1445">
        <v>1250</v>
      </c>
      <c r="H1445">
        <v>1220</v>
      </c>
      <c r="I1445">
        <v>1190</v>
      </c>
      <c r="J1445">
        <v>1150</v>
      </c>
      <c r="K1445">
        <v>1180</v>
      </c>
      <c r="L1445">
        <v>1190</v>
      </c>
      <c r="M1445">
        <v>1130</v>
      </c>
      <c r="N1445">
        <v>1120</v>
      </c>
      <c r="O1445">
        <v>1130</v>
      </c>
      <c r="P1445">
        <v>1110</v>
      </c>
      <c r="Q1445">
        <v>1100</v>
      </c>
      <c r="R1445">
        <v>1160</v>
      </c>
      <c r="S1445">
        <v>1090</v>
      </c>
      <c r="T1445">
        <v>1050</v>
      </c>
      <c r="U1445">
        <v>1050</v>
      </c>
      <c r="V1445">
        <v>980</v>
      </c>
      <c r="W1445">
        <v>970</v>
      </c>
      <c r="X1445">
        <v>960</v>
      </c>
      <c r="Y1445" s="145">
        <v>1010</v>
      </c>
      <c r="Z1445">
        <v>1010</v>
      </c>
      <c r="AA1445">
        <v>1000</v>
      </c>
    </row>
    <row r="1446" spans="1:27" x14ac:dyDescent="0.2">
      <c r="A1446" s="89">
        <f>VLOOKUP(C1446,TabellenBDFS!$B$4:$C$2717,2,FALSE)</f>
        <v>202</v>
      </c>
      <c r="B1446" t="str">
        <f t="shared" si="24"/>
        <v>2021</v>
      </c>
      <c r="C1446" t="s">
        <v>208</v>
      </c>
      <c r="D1446">
        <v>1</v>
      </c>
      <c r="E1446">
        <v>70</v>
      </c>
      <c r="F1446">
        <v>80</v>
      </c>
      <c r="G1446">
        <v>80</v>
      </c>
      <c r="H1446">
        <v>90</v>
      </c>
      <c r="I1446">
        <v>90</v>
      </c>
      <c r="J1446">
        <v>90</v>
      </c>
      <c r="K1446">
        <v>90</v>
      </c>
      <c r="L1446">
        <v>90</v>
      </c>
      <c r="M1446">
        <v>90</v>
      </c>
      <c r="N1446">
        <v>100</v>
      </c>
      <c r="O1446">
        <v>90</v>
      </c>
      <c r="P1446">
        <v>100</v>
      </c>
      <c r="Q1446">
        <v>100</v>
      </c>
      <c r="R1446">
        <v>100</v>
      </c>
      <c r="S1446">
        <v>100</v>
      </c>
      <c r="T1446">
        <v>90</v>
      </c>
      <c r="U1446">
        <v>90</v>
      </c>
      <c r="V1446">
        <v>80</v>
      </c>
      <c r="W1446">
        <v>80</v>
      </c>
      <c r="X1446">
        <v>90</v>
      </c>
      <c r="Y1446" s="145">
        <v>90</v>
      </c>
      <c r="Z1446">
        <v>80</v>
      </c>
      <c r="AA1446">
        <v>80</v>
      </c>
    </row>
    <row r="1447" spans="1:27" x14ac:dyDescent="0.2">
      <c r="A1447" s="89">
        <f>VLOOKUP(C1447,TabellenBDFS!$B$4:$C$2717,2,FALSE)</f>
        <v>202</v>
      </c>
      <c r="B1447" t="str">
        <f t="shared" si="24"/>
        <v>2022</v>
      </c>
      <c r="C1447" t="s">
        <v>208</v>
      </c>
      <c r="D1447">
        <v>2</v>
      </c>
      <c r="E1447">
        <v>30</v>
      </c>
      <c r="F1447">
        <v>30</v>
      </c>
      <c r="G1447">
        <v>30</v>
      </c>
      <c r="H1447">
        <v>30</v>
      </c>
      <c r="I1447">
        <v>30</v>
      </c>
      <c r="J1447">
        <v>20</v>
      </c>
      <c r="K1447">
        <v>20</v>
      </c>
      <c r="L1447">
        <v>20</v>
      </c>
      <c r="M1447">
        <v>20</v>
      </c>
      <c r="N1447">
        <v>20</v>
      </c>
      <c r="O1447">
        <v>20</v>
      </c>
      <c r="P1447">
        <v>10</v>
      </c>
      <c r="Q1447">
        <v>10</v>
      </c>
      <c r="R1447">
        <v>10</v>
      </c>
      <c r="S1447">
        <v>10</v>
      </c>
      <c r="T1447">
        <v>10</v>
      </c>
      <c r="U1447">
        <v>10</v>
      </c>
      <c r="V1447">
        <v>10</v>
      </c>
      <c r="W1447">
        <v>10</v>
      </c>
      <c r="X1447">
        <v>10</v>
      </c>
      <c r="Y1447" s="145">
        <v>10</v>
      </c>
      <c r="Z1447">
        <v>0</v>
      </c>
      <c r="AA1447">
        <v>0</v>
      </c>
    </row>
    <row r="1448" spans="1:27" x14ac:dyDescent="0.2">
      <c r="A1448" s="89">
        <f>VLOOKUP(C1448,TabellenBDFS!$B$4:$C$2717,2,FALSE)</f>
        <v>202</v>
      </c>
      <c r="B1448" t="str">
        <f t="shared" si="24"/>
        <v>2023</v>
      </c>
      <c r="C1448" t="s">
        <v>208</v>
      </c>
      <c r="D1448">
        <v>3</v>
      </c>
      <c r="E1448">
        <v>0</v>
      </c>
      <c r="F1448">
        <v>0</v>
      </c>
      <c r="G1448">
        <v>0</v>
      </c>
      <c r="H1448">
        <v>10</v>
      </c>
      <c r="I1448">
        <v>10</v>
      </c>
      <c r="J1448">
        <v>10</v>
      </c>
      <c r="K1448">
        <v>10</v>
      </c>
      <c r="L1448">
        <v>10</v>
      </c>
      <c r="M1448">
        <v>10</v>
      </c>
      <c r="N1448">
        <v>20</v>
      </c>
      <c r="O1448">
        <v>20</v>
      </c>
      <c r="P1448">
        <v>20</v>
      </c>
      <c r="Q1448">
        <v>30</v>
      </c>
      <c r="R1448">
        <v>20</v>
      </c>
      <c r="S1448">
        <v>30</v>
      </c>
      <c r="T1448">
        <v>30</v>
      </c>
      <c r="U1448">
        <v>20</v>
      </c>
      <c r="V1448">
        <v>30</v>
      </c>
      <c r="W1448">
        <v>20</v>
      </c>
      <c r="X1448">
        <v>30</v>
      </c>
      <c r="Y1448" s="145">
        <v>30</v>
      </c>
      <c r="Z1448">
        <v>30</v>
      </c>
      <c r="AA1448">
        <v>30</v>
      </c>
    </row>
    <row r="1449" spans="1:27" x14ac:dyDescent="0.2">
      <c r="A1449" s="89">
        <f>VLOOKUP(C1449,TabellenBDFS!$B$4:$C$2717,2,FALSE)</f>
        <v>202</v>
      </c>
      <c r="B1449" t="str">
        <f t="shared" si="24"/>
        <v>2024</v>
      </c>
      <c r="C1449" t="s">
        <v>208</v>
      </c>
      <c r="D1449">
        <v>4</v>
      </c>
      <c r="E1449">
        <v>0</v>
      </c>
      <c r="F1449">
        <v>0</v>
      </c>
      <c r="G1449">
        <v>0</v>
      </c>
      <c r="H1449">
        <v>10</v>
      </c>
      <c r="I1449">
        <v>10</v>
      </c>
      <c r="J1449">
        <v>10</v>
      </c>
      <c r="K1449">
        <v>10</v>
      </c>
      <c r="L1449">
        <v>10</v>
      </c>
      <c r="M1449">
        <v>10</v>
      </c>
      <c r="N1449">
        <v>10</v>
      </c>
      <c r="O1449">
        <v>10</v>
      </c>
      <c r="P1449">
        <v>10</v>
      </c>
      <c r="Q1449">
        <v>20</v>
      </c>
      <c r="R1449">
        <v>20</v>
      </c>
      <c r="S1449">
        <v>10</v>
      </c>
      <c r="T1449">
        <v>10</v>
      </c>
      <c r="U1449">
        <v>10</v>
      </c>
      <c r="V1449">
        <v>10</v>
      </c>
      <c r="W1449">
        <v>10</v>
      </c>
      <c r="X1449">
        <v>10</v>
      </c>
      <c r="Y1449" s="145">
        <v>10</v>
      </c>
      <c r="Z1449">
        <v>10</v>
      </c>
      <c r="AA1449">
        <v>10</v>
      </c>
    </row>
    <row r="1450" spans="1:27" x14ac:dyDescent="0.2">
      <c r="A1450" s="89">
        <f>VLOOKUP(C1450,TabellenBDFS!$B$4:$C$2717,2,FALSE)</f>
        <v>202</v>
      </c>
      <c r="B1450" t="str">
        <f t="shared" si="24"/>
        <v>2025</v>
      </c>
      <c r="C1450" t="s">
        <v>208</v>
      </c>
      <c r="D1450">
        <v>5</v>
      </c>
      <c r="E1450">
        <v>0</v>
      </c>
      <c r="F1450">
        <v>0</v>
      </c>
      <c r="G1450">
        <v>0</v>
      </c>
      <c r="H1450">
        <v>0</v>
      </c>
      <c r="I1450">
        <v>0</v>
      </c>
      <c r="J1450">
        <v>0</v>
      </c>
      <c r="K1450">
        <v>0</v>
      </c>
      <c r="L1450">
        <v>0</v>
      </c>
      <c r="M1450">
        <v>0</v>
      </c>
      <c r="N1450">
        <v>0</v>
      </c>
      <c r="O1450">
        <v>0</v>
      </c>
      <c r="P1450">
        <v>0</v>
      </c>
      <c r="Q1450">
        <v>0</v>
      </c>
      <c r="R1450">
        <v>0</v>
      </c>
      <c r="S1450">
        <v>0</v>
      </c>
      <c r="T1450">
        <v>0</v>
      </c>
      <c r="U1450">
        <v>0</v>
      </c>
      <c r="V1450">
        <v>0</v>
      </c>
      <c r="W1450">
        <v>0</v>
      </c>
      <c r="X1450">
        <v>0</v>
      </c>
      <c r="Y1450" s="145">
        <v>0</v>
      </c>
      <c r="Z1450">
        <v>0</v>
      </c>
      <c r="AA1450">
        <v>0</v>
      </c>
    </row>
    <row r="1451" spans="1:27" x14ac:dyDescent="0.2">
      <c r="A1451" s="89">
        <f>VLOOKUP(C1451,TabellenBDFS!$B$4:$C$2717,2,FALSE)</f>
        <v>202</v>
      </c>
      <c r="B1451" t="str">
        <f t="shared" si="24"/>
        <v>2026</v>
      </c>
      <c r="C1451" t="s">
        <v>208</v>
      </c>
      <c r="D1451">
        <v>6</v>
      </c>
      <c r="E1451">
        <v>20</v>
      </c>
      <c r="F1451">
        <v>20</v>
      </c>
      <c r="G1451">
        <v>20</v>
      </c>
      <c r="H1451">
        <v>20</v>
      </c>
      <c r="I1451">
        <v>20</v>
      </c>
      <c r="J1451">
        <v>30</v>
      </c>
      <c r="K1451">
        <v>30</v>
      </c>
      <c r="L1451">
        <v>30</v>
      </c>
      <c r="M1451">
        <v>30</v>
      </c>
      <c r="N1451">
        <v>30</v>
      </c>
      <c r="O1451">
        <v>30</v>
      </c>
      <c r="P1451">
        <v>30</v>
      </c>
      <c r="Q1451">
        <v>20</v>
      </c>
      <c r="R1451">
        <v>20</v>
      </c>
      <c r="S1451">
        <v>20</v>
      </c>
      <c r="T1451">
        <v>20</v>
      </c>
      <c r="U1451">
        <v>20</v>
      </c>
      <c r="V1451">
        <v>20</v>
      </c>
      <c r="W1451">
        <v>20</v>
      </c>
      <c r="X1451">
        <v>30</v>
      </c>
      <c r="Y1451" s="145">
        <v>30</v>
      </c>
      <c r="Z1451">
        <v>30</v>
      </c>
      <c r="AA1451">
        <v>30</v>
      </c>
    </row>
    <row r="1452" spans="1:27" x14ac:dyDescent="0.2">
      <c r="A1452" s="89">
        <f>VLOOKUP(C1452,TabellenBDFS!$B$4:$C$2717,2,FALSE)</f>
        <v>202</v>
      </c>
      <c r="B1452" t="str">
        <f t="shared" si="24"/>
        <v>2027</v>
      </c>
      <c r="C1452" t="s">
        <v>208</v>
      </c>
      <c r="D1452">
        <v>7</v>
      </c>
      <c r="E1452">
        <v>20</v>
      </c>
      <c r="F1452">
        <v>20</v>
      </c>
      <c r="G1452">
        <v>20</v>
      </c>
      <c r="H1452">
        <v>20</v>
      </c>
      <c r="I1452">
        <v>20</v>
      </c>
      <c r="J1452">
        <v>20</v>
      </c>
      <c r="K1452">
        <v>20</v>
      </c>
      <c r="L1452">
        <v>20</v>
      </c>
      <c r="M1452">
        <v>20</v>
      </c>
      <c r="N1452">
        <v>30</v>
      </c>
      <c r="O1452">
        <v>20</v>
      </c>
      <c r="P1452">
        <v>20</v>
      </c>
      <c r="Q1452">
        <v>20</v>
      </c>
      <c r="R1452">
        <v>20</v>
      </c>
      <c r="S1452">
        <v>20</v>
      </c>
      <c r="T1452">
        <v>20</v>
      </c>
      <c r="U1452">
        <v>20</v>
      </c>
      <c r="V1452">
        <v>10</v>
      </c>
      <c r="W1452">
        <v>10</v>
      </c>
      <c r="X1452">
        <v>20</v>
      </c>
      <c r="Y1452" s="145">
        <v>10</v>
      </c>
      <c r="Z1452">
        <v>10</v>
      </c>
      <c r="AA1452">
        <v>10</v>
      </c>
    </row>
    <row r="1453" spans="1:27" x14ac:dyDescent="0.2">
      <c r="A1453" s="89">
        <f>VLOOKUP(C1453,TabellenBDFS!$B$4:$C$2717,2,FALSE)</f>
        <v>203</v>
      </c>
      <c r="B1453" t="str">
        <f t="shared" si="24"/>
        <v>2031</v>
      </c>
      <c r="C1453" t="s">
        <v>209</v>
      </c>
      <c r="D1453">
        <v>1</v>
      </c>
      <c r="E1453">
        <v>270</v>
      </c>
      <c r="F1453">
        <v>280</v>
      </c>
      <c r="G1453">
        <v>300</v>
      </c>
      <c r="H1453">
        <v>330</v>
      </c>
      <c r="I1453">
        <v>330</v>
      </c>
      <c r="J1453">
        <v>350</v>
      </c>
      <c r="K1453">
        <v>380</v>
      </c>
      <c r="L1453">
        <v>360</v>
      </c>
      <c r="M1453">
        <v>370</v>
      </c>
      <c r="N1453">
        <v>400</v>
      </c>
      <c r="O1453">
        <v>430</v>
      </c>
      <c r="P1453">
        <v>480</v>
      </c>
      <c r="Q1453">
        <v>520</v>
      </c>
      <c r="R1453">
        <v>410</v>
      </c>
      <c r="S1453">
        <v>400</v>
      </c>
      <c r="T1453">
        <v>410</v>
      </c>
      <c r="U1453">
        <v>450</v>
      </c>
      <c r="V1453">
        <v>470</v>
      </c>
      <c r="W1453">
        <v>450</v>
      </c>
      <c r="X1453">
        <v>480</v>
      </c>
      <c r="Y1453" s="145">
        <v>480</v>
      </c>
      <c r="Z1453">
        <v>500</v>
      </c>
      <c r="AA1453">
        <v>500</v>
      </c>
    </row>
    <row r="1454" spans="1:27" x14ac:dyDescent="0.2">
      <c r="A1454" s="89">
        <f>VLOOKUP(C1454,TabellenBDFS!$B$4:$C$2717,2,FALSE)</f>
        <v>203</v>
      </c>
      <c r="B1454" t="str">
        <f t="shared" si="24"/>
        <v>2032</v>
      </c>
      <c r="C1454" t="s">
        <v>209</v>
      </c>
      <c r="D1454">
        <v>2</v>
      </c>
      <c r="E1454">
        <v>20</v>
      </c>
      <c r="F1454">
        <v>20</v>
      </c>
      <c r="G1454">
        <v>20</v>
      </c>
      <c r="H1454">
        <v>20</v>
      </c>
      <c r="I1454">
        <v>20</v>
      </c>
      <c r="J1454">
        <v>20</v>
      </c>
      <c r="K1454">
        <v>20</v>
      </c>
      <c r="L1454">
        <v>20</v>
      </c>
      <c r="M1454">
        <v>10</v>
      </c>
      <c r="N1454">
        <v>20</v>
      </c>
      <c r="O1454">
        <v>20</v>
      </c>
      <c r="P1454">
        <v>20</v>
      </c>
      <c r="Q1454">
        <v>20</v>
      </c>
      <c r="R1454">
        <v>10</v>
      </c>
      <c r="S1454">
        <v>10</v>
      </c>
      <c r="T1454">
        <v>10</v>
      </c>
      <c r="U1454">
        <v>10</v>
      </c>
      <c r="V1454">
        <v>10</v>
      </c>
      <c r="W1454">
        <v>10</v>
      </c>
      <c r="X1454">
        <v>10</v>
      </c>
      <c r="Y1454" s="145">
        <v>10</v>
      </c>
      <c r="Z1454">
        <v>10</v>
      </c>
      <c r="AA1454">
        <v>10</v>
      </c>
    </row>
    <row r="1455" spans="1:27" x14ac:dyDescent="0.2">
      <c r="A1455" s="89">
        <f>VLOOKUP(C1455,TabellenBDFS!$B$4:$C$2717,2,FALSE)</f>
        <v>203</v>
      </c>
      <c r="B1455" t="str">
        <f t="shared" si="24"/>
        <v>2033</v>
      </c>
      <c r="C1455" t="s">
        <v>209</v>
      </c>
      <c r="D1455">
        <v>3</v>
      </c>
      <c r="E1455">
        <v>0</v>
      </c>
      <c r="F1455">
        <v>0</v>
      </c>
      <c r="G1455">
        <v>0</v>
      </c>
      <c r="H1455">
        <v>10</v>
      </c>
      <c r="I1455">
        <v>10</v>
      </c>
      <c r="J1455">
        <v>10</v>
      </c>
      <c r="K1455">
        <v>10</v>
      </c>
      <c r="L1455">
        <v>10</v>
      </c>
      <c r="M1455">
        <v>10</v>
      </c>
      <c r="N1455">
        <v>10</v>
      </c>
      <c r="O1455">
        <v>20</v>
      </c>
      <c r="P1455">
        <v>20</v>
      </c>
      <c r="Q1455">
        <v>20</v>
      </c>
      <c r="R1455">
        <v>30</v>
      </c>
      <c r="S1455">
        <v>30</v>
      </c>
      <c r="T1455">
        <v>30</v>
      </c>
      <c r="U1455">
        <v>40</v>
      </c>
      <c r="V1455">
        <v>50</v>
      </c>
      <c r="W1455">
        <v>50</v>
      </c>
      <c r="X1455">
        <v>60</v>
      </c>
      <c r="Y1455" s="145">
        <v>60</v>
      </c>
      <c r="Z1455">
        <v>70</v>
      </c>
      <c r="AA1455">
        <v>70</v>
      </c>
    </row>
    <row r="1456" spans="1:27" x14ac:dyDescent="0.2">
      <c r="A1456" s="89">
        <f>VLOOKUP(C1456,TabellenBDFS!$B$4:$C$2717,2,FALSE)</f>
        <v>203</v>
      </c>
      <c r="B1456" t="str">
        <f t="shared" si="24"/>
        <v>2034</v>
      </c>
      <c r="C1456" t="s">
        <v>209</v>
      </c>
      <c r="D1456">
        <v>4</v>
      </c>
      <c r="E1456">
        <v>0</v>
      </c>
      <c r="F1456">
        <v>0</v>
      </c>
      <c r="G1456">
        <v>0</v>
      </c>
      <c r="H1456">
        <v>10</v>
      </c>
      <c r="I1456">
        <v>10</v>
      </c>
      <c r="J1456">
        <v>20</v>
      </c>
      <c r="K1456">
        <v>20</v>
      </c>
      <c r="L1456">
        <v>20</v>
      </c>
      <c r="M1456">
        <v>20</v>
      </c>
      <c r="N1456">
        <v>20</v>
      </c>
      <c r="O1456">
        <v>20</v>
      </c>
      <c r="P1456">
        <v>20</v>
      </c>
      <c r="Q1456">
        <v>20</v>
      </c>
      <c r="R1456">
        <v>20</v>
      </c>
      <c r="S1456">
        <v>20</v>
      </c>
      <c r="T1456">
        <v>20</v>
      </c>
      <c r="U1456">
        <v>30</v>
      </c>
      <c r="V1456">
        <v>30</v>
      </c>
      <c r="W1456">
        <v>30</v>
      </c>
      <c r="X1456">
        <v>30</v>
      </c>
      <c r="Y1456" s="145">
        <v>30</v>
      </c>
      <c r="Z1456">
        <v>30</v>
      </c>
      <c r="AA1456">
        <v>30</v>
      </c>
    </row>
    <row r="1457" spans="1:27" x14ac:dyDescent="0.2">
      <c r="A1457" s="89">
        <f>VLOOKUP(C1457,TabellenBDFS!$B$4:$C$2717,2,FALSE)</f>
        <v>203</v>
      </c>
      <c r="B1457" t="str">
        <f t="shared" si="24"/>
        <v>2035</v>
      </c>
      <c r="C1457" t="s">
        <v>209</v>
      </c>
      <c r="D1457">
        <v>5</v>
      </c>
      <c r="E1457">
        <v>10</v>
      </c>
      <c r="F1457">
        <v>10</v>
      </c>
      <c r="G1457">
        <v>10</v>
      </c>
      <c r="H1457">
        <v>20</v>
      </c>
      <c r="I1457">
        <v>20</v>
      </c>
      <c r="J1457">
        <v>20</v>
      </c>
      <c r="K1457">
        <v>20</v>
      </c>
      <c r="L1457">
        <v>20</v>
      </c>
      <c r="M1457">
        <v>10</v>
      </c>
      <c r="N1457">
        <v>20</v>
      </c>
      <c r="O1457">
        <v>10</v>
      </c>
      <c r="P1457">
        <v>20</v>
      </c>
      <c r="Q1457">
        <v>20</v>
      </c>
      <c r="R1457">
        <v>20</v>
      </c>
      <c r="S1457">
        <v>20</v>
      </c>
      <c r="T1457">
        <v>20</v>
      </c>
      <c r="U1457">
        <v>30</v>
      </c>
      <c r="V1457">
        <v>30</v>
      </c>
      <c r="W1457">
        <v>30</v>
      </c>
      <c r="X1457">
        <v>40</v>
      </c>
      <c r="Y1457" s="145">
        <v>40</v>
      </c>
      <c r="Z1457">
        <v>40</v>
      </c>
      <c r="AA1457">
        <v>50</v>
      </c>
    </row>
    <row r="1458" spans="1:27" x14ac:dyDescent="0.2">
      <c r="A1458" s="89">
        <f>VLOOKUP(C1458,TabellenBDFS!$B$4:$C$2717,2,FALSE)</f>
        <v>203</v>
      </c>
      <c r="B1458" t="str">
        <f t="shared" si="24"/>
        <v>2036</v>
      </c>
      <c r="C1458" t="s">
        <v>209</v>
      </c>
      <c r="D1458">
        <v>6</v>
      </c>
      <c r="E1458">
        <v>120</v>
      </c>
      <c r="F1458">
        <v>120</v>
      </c>
      <c r="G1458">
        <v>120</v>
      </c>
      <c r="H1458">
        <v>120</v>
      </c>
      <c r="I1458">
        <v>130</v>
      </c>
      <c r="J1458">
        <v>120</v>
      </c>
      <c r="K1458">
        <v>120</v>
      </c>
      <c r="L1458">
        <v>110</v>
      </c>
      <c r="M1458">
        <v>120</v>
      </c>
      <c r="N1458">
        <v>120</v>
      </c>
      <c r="O1458">
        <v>130</v>
      </c>
      <c r="P1458">
        <v>130</v>
      </c>
      <c r="Q1458">
        <v>140</v>
      </c>
      <c r="R1458">
        <v>130</v>
      </c>
      <c r="S1458">
        <v>130</v>
      </c>
      <c r="T1458">
        <v>130</v>
      </c>
      <c r="U1458">
        <v>140</v>
      </c>
      <c r="V1458">
        <v>150</v>
      </c>
      <c r="W1458">
        <v>130</v>
      </c>
      <c r="X1458">
        <v>140</v>
      </c>
      <c r="Y1458" s="145">
        <v>120</v>
      </c>
      <c r="Z1458">
        <v>130</v>
      </c>
      <c r="AA1458">
        <v>130</v>
      </c>
    </row>
    <row r="1459" spans="1:27" x14ac:dyDescent="0.2">
      <c r="A1459" s="89">
        <f>VLOOKUP(C1459,TabellenBDFS!$B$4:$C$2717,2,FALSE)</f>
        <v>203</v>
      </c>
      <c r="B1459" t="str">
        <f t="shared" si="24"/>
        <v>2037</v>
      </c>
      <c r="C1459" t="s">
        <v>209</v>
      </c>
      <c r="D1459">
        <v>7</v>
      </c>
      <c r="E1459">
        <v>130</v>
      </c>
      <c r="F1459">
        <v>130</v>
      </c>
      <c r="G1459">
        <v>140</v>
      </c>
      <c r="H1459">
        <v>150</v>
      </c>
      <c r="I1459">
        <v>160</v>
      </c>
      <c r="J1459">
        <v>170</v>
      </c>
      <c r="K1459">
        <v>200</v>
      </c>
      <c r="L1459">
        <v>190</v>
      </c>
      <c r="M1459">
        <v>200</v>
      </c>
      <c r="N1459">
        <v>210</v>
      </c>
      <c r="O1459">
        <v>250</v>
      </c>
      <c r="P1459">
        <v>290</v>
      </c>
      <c r="Q1459">
        <v>310</v>
      </c>
      <c r="R1459">
        <v>200</v>
      </c>
      <c r="S1459">
        <v>200</v>
      </c>
      <c r="T1459">
        <v>190</v>
      </c>
      <c r="U1459">
        <v>210</v>
      </c>
      <c r="V1459">
        <v>200</v>
      </c>
      <c r="W1459">
        <v>190</v>
      </c>
      <c r="X1459">
        <v>210</v>
      </c>
      <c r="Y1459" s="145">
        <v>230</v>
      </c>
      <c r="Z1459">
        <v>230</v>
      </c>
      <c r="AA1459">
        <v>210</v>
      </c>
    </row>
    <row r="1460" spans="1:27" x14ac:dyDescent="0.2">
      <c r="A1460" s="89">
        <f>VLOOKUP(C1460,TabellenBDFS!$B$4:$C$2717,2,FALSE)</f>
        <v>204</v>
      </c>
      <c r="B1460" t="str">
        <f t="shared" si="24"/>
        <v>2041</v>
      </c>
      <c r="C1460" t="s">
        <v>210</v>
      </c>
      <c r="D1460">
        <v>1</v>
      </c>
      <c r="E1460">
        <v>250</v>
      </c>
      <c r="F1460">
        <v>240</v>
      </c>
      <c r="G1460">
        <v>260</v>
      </c>
      <c r="H1460">
        <v>260</v>
      </c>
      <c r="I1460">
        <v>280</v>
      </c>
      <c r="J1460">
        <v>290</v>
      </c>
      <c r="K1460">
        <v>270</v>
      </c>
      <c r="L1460">
        <v>290</v>
      </c>
      <c r="M1460">
        <v>300</v>
      </c>
      <c r="N1460">
        <v>300</v>
      </c>
      <c r="O1460">
        <v>300</v>
      </c>
      <c r="P1460">
        <v>320</v>
      </c>
      <c r="Q1460">
        <v>290</v>
      </c>
      <c r="R1460">
        <v>290</v>
      </c>
      <c r="S1460">
        <v>300</v>
      </c>
      <c r="T1460">
        <v>300</v>
      </c>
      <c r="U1460">
        <v>300</v>
      </c>
      <c r="V1460">
        <v>300</v>
      </c>
      <c r="W1460">
        <v>300</v>
      </c>
      <c r="X1460">
        <v>310</v>
      </c>
      <c r="Y1460" s="145">
        <v>300</v>
      </c>
      <c r="Z1460">
        <v>290</v>
      </c>
      <c r="AA1460">
        <v>300</v>
      </c>
    </row>
    <row r="1461" spans="1:27" x14ac:dyDescent="0.2">
      <c r="A1461" s="89">
        <f>VLOOKUP(C1461,TabellenBDFS!$B$4:$C$2717,2,FALSE)</f>
        <v>204</v>
      </c>
      <c r="B1461" t="str">
        <f t="shared" si="24"/>
        <v>2042</v>
      </c>
      <c r="C1461" t="s">
        <v>210</v>
      </c>
      <c r="D1461">
        <v>2</v>
      </c>
      <c r="E1461">
        <v>80</v>
      </c>
      <c r="F1461">
        <v>80</v>
      </c>
      <c r="G1461">
        <v>90</v>
      </c>
      <c r="H1461">
        <v>90</v>
      </c>
      <c r="I1461">
        <v>90</v>
      </c>
      <c r="J1461">
        <v>90</v>
      </c>
      <c r="K1461">
        <v>90</v>
      </c>
      <c r="L1461">
        <v>90</v>
      </c>
      <c r="M1461">
        <v>90</v>
      </c>
      <c r="N1461">
        <v>90</v>
      </c>
      <c r="O1461">
        <v>90</v>
      </c>
      <c r="P1461">
        <v>80</v>
      </c>
      <c r="Q1461">
        <v>80</v>
      </c>
      <c r="R1461">
        <v>80</v>
      </c>
      <c r="S1461">
        <v>80</v>
      </c>
      <c r="T1461">
        <v>70</v>
      </c>
      <c r="U1461">
        <v>70</v>
      </c>
      <c r="V1461">
        <v>40</v>
      </c>
      <c r="W1461">
        <v>40</v>
      </c>
      <c r="X1461">
        <v>40</v>
      </c>
      <c r="Y1461" s="145">
        <v>40</v>
      </c>
      <c r="Z1461">
        <v>40</v>
      </c>
      <c r="AA1461">
        <v>30</v>
      </c>
    </row>
    <row r="1462" spans="1:27" x14ac:dyDescent="0.2">
      <c r="A1462" s="89">
        <f>VLOOKUP(C1462,TabellenBDFS!$B$4:$C$2717,2,FALSE)</f>
        <v>204</v>
      </c>
      <c r="B1462" t="str">
        <f t="shared" si="24"/>
        <v>2043</v>
      </c>
      <c r="C1462" t="s">
        <v>210</v>
      </c>
      <c r="D1462">
        <v>3</v>
      </c>
      <c r="E1462">
        <v>0</v>
      </c>
      <c r="F1462">
        <v>0</v>
      </c>
      <c r="G1462">
        <v>0</v>
      </c>
      <c r="H1462">
        <v>10</v>
      </c>
      <c r="I1462">
        <v>10</v>
      </c>
      <c r="J1462">
        <v>10</v>
      </c>
      <c r="K1462">
        <v>20</v>
      </c>
      <c r="L1462">
        <v>20</v>
      </c>
      <c r="M1462">
        <v>30</v>
      </c>
      <c r="N1462">
        <v>30</v>
      </c>
      <c r="O1462">
        <v>30</v>
      </c>
      <c r="P1462">
        <v>40</v>
      </c>
      <c r="Q1462">
        <v>30</v>
      </c>
      <c r="R1462">
        <v>30</v>
      </c>
      <c r="S1462">
        <v>30</v>
      </c>
      <c r="T1462">
        <v>30</v>
      </c>
      <c r="U1462">
        <v>30</v>
      </c>
      <c r="V1462">
        <v>60</v>
      </c>
      <c r="W1462">
        <v>60</v>
      </c>
      <c r="X1462">
        <v>60</v>
      </c>
      <c r="Y1462" s="145">
        <v>50</v>
      </c>
      <c r="Z1462">
        <v>50</v>
      </c>
      <c r="AA1462">
        <v>50</v>
      </c>
    </row>
    <row r="1463" spans="1:27" x14ac:dyDescent="0.2">
      <c r="A1463" s="89">
        <f>VLOOKUP(C1463,TabellenBDFS!$B$4:$C$2717,2,FALSE)</f>
        <v>204</v>
      </c>
      <c r="B1463" t="str">
        <f t="shared" si="24"/>
        <v>2044</v>
      </c>
      <c r="C1463" t="s">
        <v>210</v>
      </c>
      <c r="D1463">
        <v>4</v>
      </c>
      <c r="E1463">
        <v>0</v>
      </c>
      <c r="F1463">
        <v>0</v>
      </c>
      <c r="G1463">
        <v>0</v>
      </c>
      <c r="H1463">
        <v>0</v>
      </c>
      <c r="I1463">
        <v>10</v>
      </c>
      <c r="J1463">
        <v>10</v>
      </c>
      <c r="K1463">
        <v>10</v>
      </c>
      <c r="L1463">
        <v>10</v>
      </c>
      <c r="M1463">
        <v>10</v>
      </c>
      <c r="N1463">
        <v>10</v>
      </c>
      <c r="O1463">
        <v>10</v>
      </c>
      <c r="P1463">
        <v>20</v>
      </c>
      <c r="Q1463">
        <v>20</v>
      </c>
      <c r="R1463">
        <v>10</v>
      </c>
      <c r="S1463">
        <v>20</v>
      </c>
      <c r="T1463">
        <v>10</v>
      </c>
      <c r="U1463">
        <v>10</v>
      </c>
      <c r="V1463">
        <v>10</v>
      </c>
      <c r="W1463">
        <v>10</v>
      </c>
      <c r="X1463">
        <v>10</v>
      </c>
      <c r="Y1463" s="145">
        <v>10</v>
      </c>
      <c r="Z1463">
        <v>10</v>
      </c>
      <c r="AA1463">
        <v>10</v>
      </c>
    </row>
    <row r="1464" spans="1:27" x14ac:dyDescent="0.2">
      <c r="A1464" s="89">
        <f>VLOOKUP(C1464,TabellenBDFS!$B$4:$C$2717,2,FALSE)</f>
        <v>204</v>
      </c>
      <c r="B1464" t="str">
        <f t="shared" si="24"/>
        <v>2045</v>
      </c>
      <c r="C1464" t="s">
        <v>210</v>
      </c>
      <c r="D1464">
        <v>5</v>
      </c>
      <c r="E1464">
        <v>10</v>
      </c>
      <c r="F1464">
        <v>10</v>
      </c>
      <c r="G1464">
        <v>10</v>
      </c>
      <c r="H1464">
        <v>10</v>
      </c>
      <c r="I1464">
        <v>10</v>
      </c>
      <c r="J1464">
        <v>10</v>
      </c>
      <c r="K1464">
        <v>10</v>
      </c>
      <c r="L1464">
        <v>10</v>
      </c>
      <c r="M1464">
        <v>10</v>
      </c>
      <c r="N1464">
        <v>10</v>
      </c>
      <c r="O1464">
        <v>10</v>
      </c>
      <c r="P1464">
        <v>10</v>
      </c>
      <c r="Q1464">
        <v>10</v>
      </c>
      <c r="R1464">
        <v>10</v>
      </c>
      <c r="S1464">
        <v>10</v>
      </c>
      <c r="T1464">
        <v>10</v>
      </c>
      <c r="U1464">
        <v>10</v>
      </c>
      <c r="V1464">
        <v>10</v>
      </c>
      <c r="W1464">
        <v>0</v>
      </c>
      <c r="X1464">
        <v>10</v>
      </c>
      <c r="Y1464" s="145">
        <v>10</v>
      </c>
      <c r="Z1464">
        <v>10</v>
      </c>
      <c r="AA1464">
        <v>10</v>
      </c>
    </row>
    <row r="1465" spans="1:27" x14ac:dyDescent="0.2">
      <c r="A1465" s="89">
        <f>VLOOKUP(C1465,TabellenBDFS!$B$4:$C$2717,2,FALSE)</f>
        <v>204</v>
      </c>
      <c r="B1465" t="str">
        <f t="shared" si="24"/>
        <v>2046</v>
      </c>
      <c r="C1465" t="s">
        <v>210</v>
      </c>
      <c r="D1465">
        <v>6</v>
      </c>
      <c r="E1465">
        <v>80</v>
      </c>
      <c r="F1465">
        <v>60</v>
      </c>
      <c r="G1465">
        <v>80</v>
      </c>
      <c r="H1465">
        <v>80</v>
      </c>
      <c r="I1465">
        <v>80</v>
      </c>
      <c r="J1465">
        <v>80</v>
      </c>
      <c r="K1465">
        <v>70</v>
      </c>
      <c r="L1465">
        <v>80</v>
      </c>
      <c r="M1465">
        <v>80</v>
      </c>
      <c r="N1465">
        <v>80</v>
      </c>
      <c r="O1465">
        <v>80</v>
      </c>
      <c r="P1465">
        <v>80</v>
      </c>
      <c r="Q1465">
        <v>70</v>
      </c>
      <c r="R1465">
        <v>70</v>
      </c>
      <c r="S1465">
        <v>80</v>
      </c>
      <c r="T1465">
        <v>90</v>
      </c>
      <c r="U1465">
        <v>90</v>
      </c>
      <c r="V1465">
        <v>100</v>
      </c>
      <c r="W1465">
        <v>100</v>
      </c>
      <c r="X1465">
        <v>100</v>
      </c>
      <c r="Y1465" s="145">
        <v>100</v>
      </c>
      <c r="Z1465">
        <v>100</v>
      </c>
      <c r="AA1465">
        <v>100</v>
      </c>
    </row>
    <row r="1466" spans="1:27" x14ac:dyDescent="0.2">
      <c r="A1466" s="89">
        <f>VLOOKUP(C1466,TabellenBDFS!$B$4:$C$2717,2,FALSE)</f>
        <v>204</v>
      </c>
      <c r="B1466" t="str">
        <f t="shared" si="24"/>
        <v>2047</v>
      </c>
      <c r="C1466" t="s">
        <v>210</v>
      </c>
      <c r="D1466">
        <v>7</v>
      </c>
      <c r="E1466">
        <v>70</v>
      </c>
      <c r="F1466">
        <v>80</v>
      </c>
      <c r="G1466">
        <v>70</v>
      </c>
      <c r="H1466">
        <v>80</v>
      </c>
      <c r="I1466">
        <v>80</v>
      </c>
      <c r="J1466">
        <v>80</v>
      </c>
      <c r="K1466">
        <v>80</v>
      </c>
      <c r="L1466">
        <v>80</v>
      </c>
      <c r="M1466">
        <v>90</v>
      </c>
      <c r="N1466">
        <v>80</v>
      </c>
      <c r="O1466">
        <v>90</v>
      </c>
      <c r="P1466">
        <v>100</v>
      </c>
      <c r="Q1466">
        <v>90</v>
      </c>
      <c r="R1466">
        <v>100</v>
      </c>
      <c r="S1466">
        <v>90</v>
      </c>
      <c r="T1466">
        <v>90</v>
      </c>
      <c r="U1466">
        <v>90</v>
      </c>
      <c r="V1466">
        <v>100</v>
      </c>
      <c r="W1466">
        <v>90</v>
      </c>
      <c r="X1466">
        <v>100</v>
      </c>
      <c r="Y1466" s="145">
        <v>90</v>
      </c>
      <c r="Z1466">
        <v>90</v>
      </c>
      <c r="AA1466">
        <v>90</v>
      </c>
    </row>
    <row r="1467" spans="1:27" x14ac:dyDescent="0.2">
      <c r="A1467" s="89">
        <f>VLOOKUP(C1467,TabellenBDFS!$B$4:$C$2717,2,FALSE)</f>
        <v>205</v>
      </c>
      <c r="B1467" t="str">
        <f t="shared" ref="B1467:B1473" si="25">CONCATENATE(A1467,D1467)</f>
        <v>2051</v>
      </c>
      <c r="C1467" t="s">
        <v>571</v>
      </c>
      <c r="D1467">
        <v>1</v>
      </c>
      <c r="E1467" t="e">
        <v>#N/A</v>
      </c>
      <c r="F1467" t="e">
        <v>#N/A</v>
      </c>
      <c r="G1467" t="e">
        <v>#N/A</v>
      </c>
      <c r="H1467" t="e">
        <v>#N/A</v>
      </c>
      <c r="I1467" t="e">
        <v>#N/A</v>
      </c>
      <c r="J1467" t="e">
        <v>#N/A</v>
      </c>
      <c r="K1467" t="e">
        <v>#N/A</v>
      </c>
      <c r="L1467" t="e">
        <v>#N/A</v>
      </c>
      <c r="M1467" t="e">
        <v>#N/A</v>
      </c>
      <c r="N1467" t="e">
        <v>#N/A</v>
      </c>
      <c r="O1467" t="e">
        <v>#N/A</v>
      </c>
      <c r="P1467" t="e">
        <v>#N/A</v>
      </c>
      <c r="Q1467" t="e">
        <v>#N/A</v>
      </c>
      <c r="R1467" t="e">
        <v>#N/A</v>
      </c>
      <c r="S1467" t="e">
        <v>#N/A</v>
      </c>
      <c r="T1467" t="e">
        <v>#N/A</v>
      </c>
      <c r="U1467">
        <v>770</v>
      </c>
      <c r="V1467">
        <v>770</v>
      </c>
      <c r="W1467">
        <v>770</v>
      </c>
      <c r="X1467">
        <v>810</v>
      </c>
      <c r="Y1467" s="145">
        <v>800</v>
      </c>
      <c r="Z1467">
        <v>780</v>
      </c>
      <c r="AA1467">
        <v>760</v>
      </c>
    </row>
    <row r="1468" spans="1:27" x14ac:dyDescent="0.2">
      <c r="A1468" s="89">
        <f>VLOOKUP(C1468,TabellenBDFS!$B$4:$C$2717,2,FALSE)</f>
        <v>205</v>
      </c>
      <c r="B1468" t="str">
        <f t="shared" si="25"/>
        <v>2052</v>
      </c>
      <c r="C1468" t="s">
        <v>571</v>
      </c>
      <c r="D1468">
        <v>2</v>
      </c>
      <c r="E1468" t="e">
        <v>#N/A</v>
      </c>
      <c r="F1468" t="e">
        <v>#N/A</v>
      </c>
      <c r="G1468" t="e">
        <v>#N/A</v>
      </c>
      <c r="H1468" t="e">
        <v>#N/A</v>
      </c>
      <c r="I1468" t="e">
        <v>#N/A</v>
      </c>
      <c r="J1468" t="e">
        <v>#N/A</v>
      </c>
      <c r="K1468" t="e">
        <v>#N/A</v>
      </c>
      <c r="L1468" t="e">
        <v>#N/A</v>
      </c>
      <c r="M1468" t="e">
        <v>#N/A</v>
      </c>
      <c r="N1468" t="e">
        <v>#N/A</v>
      </c>
      <c r="O1468" t="e">
        <v>#N/A</v>
      </c>
      <c r="P1468" t="e">
        <v>#N/A</v>
      </c>
      <c r="Q1468" t="e">
        <v>#N/A</v>
      </c>
      <c r="R1468" t="e">
        <v>#N/A</v>
      </c>
      <c r="S1468" t="e">
        <v>#N/A</v>
      </c>
      <c r="T1468" t="e">
        <v>#N/A</v>
      </c>
      <c r="U1468">
        <v>90</v>
      </c>
      <c r="V1468">
        <v>80</v>
      </c>
      <c r="W1468">
        <v>70</v>
      </c>
      <c r="X1468">
        <v>70</v>
      </c>
      <c r="Y1468" s="145">
        <v>60</v>
      </c>
      <c r="Z1468">
        <v>60</v>
      </c>
      <c r="AA1468">
        <v>60</v>
      </c>
    </row>
    <row r="1469" spans="1:27" x14ac:dyDescent="0.2">
      <c r="A1469" s="89">
        <f>VLOOKUP(C1469,TabellenBDFS!$B$4:$C$2717,2,FALSE)</f>
        <v>205</v>
      </c>
      <c r="B1469" t="str">
        <f t="shared" si="25"/>
        <v>2053</v>
      </c>
      <c r="C1469" t="s">
        <v>571</v>
      </c>
      <c r="D1469">
        <v>3</v>
      </c>
      <c r="E1469" t="e">
        <v>#N/A</v>
      </c>
      <c r="F1469" t="e">
        <v>#N/A</v>
      </c>
      <c r="G1469" t="e">
        <v>#N/A</v>
      </c>
      <c r="H1469" t="e">
        <v>#N/A</v>
      </c>
      <c r="I1469" t="e">
        <v>#N/A</v>
      </c>
      <c r="J1469" t="e">
        <v>#N/A</v>
      </c>
      <c r="K1469" t="e">
        <v>#N/A</v>
      </c>
      <c r="L1469" t="e">
        <v>#N/A</v>
      </c>
      <c r="M1469" t="e">
        <v>#N/A</v>
      </c>
      <c r="N1469" t="e">
        <v>#N/A</v>
      </c>
      <c r="O1469" t="e">
        <v>#N/A</v>
      </c>
      <c r="P1469" t="e">
        <v>#N/A</v>
      </c>
      <c r="Q1469" t="e">
        <v>#N/A</v>
      </c>
      <c r="R1469" t="e">
        <v>#N/A</v>
      </c>
      <c r="S1469" t="e">
        <v>#N/A</v>
      </c>
      <c r="T1469" t="e">
        <v>#N/A</v>
      </c>
      <c r="U1469">
        <v>80</v>
      </c>
      <c r="V1469">
        <v>80</v>
      </c>
      <c r="W1469">
        <v>90</v>
      </c>
      <c r="X1469">
        <v>110</v>
      </c>
      <c r="Y1469" s="145">
        <v>110</v>
      </c>
      <c r="Z1469">
        <v>100</v>
      </c>
      <c r="AA1469">
        <v>100</v>
      </c>
    </row>
    <row r="1470" spans="1:27" x14ac:dyDescent="0.2">
      <c r="A1470" s="89">
        <f>VLOOKUP(C1470,TabellenBDFS!$B$4:$C$2717,2,FALSE)</f>
        <v>205</v>
      </c>
      <c r="B1470" t="str">
        <f t="shared" si="25"/>
        <v>2054</v>
      </c>
      <c r="C1470" t="s">
        <v>571</v>
      </c>
      <c r="D1470">
        <v>4</v>
      </c>
      <c r="E1470" t="e">
        <v>#N/A</v>
      </c>
      <c r="F1470" t="e">
        <v>#N/A</v>
      </c>
      <c r="G1470" t="e">
        <v>#N/A</v>
      </c>
      <c r="H1470" t="e">
        <v>#N/A</v>
      </c>
      <c r="I1470" t="e">
        <v>#N/A</v>
      </c>
      <c r="J1470" t="e">
        <v>#N/A</v>
      </c>
      <c r="K1470" t="e">
        <v>#N/A</v>
      </c>
      <c r="L1470" t="e">
        <v>#N/A</v>
      </c>
      <c r="M1470" t="e">
        <v>#N/A</v>
      </c>
      <c r="N1470" t="e">
        <v>#N/A</v>
      </c>
      <c r="O1470" t="e">
        <v>#N/A</v>
      </c>
      <c r="P1470" t="e">
        <v>#N/A</v>
      </c>
      <c r="Q1470" t="e">
        <v>#N/A</v>
      </c>
      <c r="R1470" t="e">
        <v>#N/A</v>
      </c>
      <c r="S1470" t="e">
        <v>#N/A</v>
      </c>
      <c r="T1470" t="e">
        <v>#N/A</v>
      </c>
      <c r="U1470">
        <v>10</v>
      </c>
      <c r="V1470">
        <v>10</v>
      </c>
      <c r="W1470">
        <v>10</v>
      </c>
      <c r="X1470">
        <v>10</v>
      </c>
      <c r="Y1470" s="145">
        <v>10</v>
      </c>
      <c r="Z1470">
        <v>10</v>
      </c>
      <c r="AA1470">
        <v>10</v>
      </c>
    </row>
    <row r="1471" spans="1:27" x14ac:dyDescent="0.2">
      <c r="A1471" s="89">
        <f>VLOOKUP(C1471,TabellenBDFS!$B$4:$C$2717,2,FALSE)</f>
        <v>205</v>
      </c>
      <c r="B1471" t="str">
        <f t="shared" si="25"/>
        <v>2055</v>
      </c>
      <c r="C1471" t="s">
        <v>571</v>
      </c>
      <c r="D1471">
        <v>5</v>
      </c>
      <c r="E1471" t="e">
        <v>#N/A</v>
      </c>
      <c r="F1471" t="e">
        <v>#N/A</v>
      </c>
      <c r="G1471" t="e">
        <v>#N/A</v>
      </c>
      <c r="H1471" t="e">
        <v>#N/A</v>
      </c>
      <c r="I1471" t="e">
        <v>#N/A</v>
      </c>
      <c r="J1471" t="e">
        <v>#N/A</v>
      </c>
      <c r="K1471" t="e">
        <v>#N/A</v>
      </c>
      <c r="L1471" t="e">
        <v>#N/A</v>
      </c>
      <c r="M1471" t="e">
        <v>#N/A</v>
      </c>
      <c r="N1471" t="e">
        <v>#N/A</v>
      </c>
      <c r="O1471" t="e">
        <v>#N/A</v>
      </c>
      <c r="P1471" t="e">
        <v>#N/A</v>
      </c>
      <c r="Q1471" t="e">
        <v>#N/A</v>
      </c>
      <c r="R1471" t="e">
        <v>#N/A</v>
      </c>
      <c r="S1471" t="e">
        <v>#N/A</v>
      </c>
      <c r="T1471" t="e">
        <v>#N/A</v>
      </c>
      <c r="U1471">
        <v>10</v>
      </c>
      <c r="V1471">
        <v>10</v>
      </c>
      <c r="W1471">
        <v>0</v>
      </c>
      <c r="X1471">
        <v>0</v>
      </c>
      <c r="Y1471" s="145">
        <v>0</v>
      </c>
      <c r="Z1471">
        <v>0</v>
      </c>
      <c r="AA1471">
        <v>0</v>
      </c>
    </row>
    <row r="1472" spans="1:27" x14ac:dyDescent="0.2">
      <c r="A1472" s="89">
        <f>VLOOKUP(C1472,TabellenBDFS!$B$4:$C$2717,2,FALSE)</f>
        <v>205</v>
      </c>
      <c r="B1472" t="str">
        <f t="shared" si="25"/>
        <v>2056</v>
      </c>
      <c r="C1472" t="s">
        <v>571</v>
      </c>
      <c r="D1472">
        <v>6</v>
      </c>
      <c r="E1472" t="e">
        <v>#N/A</v>
      </c>
      <c r="F1472" t="e">
        <v>#N/A</v>
      </c>
      <c r="G1472" t="e">
        <v>#N/A</v>
      </c>
      <c r="H1472" t="e">
        <v>#N/A</v>
      </c>
      <c r="I1472" t="e">
        <v>#N/A</v>
      </c>
      <c r="J1472" t="e">
        <v>#N/A</v>
      </c>
      <c r="K1472" t="e">
        <v>#N/A</v>
      </c>
      <c r="L1472" t="e">
        <v>#N/A</v>
      </c>
      <c r="M1472" t="e">
        <v>#N/A</v>
      </c>
      <c r="N1472" t="e">
        <v>#N/A</v>
      </c>
      <c r="O1472" t="e">
        <v>#N/A</v>
      </c>
      <c r="P1472" t="e">
        <v>#N/A</v>
      </c>
      <c r="Q1472" t="e">
        <v>#N/A</v>
      </c>
      <c r="R1472" t="e">
        <v>#N/A</v>
      </c>
      <c r="S1472" t="e">
        <v>#N/A</v>
      </c>
      <c r="T1472" t="e">
        <v>#N/A</v>
      </c>
      <c r="U1472">
        <v>400</v>
      </c>
      <c r="V1472">
        <v>420</v>
      </c>
      <c r="W1472">
        <v>430</v>
      </c>
      <c r="X1472">
        <v>450</v>
      </c>
      <c r="Y1472" s="145">
        <v>450</v>
      </c>
      <c r="Z1472">
        <v>440</v>
      </c>
      <c r="AA1472">
        <v>450</v>
      </c>
    </row>
    <row r="1473" spans="1:27" x14ac:dyDescent="0.2">
      <c r="A1473" s="89">
        <f>VLOOKUP(C1473,TabellenBDFS!$B$4:$C$2717,2,FALSE)</f>
        <v>205</v>
      </c>
      <c r="B1473" t="str">
        <f t="shared" si="25"/>
        <v>2057</v>
      </c>
      <c r="C1473" t="s">
        <v>571</v>
      </c>
      <c r="D1473">
        <v>7</v>
      </c>
      <c r="E1473" t="e">
        <v>#N/A</v>
      </c>
      <c r="F1473" t="e">
        <v>#N/A</v>
      </c>
      <c r="G1473" t="e">
        <v>#N/A</v>
      </c>
      <c r="H1473" t="e">
        <v>#N/A</v>
      </c>
      <c r="I1473" t="e">
        <v>#N/A</v>
      </c>
      <c r="J1473" t="e">
        <v>#N/A</v>
      </c>
      <c r="K1473" t="e">
        <v>#N/A</v>
      </c>
      <c r="L1473" t="e">
        <v>#N/A</v>
      </c>
      <c r="M1473" t="e">
        <v>#N/A</v>
      </c>
      <c r="N1473" t="e">
        <v>#N/A</v>
      </c>
      <c r="O1473" t="e">
        <v>#N/A</v>
      </c>
      <c r="P1473" t="e">
        <v>#N/A</v>
      </c>
      <c r="Q1473" t="e">
        <v>#N/A</v>
      </c>
      <c r="R1473" t="e">
        <v>#N/A</v>
      </c>
      <c r="S1473" t="e">
        <v>#N/A</v>
      </c>
      <c r="T1473" t="e">
        <v>#N/A</v>
      </c>
      <c r="U1473">
        <v>180</v>
      </c>
      <c r="V1473">
        <v>170</v>
      </c>
      <c r="W1473">
        <v>160</v>
      </c>
      <c r="X1473">
        <v>170</v>
      </c>
      <c r="Y1473" s="145">
        <v>170</v>
      </c>
      <c r="Z1473">
        <v>160</v>
      </c>
      <c r="AA1473">
        <v>140</v>
      </c>
    </row>
    <row r="1474" spans="1:27" x14ac:dyDescent="0.2">
      <c r="A1474" s="89" t="e">
        <f>VLOOKUP(C1474,TabellenBDFS!$B$4:$C$2717,2,FALSE)</f>
        <v>#N/A</v>
      </c>
      <c r="B1474" t="e">
        <f t="shared" si="24"/>
        <v>#N/A</v>
      </c>
      <c r="C1474" t="s">
        <v>211</v>
      </c>
      <c r="D1474">
        <v>1</v>
      </c>
      <c r="E1474">
        <v>120</v>
      </c>
      <c r="F1474">
        <v>120</v>
      </c>
      <c r="G1474">
        <v>130</v>
      </c>
      <c r="H1474">
        <v>140</v>
      </c>
      <c r="I1474">
        <v>150</v>
      </c>
      <c r="J1474">
        <v>150</v>
      </c>
      <c r="K1474">
        <v>160</v>
      </c>
      <c r="L1474">
        <v>160</v>
      </c>
      <c r="M1474">
        <v>160</v>
      </c>
      <c r="N1474">
        <v>160</v>
      </c>
      <c r="O1474">
        <v>160</v>
      </c>
      <c r="P1474">
        <v>160</v>
      </c>
      <c r="Q1474">
        <v>170</v>
      </c>
      <c r="R1474">
        <v>160</v>
      </c>
      <c r="S1474">
        <v>160</v>
      </c>
      <c r="T1474">
        <v>160</v>
      </c>
      <c r="U1474">
        <v>170</v>
      </c>
      <c r="V1474">
        <v>170</v>
      </c>
      <c r="W1474">
        <v>180</v>
      </c>
      <c r="X1474">
        <v>180</v>
      </c>
      <c r="Y1474" s="145" t="e">
        <v>#N/A</v>
      </c>
      <c r="Z1474" t="e">
        <v>#N/A</v>
      </c>
      <c r="AA1474" t="e">
        <v>#N/A</v>
      </c>
    </row>
    <row r="1475" spans="1:27" x14ac:dyDescent="0.2">
      <c r="A1475" s="89" t="e">
        <f>VLOOKUP(C1475,TabellenBDFS!$B$4:$C$2717,2,FALSE)</f>
        <v>#N/A</v>
      </c>
      <c r="B1475" t="e">
        <f t="shared" si="24"/>
        <v>#N/A</v>
      </c>
      <c r="C1475" t="s">
        <v>211</v>
      </c>
      <c r="D1475">
        <v>2</v>
      </c>
      <c r="E1475">
        <v>30</v>
      </c>
      <c r="F1475">
        <v>20</v>
      </c>
      <c r="G1475">
        <v>20</v>
      </c>
      <c r="H1475">
        <v>30</v>
      </c>
      <c r="I1475">
        <v>20</v>
      </c>
      <c r="J1475">
        <v>20</v>
      </c>
      <c r="K1475">
        <v>20</v>
      </c>
      <c r="L1475">
        <v>20</v>
      </c>
      <c r="M1475">
        <v>20</v>
      </c>
      <c r="N1475">
        <v>20</v>
      </c>
      <c r="O1475">
        <v>20</v>
      </c>
      <c r="P1475">
        <v>20</v>
      </c>
      <c r="Q1475">
        <v>20</v>
      </c>
      <c r="R1475">
        <v>10</v>
      </c>
      <c r="S1475">
        <v>10</v>
      </c>
      <c r="T1475">
        <v>10</v>
      </c>
      <c r="U1475">
        <v>10</v>
      </c>
      <c r="V1475">
        <v>10</v>
      </c>
      <c r="W1475">
        <v>10</v>
      </c>
      <c r="X1475">
        <v>10</v>
      </c>
      <c r="Y1475" s="145" t="e">
        <v>#N/A</v>
      </c>
      <c r="Z1475" t="e">
        <v>#N/A</v>
      </c>
      <c r="AA1475" t="e">
        <v>#N/A</v>
      </c>
    </row>
    <row r="1476" spans="1:27" x14ac:dyDescent="0.2">
      <c r="A1476" s="89" t="e">
        <f>VLOOKUP(C1476,TabellenBDFS!$B$4:$C$2717,2,FALSE)</f>
        <v>#N/A</v>
      </c>
      <c r="B1476" t="e">
        <f t="shared" si="24"/>
        <v>#N/A</v>
      </c>
      <c r="C1476" t="s">
        <v>211</v>
      </c>
      <c r="D1476">
        <v>3</v>
      </c>
      <c r="E1476">
        <v>0</v>
      </c>
      <c r="F1476">
        <v>0</v>
      </c>
      <c r="G1476">
        <v>0</v>
      </c>
      <c r="H1476">
        <v>10</v>
      </c>
      <c r="I1476">
        <v>10</v>
      </c>
      <c r="J1476">
        <v>10</v>
      </c>
      <c r="K1476">
        <v>10</v>
      </c>
      <c r="L1476">
        <v>10</v>
      </c>
      <c r="M1476">
        <v>10</v>
      </c>
      <c r="N1476">
        <v>10</v>
      </c>
      <c r="O1476">
        <v>10</v>
      </c>
      <c r="P1476">
        <v>10</v>
      </c>
      <c r="Q1476">
        <v>20</v>
      </c>
      <c r="R1476">
        <v>20</v>
      </c>
      <c r="S1476">
        <v>20</v>
      </c>
      <c r="T1476">
        <v>20</v>
      </c>
      <c r="U1476">
        <v>20</v>
      </c>
      <c r="V1476">
        <v>20</v>
      </c>
      <c r="W1476">
        <v>20</v>
      </c>
      <c r="X1476">
        <v>20</v>
      </c>
      <c r="Y1476" s="145" t="e">
        <v>#N/A</v>
      </c>
      <c r="Z1476" t="e">
        <v>#N/A</v>
      </c>
      <c r="AA1476" t="e">
        <v>#N/A</v>
      </c>
    </row>
    <row r="1477" spans="1:27" x14ac:dyDescent="0.2">
      <c r="A1477" s="89" t="e">
        <f>VLOOKUP(C1477,TabellenBDFS!$B$4:$C$2717,2,FALSE)</f>
        <v>#N/A</v>
      </c>
      <c r="B1477" t="e">
        <f t="shared" si="24"/>
        <v>#N/A</v>
      </c>
      <c r="C1477" t="s">
        <v>211</v>
      </c>
      <c r="D1477">
        <v>4</v>
      </c>
      <c r="E1477">
        <v>0</v>
      </c>
      <c r="F1477">
        <v>0</v>
      </c>
      <c r="G1477">
        <v>0</v>
      </c>
      <c r="H1477">
        <v>0</v>
      </c>
      <c r="I1477">
        <v>0</v>
      </c>
      <c r="J1477">
        <v>0</v>
      </c>
      <c r="K1477">
        <v>10</v>
      </c>
      <c r="L1477">
        <v>10</v>
      </c>
      <c r="M1477">
        <v>10</v>
      </c>
      <c r="N1477">
        <v>10</v>
      </c>
      <c r="O1477">
        <v>10</v>
      </c>
      <c r="P1477">
        <v>10</v>
      </c>
      <c r="Q1477">
        <v>10</v>
      </c>
      <c r="R1477">
        <v>10</v>
      </c>
      <c r="S1477">
        <v>10</v>
      </c>
      <c r="T1477">
        <v>10</v>
      </c>
      <c r="U1477">
        <v>10</v>
      </c>
      <c r="V1477">
        <v>10</v>
      </c>
      <c r="W1477">
        <v>10</v>
      </c>
      <c r="X1477">
        <v>10</v>
      </c>
      <c r="Y1477" s="145" t="e">
        <v>#N/A</v>
      </c>
      <c r="Z1477" t="e">
        <v>#N/A</v>
      </c>
      <c r="AA1477" t="e">
        <v>#N/A</v>
      </c>
    </row>
    <row r="1478" spans="1:27" x14ac:dyDescent="0.2">
      <c r="A1478" s="89" t="e">
        <f>VLOOKUP(C1478,TabellenBDFS!$B$4:$C$2717,2,FALSE)</f>
        <v>#N/A</v>
      </c>
      <c r="B1478" t="e">
        <f t="shared" si="24"/>
        <v>#N/A</v>
      </c>
      <c r="C1478" t="s">
        <v>211</v>
      </c>
      <c r="D1478">
        <v>5</v>
      </c>
      <c r="E1478">
        <v>10</v>
      </c>
      <c r="F1478">
        <v>10</v>
      </c>
      <c r="G1478">
        <v>10</v>
      </c>
      <c r="H1478">
        <v>10</v>
      </c>
      <c r="I1478">
        <v>10</v>
      </c>
      <c r="J1478">
        <v>10</v>
      </c>
      <c r="K1478">
        <v>10</v>
      </c>
      <c r="L1478">
        <v>10</v>
      </c>
      <c r="M1478">
        <v>10</v>
      </c>
      <c r="N1478">
        <v>10</v>
      </c>
      <c r="O1478">
        <v>10</v>
      </c>
      <c r="P1478">
        <v>10</v>
      </c>
      <c r="Q1478">
        <v>10</v>
      </c>
      <c r="R1478">
        <v>10</v>
      </c>
      <c r="S1478">
        <v>10</v>
      </c>
      <c r="T1478">
        <v>10</v>
      </c>
      <c r="U1478">
        <v>0</v>
      </c>
      <c r="V1478">
        <v>0</v>
      </c>
      <c r="W1478">
        <v>10</v>
      </c>
      <c r="X1478">
        <v>10</v>
      </c>
      <c r="Y1478" s="145" t="e">
        <v>#N/A</v>
      </c>
      <c r="Z1478" t="e">
        <v>#N/A</v>
      </c>
      <c r="AA1478" t="e">
        <v>#N/A</v>
      </c>
    </row>
    <row r="1479" spans="1:27" x14ac:dyDescent="0.2">
      <c r="A1479" s="89" t="e">
        <f>VLOOKUP(C1479,TabellenBDFS!$B$4:$C$2717,2,FALSE)</f>
        <v>#N/A</v>
      </c>
      <c r="B1479" t="e">
        <f t="shared" si="24"/>
        <v>#N/A</v>
      </c>
      <c r="C1479" t="s">
        <v>211</v>
      </c>
      <c r="D1479">
        <v>6</v>
      </c>
      <c r="E1479">
        <v>60</v>
      </c>
      <c r="F1479">
        <v>70</v>
      </c>
      <c r="G1479">
        <v>70</v>
      </c>
      <c r="H1479">
        <v>70</v>
      </c>
      <c r="I1479">
        <v>80</v>
      </c>
      <c r="J1479">
        <v>80</v>
      </c>
      <c r="K1479">
        <v>80</v>
      </c>
      <c r="L1479">
        <v>80</v>
      </c>
      <c r="M1479">
        <v>70</v>
      </c>
      <c r="N1479">
        <v>80</v>
      </c>
      <c r="O1479">
        <v>80</v>
      </c>
      <c r="P1479">
        <v>80</v>
      </c>
      <c r="Q1479">
        <v>80</v>
      </c>
      <c r="R1479">
        <v>80</v>
      </c>
      <c r="S1479">
        <v>80</v>
      </c>
      <c r="T1479">
        <v>80</v>
      </c>
      <c r="U1479">
        <v>80</v>
      </c>
      <c r="V1479">
        <v>90</v>
      </c>
      <c r="W1479">
        <v>90</v>
      </c>
      <c r="X1479">
        <v>90</v>
      </c>
      <c r="Y1479" s="145" t="e">
        <v>#N/A</v>
      </c>
      <c r="Z1479" t="e">
        <v>#N/A</v>
      </c>
      <c r="AA1479" t="e">
        <v>#N/A</v>
      </c>
    </row>
    <row r="1480" spans="1:27" x14ac:dyDescent="0.2">
      <c r="A1480" s="89" t="e">
        <f>VLOOKUP(C1480,TabellenBDFS!$B$4:$C$2717,2,FALSE)</f>
        <v>#N/A</v>
      </c>
      <c r="B1480" t="e">
        <f t="shared" si="24"/>
        <v>#N/A</v>
      </c>
      <c r="C1480" t="s">
        <v>211</v>
      </c>
      <c r="D1480">
        <v>7</v>
      </c>
      <c r="E1480">
        <v>30</v>
      </c>
      <c r="F1480">
        <v>30</v>
      </c>
      <c r="G1480">
        <v>30</v>
      </c>
      <c r="H1480">
        <v>30</v>
      </c>
      <c r="I1480">
        <v>30</v>
      </c>
      <c r="J1480">
        <v>30</v>
      </c>
      <c r="K1480">
        <v>30</v>
      </c>
      <c r="L1480">
        <v>40</v>
      </c>
      <c r="M1480">
        <v>40</v>
      </c>
      <c r="N1480">
        <v>40</v>
      </c>
      <c r="O1480">
        <v>40</v>
      </c>
      <c r="P1480">
        <v>40</v>
      </c>
      <c r="Q1480">
        <v>40</v>
      </c>
      <c r="R1480">
        <v>40</v>
      </c>
      <c r="S1480">
        <v>40</v>
      </c>
      <c r="T1480">
        <v>40</v>
      </c>
      <c r="U1480">
        <v>40</v>
      </c>
      <c r="V1480">
        <v>40</v>
      </c>
      <c r="W1480">
        <v>40</v>
      </c>
      <c r="X1480">
        <v>50</v>
      </c>
      <c r="Y1480" s="145" t="e">
        <v>#N/A</v>
      </c>
      <c r="Z1480" t="e">
        <v>#N/A</v>
      </c>
      <c r="AA1480" t="e">
        <v>#N/A</v>
      </c>
    </row>
    <row r="1481" spans="1:27" x14ac:dyDescent="0.2">
      <c r="A1481" s="89" t="e">
        <f>VLOOKUP(C1481,TabellenBDFS!$B$4:$C$2717,2,FALSE)</f>
        <v>#N/A</v>
      </c>
      <c r="B1481" t="e">
        <f t="shared" si="24"/>
        <v>#N/A</v>
      </c>
      <c r="C1481" t="s">
        <v>212</v>
      </c>
      <c r="D1481">
        <v>1</v>
      </c>
      <c r="E1481">
        <v>200</v>
      </c>
      <c r="F1481">
        <v>220</v>
      </c>
      <c r="G1481">
        <v>210</v>
      </c>
      <c r="H1481">
        <v>240</v>
      </c>
      <c r="I1481">
        <v>230</v>
      </c>
      <c r="J1481">
        <v>240</v>
      </c>
      <c r="K1481">
        <v>240</v>
      </c>
      <c r="L1481">
        <v>250</v>
      </c>
      <c r="M1481">
        <v>230</v>
      </c>
      <c r="N1481">
        <v>240</v>
      </c>
      <c r="O1481">
        <v>230</v>
      </c>
      <c r="P1481">
        <v>250</v>
      </c>
      <c r="Q1481">
        <v>250</v>
      </c>
      <c r="R1481">
        <v>260</v>
      </c>
      <c r="S1481">
        <v>280</v>
      </c>
      <c r="T1481">
        <v>270</v>
      </c>
      <c r="U1481">
        <v>300</v>
      </c>
      <c r="V1481">
        <v>320</v>
      </c>
      <c r="W1481">
        <v>320</v>
      </c>
      <c r="X1481">
        <v>270</v>
      </c>
      <c r="Y1481" s="145" t="e">
        <v>#N/A</v>
      </c>
      <c r="Z1481" t="e">
        <v>#N/A</v>
      </c>
      <c r="AA1481" t="e">
        <v>#N/A</v>
      </c>
    </row>
    <row r="1482" spans="1:27" x14ac:dyDescent="0.2">
      <c r="A1482" s="89" t="e">
        <f>VLOOKUP(C1482,TabellenBDFS!$B$4:$C$2717,2,FALSE)</f>
        <v>#N/A</v>
      </c>
      <c r="B1482" t="e">
        <f t="shared" si="24"/>
        <v>#N/A</v>
      </c>
      <c r="C1482" t="s">
        <v>212</v>
      </c>
      <c r="D1482">
        <v>2</v>
      </c>
      <c r="E1482">
        <v>50</v>
      </c>
      <c r="F1482">
        <v>50</v>
      </c>
      <c r="G1482">
        <v>50</v>
      </c>
      <c r="H1482">
        <v>60</v>
      </c>
      <c r="I1482">
        <v>50</v>
      </c>
      <c r="J1482">
        <v>50</v>
      </c>
      <c r="K1482">
        <v>50</v>
      </c>
      <c r="L1482">
        <v>50</v>
      </c>
      <c r="M1482">
        <v>50</v>
      </c>
      <c r="N1482">
        <v>50</v>
      </c>
      <c r="O1482">
        <v>50</v>
      </c>
      <c r="P1482">
        <v>50</v>
      </c>
      <c r="Q1482">
        <v>50</v>
      </c>
      <c r="R1482">
        <v>50</v>
      </c>
      <c r="S1482">
        <v>50</v>
      </c>
      <c r="T1482">
        <v>50</v>
      </c>
      <c r="U1482">
        <v>30</v>
      </c>
      <c r="V1482">
        <v>30</v>
      </c>
      <c r="W1482">
        <v>30</v>
      </c>
      <c r="X1482">
        <v>20</v>
      </c>
      <c r="Y1482" s="145" t="e">
        <v>#N/A</v>
      </c>
      <c r="Z1482" t="e">
        <v>#N/A</v>
      </c>
      <c r="AA1482" t="e">
        <v>#N/A</v>
      </c>
    </row>
    <row r="1483" spans="1:27" x14ac:dyDescent="0.2">
      <c r="A1483" s="89" t="e">
        <f>VLOOKUP(C1483,TabellenBDFS!$B$4:$C$2717,2,FALSE)</f>
        <v>#N/A</v>
      </c>
      <c r="B1483" t="e">
        <f t="shared" si="24"/>
        <v>#N/A</v>
      </c>
      <c r="C1483" t="s">
        <v>212</v>
      </c>
      <c r="D1483">
        <v>3</v>
      </c>
      <c r="E1483">
        <v>0</v>
      </c>
      <c r="F1483">
        <v>0</v>
      </c>
      <c r="G1483">
        <v>0</v>
      </c>
      <c r="H1483">
        <v>10</v>
      </c>
      <c r="I1483">
        <v>10</v>
      </c>
      <c r="J1483">
        <v>10</v>
      </c>
      <c r="K1483">
        <v>10</v>
      </c>
      <c r="L1483">
        <v>20</v>
      </c>
      <c r="M1483">
        <v>20</v>
      </c>
      <c r="N1483">
        <v>20</v>
      </c>
      <c r="O1483">
        <v>30</v>
      </c>
      <c r="P1483">
        <v>30</v>
      </c>
      <c r="Q1483">
        <v>30</v>
      </c>
      <c r="R1483">
        <v>30</v>
      </c>
      <c r="S1483">
        <v>30</v>
      </c>
      <c r="T1483">
        <v>30</v>
      </c>
      <c r="U1483">
        <v>30</v>
      </c>
      <c r="V1483">
        <v>40</v>
      </c>
      <c r="W1483">
        <v>40</v>
      </c>
      <c r="X1483">
        <v>40</v>
      </c>
      <c r="Y1483" s="145" t="e">
        <v>#N/A</v>
      </c>
      <c r="Z1483" t="e">
        <v>#N/A</v>
      </c>
      <c r="AA1483" t="e">
        <v>#N/A</v>
      </c>
    </row>
    <row r="1484" spans="1:27" x14ac:dyDescent="0.2">
      <c r="A1484" s="89" t="e">
        <f>VLOOKUP(C1484,TabellenBDFS!$B$4:$C$2717,2,FALSE)</f>
        <v>#N/A</v>
      </c>
      <c r="B1484" t="e">
        <f t="shared" si="24"/>
        <v>#N/A</v>
      </c>
      <c r="C1484" t="s">
        <v>212</v>
      </c>
      <c r="D1484">
        <v>4</v>
      </c>
      <c r="E1484">
        <v>0</v>
      </c>
      <c r="F1484">
        <v>0</v>
      </c>
      <c r="G1484">
        <v>0</v>
      </c>
      <c r="H1484">
        <v>0</v>
      </c>
      <c r="I1484">
        <v>0</v>
      </c>
      <c r="J1484">
        <v>10</v>
      </c>
      <c r="K1484">
        <v>10</v>
      </c>
      <c r="L1484">
        <v>10</v>
      </c>
      <c r="M1484">
        <v>10</v>
      </c>
      <c r="N1484">
        <v>10</v>
      </c>
      <c r="O1484">
        <v>10</v>
      </c>
      <c r="P1484">
        <v>10</v>
      </c>
      <c r="Q1484">
        <v>10</v>
      </c>
      <c r="R1484">
        <v>10</v>
      </c>
      <c r="S1484">
        <v>10</v>
      </c>
      <c r="T1484">
        <v>10</v>
      </c>
      <c r="U1484">
        <v>10</v>
      </c>
      <c r="V1484">
        <v>10</v>
      </c>
      <c r="W1484">
        <v>10</v>
      </c>
      <c r="X1484">
        <v>10</v>
      </c>
      <c r="Y1484" s="145" t="e">
        <v>#N/A</v>
      </c>
      <c r="Z1484" t="e">
        <v>#N/A</v>
      </c>
      <c r="AA1484" t="e">
        <v>#N/A</v>
      </c>
    </row>
    <row r="1485" spans="1:27" x14ac:dyDescent="0.2">
      <c r="A1485" s="89" t="e">
        <f>VLOOKUP(C1485,TabellenBDFS!$B$4:$C$2717,2,FALSE)</f>
        <v>#N/A</v>
      </c>
      <c r="B1485" t="e">
        <f t="shared" si="24"/>
        <v>#N/A</v>
      </c>
      <c r="C1485" t="s">
        <v>212</v>
      </c>
      <c r="D1485">
        <v>5</v>
      </c>
      <c r="E1485">
        <v>10</v>
      </c>
      <c r="F1485">
        <v>20</v>
      </c>
      <c r="G1485">
        <v>20</v>
      </c>
      <c r="H1485">
        <v>20</v>
      </c>
      <c r="I1485">
        <v>20</v>
      </c>
      <c r="J1485">
        <v>20</v>
      </c>
      <c r="K1485">
        <v>20</v>
      </c>
      <c r="L1485">
        <v>20</v>
      </c>
      <c r="M1485">
        <v>20</v>
      </c>
      <c r="N1485">
        <v>10</v>
      </c>
      <c r="O1485">
        <v>10</v>
      </c>
      <c r="P1485">
        <v>10</v>
      </c>
      <c r="Q1485">
        <v>10</v>
      </c>
      <c r="R1485">
        <v>10</v>
      </c>
      <c r="S1485">
        <v>10</v>
      </c>
      <c r="T1485">
        <v>10</v>
      </c>
      <c r="U1485">
        <v>10</v>
      </c>
      <c r="V1485">
        <v>10</v>
      </c>
      <c r="W1485">
        <v>10</v>
      </c>
      <c r="X1485">
        <v>10</v>
      </c>
      <c r="Y1485" s="145" t="e">
        <v>#N/A</v>
      </c>
      <c r="Z1485" t="e">
        <v>#N/A</v>
      </c>
      <c r="AA1485" t="e">
        <v>#N/A</v>
      </c>
    </row>
    <row r="1486" spans="1:27" x14ac:dyDescent="0.2">
      <c r="A1486" s="89" t="e">
        <f>VLOOKUP(C1486,TabellenBDFS!$B$4:$C$2717,2,FALSE)</f>
        <v>#N/A</v>
      </c>
      <c r="B1486" t="e">
        <f t="shared" si="24"/>
        <v>#N/A</v>
      </c>
      <c r="C1486" t="s">
        <v>212</v>
      </c>
      <c r="D1486">
        <v>6</v>
      </c>
      <c r="E1486">
        <v>70</v>
      </c>
      <c r="F1486">
        <v>80</v>
      </c>
      <c r="G1486">
        <v>80</v>
      </c>
      <c r="H1486">
        <v>80</v>
      </c>
      <c r="I1486">
        <v>90</v>
      </c>
      <c r="J1486">
        <v>80</v>
      </c>
      <c r="K1486">
        <v>80</v>
      </c>
      <c r="L1486">
        <v>80</v>
      </c>
      <c r="M1486">
        <v>80</v>
      </c>
      <c r="N1486">
        <v>80</v>
      </c>
      <c r="O1486">
        <v>80</v>
      </c>
      <c r="P1486">
        <v>80</v>
      </c>
      <c r="Q1486">
        <v>80</v>
      </c>
      <c r="R1486">
        <v>80</v>
      </c>
      <c r="S1486">
        <v>90</v>
      </c>
      <c r="T1486">
        <v>90</v>
      </c>
      <c r="U1486">
        <v>100</v>
      </c>
      <c r="V1486">
        <v>110</v>
      </c>
      <c r="W1486">
        <v>110</v>
      </c>
      <c r="X1486">
        <v>100</v>
      </c>
      <c r="Y1486" s="145" t="e">
        <v>#N/A</v>
      </c>
      <c r="Z1486" t="e">
        <v>#N/A</v>
      </c>
      <c r="AA1486" t="e">
        <v>#N/A</v>
      </c>
    </row>
    <row r="1487" spans="1:27" x14ac:dyDescent="0.2">
      <c r="A1487" s="89" t="e">
        <f>VLOOKUP(C1487,TabellenBDFS!$B$4:$C$2717,2,FALSE)</f>
        <v>#N/A</v>
      </c>
      <c r="B1487" t="e">
        <f t="shared" si="24"/>
        <v>#N/A</v>
      </c>
      <c r="C1487" t="s">
        <v>212</v>
      </c>
      <c r="D1487">
        <v>7</v>
      </c>
      <c r="E1487">
        <v>60</v>
      </c>
      <c r="F1487">
        <v>70</v>
      </c>
      <c r="G1487">
        <v>60</v>
      </c>
      <c r="H1487">
        <v>70</v>
      </c>
      <c r="I1487">
        <v>70</v>
      </c>
      <c r="J1487">
        <v>80</v>
      </c>
      <c r="K1487">
        <v>70</v>
      </c>
      <c r="L1487">
        <v>70</v>
      </c>
      <c r="M1487">
        <v>60</v>
      </c>
      <c r="N1487">
        <v>70</v>
      </c>
      <c r="O1487">
        <v>60</v>
      </c>
      <c r="P1487">
        <v>70</v>
      </c>
      <c r="Q1487">
        <v>80</v>
      </c>
      <c r="R1487">
        <v>90</v>
      </c>
      <c r="S1487">
        <v>100</v>
      </c>
      <c r="T1487">
        <v>100</v>
      </c>
      <c r="U1487">
        <v>120</v>
      </c>
      <c r="V1487">
        <v>120</v>
      </c>
      <c r="W1487">
        <v>120</v>
      </c>
      <c r="X1487">
        <v>100</v>
      </c>
      <c r="Y1487" s="145" t="e">
        <v>#N/A</v>
      </c>
      <c r="Z1487" t="e">
        <v>#N/A</v>
      </c>
      <c r="AA1487" t="e">
        <v>#N/A</v>
      </c>
    </row>
    <row r="1488" spans="1:27" x14ac:dyDescent="0.2">
      <c r="A1488" s="89">
        <f>VLOOKUP(C1488,TabellenBDFS!$B$4:$C$2717,2,FALSE)</f>
        <v>206</v>
      </c>
      <c r="B1488" t="str">
        <f t="shared" si="24"/>
        <v>2061</v>
      </c>
      <c r="C1488" t="s">
        <v>213</v>
      </c>
      <c r="D1488">
        <v>1</v>
      </c>
      <c r="E1488">
        <v>220</v>
      </c>
      <c r="F1488">
        <v>230</v>
      </c>
      <c r="G1488">
        <v>240</v>
      </c>
      <c r="H1488">
        <v>260</v>
      </c>
      <c r="I1488">
        <v>260</v>
      </c>
      <c r="J1488">
        <v>270</v>
      </c>
      <c r="K1488">
        <v>290</v>
      </c>
      <c r="L1488">
        <v>290</v>
      </c>
      <c r="M1488">
        <v>300</v>
      </c>
      <c r="N1488">
        <v>310</v>
      </c>
      <c r="O1488">
        <v>310</v>
      </c>
      <c r="P1488">
        <v>320</v>
      </c>
      <c r="Q1488">
        <v>320</v>
      </c>
      <c r="R1488">
        <v>330</v>
      </c>
      <c r="S1488">
        <v>350</v>
      </c>
      <c r="T1488">
        <v>320</v>
      </c>
      <c r="U1488">
        <v>340</v>
      </c>
      <c r="V1488">
        <v>340</v>
      </c>
      <c r="W1488">
        <v>350</v>
      </c>
      <c r="X1488">
        <v>350</v>
      </c>
      <c r="Y1488" s="145">
        <v>350</v>
      </c>
      <c r="Z1488">
        <v>320</v>
      </c>
      <c r="AA1488">
        <v>320</v>
      </c>
    </row>
    <row r="1489" spans="1:27" x14ac:dyDescent="0.2">
      <c r="A1489" s="89">
        <f>VLOOKUP(C1489,TabellenBDFS!$B$4:$C$2717,2,FALSE)</f>
        <v>206</v>
      </c>
      <c r="B1489" t="str">
        <f t="shared" si="24"/>
        <v>2062</v>
      </c>
      <c r="C1489" t="s">
        <v>213</v>
      </c>
      <c r="D1489">
        <v>2</v>
      </c>
      <c r="E1489">
        <v>10</v>
      </c>
      <c r="F1489">
        <v>20</v>
      </c>
      <c r="G1489">
        <v>10</v>
      </c>
      <c r="H1489">
        <v>20</v>
      </c>
      <c r="I1489">
        <v>20</v>
      </c>
      <c r="J1489">
        <v>20</v>
      </c>
      <c r="K1489">
        <v>20</v>
      </c>
      <c r="L1489">
        <v>20</v>
      </c>
      <c r="M1489">
        <v>20</v>
      </c>
      <c r="N1489">
        <v>20</v>
      </c>
      <c r="O1489">
        <v>20</v>
      </c>
      <c r="P1489">
        <v>10</v>
      </c>
      <c r="Q1489">
        <v>10</v>
      </c>
      <c r="R1489">
        <v>10</v>
      </c>
      <c r="S1489">
        <v>10</v>
      </c>
      <c r="T1489">
        <v>10</v>
      </c>
      <c r="U1489">
        <v>10</v>
      </c>
      <c r="V1489">
        <v>10</v>
      </c>
      <c r="W1489">
        <v>10</v>
      </c>
      <c r="X1489">
        <v>10</v>
      </c>
      <c r="Y1489" s="145">
        <v>10</v>
      </c>
      <c r="Z1489">
        <v>10</v>
      </c>
      <c r="AA1489">
        <v>10</v>
      </c>
    </row>
    <row r="1490" spans="1:27" x14ac:dyDescent="0.2">
      <c r="A1490" s="89">
        <f>VLOOKUP(C1490,TabellenBDFS!$B$4:$C$2717,2,FALSE)</f>
        <v>206</v>
      </c>
      <c r="B1490" t="str">
        <f t="shared" ref="B1490:B1553" si="26">CONCATENATE(A1490,D1490)</f>
        <v>2063</v>
      </c>
      <c r="C1490" t="s">
        <v>213</v>
      </c>
      <c r="D1490">
        <v>3</v>
      </c>
      <c r="E1490">
        <v>0</v>
      </c>
      <c r="F1490">
        <v>0</v>
      </c>
      <c r="G1490">
        <v>10</v>
      </c>
      <c r="H1490">
        <v>10</v>
      </c>
      <c r="I1490">
        <v>10</v>
      </c>
      <c r="J1490">
        <v>20</v>
      </c>
      <c r="K1490">
        <v>20</v>
      </c>
      <c r="L1490">
        <v>30</v>
      </c>
      <c r="M1490">
        <v>30</v>
      </c>
      <c r="N1490">
        <v>40</v>
      </c>
      <c r="O1490">
        <v>40</v>
      </c>
      <c r="P1490">
        <v>30</v>
      </c>
      <c r="Q1490">
        <v>30</v>
      </c>
      <c r="R1490">
        <v>40</v>
      </c>
      <c r="S1490">
        <v>40</v>
      </c>
      <c r="T1490">
        <v>40</v>
      </c>
      <c r="U1490">
        <v>30</v>
      </c>
      <c r="V1490">
        <v>30</v>
      </c>
      <c r="W1490">
        <v>40</v>
      </c>
      <c r="X1490">
        <v>40</v>
      </c>
      <c r="Y1490" s="145">
        <v>40</v>
      </c>
      <c r="Z1490">
        <v>40</v>
      </c>
      <c r="AA1490">
        <v>40</v>
      </c>
    </row>
    <row r="1491" spans="1:27" x14ac:dyDescent="0.2">
      <c r="A1491" s="89">
        <f>VLOOKUP(C1491,TabellenBDFS!$B$4:$C$2717,2,FALSE)</f>
        <v>206</v>
      </c>
      <c r="B1491" t="str">
        <f t="shared" si="26"/>
        <v>2064</v>
      </c>
      <c r="C1491" t="s">
        <v>213</v>
      </c>
      <c r="D1491">
        <v>4</v>
      </c>
      <c r="E1491">
        <v>0</v>
      </c>
      <c r="F1491">
        <v>0</v>
      </c>
      <c r="G1491">
        <v>0</v>
      </c>
      <c r="H1491">
        <v>0</v>
      </c>
      <c r="I1491">
        <v>0</v>
      </c>
      <c r="J1491">
        <v>0</v>
      </c>
      <c r="K1491">
        <v>0</v>
      </c>
      <c r="L1491">
        <v>10</v>
      </c>
      <c r="M1491">
        <v>10</v>
      </c>
      <c r="N1491">
        <v>10</v>
      </c>
      <c r="O1491">
        <v>10</v>
      </c>
      <c r="P1491">
        <v>10</v>
      </c>
      <c r="Q1491">
        <v>10</v>
      </c>
      <c r="R1491">
        <v>10</v>
      </c>
      <c r="S1491">
        <v>10</v>
      </c>
      <c r="T1491">
        <v>10</v>
      </c>
      <c r="U1491">
        <v>10</v>
      </c>
      <c r="V1491">
        <v>10</v>
      </c>
      <c r="W1491">
        <v>10</v>
      </c>
      <c r="X1491">
        <v>10</v>
      </c>
      <c r="Y1491" s="145">
        <v>10</v>
      </c>
      <c r="Z1491">
        <v>10</v>
      </c>
      <c r="AA1491">
        <v>10</v>
      </c>
    </row>
    <row r="1492" spans="1:27" x14ac:dyDescent="0.2">
      <c r="A1492" s="89">
        <f>VLOOKUP(C1492,TabellenBDFS!$B$4:$C$2717,2,FALSE)</f>
        <v>206</v>
      </c>
      <c r="B1492" t="str">
        <f t="shared" si="26"/>
        <v>2065</v>
      </c>
      <c r="C1492" t="s">
        <v>213</v>
      </c>
      <c r="D1492">
        <v>5</v>
      </c>
      <c r="E1492">
        <v>20</v>
      </c>
      <c r="F1492">
        <v>20</v>
      </c>
      <c r="G1492">
        <v>20</v>
      </c>
      <c r="H1492">
        <v>20</v>
      </c>
      <c r="I1492">
        <v>20</v>
      </c>
      <c r="J1492">
        <v>20</v>
      </c>
      <c r="K1492">
        <v>20</v>
      </c>
      <c r="L1492">
        <v>20</v>
      </c>
      <c r="M1492">
        <v>20</v>
      </c>
      <c r="N1492">
        <v>20</v>
      </c>
      <c r="O1492">
        <v>20</v>
      </c>
      <c r="P1492">
        <v>20</v>
      </c>
      <c r="Q1492">
        <v>20</v>
      </c>
      <c r="R1492">
        <v>20</v>
      </c>
      <c r="S1492">
        <v>20</v>
      </c>
      <c r="T1492">
        <v>20</v>
      </c>
      <c r="U1492">
        <v>20</v>
      </c>
      <c r="V1492">
        <v>20</v>
      </c>
      <c r="W1492">
        <v>20</v>
      </c>
      <c r="X1492">
        <v>20</v>
      </c>
      <c r="Y1492" s="145">
        <v>20</v>
      </c>
      <c r="Z1492">
        <v>20</v>
      </c>
      <c r="AA1492">
        <v>20</v>
      </c>
    </row>
    <row r="1493" spans="1:27" x14ac:dyDescent="0.2">
      <c r="A1493" s="89">
        <f>VLOOKUP(C1493,TabellenBDFS!$B$4:$C$2717,2,FALSE)</f>
        <v>206</v>
      </c>
      <c r="B1493" t="str">
        <f t="shared" si="26"/>
        <v>2066</v>
      </c>
      <c r="C1493" t="s">
        <v>213</v>
      </c>
      <c r="D1493">
        <v>6</v>
      </c>
      <c r="E1493">
        <v>110</v>
      </c>
      <c r="F1493">
        <v>110</v>
      </c>
      <c r="G1493">
        <v>120</v>
      </c>
      <c r="H1493">
        <v>120</v>
      </c>
      <c r="I1493">
        <v>130</v>
      </c>
      <c r="J1493">
        <v>120</v>
      </c>
      <c r="K1493">
        <v>120</v>
      </c>
      <c r="L1493">
        <v>130</v>
      </c>
      <c r="M1493">
        <v>130</v>
      </c>
      <c r="N1493">
        <v>130</v>
      </c>
      <c r="O1493">
        <v>140</v>
      </c>
      <c r="P1493">
        <v>150</v>
      </c>
      <c r="Q1493">
        <v>160</v>
      </c>
      <c r="R1493">
        <v>160</v>
      </c>
      <c r="S1493">
        <v>160</v>
      </c>
      <c r="T1493">
        <v>150</v>
      </c>
      <c r="U1493">
        <v>160</v>
      </c>
      <c r="V1493">
        <v>170</v>
      </c>
      <c r="W1493">
        <v>170</v>
      </c>
      <c r="X1493">
        <v>160</v>
      </c>
      <c r="Y1493" s="145">
        <v>160</v>
      </c>
      <c r="Z1493">
        <v>150</v>
      </c>
      <c r="AA1493">
        <v>140</v>
      </c>
    </row>
    <row r="1494" spans="1:27" x14ac:dyDescent="0.2">
      <c r="A1494" s="89">
        <f>VLOOKUP(C1494,TabellenBDFS!$B$4:$C$2717,2,FALSE)</f>
        <v>206</v>
      </c>
      <c r="B1494" t="str">
        <f t="shared" si="26"/>
        <v>2067</v>
      </c>
      <c r="C1494" t="s">
        <v>213</v>
      </c>
      <c r="D1494">
        <v>7</v>
      </c>
      <c r="E1494">
        <v>90</v>
      </c>
      <c r="F1494">
        <v>80</v>
      </c>
      <c r="G1494">
        <v>90</v>
      </c>
      <c r="H1494">
        <v>90</v>
      </c>
      <c r="I1494">
        <v>80</v>
      </c>
      <c r="J1494">
        <v>100</v>
      </c>
      <c r="K1494">
        <v>110</v>
      </c>
      <c r="L1494">
        <v>90</v>
      </c>
      <c r="M1494">
        <v>100</v>
      </c>
      <c r="N1494">
        <v>100</v>
      </c>
      <c r="O1494">
        <v>100</v>
      </c>
      <c r="P1494">
        <v>100</v>
      </c>
      <c r="Q1494">
        <v>90</v>
      </c>
      <c r="R1494">
        <v>90</v>
      </c>
      <c r="S1494">
        <v>110</v>
      </c>
      <c r="T1494">
        <v>100</v>
      </c>
      <c r="U1494">
        <v>110</v>
      </c>
      <c r="V1494">
        <v>100</v>
      </c>
      <c r="W1494">
        <v>110</v>
      </c>
      <c r="X1494">
        <v>110</v>
      </c>
      <c r="Y1494" s="145">
        <v>110</v>
      </c>
      <c r="Z1494">
        <v>100</v>
      </c>
      <c r="AA1494">
        <v>100</v>
      </c>
    </row>
    <row r="1495" spans="1:27" x14ac:dyDescent="0.2">
      <c r="A1495" s="89">
        <f>VLOOKUP(C1495,TabellenBDFS!$B$4:$C$2717,2,FALSE)</f>
        <v>207</v>
      </c>
      <c r="B1495" t="str">
        <f t="shared" si="26"/>
        <v>2071</v>
      </c>
      <c r="C1495" t="s">
        <v>560</v>
      </c>
      <c r="D1495">
        <v>1</v>
      </c>
      <c r="E1495">
        <v>670</v>
      </c>
      <c r="F1495">
        <v>650</v>
      </c>
      <c r="G1495">
        <v>690</v>
      </c>
      <c r="H1495">
        <v>730</v>
      </c>
      <c r="I1495">
        <v>730</v>
      </c>
      <c r="J1495">
        <v>730</v>
      </c>
      <c r="K1495">
        <v>770</v>
      </c>
      <c r="L1495">
        <v>780</v>
      </c>
      <c r="M1495">
        <v>780</v>
      </c>
      <c r="N1495">
        <v>790</v>
      </c>
      <c r="O1495">
        <v>810</v>
      </c>
      <c r="P1495">
        <v>790</v>
      </c>
      <c r="Q1495">
        <v>790</v>
      </c>
      <c r="R1495">
        <v>780</v>
      </c>
      <c r="S1495">
        <v>790</v>
      </c>
      <c r="T1495">
        <v>810</v>
      </c>
      <c r="U1495">
        <v>820</v>
      </c>
      <c r="V1495">
        <v>820</v>
      </c>
      <c r="W1495">
        <v>820</v>
      </c>
      <c r="X1495">
        <v>820</v>
      </c>
      <c r="Y1495" s="145">
        <v>840</v>
      </c>
      <c r="Z1495">
        <v>820</v>
      </c>
      <c r="AA1495">
        <v>840</v>
      </c>
    </row>
    <row r="1496" spans="1:27" x14ac:dyDescent="0.2">
      <c r="A1496" s="89">
        <f>VLOOKUP(C1496,TabellenBDFS!$B$4:$C$2717,2,FALSE)</f>
        <v>207</v>
      </c>
      <c r="B1496" t="str">
        <f t="shared" si="26"/>
        <v>2072</v>
      </c>
      <c r="C1496" t="s">
        <v>560</v>
      </c>
      <c r="D1496">
        <v>2</v>
      </c>
      <c r="E1496">
        <v>200</v>
      </c>
      <c r="F1496">
        <v>190</v>
      </c>
      <c r="G1496">
        <v>210</v>
      </c>
      <c r="H1496">
        <v>220</v>
      </c>
      <c r="I1496">
        <v>190</v>
      </c>
      <c r="J1496">
        <v>180</v>
      </c>
      <c r="K1496">
        <v>180</v>
      </c>
      <c r="L1496">
        <v>160</v>
      </c>
      <c r="M1496">
        <v>160</v>
      </c>
      <c r="N1496">
        <v>150</v>
      </c>
      <c r="O1496">
        <v>150</v>
      </c>
      <c r="P1496">
        <v>140</v>
      </c>
      <c r="Q1496">
        <v>130</v>
      </c>
      <c r="R1496">
        <v>120</v>
      </c>
      <c r="S1496">
        <v>110</v>
      </c>
      <c r="T1496">
        <v>110</v>
      </c>
      <c r="U1496">
        <v>100</v>
      </c>
      <c r="V1496">
        <v>100</v>
      </c>
      <c r="W1496">
        <v>90</v>
      </c>
      <c r="X1496">
        <v>90</v>
      </c>
      <c r="Y1496" s="145">
        <v>90</v>
      </c>
      <c r="Z1496">
        <v>90</v>
      </c>
      <c r="AA1496">
        <v>90</v>
      </c>
    </row>
    <row r="1497" spans="1:27" x14ac:dyDescent="0.2">
      <c r="A1497" s="89">
        <f>VLOOKUP(C1497,TabellenBDFS!$B$4:$C$2717,2,FALSE)</f>
        <v>207</v>
      </c>
      <c r="B1497" t="str">
        <f t="shared" si="26"/>
        <v>2073</v>
      </c>
      <c r="C1497" t="s">
        <v>560</v>
      </c>
      <c r="D1497">
        <v>3</v>
      </c>
      <c r="E1497">
        <v>0</v>
      </c>
      <c r="F1497">
        <v>0</v>
      </c>
      <c r="G1497">
        <v>10</v>
      </c>
      <c r="H1497">
        <v>10</v>
      </c>
      <c r="I1497">
        <v>40</v>
      </c>
      <c r="J1497">
        <v>60</v>
      </c>
      <c r="K1497">
        <v>80</v>
      </c>
      <c r="L1497">
        <v>100</v>
      </c>
      <c r="M1497">
        <v>110</v>
      </c>
      <c r="N1497">
        <v>110</v>
      </c>
      <c r="O1497">
        <v>110</v>
      </c>
      <c r="P1497">
        <v>120</v>
      </c>
      <c r="Q1497">
        <v>120</v>
      </c>
      <c r="R1497">
        <v>130</v>
      </c>
      <c r="S1497">
        <v>140</v>
      </c>
      <c r="T1497">
        <v>160</v>
      </c>
      <c r="U1497">
        <v>160</v>
      </c>
      <c r="V1497">
        <v>160</v>
      </c>
      <c r="W1497">
        <v>170</v>
      </c>
      <c r="X1497">
        <v>180</v>
      </c>
      <c r="Y1497" s="145">
        <v>190</v>
      </c>
      <c r="Z1497">
        <v>190</v>
      </c>
      <c r="AA1497">
        <v>210</v>
      </c>
    </row>
    <row r="1498" spans="1:27" x14ac:dyDescent="0.2">
      <c r="A1498" s="89">
        <f>VLOOKUP(C1498,TabellenBDFS!$B$4:$C$2717,2,FALSE)</f>
        <v>207</v>
      </c>
      <c r="B1498" t="str">
        <f t="shared" si="26"/>
        <v>2074</v>
      </c>
      <c r="C1498" t="s">
        <v>560</v>
      </c>
      <c r="D1498">
        <v>4</v>
      </c>
      <c r="E1498">
        <v>0</v>
      </c>
      <c r="F1498">
        <v>0</v>
      </c>
      <c r="G1498">
        <v>0</v>
      </c>
      <c r="H1498">
        <v>0</v>
      </c>
      <c r="I1498">
        <v>0</v>
      </c>
      <c r="J1498">
        <v>0</v>
      </c>
      <c r="K1498">
        <v>10</v>
      </c>
      <c r="L1498">
        <v>30</v>
      </c>
      <c r="M1498">
        <v>40</v>
      </c>
      <c r="N1498">
        <v>40</v>
      </c>
      <c r="O1498">
        <v>50</v>
      </c>
      <c r="P1498">
        <v>50</v>
      </c>
      <c r="Q1498">
        <v>50</v>
      </c>
      <c r="R1498">
        <v>50</v>
      </c>
      <c r="S1498">
        <v>50</v>
      </c>
      <c r="T1498">
        <v>60</v>
      </c>
      <c r="U1498">
        <v>60</v>
      </c>
      <c r="V1498">
        <v>60</v>
      </c>
      <c r="W1498">
        <v>60</v>
      </c>
      <c r="X1498">
        <v>70</v>
      </c>
      <c r="Y1498" s="145">
        <v>70</v>
      </c>
      <c r="Z1498">
        <v>70</v>
      </c>
      <c r="AA1498">
        <v>70</v>
      </c>
    </row>
    <row r="1499" spans="1:27" x14ac:dyDescent="0.2">
      <c r="A1499" s="89">
        <f>VLOOKUP(C1499,TabellenBDFS!$B$4:$C$2717,2,FALSE)</f>
        <v>207</v>
      </c>
      <c r="B1499" t="str">
        <f t="shared" si="26"/>
        <v>2075</v>
      </c>
      <c r="C1499" t="s">
        <v>560</v>
      </c>
      <c r="D1499">
        <v>5</v>
      </c>
      <c r="E1499">
        <v>10</v>
      </c>
      <c r="F1499">
        <v>10</v>
      </c>
      <c r="G1499">
        <v>10</v>
      </c>
      <c r="H1499">
        <v>10</v>
      </c>
      <c r="I1499">
        <v>10</v>
      </c>
      <c r="J1499">
        <v>10</v>
      </c>
      <c r="K1499">
        <v>10</v>
      </c>
      <c r="L1499">
        <v>10</v>
      </c>
      <c r="M1499">
        <v>10</v>
      </c>
      <c r="N1499">
        <v>10</v>
      </c>
      <c r="O1499">
        <v>10</v>
      </c>
      <c r="P1499">
        <v>0</v>
      </c>
      <c r="Q1499">
        <v>0</v>
      </c>
      <c r="R1499">
        <v>0</v>
      </c>
      <c r="S1499">
        <v>0</v>
      </c>
      <c r="T1499">
        <v>0</v>
      </c>
      <c r="U1499">
        <v>0</v>
      </c>
      <c r="V1499">
        <v>0</v>
      </c>
      <c r="W1499">
        <v>0</v>
      </c>
      <c r="X1499">
        <v>0</v>
      </c>
      <c r="Y1499" s="145">
        <v>0</v>
      </c>
      <c r="Z1499">
        <v>0</v>
      </c>
      <c r="AA1499">
        <v>0</v>
      </c>
    </row>
    <row r="1500" spans="1:27" x14ac:dyDescent="0.2">
      <c r="A1500" s="89">
        <f>VLOOKUP(C1500,TabellenBDFS!$B$4:$C$2717,2,FALSE)</f>
        <v>207</v>
      </c>
      <c r="B1500" t="str">
        <f t="shared" si="26"/>
        <v>2076</v>
      </c>
      <c r="C1500" t="s">
        <v>560</v>
      </c>
      <c r="D1500">
        <v>6</v>
      </c>
      <c r="E1500">
        <v>210</v>
      </c>
      <c r="F1500">
        <v>200</v>
      </c>
      <c r="G1500">
        <v>200</v>
      </c>
      <c r="H1500">
        <v>210</v>
      </c>
      <c r="I1500">
        <v>210</v>
      </c>
      <c r="J1500">
        <v>200</v>
      </c>
      <c r="K1500">
        <v>210</v>
      </c>
      <c r="L1500">
        <v>200</v>
      </c>
      <c r="M1500">
        <v>190</v>
      </c>
      <c r="N1500">
        <v>200</v>
      </c>
      <c r="O1500">
        <v>200</v>
      </c>
      <c r="P1500">
        <v>200</v>
      </c>
      <c r="Q1500">
        <v>210</v>
      </c>
      <c r="R1500">
        <v>200</v>
      </c>
      <c r="S1500">
        <v>200</v>
      </c>
      <c r="T1500">
        <v>200</v>
      </c>
      <c r="U1500">
        <v>210</v>
      </c>
      <c r="V1500">
        <v>210</v>
      </c>
      <c r="W1500">
        <v>200</v>
      </c>
      <c r="X1500">
        <v>190</v>
      </c>
      <c r="Y1500" s="145">
        <v>180</v>
      </c>
      <c r="Z1500">
        <v>180</v>
      </c>
      <c r="AA1500">
        <v>180</v>
      </c>
    </row>
    <row r="1501" spans="1:27" x14ac:dyDescent="0.2">
      <c r="A1501" s="89">
        <f>VLOOKUP(C1501,TabellenBDFS!$B$4:$C$2717,2,FALSE)</f>
        <v>207</v>
      </c>
      <c r="B1501" t="str">
        <f t="shared" si="26"/>
        <v>2077</v>
      </c>
      <c r="C1501" t="s">
        <v>560</v>
      </c>
      <c r="D1501">
        <v>7</v>
      </c>
      <c r="E1501">
        <v>260</v>
      </c>
      <c r="F1501">
        <v>250</v>
      </c>
      <c r="G1501">
        <v>260</v>
      </c>
      <c r="H1501">
        <v>280</v>
      </c>
      <c r="I1501">
        <v>280</v>
      </c>
      <c r="J1501">
        <v>280</v>
      </c>
      <c r="K1501">
        <v>280</v>
      </c>
      <c r="L1501">
        <v>290</v>
      </c>
      <c r="M1501">
        <v>280</v>
      </c>
      <c r="N1501">
        <v>280</v>
      </c>
      <c r="O1501">
        <v>300</v>
      </c>
      <c r="P1501">
        <v>280</v>
      </c>
      <c r="Q1501">
        <v>280</v>
      </c>
      <c r="R1501">
        <v>280</v>
      </c>
      <c r="S1501">
        <v>280</v>
      </c>
      <c r="T1501">
        <v>290</v>
      </c>
      <c r="U1501">
        <v>280</v>
      </c>
      <c r="V1501">
        <v>310</v>
      </c>
      <c r="W1501">
        <v>310</v>
      </c>
      <c r="X1501">
        <v>290</v>
      </c>
      <c r="Y1501" s="145">
        <v>310</v>
      </c>
      <c r="Z1501">
        <v>290</v>
      </c>
      <c r="AA1501">
        <v>300</v>
      </c>
    </row>
    <row r="1502" spans="1:27" x14ac:dyDescent="0.2">
      <c r="A1502" s="89">
        <f>VLOOKUP(C1502,TabellenBDFS!$B$4:$C$2717,2,FALSE)</f>
        <v>208</v>
      </c>
      <c r="B1502" t="str">
        <f t="shared" si="26"/>
        <v>2081</v>
      </c>
      <c r="C1502" t="s">
        <v>215</v>
      </c>
      <c r="D1502">
        <v>1</v>
      </c>
      <c r="E1502">
        <v>120</v>
      </c>
      <c r="F1502">
        <v>120</v>
      </c>
      <c r="G1502">
        <v>110</v>
      </c>
      <c r="H1502">
        <v>120</v>
      </c>
      <c r="I1502">
        <v>120</v>
      </c>
      <c r="J1502">
        <v>120</v>
      </c>
      <c r="K1502">
        <v>130</v>
      </c>
      <c r="L1502">
        <v>130</v>
      </c>
      <c r="M1502">
        <v>140</v>
      </c>
      <c r="N1502">
        <v>140</v>
      </c>
      <c r="O1502">
        <v>130</v>
      </c>
      <c r="P1502">
        <v>130</v>
      </c>
      <c r="Q1502">
        <v>140</v>
      </c>
      <c r="R1502">
        <v>130</v>
      </c>
      <c r="S1502">
        <v>140</v>
      </c>
      <c r="T1502">
        <v>140</v>
      </c>
      <c r="U1502">
        <v>150</v>
      </c>
      <c r="V1502">
        <v>160</v>
      </c>
      <c r="W1502">
        <v>140</v>
      </c>
      <c r="X1502">
        <v>160</v>
      </c>
      <c r="Y1502" s="145">
        <v>160</v>
      </c>
      <c r="Z1502">
        <v>160</v>
      </c>
      <c r="AA1502">
        <v>180</v>
      </c>
    </row>
    <row r="1503" spans="1:27" x14ac:dyDescent="0.2">
      <c r="A1503" s="89">
        <f>VLOOKUP(C1503,TabellenBDFS!$B$4:$C$2717,2,FALSE)</f>
        <v>208</v>
      </c>
      <c r="B1503" t="str">
        <f t="shared" si="26"/>
        <v>2082</v>
      </c>
      <c r="C1503" t="s">
        <v>215</v>
      </c>
      <c r="D1503">
        <v>2</v>
      </c>
      <c r="E1503">
        <v>10</v>
      </c>
      <c r="F1503">
        <v>10</v>
      </c>
      <c r="G1503">
        <v>10</v>
      </c>
      <c r="H1503">
        <v>10</v>
      </c>
      <c r="I1503">
        <v>10</v>
      </c>
      <c r="J1503">
        <v>10</v>
      </c>
      <c r="K1503">
        <v>10</v>
      </c>
      <c r="L1503">
        <v>10</v>
      </c>
      <c r="M1503">
        <v>10</v>
      </c>
      <c r="N1503">
        <v>10</v>
      </c>
      <c r="O1503">
        <v>10</v>
      </c>
      <c r="P1503">
        <v>10</v>
      </c>
      <c r="Q1503">
        <v>10</v>
      </c>
      <c r="R1503">
        <v>10</v>
      </c>
      <c r="S1503">
        <v>10</v>
      </c>
      <c r="T1503">
        <v>10</v>
      </c>
      <c r="U1503">
        <v>10</v>
      </c>
      <c r="V1503">
        <v>10</v>
      </c>
      <c r="W1503">
        <v>10</v>
      </c>
      <c r="X1503">
        <v>10</v>
      </c>
      <c r="Y1503" s="145">
        <v>10</v>
      </c>
      <c r="Z1503">
        <v>10</v>
      </c>
      <c r="AA1503">
        <v>10</v>
      </c>
    </row>
    <row r="1504" spans="1:27" x14ac:dyDescent="0.2">
      <c r="A1504" s="89">
        <f>VLOOKUP(C1504,TabellenBDFS!$B$4:$C$2717,2,FALSE)</f>
        <v>208</v>
      </c>
      <c r="B1504" t="str">
        <f t="shared" si="26"/>
        <v>2083</v>
      </c>
      <c r="C1504" t="s">
        <v>215</v>
      </c>
      <c r="D1504">
        <v>3</v>
      </c>
      <c r="E1504">
        <v>0</v>
      </c>
      <c r="F1504">
        <v>0</v>
      </c>
      <c r="G1504">
        <v>0</v>
      </c>
      <c r="H1504">
        <v>0</v>
      </c>
      <c r="I1504">
        <v>0</v>
      </c>
      <c r="J1504">
        <v>0</v>
      </c>
      <c r="K1504">
        <v>10</v>
      </c>
      <c r="L1504">
        <v>10</v>
      </c>
      <c r="M1504">
        <v>10</v>
      </c>
      <c r="N1504">
        <v>10</v>
      </c>
      <c r="O1504">
        <v>0</v>
      </c>
      <c r="P1504">
        <v>0</v>
      </c>
      <c r="Q1504">
        <v>0</v>
      </c>
      <c r="R1504">
        <v>0</v>
      </c>
      <c r="S1504">
        <v>0</v>
      </c>
      <c r="T1504">
        <v>0</v>
      </c>
      <c r="U1504">
        <v>0</v>
      </c>
      <c r="V1504">
        <v>0</v>
      </c>
      <c r="W1504">
        <v>0</v>
      </c>
      <c r="X1504">
        <v>10</v>
      </c>
      <c r="Y1504" s="145">
        <v>10</v>
      </c>
      <c r="Z1504">
        <v>10</v>
      </c>
      <c r="AA1504">
        <v>20</v>
      </c>
    </row>
    <row r="1505" spans="1:27" x14ac:dyDescent="0.2">
      <c r="A1505" s="89">
        <f>VLOOKUP(C1505,TabellenBDFS!$B$4:$C$2717,2,FALSE)</f>
        <v>208</v>
      </c>
      <c r="B1505" t="str">
        <f t="shared" si="26"/>
        <v>2084</v>
      </c>
      <c r="C1505" t="s">
        <v>215</v>
      </c>
      <c r="D1505">
        <v>4</v>
      </c>
      <c r="E1505">
        <v>0</v>
      </c>
      <c r="F1505">
        <v>0</v>
      </c>
      <c r="G1505">
        <v>0</v>
      </c>
      <c r="H1505">
        <v>0</v>
      </c>
      <c r="I1505">
        <v>0</v>
      </c>
      <c r="J1505">
        <v>0</v>
      </c>
      <c r="K1505">
        <v>0</v>
      </c>
      <c r="L1505">
        <v>0</v>
      </c>
      <c r="M1505">
        <v>0</v>
      </c>
      <c r="N1505">
        <v>0</v>
      </c>
      <c r="O1505">
        <v>0</v>
      </c>
      <c r="P1505">
        <v>0</v>
      </c>
      <c r="Q1505">
        <v>0</v>
      </c>
      <c r="R1505">
        <v>0</v>
      </c>
      <c r="S1505">
        <v>10</v>
      </c>
      <c r="T1505">
        <v>10</v>
      </c>
      <c r="U1505">
        <v>10</v>
      </c>
      <c r="V1505">
        <v>0</v>
      </c>
      <c r="W1505">
        <v>0</v>
      </c>
      <c r="X1505">
        <v>10</v>
      </c>
      <c r="Y1505" s="145">
        <v>10</v>
      </c>
      <c r="Z1505">
        <v>10</v>
      </c>
      <c r="AA1505">
        <v>10</v>
      </c>
    </row>
    <row r="1506" spans="1:27" x14ac:dyDescent="0.2">
      <c r="A1506" s="89">
        <f>VLOOKUP(C1506,TabellenBDFS!$B$4:$C$2717,2,FALSE)</f>
        <v>208</v>
      </c>
      <c r="B1506" t="str">
        <f t="shared" si="26"/>
        <v>2085</v>
      </c>
      <c r="C1506" t="s">
        <v>215</v>
      </c>
      <c r="D1506">
        <v>5</v>
      </c>
      <c r="E1506">
        <v>0</v>
      </c>
      <c r="F1506">
        <v>0</v>
      </c>
      <c r="G1506">
        <v>0</v>
      </c>
      <c r="H1506">
        <v>0</v>
      </c>
      <c r="I1506">
        <v>0</v>
      </c>
      <c r="J1506">
        <v>0</v>
      </c>
      <c r="K1506">
        <v>0</v>
      </c>
      <c r="L1506">
        <v>0</v>
      </c>
      <c r="M1506">
        <v>0</v>
      </c>
      <c r="N1506">
        <v>0</v>
      </c>
      <c r="O1506">
        <v>0</v>
      </c>
      <c r="P1506">
        <v>0</v>
      </c>
      <c r="Q1506">
        <v>0</v>
      </c>
      <c r="R1506">
        <v>0</v>
      </c>
      <c r="S1506">
        <v>0</v>
      </c>
      <c r="T1506">
        <v>0</v>
      </c>
      <c r="U1506">
        <v>0</v>
      </c>
      <c r="V1506">
        <v>0</v>
      </c>
      <c r="W1506">
        <v>0</v>
      </c>
      <c r="X1506">
        <v>0</v>
      </c>
      <c r="Y1506" s="145">
        <v>0</v>
      </c>
      <c r="Z1506">
        <v>0</v>
      </c>
      <c r="AA1506">
        <v>0</v>
      </c>
    </row>
    <row r="1507" spans="1:27" x14ac:dyDescent="0.2">
      <c r="A1507" s="89">
        <f>VLOOKUP(C1507,TabellenBDFS!$B$4:$C$2717,2,FALSE)</f>
        <v>208</v>
      </c>
      <c r="B1507" t="str">
        <f t="shared" si="26"/>
        <v>2086</v>
      </c>
      <c r="C1507" t="s">
        <v>215</v>
      </c>
      <c r="D1507">
        <v>6</v>
      </c>
      <c r="E1507">
        <v>60</v>
      </c>
      <c r="F1507">
        <v>50</v>
      </c>
      <c r="G1507">
        <v>50</v>
      </c>
      <c r="H1507">
        <v>50</v>
      </c>
      <c r="I1507">
        <v>50</v>
      </c>
      <c r="J1507">
        <v>40</v>
      </c>
      <c r="K1507">
        <v>50</v>
      </c>
      <c r="L1507">
        <v>40</v>
      </c>
      <c r="M1507">
        <v>40</v>
      </c>
      <c r="N1507">
        <v>40</v>
      </c>
      <c r="O1507">
        <v>40</v>
      </c>
      <c r="P1507">
        <v>50</v>
      </c>
      <c r="Q1507">
        <v>50</v>
      </c>
      <c r="R1507">
        <v>50</v>
      </c>
      <c r="S1507">
        <v>50</v>
      </c>
      <c r="T1507">
        <v>60</v>
      </c>
      <c r="U1507">
        <v>60</v>
      </c>
      <c r="V1507">
        <v>80</v>
      </c>
      <c r="W1507">
        <v>80</v>
      </c>
      <c r="X1507">
        <v>70</v>
      </c>
      <c r="Y1507" s="145">
        <v>70</v>
      </c>
      <c r="Z1507">
        <v>80</v>
      </c>
      <c r="AA1507">
        <v>80</v>
      </c>
    </row>
    <row r="1508" spans="1:27" x14ac:dyDescent="0.2">
      <c r="A1508" s="89">
        <f>VLOOKUP(C1508,TabellenBDFS!$B$4:$C$2717,2,FALSE)</f>
        <v>208</v>
      </c>
      <c r="B1508" t="str">
        <f t="shared" si="26"/>
        <v>2087</v>
      </c>
      <c r="C1508" t="s">
        <v>215</v>
      </c>
      <c r="D1508">
        <v>7</v>
      </c>
      <c r="E1508">
        <v>50</v>
      </c>
      <c r="F1508">
        <v>60</v>
      </c>
      <c r="G1508">
        <v>50</v>
      </c>
      <c r="H1508">
        <v>60</v>
      </c>
      <c r="I1508">
        <v>70</v>
      </c>
      <c r="J1508">
        <v>70</v>
      </c>
      <c r="K1508">
        <v>70</v>
      </c>
      <c r="L1508">
        <v>80</v>
      </c>
      <c r="M1508">
        <v>90</v>
      </c>
      <c r="N1508">
        <v>80</v>
      </c>
      <c r="O1508">
        <v>80</v>
      </c>
      <c r="P1508">
        <v>70</v>
      </c>
      <c r="Q1508">
        <v>80</v>
      </c>
      <c r="R1508">
        <v>70</v>
      </c>
      <c r="S1508">
        <v>70</v>
      </c>
      <c r="T1508">
        <v>60</v>
      </c>
      <c r="U1508">
        <v>70</v>
      </c>
      <c r="V1508">
        <v>70</v>
      </c>
      <c r="W1508">
        <v>60</v>
      </c>
      <c r="X1508">
        <v>70</v>
      </c>
      <c r="Y1508" s="145">
        <v>70</v>
      </c>
      <c r="Z1508">
        <v>60</v>
      </c>
      <c r="AA1508">
        <v>70</v>
      </c>
    </row>
    <row r="1509" spans="1:27" x14ac:dyDescent="0.2">
      <c r="A1509" s="89">
        <f>VLOOKUP(C1509,TabellenBDFS!$B$4:$C$2717,2,FALSE)</f>
        <v>209</v>
      </c>
      <c r="B1509" t="str">
        <f t="shared" si="26"/>
        <v>2091</v>
      </c>
      <c r="C1509" t="s">
        <v>216</v>
      </c>
      <c r="D1509">
        <v>1</v>
      </c>
      <c r="E1509">
        <v>350</v>
      </c>
      <c r="F1509">
        <v>400</v>
      </c>
      <c r="G1509">
        <v>490</v>
      </c>
      <c r="H1509">
        <v>570</v>
      </c>
      <c r="I1509">
        <v>670</v>
      </c>
      <c r="J1509">
        <v>710</v>
      </c>
      <c r="K1509">
        <v>770</v>
      </c>
      <c r="L1509">
        <v>830</v>
      </c>
      <c r="M1509">
        <v>880</v>
      </c>
      <c r="N1509">
        <v>930</v>
      </c>
      <c r="O1509">
        <v>990</v>
      </c>
      <c r="P1509">
        <v>1010</v>
      </c>
      <c r="Q1509">
        <v>1000</v>
      </c>
      <c r="R1509">
        <v>510</v>
      </c>
      <c r="S1509">
        <v>520</v>
      </c>
      <c r="T1509">
        <v>500</v>
      </c>
      <c r="U1509">
        <v>510</v>
      </c>
      <c r="V1509">
        <v>490</v>
      </c>
      <c r="W1509">
        <v>500</v>
      </c>
      <c r="X1509">
        <v>520</v>
      </c>
      <c r="Y1509" s="145">
        <v>540</v>
      </c>
      <c r="Z1509">
        <v>540</v>
      </c>
      <c r="AA1509">
        <v>540</v>
      </c>
    </row>
    <row r="1510" spans="1:27" x14ac:dyDescent="0.2">
      <c r="A1510" s="89">
        <f>VLOOKUP(C1510,TabellenBDFS!$B$4:$C$2717,2,FALSE)</f>
        <v>209</v>
      </c>
      <c r="B1510" t="str">
        <f t="shared" si="26"/>
        <v>2092</v>
      </c>
      <c r="C1510" t="s">
        <v>216</v>
      </c>
      <c r="D1510">
        <v>2</v>
      </c>
      <c r="E1510">
        <v>50</v>
      </c>
      <c r="F1510">
        <v>50</v>
      </c>
      <c r="G1510">
        <v>70</v>
      </c>
      <c r="H1510">
        <v>70</v>
      </c>
      <c r="I1510">
        <v>80</v>
      </c>
      <c r="J1510">
        <v>80</v>
      </c>
      <c r="K1510">
        <v>80</v>
      </c>
      <c r="L1510">
        <v>80</v>
      </c>
      <c r="M1510">
        <v>80</v>
      </c>
      <c r="N1510">
        <v>80</v>
      </c>
      <c r="O1510">
        <v>80</v>
      </c>
      <c r="P1510">
        <v>80</v>
      </c>
      <c r="Q1510">
        <v>80</v>
      </c>
      <c r="R1510">
        <v>60</v>
      </c>
      <c r="S1510">
        <v>60</v>
      </c>
      <c r="T1510">
        <v>60</v>
      </c>
      <c r="U1510">
        <v>50</v>
      </c>
      <c r="V1510">
        <v>50</v>
      </c>
      <c r="W1510">
        <v>50</v>
      </c>
      <c r="X1510">
        <v>40</v>
      </c>
      <c r="Y1510" s="145">
        <v>40</v>
      </c>
      <c r="Z1510">
        <v>40</v>
      </c>
      <c r="AA1510">
        <v>40</v>
      </c>
    </row>
    <row r="1511" spans="1:27" x14ac:dyDescent="0.2">
      <c r="A1511" s="89">
        <f>VLOOKUP(C1511,TabellenBDFS!$B$4:$C$2717,2,FALSE)</f>
        <v>209</v>
      </c>
      <c r="B1511" t="str">
        <f t="shared" si="26"/>
        <v>2093</v>
      </c>
      <c r="C1511" t="s">
        <v>216</v>
      </c>
      <c r="D1511">
        <v>3</v>
      </c>
      <c r="E1511">
        <v>0</v>
      </c>
      <c r="F1511">
        <v>0</v>
      </c>
      <c r="G1511">
        <v>0</v>
      </c>
      <c r="H1511">
        <v>10</v>
      </c>
      <c r="I1511">
        <v>20</v>
      </c>
      <c r="J1511">
        <v>20</v>
      </c>
      <c r="K1511">
        <v>30</v>
      </c>
      <c r="L1511">
        <v>30</v>
      </c>
      <c r="M1511">
        <v>30</v>
      </c>
      <c r="N1511">
        <v>40</v>
      </c>
      <c r="O1511">
        <v>50</v>
      </c>
      <c r="P1511">
        <v>50</v>
      </c>
      <c r="Q1511">
        <v>50</v>
      </c>
      <c r="R1511">
        <v>40</v>
      </c>
      <c r="S1511">
        <v>40</v>
      </c>
      <c r="T1511">
        <v>40</v>
      </c>
      <c r="U1511">
        <v>40</v>
      </c>
      <c r="V1511">
        <v>50</v>
      </c>
      <c r="W1511">
        <v>60</v>
      </c>
      <c r="X1511">
        <v>60</v>
      </c>
      <c r="Y1511" s="145">
        <v>70</v>
      </c>
      <c r="Z1511">
        <v>70</v>
      </c>
      <c r="AA1511">
        <v>70</v>
      </c>
    </row>
    <row r="1512" spans="1:27" x14ac:dyDescent="0.2">
      <c r="A1512" s="89">
        <f>VLOOKUP(C1512,TabellenBDFS!$B$4:$C$2717,2,FALSE)</f>
        <v>209</v>
      </c>
      <c r="B1512" t="str">
        <f t="shared" si="26"/>
        <v>2094</v>
      </c>
      <c r="C1512" t="s">
        <v>216</v>
      </c>
      <c r="D1512">
        <v>4</v>
      </c>
      <c r="E1512">
        <v>0</v>
      </c>
      <c r="F1512">
        <v>0</v>
      </c>
      <c r="G1512">
        <v>0</v>
      </c>
      <c r="H1512">
        <v>10</v>
      </c>
      <c r="I1512">
        <v>10</v>
      </c>
      <c r="J1512">
        <v>10</v>
      </c>
      <c r="K1512">
        <v>10</v>
      </c>
      <c r="L1512">
        <v>20</v>
      </c>
      <c r="M1512">
        <v>20</v>
      </c>
      <c r="N1512">
        <v>20</v>
      </c>
      <c r="O1512">
        <v>20</v>
      </c>
      <c r="P1512">
        <v>20</v>
      </c>
      <c r="Q1512">
        <v>20</v>
      </c>
      <c r="R1512">
        <v>10</v>
      </c>
      <c r="S1512">
        <v>10</v>
      </c>
      <c r="T1512">
        <v>10</v>
      </c>
      <c r="U1512">
        <v>10</v>
      </c>
      <c r="V1512">
        <v>10</v>
      </c>
      <c r="W1512">
        <v>10</v>
      </c>
      <c r="X1512">
        <v>20</v>
      </c>
      <c r="Y1512" s="145">
        <v>20</v>
      </c>
      <c r="Z1512">
        <v>20</v>
      </c>
      <c r="AA1512">
        <v>10</v>
      </c>
    </row>
    <row r="1513" spans="1:27" x14ac:dyDescent="0.2">
      <c r="A1513" s="89">
        <f>VLOOKUP(C1513,TabellenBDFS!$B$4:$C$2717,2,FALSE)</f>
        <v>209</v>
      </c>
      <c r="B1513" t="str">
        <f t="shared" si="26"/>
        <v>2095</v>
      </c>
      <c r="C1513" t="s">
        <v>216</v>
      </c>
      <c r="D1513">
        <v>5</v>
      </c>
      <c r="E1513">
        <v>0</v>
      </c>
      <c r="F1513">
        <v>0</v>
      </c>
      <c r="G1513">
        <v>0</v>
      </c>
      <c r="H1513">
        <v>0</v>
      </c>
      <c r="I1513">
        <v>0</v>
      </c>
      <c r="J1513">
        <v>0</v>
      </c>
      <c r="K1513">
        <v>0</v>
      </c>
      <c r="L1513">
        <v>0</v>
      </c>
      <c r="M1513">
        <v>0</v>
      </c>
      <c r="N1513">
        <v>0</v>
      </c>
      <c r="O1513">
        <v>0</v>
      </c>
      <c r="P1513">
        <v>0</v>
      </c>
      <c r="Q1513">
        <v>0</v>
      </c>
      <c r="R1513">
        <v>0</v>
      </c>
      <c r="S1513">
        <v>0</v>
      </c>
      <c r="T1513">
        <v>0</v>
      </c>
      <c r="U1513">
        <v>0</v>
      </c>
      <c r="V1513">
        <v>0</v>
      </c>
      <c r="W1513">
        <v>0</v>
      </c>
      <c r="X1513">
        <v>0</v>
      </c>
      <c r="Y1513" s="145">
        <v>0</v>
      </c>
      <c r="Z1513">
        <v>0</v>
      </c>
      <c r="AA1513">
        <v>0</v>
      </c>
    </row>
    <row r="1514" spans="1:27" x14ac:dyDescent="0.2">
      <c r="A1514" s="89">
        <f>VLOOKUP(C1514,TabellenBDFS!$B$4:$C$2717,2,FALSE)</f>
        <v>209</v>
      </c>
      <c r="B1514" t="str">
        <f t="shared" si="26"/>
        <v>2096</v>
      </c>
      <c r="C1514" t="s">
        <v>216</v>
      </c>
      <c r="D1514">
        <v>6</v>
      </c>
      <c r="E1514">
        <v>140</v>
      </c>
      <c r="F1514">
        <v>150</v>
      </c>
      <c r="G1514">
        <v>170</v>
      </c>
      <c r="H1514">
        <v>180</v>
      </c>
      <c r="I1514">
        <v>190</v>
      </c>
      <c r="J1514">
        <v>200</v>
      </c>
      <c r="K1514">
        <v>220</v>
      </c>
      <c r="L1514">
        <v>230</v>
      </c>
      <c r="M1514">
        <v>260</v>
      </c>
      <c r="N1514">
        <v>260</v>
      </c>
      <c r="O1514">
        <v>270</v>
      </c>
      <c r="P1514">
        <v>280</v>
      </c>
      <c r="Q1514">
        <v>290</v>
      </c>
      <c r="R1514">
        <v>220</v>
      </c>
      <c r="S1514">
        <v>230</v>
      </c>
      <c r="T1514">
        <v>230</v>
      </c>
      <c r="U1514">
        <v>240</v>
      </c>
      <c r="V1514">
        <v>240</v>
      </c>
      <c r="W1514">
        <v>240</v>
      </c>
      <c r="X1514">
        <v>250</v>
      </c>
      <c r="Y1514" s="145">
        <v>250</v>
      </c>
      <c r="Z1514">
        <v>250</v>
      </c>
      <c r="AA1514">
        <v>250</v>
      </c>
    </row>
    <row r="1515" spans="1:27" x14ac:dyDescent="0.2">
      <c r="A1515" s="89">
        <f>VLOOKUP(C1515,TabellenBDFS!$B$4:$C$2717,2,FALSE)</f>
        <v>209</v>
      </c>
      <c r="B1515" t="str">
        <f t="shared" si="26"/>
        <v>2097</v>
      </c>
      <c r="C1515" t="s">
        <v>216</v>
      </c>
      <c r="D1515">
        <v>7</v>
      </c>
      <c r="E1515">
        <v>150</v>
      </c>
      <c r="F1515">
        <v>200</v>
      </c>
      <c r="G1515">
        <v>250</v>
      </c>
      <c r="H1515">
        <v>310</v>
      </c>
      <c r="I1515">
        <v>370</v>
      </c>
      <c r="J1515">
        <v>400</v>
      </c>
      <c r="K1515">
        <v>440</v>
      </c>
      <c r="L1515">
        <v>470</v>
      </c>
      <c r="M1515">
        <v>490</v>
      </c>
      <c r="N1515">
        <v>530</v>
      </c>
      <c r="O1515">
        <v>570</v>
      </c>
      <c r="P1515">
        <v>580</v>
      </c>
      <c r="Q1515">
        <v>560</v>
      </c>
      <c r="R1515">
        <v>180</v>
      </c>
      <c r="S1515">
        <v>180</v>
      </c>
      <c r="T1515">
        <v>170</v>
      </c>
      <c r="U1515">
        <v>160</v>
      </c>
      <c r="V1515">
        <v>140</v>
      </c>
      <c r="W1515">
        <v>150</v>
      </c>
      <c r="X1515">
        <v>150</v>
      </c>
      <c r="Y1515" s="145">
        <v>150</v>
      </c>
      <c r="Z1515">
        <v>160</v>
      </c>
      <c r="AA1515">
        <v>160</v>
      </c>
    </row>
    <row r="1516" spans="1:27" x14ac:dyDescent="0.2">
      <c r="A1516" s="89">
        <f>VLOOKUP(C1516,TabellenBDFS!$B$4:$C$2717,2,FALSE)</f>
        <v>211</v>
      </c>
      <c r="B1516" t="str">
        <f t="shared" si="26"/>
        <v>2111</v>
      </c>
      <c r="C1516" t="s">
        <v>217</v>
      </c>
      <c r="D1516">
        <v>1</v>
      </c>
      <c r="E1516">
        <v>60</v>
      </c>
      <c r="F1516">
        <v>60</v>
      </c>
      <c r="G1516">
        <v>50</v>
      </c>
      <c r="H1516">
        <v>50</v>
      </c>
      <c r="I1516">
        <v>60</v>
      </c>
      <c r="J1516">
        <v>60</v>
      </c>
      <c r="K1516">
        <v>60</v>
      </c>
      <c r="L1516">
        <v>70</v>
      </c>
      <c r="M1516">
        <v>60</v>
      </c>
      <c r="N1516">
        <v>70</v>
      </c>
      <c r="O1516">
        <v>70</v>
      </c>
      <c r="P1516">
        <v>80</v>
      </c>
      <c r="Q1516">
        <v>80</v>
      </c>
      <c r="R1516">
        <v>80</v>
      </c>
      <c r="S1516">
        <v>80</v>
      </c>
      <c r="T1516">
        <v>90</v>
      </c>
      <c r="U1516">
        <v>100</v>
      </c>
      <c r="V1516">
        <v>110</v>
      </c>
      <c r="W1516">
        <v>110</v>
      </c>
      <c r="X1516">
        <v>120</v>
      </c>
      <c r="Y1516" s="145">
        <v>110</v>
      </c>
      <c r="Z1516">
        <v>110</v>
      </c>
      <c r="AA1516">
        <v>110</v>
      </c>
    </row>
    <row r="1517" spans="1:27" x14ac:dyDescent="0.2">
      <c r="A1517" s="89">
        <f>VLOOKUP(C1517,TabellenBDFS!$B$4:$C$2717,2,FALSE)</f>
        <v>211</v>
      </c>
      <c r="B1517" t="str">
        <f t="shared" si="26"/>
        <v>2112</v>
      </c>
      <c r="C1517" t="s">
        <v>217</v>
      </c>
      <c r="D1517">
        <v>2</v>
      </c>
      <c r="E1517">
        <v>10</v>
      </c>
      <c r="F1517">
        <v>0</v>
      </c>
      <c r="G1517">
        <v>0</v>
      </c>
      <c r="H1517">
        <v>0</v>
      </c>
      <c r="I1517">
        <v>0</v>
      </c>
      <c r="J1517">
        <v>0</v>
      </c>
      <c r="K1517">
        <v>0</v>
      </c>
      <c r="L1517">
        <v>0</v>
      </c>
      <c r="M1517">
        <v>0</v>
      </c>
      <c r="N1517">
        <v>0</v>
      </c>
      <c r="O1517">
        <v>0</v>
      </c>
      <c r="P1517">
        <v>0</v>
      </c>
      <c r="Q1517">
        <v>0</v>
      </c>
      <c r="R1517">
        <v>0</v>
      </c>
      <c r="S1517">
        <v>0</v>
      </c>
      <c r="T1517">
        <v>0</v>
      </c>
      <c r="U1517">
        <v>0</v>
      </c>
      <c r="V1517">
        <v>0</v>
      </c>
      <c r="W1517">
        <v>0</v>
      </c>
      <c r="X1517">
        <v>0</v>
      </c>
      <c r="Y1517" s="145">
        <v>0</v>
      </c>
      <c r="Z1517">
        <v>0</v>
      </c>
      <c r="AA1517">
        <v>0</v>
      </c>
    </row>
    <row r="1518" spans="1:27" x14ac:dyDescent="0.2">
      <c r="A1518" s="89">
        <f>VLOOKUP(C1518,TabellenBDFS!$B$4:$C$2717,2,FALSE)</f>
        <v>211</v>
      </c>
      <c r="B1518" t="str">
        <f t="shared" si="26"/>
        <v>2113</v>
      </c>
      <c r="C1518" t="s">
        <v>217</v>
      </c>
      <c r="D1518">
        <v>3</v>
      </c>
      <c r="E1518">
        <v>0</v>
      </c>
      <c r="F1518">
        <v>0</v>
      </c>
      <c r="G1518">
        <v>0</v>
      </c>
      <c r="H1518">
        <v>0</v>
      </c>
      <c r="I1518">
        <v>0</v>
      </c>
      <c r="J1518">
        <v>0</v>
      </c>
      <c r="K1518">
        <v>10</v>
      </c>
      <c r="L1518">
        <v>10</v>
      </c>
      <c r="M1518">
        <v>0</v>
      </c>
      <c r="N1518">
        <v>10</v>
      </c>
      <c r="O1518">
        <v>10</v>
      </c>
      <c r="P1518">
        <v>10</v>
      </c>
      <c r="Q1518">
        <v>10</v>
      </c>
      <c r="R1518">
        <v>10</v>
      </c>
      <c r="S1518">
        <v>10</v>
      </c>
      <c r="T1518">
        <v>10</v>
      </c>
      <c r="U1518">
        <v>10</v>
      </c>
      <c r="V1518">
        <v>10</v>
      </c>
      <c r="W1518">
        <v>10</v>
      </c>
      <c r="X1518">
        <v>10</v>
      </c>
      <c r="Y1518" s="145">
        <v>10</v>
      </c>
      <c r="Z1518">
        <v>10</v>
      </c>
      <c r="AA1518">
        <v>10</v>
      </c>
    </row>
    <row r="1519" spans="1:27" x14ac:dyDescent="0.2">
      <c r="A1519" s="89">
        <f>VLOOKUP(C1519,TabellenBDFS!$B$4:$C$2717,2,FALSE)</f>
        <v>211</v>
      </c>
      <c r="B1519" t="str">
        <f t="shared" si="26"/>
        <v>2114</v>
      </c>
      <c r="C1519" t="s">
        <v>217</v>
      </c>
      <c r="D1519">
        <v>4</v>
      </c>
      <c r="E1519">
        <v>0</v>
      </c>
      <c r="F1519">
        <v>0</v>
      </c>
      <c r="G1519">
        <v>0</v>
      </c>
      <c r="H1519">
        <v>0</v>
      </c>
      <c r="I1519">
        <v>0</v>
      </c>
      <c r="J1519">
        <v>0</v>
      </c>
      <c r="K1519">
        <v>0</v>
      </c>
      <c r="L1519">
        <v>0</v>
      </c>
      <c r="M1519">
        <v>0</v>
      </c>
      <c r="N1519">
        <v>0</v>
      </c>
      <c r="O1519">
        <v>0</v>
      </c>
      <c r="P1519">
        <v>0</v>
      </c>
      <c r="Q1519">
        <v>0</v>
      </c>
      <c r="R1519">
        <v>0</v>
      </c>
      <c r="S1519">
        <v>0</v>
      </c>
      <c r="T1519">
        <v>0</v>
      </c>
      <c r="U1519">
        <v>0</v>
      </c>
      <c r="V1519">
        <v>10</v>
      </c>
      <c r="W1519">
        <v>10</v>
      </c>
      <c r="X1519">
        <v>10</v>
      </c>
      <c r="Y1519" s="145">
        <v>10</v>
      </c>
      <c r="Z1519">
        <v>10</v>
      </c>
      <c r="AA1519">
        <v>10</v>
      </c>
    </row>
    <row r="1520" spans="1:27" x14ac:dyDescent="0.2">
      <c r="A1520" s="89">
        <f>VLOOKUP(C1520,TabellenBDFS!$B$4:$C$2717,2,FALSE)</f>
        <v>211</v>
      </c>
      <c r="B1520" t="str">
        <f t="shared" si="26"/>
        <v>2115</v>
      </c>
      <c r="C1520" t="s">
        <v>217</v>
      </c>
      <c r="D1520">
        <v>5</v>
      </c>
      <c r="E1520">
        <v>0</v>
      </c>
      <c r="F1520">
        <v>0</v>
      </c>
      <c r="G1520">
        <v>0</v>
      </c>
      <c r="H1520">
        <v>0</v>
      </c>
      <c r="I1520">
        <v>0</v>
      </c>
      <c r="J1520">
        <v>0</v>
      </c>
      <c r="K1520">
        <v>0</v>
      </c>
      <c r="L1520">
        <v>0</v>
      </c>
      <c r="M1520">
        <v>0</v>
      </c>
      <c r="N1520">
        <v>0</v>
      </c>
      <c r="O1520">
        <v>0</v>
      </c>
      <c r="P1520">
        <v>0</v>
      </c>
      <c r="Q1520">
        <v>0</v>
      </c>
      <c r="R1520">
        <v>0</v>
      </c>
      <c r="S1520">
        <v>0</v>
      </c>
      <c r="T1520">
        <v>0</v>
      </c>
      <c r="U1520">
        <v>0</v>
      </c>
      <c r="V1520">
        <v>0</v>
      </c>
      <c r="W1520">
        <v>0</v>
      </c>
      <c r="X1520">
        <v>0</v>
      </c>
      <c r="Y1520" s="145">
        <v>0</v>
      </c>
      <c r="Z1520">
        <v>0</v>
      </c>
      <c r="AA1520">
        <v>0</v>
      </c>
    </row>
    <row r="1521" spans="1:27" x14ac:dyDescent="0.2">
      <c r="A1521" s="89">
        <f>VLOOKUP(C1521,TabellenBDFS!$B$4:$C$2717,2,FALSE)</f>
        <v>211</v>
      </c>
      <c r="B1521" t="str">
        <f t="shared" si="26"/>
        <v>2116</v>
      </c>
      <c r="C1521" t="s">
        <v>217</v>
      </c>
      <c r="D1521">
        <v>6</v>
      </c>
      <c r="E1521">
        <v>30</v>
      </c>
      <c r="F1521">
        <v>30</v>
      </c>
      <c r="G1521">
        <v>30</v>
      </c>
      <c r="H1521">
        <v>30</v>
      </c>
      <c r="I1521">
        <v>30</v>
      </c>
      <c r="J1521">
        <v>30</v>
      </c>
      <c r="K1521">
        <v>30</v>
      </c>
      <c r="L1521">
        <v>30</v>
      </c>
      <c r="M1521">
        <v>30</v>
      </c>
      <c r="N1521">
        <v>30</v>
      </c>
      <c r="O1521">
        <v>40</v>
      </c>
      <c r="P1521">
        <v>40</v>
      </c>
      <c r="Q1521">
        <v>50</v>
      </c>
      <c r="R1521">
        <v>50</v>
      </c>
      <c r="S1521">
        <v>50</v>
      </c>
      <c r="T1521">
        <v>60</v>
      </c>
      <c r="U1521">
        <v>60</v>
      </c>
      <c r="V1521">
        <v>70</v>
      </c>
      <c r="W1521">
        <v>70</v>
      </c>
      <c r="X1521">
        <v>70</v>
      </c>
      <c r="Y1521" s="145">
        <v>70</v>
      </c>
      <c r="Z1521">
        <v>70</v>
      </c>
      <c r="AA1521">
        <v>60</v>
      </c>
    </row>
    <row r="1522" spans="1:27" x14ac:dyDescent="0.2">
      <c r="A1522" s="89">
        <f>VLOOKUP(C1522,TabellenBDFS!$B$4:$C$2717,2,FALSE)</f>
        <v>211</v>
      </c>
      <c r="B1522" t="str">
        <f t="shared" si="26"/>
        <v>2117</v>
      </c>
      <c r="C1522" t="s">
        <v>217</v>
      </c>
      <c r="D1522">
        <v>7</v>
      </c>
      <c r="E1522">
        <v>20</v>
      </c>
      <c r="F1522">
        <v>20</v>
      </c>
      <c r="G1522">
        <v>20</v>
      </c>
      <c r="H1522">
        <v>20</v>
      </c>
      <c r="I1522">
        <v>10</v>
      </c>
      <c r="J1522">
        <v>20</v>
      </c>
      <c r="K1522">
        <v>20</v>
      </c>
      <c r="L1522">
        <v>20</v>
      </c>
      <c r="M1522">
        <v>20</v>
      </c>
      <c r="N1522">
        <v>20</v>
      </c>
      <c r="O1522">
        <v>20</v>
      </c>
      <c r="P1522">
        <v>20</v>
      </c>
      <c r="Q1522">
        <v>20</v>
      </c>
      <c r="R1522">
        <v>20</v>
      </c>
      <c r="S1522">
        <v>20</v>
      </c>
      <c r="T1522">
        <v>20</v>
      </c>
      <c r="U1522">
        <v>20</v>
      </c>
      <c r="V1522">
        <v>20</v>
      </c>
      <c r="W1522">
        <v>20</v>
      </c>
      <c r="X1522">
        <v>30</v>
      </c>
      <c r="Y1522" s="145">
        <v>20</v>
      </c>
      <c r="Z1522">
        <v>20</v>
      </c>
      <c r="AA1522">
        <v>20</v>
      </c>
    </row>
    <row r="1523" spans="1:27" x14ac:dyDescent="0.2">
      <c r="A1523" s="89">
        <f>VLOOKUP(C1523,TabellenBDFS!$B$4:$C$2717,2,FALSE)</f>
        <v>212</v>
      </c>
      <c r="B1523" t="str">
        <f t="shared" si="26"/>
        <v>2121</v>
      </c>
      <c r="C1523" t="s">
        <v>218</v>
      </c>
      <c r="D1523">
        <v>1</v>
      </c>
      <c r="E1523">
        <v>460</v>
      </c>
      <c r="F1523">
        <v>470</v>
      </c>
      <c r="G1523">
        <v>460</v>
      </c>
      <c r="H1523">
        <v>470</v>
      </c>
      <c r="I1523">
        <v>500</v>
      </c>
      <c r="J1523">
        <v>470</v>
      </c>
      <c r="K1523">
        <v>470</v>
      </c>
      <c r="L1523">
        <v>520</v>
      </c>
      <c r="M1523">
        <v>490</v>
      </c>
      <c r="N1523">
        <v>500</v>
      </c>
      <c r="O1523">
        <v>500</v>
      </c>
      <c r="P1523">
        <v>520</v>
      </c>
      <c r="Q1523">
        <v>500</v>
      </c>
      <c r="R1523">
        <v>510</v>
      </c>
      <c r="S1523">
        <v>510</v>
      </c>
      <c r="T1523">
        <v>540</v>
      </c>
      <c r="U1523">
        <v>550</v>
      </c>
      <c r="V1523">
        <v>540</v>
      </c>
      <c r="W1523">
        <v>540</v>
      </c>
      <c r="X1523">
        <v>560</v>
      </c>
      <c r="Y1523" s="145">
        <v>570</v>
      </c>
      <c r="Z1523">
        <v>510</v>
      </c>
      <c r="AA1523">
        <v>500</v>
      </c>
    </row>
    <row r="1524" spans="1:27" x14ac:dyDescent="0.2">
      <c r="A1524" s="89">
        <f>VLOOKUP(C1524,TabellenBDFS!$B$4:$C$2717,2,FALSE)</f>
        <v>212</v>
      </c>
      <c r="B1524" t="str">
        <f t="shared" si="26"/>
        <v>2122</v>
      </c>
      <c r="C1524" t="s">
        <v>218</v>
      </c>
      <c r="D1524">
        <v>2</v>
      </c>
      <c r="E1524">
        <v>40</v>
      </c>
      <c r="F1524">
        <v>50</v>
      </c>
      <c r="G1524">
        <v>50</v>
      </c>
      <c r="H1524">
        <v>50</v>
      </c>
      <c r="I1524">
        <v>50</v>
      </c>
      <c r="J1524">
        <v>40</v>
      </c>
      <c r="K1524">
        <v>40</v>
      </c>
      <c r="L1524">
        <v>40</v>
      </c>
      <c r="M1524">
        <v>40</v>
      </c>
      <c r="N1524">
        <v>30</v>
      </c>
      <c r="O1524">
        <v>30</v>
      </c>
      <c r="P1524">
        <v>30</v>
      </c>
      <c r="Q1524">
        <v>30</v>
      </c>
      <c r="R1524">
        <v>30</v>
      </c>
      <c r="S1524">
        <v>30</v>
      </c>
      <c r="T1524">
        <v>30</v>
      </c>
      <c r="U1524">
        <v>30</v>
      </c>
      <c r="V1524">
        <v>20</v>
      </c>
      <c r="W1524">
        <v>20</v>
      </c>
      <c r="X1524">
        <v>20</v>
      </c>
      <c r="Y1524" s="145">
        <v>20</v>
      </c>
      <c r="Z1524">
        <v>20</v>
      </c>
      <c r="AA1524">
        <v>20</v>
      </c>
    </row>
    <row r="1525" spans="1:27" x14ac:dyDescent="0.2">
      <c r="A1525" s="89">
        <f>VLOOKUP(C1525,TabellenBDFS!$B$4:$C$2717,2,FALSE)</f>
        <v>212</v>
      </c>
      <c r="B1525" t="str">
        <f t="shared" si="26"/>
        <v>2123</v>
      </c>
      <c r="C1525" t="s">
        <v>218</v>
      </c>
      <c r="D1525">
        <v>3</v>
      </c>
      <c r="E1525">
        <v>0</v>
      </c>
      <c r="F1525">
        <v>0</v>
      </c>
      <c r="G1525">
        <v>10</v>
      </c>
      <c r="H1525">
        <v>10</v>
      </c>
      <c r="I1525">
        <v>20</v>
      </c>
      <c r="J1525">
        <v>20</v>
      </c>
      <c r="K1525">
        <v>30</v>
      </c>
      <c r="L1525">
        <v>50</v>
      </c>
      <c r="M1525">
        <v>30</v>
      </c>
      <c r="N1525">
        <v>40</v>
      </c>
      <c r="O1525">
        <v>40</v>
      </c>
      <c r="P1525">
        <v>40</v>
      </c>
      <c r="Q1525">
        <v>30</v>
      </c>
      <c r="R1525">
        <v>30</v>
      </c>
      <c r="S1525">
        <v>30</v>
      </c>
      <c r="T1525">
        <v>40</v>
      </c>
      <c r="U1525">
        <v>40</v>
      </c>
      <c r="V1525">
        <v>40</v>
      </c>
      <c r="W1525">
        <v>50</v>
      </c>
      <c r="X1525">
        <v>80</v>
      </c>
      <c r="Y1525" s="145">
        <v>80</v>
      </c>
      <c r="Z1525">
        <v>60</v>
      </c>
      <c r="AA1525">
        <v>60</v>
      </c>
    </row>
    <row r="1526" spans="1:27" x14ac:dyDescent="0.2">
      <c r="A1526" s="89">
        <f>VLOOKUP(C1526,TabellenBDFS!$B$4:$C$2717,2,FALSE)</f>
        <v>212</v>
      </c>
      <c r="B1526" t="str">
        <f t="shared" si="26"/>
        <v>2124</v>
      </c>
      <c r="C1526" t="s">
        <v>218</v>
      </c>
      <c r="D1526">
        <v>4</v>
      </c>
      <c r="E1526">
        <v>0</v>
      </c>
      <c r="F1526">
        <v>0</v>
      </c>
      <c r="G1526">
        <v>0</v>
      </c>
      <c r="H1526">
        <v>0</v>
      </c>
      <c r="I1526">
        <v>10</v>
      </c>
      <c r="J1526">
        <v>10</v>
      </c>
      <c r="K1526">
        <v>10</v>
      </c>
      <c r="L1526">
        <v>10</v>
      </c>
      <c r="M1526">
        <v>10</v>
      </c>
      <c r="N1526">
        <v>10</v>
      </c>
      <c r="O1526">
        <v>10</v>
      </c>
      <c r="P1526">
        <v>10</v>
      </c>
      <c r="Q1526">
        <v>10</v>
      </c>
      <c r="R1526">
        <v>10</v>
      </c>
      <c r="S1526">
        <v>10</v>
      </c>
      <c r="T1526">
        <v>10</v>
      </c>
      <c r="U1526">
        <v>10</v>
      </c>
      <c r="V1526">
        <v>10</v>
      </c>
      <c r="W1526">
        <v>10</v>
      </c>
      <c r="X1526">
        <v>10</v>
      </c>
      <c r="Y1526" s="145">
        <v>10</v>
      </c>
      <c r="Z1526">
        <v>10</v>
      </c>
      <c r="AA1526">
        <v>10</v>
      </c>
    </row>
    <row r="1527" spans="1:27" x14ac:dyDescent="0.2">
      <c r="A1527" s="89">
        <f>VLOOKUP(C1527,TabellenBDFS!$B$4:$C$2717,2,FALSE)</f>
        <v>212</v>
      </c>
      <c r="B1527" t="str">
        <f t="shared" si="26"/>
        <v>2125</v>
      </c>
      <c r="C1527" t="s">
        <v>218</v>
      </c>
      <c r="D1527">
        <v>5</v>
      </c>
      <c r="E1527">
        <v>20</v>
      </c>
      <c r="F1527">
        <v>20</v>
      </c>
      <c r="G1527">
        <v>20</v>
      </c>
      <c r="H1527">
        <v>20</v>
      </c>
      <c r="I1527">
        <v>20</v>
      </c>
      <c r="J1527">
        <v>20</v>
      </c>
      <c r="K1527">
        <v>20</v>
      </c>
      <c r="L1527">
        <v>20</v>
      </c>
      <c r="M1527">
        <v>20</v>
      </c>
      <c r="N1527">
        <v>10</v>
      </c>
      <c r="O1527">
        <v>10</v>
      </c>
      <c r="P1527">
        <v>20</v>
      </c>
      <c r="Q1527">
        <v>10</v>
      </c>
      <c r="R1527">
        <v>10</v>
      </c>
      <c r="S1527">
        <v>10</v>
      </c>
      <c r="T1527">
        <v>10</v>
      </c>
      <c r="U1527">
        <v>10</v>
      </c>
      <c r="V1527">
        <v>10</v>
      </c>
      <c r="W1527">
        <v>10</v>
      </c>
      <c r="X1527">
        <v>10</v>
      </c>
      <c r="Y1527" s="145">
        <v>10</v>
      </c>
      <c r="Z1527">
        <v>10</v>
      </c>
      <c r="AA1527">
        <v>10</v>
      </c>
    </row>
    <row r="1528" spans="1:27" x14ac:dyDescent="0.2">
      <c r="A1528" s="89">
        <f>VLOOKUP(C1528,TabellenBDFS!$B$4:$C$2717,2,FALSE)</f>
        <v>212</v>
      </c>
      <c r="B1528" t="str">
        <f t="shared" si="26"/>
        <v>2126</v>
      </c>
      <c r="C1528" t="s">
        <v>218</v>
      </c>
      <c r="D1528">
        <v>6</v>
      </c>
      <c r="E1528">
        <v>220</v>
      </c>
      <c r="F1528">
        <v>220</v>
      </c>
      <c r="G1528">
        <v>220</v>
      </c>
      <c r="H1528">
        <v>220</v>
      </c>
      <c r="I1528">
        <v>240</v>
      </c>
      <c r="J1528">
        <v>200</v>
      </c>
      <c r="K1528">
        <v>200</v>
      </c>
      <c r="L1528">
        <v>220</v>
      </c>
      <c r="M1528">
        <v>240</v>
      </c>
      <c r="N1528">
        <v>240</v>
      </c>
      <c r="O1528">
        <v>250</v>
      </c>
      <c r="P1528">
        <v>260</v>
      </c>
      <c r="Q1528">
        <v>260</v>
      </c>
      <c r="R1528">
        <v>270</v>
      </c>
      <c r="S1528">
        <v>280</v>
      </c>
      <c r="T1528">
        <v>290</v>
      </c>
      <c r="U1528">
        <v>300</v>
      </c>
      <c r="V1528">
        <v>310</v>
      </c>
      <c r="W1528">
        <v>290</v>
      </c>
      <c r="X1528">
        <v>270</v>
      </c>
      <c r="Y1528" s="145">
        <v>260</v>
      </c>
      <c r="Z1528">
        <v>240</v>
      </c>
      <c r="AA1528">
        <v>230</v>
      </c>
    </row>
    <row r="1529" spans="1:27" x14ac:dyDescent="0.2">
      <c r="A1529" s="89">
        <f>VLOOKUP(C1529,TabellenBDFS!$B$4:$C$2717,2,FALSE)</f>
        <v>212</v>
      </c>
      <c r="B1529" t="str">
        <f t="shared" si="26"/>
        <v>2127</v>
      </c>
      <c r="C1529" t="s">
        <v>218</v>
      </c>
      <c r="D1529">
        <v>7</v>
      </c>
      <c r="E1529">
        <v>180</v>
      </c>
      <c r="F1529">
        <v>180</v>
      </c>
      <c r="G1529">
        <v>170</v>
      </c>
      <c r="H1529">
        <v>170</v>
      </c>
      <c r="I1529">
        <v>180</v>
      </c>
      <c r="J1529">
        <v>180</v>
      </c>
      <c r="K1529">
        <v>180</v>
      </c>
      <c r="L1529">
        <v>190</v>
      </c>
      <c r="M1529">
        <v>170</v>
      </c>
      <c r="N1529">
        <v>170</v>
      </c>
      <c r="O1529">
        <v>170</v>
      </c>
      <c r="P1529">
        <v>160</v>
      </c>
      <c r="Q1529">
        <v>160</v>
      </c>
      <c r="R1529">
        <v>160</v>
      </c>
      <c r="S1529">
        <v>150</v>
      </c>
      <c r="T1529">
        <v>160</v>
      </c>
      <c r="U1529">
        <v>160</v>
      </c>
      <c r="V1529">
        <v>160</v>
      </c>
      <c r="W1529">
        <v>160</v>
      </c>
      <c r="X1529">
        <v>170</v>
      </c>
      <c r="Y1529" s="145">
        <v>190</v>
      </c>
      <c r="Z1529">
        <v>180</v>
      </c>
      <c r="AA1529">
        <v>170</v>
      </c>
    </row>
    <row r="1530" spans="1:27" x14ac:dyDescent="0.2">
      <c r="A1530" s="89">
        <f>VLOOKUP(C1530,TabellenBDFS!$B$4:$C$2717,2,FALSE)</f>
        <v>213</v>
      </c>
      <c r="B1530" t="str">
        <f t="shared" si="26"/>
        <v>2131</v>
      </c>
      <c r="C1530" t="s">
        <v>219</v>
      </c>
      <c r="D1530">
        <v>1</v>
      </c>
      <c r="E1530">
        <v>120</v>
      </c>
      <c r="F1530">
        <v>120</v>
      </c>
      <c r="G1530">
        <v>130</v>
      </c>
      <c r="H1530">
        <v>130</v>
      </c>
      <c r="I1530">
        <v>140</v>
      </c>
      <c r="J1530">
        <v>140</v>
      </c>
      <c r="K1530">
        <v>130</v>
      </c>
      <c r="L1530">
        <v>130</v>
      </c>
      <c r="M1530">
        <v>130</v>
      </c>
      <c r="N1530">
        <v>130</v>
      </c>
      <c r="O1530">
        <v>140</v>
      </c>
      <c r="P1530">
        <v>150</v>
      </c>
      <c r="Q1530">
        <v>150</v>
      </c>
      <c r="R1530">
        <v>160</v>
      </c>
      <c r="S1530">
        <v>170</v>
      </c>
      <c r="T1530">
        <v>170</v>
      </c>
      <c r="U1530">
        <v>190</v>
      </c>
      <c r="V1530">
        <v>200</v>
      </c>
      <c r="W1530">
        <v>210</v>
      </c>
      <c r="X1530">
        <v>200</v>
      </c>
      <c r="Y1530" s="145">
        <v>200</v>
      </c>
      <c r="Z1530">
        <v>190</v>
      </c>
      <c r="AA1530">
        <v>190</v>
      </c>
    </row>
    <row r="1531" spans="1:27" x14ac:dyDescent="0.2">
      <c r="A1531" s="89">
        <f>VLOOKUP(C1531,TabellenBDFS!$B$4:$C$2717,2,FALSE)</f>
        <v>213</v>
      </c>
      <c r="B1531" t="str">
        <f t="shared" si="26"/>
        <v>2132</v>
      </c>
      <c r="C1531" t="s">
        <v>219</v>
      </c>
      <c r="D1531">
        <v>2</v>
      </c>
      <c r="E1531">
        <v>30</v>
      </c>
      <c r="F1531">
        <v>30</v>
      </c>
      <c r="G1531">
        <v>30</v>
      </c>
      <c r="H1531">
        <v>30</v>
      </c>
      <c r="I1531">
        <v>30</v>
      </c>
      <c r="J1531">
        <v>20</v>
      </c>
      <c r="K1531">
        <v>20</v>
      </c>
      <c r="L1531">
        <v>20</v>
      </c>
      <c r="M1531">
        <v>20</v>
      </c>
      <c r="N1531">
        <v>10</v>
      </c>
      <c r="O1531">
        <v>20</v>
      </c>
      <c r="P1531">
        <v>10</v>
      </c>
      <c r="Q1531">
        <v>10</v>
      </c>
      <c r="R1531">
        <v>10</v>
      </c>
      <c r="S1531">
        <v>10</v>
      </c>
      <c r="T1531">
        <v>10</v>
      </c>
      <c r="U1531">
        <v>10</v>
      </c>
      <c r="V1531">
        <v>10</v>
      </c>
      <c r="W1531">
        <v>10</v>
      </c>
      <c r="X1531">
        <v>10</v>
      </c>
      <c r="Y1531" s="145">
        <v>10</v>
      </c>
      <c r="Z1531">
        <v>10</v>
      </c>
      <c r="AA1531">
        <v>10</v>
      </c>
    </row>
    <row r="1532" spans="1:27" x14ac:dyDescent="0.2">
      <c r="A1532" s="89">
        <f>VLOOKUP(C1532,TabellenBDFS!$B$4:$C$2717,2,FALSE)</f>
        <v>213</v>
      </c>
      <c r="B1532" t="str">
        <f t="shared" si="26"/>
        <v>2133</v>
      </c>
      <c r="C1532" t="s">
        <v>219</v>
      </c>
      <c r="D1532">
        <v>3</v>
      </c>
      <c r="E1532">
        <v>0</v>
      </c>
      <c r="F1532">
        <v>0</v>
      </c>
      <c r="G1532">
        <v>0</v>
      </c>
      <c r="H1532">
        <v>10</v>
      </c>
      <c r="I1532">
        <v>10</v>
      </c>
      <c r="J1532">
        <v>10</v>
      </c>
      <c r="K1532">
        <v>10</v>
      </c>
      <c r="L1532">
        <v>10</v>
      </c>
      <c r="M1532">
        <v>10</v>
      </c>
      <c r="N1532">
        <v>10</v>
      </c>
      <c r="O1532">
        <v>10</v>
      </c>
      <c r="P1532">
        <v>10</v>
      </c>
      <c r="Q1532">
        <v>20</v>
      </c>
      <c r="R1532">
        <v>20</v>
      </c>
      <c r="S1532">
        <v>20</v>
      </c>
      <c r="T1532">
        <v>20</v>
      </c>
      <c r="U1532">
        <v>30</v>
      </c>
      <c r="V1532">
        <v>40</v>
      </c>
      <c r="W1532">
        <v>50</v>
      </c>
      <c r="X1532">
        <v>50</v>
      </c>
      <c r="Y1532" s="145">
        <v>50</v>
      </c>
      <c r="Z1532">
        <v>50</v>
      </c>
      <c r="AA1532">
        <v>40</v>
      </c>
    </row>
    <row r="1533" spans="1:27" x14ac:dyDescent="0.2">
      <c r="A1533" s="89">
        <f>VLOOKUP(C1533,TabellenBDFS!$B$4:$C$2717,2,FALSE)</f>
        <v>213</v>
      </c>
      <c r="B1533" t="str">
        <f t="shared" si="26"/>
        <v>2134</v>
      </c>
      <c r="C1533" t="s">
        <v>219</v>
      </c>
      <c r="D1533">
        <v>4</v>
      </c>
      <c r="E1533">
        <v>0</v>
      </c>
      <c r="F1533">
        <v>0</v>
      </c>
      <c r="G1533">
        <v>0</v>
      </c>
      <c r="H1533">
        <v>0</v>
      </c>
      <c r="I1533">
        <v>0</v>
      </c>
      <c r="J1533">
        <v>0</v>
      </c>
      <c r="K1533">
        <v>0</v>
      </c>
      <c r="L1533">
        <v>0</v>
      </c>
      <c r="M1533">
        <v>10</v>
      </c>
      <c r="N1533">
        <v>10</v>
      </c>
      <c r="O1533">
        <v>10</v>
      </c>
      <c r="P1533">
        <v>10</v>
      </c>
      <c r="Q1533">
        <v>10</v>
      </c>
      <c r="R1533">
        <v>10</v>
      </c>
      <c r="S1533">
        <v>10</v>
      </c>
      <c r="T1533">
        <v>10</v>
      </c>
      <c r="U1533">
        <v>10</v>
      </c>
      <c r="V1533">
        <v>20</v>
      </c>
      <c r="W1533">
        <v>20</v>
      </c>
      <c r="X1533">
        <v>20</v>
      </c>
      <c r="Y1533" s="145">
        <v>20</v>
      </c>
      <c r="Z1533">
        <v>20</v>
      </c>
      <c r="AA1533">
        <v>20</v>
      </c>
    </row>
    <row r="1534" spans="1:27" x14ac:dyDescent="0.2">
      <c r="A1534" s="89">
        <f>VLOOKUP(C1534,TabellenBDFS!$B$4:$C$2717,2,FALSE)</f>
        <v>213</v>
      </c>
      <c r="B1534" t="str">
        <f t="shared" si="26"/>
        <v>2135</v>
      </c>
      <c r="C1534" t="s">
        <v>219</v>
      </c>
      <c r="D1534">
        <v>5</v>
      </c>
      <c r="E1534">
        <v>10</v>
      </c>
      <c r="F1534">
        <v>10</v>
      </c>
      <c r="G1534">
        <v>10</v>
      </c>
      <c r="H1534">
        <v>10</v>
      </c>
      <c r="I1534">
        <v>10</v>
      </c>
      <c r="J1534">
        <v>10</v>
      </c>
      <c r="K1534">
        <v>10</v>
      </c>
      <c r="L1534">
        <v>10</v>
      </c>
      <c r="M1534">
        <v>10</v>
      </c>
      <c r="N1534">
        <v>10</v>
      </c>
      <c r="O1534">
        <v>0</v>
      </c>
      <c r="P1534">
        <v>10</v>
      </c>
      <c r="Q1534">
        <v>10</v>
      </c>
      <c r="R1534">
        <v>10</v>
      </c>
      <c r="S1534">
        <v>10</v>
      </c>
      <c r="T1534">
        <v>10</v>
      </c>
      <c r="U1534">
        <v>10</v>
      </c>
      <c r="V1534">
        <v>10</v>
      </c>
      <c r="W1534">
        <v>10</v>
      </c>
      <c r="X1534">
        <v>10</v>
      </c>
      <c r="Y1534" s="145">
        <v>10</v>
      </c>
      <c r="Z1534">
        <v>10</v>
      </c>
      <c r="AA1534">
        <v>10</v>
      </c>
    </row>
    <row r="1535" spans="1:27" x14ac:dyDescent="0.2">
      <c r="A1535" s="89">
        <f>VLOOKUP(C1535,TabellenBDFS!$B$4:$C$2717,2,FALSE)</f>
        <v>213</v>
      </c>
      <c r="B1535" t="str">
        <f t="shared" si="26"/>
        <v>2136</v>
      </c>
      <c r="C1535" t="s">
        <v>219</v>
      </c>
      <c r="D1535">
        <v>6</v>
      </c>
      <c r="E1535">
        <v>50</v>
      </c>
      <c r="F1535">
        <v>50</v>
      </c>
      <c r="G1535">
        <v>60</v>
      </c>
      <c r="H1535">
        <v>60</v>
      </c>
      <c r="I1535">
        <v>60</v>
      </c>
      <c r="J1535">
        <v>60</v>
      </c>
      <c r="K1535">
        <v>60</v>
      </c>
      <c r="L1535">
        <v>60</v>
      </c>
      <c r="M1535">
        <v>70</v>
      </c>
      <c r="N1535">
        <v>70</v>
      </c>
      <c r="O1535">
        <v>70</v>
      </c>
      <c r="P1535">
        <v>80</v>
      </c>
      <c r="Q1535">
        <v>80</v>
      </c>
      <c r="R1535">
        <v>80</v>
      </c>
      <c r="S1535">
        <v>90</v>
      </c>
      <c r="T1535">
        <v>90</v>
      </c>
      <c r="U1535">
        <v>100</v>
      </c>
      <c r="V1535">
        <v>90</v>
      </c>
      <c r="W1535">
        <v>90</v>
      </c>
      <c r="X1535">
        <v>80</v>
      </c>
      <c r="Y1535" s="145">
        <v>90</v>
      </c>
      <c r="Z1535">
        <v>90</v>
      </c>
      <c r="AA1535">
        <v>90</v>
      </c>
    </row>
    <row r="1536" spans="1:27" x14ac:dyDescent="0.2">
      <c r="A1536" s="89">
        <f>VLOOKUP(C1536,TabellenBDFS!$B$4:$C$2717,2,FALSE)</f>
        <v>213</v>
      </c>
      <c r="B1536" t="str">
        <f t="shared" si="26"/>
        <v>2137</v>
      </c>
      <c r="C1536" t="s">
        <v>219</v>
      </c>
      <c r="D1536">
        <v>7</v>
      </c>
      <c r="E1536">
        <v>40</v>
      </c>
      <c r="F1536">
        <v>30</v>
      </c>
      <c r="G1536">
        <v>40</v>
      </c>
      <c r="H1536">
        <v>40</v>
      </c>
      <c r="I1536">
        <v>30</v>
      </c>
      <c r="J1536">
        <v>30</v>
      </c>
      <c r="K1536">
        <v>40</v>
      </c>
      <c r="L1536">
        <v>30</v>
      </c>
      <c r="M1536">
        <v>30</v>
      </c>
      <c r="N1536">
        <v>30</v>
      </c>
      <c r="O1536">
        <v>30</v>
      </c>
      <c r="P1536">
        <v>30</v>
      </c>
      <c r="Q1536">
        <v>30</v>
      </c>
      <c r="R1536">
        <v>40</v>
      </c>
      <c r="S1536">
        <v>30</v>
      </c>
      <c r="T1536">
        <v>30</v>
      </c>
      <c r="U1536">
        <v>40</v>
      </c>
      <c r="V1536">
        <v>30</v>
      </c>
      <c r="W1536">
        <v>40</v>
      </c>
      <c r="X1536">
        <v>40</v>
      </c>
      <c r="Y1536" s="145">
        <v>30</v>
      </c>
      <c r="Z1536">
        <v>30</v>
      </c>
      <c r="AA1536">
        <v>30</v>
      </c>
    </row>
    <row r="1537" spans="1:27" x14ac:dyDescent="0.2">
      <c r="A1537" s="89">
        <f>VLOOKUP(C1537,TabellenBDFS!$B$4:$C$2717,2,FALSE)</f>
        <v>214</v>
      </c>
      <c r="B1537" t="str">
        <f t="shared" si="26"/>
        <v>2141</v>
      </c>
      <c r="C1537" t="s">
        <v>220</v>
      </c>
      <c r="D1537">
        <v>1</v>
      </c>
      <c r="E1537">
        <v>390</v>
      </c>
      <c r="F1537">
        <v>410</v>
      </c>
      <c r="G1537">
        <v>480</v>
      </c>
      <c r="H1537">
        <v>500</v>
      </c>
      <c r="I1537">
        <v>520</v>
      </c>
      <c r="J1537">
        <v>530</v>
      </c>
      <c r="K1537">
        <v>580</v>
      </c>
      <c r="L1537">
        <v>610</v>
      </c>
      <c r="M1537">
        <v>650</v>
      </c>
      <c r="N1537">
        <v>680</v>
      </c>
      <c r="O1537">
        <v>700</v>
      </c>
      <c r="P1537">
        <v>710</v>
      </c>
      <c r="Q1537">
        <v>760</v>
      </c>
      <c r="R1537">
        <v>770</v>
      </c>
      <c r="S1537">
        <v>610</v>
      </c>
      <c r="T1537">
        <v>630</v>
      </c>
      <c r="U1537">
        <v>630</v>
      </c>
      <c r="V1537">
        <v>640</v>
      </c>
      <c r="W1537">
        <v>650</v>
      </c>
      <c r="X1537">
        <v>630</v>
      </c>
      <c r="Y1537" s="145">
        <v>600</v>
      </c>
      <c r="Z1537">
        <v>600</v>
      </c>
      <c r="AA1537">
        <v>580</v>
      </c>
    </row>
    <row r="1538" spans="1:27" x14ac:dyDescent="0.2">
      <c r="A1538" s="89">
        <f>VLOOKUP(C1538,TabellenBDFS!$B$4:$C$2717,2,FALSE)</f>
        <v>214</v>
      </c>
      <c r="B1538" t="str">
        <f t="shared" si="26"/>
        <v>2142</v>
      </c>
      <c r="C1538" t="s">
        <v>220</v>
      </c>
      <c r="D1538">
        <v>2</v>
      </c>
      <c r="E1538">
        <v>100</v>
      </c>
      <c r="F1538">
        <v>90</v>
      </c>
      <c r="G1538">
        <v>100</v>
      </c>
      <c r="H1538">
        <v>100</v>
      </c>
      <c r="I1538">
        <v>90</v>
      </c>
      <c r="J1538">
        <v>80</v>
      </c>
      <c r="K1538">
        <v>80</v>
      </c>
      <c r="L1538">
        <v>70</v>
      </c>
      <c r="M1538">
        <v>70</v>
      </c>
      <c r="N1538">
        <v>70</v>
      </c>
      <c r="O1538">
        <v>70</v>
      </c>
      <c r="P1538">
        <v>70</v>
      </c>
      <c r="Q1538">
        <v>60</v>
      </c>
      <c r="R1538">
        <v>60</v>
      </c>
      <c r="S1538">
        <v>50</v>
      </c>
      <c r="T1538">
        <v>50</v>
      </c>
      <c r="U1538">
        <v>40</v>
      </c>
      <c r="V1538">
        <v>40</v>
      </c>
      <c r="W1538">
        <v>40</v>
      </c>
      <c r="X1538">
        <v>40</v>
      </c>
      <c r="Y1538" s="145">
        <v>40</v>
      </c>
      <c r="Z1538">
        <v>40</v>
      </c>
      <c r="AA1538">
        <v>40</v>
      </c>
    </row>
    <row r="1539" spans="1:27" x14ac:dyDescent="0.2">
      <c r="A1539" s="89">
        <f>VLOOKUP(C1539,TabellenBDFS!$B$4:$C$2717,2,FALSE)</f>
        <v>214</v>
      </c>
      <c r="B1539" t="str">
        <f t="shared" si="26"/>
        <v>2143</v>
      </c>
      <c r="C1539" t="s">
        <v>220</v>
      </c>
      <c r="D1539">
        <v>3</v>
      </c>
      <c r="E1539">
        <v>0</v>
      </c>
      <c r="F1539">
        <v>10</v>
      </c>
      <c r="G1539">
        <v>10</v>
      </c>
      <c r="H1539">
        <v>10</v>
      </c>
      <c r="I1539">
        <v>20</v>
      </c>
      <c r="J1539">
        <v>20</v>
      </c>
      <c r="K1539">
        <v>40</v>
      </c>
      <c r="L1539">
        <v>40</v>
      </c>
      <c r="M1539">
        <v>40</v>
      </c>
      <c r="N1539">
        <v>50</v>
      </c>
      <c r="O1539">
        <v>60</v>
      </c>
      <c r="P1539">
        <v>70</v>
      </c>
      <c r="Q1539">
        <v>80</v>
      </c>
      <c r="R1539">
        <v>90</v>
      </c>
      <c r="S1539">
        <v>90</v>
      </c>
      <c r="T1539">
        <v>90</v>
      </c>
      <c r="U1539">
        <v>100</v>
      </c>
      <c r="V1539">
        <v>110</v>
      </c>
      <c r="W1539">
        <v>110</v>
      </c>
      <c r="X1539">
        <v>110</v>
      </c>
      <c r="Y1539" s="145">
        <v>110</v>
      </c>
      <c r="Z1539">
        <v>110</v>
      </c>
      <c r="AA1539">
        <v>110</v>
      </c>
    </row>
    <row r="1540" spans="1:27" x14ac:dyDescent="0.2">
      <c r="A1540" s="89">
        <f>VLOOKUP(C1540,TabellenBDFS!$B$4:$C$2717,2,FALSE)</f>
        <v>214</v>
      </c>
      <c r="B1540" t="str">
        <f t="shared" si="26"/>
        <v>2144</v>
      </c>
      <c r="C1540" t="s">
        <v>220</v>
      </c>
      <c r="D1540">
        <v>4</v>
      </c>
      <c r="E1540">
        <v>0</v>
      </c>
      <c r="F1540">
        <v>0</v>
      </c>
      <c r="G1540">
        <v>0</v>
      </c>
      <c r="H1540">
        <v>0</v>
      </c>
      <c r="I1540">
        <v>0</v>
      </c>
      <c r="J1540">
        <v>10</v>
      </c>
      <c r="K1540">
        <v>20</v>
      </c>
      <c r="L1540">
        <v>30</v>
      </c>
      <c r="M1540">
        <v>40</v>
      </c>
      <c r="N1540">
        <v>30</v>
      </c>
      <c r="O1540">
        <v>30</v>
      </c>
      <c r="P1540">
        <v>40</v>
      </c>
      <c r="Q1540">
        <v>40</v>
      </c>
      <c r="R1540">
        <v>40</v>
      </c>
      <c r="S1540">
        <v>30</v>
      </c>
      <c r="T1540">
        <v>30</v>
      </c>
      <c r="U1540">
        <v>30</v>
      </c>
      <c r="V1540">
        <v>40</v>
      </c>
      <c r="W1540">
        <v>40</v>
      </c>
      <c r="X1540">
        <v>40</v>
      </c>
      <c r="Y1540" s="145">
        <v>40</v>
      </c>
      <c r="Z1540">
        <v>50</v>
      </c>
      <c r="AA1540">
        <v>60</v>
      </c>
    </row>
    <row r="1541" spans="1:27" x14ac:dyDescent="0.2">
      <c r="A1541" s="89">
        <f>VLOOKUP(C1541,TabellenBDFS!$B$4:$C$2717,2,FALSE)</f>
        <v>214</v>
      </c>
      <c r="B1541" t="str">
        <f t="shared" si="26"/>
        <v>2145</v>
      </c>
      <c r="C1541" t="s">
        <v>220</v>
      </c>
      <c r="D1541">
        <v>5</v>
      </c>
      <c r="E1541">
        <v>20</v>
      </c>
      <c r="F1541">
        <v>20</v>
      </c>
      <c r="G1541">
        <v>20</v>
      </c>
      <c r="H1541">
        <v>20</v>
      </c>
      <c r="I1541">
        <v>20</v>
      </c>
      <c r="J1541">
        <v>20</v>
      </c>
      <c r="K1541">
        <v>20</v>
      </c>
      <c r="L1541">
        <v>20</v>
      </c>
      <c r="M1541">
        <v>20</v>
      </c>
      <c r="N1541">
        <v>20</v>
      </c>
      <c r="O1541">
        <v>20</v>
      </c>
      <c r="P1541">
        <v>20</v>
      </c>
      <c r="Q1541">
        <v>20</v>
      </c>
      <c r="R1541">
        <v>20</v>
      </c>
      <c r="S1541">
        <v>20</v>
      </c>
      <c r="T1541">
        <v>20</v>
      </c>
      <c r="U1541">
        <v>20</v>
      </c>
      <c r="V1541">
        <v>20</v>
      </c>
      <c r="W1541">
        <v>20</v>
      </c>
      <c r="X1541">
        <v>20</v>
      </c>
      <c r="Y1541" s="145">
        <v>20</v>
      </c>
      <c r="Z1541">
        <v>20</v>
      </c>
      <c r="AA1541">
        <v>20</v>
      </c>
    </row>
    <row r="1542" spans="1:27" x14ac:dyDescent="0.2">
      <c r="A1542" s="89">
        <f>VLOOKUP(C1542,TabellenBDFS!$B$4:$C$2717,2,FALSE)</f>
        <v>214</v>
      </c>
      <c r="B1542" t="str">
        <f t="shared" si="26"/>
        <v>2146</v>
      </c>
      <c r="C1542" t="s">
        <v>220</v>
      </c>
      <c r="D1542">
        <v>6</v>
      </c>
      <c r="E1542">
        <v>140</v>
      </c>
      <c r="F1542">
        <v>140</v>
      </c>
      <c r="G1542">
        <v>150</v>
      </c>
      <c r="H1542">
        <v>150</v>
      </c>
      <c r="I1542">
        <v>160</v>
      </c>
      <c r="J1542">
        <v>160</v>
      </c>
      <c r="K1542">
        <v>170</v>
      </c>
      <c r="L1542">
        <v>170</v>
      </c>
      <c r="M1542">
        <v>180</v>
      </c>
      <c r="N1542">
        <v>180</v>
      </c>
      <c r="O1542">
        <v>200</v>
      </c>
      <c r="P1542">
        <v>200</v>
      </c>
      <c r="Q1542">
        <v>220</v>
      </c>
      <c r="R1542">
        <v>220</v>
      </c>
      <c r="S1542">
        <v>190</v>
      </c>
      <c r="T1542">
        <v>210</v>
      </c>
      <c r="U1542">
        <v>210</v>
      </c>
      <c r="V1542">
        <v>210</v>
      </c>
      <c r="W1542">
        <v>220</v>
      </c>
      <c r="X1542">
        <v>220</v>
      </c>
      <c r="Y1542" s="145">
        <v>210</v>
      </c>
      <c r="Z1542">
        <v>200</v>
      </c>
      <c r="AA1542">
        <v>190</v>
      </c>
    </row>
    <row r="1543" spans="1:27" x14ac:dyDescent="0.2">
      <c r="A1543" s="89">
        <f>VLOOKUP(C1543,TabellenBDFS!$B$4:$C$2717,2,FALSE)</f>
        <v>214</v>
      </c>
      <c r="B1543" t="str">
        <f t="shared" si="26"/>
        <v>2147</v>
      </c>
      <c r="C1543" t="s">
        <v>220</v>
      </c>
      <c r="D1543">
        <v>7</v>
      </c>
      <c r="E1543">
        <v>140</v>
      </c>
      <c r="F1543">
        <v>160</v>
      </c>
      <c r="G1543">
        <v>210</v>
      </c>
      <c r="H1543">
        <v>220</v>
      </c>
      <c r="I1543">
        <v>240</v>
      </c>
      <c r="J1543">
        <v>230</v>
      </c>
      <c r="K1543">
        <v>250</v>
      </c>
      <c r="L1543">
        <v>280</v>
      </c>
      <c r="M1543">
        <v>300</v>
      </c>
      <c r="N1543">
        <v>320</v>
      </c>
      <c r="O1543">
        <v>320</v>
      </c>
      <c r="P1543">
        <v>310</v>
      </c>
      <c r="Q1543">
        <v>340</v>
      </c>
      <c r="R1543">
        <v>340</v>
      </c>
      <c r="S1543">
        <v>230</v>
      </c>
      <c r="T1543">
        <v>240</v>
      </c>
      <c r="U1543">
        <v>220</v>
      </c>
      <c r="V1543">
        <v>210</v>
      </c>
      <c r="W1543">
        <v>220</v>
      </c>
      <c r="X1543">
        <v>200</v>
      </c>
      <c r="Y1543" s="145">
        <v>190</v>
      </c>
      <c r="Z1543">
        <v>190</v>
      </c>
      <c r="AA1543">
        <v>170</v>
      </c>
    </row>
    <row r="1544" spans="1:27" x14ac:dyDescent="0.2">
      <c r="A1544" s="89">
        <f>VLOOKUP(C1544,TabellenBDFS!$B$4:$C$2717,2,FALSE)</f>
        <v>215</v>
      </c>
      <c r="B1544" t="str">
        <f t="shared" si="26"/>
        <v>2151</v>
      </c>
      <c r="C1544" t="s">
        <v>221</v>
      </c>
      <c r="D1544">
        <v>1</v>
      </c>
      <c r="E1544">
        <v>20</v>
      </c>
      <c r="F1544">
        <v>30</v>
      </c>
      <c r="G1544">
        <v>30</v>
      </c>
      <c r="H1544">
        <v>30</v>
      </c>
      <c r="I1544">
        <v>30</v>
      </c>
      <c r="J1544">
        <v>40</v>
      </c>
      <c r="K1544">
        <v>40</v>
      </c>
      <c r="L1544">
        <v>40</v>
      </c>
      <c r="M1544">
        <v>40</v>
      </c>
      <c r="N1544">
        <v>40</v>
      </c>
      <c r="O1544">
        <v>40</v>
      </c>
      <c r="P1544">
        <v>50</v>
      </c>
      <c r="Q1544">
        <v>50</v>
      </c>
      <c r="R1544">
        <v>50</v>
      </c>
      <c r="S1544">
        <v>50</v>
      </c>
      <c r="T1544">
        <v>70</v>
      </c>
      <c r="U1544">
        <v>70</v>
      </c>
      <c r="V1544">
        <v>80</v>
      </c>
      <c r="W1544">
        <v>80</v>
      </c>
      <c r="X1544">
        <v>90</v>
      </c>
      <c r="Y1544" s="145">
        <v>80</v>
      </c>
      <c r="Z1544">
        <v>80</v>
      </c>
      <c r="AA1544">
        <v>80</v>
      </c>
    </row>
    <row r="1545" spans="1:27" x14ac:dyDescent="0.2">
      <c r="A1545" s="89">
        <f>VLOOKUP(C1545,TabellenBDFS!$B$4:$C$2717,2,FALSE)</f>
        <v>215</v>
      </c>
      <c r="B1545" t="str">
        <f t="shared" si="26"/>
        <v>2152</v>
      </c>
      <c r="C1545" t="s">
        <v>221</v>
      </c>
      <c r="D1545">
        <v>2</v>
      </c>
      <c r="E1545">
        <v>0</v>
      </c>
      <c r="F1545">
        <v>0</v>
      </c>
      <c r="G1545">
        <v>0</v>
      </c>
      <c r="H1545">
        <v>0</v>
      </c>
      <c r="I1545">
        <v>0</v>
      </c>
      <c r="J1545">
        <v>0</v>
      </c>
      <c r="K1545">
        <v>0</v>
      </c>
      <c r="L1545">
        <v>0</v>
      </c>
      <c r="M1545">
        <v>0</v>
      </c>
      <c r="N1545">
        <v>0</v>
      </c>
      <c r="O1545">
        <v>0</v>
      </c>
      <c r="P1545">
        <v>0</v>
      </c>
      <c r="Q1545">
        <v>0</v>
      </c>
      <c r="R1545">
        <v>0</v>
      </c>
      <c r="S1545">
        <v>0</v>
      </c>
      <c r="T1545">
        <v>0</v>
      </c>
      <c r="U1545">
        <v>0</v>
      </c>
      <c r="V1545">
        <v>0</v>
      </c>
      <c r="W1545">
        <v>0</v>
      </c>
      <c r="X1545">
        <v>0</v>
      </c>
      <c r="Y1545" s="145">
        <v>0</v>
      </c>
      <c r="Z1545">
        <v>0</v>
      </c>
      <c r="AA1545">
        <v>0</v>
      </c>
    </row>
    <row r="1546" spans="1:27" x14ac:dyDescent="0.2">
      <c r="A1546" s="89">
        <f>VLOOKUP(C1546,TabellenBDFS!$B$4:$C$2717,2,FALSE)</f>
        <v>215</v>
      </c>
      <c r="B1546" t="str">
        <f t="shared" si="26"/>
        <v>2153</v>
      </c>
      <c r="C1546" t="s">
        <v>221</v>
      </c>
      <c r="D1546">
        <v>3</v>
      </c>
      <c r="E1546">
        <v>0</v>
      </c>
      <c r="F1546">
        <v>0</v>
      </c>
      <c r="G1546">
        <v>0</v>
      </c>
      <c r="H1546">
        <v>0</v>
      </c>
      <c r="I1546">
        <v>0</v>
      </c>
      <c r="J1546">
        <v>0</v>
      </c>
      <c r="K1546">
        <v>0</v>
      </c>
      <c r="L1546">
        <v>0</v>
      </c>
      <c r="M1546">
        <v>0</v>
      </c>
      <c r="N1546">
        <v>0</v>
      </c>
      <c r="O1546">
        <v>0</v>
      </c>
      <c r="P1546">
        <v>0</v>
      </c>
      <c r="Q1546">
        <v>0</v>
      </c>
      <c r="R1546">
        <v>0</v>
      </c>
      <c r="S1546">
        <v>0</v>
      </c>
      <c r="T1546">
        <v>10</v>
      </c>
      <c r="U1546">
        <v>20</v>
      </c>
      <c r="V1546">
        <v>20</v>
      </c>
      <c r="W1546">
        <v>20</v>
      </c>
      <c r="X1546">
        <v>20</v>
      </c>
      <c r="Y1546" s="145">
        <v>20</v>
      </c>
      <c r="Z1546">
        <v>20</v>
      </c>
      <c r="AA1546">
        <v>20</v>
      </c>
    </row>
    <row r="1547" spans="1:27" x14ac:dyDescent="0.2">
      <c r="A1547" s="89">
        <f>VLOOKUP(C1547,TabellenBDFS!$B$4:$C$2717,2,FALSE)</f>
        <v>215</v>
      </c>
      <c r="B1547" t="str">
        <f t="shared" si="26"/>
        <v>2154</v>
      </c>
      <c r="C1547" t="s">
        <v>221</v>
      </c>
      <c r="D1547">
        <v>4</v>
      </c>
      <c r="E1547">
        <v>0</v>
      </c>
      <c r="F1547">
        <v>0</v>
      </c>
      <c r="G1547">
        <v>0</v>
      </c>
      <c r="H1547">
        <v>0</v>
      </c>
      <c r="I1547">
        <v>0</v>
      </c>
      <c r="J1547">
        <v>0</v>
      </c>
      <c r="K1547">
        <v>0</v>
      </c>
      <c r="L1547">
        <v>0</v>
      </c>
      <c r="M1547">
        <v>0</v>
      </c>
      <c r="N1547">
        <v>0</v>
      </c>
      <c r="O1547">
        <v>0</v>
      </c>
      <c r="P1547">
        <v>0</v>
      </c>
      <c r="Q1547">
        <v>0</v>
      </c>
      <c r="R1547">
        <v>0</v>
      </c>
      <c r="S1547">
        <v>0</v>
      </c>
      <c r="T1547">
        <v>0</v>
      </c>
      <c r="U1547">
        <v>0</v>
      </c>
      <c r="V1547">
        <v>0</v>
      </c>
      <c r="W1547">
        <v>0</v>
      </c>
      <c r="X1547">
        <v>0</v>
      </c>
      <c r="Y1547" s="145">
        <v>0</v>
      </c>
      <c r="Z1547">
        <v>0</v>
      </c>
      <c r="AA1547">
        <v>0</v>
      </c>
    </row>
    <row r="1548" spans="1:27" x14ac:dyDescent="0.2">
      <c r="A1548" s="89">
        <f>VLOOKUP(C1548,TabellenBDFS!$B$4:$C$2717,2,FALSE)</f>
        <v>215</v>
      </c>
      <c r="B1548" t="str">
        <f t="shared" si="26"/>
        <v>2155</v>
      </c>
      <c r="C1548" t="s">
        <v>221</v>
      </c>
      <c r="D1548">
        <v>5</v>
      </c>
      <c r="E1548">
        <v>0</v>
      </c>
      <c r="F1548">
        <v>0</v>
      </c>
      <c r="G1548">
        <v>0</v>
      </c>
      <c r="H1548">
        <v>0</v>
      </c>
      <c r="I1548">
        <v>0</v>
      </c>
      <c r="J1548">
        <v>0</v>
      </c>
      <c r="K1548">
        <v>0</v>
      </c>
      <c r="L1548">
        <v>0</v>
      </c>
      <c r="M1548">
        <v>0</v>
      </c>
      <c r="N1548">
        <v>0</v>
      </c>
      <c r="O1548">
        <v>0</v>
      </c>
      <c r="P1548">
        <v>0</v>
      </c>
      <c r="Q1548">
        <v>0</v>
      </c>
      <c r="R1548">
        <v>0</v>
      </c>
      <c r="S1548">
        <v>0</v>
      </c>
      <c r="T1548">
        <v>0</v>
      </c>
      <c r="U1548">
        <v>0</v>
      </c>
      <c r="V1548">
        <v>0</v>
      </c>
      <c r="W1548">
        <v>0</v>
      </c>
      <c r="X1548">
        <v>0</v>
      </c>
      <c r="Y1548" s="145">
        <v>0</v>
      </c>
      <c r="Z1548">
        <v>0</v>
      </c>
      <c r="AA1548">
        <v>0</v>
      </c>
    </row>
    <row r="1549" spans="1:27" x14ac:dyDescent="0.2">
      <c r="A1549" s="89">
        <f>VLOOKUP(C1549,TabellenBDFS!$B$4:$C$2717,2,FALSE)</f>
        <v>215</v>
      </c>
      <c r="B1549" t="str">
        <f t="shared" si="26"/>
        <v>2156</v>
      </c>
      <c r="C1549" t="s">
        <v>221</v>
      </c>
      <c r="D1549">
        <v>6</v>
      </c>
      <c r="E1549">
        <v>10</v>
      </c>
      <c r="F1549">
        <v>10</v>
      </c>
      <c r="G1549">
        <v>10</v>
      </c>
      <c r="H1549">
        <v>10</v>
      </c>
      <c r="I1549">
        <v>10</v>
      </c>
      <c r="J1549">
        <v>10</v>
      </c>
      <c r="K1549">
        <v>10</v>
      </c>
      <c r="L1549">
        <v>10</v>
      </c>
      <c r="M1549">
        <v>10</v>
      </c>
      <c r="N1549">
        <v>10</v>
      </c>
      <c r="O1549">
        <v>10</v>
      </c>
      <c r="P1549">
        <v>20</v>
      </c>
      <c r="Q1549">
        <v>10</v>
      </c>
      <c r="R1549">
        <v>20</v>
      </c>
      <c r="S1549">
        <v>20</v>
      </c>
      <c r="T1549">
        <v>30</v>
      </c>
      <c r="U1549">
        <v>30</v>
      </c>
      <c r="V1549">
        <v>40</v>
      </c>
      <c r="W1549">
        <v>40</v>
      </c>
      <c r="X1549">
        <v>40</v>
      </c>
      <c r="Y1549" s="145">
        <v>40</v>
      </c>
      <c r="Z1549">
        <v>40</v>
      </c>
      <c r="AA1549">
        <v>40</v>
      </c>
    </row>
    <row r="1550" spans="1:27" x14ac:dyDescent="0.2">
      <c r="A1550" s="89">
        <f>VLOOKUP(C1550,TabellenBDFS!$B$4:$C$2717,2,FALSE)</f>
        <v>215</v>
      </c>
      <c r="B1550" t="str">
        <f t="shared" si="26"/>
        <v>2157</v>
      </c>
      <c r="C1550" t="s">
        <v>221</v>
      </c>
      <c r="D1550">
        <v>7</v>
      </c>
      <c r="E1550">
        <v>10</v>
      </c>
      <c r="F1550">
        <v>20</v>
      </c>
      <c r="G1550">
        <v>20</v>
      </c>
      <c r="H1550">
        <v>20</v>
      </c>
      <c r="I1550">
        <v>20</v>
      </c>
      <c r="J1550">
        <v>20</v>
      </c>
      <c r="K1550">
        <v>30</v>
      </c>
      <c r="L1550">
        <v>20</v>
      </c>
      <c r="M1550">
        <v>30</v>
      </c>
      <c r="N1550">
        <v>20</v>
      </c>
      <c r="O1550">
        <v>30</v>
      </c>
      <c r="P1550">
        <v>30</v>
      </c>
      <c r="Q1550">
        <v>30</v>
      </c>
      <c r="R1550">
        <v>30</v>
      </c>
      <c r="S1550">
        <v>30</v>
      </c>
      <c r="T1550">
        <v>20</v>
      </c>
      <c r="U1550">
        <v>20</v>
      </c>
      <c r="V1550">
        <v>20</v>
      </c>
      <c r="W1550">
        <v>30</v>
      </c>
      <c r="X1550">
        <v>30</v>
      </c>
      <c r="Y1550" s="145">
        <v>20</v>
      </c>
      <c r="Z1550">
        <v>20</v>
      </c>
      <c r="AA1550">
        <v>20</v>
      </c>
    </row>
    <row r="1551" spans="1:27" x14ac:dyDescent="0.2">
      <c r="A1551" s="89">
        <f>VLOOKUP(C1551,TabellenBDFS!$B$4:$C$2717,2,FALSE)</f>
        <v>216</v>
      </c>
      <c r="B1551" t="str">
        <f t="shared" si="26"/>
        <v>2161</v>
      </c>
      <c r="C1551" t="s">
        <v>222</v>
      </c>
      <c r="D1551">
        <v>1</v>
      </c>
      <c r="E1551">
        <v>60</v>
      </c>
      <c r="F1551">
        <v>60</v>
      </c>
      <c r="G1551">
        <v>60</v>
      </c>
      <c r="H1551">
        <v>70</v>
      </c>
      <c r="I1551">
        <v>70</v>
      </c>
      <c r="J1551">
        <v>60</v>
      </c>
      <c r="K1551">
        <v>60</v>
      </c>
      <c r="L1551">
        <v>50</v>
      </c>
      <c r="M1551">
        <v>50</v>
      </c>
      <c r="N1551">
        <v>50</v>
      </c>
      <c r="O1551">
        <v>60</v>
      </c>
      <c r="P1551">
        <v>60</v>
      </c>
      <c r="Q1551">
        <v>60</v>
      </c>
      <c r="R1551">
        <v>60</v>
      </c>
      <c r="S1551">
        <v>60</v>
      </c>
      <c r="T1551">
        <v>60</v>
      </c>
      <c r="U1551">
        <v>70</v>
      </c>
      <c r="V1551">
        <v>80</v>
      </c>
      <c r="W1551">
        <v>80</v>
      </c>
      <c r="X1551">
        <v>80</v>
      </c>
      <c r="Y1551" s="145">
        <v>70</v>
      </c>
      <c r="Z1551">
        <v>70</v>
      </c>
      <c r="AA1551">
        <v>60</v>
      </c>
    </row>
    <row r="1552" spans="1:27" x14ac:dyDescent="0.2">
      <c r="A1552" s="89">
        <f>VLOOKUP(C1552,TabellenBDFS!$B$4:$C$2717,2,FALSE)</f>
        <v>216</v>
      </c>
      <c r="B1552" t="str">
        <f t="shared" si="26"/>
        <v>2162</v>
      </c>
      <c r="C1552" t="s">
        <v>222</v>
      </c>
      <c r="D1552">
        <v>2</v>
      </c>
      <c r="E1552">
        <v>10</v>
      </c>
      <c r="F1552">
        <v>10</v>
      </c>
      <c r="G1552">
        <v>10</v>
      </c>
      <c r="H1552">
        <v>10</v>
      </c>
      <c r="I1552">
        <v>10</v>
      </c>
      <c r="J1552">
        <v>10</v>
      </c>
      <c r="K1552">
        <v>10</v>
      </c>
      <c r="L1552">
        <v>10</v>
      </c>
      <c r="M1552">
        <v>10</v>
      </c>
      <c r="N1552">
        <v>10</v>
      </c>
      <c r="O1552">
        <v>10</v>
      </c>
      <c r="P1552">
        <v>10</v>
      </c>
      <c r="Q1552">
        <v>10</v>
      </c>
      <c r="R1552">
        <v>10</v>
      </c>
      <c r="S1552">
        <v>10</v>
      </c>
      <c r="T1552">
        <v>10</v>
      </c>
      <c r="U1552">
        <v>10</v>
      </c>
      <c r="V1552">
        <v>10</v>
      </c>
      <c r="W1552">
        <v>10</v>
      </c>
      <c r="X1552">
        <v>10</v>
      </c>
      <c r="Y1552" s="145">
        <v>10</v>
      </c>
      <c r="Z1552">
        <v>10</v>
      </c>
      <c r="AA1552">
        <v>10</v>
      </c>
    </row>
    <row r="1553" spans="1:27" x14ac:dyDescent="0.2">
      <c r="A1553" s="89">
        <f>VLOOKUP(C1553,TabellenBDFS!$B$4:$C$2717,2,FALSE)</f>
        <v>216</v>
      </c>
      <c r="B1553" t="str">
        <f t="shared" si="26"/>
        <v>2163</v>
      </c>
      <c r="C1553" t="s">
        <v>222</v>
      </c>
      <c r="D1553">
        <v>3</v>
      </c>
      <c r="E1553">
        <v>0</v>
      </c>
      <c r="F1553">
        <v>0</v>
      </c>
      <c r="G1553">
        <v>0</v>
      </c>
      <c r="H1553">
        <v>0</v>
      </c>
      <c r="I1553">
        <v>0</v>
      </c>
      <c r="J1553">
        <v>0</v>
      </c>
      <c r="K1553">
        <v>0</v>
      </c>
      <c r="L1553">
        <v>0</v>
      </c>
      <c r="M1553">
        <v>0</v>
      </c>
      <c r="N1553">
        <v>0</v>
      </c>
      <c r="O1553">
        <v>0</v>
      </c>
      <c r="P1553">
        <v>0</v>
      </c>
      <c r="Q1553">
        <v>0</v>
      </c>
      <c r="R1553">
        <v>0</v>
      </c>
      <c r="S1553">
        <v>0</v>
      </c>
      <c r="T1553">
        <v>0</v>
      </c>
      <c r="U1553">
        <v>10</v>
      </c>
      <c r="V1553">
        <v>10</v>
      </c>
      <c r="W1553">
        <v>10</v>
      </c>
      <c r="X1553">
        <v>10</v>
      </c>
      <c r="Y1553" s="145">
        <v>10</v>
      </c>
      <c r="Z1553">
        <v>10</v>
      </c>
      <c r="AA1553">
        <v>10</v>
      </c>
    </row>
    <row r="1554" spans="1:27" x14ac:dyDescent="0.2">
      <c r="A1554" s="89">
        <f>VLOOKUP(C1554,TabellenBDFS!$B$4:$C$2717,2,FALSE)</f>
        <v>216</v>
      </c>
      <c r="B1554" t="str">
        <f t="shared" ref="B1554:B1610" si="27">CONCATENATE(A1554,D1554)</f>
        <v>2164</v>
      </c>
      <c r="C1554" t="s">
        <v>222</v>
      </c>
      <c r="D1554">
        <v>4</v>
      </c>
      <c r="E1554">
        <v>0</v>
      </c>
      <c r="F1554">
        <v>0</v>
      </c>
      <c r="G1554">
        <v>0</v>
      </c>
      <c r="H1554">
        <v>0</v>
      </c>
      <c r="I1554">
        <v>0</v>
      </c>
      <c r="J1554">
        <v>0</v>
      </c>
      <c r="K1554">
        <v>0</v>
      </c>
      <c r="L1554">
        <v>0</v>
      </c>
      <c r="M1554">
        <v>0</v>
      </c>
      <c r="N1554">
        <v>0</v>
      </c>
      <c r="O1554">
        <v>0</v>
      </c>
      <c r="P1554">
        <v>0</v>
      </c>
      <c r="Q1554">
        <v>0</v>
      </c>
      <c r="R1554">
        <v>0</v>
      </c>
      <c r="S1554">
        <v>0</v>
      </c>
      <c r="T1554">
        <v>0</v>
      </c>
      <c r="U1554">
        <v>0</v>
      </c>
      <c r="V1554">
        <v>0</v>
      </c>
      <c r="W1554">
        <v>0</v>
      </c>
      <c r="X1554">
        <v>0</v>
      </c>
      <c r="Y1554" s="145">
        <v>0</v>
      </c>
      <c r="Z1554">
        <v>0</v>
      </c>
      <c r="AA1554">
        <v>0</v>
      </c>
    </row>
    <row r="1555" spans="1:27" x14ac:dyDescent="0.2">
      <c r="A1555" s="89">
        <f>VLOOKUP(C1555,TabellenBDFS!$B$4:$C$2717,2,FALSE)</f>
        <v>216</v>
      </c>
      <c r="B1555" t="str">
        <f t="shared" si="27"/>
        <v>2165</v>
      </c>
      <c r="C1555" t="s">
        <v>222</v>
      </c>
      <c r="D1555">
        <v>5</v>
      </c>
      <c r="E1555">
        <v>0</v>
      </c>
      <c r="F1555">
        <v>0</v>
      </c>
      <c r="G1555">
        <v>0</v>
      </c>
      <c r="H1555">
        <v>0</v>
      </c>
      <c r="I1555">
        <v>0</v>
      </c>
      <c r="J1555">
        <v>0</v>
      </c>
      <c r="K1555">
        <v>0</v>
      </c>
      <c r="L1555">
        <v>0</v>
      </c>
      <c r="M1555">
        <v>0</v>
      </c>
      <c r="N1555">
        <v>0</v>
      </c>
      <c r="O1555">
        <v>0</v>
      </c>
      <c r="P1555">
        <v>0</v>
      </c>
      <c r="Q1555">
        <v>0</v>
      </c>
      <c r="R1555">
        <v>0</v>
      </c>
      <c r="S1555">
        <v>0</v>
      </c>
      <c r="T1555">
        <v>0</v>
      </c>
      <c r="U1555">
        <v>0</v>
      </c>
      <c r="V1555">
        <v>0</v>
      </c>
      <c r="W1555">
        <v>0</v>
      </c>
      <c r="X1555">
        <v>0</v>
      </c>
      <c r="Y1555" s="145">
        <v>0</v>
      </c>
      <c r="Z1555">
        <v>0</v>
      </c>
      <c r="AA1555">
        <v>0</v>
      </c>
    </row>
    <row r="1556" spans="1:27" x14ac:dyDescent="0.2">
      <c r="A1556" s="89">
        <f>VLOOKUP(C1556,TabellenBDFS!$B$4:$C$2717,2,FALSE)</f>
        <v>216</v>
      </c>
      <c r="B1556" t="str">
        <f t="shared" si="27"/>
        <v>2166</v>
      </c>
      <c r="C1556" t="s">
        <v>222</v>
      </c>
      <c r="D1556">
        <v>6</v>
      </c>
      <c r="E1556">
        <v>40</v>
      </c>
      <c r="F1556">
        <v>40</v>
      </c>
      <c r="G1556">
        <v>40</v>
      </c>
      <c r="H1556">
        <v>40</v>
      </c>
      <c r="I1556">
        <v>40</v>
      </c>
      <c r="J1556">
        <v>40</v>
      </c>
      <c r="K1556">
        <v>30</v>
      </c>
      <c r="L1556">
        <v>30</v>
      </c>
      <c r="M1556">
        <v>30</v>
      </c>
      <c r="N1556">
        <v>30</v>
      </c>
      <c r="O1556">
        <v>30</v>
      </c>
      <c r="P1556">
        <v>30</v>
      </c>
      <c r="Q1556">
        <v>30</v>
      </c>
      <c r="R1556">
        <v>30</v>
      </c>
      <c r="S1556">
        <v>30</v>
      </c>
      <c r="T1556">
        <v>30</v>
      </c>
      <c r="U1556">
        <v>30</v>
      </c>
      <c r="V1556">
        <v>30</v>
      </c>
      <c r="W1556">
        <v>30</v>
      </c>
      <c r="X1556">
        <v>30</v>
      </c>
      <c r="Y1556" s="145">
        <v>30</v>
      </c>
      <c r="Z1556">
        <v>30</v>
      </c>
      <c r="AA1556">
        <v>20</v>
      </c>
    </row>
    <row r="1557" spans="1:27" x14ac:dyDescent="0.2">
      <c r="A1557" s="89">
        <f>VLOOKUP(C1557,TabellenBDFS!$B$4:$C$2717,2,FALSE)</f>
        <v>216</v>
      </c>
      <c r="B1557" t="str">
        <f t="shared" si="27"/>
        <v>2167</v>
      </c>
      <c r="C1557" t="s">
        <v>222</v>
      </c>
      <c r="D1557">
        <v>7</v>
      </c>
      <c r="E1557">
        <v>10</v>
      </c>
      <c r="F1557">
        <v>10</v>
      </c>
      <c r="G1557">
        <v>10</v>
      </c>
      <c r="H1557">
        <v>10</v>
      </c>
      <c r="I1557">
        <v>10</v>
      </c>
      <c r="J1557">
        <v>10</v>
      </c>
      <c r="K1557">
        <v>20</v>
      </c>
      <c r="L1557">
        <v>10</v>
      </c>
      <c r="M1557">
        <v>20</v>
      </c>
      <c r="N1557">
        <v>20</v>
      </c>
      <c r="O1557">
        <v>20</v>
      </c>
      <c r="P1557">
        <v>20</v>
      </c>
      <c r="Q1557">
        <v>20</v>
      </c>
      <c r="R1557">
        <v>20</v>
      </c>
      <c r="S1557">
        <v>20</v>
      </c>
      <c r="T1557">
        <v>20</v>
      </c>
      <c r="U1557">
        <v>30</v>
      </c>
      <c r="V1557">
        <v>30</v>
      </c>
      <c r="W1557">
        <v>30</v>
      </c>
      <c r="X1557">
        <v>30</v>
      </c>
      <c r="Y1557" s="145">
        <v>30</v>
      </c>
      <c r="Z1557">
        <v>30</v>
      </c>
      <c r="AA1557">
        <v>30</v>
      </c>
    </row>
    <row r="1558" spans="1:27" x14ac:dyDescent="0.2">
      <c r="A1558" s="89">
        <f>VLOOKUP(C1558,TabellenBDFS!$B$4:$C$2717,2,FALSE)</f>
        <v>217</v>
      </c>
      <c r="B1558" t="str">
        <f t="shared" si="27"/>
        <v>2171</v>
      </c>
      <c r="C1558" t="s">
        <v>223</v>
      </c>
      <c r="D1558">
        <v>1</v>
      </c>
      <c r="E1558">
        <v>140</v>
      </c>
      <c r="F1558">
        <v>140</v>
      </c>
      <c r="G1558">
        <v>160</v>
      </c>
      <c r="H1558">
        <v>170</v>
      </c>
      <c r="I1558">
        <v>190</v>
      </c>
      <c r="J1558">
        <v>180</v>
      </c>
      <c r="K1558">
        <v>180</v>
      </c>
      <c r="L1558">
        <v>180</v>
      </c>
      <c r="M1558">
        <v>180</v>
      </c>
      <c r="N1558">
        <v>200</v>
      </c>
      <c r="O1558">
        <v>200</v>
      </c>
      <c r="P1558">
        <v>210</v>
      </c>
      <c r="Q1558">
        <v>220</v>
      </c>
      <c r="R1558">
        <v>240</v>
      </c>
      <c r="S1558">
        <v>260</v>
      </c>
      <c r="T1558">
        <v>250</v>
      </c>
      <c r="U1558">
        <v>140</v>
      </c>
      <c r="V1558">
        <v>140</v>
      </c>
      <c r="W1558">
        <v>220</v>
      </c>
      <c r="X1558">
        <v>240</v>
      </c>
      <c r="Y1558" s="145">
        <v>220</v>
      </c>
      <c r="Z1558">
        <v>220</v>
      </c>
      <c r="AA1558">
        <v>240</v>
      </c>
    </row>
    <row r="1559" spans="1:27" x14ac:dyDescent="0.2">
      <c r="A1559" s="89">
        <f>VLOOKUP(C1559,TabellenBDFS!$B$4:$C$2717,2,FALSE)</f>
        <v>217</v>
      </c>
      <c r="B1559" t="str">
        <f t="shared" si="27"/>
        <v>2172</v>
      </c>
      <c r="C1559" t="s">
        <v>223</v>
      </c>
      <c r="D1559">
        <v>2</v>
      </c>
      <c r="E1559">
        <v>20</v>
      </c>
      <c r="F1559">
        <v>30</v>
      </c>
      <c r="G1559">
        <v>30</v>
      </c>
      <c r="H1559">
        <v>30</v>
      </c>
      <c r="I1559">
        <v>40</v>
      </c>
      <c r="J1559">
        <v>30</v>
      </c>
      <c r="K1559">
        <v>30</v>
      </c>
      <c r="L1559">
        <v>30</v>
      </c>
      <c r="M1559">
        <v>30</v>
      </c>
      <c r="N1559">
        <v>30</v>
      </c>
      <c r="O1559">
        <v>40</v>
      </c>
      <c r="P1559">
        <v>40</v>
      </c>
      <c r="Q1559">
        <v>30</v>
      </c>
      <c r="R1559">
        <v>30</v>
      </c>
      <c r="S1559">
        <v>30</v>
      </c>
      <c r="T1559">
        <v>30</v>
      </c>
      <c r="U1559">
        <v>10</v>
      </c>
      <c r="V1559">
        <v>10</v>
      </c>
      <c r="W1559">
        <v>10</v>
      </c>
      <c r="X1559">
        <v>10</v>
      </c>
      <c r="Y1559" s="145">
        <v>10</v>
      </c>
      <c r="Z1559">
        <v>10</v>
      </c>
      <c r="AA1559">
        <v>10</v>
      </c>
    </row>
    <row r="1560" spans="1:27" x14ac:dyDescent="0.2">
      <c r="A1560" s="89">
        <f>VLOOKUP(C1560,TabellenBDFS!$B$4:$C$2717,2,FALSE)</f>
        <v>217</v>
      </c>
      <c r="B1560" t="str">
        <f t="shared" si="27"/>
        <v>2173</v>
      </c>
      <c r="C1560" t="s">
        <v>223</v>
      </c>
      <c r="D1560">
        <v>3</v>
      </c>
      <c r="E1560">
        <v>0</v>
      </c>
      <c r="F1560">
        <v>0</v>
      </c>
      <c r="G1560">
        <v>10</v>
      </c>
      <c r="H1560">
        <v>10</v>
      </c>
      <c r="I1560">
        <v>20</v>
      </c>
      <c r="J1560">
        <v>20</v>
      </c>
      <c r="K1560">
        <v>20</v>
      </c>
      <c r="L1560">
        <v>20</v>
      </c>
      <c r="M1560">
        <v>30</v>
      </c>
      <c r="N1560">
        <v>40</v>
      </c>
      <c r="O1560">
        <v>40</v>
      </c>
      <c r="P1560">
        <v>40</v>
      </c>
      <c r="Q1560">
        <v>40</v>
      </c>
      <c r="R1560">
        <v>40</v>
      </c>
      <c r="S1560">
        <v>40</v>
      </c>
      <c r="T1560">
        <v>40</v>
      </c>
      <c r="U1560">
        <v>20</v>
      </c>
      <c r="V1560">
        <v>30</v>
      </c>
      <c r="W1560">
        <v>60</v>
      </c>
      <c r="X1560">
        <v>60</v>
      </c>
      <c r="Y1560" s="145">
        <v>60</v>
      </c>
      <c r="Z1560">
        <v>60</v>
      </c>
      <c r="AA1560">
        <v>60</v>
      </c>
    </row>
    <row r="1561" spans="1:27" x14ac:dyDescent="0.2">
      <c r="A1561" s="89">
        <f>VLOOKUP(C1561,TabellenBDFS!$B$4:$C$2717,2,FALSE)</f>
        <v>217</v>
      </c>
      <c r="B1561" t="str">
        <f t="shared" si="27"/>
        <v>2174</v>
      </c>
      <c r="C1561" t="s">
        <v>223</v>
      </c>
      <c r="D1561">
        <v>4</v>
      </c>
      <c r="E1561">
        <v>0</v>
      </c>
      <c r="F1561">
        <v>0</v>
      </c>
      <c r="G1561">
        <v>0</v>
      </c>
      <c r="H1561">
        <v>0</v>
      </c>
      <c r="I1561">
        <v>10</v>
      </c>
      <c r="J1561">
        <v>10</v>
      </c>
      <c r="K1561">
        <v>10</v>
      </c>
      <c r="L1561">
        <v>10</v>
      </c>
      <c r="M1561">
        <v>10</v>
      </c>
      <c r="N1561">
        <v>10</v>
      </c>
      <c r="O1561">
        <v>10</v>
      </c>
      <c r="P1561">
        <v>10</v>
      </c>
      <c r="Q1561">
        <v>10</v>
      </c>
      <c r="R1561">
        <v>10</v>
      </c>
      <c r="S1561">
        <v>10</v>
      </c>
      <c r="T1561">
        <v>10</v>
      </c>
      <c r="U1561">
        <v>0</v>
      </c>
      <c r="V1561">
        <v>0</v>
      </c>
      <c r="W1561">
        <v>10</v>
      </c>
      <c r="X1561">
        <v>10</v>
      </c>
      <c r="Y1561" s="145">
        <v>10</v>
      </c>
      <c r="Z1561">
        <v>10</v>
      </c>
      <c r="AA1561">
        <v>20</v>
      </c>
    </row>
    <row r="1562" spans="1:27" x14ac:dyDescent="0.2">
      <c r="A1562" s="89">
        <f>VLOOKUP(C1562,TabellenBDFS!$B$4:$C$2717,2,FALSE)</f>
        <v>217</v>
      </c>
      <c r="B1562" t="str">
        <f t="shared" si="27"/>
        <v>2175</v>
      </c>
      <c r="C1562" t="s">
        <v>223</v>
      </c>
      <c r="D1562">
        <v>5</v>
      </c>
      <c r="E1562">
        <v>0</v>
      </c>
      <c r="F1562">
        <v>0</v>
      </c>
      <c r="G1562">
        <v>0</v>
      </c>
      <c r="H1562">
        <v>0</v>
      </c>
      <c r="I1562">
        <v>0</v>
      </c>
      <c r="J1562">
        <v>0</v>
      </c>
      <c r="K1562">
        <v>0</v>
      </c>
      <c r="L1562">
        <v>0</v>
      </c>
      <c r="M1562">
        <v>0</v>
      </c>
      <c r="N1562">
        <v>0</v>
      </c>
      <c r="O1562">
        <v>0</v>
      </c>
      <c r="P1562">
        <v>0</v>
      </c>
      <c r="Q1562">
        <v>0</v>
      </c>
      <c r="R1562">
        <v>0</v>
      </c>
      <c r="S1562">
        <v>0</v>
      </c>
      <c r="T1562">
        <v>0</v>
      </c>
      <c r="U1562">
        <v>0</v>
      </c>
      <c r="V1562">
        <v>10</v>
      </c>
      <c r="W1562">
        <v>10</v>
      </c>
      <c r="X1562">
        <v>10</v>
      </c>
      <c r="Y1562" s="145">
        <v>10</v>
      </c>
      <c r="Z1562">
        <v>10</v>
      </c>
      <c r="AA1562">
        <v>10</v>
      </c>
    </row>
    <row r="1563" spans="1:27" x14ac:dyDescent="0.2">
      <c r="A1563" s="89">
        <f>VLOOKUP(C1563,TabellenBDFS!$B$4:$C$2717,2,FALSE)</f>
        <v>217</v>
      </c>
      <c r="B1563" t="str">
        <f t="shared" si="27"/>
        <v>2176</v>
      </c>
      <c r="C1563" t="s">
        <v>223</v>
      </c>
      <c r="D1563">
        <v>6</v>
      </c>
      <c r="E1563">
        <v>60</v>
      </c>
      <c r="F1563">
        <v>60</v>
      </c>
      <c r="G1563">
        <v>70</v>
      </c>
      <c r="H1563">
        <v>70</v>
      </c>
      <c r="I1563">
        <v>70</v>
      </c>
      <c r="J1563">
        <v>70</v>
      </c>
      <c r="K1563">
        <v>60</v>
      </c>
      <c r="L1563">
        <v>60</v>
      </c>
      <c r="M1563">
        <v>60</v>
      </c>
      <c r="N1563">
        <v>60</v>
      </c>
      <c r="O1563">
        <v>60</v>
      </c>
      <c r="P1563">
        <v>60</v>
      </c>
      <c r="Q1563">
        <v>70</v>
      </c>
      <c r="R1563">
        <v>70</v>
      </c>
      <c r="S1563">
        <v>80</v>
      </c>
      <c r="T1563">
        <v>70</v>
      </c>
      <c r="U1563">
        <v>50</v>
      </c>
      <c r="V1563">
        <v>50</v>
      </c>
      <c r="W1563">
        <v>50</v>
      </c>
      <c r="X1563">
        <v>50</v>
      </c>
      <c r="Y1563" s="145">
        <v>50</v>
      </c>
      <c r="Z1563">
        <v>50</v>
      </c>
      <c r="AA1563">
        <v>50</v>
      </c>
    </row>
    <row r="1564" spans="1:27" x14ac:dyDescent="0.2">
      <c r="A1564" s="89">
        <f>VLOOKUP(C1564,TabellenBDFS!$B$4:$C$2717,2,FALSE)</f>
        <v>217</v>
      </c>
      <c r="B1564" t="str">
        <f t="shared" si="27"/>
        <v>2177</v>
      </c>
      <c r="C1564" t="s">
        <v>223</v>
      </c>
      <c r="D1564">
        <v>7</v>
      </c>
      <c r="E1564">
        <v>50</v>
      </c>
      <c r="F1564">
        <v>50</v>
      </c>
      <c r="G1564">
        <v>50</v>
      </c>
      <c r="H1564">
        <v>60</v>
      </c>
      <c r="I1564">
        <v>60</v>
      </c>
      <c r="J1564">
        <v>50</v>
      </c>
      <c r="K1564">
        <v>50</v>
      </c>
      <c r="L1564">
        <v>60</v>
      </c>
      <c r="M1564">
        <v>60</v>
      </c>
      <c r="N1564">
        <v>60</v>
      </c>
      <c r="O1564">
        <v>60</v>
      </c>
      <c r="P1564">
        <v>60</v>
      </c>
      <c r="Q1564">
        <v>70</v>
      </c>
      <c r="R1564">
        <v>90</v>
      </c>
      <c r="S1564">
        <v>100</v>
      </c>
      <c r="T1564">
        <v>100</v>
      </c>
      <c r="U1564">
        <v>60</v>
      </c>
      <c r="V1564">
        <v>50</v>
      </c>
      <c r="W1564">
        <v>80</v>
      </c>
      <c r="X1564">
        <v>90</v>
      </c>
      <c r="Y1564" s="145">
        <v>80</v>
      </c>
      <c r="Z1564">
        <v>80</v>
      </c>
      <c r="AA1564">
        <v>90</v>
      </c>
    </row>
    <row r="1565" spans="1:27" x14ac:dyDescent="0.2">
      <c r="A1565" s="89">
        <f>VLOOKUP(C1565,TabellenBDFS!$B$4:$C$2717,2,FALSE)</f>
        <v>218</v>
      </c>
      <c r="B1565" t="str">
        <f t="shared" si="27"/>
        <v>2181</v>
      </c>
      <c r="C1565" t="s">
        <v>224</v>
      </c>
      <c r="D1565">
        <v>1</v>
      </c>
      <c r="E1565">
        <v>40</v>
      </c>
      <c r="F1565">
        <v>40</v>
      </c>
      <c r="G1565">
        <v>50</v>
      </c>
      <c r="H1565">
        <v>50</v>
      </c>
      <c r="I1565">
        <v>50</v>
      </c>
      <c r="J1565">
        <v>50</v>
      </c>
      <c r="K1565">
        <v>50</v>
      </c>
      <c r="L1565">
        <v>50</v>
      </c>
      <c r="M1565">
        <v>50</v>
      </c>
      <c r="N1565">
        <v>50</v>
      </c>
      <c r="O1565">
        <v>50</v>
      </c>
      <c r="P1565">
        <v>70</v>
      </c>
      <c r="Q1565">
        <v>60</v>
      </c>
      <c r="R1565">
        <v>70</v>
      </c>
      <c r="S1565">
        <v>70</v>
      </c>
      <c r="T1565">
        <v>70</v>
      </c>
      <c r="U1565">
        <v>80</v>
      </c>
      <c r="V1565">
        <v>70</v>
      </c>
      <c r="W1565">
        <v>70</v>
      </c>
      <c r="X1565">
        <v>70</v>
      </c>
      <c r="Y1565" s="145">
        <v>70</v>
      </c>
      <c r="Z1565">
        <v>70</v>
      </c>
      <c r="AA1565">
        <v>70</v>
      </c>
    </row>
    <row r="1566" spans="1:27" x14ac:dyDescent="0.2">
      <c r="A1566" s="89">
        <f>VLOOKUP(C1566,TabellenBDFS!$B$4:$C$2717,2,FALSE)</f>
        <v>218</v>
      </c>
      <c r="B1566" t="str">
        <f t="shared" si="27"/>
        <v>2182</v>
      </c>
      <c r="C1566" t="s">
        <v>224</v>
      </c>
      <c r="D1566">
        <v>2</v>
      </c>
      <c r="E1566">
        <v>10</v>
      </c>
      <c r="F1566">
        <v>10</v>
      </c>
      <c r="G1566">
        <v>10</v>
      </c>
      <c r="H1566">
        <v>10</v>
      </c>
      <c r="I1566">
        <v>10</v>
      </c>
      <c r="J1566">
        <v>10</v>
      </c>
      <c r="K1566">
        <v>10</v>
      </c>
      <c r="L1566">
        <v>10</v>
      </c>
      <c r="M1566">
        <v>10</v>
      </c>
      <c r="N1566">
        <v>10</v>
      </c>
      <c r="O1566">
        <v>10</v>
      </c>
      <c r="P1566">
        <v>10</v>
      </c>
      <c r="Q1566">
        <v>10</v>
      </c>
      <c r="R1566">
        <v>10</v>
      </c>
      <c r="S1566">
        <v>10</v>
      </c>
      <c r="T1566">
        <v>10</v>
      </c>
      <c r="U1566">
        <v>10</v>
      </c>
      <c r="V1566">
        <v>10</v>
      </c>
      <c r="W1566">
        <v>10</v>
      </c>
      <c r="X1566">
        <v>10</v>
      </c>
      <c r="Y1566" s="145">
        <v>10</v>
      </c>
      <c r="Z1566">
        <v>10</v>
      </c>
      <c r="AA1566">
        <v>10</v>
      </c>
    </row>
    <row r="1567" spans="1:27" x14ac:dyDescent="0.2">
      <c r="A1567" s="89">
        <f>VLOOKUP(C1567,TabellenBDFS!$B$4:$C$2717,2,FALSE)</f>
        <v>218</v>
      </c>
      <c r="B1567" t="str">
        <f t="shared" si="27"/>
        <v>2183</v>
      </c>
      <c r="C1567" t="s">
        <v>224</v>
      </c>
      <c r="D1567">
        <v>3</v>
      </c>
      <c r="E1567">
        <v>0</v>
      </c>
      <c r="F1567">
        <v>0</v>
      </c>
      <c r="G1567">
        <v>0</v>
      </c>
      <c r="H1567">
        <v>0</v>
      </c>
      <c r="I1567">
        <v>0</v>
      </c>
      <c r="J1567">
        <v>0</v>
      </c>
      <c r="K1567">
        <v>0</v>
      </c>
      <c r="L1567">
        <v>0</v>
      </c>
      <c r="M1567">
        <v>0</v>
      </c>
      <c r="N1567">
        <v>0</v>
      </c>
      <c r="O1567">
        <v>0</v>
      </c>
      <c r="P1567">
        <v>0</v>
      </c>
      <c r="Q1567">
        <v>0</v>
      </c>
      <c r="R1567">
        <v>0</v>
      </c>
      <c r="S1567">
        <v>0</v>
      </c>
      <c r="T1567">
        <v>0</v>
      </c>
      <c r="U1567">
        <v>0</v>
      </c>
      <c r="V1567">
        <v>0</v>
      </c>
      <c r="W1567">
        <v>0</v>
      </c>
      <c r="X1567">
        <v>0</v>
      </c>
      <c r="Y1567" s="145">
        <v>0</v>
      </c>
      <c r="Z1567">
        <v>0</v>
      </c>
      <c r="AA1567">
        <v>0</v>
      </c>
    </row>
    <row r="1568" spans="1:27" x14ac:dyDescent="0.2">
      <c r="A1568" s="89">
        <f>VLOOKUP(C1568,TabellenBDFS!$B$4:$C$2717,2,FALSE)</f>
        <v>218</v>
      </c>
      <c r="B1568" t="str">
        <f t="shared" si="27"/>
        <v>2184</v>
      </c>
      <c r="C1568" t="s">
        <v>224</v>
      </c>
      <c r="D1568">
        <v>4</v>
      </c>
      <c r="E1568">
        <v>0</v>
      </c>
      <c r="F1568">
        <v>0</v>
      </c>
      <c r="G1568">
        <v>0</v>
      </c>
      <c r="H1568">
        <v>0</v>
      </c>
      <c r="I1568">
        <v>0</v>
      </c>
      <c r="J1568">
        <v>0</v>
      </c>
      <c r="K1568">
        <v>0</v>
      </c>
      <c r="L1568">
        <v>0</v>
      </c>
      <c r="M1568">
        <v>0</v>
      </c>
      <c r="N1568">
        <v>0</v>
      </c>
      <c r="O1568">
        <v>0</v>
      </c>
      <c r="P1568">
        <v>0</v>
      </c>
      <c r="Q1568">
        <v>0</v>
      </c>
      <c r="R1568">
        <v>0</v>
      </c>
      <c r="S1568">
        <v>0</v>
      </c>
      <c r="T1568">
        <v>0</v>
      </c>
      <c r="U1568">
        <v>0</v>
      </c>
      <c r="V1568">
        <v>0</v>
      </c>
      <c r="W1568">
        <v>0</v>
      </c>
      <c r="X1568">
        <v>0</v>
      </c>
      <c r="Y1568" s="145">
        <v>0</v>
      </c>
      <c r="Z1568">
        <v>0</v>
      </c>
      <c r="AA1568">
        <v>0</v>
      </c>
    </row>
    <row r="1569" spans="1:27" x14ac:dyDescent="0.2">
      <c r="A1569" s="89">
        <f>VLOOKUP(C1569,TabellenBDFS!$B$4:$C$2717,2,FALSE)</f>
        <v>218</v>
      </c>
      <c r="B1569" t="str">
        <f t="shared" si="27"/>
        <v>2185</v>
      </c>
      <c r="C1569" t="s">
        <v>224</v>
      </c>
      <c r="D1569">
        <v>5</v>
      </c>
      <c r="E1569">
        <v>0</v>
      </c>
      <c r="F1569">
        <v>0</v>
      </c>
      <c r="G1569">
        <v>0</v>
      </c>
      <c r="H1569">
        <v>0</v>
      </c>
      <c r="I1569">
        <v>0</v>
      </c>
      <c r="J1569">
        <v>0</v>
      </c>
      <c r="K1569">
        <v>0</v>
      </c>
      <c r="L1569">
        <v>0</v>
      </c>
      <c r="M1569">
        <v>0</v>
      </c>
      <c r="N1569">
        <v>0</v>
      </c>
      <c r="O1569">
        <v>0</v>
      </c>
      <c r="P1569">
        <v>0</v>
      </c>
      <c r="Q1569">
        <v>0</v>
      </c>
      <c r="R1569">
        <v>0</v>
      </c>
      <c r="S1569">
        <v>0</v>
      </c>
      <c r="T1569">
        <v>0</v>
      </c>
      <c r="U1569">
        <v>0</v>
      </c>
      <c r="V1569">
        <v>0</v>
      </c>
      <c r="W1569">
        <v>0</v>
      </c>
      <c r="X1569">
        <v>0</v>
      </c>
      <c r="Y1569" s="145">
        <v>0</v>
      </c>
      <c r="Z1569">
        <v>0</v>
      </c>
      <c r="AA1569">
        <v>0</v>
      </c>
    </row>
    <row r="1570" spans="1:27" x14ac:dyDescent="0.2">
      <c r="A1570" s="89">
        <f>VLOOKUP(C1570,TabellenBDFS!$B$4:$C$2717,2,FALSE)</f>
        <v>218</v>
      </c>
      <c r="B1570" t="str">
        <f t="shared" si="27"/>
        <v>2186</v>
      </c>
      <c r="C1570" t="s">
        <v>224</v>
      </c>
      <c r="D1570">
        <v>6</v>
      </c>
      <c r="E1570">
        <v>30</v>
      </c>
      <c r="F1570">
        <v>30</v>
      </c>
      <c r="G1570">
        <v>30</v>
      </c>
      <c r="H1570">
        <v>30</v>
      </c>
      <c r="I1570">
        <v>30</v>
      </c>
      <c r="J1570">
        <v>30</v>
      </c>
      <c r="K1570">
        <v>30</v>
      </c>
      <c r="L1570">
        <v>40</v>
      </c>
      <c r="M1570">
        <v>40</v>
      </c>
      <c r="N1570">
        <v>40</v>
      </c>
      <c r="O1570">
        <v>40</v>
      </c>
      <c r="P1570">
        <v>50</v>
      </c>
      <c r="Q1570">
        <v>50</v>
      </c>
      <c r="R1570">
        <v>50</v>
      </c>
      <c r="S1570">
        <v>50</v>
      </c>
      <c r="T1570">
        <v>50</v>
      </c>
      <c r="U1570">
        <v>60</v>
      </c>
      <c r="V1570">
        <v>60</v>
      </c>
      <c r="W1570">
        <v>50</v>
      </c>
      <c r="X1570">
        <v>50</v>
      </c>
      <c r="Y1570" s="145">
        <v>50</v>
      </c>
      <c r="Z1570">
        <v>50</v>
      </c>
      <c r="AA1570">
        <v>50</v>
      </c>
    </row>
    <row r="1571" spans="1:27" x14ac:dyDescent="0.2">
      <c r="A1571" s="89">
        <f>VLOOKUP(C1571,TabellenBDFS!$B$4:$C$2717,2,FALSE)</f>
        <v>218</v>
      </c>
      <c r="B1571" t="str">
        <f t="shared" si="27"/>
        <v>2187</v>
      </c>
      <c r="C1571" t="s">
        <v>224</v>
      </c>
      <c r="D1571">
        <v>7</v>
      </c>
      <c r="E1571">
        <v>10</v>
      </c>
      <c r="F1571">
        <v>10</v>
      </c>
      <c r="G1571">
        <v>0</v>
      </c>
      <c r="H1571">
        <v>10</v>
      </c>
      <c r="I1571">
        <v>10</v>
      </c>
      <c r="J1571">
        <v>0</v>
      </c>
      <c r="K1571">
        <v>0</v>
      </c>
      <c r="L1571">
        <v>0</v>
      </c>
      <c r="M1571">
        <v>0</v>
      </c>
      <c r="N1571">
        <v>0</v>
      </c>
      <c r="O1571">
        <v>0</v>
      </c>
      <c r="P1571">
        <v>10</v>
      </c>
      <c r="Q1571">
        <v>10</v>
      </c>
      <c r="R1571">
        <v>10</v>
      </c>
      <c r="S1571">
        <v>10</v>
      </c>
      <c r="T1571">
        <v>10</v>
      </c>
      <c r="U1571">
        <v>10</v>
      </c>
      <c r="V1571">
        <v>10</v>
      </c>
      <c r="W1571">
        <v>10</v>
      </c>
      <c r="X1571">
        <v>10</v>
      </c>
      <c r="Y1571" s="145">
        <v>10</v>
      </c>
      <c r="Z1571">
        <v>10</v>
      </c>
      <c r="AA1571">
        <v>10</v>
      </c>
    </row>
    <row r="1572" spans="1:27" x14ac:dyDescent="0.2">
      <c r="A1572" s="89">
        <f>VLOOKUP(C1572,TabellenBDFS!$B$4:$C$2717,2,FALSE)</f>
        <v>219</v>
      </c>
      <c r="B1572" t="str">
        <f t="shared" si="27"/>
        <v>2191</v>
      </c>
      <c r="C1572" t="s">
        <v>225</v>
      </c>
      <c r="D1572">
        <v>1</v>
      </c>
      <c r="E1572">
        <v>90</v>
      </c>
      <c r="F1572">
        <v>100</v>
      </c>
      <c r="G1572">
        <v>110</v>
      </c>
      <c r="H1572">
        <v>120</v>
      </c>
      <c r="I1572">
        <v>130</v>
      </c>
      <c r="J1572">
        <v>140</v>
      </c>
      <c r="K1572">
        <v>130</v>
      </c>
      <c r="L1572">
        <v>130</v>
      </c>
      <c r="M1572">
        <v>140</v>
      </c>
      <c r="N1572">
        <v>130</v>
      </c>
      <c r="O1572">
        <v>140</v>
      </c>
      <c r="P1572">
        <v>140</v>
      </c>
      <c r="Q1572">
        <v>130</v>
      </c>
      <c r="R1572">
        <v>140</v>
      </c>
      <c r="S1572">
        <v>140</v>
      </c>
      <c r="T1572">
        <v>150</v>
      </c>
      <c r="U1572">
        <v>150</v>
      </c>
      <c r="V1572">
        <v>150</v>
      </c>
      <c r="W1572">
        <v>150</v>
      </c>
      <c r="X1572">
        <v>150</v>
      </c>
      <c r="Y1572" s="145">
        <v>150</v>
      </c>
      <c r="Z1572">
        <v>130</v>
      </c>
      <c r="AA1572">
        <v>120</v>
      </c>
    </row>
    <row r="1573" spans="1:27" x14ac:dyDescent="0.2">
      <c r="A1573" s="89">
        <f>VLOOKUP(C1573,TabellenBDFS!$B$4:$C$2717,2,FALSE)</f>
        <v>219</v>
      </c>
      <c r="B1573" t="str">
        <f t="shared" si="27"/>
        <v>2192</v>
      </c>
      <c r="C1573" t="s">
        <v>225</v>
      </c>
      <c r="D1573">
        <v>2</v>
      </c>
      <c r="E1573">
        <v>10</v>
      </c>
      <c r="F1573">
        <v>10</v>
      </c>
      <c r="G1573">
        <v>10</v>
      </c>
      <c r="H1573">
        <v>10</v>
      </c>
      <c r="I1573">
        <v>10</v>
      </c>
      <c r="J1573">
        <v>10</v>
      </c>
      <c r="K1573">
        <v>10</v>
      </c>
      <c r="L1573">
        <v>10</v>
      </c>
      <c r="M1573">
        <v>10</v>
      </c>
      <c r="N1573">
        <v>10</v>
      </c>
      <c r="O1573">
        <v>10</v>
      </c>
      <c r="P1573">
        <v>10</v>
      </c>
      <c r="Q1573">
        <v>10</v>
      </c>
      <c r="R1573">
        <v>10</v>
      </c>
      <c r="S1573">
        <v>10</v>
      </c>
      <c r="T1573">
        <v>10</v>
      </c>
      <c r="U1573">
        <v>10</v>
      </c>
      <c r="V1573">
        <v>10</v>
      </c>
      <c r="W1573">
        <v>10</v>
      </c>
      <c r="X1573">
        <v>10</v>
      </c>
      <c r="Y1573" s="145">
        <v>10</v>
      </c>
      <c r="Z1573">
        <v>0</v>
      </c>
      <c r="AA1573">
        <v>0</v>
      </c>
    </row>
    <row r="1574" spans="1:27" x14ac:dyDescent="0.2">
      <c r="A1574" s="89">
        <f>VLOOKUP(C1574,TabellenBDFS!$B$4:$C$2717,2,FALSE)</f>
        <v>219</v>
      </c>
      <c r="B1574" t="str">
        <f t="shared" si="27"/>
        <v>2193</v>
      </c>
      <c r="C1574" t="s">
        <v>225</v>
      </c>
      <c r="D1574">
        <v>3</v>
      </c>
      <c r="E1574">
        <v>0</v>
      </c>
      <c r="F1574">
        <v>0</v>
      </c>
      <c r="G1574">
        <v>0</v>
      </c>
      <c r="H1574">
        <v>0</v>
      </c>
      <c r="I1574">
        <v>0</v>
      </c>
      <c r="J1574">
        <v>0</v>
      </c>
      <c r="K1574">
        <v>10</v>
      </c>
      <c r="L1574">
        <v>10</v>
      </c>
      <c r="M1574">
        <v>10</v>
      </c>
      <c r="N1574">
        <v>10</v>
      </c>
      <c r="O1574">
        <v>10</v>
      </c>
      <c r="P1574">
        <v>10</v>
      </c>
      <c r="Q1574">
        <v>10</v>
      </c>
      <c r="R1574">
        <v>10</v>
      </c>
      <c r="S1574">
        <v>10</v>
      </c>
      <c r="T1574">
        <v>20</v>
      </c>
      <c r="U1574">
        <v>20</v>
      </c>
      <c r="V1574">
        <v>20</v>
      </c>
      <c r="W1574">
        <v>20</v>
      </c>
      <c r="X1574">
        <v>20</v>
      </c>
      <c r="Y1574" s="145">
        <v>20</v>
      </c>
      <c r="Z1574">
        <v>20</v>
      </c>
      <c r="AA1574">
        <v>20</v>
      </c>
    </row>
    <row r="1575" spans="1:27" x14ac:dyDescent="0.2">
      <c r="A1575" s="89">
        <f>VLOOKUP(C1575,TabellenBDFS!$B$4:$C$2717,2,FALSE)</f>
        <v>219</v>
      </c>
      <c r="B1575" t="str">
        <f t="shared" si="27"/>
        <v>2194</v>
      </c>
      <c r="C1575" t="s">
        <v>225</v>
      </c>
      <c r="D1575">
        <v>4</v>
      </c>
      <c r="E1575">
        <v>0</v>
      </c>
      <c r="F1575">
        <v>0</v>
      </c>
      <c r="G1575">
        <v>0</v>
      </c>
      <c r="H1575">
        <v>0</v>
      </c>
      <c r="I1575">
        <v>0</v>
      </c>
      <c r="J1575">
        <v>0</v>
      </c>
      <c r="K1575">
        <v>0</v>
      </c>
      <c r="L1575">
        <v>0</v>
      </c>
      <c r="M1575">
        <v>0</v>
      </c>
      <c r="N1575">
        <v>0</v>
      </c>
      <c r="O1575">
        <v>0</v>
      </c>
      <c r="P1575">
        <v>0</v>
      </c>
      <c r="Q1575">
        <v>0</v>
      </c>
      <c r="R1575">
        <v>0</v>
      </c>
      <c r="S1575">
        <v>10</v>
      </c>
      <c r="T1575">
        <v>10</v>
      </c>
      <c r="U1575">
        <v>10</v>
      </c>
      <c r="V1575">
        <v>10</v>
      </c>
      <c r="W1575">
        <v>10</v>
      </c>
      <c r="X1575">
        <v>10</v>
      </c>
      <c r="Y1575" s="145">
        <v>10</v>
      </c>
      <c r="Z1575">
        <v>10</v>
      </c>
      <c r="AA1575">
        <v>10</v>
      </c>
    </row>
    <row r="1576" spans="1:27" x14ac:dyDescent="0.2">
      <c r="A1576" s="89">
        <f>VLOOKUP(C1576,TabellenBDFS!$B$4:$C$2717,2,FALSE)</f>
        <v>219</v>
      </c>
      <c r="B1576" t="str">
        <f t="shared" si="27"/>
        <v>2195</v>
      </c>
      <c r="C1576" t="s">
        <v>225</v>
      </c>
      <c r="D1576">
        <v>5</v>
      </c>
      <c r="E1576">
        <v>0</v>
      </c>
      <c r="F1576">
        <v>0</v>
      </c>
      <c r="G1576">
        <v>0</v>
      </c>
      <c r="H1576">
        <v>0</v>
      </c>
      <c r="I1576">
        <v>0</v>
      </c>
      <c r="J1576">
        <v>0</v>
      </c>
      <c r="K1576">
        <v>0</v>
      </c>
      <c r="L1576">
        <v>0</v>
      </c>
      <c r="M1576">
        <v>0</v>
      </c>
      <c r="N1576">
        <v>0</v>
      </c>
      <c r="O1576">
        <v>0</v>
      </c>
      <c r="P1576">
        <v>0</v>
      </c>
      <c r="Q1576">
        <v>0</v>
      </c>
      <c r="R1576">
        <v>0</v>
      </c>
      <c r="S1576">
        <v>0</v>
      </c>
      <c r="T1576">
        <v>0</v>
      </c>
      <c r="U1576">
        <v>0</v>
      </c>
      <c r="V1576">
        <v>0</v>
      </c>
      <c r="W1576">
        <v>0</v>
      </c>
      <c r="X1576">
        <v>0</v>
      </c>
      <c r="Y1576" s="145">
        <v>0</v>
      </c>
      <c r="Z1576">
        <v>0</v>
      </c>
      <c r="AA1576">
        <v>0</v>
      </c>
    </row>
    <row r="1577" spans="1:27" x14ac:dyDescent="0.2">
      <c r="A1577" s="89">
        <f>VLOOKUP(C1577,TabellenBDFS!$B$4:$C$2717,2,FALSE)</f>
        <v>219</v>
      </c>
      <c r="B1577" t="str">
        <f t="shared" si="27"/>
        <v>2196</v>
      </c>
      <c r="C1577" t="s">
        <v>225</v>
      </c>
      <c r="D1577">
        <v>6</v>
      </c>
      <c r="E1577">
        <v>50</v>
      </c>
      <c r="F1577">
        <v>50</v>
      </c>
      <c r="G1577">
        <v>60</v>
      </c>
      <c r="H1577">
        <v>50</v>
      </c>
      <c r="I1577">
        <v>60</v>
      </c>
      <c r="J1577">
        <v>60</v>
      </c>
      <c r="K1577">
        <v>60</v>
      </c>
      <c r="L1577">
        <v>60</v>
      </c>
      <c r="M1577">
        <v>60</v>
      </c>
      <c r="N1577">
        <v>60</v>
      </c>
      <c r="O1577">
        <v>70</v>
      </c>
      <c r="P1577">
        <v>60</v>
      </c>
      <c r="Q1577">
        <v>70</v>
      </c>
      <c r="R1577">
        <v>60</v>
      </c>
      <c r="S1577">
        <v>70</v>
      </c>
      <c r="T1577">
        <v>70</v>
      </c>
      <c r="U1577">
        <v>80</v>
      </c>
      <c r="V1577">
        <v>70</v>
      </c>
      <c r="W1577">
        <v>70</v>
      </c>
      <c r="X1577">
        <v>70</v>
      </c>
      <c r="Y1577" s="145">
        <v>70</v>
      </c>
      <c r="Z1577">
        <v>60</v>
      </c>
      <c r="AA1577">
        <v>60</v>
      </c>
    </row>
    <row r="1578" spans="1:27" x14ac:dyDescent="0.2">
      <c r="A1578" s="89">
        <f>VLOOKUP(C1578,TabellenBDFS!$B$4:$C$2717,2,FALSE)</f>
        <v>219</v>
      </c>
      <c r="B1578" t="str">
        <f t="shared" si="27"/>
        <v>2197</v>
      </c>
      <c r="C1578" t="s">
        <v>225</v>
      </c>
      <c r="D1578">
        <v>7</v>
      </c>
      <c r="E1578">
        <v>40</v>
      </c>
      <c r="F1578">
        <v>40</v>
      </c>
      <c r="G1578">
        <v>50</v>
      </c>
      <c r="H1578">
        <v>50</v>
      </c>
      <c r="I1578">
        <v>60</v>
      </c>
      <c r="J1578">
        <v>60</v>
      </c>
      <c r="K1578">
        <v>50</v>
      </c>
      <c r="L1578">
        <v>50</v>
      </c>
      <c r="M1578">
        <v>50</v>
      </c>
      <c r="N1578">
        <v>50</v>
      </c>
      <c r="O1578">
        <v>40</v>
      </c>
      <c r="P1578">
        <v>40</v>
      </c>
      <c r="Q1578">
        <v>40</v>
      </c>
      <c r="R1578">
        <v>50</v>
      </c>
      <c r="S1578">
        <v>50</v>
      </c>
      <c r="T1578">
        <v>50</v>
      </c>
      <c r="U1578">
        <v>50</v>
      </c>
      <c r="V1578">
        <v>40</v>
      </c>
      <c r="W1578">
        <v>50</v>
      </c>
      <c r="X1578">
        <v>40</v>
      </c>
      <c r="Y1578" s="145">
        <v>40</v>
      </c>
      <c r="Z1578">
        <v>40</v>
      </c>
      <c r="AA1578">
        <v>30</v>
      </c>
    </row>
    <row r="1579" spans="1:27" x14ac:dyDescent="0.2">
      <c r="A1579" s="89">
        <f>VLOOKUP(C1579,TabellenBDFS!$B$4:$C$2717,2,FALSE)</f>
        <v>220</v>
      </c>
      <c r="B1579" t="str">
        <f t="shared" si="27"/>
        <v>2201</v>
      </c>
      <c r="C1579" t="s">
        <v>226</v>
      </c>
      <c r="D1579">
        <v>1</v>
      </c>
      <c r="E1579">
        <v>870</v>
      </c>
      <c r="F1579">
        <v>860</v>
      </c>
      <c r="G1579">
        <v>870</v>
      </c>
      <c r="H1579">
        <v>1000</v>
      </c>
      <c r="I1579">
        <v>1000</v>
      </c>
      <c r="J1579">
        <v>990</v>
      </c>
      <c r="K1579">
        <v>1040</v>
      </c>
      <c r="L1579">
        <v>1100</v>
      </c>
      <c r="M1579">
        <v>1120</v>
      </c>
      <c r="N1579">
        <v>1140</v>
      </c>
      <c r="O1579">
        <v>1090</v>
      </c>
      <c r="P1579">
        <v>1130</v>
      </c>
      <c r="Q1579">
        <v>1160</v>
      </c>
      <c r="R1579">
        <v>1160</v>
      </c>
      <c r="S1579">
        <v>1180</v>
      </c>
      <c r="T1579">
        <v>1180</v>
      </c>
      <c r="U1579">
        <v>1150</v>
      </c>
      <c r="V1579">
        <v>1140</v>
      </c>
      <c r="W1579">
        <v>1160</v>
      </c>
      <c r="X1579">
        <v>1180</v>
      </c>
      <c r="Y1579" s="145">
        <v>1160</v>
      </c>
      <c r="Z1579">
        <v>1160</v>
      </c>
      <c r="AA1579">
        <v>1150</v>
      </c>
    </row>
    <row r="1580" spans="1:27" x14ac:dyDescent="0.2">
      <c r="A1580" s="89">
        <f>VLOOKUP(C1580,TabellenBDFS!$B$4:$C$2717,2,FALSE)</f>
        <v>220</v>
      </c>
      <c r="B1580" t="str">
        <f t="shared" si="27"/>
        <v>2202</v>
      </c>
      <c r="C1580" t="s">
        <v>226</v>
      </c>
      <c r="D1580">
        <v>2</v>
      </c>
      <c r="E1580">
        <v>190</v>
      </c>
      <c r="F1580">
        <v>190</v>
      </c>
      <c r="G1580">
        <v>190</v>
      </c>
      <c r="H1580">
        <v>200</v>
      </c>
      <c r="I1580">
        <v>200</v>
      </c>
      <c r="J1580">
        <v>190</v>
      </c>
      <c r="K1580">
        <v>190</v>
      </c>
      <c r="L1580">
        <v>180</v>
      </c>
      <c r="M1580">
        <v>180</v>
      </c>
      <c r="N1580">
        <v>180</v>
      </c>
      <c r="O1580">
        <v>150</v>
      </c>
      <c r="P1580">
        <v>140</v>
      </c>
      <c r="Q1580">
        <v>140</v>
      </c>
      <c r="R1580">
        <v>140</v>
      </c>
      <c r="S1580">
        <v>140</v>
      </c>
      <c r="T1580">
        <v>130</v>
      </c>
      <c r="U1580">
        <v>130</v>
      </c>
      <c r="V1580">
        <v>100</v>
      </c>
      <c r="W1580">
        <v>90</v>
      </c>
      <c r="X1580">
        <v>90</v>
      </c>
      <c r="Y1580" s="145">
        <v>90</v>
      </c>
      <c r="Z1580">
        <v>90</v>
      </c>
      <c r="AA1580">
        <v>80</v>
      </c>
    </row>
    <row r="1581" spans="1:27" x14ac:dyDescent="0.2">
      <c r="A1581" s="89">
        <f>VLOOKUP(C1581,TabellenBDFS!$B$4:$C$2717,2,FALSE)</f>
        <v>220</v>
      </c>
      <c r="B1581" t="str">
        <f t="shared" si="27"/>
        <v>2203</v>
      </c>
      <c r="C1581" t="s">
        <v>226</v>
      </c>
      <c r="D1581">
        <v>3</v>
      </c>
      <c r="E1581">
        <v>0</v>
      </c>
      <c r="F1581">
        <v>0</v>
      </c>
      <c r="G1581">
        <v>0</v>
      </c>
      <c r="H1581">
        <v>10</v>
      </c>
      <c r="I1581">
        <v>10</v>
      </c>
      <c r="J1581">
        <v>30</v>
      </c>
      <c r="K1581">
        <v>50</v>
      </c>
      <c r="L1581">
        <v>60</v>
      </c>
      <c r="M1581">
        <v>70</v>
      </c>
      <c r="N1581">
        <v>80</v>
      </c>
      <c r="O1581">
        <v>100</v>
      </c>
      <c r="P1581">
        <v>110</v>
      </c>
      <c r="Q1581">
        <v>130</v>
      </c>
      <c r="R1581">
        <v>140</v>
      </c>
      <c r="S1581">
        <v>150</v>
      </c>
      <c r="T1581">
        <v>160</v>
      </c>
      <c r="U1581">
        <v>160</v>
      </c>
      <c r="V1581">
        <v>180</v>
      </c>
      <c r="W1581">
        <v>180</v>
      </c>
      <c r="X1581">
        <v>210</v>
      </c>
      <c r="Y1581" s="145">
        <v>210</v>
      </c>
      <c r="Z1581">
        <v>210</v>
      </c>
      <c r="AA1581">
        <v>210</v>
      </c>
    </row>
    <row r="1582" spans="1:27" x14ac:dyDescent="0.2">
      <c r="A1582" s="89">
        <f>VLOOKUP(C1582,TabellenBDFS!$B$4:$C$2717,2,FALSE)</f>
        <v>220</v>
      </c>
      <c r="B1582" t="str">
        <f t="shared" si="27"/>
        <v>2204</v>
      </c>
      <c r="C1582" t="s">
        <v>226</v>
      </c>
      <c r="D1582">
        <v>4</v>
      </c>
      <c r="E1582">
        <v>0</v>
      </c>
      <c r="F1582">
        <v>0</v>
      </c>
      <c r="G1582">
        <v>0</v>
      </c>
      <c r="H1582">
        <v>0</v>
      </c>
      <c r="I1582">
        <v>10</v>
      </c>
      <c r="J1582">
        <v>20</v>
      </c>
      <c r="K1582">
        <v>30</v>
      </c>
      <c r="L1582">
        <v>40</v>
      </c>
      <c r="M1582">
        <v>50</v>
      </c>
      <c r="N1582">
        <v>60</v>
      </c>
      <c r="O1582">
        <v>60</v>
      </c>
      <c r="P1582">
        <v>70</v>
      </c>
      <c r="Q1582">
        <v>70</v>
      </c>
      <c r="R1582">
        <v>90</v>
      </c>
      <c r="S1582">
        <v>90</v>
      </c>
      <c r="T1582">
        <v>80</v>
      </c>
      <c r="U1582">
        <v>80</v>
      </c>
      <c r="V1582">
        <v>80</v>
      </c>
      <c r="W1582">
        <v>80</v>
      </c>
      <c r="X1582">
        <v>90</v>
      </c>
      <c r="Y1582" s="145">
        <v>90</v>
      </c>
      <c r="Z1582">
        <v>80</v>
      </c>
      <c r="AA1582">
        <v>90</v>
      </c>
    </row>
    <row r="1583" spans="1:27" x14ac:dyDescent="0.2">
      <c r="A1583" s="89">
        <f>VLOOKUP(C1583,TabellenBDFS!$B$4:$C$2717,2,FALSE)</f>
        <v>220</v>
      </c>
      <c r="B1583" t="str">
        <f t="shared" si="27"/>
        <v>2205</v>
      </c>
      <c r="C1583" t="s">
        <v>226</v>
      </c>
      <c r="D1583">
        <v>5</v>
      </c>
      <c r="E1583">
        <v>40</v>
      </c>
      <c r="F1583">
        <v>40</v>
      </c>
      <c r="G1583">
        <v>30</v>
      </c>
      <c r="H1583">
        <v>40</v>
      </c>
      <c r="I1583">
        <v>50</v>
      </c>
      <c r="J1583">
        <v>40</v>
      </c>
      <c r="K1583">
        <v>40</v>
      </c>
      <c r="L1583">
        <v>50</v>
      </c>
      <c r="M1583">
        <v>40</v>
      </c>
      <c r="N1583">
        <v>30</v>
      </c>
      <c r="O1583">
        <v>40</v>
      </c>
      <c r="P1583">
        <v>40</v>
      </c>
      <c r="Q1583">
        <v>30</v>
      </c>
      <c r="R1583">
        <v>40</v>
      </c>
      <c r="S1583">
        <v>40</v>
      </c>
      <c r="T1583">
        <v>40</v>
      </c>
      <c r="U1583">
        <v>30</v>
      </c>
      <c r="V1583">
        <v>30</v>
      </c>
      <c r="W1583">
        <v>30</v>
      </c>
      <c r="X1583">
        <v>30</v>
      </c>
      <c r="Y1583" s="145">
        <v>30</v>
      </c>
      <c r="Z1583">
        <v>20</v>
      </c>
      <c r="AA1583">
        <v>20</v>
      </c>
    </row>
    <row r="1584" spans="1:27" x14ac:dyDescent="0.2">
      <c r="A1584" s="89">
        <f>VLOOKUP(C1584,TabellenBDFS!$B$4:$C$2717,2,FALSE)</f>
        <v>220</v>
      </c>
      <c r="B1584" t="str">
        <f t="shared" si="27"/>
        <v>2206</v>
      </c>
      <c r="C1584" t="s">
        <v>226</v>
      </c>
      <c r="D1584">
        <v>6</v>
      </c>
      <c r="E1584">
        <v>360</v>
      </c>
      <c r="F1584">
        <v>360</v>
      </c>
      <c r="G1584">
        <v>370</v>
      </c>
      <c r="H1584">
        <v>420</v>
      </c>
      <c r="I1584">
        <v>410</v>
      </c>
      <c r="J1584">
        <v>400</v>
      </c>
      <c r="K1584">
        <v>410</v>
      </c>
      <c r="L1584">
        <v>430</v>
      </c>
      <c r="M1584">
        <v>430</v>
      </c>
      <c r="N1584">
        <v>450</v>
      </c>
      <c r="O1584">
        <v>420</v>
      </c>
      <c r="P1584">
        <v>470</v>
      </c>
      <c r="Q1584">
        <v>470</v>
      </c>
      <c r="R1584">
        <v>460</v>
      </c>
      <c r="S1584">
        <v>460</v>
      </c>
      <c r="T1584">
        <v>480</v>
      </c>
      <c r="U1584">
        <v>460</v>
      </c>
      <c r="V1584">
        <v>460</v>
      </c>
      <c r="W1584">
        <v>510</v>
      </c>
      <c r="X1584">
        <v>480</v>
      </c>
      <c r="Y1584" s="145">
        <v>470</v>
      </c>
      <c r="Z1584">
        <v>460</v>
      </c>
      <c r="AA1584">
        <v>440</v>
      </c>
    </row>
    <row r="1585" spans="1:27" x14ac:dyDescent="0.2">
      <c r="A1585" s="89">
        <f>VLOOKUP(C1585,TabellenBDFS!$B$4:$C$2717,2,FALSE)</f>
        <v>220</v>
      </c>
      <c r="B1585" t="str">
        <f t="shared" si="27"/>
        <v>2207</v>
      </c>
      <c r="C1585" t="s">
        <v>226</v>
      </c>
      <c r="D1585">
        <v>7</v>
      </c>
      <c r="E1585">
        <v>280</v>
      </c>
      <c r="F1585">
        <v>280</v>
      </c>
      <c r="G1585">
        <v>280</v>
      </c>
      <c r="H1585">
        <v>340</v>
      </c>
      <c r="I1585">
        <v>330</v>
      </c>
      <c r="J1585">
        <v>310</v>
      </c>
      <c r="K1585">
        <v>320</v>
      </c>
      <c r="L1585">
        <v>350</v>
      </c>
      <c r="M1585">
        <v>350</v>
      </c>
      <c r="N1585">
        <v>350</v>
      </c>
      <c r="O1585">
        <v>320</v>
      </c>
      <c r="P1585">
        <v>310</v>
      </c>
      <c r="Q1585">
        <v>310</v>
      </c>
      <c r="R1585">
        <v>300</v>
      </c>
      <c r="S1585">
        <v>300</v>
      </c>
      <c r="T1585">
        <v>290</v>
      </c>
      <c r="U1585">
        <v>300</v>
      </c>
      <c r="V1585">
        <v>290</v>
      </c>
      <c r="W1585">
        <v>280</v>
      </c>
      <c r="X1585">
        <v>280</v>
      </c>
      <c r="Y1585" s="145">
        <v>280</v>
      </c>
      <c r="Z1585">
        <v>300</v>
      </c>
      <c r="AA1585">
        <v>300</v>
      </c>
    </row>
    <row r="1586" spans="1:27" x14ac:dyDescent="0.2">
      <c r="A1586" s="89">
        <f>VLOOKUP(C1586,TabellenBDFS!$B$4:$C$2717,2,FALSE)</f>
        <v>221</v>
      </c>
      <c r="B1586" t="str">
        <f t="shared" si="27"/>
        <v>2211</v>
      </c>
      <c r="C1586" t="s">
        <v>227</v>
      </c>
      <c r="D1586">
        <v>1</v>
      </c>
      <c r="E1586">
        <v>100</v>
      </c>
      <c r="F1586">
        <v>110</v>
      </c>
      <c r="G1586">
        <v>110</v>
      </c>
      <c r="H1586">
        <v>120</v>
      </c>
      <c r="I1586">
        <v>120</v>
      </c>
      <c r="J1586">
        <v>120</v>
      </c>
      <c r="K1586">
        <v>130</v>
      </c>
      <c r="L1586">
        <v>140</v>
      </c>
      <c r="M1586">
        <v>140</v>
      </c>
      <c r="N1586">
        <v>150</v>
      </c>
      <c r="O1586">
        <v>140</v>
      </c>
      <c r="P1586">
        <v>170</v>
      </c>
      <c r="Q1586">
        <v>180</v>
      </c>
      <c r="R1586">
        <v>210</v>
      </c>
      <c r="S1586">
        <v>240</v>
      </c>
      <c r="T1586">
        <v>250</v>
      </c>
      <c r="U1586">
        <v>260</v>
      </c>
      <c r="V1586">
        <v>280</v>
      </c>
      <c r="W1586">
        <v>280</v>
      </c>
      <c r="X1586">
        <v>290</v>
      </c>
      <c r="Y1586" s="145">
        <v>280</v>
      </c>
      <c r="Z1586">
        <v>290</v>
      </c>
      <c r="AA1586">
        <v>290</v>
      </c>
    </row>
    <row r="1587" spans="1:27" x14ac:dyDescent="0.2">
      <c r="A1587" s="89">
        <f>VLOOKUP(C1587,TabellenBDFS!$B$4:$C$2717,2,FALSE)</f>
        <v>221</v>
      </c>
      <c r="B1587" t="str">
        <f t="shared" si="27"/>
        <v>2212</v>
      </c>
      <c r="C1587" t="s">
        <v>227</v>
      </c>
      <c r="D1587">
        <v>2</v>
      </c>
      <c r="E1587">
        <v>10</v>
      </c>
      <c r="F1587">
        <v>10</v>
      </c>
      <c r="G1587">
        <v>10</v>
      </c>
      <c r="H1587">
        <v>10</v>
      </c>
      <c r="I1587">
        <v>10</v>
      </c>
      <c r="J1587">
        <v>10</v>
      </c>
      <c r="K1587">
        <v>10</v>
      </c>
      <c r="L1587">
        <v>10</v>
      </c>
      <c r="M1587">
        <v>10</v>
      </c>
      <c r="N1587">
        <v>10</v>
      </c>
      <c r="O1587">
        <v>10</v>
      </c>
      <c r="P1587">
        <v>10</v>
      </c>
      <c r="Q1587">
        <v>10</v>
      </c>
      <c r="R1587">
        <v>10</v>
      </c>
      <c r="S1587">
        <v>10</v>
      </c>
      <c r="T1587">
        <v>10</v>
      </c>
      <c r="U1587">
        <v>10</v>
      </c>
      <c r="V1587">
        <v>10</v>
      </c>
      <c r="W1587">
        <v>10</v>
      </c>
      <c r="X1587">
        <v>10</v>
      </c>
      <c r="Y1587" s="145">
        <v>10</v>
      </c>
      <c r="Z1587">
        <v>10</v>
      </c>
      <c r="AA1587">
        <v>10</v>
      </c>
    </row>
    <row r="1588" spans="1:27" x14ac:dyDescent="0.2">
      <c r="A1588" s="89">
        <f>VLOOKUP(C1588,TabellenBDFS!$B$4:$C$2717,2,FALSE)</f>
        <v>221</v>
      </c>
      <c r="B1588" t="str">
        <f t="shared" si="27"/>
        <v>2213</v>
      </c>
      <c r="C1588" t="s">
        <v>227</v>
      </c>
      <c r="D1588">
        <v>3</v>
      </c>
      <c r="E1588">
        <v>0</v>
      </c>
      <c r="F1588">
        <v>0</v>
      </c>
      <c r="G1588">
        <v>0</v>
      </c>
      <c r="H1588">
        <v>0</v>
      </c>
      <c r="I1588">
        <v>10</v>
      </c>
      <c r="J1588">
        <v>10</v>
      </c>
      <c r="K1588">
        <v>10</v>
      </c>
      <c r="L1588">
        <v>10</v>
      </c>
      <c r="M1588">
        <v>10</v>
      </c>
      <c r="N1588">
        <v>10</v>
      </c>
      <c r="O1588">
        <v>10</v>
      </c>
      <c r="P1588">
        <v>10</v>
      </c>
      <c r="Q1588">
        <v>20</v>
      </c>
      <c r="R1588">
        <v>20</v>
      </c>
      <c r="S1588">
        <v>20</v>
      </c>
      <c r="T1588">
        <v>30</v>
      </c>
      <c r="U1588">
        <v>20</v>
      </c>
      <c r="V1588">
        <v>20</v>
      </c>
      <c r="W1588">
        <v>30</v>
      </c>
      <c r="X1588">
        <v>30</v>
      </c>
      <c r="Y1588" s="145">
        <v>30</v>
      </c>
      <c r="Z1588">
        <v>30</v>
      </c>
      <c r="AA1588">
        <v>20</v>
      </c>
    </row>
    <row r="1589" spans="1:27" x14ac:dyDescent="0.2">
      <c r="A1589" s="89">
        <f>VLOOKUP(C1589,TabellenBDFS!$B$4:$C$2717,2,FALSE)</f>
        <v>221</v>
      </c>
      <c r="B1589" t="str">
        <f t="shared" si="27"/>
        <v>2214</v>
      </c>
      <c r="C1589" t="s">
        <v>227</v>
      </c>
      <c r="D1589">
        <v>4</v>
      </c>
      <c r="E1589">
        <v>0</v>
      </c>
      <c r="F1589">
        <v>0</v>
      </c>
      <c r="G1589">
        <v>0</v>
      </c>
      <c r="H1589">
        <v>0</v>
      </c>
      <c r="I1589">
        <v>0</v>
      </c>
      <c r="J1589">
        <v>10</v>
      </c>
      <c r="K1589">
        <v>10</v>
      </c>
      <c r="L1589">
        <v>10</v>
      </c>
      <c r="M1589">
        <v>10</v>
      </c>
      <c r="N1589">
        <v>0</v>
      </c>
      <c r="O1589">
        <v>0</v>
      </c>
      <c r="P1589">
        <v>0</v>
      </c>
      <c r="Q1589">
        <v>0</v>
      </c>
      <c r="R1589">
        <v>10</v>
      </c>
      <c r="S1589">
        <v>10</v>
      </c>
      <c r="T1589">
        <v>10</v>
      </c>
      <c r="U1589">
        <v>10</v>
      </c>
      <c r="V1589">
        <v>10</v>
      </c>
      <c r="W1589">
        <v>10</v>
      </c>
      <c r="X1589">
        <v>10</v>
      </c>
      <c r="Y1589" s="145">
        <v>10</v>
      </c>
      <c r="Z1589">
        <v>10</v>
      </c>
      <c r="AA1589">
        <v>10</v>
      </c>
    </row>
    <row r="1590" spans="1:27" x14ac:dyDescent="0.2">
      <c r="A1590" s="89">
        <f>VLOOKUP(C1590,TabellenBDFS!$B$4:$C$2717,2,FALSE)</f>
        <v>221</v>
      </c>
      <c r="B1590" t="str">
        <f t="shared" si="27"/>
        <v>2215</v>
      </c>
      <c r="C1590" t="s">
        <v>227</v>
      </c>
      <c r="D1590">
        <v>5</v>
      </c>
      <c r="E1590">
        <v>0</v>
      </c>
      <c r="F1590">
        <v>0</v>
      </c>
      <c r="G1590">
        <v>0</v>
      </c>
      <c r="H1590">
        <v>0</v>
      </c>
      <c r="I1590">
        <v>0</v>
      </c>
      <c r="J1590">
        <v>0</v>
      </c>
      <c r="K1590">
        <v>0</v>
      </c>
      <c r="L1590">
        <v>0</v>
      </c>
      <c r="M1590">
        <v>0</v>
      </c>
      <c r="N1590">
        <v>0</v>
      </c>
      <c r="O1590">
        <v>0</v>
      </c>
      <c r="P1590">
        <v>0</v>
      </c>
      <c r="Q1590">
        <v>0</v>
      </c>
      <c r="R1590">
        <v>0</v>
      </c>
      <c r="S1590">
        <v>0</v>
      </c>
      <c r="T1590">
        <v>0</v>
      </c>
      <c r="U1590">
        <v>0</v>
      </c>
      <c r="V1590">
        <v>0</v>
      </c>
      <c r="W1590">
        <v>0</v>
      </c>
      <c r="X1590">
        <v>0</v>
      </c>
      <c r="Y1590" s="145">
        <v>0</v>
      </c>
      <c r="Z1590">
        <v>0</v>
      </c>
      <c r="AA1590">
        <v>0</v>
      </c>
    </row>
    <row r="1591" spans="1:27" x14ac:dyDescent="0.2">
      <c r="A1591" s="89">
        <f>VLOOKUP(C1591,TabellenBDFS!$B$4:$C$2717,2,FALSE)</f>
        <v>221</v>
      </c>
      <c r="B1591" t="str">
        <f t="shared" si="27"/>
        <v>2216</v>
      </c>
      <c r="C1591" t="s">
        <v>227</v>
      </c>
      <c r="D1591">
        <v>6</v>
      </c>
      <c r="E1591">
        <v>60</v>
      </c>
      <c r="F1591">
        <v>60</v>
      </c>
      <c r="G1591">
        <v>60</v>
      </c>
      <c r="H1591">
        <v>70</v>
      </c>
      <c r="I1591">
        <v>70</v>
      </c>
      <c r="J1591">
        <v>70</v>
      </c>
      <c r="K1591">
        <v>70</v>
      </c>
      <c r="L1591">
        <v>80</v>
      </c>
      <c r="M1591">
        <v>90</v>
      </c>
      <c r="N1591">
        <v>90</v>
      </c>
      <c r="O1591">
        <v>90</v>
      </c>
      <c r="P1591">
        <v>100</v>
      </c>
      <c r="Q1591">
        <v>100</v>
      </c>
      <c r="R1591">
        <v>120</v>
      </c>
      <c r="S1591">
        <v>140</v>
      </c>
      <c r="T1591">
        <v>150</v>
      </c>
      <c r="U1591">
        <v>150</v>
      </c>
      <c r="V1591">
        <v>160</v>
      </c>
      <c r="W1591">
        <v>160</v>
      </c>
      <c r="X1591">
        <v>150</v>
      </c>
      <c r="Y1591" s="145">
        <v>150</v>
      </c>
      <c r="Z1591">
        <v>150</v>
      </c>
      <c r="AA1591">
        <v>150</v>
      </c>
    </row>
    <row r="1592" spans="1:27" x14ac:dyDescent="0.2">
      <c r="A1592" s="89">
        <f>VLOOKUP(C1592,TabellenBDFS!$B$4:$C$2717,2,FALSE)</f>
        <v>221</v>
      </c>
      <c r="B1592" t="str">
        <f t="shared" si="27"/>
        <v>2217</v>
      </c>
      <c r="C1592" t="s">
        <v>227</v>
      </c>
      <c r="D1592">
        <v>7</v>
      </c>
      <c r="E1592">
        <v>30</v>
      </c>
      <c r="F1592">
        <v>40</v>
      </c>
      <c r="G1592">
        <v>40</v>
      </c>
      <c r="H1592">
        <v>40</v>
      </c>
      <c r="I1592">
        <v>40</v>
      </c>
      <c r="J1592">
        <v>30</v>
      </c>
      <c r="K1592">
        <v>40</v>
      </c>
      <c r="L1592">
        <v>30</v>
      </c>
      <c r="M1592">
        <v>30</v>
      </c>
      <c r="N1592">
        <v>30</v>
      </c>
      <c r="O1592">
        <v>30</v>
      </c>
      <c r="P1592">
        <v>50</v>
      </c>
      <c r="Q1592">
        <v>60</v>
      </c>
      <c r="R1592">
        <v>60</v>
      </c>
      <c r="S1592">
        <v>60</v>
      </c>
      <c r="T1592">
        <v>70</v>
      </c>
      <c r="U1592">
        <v>70</v>
      </c>
      <c r="V1592">
        <v>80</v>
      </c>
      <c r="W1592">
        <v>80</v>
      </c>
      <c r="X1592">
        <v>90</v>
      </c>
      <c r="Y1592" s="145">
        <v>90</v>
      </c>
      <c r="Z1592">
        <v>90</v>
      </c>
      <c r="AA1592">
        <v>90</v>
      </c>
    </row>
    <row r="1593" spans="1:27" x14ac:dyDescent="0.2">
      <c r="A1593" s="89">
        <f>VLOOKUP(C1593,TabellenBDFS!$B$4:$C$2717,2,FALSE)</f>
        <v>222</v>
      </c>
      <c r="B1593" t="str">
        <f t="shared" si="27"/>
        <v>2221</v>
      </c>
      <c r="C1593" t="s">
        <v>228</v>
      </c>
      <c r="D1593">
        <v>1</v>
      </c>
      <c r="E1593">
        <v>190</v>
      </c>
      <c r="F1593">
        <v>200</v>
      </c>
      <c r="G1593">
        <v>190</v>
      </c>
      <c r="H1593">
        <v>180</v>
      </c>
      <c r="I1593">
        <v>180</v>
      </c>
      <c r="J1593">
        <v>190</v>
      </c>
      <c r="K1593">
        <v>190</v>
      </c>
      <c r="L1593">
        <v>200</v>
      </c>
      <c r="M1593">
        <v>200</v>
      </c>
      <c r="N1593">
        <v>210</v>
      </c>
      <c r="O1593">
        <v>210</v>
      </c>
      <c r="P1593">
        <v>220</v>
      </c>
      <c r="Q1593">
        <v>240</v>
      </c>
      <c r="R1593">
        <v>270</v>
      </c>
      <c r="S1593">
        <v>280</v>
      </c>
      <c r="T1593">
        <v>300</v>
      </c>
      <c r="U1593">
        <v>310</v>
      </c>
      <c r="V1593">
        <v>330</v>
      </c>
      <c r="W1593">
        <v>310</v>
      </c>
      <c r="X1593">
        <v>330</v>
      </c>
      <c r="Y1593" s="145">
        <v>300</v>
      </c>
      <c r="Z1593">
        <v>320</v>
      </c>
      <c r="AA1593">
        <v>310</v>
      </c>
    </row>
    <row r="1594" spans="1:27" x14ac:dyDescent="0.2">
      <c r="A1594" s="89">
        <f>VLOOKUP(C1594,TabellenBDFS!$B$4:$C$2717,2,FALSE)</f>
        <v>222</v>
      </c>
      <c r="B1594" t="str">
        <f t="shared" si="27"/>
        <v>2222</v>
      </c>
      <c r="C1594" t="s">
        <v>228</v>
      </c>
      <c r="D1594">
        <v>2</v>
      </c>
      <c r="E1594">
        <v>20</v>
      </c>
      <c r="F1594">
        <v>30</v>
      </c>
      <c r="G1594">
        <v>30</v>
      </c>
      <c r="H1594">
        <v>30</v>
      </c>
      <c r="I1594">
        <v>30</v>
      </c>
      <c r="J1594">
        <v>30</v>
      </c>
      <c r="K1594">
        <v>30</v>
      </c>
      <c r="L1594">
        <v>30</v>
      </c>
      <c r="M1594">
        <v>30</v>
      </c>
      <c r="N1594">
        <v>30</v>
      </c>
      <c r="O1594">
        <v>30</v>
      </c>
      <c r="P1594">
        <v>30</v>
      </c>
      <c r="Q1594">
        <v>30</v>
      </c>
      <c r="R1594">
        <v>20</v>
      </c>
      <c r="S1594">
        <v>20</v>
      </c>
      <c r="T1594">
        <v>20</v>
      </c>
      <c r="U1594">
        <v>20</v>
      </c>
      <c r="V1594">
        <v>20</v>
      </c>
      <c r="W1594">
        <v>20</v>
      </c>
      <c r="X1594">
        <v>20</v>
      </c>
      <c r="Y1594" s="145">
        <v>20</v>
      </c>
      <c r="Z1594">
        <v>20</v>
      </c>
      <c r="AA1594">
        <v>20</v>
      </c>
    </row>
    <row r="1595" spans="1:27" x14ac:dyDescent="0.2">
      <c r="A1595" s="89">
        <f>VLOOKUP(C1595,TabellenBDFS!$B$4:$C$2717,2,FALSE)</f>
        <v>222</v>
      </c>
      <c r="B1595" t="str">
        <f t="shared" si="27"/>
        <v>2223</v>
      </c>
      <c r="C1595" t="s">
        <v>228</v>
      </c>
      <c r="D1595">
        <v>3</v>
      </c>
      <c r="E1595">
        <v>0</v>
      </c>
      <c r="F1595">
        <v>0</v>
      </c>
      <c r="G1595">
        <v>0</v>
      </c>
      <c r="H1595">
        <v>0</v>
      </c>
      <c r="I1595">
        <v>0</v>
      </c>
      <c r="J1595">
        <v>10</v>
      </c>
      <c r="K1595">
        <v>10</v>
      </c>
      <c r="L1595">
        <v>20</v>
      </c>
      <c r="M1595">
        <v>10</v>
      </c>
      <c r="N1595">
        <v>20</v>
      </c>
      <c r="O1595">
        <v>20</v>
      </c>
      <c r="P1595">
        <v>30</v>
      </c>
      <c r="Q1595">
        <v>20</v>
      </c>
      <c r="R1595">
        <v>30</v>
      </c>
      <c r="S1595">
        <v>30</v>
      </c>
      <c r="T1595">
        <v>30</v>
      </c>
      <c r="U1595">
        <v>30</v>
      </c>
      <c r="V1595">
        <v>40</v>
      </c>
      <c r="W1595">
        <v>50</v>
      </c>
      <c r="X1595">
        <v>50</v>
      </c>
      <c r="Y1595" s="145">
        <v>40</v>
      </c>
      <c r="Z1595">
        <v>40</v>
      </c>
      <c r="AA1595">
        <v>40</v>
      </c>
    </row>
    <row r="1596" spans="1:27" x14ac:dyDescent="0.2">
      <c r="A1596" s="89">
        <f>VLOOKUP(C1596,TabellenBDFS!$B$4:$C$2717,2,FALSE)</f>
        <v>222</v>
      </c>
      <c r="B1596" t="str">
        <f t="shared" si="27"/>
        <v>2224</v>
      </c>
      <c r="C1596" t="s">
        <v>228</v>
      </c>
      <c r="D1596">
        <v>4</v>
      </c>
      <c r="E1596">
        <v>0</v>
      </c>
      <c r="F1596">
        <v>0</v>
      </c>
      <c r="G1596">
        <v>0</v>
      </c>
      <c r="H1596">
        <v>0</v>
      </c>
      <c r="I1596">
        <v>0</v>
      </c>
      <c r="J1596">
        <v>0</v>
      </c>
      <c r="K1596">
        <v>0</v>
      </c>
      <c r="L1596">
        <v>0</v>
      </c>
      <c r="M1596">
        <v>0</v>
      </c>
      <c r="N1596">
        <v>0</v>
      </c>
      <c r="O1596">
        <v>10</v>
      </c>
      <c r="P1596">
        <v>10</v>
      </c>
      <c r="Q1596">
        <v>10</v>
      </c>
      <c r="R1596">
        <v>10</v>
      </c>
      <c r="S1596">
        <v>10</v>
      </c>
      <c r="T1596">
        <v>10</v>
      </c>
      <c r="U1596">
        <v>10</v>
      </c>
      <c r="V1596">
        <v>10</v>
      </c>
      <c r="W1596">
        <v>10</v>
      </c>
      <c r="X1596">
        <v>10</v>
      </c>
      <c r="Y1596" s="145">
        <v>10</v>
      </c>
      <c r="Z1596">
        <v>10</v>
      </c>
      <c r="AA1596">
        <v>10</v>
      </c>
    </row>
    <row r="1597" spans="1:27" x14ac:dyDescent="0.2">
      <c r="A1597" s="89">
        <f>VLOOKUP(C1597,TabellenBDFS!$B$4:$C$2717,2,FALSE)</f>
        <v>222</v>
      </c>
      <c r="B1597" t="str">
        <f t="shared" si="27"/>
        <v>2225</v>
      </c>
      <c r="C1597" t="s">
        <v>228</v>
      </c>
      <c r="D1597">
        <v>5</v>
      </c>
      <c r="E1597">
        <v>10</v>
      </c>
      <c r="F1597">
        <v>10</v>
      </c>
      <c r="G1597">
        <v>10</v>
      </c>
      <c r="H1597">
        <v>10</v>
      </c>
      <c r="I1597">
        <v>10</v>
      </c>
      <c r="J1597">
        <v>10</v>
      </c>
      <c r="K1597">
        <v>10</v>
      </c>
      <c r="L1597">
        <v>10</v>
      </c>
      <c r="M1597">
        <v>10</v>
      </c>
      <c r="N1597">
        <v>10</v>
      </c>
      <c r="O1597">
        <v>10</v>
      </c>
      <c r="P1597">
        <v>10</v>
      </c>
      <c r="Q1597">
        <v>10</v>
      </c>
      <c r="R1597">
        <v>10</v>
      </c>
      <c r="S1597">
        <v>10</v>
      </c>
      <c r="T1597">
        <v>10</v>
      </c>
      <c r="U1597">
        <v>10</v>
      </c>
      <c r="V1597">
        <v>10</v>
      </c>
      <c r="W1597">
        <v>10</v>
      </c>
      <c r="X1597">
        <v>10</v>
      </c>
      <c r="Y1597" s="145">
        <v>10</v>
      </c>
      <c r="Z1597">
        <v>10</v>
      </c>
      <c r="AA1597">
        <v>10</v>
      </c>
    </row>
    <row r="1598" spans="1:27" x14ac:dyDescent="0.2">
      <c r="A1598" s="89">
        <f>VLOOKUP(C1598,TabellenBDFS!$B$4:$C$2717,2,FALSE)</f>
        <v>222</v>
      </c>
      <c r="B1598" t="str">
        <f t="shared" si="27"/>
        <v>2226</v>
      </c>
      <c r="C1598" t="s">
        <v>228</v>
      </c>
      <c r="D1598">
        <v>6</v>
      </c>
      <c r="E1598">
        <v>60</v>
      </c>
      <c r="F1598">
        <v>60</v>
      </c>
      <c r="G1598">
        <v>60</v>
      </c>
      <c r="H1598">
        <v>60</v>
      </c>
      <c r="I1598">
        <v>70</v>
      </c>
      <c r="J1598">
        <v>70</v>
      </c>
      <c r="K1598">
        <v>70</v>
      </c>
      <c r="L1598">
        <v>70</v>
      </c>
      <c r="M1598">
        <v>80</v>
      </c>
      <c r="N1598">
        <v>80</v>
      </c>
      <c r="O1598">
        <v>80</v>
      </c>
      <c r="P1598">
        <v>90</v>
      </c>
      <c r="Q1598">
        <v>110</v>
      </c>
      <c r="R1598">
        <v>130</v>
      </c>
      <c r="S1598">
        <v>140</v>
      </c>
      <c r="T1598">
        <v>170</v>
      </c>
      <c r="U1598">
        <v>170</v>
      </c>
      <c r="V1598">
        <v>170</v>
      </c>
      <c r="W1598">
        <v>160</v>
      </c>
      <c r="X1598">
        <v>170</v>
      </c>
      <c r="Y1598" s="145">
        <v>160</v>
      </c>
      <c r="Z1598">
        <v>160</v>
      </c>
      <c r="AA1598">
        <v>160</v>
      </c>
    </row>
    <row r="1599" spans="1:27" x14ac:dyDescent="0.2">
      <c r="A1599" s="89">
        <f>VLOOKUP(C1599,TabellenBDFS!$B$4:$C$2717,2,FALSE)</f>
        <v>222</v>
      </c>
      <c r="B1599" t="str">
        <f t="shared" si="27"/>
        <v>2227</v>
      </c>
      <c r="C1599" t="s">
        <v>228</v>
      </c>
      <c r="D1599">
        <v>7</v>
      </c>
      <c r="E1599">
        <v>90</v>
      </c>
      <c r="F1599">
        <v>90</v>
      </c>
      <c r="G1599">
        <v>80</v>
      </c>
      <c r="H1599">
        <v>70</v>
      </c>
      <c r="I1599">
        <v>70</v>
      </c>
      <c r="J1599">
        <v>80</v>
      </c>
      <c r="K1599">
        <v>70</v>
      </c>
      <c r="L1599">
        <v>70</v>
      </c>
      <c r="M1599">
        <v>70</v>
      </c>
      <c r="N1599">
        <v>70</v>
      </c>
      <c r="O1599">
        <v>70</v>
      </c>
      <c r="P1599">
        <v>70</v>
      </c>
      <c r="Q1599">
        <v>70</v>
      </c>
      <c r="R1599">
        <v>80</v>
      </c>
      <c r="S1599">
        <v>70</v>
      </c>
      <c r="T1599">
        <v>70</v>
      </c>
      <c r="U1599">
        <v>80</v>
      </c>
      <c r="V1599">
        <v>80</v>
      </c>
      <c r="W1599">
        <v>80</v>
      </c>
      <c r="X1599">
        <v>80</v>
      </c>
      <c r="Y1599" s="145">
        <v>80</v>
      </c>
      <c r="Z1599">
        <v>90</v>
      </c>
      <c r="AA1599">
        <v>80</v>
      </c>
    </row>
    <row r="1600" spans="1:27" x14ac:dyDescent="0.2">
      <c r="A1600" s="89">
        <f>VLOOKUP(C1600,TabellenBDFS!$B$4:$C$2717,2,FALSE)</f>
        <v>223</v>
      </c>
      <c r="B1600" t="str">
        <f t="shared" si="27"/>
        <v>2231</v>
      </c>
      <c r="C1600" t="s">
        <v>229</v>
      </c>
      <c r="D1600">
        <v>1</v>
      </c>
      <c r="E1600">
        <v>8070</v>
      </c>
      <c r="F1600">
        <v>8200</v>
      </c>
      <c r="G1600">
        <v>8260</v>
      </c>
      <c r="H1600">
        <v>8560</v>
      </c>
      <c r="I1600">
        <v>8460</v>
      </c>
      <c r="J1600">
        <v>8390</v>
      </c>
      <c r="K1600">
        <v>8380</v>
      </c>
      <c r="L1600">
        <v>8360</v>
      </c>
      <c r="M1600">
        <v>8440</v>
      </c>
      <c r="N1600">
        <v>8390</v>
      </c>
      <c r="O1600">
        <v>8380</v>
      </c>
      <c r="P1600">
        <v>8740</v>
      </c>
      <c r="Q1600">
        <v>9120</v>
      </c>
      <c r="R1600">
        <v>8990</v>
      </c>
      <c r="S1600">
        <v>8970</v>
      </c>
      <c r="T1600">
        <v>9240</v>
      </c>
      <c r="U1600">
        <v>9350</v>
      </c>
      <c r="V1600">
        <v>9390</v>
      </c>
      <c r="W1600">
        <v>9390</v>
      </c>
      <c r="X1600">
        <v>9390</v>
      </c>
      <c r="Y1600" s="145">
        <v>9460</v>
      </c>
      <c r="Z1600">
        <v>9270</v>
      </c>
      <c r="AA1600">
        <v>9120</v>
      </c>
    </row>
    <row r="1601" spans="1:27" x14ac:dyDescent="0.2">
      <c r="A1601" s="89">
        <f>VLOOKUP(C1601,TabellenBDFS!$B$4:$C$2717,2,FALSE)</f>
        <v>223</v>
      </c>
      <c r="B1601" t="str">
        <f t="shared" si="27"/>
        <v>2232</v>
      </c>
      <c r="C1601" t="s">
        <v>229</v>
      </c>
      <c r="D1601">
        <v>2</v>
      </c>
      <c r="E1601">
        <v>2320</v>
      </c>
      <c r="F1601">
        <v>2270</v>
      </c>
      <c r="G1601">
        <v>2150</v>
      </c>
      <c r="H1601">
        <v>2210</v>
      </c>
      <c r="I1601">
        <v>2110</v>
      </c>
      <c r="J1601">
        <v>1930</v>
      </c>
      <c r="K1601">
        <v>1850</v>
      </c>
      <c r="L1601">
        <v>1800</v>
      </c>
      <c r="M1601">
        <v>1760</v>
      </c>
      <c r="N1601">
        <v>1690</v>
      </c>
      <c r="O1601">
        <v>1620</v>
      </c>
      <c r="P1601">
        <v>1590</v>
      </c>
      <c r="Q1601">
        <v>1550</v>
      </c>
      <c r="R1601">
        <v>1490</v>
      </c>
      <c r="S1601">
        <v>1430</v>
      </c>
      <c r="T1601">
        <v>1410</v>
      </c>
      <c r="U1601">
        <v>1370</v>
      </c>
      <c r="V1601">
        <v>1270</v>
      </c>
      <c r="W1601">
        <v>1230</v>
      </c>
      <c r="X1601">
        <v>1190</v>
      </c>
      <c r="Y1601" s="145">
        <v>1140</v>
      </c>
      <c r="Z1601">
        <v>1050</v>
      </c>
      <c r="AA1601">
        <v>980</v>
      </c>
    </row>
    <row r="1602" spans="1:27" x14ac:dyDescent="0.2">
      <c r="A1602" s="89">
        <f>VLOOKUP(C1602,TabellenBDFS!$B$4:$C$2717,2,FALSE)</f>
        <v>223</v>
      </c>
      <c r="B1602" t="str">
        <f t="shared" si="27"/>
        <v>2233</v>
      </c>
      <c r="C1602" t="s">
        <v>229</v>
      </c>
      <c r="D1602">
        <v>3</v>
      </c>
      <c r="E1602">
        <v>10</v>
      </c>
      <c r="F1602">
        <v>50</v>
      </c>
      <c r="G1602">
        <v>80</v>
      </c>
      <c r="H1602">
        <v>100</v>
      </c>
      <c r="I1602">
        <v>160</v>
      </c>
      <c r="J1602">
        <v>200</v>
      </c>
      <c r="K1602">
        <v>240</v>
      </c>
      <c r="L1602">
        <v>310</v>
      </c>
      <c r="M1602">
        <v>350</v>
      </c>
      <c r="N1602">
        <v>390</v>
      </c>
      <c r="O1602">
        <v>410</v>
      </c>
      <c r="P1602">
        <v>500</v>
      </c>
      <c r="Q1602">
        <v>530</v>
      </c>
      <c r="R1602">
        <v>560</v>
      </c>
      <c r="S1602">
        <v>600</v>
      </c>
      <c r="T1602">
        <v>690</v>
      </c>
      <c r="U1602">
        <v>740</v>
      </c>
      <c r="V1602">
        <v>860</v>
      </c>
      <c r="W1602">
        <v>900</v>
      </c>
      <c r="X1602">
        <v>1010</v>
      </c>
      <c r="Y1602" s="145">
        <v>1080</v>
      </c>
      <c r="Z1602">
        <v>1120</v>
      </c>
      <c r="AA1602">
        <v>1190</v>
      </c>
    </row>
    <row r="1603" spans="1:27" x14ac:dyDescent="0.2">
      <c r="A1603" s="89">
        <f>VLOOKUP(C1603,TabellenBDFS!$B$4:$C$2717,2,FALSE)</f>
        <v>223</v>
      </c>
      <c r="B1603" t="str">
        <f t="shared" si="27"/>
        <v>2234</v>
      </c>
      <c r="C1603" t="s">
        <v>229</v>
      </c>
      <c r="D1603">
        <v>4</v>
      </c>
      <c r="E1603">
        <v>0</v>
      </c>
      <c r="F1603">
        <v>20</v>
      </c>
      <c r="G1603">
        <v>30</v>
      </c>
      <c r="H1603">
        <v>40</v>
      </c>
      <c r="I1603">
        <v>70</v>
      </c>
      <c r="J1603">
        <v>130</v>
      </c>
      <c r="K1603">
        <v>140</v>
      </c>
      <c r="L1603">
        <v>130</v>
      </c>
      <c r="M1603">
        <v>130</v>
      </c>
      <c r="N1603">
        <v>130</v>
      </c>
      <c r="O1603">
        <v>160</v>
      </c>
      <c r="P1603">
        <v>240</v>
      </c>
      <c r="Q1603">
        <v>260</v>
      </c>
      <c r="R1603">
        <v>240</v>
      </c>
      <c r="S1603">
        <v>240</v>
      </c>
      <c r="T1603">
        <v>260</v>
      </c>
      <c r="U1603">
        <v>280</v>
      </c>
      <c r="V1603">
        <v>290</v>
      </c>
      <c r="W1603">
        <v>280</v>
      </c>
      <c r="X1603">
        <v>290</v>
      </c>
      <c r="Y1603" s="145">
        <v>300</v>
      </c>
      <c r="Z1603">
        <v>290</v>
      </c>
      <c r="AA1603">
        <v>270</v>
      </c>
    </row>
    <row r="1604" spans="1:27" x14ac:dyDescent="0.2">
      <c r="A1604" s="89">
        <f>VLOOKUP(C1604,TabellenBDFS!$B$4:$C$2717,2,FALSE)</f>
        <v>223</v>
      </c>
      <c r="B1604" t="str">
        <f t="shared" si="27"/>
        <v>2235</v>
      </c>
      <c r="C1604" t="s">
        <v>229</v>
      </c>
      <c r="D1604">
        <v>5</v>
      </c>
      <c r="E1604">
        <v>260</v>
      </c>
      <c r="F1604">
        <v>260</v>
      </c>
      <c r="G1604">
        <v>250</v>
      </c>
      <c r="H1604">
        <v>280</v>
      </c>
      <c r="I1604">
        <v>280</v>
      </c>
      <c r="J1604">
        <v>270</v>
      </c>
      <c r="K1604">
        <v>260</v>
      </c>
      <c r="L1604">
        <v>270</v>
      </c>
      <c r="M1604">
        <v>250</v>
      </c>
      <c r="N1604">
        <v>240</v>
      </c>
      <c r="O1604">
        <v>240</v>
      </c>
      <c r="P1604">
        <v>240</v>
      </c>
      <c r="Q1604">
        <v>240</v>
      </c>
      <c r="R1604">
        <v>240</v>
      </c>
      <c r="S1604">
        <v>250</v>
      </c>
      <c r="T1604">
        <v>250</v>
      </c>
      <c r="U1604">
        <v>240</v>
      </c>
      <c r="V1604">
        <v>240</v>
      </c>
      <c r="W1604">
        <v>220</v>
      </c>
      <c r="X1604">
        <v>210</v>
      </c>
      <c r="Y1604" s="145">
        <v>210</v>
      </c>
      <c r="Z1604">
        <v>200</v>
      </c>
      <c r="AA1604">
        <v>200</v>
      </c>
    </row>
    <row r="1605" spans="1:27" x14ac:dyDescent="0.2">
      <c r="A1605" s="89">
        <f>VLOOKUP(C1605,TabellenBDFS!$B$4:$C$2717,2,FALSE)</f>
        <v>223</v>
      </c>
      <c r="B1605" t="str">
        <f t="shared" si="27"/>
        <v>2236</v>
      </c>
      <c r="C1605" t="s">
        <v>229</v>
      </c>
      <c r="D1605">
        <v>6</v>
      </c>
      <c r="E1605">
        <v>3250</v>
      </c>
      <c r="F1605">
        <v>3310</v>
      </c>
      <c r="G1605">
        <v>3340</v>
      </c>
      <c r="H1605">
        <v>3350</v>
      </c>
      <c r="I1605">
        <v>3170</v>
      </c>
      <c r="J1605">
        <v>3230</v>
      </c>
      <c r="K1605">
        <v>3220</v>
      </c>
      <c r="L1605">
        <v>3110</v>
      </c>
      <c r="M1605">
        <v>3210</v>
      </c>
      <c r="N1605">
        <v>3200</v>
      </c>
      <c r="O1605">
        <v>3180</v>
      </c>
      <c r="P1605">
        <v>3250</v>
      </c>
      <c r="Q1605">
        <v>3410</v>
      </c>
      <c r="R1605">
        <v>3390</v>
      </c>
      <c r="S1605">
        <v>3370</v>
      </c>
      <c r="T1605">
        <v>3420</v>
      </c>
      <c r="U1605">
        <v>3550</v>
      </c>
      <c r="V1605">
        <v>3580</v>
      </c>
      <c r="W1605">
        <v>3570</v>
      </c>
      <c r="X1605">
        <v>3440</v>
      </c>
      <c r="Y1605" s="145">
        <v>3440</v>
      </c>
      <c r="Z1605">
        <v>3420</v>
      </c>
      <c r="AA1605">
        <v>3270</v>
      </c>
    </row>
    <row r="1606" spans="1:27" x14ac:dyDescent="0.2">
      <c r="A1606" s="89">
        <f>VLOOKUP(C1606,TabellenBDFS!$B$4:$C$2717,2,FALSE)</f>
        <v>223</v>
      </c>
      <c r="B1606" t="str">
        <f t="shared" si="27"/>
        <v>2237</v>
      </c>
      <c r="C1606" t="s">
        <v>229</v>
      </c>
      <c r="D1606">
        <v>7</v>
      </c>
      <c r="E1606">
        <v>2230</v>
      </c>
      <c r="F1606">
        <v>2300</v>
      </c>
      <c r="G1606">
        <v>2400</v>
      </c>
      <c r="H1606">
        <v>2580</v>
      </c>
      <c r="I1606">
        <v>2660</v>
      </c>
      <c r="J1606">
        <v>2630</v>
      </c>
      <c r="K1606">
        <v>2670</v>
      </c>
      <c r="L1606">
        <v>2740</v>
      </c>
      <c r="M1606">
        <v>2740</v>
      </c>
      <c r="N1606">
        <v>2740</v>
      </c>
      <c r="O1606">
        <v>2780</v>
      </c>
      <c r="P1606">
        <v>2930</v>
      </c>
      <c r="Q1606">
        <v>3130</v>
      </c>
      <c r="R1606">
        <v>3080</v>
      </c>
      <c r="S1606">
        <v>3080</v>
      </c>
      <c r="T1606">
        <v>3220</v>
      </c>
      <c r="U1606">
        <v>3180</v>
      </c>
      <c r="V1606">
        <v>3150</v>
      </c>
      <c r="W1606">
        <v>3190</v>
      </c>
      <c r="X1606">
        <v>3240</v>
      </c>
      <c r="Y1606" s="145">
        <v>3290</v>
      </c>
      <c r="Z1606">
        <v>3190</v>
      </c>
      <c r="AA1606">
        <v>3210</v>
      </c>
    </row>
    <row r="1607" spans="1:27" x14ac:dyDescent="0.2">
      <c r="A1607" s="89">
        <f>VLOOKUP(C1607,TabellenBDFS!$B$4:$C$2717,2,FALSE)</f>
        <v>224</v>
      </c>
      <c r="B1607" t="str">
        <f t="shared" si="27"/>
        <v>2241</v>
      </c>
      <c r="C1607" t="s">
        <v>230</v>
      </c>
      <c r="D1607">
        <v>1</v>
      </c>
      <c r="E1607" t="e">
        <v>#N/A</v>
      </c>
      <c r="F1607" t="e">
        <v>#N/A</v>
      </c>
      <c r="G1607" t="e">
        <v>#N/A</v>
      </c>
      <c r="H1607" t="e">
        <v>#N/A</v>
      </c>
      <c r="I1607" t="e">
        <v>#N/A</v>
      </c>
      <c r="J1607" t="e">
        <v>#N/A</v>
      </c>
      <c r="K1607" t="e">
        <v>#N/A</v>
      </c>
      <c r="L1607" t="e">
        <v>#N/A</v>
      </c>
      <c r="M1607">
        <v>2880</v>
      </c>
      <c r="N1607">
        <v>2780</v>
      </c>
      <c r="O1607">
        <v>2790</v>
      </c>
      <c r="P1607">
        <v>2810</v>
      </c>
      <c r="Q1607">
        <v>2870</v>
      </c>
      <c r="R1607">
        <v>2850</v>
      </c>
      <c r="S1607">
        <v>2850</v>
      </c>
      <c r="T1607">
        <v>2910</v>
      </c>
      <c r="U1607">
        <v>2950</v>
      </c>
      <c r="V1607">
        <v>2860</v>
      </c>
      <c r="W1607">
        <v>2830</v>
      </c>
      <c r="X1607">
        <v>2880</v>
      </c>
      <c r="Y1607" s="145">
        <v>2930</v>
      </c>
      <c r="Z1607">
        <v>2650</v>
      </c>
      <c r="AA1607">
        <v>2620</v>
      </c>
    </row>
    <row r="1608" spans="1:27" x14ac:dyDescent="0.2">
      <c r="A1608" s="89">
        <f>VLOOKUP(C1608,TabellenBDFS!$B$4:$C$2717,2,FALSE)</f>
        <v>224</v>
      </c>
      <c r="B1608" t="str">
        <f t="shared" si="27"/>
        <v>2242</v>
      </c>
      <c r="C1608" t="s">
        <v>230</v>
      </c>
      <c r="D1608">
        <v>2</v>
      </c>
      <c r="E1608" t="e">
        <v>#N/A</v>
      </c>
      <c r="F1608" t="e">
        <v>#N/A</v>
      </c>
      <c r="G1608" t="e">
        <v>#N/A</v>
      </c>
      <c r="H1608" t="e">
        <v>#N/A</v>
      </c>
      <c r="I1608" t="e">
        <v>#N/A</v>
      </c>
      <c r="J1608" t="e">
        <v>#N/A</v>
      </c>
      <c r="K1608" t="e">
        <v>#N/A</v>
      </c>
      <c r="L1608" t="e">
        <v>#N/A</v>
      </c>
      <c r="M1608">
        <v>520</v>
      </c>
      <c r="N1608">
        <v>490</v>
      </c>
      <c r="O1608">
        <v>470</v>
      </c>
      <c r="P1608">
        <v>460</v>
      </c>
      <c r="Q1608">
        <v>450</v>
      </c>
      <c r="R1608">
        <v>430</v>
      </c>
      <c r="S1608">
        <v>420</v>
      </c>
      <c r="T1608">
        <v>400</v>
      </c>
      <c r="U1608">
        <v>400</v>
      </c>
      <c r="V1608">
        <v>370</v>
      </c>
      <c r="W1608">
        <v>360</v>
      </c>
      <c r="X1608">
        <v>360</v>
      </c>
      <c r="Y1608" s="145">
        <v>350</v>
      </c>
      <c r="Z1608">
        <v>340</v>
      </c>
      <c r="AA1608">
        <v>330</v>
      </c>
    </row>
    <row r="1609" spans="1:27" x14ac:dyDescent="0.2">
      <c r="A1609" s="89">
        <f>VLOOKUP(C1609,TabellenBDFS!$B$4:$C$2717,2,FALSE)</f>
        <v>224</v>
      </c>
      <c r="B1609" t="str">
        <f t="shared" si="27"/>
        <v>2243</v>
      </c>
      <c r="C1609" t="s">
        <v>230</v>
      </c>
      <c r="D1609">
        <v>3</v>
      </c>
      <c r="E1609" t="e">
        <v>#N/A</v>
      </c>
      <c r="F1609" t="e">
        <v>#N/A</v>
      </c>
      <c r="G1609" t="e">
        <v>#N/A</v>
      </c>
      <c r="H1609" t="e">
        <v>#N/A</v>
      </c>
      <c r="I1609" t="e">
        <v>#N/A</v>
      </c>
      <c r="J1609" t="e">
        <v>#N/A</v>
      </c>
      <c r="K1609" t="e">
        <v>#N/A</v>
      </c>
      <c r="L1609" t="e">
        <v>#N/A</v>
      </c>
      <c r="M1609">
        <v>150</v>
      </c>
      <c r="N1609">
        <v>150</v>
      </c>
      <c r="O1609">
        <v>170</v>
      </c>
      <c r="P1609">
        <v>210</v>
      </c>
      <c r="Q1609">
        <v>230</v>
      </c>
      <c r="R1609">
        <v>220</v>
      </c>
      <c r="S1609">
        <v>230</v>
      </c>
      <c r="T1609">
        <v>240</v>
      </c>
      <c r="U1609">
        <v>260</v>
      </c>
      <c r="V1609">
        <v>250</v>
      </c>
      <c r="W1609">
        <v>240</v>
      </c>
      <c r="X1609">
        <v>270</v>
      </c>
      <c r="Y1609" s="145">
        <v>270</v>
      </c>
      <c r="Z1609">
        <v>270</v>
      </c>
      <c r="AA1609">
        <v>290</v>
      </c>
    </row>
    <row r="1610" spans="1:27" x14ac:dyDescent="0.2">
      <c r="A1610" s="89">
        <f>VLOOKUP(C1610,TabellenBDFS!$B$4:$C$2717,2,FALSE)</f>
        <v>224</v>
      </c>
      <c r="B1610" t="str">
        <f t="shared" si="27"/>
        <v>2244</v>
      </c>
      <c r="C1610" t="s">
        <v>230</v>
      </c>
      <c r="D1610">
        <v>4</v>
      </c>
      <c r="E1610" t="e">
        <v>#N/A</v>
      </c>
      <c r="F1610" t="e">
        <v>#N/A</v>
      </c>
      <c r="G1610" t="e">
        <v>#N/A</v>
      </c>
      <c r="H1610" t="e">
        <v>#N/A</v>
      </c>
      <c r="I1610" t="e">
        <v>#N/A</v>
      </c>
      <c r="J1610" t="e">
        <v>#N/A</v>
      </c>
      <c r="K1610" t="e">
        <v>#N/A</v>
      </c>
      <c r="L1610" t="e">
        <v>#N/A</v>
      </c>
      <c r="M1610">
        <v>10</v>
      </c>
      <c r="N1610">
        <v>10</v>
      </c>
      <c r="O1610">
        <v>10</v>
      </c>
      <c r="P1610">
        <v>40</v>
      </c>
      <c r="Q1610">
        <v>70</v>
      </c>
      <c r="R1610">
        <v>100</v>
      </c>
      <c r="S1610">
        <v>100</v>
      </c>
      <c r="T1610">
        <v>80</v>
      </c>
      <c r="U1610">
        <v>90</v>
      </c>
      <c r="V1610">
        <v>90</v>
      </c>
      <c r="W1610">
        <v>100</v>
      </c>
      <c r="X1610">
        <v>120</v>
      </c>
      <c r="Y1610" s="145">
        <v>130</v>
      </c>
      <c r="Z1610">
        <v>120</v>
      </c>
      <c r="AA1610">
        <v>120</v>
      </c>
    </row>
    <row r="1611" spans="1:27" x14ac:dyDescent="0.2">
      <c r="A1611" s="89">
        <f>VLOOKUP(C1611,TabellenBDFS!$B$4:$C$2717,2,FALSE)</f>
        <v>224</v>
      </c>
      <c r="B1611" t="str">
        <f t="shared" ref="B1611:B1674" si="28">CONCATENATE(A1611,D1611)</f>
        <v>2245</v>
      </c>
      <c r="C1611" t="s">
        <v>230</v>
      </c>
      <c r="D1611">
        <v>5</v>
      </c>
      <c r="E1611" t="e">
        <v>#N/A</v>
      </c>
      <c r="F1611" t="e">
        <v>#N/A</v>
      </c>
      <c r="G1611" t="e">
        <v>#N/A</v>
      </c>
      <c r="H1611" t="e">
        <v>#N/A</v>
      </c>
      <c r="I1611" t="e">
        <v>#N/A</v>
      </c>
      <c r="J1611" t="e">
        <v>#N/A</v>
      </c>
      <c r="K1611" t="e">
        <v>#N/A</v>
      </c>
      <c r="L1611" t="e">
        <v>#N/A</v>
      </c>
      <c r="M1611">
        <v>150</v>
      </c>
      <c r="N1611">
        <v>140</v>
      </c>
      <c r="O1611">
        <v>130</v>
      </c>
      <c r="P1611">
        <v>140</v>
      </c>
      <c r="Q1611">
        <v>150</v>
      </c>
      <c r="R1611">
        <v>230</v>
      </c>
      <c r="S1611">
        <v>240</v>
      </c>
      <c r="T1611">
        <v>260</v>
      </c>
      <c r="U1611">
        <v>290</v>
      </c>
      <c r="V1611">
        <v>300</v>
      </c>
      <c r="W1611">
        <v>310</v>
      </c>
      <c r="X1611">
        <v>320</v>
      </c>
      <c r="Y1611" s="145">
        <v>320</v>
      </c>
      <c r="Z1611">
        <v>320</v>
      </c>
      <c r="AA1611">
        <v>320</v>
      </c>
    </row>
    <row r="1612" spans="1:27" x14ac:dyDescent="0.2">
      <c r="A1612" s="89">
        <f>VLOOKUP(C1612,TabellenBDFS!$B$4:$C$2717,2,FALSE)</f>
        <v>224</v>
      </c>
      <c r="B1612" t="str">
        <f t="shared" si="28"/>
        <v>2246</v>
      </c>
      <c r="C1612" t="s">
        <v>230</v>
      </c>
      <c r="D1612">
        <v>6</v>
      </c>
      <c r="E1612" t="e">
        <v>#N/A</v>
      </c>
      <c r="F1612" t="e">
        <v>#N/A</v>
      </c>
      <c r="G1612" t="e">
        <v>#N/A</v>
      </c>
      <c r="H1612" t="e">
        <v>#N/A</v>
      </c>
      <c r="I1612" t="e">
        <v>#N/A</v>
      </c>
      <c r="J1612" t="e">
        <v>#N/A</v>
      </c>
      <c r="K1612" t="e">
        <v>#N/A</v>
      </c>
      <c r="L1612" t="e">
        <v>#N/A</v>
      </c>
      <c r="M1612">
        <v>910</v>
      </c>
      <c r="N1612">
        <v>860</v>
      </c>
      <c r="O1612">
        <v>890</v>
      </c>
      <c r="P1612">
        <v>880</v>
      </c>
      <c r="Q1612">
        <v>880</v>
      </c>
      <c r="R1612">
        <v>820</v>
      </c>
      <c r="S1612">
        <v>860</v>
      </c>
      <c r="T1612">
        <v>850</v>
      </c>
      <c r="U1612">
        <v>870</v>
      </c>
      <c r="V1612">
        <v>820</v>
      </c>
      <c r="W1612">
        <v>810</v>
      </c>
      <c r="X1612">
        <v>830</v>
      </c>
      <c r="Y1612" s="145">
        <v>840</v>
      </c>
      <c r="Z1612">
        <v>730</v>
      </c>
      <c r="AA1612">
        <v>740</v>
      </c>
    </row>
    <row r="1613" spans="1:27" x14ac:dyDescent="0.2">
      <c r="A1613" s="89">
        <f>VLOOKUP(C1613,TabellenBDFS!$B$4:$C$2717,2,FALSE)</f>
        <v>224</v>
      </c>
      <c r="B1613" t="str">
        <f t="shared" si="28"/>
        <v>2247</v>
      </c>
      <c r="C1613" t="s">
        <v>230</v>
      </c>
      <c r="D1613">
        <v>7</v>
      </c>
      <c r="E1613" t="e">
        <v>#N/A</v>
      </c>
      <c r="F1613" t="e">
        <v>#N/A</v>
      </c>
      <c r="G1613" t="e">
        <v>#N/A</v>
      </c>
      <c r="H1613" t="e">
        <v>#N/A</v>
      </c>
      <c r="I1613" t="e">
        <v>#N/A</v>
      </c>
      <c r="J1613" t="e">
        <v>#N/A</v>
      </c>
      <c r="K1613" t="e">
        <v>#N/A</v>
      </c>
      <c r="L1613" t="e">
        <v>#N/A</v>
      </c>
      <c r="M1613">
        <v>1140</v>
      </c>
      <c r="N1613">
        <v>1130</v>
      </c>
      <c r="O1613">
        <v>1110</v>
      </c>
      <c r="P1613">
        <v>1090</v>
      </c>
      <c r="Q1613">
        <v>1090</v>
      </c>
      <c r="R1613">
        <v>1040</v>
      </c>
      <c r="S1613">
        <v>1000</v>
      </c>
      <c r="T1613">
        <v>1070</v>
      </c>
      <c r="U1613">
        <v>1060</v>
      </c>
      <c r="V1613">
        <v>1040</v>
      </c>
      <c r="W1613">
        <v>1010</v>
      </c>
      <c r="X1613">
        <v>980</v>
      </c>
      <c r="Y1613" s="145">
        <v>1030</v>
      </c>
      <c r="Z1613">
        <v>860</v>
      </c>
      <c r="AA1613">
        <v>830</v>
      </c>
    </row>
    <row r="1614" spans="1:27" x14ac:dyDescent="0.2">
      <c r="A1614" s="89">
        <f>VLOOKUP(C1614,TabellenBDFS!$B$4:$C$2717,2,FALSE)</f>
        <v>225</v>
      </c>
      <c r="B1614" t="str">
        <f t="shared" si="28"/>
        <v>2251</v>
      </c>
      <c r="C1614" t="s">
        <v>231</v>
      </c>
      <c r="D1614">
        <v>1</v>
      </c>
      <c r="E1614">
        <v>70</v>
      </c>
      <c r="F1614">
        <v>60</v>
      </c>
      <c r="G1614">
        <v>70</v>
      </c>
      <c r="H1614">
        <v>80</v>
      </c>
      <c r="I1614">
        <v>90</v>
      </c>
      <c r="J1614">
        <v>80</v>
      </c>
      <c r="K1614">
        <v>80</v>
      </c>
      <c r="L1614">
        <v>80</v>
      </c>
      <c r="M1614">
        <v>70</v>
      </c>
      <c r="N1614">
        <v>70</v>
      </c>
      <c r="O1614">
        <v>80</v>
      </c>
      <c r="P1614">
        <v>70</v>
      </c>
      <c r="Q1614">
        <v>80</v>
      </c>
      <c r="R1614">
        <v>80</v>
      </c>
      <c r="S1614">
        <v>100</v>
      </c>
      <c r="T1614">
        <v>100</v>
      </c>
      <c r="U1614">
        <v>100</v>
      </c>
      <c r="V1614">
        <v>110</v>
      </c>
      <c r="W1614">
        <v>120</v>
      </c>
      <c r="X1614">
        <v>130</v>
      </c>
      <c r="Y1614" s="145">
        <v>120</v>
      </c>
      <c r="Z1614">
        <v>130</v>
      </c>
      <c r="AA1614">
        <v>120</v>
      </c>
    </row>
    <row r="1615" spans="1:27" x14ac:dyDescent="0.2">
      <c r="A1615" s="89">
        <f>VLOOKUP(C1615,TabellenBDFS!$B$4:$C$2717,2,FALSE)</f>
        <v>225</v>
      </c>
      <c r="B1615" t="str">
        <f t="shared" si="28"/>
        <v>2252</v>
      </c>
      <c r="C1615" t="s">
        <v>231</v>
      </c>
      <c r="D1615">
        <v>2</v>
      </c>
      <c r="E1615">
        <v>0</v>
      </c>
      <c r="F1615">
        <v>0</v>
      </c>
      <c r="G1615">
        <v>10</v>
      </c>
      <c r="H1615">
        <v>10</v>
      </c>
      <c r="I1615">
        <v>10</v>
      </c>
      <c r="J1615">
        <v>0</v>
      </c>
      <c r="K1615">
        <v>0</v>
      </c>
      <c r="L1615">
        <v>0</v>
      </c>
      <c r="M1615">
        <v>0</v>
      </c>
      <c r="N1615">
        <v>0</v>
      </c>
      <c r="O1615">
        <v>0</v>
      </c>
      <c r="P1615">
        <v>0</v>
      </c>
      <c r="Q1615">
        <v>0</v>
      </c>
      <c r="R1615">
        <v>0</v>
      </c>
      <c r="S1615">
        <v>0</v>
      </c>
      <c r="T1615">
        <v>0</v>
      </c>
      <c r="U1615">
        <v>0</v>
      </c>
      <c r="V1615">
        <v>0</v>
      </c>
      <c r="W1615">
        <v>0</v>
      </c>
      <c r="X1615">
        <v>0</v>
      </c>
      <c r="Y1615" s="145">
        <v>0</v>
      </c>
      <c r="Z1615">
        <v>0</v>
      </c>
      <c r="AA1615">
        <v>0</v>
      </c>
    </row>
    <row r="1616" spans="1:27" x14ac:dyDescent="0.2">
      <c r="A1616" s="89">
        <f>VLOOKUP(C1616,TabellenBDFS!$B$4:$C$2717,2,FALSE)</f>
        <v>225</v>
      </c>
      <c r="B1616" t="str">
        <f t="shared" si="28"/>
        <v>2253</v>
      </c>
      <c r="C1616" t="s">
        <v>231</v>
      </c>
      <c r="D1616">
        <v>3</v>
      </c>
      <c r="E1616">
        <v>0</v>
      </c>
      <c r="F1616">
        <v>0</v>
      </c>
      <c r="G1616">
        <v>0</v>
      </c>
      <c r="H1616">
        <v>0</v>
      </c>
      <c r="I1616">
        <v>10</v>
      </c>
      <c r="J1616">
        <v>10</v>
      </c>
      <c r="K1616">
        <v>10</v>
      </c>
      <c r="L1616">
        <v>10</v>
      </c>
      <c r="M1616">
        <v>10</v>
      </c>
      <c r="N1616">
        <v>10</v>
      </c>
      <c r="O1616">
        <v>10</v>
      </c>
      <c r="P1616">
        <v>10</v>
      </c>
      <c r="Q1616">
        <v>10</v>
      </c>
      <c r="R1616">
        <v>10</v>
      </c>
      <c r="S1616">
        <v>10</v>
      </c>
      <c r="T1616">
        <v>10</v>
      </c>
      <c r="U1616">
        <v>10</v>
      </c>
      <c r="V1616">
        <v>10</v>
      </c>
      <c r="W1616">
        <v>10</v>
      </c>
      <c r="X1616">
        <v>10</v>
      </c>
      <c r="Y1616" s="145">
        <v>10</v>
      </c>
      <c r="Z1616">
        <v>10</v>
      </c>
      <c r="AA1616">
        <v>10</v>
      </c>
    </row>
    <row r="1617" spans="1:27" x14ac:dyDescent="0.2">
      <c r="A1617" s="89">
        <f>VLOOKUP(C1617,TabellenBDFS!$B$4:$C$2717,2,FALSE)</f>
        <v>225</v>
      </c>
      <c r="B1617" t="str">
        <f t="shared" si="28"/>
        <v>2254</v>
      </c>
      <c r="C1617" t="s">
        <v>231</v>
      </c>
      <c r="D1617">
        <v>4</v>
      </c>
      <c r="E1617">
        <v>0</v>
      </c>
      <c r="F1617">
        <v>0</v>
      </c>
      <c r="G1617">
        <v>0</v>
      </c>
      <c r="H1617">
        <v>0</v>
      </c>
      <c r="I1617">
        <v>0</v>
      </c>
      <c r="J1617">
        <v>0</v>
      </c>
      <c r="K1617">
        <v>0</v>
      </c>
      <c r="L1617">
        <v>0</v>
      </c>
      <c r="M1617">
        <v>0</v>
      </c>
      <c r="N1617">
        <v>0</v>
      </c>
      <c r="O1617">
        <v>0</v>
      </c>
      <c r="P1617">
        <v>0</v>
      </c>
      <c r="Q1617">
        <v>0</v>
      </c>
      <c r="R1617">
        <v>0</v>
      </c>
      <c r="S1617">
        <v>0</v>
      </c>
      <c r="T1617">
        <v>0</v>
      </c>
      <c r="U1617">
        <v>0</v>
      </c>
      <c r="V1617">
        <v>10</v>
      </c>
      <c r="W1617">
        <v>10</v>
      </c>
      <c r="X1617">
        <v>10</v>
      </c>
      <c r="Y1617" s="145">
        <v>10</v>
      </c>
      <c r="Z1617">
        <v>10</v>
      </c>
      <c r="AA1617">
        <v>10</v>
      </c>
    </row>
    <row r="1618" spans="1:27" x14ac:dyDescent="0.2">
      <c r="A1618" s="89">
        <f>VLOOKUP(C1618,TabellenBDFS!$B$4:$C$2717,2,FALSE)</f>
        <v>225</v>
      </c>
      <c r="B1618" t="str">
        <f t="shared" si="28"/>
        <v>2255</v>
      </c>
      <c r="C1618" t="s">
        <v>231</v>
      </c>
      <c r="D1618">
        <v>5</v>
      </c>
      <c r="E1618">
        <v>10</v>
      </c>
      <c r="F1618">
        <v>10</v>
      </c>
      <c r="G1618">
        <v>10</v>
      </c>
      <c r="H1618">
        <v>10</v>
      </c>
      <c r="I1618">
        <v>10</v>
      </c>
      <c r="J1618">
        <v>10</v>
      </c>
      <c r="K1618">
        <v>10</v>
      </c>
      <c r="L1618">
        <v>10</v>
      </c>
      <c r="M1618">
        <v>10</v>
      </c>
      <c r="N1618">
        <v>10</v>
      </c>
      <c r="O1618">
        <v>10</v>
      </c>
      <c r="P1618">
        <v>10</v>
      </c>
      <c r="Q1618">
        <v>10</v>
      </c>
      <c r="R1618">
        <v>10</v>
      </c>
      <c r="S1618">
        <v>10</v>
      </c>
      <c r="T1618">
        <v>10</v>
      </c>
      <c r="U1618">
        <v>10</v>
      </c>
      <c r="V1618">
        <v>10</v>
      </c>
      <c r="W1618">
        <v>10</v>
      </c>
      <c r="X1618">
        <v>10</v>
      </c>
      <c r="Y1618" s="145">
        <v>10</v>
      </c>
      <c r="Z1618">
        <v>10</v>
      </c>
      <c r="AA1618">
        <v>0</v>
      </c>
    </row>
    <row r="1619" spans="1:27" x14ac:dyDescent="0.2">
      <c r="A1619" s="89">
        <f>VLOOKUP(C1619,TabellenBDFS!$B$4:$C$2717,2,FALSE)</f>
        <v>225</v>
      </c>
      <c r="B1619" t="str">
        <f t="shared" si="28"/>
        <v>2256</v>
      </c>
      <c r="C1619" t="s">
        <v>231</v>
      </c>
      <c r="D1619">
        <v>6</v>
      </c>
      <c r="E1619">
        <v>30</v>
      </c>
      <c r="F1619">
        <v>30</v>
      </c>
      <c r="G1619">
        <v>30</v>
      </c>
      <c r="H1619">
        <v>30</v>
      </c>
      <c r="I1619">
        <v>30</v>
      </c>
      <c r="J1619">
        <v>30</v>
      </c>
      <c r="K1619">
        <v>30</v>
      </c>
      <c r="L1619">
        <v>30</v>
      </c>
      <c r="M1619">
        <v>20</v>
      </c>
      <c r="N1619">
        <v>20</v>
      </c>
      <c r="O1619">
        <v>30</v>
      </c>
      <c r="P1619">
        <v>30</v>
      </c>
      <c r="Q1619">
        <v>30</v>
      </c>
      <c r="R1619">
        <v>40</v>
      </c>
      <c r="S1619">
        <v>40</v>
      </c>
      <c r="T1619">
        <v>40</v>
      </c>
      <c r="U1619">
        <v>50</v>
      </c>
      <c r="V1619">
        <v>40</v>
      </c>
      <c r="W1619">
        <v>50</v>
      </c>
      <c r="X1619">
        <v>50</v>
      </c>
      <c r="Y1619" s="145">
        <v>50</v>
      </c>
      <c r="Z1619">
        <v>50</v>
      </c>
      <c r="AA1619">
        <v>50</v>
      </c>
    </row>
    <row r="1620" spans="1:27" x14ac:dyDescent="0.2">
      <c r="A1620" s="89">
        <f>VLOOKUP(C1620,TabellenBDFS!$B$4:$C$2717,2,FALSE)</f>
        <v>225</v>
      </c>
      <c r="B1620" t="str">
        <f t="shared" si="28"/>
        <v>2257</v>
      </c>
      <c r="C1620" t="s">
        <v>231</v>
      </c>
      <c r="D1620">
        <v>7</v>
      </c>
      <c r="E1620">
        <v>30</v>
      </c>
      <c r="F1620">
        <v>20</v>
      </c>
      <c r="G1620">
        <v>20</v>
      </c>
      <c r="H1620">
        <v>30</v>
      </c>
      <c r="I1620">
        <v>30</v>
      </c>
      <c r="J1620">
        <v>30</v>
      </c>
      <c r="K1620">
        <v>30</v>
      </c>
      <c r="L1620">
        <v>30</v>
      </c>
      <c r="M1620">
        <v>30</v>
      </c>
      <c r="N1620">
        <v>30</v>
      </c>
      <c r="O1620">
        <v>30</v>
      </c>
      <c r="P1620">
        <v>30</v>
      </c>
      <c r="Q1620">
        <v>30</v>
      </c>
      <c r="R1620">
        <v>30</v>
      </c>
      <c r="S1620">
        <v>40</v>
      </c>
      <c r="T1620">
        <v>30</v>
      </c>
      <c r="U1620">
        <v>30</v>
      </c>
      <c r="V1620">
        <v>40</v>
      </c>
      <c r="W1620">
        <v>50</v>
      </c>
      <c r="X1620">
        <v>50</v>
      </c>
      <c r="Y1620" s="145">
        <v>50</v>
      </c>
      <c r="Z1620">
        <v>50</v>
      </c>
      <c r="AA1620">
        <v>40</v>
      </c>
    </row>
    <row r="1621" spans="1:27" x14ac:dyDescent="0.2">
      <c r="A1621" s="89">
        <f>VLOOKUP(C1621,TabellenBDFS!$B$4:$C$2717,2,FALSE)</f>
        <v>226</v>
      </c>
      <c r="B1621" t="str">
        <f t="shared" si="28"/>
        <v>2261</v>
      </c>
      <c r="C1621" t="s">
        <v>232</v>
      </c>
      <c r="D1621">
        <v>1</v>
      </c>
      <c r="E1621">
        <v>220</v>
      </c>
      <c r="F1621">
        <v>230</v>
      </c>
      <c r="G1621">
        <v>210</v>
      </c>
      <c r="H1621">
        <v>230</v>
      </c>
      <c r="I1621">
        <v>230</v>
      </c>
      <c r="J1621">
        <v>240</v>
      </c>
      <c r="K1621">
        <v>250</v>
      </c>
      <c r="L1621">
        <v>250</v>
      </c>
      <c r="M1621">
        <v>260</v>
      </c>
      <c r="N1621">
        <v>260</v>
      </c>
      <c r="O1621">
        <v>280</v>
      </c>
      <c r="P1621">
        <v>270</v>
      </c>
      <c r="Q1621">
        <v>270</v>
      </c>
      <c r="R1621">
        <v>250</v>
      </c>
      <c r="S1621">
        <v>240</v>
      </c>
      <c r="T1621">
        <v>250</v>
      </c>
      <c r="U1621">
        <v>260</v>
      </c>
      <c r="V1621">
        <v>260</v>
      </c>
      <c r="W1621">
        <v>260</v>
      </c>
      <c r="X1621">
        <v>260</v>
      </c>
      <c r="Y1621" s="145">
        <v>250</v>
      </c>
      <c r="Z1621">
        <v>250</v>
      </c>
      <c r="AA1621">
        <v>250</v>
      </c>
    </row>
    <row r="1622" spans="1:27" x14ac:dyDescent="0.2">
      <c r="A1622" s="89">
        <f>VLOOKUP(C1622,TabellenBDFS!$B$4:$C$2717,2,FALSE)</f>
        <v>226</v>
      </c>
      <c r="B1622" t="str">
        <f t="shared" si="28"/>
        <v>2262</v>
      </c>
      <c r="C1622" t="s">
        <v>232</v>
      </c>
      <c r="D1622">
        <v>2</v>
      </c>
      <c r="E1622">
        <v>60</v>
      </c>
      <c r="F1622">
        <v>60</v>
      </c>
      <c r="G1622">
        <v>60</v>
      </c>
      <c r="H1622">
        <v>60</v>
      </c>
      <c r="I1622">
        <v>50</v>
      </c>
      <c r="J1622">
        <v>50</v>
      </c>
      <c r="K1622">
        <v>50</v>
      </c>
      <c r="L1622">
        <v>40</v>
      </c>
      <c r="M1622">
        <v>40</v>
      </c>
      <c r="N1622">
        <v>40</v>
      </c>
      <c r="O1622">
        <v>40</v>
      </c>
      <c r="P1622">
        <v>30</v>
      </c>
      <c r="Q1622">
        <v>30</v>
      </c>
      <c r="R1622">
        <v>30</v>
      </c>
      <c r="S1622">
        <v>30</v>
      </c>
      <c r="T1622">
        <v>30</v>
      </c>
      <c r="U1622">
        <v>20</v>
      </c>
      <c r="V1622">
        <v>20</v>
      </c>
      <c r="W1622">
        <v>20</v>
      </c>
      <c r="X1622">
        <v>20</v>
      </c>
      <c r="Y1622" s="145">
        <v>20</v>
      </c>
      <c r="Z1622">
        <v>20</v>
      </c>
      <c r="AA1622">
        <v>20</v>
      </c>
    </row>
    <row r="1623" spans="1:27" x14ac:dyDescent="0.2">
      <c r="A1623" s="89">
        <f>VLOOKUP(C1623,TabellenBDFS!$B$4:$C$2717,2,FALSE)</f>
        <v>226</v>
      </c>
      <c r="B1623" t="str">
        <f t="shared" si="28"/>
        <v>2263</v>
      </c>
      <c r="C1623" t="s">
        <v>232</v>
      </c>
      <c r="D1623">
        <v>3</v>
      </c>
      <c r="E1623">
        <v>0</v>
      </c>
      <c r="F1623">
        <v>0</v>
      </c>
      <c r="G1623">
        <v>10</v>
      </c>
      <c r="H1623">
        <v>10</v>
      </c>
      <c r="I1623">
        <v>20</v>
      </c>
      <c r="J1623">
        <v>20</v>
      </c>
      <c r="K1623">
        <v>30</v>
      </c>
      <c r="L1623">
        <v>30</v>
      </c>
      <c r="M1623">
        <v>30</v>
      </c>
      <c r="N1623">
        <v>30</v>
      </c>
      <c r="O1623">
        <v>40</v>
      </c>
      <c r="P1623">
        <v>40</v>
      </c>
      <c r="Q1623">
        <v>40</v>
      </c>
      <c r="R1623">
        <v>40</v>
      </c>
      <c r="S1623">
        <v>40</v>
      </c>
      <c r="T1623">
        <v>40</v>
      </c>
      <c r="U1623">
        <v>40</v>
      </c>
      <c r="V1623">
        <v>50</v>
      </c>
      <c r="W1623">
        <v>50</v>
      </c>
      <c r="X1623">
        <v>50</v>
      </c>
      <c r="Y1623" s="145">
        <v>40</v>
      </c>
      <c r="Z1623">
        <v>40</v>
      </c>
      <c r="AA1623">
        <v>50</v>
      </c>
    </row>
    <row r="1624" spans="1:27" x14ac:dyDescent="0.2">
      <c r="A1624" s="89">
        <f>VLOOKUP(C1624,TabellenBDFS!$B$4:$C$2717,2,FALSE)</f>
        <v>226</v>
      </c>
      <c r="B1624" t="str">
        <f t="shared" si="28"/>
        <v>2264</v>
      </c>
      <c r="C1624" t="s">
        <v>232</v>
      </c>
      <c r="D1624">
        <v>4</v>
      </c>
      <c r="E1624">
        <v>0</v>
      </c>
      <c r="F1624">
        <v>0</v>
      </c>
      <c r="G1624">
        <v>10</v>
      </c>
      <c r="H1624">
        <v>10</v>
      </c>
      <c r="I1624">
        <v>20</v>
      </c>
      <c r="J1624">
        <v>20</v>
      </c>
      <c r="K1624">
        <v>20</v>
      </c>
      <c r="L1624">
        <v>20</v>
      </c>
      <c r="M1624">
        <v>20</v>
      </c>
      <c r="N1624">
        <v>20</v>
      </c>
      <c r="O1624">
        <v>30</v>
      </c>
      <c r="P1624">
        <v>30</v>
      </c>
      <c r="Q1624">
        <v>30</v>
      </c>
      <c r="R1624">
        <v>30</v>
      </c>
      <c r="S1624">
        <v>20</v>
      </c>
      <c r="T1624">
        <v>20</v>
      </c>
      <c r="U1624">
        <v>30</v>
      </c>
      <c r="V1624">
        <v>30</v>
      </c>
      <c r="W1624">
        <v>30</v>
      </c>
      <c r="X1624">
        <v>30</v>
      </c>
      <c r="Y1624" s="145">
        <v>20</v>
      </c>
      <c r="Z1624">
        <v>20</v>
      </c>
      <c r="AA1624">
        <v>20</v>
      </c>
    </row>
    <row r="1625" spans="1:27" x14ac:dyDescent="0.2">
      <c r="A1625" s="89">
        <f>VLOOKUP(C1625,TabellenBDFS!$B$4:$C$2717,2,FALSE)</f>
        <v>226</v>
      </c>
      <c r="B1625" t="str">
        <f t="shared" si="28"/>
        <v>2265</v>
      </c>
      <c r="C1625" t="s">
        <v>232</v>
      </c>
      <c r="D1625">
        <v>5</v>
      </c>
      <c r="E1625">
        <v>10</v>
      </c>
      <c r="F1625">
        <v>10</v>
      </c>
      <c r="G1625">
        <v>0</v>
      </c>
      <c r="H1625">
        <v>0</v>
      </c>
      <c r="I1625">
        <v>0</v>
      </c>
      <c r="J1625">
        <v>0</v>
      </c>
      <c r="K1625">
        <v>0</v>
      </c>
      <c r="L1625">
        <v>0</v>
      </c>
      <c r="M1625">
        <v>0</v>
      </c>
      <c r="N1625">
        <v>0</v>
      </c>
      <c r="O1625">
        <v>0</v>
      </c>
      <c r="P1625">
        <v>0</v>
      </c>
      <c r="Q1625">
        <v>0</v>
      </c>
      <c r="R1625">
        <v>0</v>
      </c>
      <c r="S1625">
        <v>0</v>
      </c>
      <c r="T1625">
        <v>0</v>
      </c>
      <c r="U1625">
        <v>0</v>
      </c>
      <c r="V1625">
        <v>0</v>
      </c>
      <c r="W1625">
        <v>0</v>
      </c>
      <c r="X1625">
        <v>0</v>
      </c>
      <c r="Y1625" s="145">
        <v>0</v>
      </c>
      <c r="Z1625">
        <v>0</v>
      </c>
      <c r="AA1625">
        <v>0</v>
      </c>
    </row>
    <row r="1626" spans="1:27" x14ac:dyDescent="0.2">
      <c r="A1626" s="89">
        <f>VLOOKUP(C1626,TabellenBDFS!$B$4:$C$2717,2,FALSE)</f>
        <v>226</v>
      </c>
      <c r="B1626" t="str">
        <f t="shared" si="28"/>
        <v>2266</v>
      </c>
      <c r="C1626" t="s">
        <v>232</v>
      </c>
      <c r="D1626">
        <v>6</v>
      </c>
      <c r="E1626">
        <v>90</v>
      </c>
      <c r="F1626">
        <v>90</v>
      </c>
      <c r="G1626">
        <v>90</v>
      </c>
      <c r="H1626">
        <v>100</v>
      </c>
      <c r="I1626">
        <v>90</v>
      </c>
      <c r="J1626">
        <v>100</v>
      </c>
      <c r="K1626">
        <v>100</v>
      </c>
      <c r="L1626">
        <v>110</v>
      </c>
      <c r="M1626">
        <v>120</v>
      </c>
      <c r="N1626">
        <v>120</v>
      </c>
      <c r="O1626">
        <v>130</v>
      </c>
      <c r="P1626">
        <v>120</v>
      </c>
      <c r="Q1626">
        <v>120</v>
      </c>
      <c r="R1626">
        <v>120</v>
      </c>
      <c r="S1626">
        <v>120</v>
      </c>
      <c r="T1626">
        <v>120</v>
      </c>
      <c r="U1626">
        <v>120</v>
      </c>
      <c r="V1626">
        <v>130</v>
      </c>
      <c r="W1626">
        <v>130</v>
      </c>
      <c r="X1626">
        <v>130</v>
      </c>
      <c r="Y1626" s="145">
        <v>130</v>
      </c>
      <c r="Z1626">
        <v>120</v>
      </c>
      <c r="AA1626">
        <v>130</v>
      </c>
    </row>
    <row r="1627" spans="1:27" x14ac:dyDescent="0.2">
      <c r="A1627" s="89">
        <f>VLOOKUP(C1627,TabellenBDFS!$B$4:$C$2717,2,FALSE)</f>
        <v>226</v>
      </c>
      <c r="B1627" t="str">
        <f t="shared" si="28"/>
        <v>2267</v>
      </c>
      <c r="C1627" t="s">
        <v>232</v>
      </c>
      <c r="D1627">
        <v>7</v>
      </c>
      <c r="E1627">
        <v>60</v>
      </c>
      <c r="F1627">
        <v>70</v>
      </c>
      <c r="G1627">
        <v>40</v>
      </c>
      <c r="H1627">
        <v>50</v>
      </c>
      <c r="I1627">
        <v>50</v>
      </c>
      <c r="J1627">
        <v>50</v>
      </c>
      <c r="K1627">
        <v>50</v>
      </c>
      <c r="L1627">
        <v>50</v>
      </c>
      <c r="M1627">
        <v>40</v>
      </c>
      <c r="N1627">
        <v>50</v>
      </c>
      <c r="O1627">
        <v>50</v>
      </c>
      <c r="P1627">
        <v>50</v>
      </c>
      <c r="Q1627">
        <v>50</v>
      </c>
      <c r="R1627">
        <v>40</v>
      </c>
      <c r="S1627">
        <v>40</v>
      </c>
      <c r="T1627">
        <v>40</v>
      </c>
      <c r="U1627">
        <v>40</v>
      </c>
      <c r="V1627">
        <v>30</v>
      </c>
      <c r="W1627">
        <v>40</v>
      </c>
      <c r="X1627">
        <v>40</v>
      </c>
      <c r="Y1627" s="145">
        <v>30</v>
      </c>
      <c r="Z1627">
        <v>40</v>
      </c>
      <c r="AA1627">
        <v>30</v>
      </c>
    </row>
    <row r="1628" spans="1:27" x14ac:dyDescent="0.2">
      <c r="A1628" s="89">
        <f>VLOOKUP(C1628,TabellenBDFS!$B$4:$C$2717,2,FALSE)</f>
        <v>227</v>
      </c>
      <c r="B1628" t="str">
        <f t="shared" si="28"/>
        <v>2271</v>
      </c>
      <c r="C1628" t="s">
        <v>233</v>
      </c>
      <c r="D1628">
        <v>1</v>
      </c>
      <c r="E1628">
        <v>600</v>
      </c>
      <c r="F1628">
        <v>590</v>
      </c>
      <c r="G1628">
        <v>600</v>
      </c>
      <c r="H1628">
        <v>640</v>
      </c>
      <c r="I1628">
        <v>690</v>
      </c>
      <c r="J1628">
        <v>680</v>
      </c>
      <c r="K1628">
        <v>720</v>
      </c>
      <c r="L1628">
        <v>720</v>
      </c>
      <c r="M1628">
        <v>710</v>
      </c>
      <c r="N1628">
        <v>730</v>
      </c>
      <c r="O1628">
        <v>740</v>
      </c>
      <c r="P1628">
        <v>800</v>
      </c>
      <c r="Q1628">
        <v>810</v>
      </c>
      <c r="R1628">
        <v>820</v>
      </c>
      <c r="S1628">
        <v>830</v>
      </c>
      <c r="T1628">
        <v>880</v>
      </c>
      <c r="U1628">
        <v>880</v>
      </c>
      <c r="V1628">
        <v>900</v>
      </c>
      <c r="W1628">
        <v>940</v>
      </c>
      <c r="X1628">
        <v>960</v>
      </c>
      <c r="Y1628" s="145">
        <v>940</v>
      </c>
      <c r="Z1628">
        <v>910</v>
      </c>
      <c r="AA1628">
        <v>880</v>
      </c>
    </row>
    <row r="1629" spans="1:27" x14ac:dyDescent="0.2">
      <c r="A1629" s="89">
        <f>VLOOKUP(C1629,TabellenBDFS!$B$4:$C$2717,2,FALSE)</f>
        <v>227</v>
      </c>
      <c r="B1629" t="str">
        <f t="shared" si="28"/>
        <v>2272</v>
      </c>
      <c r="C1629" t="s">
        <v>233</v>
      </c>
      <c r="D1629">
        <v>2</v>
      </c>
      <c r="E1629">
        <v>130</v>
      </c>
      <c r="F1629">
        <v>140</v>
      </c>
      <c r="G1629">
        <v>130</v>
      </c>
      <c r="H1629">
        <v>140</v>
      </c>
      <c r="I1629">
        <v>170</v>
      </c>
      <c r="J1629">
        <v>160</v>
      </c>
      <c r="K1629">
        <v>160</v>
      </c>
      <c r="L1629">
        <v>150</v>
      </c>
      <c r="M1629">
        <v>130</v>
      </c>
      <c r="N1629">
        <v>130</v>
      </c>
      <c r="O1629">
        <v>120</v>
      </c>
      <c r="P1629">
        <v>120</v>
      </c>
      <c r="Q1629">
        <v>120</v>
      </c>
      <c r="R1629">
        <v>110</v>
      </c>
      <c r="S1629">
        <v>120</v>
      </c>
      <c r="T1629">
        <v>110</v>
      </c>
      <c r="U1629">
        <v>110</v>
      </c>
      <c r="V1629">
        <v>100</v>
      </c>
      <c r="W1629">
        <v>100</v>
      </c>
      <c r="X1629">
        <v>100</v>
      </c>
      <c r="Y1629" s="145">
        <v>100</v>
      </c>
      <c r="Z1629">
        <v>90</v>
      </c>
      <c r="AA1629">
        <v>90</v>
      </c>
    </row>
    <row r="1630" spans="1:27" x14ac:dyDescent="0.2">
      <c r="A1630" s="89">
        <f>VLOOKUP(C1630,TabellenBDFS!$B$4:$C$2717,2,FALSE)</f>
        <v>227</v>
      </c>
      <c r="B1630" t="str">
        <f t="shared" si="28"/>
        <v>2273</v>
      </c>
      <c r="C1630" t="s">
        <v>233</v>
      </c>
      <c r="D1630">
        <v>3</v>
      </c>
      <c r="E1630">
        <v>0</v>
      </c>
      <c r="F1630">
        <v>0</v>
      </c>
      <c r="G1630">
        <v>0</v>
      </c>
      <c r="H1630">
        <v>10</v>
      </c>
      <c r="I1630">
        <v>10</v>
      </c>
      <c r="J1630">
        <v>10</v>
      </c>
      <c r="K1630">
        <v>20</v>
      </c>
      <c r="L1630">
        <v>20</v>
      </c>
      <c r="M1630">
        <v>20</v>
      </c>
      <c r="N1630">
        <v>30</v>
      </c>
      <c r="O1630">
        <v>40</v>
      </c>
      <c r="P1630">
        <v>50</v>
      </c>
      <c r="Q1630">
        <v>60</v>
      </c>
      <c r="R1630">
        <v>70</v>
      </c>
      <c r="S1630">
        <v>90</v>
      </c>
      <c r="T1630">
        <v>100</v>
      </c>
      <c r="U1630">
        <v>110</v>
      </c>
      <c r="V1630">
        <v>130</v>
      </c>
      <c r="W1630">
        <v>170</v>
      </c>
      <c r="X1630">
        <v>180</v>
      </c>
      <c r="Y1630" s="145">
        <v>190</v>
      </c>
      <c r="Z1630">
        <v>190</v>
      </c>
      <c r="AA1630">
        <v>180</v>
      </c>
    </row>
    <row r="1631" spans="1:27" x14ac:dyDescent="0.2">
      <c r="A1631" s="89">
        <f>VLOOKUP(C1631,TabellenBDFS!$B$4:$C$2717,2,FALSE)</f>
        <v>227</v>
      </c>
      <c r="B1631" t="str">
        <f t="shared" si="28"/>
        <v>2274</v>
      </c>
      <c r="C1631" t="s">
        <v>233</v>
      </c>
      <c r="D1631">
        <v>4</v>
      </c>
      <c r="E1631">
        <v>0</v>
      </c>
      <c r="F1631">
        <v>0</v>
      </c>
      <c r="G1631">
        <v>0</v>
      </c>
      <c r="H1631">
        <v>0</v>
      </c>
      <c r="I1631">
        <v>0</v>
      </c>
      <c r="J1631">
        <v>0</v>
      </c>
      <c r="K1631">
        <v>0</v>
      </c>
      <c r="L1631">
        <v>10</v>
      </c>
      <c r="M1631">
        <v>10</v>
      </c>
      <c r="N1631">
        <v>10</v>
      </c>
      <c r="O1631">
        <v>20</v>
      </c>
      <c r="P1631">
        <v>20</v>
      </c>
      <c r="Q1631">
        <v>20</v>
      </c>
      <c r="R1631">
        <v>30</v>
      </c>
      <c r="S1631">
        <v>30</v>
      </c>
      <c r="T1631">
        <v>40</v>
      </c>
      <c r="U1631">
        <v>40</v>
      </c>
      <c r="V1631">
        <v>50</v>
      </c>
      <c r="W1631">
        <v>50</v>
      </c>
      <c r="X1631">
        <v>60</v>
      </c>
      <c r="Y1631" s="145">
        <v>70</v>
      </c>
      <c r="Z1631">
        <v>60</v>
      </c>
      <c r="AA1631">
        <v>60</v>
      </c>
    </row>
    <row r="1632" spans="1:27" x14ac:dyDescent="0.2">
      <c r="A1632" s="89">
        <f>VLOOKUP(C1632,TabellenBDFS!$B$4:$C$2717,2,FALSE)</f>
        <v>227</v>
      </c>
      <c r="B1632" t="str">
        <f t="shared" si="28"/>
        <v>2275</v>
      </c>
      <c r="C1632" t="s">
        <v>233</v>
      </c>
      <c r="D1632">
        <v>5</v>
      </c>
      <c r="E1632">
        <v>0</v>
      </c>
      <c r="F1632">
        <v>0</v>
      </c>
      <c r="G1632">
        <v>0</v>
      </c>
      <c r="H1632">
        <v>0</v>
      </c>
      <c r="I1632">
        <v>0</v>
      </c>
      <c r="J1632">
        <v>0</v>
      </c>
      <c r="K1632">
        <v>0</v>
      </c>
      <c r="L1632">
        <v>0</v>
      </c>
      <c r="M1632">
        <v>0</v>
      </c>
      <c r="N1632">
        <v>0</v>
      </c>
      <c r="O1632">
        <v>0</v>
      </c>
      <c r="P1632">
        <v>0</v>
      </c>
      <c r="Q1632">
        <v>0</v>
      </c>
      <c r="R1632">
        <v>0</v>
      </c>
      <c r="S1632">
        <v>0</v>
      </c>
      <c r="T1632">
        <v>0</v>
      </c>
      <c r="U1632">
        <v>0</v>
      </c>
      <c r="V1632">
        <v>0</v>
      </c>
      <c r="W1632">
        <v>0</v>
      </c>
      <c r="X1632">
        <v>0</v>
      </c>
      <c r="Y1632" s="145">
        <v>0</v>
      </c>
      <c r="Z1632">
        <v>0</v>
      </c>
      <c r="AA1632">
        <v>0</v>
      </c>
    </row>
    <row r="1633" spans="1:27" x14ac:dyDescent="0.2">
      <c r="A1633" s="89">
        <f>VLOOKUP(C1633,TabellenBDFS!$B$4:$C$2717,2,FALSE)</f>
        <v>227</v>
      </c>
      <c r="B1633" t="str">
        <f t="shared" si="28"/>
        <v>2276</v>
      </c>
      <c r="C1633" t="s">
        <v>233</v>
      </c>
      <c r="D1633">
        <v>6</v>
      </c>
      <c r="E1633">
        <v>290</v>
      </c>
      <c r="F1633">
        <v>280</v>
      </c>
      <c r="G1633">
        <v>290</v>
      </c>
      <c r="H1633">
        <v>310</v>
      </c>
      <c r="I1633">
        <v>330</v>
      </c>
      <c r="J1633">
        <v>330</v>
      </c>
      <c r="K1633">
        <v>340</v>
      </c>
      <c r="L1633">
        <v>350</v>
      </c>
      <c r="M1633">
        <v>370</v>
      </c>
      <c r="N1633">
        <v>370</v>
      </c>
      <c r="O1633">
        <v>360</v>
      </c>
      <c r="P1633">
        <v>380</v>
      </c>
      <c r="Q1633">
        <v>390</v>
      </c>
      <c r="R1633">
        <v>400</v>
      </c>
      <c r="S1633">
        <v>390</v>
      </c>
      <c r="T1633">
        <v>410</v>
      </c>
      <c r="U1633">
        <v>420</v>
      </c>
      <c r="V1633">
        <v>430</v>
      </c>
      <c r="W1633">
        <v>430</v>
      </c>
      <c r="X1633">
        <v>390</v>
      </c>
      <c r="Y1633" s="145">
        <v>380</v>
      </c>
      <c r="Z1633">
        <v>370</v>
      </c>
      <c r="AA1633">
        <v>350</v>
      </c>
    </row>
    <row r="1634" spans="1:27" x14ac:dyDescent="0.2">
      <c r="A1634" s="89">
        <f>VLOOKUP(C1634,TabellenBDFS!$B$4:$C$2717,2,FALSE)</f>
        <v>227</v>
      </c>
      <c r="B1634" t="str">
        <f t="shared" si="28"/>
        <v>2277</v>
      </c>
      <c r="C1634" t="s">
        <v>233</v>
      </c>
      <c r="D1634">
        <v>7</v>
      </c>
      <c r="E1634">
        <v>180</v>
      </c>
      <c r="F1634">
        <v>170</v>
      </c>
      <c r="G1634">
        <v>180</v>
      </c>
      <c r="H1634">
        <v>180</v>
      </c>
      <c r="I1634">
        <v>190</v>
      </c>
      <c r="J1634">
        <v>190</v>
      </c>
      <c r="K1634">
        <v>200</v>
      </c>
      <c r="L1634">
        <v>190</v>
      </c>
      <c r="M1634">
        <v>190</v>
      </c>
      <c r="N1634">
        <v>200</v>
      </c>
      <c r="O1634">
        <v>210</v>
      </c>
      <c r="P1634">
        <v>230</v>
      </c>
      <c r="Q1634">
        <v>210</v>
      </c>
      <c r="R1634">
        <v>200</v>
      </c>
      <c r="S1634">
        <v>210</v>
      </c>
      <c r="T1634">
        <v>220</v>
      </c>
      <c r="U1634">
        <v>200</v>
      </c>
      <c r="V1634">
        <v>190</v>
      </c>
      <c r="W1634">
        <v>200</v>
      </c>
      <c r="X1634">
        <v>230</v>
      </c>
      <c r="Y1634" s="145">
        <v>210</v>
      </c>
      <c r="Z1634">
        <v>200</v>
      </c>
      <c r="AA1634">
        <v>190</v>
      </c>
    </row>
    <row r="1635" spans="1:27" x14ac:dyDescent="0.2">
      <c r="A1635" s="89">
        <f>VLOOKUP(C1635,TabellenBDFS!$B$4:$C$2717,2,FALSE)</f>
        <v>228</v>
      </c>
      <c r="B1635" t="str">
        <f t="shared" si="28"/>
        <v>2281</v>
      </c>
      <c r="C1635" t="s">
        <v>234</v>
      </c>
      <c r="D1635">
        <v>1</v>
      </c>
      <c r="E1635">
        <v>170</v>
      </c>
      <c r="F1635">
        <v>170</v>
      </c>
      <c r="G1635">
        <v>170</v>
      </c>
      <c r="H1635">
        <v>180</v>
      </c>
      <c r="I1635">
        <v>190</v>
      </c>
      <c r="J1635">
        <v>190</v>
      </c>
      <c r="K1635">
        <v>210</v>
      </c>
      <c r="L1635">
        <v>200</v>
      </c>
      <c r="M1635">
        <v>210</v>
      </c>
      <c r="N1635">
        <v>190</v>
      </c>
      <c r="O1635">
        <v>200</v>
      </c>
      <c r="P1635">
        <v>200</v>
      </c>
      <c r="Q1635">
        <v>230</v>
      </c>
      <c r="R1635">
        <v>230</v>
      </c>
      <c r="S1635">
        <v>240</v>
      </c>
      <c r="T1635">
        <v>230</v>
      </c>
      <c r="U1635">
        <v>240</v>
      </c>
      <c r="V1635">
        <v>220</v>
      </c>
      <c r="W1635">
        <v>220</v>
      </c>
      <c r="X1635">
        <v>220</v>
      </c>
      <c r="Y1635" s="145">
        <v>230</v>
      </c>
      <c r="Z1635">
        <v>230</v>
      </c>
      <c r="AA1635">
        <v>240</v>
      </c>
    </row>
    <row r="1636" spans="1:27" x14ac:dyDescent="0.2">
      <c r="A1636" s="89">
        <f>VLOOKUP(C1636,TabellenBDFS!$B$4:$C$2717,2,FALSE)</f>
        <v>228</v>
      </c>
      <c r="B1636" t="str">
        <f t="shared" si="28"/>
        <v>2282</v>
      </c>
      <c r="C1636" t="s">
        <v>234</v>
      </c>
      <c r="D1636">
        <v>2</v>
      </c>
      <c r="E1636">
        <v>10</v>
      </c>
      <c r="F1636">
        <v>10</v>
      </c>
      <c r="G1636">
        <v>10</v>
      </c>
      <c r="H1636">
        <v>10</v>
      </c>
      <c r="I1636">
        <v>10</v>
      </c>
      <c r="J1636">
        <v>10</v>
      </c>
      <c r="K1636">
        <v>10</v>
      </c>
      <c r="L1636">
        <v>10</v>
      </c>
      <c r="M1636">
        <v>10</v>
      </c>
      <c r="N1636">
        <v>10</v>
      </c>
      <c r="O1636">
        <v>10</v>
      </c>
      <c r="P1636">
        <v>10</v>
      </c>
      <c r="Q1636">
        <v>10</v>
      </c>
      <c r="R1636">
        <v>10</v>
      </c>
      <c r="S1636">
        <v>10</v>
      </c>
      <c r="T1636">
        <v>10</v>
      </c>
      <c r="U1636">
        <v>10</v>
      </c>
      <c r="V1636">
        <v>10</v>
      </c>
      <c r="W1636">
        <v>10</v>
      </c>
      <c r="X1636">
        <v>10</v>
      </c>
      <c r="Y1636" s="145">
        <v>10</v>
      </c>
      <c r="Z1636">
        <v>10</v>
      </c>
      <c r="AA1636">
        <v>10</v>
      </c>
    </row>
    <row r="1637" spans="1:27" x14ac:dyDescent="0.2">
      <c r="A1637" s="89">
        <f>VLOOKUP(C1637,TabellenBDFS!$B$4:$C$2717,2,FALSE)</f>
        <v>228</v>
      </c>
      <c r="B1637" t="str">
        <f t="shared" si="28"/>
        <v>2283</v>
      </c>
      <c r="C1637" t="s">
        <v>234</v>
      </c>
      <c r="D1637">
        <v>3</v>
      </c>
      <c r="E1637">
        <v>0</v>
      </c>
      <c r="F1637">
        <v>0</v>
      </c>
      <c r="G1637">
        <v>0</v>
      </c>
      <c r="H1637">
        <v>0</v>
      </c>
      <c r="I1637">
        <v>0</v>
      </c>
      <c r="J1637">
        <v>10</v>
      </c>
      <c r="K1637">
        <v>10</v>
      </c>
      <c r="L1637">
        <v>10</v>
      </c>
      <c r="M1637">
        <v>10</v>
      </c>
      <c r="N1637">
        <v>10</v>
      </c>
      <c r="O1637">
        <v>10</v>
      </c>
      <c r="P1637">
        <v>20</v>
      </c>
      <c r="Q1637">
        <v>30</v>
      </c>
      <c r="R1637">
        <v>40</v>
      </c>
      <c r="S1637">
        <v>40</v>
      </c>
      <c r="T1637">
        <v>30</v>
      </c>
      <c r="U1637">
        <v>30</v>
      </c>
      <c r="V1637">
        <v>40</v>
      </c>
      <c r="W1637">
        <v>40</v>
      </c>
      <c r="X1637">
        <v>40</v>
      </c>
      <c r="Y1637" s="145">
        <v>50</v>
      </c>
      <c r="Z1637">
        <v>50</v>
      </c>
      <c r="AA1637">
        <v>50</v>
      </c>
    </row>
    <row r="1638" spans="1:27" x14ac:dyDescent="0.2">
      <c r="A1638" s="89">
        <f>VLOOKUP(C1638,TabellenBDFS!$B$4:$C$2717,2,FALSE)</f>
        <v>228</v>
      </c>
      <c r="B1638" t="str">
        <f t="shared" si="28"/>
        <v>2284</v>
      </c>
      <c r="C1638" t="s">
        <v>234</v>
      </c>
      <c r="D1638">
        <v>4</v>
      </c>
      <c r="E1638">
        <v>0</v>
      </c>
      <c r="F1638">
        <v>0</v>
      </c>
      <c r="G1638">
        <v>0</v>
      </c>
      <c r="H1638">
        <v>0</v>
      </c>
      <c r="I1638">
        <v>0</v>
      </c>
      <c r="J1638">
        <v>0</v>
      </c>
      <c r="K1638">
        <v>10</v>
      </c>
      <c r="L1638">
        <v>10</v>
      </c>
      <c r="M1638">
        <v>0</v>
      </c>
      <c r="N1638">
        <v>0</v>
      </c>
      <c r="O1638">
        <v>0</v>
      </c>
      <c r="P1638">
        <v>0</v>
      </c>
      <c r="Q1638">
        <v>10</v>
      </c>
      <c r="R1638">
        <v>10</v>
      </c>
      <c r="S1638">
        <v>10</v>
      </c>
      <c r="T1638">
        <v>10</v>
      </c>
      <c r="U1638">
        <v>10</v>
      </c>
      <c r="V1638">
        <v>10</v>
      </c>
      <c r="W1638">
        <v>10</v>
      </c>
      <c r="X1638">
        <v>10</v>
      </c>
      <c r="Y1638" s="145">
        <v>10</v>
      </c>
      <c r="Z1638">
        <v>10</v>
      </c>
      <c r="AA1638">
        <v>10</v>
      </c>
    </row>
    <row r="1639" spans="1:27" x14ac:dyDescent="0.2">
      <c r="A1639" s="89">
        <f>VLOOKUP(C1639,TabellenBDFS!$B$4:$C$2717,2,FALSE)</f>
        <v>228</v>
      </c>
      <c r="B1639" t="str">
        <f t="shared" si="28"/>
        <v>2285</v>
      </c>
      <c r="C1639" t="s">
        <v>234</v>
      </c>
      <c r="D1639">
        <v>5</v>
      </c>
      <c r="E1639">
        <v>0</v>
      </c>
      <c r="F1639">
        <v>0</v>
      </c>
      <c r="G1639">
        <v>0</v>
      </c>
      <c r="H1639">
        <v>0</v>
      </c>
      <c r="I1639">
        <v>0</v>
      </c>
      <c r="J1639">
        <v>0</v>
      </c>
      <c r="K1639">
        <v>0</v>
      </c>
      <c r="L1639">
        <v>0</v>
      </c>
      <c r="M1639">
        <v>0</v>
      </c>
      <c r="N1639">
        <v>0</v>
      </c>
      <c r="O1639">
        <v>0</v>
      </c>
      <c r="P1639">
        <v>0</v>
      </c>
      <c r="Q1639">
        <v>0</v>
      </c>
      <c r="R1639">
        <v>0</v>
      </c>
      <c r="S1639">
        <v>0</v>
      </c>
      <c r="T1639">
        <v>0</v>
      </c>
      <c r="U1639">
        <v>0</v>
      </c>
      <c r="V1639">
        <v>0</v>
      </c>
      <c r="W1639">
        <v>0</v>
      </c>
      <c r="X1639">
        <v>0</v>
      </c>
      <c r="Y1639" s="145">
        <v>0</v>
      </c>
      <c r="Z1639">
        <v>10</v>
      </c>
      <c r="AA1639">
        <v>10</v>
      </c>
    </row>
    <row r="1640" spans="1:27" x14ac:dyDescent="0.2">
      <c r="A1640" s="89">
        <f>VLOOKUP(C1640,TabellenBDFS!$B$4:$C$2717,2,FALSE)</f>
        <v>228</v>
      </c>
      <c r="B1640" t="str">
        <f t="shared" si="28"/>
        <v>2286</v>
      </c>
      <c r="C1640" t="s">
        <v>234</v>
      </c>
      <c r="D1640">
        <v>6</v>
      </c>
      <c r="E1640">
        <v>80</v>
      </c>
      <c r="F1640">
        <v>80</v>
      </c>
      <c r="G1640">
        <v>80</v>
      </c>
      <c r="H1640">
        <v>90</v>
      </c>
      <c r="I1640">
        <v>80</v>
      </c>
      <c r="J1640">
        <v>80</v>
      </c>
      <c r="K1640">
        <v>80</v>
      </c>
      <c r="L1640">
        <v>90</v>
      </c>
      <c r="M1640">
        <v>80</v>
      </c>
      <c r="N1640">
        <v>80</v>
      </c>
      <c r="O1640">
        <v>70</v>
      </c>
      <c r="P1640">
        <v>70</v>
      </c>
      <c r="Q1640">
        <v>70</v>
      </c>
      <c r="R1640">
        <v>70</v>
      </c>
      <c r="S1640">
        <v>60</v>
      </c>
      <c r="T1640">
        <v>60</v>
      </c>
      <c r="U1640">
        <v>60</v>
      </c>
      <c r="V1640">
        <v>50</v>
      </c>
      <c r="W1640">
        <v>50</v>
      </c>
      <c r="X1640">
        <v>50</v>
      </c>
      <c r="Y1640" s="145">
        <v>50</v>
      </c>
      <c r="Z1640">
        <v>40</v>
      </c>
      <c r="AA1640">
        <v>40</v>
      </c>
    </row>
    <row r="1641" spans="1:27" x14ac:dyDescent="0.2">
      <c r="A1641" s="89">
        <f>VLOOKUP(C1641,TabellenBDFS!$B$4:$C$2717,2,FALSE)</f>
        <v>228</v>
      </c>
      <c r="B1641" t="str">
        <f t="shared" si="28"/>
        <v>2287</v>
      </c>
      <c r="C1641" t="s">
        <v>234</v>
      </c>
      <c r="D1641">
        <v>7</v>
      </c>
      <c r="E1641">
        <v>80</v>
      </c>
      <c r="F1641">
        <v>70</v>
      </c>
      <c r="G1641">
        <v>70</v>
      </c>
      <c r="H1641">
        <v>80</v>
      </c>
      <c r="I1641">
        <v>90</v>
      </c>
      <c r="J1641">
        <v>90</v>
      </c>
      <c r="K1641">
        <v>90</v>
      </c>
      <c r="L1641">
        <v>90</v>
      </c>
      <c r="M1641">
        <v>100</v>
      </c>
      <c r="N1641">
        <v>90</v>
      </c>
      <c r="O1641">
        <v>100</v>
      </c>
      <c r="P1641">
        <v>100</v>
      </c>
      <c r="Q1641">
        <v>110</v>
      </c>
      <c r="R1641">
        <v>110</v>
      </c>
      <c r="S1641">
        <v>120</v>
      </c>
      <c r="T1641">
        <v>110</v>
      </c>
      <c r="U1641">
        <v>130</v>
      </c>
      <c r="V1641">
        <v>110</v>
      </c>
      <c r="W1641">
        <v>110</v>
      </c>
      <c r="X1641">
        <v>110</v>
      </c>
      <c r="Y1641" s="145">
        <v>120</v>
      </c>
      <c r="Z1641">
        <v>120</v>
      </c>
      <c r="AA1641">
        <v>130</v>
      </c>
    </row>
    <row r="1642" spans="1:27" x14ac:dyDescent="0.2">
      <c r="A1642" s="89">
        <f>VLOOKUP(C1642,TabellenBDFS!$B$4:$C$2717,2,FALSE)</f>
        <v>229</v>
      </c>
      <c r="B1642" t="str">
        <f t="shared" si="28"/>
        <v>2291</v>
      </c>
      <c r="C1642" t="s">
        <v>235</v>
      </c>
      <c r="D1642">
        <v>1</v>
      </c>
      <c r="E1642">
        <v>80</v>
      </c>
      <c r="F1642">
        <v>80</v>
      </c>
      <c r="G1642">
        <v>80</v>
      </c>
      <c r="H1642">
        <v>90</v>
      </c>
      <c r="I1642">
        <v>90</v>
      </c>
      <c r="J1642">
        <v>90</v>
      </c>
      <c r="K1642">
        <v>100</v>
      </c>
      <c r="L1642">
        <v>110</v>
      </c>
      <c r="M1642">
        <v>100</v>
      </c>
      <c r="N1642">
        <v>110</v>
      </c>
      <c r="O1642">
        <v>130</v>
      </c>
      <c r="P1642">
        <v>120</v>
      </c>
      <c r="Q1642">
        <v>120</v>
      </c>
      <c r="R1642">
        <v>120</v>
      </c>
      <c r="S1642">
        <v>120</v>
      </c>
      <c r="T1642">
        <v>120</v>
      </c>
      <c r="U1642">
        <v>130</v>
      </c>
      <c r="V1642">
        <v>120</v>
      </c>
      <c r="W1642">
        <v>120</v>
      </c>
      <c r="X1642">
        <v>130</v>
      </c>
      <c r="Y1642" s="145">
        <v>120</v>
      </c>
      <c r="Z1642">
        <v>110</v>
      </c>
      <c r="AA1642">
        <v>120</v>
      </c>
    </row>
    <row r="1643" spans="1:27" x14ac:dyDescent="0.2">
      <c r="A1643" s="89">
        <f>VLOOKUP(C1643,TabellenBDFS!$B$4:$C$2717,2,FALSE)</f>
        <v>229</v>
      </c>
      <c r="B1643" t="str">
        <f t="shared" si="28"/>
        <v>2292</v>
      </c>
      <c r="C1643" t="s">
        <v>235</v>
      </c>
      <c r="D1643">
        <v>2</v>
      </c>
      <c r="E1643">
        <v>10</v>
      </c>
      <c r="F1643">
        <v>10</v>
      </c>
      <c r="G1643">
        <v>10</v>
      </c>
      <c r="H1643">
        <v>10</v>
      </c>
      <c r="I1643">
        <v>10</v>
      </c>
      <c r="J1643">
        <v>10</v>
      </c>
      <c r="K1643">
        <v>10</v>
      </c>
      <c r="L1643">
        <v>10</v>
      </c>
      <c r="M1643">
        <v>10</v>
      </c>
      <c r="N1643">
        <v>10</v>
      </c>
      <c r="O1643">
        <v>10</v>
      </c>
      <c r="P1643">
        <v>10</v>
      </c>
      <c r="Q1643">
        <v>10</v>
      </c>
      <c r="R1643">
        <v>10</v>
      </c>
      <c r="S1643">
        <v>10</v>
      </c>
      <c r="T1643">
        <v>10</v>
      </c>
      <c r="U1643">
        <v>10</v>
      </c>
      <c r="V1643">
        <v>10</v>
      </c>
      <c r="W1643">
        <v>10</v>
      </c>
      <c r="X1643">
        <v>10</v>
      </c>
      <c r="Y1643" s="145">
        <v>10</v>
      </c>
      <c r="Z1643">
        <v>10</v>
      </c>
      <c r="AA1643">
        <v>10</v>
      </c>
    </row>
    <row r="1644" spans="1:27" x14ac:dyDescent="0.2">
      <c r="A1644" s="89">
        <f>VLOOKUP(C1644,TabellenBDFS!$B$4:$C$2717,2,FALSE)</f>
        <v>229</v>
      </c>
      <c r="B1644" t="str">
        <f t="shared" si="28"/>
        <v>2293</v>
      </c>
      <c r="C1644" t="s">
        <v>235</v>
      </c>
      <c r="D1644">
        <v>3</v>
      </c>
      <c r="E1644">
        <v>0</v>
      </c>
      <c r="F1644">
        <v>0</v>
      </c>
      <c r="G1644">
        <v>0</v>
      </c>
      <c r="H1644">
        <v>0</v>
      </c>
      <c r="I1644">
        <v>0</v>
      </c>
      <c r="J1644">
        <v>0</v>
      </c>
      <c r="K1644">
        <v>10</v>
      </c>
      <c r="L1644">
        <v>10</v>
      </c>
      <c r="M1644">
        <v>0</v>
      </c>
      <c r="N1644">
        <v>10</v>
      </c>
      <c r="O1644">
        <v>10</v>
      </c>
      <c r="P1644">
        <v>10</v>
      </c>
      <c r="Q1644">
        <v>10</v>
      </c>
      <c r="R1644">
        <v>10</v>
      </c>
      <c r="S1644">
        <v>10</v>
      </c>
      <c r="T1644">
        <v>10</v>
      </c>
      <c r="U1644">
        <v>10</v>
      </c>
      <c r="V1644">
        <v>20</v>
      </c>
      <c r="W1644">
        <v>20</v>
      </c>
      <c r="X1644">
        <v>20</v>
      </c>
      <c r="Y1644" s="145">
        <v>20</v>
      </c>
      <c r="Z1644">
        <v>20</v>
      </c>
      <c r="AA1644">
        <v>30</v>
      </c>
    </row>
    <row r="1645" spans="1:27" x14ac:dyDescent="0.2">
      <c r="A1645" s="89">
        <f>VLOOKUP(C1645,TabellenBDFS!$B$4:$C$2717,2,FALSE)</f>
        <v>229</v>
      </c>
      <c r="B1645" t="str">
        <f t="shared" si="28"/>
        <v>2294</v>
      </c>
      <c r="C1645" t="s">
        <v>235</v>
      </c>
      <c r="D1645">
        <v>4</v>
      </c>
      <c r="E1645">
        <v>0</v>
      </c>
      <c r="F1645">
        <v>0</v>
      </c>
      <c r="G1645">
        <v>0</v>
      </c>
      <c r="H1645">
        <v>0</v>
      </c>
      <c r="I1645">
        <v>0</v>
      </c>
      <c r="J1645">
        <v>0</v>
      </c>
      <c r="K1645">
        <v>0</v>
      </c>
      <c r="L1645">
        <v>0</v>
      </c>
      <c r="M1645">
        <v>0</v>
      </c>
      <c r="N1645">
        <v>0</v>
      </c>
      <c r="O1645">
        <v>0</v>
      </c>
      <c r="P1645">
        <v>0</v>
      </c>
      <c r="Q1645">
        <v>0</v>
      </c>
      <c r="R1645">
        <v>0</v>
      </c>
      <c r="S1645">
        <v>10</v>
      </c>
      <c r="T1645">
        <v>0</v>
      </c>
      <c r="U1645">
        <v>0</v>
      </c>
      <c r="V1645">
        <v>0</v>
      </c>
      <c r="W1645">
        <v>0</v>
      </c>
      <c r="X1645">
        <v>0</v>
      </c>
      <c r="Y1645" s="145">
        <v>0</v>
      </c>
      <c r="Z1645">
        <v>0</v>
      </c>
      <c r="AA1645">
        <v>0</v>
      </c>
    </row>
    <row r="1646" spans="1:27" x14ac:dyDescent="0.2">
      <c r="A1646" s="89">
        <f>VLOOKUP(C1646,TabellenBDFS!$B$4:$C$2717,2,FALSE)</f>
        <v>229</v>
      </c>
      <c r="B1646" t="str">
        <f t="shared" si="28"/>
        <v>2295</v>
      </c>
      <c r="C1646" t="s">
        <v>235</v>
      </c>
      <c r="D1646">
        <v>5</v>
      </c>
      <c r="E1646">
        <v>0</v>
      </c>
      <c r="F1646">
        <v>0</v>
      </c>
      <c r="G1646">
        <v>0</v>
      </c>
      <c r="H1646">
        <v>0</v>
      </c>
      <c r="I1646">
        <v>0</v>
      </c>
      <c r="J1646">
        <v>0</v>
      </c>
      <c r="K1646">
        <v>0</v>
      </c>
      <c r="L1646">
        <v>0</v>
      </c>
      <c r="M1646">
        <v>0</v>
      </c>
      <c r="N1646">
        <v>0</v>
      </c>
      <c r="O1646">
        <v>0</v>
      </c>
      <c r="P1646">
        <v>0</v>
      </c>
      <c r="Q1646">
        <v>0</v>
      </c>
      <c r="R1646">
        <v>0</v>
      </c>
      <c r="S1646">
        <v>0</v>
      </c>
      <c r="T1646">
        <v>0</v>
      </c>
      <c r="U1646">
        <v>0</v>
      </c>
      <c r="V1646">
        <v>0</v>
      </c>
      <c r="W1646">
        <v>0</v>
      </c>
      <c r="X1646">
        <v>0</v>
      </c>
      <c r="Y1646" s="145">
        <v>0</v>
      </c>
      <c r="Z1646">
        <v>0</v>
      </c>
      <c r="AA1646">
        <v>0</v>
      </c>
    </row>
    <row r="1647" spans="1:27" x14ac:dyDescent="0.2">
      <c r="A1647" s="89">
        <f>VLOOKUP(C1647,TabellenBDFS!$B$4:$C$2717,2,FALSE)</f>
        <v>229</v>
      </c>
      <c r="B1647" t="str">
        <f t="shared" si="28"/>
        <v>2296</v>
      </c>
      <c r="C1647" t="s">
        <v>235</v>
      </c>
      <c r="D1647">
        <v>6</v>
      </c>
      <c r="E1647">
        <v>40</v>
      </c>
      <c r="F1647">
        <v>40</v>
      </c>
      <c r="G1647">
        <v>40</v>
      </c>
      <c r="H1647">
        <v>40</v>
      </c>
      <c r="I1647">
        <v>40</v>
      </c>
      <c r="J1647">
        <v>40</v>
      </c>
      <c r="K1647">
        <v>30</v>
      </c>
      <c r="L1647">
        <v>40</v>
      </c>
      <c r="M1647">
        <v>40</v>
      </c>
      <c r="N1647">
        <v>40</v>
      </c>
      <c r="O1647">
        <v>40</v>
      </c>
      <c r="P1647">
        <v>40</v>
      </c>
      <c r="Q1647">
        <v>40</v>
      </c>
      <c r="R1647">
        <v>40</v>
      </c>
      <c r="S1647">
        <v>40</v>
      </c>
      <c r="T1647">
        <v>40</v>
      </c>
      <c r="U1647">
        <v>40</v>
      </c>
      <c r="V1647">
        <v>40</v>
      </c>
      <c r="W1647">
        <v>40</v>
      </c>
      <c r="X1647">
        <v>40</v>
      </c>
      <c r="Y1647" s="145">
        <v>30</v>
      </c>
      <c r="Z1647">
        <v>30</v>
      </c>
      <c r="AA1647">
        <v>30</v>
      </c>
    </row>
    <row r="1648" spans="1:27" x14ac:dyDescent="0.2">
      <c r="A1648" s="89">
        <f>VLOOKUP(C1648,TabellenBDFS!$B$4:$C$2717,2,FALSE)</f>
        <v>229</v>
      </c>
      <c r="B1648" t="str">
        <f t="shared" si="28"/>
        <v>2297</v>
      </c>
      <c r="C1648" t="s">
        <v>235</v>
      </c>
      <c r="D1648">
        <v>7</v>
      </c>
      <c r="E1648">
        <v>30</v>
      </c>
      <c r="F1648">
        <v>30</v>
      </c>
      <c r="G1648">
        <v>30</v>
      </c>
      <c r="H1648">
        <v>40</v>
      </c>
      <c r="I1648">
        <v>40</v>
      </c>
      <c r="J1648">
        <v>40</v>
      </c>
      <c r="K1648">
        <v>50</v>
      </c>
      <c r="L1648">
        <v>50</v>
      </c>
      <c r="M1648">
        <v>50</v>
      </c>
      <c r="N1648">
        <v>60</v>
      </c>
      <c r="O1648">
        <v>70</v>
      </c>
      <c r="P1648">
        <v>70</v>
      </c>
      <c r="Q1648">
        <v>60</v>
      </c>
      <c r="R1648">
        <v>60</v>
      </c>
      <c r="S1648">
        <v>60</v>
      </c>
      <c r="T1648">
        <v>60</v>
      </c>
      <c r="U1648">
        <v>70</v>
      </c>
      <c r="V1648">
        <v>50</v>
      </c>
      <c r="W1648">
        <v>60</v>
      </c>
      <c r="X1648">
        <v>60</v>
      </c>
      <c r="Y1648" s="145">
        <v>60</v>
      </c>
      <c r="Z1648">
        <v>50</v>
      </c>
      <c r="AA1648">
        <v>50</v>
      </c>
    </row>
    <row r="1649" spans="1:27" x14ac:dyDescent="0.2">
      <c r="A1649" s="89">
        <f>VLOOKUP(C1649,TabellenBDFS!$B$4:$C$2717,2,FALSE)</f>
        <v>230</v>
      </c>
      <c r="B1649" t="str">
        <f t="shared" si="28"/>
        <v>2301</v>
      </c>
      <c r="C1649" t="s">
        <v>236</v>
      </c>
      <c r="D1649">
        <v>1</v>
      </c>
      <c r="E1649">
        <v>110</v>
      </c>
      <c r="F1649">
        <v>110</v>
      </c>
      <c r="G1649">
        <v>110</v>
      </c>
      <c r="H1649">
        <v>130</v>
      </c>
      <c r="I1649">
        <v>120</v>
      </c>
      <c r="J1649">
        <v>120</v>
      </c>
      <c r="K1649">
        <v>120</v>
      </c>
      <c r="L1649">
        <v>120</v>
      </c>
      <c r="M1649">
        <v>120</v>
      </c>
      <c r="N1649">
        <v>120</v>
      </c>
      <c r="O1649">
        <v>130</v>
      </c>
      <c r="P1649">
        <v>140</v>
      </c>
      <c r="Q1649">
        <v>140</v>
      </c>
      <c r="R1649">
        <v>160</v>
      </c>
      <c r="S1649">
        <v>150</v>
      </c>
      <c r="T1649">
        <v>150</v>
      </c>
      <c r="U1649">
        <v>140</v>
      </c>
      <c r="V1649">
        <v>150</v>
      </c>
      <c r="W1649">
        <v>140</v>
      </c>
      <c r="X1649">
        <v>150</v>
      </c>
      <c r="Y1649" s="145">
        <v>160</v>
      </c>
      <c r="Z1649">
        <v>150</v>
      </c>
      <c r="AA1649">
        <v>160</v>
      </c>
    </row>
    <row r="1650" spans="1:27" x14ac:dyDescent="0.2">
      <c r="A1650" s="89">
        <f>VLOOKUP(C1650,TabellenBDFS!$B$4:$C$2717,2,FALSE)</f>
        <v>230</v>
      </c>
      <c r="B1650" t="str">
        <f t="shared" si="28"/>
        <v>2302</v>
      </c>
      <c r="C1650" t="s">
        <v>236</v>
      </c>
      <c r="D1650">
        <v>2</v>
      </c>
      <c r="E1650">
        <v>20</v>
      </c>
      <c r="F1650">
        <v>20</v>
      </c>
      <c r="G1650">
        <v>20</v>
      </c>
      <c r="H1650">
        <v>20</v>
      </c>
      <c r="I1650">
        <v>20</v>
      </c>
      <c r="J1650">
        <v>20</v>
      </c>
      <c r="K1650">
        <v>20</v>
      </c>
      <c r="L1650">
        <v>20</v>
      </c>
      <c r="M1650">
        <v>10</v>
      </c>
      <c r="N1650">
        <v>10</v>
      </c>
      <c r="O1650">
        <v>10</v>
      </c>
      <c r="P1650">
        <v>10</v>
      </c>
      <c r="Q1650">
        <v>10</v>
      </c>
      <c r="R1650">
        <v>10</v>
      </c>
      <c r="S1650">
        <v>10</v>
      </c>
      <c r="T1650">
        <v>10</v>
      </c>
      <c r="U1650">
        <v>10</v>
      </c>
      <c r="V1650">
        <v>10</v>
      </c>
      <c r="W1650">
        <v>10</v>
      </c>
      <c r="X1650">
        <v>10</v>
      </c>
      <c r="Y1650" s="145">
        <v>10</v>
      </c>
      <c r="Z1650">
        <v>10</v>
      </c>
      <c r="AA1650">
        <v>10</v>
      </c>
    </row>
    <row r="1651" spans="1:27" x14ac:dyDescent="0.2">
      <c r="A1651" s="89">
        <f>VLOOKUP(C1651,TabellenBDFS!$B$4:$C$2717,2,FALSE)</f>
        <v>230</v>
      </c>
      <c r="B1651" t="str">
        <f t="shared" si="28"/>
        <v>2303</v>
      </c>
      <c r="C1651" t="s">
        <v>236</v>
      </c>
      <c r="D1651">
        <v>3</v>
      </c>
      <c r="E1651">
        <v>0</v>
      </c>
      <c r="F1651">
        <v>0</v>
      </c>
      <c r="G1651">
        <v>0</v>
      </c>
      <c r="H1651">
        <v>10</v>
      </c>
      <c r="I1651">
        <v>10</v>
      </c>
      <c r="J1651">
        <v>10</v>
      </c>
      <c r="K1651">
        <v>0</v>
      </c>
      <c r="L1651">
        <v>10</v>
      </c>
      <c r="M1651">
        <v>10</v>
      </c>
      <c r="N1651">
        <v>10</v>
      </c>
      <c r="O1651">
        <v>10</v>
      </c>
      <c r="P1651">
        <v>10</v>
      </c>
      <c r="Q1651">
        <v>20</v>
      </c>
      <c r="R1651">
        <v>30</v>
      </c>
      <c r="S1651">
        <v>30</v>
      </c>
      <c r="T1651">
        <v>30</v>
      </c>
      <c r="U1651">
        <v>30</v>
      </c>
      <c r="V1651">
        <v>30</v>
      </c>
      <c r="W1651">
        <v>20</v>
      </c>
      <c r="X1651">
        <v>20</v>
      </c>
      <c r="Y1651" s="145">
        <v>30</v>
      </c>
      <c r="Z1651">
        <v>20</v>
      </c>
      <c r="AA1651">
        <v>30</v>
      </c>
    </row>
    <row r="1652" spans="1:27" x14ac:dyDescent="0.2">
      <c r="A1652" s="89">
        <f>VLOOKUP(C1652,TabellenBDFS!$B$4:$C$2717,2,FALSE)</f>
        <v>230</v>
      </c>
      <c r="B1652" t="str">
        <f t="shared" si="28"/>
        <v>2304</v>
      </c>
      <c r="C1652" t="s">
        <v>236</v>
      </c>
      <c r="D1652">
        <v>4</v>
      </c>
      <c r="E1652">
        <v>0</v>
      </c>
      <c r="F1652">
        <v>0</v>
      </c>
      <c r="G1652">
        <v>0</v>
      </c>
      <c r="H1652">
        <v>0</v>
      </c>
      <c r="I1652">
        <v>0</v>
      </c>
      <c r="J1652">
        <v>0</v>
      </c>
      <c r="K1652">
        <v>0</v>
      </c>
      <c r="L1652">
        <v>0</v>
      </c>
      <c r="M1652">
        <v>0</v>
      </c>
      <c r="N1652">
        <v>0</v>
      </c>
      <c r="O1652">
        <v>0</v>
      </c>
      <c r="P1652">
        <v>0</v>
      </c>
      <c r="Q1652">
        <v>10</v>
      </c>
      <c r="R1652">
        <v>10</v>
      </c>
      <c r="S1652">
        <v>10</v>
      </c>
      <c r="T1652">
        <v>10</v>
      </c>
      <c r="U1652">
        <v>10</v>
      </c>
      <c r="V1652">
        <v>10</v>
      </c>
      <c r="W1652">
        <v>10</v>
      </c>
      <c r="X1652">
        <v>10</v>
      </c>
      <c r="Y1652" s="145">
        <v>10</v>
      </c>
      <c r="Z1652">
        <v>10</v>
      </c>
      <c r="AA1652">
        <v>10</v>
      </c>
    </row>
    <row r="1653" spans="1:27" x14ac:dyDescent="0.2">
      <c r="A1653" s="89">
        <f>VLOOKUP(C1653,TabellenBDFS!$B$4:$C$2717,2,FALSE)</f>
        <v>230</v>
      </c>
      <c r="B1653" t="str">
        <f t="shared" si="28"/>
        <v>2305</v>
      </c>
      <c r="C1653" t="s">
        <v>236</v>
      </c>
      <c r="D1653">
        <v>5</v>
      </c>
      <c r="E1653">
        <v>0</v>
      </c>
      <c r="F1653">
        <v>0</v>
      </c>
      <c r="G1653">
        <v>0</v>
      </c>
      <c r="H1653">
        <v>0</v>
      </c>
      <c r="I1653">
        <v>0</v>
      </c>
      <c r="J1653">
        <v>0</v>
      </c>
      <c r="K1653">
        <v>0</v>
      </c>
      <c r="L1653">
        <v>0</v>
      </c>
      <c r="M1653">
        <v>0</v>
      </c>
      <c r="N1653">
        <v>0</v>
      </c>
      <c r="O1653">
        <v>0</v>
      </c>
      <c r="P1653">
        <v>0</v>
      </c>
      <c r="Q1653">
        <v>0</v>
      </c>
      <c r="R1653">
        <v>0</v>
      </c>
      <c r="S1653">
        <v>0</v>
      </c>
      <c r="T1653">
        <v>0</v>
      </c>
      <c r="U1653">
        <v>0</v>
      </c>
      <c r="V1653">
        <v>0</v>
      </c>
      <c r="W1653">
        <v>0</v>
      </c>
      <c r="X1653">
        <v>0</v>
      </c>
      <c r="Y1653" s="145">
        <v>0</v>
      </c>
      <c r="Z1653">
        <v>0</v>
      </c>
      <c r="AA1653">
        <v>0</v>
      </c>
    </row>
    <row r="1654" spans="1:27" x14ac:dyDescent="0.2">
      <c r="A1654" s="89">
        <f>VLOOKUP(C1654,TabellenBDFS!$B$4:$C$2717,2,FALSE)</f>
        <v>230</v>
      </c>
      <c r="B1654" t="str">
        <f t="shared" si="28"/>
        <v>2306</v>
      </c>
      <c r="C1654" t="s">
        <v>236</v>
      </c>
      <c r="D1654">
        <v>6</v>
      </c>
      <c r="E1654">
        <v>60</v>
      </c>
      <c r="F1654">
        <v>60</v>
      </c>
      <c r="G1654">
        <v>60</v>
      </c>
      <c r="H1654">
        <v>60</v>
      </c>
      <c r="I1654">
        <v>60</v>
      </c>
      <c r="J1654">
        <v>60</v>
      </c>
      <c r="K1654">
        <v>50</v>
      </c>
      <c r="L1654">
        <v>50</v>
      </c>
      <c r="M1654">
        <v>50</v>
      </c>
      <c r="N1654">
        <v>50</v>
      </c>
      <c r="O1654">
        <v>60</v>
      </c>
      <c r="P1654">
        <v>70</v>
      </c>
      <c r="Q1654">
        <v>60</v>
      </c>
      <c r="R1654">
        <v>70</v>
      </c>
      <c r="S1654">
        <v>60</v>
      </c>
      <c r="T1654">
        <v>60</v>
      </c>
      <c r="U1654">
        <v>60</v>
      </c>
      <c r="V1654">
        <v>70</v>
      </c>
      <c r="W1654">
        <v>70</v>
      </c>
      <c r="X1654">
        <v>80</v>
      </c>
      <c r="Y1654" s="145">
        <v>80</v>
      </c>
      <c r="Z1654">
        <v>80</v>
      </c>
      <c r="AA1654">
        <v>90</v>
      </c>
    </row>
    <row r="1655" spans="1:27" x14ac:dyDescent="0.2">
      <c r="A1655" s="89">
        <f>VLOOKUP(C1655,TabellenBDFS!$B$4:$C$2717,2,FALSE)</f>
        <v>230</v>
      </c>
      <c r="B1655" t="str">
        <f t="shared" si="28"/>
        <v>2307</v>
      </c>
      <c r="C1655" t="s">
        <v>236</v>
      </c>
      <c r="D1655">
        <v>7</v>
      </c>
      <c r="E1655">
        <v>40</v>
      </c>
      <c r="F1655">
        <v>40</v>
      </c>
      <c r="G1655">
        <v>30</v>
      </c>
      <c r="H1655">
        <v>40</v>
      </c>
      <c r="I1655">
        <v>40</v>
      </c>
      <c r="J1655">
        <v>40</v>
      </c>
      <c r="K1655">
        <v>40</v>
      </c>
      <c r="L1655">
        <v>40</v>
      </c>
      <c r="M1655">
        <v>30</v>
      </c>
      <c r="N1655">
        <v>30</v>
      </c>
      <c r="O1655">
        <v>40</v>
      </c>
      <c r="P1655">
        <v>40</v>
      </c>
      <c r="Q1655">
        <v>30</v>
      </c>
      <c r="R1655">
        <v>40</v>
      </c>
      <c r="S1655">
        <v>40</v>
      </c>
      <c r="T1655">
        <v>30</v>
      </c>
      <c r="U1655">
        <v>30</v>
      </c>
      <c r="V1655">
        <v>40</v>
      </c>
      <c r="W1655">
        <v>30</v>
      </c>
      <c r="X1655">
        <v>30</v>
      </c>
      <c r="Y1655" s="145">
        <v>30</v>
      </c>
      <c r="Z1655">
        <v>20</v>
      </c>
      <c r="AA1655">
        <v>20</v>
      </c>
    </row>
    <row r="1656" spans="1:27" x14ac:dyDescent="0.2">
      <c r="A1656" s="89">
        <f>VLOOKUP(C1656,TabellenBDFS!$B$4:$C$2717,2,FALSE)</f>
        <v>231</v>
      </c>
      <c r="B1656" t="str">
        <f t="shared" si="28"/>
        <v>2311</v>
      </c>
      <c r="C1656" t="s">
        <v>237</v>
      </c>
      <c r="D1656">
        <v>1</v>
      </c>
      <c r="E1656">
        <v>190</v>
      </c>
      <c r="F1656">
        <v>220</v>
      </c>
      <c r="G1656">
        <v>220</v>
      </c>
      <c r="H1656">
        <v>240</v>
      </c>
      <c r="I1656">
        <v>240</v>
      </c>
      <c r="J1656">
        <v>240</v>
      </c>
      <c r="K1656">
        <v>260</v>
      </c>
      <c r="L1656">
        <v>270</v>
      </c>
      <c r="M1656">
        <v>280</v>
      </c>
      <c r="N1656">
        <v>290</v>
      </c>
      <c r="O1656">
        <v>300</v>
      </c>
      <c r="P1656">
        <v>330</v>
      </c>
      <c r="Q1656">
        <v>330</v>
      </c>
      <c r="R1656">
        <v>250</v>
      </c>
      <c r="S1656">
        <v>250</v>
      </c>
      <c r="T1656">
        <v>240</v>
      </c>
      <c r="U1656">
        <v>260</v>
      </c>
      <c r="V1656">
        <v>240</v>
      </c>
      <c r="W1656">
        <v>250</v>
      </c>
      <c r="X1656">
        <v>260</v>
      </c>
      <c r="Y1656" s="145">
        <v>240</v>
      </c>
      <c r="Z1656">
        <v>230</v>
      </c>
      <c r="AA1656">
        <v>210</v>
      </c>
    </row>
    <row r="1657" spans="1:27" x14ac:dyDescent="0.2">
      <c r="A1657" s="89">
        <f>VLOOKUP(C1657,TabellenBDFS!$B$4:$C$2717,2,FALSE)</f>
        <v>231</v>
      </c>
      <c r="B1657" t="str">
        <f t="shared" si="28"/>
        <v>2312</v>
      </c>
      <c r="C1657" t="s">
        <v>237</v>
      </c>
      <c r="D1657">
        <v>2</v>
      </c>
      <c r="E1657">
        <v>20</v>
      </c>
      <c r="F1657">
        <v>20</v>
      </c>
      <c r="G1657">
        <v>20</v>
      </c>
      <c r="H1657">
        <v>20</v>
      </c>
      <c r="I1657">
        <v>20</v>
      </c>
      <c r="J1657">
        <v>20</v>
      </c>
      <c r="K1657">
        <v>20</v>
      </c>
      <c r="L1657">
        <v>20</v>
      </c>
      <c r="M1657">
        <v>20</v>
      </c>
      <c r="N1657">
        <v>20</v>
      </c>
      <c r="O1657">
        <v>20</v>
      </c>
      <c r="P1657">
        <v>20</v>
      </c>
      <c r="Q1657">
        <v>20</v>
      </c>
      <c r="R1657">
        <v>10</v>
      </c>
      <c r="S1657">
        <v>10</v>
      </c>
      <c r="T1657">
        <v>10</v>
      </c>
      <c r="U1657">
        <v>10</v>
      </c>
      <c r="V1657">
        <v>10</v>
      </c>
      <c r="W1657">
        <v>10</v>
      </c>
      <c r="X1657">
        <v>10</v>
      </c>
      <c r="Y1657" s="145">
        <v>10</v>
      </c>
      <c r="Z1657">
        <v>10</v>
      </c>
      <c r="AA1657">
        <v>10</v>
      </c>
    </row>
    <row r="1658" spans="1:27" x14ac:dyDescent="0.2">
      <c r="A1658" s="89">
        <f>VLOOKUP(C1658,TabellenBDFS!$B$4:$C$2717,2,FALSE)</f>
        <v>231</v>
      </c>
      <c r="B1658" t="str">
        <f t="shared" si="28"/>
        <v>2313</v>
      </c>
      <c r="C1658" t="s">
        <v>237</v>
      </c>
      <c r="D1658">
        <v>3</v>
      </c>
      <c r="E1658">
        <v>0</v>
      </c>
      <c r="F1658">
        <v>0</v>
      </c>
      <c r="G1658">
        <v>0</v>
      </c>
      <c r="H1658">
        <v>10</v>
      </c>
      <c r="I1658">
        <v>10</v>
      </c>
      <c r="J1658">
        <v>10</v>
      </c>
      <c r="K1658">
        <v>10</v>
      </c>
      <c r="L1658">
        <v>10</v>
      </c>
      <c r="M1658">
        <v>10</v>
      </c>
      <c r="N1658">
        <v>10</v>
      </c>
      <c r="O1658">
        <v>20</v>
      </c>
      <c r="P1658">
        <v>20</v>
      </c>
      <c r="Q1658">
        <v>20</v>
      </c>
      <c r="R1658">
        <v>10</v>
      </c>
      <c r="S1658">
        <v>10</v>
      </c>
      <c r="T1658">
        <v>10</v>
      </c>
      <c r="U1658">
        <v>10</v>
      </c>
      <c r="V1658">
        <v>20</v>
      </c>
      <c r="W1658">
        <v>20</v>
      </c>
      <c r="X1658">
        <v>20</v>
      </c>
      <c r="Y1658" s="145">
        <v>20</v>
      </c>
      <c r="Z1658">
        <v>20</v>
      </c>
      <c r="AA1658">
        <v>20</v>
      </c>
    </row>
    <row r="1659" spans="1:27" x14ac:dyDescent="0.2">
      <c r="A1659" s="89">
        <f>VLOOKUP(C1659,TabellenBDFS!$B$4:$C$2717,2,FALSE)</f>
        <v>231</v>
      </c>
      <c r="B1659" t="str">
        <f t="shared" si="28"/>
        <v>2314</v>
      </c>
      <c r="C1659" t="s">
        <v>237</v>
      </c>
      <c r="D1659">
        <v>4</v>
      </c>
      <c r="E1659">
        <v>0</v>
      </c>
      <c r="F1659">
        <v>0</v>
      </c>
      <c r="G1659">
        <v>0</v>
      </c>
      <c r="H1659">
        <v>0</v>
      </c>
      <c r="I1659">
        <v>0</v>
      </c>
      <c r="J1659">
        <v>0</v>
      </c>
      <c r="K1659">
        <v>0</v>
      </c>
      <c r="L1659">
        <v>0</v>
      </c>
      <c r="M1659">
        <v>0</v>
      </c>
      <c r="N1659">
        <v>0</v>
      </c>
      <c r="O1659">
        <v>0</v>
      </c>
      <c r="P1659">
        <v>0</v>
      </c>
      <c r="Q1659">
        <v>0</v>
      </c>
      <c r="R1659">
        <v>0</v>
      </c>
      <c r="S1659">
        <v>10</v>
      </c>
      <c r="T1659">
        <v>10</v>
      </c>
      <c r="U1659">
        <v>10</v>
      </c>
      <c r="V1659">
        <v>10</v>
      </c>
      <c r="W1659">
        <v>10</v>
      </c>
      <c r="X1659">
        <v>10</v>
      </c>
      <c r="Y1659" s="145">
        <v>0</v>
      </c>
      <c r="Z1659">
        <v>10</v>
      </c>
      <c r="AA1659">
        <v>10</v>
      </c>
    </row>
    <row r="1660" spans="1:27" x14ac:dyDescent="0.2">
      <c r="A1660" s="89">
        <f>VLOOKUP(C1660,TabellenBDFS!$B$4:$C$2717,2,FALSE)</f>
        <v>231</v>
      </c>
      <c r="B1660" t="str">
        <f t="shared" si="28"/>
        <v>2315</v>
      </c>
      <c r="C1660" t="s">
        <v>237</v>
      </c>
      <c r="D1660">
        <v>5</v>
      </c>
      <c r="E1660">
        <v>0</v>
      </c>
      <c r="F1660">
        <v>0</v>
      </c>
      <c r="G1660">
        <v>0</v>
      </c>
      <c r="H1660">
        <v>0</v>
      </c>
      <c r="I1660">
        <v>0</v>
      </c>
      <c r="J1660">
        <v>0</v>
      </c>
      <c r="K1660">
        <v>0</v>
      </c>
      <c r="L1660">
        <v>0</v>
      </c>
      <c r="M1660">
        <v>0</v>
      </c>
      <c r="N1660">
        <v>0</v>
      </c>
      <c r="O1660">
        <v>0</v>
      </c>
      <c r="P1660">
        <v>0</v>
      </c>
      <c r="Q1660">
        <v>0</v>
      </c>
      <c r="R1660">
        <v>0</v>
      </c>
      <c r="S1660">
        <v>0</v>
      </c>
      <c r="T1660">
        <v>0</v>
      </c>
      <c r="U1660">
        <v>0</v>
      </c>
      <c r="V1660">
        <v>0</v>
      </c>
      <c r="W1660">
        <v>0</v>
      </c>
      <c r="X1660">
        <v>0</v>
      </c>
      <c r="Y1660" s="145">
        <v>0</v>
      </c>
      <c r="Z1660">
        <v>0</v>
      </c>
      <c r="AA1660">
        <v>0</v>
      </c>
    </row>
    <row r="1661" spans="1:27" x14ac:dyDescent="0.2">
      <c r="A1661" s="89">
        <f>VLOOKUP(C1661,TabellenBDFS!$B$4:$C$2717,2,FALSE)</f>
        <v>231</v>
      </c>
      <c r="B1661" t="str">
        <f t="shared" si="28"/>
        <v>2316</v>
      </c>
      <c r="C1661" t="s">
        <v>237</v>
      </c>
      <c r="D1661">
        <v>6</v>
      </c>
      <c r="E1661">
        <v>130</v>
      </c>
      <c r="F1661">
        <v>130</v>
      </c>
      <c r="G1661">
        <v>140</v>
      </c>
      <c r="H1661">
        <v>150</v>
      </c>
      <c r="I1661">
        <v>150</v>
      </c>
      <c r="J1661">
        <v>150</v>
      </c>
      <c r="K1661">
        <v>160</v>
      </c>
      <c r="L1661">
        <v>160</v>
      </c>
      <c r="M1661">
        <v>170</v>
      </c>
      <c r="N1661">
        <v>180</v>
      </c>
      <c r="O1661">
        <v>180</v>
      </c>
      <c r="P1661">
        <v>210</v>
      </c>
      <c r="Q1661">
        <v>220</v>
      </c>
      <c r="R1661">
        <v>180</v>
      </c>
      <c r="S1661">
        <v>170</v>
      </c>
      <c r="T1661">
        <v>180</v>
      </c>
      <c r="U1661">
        <v>190</v>
      </c>
      <c r="V1661">
        <v>170</v>
      </c>
      <c r="W1661">
        <v>170</v>
      </c>
      <c r="X1661">
        <v>180</v>
      </c>
      <c r="Y1661" s="145">
        <v>150</v>
      </c>
      <c r="Z1661">
        <v>140</v>
      </c>
      <c r="AA1661">
        <v>130</v>
      </c>
    </row>
    <row r="1662" spans="1:27" x14ac:dyDescent="0.2">
      <c r="A1662" s="89">
        <f>VLOOKUP(C1662,TabellenBDFS!$B$4:$C$2717,2,FALSE)</f>
        <v>231</v>
      </c>
      <c r="B1662" t="str">
        <f t="shared" si="28"/>
        <v>2317</v>
      </c>
      <c r="C1662" t="s">
        <v>237</v>
      </c>
      <c r="D1662">
        <v>7</v>
      </c>
      <c r="E1662">
        <v>50</v>
      </c>
      <c r="F1662">
        <v>60</v>
      </c>
      <c r="G1662">
        <v>60</v>
      </c>
      <c r="H1662">
        <v>60</v>
      </c>
      <c r="I1662">
        <v>60</v>
      </c>
      <c r="J1662">
        <v>60</v>
      </c>
      <c r="K1662">
        <v>70</v>
      </c>
      <c r="L1662">
        <v>80</v>
      </c>
      <c r="M1662">
        <v>70</v>
      </c>
      <c r="N1662">
        <v>80</v>
      </c>
      <c r="O1662">
        <v>80</v>
      </c>
      <c r="P1662">
        <v>80</v>
      </c>
      <c r="Q1662">
        <v>70</v>
      </c>
      <c r="R1662">
        <v>40</v>
      </c>
      <c r="S1662">
        <v>40</v>
      </c>
      <c r="T1662">
        <v>40</v>
      </c>
      <c r="U1662">
        <v>40</v>
      </c>
      <c r="V1662">
        <v>40</v>
      </c>
      <c r="W1662">
        <v>50</v>
      </c>
      <c r="X1662">
        <v>50</v>
      </c>
      <c r="Y1662" s="145">
        <v>60</v>
      </c>
      <c r="Z1662">
        <v>60</v>
      </c>
      <c r="AA1662">
        <v>50</v>
      </c>
    </row>
    <row r="1663" spans="1:27" x14ac:dyDescent="0.2">
      <c r="A1663" s="89">
        <f>VLOOKUP(C1663,TabellenBDFS!$B$4:$C$2717,2,FALSE)</f>
        <v>232</v>
      </c>
      <c r="B1663" t="str">
        <f t="shared" si="28"/>
        <v>2321</v>
      </c>
      <c r="C1663" t="s">
        <v>238</v>
      </c>
      <c r="D1663">
        <v>1</v>
      </c>
      <c r="E1663">
        <v>150</v>
      </c>
      <c r="F1663">
        <v>140</v>
      </c>
      <c r="G1663">
        <v>160</v>
      </c>
      <c r="H1663">
        <v>170</v>
      </c>
      <c r="I1663">
        <v>160</v>
      </c>
      <c r="J1663">
        <v>170</v>
      </c>
      <c r="K1663">
        <v>170</v>
      </c>
      <c r="L1663">
        <v>160</v>
      </c>
      <c r="M1663">
        <v>170</v>
      </c>
      <c r="N1663">
        <v>190</v>
      </c>
      <c r="O1663">
        <v>170</v>
      </c>
      <c r="P1663">
        <v>170</v>
      </c>
      <c r="Q1663">
        <v>170</v>
      </c>
      <c r="R1663">
        <v>180</v>
      </c>
      <c r="S1663">
        <v>180</v>
      </c>
      <c r="T1663">
        <v>180</v>
      </c>
      <c r="U1663">
        <v>180</v>
      </c>
      <c r="V1663">
        <v>180</v>
      </c>
      <c r="W1663">
        <v>180</v>
      </c>
      <c r="X1663">
        <v>170</v>
      </c>
      <c r="Y1663" s="145">
        <v>180</v>
      </c>
      <c r="Z1663">
        <v>170</v>
      </c>
      <c r="AA1663">
        <v>160</v>
      </c>
    </row>
    <row r="1664" spans="1:27" x14ac:dyDescent="0.2">
      <c r="A1664" s="89">
        <f>VLOOKUP(C1664,TabellenBDFS!$B$4:$C$2717,2,FALSE)</f>
        <v>232</v>
      </c>
      <c r="B1664" t="str">
        <f t="shared" si="28"/>
        <v>2322</v>
      </c>
      <c r="C1664" t="s">
        <v>238</v>
      </c>
      <c r="D1664">
        <v>2</v>
      </c>
      <c r="E1664">
        <v>60</v>
      </c>
      <c r="F1664">
        <v>50</v>
      </c>
      <c r="G1664">
        <v>50</v>
      </c>
      <c r="H1664">
        <v>50</v>
      </c>
      <c r="I1664">
        <v>50</v>
      </c>
      <c r="J1664">
        <v>40</v>
      </c>
      <c r="K1664">
        <v>40</v>
      </c>
      <c r="L1664">
        <v>40</v>
      </c>
      <c r="M1664">
        <v>40</v>
      </c>
      <c r="N1664">
        <v>40</v>
      </c>
      <c r="O1664">
        <v>30</v>
      </c>
      <c r="P1664">
        <v>30</v>
      </c>
      <c r="Q1664">
        <v>30</v>
      </c>
      <c r="R1664">
        <v>30</v>
      </c>
      <c r="S1664">
        <v>30</v>
      </c>
      <c r="T1664">
        <v>30</v>
      </c>
      <c r="U1664">
        <v>20</v>
      </c>
      <c r="V1664">
        <v>20</v>
      </c>
      <c r="W1664">
        <v>20</v>
      </c>
      <c r="X1664">
        <v>20</v>
      </c>
      <c r="Y1664" s="145">
        <v>20</v>
      </c>
      <c r="Z1664">
        <v>20</v>
      </c>
      <c r="AA1664">
        <v>20</v>
      </c>
    </row>
    <row r="1665" spans="1:27" x14ac:dyDescent="0.2">
      <c r="A1665" s="89">
        <f>VLOOKUP(C1665,TabellenBDFS!$B$4:$C$2717,2,FALSE)</f>
        <v>232</v>
      </c>
      <c r="B1665" t="str">
        <f t="shared" si="28"/>
        <v>2323</v>
      </c>
      <c r="C1665" t="s">
        <v>238</v>
      </c>
      <c r="D1665">
        <v>3</v>
      </c>
      <c r="E1665">
        <v>0</v>
      </c>
      <c r="F1665">
        <v>0</v>
      </c>
      <c r="G1665">
        <v>0</v>
      </c>
      <c r="H1665">
        <v>10</v>
      </c>
      <c r="I1665">
        <v>10</v>
      </c>
      <c r="J1665">
        <v>10</v>
      </c>
      <c r="K1665">
        <v>20</v>
      </c>
      <c r="L1665">
        <v>20</v>
      </c>
      <c r="M1665">
        <v>20</v>
      </c>
      <c r="N1665">
        <v>20</v>
      </c>
      <c r="O1665">
        <v>10</v>
      </c>
      <c r="P1665">
        <v>20</v>
      </c>
      <c r="Q1665">
        <v>20</v>
      </c>
      <c r="R1665">
        <v>20</v>
      </c>
      <c r="S1665">
        <v>30</v>
      </c>
      <c r="T1665">
        <v>30</v>
      </c>
      <c r="U1665">
        <v>30</v>
      </c>
      <c r="V1665">
        <v>30</v>
      </c>
      <c r="W1665">
        <v>40</v>
      </c>
      <c r="X1665">
        <v>40</v>
      </c>
      <c r="Y1665" s="145">
        <v>40</v>
      </c>
      <c r="Z1665">
        <v>40</v>
      </c>
      <c r="AA1665">
        <v>40</v>
      </c>
    </row>
    <row r="1666" spans="1:27" x14ac:dyDescent="0.2">
      <c r="A1666" s="89">
        <f>VLOOKUP(C1666,TabellenBDFS!$B$4:$C$2717,2,FALSE)</f>
        <v>232</v>
      </c>
      <c r="B1666" t="str">
        <f t="shared" si="28"/>
        <v>2324</v>
      </c>
      <c r="C1666" t="s">
        <v>238</v>
      </c>
      <c r="D1666">
        <v>4</v>
      </c>
      <c r="E1666">
        <v>0</v>
      </c>
      <c r="F1666">
        <v>0</v>
      </c>
      <c r="G1666">
        <v>0</v>
      </c>
      <c r="H1666">
        <v>0</v>
      </c>
      <c r="I1666">
        <v>0</v>
      </c>
      <c r="J1666">
        <v>10</v>
      </c>
      <c r="K1666">
        <v>10</v>
      </c>
      <c r="L1666">
        <v>10</v>
      </c>
      <c r="M1666">
        <v>10</v>
      </c>
      <c r="N1666">
        <v>10</v>
      </c>
      <c r="O1666">
        <v>10</v>
      </c>
      <c r="P1666">
        <v>10</v>
      </c>
      <c r="Q1666">
        <v>10</v>
      </c>
      <c r="R1666">
        <v>10</v>
      </c>
      <c r="S1666">
        <v>10</v>
      </c>
      <c r="T1666">
        <v>10</v>
      </c>
      <c r="U1666">
        <v>10</v>
      </c>
      <c r="V1666">
        <v>10</v>
      </c>
      <c r="W1666">
        <v>10</v>
      </c>
      <c r="X1666">
        <v>10</v>
      </c>
      <c r="Y1666" s="145">
        <v>10</v>
      </c>
      <c r="Z1666">
        <v>10</v>
      </c>
      <c r="AA1666">
        <v>10</v>
      </c>
    </row>
    <row r="1667" spans="1:27" x14ac:dyDescent="0.2">
      <c r="A1667" s="89">
        <f>VLOOKUP(C1667,TabellenBDFS!$B$4:$C$2717,2,FALSE)</f>
        <v>232</v>
      </c>
      <c r="B1667" t="str">
        <f t="shared" si="28"/>
        <v>2325</v>
      </c>
      <c r="C1667" t="s">
        <v>238</v>
      </c>
      <c r="D1667">
        <v>5</v>
      </c>
      <c r="E1667">
        <v>0</v>
      </c>
      <c r="F1667">
        <v>0</v>
      </c>
      <c r="G1667">
        <v>0</v>
      </c>
      <c r="H1667">
        <v>0</v>
      </c>
      <c r="I1667">
        <v>0</v>
      </c>
      <c r="J1667">
        <v>0</v>
      </c>
      <c r="K1667">
        <v>0</v>
      </c>
      <c r="L1667">
        <v>0</v>
      </c>
      <c r="M1667">
        <v>0</v>
      </c>
      <c r="N1667">
        <v>0</v>
      </c>
      <c r="O1667">
        <v>0</v>
      </c>
      <c r="P1667">
        <v>0</v>
      </c>
      <c r="Q1667">
        <v>0</v>
      </c>
      <c r="R1667">
        <v>0</v>
      </c>
      <c r="S1667">
        <v>0</v>
      </c>
      <c r="T1667">
        <v>0</v>
      </c>
      <c r="U1667">
        <v>0</v>
      </c>
      <c r="V1667">
        <v>0</v>
      </c>
      <c r="W1667">
        <v>0</v>
      </c>
      <c r="X1667">
        <v>0</v>
      </c>
      <c r="Y1667" s="145">
        <v>0</v>
      </c>
      <c r="Z1667">
        <v>0</v>
      </c>
      <c r="AA1667">
        <v>0</v>
      </c>
    </row>
    <row r="1668" spans="1:27" x14ac:dyDescent="0.2">
      <c r="A1668" s="89">
        <f>VLOOKUP(C1668,TabellenBDFS!$B$4:$C$2717,2,FALSE)</f>
        <v>232</v>
      </c>
      <c r="B1668" t="str">
        <f t="shared" si="28"/>
        <v>2326</v>
      </c>
      <c r="C1668" t="s">
        <v>238</v>
      </c>
      <c r="D1668">
        <v>6</v>
      </c>
      <c r="E1668">
        <v>50</v>
      </c>
      <c r="F1668">
        <v>50</v>
      </c>
      <c r="G1668">
        <v>60</v>
      </c>
      <c r="H1668">
        <v>70</v>
      </c>
      <c r="I1668">
        <v>70</v>
      </c>
      <c r="J1668">
        <v>80</v>
      </c>
      <c r="K1668">
        <v>80</v>
      </c>
      <c r="L1668">
        <v>70</v>
      </c>
      <c r="M1668">
        <v>80</v>
      </c>
      <c r="N1668">
        <v>90</v>
      </c>
      <c r="O1668">
        <v>90</v>
      </c>
      <c r="P1668">
        <v>90</v>
      </c>
      <c r="Q1668">
        <v>90</v>
      </c>
      <c r="R1668">
        <v>90</v>
      </c>
      <c r="S1668">
        <v>90</v>
      </c>
      <c r="T1668">
        <v>90</v>
      </c>
      <c r="U1668">
        <v>90</v>
      </c>
      <c r="V1668">
        <v>90</v>
      </c>
      <c r="W1668">
        <v>80</v>
      </c>
      <c r="X1668">
        <v>80</v>
      </c>
      <c r="Y1668" s="145">
        <v>70</v>
      </c>
      <c r="Z1668">
        <v>60</v>
      </c>
      <c r="AA1668">
        <v>60</v>
      </c>
    </row>
    <row r="1669" spans="1:27" x14ac:dyDescent="0.2">
      <c r="A1669" s="89">
        <f>VLOOKUP(C1669,TabellenBDFS!$B$4:$C$2717,2,FALSE)</f>
        <v>232</v>
      </c>
      <c r="B1669" t="str">
        <f t="shared" si="28"/>
        <v>2327</v>
      </c>
      <c r="C1669" t="s">
        <v>238</v>
      </c>
      <c r="D1669">
        <v>7</v>
      </c>
      <c r="E1669">
        <v>40</v>
      </c>
      <c r="F1669">
        <v>40</v>
      </c>
      <c r="G1669">
        <v>40</v>
      </c>
      <c r="H1669">
        <v>40</v>
      </c>
      <c r="I1669">
        <v>30</v>
      </c>
      <c r="J1669">
        <v>30</v>
      </c>
      <c r="K1669">
        <v>30</v>
      </c>
      <c r="L1669">
        <v>30</v>
      </c>
      <c r="M1669">
        <v>30</v>
      </c>
      <c r="N1669">
        <v>40</v>
      </c>
      <c r="O1669">
        <v>30</v>
      </c>
      <c r="P1669">
        <v>30</v>
      </c>
      <c r="Q1669">
        <v>30</v>
      </c>
      <c r="R1669">
        <v>30</v>
      </c>
      <c r="S1669">
        <v>30</v>
      </c>
      <c r="T1669">
        <v>30</v>
      </c>
      <c r="U1669">
        <v>30</v>
      </c>
      <c r="V1669">
        <v>40</v>
      </c>
      <c r="W1669">
        <v>30</v>
      </c>
      <c r="X1669">
        <v>30</v>
      </c>
      <c r="Y1669" s="145">
        <v>40</v>
      </c>
      <c r="Z1669">
        <v>30</v>
      </c>
      <c r="AA1669">
        <v>30</v>
      </c>
    </row>
    <row r="1670" spans="1:27" x14ac:dyDescent="0.2">
      <c r="A1670" s="89">
        <f>VLOOKUP(C1670,TabellenBDFS!$B$4:$C$2717,2,FALSE)</f>
        <v>233</v>
      </c>
      <c r="B1670" t="str">
        <f t="shared" si="28"/>
        <v>2331</v>
      </c>
      <c r="C1670" t="s">
        <v>239</v>
      </c>
      <c r="D1670">
        <v>1</v>
      </c>
      <c r="E1670">
        <v>310</v>
      </c>
      <c r="F1670">
        <v>300</v>
      </c>
      <c r="G1670">
        <v>180</v>
      </c>
      <c r="H1670">
        <v>160</v>
      </c>
      <c r="I1670">
        <v>190</v>
      </c>
      <c r="J1670">
        <v>190</v>
      </c>
      <c r="K1670">
        <v>210</v>
      </c>
      <c r="L1670">
        <v>210</v>
      </c>
      <c r="M1670">
        <v>220</v>
      </c>
      <c r="N1670">
        <v>230</v>
      </c>
      <c r="O1670">
        <v>240</v>
      </c>
      <c r="P1670">
        <v>260</v>
      </c>
      <c r="Q1670">
        <v>280</v>
      </c>
      <c r="R1670">
        <v>250</v>
      </c>
      <c r="S1670">
        <v>270</v>
      </c>
      <c r="T1670">
        <v>270</v>
      </c>
      <c r="U1670">
        <v>270</v>
      </c>
      <c r="V1670">
        <v>270</v>
      </c>
      <c r="W1670">
        <v>270</v>
      </c>
      <c r="X1670">
        <v>250</v>
      </c>
      <c r="Y1670" s="145">
        <v>270</v>
      </c>
      <c r="Z1670">
        <v>280</v>
      </c>
      <c r="AA1670">
        <v>280</v>
      </c>
    </row>
    <row r="1671" spans="1:27" x14ac:dyDescent="0.2">
      <c r="A1671" s="89">
        <f>VLOOKUP(C1671,TabellenBDFS!$B$4:$C$2717,2,FALSE)</f>
        <v>233</v>
      </c>
      <c r="B1671" t="str">
        <f t="shared" si="28"/>
        <v>2332</v>
      </c>
      <c r="C1671" t="s">
        <v>239</v>
      </c>
      <c r="D1671">
        <v>2</v>
      </c>
      <c r="E1671">
        <v>50</v>
      </c>
      <c r="F1671">
        <v>40</v>
      </c>
      <c r="G1671">
        <v>20</v>
      </c>
      <c r="H1671">
        <v>20</v>
      </c>
      <c r="I1671">
        <v>20</v>
      </c>
      <c r="J1671">
        <v>20</v>
      </c>
      <c r="K1671">
        <v>20</v>
      </c>
      <c r="L1671">
        <v>20</v>
      </c>
      <c r="M1671">
        <v>20</v>
      </c>
      <c r="N1671">
        <v>20</v>
      </c>
      <c r="O1671">
        <v>20</v>
      </c>
      <c r="P1671">
        <v>20</v>
      </c>
      <c r="Q1671">
        <v>20</v>
      </c>
      <c r="R1671">
        <v>10</v>
      </c>
      <c r="S1671">
        <v>10</v>
      </c>
      <c r="T1671">
        <v>10</v>
      </c>
      <c r="U1671">
        <v>10</v>
      </c>
      <c r="V1671">
        <v>10</v>
      </c>
      <c r="W1671">
        <v>10</v>
      </c>
      <c r="X1671">
        <v>10</v>
      </c>
      <c r="Y1671" s="145">
        <v>10</v>
      </c>
      <c r="Z1671">
        <v>10</v>
      </c>
      <c r="AA1671">
        <v>10</v>
      </c>
    </row>
    <row r="1672" spans="1:27" x14ac:dyDescent="0.2">
      <c r="A1672" s="89">
        <f>VLOOKUP(C1672,TabellenBDFS!$B$4:$C$2717,2,FALSE)</f>
        <v>233</v>
      </c>
      <c r="B1672" t="str">
        <f t="shared" si="28"/>
        <v>2333</v>
      </c>
      <c r="C1672" t="s">
        <v>239</v>
      </c>
      <c r="D1672">
        <v>3</v>
      </c>
      <c r="E1672">
        <v>0</v>
      </c>
      <c r="F1672">
        <v>0</v>
      </c>
      <c r="G1672">
        <v>0</v>
      </c>
      <c r="H1672">
        <v>10</v>
      </c>
      <c r="I1672">
        <v>10</v>
      </c>
      <c r="J1672">
        <v>10</v>
      </c>
      <c r="K1672">
        <v>10</v>
      </c>
      <c r="L1672">
        <v>10</v>
      </c>
      <c r="M1672">
        <v>10</v>
      </c>
      <c r="N1672">
        <v>10</v>
      </c>
      <c r="O1672">
        <v>10</v>
      </c>
      <c r="P1672">
        <v>20</v>
      </c>
      <c r="Q1672">
        <v>20</v>
      </c>
      <c r="R1672">
        <v>20</v>
      </c>
      <c r="S1672">
        <v>20</v>
      </c>
      <c r="T1672">
        <v>20</v>
      </c>
      <c r="U1672">
        <v>20</v>
      </c>
      <c r="V1672">
        <v>20</v>
      </c>
      <c r="W1672">
        <v>10</v>
      </c>
      <c r="X1672">
        <v>10</v>
      </c>
      <c r="Y1672" s="145">
        <v>20</v>
      </c>
      <c r="Z1672">
        <v>20</v>
      </c>
      <c r="AA1672">
        <v>20</v>
      </c>
    </row>
    <row r="1673" spans="1:27" x14ac:dyDescent="0.2">
      <c r="A1673" s="89">
        <f>VLOOKUP(C1673,TabellenBDFS!$B$4:$C$2717,2,FALSE)</f>
        <v>233</v>
      </c>
      <c r="B1673" t="str">
        <f t="shared" si="28"/>
        <v>2334</v>
      </c>
      <c r="C1673" t="s">
        <v>239</v>
      </c>
      <c r="D1673">
        <v>4</v>
      </c>
      <c r="E1673">
        <v>0</v>
      </c>
      <c r="F1673">
        <v>0</v>
      </c>
      <c r="G1673">
        <v>0</v>
      </c>
      <c r="H1673">
        <v>10</v>
      </c>
      <c r="I1673">
        <v>10</v>
      </c>
      <c r="J1673">
        <v>10</v>
      </c>
      <c r="K1673">
        <v>10</v>
      </c>
      <c r="L1673">
        <v>10</v>
      </c>
      <c r="M1673">
        <v>10</v>
      </c>
      <c r="N1673">
        <v>10</v>
      </c>
      <c r="O1673">
        <v>10</v>
      </c>
      <c r="P1673">
        <v>10</v>
      </c>
      <c r="Q1673">
        <v>10</v>
      </c>
      <c r="R1673">
        <v>10</v>
      </c>
      <c r="S1673">
        <v>10</v>
      </c>
      <c r="T1673">
        <v>10</v>
      </c>
      <c r="U1673">
        <v>10</v>
      </c>
      <c r="V1673">
        <v>10</v>
      </c>
      <c r="W1673">
        <v>10</v>
      </c>
      <c r="X1673">
        <v>10</v>
      </c>
      <c r="Y1673" s="145">
        <v>10</v>
      </c>
      <c r="Z1673">
        <v>10</v>
      </c>
      <c r="AA1673">
        <v>10</v>
      </c>
    </row>
    <row r="1674" spans="1:27" x14ac:dyDescent="0.2">
      <c r="A1674" s="89">
        <f>VLOOKUP(C1674,TabellenBDFS!$B$4:$C$2717,2,FALSE)</f>
        <v>233</v>
      </c>
      <c r="B1674" t="str">
        <f t="shared" si="28"/>
        <v>2335</v>
      </c>
      <c r="C1674" t="s">
        <v>239</v>
      </c>
      <c r="D1674">
        <v>5</v>
      </c>
      <c r="E1674">
        <v>50</v>
      </c>
      <c r="F1674">
        <v>50</v>
      </c>
      <c r="G1674">
        <v>20</v>
      </c>
      <c r="H1674">
        <v>20</v>
      </c>
      <c r="I1674">
        <v>30</v>
      </c>
      <c r="J1674">
        <v>20</v>
      </c>
      <c r="K1674">
        <v>20</v>
      </c>
      <c r="L1674">
        <v>30</v>
      </c>
      <c r="M1674">
        <v>30</v>
      </c>
      <c r="N1674">
        <v>30</v>
      </c>
      <c r="O1674">
        <v>30</v>
      </c>
      <c r="P1674">
        <v>30</v>
      </c>
      <c r="Q1674">
        <v>30</v>
      </c>
      <c r="R1674">
        <v>30</v>
      </c>
      <c r="S1674">
        <v>40</v>
      </c>
      <c r="T1674">
        <v>40</v>
      </c>
      <c r="U1674">
        <v>40</v>
      </c>
      <c r="V1674">
        <v>40</v>
      </c>
      <c r="W1674">
        <v>40</v>
      </c>
      <c r="X1674">
        <v>20</v>
      </c>
      <c r="Y1674" s="145">
        <v>30</v>
      </c>
      <c r="Z1674">
        <v>30</v>
      </c>
      <c r="AA1674">
        <v>30</v>
      </c>
    </row>
    <row r="1675" spans="1:27" x14ac:dyDescent="0.2">
      <c r="A1675" s="89">
        <f>VLOOKUP(C1675,TabellenBDFS!$B$4:$C$2717,2,FALSE)</f>
        <v>233</v>
      </c>
      <c r="B1675" t="str">
        <f t="shared" ref="B1675:B1738" si="29">CONCATENATE(A1675,D1675)</f>
        <v>2336</v>
      </c>
      <c r="C1675" t="s">
        <v>239</v>
      </c>
      <c r="D1675">
        <v>6</v>
      </c>
      <c r="E1675">
        <v>140</v>
      </c>
      <c r="F1675">
        <v>140</v>
      </c>
      <c r="G1675">
        <v>110</v>
      </c>
      <c r="H1675">
        <v>100</v>
      </c>
      <c r="I1675">
        <v>110</v>
      </c>
      <c r="J1675">
        <v>120</v>
      </c>
      <c r="K1675">
        <v>130</v>
      </c>
      <c r="L1675">
        <v>130</v>
      </c>
      <c r="M1675">
        <v>140</v>
      </c>
      <c r="N1675">
        <v>140</v>
      </c>
      <c r="O1675">
        <v>150</v>
      </c>
      <c r="P1675">
        <v>160</v>
      </c>
      <c r="Q1675">
        <v>170</v>
      </c>
      <c r="R1675">
        <v>150</v>
      </c>
      <c r="S1675">
        <v>150</v>
      </c>
      <c r="T1675">
        <v>160</v>
      </c>
      <c r="U1675">
        <v>160</v>
      </c>
      <c r="V1675">
        <v>160</v>
      </c>
      <c r="W1675">
        <v>160</v>
      </c>
      <c r="X1675">
        <v>160</v>
      </c>
      <c r="Y1675" s="145">
        <v>170</v>
      </c>
      <c r="Z1675">
        <v>170</v>
      </c>
      <c r="AA1675">
        <v>170</v>
      </c>
    </row>
    <row r="1676" spans="1:27" x14ac:dyDescent="0.2">
      <c r="A1676" s="89">
        <f>VLOOKUP(C1676,TabellenBDFS!$B$4:$C$2717,2,FALSE)</f>
        <v>233</v>
      </c>
      <c r="B1676" t="str">
        <f t="shared" si="29"/>
        <v>2337</v>
      </c>
      <c r="C1676" t="s">
        <v>239</v>
      </c>
      <c r="D1676">
        <v>7</v>
      </c>
      <c r="E1676">
        <v>70</v>
      </c>
      <c r="F1676">
        <v>80</v>
      </c>
      <c r="G1676">
        <v>20</v>
      </c>
      <c r="H1676">
        <v>20</v>
      </c>
      <c r="I1676">
        <v>20</v>
      </c>
      <c r="J1676">
        <v>30</v>
      </c>
      <c r="K1676">
        <v>20</v>
      </c>
      <c r="L1676">
        <v>30</v>
      </c>
      <c r="M1676">
        <v>30</v>
      </c>
      <c r="N1676">
        <v>30</v>
      </c>
      <c r="O1676">
        <v>30</v>
      </c>
      <c r="P1676">
        <v>40</v>
      </c>
      <c r="Q1676">
        <v>40</v>
      </c>
      <c r="R1676">
        <v>30</v>
      </c>
      <c r="S1676">
        <v>30</v>
      </c>
      <c r="T1676">
        <v>30</v>
      </c>
      <c r="U1676">
        <v>30</v>
      </c>
      <c r="V1676">
        <v>30</v>
      </c>
      <c r="W1676">
        <v>40</v>
      </c>
      <c r="X1676">
        <v>30</v>
      </c>
      <c r="Y1676" s="145">
        <v>40</v>
      </c>
      <c r="Z1676">
        <v>40</v>
      </c>
      <c r="AA1676">
        <v>40</v>
      </c>
    </row>
    <row r="1677" spans="1:27" x14ac:dyDescent="0.2">
      <c r="A1677" s="89">
        <f>VLOOKUP(C1677,TabellenBDFS!$B$4:$C$2717,2,FALSE)</f>
        <v>234</v>
      </c>
      <c r="B1677" t="str">
        <f t="shared" si="29"/>
        <v>2341</v>
      </c>
      <c r="C1677" t="s">
        <v>240</v>
      </c>
      <c r="D1677">
        <v>1</v>
      </c>
      <c r="E1677">
        <v>60</v>
      </c>
      <c r="F1677">
        <v>60</v>
      </c>
      <c r="G1677">
        <v>60</v>
      </c>
      <c r="H1677">
        <v>70</v>
      </c>
      <c r="I1677">
        <v>60</v>
      </c>
      <c r="J1677">
        <v>60</v>
      </c>
      <c r="K1677">
        <v>60</v>
      </c>
      <c r="L1677">
        <v>60</v>
      </c>
      <c r="M1677">
        <v>60</v>
      </c>
      <c r="N1677">
        <v>60</v>
      </c>
      <c r="O1677">
        <v>60</v>
      </c>
      <c r="P1677">
        <v>60</v>
      </c>
      <c r="Q1677">
        <v>60</v>
      </c>
      <c r="R1677">
        <v>70</v>
      </c>
      <c r="S1677">
        <v>70</v>
      </c>
      <c r="T1677">
        <v>80</v>
      </c>
      <c r="U1677">
        <v>100</v>
      </c>
      <c r="V1677">
        <v>90</v>
      </c>
      <c r="W1677">
        <v>90</v>
      </c>
      <c r="X1677">
        <v>90</v>
      </c>
      <c r="Y1677" s="145">
        <v>90</v>
      </c>
      <c r="Z1677">
        <v>90</v>
      </c>
      <c r="AA1677">
        <v>80</v>
      </c>
    </row>
    <row r="1678" spans="1:27" x14ac:dyDescent="0.2">
      <c r="A1678" s="89">
        <f>VLOOKUP(C1678,TabellenBDFS!$B$4:$C$2717,2,FALSE)</f>
        <v>234</v>
      </c>
      <c r="B1678" t="str">
        <f t="shared" si="29"/>
        <v>2342</v>
      </c>
      <c r="C1678" t="s">
        <v>240</v>
      </c>
      <c r="D1678">
        <v>2</v>
      </c>
      <c r="E1678">
        <v>0</v>
      </c>
      <c r="F1678">
        <v>0</v>
      </c>
      <c r="G1678">
        <v>0</v>
      </c>
      <c r="H1678">
        <v>0</v>
      </c>
      <c r="I1678">
        <v>0</v>
      </c>
      <c r="J1678">
        <v>0</v>
      </c>
      <c r="K1678">
        <v>0</v>
      </c>
      <c r="L1678">
        <v>0</v>
      </c>
      <c r="M1678">
        <v>0</v>
      </c>
      <c r="N1678">
        <v>0</v>
      </c>
      <c r="O1678">
        <v>0</v>
      </c>
      <c r="P1678">
        <v>0</v>
      </c>
      <c r="Q1678">
        <v>0</v>
      </c>
      <c r="R1678">
        <v>0</v>
      </c>
      <c r="S1678">
        <v>0</v>
      </c>
      <c r="T1678">
        <v>0</v>
      </c>
      <c r="U1678">
        <v>0</v>
      </c>
      <c r="V1678">
        <v>0</v>
      </c>
      <c r="W1678">
        <v>0</v>
      </c>
      <c r="X1678">
        <v>0</v>
      </c>
      <c r="Y1678" s="145">
        <v>0</v>
      </c>
      <c r="Z1678">
        <v>0</v>
      </c>
      <c r="AA1678">
        <v>0</v>
      </c>
    </row>
    <row r="1679" spans="1:27" x14ac:dyDescent="0.2">
      <c r="A1679" s="89">
        <f>VLOOKUP(C1679,TabellenBDFS!$B$4:$C$2717,2,FALSE)</f>
        <v>234</v>
      </c>
      <c r="B1679" t="str">
        <f t="shared" si="29"/>
        <v>2343</v>
      </c>
      <c r="C1679" t="s">
        <v>240</v>
      </c>
      <c r="D1679">
        <v>3</v>
      </c>
      <c r="E1679">
        <v>0</v>
      </c>
      <c r="F1679">
        <v>0</v>
      </c>
      <c r="G1679">
        <v>0</v>
      </c>
      <c r="H1679">
        <v>0</v>
      </c>
      <c r="I1679">
        <v>0</v>
      </c>
      <c r="J1679">
        <v>0</v>
      </c>
      <c r="K1679">
        <v>0</v>
      </c>
      <c r="L1679">
        <v>0</v>
      </c>
      <c r="M1679">
        <v>0</v>
      </c>
      <c r="N1679">
        <v>0</v>
      </c>
      <c r="O1679">
        <v>0</v>
      </c>
      <c r="P1679">
        <v>0</v>
      </c>
      <c r="Q1679">
        <v>10</v>
      </c>
      <c r="R1679">
        <v>10</v>
      </c>
      <c r="S1679">
        <v>10</v>
      </c>
      <c r="T1679">
        <v>10</v>
      </c>
      <c r="U1679">
        <v>10</v>
      </c>
      <c r="V1679">
        <v>10</v>
      </c>
      <c r="W1679">
        <v>20</v>
      </c>
      <c r="X1679">
        <v>20</v>
      </c>
      <c r="Y1679" s="145">
        <v>20</v>
      </c>
      <c r="Z1679">
        <v>20</v>
      </c>
      <c r="AA1679">
        <v>10</v>
      </c>
    </row>
    <row r="1680" spans="1:27" x14ac:dyDescent="0.2">
      <c r="A1680" s="89">
        <f>VLOOKUP(C1680,TabellenBDFS!$B$4:$C$2717,2,FALSE)</f>
        <v>234</v>
      </c>
      <c r="B1680" t="str">
        <f t="shared" si="29"/>
        <v>2344</v>
      </c>
      <c r="C1680" t="s">
        <v>240</v>
      </c>
      <c r="D1680">
        <v>4</v>
      </c>
      <c r="E1680">
        <v>0</v>
      </c>
      <c r="F1680">
        <v>0</v>
      </c>
      <c r="G1680">
        <v>0</v>
      </c>
      <c r="H1680">
        <v>0</v>
      </c>
      <c r="I1680">
        <v>0</v>
      </c>
      <c r="J1680">
        <v>0</v>
      </c>
      <c r="K1680">
        <v>0</v>
      </c>
      <c r="L1680">
        <v>0</v>
      </c>
      <c r="M1680">
        <v>0</v>
      </c>
      <c r="N1680">
        <v>0</v>
      </c>
      <c r="O1680">
        <v>0</v>
      </c>
      <c r="P1680">
        <v>0</v>
      </c>
      <c r="Q1680">
        <v>0</v>
      </c>
      <c r="R1680">
        <v>0</v>
      </c>
      <c r="S1680">
        <v>0</v>
      </c>
      <c r="T1680">
        <v>0</v>
      </c>
      <c r="U1680">
        <v>0</v>
      </c>
      <c r="V1680">
        <v>0</v>
      </c>
      <c r="W1680">
        <v>0</v>
      </c>
      <c r="X1680">
        <v>0</v>
      </c>
      <c r="Y1680" s="145">
        <v>0</v>
      </c>
      <c r="Z1680">
        <v>0</v>
      </c>
      <c r="AA1680">
        <v>0</v>
      </c>
    </row>
    <row r="1681" spans="1:27" x14ac:dyDescent="0.2">
      <c r="A1681" s="89">
        <f>VLOOKUP(C1681,TabellenBDFS!$B$4:$C$2717,2,FALSE)</f>
        <v>234</v>
      </c>
      <c r="B1681" t="str">
        <f t="shared" si="29"/>
        <v>2345</v>
      </c>
      <c r="C1681" t="s">
        <v>240</v>
      </c>
      <c r="D1681">
        <v>5</v>
      </c>
      <c r="E1681">
        <v>0</v>
      </c>
      <c r="F1681">
        <v>0</v>
      </c>
      <c r="G1681">
        <v>0</v>
      </c>
      <c r="H1681">
        <v>0</v>
      </c>
      <c r="I1681">
        <v>0</v>
      </c>
      <c r="J1681">
        <v>0</v>
      </c>
      <c r="K1681">
        <v>0</v>
      </c>
      <c r="L1681">
        <v>0</v>
      </c>
      <c r="M1681">
        <v>0</v>
      </c>
      <c r="N1681">
        <v>0</v>
      </c>
      <c r="O1681">
        <v>0</v>
      </c>
      <c r="P1681">
        <v>0</v>
      </c>
      <c r="Q1681">
        <v>0</v>
      </c>
      <c r="R1681">
        <v>0</v>
      </c>
      <c r="S1681">
        <v>0</v>
      </c>
      <c r="T1681">
        <v>0</v>
      </c>
      <c r="U1681">
        <v>0</v>
      </c>
      <c r="V1681">
        <v>0</v>
      </c>
      <c r="W1681">
        <v>0</v>
      </c>
      <c r="X1681">
        <v>0</v>
      </c>
      <c r="Y1681" s="145">
        <v>0</v>
      </c>
      <c r="Z1681">
        <v>0</v>
      </c>
      <c r="AA1681">
        <v>0</v>
      </c>
    </row>
    <row r="1682" spans="1:27" x14ac:dyDescent="0.2">
      <c r="A1682" s="89">
        <f>VLOOKUP(C1682,TabellenBDFS!$B$4:$C$2717,2,FALSE)</f>
        <v>234</v>
      </c>
      <c r="B1682" t="str">
        <f t="shared" si="29"/>
        <v>2346</v>
      </c>
      <c r="C1682" t="s">
        <v>240</v>
      </c>
      <c r="D1682">
        <v>6</v>
      </c>
      <c r="E1682">
        <v>30</v>
      </c>
      <c r="F1682">
        <v>30</v>
      </c>
      <c r="G1682">
        <v>30</v>
      </c>
      <c r="H1682">
        <v>30</v>
      </c>
      <c r="I1682">
        <v>30</v>
      </c>
      <c r="J1682">
        <v>30</v>
      </c>
      <c r="K1682">
        <v>30</v>
      </c>
      <c r="L1682">
        <v>30</v>
      </c>
      <c r="M1682">
        <v>30</v>
      </c>
      <c r="N1682">
        <v>30</v>
      </c>
      <c r="O1682">
        <v>30</v>
      </c>
      <c r="P1682">
        <v>30</v>
      </c>
      <c r="Q1682">
        <v>30</v>
      </c>
      <c r="R1682">
        <v>30</v>
      </c>
      <c r="S1682">
        <v>30</v>
      </c>
      <c r="T1682">
        <v>40</v>
      </c>
      <c r="U1682">
        <v>40</v>
      </c>
      <c r="V1682">
        <v>40</v>
      </c>
      <c r="W1682">
        <v>40</v>
      </c>
      <c r="X1682">
        <v>30</v>
      </c>
      <c r="Y1682" s="145">
        <v>30</v>
      </c>
      <c r="Z1682">
        <v>30</v>
      </c>
      <c r="AA1682">
        <v>30</v>
      </c>
    </row>
    <row r="1683" spans="1:27" x14ac:dyDescent="0.2">
      <c r="A1683" s="89">
        <f>VLOOKUP(C1683,TabellenBDFS!$B$4:$C$2717,2,FALSE)</f>
        <v>234</v>
      </c>
      <c r="B1683" t="str">
        <f t="shared" si="29"/>
        <v>2347</v>
      </c>
      <c r="C1683" t="s">
        <v>240</v>
      </c>
      <c r="D1683">
        <v>7</v>
      </c>
      <c r="E1683">
        <v>20</v>
      </c>
      <c r="F1683">
        <v>20</v>
      </c>
      <c r="G1683">
        <v>20</v>
      </c>
      <c r="H1683">
        <v>30</v>
      </c>
      <c r="I1683">
        <v>20</v>
      </c>
      <c r="J1683">
        <v>30</v>
      </c>
      <c r="K1683">
        <v>30</v>
      </c>
      <c r="L1683">
        <v>30</v>
      </c>
      <c r="M1683">
        <v>20</v>
      </c>
      <c r="N1683">
        <v>30</v>
      </c>
      <c r="O1683">
        <v>30</v>
      </c>
      <c r="P1683">
        <v>30</v>
      </c>
      <c r="Q1683">
        <v>20</v>
      </c>
      <c r="R1683">
        <v>30</v>
      </c>
      <c r="S1683">
        <v>30</v>
      </c>
      <c r="T1683">
        <v>30</v>
      </c>
      <c r="U1683">
        <v>40</v>
      </c>
      <c r="V1683">
        <v>40</v>
      </c>
      <c r="W1683">
        <v>40</v>
      </c>
      <c r="X1683">
        <v>40</v>
      </c>
      <c r="Y1683" s="145">
        <v>40</v>
      </c>
      <c r="Z1683">
        <v>40</v>
      </c>
      <c r="AA1683">
        <v>30</v>
      </c>
    </row>
    <row r="1684" spans="1:27" x14ac:dyDescent="0.2">
      <c r="A1684" s="89">
        <f>VLOOKUP(C1684,TabellenBDFS!$B$4:$C$2717,2,FALSE)</f>
        <v>235</v>
      </c>
      <c r="B1684" t="str">
        <f t="shared" si="29"/>
        <v>2351</v>
      </c>
      <c r="C1684" t="s">
        <v>241</v>
      </c>
      <c r="D1684">
        <v>1</v>
      </c>
      <c r="E1684">
        <v>110</v>
      </c>
      <c r="F1684">
        <v>110</v>
      </c>
      <c r="G1684">
        <v>110</v>
      </c>
      <c r="H1684">
        <v>110</v>
      </c>
      <c r="I1684">
        <v>110</v>
      </c>
      <c r="J1684">
        <v>120</v>
      </c>
      <c r="K1684">
        <v>110</v>
      </c>
      <c r="L1684">
        <v>120</v>
      </c>
      <c r="M1684">
        <v>110</v>
      </c>
      <c r="N1684">
        <v>120</v>
      </c>
      <c r="O1684">
        <v>110</v>
      </c>
      <c r="P1684">
        <v>110</v>
      </c>
      <c r="Q1684">
        <v>120</v>
      </c>
      <c r="R1684">
        <v>120</v>
      </c>
      <c r="S1684">
        <v>110</v>
      </c>
      <c r="T1684">
        <v>110</v>
      </c>
      <c r="U1684">
        <v>120</v>
      </c>
      <c r="V1684">
        <v>110</v>
      </c>
      <c r="W1684">
        <v>110</v>
      </c>
      <c r="X1684">
        <v>110</v>
      </c>
      <c r="Y1684" s="145">
        <v>110</v>
      </c>
      <c r="Z1684">
        <v>110</v>
      </c>
      <c r="AA1684">
        <v>110</v>
      </c>
    </row>
    <row r="1685" spans="1:27" x14ac:dyDescent="0.2">
      <c r="A1685" s="89">
        <f>VLOOKUP(C1685,TabellenBDFS!$B$4:$C$2717,2,FALSE)</f>
        <v>235</v>
      </c>
      <c r="B1685" t="str">
        <f t="shared" si="29"/>
        <v>2352</v>
      </c>
      <c r="C1685" t="s">
        <v>241</v>
      </c>
      <c r="D1685">
        <v>2</v>
      </c>
      <c r="E1685">
        <v>20</v>
      </c>
      <c r="F1685">
        <v>20</v>
      </c>
      <c r="G1685">
        <v>20</v>
      </c>
      <c r="H1685">
        <v>20</v>
      </c>
      <c r="I1685">
        <v>20</v>
      </c>
      <c r="J1685">
        <v>20</v>
      </c>
      <c r="K1685">
        <v>20</v>
      </c>
      <c r="L1685">
        <v>20</v>
      </c>
      <c r="M1685">
        <v>20</v>
      </c>
      <c r="N1685">
        <v>20</v>
      </c>
      <c r="O1685">
        <v>20</v>
      </c>
      <c r="P1685">
        <v>20</v>
      </c>
      <c r="Q1685">
        <v>10</v>
      </c>
      <c r="R1685">
        <v>10</v>
      </c>
      <c r="S1685">
        <v>10</v>
      </c>
      <c r="T1685">
        <v>10</v>
      </c>
      <c r="U1685">
        <v>10</v>
      </c>
      <c r="V1685">
        <v>10</v>
      </c>
      <c r="W1685">
        <v>10</v>
      </c>
      <c r="X1685">
        <v>10</v>
      </c>
      <c r="Y1685" s="145">
        <v>10</v>
      </c>
      <c r="Z1685">
        <v>10</v>
      </c>
      <c r="AA1685">
        <v>10</v>
      </c>
    </row>
    <row r="1686" spans="1:27" x14ac:dyDescent="0.2">
      <c r="A1686" s="89">
        <f>VLOOKUP(C1686,TabellenBDFS!$B$4:$C$2717,2,FALSE)</f>
        <v>235</v>
      </c>
      <c r="B1686" t="str">
        <f t="shared" si="29"/>
        <v>2353</v>
      </c>
      <c r="C1686" t="s">
        <v>241</v>
      </c>
      <c r="D1686">
        <v>3</v>
      </c>
      <c r="E1686">
        <v>0</v>
      </c>
      <c r="F1686">
        <v>0</v>
      </c>
      <c r="G1686">
        <v>10</v>
      </c>
      <c r="H1686">
        <v>10</v>
      </c>
      <c r="I1686">
        <v>10</v>
      </c>
      <c r="J1686">
        <v>10</v>
      </c>
      <c r="K1686">
        <v>10</v>
      </c>
      <c r="L1686">
        <v>20</v>
      </c>
      <c r="M1686">
        <v>10</v>
      </c>
      <c r="N1686">
        <v>10</v>
      </c>
      <c r="O1686">
        <v>20</v>
      </c>
      <c r="P1686">
        <v>20</v>
      </c>
      <c r="Q1686">
        <v>20</v>
      </c>
      <c r="R1686">
        <v>20</v>
      </c>
      <c r="S1686">
        <v>20</v>
      </c>
      <c r="T1686">
        <v>20</v>
      </c>
      <c r="U1686">
        <v>20</v>
      </c>
      <c r="V1686">
        <v>30</v>
      </c>
      <c r="W1686">
        <v>30</v>
      </c>
      <c r="X1686">
        <v>30</v>
      </c>
      <c r="Y1686" s="145">
        <v>30</v>
      </c>
      <c r="Z1686">
        <v>20</v>
      </c>
      <c r="AA1686">
        <v>20</v>
      </c>
    </row>
    <row r="1687" spans="1:27" x14ac:dyDescent="0.2">
      <c r="A1687" s="89">
        <f>VLOOKUP(C1687,TabellenBDFS!$B$4:$C$2717,2,FALSE)</f>
        <v>235</v>
      </c>
      <c r="B1687" t="str">
        <f t="shared" si="29"/>
        <v>2354</v>
      </c>
      <c r="C1687" t="s">
        <v>241</v>
      </c>
      <c r="D1687">
        <v>4</v>
      </c>
      <c r="E1687">
        <v>0</v>
      </c>
      <c r="F1687">
        <v>0</v>
      </c>
      <c r="G1687">
        <v>0</v>
      </c>
      <c r="H1687">
        <v>0</v>
      </c>
      <c r="I1687">
        <v>0</v>
      </c>
      <c r="J1687">
        <v>0</v>
      </c>
      <c r="K1687">
        <v>0</v>
      </c>
      <c r="L1687">
        <v>10</v>
      </c>
      <c r="M1687">
        <v>10</v>
      </c>
      <c r="N1687">
        <v>10</v>
      </c>
      <c r="O1687">
        <v>10</v>
      </c>
      <c r="P1687">
        <v>10</v>
      </c>
      <c r="Q1687">
        <v>10</v>
      </c>
      <c r="R1687">
        <v>10</v>
      </c>
      <c r="S1687">
        <v>10</v>
      </c>
      <c r="T1687">
        <v>10</v>
      </c>
      <c r="U1687">
        <v>10</v>
      </c>
      <c r="V1687">
        <v>10</v>
      </c>
      <c r="W1687">
        <v>10</v>
      </c>
      <c r="X1687">
        <v>10</v>
      </c>
      <c r="Y1687" s="145">
        <v>10</v>
      </c>
      <c r="Z1687">
        <v>10</v>
      </c>
      <c r="AA1687">
        <v>10</v>
      </c>
    </row>
    <row r="1688" spans="1:27" x14ac:dyDescent="0.2">
      <c r="A1688" s="89">
        <f>VLOOKUP(C1688,TabellenBDFS!$B$4:$C$2717,2,FALSE)</f>
        <v>235</v>
      </c>
      <c r="B1688" t="str">
        <f t="shared" si="29"/>
        <v>2355</v>
      </c>
      <c r="C1688" t="s">
        <v>241</v>
      </c>
      <c r="D1688">
        <v>5</v>
      </c>
      <c r="E1688">
        <v>10</v>
      </c>
      <c r="F1688">
        <v>0</v>
      </c>
      <c r="G1688">
        <v>10</v>
      </c>
      <c r="H1688">
        <v>0</v>
      </c>
      <c r="I1688">
        <v>0</v>
      </c>
      <c r="J1688">
        <v>0</v>
      </c>
      <c r="K1688">
        <v>10</v>
      </c>
      <c r="L1688">
        <v>10</v>
      </c>
      <c r="M1688">
        <v>10</v>
      </c>
      <c r="N1688">
        <v>0</v>
      </c>
      <c r="O1688">
        <v>0</v>
      </c>
      <c r="P1688">
        <v>0</v>
      </c>
      <c r="Q1688">
        <v>0</v>
      </c>
      <c r="R1688">
        <v>10</v>
      </c>
      <c r="S1688">
        <v>10</v>
      </c>
      <c r="T1688">
        <v>0</v>
      </c>
      <c r="U1688">
        <v>10</v>
      </c>
      <c r="V1688">
        <v>10</v>
      </c>
      <c r="W1688">
        <v>10</v>
      </c>
      <c r="X1688">
        <v>10</v>
      </c>
      <c r="Y1688" s="145">
        <v>10</v>
      </c>
      <c r="Z1688">
        <v>10</v>
      </c>
      <c r="AA1688">
        <v>10</v>
      </c>
    </row>
    <row r="1689" spans="1:27" x14ac:dyDescent="0.2">
      <c r="A1689" s="89">
        <f>VLOOKUP(C1689,TabellenBDFS!$B$4:$C$2717,2,FALSE)</f>
        <v>235</v>
      </c>
      <c r="B1689" t="str">
        <f t="shared" si="29"/>
        <v>2356</v>
      </c>
      <c r="C1689" t="s">
        <v>241</v>
      </c>
      <c r="D1689">
        <v>6</v>
      </c>
      <c r="E1689">
        <v>50</v>
      </c>
      <c r="F1689">
        <v>50</v>
      </c>
      <c r="G1689">
        <v>40</v>
      </c>
      <c r="H1689">
        <v>40</v>
      </c>
      <c r="I1689">
        <v>40</v>
      </c>
      <c r="J1689">
        <v>40</v>
      </c>
      <c r="K1689">
        <v>40</v>
      </c>
      <c r="L1689">
        <v>40</v>
      </c>
      <c r="M1689">
        <v>40</v>
      </c>
      <c r="N1689">
        <v>40</v>
      </c>
      <c r="O1689">
        <v>40</v>
      </c>
      <c r="P1689">
        <v>40</v>
      </c>
      <c r="Q1689">
        <v>40</v>
      </c>
      <c r="R1689">
        <v>40</v>
      </c>
      <c r="S1689">
        <v>40</v>
      </c>
      <c r="T1689">
        <v>40</v>
      </c>
      <c r="U1689">
        <v>40</v>
      </c>
      <c r="V1689">
        <v>30</v>
      </c>
      <c r="W1689">
        <v>30</v>
      </c>
      <c r="X1689">
        <v>30</v>
      </c>
      <c r="Y1689" s="145">
        <v>30</v>
      </c>
      <c r="Z1689">
        <v>30</v>
      </c>
      <c r="AA1689">
        <v>30</v>
      </c>
    </row>
    <row r="1690" spans="1:27" x14ac:dyDescent="0.2">
      <c r="A1690" s="89">
        <f>VLOOKUP(C1690,TabellenBDFS!$B$4:$C$2717,2,FALSE)</f>
        <v>235</v>
      </c>
      <c r="B1690" t="str">
        <f t="shared" si="29"/>
        <v>2357</v>
      </c>
      <c r="C1690" t="s">
        <v>241</v>
      </c>
      <c r="D1690">
        <v>7</v>
      </c>
      <c r="E1690">
        <v>40</v>
      </c>
      <c r="F1690">
        <v>40</v>
      </c>
      <c r="G1690">
        <v>40</v>
      </c>
      <c r="H1690">
        <v>40</v>
      </c>
      <c r="I1690">
        <v>30</v>
      </c>
      <c r="J1690">
        <v>40</v>
      </c>
      <c r="K1690">
        <v>30</v>
      </c>
      <c r="L1690">
        <v>30</v>
      </c>
      <c r="M1690">
        <v>30</v>
      </c>
      <c r="N1690">
        <v>30</v>
      </c>
      <c r="O1690">
        <v>30</v>
      </c>
      <c r="P1690">
        <v>20</v>
      </c>
      <c r="Q1690">
        <v>30</v>
      </c>
      <c r="R1690">
        <v>30</v>
      </c>
      <c r="S1690">
        <v>30</v>
      </c>
      <c r="T1690">
        <v>30</v>
      </c>
      <c r="U1690">
        <v>30</v>
      </c>
      <c r="V1690">
        <v>30</v>
      </c>
      <c r="W1690">
        <v>30</v>
      </c>
      <c r="X1690">
        <v>30</v>
      </c>
      <c r="Y1690" s="145">
        <v>30</v>
      </c>
      <c r="Z1690">
        <v>30</v>
      </c>
      <c r="AA1690">
        <v>40</v>
      </c>
    </row>
    <row r="1691" spans="1:27" x14ac:dyDescent="0.2">
      <c r="A1691" s="89">
        <f>VLOOKUP(C1691,TabellenBDFS!$B$4:$C$2717,2,FALSE)</f>
        <v>236</v>
      </c>
      <c r="B1691" t="str">
        <f t="shared" si="29"/>
        <v>2361</v>
      </c>
      <c r="C1691" t="s">
        <v>242</v>
      </c>
      <c r="D1691">
        <v>1</v>
      </c>
      <c r="E1691">
        <v>700</v>
      </c>
      <c r="F1691">
        <v>740</v>
      </c>
      <c r="G1691">
        <v>750</v>
      </c>
      <c r="H1691">
        <v>830</v>
      </c>
      <c r="I1691">
        <v>810</v>
      </c>
      <c r="J1691">
        <v>790</v>
      </c>
      <c r="K1691">
        <v>800</v>
      </c>
      <c r="L1691">
        <v>800</v>
      </c>
      <c r="M1691">
        <v>820</v>
      </c>
      <c r="N1691">
        <v>840</v>
      </c>
      <c r="O1691">
        <v>830</v>
      </c>
      <c r="P1691">
        <v>840</v>
      </c>
      <c r="Q1691">
        <v>810</v>
      </c>
      <c r="R1691">
        <v>800</v>
      </c>
      <c r="S1691">
        <v>790</v>
      </c>
      <c r="T1691">
        <v>800</v>
      </c>
      <c r="U1691">
        <v>830</v>
      </c>
      <c r="V1691">
        <v>830</v>
      </c>
      <c r="W1691">
        <v>810</v>
      </c>
      <c r="X1691">
        <v>870</v>
      </c>
      <c r="Y1691" s="145">
        <v>850</v>
      </c>
      <c r="Z1691">
        <v>850</v>
      </c>
      <c r="AA1691">
        <v>850</v>
      </c>
    </row>
    <row r="1692" spans="1:27" x14ac:dyDescent="0.2">
      <c r="A1692" s="89">
        <f>VLOOKUP(C1692,TabellenBDFS!$B$4:$C$2717,2,FALSE)</f>
        <v>236</v>
      </c>
      <c r="B1692" t="str">
        <f t="shared" si="29"/>
        <v>2362</v>
      </c>
      <c r="C1692" t="s">
        <v>242</v>
      </c>
      <c r="D1692">
        <v>2</v>
      </c>
      <c r="E1692">
        <v>310</v>
      </c>
      <c r="F1692">
        <v>320</v>
      </c>
      <c r="G1692">
        <v>300</v>
      </c>
      <c r="H1692">
        <v>300</v>
      </c>
      <c r="I1692">
        <v>290</v>
      </c>
      <c r="J1692">
        <v>270</v>
      </c>
      <c r="K1692">
        <v>250</v>
      </c>
      <c r="L1692">
        <v>240</v>
      </c>
      <c r="M1692">
        <v>250</v>
      </c>
      <c r="N1692">
        <v>250</v>
      </c>
      <c r="O1692">
        <v>250</v>
      </c>
      <c r="P1692">
        <v>240</v>
      </c>
      <c r="Q1692">
        <v>230</v>
      </c>
      <c r="R1692">
        <v>220</v>
      </c>
      <c r="S1692">
        <v>220</v>
      </c>
      <c r="T1692">
        <v>220</v>
      </c>
      <c r="U1692">
        <v>220</v>
      </c>
      <c r="V1692">
        <v>180</v>
      </c>
      <c r="W1692">
        <v>180</v>
      </c>
      <c r="X1692">
        <v>170</v>
      </c>
      <c r="Y1692" s="145">
        <v>170</v>
      </c>
      <c r="Z1692">
        <v>160</v>
      </c>
      <c r="AA1692">
        <v>160</v>
      </c>
    </row>
    <row r="1693" spans="1:27" x14ac:dyDescent="0.2">
      <c r="A1693" s="89">
        <f>VLOOKUP(C1693,TabellenBDFS!$B$4:$C$2717,2,FALSE)</f>
        <v>236</v>
      </c>
      <c r="B1693" t="str">
        <f t="shared" si="29"/>
        <v>2363</v>
      </c>
      <c r="C1693" t="s">
        <v>242</v>
      </c>
      <c r="D1693">
        <v>3</v>
      </c>
      <c r="E1693">
        <v>0</v>
      </c>
      <c r="F1693">
        <v>10</v>
      </c>
      <c r="G1693">
        <v>20</v>
      </c>
      <c r="H1693">
        <v>40</v>
      </c>
      <c r="I1693">
        <v>40</v>
      </c>
      <c r="J1693">
        <v>50</v>
      </c>
      <c r="K1693">
        <v>70</v>
      </c>
      <c r="L1693">
        <v>80</v>
      </c>
      <c r="M1693">
        <v>90</v>
      </c>
      <c r="N1693">
        <v>100</v>
      </c>
      <c r="O1693">
        <v>110</v>
      </c>
      <c r="P1693">
        <v>120</v>
      </c>
      <c r="Q1693">
        <v>130</v>
      </c>
      <c r="R1693">
        <v>140</v>
      </c>
      <c r="S1693">
        <v>140</v>
      </c>
      <c r="T1693">
        <v>150</v>
      </c>
      <c r="U1693">
        <v>170</v>
      </c>
      <c r="V1693">
        <v>210</v>
      </c>
      <c r="W1693">
        <v>210</v>
      </c>
      <c r="X1693">
        <v>220</v>
      </c>
      <c r="Y1693" s="145">
        <v>220</v>
      </c>
      <c r="Z1693">
        <v>220</v>
      </c>
      <c r="AA1693">
        <v>220</v>
      </c>
    </row>
    <row r="1694" spans="1:27" x14ac:dyDescent="0.2">
      <c r="A1694" s="89">
        <f>VLOOKUP(C1694,TabellenBDFS!$B$4:$C$2717,2,FALSE)</f>
        <v>236</v>
      </c>
      <c r="B1694" t="str">
        <f t="shared" si="29"/>
        <v>2364</v>
      </c>
      <c r="C1694" t="s">
        <v>242</v>
      </c>
      <c r="D1694">
        <v>4</v>
      </c>
      <c r="E1694">
        <v>0</v>
      </c>
      <c r="F1694">
        <v>0</v>
      </c>
      <c r="G1694">
        <v>10</v>
      </c>
      <c r="H1694">
        <v>30</v>
      </c>
      <c r="I1694">
        <v>30</v>
      </c>
      <c r="J1694">
        <v>30</v>
      </c>
      <c r="K1694">
        <v>40</v>
      </c>
      <c r="L1694">
        <v>50</v>
      </c>
      <c r="M1694">
        <v>50</v>
      </c>
      <c r="N1694">
        <v>60</v>
      </c>
      <c r="O1694">
        <v>60</v>
      </c>
      <c r="P1694">
        <v>60</v>
      </c>
      <c r="Q1694">
        <v>60</v>
      </c>
      <c r="R1694">
        <v>60</v>
      </c>
      <c r="S1694">
        <v>70</v>
      </c>
      <c r="T1694">
        <v>70</v>
      </c>
      <c r="U1694">
        <v>70</v>
      </c>
      <c r="V1694">
        <v>70</v>
      </c>
      <c r="W1694">
        <v>70</v>
      </c>
      <c r="X1694">
        <v>80</v>
      </c>
      <c r="Y1694" s="145">
        <v>80</v>
      </c>
      <c r="Z1694">
        <v>80</v>
      </c>
      <c r="AA1694">
        <v>80</v>
      </c>
    </row>
    <row r="1695" spans="1:27" x14ac:dyDescent="0.2">
      <c r="A1695" s="89">
        <f>VLOOKUP(C1695,TabellenBDFS!$B$4:$C$2717,2,FALSE)</f>
        <v>236</v>
      </c>
      <c r="B1695" t="str">
        <f t="shared" si="29"/>
        <v>2365</v>
      </c>
      <c r="C1695" t="s">
        <v>242</v>
      </c>
      <c r="D1695">
        <v>5</v>
      </c>
      <c r="E1695">
        <v>30</v>
      </c>
      <c r="F1695">
        <v>30</v>
      </c>
      <c r="G1695">
        <v>40</v>
      </c>
      <c r="H1695">
        <v>60</v>
      </c>
      <c r="I1695">
        <v>60</v>
      </c>
      <c r="J1695">
        <v>50</v>
      </c>
      <c r="K1695">
        <v>60</v>
      </c>
      <c r="L1695">
        <v>50</v>
      </c>
      <c r="M1695">
        <v>50</v>
      </c>
      <c r="N1695">
        <v>50</v>
      </c>
      <c r="O1695">
        <v>60</v>
      </c>
      <c r="P1695">
        <v>60</v>
      </c>
      <c r="Q1695">
        <v>60</v>
      </c>
      <c r="R1695">
        <v>60</v>
      </c>
      <c r="S1695">
        <v>70</v>
      </c>
      <c r="T1695">
        <v>60</v>
      </c>
      <c r="U1695">
        <v>70</v>
      </c>
      <c r="V1695">
        <v>70</v>
      </c>
      <c r="W1695">
        <v>70</v>
      </c>
      <c r="X1695">
        <v>70</v>
      </c>
      <c r="Y1695" s="145">
        <v>70</v>
      </c>
      <c r="Z1695">
        <v>70</v>
      </c>
      <c r="AA1695">
        <v>70</v>
      </c>
    </row>
    <row r="1696" spans="1:27" x14ac:dyDescent="0.2">
      <c r="A1696" s="89">
        <f>VLOOKUP(C1696,TabellenBDFS!$B$4:$C$2717,2,FALSE)</f>
        <v>236</v>
      </c>
      <c r="B1696" t="str">
        <f t="shared" si="29"/>
        <v>2366</v>
      </c>
      <c r="C1696" t="s">
        <v>242</v>
      </c>
      <c r="D1696">
        <v>6</v>
      </c>
      <c r="E1696">
        <v>180</v>
      </c>
      <c r="F1696">
        <v>190</v>
      </c>
      <c r="G1696">
        <v>190</v>
      </c>
      <c r="H1696">
        <v>200</v>
      </c>
      <c r="I1696">
        <v>190</v>
      </c>
      <c r="J1696">
        <v>190</v>
      </c>
      <c r="K1696">
        <v>190</v>
      </c>
      <c r="L1696">
        <v>190</v>
      </c>
      <c r="M1696">
        <v>200</v>
      </c>
      <c r="N1696">
        <v>180</v>
      </c>
      <c r="O1696">
        <v>170</v>
      </c>
      <c r="P1696">
        <v>160</v>
      </c>
      <c r="Q1696">
        <v>150</v>
      </c>
      <c r="R1696">
        <v>140</v>
      </c>
      <c r="S1696">
        <v>140</v>
      </c>
      <c r="T1696">
        <v>130</v>
      </c>
      <c r="U1696">
        <v>130</v>
      </c>
      <c r="V1696">
        <v>130</v>
      </c>
      <c r="W1696">
        <v>130</v>
      </c>
      <c r="X1696">
        <v>130</v>
      </c>
      <c r="Y1696" s="145">
        <v>130</v>
      </c>
      <c r="Z1696">
        <v>140</v>
      </c>
      <c r="AA1696">
        <v>130</v>
      </c>
    </row>
    <row r="1697" spans="1:27" x14ac:dyDescent="0.2">
      <c r="A1697" s="89">
        <f>VLOOKUP(C1697,TabellenBDFS!$B$4:$C$2717,2,FALSE)</f>
        <v>236</v>
      </c>
      <c r="B1697" t="str">
        <f t="shared" si="29"/>
        <v>2367</v>
      </c>
      <c r="C1697" t="s">
        <v>242</v>
      </c>
      <c r="D1697">
        <v>7</v>
      </c>
      <c r="E1697">
        <v>180</v>
      </c>
      <c r="F1697">
        <v>190</v>
      </c>
      <c r="G1697">
        <v>180</v>
      </c>
      <c r="H1697">
        <v>210</v>
      </c>
      <c r="I1697">
        <v>190</v>
      </c>
      <c r="J1697">
        <v>190</v>
      </c>
      <c r="K1697">
        <v>200</v>
      </c>
      <c r="L1697">
        <v>190</v>
      </c>
      <c r="M1697">
        <v>180</v>
      </c>
      <c r="N1697">
        <v>190</v>
      </c>
      <c r="O1697">
        <v>190</v>
      </c>
      <c r="P1697">
        <v>210</v>
      </c>
      <c r="Q1697">
        <v>190</v>
      </c>
      <c r="R1697">
        <v>180</v>
      </c>
      <c r="S1697">
        <v>160</v>
      </c>
      <c r="T1697">
        <v>160</v>
      </c>
      <c r="U1697">
        <v>160</v>
      </c>
      <c r="V1697">
        <v>170</v>
      </c>
      <c r="W1697">
        <v>160</v>
      </c>
      <c r="X1697">
        <v>200</v>
      </c>
      <c r="Y1697" s="145">
        <v>170</v>
      </c>
      <c r="Z1697">
        <v>180</v>
      </c>
      <c r="AA1697">
        <v>190</v>
      </c>
    </row>
    <row r="1698" spans="1:27" x14ac:dyDescent="0.2">
      <c r="A1698" s="89">
        <f>VLOOKUP(C1698,TabellenBDFS!$B$4:$C$2717,2,FALSE)</f>
        <v>237</v>
      </c>
      <c r="B1698" t="str">
        <f t="shared" si="29"/>
        <v>2371</v>
      </c>
      <c r="C1698" t="s">
        <v>243</v>
      </c>
      <c r="D1698">
        <v>1</v>
      </c>
      <c r="E1698">
        <v>180</v>
      </c>
      <c r="F1698">
        <v>180</v>
      </c>
      <c r="G1698">
        <v>190</v>
      </c>
      <c r="H1698">
        <v>210</v>
      </c>
      <c r="I1698">
        <v>220</v>
      </c>
      <c r="J1698">
        <v>220</v>
      </c>
      <c r="K1698">
        <v>220</v>
      </c>
      <c r="L1698">
        <v>230</v>
      </c>
      <c r="M1698">
        <v>240</v>
      </c>
      <c r="N1698">
        <v>240</v>
      </c>
      <c r="O1698">
        <v>250</v>
      </c>
      <c r="P1698">
        <v>260</v>
      </c>
      <c r="Q1698">
        <v>310</v>
      </c>
      <c r="R1698">
        <v>220</v>
      </c>
      <c r="S1698">
        <v>180</v>
      </c>
      <c r="T1698">
        <v>210</v>
      </c>
      <c r="U1698">
        <v>190</v>
      </c>
      <c r="V1698">
        <v>180</v>
      </c>
      <c r="W1698">
        <v>180</v>
      </c>
      <c r="X1698">
        <v>190</v>
      </c>
      <c r="Y1698" s="145">
        <v>190</v>
      </c>
      <c r="Z1698">
        <v>180</v>
      </c>
      <c r="AA1698">
        <v>170</v>
      </c>
    </row>
    <row r="1699" spans="1:27" x14ac:dyDescent="0.2">
      <c r="A1699" s="89">
        <f>VLOOKUP(C1699,TabellenBDFS!$B$4:$C$2717,2,FALSE)</f>
        <v>237</v>
      </c>
      <c r="B1699" t="str">
        <f t="shared" si="29"/>
        <v>2372</v>
      </c>
      <c r="C1699" t="s">
        <v>243</v>
      </c>
      <c r="D1699">
        <v>2</v>
      </c>
      <c r="E1699">
        <v>40</v>
      </c>
      <c r="F1699">
        <v>40</v>
      </c>
      <c r="G1699">
        <v>50</v>
      </c>
      <c r="H1699">
        <v>50</v>
      </c>
      <c r="I1699">
        <v>50</v>
      </c>
      <c r="J1699">
        <v>50</v>
      </c>
      <c r="K1699">
        <v>50</v>
      </c>
      <c r="L1699">
        <v>50</v>
      </c>
      <c r="M1699">
        <v>40</v>
      </c>
      <c r="N1699">
        <v>40</v>
      </c>
      <c r="O1699">
        <v>40</v>
      </c>
      <c r="P1699">
        <v>40</v>
      </c>
      <c r="Q1699">
        <v>40</v>
      </c>
      <c r="R1699">
        <v>30</v>
      </c>
      <c r="S1699">
        <v>20</v>
      </c>
      <c r="T1699">
        <v>20</v>
      </c>
      <c r="U1699">
        <v>20</v>
      </c>
      <c r="V1699">
        <v>20</v>
      </c>
      <c r="W1699">
        <v>20</v>
      </c>
      <c r="X1699">
        <v>10</v>
      </c>
      <c r="Y1699" s="145">
        <v>10</v>
      </c>
      <c r="Z1699">
        <v>10</v>
      </c>
      <c r="AA1699">
        <v>10</v>
      </c>
    </row>
    <row r="1700" spans="1:27" x14ac:dyDescent="0.2">
      <c r="A1700" s="89">
        <f>VLOOKUP(C1700,TabellenBDFS!$B$4:$C$2717,2,FALSE)</f>
        <v>237</v>
      </c>
      <c r="B1700" t="str">
        <f t="shared" si="29"/>
        <v>2373</v>
      </c>
      <c r="C1700" t="s">
        <v>243</v>
      </c>
      <c r="D1700">
        <v>3</v>
      </c>
      <c r="E1700">
        <v>0</v>
      </c>
      <c r="F1700">
        <v>0</v>
      </c>
      <c r="G1700">
        <v>0</v>
      </c>
      <c r="H1700">
        <v>10</v>
      </c>
      <c r="I1700">
        <v>10</v>
      </c>
      <c r="J1700">
        <v>10</v>
      </c>
      <c r="K1700">
        <v>10</v>
      </c>
      <c r="L1700">
        <v>10</v>
      </c>
      <c r="M1700">
        <v>20</v>
      </c>
      <c r="N1700">
        <v>10</v>
      </c>
      <c r="O1700">
        <v>20</v>
      </c>
      <c r="P1700">
        <v>20</v>
      </c>
      <c r="Q1700">
        <v>20</v>
      </c>
      <c r="R1700">
        <v>10</v>
      </c>
      <c r="S1700">
        <v>10</v>
      </c>
      <c r="T1700">
        <v>10</v>
      </c>
      <c r="U1700">
        <v>10</v>
      </c>
      <c r="V1700">
        <v>10</v>
      </c>
      <c r="W1700">
        <v>10</v>
      </c>
      <c r="X1700">
        <v>20</v>
      </c>
      <c r="Y1700" s="145">
        <v>20</v>
      </c>
      <c r="Z1700">
        <v>20</v>
      </c>
      <c r="AA1700">
        <v>20</v>
      </c>
    </row>
    <row r="1701" spans="1:27" x14ac:dyDescent="0.2">
      <c r="A1701" s="89">
        <f>VLOOKUP(C1701,TabellenBDFS!$B$4:$C$2717,2,FALSE)</f>
        <v>237</v>
      </c>
      <c r="B1701" t="str">
        <f t="shared" si="29"/>
        <v>2374</v>
      </c>
      <c r="C1701" t="s">
        <v>243</v>
      </c>
      <c r="D1701">
        <v>4</v>
      </c>
      <c r="E1701">
        <v>0</v>
      </c>
      <c r="F1701">
        <v>0</v>
      </c>
      <c r="G1701">
        <v>0</v>
      </c>
      <c r="H1701">
        <v>0</v>
      </c>
      <c r="I1701">
        <v>0</v>
      </c>
      <c r="J1701">
        <v>0</v>
      </c>
      <c r="K1701">
        <v>0</v>
      </c>
      <c r="L1701">
        <v>0</v>
      </c>
      <c r="M1701">
        <v>0</v>
      </c>
      <c r="N1701">
        <v>0</v>
      </c>
      <c r="O1701">
        <v>0</v>
      </c>
      <c r="P1701">
        <v>0</v>
      </c>
      <c r="Q1701">
        <v>0</v>
      </c>
      <c r="R1701">
        <v>0</v>
      </c>
      <c r="S1701">
        <v>0</v>
      </c>
      <c r="T1701">
        <v>0</v>
      </c>
      <c r="U1701">
        <v>0</v>
      </c>
      <c r="V1701">
        <v>0</v>
      </c>
      <c r="W1701">
        <v>10</v>
      </c>
      <c r="X1701">
        <v>10</v>
      </c>
      <c r="Y1701" s="145">
        <v>10</v>
      </c>
      <c r="Z1701">
        <v>10</v>
      </c>
      <c r="AA1701">
        <v>10</v>
      </c>
    </row>
    <row r="1702" spans="1:27" x14ac:dyDescent="0.2">
      <c r="A1702" s="89">
        <f>VLOOKUP(C1702,TabellenBDFS!$B$4:$C$2717,2,FALSE)</f>
        <v>237</v>
      </c>
      <c r="B1702" t="str">
        <f t="shared" si="29"/>
        <v>2375</v>
      </c>
      <c r="C1702" t="s">
        <v>243</v>
      </c>
      <c r="D1702">
        <v>5</v>
      </c>
      <c r="E1702">
        <v>10</v>
      </c>
      <c r="F1702">
        <v>10</v>
      </c>
      <c r="G1702">
        <v>10</v>
      </c>
      <c r="H1702">
        <v>10</v>
      </c>
      <c r="I1702">
        <v>10</v>
      </c>
      <c r="J1702">
        <v>10</v>
      </c>
      <c r="K1702">
        <v>10</v>
      </c>
      <c r="L1702">
        <v>10</v>
      </c>
      <c r="M1702">
        <v>10</v>
      </c>
      <c r="N1702">
        <v>10</v>
      </c>
      <c r="O1702">
        <v>10</v>
      </c>
      <c r="P1702">
        <v>10</v>
      </c>
      <c r="Q1702">
        <v>10</v>
      </c>
      <c r="R1702">
        <v>10</v>
      </c>
      <c r="S1702">
        <v>10</v>
      </c>
      <c r="T1702">
        <v>10</v>
      </c>
      <c r="U1702">
        <v>10</v>
      </c>
      <c r="V1702">
        <v>10</v>
      </c>
      <c r="W1702">
        <v>10</v>
      </c>
      <c r="X1702">
        <v>10</v>
      </c>
      <c r="Y1702" s="145">
        <v>10</v>
      </c>
      <c r="Z1702">
        <v>10</v>
      </c>
      <c r="AA1702">
        <v>10</v>
      </c>
    </row>
    <row r="1703" spans="1:27" x14ac:dyDescent="0.2">
      <c r="A1703" s="89">
        <f>VLOOKUP(C1703,TabellenBDFS!$B$4:$C$2717,2,FALSE)</f>
        <v>237</v>
      </c>
      <c r="B1703" t="str">
        <f t="shared" si="29"/>
        <v>2376</v>
      </c>
      <c r="C1703" t="s">
        <v>243</v>
      </c>
      <c r="D1703">
        <v>6</v>
      </c>
      <c r="E1703">
        <v>90</v>
      </c>
      <c r="F1703">
        <v>90</v>
      </c>
      <c r="G1703">
        <v>90</v>
      </c>
      <c r="H1703">
        <v>100</v>
      </c>
      <c r="I1703">
        <v>100</v>
      </c>
      <c r="J1703">
        <v>100</v>
      </c>
      <c r="K1703">
        <v>110</v>
      </c>
      <c r="L1703">
        <v>110</v>
      </c>
      <c r="M1703">
        <v>110</v>
      </c>
      <c r="N1703">
        <v>120</v>
      </c>
      <c r="O1703">
        <v>120</v>
      </c>
      <c r="P1703">
        <v>130</v>
      </c>
      <c r="Q1703">
        <v>180</v>
      </c>
      <c r="R1703">
        <v>140</v>
      </c>
      <c r="S1703">
        <v>120</v>
      </c>
      <c r="T1703">
        <v>150</v>
      </c>
      <c r="U1703">
        <v>130</v>
      </c>
      <c r="V1703">
        <v>120</v>
      </c>
      <c r="W1703">
        <v>120</v>
      </c>
      <c r="X1703">
        <v>120</v>
      </c>
      <c r="Y1703" s="145">
        <v>120</v>
      </c>
      <c r="Z1703">
        <v>110</v>
      </c>
      <c r="AA1703">
        <v>100</v>
      </c>
    </row>
    <row r="1704" spans="1:27" x14ac:dyDescent="0.2">
      <c r="A1704" s="89">
        <f>VLOOKUP(C1704,TabellenBDFS!$B$4:$C$2717,2,FALSE)</f>
        <v>237</v>
      </c>
      <c r="B1704" t="str">
        <f t="shared" si="29"/>
        <v>2377</v>
      </c>
      <c r="C1704" t="s">
        <v>243</v>
      </c>
      <c r="D1704">
        <v>7</v>
      </c>
      <c r="E1704">
        <v>30</v>
      </c>
      <c r="F1704">
        <v>40</v>
      </c>
      <c r="G1704">
        <v>40</v>
      </c>
      <c r="H1704">
        <v>50</v>
      </c>
      <c r="I1704">
        <v>50</v>
      </c>
      <c r="J1704">
        <v>50</v>
      </c>
      <c r="K1704">
        <v>40</v>
      </c>
      <c r="L1704">
        <v>50</v>
      </c>
      <c r="M1704">
        <v>60</v>
      </c>
      <c r="N1704">
        <v>50</v>
      </c>
      <c r="O1704">
        <v>60</v>
      </c>
      <c r="P1704">
        <v>60</v>
      </c>
      <c r="Q1704">
        <v>60</v>
      </c>
      <c r="R1704">
        <v>30</v>
      </c>
      <c r="S1704">
        <v>20</v>
      </c>
      <c r="T1704">
        <v>20</v>
      </c>
      <c r="U1704">
        <v>20</v>
      </c>
      <c r="V1704">
        <v>20</v>
      </c>
      <c r="W1704">
        <v>10</v>
      </c>
      <c r="X1704">
        <v>10</v>
      </c>
      <c r="Y1704" s="145">
        <v>20</v>
      </c>
      <c r="Z1704">
        <v>20</v>
      </c>
      <c r="AA1704">
        <v>20</v>
      </c>
    </row>
    <row r="1705" spans="1:27" x14ac:dyDescent="0.2">
      <c r="A1705" s="89">
        <f>VLOOKUP(C1705,TabellenBDFS!$B$4:$C$2717,2,FALSE)</f>
        <v>238</v>
      </c>
      <c r="B1705" t="str">
        <f t="shared" si="29"/>
        <v>2381</v>
      </c>
      <c r="C1705" t="s">
        <v>244</v>
      </c>
      <c r="D1705">
        <v>1</v>
      </c>
      <c r="E1705">
        <v>320</v>
      </c>
      <c r="F1705">
        <v>320</v>
      </c>
      <c r="G1705">
        <v>320</v>
      </c>
      <c r="H1705">
        <v>350</v>
      </c>
      <c r="I1705">
        <v>340</v>
      </c>
      <c r="J1705">
        <v>350</v>
      </c>
      <c r="K1705">
        <v>360</v>
      </c>
      <c r="L1705">
        <v>360</v>
      </c>
      <c r="M1705">
        <v>370</v>
      </c>
      <c r="N1705">
        <v>370</v>
      </c>
      <c r="O1705">
        <v>370</v>
      </c>
      <c r="P1705">
        <v>380</v>
      </c>
      <c r="Q1705">
        <v>390</v>
      </c>
      <c r="R1705">
        <v>380</v>
      </c>
      <c r="S1705">
        <v>380</v>
      </c>
      <c r="T1705">
        <v>360</v>
      </c>
      <c r="U1705">
        <v>370</v>
      </c>
      <c r="V1705">
        <v>380</v>
      </c>
      <c r="W1705">
        <v>370</v>
      </c>
      <c r="X1705">
        <v>360</v>
      </c>
      <c r="Y1705" s="145">
        <v>370</v>
      </c>
      <c r="Z1705">
        <v>350</v>
      </c>
      <c r="AA1705">
        <v>350</v>
      </c>
    </row>
    <row r="1706" spans="1:27" x14ac:dyDescent="0.2">
      <c r="A1706" s="89">
        <f>VLOOKUP(C1706,TabellenBDFS!$B$4:$C$2717,2,FALSE)</f>
        <v>238</v>
      </c>
      <c r="B1706" t="str">
        <f t="shared" si="29"/>
        <v>2382</v>
      </c>
      <c r="C1706" t="s">
        <v>244</v>
      </c>
      <c r="D1706">
        <v>2</v>
      </c>
      <c r="E1706">
        <v>30</v>
      </c>
      <c r="F1706">
        <v>30</v>
      </c>
      <c r="G1706">
        <v>30</v>
      </c>
      <c r="H1706">
        <v>40</v>
      </c>
      <c r="I1706">
        <v>30</v>
      </c>
      <c r="J1706">
        <v>30</v>
      </c>
      <c r="K1706">
        <v>30</v>
      </c>
      <c r="L1706">
        <v>30</v>
      </c>
      <c r="M1706">
        <v>30</v>
      </c>
      <c r="N1706">
        <v>30</v>
      </c>
      <c r="O1706">
        <v>30</v>
      </c>
      <c r="P1706">
        <v>30</v>
      </c>
      <c r="Q1706">
        <v>30</v>
      </c>
      <c r="R1706">
        <v>20</v>
      </c>
      <c r="S1706">
        <v>20</v>
      </c>
      <c r="T1706">
        <v>20</v>
      </c>
      <c r="U1706">
        <v>20</v>
      </c>
      <c r="V1706">
        <v>10</v>
      </c>
      <c r="W1706">
        <v>10</v>
      </c>
      <c r="X1706">
        <v>10</v>
      </c>
      <c r="Y1706" s="145">
        <v>10</v>
      </c>
      <c r="Z1706">
        <v>10</v>
      </c>
      <c r="AA1706">
        <v>10</v>
      </c>
    </row>
    <row r="1707" spans="1:27" x14ac:dyDescent="0.2">
      <c r="A1707" s="89">
        <f>VLOOKUP(C1707,TabellenBDFS!$B$4:$C$2717,2,FALSE)</f>
        <v>238</v>
      </c>
      <c r="B1707" t="str">
        <f t="shared" si="29"/>
        <v>2383</v>
      </c>
      <c r="C1707" t="s">
        <v>244</v>
      </c>
      <c r="D1707">
        <v>3</v>
      </c>
      <c r="E1707">
        <v>10</v>
      </c>
      <c r="F1707">
        <v>10</v>
      </c>
      <c r="G1707">
        <v>10</v>
      </c>
      <c r="H1707">
        <v>20</v>
      </c>
      <c r="I1707">
        <v>20</v>
      </c>
      <c r="J1707">
        <v>30</v>
      </c>
      <c r="K1707">
        <v>30</v>
      </c>
      <c r="L1707">
        <v>30</v>
      </c>
      <c r="M1707">
        <v>30</v>
      </c>
      <c r="N1707">
        <v>20</v>
      </c>
      <c r="O1707">
        <v>20</v>
      </c>
      <c r="P1707">
        <v>20</v>
      </c>
      <c r="Q1707">
        <v>20</v>
      </c>
      <c r="R1707">
        <v>30</v>
      </c>
      <c r="S1707">
        <v>30</v>
      </c>
      <c r="T1707">
        <v>20</v>
      </c>
      <c r="U1707">
        <v>20</v>
      </c>
      <c r="V1707">
        <v>40</v>
      </c>
      <c r="W1707">
        <v>40</v>
      </c>
      <c r="X1707">
        <v>40</v>
      </c>
      <c r="Y1707" s="145">
        <v>40</v>
      </c>
      <c r="Z1707">
        <v>40</v>
      </c>
      <c r="AA1707">
        <v>40</v>
      </c>
    </row>
    <row r="1708" spans="1:27" x14ac:dyDescent="0.2">
      <c r="A1708" s="89">
        <f>VLOOKUP(C1708,TabellenBDFS!$B$4:$C$2717,2,FALSE)</f>
        <v>238</v>
      </c>
      <c r="B1708" t="str">
        <f t="shared" si="29"/>
        <v>2384</v>
      </c>
      <c r="C1708" t="s">
        <v>244</v>
      </c>
      <c r="D1708">
        <v>4</v>
      </c>
      <c r="E1708">
        <v>0</v>
      </c>
      <c r="F1708">
        <v>0</v>
      </c>
      <c r="G1708">
        <v>0</v>
      </c>
      <c r="H1708">
        <v>10</v>
      </c>
      <c r="I1708">
        <v>10</v>
      </c>
      <c r="J1708">
        <v>10</v>
      </c>
      <c r="K1708">
        <v>10</v>
      </c>
      <c r="L1708">
        <v>20</v>
      </c>
      <c r="M1708">
        <v>20</v>
      </c>
      <c r="N1708">
        <v>10</v>
      </c>
      <c r="O1708">
        <v>20</v>
      </c>
      <c r="P1708">
        <v>20</v>
      </c>
      <c r="Q1708">
        <v>20</v>
      </c>
      <c r="R1708">
        <v>10</v>
      </c>
      <c r="S1708">
        <v>10</v>
      </c>
      <c r="T1708">
        <v>10</v>
      </c>
      <c r="U1708">
        <v>10</v>
      </c>
      <c r="V1708">
        <v>10</v>
      </c>
      <c r="W1708">
        <v>10</v>
      </c>
      <c r="X1708">
        <v>10</v>
      </c>
      <c r="Y1708" s="145">
        <v>10</v>
      </c>
      <c r="Z1708">
        <v>10</v>
      </c>
      <c r="AA1708">
        <v>10</v>
      </c>
    </row>
    <row r="1709" spans="1:27" x14ac:dyDescent="0.2">
      <c r="A1709" s="89">
        <f>VLOOKUP(C1709,TabellenBDFS!$B$4:$C$2717,2,FALSE)</f>
        <v>238</v>
      </c>
      <c r="B1709" t="str">
        <f t="shared" si="29"/>
        <v>2385</v>
      </c>
      <c r="C1709" t="s">
        <v>244</v>
      </c>
      <c r="D1709">
        <v>5</v>
      </c>
      <c r="E1709">
        <v>0</v>
      </c>
      <c r="F1709">
        <v>0</v>
      </c>
      <c r="G1709">
        <v>0</v>
      </c>
      <c r="H1709">
        <v>0</v>
      </c>
      <c r="I1709">
        <v>0</v>
      </c>
      <c r="J1709">
        <v>0</v>
      </c>
      <c r="K1709">
        <v>0</v>
      </c>
      <c r="L1709">
        <v>0</v>
      </c>
      <c r="M1709">
        <v>0</v>
      </c>
      <c r="N1709">
        <v>0</v>
      </c>
      <c r="O1709">
        <v>0</v>
      </c>
      <c r="P1709">
        <v>10</v>
      </c>
      <c r="Q1709">
        <v>0</v>
      </c>
      <c r="R1709">
        <v>0</v>
      </c>
      <c r="S1709">
        <v>0</v>
      </c>
      <c r="T1709">
        <v>0</v>
      </c>
      <c r="U1709">
        <v>0</v>
      </c>
      <c r="V1709">
        <v>0</v>
      </c>
      <c r="W1709">
        <v>0</v>
      </c>
      <c r="X1709">
        <v>0</v>
      </c>
      <c r="Y1709" s="145">
        <v>0</v>
      </c>
      <c r="Z1709">
        <v>0</v>
      </c>
      <c r="AA1709">
        <v>0</v>
      </c>
    </row>
    <row r="1710" spans="1:27" x14ac:dyDescent="0.2">
      <c r="A1710" s="89">
        <f>VLOOKUP(C1710,TabellenBDFS!$B$4:$C$2717,2,FALSE)</f>
        <v>238</v>
      </c>
      <c r="B1710" t="str">
        <f t="shared" si="29"/>
        <v>2386</v>
      </c>
      <c r="C1710" t="s">
        <v>244</v>
      </c>
      <c r="D1710">
        <v>6</v>
      </c>
      <c r="E1710">
        <v>210</v>
      </c>
      <c r="F1710">
        <v>210</v>
      </c>
      <c r="G1710">
        <v>200</v>
      </c>
      <c r="H1710">
        <v>220</v>
      </c>
      <c r="I1710">
        <v>210</v>
      </c>
      <c r="J1710">
        <v>220</v>
      </c>
      <c r="K1710">
        <v>220</v>
      </c>
      <c r="L1710">
        <v>220</v>
      </c>
      <c r="M1710">
        <v>230</v>
      </c>
      <c r="N1710">
        <v>220</v>
      </c>
      <c r="O1710">
        <v>230</v>
      </c>
      <c r="P1710">
        <v>240</v>
      </c>
      <c r="Q1710">
        <v>250</v>
      </c>
      <c r="R1710">
        <v>240</v>
      </c>
      <c r="S1710">
        <v>240</v>
      </c>
      <c r="T1710">
        <v>230</v>
      </c>
      <c r="U1710">
        <v>250</v>
      </c>
      <c r="V1710">
        <v>250</v>
      </c>
      <c r="W1710">
        <v>240</v>
      </c>
      <c r="X1710">
        <v>240</v>
      </c>
      <c r="Y1710" s="145">
        <v>240</v>
      </c>
      <c r="Z1710">
        <v>230</v>
      </c>
      <c r="AA1710">
        <v>210</v>
      </c>
    </row>
    <row r="1711" spans="1:27" x14ac:dyDescent="0.2">
      <c r="A1711" s="89">
        <f>VLOOKUP(C1711,TabellenBDFS!$B$4:$C$2717,2,FALSE)</f>
        <v>238</v>
      </c>
      <c r="B1711" t="str">
        <f t="shared" si="29"/>
        <v>2387</v>
      </c>
      <c r="C1711" t="s">
        <v>244</v>
      </c>
      <c r="D1711">
        <v>7</v>
      </c>
      <c r="E1711">
        <v>70</v>
      </c>
      <c r="F1711">
        <v>70</v>
      </c>
      <c r="G1711">
        <v>60</v>
      </c>
      <c r="H1711">
        <v>70</v>
      </c>
      <c r="I1711">
        <v>70</v>
      </c>
      <c r="J1711">
        <v>60</v>
      </c>
      <c r="K1711">
        <v>70</v>
      </c>
      <c r="L1711">
        <v>60</v>
      </c>
      <c r="M1711">
        <v>70</v>
      </c>
      <c r="N1711">
        <v>70</v>
      </c>
      <c r="O1711">
        <v>70</v>
      </c>
      <c r="P1711">
        <v>70</v>
      </c>
      <c r="Q1711">
        <v>80</v>
      </c>
      <c r="R1711">
        <v>70</v>
      </c>
      <c r="S1711">
        <v>80</v>
      </c>
      <c r="T1711">
        <v>70</v>
      </c>
      <c r="U1711">
        <v>60</v>
      </c>
      <c r="V1711">
        <v>70</v>
      </c>
      <c r="W1711">
        <v>70</v>
      </c>
      <c r="X1711">
        <v>60</v>
      </c>
      <c r="Y1711" s="145">
        <v>70</v>
      </c>
      <c r="Z1711">
        <v>70</v>
      </c>
      <c r="AA1711">
        <v>70</v>
      </c>
    </row>
    <row r="1712" spans="1:27" x14ac:dyDescent="0.2">
      <c r="A1712" s="89">
        <f>VLOOKUP(C1712,TabellenBDFS!$B$4:$C$2717,2,FALSE)</f>
        <v>239</v>
      </c>
      <c r="B1712" t="str">
        <f t="shared" si="29"/>
        <v>2391</v>
      </c>
      <c r="C1712" t="s">
        <v>245</v>
      </c>
      <c r="D1712">
        <v>1</v>
      </c>
      <c r="E1712">
        <v>140</v>
      </c>
      <c r="F1712">
        <v>160</v>
      </c>
      <c r="G1712">
        <v>170</v>
      </c>
      <c r="H1712">
        <v>190</v>
      </c>
      <c r="I1712">
        <v>210</v>
      </c>
      <c r="J1712">
        <v>210</v>
      </c>
      <c r="K1712">
        <v>210</v>
      </c>
      <c r="L1712">
        <v>210</v>
      </c>
      <c r="M1712">
        <v>210</v>
      </c>
      <c r="N1712">
        <v>210</v>
      </c>
      <c r="O1712">
        <v>220</v>
      </c>
      <c r="P1712">
        <v>250</v>
      </c>
      <c r="Q1712">
        <v>140</v>
      </c>
      <c r="R1712">
        <v>140</v>
      </c>
      <c r="S1712">
        <v>140</v>
      </c>
      <c r="T1712">
        <v>120</v>
      </c>
      <c r="U1712">
        <v>150</v>
      </c>
      <c r="V1712">
        <v>130</v>
      </c>
      <c r="W1712">
        <v>130</v>
      </c>
      <c r="X1712">
        <v>120</v>
      </c>
      <c r="Y1712" s="145">
        <v>130</v>
      </c>
      <c r="Z1712">
        <v>140</v>
      </c>
      <c r="AA1712">
        <v>140</v>
      </c>
    </row>
    <row r="1713" spans="1:27" x14ac:dyDescent="0.2">
      <c r="A1713" s="89">
        <f>VLOOKUP(C1713,TabellenBDFS!$B$4:$C$2717,2,FALSE)</f>
        <v>239</v>
      </c>
      <c r="B1713" t="str">
        <f t="shared" si="29"/>
        <v>2392</v>
      </c>
      <c r="C1713" t="s">
        <v>245</v>
      </c>
      <c r="D1713">
        <v>2</v>
      </c>
      <c r="E1713">
        <v>20</v>
      </c>
      <c r="F1713">
        <v>20</v>
      </c>
      <c r="G1713">
        <v>20</v>
      </c>
      <c r="H1713">
        <v>20</v>
      </c>
      <c r="I1713">
        <v>20</v>
      </c>
      <c r="J1713">
        <v>20</v>
      </c>
      <c r="K1713">
        <v>20</v>
      </c>
      <c r="L1713">
        <v>20</v>
      </c>
      <c r="M1713">
        <v>20</v>
      </c>
      <c r="N1713">
        <v>20</v>
      </c>
      <c r="O1713">
        <v>20</v>
      </c>
      <c r="P1713">
        <v>20</v>
      </c>
      <c r="Q1713">
        <v>10</v>
      </c>
      <c r="R1713">
        <v>10</v>
      </c>
      <c r="S1713">
        <v>10</v>
      </c>
      <c r="T1713">
        <v>10</v>
      </c>
      <c r="U1713">
        <v>10</v>
      </c>
      <c r="V1713">
        <v>0</v>
      </c>
      <c r="W1713">
        <v>0</v>
      </c>
      <c r="X1713">
        <v>0</v>
      </c>
      <c r="Y1713" s="145">
        <v>0</v>
      </c>
      <c r="Z1713">
        <v>0</v>
      </c>
      <c r="AA1713">
        <v>0</v>
      </c>
    </row>
    <row r="1714" spans="1:27" x14ac:dyDescent="0.2">
      <c r="A1714" s="89">
        <f>VLOOKUP(C1714,TabellenBDFS!$B$4:$C$2717,2,FALSE)</f>
        <v>239</v>
      </c>
      <c r="B1714" t="str">
        <f t="shared" si="29"/>
        <v>2393</v>
      </c>
      <c r="C1714" t="s">
        <v>245</v>
      </c>
      <c r="D1714">
        <v>3</v>
      </c>
      <c r="E1714">
        <v>0</v>
      </c>
      <c r="F1714">
        <v>0</v>
      </c>
      <c r="G1714">
        <v>0</v>
      </c>
      <c r="H1714">
        <v>0</v>
      </c>
      <c r="I1714">
        <v>0</v>
      </c>
      <c r="J1714">
        <v>10</v>
      </c>
      <c r="K1714">
        <v>10</v>
      </c>
      <c r="L1714">
        <v>10</v>
      </c>
      <c r="M1714">
        <v>10</v>
      </c>
      <c r="N1714">
        <v>10</v>
      </c>
      <c r="O1714">
        <v>10</v>
      </c>
      <c r="P1714">
        <v>10</v>
      </c>
      <c r="Q1714">
        <v>10</v>
      </c>
      <c r="R1714">
        <v>10</v>
      </c>
      <c r="S1714">
        <v>10</v>
      </c>
      <c r="T1714">
        <v>10</v>
      </c>
      <c r="U1714">
        <v>20</v>
      </c>
      <c r="V1714">
        <v>10</v>
      </c>
      <c r="W1714">
        <v>10</v>
      </c>
      <c r="X1714">
        <v>10</v>
      </c>
      <c r="Y1714" s="145">
        <v>10</v>
      </c>
      <c r="Z1714">
        <v>10</v>
      </c>
      <c r="AA1714">
        <v>10</v>
      </c>
    </row>
    <row r="1715" spans="1:27" x14ac:dyDescent="0.2">
      <c r="A1715" s="89">
        <f>VLOOKUP(C1715,TabellenBDFS!$B$4:$C$2717,2,FALSE)</f>
        <v>239</v>
      </c>
      <c r="B1715" t="str">
        <f t="shared" si="29"/>
        <v>2394</v>
      </c>
      <c r="C1715" t="s">
        <v>245</v>
      </c>
      <c r="D1715">
        <v>4</v>
      </c>
      <c r="E1715">
        <v>0</v>
      </c>
      <c r="F1715">
        <v>0</v>
      </c>
      <c r="G1715">
        <v>0</v>
      </c>
      <c r="H1715">
        <v>0</v>
      </c>
      <c r="I1715">
        <v>0</v>
      </c>
      <c r="J1715">
        <v>0</v>
      </c>
      <c r="K1715">
        <v>0</v>
      </c>
      <c r="L1715">
        <v>0</v>
      </c>
      <c r="M1715">
        <v>0</v>
      </c>
      <c r="N1715">
        <v>0</v>
      </c>
      <c r="O1715">
        <v>10</v>
      </c>
      <c r="P1715">
        <v>10</v>
      </c>
      <c r="Q1715">
        <v>0</v>
      </c>
      <c r="R1715">
        <v>10</v>
      </c>
      <c r="S1715">
        <v>10</v>
      </c>
      <c r="T1715">
        <v>10</v>
      </c>
      <c r="U1715">
        <v>10</v>
      </c>
      <c r="V1715">
        <v>0</v>
      </c>
      <c r="W1715">
        <v>0</v>
      </c>
      <c r="X1715">
        <v>0</v>
      </c>
      <c r="Y1715" s="145">
        <v>0</v>
      </c>
      <c r="Z1715">
        <v>0</v>
      </c>
      <c r="AA1715">
        <v>0</v>
      </c>
    </row>
    <row r="1716" spans="1:27" x14ac:dyDescent="0.2">
      <c r="A1716" s="89">
        <f>VLOOKUP(C1716,TabellenBDFS!$B$4:$C$2717,2,FALSE)</f>
        <v>239</v>
      </c>
      <c r="B1716" t="str">
        <f t="shared" si="29"/>
        <v>2395</v>
      </c>
      <c r="C1716" t="s">
        <v>245</v>
      </c>
      <c r="D1716">
        <v>5</v>
      </c>
      <c r="E1716">
        <v>0</v>
      </c>
      <c r="F1716">
        <v>0</v>
      </c>
      <c r="G1716">
        <v>0</v>
      </c>
      <c r="H1716">
        <v>0</v>
      </c>
      <c r="I1716">
        <v>0</v>
      </c>
      <c r="J1716">
        <v>0</v>
      </c>
      <c r="K1716">
        <v>0</v>
      </c>
      <c r="L1716">
        <v>0</v>
      </c>
      <c r="M1716">
        <v>0</v>
      </c>
      <c r="N1716">
        <v>0</v>
      </c>
      <c r="O1716">
        <v>0</v>
      </c>
      <c r="P1716">
        <v>0</v>
      </c>
      <c r="Q1716">
        <v>0</v>
      </c>
      <c r="R1716">
        <v>0</v>
      </c>
      <c r="S1716">
        <v>0</v>
      </c>
      <c r="T1716">
        <v>0</v>
      </c>
      <c r="U1716">
        <v>0</v>
      </c>
      <c r="V1716">
        <v>0</v>
      </c>
      <c r="W1716">
        <v>0</v>
      </c>
      <c r="X1716">
        <v>0</v>
      </c>
      <c r="Y1716" s="145">
        <v>0</v>
      </c>
      <c r="Z1716">
        <v>0</v>
      </c>
      <c r="AA1716">
        <v>0</v>
      </c>
    </row>
    <row r="1717" spans="1:27" x14ac:dyDescent="0.2">
      <c r="A1717" s="89">
        <f>VLOOKUP(C1717,TabellenBDFS!$B$4:$C$2717,2,FALSE)</f>
        <v>239</v>
      </c>
      <c r="B1717" t="str">
        <f t="shared" si="29"/>
        <v>2396</v>
      </c>
      <c r="C1717" t="s">
        <v>245</v>
      </c>
      <c r="D1717">
        <v>6</v>
      </c>
      <c r="E1717">
        <v>40</v>
      </c>
      <c r="F1717">
        <v>40</v>
      </c>
      <c r="G1717">
        <v>40</v>
      </c>
      <c r="H1717">
        <v>50</v>
      </c>
      <c r="I1717">
        <v>50</v>
      </c>
      <c r="J1717">
        <v>50</v>
      </c>
      <c r="K1717">
        <v>50</v>
      </c>
      <c r="L1717">
        <v>50</v>
      </c>
      <c r="M1717">
        <v>50</v>
      </c>
      <c r="N1717">
        <v>50</v>
      </c>
      <c r="O1717">
        <v>60</v>
      </c>
      <c r="P1717">
        <v>70</v>
      </c>
      <c r="Q1717">
        <v>60</v>
      </c>
      <c r="R1717">
        <v>70</v>
      </c>
      <c r="S1717">
        <v>60</v>
      </c>
      <c r="T1717">
        <v>60</v>
      </c>
      <c r="U1717">
        <v>70</v>
      </c>
      <c r="V1717">
        <v>60</v>
      </c>
      <c r="W1717">
        <v>60</v>
      </c>
      <c r="X1717">
        <v>50</v>
      </c>
      <c r="Y1717" s="145">
        <v>70</v>
      </c>
      <c r="Z1717">
        <v>70</v>
      </c>
      <c r="AA1717">
        <v>70</v>
      </c>
    </row>
    <row r="1718" spans="1:27" x14ac:dyDescent="0.2">
      <c r="A1718" s="89">
        <f>VLOOKUP(C1718,TabellenBDFS!$B$4:$C$2717,2,FALSE)</f>
        <v>239</v>
      </c>
      <c r="B1718" t="str">
        <f t="shared" si="29"/>
        <v>2397</v>
      </c>
      <c r="C1718" t="s">
        <v>245</v>
      </c>
      <c r="D1718">
        <v>7</v>
      </c>
      <c r="E1718">
        <v>80</v>
      </c>
      <c r="F1718">
        <v>90</v>
      </c>
      <c r="G1718">
        <v>110</v>
      </c>
      <c r="H1718">
        <v>120</v>
      </c>
      <c r="I1718">
        <v>130</v>
      </c>
      <c r="J1718">
        <v>130</v>
      </c>
      <c r="K1718">
        <v>130</v>
      </c>
      <c r="L1718">
        <v>130</v>
      </c>
      <c r="M1718">
        <v>130</v>
      </c>
      <c r="N1718">
        <v>130</v>
      </c>
      <c r="O1718">
        <v>130</v>
      </c>
      <c r="P1718">
        <v>140</v>
      </c>
      <c r="Q1718">
        <v>50</v>
      </c>
      <c r="R1718">
        <v>50</v>
      </c>
      <c r="S1718">
        <v>60</v>
      </c>
      <c r="T1718">
        <v>40</v>
      </c>
      <c r="U1718">
        <v>50</v>
      </c>
      <c r="V1718">
        <v>60</v>
      </c>
      <c r="W1718">
        <v>50</v>
      </c>
      <c r="X1718">
        <v>50</v>
      </c>
      <c r="Y1718" s="145">
        <v>50</v>
      </c>
      <c r="Z1718">
        <v>60</v>
      </c>
      <c r="AA1718">
        <v>60</v>
      </c>
    </row>
    <row r="1719" spans="1:27" x14ac:dyDescent="0.2">
      <c r="A1719" s="89">
        <f>VLOOKUP(C1719,TabellenBDFS!$B$4:$C$2717,2,FALSE)</f>
        <v>240</v>
      </c>
      <c r="B1719" t="str">
        <f t="shared" si="29"/>
        <v>2401</v>
      </c>
      <c r="C1719" t="s">
        <v>246</v>
      </c>
      <c r="D1719">
        <v>1</v>
      </c>
      <c r="E1719">
        <v>140</v>
      </c>
      <c r="F1719">
        <v>140</v>
      </c>
      <c r="G1719">
        <v>150</v>
      </c>
      <c r="H1719">
        <v>160</v>
      </c>
      <c r="I1719">
        <v>150</v>
      </c>
      <c r="J1719">
        <v>140</v>
      </c>
      <c r="K1719">
        <v>140</v>
      </c>
      <c r="L1719">
        <v>150</v>
      </c>
      <c r="M1719">
        <v>150</v>
      </c>
      <c r="N1719">
        <v>180</v>
      </c>
      <c r="O1719">
        <v>180</v>
      </c>
      <c r="P1719">
        <v>200</v>
      </c>
      <c r="Q1719">
        <v>230</v>
      </c>
      <c r="R1719">
        <v>220</v>
      </c>
      <c r="S1719">
        <v>240</v>
      </c>
      <c r="T1719">
        <v>230</v>
      </c>
      <c r="U1719">
        <v>230</v>
      </c>
      <c r="V1719">
        <v>230</v>
      </c>
      <c r="W1719">
        <v>220</v>
      </c>
      <c r="X1719">
        <v>220</v>
      </c>
      <c r="Y1719" s="145">
        <v>220</v>
      </c>
      <c r="Z1719">
        <v>230</v>
      </c>
      <c r="AA1719">
        <v>220</v>
      </c>
    </row>
    <row r="1720" spans="1:27" x14ac:dyDescent="0.2">
      <c r="A1720" s="89">
        <f>VLOOKUP(C1720,TabellenBDFS!$B$4:$C$2717,2,FALSE)</f>
        <v>240</v>
      </c>
      <c r="B1720" t="str">
        <f t="shared" si="29"/>
        <v>2402</v>
      </c>
      <c r="C1720" t="s">
        <v>246</v>
      </c>
      <c r="D1720">
        <v>2</v>
      </c>
      <c r="E1720">
        <v>20</v>
      </c>
      <c r="F1720">
        <v>20</v>
      </c>
      <c r="G1720">
        <v>20</v>
      </c>
      <c r="H1720">
        <v>20</v>
      </c>
      <c r="I1720">
        <v>20</v>
      </c>
      <c r="J1720">
        <v>10</v>
      </c>
      <c r="K1720">
        <v>10</v>
      </c>
      <c r="L1720">
        <v>10</v>
      </c>
      <c r="M1720">
        <v>10</v>
      </c>
      <c r="N1720">
        <v>10</v>
      </c>
      <c r="O1720">
        <v>10</v>
      </c>
      <c r="P1720">
        <v>20</v>
      </c>
      <c r="Q1720">
        <v>10</v>
      </c>
      <c r="R1720">
        <v>10</v>
      </c>
      <c r="S1720">
        <v>10</v>
      </c>
      <c r="T1720">
        <v>10</v>
      </c>
      <c r="U1720">
        <v>10</v>
      </c>
      <c r="V1720">
        <v>10</v>
      </c>
      <c r="W1720">
        <v>10</v>
      </c>
      <c r="X1720">
        <v>10</v>
      </c>
      <c r="Y1720" s="145">
        <v>10</v>
      </c>
      <c r="Z1720">
        <v>10</v>
      </c>
      <c r="AA1720">
        <v>10</v>
      </c>
    </row>
    <row r="1721" spans="1:27" x14ac:dyDescent="0.2">
      <c r="A1721" s="89">
        <f>VLOOKUP(C1721,TabellenBDFS!$B$4:$C$2717,2,FALSE)</f>
        <v>240</v>
      </c>
      <c r="B1721" t="str">
        <f t="shared" si="29"/>
        <v>2403</v>
      </c>
      <c r="C1721" t="s">
        <v>246</v>
      </c>
      <c r="D1721">
        <v>3</v>
      </c>
      <c r="E1721">
        <v>0</v>
      </c>
      <c r="F1721">
        <v>0</v>
      </c>
      <c r="G1721">
        <v>0</v>
      </c>
      <c r="H1721">
        <v>0</v>
      </c>
      <c r="I1721">
        <v>0</v>
      </c>
      <c r="J1721">
        <v>0</v>
      </c>
      <c r="K1721">
        <v>0</v>
      </c>
      <c r="L1721">
        <v>0</v>
      </c>
      <c r="M1721">
        <v>0</v>
      </c>
      <c r="N1721">
        <v>10</v>
      </c>
      <c r="O1721">
        <v>10</v>
      </c>
      <c r="P1721">
        <v>10</v>
      </c>
      <c r="Q1721">
        <v>20</v>
      </c>
      <c r="R1721">
        <v>20</v>
      </c>
      <c r="S1721">
        <v>20</v>
      </c>
      <c r="T1721">
        <v>20</v>
      </c>
      <c r="U1721">
        <v>20</v>
      </c>
      <c r="V1721">
        <v>30</v>
      </c>
      <c r="W1721">
        <v>30</v>
      </c>
      <c r="X1721">
        <v>30</v>
      </c>
      <c r="Y1721" s="145">
        <v>30</v>
      </c>
      <c r="Z1721">
        <v>40</v>
      </c>
      <c r="AA1721">
        <v>40</v>
      </c>
    </row>
    <row r="1722" spans="1:27" x14ac:dyDescent="0.2">
      <c r="A1722" s="89">
        <f>VLOOKUP(C1722,TabellenBDFS!$B$4:$C$2717,2,FALSE)</f>
        <v>240</v>
      </c>
      <c r="B1722" t="str">
        <f t="shared" si="29"/>
        <v>2404</v>
      </c>
      <c r="C1722" t="s">
        <v>246</v>
      </c>
      <c r="D1722">
        <v>4</v>
      </c>
      <c r="E1722">
        <v>0</v>
      </c>
      <c r="F1722">
        <v>0</v>
      </c>
      <c r="G1722">
        <v>0</v>
      </c>
      <c r="H1722">
        <v>0</v>
      </c>
      <c r="I1722">
        <v>0</v>
      </c>
      <c r="J1722">
        <v>0</v>
      </c>
      <c r="K1722">
        <v>0</v>
      </c>
      <c r="L1722">
        <v>0</v>
      </c>
      <c r="M1722">
        <v>0</v>
      </c>
      <c r="N1722">
        <v>0</v>
      </c>
      <c r="O1722">
        <v>0</v>
      </c>
      <c r="P1722">
        <v>10</v>
      </c>
      <c r="Q1722">
        <v>10</v>
      </c>
      <c r="R1722">
        <v>10</v>
      </c>
      <c r="S1722">
        <v>10</v>
      </c>
      <c r="T1722">
        <v>10</v>
      </c>
      <c r="U1722">
        <v>10</v>
      </c>
      <c r="V1722">
        <v>10</v>
      </c>
      <c r="W1722">
        <v>10</v>
      </c>
      <c r="X1722">
        <v>10</v>
      </c>
      <c r="Y1722" s="145">
        <v>10</v>
      </c>
      <c r="Z1722">
        <v>10</v>
      </c>
      <c r="AA1722">
        <v>10</v>
      </c>
    </row>
    <row r="1723" spans="1:27" x14ac:dyDescent="0.2">
      <c r="A1723" s="89">
        <f>VLOOKUP(C1723,TabellenBDFS!$B$4:$C$2717,2,FALSE)</f>
        <v>240</v>
      </c>
      <c r="B1723" t="str">
        <f t="shared" si="29"/>
        <v>2405</v>
      </c>
      <c r="C1723" t="s">
        <v>246</v>
      </c>
      <c r="D1723">
        <v>5</v>
      </c>
      <c r="E1723">
        <v>0</v>
      </c>
      <c r="F1723">
        <v>0</v>
      </c>
      <c r="G1723">
        <v>0</v>
      </c>
      <c r="H1723">
        <v>0</v>
      </c>
      <c r="I1723">
        <v>0</v>
      </c>
      <c r="J1723">
        <v>0</v>
      </c>
      <c r="K1723">
        <v>0</v>
      </c>
      <c r="L1723">
        <v>0</v>
      </c>
      <c r="M1723">
        <v>0</v>
      </c>
      <c r="N1723">
        <v>0</v>
      </c>
      <c r="O1723">
        <v>0</v>
      </c>
      <c r="P1723">
        <v>0</v>
      </c>
      <c r="Q1723">
        <v>0</v>
      </c>
      <c r="R1723">
        <v>0</v>
      </c>
      <c r="S1723">
        <v>0</v>
      </c>
      <c r="T1723">
        <v>0</v>
      </c>
      <c r="U1723">
        <v>0</v>
      </c>
      <c r="V1723">
        <v>0</v>
      </c>
      <c r="W1723">
        <v>0</v>
      </c>
      <c r="X1723">
        <v>0</v>
      </c>
      <c r="Y1723" s="145">
        <v>0</v>
      </c>
      <c r="Z1723">
        <v>0</v>
      </c>
      <c r="AA1723">
        <v>0</v>
      </c>
    </row>
    <row r="1724" spans="1:27" x14ac:dyDescent="0.2">
      <c r="A1724" s="89">
        <f>VLOOKUP(C1724,TabellenBDFS!$B$4:$C$2717,2,FALSE)</f>
        <v>240</v>
      </c>
      <c r="B1724" t="str">
        <f t="shared" si="29"/>
        <v>2406</v>
      </c>
      <c r="C1724" t="s">
        <v>246</v>
      </c>
      <c r="D1724">
        <v>6</v>
      </c>
      <c r="E1724">
        <v>60</v>
      </c>
      <c r="F1724">
        <v>60</v>
      </c>
      <c r="G1724">
        <v>70</v>
      </c>
      <c r="H1724">
        <v>70</v>
      </c>
      <c r="I1724">
        <v>70</v>
      </c>
      <c r="J1724">
        <v>70</v>
      </c>
      <c r="K1724">
        <v>70</v>
      </c>
      <c r="L1724">
        <v>70</v>
      </c>
      <c r="M1724">
        <v>80</v>
      </c>
      <c r="N1724">
        <v>90</v>
      </c>
      <c r="O1724">
        <v>90</v>
      </c>
      <c r="P1724">
        <v>100</v>
      </c>
      <c r="Q1724">
        <v>110</v>
      </c>
      <c r="R1724">
        <v>120</v>
      </c>
      <c r="S1724">
        <v>130</v>
      </c>
      <c r="T1724">
        <v>130</v>
      </c>
      <c r="U1724">
        <v>140</v>
      </c>
      <c r="V1724">
        <v>130</v>
      </c>
      <c r="W1724">
        <v>130</v>
      </c>
      <c r="X1724">
        <v>130</v>
      </c>
      <c r="Y1724" s="145">
        <v>130</v>
      </c>
      <c r="Z1724">
        <v>130</v>
      </c>
      <c r="AA1724">
        <v>110</v>
      </c>
    </row>
    <row r="1725" spans="1:27" x14ac:dyDescent="0.2">
      <c r="A1725" s="89">
        <f>VLOOKUP(C1725,TabellenBDFS!$B$4:$C$2717,2,FALSE)</f>
        <v>240</v>
      </c>
      <c r="B1725" t="str">
        <f t="shared" si="29"/>
        <v>2407</v>
      </c>
      <c r="C1725" t="s">
        <v>246</v>
      </c>
      <c r="D1725">
        <v>7</v>
      </c>
      <c r="E1725">
        <v>50</v>
      </c>
      <c r="F1725">
        <v>50</v>
      </c>
      <c r="G1725">
        <v>50</v>
      </c>
      <c r="H1725">
        <v>70</v>
      </c>
      <c r="I1725">
        <v>60</v>
      </c>
      <c r="J1725">
        <v>60</v>
      </c>
      <c r="K1725">
        <v>50</v>
      </c>
      <c r="L1725">
        <v>60</v>
      </c>
      <c r="M1725">
        <v>50</v>
      </c>
      <c r="N1725">
        <v>60</v>
      </c>
      <c r="O1725">
        <v>70</v>
      </c>
      <c r="P1725">
        <v>70</v>
      </c>
      <c r="Q1725">
        <v>80</v>
      </c>
      <c r="R1725">
        <v>70</v>
      </c>
      <c r="S1725">
        <v>70</v>
      </c>
      <c r="T1725">
        <v>60</v>
      </c>
      <c r="U1725">
        <v>60</v>
      </c>
      <c r="V1725">
        <v>50</v>
      </c>
      <c r="W1725">
        <v>50</v>
      </c>
      <c r="X1725">
        <v>50</v>
      </c>
      <c r="Y1725" s="145">
        <v>50</v>
      </c>
      <c r="Z1725">
        <v>50</v>
      </c>
      <c r="AA1725">
        <v>50</v>
      </c>
    </row>
    <row r="1726" spans="1:27" x14ac:dyDescent="0.2">
      <c r="A1726" s="89">
        <f>VLOOKUP(C1726,TabellenBDFS!$B$4:$C$2717,2,FALSE)</f>
        <v>241</v>
      </c>
      <c r="B1726" t="str">
        <f t="shared" si="29"/>
        <v>2411</v>
      </c>
      <c r="C1726" t="s">
        <v>247</v>
      </c>
      <c r="D1726">
        <v>1</v>
      </c>
      <c r="E1726">
        <v>60</v>
      </c>
      <c r="F1726">
        <v>70</v>
      </c>
      <c r="G1726">
        <v>70</v>
      </c>
      <c r="H1726">
        <v>80</v>
      </c>
      <c r="I1726">
        <v>80</v>
      </c>
      <c r="J1726">
        <v>80</v>
      </c>
      <c r="K1726">
        <v>70</v>
      </c>
      <c r="L1726">
        <v>70</v>
      </c>
      <c r="M1726">
        <v>70</v>
      </c>
      <c r="N1726">
        <v>70</v>
      </c>
      <c r="O1726">
        <v>70</v>
      </c>
      <c r="P1726">
        <v>70</v>
      </c>
      <c r="Q1726">
        <v>70</v>
      </c>
      <c r="R1726">
        <v>70</v>
      </c>
      <c r="S1726">
        <v>70</v>
      </c>
      <c r="T1726">
        <v>90</v>
      </c>
      <c r="U1726">
        <v>90</v>
      </c>
      <c r="V1726">
        <v>90</v>
      </c>
      <c r="W1726">
        <v>100</v>
      </c>
      <c r="X1726">
        <v>110</v>
      </c>
      <c r="Y1726" s="145">
        <v>110</v>
      </c>
      <c r="Z1726">
        <v>110</v>
      </c>
      <c r="AA1726">
        <v>110</v>
      </c>
    </row>
    <row r="1727" spans="1:27" x14ac:dyDescent="0.2">
      <c r="A1727" s="89">
        <f>VLOOKUP(C1727,TabellenBDFS!$B$4:$C$2717,2,FALSE)</f>
        <v>241</v>
      </c>
      <c r="B1727" t="str">
        <f t="shared" si="29"/>
        <v>2412</v>
      </c>
      <c r="C1727" t="s">
        <v>247</v>
      </c>
      <c r="D1727">
        <v>2</v>
      </c>
      <c r="E1727">
        <v>20</v>
      </c>
      <c r="F1727">
        <v>30</v>
      </c>
      <c r="G1727">
        <v>30</v>
      </c>
      <c r="H1727">
        <v>30</v>
      </c>
      <c r="I1727">
        <v>30</v>
      </c>
      <c r="J1727">
        <v>20</v>
      </c>
      <c r="K1727">
        <v>20</v>
      </c>
      <c r="L1727">
        <v>20</v>
      </c>
      <c r="M1727">
        <v>20</v>
      </c>
      <c r="N1727">
        <v>20</v>
      </c>
      <c r="O1727">
        <v>20</v>
      </c>
      <c r="P1727">
        <v>10</v>
      </c>
      <c r="Q1727">
        <v>10</v>
      </c>
      <c r="R1727">
        <v>10</v>
      </c>
      <c r="S1727">
        <v>10</v>
      </c>
      <c r="T1727">
        <v>10</v>
      </c>
      <c r="U1727">
        <v>10</v>
      </c>
      <c r="V1727">
        <v>10</v>
      </c>
      <c r="W1727">
        <v>10</v>
      </c>
      <c r="X1727">
        <v>10</v>
      </c>
      <c r="Y1727" s="145">
        <v>10</v>
      </c>
      <c r="Z1727">
        <v>10</v>
      </c>
      <c r="AA1727">
        <v>10</v>
      </c>
    </row>
    <row r="1728" spans="1:27" x14ac:dyDescent="0.2">
      <c r="A1728" s="89">
        <f>VLOOKUP(C1728,TabellenBDFS!$B$4:$C$2717,2,FALSE)</f>
        <v>241</v>
      </c>
      <c r="B1728" t="str">
        <f t="shared" si="29"/>
        <v>2413</v>
      </c>
      <c r="C1728" t="s">
        <v>247</v>
      </c>
      <c r="D1728">
        <v>3</v>
      </c>
      <c r="E1728">
        <v>0</v>
      </c>
      <c r="F1728">
        <v>0</v>
      </c>
      <c r="G1728">
        <v>0</v>
      </c>
      <c r="H1728">
        <v>0</v>
      </c>
      <c r="I1728">
        <v>0</v>
      </c>
      <c r="J1728">
        <v>10</v>
      </c>
      <c r="K1728">
        <v>10</v>
      </c>
      <c r="L1728">
        <v>10</v>
      </c>
      <c r="M1728">
        <v>10</v>
      </c>
      <c r="N1728">
        <v>10</v>
      </c>
      <c r="O1728">
        <v>10</v>
      </c>
      <c r="P1728">
        <v>10</v>
      </c>
      <c r="Q1728">
        <v>10</v>
      </c>
      <c r="R1728">
        <v>10</v>
      </c>
      <c r="S1728">
        <v>20</v>
      </c>
      <c r="T1728">
        <v>20</v>
      </c>
      <c r="U1728">
        <v>20</v>
      </c>
      <c r="V1728">
        <v>20</v>
      </c>
      <c r="W1728">
        <v>30</v>
      </c>
      <c r="X1728">
        <v>30</v>
      </c>
      <c r="Y1728" s="145">
        <v>30</v>
      </c>
      <c r="Z1728">
        <v>40</v>
      </c>
      <c r="AA1728">
        <v>40</v>
      </c>
    </row>
    <row r="1729" spans="1:27" x14ac:dyDescent="0.2">
      <c r="A1729" s="89">
        <f>VLOOKUP(C1729,TabellenBDFS!$B$4:$C$2717,2,FALSE)</f>
        <v>241</v>
      </c>
      <c r="B1729" t="str">
        <f t="shared" si="29"/>
        <v>2414</v>
      </c>
      <c r="C1729" t="s">
        <v>247</v>
      </c>
      <c r="D1729">
        <v>4</v>
      </c>
      <c r="E1729">
        <v>0</v>
      </c>
      <c r="F1729">
        <v>0</v>
      </c>
      <c r="G1729">
        <v>0</v>
      </c>
      <c r="H1729">
        <v>0</v>
      </c>
      <c r="I1729">
        <v>0</v>
      </c>
      <c r="J1729">
        <v>0</v>
      </c>
      <c r="K1729">
        <v>0</v>
      </c>
      <c r="L1729">
        <v>0</v>
      </c>
      <c r="M1729">
        <v>0</v>
      </c>
      <c r="N1729">
        <v>0</v>
      </c>
      <c r="O1729">
        <v>0</v>
      </c>
      <c r="P1729">
        <v>0</v>
      </c>
      <c r="Q1729">
        <v>0</v>
      </c>
      <c r="R1729">
        <v>0</v>
      </c>
      <c r="S1729">
        <v>0</v>
      </c>
      <c r="T1729">
        <v>0</v>
      </c>
      <c r="U1729">
        <v>0</v>
      </c>
      <c r="V1729">
        <v>10</v>
      </c>
      <c r="W1729">
        <v>10</v>
      </c>
      <c r="X1729">
        <v>10</v>
      </c>
      <c r="Y1729" s="145">
        <v>10</v>
      </c>
      <c r="Z1729">
        <v>10</v>
      </c>
      <c r="AA1729">
        <v>10</v>
      </c>
    </row>
    <row r="1730" spans="1:27" x14ac:dyDescent="0.2">
      <c r="A1730" s="89">
        <f>VLOOKUP(C1730,TabellenBDFS!$B$4:$C$2717,2,FALSE)</f>
        <v>241</v>
      </c>
      <c r="B1730" t="str">
        <f t="shared" si="29"/>
        <v>2415</v>
      </c>
      <c r="C1730" t="s">
        <v>247</v>
      </c>
      <c r="D1730">
        <v>5</v>
      </c>
      <c r="E1730">
        <v>0</v>
      </c>
      <c r="F1730">
        <v>0</v>
      </c>
      <c r="G1730">
        <v>0</v>
      </c>
      <c r="H1730">
        <v>0</v>
      </c>
      <c r="I1730">
        <v>0</v>
      </c>
      <c r="J1730">
        <v>10</v>
      </c>
      <c r="K1730">
        <v>0</v>
      </c>
      <c r="L1730">
        <v>0</v>
      </c>
      <c r="M1730">
        <v>0</v>
      </c>
      <c r="N1730">
        <v>0</v>
      </c>
      <c r="O1730">
        <v>0</v>
      </c>
      <c r="P1730">
        <v>0</v>
      </c>
      <c r="Q1730">
        <v>0</v>
      </c>
      <c r="R1730">
        <v>0</v>
      </c>
      <c r="S1730">
        <v>0</v>
      </c>
      <c r="T1730">
        <v>0</v>
      </c>
      <c r="U1730">
        <v>0</v>
      </c>
      <c r="V1730">
        <v>0</v>
      </c>
      <c r="W1730">
        <v>0</v>
      </c>
      <c r="X1730">
        <v>0</v>
      </c>
      <c r="Y1730" s="145">
        <v>0</v>
      </c>
      <c r="Z1730">
        <v>0</v>
      </c>
      <c r="AA1730">
        <v>0</v>
      </c>
    </row>
    <row r="1731" spans="1:27" x14ac:dyDescent="0.2">
      <c r="A1731" s="89">
        <f>VLOOKUP(C1731,TabellenBDFS!$B$4:$C$2717,2,FALSE)</f>
        <v>241</v>
      </c>
      <c r="B1731" t="str">
        <f t="shared" si="29"/>
        <v>2416</v>
      </c>
      <c r="C1731" t="s">
        <v>247</v>
      </c>
      <c r="D1731">
        <v>6</v>
      </c>
      <c r="E1731">
        <v>20</v>
      </c>
      <c r="F1731">
        <v>20</v>
      </c>
      <c r="G1731">
        <v>10</v>
      </c>
      <c r="H1731">
        <v>20</v>
      </c>
      <c r="I1731">
        <v>20</v>
      </c>
      <c r="J1731">
        <v>20</v>
      </c>
      <c r="K1731">
        <v>20</v>
      </c>
      <c r="L1731">
        <v>20</v>
      </c>
      <c r="M1731">
        <v>20</v>
      </c>
      <c r="N1731">
        <v>20</v>
      </c>
      <c r="O1731">
        <v>20</v>
      </c>
      <c r="P1731">
        <v>20</v>
      </c>
      <c r="Q1731">
        <v>20</v>
      </c>
      <c r="R1731">
        <v>20</v>
      </c>
      <c r="S1731">
        <v>20</v>
      </c>
      <c r="T1731">
        <v>20</v>
      </c>
      <c r="U1731">
        <v>20</v>
      </c>
      <c r="V1731">
        <v>20</v>
      </c>
      <c r="W1731">
        <v>20</v>
      </c>
      <c r="X1731">
        <v>20</v>
      </c>
      <c r="Y1731" s="145">
        <v>20</v>
      </c>
      <c r="Z1731">
        <v>20</v>
      </c>
      <c r="AA1731">
        <v>20</v>
      </c>
    </row>
    <row r="1732" spans="1:27" x14ac:dyDescent="0.2">
      <c r="A1732" s="89">
        <f>VLOOKUP(C1732,TabellenBDFS!$B$4:$C$2717,2,FALSE)</f>
        <v>241</v>
      </c>
      <c r="B1732" t="str">
        <f t="shared" si="29"/>
        <v>2417</v>
      </c>
      <c r="C1732" t="s">
        <v>247</v>
      </c>
      <c r="D1732">
        <v>7</v>
      </c>
      <c r="E1732">
        <v>20</v>
      </c>
      <c r="F1732">
        <v>20</v>
      </c>
      <c r="G1732">
        <v>30</v>
      </c>
      <c r="H1732">
        <v>30</v>
      </c>
      <c r="I1732">
        <v>30</v>
      </c>
      <c r="J1732">
        <v>30</v>
      </c>
      <c r="K1732">
        <v>30</v>
      </c>
      <c r="L1732">
        <v>30</v>
      </c>
      <c r="M1732">
        <v>20</v>
      </c>
      <c r="N1732">
        <v>20</v>
      </c>
      <c r="O1732">
        <v>20</v>
      </c>
      <c r="P1732">
        <v>20</v>
      </c>
      <c r="Q1732">
        <v>20</v>
      </c>
      <c r="R1732">
        <v>30</v>
      </c>
      <c r="S1732">
        <v>20</v>
      </c>
      <c r="T1732">
        <v>30</v>
      </c>
      <c r="U1732">
        <v>40</v>
      </c>
      <c r="V1732">
        <v>30</v>
      </c>
      <c r="W1732">
        <v>40</v>
      </c>
      <c r="X1732">
        <v>40</v>
      </c>
      <c r="Y1732" s="145">
        <v>40</v>
      </c>
      <c r="Z1732">
        <v>40</v>
      </c>
      <c r="AA1732">
        <v>40</v>
      </c>
    </row>
    <row r="1733" spans="1:27" x14ac:dyDescent="0.2">
      <c r="A1733" s="89">
        <f>VLOOKUP(C1733,TabellenBDFS!$B$4:$C$2717,2,FALSE)</f>
        <v>242</v>
      </c>
      <c r="B1733" t="str">
        <f t="shared" si="29"/>
        <v>2421</v>
      </c>
      <c r="C1733" t="s">
        <v>248</v>
      </c>
      <c r="D1733">
        <v>1</v>
      </c>
      <c r="E1733">
        <v>180</v>
      </c>
      <c r="F1733">
        <v>170</v>
      </c>
      <c r="G1733">
        <v>180</v>
      </c>
      <c r="H1733">
        <v>180</v>
      </c>
      <c r="I1733">
        <v>180</v>
      </c>
      <c r="J1733">
        <v>170</v>
      </c>
      <c r="K1733">
        <v>190</v>
      </c>
      <c r="L1733">
        <v>220</v>
      </c>
      <c r="M1733">
        <v>220</v>
      </c>
      <c r="N1733">
        <v>230</v>
      </c>
      <c r="O1733">
        <v>220</v>
      </c>
      <c r="P1733">
        <v>230</v>
      </c>
      <c r="Q1733">
        <v>240</v>
      </c>
      <c r="R1733">
        <v>250</v>
      </c>
      <c r="S1733">
        <v>240</v>
      </c>
      <c r="T1733">
        <v>240</v>
      </c>
      <c r="U1733">
        <v>250</v>
      </c>
      <c r="V1733">
        <v>250</v>
      </c>
      <c r="W1733">
        <v>230</v>
      </c>
      <c r="X1733">
        <v>250</v>
      </c>
      <c r="Y1733" s="145">
        <v>230</v>
      </c>
      <c r="Z1733">
        <v>220</v>
      </c>
      <c r="AA1733">
        <v>230</v>
      </c>
    </row>
    <row r="1734" spans="1:27" x14ac:dyDescent="0.2">
      <c r="A1734" s="89">
        <f>VLOOKUP(C1734,TabellenBDFS!$B$4:$C$2717,2,FALSE)</f>
        <v>242</v>
      </c>
      <c r="B1734" t="str">
        <f t="shared" si="29"/>
        <v>2422</v>
      </c>
      <c r="C1734" t="s">
        <v>248</v>
      </c>
      <c r="D1734">
        <v>2</v>
      </c>
      <c r="E1734">
        <v>30</v>
      </c>
      <c r="F1734">
        <v>30</v>
      </c>
      <c r="G1734">
        <v>30</v>
      </c>
      <c r="H1734">
        <v>30</v>
      </c>
      <c r="I1734">
        <v>20</v>
      </c>
      <c r="J1734">
        <v>20</v>
      </c>
      <c r="K1734">
        <v>20</v>
      </c>
      <c r="L1734">
        <v>20</v>
      </c>
      <c r="M1734">
        <v>20</v>
      </c>
      <c r="N1734">
        <v>20</v>
      </c>
      <c r="O1734">
        <v>20</v>
      </c>
      <c r="P1734">
        <v>20</v>
      </c>
      <c r="Q1734">
        <v>20</v>
      </c>
      <c r="R1734">
        <v>20</v>
      </c>
      <c r="S1734">
        <v>20</v>
      </c>
      <c r="T1734">
        <v>20</v>
      </c>
      <c r="U1734">
        <v>10</v>
      </c>
      <c r="V1734">
        <v>10</v>
      </c>
      <c r="W1734">
        <v>10</v>
      </c>
      <c r="X1734">
        <v>10</v>
      </c>
      <c r="Y1734" s="145">
        <v>10</v>
      </c>
      <c r="Z1734">
        <v>10</v>
      </c>
      <c r="AA1734">
        <v>10</v>
      </c>
    </row>
    <row r="1735" spans="1:27" x14ac:dyDescent="0.2">
      <c r="A1735" s="89">
        <f>VLOOKUP(C1735,TabellenBDFS!$B$4:$C$2717,2,FALSE)</f>
        <v>242</v>
      </c>
      <c r="B1735" t="str">
        <f t="shared" si="29"/>
        <v>2423</v>
      </c>
      <c r="C1735" t="s">
        <v>248</v>
      </c>
      <c r="D1735">
        <v>3</v>
      </c>
      <c r="E1735">
        <v>0</v>
      </c>
      <c r="F1735">
        <v>0</v>
      </c>
      <c r="G1735">
        <v>0</v>
      </c>
      <c r="H1735">
        <v>0</v>
      </c>
      <c r="I1735">
        <v>10</v>
      </c>
      <c r="J1735">
        <v>0</v>
      </c>
      <c r="K1735">
        <v>10</v>
      </c>
      <c r="L1735">
        <v>20</v>
      </c>
      <c r="M1735">
        <v>20</v>
      </c>
      <c r="N1735">
        <v>20</v>
      </c>
      <c r="O1735">
        <v>10</v>
      </c>
      <c r="P1735">
        <v>10</v>
      </c>
      <c r="Q1735">
        <v>10</v>
      </c>
      <c r="R1735">
        <v>10</v>
      </c>
      <c r="S1735">
        <v>10</v>
      </c>
      <c r="T1735">
        <v>10</v>
      </c>
      <c r="U1735">
        <v>10</v>
      </c>
      <c r="V1735">
        <v>10</v>
      </c>
      <c r="W1735">
        <v>10</v>
      </c>
      <c r="X1735">
        <v>10</v>
      </c>
      <c r="Y1735" s="145">
        <v>10</v>
      </c>
      <c r="Z1735">
        <v>10</v>
      </c>
      <c r="AA1735">
        <v>20</v>
      </c>
    </row>
    <row r="1736" spans="1:27" x14ac:dyDescent="0.2">
      <c r="A1736" s="89">
        <f>VLOOKUP(C1736,TabellenBDFS!$B$4:$C$2717,2,FALSE)</f>
        <v>242</v>
      </c>
      <c r="B1736" t="str">
        <f t="shared" si="29"/>
        <v>2424</v>
      </c>
      <c r="C1736" t="s">
        <v>248</v>
      </c>
      <c r="D1736">
        <v>4</v>
      </c>
      <c r="E1736">
        <v>0</v>
      </c>
      <c r="F1736">
        <v>0</v>
      </c>
      <c r="G1736">
        <v>0</v>
      </c>
      <c r="H1736">
        <v>0</v>
      </c>
      <c r="I1736">
        <v>0</v>
      </c>
      <c r="J1736">
        <v>0</v>
      </c>
      <c r="K1736">
        <v>0</v>
      </c>
      <c r="L1736">
        <v>10</v>
      </c>
      <c r="M1736">
        <v>10</v>
      </c>
      <c r="N1736">
        <v>10</v>
      </c>
      <c r="O1736">
        <v>10</v>
      </c>
      <c r="P1736">
        <v>10</v>
      </c>
      <c r="Q1736">
        <v>10</v>
      </c>
      <c r="R1736">
        <v>10</v>
      </c>
      <c r="S1736">
        <v>0</v>
      </c>
      <c r="T1736">
        <v>0</v>
      </c>
      <c r="U1736">
        <v>0</v>
      </c>
      <c r="V1736">
        <v>0</v>
      </c>
      <c r="W1736">
        <v>0</v>
      </c>
      <c r="X1736">
        <v>0</v>
      </c>
      <c r="Y1736" s="145">
        <v>0</v>
      </c>
      <c r="Z1736">
        <v>0</v>
      </c>
      <c r="AA1736">
        <v>0</v>
      </c>
    </row>
    <row r="1737" spans="1:27" x14ac:dyDescent="0.2">
      <c r="A1737" s="89">
        <f>VLOOKUP(C1737,TabellenBDFS!$B$4:$C$2717,2,FALSE)</f>
        <v>242</v>
      </c>
      <c r="B1737" t="str">
        <f t="shared" si="29"/>
        <v>2425</v>
      </c>
      <c r="C1737" t="s">
        <v>248</v>
      </c>
      <c r="D1737">
        <v>5</v>
      </c>
      <c r="E1737">
        <v>10</v>
      </c>
      <c r="F1737">
        <v>10</v>
      </c>
      <c r="G1737">
        <v>10</v>
      </c>
      <c r="H1737">
        <v>10</v>
      </c>
      <c r="I1737">
        <v>10</v>
      </c>
      <c r="J1737">
        <v>10</v>
      </c>
      <c r="K1737">
        <v>10</v>
      </c>
      <c r="L1737">
        <v>10</v>
      </c>
      <c r="M1737">
        <v>10</v>
      </c>
      <c r="N1737">
        <v>10</v>
      </c>
      <c r="O1737">
        <v>10</v>
      </c>
      <c r="P1737">
        <v>10</v>
      </c>
      <c r="Q1737">
        <v>10</v>
      </c>
      <c r="R1737">
        <v>10</v>
      </c>
      <c r="S1737">
        <v>10</v>
      </c>
      <c r="T1737">
        <v>10</v>
      </c>
      <c r="U1737">
        <v>10</v>
      </c>
      <c r="V1737">
        <v>10</v>
      </c>
      <c r="W1737">
        <v>10</v>
      </c>
      <c r="X1737">
        <v>10</v>
      </c>
      <c r="Y1737" s="145">
        <v>10</v>
      </c>
      <c r="Z1737">
        <v>10</v>
      </c>
      <c r="AA1737">
        <v>10</v>
      </c>
    </row>
    <row r="1738" spans="1:27" x14ac:dyDescent="0.2">
      <c r="A1738" s="89">
        <f>VLOOKUP(C1738,TabellenBDFS!$B$4:$C$2717,2,FALSE)</f>
        <v>242</v>
      </c>
      <c r="B1738" t="str">
        <f t="shared" si="29"/>
        <v>2426</v>
      </c>
      <c r="C1738" t="s">
        <v>248</v>
      </c>
      <c r="D1738">
        <v>6</v>
      </c>
      <c r="E1738">
        <v>90</v>
      </c>
      <c r="F1738">
        <v>80</v>
      </c>
      <c r="G1738">
        <v>80</v>
      </c>
      <c r="H1738">
        <v>90</v>
      </c>
      <c r="I1738">
        <v>90</v>
      </c>
      <c r="J1738">
        <v>90</v>
      </c>
      <c r="K1738">
        <v>100</v>
      </c>
      <c r="L1738">
        <v>100</v>
      </c>
      <c r="M1738">
        <v>110</v>
      </c>
      <c r="N1738">
        <v>110</v>
      </c>
      <c r="O1738">
        <v>110</v>
      </c>
      <c r="P1738">
        <v>120</v>
      </c>
      <c r="Q1738">
        <v>140</v>
      </c>
      <c r="R1738">
        <v>150</v>
      </c>
      <c r="S1738">
        <v>140</v>
      </c>
      <c r="T1738">
        <v>140</v>
      </c>
      <c r="U1738">
        <v>150</v>
      </c>
      <c r="V1738">
        <v>140</v>
      </c>
      <c r="W1738">
        <v>130</v>
      </c>
      <c r="X1738">
        <v>140</v>
      </c>
      <c r="Y1738" s="145">
        <v>130</v>
      </c>
      <c r="Z1738">
        <v>120</v>
      </c>
      <c r="AA1738">
        <v>120</v>
      </c>
    </row>
    <row r="1739" spans="1:27" x14ac:dyDescent="0.2">
      <c r="A1739" s="89">
        <f>VLOOKUP(C1739,TabellenBDFS!$B$4:$C$2717,2,FALSE)</f>
        <v>242</v>
      </c>
      <c r="B1739" t="str">
        <f t="shared" ref="B1739:B1802" si="30">CONCATENATE(A1739,D1739)</f>
        <v>2427</v>
      </c>
      <c r="C1739" t="s">
        <v>248</v>
      </c>
      <c r="D1739">
        <v>7</v>
      </c>
      <c r="E1739">
        <v>50</v>
      </c>
      <c r="F1739">
        <v>50</v>
      </c>
      <c r="G1739">
        <v>60</v>
      </c>
      <c r="H1739">
        <v>50</v>
      </c>
      <c r="I1739">
        <v>40</v>
      </c>
      <c r="J1739">
        <v>50</v>
      </c>
      <c r="K1739">
        <v>60</v>
      </c>
      <c r="L1739">
        <v>60</v>
      </c>
      <c r="M1739">
        <v>50</v>
      </c>
      <c r="N1739">
        <v>60</v>
      </c>
      <c r="O1739">
        <v>50</v>
      </c>
      <c r="P1739">
        <v>60</v>
      </c>
      <c r="Q1739">
        <v>60</v>
      </c>
      <c r="R1739">
        <v>60</v>
      </c>
      <c r="S1739">
        <v>60</v>
      </c>
      <c r="T1739">
        <v>60</v>
      </c>
      <c r="U1739">
        <v>70</v>
      </c>
      <c r="V1739">
        <v>70</v>
      </c>
      <c r="W1739">
        <v>70</v>
      </c>
      <c r="X1739">
        <v>70</v>
      </c>
      <c r="Y1739" s="145">
        <v>70</v>
      </c>
      <c r="Z1739">
        <v>70</v>
      </c>
      <c r="AA1739">
        <v>70</v>
      </c>
    </row>
    <row r="1740" spans="1:27" x14ac:dyDescent="0.2">
      <c r="A1740" s="89">
        <f>VLOOKUP(C1740,TabellenBDFS!$B$4:$C$2717,2,FALSE)</f>
        <v>243</v>
      </c>
      <c r="B1740" t="str">
        <f t="shared" si="30"/>
        <v>2431</v>
      </c>
      <c r="C1740" t="s">
        <v>249</v>
      </c>
      <c r="D1740">
        <v>1</v>
      </c>
      <c r="E1740">
        <v>610</v>
      </c>
      <c r="F1740">
        <v>670</v>
      </c>
      <c r="G1740">
        <v>640</v>
      </c>
      <c r="H1740">
        <v>730</v>
      </c>
      <c r="I1740">
        <v>730</v>
      </c>
      <c r="J1740">
        <v>730</v>
      </c>
      <c r="K1740">
        <v>750</v>
      </c>
      <c r="L1740">
        <v>720</v>
      </c>
      <c r="M1740">
        <v>710</v>
      </c>
      <c r="N1740">
        <v>730</v>
      </c>
      <c r="O1740">
        <v>760</v>
      </c>
      <c r="P1740">
        <v>770</v>
      </c>
      <c r="Q1740">
        <v>770</v>
      </c>
      <c r="R1740">
        <v>780</v>
      </c>
      <c r="S1740">
        <v>800</v>
      </c>
      <c r="T1740">
        <v>820</v>
      </c>
      <c r="U1740">
        <v>810</v>
      </c>
      <c r="V1740">
        <v>820</v>
      </c>
      <c r="W1740">
        <v>840</v>
      </c>
      <c r="X1740">
        <v>850</v>
      </c>
      <c r="Y1740" s="145">
        <v>860</v>
      </c>
      <c r="Z1740">
        <v>860</v>
      </c>
      <c r="AA1740">
        <v>840</v>
      </c>
    </row>
    <row r="1741" spans="1:27" x14ac:dyDescent="0.2">
      <c r="A1741" s="89">
        <f>VLOOKUP(C1741,TabellenBDFS!$B$4:$C$2717,2,FALSE)</f>
        <v>243</v>
      </c>
      <c r="B1741" t="str">
        <f t="shared" si="30"/>
        <v>2432</v>
      </c>
      <c r="C1741" t="s">
        <v>249</v>
      </c>
      <c r="D1741">
        <v>2</v>
      </c>
      <c r="E1741">
        <v>100</v>
      </c>
      <c r="F1741">
        <v>100</v>
      </c>
      <c r="G1741">
        <v>60</v>
      </c>
      <c r="H1741">
        <v>70</v>
      </c>
      <c r="I1741">
        <v>80</v>
      </c>
      <c r="J1741">
        <v>70</v>
      </c>
      <c r="K1741">
        <v>70</v>
      </c>
      <c r="L1741">
        <v>70</v>
      </c>
      <c r="M1741">
        <v>70</v>
      </c>
      <c r="N1741">
        <v>70</v>
      </c>
      <c r="O1741">
        <v>70</v>
      </c>
      <c r="P1741">
        <v>60</v>
      </c>
      <c r="Q1741">
        <v>60</v>
      </c>
      <c r="R1741">
        <v>60</v>
      </c>
      <c r="S1741">
        <v>60</v>
      </c>
      <c r="T1741">
        <v>60</v>
      </c>
      <c r="U1741">
        <v>60</v>
      </c>
      <c r="V1741">
        <v>60</v>
      </c>
      <c r="W1741">
        <v>60</v>
      </c>
      <c r="X1741">
        <v>50</v>
      </c>
      <c r="Y1741" s="145">
        <v>50</v>
      </c>
      <c r="Z1741">
        <v>50</v>
      </c>
      <c r="AA1741">
        <v>40</v>
      </c>
    </row>
    <row r="1742" spans="1:27" x14ac:dyDescent="0.2">
      <c r="A1742" s="89">
        <f>VLOOKUP(C1742,TabellenBDFS!$B$4:$C$2717,2,FALSE)</f>
        <v>243</v>
      </c>
      <c r="B1742" t="str">
        <f t="shared" si="30"/>
        <v>2433</v>
      </c>
      <c r="C1742" t="s">
        <v>249</v>
      </c>
      <c r="D1742">
        <v>3</v>
      </c>
      <c r="E1742">
        <v>0</v>
      </c>
      <c r="F1742">
        <v>0</v>
      </c>
      <c r="G1742">
        <v>0</v>
      </c>
      <c r="H1742">
        <v>10</v>
      </c>
      <c r="I1742">
        <v>0</v>
      </c>
      <c r="J1742">
        <v>0</v>
      </c>
      <c r="K1742">
        <v>10</v>
      </c>
      <c r="L1742">
        <v>10</v>
      </c>
      <c r="M1742">
        <v>10</v>
      </c>
      <c r="N1742">
        <v>10</v>
      </c>
      <c r="O1742">
        <v>10</v>
      </c>
      <c r="P1742">
        <v>10</v>
      </c>
      <c r="Q1742">
        <v>10</v>
      </c>
      <c r="R1742">
        <v>10</v>
      </c>
      <c r="S1742">
        <v>10</v>
      </c>
      <c r="T1742">
        <v>10</v>
      </c>
      <c r="U1742">
        <v>10</v>
      </c>
      <c r="V1742">
        <v>10</v>
      </c>
      <c r="W1742">
        <v>10</v>
      </c>
      <c r="X1742">
        <v>10</v>
      </c>
      <c r="Y1742" s="145">
        <v>10</v>
      </c>
      <c r="Z1742">
        <v>10</v>
      </c>
      <c r="AA1742">
        <v>10</v>
      </c>
    </row>
    <row r="1743" spans="1:27" x14ac:dyDescent="0.2">
      <c r="A1743" s="89">
        <f>VLOOKUP(C1743,TabellenBDFS!$B$4:$C$2717,2,FALSE)</f>
        <v>243</v>
      </c>
      <c r="B1743" t="str">
        <f t="shared" si="30"/>
        <v>2434</v>
      </c>
      <c r="C1743" t="s">
        <v>249</v>
      </c>
      <c r="D1743">
        <v>4</v>
      </c>
      <c r="E1743">
        <v>0</v>
      </c>
      <c r="F1743">
        <v>0</v>
      </c>
      <c r="G1743">
        <v>0</v>
      </c>
      <c r="H1743">
        <v>0</v>
      </c>
      <c r="I1743">
        <v>10</v>
      </c>
      <c r="J1743">
        <v>10</v>
      </c>
      <c r="K1743">
        <v>20</v>
      </c>
      <c r="L1743">
        <v>10</v>
      </c>
      <c r="M1743">
        <v>20</v>
      </c>
      <c r="N1743">
        <v>20</v>
      </c>
      <c r="O1743">
        <v>20</v>
      </c>
      <c r="P1743">
        <v>20</v>
      </c>
      <c r="Q1743">
        <v>20</v>
      </c>
      <c r="R1743">
        <v>20</v>
      </c>
      <c r="S1743">
        <v>20</v>
      </c>
      <c r="T1743">
        <v>20</v>
      </c>
      <c r="U1743">
        <v>20</v>
      </c>
      <c r="V1743">
        <v>20</v>
      </c>
      <c r="W1743">
        <v>20</v>
      </c>
      <c r="X1743">
        <v>20</v>
      </c>
      <c r="Y1743" s="145">
        <v>20</v>
      </c>
      <c r="Z1743">
        <v>20</v>
      </c>
      <c r="AA1743">
        <v>20</v>
      </c>
    </row>
    <row r="1744" spans="1:27" x14ac:dyDescent="0.2">
      <c r="A1744" s="89">
        <f>VLOOKUP(C1744,TabellenBDFS!$B$4:$C$2717,2,FALSE)</f>
        <v>243</v>
      </c>
      <c r="B1744" t="str">
        <f t="shared" si="30"/>
        <v>2435</v>
      </c>
      <c r="C1744" t="s">
        <v>249</v>
      </c>
      <c r="D1744">
        <v>5</v>
      </c>
      <c r="E1744">
        <v>30</v>
      </c>
      <c r="F1744">
        <v>30</v>
      </c>
      <c r="G1744">
        <v>30</v>
      </c>
      <c r="H1744">
        <v>50</v>
      </c>
      <c r="I1744">
        <v>40</v>
      </c>
      <c r="J1744">
        <v>40</v>
      </c>
      <c r="K1744">
        <v>30</v>
      </c>
      <c r="L1744">
        <v>30</v>
      </c>
      <c r="M1744">
        <v>30</v>
      </c>
      <c r="N1744">
        <v>30</v>
      </c>
      <c r="O1744">
        <v>30</v>
      </c>
      <c r="P1744">
        <v>30</v>
      </c>
      <c r="Q1744">
        <v>30</v>
      </c>
      <c r="R1744">
        <v>30</v>
      </c>
      <c r="S1744">
        <v>30</v>
      </c>
      <c r="T1744">
        <v>30</v>
      </c>
      <c r="U1744">
        <v>30</v>
      </c>
      <c r="V1744">
        <v>20</v>
      </c>
      <c r="W1744">
        <v>30</v>
      </c>
      <c r="X1744">
        <v>20</v>
      </c>
      <c r="Y1744" s="145">
        <v>20</v>
      </c>
      <c r="Z1744">
        <v>20</v>
      </c>
      <c r="AA1744">
        <v>20</v>
      </c>
    </row>
    <row r="1745" spans="1:27" x14ac:dyDescent="0.2">
      <c r="A1745" s="89">
        <f>VLOOKUP(C1745,TabellenBDFS!$B$4:$C$2717,2,FALSE)</f>
        <v>243</v>
      </c>
      <c r="B1745" t="str">
        <f t="shared" si="30"/>
        <v>2436</v>
      </c>
      <c r="C1745" t="s">
        <v>249</v>
      </c>
      <c r="D1745">
        <v>6</v>
      </c>
      <c r="E1745">
        <v>290</v>
      </c>
      <c r="F1745">
        <v>320</v>
      </c>
      <c r="G1745">
        <v>320</v>
      </c>
      <c r="H1745">
        <v>350</v>
      </c>
      <c r="I1745">
        <v>350</v>
      </c>
      <c r="J1745">
        <v>340</v>
      </c>
      <c r="K1745">
        <v>340</v>
      </c>
      <c r="L1745">
        <v>340</v>
      </c>
      <c r="M1745">
        <v>350</v>
      </c>
      <c r="N1745">
        <v>350</v>
      </c>
      <c r="O1745">
        <v>370</v>
      </c>
      <c r="P1745">
        <v>380</v>
      </c>
      <c r="Q1745">
        <v>390</v>
      </c>
      <c r="R1745">
        <v>390</v>
      </c>
      <c r="S1745">
        <v>400</v>
      </c>
      <c r="T1745">
        <v>420</v>
      </c>
      <c r="U1745">
        <v>420</v>
      </c>
      <c r="V1745">
        <v>430</v>
      </c>
      <c r="W1745">
        <v>440</v>
      </c>
      <c r="X1745">
        <v>450</v>
      </c>
      <c r="Y1745" s="145">
        <v>470</v>
      </c>
      <c r="Z1745">
        <v>460</v>
      </c>
      <c r="AA1745">
        <v>460</v>
      </c>
    </row>
    <row r="1746" spans="1:27" x14ac:dyDescent="0.2">
      <c r="A1746" s="89">
        <f>VLOOKUP(C1746,TabellenBDFS!$B$4:$C$2717,2,FALSE)</f>
        <v>243</v>
      </c>
      <c r="B1746" t="str">
        <f t="shared" si="30"/>
        <v>2437</v>
      </c>
      <c r="C1746" t="s">
        <v>249</v>
      </c>
      <c r="D1746">
        <v>7</v>
      </c>
      <c r="E1746">
        <v>190</v>
      </c>
      <c r="F1746">
        <v>220</v>
      </c>
      <c r="G1746">
        <v>220</v>
      </c>
      <c r="H1746">
        <v>260</v>
      </c>
      <c r="I1746">
        <v>250</v>
      </c>
      <c r="J1746">
        <v>270</v>
      </c>
      <c r="K1746">
        <v>280</v>
      </c>
      <c r="L1746">
        <v>260</v>
      </c>
      <c r="M1746">
        <v>250</v>
      </c>
      <c r="N1746">
        <v>260</v>
      </c>
      <c r="O1746">
        <v>270</v>
      </c>
      <c r="P1746">
        <v>270</v>
      </c>
      <c r="Q1746">
        <v>270</v>
      </c>
      <c r="R1746">
        <v>280</v>
      </c>
      <c r="S1746">
        <v>290</v>
      </c>
      <c r="T1746">
        <v>290</v>
      </c>
      <c r="U1746">
        <v>280</v>
      </c>
      <c r="V1746">
        <v>280</v>
      </c>
      <c r="W1746">
        <v>300</v>
      </c>
      <c r="X1746">
        <v>300</v>
      </c>
      <c r="Y1746" s="145">
        <v>290</v>
      </c>
      <c r="Z1746">
        <v>290</v>
      </c>
      <c r="AA1746">
        <v>290</v>
      </c>
    </row>
    <row r="1747" spans="1:27" x14ac:dyDescent="0.2">
      <c r="A1747" s="89">
        <f>VLOOKUP(C1747,TabellenBDFS!$B$4:$C$2717,2,FALSE)</f>
        <v>244</v>
      </c>
      <c r="B1747" t="str">
        <f t="shared" si="30"/>
        <v>2441</v>
      </c>
      <c r="C1747" t="s">
        <v>250</v>
      </c>
      <c r="D1747">
        <v>1</v>
      </c>
      <c r="E1747">
        <v>250</v>
      </c>
      <c r="F1747">
        <v>290</v>
      </c>
      <c r="G1747">
        <v>300</v>
      </c>
      <c r="H1747">
        <v>330</v>
      </c>
      <c r="I1747">
        <v>350</v>
      </c>
      <c r="J1747">
        <v>360</v>
      </c>
      <c r="K1747">
        <v>360</v>
      </c>
      <c r="L1747">
        <v>370</v>
      </c>
      <c r="M1747">
        <v>390</v>
      </c>
      <c r="N1747">
        <v>400</v>
      </c>
      <c r="O1747">
        <v>410</v>
      </c>
      <c r="P1747">
        <v>440</v>
      </c>
      <c r="Q1747">
        <v>420</v>
      </c>
      <c r="R1747">
        <v>380</v>
      </c>
      <c r="S1747">
        <v>410</v>
      </c>
      <c r="T1747">
        <v>450</v>
      </c>
      <c r="U1747">
        <v>460</v>
      </c>
      <c r="V1747">
        <v>450</v>
      </c>
      <c r="W1747">
        <v>420</v>
      </c>
      <c r="X1747">
        <v>420</v>
      </c>
      <c r="Y1747" s="145">
        <v>440</v>
      </c>
      <c r="Z1747">
        <v>450</v>
      </c>
      <c r="AA1747">
        <v>450</v>
      </c>
    </row>
    <row r="1748" spans="1:27" x14ac:dyDescent="0.2">
      <c r="A1748" s="89">
        <f>VLOOKUP(C1748,TabellenBDFS!$B$4:$C$2717,2,FALSE)</f>
        <v>244</v>
      </c>
      <c r="B1748" t="str">
        <f t="shared" si="30"/>
        <v>2442</v>
      </c>
      <c r="C1748" t="s">
        <v>250</v>
      </c>
      <c r="D1748">
        <v>2</v>
      </c>
      <c r="E1748">
        <v>20</v>
      </c>
      <c r="F1748">
        <v>20</v>
      </c>
      <c r="G1748">
        <v>20</v>
      </c>
      <c r="H1748">
        <v>20</v>
      </c>
      <c r="I1748">
        <v>20</v>
      </c>
      <c r="J1748">
        <v>20</v>
      </c>
      <c r="K1748">
        <v>20</v>
      </c>
      <c r="L1748">
        <v>20</v>
      </c>
      <c r="M1748">
        <v>20</v>
      </c>
      <c r="N1748">
        <v>20</v>
      </c>
      <c r="O1748">
        <v>20</v>
      </c>
      <c r="P1748">
        <v>10</v>
      </c>
      <c r="Q1748">
        <v>10</v>
      </c>
      <c r="R1748">
        <v>10</v>
      </c>
      <c r="S1748">
        <v>10</v>
      </c>
      <c r="T1748">
        <v>10</v>
      </c>
      <c r="U1748">
        <v>10</v>
      </c>
      <c r="V1748">
        <v>10</v>
      </c>
      <c r="W1748">
        <v>10</v>
      </c>
      <c r="X1748">
        <v>10</v>
      </c>
      <c r="Y1748" s="145">
        <v>10</v>
      </c>
      <c r="Z1748">
        <v>10</v>
      </c>
      <c r="AA1748">
        <v>10</v>
      </c>
    </row>
    <row r="1749" spans="1:27" x14ac:dyDescent="0.2">
      <c r="A1749" s="89">
        <f>VLOOKUP(C1749,TabellenBDFS!$B$4:$C$2717,2,FALSE)</f>
        <v>244</v>
      </c>
      <c r="B1749" t="str">
        <f t="shared" si="30"/>
        <v>2443</v>
      </c>
      <c r="C1749" t="s">
        <v>250</v>
      </c>
      <c r="D1749">
        <v>3</v>
      </c>
      <c r="E1749">
        <v>0</v>
      </c>
      <c r="F1749">
        <v>10</v>
      </c>
      <c r="G1749">
        <v>20</v>
      </c>
      <c r="H1749">
        <v>20</v>
      </c>
      <c r="I1749">
        <v>20</v>
      </c>
      <c r="J1749">
        <v>30</v>
      </c>
      <c r="K1749">
        <v>30</v>
      </c>
      <c r="L1749">
        <v>40</v>
      </c>
      <c r="M1749">
        <v>50</v>
      </c>
      <c r="N1749">
        <v>50</v>
      </c>
      <c r="O1749">
        <v>60</v>
      </c>
      <c r="P1749">
        <v>60</v>
      </c>
      <c r="Q1749">
        <v>60</v>
      </c>
      <c r="R1749">
        <v>50</v>
      </c>
      <c r="S1749">
        <v>70</v>
      </c>
      <c r="T1749">
        <v>80</v>
      </c>
      <c r="U1749">
        <v>80</v>
      </c>
      <c r="V1749">
        <v>80</v>
      </c>
      <c r="W1749">
        <v>80</v>
      </c>
      <c r="X1749">
        <v>90</v>
      </c>
      <c r="Y1749" s="145">
        <v>100</v>
      </c>
      <c r="Z1749">
        <v>110</v>
      </c>
      <c r="AA1749">
        <v>110</v>
      </c>
    </row>
    <row r="1750" spans="1:27" x14ac:dyDescent="0.2">
      <c r="A1750" s="89">
        <f>VLOOKUP(C1750,TabellenBDFS!$B$4:$C$2717,2,FALSE)</f>
        <v>244</v>
      </c>
      <c r="B1750" t="str">
        <f t="shared" si="30"/>
        <v>2444</v>
      </c>
      <c r="C1750" t="s">
        <v>250</v>
      </c>
      <c r="D1750">
        <v>4</v>
      </c>
      <c r="E1750">
        <v>0</v>
      </c>
      <c r="F1750">
        <v>0</v>
      </c>
      <c r="G1750">
        <v>0</v>
      </c>
      <c r="H1750">
        <v>0</v>
      </c>
      <c r="I1750">
        <v>10</v>
      </c>
      <c r="J1750">
        <v>20</v>
      </c>
      <c r="K1750">
        <v>10</v>
      </c>
      <c r="L1750">
        <v>10</v>
      </c>
      <c r="M1750">
        <v>20</v>
      </c>
      <c r="N1750">
        <v>20</v>
      </c>
      <c r="O1750">
        <v>20</v>
      </c>
      <c r="P1750">
        <v>30</v>
      </c>
      <c r="Q1750">
        <v>20</v>
      </c>
      <c r="R1750">
        <v>20</v>
      </c>
      <c r="S1750">
        <v>20</v>
      </c>
      <c r="T1750">
        <v>30</v>
      </c>
      <c r="U1750">
        <v>30</v>
      </c>
      <c r="V1750">
        <v>30</v>
      </c>
      <c r="W1750">
        <v>20</v>
      </c>
      <c r="X1750">
        <v>20</v>
      </c>
      <c r="Y1750" s="145">
        <v>30</v>
      </c>
      <c r="Z1750">
        <v>30</v>
      </c>
      <c r="AA1750">
        <v>30</v>
      </c>
    </row>
    <row r="1751" spans="1:27" x14ac:dyDescent="0.2">
      <c r="A1751" s="89">
        <f>VLOOKUP(C1751,TabellenBDFS!$B$4:$C$2717,2,FALSE)</f>
        <v>244</v>
      </c>
      <c r="B1751" t="str">
        <f t="shared" si="30"/>
        <v>2445</v>
      </c>
      <c r="C1751" t="s">
        <v>250</v>
      </c>
      <c r="D1751">
        <v>5</v>
      </c>
      <c r="E1751">
        <v>20</v>
      </c>
      <c r="F1751">
        <v>20</v>
      </c>
      <c r="G1751">
        <v>20</v>
      </c>
      <c r="H1751">
        <v>30</v>
      </c>
      <c r="I1751">
        <v>30</v>
      </c>
      <c r="J1751">
        <v>30</v>
      </c>
      <c r="K1751">
        <v>30</v>
      </c>
      <c r="L1751">
        <v>30</v>
      </c>
      <c r="M1751">
        <v>30</v>
      </c>
      <c r="N1751">
        <v>30</v>
      </c>
      <c r="O1751">
        <v>30</v>
      </c>
      <c r="P1751">
        <v>30</v>
      </c>
      <c r="Q1751">
        <v>30</v>
      </c>
      <c r="R1751">
        <v>30</v>
      </c>
      <c r="S1751">
        <v>30</v>
      </c>
      <c r="T1751">
        <v>30</v>
      </c>
      <c r="U1751">
        <v>30</v>
      </c>
      <c r="V1751">
        <v>30</v>
      </c>
      <c r="W1751">
        <v>30</v>
      </c>
      <c r="X1751">
        <v>40</v>
      </c>
      <c r="Y1751" s="145">
        <v>30</v>
      </c>
      <c r="Z1751">
        <v>30</v>
      </c>
      <c r="AA1751">
        <v>30</v>
      </c>
    </row>
    <row r="1752" spans="1:27" x14ac:dyDescent="0.2">
      <c r="A1752" s="89">
        <f>VLOOKUP(C1752,TabellenBDFS!$B$4:$C$2717,2,FALSE)</f>
        <v>244</v>
      </c>
      <c r="B1752" t="str">
        <f t="shared" si="30"/>
        <v>2446</v>
      </c>
      <c r="C1752" t="s">
        <v>250</v>
      </c>
      <c r="D1752">
        <v>6</v>
      </c>
      <c r="E1752">
        <v>120</v>
      </c>
      <c r="F1752">
        <v>140</v>
      </c>
      <c r="G1752">
        <v>140</v>
      </c>
      <c r="H1752">
        <v>140</v>
      </c>
      <c r="I1752">
        <v>150</v>
      </c>
      <c r="J1752">
        <v>150</v>
      </c>
      <c r="K1752">
        <v>150</v>
      </c>
      <c r="L1752">
        <v>150</v>
      </c>
      <c r="M1752">
        <v>160</v>
      </c>
      <c r="N1752">
        <v>160</v>
      </c>
      <c r="O1752">
        <v>150</v>
      </c>
      <c r="P1752">
        <v>160</v>
      </c>
      <c r="Q1752">
        <v>170</v>
      </c>
      <c r="R1752">
        <v>160</v>
      </c>
      <c r="S1752">
        <v>170</v>
      </c>
      <c r="T1752">
        <v>180</v>
      </c>
      <c r="U1752">
        <v>180</v>
      </c>
      <c r="V1752">
        <v>170</v>
      </c>
      <c r="W1752">
        <v>170</v>
      </c>
      <c r="X1752">
        <v>150</v>
      </c>
      <c r="Y1752" s="145">
        <v>150</v>
      </c>
      <c r="Z1752">
        <v>140</v>
      </c>
      <c r="AA1752">
        <v>140</v>
      </c>
    </row>
    <row r="1753" spans="1:27" x14ac:dyDescent="0.2">
      <c r="A1753" s="89">
        <f>VLOOKUP(C1753,TabellenBDFS!$B$4:$C$2717,2,FALSE)</f>
        <v>244</v>
      </c>
      <c r="B1753" t="str">
        <f t="shared" si="30"/>
        <v>2447</v>
      </c>
      <c r="C1753" t="s">
        <v>250</v>
      </c>
      <c r="D1753">
        <v>7</v>
      </c>
      <c r="E1753">
        <v>90</v>
      </c>
      <c r="F1753">
        <v>100</v>
      </c>
      <c r="G1753">
        <v>110</v>
      </c>
      <c r="H1753">
        <v>120</v>
      </c>
      <c r="I1753">
        <v>120</v>
      </c>
      <c r="J1753">
        <v>120</v>
      </c>
      <c r="K1753">
        <v>120</v>
      </c>
      <c r="L1753">
        <v>120</v>
      </c>
      <c r="M1753">
        <v>120</v>
      </c>
      <c r="N1753">
        <v>130</v>
      </c>
      <c r="O1753">
        <v>130</v>
      </c>
      <c r="P1753">
        <v>150</v>
      </c>
      <c r="Q1753">
        <v>140</v>
      </c>
      <c r="R1753">
        <v>110</v>
      </c>
      <c r="S1753">
        <v>120</v>
      </c>
      <c r="T1753">
        <v>130</v>
      </c>
      <c r="U1753">
        <v>140</v>
      </c>
      <c r="V1753">
        <v>120</v>
      </c>
      <c r="W1753">
        <v>110</v>
      </c>
      <c r="X1753">
        <v>120</v>
      </c>
      <c r="Y1753" s="145">
        <v>120</v>
      </c>
      <c r="Z1753">
        <v>130</v>
      </c>
      <c r="AA1753">
        <v>120</v>
      </c>
    </row>
    <row r="1754" spans="1:27" x14ac:dyDescent="0.2">
      <c r="A1754" s="89">
        <f>VLOOKUP(C1754,TabellenBDFS!$B$4:$C$2717,2,FALSE)</f>
        <v>245</v>
      </c>
      <c r="B1754" t="str">
        <f t="shared" si="30"/>
        <v>2451</v>
      </c>
      <c r="C1754" t="s">
        <v>251</v>
      </c>
      <c r="D1754">
        <v>1</v>
      </c>
      <c r="E1754">
        <v>60</v>
      </c>
      <c r="F1754">
        <v>60</v>
      </c>
      <c r="G1754">
        <v>60</v>
      </c>
      <c r="H1754">
        <v>60</v>
      </c>
      <c r="I1754">
        <v>60</v>
      </c>
      <c r="J1754">
        <v>70</v>
      </c>
      <c r="K1754">
        <v>70</v>
      </c>
      <c r="L1754">
        <v>80</v>
      </c>
      <c r="M1754">
        <v>80</v>
      </c>
      <c r="N1754">
        <v>80</v>
      </c>
      <c r="O1754">
        <v>90</v>
      </c>
      <c r="P1754">
        <v>100</v>
      </c>
      <c r="Q1754">
        <v>90</v>
      </c>
      <c r="R1754">
        <v>80</v>
      </c>
      <c r="S1754">
        <v>80</v>
      </c>
      <c r="T1754">
        <v>90</v>
      </c>
      <c r="U1754">
        <v>100</v>
      </c>
      <c r="V1754">
        <v>100</v>
      </c>
      <c r="W1754">
        <v>100</v>
      </c>
      <c r="X1754">
        <v>100</v>
      </c>
      <c r="Y1754" s="145">
        <v>110</v>
      </c>
      <c r="Z1754">
        <v>110</v>
      </c>
      <c r="AA1754">
        <v>120</v>
      </c>
    </row>
    <row r="1755" spans="1:27" x14ac:dyDescent="0.2">
      <c r="A1755" s="89">
        <f>VLOOKUP(C1755,TabellenBDFS!$B$4:$C$2717,2,FALSE)</f>
        <v>245</v>
      </c>
      <c r="B1755" t="str">
        <f t="shared" si="30"/>
        <v>2452</v>
      </c>
      <c r="C1755" t="s">
        <v>251</v>
      </c>
      <c r="D1755">
        <v>2</v>
      </c>
      <c r="E1755">
        <v>0</v>
      </c>
      <c r="F1755">
        <v>0</v>
      </c>
      <c r="G1755">
        <v>0</v>
      </c>
      <c r="H1755">
        <v>0</v>
      </c>
      <c r="I1755">
        <v>0</v>
      </c>
      <c r="J1755">
        <v>0</v>
      </c>
      <c r="K1755">
        <v>0</v>
      </c>
      <c r="L1755">
        <v>0</v>
      </c>
      <c r="M1755">
        <v>0</v>
      </c>
      <c r="N1755">
        <v>0</v>
      </c>
      <c r="O1755">
        <v>0</v>
      </c>
      <c r="P1755">
        <v>0</v>
      </c>
      <c r="Q1755">
        <v>0</v>
      </c>
      <c r="R1755">
        <v>0</v>
      </c>
      <c r="S1755">
        <v>0</v>
      </c>
      <c r="T1755">
        <v>0</v>
      </c>
      <c r="U1755">
        <v>0</v>
      </c>
      <c r="V1755">
        <v>0</v>
      </c>
      <c r="W1755">
        <v>0</v>
      </c>
      <c r="X1755">
        <v>0</v>
      </c>
      <c r="Y1755" s="145">
        <v>0</v>
      </c>
      <c r="Z1755">
        <v>0</v>
      </c>
      <c r="AA1755">
        <v>0</v>
      </c>
    </row>
    <row r="1756" spans="1:27" x14ac:dyDescent="0.2">
      <c r="A1756" s="89">
        <f>VLOOKUP(C1756,TabellenBDFS!$B$4:$C$2717,2,FALSE)</f>
        <v>245</v>
      </c>
      <c r="B1756" t="str">
        <f t="shared" si="30"/>
        <v>2453</v>
      </c>
      <c r="C1756" t="s">
        <v>251</v>
      </c>
      <c r="D1756">
        <v>3</v>
      </c>
      <c r="E1756">
        <v>0</v>
      </c>
      <c r="F1756">
        <v>0</v>
      </c>
      <c r="G1756">
        <v>0</v>
      </c>
      <c r="H1756">
        <v>0</v>
      </c>
      <c r="I1756">
        <v>0</v>
      </c>
      <c r="J1756">
        <v>0</v>
      </c>
      <c r="K1756">
        <v>0</v>
      </c>
      <c r="L1756">
        <v>10</v>
      </c>
      <c r="M1756">
        <v>10</v>
      </c>
      <c r="N1756">
        <v>10</v>
      </c>
      <c r="O1756">
        <v>10</v>
      </c>
      <c r="P1756">
        <v>10</v>
      </c>
      <c r="Q1756">
        <v>10</v>
      </c>
      <c r="R1756">
        <v>10</v>
      </c>
      <c r="S1756">
        <v>10</v>
      </c>
      <c r="T1756">
        <v>10</v>
      </c>
      <c r="U1756">
        <v>10</v>
      </c>
      <c r="V1756">
        <v>10</v>
      </c>
      <c r="W1756">
        <v>10</v>
      </c>
      <c r="X1756">
        <v>10</v>
      </c>
      <c r="Y1756" s="145">
        <v>10</v>
      </c>
      <c r="Z1756">
        <v>10</v>
      </c>
      <c r="AA1756">
        <v>10</v>
      </c>
    </row>
    <row r="1757" spans="1:27" x14ac:dyDescent="0.2">
      <c r="A1757" s="89">
        <f>VLOOKUP(C1757,TabellenBDFS!$B$4:$C$2717,2,FALSE)</f>
        <v>245</v>
      </c>
      <c r="B1757" t="str">
        <f t="shared" si="30"/>
        <v>2454</v>
      </c>
      <c r="C1757" t="s">
        <v>251</v>
      </c>
      <c r="D1757">
        <v>4</v>
      </c>
      <c r="E1757">
        <v>0</v>
      </c>
      <c r="F1757">
        <v>0</v>
      </c>
      <c r="G1757">
        <v>0</v>
      </c>
      <c r="H1757">
        <v>0</v>
      </c>
      <c r="I1757">
        <v>0</v>
      </c>
      <c r="J1757">
        <v>0</v>
      </c>
      <c r="K1757">
        <v>0</v>
      </c>
      <c r="L1757">
        <v>0</v>
      </c>
      <c r="M1757">
        <v>0</v>
      </c>
      <c r="N1757">
        <v>0</v>
      </c>
      <c r="O1757">
        <v>0</v>
      </c>
      <c r="P1757">
        <v>0</v>
      </c>
      <c r="Q1757">
        <v>0</v>
      </c>
      <c r="R1757">
        <v>0</v>
      </c>
      <c r="S1757">
        <v>0</v>
      </c>
      <c r="T1757">
        <v>0</v>
      </c>
      <c r="U1757">
        <v>0</v>
      </c>
      <c r="V1757">
        <v>0</v>
      </c>
      <c r="W1757">
        <v>0</v>
      </c>
      <c r="X1757">
        <v>0</v>
      </c>
      <c r="Y1757" s="145">
        <v>0</v>
      </c>
      <c r="Z1757">
        <v>0</v>
      </c>
      <c r="AA1757">
        <v>0</v>
      </c>
    </row>
    <row r="1758" spans="1:27" x14ac:dyDescent="0.2">
      <c r="A1758" s="89">
        <f>VLOOKUP(C1758,TabellenBDFS!$B$4:$C$2717,2,FALSE)</f>
        <v>245</v>
      </c>
      <c r="B1758" t="str">
        <f t="shared" si="30"/>
        <v>2455</v>
      </c>
      <c r="C1758" t="s">
        <v>251</v>
      </c>
      <c r="D1758">
        <v>5</v>
      </c>
      <c r="E1758">
        <v>0</v>
      </c>
      <c r="F1758">
        <v>0</v>
      </c>
      <c r="G1758">
        <v>0</v>
      </c>
      <c r="H1758">
        <v>0</v>
      </c>
      <c r="I1758">
        <v>0</v>
      </c>
      <c r="J1758">
        <v>0</v>
      </c>
      <c r="K1758">
        <v>0</v>
      </c>
      <c r="L1758">
        <v>0</v>
      </c>
      <c r="M1758">
        <v>0</v>
      </c>
      <c r="N1758">
        <v>0</v>
      </c>
      <c r="O1758">
        <v>0</v>
      </c>
      <c r="P1758">
        <v>0</v>
      </c>
      <c r="Q1758">
        <v>0</v>
      </c>
      <c r="R1758">
        <v>0</v>
      </c>
      <c r="S1758">
        <v>0</v>
      </c>
      <c r="T1758">
        <v>0</v>
      </c>
      <c r="U1758">
        <v>0</v>
      </c>
      <c r="V1758">
        <v>0</v>
      </c>
      <c r="W1758">
        <v>0</v>
      </c>
      <c r="X1758">
        <v>0</v>
      </c>
      <c r="Y1758" s="145">
        <v>0</v>
      </c>
      <c r="Z1758">
        <v>0</v>
      </c>
      <c r="AA1758">
        <v>0</v>
      </c>
    </row>
    <row r="1759" spans="1:27" x14ac:dyDescent="0.2">
      <c r="A1759" s="89">
        <f>VLOOKUP(C1759,TabellenBDFS!$B$4:$C$2717,2,FALSE)</f>
        <v>245</v>
      </c>
      <c r="B1759" t="str">
        <f t="shared" si="30"/>
        <v>2456</v>
      </c>
      <c r="C1759" t="s">
        <v>251</v>
      </c>
      <c r="D1759">
        <v>6</v>
      </c>
      <c r="E1759">
        <v>30</v>
      </c>
      <c r="F1759">
        <v>30</v>
      </c>
      <c r="G1759">
        <v>30</v>
      </c>
      <c r="H1759">
        <v>30</v>
      </c>
      <c r="I1759">
        <v>30</v>
      </c>
      <c r="J1759">
        <v>30</v>
      </c>
      <c r="K1759">
        <v>30</v>
      </c>
      <c r="L1759">
        <v>40</v>
      </c>
      <c r="M1759">
        <v>40</v>
      </c>
      <c r="N1759">
        <v>40</v>
      </c>
      <c r="O1759">
        <v>40</v>
      </c>
      <c r="P1759">
        <v>40</v>
      </c>
      <c r="Q1759">
        <v>40</v>
      </c>
      <c r="R1759">
        <v>40</v>
      </c>
      <c r="S1759">
        <v>40</v>
      </c>
      <c r="T1759">
        <v>40</v>
      </c>
      <c r="U1759">
        <v>40</v>
      </c>
      <c r="V1759">
        <v>50</v>
      </c>
      <c r="W1759">
        <v>50</v>
      </c>
      <c r="X1759">
        <v>50</v>
      </c>
      <c r="Y1759" s="145">
        <v>50</v>
      </c>
      <c r="Z1759">
        <v>50</v>
      </c>
      <c r="AA1759">
        <v>50</v>
      </c>
    </row>
    <row r="1760" spans="1:27" x14ac:dyDescent="0.2">
      <c r="A1760" s="89">
        <f>VLOOKUP(C1760,TabellenBDFS!$B$4:$C$2717,2,FALSE)</f>
        <v>245</v>
      </c>
      <c r="B1760" t="str">
        <f t="shared" si="30"/>
        <v>2457</v>
      </c>
      <c r="C1760" t="s">
        <v>251</v>
      </c>
      <c r="D1760">
        <v>7</v>
      </c>
      <c r="E1760">
        <v>30</v>
      </c>
      <c r="F1760">
        <v>30</v>
      </c>
      <c r="G1760">
        <v>30</v>
      </c>
      <c r="H1760">
        <v>30</v>
      </c>
      <c r="I1760">
        <v>30</v>
      </c>
      <c r="J1760">
        <v>30</v>
      </c>
      <c r="K1760">
        <v>40</v>
      </c>
      <c r="L1760">
        <v>30</v>
      </c>
      <c r="M1760">
        <v>40</v>
      </c>
      <c r="N1760">
        <v>30</v>
      </c>
      <c r="O1760">
        <v>40</v>
      </c>
      <c r="P1760">
        <v>50</v>
      </c>
      <c r="Q1760">
        <v>40</v>
      </c>
      <c r="R1760">
        <v>30</v>
      </c>
      <c r="S1760">
        <v>30</v>
      </c>
      <c r="T1760">
        <v>30</v>
      </c>
      <c r="U1760">
        <v>40</v>
      </c>
      <c r="V1760">
        <v>40</v>
      </c>
      <c r="W1760">
        <v>40</v>
      </c>
      <c r="X1760">
        <v>40</v>
      </c>
      <c r="Y1760" s="145">
        <v>50</v>
      </c>
      <c r="Z1760">
        <v>50</v>
      </c>
      <c r="AA1760">
        <v>60</v>
      </c>
    </row>
    <row r="1761" spans="1:27" x14ac:dyDescent="0.2">
      <c r="A1761" s="89">
        <f>VLOOKUP(C1761,TabellenBDFS!$B$4:$C$2717,2,FALSE)</f>
        <v>246</v>
      </c>
      <c r="B1761" t="str">
        <f t="shared" si="30"/>
        <v>2461</v>
      </c>
      <c r="C1761" t="s">
        <v>252</v>
      </c>
      <c r="D1761">
        <v>1</v>
      </c>
      <c r="E1761">
        <v>70</v>
      </c>
      <c r="F1761">
        <v>70</v>
      </c>
      <c r="G1761">
        <v>60</v>
      </c>
      <c r="H1761">
        <v>60</v>
      </c>
      <c r="I1761">
        <v>60</v>
      </c>
      <c r="J1761">
        <v>80</v>
      </c>
      <c r="K1761">
        <v>80</v>
      </c>
      <c r="L1761">
        <v>80</v>
      </c>
      <c r="M1761">
        <v>60</v>
      </c>
      <c r="N1761">
        <v>60</v>
      </c>
      <c r="O1761">
        <v>70</v>
      </c>
      <c r="P1761">
        <v>80</v>
      </c>
      <c r="Q1761">
        <v>100</v>
      </c>
      <c r="R1761">
        <v>60</v>
      </c>
      <c r="S1761">
        <v>60</v>
      </c>
      <c r="T1761">
        <v>70</v>
      </c>
      <c r="U1761">
        <v>70</v>
      </c>
      <c r="V1761">
        <v>70</v>
      </c>
      <c r="W1761">
        <v>70</v>
      </c>
      <c r="X1761">
        <v>70</v>
      </c>
      <c r="Y1761" s="145">
        <v>70</v>
      </c>
      <c r="Z1761">
        <v>70</v>
      </c>
      <c r="AA1761">
        <v>70</v>
      </c>
    </row>
    <row r="1762" spans="1:27" x14ac:dyDescent="0.2">
      <c r="A1762" s="89">
        <f>VLOOKUP(C1762,TabellenBDFS!$B$4:$C$2717,2,FALSE)</f>
        <v>246</v>
      </c>
      <c r="B1762" t="str">
        <f t="shared" si="30"/>
        <v>2462</v>
      </c>
      <c r="C1762" t="s">
        <v>252</v>
      </c>
      <c r="D1762">
        <v>2</v>
      </c>
      <c r="E1762">
        <v>0</v>
      </c>
      <c r="F1762">
        <v>10</v>
      </c>
      <c r="G1762">
        <v>10</v>
      </c>
      <c r="H1762">
        <v>10</v>
      </c>
      <c r="I1762">
        <v>10</v>
      </c>
      <c r="J1762">
        <v>10</v>
      </c>
      <c r="K1762">
        <v>10</v>
      </c>
      <c r="L1762">
        <v>10</v>
      </c>
      <c r="M1762">
        <v>10</v>
      </c>
      <c r="N1762">
        <v>10</v>
      </c>
      <c r="O1762">
        <v>10</v>
      </c>
      <c r="P1762">
        <v>10</v>
      </c>
      <c r="Q1762">
        <v>10</v>
      </c>
      <c r="R1762">
        <v>0</v>
      </c>
      <c r="S1762">
        <v>0</v>
      </c>
      <c r="T1762">
        <v>0</v>
      </c>
      <c r="U1762">
        <v>0</v>
      </c>
      <c r="V1762">
        <v>0</v>
      </c>
      <c r="W1762">
        <v>0</v>
      </c>
      <c r="X1762">
        <v>0</v>
      </c>
      <c r="Y1762" s="145">
        <v>0</v>
      </c>
      <c r="Z1762">
        <v>0</v>
      </c>
      <c r="AA1762">
        <v>0</v>
      </c>
    </row>
    <row r="1763" spans="1:27" x14ac:dyDescent="0.2">
      <c r="A1763" s="89">
        <f>VLOOKUP(C1763,TabellenBDFS!$B$4:$C$2717,2,FALSE)</f>
        <v>246</v>
      </c>
      <c r="B1763" t="str">
        <f t="shared" si="30"/>
        <v>2463</v>
      </c>
      <c r="C1763" t="s">
        <v>252</v>
      </c>
      <c r="D1763">
        <v>3</v>
      </c>
      <c r="E1763">
        <v>0</v>
      </c>
      <c r="F1763">
        <v>0</v>
      </c>
      <c r="G1763">
        <v>0</v>
      </c>
      <c r="H1763">
        <v>0</v>
      </c>
      <c r="I1763">
        <v>0</v>
      </c>
      <c r="J1763">
        <v>0</v>
      </c>
      <c r="K1763">
        <v>10</v>
      </c>
      <c r="L1763">
        <v>10</v>
      </c>
      <c r="M1763">
        <v>0</v>
      </c>
      <c r="N1763">
        <v>0</v>
      </c>
      <c r="O1763">
        <v>10</v>
      </c>
      <c r="P1763">
        <v>10</v>
      </c>
      <c r="Q1763">
        <v>10</v>
      </c>
      <c r="R1763">
        <v>10</v>
      </c>
      <c r="S1763">
        <v>10</v>
      </c>
      <c r="T1763">
        <v>10</v>
      </c>
      <c r="U1763">
        <v>10</v>
      </c>
      <c r="V1763">
        <v>10</v>
      </c>
      <c r="W1763">
        <v>10</v>
      </c>
      <c r="X1763">
        <v>10</v>
      </c>
      <c r="Y1763" s="145">
        <v>20</v>
      </c>
      <c r="Z1763">
        <v>20</v>
      </c>
      <c r="AA1763">
        <v>20</v>
      </c>
    </row>
    <row r="1764" spans="1:27" x14ac:dyDescent="0.2">
      <c r="A1764" s="89">
        <f>VLOOKUP(C1764,TabellenBDFS!$B$4:$C$2717,2,FALSE)</f>
        <v>246</v>
      </c>
      <c r="B1764" t="str">
        <f t="shared" si="30"/>
        <v>2464</v>
      </c>
      <c r="C1764" t="s">
        <v>252</v>
      </c>
      <c r="D1764">
        <v>4</v>
      </c>
      <c r="E1764">
        <v>0</v>
      </c>
      <c r="F1764">
        <v>0</v>
      </c>
      <c r="G1764">
        <v>0</v>
      </c>
      <c r="H1764">
        <v>0</v>
      </c>
      <c r="I1764">
        <v>0</v>
      </c>
      <c r="J1764">
        <v>0</v>
      </c>
      <c r="K1764">
        <v>0</v>
      </c>
      <c r="L1764">
        <v>0</v>
      </c>
      <c r="M1764">
        <v>0</v>
      </c>
      <c r="N1764">
        <v>0</v>
      </c>
      <c r="O1764">
        <v>0</v>
      </c>
      <c r="P1764">
        <v>0</v>
      </c>
      <c r="Q1764">
        <v>0</v>
      </c>
      <c r="R1764">
        <v>0</v>
      </c>
      <c r="S1764">
        <v>0</v>
      </c>
      <c r="T1764">
        <v>0</v>
      </c>
      <c r="U1764">
        <v>0</v>
      </c>
      <c r="V1764">
        <v>0</v>
      </c>
      <c r="W1764">
        <v>0</v>
      </c>
      <c r="X1764">
        <v>0</v>
      </c>
      <c r="Y1764" s="145">
        <v>10</v>
      </c>
      <c r="Z1764">
        <v>10</v>
      </c>
      <c r="AA1764">
        <v>10</v>
      </c>
    </row>
    <row r="1765" spans="1:27" x14ac:dyDescent="0.2">
      <c r="A1765" s="89">
        <f>VLOOKUP(C1765,TabellenBDFS!$B$4:$C$2717,2,FALSE)</f>
        <v>246</v>
      </c>
      <c r="B1765" t="str">
        <f t="shared" si="30"/>
        <v>2465</v>
      </c>
      <c r="C1765" t="s">
        <v>252</v>
      </c>
      <c r="D1765">
        <v>5</v>
      </c>
      <c r="E1765">
        <v>10</v>
      </c>
      <c r="F1765">
        <v>10</v>
      </c>
      <c r="G1765">
        <v>10</v>
      </c>
      <c r="H1765">
        <v>10</v>
      </c>
      <c r="I1765">
        <v>10</v>
      </c>
      <c r="J1765">
        <v>10</v>
      </c>
      <c r="K1765">
        <v>10</v>
      </c>
      <c r="L1765">
        <v>10</v>
      </c>
      <c r="M1765">
        <v>10</v>
      </c>
      <c r="N1765">
        <v>10</v>
      </c>
      <c r="O1765">
        <v>10</v>
      </c>
      <c r="P1765">
        <v>10</v>
      </c>
      <c r="Q1765">
        <v>10</v>
      </c>
      <c r="R1765">
        <v>0</v>
      </c>
      <c r="S1765">
        <v>0</v>
      </c>
      <c r="T1765">
        <v>10</v>
      </c>
      <c r="U1765">
        <v>10</v>
      </c>
      <c r="V1765">
        <v>10</v>
      </c>
      <c r="W1765">
        <v>10</v>
      </c>
      <c r="X1765">
        <v>10</v>
      </c>
      <c r="Y1765" s="145">
        <v>10</v>
      </c>
      <c r="Z1765">
        <v>10</v>
      </c>
      <c r="AA1765">
        <v>10</v>
      </c>
    </row>
    <row r="1766" spans="1:27" x14ac:dyDescent="0.2">
      <c r="A1766" s="89">
        <f>VLOOKUP(C1766,TabellenBDFS!$B$4:$C$2717,2,FALSE)</f>
        <v>246</v>
      </c>
      <c r="B1766" t="str">
        <f t="shared" si="30"/>
        <v>2466</v>
      </c>
      <c r="C1766" t="s">
        <v>252</v>
      </c>
      <c r="D1766">
        <v>6</v>
      </c>
      <c r="E1766">
        <v>20</v>
      </c>
      <c r="F1766">
        <v>20</v>
      </c>
      <c r="G1766">
        <v>20</v>
      </c>
      <c r="H1766">
        <v>10</v>
      </c>
      <c r="I1766">
        <v>10</v>
      </c>
      <c r="J1766">
        <v>20</v>
      </c>
      <c r="K1766">
        <v>20</v>
      </c>
      <c r="L1766">
        <v>10</v>
      </c>
      <c r="M1766">
        <v>10</v>
      </c>
      <c r="N1766">
        <v>10</v>
      </c>
      <c r="O1766">
        <v>10</v>
      </c>
      <c r="P1766">
        <v>10</v>
      </c>
      <c r="Q1766">
        <v>10</v>
      </c>
      <c r="R1766">
        <v>10</v>
      </c>
      <c r="S1766">
        <v>10</v>
      </c>
      <c r="T1766">
        <v>10</v>
      </c>
      <c r="U1766">
        <v>10</v>
      </c>
      <c r="V1766">
        <v>10</v>
      </c>
      <c r="W1766">
        <v>10</v>
      </c>
      <c r="X1766">
        <v>10</v>
      </c>
      <c r="Y1766" s="145">
        <v>10</v>
      </c>
      <c r="Z1766">
        <v>10</v>
      </c>
      <c r="AA1766">
        <v>10</v>
      </c>
    </row>
    <row r="1767" spans="1:27" x14ac:dyDescent="0.2">
      <c r="A1767" s="89">
        <f>VLOOKUP(C1767,TabellenBDFS!$B$4:$C$2717,2,FALSE)</f>
        <v>246</v>
      </c>
      <c r="B1767" t="str">
        <f t="shared" si="30"/>
        <v>2467</v>
      </c>
      <c r="C1767" t="s">
        <v>252</v>
      </c>
      <c r="D1767">
        <v>7</v>
      </c>
      <c r="E1767">
        <v>40</v>
      </c>
      <c r="F1767">
        <v>40</v>
      </c>
      <c r="G1767">
        <v>30</v>
      </c>
      <c r="H1767">
        <v>30</v>
      </c>
      <c r="I1767">
        <v>30</v>
      </c>
      <c r="J1767">
        <v>40</v>
      </c>
      <c r="K1767">
        <v>50</v>
      </c>
      <c r="L1767">
        <v>50</v>
      </c>
      <c r="M1767">
        <v>30</v>
      </c>
      <c r="N1767">
        <v>40</v>
      </c>
      <c r="O1767">
        <v>40</v>
      </c>
      <c r="P1767">
        <v>40</v>
      </c>
      <c r="Q1767">
        <v>60</v>
      </c>
      <c r="R1767">
        <v>30</v>
      </c>
      <c r="S1767">
        <v>40</v>
      </c>
      <c r="T1767">
        <v>40</v>
      </c>
      <c r="U1767">
        <v>40</v>
      </c>
      <c r="V1767">
        <v>30</v>
      </c>
      <c r="W1767">
        <v>30</v>
      </c>
      <c r="X1767">
        <v>40</v>
      </c>
      <c r="Y1767" s="145">
        <v>30</v>
      </c>
      <c r="Z1767">
        <v>30</v>
      </c>
      <c r="AA1767">
        <v>30</v>
      </c>
    </row>
    <row r="1768" spans="1:27" x14ac:dyDescent="0.2">
      <c r="A1768" s="89">
        <f>VLOOKUP(C1768,TabellenBDFS!$B$4:$C$2717,2,FALSE)</f>
        <v>247</v>
      </c>
      <c r="B1768" t="str">
        <f t="shared" si="30"/>
        <v>2471</v>
      </c>
      <c r="C1768" t="s">
        <v>253</v>
      </c>
      <c r="D1768">
        <v>1</v>
      </c>
      <c r="E1768">
        <v>330</v>
      </c>
      <c r="F1768">
        <v>350</v>
      </c>
      <c r="G1768">
        <v>400</v>
      </c>
      <c r="H1768">
        <v>380</v>
      </c>
      <c r="I1768">
        <v>410</v>
      </c>
      <c r="J1768">
        <v>410</v>
      </c>
      <c r="K1768">
        <v>420</v>
      </c>
      <c r="L1768">
        <v>450</v>
      </c>
      <c r="M1768">
        <v>490</v>
      </c>
      <c r="N1768">
        <v>480</v>
      </c>
      <c r="O1768">
        <v>520</v>
      </c>
      <c r="P1768">
        <v>540</v>
      </c>
      <c r="Q1768">
        <v>520</v>
      </c>
      <c r="R1768">
        <v>560</v>
      </c>
      <c r="S1768">
        <v>590</v>
      </c>
      <c r="T1768">
        <v>650</v>
      </c>
      <c r="U1768">
        <v>690</v>
      </c>
      <c r="V1768">
        <v>680</v>
      </c>
      <c r="W1768">
        <v>710</v>
      </c>
      <c r="X1768">
        <v>740</v>
      </c>
      <c r="Y1768" s="145">
        <v>710</v>
      </c>
      <c r="Z1768">
        <v>640</v>
      </c>
      <c r="AA1768">
        <v>630</v>
      </c>
    </row>
    <row r="1769" spans="1:27" x14ac:dyDescent="0.2">
      <c r="A1769" s="89">
        <f>VLOOKUP(C1769,TabellenBDFS!$B$4:$C$2717,2,FALSE)</f>
        <v>247</v>
      </c>
      <c r="B1769" t="str">
        <f t="shared" si="30"/>
        <v>2472</v>
      </c>
      <c r="C1769" t="s">
        <v>253</v>
      </c>
      <c r="D1769">
        <v>2</v>
      </c>
      <c r="E1769">
        <v>90</v>
      </c>
      <c r="F1769">
        <v>90</v>
      </c>
      <c r="G1769">
        <v>90</v>
      </c>
      <c r="H1769">
        <v>80</v>
      </c>
      <c r="I1769">
        <v>80</v>
      </c>
      <c r="J1769">
        <v>80</v>
      </c>
      <c r="K1769">
        <v>80</v>
      </c>
      <c r="L1769">
        <v>70</v>
      </c>
      <c r="M1769">
        <v>80</v>
      </c>
      <c r="N1769">
        <v>80</v>
      </c>
      <c r="O1769">
        <v>70</v>
      </c>
      <c r="P1769">
        <v>70</v>
      </c>
      <c r="Q1769">
        <v>60</v>
      </c>
      <c r="R1769">
        <v>60</v>
      </c>
      <c r="S1769">
        <v>60</v>
      </c>
      <c r="T1769">
        <v>60</v>
      </c>
      <c r="U1769">
        <v>70</v>
      </c>
      <c r="V1769">
        <v>60</v>
      </c>
      <c r="W1769">
        <v>60</v>
      </c>
      <c r="X1769">
        <v>60</v>
      </c>
      <c r="Y1769" s="145">
        <v>60</v>
      </c>
      <c r="Z1769">
        <v>60</v>
      </c>
      <c r="AA1769">
        <v>50</v>
      </c>
    </row>
    <row r="1770" spans="1:27" x14ac:dyDescent="0.2">
      <c r="A1770" s="89">
        <f>VLOOKUP(C1770,TabellenBDFS!$B$4:$C$2717,2,FALSE)</f>
        <v>247</v>
      </c>
      <c r="B1770" t="str">
        <f t="shared" si="30"/>
        <v>2473</v>
      </c>
      <c r="C1770" t="s">
        <v>253</v>
      </c>
      <c r="D1770">
        <v>3</v>
      </c>
      <c r="E1770">
        <v>0</v>
      </c>
      <c r="F1770">
        <v>0</v>
      </c>
      <c r="G1770">
        <v>10</v>
      </c>
      <c r="H1770">
        <v>20</v>
      </c>
      <c r="I1770">
        <v>20</v>
      </c>
      <c r="J1770">
        <v>20</v>
      </c>
      <c r="K1770">
        <v>30</v>
      </c>
      <c r="L1770">
        <v>30</v>
      </c>
      <c r="M1770">
        <v>40</v>
      </c>
      <c r="N1770">
        <v>50</v>
      </c>
      <c r="O1770">
        <v>60</v>
      </c>
      <c r="P1770">
        <v>70</v>
      </c>
      <c r="Q1770">
        <v>70</v>
      </c>
      <c r="R1770">
        <v>120</v>
      </c>
      <c r="S1770">
        <v>130</v>
      </c>
      <c r="T1770">
        <v>150</v>
      </c>
      <c r="U1770">
        <v>150</v>
      </c>
      <c r="V1770">
        <v>160</v>
      </c>
      <c r="W1770">
        <v>160</v>
      </c>
      <c r="X1770">
        <v>170</v>
      </c>
      <c r="Y1770" s="145">
        <v>170</v>
      </c>
      <c r="Z1770">
        <v>140</v>
      </c>
      <c r="AA1770">
        <v>150</v>
      </c>
    </row>
    <row r="1771" spans="1:27" x14ac:dyDescent="0.2">
      <c r="A1771" s="89">
        <f>VLOOKUP(C1771,TabellenBDFS!$B$4:$C$2717,2,FALSE)</f>
        <v>247</v>
      </c>
      <c r="B1771" t="str">
        <f t="shared" si="30"/>
        <v>2474</v>
      </c>
      <c r="C1771" t="s">
        <v>253</v>
      </c>
      <c r="D1771">
        <v>4</v>
      </c>
      <c r="E1771">
        <v>0</v>
      </c>
      <c r="F1771">
        <v>0</v>
      </c>
      <c r="G1771">
        <v>0</v>
      </c>
      <c r="H1771">
        <v>0</v>
      </c>
      <c r="I1771">
        <v>0</v>
      </c>
      <c r="J1771">
        <v>0</v>
      </c>
      <c r="K1771">
        <v>0</v>
      </c>
      <c r="L1771">
        <v>10</v>
      </c>
      <c r="M1771">
        <v>10</v>
      </c>
      <c r="N1771">
        <v>20</v>
      </c>
      <c r="O1771">
        <v>30</v>
      </c>
      <c r="P1771">
        <v>30</v>
      </c>
      <c r="Q1771">
        <v>20</v>
      </c>
      <c r="R1771">
        <v>30</v>
      </c>
      <c r="S1771">
        <v>40</v>
      </c>
      <c r="T1771">
        <v>40</v>
      </c>
      <c r="U1771">
        <v>40</v>
      </c>
      <c r="V1771">
        <v>40</v>
      </c>
      <c r="W1771">
        <v>40</v>
      </c>
      <c r="X1771">
        <v>30</v>
      </c>
      <c r="Y1771" s="145">
        <v>30</v>
      </c>
      <c r="Z1771">
        <v>30</v>
      </c>
      <c r="AA1771">
        <v>20</v>
      </c>
    </row>
    <row r="1772" spans="1:27" x14ac:dyDescent="0.2">
      <c r="A1772" s="89">
        <f>VLOOKUP(C1772,TabellenBDFS!$B$4:$C$2717,2,FALSE)</f>
        <v>247</v>
      </c>
      <c r="B1772" t="str">
        <f t="shared" si="30"/>
        <v>2475</v>
      </c>
      <c r="C1772" t="s">
        <v>253</v>
      </c>
      <c r="D1772">
        <v>5</v>
      </c>
      <c r="E1772">
        <v>30</v>
      </c>
      <c r="F1772">
        <v>30</v>
      </c>
      <c r="G1772">
        <v>30</v>
      </c>
      <c r="H1772">
        <v>30</v>
      </c>
      <c r="I1772">
        <v>30</v>
      </c>
      <c r="J1772">
        <v>30</v>
      </c>
      <c r="K1772">
        <v>20</v>
      </c>
      <c r="L1772">
        <v>20</v>
      </c>
      <c r="M1772">
        <v>20</v>
      </c>
      <c r="N1772">
        <v>20</v>
      </c>
      <c r="O1772">
        <v>20</v>
      </c>
      <c r="P1772">
        <v>20</v>
      </c>
      <c r="Q1772">
        <v>10</v>
      </c>
      <c r="R1772">
        <v>10</v>
      </c>
      <c r="S1772">
        <v>10</v>
      </c>
      <c r="T1772">
        <v>10</v>
      </c>
      <c r="U1772">
        <v>20</v>
      </c>
      <c r="V1772">
        <v>20</v>
      </c>
      <c r="W1772">
        <v>20</v>
      </c>
      <c r="X1772">
        <v>10</v>
      </c>
      <c r="Y1772" s="145">
        <v>10</v>
      </c>
      <c r="Z1772">
        <v>10</v>
      </c>
      <c r="AA1772">
        <v>10</v>
      </c>
    </row>
    <row r="1773" spans="1:27" x14ac:dyDescent="0.2">
      <c r="A1773" s="89">
        <f>VLOOKUP(C1773,TabellenBDFS!$B$4:$C$2717,2,FALSE)</f>
        <v>247</v>
      </c>
      <c r="B1773" t="str">
        <f t="shared" si="30"/>
        <v>2476</v>
      </c>
      <c r="C1773" t="s">
        <v>253</v>
      </c>
      <c r="D1773">
        <v>6</v>
      </c>
      <c r="E1773">
        <v>130</v>
      </c>
      <c r="F1773">
        <v>140</v>
      </c>
      <c r="G1773">
        <v>200</v>
      </c>
      <c r="H1773">
        <v>160</v>
      </c>
      <c r="I1773">
        <v>160</v>
      </c>
      <c r="J1773">
        <v>160</v>
      </c>
      <c r="K1773">
        <v>160</v>
      </c>
      <c r="L1773">
        <v>170</v>
      </c>
      <c r="M1773">
        <v>160</v>
      </c>
      <c r="N1773">
        <v>170</v>
      </c>
      <c r="O1773">
        <v>190</v>
      </c>
      <c r="P1773">
        <v>200</v>
      </c>
      <c r="Q1773">
        <v>200</v>
      </c>
      <c r="R1773">
        <v>200</v>
      </c>
      <c r="S1773">
        <v>210</v>
      </c>
      <c r="T1773">
        <v>230</v>
      </c>
      <c r="U1773">
        <v>240</v>
      </c>
      <c r="V1773">
        <v>230</v>
      </c>
      <c r="W1773">
        <v>230</v>
      </c>
      <c r="X1773">
        <v>230</v>
      </c>
      <c r="Y1773" s="145">
        <v>220</v>
      </c>
      <c r="Z1773">
        <v>210</v>
      </c>
      <c r="AA1773">
        <v>200</v>
      </c>
    </row>
    <row r="1774" spans="1:27" x14ac:dyDescent="0.2">
      <c r="A1774" s="89">
        <f>VLOOKUP(C1774,TabellenBDFS!$B$4:$C$2717,2,FALSE)</f>
        <v>247</v>
      </c>
      <c r="B1774" t="str">
        <f t="shared" si="30"/>
        <v>2477</v>
      </c>
      <c r="C1774" t="s">
        <v>253</v>
      </c>
      <c r="D1774">
        <v>7</v>
      </c>
      <c r="E1774">
        <v>80</v>
      </c>
      <c r="F1774">
        <v>90</v>
      </c>
      <c r="G1774">
        <v>90</v>
      </c>
      <c r="H1774">
        <v>90</v>
      </c>
      <c r="I1774">
        <v>120</v>
      </c>
      <c r="J1774">
        <v>120</v>
      </c>
      <c r="K1774">
        <v>130</v>
      </c>
      <c r="L1774">
        <v>140</v>
      </c>
      <c r="M1774">
        <v>180</v>
      </c>
      <c r="N1774">
        <v>160</v>
      </c>
      <c r="O1774">
        <v>160</v>
      </c>
      <c r="P1774">
        <v>170</v>
      </c>
      <c r="Q1774">
        <v>150</v>
      </c>
      <c r="R1774">
        <v>140</v>
      </c>
      <c r="S1774">
        <v>150</v>
      </c>
      <c r="T1774">
        <v>170</v>
      </c>
      <c r="U1774">
        <v>190</v>
      </c>
      <c r="V1774">
        <v>170</v>
      </c>
      <c r="W1774">
        <v>190</v>
      </c>
      <c r="X1774">
        <v>240</v>
      </c>
      <c r="Y1774" s="145">
        <v>210</v>
      </c>
      <c r="Z1774">
        <v>200</v>
      </c>
      <c r="AA1774">
        <v>190</v>
      </c>
    </row>
    <row r="1775" spans="1:27" x14ac:dyDescent="0.2">
      <c r="A1775" s="89">
        <f>VLOOKUP(C1775,TabellenBDFS!$B$4:$C$2717,2,FALSE)</f>
        <v>248</v>
      </c>
      <c r="B1775" t="str">
        <f t="shared" si="30"/>
        <v>2481</v>
      </c>
      <c r="C1775" t="s">
        <v>254</v>
      </c>
      <c r="D1775">
        <v>1</v>
      </c>
      <c r="E1775">
        <v>760</v>
      </c>
      <c r="F1775">
        <v>800</v>
      </c>
      <c r="G1775">
        <v>760</v>
      </c>
      <c r="H1775">
        <v>740</v>
      </c>
      <c r="I1775">
        <v>790</v>
      </c>
      <c r="J1775">
        <v>800</v>
      </c>
      <c r="K1775">
        <v>830</v>
      </c>
      <c r="L1775">
        <v>850</v>
      </c>
      <c r="M1775">
        <v>860</v>
      </c>
      <c r="N1775">
        <v>880</v>
      </c>
      <c r="O1775">
        <v>860</v>
      </c>
      <c r="P1775">
        <v>870</v>
      </c>
      <c r="Q1775">
        <v>890</v>
      </c>
      <c r="R1775">
        <v>900</v>
      </c>
      <c r="S1775">
        <v>990</v>
      </c>
      <c r="T1775">
        <v>1060</v>
      </c>
      <c r="U1775">
        <v>1120</v>
      </c>
      <c r="V1775">
        <v>1100</v>
      </c>
      <c r="W1775">
        <v>1100</v>
      </c>
      <c r="X1775">
        <v>1090</v>
      </c>
      <c r="Y1775" s="145">
        <v>1080</v>
      </c>
      <c r="Z1775">
        <v>1090</v>
      </c>
      <c r="AA1775">
        <v>1080</v>
      </c>
    </row>
    <row r="1776" spans="1:27" x14ac:dyDescent="0.2">
      <c r="A1776" s="89">
        <f>VLOOKUP(C1776,TabellenBDFS!$B$4:$C$2717,2,FALSE)</f>
        <v>248</v>
      </c>
      <c r="B1776" t="str">
        <f t="shared" si="30"/>
        <v>2482</v>
      </c>
      <c r="C1776" t="s">
        <v>254</v>
      </c>
      <c r="D1776">
        <v>2</v>
      </c>
      <c r="E1776">
        <v>120</v>
      </c>
      <c r="F1776">
        <v>110</v>
      </c>
      <c r="G1776">
        <v>100</v>
      </c>
      <c r="H1776">
        <v>80</v>
      </c>
      <c r="I1776">
        <v>90</v>
      </c>
      <c r="J1776">
        <v>80</v>
      </c>
      <c r="K1776">
        <v>80</v>
      </c>
      <c r="L1776">
        <v>70</v>
      </c>
      <c r="M1776">
        <v>70</v>
      </c>
      <c r="N1776">
        <v>70</v>
      </c>
      <c r="O1776">
        <v>60</v>
      </c>
      <c r="P1776">
        <v>60</v>
      </c>
      <c r="Q1776">
        <v>60</v>
      </c>
      <c r="R1776">
        <v>60</v>
      </c>
      <c r="S1776">
        <v>60</v>
      </c>
      <c r="T1776">
        <v>60</v>
      </c>
      <c r="U1776">
        <v>60</v>
      </c>
      <c r="V1776">
        <v>40</v>
      </c>
      <c r="W1776">
        <v>40</v>
      </c>
      <c r="X1776">
        <v>40</v>
      </c>
      <c r="Y1776" s="145">
        <v>40</v>
      </c>
      <c r="Z1776">
        <v>40</v>
      </c>
      <c r="AA1776">
        <v>40</v>
      </c>
    </row>
    <row r="1777" spans="1:27" x14ac:dyDescent="0.2">
      <c r="A1777" s="89">
        <f>VLOOKUP(C1777,TabellenBDFS!$B$4:$C$2717,2,FALSE)</f>
        <v>248</v>
      </c>
      <c r="B1777" t="str">
        <f t="shared" si="30"/>
        <v>2483</v>
      </c>
      <c r="C1777" t="s">
        <v>254</v>
      </c>
      <c r="D1777">
        <v>3</v>
      </c>
      <c r="E1777">
        <v>0</v>
      </c>
      <c r="F1777">
        <v>10</v>
      </c>
      <c r="G1777">
        <v>10</v>
      </c>
      <c r="H1777">
        <v>30</v>
      </c>
      <c r="I1777">
        <v>30</v>
      </c>
      <c r="J1777">
        <v>40</v>
      </c>
      <c r="K1777">
        <v>40</v>
      </c>
      <c r="L1777">
        <v>50</v>
      </c>
      <c r="M1777">
        <v>50</v>
      </c>
      <c r="N1777">
        <v>50</v>
      </c>
      <c r="O1777">
        <v>70</v>
      </c>
      <c r="P1777">
        <v>70</v>
      </c>
      <c r="Q1777">
        <v>70</v>
      </c>
      <c r="R1777">
        <v>80</v>
      </c>
      <c r="S1777">
        <v>90</v>
      </c>
      <c r="T1777">
        <v>110</v>
      </c>
      <c r="U1777">
        <v>100</v>
      </c>
      <c r="V1777">
        <v>120</v>
      </c>
      <c r="W1777">
        <v>120</v>
      </c>
      <c r="X1777">
        <v>140</v>
      </c>
      <c r="Y1777" s="145">
        <v>130</v>
      </c>
      <c r="Z1777">
        <v>140</v>
      </c>
      <c r="AA1777">
        <v>150</v>
      </c>
    </row>
    <row r="1778" spans="1:27" x14ac:dyDescent="0.2">
      <c r="A1778" s="89">
        <f>VLOOKUP(C1778,TabellenBDFS!$B$4:$C$2717,2,FALSE)</f>
        <v>248</v>
      </c>
      <c r="B1778" t="str">
        <f t="shared" si="30"/>
        <v>2484</v>
      </c>
      <c r="C1778" t="s">
        <v>254</v>
      </c>
      <c r="D1778">
        <v>4</v>
      </c>
      <c r="E1778">
        <v>0</v>
      </c>
      <c r="F1778">
        <v>0</v>
      </c>
      <c r="G1778">
        <v>0</v>
      </c>
      <c r="H1778">
        <v>0</v>
      </c>
      <c r="I1778">
        <v>0</v>
      </c>
      <c r="J1778">
        <v>0</v>
      </c>
      <c r="K1778">
        <v>40</v>
      </c>
      <c r="L1778">
        <v>50</v>
      </c>
      <c r="M1778">
        <v>40</v>
      </c>
      <c r="N1778">
        <v>50</v>
      </c>
      <c r="O1778">
        <v>50</v>
      </c>
      <c r="P1778">
        <v>60</v>
      </c>
      <c r="Q1778">
        <v>70</v>
      </c>
      <c r="R1778">
        <v>50</v>
      </c>
      <c r="S1778">
        <v>50</v>
      </c>
      <c r="T1778">
        <v>50</v>
      </c>
      <c r="U1778">
        <v>50</v>
      </c>
      <c r="V1778">
        <v>50</v>
      </c>
      <c r="W1778">
        <v>50</v>
      </c>
      <c r="X1778">
        <v>50</v>
      </c>
      <c r="Y1778" s="145">
        <v>40</v>
      </c>
      <c r="Z1778">
        <v>50</v>
      </c>
      <c r="AA1778">
        <v>50</v>
      </c>
    </row>
    <row r="1779" spans="1:27" x14ac:dyDescent="0.2">
      <c r="A1779" s="89">
        <f>VLOOKUP(C1779,TabellenBDFS!$B$4:$C$2717,2,FALSE)</f>
        <v>248</v>
      </c>
      <c r="B1779" t="str">
        <f t="shared" si="30"/>
        <v>2485</v>
      </c>
      <c r="C1779" t="s">
        <v>254</v>
      </c>
      <c r="D1779">
        <v>5</v>
      </c>
      <c r="E1779">
        <v>30</v>
      </c>
      <c r="F1779">
        <v>40</v>
      </c>
      <c r="G1779">
        <v>30</v>
      </c>
      <c r="H1779">
        <v>30</v>
      </c>
      <c r="I1779">
        <v>40</v>
      </c>
      <c r="J1779">
        <v>40</v>
      </c>
      <c r="K1779">
        <v>40</v>
      </c>
      <c r="L1779">
        <v>40</v>
      </c>
      <c r="M1779">
        <v>40</v>
      </c>
      <c r="N1779">
        <v>40</v>
      </c>
      <c r="O1779">
        <v>30</v>
      </c>
      <c r="P1779">
        <v>30</v>
      </c>
      <c r="Q1779">
        <v>30</v>
      </c>
      <c r="R1779">
        <v>30</v>
      </c>
      <c r="S1779">
        <v>30</v>
      </c>
      <c r="T1779">
        <v>30</v>
      </c>
      <c r="U1779">
        <v>40</v>
      </c>
      <c r="V1779">
        <v>30</v>
      </c>
      <c r="W1779">
        <v>30</v>
      </c>
      <c r="X1779">
        <v>30</v>
      </c>
      <c r="Y1779" s="145">
        <v>30</v>
      </c>
      <c r="Z1779">
        <v>30</v>
      </c>
      <c r="AA1779">
        <v>30</v>
      </c>
    </row>
    <row r="1780" spans="1:27" x14ac:dyDescent="0.2">
      <c r="A1780" s="89">
        <f>VLOOKUP(C1780,TabellenBDFS!$B$4:$C$2717,2,FALSE)</f>
        <v>248</v>
      </c>
      <c r="B1780" t="str">
        <f t="shared" si="30"/>
        <v>2486</v>
      </c>
      <c r="C1780" t="s">
        <v>254</v>
      </c>
      <c r="D1780">
        <v>6</v>
      </c>
      <c r="E1780">
        <v>390</v>
      </c>
      <c r="F1780">
        <v>400</v>
      </c>
      <c r="G1780">
        <v>380</v>
      </c>
      <c r="H1780">
        <v>390</v>
      </c>
      <c r="I1780">
        <v>410</v>
      </c>
      <c r="J1780">
        <v>420</v>
      </c>
      <c r="K1780">
        <v>410</v>
      </c>
      <c r="L1780">
        <v>410</v>
      </c>
      <c r="M1780">
        <v>440</v>
      </c>
      <c r="N1780">
        <v>440</v>
      </c>
      <c r="O1780">
        <v>420</v>
      </c>
      <c r="P1780">
        <v>430</v>
      </c>
      <c r="Q1780">
        <v>450</v>
      </c>
      <c r="R1780">
        <v>460</v>
      </c>
      <c r="S1780">
        <v>490</v>
      </c>
      <c r="T1780">
        <v>540</v>
      </c>
      <c r="U1780">
        <v>560</v>
      </c>
      <c r="V1780">
        <v>580</v>
      </c>
      <c r="W1780">
        <v>580</v>
      </c>
      <c r="X1780">
        <v>560</v>
      </c>
      <c r="Y1780" s="145">
        <v>580</v>
      </c>
      <c r="Z1780">
        <v>560</v>
      </c>
      <c r="AA1780">
        <v>540</v>
      </c>
    </row>
    <row r="1781" spans="1:27" x14ac:dyDescent="0.2">
      <c r="A1781" s="89">
        <f>VLOOKUP(C1781,TabellenBDFS!$B$4:$C$2717,2,FALSE)</f>
        <v>248</v>
      </c>
      <c r="B1781" t="str">
        <f t="shared" si="30"/>
        <v>2487</v>
      </c>
      <c r="C1781" t="s">
        <v>254</v>
      </c>
      <c r="D1781">
        <v>7</v>
      </c>
      <c r="E1781">
        <v>220</v>
      </c>
      <c r="F1781">
        <v>250</v>
      </c>
      <c r="G1781">
        <v>240</v>
      </c>
      <c r="H1781">
        <v>210</v>
      </c>
      <c r="I1781">
        <v>230</v>
      </c>
      <c r="J1781">
        <v>230</v>
      </c>
      <c r="K1781">
        <v>230</v>
      </c>
      <c r="L1781">
        <v>220</v>
      </c>
      <c r="M1781">
        <v>220</v>
      </c>
      <c r="N1781">
        <v>230</v>
      </c>
      <c r="O1781">
        <v>230</v>
      </c>
      <c r="P1781">
        <v>210</v>
      </c>
      <c r="Q1781">
        <v>210</v>
      </c>
      <c r="R1781">
        <v>220</v>
      </c>
      <c r="S1781">
        <v>260</v>
      </c>
      <c r="T1781">
        <v>270</v>
      </c>
      <c r="U1781">
        <v>310</v>
      </c>
      <c r="V1781">
        <v>280</v>
      </c>
      <c r="W1781">
        <v>280</v>
      </c>
      <c r="X1781">
        <v>280</v>
      </c>
      <c r="Y1781" s="145">
        <v>260</v>
      </c>
      <c r="Z1781">
        <v>270</v>
      </c>
      <c r="AA1781">
        <v>270</v>
      </c>
    </row>
    <row r="1782" spans="1:27" x14ac:dyDescent="0.2">
      <c r="A1782" s="89">
        <f>VLOOKUP(C1782,TabellenBDFS!$B$4:$C$2717,2,FALSE)</f>
        <v>249</v>
      </c>
      <c r="B1782" t="str">
        <f t="shared" si="30"/>
        <v>2491</v>
      </c>
      <c r="C1782" t="s">
        <v>255</v>
      </c>
      <c r="D1782">
        <v>1</v>
      </c>
      <c r="E1782">
        <v>240</v>
      </c>
      <c r="F1782">
        <v>240</v>
      </c>
      <c r="G1782">
        <v>240</v>
      </c>
      <c r="H1782">
        <v>250</v>
      </c>
      <c r="I1782">
        <v>260</v>
      </c>
      <c r="J1782">
        <v>260</v>
      </c>
      <c r="K1782">
        <v>240</v>
      </c>
      <c r="L1782">
        <v>250</v>
      </c>
      <c r="M1782">
        <v>220</v>
      </c>
      <c r="N1782">
        <v>220</v>
      </c>
      <c r="O1782">
        <v>230</v>
      </c>
      <c r="P1782">
        <v>240</v>
      </c>
      <c r="Q1782">
        <v>230</v>
      </c>
      <c r="R1782">
        <v>230</v>
      </c>
      <c r="S1782">
        <v>240</v>
      </c>
      <c r="T1782">
        <v>240</v>
      </c>
      <c r="U1782">
        <v>240</v>
      </c>
      <c r="V1782">
        <v>250</v>
      </c>
      <c r="W1782">
        <v>240</v>
      </c>
      <c r="X1782">
        <v>240</v>
      </c>
      <c r="Y1782" s="145">
        <v>240</v>
      </c>
      <c r="Z1782">
        <v>240</v>
      </c>
      <c r="AA1782">
        <v>250</v>
      </c>
    </row>
    <row r="1783" spans="1:27" x14ac:dyDescent="0.2">
      <c r="A1783" s="89">
        <f>VLOOKUP(C1783,TabellenBDFS!$B$4:$C$2717,2,FALSE)</f>
        <v>249</v>
      </c>
      <c r="B1783" t="str">
        <f t="shared" si="30"/>
        <v>2492</v>
      </c>
      <c r="C1783" t="s">
        <v>255</v>
      </c>
      <c r="D1783">
        <v>2</v>
      </c>
      <c r="E1783">
        <v>40</v>
      </c>
      <c r="F1783">
        <v>40</v>
      </c>
      <c r="G1783">
        <v>40</v>
      </c>
      <c r="H1783">
        <v>40</v>
      </c>
      <c r="I1783">
        <v>40</v>
      </c>
      <c r="J1783">
        <v>40</v>
      </c>
      <c r="K1783">
        <v>30</v>
      </c>
      <c r="L1783">
        <v>30</v>
      </c>
      <c r="M1783">
        <v>30</v>
      </c>
      <c r="N1783">
        <v>30</v>
      </c>
      <c r="O1783">
        <v>30</v>
      </c>
      <c r="P1783">
        <v>30</v>
      </c>
      <c r="Q1783">
        <v>30</v>
      </c>
      <c r="R1783">
        <v>20</v>
      </c>
      <c r="S1783">
        <v>20</v>
      </c>
      <c r="T1783">
        <v>20</v>
      </c>
      <c r="U1783">
        <v>20</v>
      </c>
      <c r="V1783">
        <v>20</v>
      </c>
      <c r="W1783">
        <v>20</v>
      </c>
      <c r="X1783">
        <v>20</v>
      </c>
      <c r="Y1783" s="145">
        <v>20</v>
      </c>
      <c r="Z1783">
        <v>20</v>
      </c>
      <c r="AA1783">
        <v>20</v>
      </c>
    </row>
    <row r="1784" spans="1:27" x14ac:dyDescent="0.2">
      <c r="A1784" s="89">
        <f>VLOOKUP(C1784,TabellenBDFS!$B$4:$C$2717,2,FALSE)</f>
        <v>249</v>
      </c>
      <c r="B1784" t="str">
        <f t="shared" si="30"/>
        <v>2493</v>
      </c>
      <c r="C1784" t="s">
        <v>255</v>
      </c>
      <c r="D1784">
        <v>3</v>
      </c>
      <c r="E1784">
        <v>0</v>
      </c>
      <c r="F1784">
        <v>0</v>
      </c>
      <c r="G1784">
        <v>0</v>
      </c>
      <c r="H1784">
        <v>10</v>
      </c>
      <c r="I1784">
        <v>10</v>
      </c>
      <c r="J1784">
        <v>10</v>
      </c>
      <c r="K1784">
        <v>10</v>
      </c>
      <c r="L1784">
        <v>10</v>
      </c>
      <c r="M1784">
        <v>20</v>
      </c>
      <c r="N1784">
        <v>20</v>
      </c>
      <c r="O1784">
        <v>20</v>
      </c>
      <c r="P1784">
        <v>20</v>
      </c>
      <c r="Q1784">
        <v>10</v>
      </c>
      <c r="R1784">
        <v>20</v>
      </c>
      <c r="S1784">
        <v>10</v>
      </c>
      <c r="T1784">
        <v>20</v>
      </c>
      <c r="U1784">
        <v>20</v>
      </c>
      <c r="V1784">
        <v>30</v>
      </c>
      <c r="W1784">
        <v>20</v>
      </c>
      <c r="X1784">
        <v>20</v>
      </c>
      <c r="Y1784" s="145">
        <v>30</v>
      </c>
      <c r="Z1784">
        <v>30</v>
      </c>
      <c r="AA1784">
        <v>30</v>
      </c>
    </row>
    <row r="1785" spans="1:27" x14ac:dyDescent="0.2">
      <c r="A1785" s="89">
        <f>VLOOKUP(C1785,TabellenBDFS!$B$4:$C$2717,2,FALSE)</f>
        <v>249</v>
      </c>
      <c r="B1785" t="str">
        <f t="shared" si="30"/>
        <v>2494</v>
      </c>
      <c r="C1785" t="s">
        <v>255</v>
      </c>
      <c r="D1785">
        <v>4</v>
      </c>
      <c r="E1785">
        <v>0</v>
      </c>
      <c r="F1785">
        <v>0</v>
      </c>
      <c r="G1785">
        <v>0</v>
      </c>
      <c r="H1785">
        <v>0</v>
      </c>
      <c r="I1785">
        <v>0</v>
      </c>
      <c r="J1785">
        <v>10</v>
      </c>
      <c r="K1785">
        <v>0</v>
      </c>
      <c r="L1785">
        <v>0</v>
      </c>
      <c r="M1785">
        <v>0</v>
      </c>
      <c r="N1785">
        <v>0</v>
      </c>
      <c r="O1785">
        <v>10</v>
      </c>
      <c r="P1785">
        <v>10</v>
      </c>
      <c r="Q1785">
        <v>0</v>
      </c>
      <c r="R1785">
        <v>0</v>
      </c>
      <c r="S1785">
        <v>0</v>
      </c>
      <c r="T1785">
        <v>10</v>
      </c>
      <c r="U1785">
        <v>10</v>
      </c>
      <c r="V1785">
        <v>10</v>
      </c>
      <c r="W1785">
        <v>10</v>
      </c>
      <c r="X1785">
        <v>10</v>
      </c>
      <c r="Y1785" s="145">
        <v>10</v>
      </c>
      <c r="Z1785">
        <v>10</v>
      </c>
      <c r="AA1785">
        <v>10</v>
      </c>
    </row>
    <row r="1786" spans="1:27" x14ac:dyDescent="0.2">
      <c r="A1786" s="89">
        <f>VLOOKUP(C1786,TabellenBDFS!$B$4:$C$2717,2,FALSE)</f>
        <v>249</v>
      </c>
      <c r="B1786" t="str">
        <f t="shared" si="30"/>
        <v>2495</v>
      </c>
      <c r="C1786" t="s">
        <v>255</v>
      </c>
      <c r="D1786">
        <v>5</v>
      </c>
      <c r="E1786">
        <v>0</v>
      </c>
      <c r="F1786">
        <v>0</v>
      </c>
      <c r="G1786">
        <v>0</v>
      </c>
      <c r="H1786">
        <v>0</v>
      </c>
      <c r="I1786">
        <v>20</v>
      </c>
      <c r="J1786">
        <v>20</v>
      </c>
      <c r="K1786">
        <v>20</v>
      </c>
      <c r="L1786">
        <v>20</v>
      </c>
      <c r="M1786">
        <v>10</v>
      </c>
      <c r="N1786">
        <v>10</v>
      </c>
      <c r="O1786">
        <v>10</v>
      </c>
      <c r="P1786">
        <v>20</v>
      </c>
      <c r="Q1786">
        <v>20</v>
      </c>
      <c r="R1786">
        <v>20</v>
      </c>
      <c r="S1786">
        <v>20</v>
      </c>
      <c r="T1786">
        <v>20</v>
      </c>
      <c r="U1786">
        <v>20</v>
      </c>
      <c r="V1786">
        <v>20</v>
      </c>
      <c r="W1786">
        <v>20</v>
      </c>
      <c r="X1786">
        <v>20</v>
      </c>
      <c r="Y1786" s="145">
        <v>10</v>
      </c>
      <c r="Z1786">
        <v>10</v>
      </c>
      <c r="AA1786">
        <v>10</v>
      </c>
    </row>
    <row r="1787" spans="1:27" x14ac:dyDescent="0.2">
      <c r="A1787" s="89">
        <f>VLOOKUP(C1787,TabellenBDFS!$B$4:$C$2717,2,FALSE)</f>
        <v>249</v>
      </c>
      <c r="B1787" t="str">
        <f t="shared" si="30"/>
        <v>2496</v>
      </c>
      <c r="C1787" t="s">
        <v>255</v>
      </c>
      <c r="D1787">
        <v>6</v>
      </c>
      <c r="E1787">
        <v>130</v>
      </c>
      <c r="F1787">
        <v>130</v>
      </c>
      <c r="G1787">
        <v>120</v>
      </c>
      <c r="H1787">
        <v>120</v>
      </c>
      <c r="I1787">
        <v>120</v>
      </c>
      <c r="J1787">
        <v>110</v>
      </c>
      <c r="K1787">
        <v>110</v>
      </c>
      <c r="L1787">
        <v>110</v>
      </c>
      <c r="M1787">
        <v>100</v>
      </c>
      <c r="N1787">
        <v>100</v>
      </c>
      <c r="O1787">
        <v>110</v>
      </c>
      <c r="P1787">
        <v>120</v>
      </c>
      <c r="Q1787">
        <v>120</v>
      </c>
      <c r="R1787">
        <v>120</v>
      </c>
      <c r="S1787">
        <v>120</v>
      </c>
      <c r="T1787">
        <v>130</v>
      </c>
      <c r="U1787">
        <v>130</v>
      </c>
      <c r="V1787">
        <v>130</v>
      </c>
      <c r="W1787">
        <v>130</v>
      </c>
      <c r="X1787">
        <v>130</v>
      </c>
      <c r="Y1787" s="145">
        <v>130</v>
      </c>
      <c r="Z1787">
        <v>130</v>
      </c>
      <c r="AA1787">
        <v>130</v>
      </c>
    </row>
    <row r="1788" spans="1:27" x14ac:dyDescent="0.2">
      <c r="A1788" s="89">
        <f>VLOOKUP(C1788,TabellenBDFS!$B$4:$C$2717,2,FALSE)</f>
        <v>249</v>
      </c>
      <c r="B1788" t="str">
        <f t="shared" si="30"/>
        <v>2497</v>
      </c>
      <c r="C1788" t="s">
        <v>255</v>
      </c>
      <c r="D1788">
        <v>7</v>
      </c>
      <c r="E1788">
        <v>70</v>
      </c>
      <c r="F1788">
        <v>70</v>
      </c>
      <c r="G1788">
        <v>70</v>
      </c>
      <c r="H1788">
        <v>80</v>
      </c>
      <c r="I1788">
        <v>80</v>
      </c>
      <c r="J1788">
        <v>80</v>
      </c>
      <c r="K1788">
        <v>70</v>
      </c>
      <c r="L1788">
        <v>70</v>
      </c>
      <c r="M1788">
        <v>60</v>
      </c>
      <c r="N1788">
        <v>60</v>
      </c>
      <c r="O1788">
        <v>60</v>
      </c>
      <c r="P1788">
        <v>60</v>
      </c>
      <c r="Q1788">
        <v>50</v>
      </c>
      <c r="R1788">
        <v>50</v>
      </c>
      <c r="S1788">
        <v>60</v>
      </c>
      <c r="T1788">
        <v>50</v>
      </c>
      <c r="U1788">
        <v>50</v>
      </c>
      <c r="V1788">
        <v>50</v>
      </c>
      <c r="W1788">
        <v>50</v>
      </c>
      <c r="X1788">
        <v>50</v>
      </c>
      <c r="Y1788" s="145">
        <v>50</v>
      </c>
      <c r="Z1788">
        <v>50</v>
      </c>
      <c r="AA1788">
        <v>50</v>
      </c>
    </row>
    <row r="1789" spans="1:27" x14ac:dyDescent="0.2">
      <c r="A1789" s="89">
        <f>VLOOKUP(C1789,TabellenBDFS!$B$4:$C$2717,2,FALSE)</f>
        <v>250</v>
      </c>
      <c r="B1789" t="str">
        <f t="shared" si="30"/>
        <v>2501</v>
      </c>
      <c r="C1789" t="s">
        <v>256</v>
      </c>
      <c r="D1789">
        <v>1</v>
      </c>
      <c r="E1789">
        <v>390</v>
      </c>
      <c r="F1789">
        <v>390</v>
      </c>
      <c r="G1789">
        <v>410</v>
      </c>
      <c r="H1789">
        <v>420</v>
      </c>
      <c r="I1789">
        <v>430</v>
      </c>
      <c r="J1789">
        <v>450</v>
      </c>
      <c r="K1789">
        <v>450</v>
      </c>
      <c r="L1789">
        <v>480</v>
      </c>
      <c r="M1789">
        <v>470</v>
      </c>
      <c r="N1789">
        <v>490</v>
      </c>
      <c r="O1789">
        <v>520</v>
      </c>
      <c r="P1789">
        <v>520</v>
      </c>
      <c r="Q1789">
        <v>460</v>
      </c>
      <c r="R1789">
        <v>450</v>
      </c>
      <c r="S1789">
        <v>440</v>
      </c>
      <c r="T1789">
        <v>450</v>
      </c>
      <c r="U1789">
        <v>450</v>
      </c>
      <c r="V1789">
        <v>460</v>
      </c>
      <c r="W1789">
        <v>450</v>
      </c>
      <c r="X1789">
        <v>440</v>
      </c>
      <c r="Y1789" s="145">
        <v>460</v>
      </c>
      <c r="Z1789">
        <v>450</v>
      </c>
      <c r="AA1789">
        <v>480</v>
      </c>
    </row>
    <row r="1790" spans="1:27" x14ac:dyDescent="0.2">
      <c r="A1790" s="89">
        <f>VLOOKUP(C1790,TabellenBDFS!$B$4:$C$2717,2,FALSE)</f>
        <v>250</v>
      </c>
      <c r="B1790" t="str">
        <f t="shared" si="30"/>
        <v>2502</v>
      </c>
      <c r="C1790" t="s">
        <v>256</v>
      </c>
      <c r="D1790">
        <v>2</v>
      </c>
      <c r="E1790">
        <v>80</v>
      </c>
      <c r="F1790">
        <v>80</v>
      </c>
      <c r="G1790">
        <v>80</v>
      </c>
      <c r="H1790">
        <v>80</v>
      </c>
      <c r="I1790">
        <v>80</v>
      </c>
      <c r="J1790">
        <v>80</v>
      </c>
      <c r="K1790">
        <v>80</v>
      </c>
      <c r="L1790">
        <v>80</v>
      </c>
      <c r="M1790">
        <v>80</v>
      </c>
      <c r="N1790">
        <v>80</v>
      </c>
      <c r="O1790">
        <v>80</v>
      </c>
      <c r="P1790">
        <v>80</v>
      </c>
      <c r="Q1790">
        <v>60</v>
      </c>
      <c r="R1790">
        <v>50</v>
      </c>
      <c r="S1790">
        <v>50</v>
      </c>
      <c r="T1790">
        <v>50</v>
      </c>
      <c r="U1790">
        <v>50</v>
      </c>
      <c r="V1790">
        <v>40</v>
      </c>
      <c r="W1790">
        <v>40</v>
      </c>
      <c r="X1790">
        <v>40</v>
      </c>
      <c r="Y1790" s="145">
        <v>40</v>
      </c>
      <c r="Z1790">
        <v>40</v>
      </c>
      <c r="AA1790">
        <v>40</v>
      </c>
    </row>
    <row r="1791" spans="1:27" x14ac:dyDescent="0.2">
      <c r="A1791" s="89">
        <f>VLOOKUP(C1791,TabellenBDFS!$B$4:$C$2717,2,FALSE)</f>
        <v>250</v>
      </c>
      <c r="B1791" t="str">
        <f t="shared" si="30"/>
        <v>2503</v>
      </c>
      <c r="C1791" t="s">
        <v>256</v>
      </c>
      <c r="D1791">
        <v>3</v>
      </c>
      <c r="E1791">
        <v>0</v>
      </c>
      <c r="F1791">
        <v>0</v>
      </c>
      <c r="G1791">
        <v>0</v>
      </c>
      <c r="H1791">
        <v>10</v>
      </c>
      <c r="I1791">
        <v>10</v>
      </c>
      <c r="J1791">
        <v>20</v>
      </c>
      <c r="K1791">
        <v>30</v>
      </c>
      <c r="L1791">
        <v>40</v>
      </c>
      <c r="M1791">
        <v>40</v>
      </c>
      <c r="N1791">
        <v>50</v>
      </c>
      <c r="O1791">
        <v>60</v>
      </c>
      <c r="P1791">
        <v>60</v>
      </c>
      <c r="Q1791">
        <v>60</v>
      </c>
      <c r="R1791">
        <v>60</v>
      </c>
      <c r="S1791">
        <v>60</v>
      </c>
      <c r="T1791">
        <v>60</v>
      </c>
      <c r="U1791">
        <v>70</v>
      </c>
      <c r="V1791">
        <v>80</v>
      </c>
      <c r="W1791">
        <v>80</v>
      </c>
      <c r="X1791">
        <v>90</v>
      </c>
      <c r="Y1791" s="145">
        <v>100</v>
      </c>
      <c r="Z1791">
        <v>110</v>
      </c>
      <c r="AA1791">
        <v>120</v>
      </c>
    </row>
    <row r="1792" spans="1:27" x14ac:dyDescent="0.2">
      <c r="A1792" s="89">
        <f>VLOOKUP(C1792,TabellenBDFS!$B$4:$C$2717,2,FALSE)</f>
        <v>250</v>
      </c>
      <c r="B1792" t="str">
        <f t="shared" si="30"/>
        <v>2504</v>
      </c>
      <c r="C1792" t="s">
        <v>256</v>
      </c>
      <c r="D1792">
        <v>4</v>
      </c>
      <c r="E1792">
        <v>0</v>
      </c>
      <c r="F1792">
        <v>0</v>
      </c>
      <c r="G1792">
        <v>0</v>
      </c>
      <c r="H1792">
        <v>0</v>
      </c>
      <c r="I1792">
        <v>10</v>
      </c>
      <c r="J1792">
        <v>20</v>
      </c>
      <c r="K1792">
        <v>20</v>
      </c>
      <c r="L1792">
        <v>30</v>
      </c>
      <c r="M1792">
        <v>30</v>
      </c>
      <c r="N1792">
        <v>30</v>
      </c>
      <c r="O1792">
        <v>40</v>
      </c>
      <c r="P1792">
        <v>40</v>
      </c>
      <c r="Q1792">
        <v>40</v>
      </c>
      <c r="R1792">
        <v>40</v>
      </c>
      <c r="S1792">
        <v>40</v>
      </c>
      <c r="T1792">
        <v>40</v>
      </c>
      <c r="U1792">
        <v>40</v>
      </c>
      <c r="V1792">
        <v>40</v>
      </c>
      <c r="W1792">
        <v>40</v>
      </c>
      <c r="X1792">
        <v>40</v>
      </c>
      <c r="Y1792" s="145">
        <v>40</v>
      </c>
      <c r="Z1792">
        <v>40</v>
      </c>
      <c r="AA1792">
        <v>40</v>
      </c>
    </row>
    <row r="1793" spans="1:27" x14ac:dyDescent="0.2">
      <c r="A1793" s="89">
        <f>VLOOKUP(C1793,TabellenBDFS!$B$4:$C$2717,2,FALSE)</f>
        <v>250</v>
      </c>
      <c r="B1793" t="str">
        <f t="shared" si="30"/>
        <v>2505</v>
      </c>
      <c r="C1793" t="s">
        <v>256</v>
      </c>
      <c r="D1793">
        <v>5</v>
      </c>
      <c r="E1793">
        <v>30</v>
      </c>
      <c r="F1793">
        <v>20</v>
      </c>
      <c r="G1793">
        <v>30</v>
      </c>
      <c r="H1793">
        <v>20</v>
      </c>
      <c r="I1793">
        <v>30</v>
      </c>
      <c r="J1793">
        <v>30</v>
      </c>
      <c r="K1793">
        <v>30</v>
      </c>
      <c r="L1793">
        <v>30</v>
      </c>
      <c r="M1793">
        <v>30</v>
      </c>
      <c r="N1793">
        <v>30</v>
      </c>
      <c r="O1793">
        <v>30</v>
      </c>
      <c r="P1793">
        <v>30</v>
      </c>
      <c r="Q1793">
        <v>30</v>
      </c>
      <c r="R1793">
        <v>30</v>
      </c>
      <c r="S1793">
        <v>30</v>
      </c>
      <c r="T1793">
        <v>30</v>
      </c>
      <c r="U1793">
        <v>30</v>
      </c>
      <c r="V1793">
        <v>20</v>
      </c>
      <c r="W1793">
        <v>20</v>
      </c>
      <c r="X1793">
        <v>20</v>
      </c>
      <c r="Y1793" s="145">
        <v>20</v>
      </c>
      <c r="Z1793">
        <v>20</v>
      </c>
      <c r="AA1793">
        <v>20</v>
      </c>
    </row>
    <row r="1794" spans="1:27" x14ac:dyDescent="0.2">
      <c r="A1794" s="89">
        <f>VLOOKUP(C1794,TabellenBDFS!$B$4:$C$2717,2,FALSE)</f>
        <v>250</v>
      </c>
      <c r="B1794" t="str">
        <f t="shared" si="30"/>
        <v>2506</v>
      </c>
      <c r="C1794" t="s">
        <v>256</v>
      </c>
      <c r="D1794">
        <v>6</v>
      </c>
      <c r="E1794">
        <v>150</v>
      </c>
      <c r="F1794">
        <v>150</v>
      </c>
      <c r="G1794">
        <v>150</v>
      </c>
      <c r="H1794">
        <v>150</v>
      </c>
      <c r="I1794">
        <v>140</v>
      </c>
      <c r="J1794">
        <v>140</v>
      </c>
      <c r="K1794">
        <v>150</v>
      </c>
      <c r="L1794">
        <v>150</v>
      </c>
      <c r="M1794">
        <v>150</v>
      </c>
      <c r="N1794">
        <v>140</v>
      </c>
      <c r="O1794">
        <v>140</v>
      </c>
      <c r="P1794">
        <v>130</v>
      </c>
      <c r="Q1794">
        <v>110</v>
      </c>
      <c r="R1794">
        <v>120</v>
      </c>
      <c r="S1794">
        <v>120</v>
      </c>
      <c r="T1794">
        <v>120</v>
      </c>
      <c r="U1794">
        <v>110</v>
      </c>
      <c r="V1794">
        <v>110</v>
      </c>
      <c r="W1794">
        <v>110</v>
      </c>
      <c r="X1794">
        <v>100</v>
      </c>
      <c r="Y1794" s="145">
        <v>110</v>
      </c>
      <c r="Z1794">
        <v>110</v>
      </c>
      <c r="AA1794">
        <v>100</v>
      </c>
    </row>
    <row r="1795" spans="1:27" x14ac:dyDescent="0.2">
      <c r="A1795" s="89">
        <f>VLOOKUP(C1795,TabellenBDFS!$B$4:$C$2717,2,FALSE)</f>
        <v>250</v>
      </c>
      <c r="B1795" t="str">
        <f t="shared" si="30"/>
        <v>2507</v>
      </c>
      <c r="C1795" t="s">
        <v>256</v>
      </c>
      <c r="D1795">
        <v>7</v>
      </c>
      <c r="E1795">
        <v>130</v>
      </c>
      <c r="F1795">
        <v>130</v>
      </c>
      <c r="G1795">
        <v>140</v>
      </c>
      <c r="H1795">
        <v>150</v>
      </c>
      <c r="I1795">
        <v>160</v>
      </c>
      <c r="J1795">
        <v>160</v>
      </c>
      <c r="K1795">
        <v>150</v>
      </c>
      <c r="L1795">
        <v>160</v>
      </c>
      <c r="M1795">
        <v>150</v>
      </c>
      <c r="N1795">
        <v>160</v>
      </c>
      <c r="O1795">
        <v>180</v>
      </c>
      <c r="P1795">
        <v>190</v>
      </c>
      <c r="Q1795">
        <v>160</v>
      </c>
      <c r="R1795">
        <v>150</v>
      </c>
      <c r="S1795">
        <v>150</v>
      </c>
      <c r="T1795">
        <v>150</v>
      </c>
      <c r="U1795">
        <v>160</v>
      </c>
      <c r="V1795">
        <v>160</v>
      </c>
      <c r="W1795">
        <v>150</v>
      </c>
      <c r="X1795">
        <v>150</v>
      </c>
      <c r="Y1795" s="145">
        <v>150</v>
      </c>
      <c r="Z1795">
        <v>150</v>
      </c>
      <c r="AA1795">
        <v>160</v>
      </c>
    </row>
    <row r="1796" spans="1:27" x14ac:dyDescent="0.2">
      <c r="A1796" s="89">
        <f>VLOOKUP(C1796,TabellenBDFS!$B$4:$C$2717,2,FALSE)</f>
        <v>251</v>
      </c>
      <c r="B1796" t="str">
        <f t="shared" si="30"/>
        <v>2511</v>
      </c>
      <c r="C1796" t="s">
        <v>257</v>
      </c>
      <c r="D1796">
        <v>1</v>
      </c>
      <c r="E1796">
        <v>150</v>
      </c>
      <c r="F1796">
        <v>160</v>
      </c>
      <c r="G1796">
        <v>160</v>
      </c>
      <c r="H1796">
        <v>160</v>
      </c>
      <c r="I1796">
        <v>160</v>
      </c>
      <c r="J1796">
        <v>170</v>
      </c>
      <c r="K1796">
        <v>160</v>
      </c>
      <c r="L1796">
        <v>180</v>
      </c>
      <c r="M1796">
        <v>180</v>
      </c>
      <c r="N1796">
        <v>190</v>
      </c>
      <c r="O1796">
        <v>200</v>
      </c>
      <c r="P1796">
        <v>200</v>
      </c>
      <c r="Q1796">
        <v>210</v>
      </c>
      <c r="R1796">
        <v>150</v>
      </c>
      <c r="S1796">
        <v>150</v>
      </c>
      <c r="T1796">
        <v>160</v>
      </c>
      <c r="U1796">
        <v>160</v>
      </c>
      <c r="V1796">
        <v>170</v>
      </c>
      <c r="W1796">
        <v>160</v>
      </c>
      <c r="X1796">
        <v>180</v>
      </c>
      <c r="Y1796" s="145">
        <v>170</v>
      </c>
      <c r="Z1796">
        <v>190</v>
      </c>
      <c r="AA1796">
        <v>200</v>
      </c>
    </row>
    <row r="1797" spans="1:27" x14ac:dyDescent="0.2">
      <c r="A1797" s="89">
        <f>VLOOKUP(C1797,TabellenBDFS!$B$4:$C$2717,2,FALSE)</f>
        <v>251</v>
      </c>
      <c r="B1797" t="str">
        <f t="shared" si="30"/>
        <v>2512</v>
      </c>
      <c r="C1797" t="s">
        <v>257</v>
      </c>
      <c r="D1797">
        <v>2</v>
      </c>
      <c r="E1797">
        <v>30</v>
      </c>
      <c r="F1797">
        <v>30</v>
      </c>
      <c r="G1797">
        <v>30</v>
      </c>
      <c r="H1797">
        <v>30</v>
      </c>
      <c r="I1797">
        <v>30</v>
      </c>
      <c r="J1797">
        <v>30</v>
      </c>
      <c r="K1797">
        <v>30</v>
      </c>
      <c r="L1797">
        <v>30</v>
      </c>
      <c r="M1797">
        <v>30</v>
      </c>
      <c r="N1797">
        <v>30</v>
      </c>
      <c r="O1797">
        <v>30</v>
      </c>
      <c r="P1797">
        <v>30</v>
      </c>
      <c r="Q1797">
        <v>30</v>
      </c>
      <c r="R1797">
        <v>20</v>
      </c>
      <c r="S1797">
        <v>20</v>
      </c>
      <c r="T1797">
        <v>20</v>
      </c>
      <c r="U1797">
        <v>20</v>
      </c>
      <c r="V1797">
        <v>20</v>
      </c>
      <c r="W1797">
        <v>20</v>
      </c>
      <c r="X1797">
        <v>20</v>
      </c>
      <c r="Y1797" s="145">
        <v>20</v>
      </c>
      <c r="Z1797">
        <v>20</v>
      </c>
      <c r="AA1797">
        <v>20</v>
      </c>
    </row>
    <row r="1798" spans="1:27" x14ac:dyDescent="0.2">
      <c r="A1798" s="89">
        <f>VLOOKUP(C1798,TabellenBDFS!$B$4:$C$2717,2,FALSE)</f>
        <v>251</v>
      </c>
      <c r="B1798" t="str">
        <f t="shared" si="30"/>
        <v>2513</v>
      </c>
      <c r="C1798" t="s">
        <v>257</v>
      </c>
      <c r="D1798">
        <v>3</v>
      </c>
      <c r="E1798">
        <v>0</v>
      </c>
      <c r="F1798">
        <v>0</v>
      </c>
      <c r="G1798">
        <v>0</v>
      </c>
      <c r="H1798">
        <v>0</v>
      </c>
      <c r="I1798">
        <v>0</v>
      </c>
      <c r="J1798">
        <v>10</v>
      </c>
      <c r="K1798">
        <v>10</v>
      </c>
      <c r="L1798">
        <v>10</v>
      </c>
      <c r="M1798">
        <v>10</v>
      </c>
      <c r="N1798">
        <v>20</v>
      </c>
      <c r="O1798">
        <v>20</v>
      </c>
      <c r="P1798">
        <v>20</v>
      </c>
      <c r="Q1798">
        <v>20</v>
      </c>
      <c r="R1798">
        <v>20</v>
      </c>
      <c r="S1798">
        <v>20</v>
      </c>
      <c r="T1798">
        <v>20</v>
      </c>
      <c r="U1798">
        <v>20</v>
      </c>
      <c r="V1798">
        <v>30</v>
      </c>
      <c r="W1798">
        <v>30</v>
      </c>
      <c r="X1798">
        <v>40</v>
      </c>
      <c r="Y1798" s="145">
        <v>30</v>
      </c>
      <c r="Z1798">
        <v>30</v>
      </c>
      <c r="AA1798">
        <v>30</v>
      </c>
    </row>
    <row r="1799" spans="1:27" x14ac:dyDescent="0.2">
      <c r="A1799" s="89">
        <f>VLOOKUP(C1799,TabellenBDFS!$B$4:$C$2717,2,FALSE)</f>
        <v>251</v>
      </c>
      <c r="B1799" t="str">
        <f t="shared" si="30"/>
        <v>2514</v>
      </c>
      <c r="C1799" t="s">
        <v>257</v>
      </c>
      <c r="D1799">
        <v>4</v>
      </c>
      <c r="E1799">
        <v>0</v>
      </c>
      <c r="F1799">
        <v>0</v>
      </c>
      <c r="G1799">
        <v>0</v>
      </c>
      <c r="H1799">
        <v>0</v>
      </c>
      <c r="I1799">
        <v>0</v>
      </c>
      <c r="J1799">
        <v>0</v>
      </c>
      <c r="K1799">
        <v>0</v>
      </c>
      <c r="L1799">
        <v>10</v>
      </c>
      <c r="M1799">
        <v>10</v>
      </c>
      <c r="N1799">
        <v>10</v>
      </c>
      <c r="O1799">
        <v>10</v>
      </c>
      <c r="P1799">
        <v>10</v>
      </c>
      <c r="Q1799">
        <v>10</v>
      </c>
      <c r="R1799">
        <v>10</v>
      </c>
      <c r="S1799">
        <v>10</v>
      </c>
      <c r="T1799">
        <v>10</v>
      </c>
      <c r="U1799">
        <v>10</v>
      </c>
      <c r="V1799">
        <v>10</v>
      </c>
      <c r="W1799">
        <v>10</v>
      </c>
      <c r="X1799">
        <v>10</v>
      </c>
      <c r="Y1799" s="145">
        <v>10</v>
      </c>
      <c r="Z1799">
        <v>10</v>
      </c>
      <c r="AA1799">
        <v>10</v>
      </c>
    </row>
    <row r="1800" spans="1:27" x14ac:dyDescent="0.2">
      <c r="A1800" s="89">
        <f>VLOOKUP(C1800,TabellenBDFS!$B$4:$C$2717,2,FALSE)</f>
        <v>251</v>
      </c>
      <c r="B1800" t="str">
        <f t="shared" si="30"/>
        <v>2515</v>
      </c>
      <c r="C1800" t="s">
        <v>257</v>
      </c>
      <c r="D1800">
        <v>5</v>
      </c>
      <c r="E1800">
        <v>0</v>
      </c>
      <c r="F1800">
        <v>0</v>
      </c>
      <c r="G1800">
        <v>0</v>
      </c>
      <c r="H1800">
        <v>0</v>
      </c>
      <c r="I1800">
        <v>0</v>
      </c>
      <c r="J1800">
        <v>0</v>
      </c>
      <c r="K1800">
        <v>0</v>
      </c>
      <c r="L1800">
        <v>0</v>
      </c>
      <c r="M1800">
        <v>0</v>
      </c>
      <c r="N1800">
        <v>0</v>
      </c>
      <c r="O1800">
        <v>0</v>
      </c>
      <c r="P1800">
        <v>0</v>
      </c>
      <c r="Q1800">
        <v>0</v>
      </c>
      <c r="R1800">
        <v>0</v>
      </c>
      <c r="S1800">
        <v>0</v>
      </c>
      <c r="T1800">
        <v>0</v>
      </c>
      <c r="U1800">
        <v>0</v>
      </c>
      <c r="V1800">
        <v>0</v>
      </c>
      <c r="W1800">
        <v>0</v>
      </c>
      <c r="X1800">
        <v>0</v>
      </c>
      <c r="Y1800" s="145">
        <v>0</v>
      </c>
      <c r="Z1800">
        <v>0</v>
      </c>
      <c r="AA1800">
        <v>0</v>
      </c>
    </row>
    <row r="1801" spans="1:27" x14ac:dyDescent="0.2">
      <c r="A1801" s="89">
        <f>VLOOKUP(C1801,TabellenBDFS!$B$4:$C$2717,2,FALSE)</f>
        <v>251</v>
      </c>
      <c r="B1801" t="str">
        <f t="shared" si="30"/>
        <v>2516</v>
      </c>
      <c r="C1801" t="s">
        <v>257</v>
      </c>
      <c r="D1801">
        <v>6</v>
      </c>
      <c r="E1801">
        <v>60</v>
      </c>
      <c r="F1801">
        <v>70</v>
      </c>
      <c r="G1801">
        <v>80</v>
      </c>
      <c r="H1801">
        <v>80</v>
      </c>
      <c r="I1801">
        <v>80</v>
      </c>
      <c r="J1801">
        <v>70</v>
      </c>
      <c r="K1801">
        <v>80</v>
      </c>
      <c r="L1801">
        <v>90</v>
      </c>
      <c r="M1801">
        <v>90</v>
      </c>
      <c r="N1801">
        <v>90</v>
      </c>
      <c r="O1801">
        <v>90</v>
      </c>
      <c r="P1801">
        <v>100</v>
      </c>
      <c r="Q1801">
        <v>100</v>
      </c>
      <c r="R1801">
        <v>60</v>
      </c>
      <c r="S1801">
        <v>70</v>
      </c>
      <c r="T1801">
        <v>60</v>
      </c>
      <c r="U1801">
        <v>60</v>
      </c>
      <c r="V1801">
        <v>70</v>
      </c>
      <c r="W1801">
        <v>60</v>
      </c>
      <c r="X1801">
        <v>70</v>
      </c>
      <c r="Y1801" s="145">
        <v>60</v>
      </c>
      <c r="Z1801">
        <v>70</v>
      </c>
      <c r="AA1801">
        <v>70</v>
      </c>
    </row>
    <row r="1802" spans="1:27" x14ac:dyDescent="0.2">
      <c r="A1802" s="89">
        <f>VLOOKUP(C1802,TabellenBDFS!$B$4:$C$2717,2,FALSE)</f>
        <v>251</v>
      </c>
      <c r="B1802" t="str">
        <f t="shared" si="30"/>
        <v>2517</v>
      </c>
      <c r="C1802" t="s">
        <v>257</v>
      </c>
      <c r="D1802">
        <v>7</v>
      </c>
      <c r="E1802">
        <v>60</v>
      </c>
      <c r="F1802">
        <v>60</v>
      </c>
      <c r="G1802">
        <v>50</v>
      </c>
      <c r="H1802">
        <v>50</v>
      </c>
      <c r="I1802">
        <v>50</v>
      </c>
      <c r="J1802">
        <v>50</v>
      </c>
      <c r="K1802">
        <v>50</v>
      </c>
      <c r="L1802">
        <v>50</v>
      </c>
      <c r="M1802">
        <v>50</v>
      </c>
      <c r="N1802">
        <v>50</v>
      </c>
      <c r="O1802">
        <v>50</v>
      </c>
      <c r="P1802">
        <v>50</v>
      </c>
      <c r="Q1802">
        <v>50</v>
      </c>
      <c r="R1802">
        <v>40</v>
      </c>
      <c r="S1802">
        <v>30</v>
      </c>
      <c r="T1802">
        <v>40</v>
      </c>
      <c r="U1802">
        <v>40</v>
      </c>
      <c r="V1802">
        <v>40</v>
      </c>
      <c r="W1802">
        <v>40</v>
      </c>
      <c r="X1802">
        <v>40</v>
      </c>
      <c r="Y1802" s="145">
        <v>40</v>
      </c>
      <c r="Z1802">
        <v>60</v>
      </c>
      <c r="AA1802">
        <v>60</v>
      </c>
    </row>
    <row r="1803" spans="1:27" x14ac:dyDescent="0.2">
      <c r="A1803" s="89">
        <f>VLOOKUP(C1803,TabellenBDFS!$B$4:$C$2717,2,FALSE)</f>
        <v>252</v>
      </c>
      <c r="B1803" t="str">
        <f t="shared" ref="B1803:B1866" si="31">CONCATENATE(A1803,D1803)</f>
        <v>2521</v>
      </c>
      <c r="C1803" t="s">
        <v>258</v>
      </c>
      <c r="D1803">
        <v>1</v>
      </c>
      <c r="E1803">
        <v>20</v>
      </c>
      <c r="F1803">
        <v>30</v>
      </c>
      <c r="G1803">
        <v>30</v>
      </c>
      <c r="H1803">
        <v>30</v>
      </c>
      <c r="I1803">
        <v>40</v>
      </c>
      <c r="J1803">
        <v>30</v>
      </c>
      <c r="K1803">
        <v>30</v>
      </c>
      <c r="L1803">
        <v>30</v>
      </c>
      <c r="M1803">
        <v>40</v>
      </c>
      <c r="N1803">
        <v>40</v>
      </c>
      <c r="O1803">
        <v>30</v>
      </c>
      <c r="P1803">
        <v>40</v>
      </c>
      <c r="Q1803">
        <v>30</v>
      </c>
      <c r="R1803">
        <v>40</v>
      </c>
      <c r="S1803">
        <v>50</v>
      </c>
      <c r="T1803">
        <v>50</v>
      </c>
      <c r="U1803">
        <v>60</v>
      </c>
      <c r="V1803">
        <v>50</v>
      </c>
      <c r="W1803">
        <v>50</v>
      </c>
      <c r="X1803">
        <v>50</v>
      </c>
      <c r="Y1803" s="145">
        <v>50</v>
      </c>
      <c r="Z1803">
        <v>50</v>
      </c>
      <c r="AA1803">
        <v>50</v>
      </c>
    </row>
    <row r="1804" spans="1:27" x14ac:dyDescent="0.2">
      <c r="A1804" s="89">
        <f>VLOOKUP(C1804,TabellenBDFS!$B$4:$C$2717,2,FALSE)</f>
        <v>252</v>
      </c>
      <c r="B1804" t="str">
        <f t="shared" si="31"/>
        <v>2522</v>
      </c>
      <c r="C1804" t="s">
        <v>258</v>
      </c>
      <c r="D1804">
        <v>2</v>
      </c>
      <c r="E1804">
        <v>0</v>
      </c>
      <c r="F1804">
        <v>0</v>
      </c>
      <c r="G1804">
        <v>0</v>
      </c>
      <c r="H1804">
        <v>0</v>
      </c>
      <c r="I1804">
        <v>0</v>
      </c>
      <c r="J1804">
        <v>0</v>
      </c>
      <c r="K1804">
        <v>0</v>
      </c>
      <c r="L1804">
        <v>0</v>
      </c>
      <c r="M1804">
        <v>0</v>
      </c>
      <c r="N1804">
        <v>0</v>
      </c>
      <c r="O1804">
        <v>0</v>
      </c>
      <c r="P1804">
        <v>0</v>
      </c>
      <c r="Q1804">
        <v>0</v>
      </c>
      <c r="R1804">
        <v>0</v>
      </c>
      <c r="S1804">
        <v>0</v>
      </c>
      <c r="T1804">
        <v>0</v>
      </c>
      <c r="U1804">
        <v>0</v>
      </c>
      <c r="V1804">
        <v>0</v>
      </c>
      <c r="W1804">
        <v>0</v>
      </c>
      <c r="X1804">
        <v>0</v>
      </c>
      <c r="Y1804" s="145">
        <v>0</v>
      </c>
      <c r="Z1804">
        <v>0</v>
      </c>
      <c r="AA1804">
        <v>0</v>
      </c>
    </row>
    <row r="1805" spans="1:27" x14ac:dyDescent="0.2">
      <c r="A1805" s="89">
        <f>VLOOKUP(C1805,TabellenBDFS!$B$4:$C$2717,2,FALSE)</f>
        <v>252</v>
      </c>
      <c r="B1805" t="str">
        <f t="shared" si="31"/>
        <v>2523</v>
      </c>
      <c r="C1805" t="s">
        <v>258</v>
      </c>
      <c r="D1805">
        <v>3</v>
      </c>
      <c r="E1805">
        <v>0</v>
      </c>
      <c r="F1805">
        <v>0</v>
      </c>
      <c r="G1805">
        <v>0</v>
      </c>
      <c r="H1805">
        <v>0</v>
      </c>
      <c r="I1805">
        <v>0</v>
      </c>
      <c r="J1805">
        <v>0</v>
      </c>
      <c r="K1805">
        <v>0</v>
      </c>
      <c r="L1805">
        <v>0</v>
      </c>
      <c r="M1805">
        <v>0</v>
      </c>
      <c r="N1805">
        <v>0</v>
      </c>
      <c r="O1805">
        <v>0</v>
      </c>
      <c r="P1805">
        <v>0</v>
      </c>
      <c r="Q1805">
        <v>0</v>
      </c>
      <c r="R1805">
        <v>0</v>
      </c>
      <c r="S1805">
        <v>0</v>
      </c>
      <c r="T1805">
        <v>0</v>
      </c>
      <c r="U1805">
        <v>0</v>
      </c>
      <c r="V1805">
        <v>0</v>
      </c>
      <c r="W1805">
        <v>0</v>
      </c>
      <c r="X1805">
        <v>0</v>
      </c>
      <c r="Y1805" s="145">
        <v>0</v>
      </c>
      <c r="Z1805">
        <v>0</v>
      </c>
      <c r="AA1805">
        <v>0</v>
      </c>
    </row>
    <row r="1806" spans="1:27" x14ac:dyDescent="0.2">
      <c r="A1806" s="89">
        <f>VLOOKUP(C1806,TabellenBDFS!$B$4:$C$2717,2,FALSE)</f>
        <v>252</v>
      </c>
      <c r="B1806" t="str">
        <f t="shared" si="31"/>
        <v>2524</v>
      </c>
      <c r="C1806" t="s">
        <v>258</v>
      </c>
      <c r="D1806">
        <v>4</v>
      </c>
      <c r="E1806">
        <v>0</v>
      </c>
      <c r="F1806">
        <v>0</v>
      </c>
      <c r="G1806">
        <v>0</v>
      </c>
      <c r="H1806">
        <v>0</v>
      </c>
      <c r="I1806">
        <v>0</v>
      </c>
      <c r="J1806">
        <v>0</v>
      </c>
      <c r="K1806">
        <v>0</v>
      </c>
      <c r="L1806">
        <v>0</v>
      </c>
      <c r="M1806">
        <v>0</v>
      </c>
      <c r="N1806">
        <v>0</v>
      </c>
      <c r="O1806">
        <v>0</v>
      </c>
      <c r="P1806">
        <v>0</v>
      </c>
      <c r="Q1806">
        <v>0</v>
      </c>
      <c r="R1806">
        <v>0</v>
      </c>
      <c r="S1806">
        <v>0</v>
      </c>
      <c r="T1806">
        <v>0</v>
      </c>
      <c r="U1806">
        <v>0</v>
      </c>
      <c r="V1806">
        <v>0</v>
      </c>
      <c r="W1806">
        <v>0</v>
      </c>
      <c r="X1806">
        <v>0</v>
      </c>
      <c r="Y1806" s="145">
        <v>0</v>
      </c>
      <c r="Z1806">
        <v>0</v>
      </c>
      <c r="AA1806">
        <v>0</v>
      </c>
    </row>
    <row r="1807" spans="1:27" x14ac:dyDescent="0.2">
      <c r="A1807" s="89">
        <f>VLOOKUP(C1807,TabellenBDFS!$B$4:$C$2717,2,FALSE)</f>
        <v>252</v>
      </c>
      <c r="B1807" t="str">
        <f t="shared" si="31"/>
        <v>2525</v>
      </c>
      <c r="C1807" t="s">
        <v>258</v>
      </c>
      <c r="D1807">
        <v>5</v>
      </c>
      <c r="E1807">
        <v>0</v>
      </c>
      <c r="F1807">
        <v>0</v>
      </c>
      <c r="G1807">
        <v>0</v>
      </c>
      <c r="H1807">
        <v>0</v>
      </c>
      <c r="I1807">
        <v>0</v>
      </c>
      <c r="J1807">
        <v>0</v>
      </c>
      <c r="K1807">
        <v>0</v>
      </c>
      <c r="L1807">
        <v>0</v>
      </c>
      <c r="M1807">
        <v>0</v>
      </c>
      <c r="N1807">
        <v>0</v>
      </c>
      <c r="O1807">
        <v>0</v>
      </c>
      <c r="P1807">
        <v>0</v>
      </c>
      <c r="Q1807">
        <v>0</v>
      </c>
      <c r="R1807">
        <v>0</v>
      </c>
      <c r="S1807">
        <v>0</v>
      </c>
      <c r="T1807">
        <v>0</v>
      </c>
      <c r="U1807">
        <v>0</v>
      </c>
      <c r="V1807">
        <v>0</v>
      </c>
      <c r="W1807">
        <v>0</v>
      </c>
      <c r="X1807">
        <v>0</v>
      </c>
      <c r="Y1807" s="145">
        <v>0</v>
      </c>
      <c r="Z1807">
        <v>0</v>
      </c>
      <c r="AA1807">
        <v>0</v>
      </c>
    </row>
    <row r="1808" spans="1:27" x14ac:dyDescent="0.2">
      <c r="A1808" s="89">
        <f>VLOOKUP(C1808,TabellenBDFS!$B$4:$C$2717,2,FALSE)</f>
        <v>252</v>
      </c>
      <c r="B1808" t="str">
        <f t="shared" si="31"/>
        <v>2526</v>
      </c>
      <c r="C1808" t="s">
        <v>258</v>
      </c>
      <c r="D1808">
        <v>6</v>
      </c>
      <c r="E1808">
        <v>10</v>
      </c>
      <c r="F1808">
        <v>10</v>
      </c>
      <c r="G1808">
        <v>10</v>
      </c>
      <c r="H1808">
        <v>10</v>
      </c>
      <c r="I1808">
        <v>10</v>
      </c>
      <c r="J1808">
        <v>10</v>
      </c>
      <c r="K1808">
        <v>10</v>
      </c>
      <c r="L1808">
        <v>10</v>
      </c>
      <c r="M1808">
        <v>10</v>
      </c>
      <c r="N1808">
        <v>10</v>
      </c>
      <c r="O1808">
        <v>10</v>
      </c>
      <c r="P1808">
        <v>10</v>
      </c>
      <c r="Q1808">
        <v>10</v>
      </c>
      <c r="R1808">
        <v>20</v>
      </c>
      <c r="S1808">
        <v>20</v>
      </c>
      <c r="T1808">
        <v>20</v>
      </c>
      <c r="U1808">
        <v>20</v>
      </c>
      <c r="V1808">
        <v>20</v>
      </c>
      <c r="W1808">
        <v>20</v>
      </c>
      <c r="X1808">
        <v>30</v>
      </c>
      <c r="Y1808" s="145">
        <v>30</v>
      </c>
      <c r="Z1808">
        <v>30</v>
      </c>
      <c r="AA1808">
        <v>30</v>
      </c>
    </row>
    <row r="1809" spans="1:27" x14ac:dyDescent="0.2">
      <c r="A1809" s="89">
        <f>VLOOKUP(C1809,TabellenBDFS!$B$4:$C$2717,2,FALSE)</f>
        <v>252</v>
      </c>
      <c r="B1809" t="str">
        <f t="shared" si="31"/>
        <v>2527</v>
      </c>
      <c r="C1809" t="s">
        <v>258</v>
      </c>
      <c r="D1809">
        <v>7</v>
      </c>
      <c r="E1809">
        <v>10</v>
      </c>
      <c r="F1809">
        <v>10</v>
      </c>
      <c r="G1809">
        <v>20</v>
      </c>
      <c r="H1809">
        <v>10</v>
      </c>
      <c r="I1809">
        <v>20</v>
      </c>
      <c r="J1809">
        <v>10</v>
      </c>
      <c r="K1809">
        <v>20</v>
      </c>
      <c r="L1809">
        <v>20</v>
      </c>
      <c r="M1809">
        <v>20</v>
      </c>
      <c r="N1809">
        <v>30</v>
      </c>
      <c r="O1809">
        <v>20</v>
      </c>
      <c r="P1809">
        <v>20</v>
      </c>
      <c r="Q1809">
        <v>20</v>
      </c>
      <c r="R1809">
        <v>20</v>
      </c>
      <c r="S1809">
        <v>20</v>
      </c>
      <c r="T1809">
        <v>30</v>
      </c>
      <c r="U1809">
        <v>30</v>
      </c>
      <c r="V1809">
        <v>20</v>
      </c>
      <c r="W1809">
        <v>20</v>
      </c>
      <c r="X1809">
        <v>20</v>
      </c>
      <c r="Y1809" s="145">
        <v>20</v>
      </c>
      <c r="Z1809">
        <v>20</v>
      </c>
      <c r="AA1809">
        <v>20</v>
      </c>
    </row>
    <row r="1810" spans="1:27" x14ac:dyDescent="0.2">
      <c r="A1810" s="89">
        <f>VLOOKUP(C1810,TabellenBDFS!$B$4:$C$2717,2,FALSE)</f>
        <v>253</v>
      </c>
      <c r="B1810" t="str">
        <f t="shared" si="31"/>
        <v>2531</v>
      </c>
      <c r="C1810" t="s">
        <v>259</v>
      </c>
      <c r="D1810">
        <v>1</v>
      </c>
      <c r="E1810">
        <v>1470</v>
      </c>
      <c r="F1810">
        <v>1480</v>
      </c>
      <c r="G1810">
        <v>1500</v>
      </c>
      <c r="H1810">
        <v>1480</v>
      </c>
      <c r="I1810">
        <v>1500</v>
      </c>
      <c r="J1810">
        <v>1520</v>
      </c>
      <c r="K1810">
        <v>1570</v>
      </c>
      <c r="L1810">
        <v>1630</v>
      </c>
      <c r="M1810">
        <v>1650</v>
      </c>
      <c r="N1810">
        <v>1690</v>
      </c>
      <c r="O1810">
        <v>1730</v>
      </c>
      <c r="P1810">
        <v>1770</v>
      </c>
      <c r="Q1810">
        <v>1820</v>
      </c>
      <c r="R1810">
        <v>560</v>
      </c>
      <c r="S1810">
        <v>620</v>
      </c>
      <c r="T1810">
        <v>600</v>
      </c>
      <c r="U1810">
        <v>620</v>
      </c>
      <c r="V1810">
        <v>640</v>
      </c>
      <c r="W1810">
        <v>640</v>
      </c>
      <c r="X1810">
        <v>680</v>
      </c>
      <c r="Y1810" s="145">
        <v>700</v>
      </c>
      <c r="Z1810">
        <v>670</v>
      </c>
      <c r="AA1810">
        <v>640</v>
      </c>
    </row>
    <row r="1811" spans="1:27" x14ac:dyDescent="0.2">
      <c r="A1811" s="89">
        <f>VLOOKUP(C1811,TabellenBDFS!$B$4:$C$2717,2,FALSE)</f>
        <v>253</v>
      </c>
      <c r="B1811" t="str">
        <f t="shared" si="31"/>
        <v>2532</v>
      </c>
      <c r="C1811" t="s">
        <v>259</v>
      </c>
      <c r="D1811">
        <v>2</v>
      </c>
      <c r="E1811">
        <v>380</v>
      </c>
      <c r="F1811">
        <v>380</v>
      </c>
      <c r="G1811">
        <v>370</v>
      </c>
      <c r="H1811">
        <v>350</v>
      </c>
      <c r="I1811">
        <v>350</v>
      </c>
      <c r="J1811">
        <v>350</v>
      </c>
      <c r="K1811">
        <v>350</v>
      </c>
      <c r="L1811">
        <v>350</v>
      </c>
      <c r="M1811">
        <v>350</v>
      </c>
      <c r="N1811">
        <v>350</v>
      </c>
      <c r="O1811">
        <v>350</v>
      </c>
      <c r="P1811">
        <v>350</v>
      </c>
      <c r="Q1811">
        <v>350</v>
      </c>
      <c r="R1811">
        <v>110</v>
      </c>
      <c r="S1811">
        <v>110</v>
      </c>
      <c r="T1811">
        <v>100</v>
      </c>
      <c r="U1811">
        <v>100</v>
      </c>
      <c r="V1811">
        <v>100</v>
      </c>
      <c r="W1811">
        <v>100</v>
      </c>
      <c r="X1811">
        <v>100</v>
      </c>
      <c r="Y1811" s="145">
        <v>100</v>
      </c>
      <c r="Z1811">
        <v>90</v>
      </c>
      <c r="AA1811">
        <v>90</v>
      </c>
    </row>
    <row r="1812" spans="1:27" x14ac:dyDescent="0.2">
      <c r="A1812" s="89">
        <f>VLOOKUP(C1812,TabellenBDFS!$B$4:$C$2717,2,FALSE)</f>
        <v>253</v>
      </c>
      <c r="B1812" t="str">
        <f t="shared" si="31"/>
        <v>2533</v>
      </c>
      <c r="C1812" t="s">
        <v>259</v>
      </c>
      <c r="D1812">
        <v>3</v>
      </c>
      <c r="E1812">
        <v>0</v>
      </c>
      <c r="F1812">
        <v>10</v>
      </c>
      <c r="G1812">
        <v>10</v>
      </c>
      <c r="H1812">
        <v>20</v>
      </c>
      <c r="I1812">
        <v>20</v>
      </c>
      <c r="J1812">
        <v>30</v>
      </c>
      <c r="K1812">
        <v>40</v>
      </c>
      <c r="L1812">
        <v>50</v>
      </c>
      <c r="M1812">
        <v>60</v>
      </c>
      <c r="N1812">
        <v>70</v>
      </c>
      <c r="O1812">
        <v>80</v>
      </c>
      <c r="P1812">
        <v>80</v>
      </c>
      <c r="Q1812">
        <v>100</v>
      </c>
      <c r="R1812">
        <v>60</v>
      </c>
      <c r="S1812">
        <v>70</v>
      </c>
      <c r="T1812">
        <v>60</v>
      </c>
      <c r="U1812">
        <v>60</v>
      </c>
      <c r="V1812">
        <v>70</v>
      </c>
      <c r="W1812">
        <v>70</v>
      </c>
      <c r="X1812">
        <v>70</v>
      </c>
      <c r="Y1812" s="145">
        <v>80</v>
      </c>
      <c r="Z1812">
        <v>80</v>
      </c>
      <c r="AA1812">
        <v>80</v>
      </c>
    </row>
    <row r="1813" spans="1:27" x14ac:dyDescent="0.2">
      <c r="A1813" s="89">
        <f>VLOOKUP(C1813,TabellenBDFS!$B$4:$C$2717,2,FALSE)</f>
        <v>253</v>
      </c>
      <c r="B1813" t="str">
        <f t="shared" si="31"/>
        <v>2534</v>
      </c>
      <c r="C1813" t="s">
        <v>259</v>
      </c>
      <c r="D1813">
        <v>4</v>
      </c>
      <c r="E1813">
        <v>0</v>
      </c>
      <c r="F1813">
        <v>0</v>
      </c>
      <c r="G1813">
        <v>0</v>
      </c>
      <c r="H1813">
        <v>0</v>
      </c>
      <c r="I1813">
        <v>0</v>
      </c>
      <c r="J1813">
        <v>0</v>
      </c>
      <c r="K1813">
        <v>0</v>
      </c>
      <c r="L1813">
        <v>10</v>
      </c>
      <c r="M1813">
        <v>20</v>
      </c>
      <c r="N1813">
        <v>20</v>
      </c>
      <c r="O1813">
        <v>20</v>
      </c>
      <c r="P1813">
        <v>20</v>
      </c>
      <c r="Q1813">
        <v>30</v>
      </c>
      <c r="R1813">
        <v>20</v>
      </c>
      <c r="S1813">
        <v>30</v>
      </c>
      <c r="T1813">
        <v>30</v>
      </c>
      <c r="U1813">
        <v>30</v>
      </c>
      <c r="V1813">
        <v>30</v>
      </c>
      <c r="W1813">
        <v>30</v>
      </c>
      <c r="X1813">
        <v>30</v>
      </c>
      <c r="Y1813" s="145">
        <v>30</v>
      </c>
      <c r="Z1813">
        <v>40</v>
      </c>
      <c r="AA1813">
        <v>30</v>
      </c>
    </row>
    <row r="1814" spans="1:27" x14ac:dyDescent="0.2">
      <c r="A1814" s="89">
        <f>VLOOKUP(C1814,TabellenBDFS!$B$4:$C$2717,2,FALSE)</f>
        <v>253</v>
      </c>
      <c r="B1814" t="str">
        <f t="shared" si="31"/>
        <v>2535</v>
      </c>
      <c r="C1814" t="s">
        <v>259</v>
      </c>
      <c r="D1814">
        <v>5</v>
      </c>
      <c r="E1814">
        <v>10</v>
      </c>
      <c r="F1814">
        <v>10</v>
      </c>
      <c r="G1814">
        <v>10</v>
      </c>
      <c r="H1814">
        <v>10</v>
      </c>
      <c r="I1814">
        <v>10</v>
      </c>
      <c r="J1814">
        <v>10</v>
      </c>
      <c r="K1814">
        <v>10</v>
      </c>
      <c r="L1814">
        <v>10</v>
      </c>
      <c r="M1814">
        <v>10</v>
      </c>
      <c r="N1814">
        <v>10</v>
      </c>
      <c r="O1814">
        <v>10</v>
      </c>
      <c r="P1814">
        <v>10</v>
      </c>
      <c r="Q1814">
        <v>10</v>
      </c>
      <c r="R1814">
        <v>0</v>
      </c>
      <c r="S1814">
        <v>0</v>
      </c>
      <c r="T1814">
        <v>0</v>
      </c>
      <c r="U1814">
        <v>0</v>
      </c>
      <c r="V1814">
        <v>0</v>
      </c>
      <c r="W1814">
        <v>0</v>
      </c>
      <c r="X1814">
        <v>0</v>
      </c>
      <c r="Y1814" s="145">
        <v>0</v>
      </c>
      <c r="Z1814">
        <v>0</v>
      </c>
      <c r="AA1814">
        <v>0</v>
      </c>
    </row>
    <row r="1815" spans="1:27" x14ac:dyDescent="0.2">
      <c r="A1815" s="89">
        <f>VLOOKUP(C1815,TabellenBDFS!$B$4:$C$2717,2,FALSE)</f>
        <v>253</v>
      </c>
      <c r="B1815" t="str">
        <f t="shared" si="31"/>
        <v>2536</v>
      </c>
      <c r="C1815" t="s">
        <v>259</v>
      </c>
      <c r="D1815">
        <v>6</v>
      </c>
      <c r="E1815">
        <v>330</v>
      </c>
      <c r="F1815">
        <v>340</v>
      </c>
      <c r="G1815">
        <v>340</v>
      </c>
      <c r="H1815">
        <v>340</v>
      </c>
      <c r="I1815">
        <v>340</v>
      </c>
      <c r="J1815">
        <v>350</v>
      </c>
      <c r="K1815">
        <v>360</v>
      </c>
      <c r="L1815">
        <v>380</v>
      </c>
      <c r="M1815">
        <v>380</v>
      </c>
      <c r="N1815">
        <v>390</v>
      </c>
      <c r="O1815">
        <v>390</v>
      </c>
      <c r="P1815">
        <v>410</v>
      </c>
      <c r="Q1815">
        <v>420</v>
      </c>
      <c r="R1815">
        <v>210</v>
      </c>
      <c r="S1815">
        <v>230</v>
      </c>
      <c r="T1815">
        <v>240</v>
      </c>
      <c r="U1815">
        <v>260</v>
      </c>
      <c r="V1815">
        <v>270</v>
      </c>
      <c r="W1815">
        <v>270</v>
      </c>
      <c r="X1815">
        <v>310</v>
      </c>
      <c r="Y1815" s="145">
        <v>300</v>
      </c>
      <c r="Z1815">
        <v>290</v>
      </c>
      <c r="AA1815">
        <v>260</v>
      </c>
    </row>
    <row r="1816" spans="1:27" x14ac:dyDescent="0.2">
      <c r="A1816" s="89">
        <f>VLOOKUP(C1816,TabellenBDFS!$B$4:$C$2717,2,FALSE)</f>
        <v>253</v>
      </c>
      <c r="B1816" t="str">
        <f t="shared" si="31"/>
        <v>2537</v>
      </c>
      <c r="C1816" t="s">
        <v>259</v>
      </c>
      <c r="D1816">
        <v>7</v>
      </c>
      <c r="E1816">
        <v>740</v>
      </c>
      <c r="F1816">
        <v>750</v>
      </c>
      <c r="G1816">
        <v>760</v>
      </c>
      <c r="H1816">
        <v>760</v>
      </c>
      <c r="I1816">
        <v>770</v>
      </c>
      <c r="J1816">
        <v>780</v>
      </c>
      <c r="K1816">
        <v>810</v>
      </c>
      <c r="L1816">
        <v>830</v>
      </c>
      <c r="M1816">
        <v>840</v>
      </c>
      <c r="N1816">
        <v>860</v>
      </c>
      <c r="O1816">
        <v>880</v>
      </c>
      <c r="P1816">
        <v>900</v>
      </c>
      <c r="Q1816">
        <v>910</v>
      </c>
      <c r="R1816">
        <v>160</v>
      </c>
      <c r="S1816">
        <v>180</v>
      </c>
      <c r="T1816">
        <v>160</v>
      </c>
      <c r="U1816">
        <v>170</v>
      </c>
      <c r="V1816">
        <v>170</v>
      </c>
      <c r="W1816">
        <v>170</v>
      </c>
      <c r="X1816">
        <v>180</v>
      </c>
      <c r="Y1816" s="145">
        <v>190</v>
      </c>
      <c r="Z1816">
        <v>170</v>
      </c>
      <c r="AA1816">
        <v>170</v>
      </c>
    </row>
    <row r="1817" spans="1:27" x14ac:dyDescent="0.2">
      <c r="A1817" s="89">
        <f>VLOOKUP(C1817,TabellenBDFS!$B$4:$C$2717,2,FALSE)</f>
        <v>254</v>
      </c>
      <c r="B1817" t="str">
        <f t="shared" si="31"/>
        <v>2541</v>
      </c>
      <c r="C1817" t="s">
        <v>260</v>
      </c>
      <c r="D1817">
        <v>1</v>
      </c>
      <c r="E1817">
        <v>450</v>
      </c>
      <c r="F1817">
        <v>450</v>
      </c>
      <c r="G1817">
        <v>480</v>
      </c>
      <c r="H1817">
        <v>480</v>
      </c>
      <c r="I1817">
        <v>500</v>
      </c>
      <c r="J1817">
        <v>480</v>
      </c>
      <c r="K1817">
        <v>450</v>
      </c>
      <c r="L1817">
        <v>470</v>
      </c>
      <c r="M1817">
        <v>460</v>
      </c>
      <c r="N1817">
        <v>460</v>
      </c>
      <c r="O1817">
        <v>460</v>
      </c>
      <c r="P1817">
        <v>470</v>
      </c>
      <c r="Q1817">
        <v>480</v>
      </c>
      <c r="R1817">
        <v>480</v>
      </c>
      <c r="S1817">
        <v>510</v>
      </c>
      <c r="T1817">
        <v>510</v>
      </c>
      <c r="U1817">
        <v>520</v>
      </c>
      <c r="V1817">
        <v>540</v>
      </c>
      <c r="W1817">
        <v>530</v>
      </c>
      <c r="X1817">
        <v>520</v>
      </c>
      <c r="Y1817" s="145">
        <v>480</v>
      </c>
      <c r="Z1817">
        <v>490</v>
      </c>
      <c r="AA1817">
        <v>490</v>
      </c>
    </row>
    <row r="1818" spans="1:27" x14ac:dyDescent="0.2">
      <c r="A1818" s="89">
        <f>VLOOKUP(C1818,TabellenBDFS!$B$4:$C$2717,2,FALSE)</f>
        <v>254</v>
      </c>
      <c r="B1818" t="str">
        <f t="shared" si="31"/>
        <v>2542</v>
      </c>
      <c r="C1818" t="s">
        <v>260</v>
      </c>
      <c r="D1818">
        <v>2</v>
      </c>
      <c r="E1818">
        <v>80</v>
      </c>
      <c r="F1818">
        <v>80</v>
      </c>
      <c r="G1818">
        <v>80</v>
      </c>
      <c r="H1818">
        <v>80</v>
      </c>
      <c r="I1818">
        <v>80</v>
      </c>
      <c r="J1818">
        <v>80</v>
      </c>
      <c r="K1818">
        <v>70</v>
      </c>
      <c r="L1818">
        <v>70</v>
      </c>
      <c r="M1818">
        <v>70</v>
      </c>
      <c r="N1818">
        <v>70</v>
      </c>
      <c r="O1818">
        <v>70</v>
      </c>
      <c r="P1818">
        <v>70</v>
      </c>
      <c r="Q1818">
        <v>70</v>
      </c>
      <c r="R1818">
        <v>70</v>
      </c>
      <c r="S1818">
        <v>60</v>
      </c>
      <c r="T1818">
        <v>60</v>
      </c>
      <c r="U1818">
        <v>60</v>
      </c>
      <c r="V1818">
        <v>50</v>
      </c>
      <c r="W1818">
        <v>50</v>
      </c>
      <c r="X1818">
        <v>50</v>
      </c>
      <c r="Y1818" s="145">
        <v>40</v>
      </c>
      <c r="Z1818">
        <v>40</v>
      </c>
      <c r="AA1818">
        <v>40</v>
      </c>
    </row>
    <row r="1819" spans="1:27" x14ac:dyDescent="0.2">
      <c r="A1819" s="89">
        <f>VLOOKUP(C1819,TabellenBDFS!$B$4:$C$2717,2,FALSE)</f>
        <v>254</v>
      </c>
      <c r="B1819" t="str">
        <f t="shared" si="31"/>
        <v>2543</v>
      </c>
      <c r="C1819" t="s">
        <v>260</v>
      </c>
      <c r="D1819">
        <v>3</v>
      </c>
      <c r="E1819">
        <v>0</v>
      </c>
      <c r="F1819">
        <v>0</v>
      </c>
      <c r="G1819">
        <v>10</v>
      </c>
      <c r="H1819">
        <v>20</v>
      </c>
      <c r="I1819">
        <v>30</v>
      </c>
      <c r="J1819">
        <v>30</v>
      </c>
      <c r="K1819">
        <v>30</v>
      </c>
      <c r="L1819">
        <v>40</v>
      </c>
      <c r="M1819">
        <v>40</v>
      </c>
      <c r="N1819">
        <v>30</v>
      </c>
      <c r="O1819">
        <v>40</v>
      </c>
      <c r="P1819">
        <v>40</v>
      </c>
      <c r="Q1819">
        <v>50</v>
      </c>
      <c r="R1819">
        <v>60</v>
      </c>
      <c r="S1819">
        <v>70</v>
      </c>
      <c r="T1819">
        <v>70</v>
      </c>
      <c r="U1819">
        <v>70</v>
      </c>
      <c r="V1819">
        <v>80</v>
      </c>
      <c r="W1819">
        <v>80</v>
      </c>
      <c r="X1819">
        <v>80</v>
      </c>
      <c r="Y1819" s="145">
        <v>90</v>
      </c>
      <c r="Z1819">
        <v>90</v>
      </c>
      <c r="AA1819">
        <v>90</v>
      </c>
    </row>
    <row r="1820" spans="1:27" x14ac:dyDescent="0.2">
      <c r="A1820" s="89">
        <f>VLOOKUP(C1820,TabellenBDFS!$B$4:$C$2717,2,FALSE)</f>
        <v>254</v>
      </c>
      <c r="B1820" t="str">
        <f t="shared" si="31"/>
        <v>2544</v>
      </c>
      <c r="C1820" t="s">
        <v>260</v>
      </c>
      <c r="D1820">
        <v>4</v>
      </c>
      <c r="E1820">
        <v>0</v>
      </c>
      <c r="F1820">
        <v>0</v>
      </c>
      <c r="G1820">
        <v>10</v>
      </c>
      <c r="H1820">
        <v>10</v>
      </c>
      <c r="I1820">
        <v>10</v>
      </c>
      <c r="J1820">
        <v>10</v>
      </c>
      <c r="K1820">
        <v>20</v>
      </c>
      <c r="L1820">
        <v>10</v>
      </c>
      <c r="M1820">
        <v>10</v>
      </c>
      <c r="N1820">
        <v>20</v>
      </c>
      <c r="O1820">
        <v>20</v>
      </c>
      <c r="P1820">
        <v>20</v>
      </c>
      <c r="Q1820">
        <v>20</v>
      </c>
      <c r="R1820">
        <v>10</v>
      </c>
      <c r="S1820">
        <v>10</v>
      </c>
      <c r="T1820">
        <v>20</v>
      </c>
      <c r="U1820">
        <v>20</v>
      </c>
      <c r="V1820">
        <v>20</v>
      </c>
      <c r="W1820">
        <v>20</v>
      </c>
      <c r="X1820">
        <v>20</v>
      </c>
      <c r="Y1820" s="145">
        <v>20</v>
      </c>
      <c r="Z1820">
        <v>20</v>
      </c>
      <c r="AA1820">
        <v>20</v>
      </c>
    </row>
    <row r="1821" spans="1:27" x14ac:dyDescent="0.2">
      <c r="A1821" s="89">
        <f>VLOOKUP(C1821,TabellenBDFS!$B$4:$C$2717,2,FALSE)</f>
        <v>254</v>
      </c>
      <c r="B1821" t="str">
        <f t="shared" si="31"/>
        <v>2545</v>
      </c>
      <c r="C1821" t="s">
        <v>260</v>
      </c>
      <c r="D1821">
        <v>5</v>
      </c>
      <c r="E1821">
        <v>20</v>
      </c>
      <c r="F1821">
        <v>20</v>
      </c>
      <c r="G1821">
        <v>20</v>
      </c>
      <c r="H1821">
        <v>20</v>
      </c>
      <c r="I1821">
        <v>20</v>
      </c>
      <c r="J1821">
        <v>20</v>
      </c>
      <c r="K1821">
        <v>20</v>
      </c>
      <c r="L1821">
        <v>20</v>
      </c>
      <c r="M1821">
        <v>20</v>
      </c>
      <c r="N1821">
        <v>10</v>
      </c>
      <c r="O1821">
        <v>10</v>
      </c>
      <c r="P1821">
        <v>10</v>
      </c>
      <c r="Q1821">
        <v>10</v>
      </c>
      <c r="R1821">
        <v>10</v>
      </c>
      <c r="S1821">
        <v>10</v>
      </c>
      <c r="T1821">
        <v>10</v>
      </c>
      <c r="U1821">
        <v>10</v>
      </c>
      <c r="V1821">
        <v>10</v>
      </c>
      <c r="W1821">
        <v>10</v>
      </c>
      <c r="X1821">
        <v>10</v>
      </c>
      <c r="Y1821" s="145">
        <v>10</v>
      </c>
      <c r="Z1821">
        <v>10</v>
      </c>
      <c r="AA1821">
        <v>10</v>
      </c>
    </row>
    <row r="1822" spans="1:27" x14ac:dyDescent="0.2">
      <c r="A1822" s="89">
        <f>VLOOKUP(C1822,TabellenBDFS!$B$4:$C$2717,2,FALSE)</f>
        <v>254</v>
      </c>
      <c r="B1822" t="str">
        <f t="shared" si="31"/>
        <v>2546</v>
      </c>
      <c r="C1822" t="s">
        <v>260</v>
      </c>
      <c r="D1822">
        <v>6</v>
      </c>
      <c r="E1822">
        <v>200</v>
      </c>
      <c r="F1822">
        <v>200</v>
      </c>
      <c r="G1822">
        <v>220</v>
      </c>
      <c r="H1822">
        <v>220</v>
      </c>
      <c r="I1822">
        <v>230</v>
      </c>
      <c r="J1822">
        <v>210</v>
      </c>
      <c r="K1822">
        <v>190</v>
      </c>
      <c r="L1822">
        <v>190</v>
      </c>
      <c r="M1822">
        <v>190</v>
      </c>
      <c r="N1822">
        <v>190</v>
      </c>
      <c r="O1822">
        <v>190</v>
      </c>
      <c r="P1822">
        <v>190</v>
      </c>
      <c r="Q1822">
        <v>180</v>
      </c>
      <c r="R1822">
        <v>190</v>
      </c>
      <c r="S1822">
        <v>200</v>
      </c>
      <c r="T1822">
        <v>200</v>
      </c>
      <c r="U1822">
        <v>210</v>
      </c>
      <c r="V1822">
        <v>210</v>
      </c>
      <c r="W1822">
        <v>200</v>
      </c>
      <c r="X1822">
        <v>200</v>
      </c>
      <c r="Y1822" s="145">
        <v>180</v>
      </c>
      <c r="Z1822">
        <v>180</v>
      </c>
      <c r="AA1822">
        <v>180</v>
      </c>
    </row>
    <row r="1823" spans="1:27" x14ac:dyDescent="0.2">
      <c r="A1823" s="89">
        <f>VLOOKUP(C1823,TabellenBDFS!$B$4:$C$2717,2,FALSE)</f>
        <v>254</v>
      </c>
      <c r="B1823" t="str">
        <f t="shared" si="31"/>
        <v>2547</v>
      </c>
      <c r="C1823" t="s">
        <v>260</v>
      </c>
      <c r="D1823">
        <v>7</v>
      </c>
      <c r="E1823">
        <v>150</v>
      </c>
      <c r="F1823">
        <v>160</v>
      </c>
      <c r="G1823">
        <v>150</v>
      </c>
      <c r="H1823">
        <v>140</v>
      </c>
      <c r="I1823">
        <v>140</v>
      </c>
      <c r="J1823">
        <v>130</v>
      </c>
      <c r="K1823">
        <v>130</v>
      </c>
      <c r="L1823">
        <v>140</v>
      </c>
      <c r="M1823">
        <v>140</v>
      </c>
      <c r="N1823">
        <v>130</v>
      </c>
      <c r="O1823">
        <v>140</v>
      </c>
      <c r="P1823">
        <v>140</v>
      </c>
      <c r="Q1823">
        <v>150</v>
      </c>
      <c r="R1823">
        <v>150</v>
      </c>
      <c r="S1823">
        <v>160</v>
      </c>
      <c r="T1823">
        <v>150</v>
      </c>
      <c r="U1823">
        <v>150</v>
      </c>
      <c r="V1823">
        <v>170</v>
      </c>
      <c r="W1823">
        <v>170</v>
      </c>
      <c r="X1823">
        <v>170</v>
      </c>
      <c r="Y1823" s="145">
        <v>150</v>
      </c>
      <c r="Z1823">
        <v>150</v>
      </c>
      <c r="AA1823">
        <v>160</v>
      </c>
    </row>
    <row r="1824" spans="1:27" x14ac:dyDescent="0.2">
      <c r="A1824" s="89">
        <f>VLOOKUP(C1824,TabellenBDFS!$B$4:$C$2717,2,FALSE)</f>
        <v>255</v>
      </c>
      <c r="B1824" t="str">
        <f t="shared" si="31"/>
        <v>2551</v>
      </c>
      <c r="C1824" t="s">
        <v>261</v>
      </c>
      <c r="D1824">
        <v>1</v>
      </c>
      <c r="E1824">
        <v>270</v>
      </c>
      <c r="F1824">
        <v>260</v>
      </c>
      <c r="G1824">
        <v>260</v>
      </c>
      <c r="H1824">
        <v>270</v>
      </c>
      <c r="I1824">
        <v>280</v>
      </c>
      <c r="J1824">
        <v>280</v>
      </c>
      <c r="K1824">
        <v>270</v>
      </c>
      <c r="L1824">
        <v>290</v>
      </c>
      <c r="M1824">
        <v>310</v>
      </c>
      <c r="N1824">
        <v>320</v>
      </c>
      <c r="O1824">
        <v>290</v>
      </c>
      <c r="P1824">
        <v>300</v>
      </c>
      <c r="Q1824">
        <v>290</v>
      </c>
      <c r="R1824">
        <v>310</v>
      </c>
      <c r="S1824">
        <v>330</v>
      </c>
      <c r="T1824">
        <v>340</v>
      </c>
      <c r="U1824">
        <v>340</v>
      </c>
      <c r="V1824">
        <v>360</v>
      </c>
      <c r="W1824">
        <v>350</v>
      </c>
      <c r="X1824">
        <v>350</v>
      </c>
      <c r="Y1824" s="145">
        <v>350</v>
      </c>
      <c r="Z1824">
        <v>340</v>
      </c>
      <c r="AA1824">
        <v>340</v>
      </c>
    </row>
    <row r="1825" spans="1:27" x14ac:dyDescent="0.2">
      <c r="A1825" s="89">
        <f>VLOOKUP(C1825,TabellenBDFS!$B$4:$C$2717,2,FALSE)</f>
        <v>255</v>
      </c>
      <c r="B1825" t="str">
        <f t="shared" si="31"/>
        <v>2552</v>
      </c>
      <c r="C1825" t="s">
        <v>261</v>
      </c>
      <c r="D1825">
        <v>2</v>
      </c>
      <c r="E1825">
        <v>60</v>
      </c>
      <c r="F1825">
        <v>60</v>
      </c>
      <c r="G1825">
        <v>50</v>
      </c>
      <c r="H1825">
        <v>50</v>
      </c>
      <c r="I1825">
        <v>50</v>
      </c>
      <c r="J1825">
        <v>50</v>
      </c>
      <c r="K1825">
        <v>40</v>
      </c>
      <c r="L1825">
        <v>40</v>
      </c>
      <c r="M1825">
        <v>40</v>
      </c>
      <c r="N1825">
        <v>40</v>
      </c>
      <c r="O1825">
        <v>40</v>
      </c>
      <c r="P1825">
        <v>40</v>
      </c>
      <c r="Q1825">
        <v>40</v>
      </c>
      <c r="R1825">
        <v>40</v>
      </c>
      <c r="S1825">
        <v>30</v>
      </c>
      <c r="T1825">
        <v>30</v>
      </c>
      <c r="U1825">
        <v>30</v>
      </c>
      <c r="V1825">
        <v>30</v>
      </c>
      <c r="W1825">
        <v>30</v>
      </c>
      <c r="X1825">
        <v>30</v>
      </c>
      <c r="Y1825" s="145">
        <v>30</v>
      </c>
      <c r="Z1825">
        <v>30</v>
      </c>
      <c r="AA1825">
        <v>30</v>
      </c>
    </row>
    <row r="1826" spans="1:27" x14ac:dyDescent="0.2">
      <c r="A1826" s="89">
        <f>VLOOKUP(C1826,TabellenBDFS!$B$4:$C$2717,2,FALSE)</f>
        <v>255</v>
      </c>
      <c r="B1826" t="str">
        <f t="shared" si="31"/>
        <v>2553</v>
      </c>
      <c r="C1826" t="s">
        <v>261</v>
      </c>
      <c r="D1826">
        <v>3</v>
      </c>
      <c r="E1826">
        <v>0</v>
      </c>
      <c r="F1826">
        <v>0</v>
      </c>
      <c r="G1826">
        <v>0</v>
      </c>
      <c r="H1826">
        <v>0</v>
      </c>
      <c r="I1826">
        <v>10</v>
      </c>
      <c r="J1826">
        <v>0</v>
      </c>
      <c r="K1826">
        <v>10</v>
      </c>
      <c r="L1826">
        <v>10</v>
      </c>
      <c r="M1826">
        <v>10</v>
      </c>
      <c r="N1826">
        <v>10</v>
      </c>
      <c r="O1826">
        <v>10</v>
      </c>
      <c r="P1826">
        <v>10</v>
      </c>
      <c r="Q1826">
        <v>10</v>
      </c>
      <c r="R1826">
        <v>10</v>
      </c>
      <c r="S1826">
        <v>10</v>
      </c>
      <c r="T1826">
        <v>10</v>
      </c>
      <c r="U1826">
        <v>10</v>
      </c>
      <c r="V1826">
        <v>10</v>
      </c>
      <c r="W1826">
        <v>10</v>
      </c>
      <c r="X1826">
        <v>10</v>
      </c>
      <c r="Y1826" s="145">
        <v>10</v>
      </c>
      <c r="Z1826">
        <v>10</v>
      </c>
      <c r="AA1826">
        <v>10</v>
      </c>
    </row>
    <row r="1827" spans="1:27" x14ac:dyDescent="0.2">
      <c r="A1827" s="89">
        <f>VLOOKUP(C1827,TabellenBDFS!$B$4:$C$2717,2,FALSE)</f>
        <v>255</v>
      </c>
      <c r="B1827" t="str">
        <f t="shared" si="31"/>
        <v>2554</v>
      </c>
      <c r="C1827" t="s">
        <v>261</v>
      </c>
      <c r="D1827">
        <v>4</v>
      </c>
      <c r="E1827">
        <v>0</v>
      </c>
      <c r="F1827">
        <v>0</v>
      </c>
      <c r="G1827">
        <v>0</v>
      </c>
      <c r="H1827">
        <v>0</v>
      </c>
      <c r="I1827">
        <v>0</v>
      </c>
      <c r="J1827">
        <v>0</v>
      </c>
      <c r="K1827">
        <v>0</v>
      </c>
      <c r="L1827">
        <v>0</v>
      </c>
      <c r="M1827">
        <v>0</v>
      </c>
      <c r="N1827">
        <v>0</v>
      </c>
      <c r="O1827">
        <v>0</v>
      </c>
      <c r="P1827">
        <v>0</v>
      </c>
      <c r="Q1827">
        <v>0</v>
      </c>
      <c r="R1827">
        <v>0</v>
      </c>
      <c r="S1827">
        <v>0</v>
      </c>
      <c r="T1827">
        <v>0</v>
      </c>
      <c r="U1827">
        <v>0</v>
      </c>
      <c r="V1827">
        <v>0</v>
      </c>
      <c r="W1827">
        <v>0</v>
      </c>
      <c r="X1827">
        <v>0</v>
      </c>
      <c r="Y1827" s="145">
        <v>0</v>
      </c>
      <c r="Z1827">
        <v>0</v>
      </c>
      <c r="AA1827">
        <v>0</v>
      </c>
    </row>
    <row r="1828" spans="1:27" x14ac:dyDescent="0.2">
      <c r="A1828" s="89">
        <f>VLOOKUP(C1828,TabellenBDFS!$B$4:$C$2717,2,FALSE)</f>
        <v>255</v>
      </c>
      <c r="B1828" t="str">
        <f t="shared" si="31"/>
        <v>2555</v>
      </c>
      <c r="C1828" t="s">
        <v>261</v>
      </c>
      <c r="D1828">
        <v>5</v>
      </c>
      <c r="E1828">
        <v>0</v>
      </c>
      <c r="F1828">
        <v>0</v>
      </c>
      <c r="G1828">
        <v>0</v>
      </c>
      <c r="H1828">
        <v>0</v>
      </c>
      <c r="I1828">
        <v>0</v>
      </c>
      <c r="J1828">
        <v>0</v>
      </c>
      <c r="K1828">
        <v>0</v>
      </c>
      <c r="L1828">
        <v>0</v>
      </c>
      <c r="M1828">
        <v>0</v>
      </c>
      <c r="N1828">
        <v>0</v>
      </c>
      <c r="O1828">
        <v>0</v>
      </c>
      <c r="P1828">
        <v>0</v>
      </c>
      <c r="Q1828">
        <v>0</v>
      </c>
      <c r="R1828">
        <v>0</v>
      </c>
      <c r="S1828">
        <v>0</v>
      </c>
      <c r="T1828">
        <v>0</v>
      </c>
      <c r="U1828">
        <v>0</v>
      </c>
      <c r="V1828">
        <v>0</v>
      </c>
      <c r="W1828">
        <v>0</v>
      </c>
      <c r="X1828">
        <v>0</v>
      </c>
      <c r="Y1828" s="145">
        <v>0</v>
      </c>
      <c r="Z1828">
        <v>0</v>
      </c>
      <c r="AA1828">
        <v>0</v>
      </c>
    </row>
    <row r="1829" spans="1:27" x14ac:dyDescent="0.2">
      <c r="A1829" s="89">
        <f>VLOOKUP(C1829,TabellenBDFS!$B$4:$C$2717,2,FALSE)</f>
        <v>255</v>
      </c>
      <c r="B1829" t="str">
        <f t="shared" si="31"/>
        <v>2556</v>
      </c>
      <c r="C1829" t="s">
        <v>261</v>
      </c>
      <c r="D1829">
        <v>6</v>
      </c>
      <c r="E1829">
        <v>150</v>
      </c>
      <c r="F1829">
        <v>140</v>
      </c>
      <c r="G1829">
        <v>140</v>
      </c>
      <c r="H1829">
        <v>150</v>
      </c>
      <c r="I1829">
        <v>150</v>
      </c>
      <c r="J1829">
        <v>150</v>
      </c>
      <c r="K1829">
        <v>160</v>
      </c>
      <c r="L1829">
        <v>170</v>
      </c>
      <c r="M1829">
        <v>170</v>
      </c>
      <c r="N1829">
        <v>160</v>
      </c>
      <c r="O1829">
        <v>160</v>
      </c>
      <c r="P1829">
        <v>160</v>
      </c>
      <c r="Q1829">
        <v>160</v>
      </c>
      <c r="R1829">
        <v>170</v>
      </c>
      <c r="S1829">
        <v>190</v>
      </c>
      <c r="T1829">
        <v>200</v>
      </c>
      <c r="U1829">
        <v>200</v>
      </c>
      <c r="V1829">
        <v>220</v>
      </c>
      <c r="W1829">
        <v>210</v>
      </c>
      <c r="X1829">
        <v>220</v>
      </c>
      <c r="Y1829" s="145">
        <v>210</v>
      </c>
      <c r="Z1829">
        <v>200</v>
      </c>
      <c r="AA1829">
        <v>200</v>
      </c>
    </row>
    <row r="1830" spans="1:27" x14ac:dyDescent="0.2">
      <c r="A1830" s="89">
        <f>VLOOKUP(C1830,TabellenBDFS!$B$4:$C$2717,2,FALSE)</f>
        <v>255</v>
      </c>
      <c r="B1830" t="str">
        <f t="shared" si="31"/>
        <v>2557</v>
      </c>
      <c r="C1830" t="s">
        <v>261</v>
      </c>
      <c r="D1830">
        <v>7</v>
      </c>
      <c r="E1830">
        <v>70</v>
      </c>
      <c r="F1830">
        <v>60</v>
      </c>
      <c r="G1830">
        <v>70</v>
      </c>
      <c r="H1830">
        <v>70</v>
      </c>
      <c r="I1830">
        <v>70</v>
      </c>
      <c r="J1830">
        <v>80</v>
      </c>
      <c r="K1830">
        <v>70</v>
      </c>
      <c r="L1830">
        <v>80</v>
      </c>
      <c r="M1830">
        <v>100</v>
      </c>
      <c r="N1830">
        <v>110</v>
      </c>
      <c r="O1830">
        <v>90</v>
      </c>
      <c r="P1830">
        <v>90</v>
      </c>
      <c r="Q1830">
        <v>80</v>
      </c>
      <c r="R1830">
        <v>90</v>
      </c>
      <c r="S1830">
        <v>100</v>
      </c>
      <c r="T1830">
        <v>100</v>
      </c>
      <c r="U1830">
        <v>90</v>
      </c>
      <c r="V1830">
        <v>100</v>
      </c>
      <c r="W1830">
        <v>90</v>
      </c>
      <c r="X1830">
        <v>100</v>
      </c>
      <c r="Y1830" s="145">
        <v>100</v>
      </c>
      <c r="Z1830">
        <v>100</v>
      </c>
      <c r="AA1830">
        <v>100</v>
      </c>
    </row>
    <row r="1831" spans="1:27" x14ac:dyDescent="0.2">
      <c r="A1831" s="89">
        <f>VLOOKUP(C1831,TabellenBDFS!$B$4:$C$2717,2,FALSE)</f>
        <v>256</v>
      </c>
      <c r="B1831" t="str">
        <f t="shared" si="31"/>
        <v>2561</v>
      </c>
      <c r="C1831" t="s">
        <v>262</v>
      </c>
      <c r="D1831">
        <v>1</v>
      </c>
      <c r="E1831">
        <v>190</v>
      </c>
      <c r="F1831">
        <v>210</v>
      </c>
      <c r="G1831">
        <v>230</v>
      </c>
      <c r="H1831">
        <v>240</v>
      </c>
      <c r="I1831">
        <v>240</v>
      </c>
      <c r="J1831">
        <v>250</v>
      </c>
      <c r="K1831">
        <v>240</v>
      </c>
      <c r="L1831">
        <v>250</v>
      </c>
      <c r="M1831">
        <v>260</v>
      </c>
      <c r="N1831">
        <v>270</v>
      </c>
      <c r="O1831">
        <v>280</v>
      </c>
      <c r="P1831">
        <v>290</v>
      </c>
      <c r="Q1831">
        <v>300</v>
      </c>
      <c r="R1831">
        <v>320</v>
      </c>
      <c r="S1831">
        <v>340</v>
      </c>
      <c r="T1831">
        <v>360</v>
      </c>
      <c r="U1831">
        <v>370</v>
      </c>
      <c r="V1831">
        <v>360</v>
      </c>
      <c r="W1831">
        <v>360</v>
      </c>
      <c r="X1831">
        <v>370</v>
      </c>
      <c r="Y1831" s="145">
        <v>380</v>
      </c>
      <c r="Z1831">
        <v>390</v>
      </c>
      <c r="AA1831">
        <v>410</v>
      </c>
    </row>
    <row r="1832" spans="1:27" x14ac:dyDescent="0.2">
      <c r="A1832" s="89">
        <f>VLOOKUP(C1832,TabellenBDFS!$B$4:$C$2717,2,FALSE)</f>
        <v>256</v>
      </c>
      <c r="B1832" t="str">
        <f t="shared" si="31"/>
        <v>2562</v>
      </c>
      <c r="C1832" t="s">
        <v>262</v>
      </c>
      <c r="D1832">
        <v>2</v>
      </c>
      <c r="E1832">
        <v>50</v>
      </c>
      <c r="F1832">
        <v>50</v>
      </c>
      <c r="G1832">
        <v>60</v>
      </c>
      <c r="H1832">
        <v>60</v>
      </c>
      <c r="I1832">
        <v>50</v>
      </c>
      <c r="J1832">
        <v>50</v>
      </c>
      <c r="K1832">
        <v>50</v>
      </c>
      <c r="L1832">
        <v>50</v>
      </c>
      <c r="M1832">
        <v>50</v>
      </c>
      <c r="N1832">
        <v>50</v>
      </c>
      <c r="O1832">
        <v>50</v>
      </c>
      <c r="P1832">
        <v>40</v>
      </c>
      <c r="Q1832">
        <v>40</v>
      </c>
      <c r="R1832">
        <v>40</v>
      </c>
      <c r="S1832">
        <v>40</v>
      </c>
      <c r="T1832">
        <v>40</v>
      </c>
      <c r="U1832">
        <v>40</v>
      </c>
      <c r="V1832">
        <v>40</v>
      </c>
      <c r="W1832">
        <v>40</v>
      </c>
      <c r="X1832">
        <v>40</v>
      </c>
      <c r="Y1832" s="145">
        <v>40</v>
      </c>
      <c r="Z1832">
        <v>40</v>
      </c>
      <c r="AA1832">
        <v>40</v>
      </c>
    </row>
    <row r="1833" spans="1:27" x14ac:dyDescent="0.2">
      <c r="A1833" s="89">
        <f>VLOOKUP(C1833,TabellenBDFS!$B$4:$C$2717,2,FALSE)</f>
        <v>256</v>
      </c>
      <c r="B1833" t="str">
        <f t="shared" si="31"/>
        <v>2563</v>
      </c>
      <c r="C1833" t="s">
        <v>262</v>
      </c>
      <c r="D1833">
        <v>3</v>
      </c>
      <c r="E1833">
        <v>0</v>
      </c>
      <c r="F1833">
        <v>0</v>
      </c>
      <c r="G1833">
        <v>10</v>
      </c>
      <c r="H1833">
        <v>10</v>
      </c>
      <c r="I1833">
        <v>20</v>
      </c>
      <c r="J1833">
        <v>30</v>
      </c>
      <c r="K1833">
        <v>20</v>
      </c>
      <c r="L1833">
        <v>30</v>
      </c>
      <c r="M1833">
        <v>40</v>
      </c>
      <c r="N1833">
        <v>40</v>
      </c>
      <c r="O1833">
        <v>50</v>
      </c>
      <c r="P1833">
        <v>60</v>
      </c>
      <c r="Q1833">
        <v>60</v>
      </c>
      <c r="R1833">
        <v>70</v>
      </c>
      <c r="S1833">
        <v>80</v>
      </c>
      <c r="T1833">
        <v>100</v>
      </c>
      <c r="U1833">
        <v>110</v>
      </c>
      <c r="V1833">
        <v>100</v>
      </c>
      <c r="W1833">
        <v>100</v>
      </c>
      <c r="X1833">
        <v>90</v>
      </c>
      <c r="Y1833" s="145">
        <v>100</v>
      </c>
      <c r="Z1833">
        <v>100</v>
      </c>
      <c r="AA1833">
        <v>110</v>
      </c>
    </row>
    <row r="1834" spans="1:27" x14ac:dyDescent="0.2">
      <c r="A1834" s="89">
        <f>VLOOKUP(C1834,TabellenBDFS!$B$4:$C$2717,2,FALSE)</f>
        <v>256</v>
      </c>
      <c r="B1834" t="str">
        <f t="shared" si="31"/>
        <v>2564</v>
      </c>
      <c r="C1834" t="s">
        <v>262</v>
      </c>
      <c r="D1834">
        <v>4</v>
      </c>
      <c r="E1834">
        <v>0</v>
      </c>
      <c r="F1834">
        <v>0</v>
      </c>
      <c r="G1834">
        <v>10</v>
      </c>
      <c r="H1834">
        <v>10</v>
      </c>
      <c r="I1834">
        <v>10</v>
      </c>
      <c r="J1834">
        <v>10</v>
      </c>
      <c r="K1834">
        <v>10</v>
      </c>
      <c r="L1834">
        <v>20</v>
      </c>
      <c r="M1834">
        <v>20</v>
      </c>
      <c r="N1834">
        <v>20</v>
      </c>
      <c r="O1834">
        <v>20</v>
      </c>
      <c r="P1834">
        <v>30</v>
      </c>
      <c r="Q1834">
        <v>30</v>
      </c>
      <c r="R1834">
        <v>30</v>
      </c>
      <c r="S1834">
        <v>40</v>
      </c>
      <c r="T1834">
        <v>30</v>
      </c>
      <c r="U1834">
        <v>30</v>
      </c>
      <c r="V1834">
        <v>30</v>
      </c>
      <c r="W1834">
        <v>30</v>
      </c>
      <c r="X1834">
        <v>40</v>
      </c>
      <c r="Y1834" s="145">
        <v>40</v>
      </c>
      <c r="Z1834">
        <v>40</v>
      </c>
      <c r="AA1834">
        <v>40</v>
      </c>
    </row>
    <row r="1835" spans="1:27" x14ac:dyDescent="0.2">
      <c r="A1835" s="89">
        <f>VLOOKUP(C1835,TabellenBDFS!$B$4:$C$2717,2,FALSE)</f>
        <v>256</v>
      </c>
      <c r="B1835" t="str">
        <f t="shared" si="31"/>
        <v>2565</v>
      </c>
      <c r="C1835" t="s">
        <v>262</v>
      </c>
      <c r="D1835">
        <v>5</v>
      </c>
      <c r="E1835">
        <v>0</v>
      </c>
      <c r="F1835">
        <v>10</v>
      </c>
      <c r="G1835">
        <v>10</v>
      </c>
      <c r="H1835">
        <v>10</v>
      </c>
      <c r="I1835">
        <v>10</v>
      </c>
      <c r="J1835">
        <v>10</v>
      </c>
      <c r="K1835">
        <v>20</v>
      </c>
      <c r="L1835">
        <v>20</v>
      </c>
      <c r="M1835">
        <v>20</v>
      </c>
      <c r="N1835">
        <v>20</v>
      </c>
      <c r="O1835">
        <v>20</v>
      </c>
      <c r="P1835">
        <v>20</v>
      </c>
      <c r="Q1835">
        <v>30</v>
      </c>
      <c r="R1835">
        <v>40</v>
      </c>
      <c r="S1835">
        <v>40</v>
      </c>
      <c r="T1835">
        <v>40</v>
      </c>
      <c r="U1835">
        <v>40</v>
      </c>
      <c r="V1835">
        <v>40</v>
      </c>
      <c r="W1835">
        <v>40</v>
      </c>
      <c r="X1835">
        <v>40</v>
      </c>
      <c r="Y1835" s="145">
        <v>40</v>
      </c>
      <c r="Z1835">
        <v>50</v>
      </c>
      <c r="AA1835">
        <v>50</v>
      </c>
    </row>
    <row r="1836" spans="1:27" x14ac:dyDescent="0.2">
      <c r="A1836" s="89">
        <f>VLOOKUP(C1836,TabellenBDFS!$B$4:$C$2717,2,FALSE)</f>
        <v>256</v>
      </c>
      <c r="B1836" t="str">
        <f t="shared" si="31"/>
        <v>2566</v>
      </c>
      <c r="C1836" t="s">
        <v>262</v>
      </c>
      <c r="D1836">
        <v>6</v>
      </c>
      <c r="E1836">
        <v>30</v>
      </c>
      <c r="F1836">
        <v>30</v>
      </c>
      <c r="G1836">
        <v>30</v>
      </c>
      <c r="H1836">
        <v>30</v>
      </c>
      <c r="I1836">
        <v>30</v>
      </c>
      <c r="J1836">
        <v>30</v>
      </c>
      <c r="K1836">
        <v>30</v>
      </c>
      <c r="L1836">
        <v>30</v>
      </c>
      <c r="M1836">
        <v>30</v>
      </c>
      <c r="N1836">
        <v>30</v>
      </c>
      <c r="O1836">
        <v>30</v>
      </c>
      <c r="P1836">
        <v>40</v>
      </c>
      <c r="Q1836">
        <v>40</v>
      </c>
      <c r="R1836">
        <v>40</v>
      </c>
      <c r="S1836">
        <v>40</v>
      </c>
      <c r="T1836">
        <v>40</v>
      </c>
      <c r="U1836">
        <v>40</v>
      </c>
      <c r="V1836">
        <v>40</v>
      </c>
      <c r="W1836">
        <v>50</v>
      </c>
      <c r="X1836">
        <v>50</v>
      </c>
      <c r="Y1836" s="145">
        <v>50</v>
      </c>
      <c r="Z1836">
        <v>50</v>
      </c>
      <c r="AA1836">
        <v>50</v>
      </c>
    </row>
    <row r="1837" spans="1:27" x14ac:dyDescent="0.2">
      <c r="A1837" s="89">
        <f>VLOOKUP(C1837,TabellenBDFS!$B$4:$C$2717,2,FALSE)</f>
        <v>256</v>
      </c>
      <c r="B1837" t="str">
        <f t="shared" si="31"/>
        <v>2567</v>
      </c>
      <c r="C1837" t="s">
        <v>262</v>
      </c>
      <c r="D1837">
        <v>7</v>
      </c>
      <c r="E1837">
        <v>110</v>
      </c>
      <c r="F1837">
        <v>120</v>
      </c>
      <c r="G1837">
        <v>130</v>
      </c>
      <c r="H1837">
        <v>120</v>
      </c>
      <c r="I1837">
        <v>120</v>
      </c>
      <c r="J1837">
        <v>110</v>
      </c>
      <c r="K1837">
        <v>110</v>
      </c>
      <c r="L1837">
        <v>100</v>
      </c>
      <c r="M1837">
        <v>110</v>
      </c>
      <c r="N1837">
        <v>110</v>
      </c>
      <c r="O1837">
        <v>110</v>
      </c>
      <c r="P1837">
        <v>100</v>
      </c>
      <c r="Q1837">
        <v>90</v>
      </c>
      <c r="R1837">
        <v>100</v>
      </c>
      <c r="S1837">
        <v>100</v>
      </c>
      <c r="T1837">
        <v>100</v>
      </c>
      <c r="U1837">
        <v>100</v>
      </c>
      <c r="V1837">
        <v>100</v>
      </c>
      <c r="W1837">
        <v>100</v>
      </c>
      <c r="X1837">
        <v>110</v>
      </c>
      <c r="Y1837" s="145">
        <v>110</v>
      </c>
      <c r="Z1837">
        <v>120</v>
      </c>
      <c r="AA1837">
        <v>130</v>
      </c>
    </row>
    <row r="1838" spans="1:27" x14ac:dyDescent="0.2">
      <c r="A1838" s="89">
        <f>VLOOKUP(C1838,TabellenBDFS!$B$4:$C$2717,2,FALSE)</f>
        <v>257</v>
      </c>
      <c r="B1838" t="str">
        <f t="shared" si="31"/>
        <v>2571</v>
      </c>
      <c r="C1838" t="s">
        <v>263</v>
      </c>
      <c r="D1838">
        <v>1</v>
      </c>
      <c r="E1838">
        <v>540</v>
      </c>
      <c r="F1838">
        <v>510</v>
      </c>
      <c r="G1838">
        <v>530</v>
      </c>
      <c r="H1838">
        <v>560</v>
      </c>
      <c r="I1838">
        <v>500</v>
      </c>
      <c r="J1838">
        <v>410</v>
      </c>
      <c r="K1838">
        <v>420</v>
      </c>
      <c r="L1838">
        <v>430</v>
      </c>
      <c r="M1838">
        <v>450</v>
      </c>
      <c r="N1838">
        <v>450</v>
      </c>
      <c r="O1838">
        <v>470</v>
      </c>
      <c r="P1838">
        <v>490</v>
      </c>
      <c r="Q1838">
        <v>460</v>
      </c>
      <c r="R1838">
        <v>450</v>
      </c>
      <c r="S1838">
        <v>490</v>
      </c>
      <c r="T1838">
        <v>510</v>
      </c>
      <c r="U1838">
        <v>550</v>
      </c>
      <c r="V1838">
        <v>560</v>
      </c>
      <c r="W1838">
        <v>590</v>
      </c>
      <c r="X1838">
        <v>560</v>
      </c>
      <c r="Y1838" s="145">
        <v>550</v>
      </c>
      <c r="Z1838">
        <v>540</v>
      </c>
      <c r="AA1838">
        <v>540</v>
      </c>
    </row>
    <row r="1839" spans="1:27" x14ac:dyDescent="0.2">
      <c r="A1839" s="89">
        <f>VLOOKUP(C1839,TabellenBDFS!$B$4:$C$2717,2,FALSE)</f>
        <v>257</v>
      </c>
      <c r="B1839" t="str">
        <f t="shared" si="31"/>
        <v>2572</v>
      </c>
      <c r="C1839" t="s">
        <v>263</v>
      </c>
      <c r="D1839">
        <v>2</v>
      </c>
      <c r="E1839">
        <v>100</v>
      </c>
      <c r="F1839">
        <v>90</v>
      </c>
      <c r="G1839">
        <v>90</v>
      </c>
      <c r="H1839">
        <v>90</v>
      </c>
      <c r="I1839">
        <v>70</v>
      </c>
      <c r="J1839">
        <v>60</v>
      </c>
      <c r="K1839">
        <v>60</v>
      </c>
      <c r="L1839">
        <v>60</v>
      </c>
      <c r="M1839">
        <v>60</v>
      </c>
      <c r="N1839">
        <v>60</v>
      </c>
      <c r="O1839">
        <v>50</v>
      </c>
      <c r="P1839">
        <v>50</v>
      </c>
      <c r="Q1839">
        <v>50</v>
      </c>
      <c r="R1839">
        <v>50</v>
      </c>
      <c r="S1839">
        <v>50</v>
      </c>
      <c r="T1839">
        <v>50</v>
      </c>
      <c r="U1839">
        <v>50</v>
      </c>
      <c r="V1839">
        <v>40</v>
      </c>
      <c r="W1839">
        <v>40</v>
      </c>
      <c r="X1839">
        <v>40</v>
      </c>
      <c r="Y1839" s="145">
        <v>40</v>
      </c>
      <c r="Z1839">
        <v>40</v>
      </c>
      <c r="AA1839">
        <v>40</v>
      </c>
    </row>
    <row r="1840" spans="1:27" x14ac:dyDescent="0.2">
      <c r="A1840" s="89">
        <f>VLOOKUP(C1840,TabellenBDFS!$B$4:$C$2717,2,FALSE)</f>
        <v>257</v>
      </c>
      <c r="B1840" t="str">
        <f t="shared" si="31"/>
        <v>2573</v>
      </c>
      <c r="C1840" t="s">
        <v>263</v>
      </c>
      <c r="D1840">
        <v>3</v>
      </c>
      <c r="E1840">
        <v>0</v>
      </c>
      <c r="F1840">
        <v>0</v>
      </c>
      <c r="G1840">
        <v>10</v>
      </c>
      <c r="H1840">
        <v>10</v>
      </c>
      <c r="I1840">
        <v>10</v>
      </c>
      <c r="J1840">
        <v>20</v>
      </c>
      <c r="K1840">
        <v>20</v>
      </c>
      <c r="L1840">
        <v>30</v>
      </c>
      <c r="M1840">
        <v>30</v>
      </c>
      <c r="N1840">
        <v>30</v>
      </c>
      <c r="O1840">
        <v>40</v>
      </c>
      <c r="P1840">
        <v>40</v>
      </c>
      <c r="Q1840">
        <v>40</v>
      </c>
      <c r="R1840">
        <v>40</v>
      </c>
      <c r="S1840">
        <v>40</v>
      </c>
      <c r="T1840">
        <v>40</v>
      </c>
      <c r="U1840">
        <v>50</v>
      </c>
      <c r="V1840">
        <v>50</v>
      </c>
      <c r="W1840">
        <v>50</v>
      </c>
      <c r="X1840">
        <v>50</v>
      </c>
      <c r="Y1840" s="145">
        <v>50</v>
      </c>
      <c r="Z1840">
        <v>60</v>
      </c>
      <c r="AA1840">
        <v>60</v>
      </c>
    </row>
    <row r="1841" spans="1:27" x14ac:dyDescent="0.2">
      <c r="A1841" s="89">
        <f>VLOOKUP(C1841,TabellenBDFS!$B$4:$C$2717,2,FALSE)</f>
        <v>257</v>
      </c>
      <c r="B1841" t="str">
        <f t="shared" si="31"/>
        <v>2574</v>
      </c>
      <c r="C1841" t="s">
        <v>263</v>
      </c>
      <c r="D1841">
        <v>4</v>
      </c>
      <c r="E1841">
        <v>0</v>
      </c>
      <c r="F1841">
        <v>0</v>
      </c>
      <c r="G1841">
        <v>0</v>
      </c>
      <c r="H1841">
        <v>0</v>
      </c>
      <c r="I1841">
        <v>0</v>
      </c>
      <c r="J1841">
        <v>0</v>
      </c>
      <c r="K1841">
        <v>0</v>
      </c>
      <c r="L1841">
        <v>0</v>
      </c>
      <c r="M1841">
        <v>0</v>
      </c>
      <c r="N1841">
        <v>0</v>
      </c>
      <c r="O1841">
        <v>10</v>
      </c>
      <c r="P1841">
        <v>10</v>
      </c>
      <c r="Q1841">
        <v>10</v>
      </c>
      <c r="R1841">
        <v>0</v>
      </c>
      <c r="S1841">
        <v>0</v>
      </c>
      <c r="T1841">
        <v>10</v>
      </c>
      <c r="U1841">
        <v>10</v>
      </c>
      <c r="V1841">
        <v>10</v>
      </c>
      <c r="W1841">
        <v>10</v>
      </c>
      <c r="X1841">
        <v>10</v>
      </c>
      <c r="Y1841" s="145">
        <v>10</v>
      </c>
      <c r="Z1841">
        <v>10</v>
      </c>
      <c r="AA1841">
        <v>10</v>
      </c>
    </row>
    <row r="1842" spans="1:27" x14ac:dyDescent="0.2">
      <c r="A1842" s="89">
        <f>VLOOKUP(C1842,TabellenBDFS!$B$4:$C$2717,2,FALSE)</f>
        <v>257</v>
      </c>
      <c r="B1842" t="str">
        <f t="shared" si="31"/>
        <v>2575</v>
      </c>
      <c r="C1842" t="s">
        <v>263</v>
      </c>
      <c r="D1842">
        <v>5</v>
      </c>
      <c r="E1842">
        <v>0</v>
      </c>
      <c r="F1842">
        <v>0</v>
      </c>
      <c r="G1842">
        <v>10</v>
      </c>
      <c r="H1842">
        <v>0</v>
      </c>
      <c r="I1842">
        <v>0</v>
      </c>
      <c r="J1842">
        <v>0</v>
      </c>
      <c r="K1842">
        <v>0</v>
      </c>
      <c r="L1842">
        <v>0</v>
      </c>
      <c r="M1842">
        <v>0</v>
      </c>
      <c r="N1842">
        <v>0</v>
      </c>
      <c r="O1842">
        <v>0</v>
      </c>
      <c r="P1842">
        <v>0</v>
      </c>
      <c r="Q1842">
        <v>0</v>
      </c>
      <c r="R1842">
        <v>0</v>
      </c>
      <c r="S1842">
        <v>0</v>
      </c>
      <c r="T1842">
        <v>0</v>
      </c>
      <c r="U1842">
        <v>0</v>
      </c>
      <c r="V1842">
        <v>0</v>
      </c>
      <c r="W1842">
        <v>0</v>
      </c>
      <c r="X1842">
        <v>0</v>
      </c>
      <c r="Y1842" s="145">
        <v>0</v>
      </c>
      <c r="Z1842">
        <v>0</v>
      </c>
      <c r="AA1842">
        <v>0</v>
      </c>
    </row>
    <row r="1843" spans="1:27" x14ac:dyDescent="0.2">
      <c r="A1843" s="89">
        <f>VLOOKUP(C1843,TabellenBDFS!$B$4:$C$2717,2,FALSE)</f>
        <v>257</v>
      </c>
      <c r="B1843" t="str">
        <f t="shared" si="31"/>
        <v>2576</v>
      </c>
      <c r="C1843" t="s">
        <v>263</v>
      </c>
      <c r="D1843">
        <v>6</v>
      </c>
      <c r="E1843">
        <v>350</v>
      </c>
      <c r="F1843">
        <v>330</v>
      </c>
      <c r="G1843">
        <v>340</v>
      </c>
      <c r="H1843">
        <v>350</v>
      </c>
      <c r="I1843">
        <v>360</v>
      </c>
      <c r="J1843">
        <v>270</v>
      </c>
      <c r="K1843">
        <v>280</v>
      </c>
      <c r="L1843">
        <v>280</v>
      </c>
      <c r="M1843">
        <v>290</v>
      </c>
      <c r="N1843">
        <v>290</v>
      </c>
      <c r="O1843">
        <v>290</v>
      </c>
      <c r="P1843">
        <v>300</v>
      </c>
      <c r="Q1843">
        <v>280</v>
      </c>
      <c r="R1843">
        <v>280</v>
      </c>
      <c r="S1843">
        <v>310</v>
      </c>
      <c r="T1843">
        <v>330</v>
      </c>
      <c r="U1843">
        <v>380</v>
      </c>
      <c r="V1843">
        <v>380</v>
      </c>
      <c r="W1843">
        <v>410</v>
      </c>
      <c r="X1843">
        <v>390</v>
      </c>
      <c r="Y1843" s="145">
        <v>370</v>
      </c>
      <c r="Z1843">
        <v>350</v>
      </c>
      <c r="AA1843">
        <v>350</v>
      </c>
    </row>
    <row r="1844" spans="1:27" x14ac:dyDescent="0.2">
      <c r="A1844" s="89">
        <f>VLOOKUP(C1844,TabellenBDFS!$B$4:$C$2717,2,FALSE)</f>
        <v>257</v>
      </c>
      <c r="B1844" t="str">
        <f t="shared" si="31"/>
        <v>2577</v>
      </c>
      <c r="C1844" t="s">
        <v>263</v>
      </c>
      <c r="D1844">
        <v>7</v>
      </c>
      <c r="E1844">
        <v>80</v>
      </c>
      <c r="F1844">
        <v>80</v>
      </c>
      <c r="G1844">
        <v>90</v>
      </c>
      <c r="H1844">
        <v>110</v>
      </c>
      <c r="I1844">
        <v>60</v>
      </c>
      <c r="J1844">
        <v>60</v>
      </c>
      <c r="K1844">
        <v>60</v>
      </c>
      <c r="L1844">
        <v>70</v>
      </c>
      <c r="M1844">
        <v>70</v>
      </c>
      <c r="N1844">
        <v>70</v>
      </c>
      <c r="O1844">
        <v>90</v>
      </c>
      <c r="P1844">
        <v>90</v>
      </c>
      <c r="Q1844">
        <v>80</v>
      </c>
      <c r="R1844">
        <v>80</v>
      </c>
      <c r="S1844">
        <v>80</v>
      </c>
      <c r="T1844">
        <v>80</v>
      </c>
      <c r="U1844">
        <v>80</v>
      </c>
      <c r="V1844">
        <v>80</v>
      </c>
      <c r="W1844">
        <v>80</v>
      </c>
      <c r="X1844">
        <v>80</v>
      </c>
      <c r="Y1844" s="145">
        <v>80</v>
      </c>
      <c r="Z1844">
        <v>90</v>
      </c>
      <c r="AA1844">
        <v>80</v>
      </c>
    </row>
    <row r="1845" spans="1:27" x14ac:dyDescent="0.2">
      <c r="A1845" s="89">
        <f>VLOOKUP(C1845,TabellenBDFS!$B$4:$C$2717,2,FALSE)</f>
        <v>258</v>
      </c>
      <c r="B1845" t="str">
        <f t="shared" si="31"/>
        <v>2581</v>
      </c>
      <c r="C1845" t="s">
        <v>264</v>
      </c>
      <c r="D1845">
        <v>1</v>
      </c>
      <c r="E1845">
        <v>1220</v>
      </c>
      <c r="F1845">
        <v>1160</v>
      </c>
      <c r="G1845">
        <v>1260</v>
      </c>
      <c r="H1845">
        <v>1280</v>
      </c>
      <c r="I1845">
        <v>1350</v>
      </c>
      <c r="J1845">
        <v>1370</v>
      </c>
      <c r="K1845">
        <v>1330</v>
      </c>
      <c r="L1845">
        <v>1330</v>
      </c>
      <c r="M1845">
        <v>1350</v>
      </c>
      <c r="N1845">
        <v>1400</v>
      </c>
      <c r="O1845">
        <v>1380</v>
      </c>
      <c r="P1845">
        <v>1420</v>
      </c>
      <c r="Q1845">
        <v>1450</v>
      </c>
      <c r="R1845">
        <v>1430</v>
      </c>
      <c r="S1845">
        <v>1480</v>
      </c>
      <c r="T1845">
        <v>1510</v>
      </c>
      <c r="U1845">
        <v>1540</v>
      </c>
      <c r="V1845">
        <v>1570</v>
      </c>
      <c r="W1845">
        <v>1560</v>
      </c>
      <c r="X1845">
        <v>1540</v>
      </c>
      <c r="Y1845" s="145">
        <v>1530</v>
      </c>
      <c r="Z1845">
        <v>1490</v>
      </c>
      <c r="AA1845">
        <v>1480</v>
      </c>
    </row>
    <row r="1846" spans="1:27" x14ac:dyDescent="0.2">
      <c r="A1846" s="89">
        <f>VLOOKUP(C1846,TabellenBDFS!$B$4:$C$2717,2,FALSE)</f>
        <v>258</v>
      </c>
      <c r="B1846" t="str">
        <f t="shared" si="31"/>
        <v>2582</v>
      </c>
      <c r="C1846" t="s">
        <v>264</v>
      </c>
      <c r="D1846">
        <v>2</v>
      </c>
      <c r="E1846">
        <v>290</v>
      </c>
      <c r="F1846">
        <v>260</v>
      </c>
      <c r="G1846">
        <v>280</v>
      </c>
      <c r="H1846">
        <v>260</v>
      </c>
      <c r="I1846">
        <v>250</v>
      </c>
      <c r="J1846">
        <v>230</v>
      </c>
      <c r="K1846">
        <v>210</v>
      </c>
      <c r="L1846">
        <v>200</v>
      </c>
      <c r="M1846">
        <v>190</v>
      </c>
      <c r="N1846">
        <v>180</v>
      </c>
      <c r="O1846">
        <v>170</v>
      </c>
      <c r="P1846">
        <v>160</v>
      </c>
      <c r="Q1846">
        <v>150</v>
      </c>
      <c r="R1846">
        <v>140</v>
      </c>
      <c r="S1846">
        <v>140</v>
      </c>
      <c r="T1846">
        <v>130</v>
      </c>
      <c r="U1846">
        <v>130</v>
      </c>
      <c r="V1846">
        <v>120</v>
      </c>
      <c r="W1846">
        <v>120</v>
      </c>
      <c r="X1846">
        <v>110</v>
      </c>
      <c r="Y1846" s="145">
        <v>110</v>
      </c>
      <c r="Z1846">
        <v>100</v>
      </c>
      <c r="AA1846">
        <v>90</v>
      </c>
    </row>
    <row r="1847" spans="1:27" x14ac:dyDescent="0.2">
      <c r="A1847" s="89">
        <f>VLOOKUP(C1847,TabellenBDFS!$B$4:$C$2717,2,FALSE)</f>
        <v>258</v>
      </c>
      <c r="B1847" t="str">
        <f t="shared" si="31"/>
        <v>2583</v>
      </c>
      <c r="C1847" t="s">
        <v>264</v>
      </c>
      <c r="D1847">
        <v>3</v>
      </c>
      <c r="E1847">
        <v>10</v>
      </c>
      <c r="F1847">
        <v>10</v>
      </c>
      <c r="G1847">
        <v>20</v>
      </c>
      <c r="H1847">
        <v>30</v>
      </c>
      <c r="I1847">
        <v>50</v>
      </c>
      <c r="J1847">
        <v>60</v>
      </c>
      <c r="K1847">
        <v>60</v>
      </c>
      <c r="L1847">
        <v>80</v>
      </c>
      <c r="M1847">
        <v>80</v>
      </c>
      <c r="N1847">
        <v>110</v>
      </c>
      <c r="O1847">
        <v>110</v>
      </c>
      <c r="P1847">
        <v>110</v>
      </c>
      <c r="Q1847">
        <v>120</v>
      </c>
      <c r="R1847">
        <v>130</v>
      </c>
      <c r="S1847">
        <v>130</v>
      </c>
      <c r="T1847">
        <v>130</v>
      </c>
      <c r="U1847">
        <v>140</v>
      </c>
      <c r="V1847">
        <v>150</v>
      </c>
      <c r="W1847">
        <v>150</v>
      </c>
      <c r="X1847">
        <v>160</v>
      </c>
      <c r="Y1847" s="145">
        <v>160</v>
      </c>
      <c r="Z1847">
        <v>160</v>
      </c>
      <c r="AA1847">
        <v>170</v>
      </c>
    </row>
    <row r="1848" spans="1:27" x14ac:dyDescent="0.2">
      <c r="A1848" s="89">
        <f>VLOOKUP(C1848,TabellenBDFS!$B$4:$C$2717,2,FALSE)</f>
        <v>258</v>
      </c>
      <c r="B1848" t="str">
        <f t="shared" si="31"/>
        <v>2584</v>
      </c>
      <c r="C1848" t="s">
        <v>264</v>
      </c>
      <c r="D1848">
        <v>4</v>
      </c>
      <c r="E1848">
        <v>0</v>
      </c>
      <c r="F1848">
        <v>0</v>
      </c>
      <c r="G1848">
        <v>10</v>
      </c>
      <c r="H1848">
        <v>20</v>
      </c>
      <c r="I1848">
        <v>30</v>
      </c>
      <c r="J1848">
        <v>30</v>
      </c>
      <c r="K1848">
        <v>20</v>
      </c>
      <c r="L1848">
        <v>30</v>
      </c>
      <c r="M1848">
        <v>30</v>
      </c>
      <c r="N1848">
        <v>40</v>
      </c>
      <c r="O1848">
        <v>40</v>
      </c>
      <c r="P1848">
        <v>40</v>
      </c>
      <c r="Q1848">
        <v>40</v>
      </c>
      <c r="R1848">
        <v>40</v>
      </c>
      <c r="S1848">
        <v>40</v>
      </c>
      <c r="T1848">
        <v>40</v>
      </c>
      <c r="U1848">
        <v>40</v>
      </c>
      <c r="V1848">
        <v>40</v>
      </c>
      <c r="W1848">
        <v>40</v>
      </c>
      <c r="X1848">
        <v>40</v>
      </c>
      <c r="Y1848" s="145">
        <v>40</v>
      </c>
      <c r="Z1848">
        <v>40</v>
      </c>
      <c r="AA1848">
        <v>40</v>
      </c>
    </row>
    <row r="1849" spans="1:27" x14ac:dyDescent="0.2">
      <c r="A1849" s="89">
        <f>VLOOKUP(C1849,TabellenBDFS!$B$4:$C$2717,2,FALSE)</f>
        <v>258</v>
      </c>
      <c r="B1849" t="str">
        <f t="shared" si="31"/>
        <v>2585</v>
      </c>
      <c r="C1849" t="s">
        <v>264</v>
      </c>
      <c r="D1849">
        <v>5</v>
      </c>
      <c r="E1849">
        <v>30</v>
      </c>
      <c r="F1849">
        <v>30</v>
      </c>
      <c r="G1849">
        <v>30</v>
      </c>
      <c r="H1849">
        <v>40</v>
      </c>
      <c r="I1849">
        <v>60</v>
      </c>
      <c r="J1849">
        <v>70</v>
      </c>
      <c r="K1849">
        <v>70</v>
      </c>
      <c r="L1849">
        <v>70</v>
      </c>
      <c r="M1849">
        <v>60</v>
      </c>
      <c r="N1849">
        <v>60</v>
      </c>
      <c r="O1849">
        <v>50</v>
      </c>
      <c r="P1849">
        <v>50</v>
      </c>
      <c r="Q1849">
        <v>50</v>
      </c>
      <c r="R1849">
        <v>50</v>
      </c>
      <c r="S1849">
        <v>50</v>
      </c>
      <c r="T1849">
        <v>50</v>
      </c>
      <c r="U1849">
        <v>40</v>
      </c>
      <c r="V1849">
        <v>40</v>
      </c>
      <c r="W1849">
        <v>40</v>
      </c>
      <c r="X1849">
        <v>40</v>
      </c>
      <c r="Y1849" s="145">
        <v>40</v>
      </c>
      <c r="Z1849">
        <v>40</v>
      </c>
      <c r="AA1849">
        <v>30</v>
      </c>
    </row>
    <row r="1850" spans="1:27" x14ac:dyDescent="0.2">
      <c r="A1850" s="89">
        <f>VLOOKUP(C1850,TabellenBDFS!$B$4:$C$2717,2,FALSE)</f>
        <v>258</v>
      </c>
      <c r="B1850" t="str">
        <f t="shared" si="31"/>
        <v>2586</v>
      </c>
      <c r="C1850" t="s">
        <v>264</v>
      </c>
      <c r="D1850">
        <v>6</v>
      </c>
      <c r="E1850">
        <v>410</v>
      </c>
      <c r="F1850">
        <v>420</v>
      </c>
      <c r="G1850">
        <v>440</v>
      </c>
      <c r="H1850">
        <v>450</v>
      </c>
      <c r="I1850">
        <v>460</v>
      </c>
      <c r="J1850">
        <v>470</v>
      </c>
      <c r="K1850">
        <v>450</v>
      </c>
      <c r="L1850">
        <v>440</v>
      </c>
      <c r="M1850">
        <v>460</v>
      </c>
      <c r="N1850">
        <v>470</v>
      </c>
      <c r="O1850">
        <v>470</v>
      </c>
      <c r="P1850">
        <v>480</v>
      </c>
      <c r="Q1850">
        <v>520</v>
      </c>
      <c r="R1850">
        <v>540</v>
      </c>
      <c r="S1850">
        <v>570</v>
      </c>
      <c r="T1850">
        <v>600</v>
      </c>
      <c r="U1850">
        <v>600</v>
      </c>
      <c r="V1850">
        <v>620</v>
      </c>
      <c r="W1850">
        <v>610</v>
      </c>
      <c r="X1850">
        <v>610</v>
      </c>
      <c r="Y1850" s="145">
        <v>630</v>
      </c>
      <c r="Z1850">
        <v>620</v>
      </c>
      <c r="AA1850">
        <v>620</v>
      </c>
    </row>
    <row r="1851" spans="1:27" x14ac:dyDescent="0.2">
      <c r="A1851" s="89">
        <f>VLOOKUP(C1851,TabellenBDFS!$B$4:$C$2717,2,FALSE)</f>
        <v>258</v>
      </c>
      <c r="B1851" t="str">
        <f t="shared" si="31"/>
        <v>2587</v>
      </c>
      <c r="C1851" t="s">
        <v>264</v>
      </c>
      <c r="D1851">
        <v>7</v>
      </c>
      <c r="E1851">
        <v>480</v>
      </c>
      <c r="F1851">
        <v>430</v>
      </c>
      <c r="G1851">
        <v>480</v>
      </c>
      <c r="H1851">
        <v>480</v>
      </c>
      <c r="I1851">
        <v>510</v>
      </c>
      <c r="J1851">
        <v>510</v>
      </c>
      <c r="K1851">
        <v>510</v>
      </c>
      <c r="L1851">
        <v>520</v>
      </c>
      <c r="M1851">
        <v>530</v>
      </c>
      <c r="N1851">
        <v>540</v>
      </c>
      <c r="O1851">
        <v>540</v>
      </c>
      <c r="P1851">
        <v>580</v>
      </c>
      <c r="Q1851">
        <v>590</v>
      </c>
      <c r="R1851">
        <v>540</v>
      </c>
      <c r="S1851">
        <v>570</v>
      </c>
      <c r="T1851">
        <v>570</v>
      </c>
      <c r="U1851">
        <v>590</v>
      </c>
      <c r="V1851">
        <v>590</v>
      </c>
      <c r="W1851">
        <v>600</v>
      </c>
      <c r="X1851">
        <v>580</v>
      </c>
      <c r="Y1851" s="145">
        <v>560</v>
      </c>
      <c r="Z1851">
        <v>540</v>
      </c>
      <c r="AA1851">
        <v>540</v>
      </c>
    </row>
    <row r="1852" spans="1:27" x14ac:dyDescent="0.2">
      <c r="A1852" s="89">
        <f>VLOOKUP(C1852,TabellenBDFS!$B$4:$C$2717,2,FALSE)</f>
        <v>259</v>
      </c>
      <c r="B1852" t="str">
        <f t="shared" si="31"/>
        <v>2591</v>
      </c>
      <c r="C1852" t="s">
        <v>265</v>
      </c>
      <c r="D1852">
        <v>1</v>
      </c>
      <c r="E1852">
        <v>230</v>
      </c>
      <c r="F1852">
        <v>240</v>
      </c>
      <c r="G1852">
        <v>220</v>
      </c>
      <c r="H1852">
        <v>220</v>
      </c>
      <c r="I1852">
        <v>240</v>
      </c>
      <c r="J1852">
        <v>250</v>
      </c>
      <c r="K1852">
        <v>240</v>
      </c>
      <c r="L1852">
        <v>270</v>
      </c>
      <c r="M1852">
        <v>290</v>
      </c>
      <c r="N1852">
        <v>310</v>
      </c>
      <c r="O1852">
        <v>310</v>
      </c>
      <c r="P1852">
        <v>320</v>
      </c>
      <c r="Q1852">
        <v>320</v>
      </c>
      <c r="R1852">
        <v>310</v>
      </c>
      <c r="S1852">
        <v>330</v>
      </c>
      <c r="T1852">
        <v>340</v>
      </c>
      <c r="U1852">
        <v>340</v>
      </c>
      <c r="V1852">
        <v>350</v>
      </c>
      <c r="W1852">
        <v>350</v>
      </c>
      <c r="X1852">
        <v>350</v>
      </c>
      <c r="Y1852" s="145">
        <v>360</v>
      </c>
      <c r="Z1852">
        <v>370</v>
      </c>
      <c r="AA1852">
        <v>370</v>
      </c>
    </row>
    <row r="1853" spans="1:27" x14ac:dyDescent="0.2">
      <c r="A1853" s="89">
        <f>VLOOKUP(C1853,TabellenBDFS!$B$4:$C$2717,2,FALSE)</f>
        <v>259</v>
      </c>
      <c r="B1853" t="str">
        <f t="shared" si="31"/>
        <v>2592</v>
      </c>
      <c r="C1853" t="s">
        <v>265</v>
      </c>
      <c r="D1853">
        <v>2</v>
      </c>
      <c r="E1853">
        <v>50</v>
      </c>
      <c r="F1853">
        <v>50</v>
      </c>
      <c r="G1853">
        <v>50</v>
      </c>
      <c r="H1853">
        <v>50</v>
      </c>
      <c r="I1853">
        <v>40</v>
      </c>
      <c r="J1853">
        <v>40</v>
      </c>
      <c r="K1853">
        <v>40</v>
      </c>
      <c r="L1853">
        <v>40</v>
      </c>
      <c r="M1853">
        <v>40</v>
      </c>
      <c r="N1853">
        <v>40</v>
      </c>
      <c r="O1853">
        <v>40</v>
      </c>
      <c r="P1853">
        <v>40</v>
      </c>
      <c r="Q1853">
        <v>40</v>
      </c>
      <c r="R1853">
        <v>30</v>
      </c>
      <c r="S1853">
        <v>30</v>
      </c>
      <c r="T1853">
        <v>30</v>
      </c>
      <c r="U1853">
        <v>30</v>
      </c>
      <c r="V1853">
        <v>20</v>
      </c>
      <c r="W1853">
        <v>20</v>
      </c>
      <c r="X1853">
        <v>20</v>
      </c>
      <c r="Y1853" s="145">
        <v>20</v>
      </c>
      <c r="Z1853">
        <v>20</v>
      </c>
      <c r="AA1853">
        <v>20</v>
      </c>
    </row>
    <row r="1854" spans="1:27" x14ac:dyDescent="0.2">
      <c r="A1854" s="89">
        <f>VLOOKUP(C1854,TabellenBDFS!$B$4:$C$2717,2,FALSE)</f>
        <v>259</v>
      </c>
      <c r="B1854" t="str">
        <f t="shared" si="31"/>
        <v>2593</v>
      </c>
      <c r="C1854" t="s">
        <v>265</v>
      </c>
      <c r="D1854">
        <v>3</v>
      </c>
      <c r="E1854">
        <v>0</v>
      </c>
      <c r="F1854">
        <v>0</v>
      </c>
      <c r="G1854">
        <v>0</v>
      </c>
      <c r="H1854">
        <v>10</v>
      </c>
      <c r="I1854">
        <v>10</v>
      </c>
      <c r="J1854">
        <v>20</v>
      </c>
      <c r="K1854">
        <v>20</v>
      </c>
      <c r="L1854">
        <v>20</v>
      </c>
      <c r="M1854">
        <v>30</v>
      </c>
      <c r="N1854">
        <v>40</v>
      </c>
      <c r="O1854">
        <v>40</v>
      </c>
      <c r="P1854">
        <v>40</v>
      </c>
      <c r="Q1854">
        <v>40</v>
      </c>
      <c r="R1854">
        <v>30</v>
      </c>
      <c r="S1854">
        <v>30</v>
      </c>
      <c r="T1854">
        <v>30</v>
      </c>
      <c r="U1854">
        <v>30</v>
      </c>
      <c r="V1854">
        <v>30</v>
      </c>
      <c r="W1854">
        <v>30</v>
      </c>
      <c r="X1854">
        <v>40</v>
      </c>
      <c r="Y1854" s="145">
        <v>40</v>
      </c>
      <c r="Z1854">
        <v>40</v>
      </c>
      <c r="AA1854">
        <v>40</v>
      </c>
    </row>
    <row r="1855" spans="1:27" x14ac:dyDescent="0.2">
      <c r="A1855" s="89">
        <f>VLOOKUP(C1855,TabellenBDFS!$B$4:$C$2717,2,FALSE)</f>
        <v>259</v>
      </c>
      <c r="B1855" t="str">
        <f t="shared" si="31"/>
        <v>2594</v>
      </c>
      <c r="C1855" t="s">
        <v>265</v>
      </c>
      <c r="D1855">
        <v>4</v>
      </c>
      <c r="E1855">
        <v>0</v>
      </c>
      <c r="F1855">
        <v>0</v>
      </c>
      <c r="G1855">
        <v>0</v>
      </c>
      <c r="H1855">
        <v>0</v>
      </c>
      <c r="I1855">
        <v>0</v>
      </c>
      <c r="J1855">
        <v>0</v>
      </c>
      <c r="K1855">
        <v>0</v>
      </c>
      <c r="L1855">
        <v>0</v>
      </c>
      <c r="M1855">
        <v>0</v>
      </c>
      <c r="N1855">
        <v>0</v>
      </c>
      <c r="O1855">
        <v>0</v>
      </c>
      <c r="P1855">
        <v>0</v>
      </c>
      <c r="Q1855">
        <v>0</v>
      </c>
      <c r="R1855">
        <v>0</v>
      </c>
      <c r="S1855">
        <v>0</v>
      </c>
      <c r="T1855">
        <v>0</v>
      </c>
      <c r="U1855">
        <v>0</v>
      </c>
      <c r="V1855">
        <v>10</v>
      </c>
      <c r="W1855">
        <v>0</v>
      </c>
      <c r="X1855">
        <v>0</v>
      </c>
      <c r="Y1855" s="145">
        <v>10</v>
      </c>
      <c r="Z1855">
        <v>10</v>
      </c>
      <c r="AA1855">
        <v>10</v>
      </c>
    </row>
    <row r="1856" spans="1:27" x14ac:dyDescent="0.2">
      <c r="A1856" s="89">
        <f>VLOOKUP(C1856,TabellenBDFS!$B$4:$C$2717,2,FALSE)</f>
        <v>259</v>
      </c>
      <c r="B1856" t="str">
        <f t="shared" si="31"/>
        <v>2595</v>
      </c>
      <c r="C1856" t="s">
        <v>265</v>
      </c>
      <c r="D1856">
        <v>5</v>
      </c>
      <c r="E1856">
        <v>20</v>
      </c>
      <c r="F1856">
        <v>20</v>
      </c>
      <c r="G1856">
        <v>20</v>
      </c>
      <c r="H1856">
        <v>20</v>
      </c>
      <c r="I1856">
        <v>20</v>
      </c>
      <c r="J1856">
        <v>20</v>
      </c>
      <c r="K1856">
        <v>20</v>
      </c>
      <c r="L1856">
        <v>20</v>
      </c>
      <c r="M1856">
        <v>20</v>
      </c>
      <c r="N1856">
        <v>20</v>
      </c>
      <c r="O1856">
        <v>20</v>
      </c>
      <c r="P1856">
        <v>20</v>
      </c>
      <c r="Q1856">
        <v>20</v>
      </c>
      <c r="R1856">
        <v>20</v>
      </c>
      <c r="S1856">
        <v>20</v>
      </c>
      <c r="T1856">
        <v>20</v>
      </c>
      <c r="U1856">
        <v>20</v>
      </c>
      <c r="V1856">
        <v>10</v>
      </c>
      <c r="W1856">
        <v>10</v>
      </c>
      <c r="X1856">
        <v>10</v>
      </c>
      <c r="Y1856" s="145">
        <v>10</v>
      </c>
      <c r="Z1856">
        <v>10</v>
      </c>
      <c r="AA1856">
        <v>10</v>
      </c>
    </row>
    <row r="1857" spans="1:27" x14ac:dyDescent="0.2">
      <c r="A1857" s="89">
        <f>VLOOKUP(C1857,TabellenBDFS!$B$4:$C$2717,2,FALSE)</f>
        <v>259</v>
      </c>
      <c r="B1857" t="str">
        <f t="shared" si="31"/>
        <v>2596</v>
      </c>
      <c r="C1857" t="s">
        <v>265</v>
      </c>
      <c r="D1857">
        <v>6</v>
      </c>
      <c r="E1857">
        <v>110</v>
      </c>
      <c r="F1857">
        <v>110</v>
      </c>
      <c r="G1857">
        <v>110</v>
      </c>
      <c r="H1857">
        <v>110</v>
      </c>
      <c r="I1857">
        <v>120</v>
      </c>
      <c r="J1857">
        <v>120</v>
      </c>
      <c r="K1857">
        <v>120</v>
      </c>
      <c r="L1857">
        <v>130</v>
      </c>
      <c r="M1857">
        <v>150</v>
      </c>
      <c r="N1857">
        <v>160</v>
      </c>
      <c r="O1857">
        <v>160</v>
      </c>
      <c r="P1857">
        <v>170</v>
      </c>
      <c r="Q1857">
        <v>170</v>
      </c>
      <c r="R1857">
        <v>170</v>
      </c>
      <c r="S1857">
        <v>180</v>
      </c>
      <c r="T1857">
        <v>190</v>
      </c>
      <c r="U1857">
        <v>190</v>
      </c>
      <c r="V1857">
        <v>180</v>
      </c>
      <c r="W1857">
        <v>190</v>
      </c>
      <c r="X1857">
        <v>200</v>
      </c>
      <c r="Y1857" s="145">
        <v>210</v>
      </c>
      <c r="Z1857">
        <v>210</v>
      </c>
      <c r="AA1857">
        <v>200</v>
      </c>
    </row>
    <row r="1858" spans="1:27" x14ac:dyDescent="0.2">
      <c r="A1858" s="89">
        <f>VLOOKUP(C1858,TabellenBDFS!$B$4:$C$2717,2,FALSE)</f>
        <v>259</v>
      </c>
      <c r="B1858" t="str">
        <f t="shared" si="31"/>
        <v>2597</v>
      </c>
      <c r="C1858" t="s">
        <v>265</v>
      </c>
      <c r="D1858">
        <v>7</v>
      </c>
      <c r="E1858">
        <v>50</v>
      </c>
      <c r="F1858">
        <v>50</v>
      </c>
      <c r="G1858">
        <v>50</v>
      </c>
      <c r="H1858">
        <v>40</v>
      </c>
      <c r="I1858">
        <v>50</v>
      </c>
      <c r="J1858">
        <v>50</v>
      </c>
      <c r="K1858">
        <v>40</v>
      </c>
      <c r="L1858">
        <v>50</v>
      </c>
      <c r="M1858">
        <v>50</v>
      </c>
      <c r="N1858">
        <v>50</v>
      </c>
      <c r="O1858">
        <v>50</v>
      </c>
      <c r="P1858">
        <v>50</v>
      </c>
      <c r="Q1858">
        <v>50</v>
      </c>
      <c r="R1858">
        <v>50</v>
      </c>
      <c r="S1858">
        <v>60</v>
      </c>
      <c r="T1858">
        <v>70</v>
      </c>
      <c r="U1858">
        <v>70</v>
      </c>
      <c r="V1858">
        <v>90</v>
      </c>
      <c r="W1858">
        <v>90</v>
      </c>
      <c r="X1858">
        <v>80</v>
      </c>
      <c r="Y1858" s="145">
        <v>80</v>
      </c>
      <c r="Z1858">
        <v>80</v>
      </c>
      <c r="AA1858">
        <v>80</v>
      </c>
    </row>
    <row r="1859" spans="1:27" x14ac:dyDescent="0.2">
      <c r="A1859" s="89">
        <f>VLOOKUP(C1859,TabellenBDFS!$B$4:$C$2717,2,FALSE)</f>
        <v>260</v>
      </c>
      <c r="B1859" t="str">
        <f t="shared" si="31"/>
        <v>2601</v>
      </c>
      <c r="C1859" t="s">
        <v>266</v>
      </c>
      <c r="D1859">
        <v>1</v>
      </c>
      <c r="E1859">
        <v>160</v>
      </c>
      <c r="F1859">
        <v>150</v>
      </c>
      <c r="G1859">
        <v>150</v>
      </c>
      <c r="H1859">
        <v>180</v>
      </c>
      <c r="I1859">
        <v>180</v>
      </c>
      <c r="J1859">
        <v>180</v>
      </c>
      <c r="K1859">
        <v>190</v>
      </c>
      <c r="L1859">
        <v>190</v>
      </c>
      <c r="M1859">
        <v>210</v>
      </c>
      <c r="N1859">
        <v>220</v>
      </c>
      <c r="O1859">
        <v>220</v>
      </c>
      <c r="P1859">
        <v>240</v>
      </c>
      <c r="Q1859">
        <v>240</v>
      </c>
      <c r="R1859">
        <v>250</v>
      </c>
      <c r="S1859">
        <v>260</v>
      </c>
      <c r="T1859">
        <v>260</v>
      </c>
      <c r="U1859">
        <v>260</v>
      </c>
      <c r="V1859">
        <v>260</v>
      </c>
      <c r="W1859">
        <v>270</v>
      </c>
      <c r="X1859">
        <v>280</v>
      </c>
      <c r="Y1859" s="145">
        <v>270</v>
      </c>
      <c r="Z1859">
        <v>270</v>
      </c>
      <c r="AA1859">
        <v>270</v>
      </c>
    </row>
    <row r="1860" spans="1:27" x14ac:dyDescent="0.2">
      <c r="A1860" s="89">
        <f>VLOOKUP(C1860,TabellenBDFS!$B$4:$C$2717,2,FALSE)</f>
        <v>260</v>
      </c>
      <c r="B1860" t="str">
        <f t="shared" si="31"/>
        <v>2602</v>
      </c>
      <c r="C1860" t="s">
        <v>266</v>
      </c>
      <c r="D1860">
        <v>2</v>
      </c>
      <c r="E1860">
        <v>10</v>
      </c>
      <c r="F1860">
        <v>10</v>
      </c>
      <c r="G1860">
        <v>10</v>
      </c>
      <c r="H1860">
        <v>10</v>
      </c>
      <c r="I1860">
        <v>10</v>
      </c>
      <c r="J1860">
        <v>10</v>
      </c>
      <c r="K1860">
        <v>10</v>
      </c>
      <c r="L1860">
        <v>10</v>
      </c>
      <c r="M1860">
        <v>10</v>
      </c>
      <c r="N1860">
        <v>10</v>
      </c>
      <c r="O1860">
        <v>10</v>
      </c>
      <c r="P1860">
        <v>10</v>
      </c>
      <c r="Q1860">
        <v>10</v>
      </c>
      <c r="R1860">
        <v>10</v>
      </c>
      <c r="S1860">
        <v>10</v>
      </c>
      <c r="T1860">
        <v>10</v>
      </c>
      <c r="U1860">
        <v>10</v>
      </c>
      <c r="V1860">
        <v>10</v>
      </c>
      <c r="W1860">
        <v>10</v>
      </c>
      <c r="X1860">
        <v>10</v>
      </c>
      <c r="Y1860" s="145">
        <v>10</v>
      </c>
      <c r="Z1860">
        <v>10</v>
      </c>
      <c r="AA1860">
        <v>10</v>
      </c>
    </row>
    <row r="1861" spans="1:27" x14ac:dyDescent="0.2">
      <c r="A1861" s="89">
        <f>VLOOKUP(C1861,TabellenBDFS!$B$4:$C$2717,2,FALSE)</f>
        <v>260</v>
      </c>
      <c r="B1861" t="str">
        <f t="shared" si="31"/>
        <v>2603</v>
      </c>
      <c r="C1861" t="s">
        <v>266</v>
      </c>
      <c r="D1861">
        <v>3</v>
      </c>
      <c r="E1861">
        <v>0</v>
      </c>
      <c r="F1861">
        <v>0</v>
      </c>
      <c r="G1861">
        <v>10</v>
      </c>
      <c r="H1861">
        <v>10</v>
      </c>
      <c r="I1861">
        <v>10</v>
      </c>
      <c r="J1861">
        <v>20</v>
      </c>
      <c r="K1861">
        <v>20</v>
      </c>
      <c r="L1861">
        <v>20</v>
      </c>
      <c r="M1861">
        <v>30</v>
      </c>
      <c r="N1861">
        <v>30</v>
      </c>
      <c r="O1861">
        <v>30</v>
      </c>
      <c r="P1861">
        <v>30</v>
      </c>
      <c r="Q1861">
        <v>30</v>
      </c>
      <c r="R1861">
        <v>30</v>
      </c>
      <c r="S1861">
        <v>40</v>
      </c>
      <c r="T1861">
        <v>40</v>
      </c>
      <c r="U1861">
        <v>40</v>
      </c>
      <c r="V1861">
        <v>40</v>
      </c>
      <c r="W1861">
        <v>50</v>
      </c>
      <c r="X1861">
        <v>50</v>
      </c>
      <c r="Y1861" s="145">
        <v>50</v>
      </c>
      <c r="Z1861">
        <v>50</v>
      </c>
      <c r="AA1861">
        <v>50</v>
      </c>
    </row>
    <row r="1862" spans="1:27" x14ac:dyDescent="0.2">
      <c r="A1862" s="89">
        <f>VLOOKUP(C1862,TabellenBDFS!$B$4:$C$2717,2,FALSE)</f>
        <v>260</v>
      </c>
      <c r="B1862" t="str">
        <f t="shared" si="31"/>
        <v>2604</v>
      </c>
      <c r="C1862" t="s">
        <v>266</v>
      </c>
      <c r="D1862">
        <v>4</v>
      </c>
      <c r="E1862">
        <v>0</v>
      </c>
      <c r="F1862">
        <v>0</v>
      </c>
      <c r="G1862">
        <v>0</v>
      </c>
      <c r="H1862">
        <v>0</v>
      </c>
      <c r="I1862">
        <v>0</v>
      </c>
      <c r="J1862">
        <v>0</v>
      </c>
      <c r="K1862">
        <v>20</v>
      </c>
      <c r="L1862">
        <v>20</v>
      </c>
      <c r="M1862">
        <v>20</v>
      </c>
      <c r="N1862">
        <v>20</v>
      </c>
      <c r="O1862">
        <v>20</v>
      </c>
      <c r="P1862">
        <v>20</v>
      </c>
      <c r="Q1862">
        <v>20</v>
      </c>
      <c r="R1862">
        <v>20</v>
      </c>
      <c r="S1862">
        <v>20</v>
      </c>
      <c r="T1862">
        <v>20</v>
      </c>
      <c r="U1862">
        <v>20</v>
      </c>
      <c r="V1862">
        <v>20</v>
      </c>
      <c r="W1862">
        <v>30</v>
      </c>
      <c r="X1862">
        <v>30</v>
      </c>
      <c r="Y1862" s="145">
        <v>30</v>
      </c>
      <c r="Z1862">
        <v>20</v>
      </c>
      <c r="AA1862">
        <v>20</v>
      </c>
    </row>
    <row r="1863" spans="1:27" x14ac:dyDescent="0.2">
      <c r="A1863" s="89">
        <f>VLOOKUP(C1863,TabellenBDFS!$B$4:$C$2717,2,FALSE)</f>
        <v>260</v>
      </c>
      <c r="B1863" t="str">
        <f t="shared" si="31"/>
        <v>2605</v>
      </c>
      <c r="C1863" t="s">
        <v>266</v>
      </c>
      <c r="D1863">
        <v>5</v>
      </c>
      <c r="E1863">
        <v>0</v>
      </c>
      <c r="F1863">
        <v>0</v>
      </c>
      <c r="G1863">
        <v>0</v>
      </c>
      <c r="H1863">
        <v>0</v>
      </c>
      <c r="I1863">
        <v>0</v>
      </c>
      <c r="J1863">
        <v>0</v>
      </c>
      <c r="K1863">
        <v>0</v>
      </c>
      <c r="L1863">
        <v>0</v>
      </c>
      <c r="M1863">
        <v>0</v>
      </c>
      <c r="N1863">
        <v>0</v>
      </c>
      <c r="O1863">
        <v>0</v>
      </c>
      <c r="P1863">
        <v>0</v>
      </c>
      <c r="Q1863">
        <v>0</v>
      </c>
      <c r="R1863">
        <v>0</v>
      </c>
      <c r="S1863">
        <v>0</v>
      </c>
      <c r="T1863">
        <v>0</v>
      </c>
      <c r="U1863">
        <v>0</v>
      </c>
      <c r="V1863">
        <v>0</v>
      </c>
      <c r="W1863">
        <v>0</v>
      </c>
      <c r="X1863">
        <v>0</v>
      </c>
      <c r="Y1863" s="145">
        <v>0</v>
      </c>
      <c r="Z1863">
        <v>0</v>
      </c>
      <c r="AA1863">
        <v>0</v>
      </c>
    </row>
    <row r="1864" spans="1:27" x14ac:dyDescent="0.2">
      <c r="A1864" s="89">
        <f>VLOOKUP(C1864,TabellenBDFS!$B$4:$C$2717,2,FALSE)</f>
        <v>260</v>
      </c>
      <c r="B1864" t="str">
        <f t="shared" si="31"/>
        <v>2606</v>
      </c>
      <c r="C1864" t="s">
        <v>266</v>
      </c>
      <c r="D1864">
        <v>6</v>
      </c>
      <c r="E1864">
        <v>80</v>
      </c>
      <c r="F1864">
        <v>80</v>
      </c>
      <c r="G1864">
        <v>80</v>
      </c>
      <c r="H1864">
        <v>80</v>
      </c>
      <c r="I1864">
        <v>80</v>
      </c>
      <c r="J1864">
        <v>80</v>
      </c>
      <c r="K1864">
        <v>80</v>
      </c>
      <c r="L1864">
        <v>80</v>
      </c>
      <c r="M1864">
        <v>90</v>
      </c>
      <c r="N1864">
        <v>90</v>
      </c>
      <c r="O1864">
        <v>100</v>
      </c>
      <c r="P1864">
        <v>110</v>
      </c>
      <c r="Q1864">
        <v>110</v>
      </c>
      <c r="R1864">
        <v>120</v>
      </c>
      <c r="S1864">
        <v>120</v>
      </c>
      <c r="T1864">
        <v>120</v>
      </c>
      <c r="U1864">
        <v>120</v>
      </c>
      <c r="V1864">
        <v>120</v>
      </c>
      <c r="W1864">
        <v>120</v>
      </c>
      <c r="X1864">
        <v>100</v>
      </c>
      <c r="Y1864" s="145">
        <v>100</v>
      </c>
      <c r="Z1864">
        <v>100</v>
      </c>
      <c r="AA1864">
        <v>100</v>
      </c>
    </row>
    <row r="1865" spans="1:27" x14ac:dyDescent="0.2">
      <c r="A1865" s="89">
        <f>VLOOKUP(C1865,TabellenBDFS!$B$4:$C$2717,2,FALSE)</f>
        <v>260</v>
      </c>
      <c r="B1865" t="str">
        <f t="shared" si="31"/>
        <v>2607</v>
      </c>
      <c r="C1865" t="s">
        <v>266</v>
      </c>
      <c r="D1865">
        <v>7</v>
      </c>
      <c r="E1865">
        <v>70</v>
      </c>
      <c r="F1865">
        <v>60</v>
      </c>
      <c r="G1865">
        <v>60</v>
      </c>
      <c r="H1865">
        <v>70</v>
      </c>
      <c r="I1865">
        <v>80</v>
      </c>
      <c r="J1865">
        <v>70</v>
      </c>
      <c r="K1865">
        <v>70</v>
      </c>
      <c r="L1865">
        <v>70</v>
      </c>
      <c r="M1865">
        <v>60</v>
      </c>
      <c r="N1865">
        <v>70</v>
      </c>
      <c r="O1865">
        <v>70</v>
      </c>
      <c r="P1865">
        <v>80</v>
      </c>
      <c r="Q1865">
        <v>70</v>
      </c>
      <c r="R1865">
        <v>70</v>
      </c>
      <c r="S1865">
        <v>70</v>
      </c>
      <c r="T1865">
        <v>70</v>
      </c>
      <c r="U1865">
        <v>70</v>
      </c>
      <c r="V1865">
        <v>70</v>
      </c>
      <c r="W1865">
        <v>80</v>
      </c>
      <c r="X1865">
        <v>100</v>
      </c>
      <c r="Y1865" s="145">
        <v>80</v>
      </c>
      <c r="Z1865">
        <v>100</v>
      </c>
      <c r="AA1865">
        <v>100</v>
      </c>
    </row>
    <row r="1866" spans="1:27" x14ac:dyDescent="0.2">
      <c r="A1866" s="89">
        <f>VLOOKUP(C1866,TabellenBDFS!$B$4:$C$2717,2,FALSE)</f>
        <v>261</v>
      </c>
      <c r="B1866" t="str">
        <f t="shared" si="31"/>
        <v>2611</v>
      </c>
      <c r="C1866" t="s">
        <v>267</v>
      </c>
      <c r="D1866">
        <v>1</v>
      </c>
      <c r="E1866">
        <v>430</v>
      </c>
      <c r="F1866">
        <v>420</v>
      </c>
      <c r="G1866">
        <v>440</v>
      </c>
      <c r="H1866">
        <v>420</v>
      </c>
      <c r="I1866">
        <v>440</v>
      </c>
      <c r="J1866">
        <v>440</v>
      </c>
      <c r="K1866">
        <v>410</v>
      </c>
      <c r="L1866">
        <v>390</v>
      </c>
      <c r="M1866">
        <v>380</v>
      </c>
      <c r="N1866">
        <v>370</v>
      </c>
      <c r="O1866">
        <v>370</v>
      </c>
      <c r="P1866">
        <v>360</v>
      </c>
      <c r="Q1866">
        <v>350</v>
      </c>
      <c r="R1866">
        <v>370</v>
      </c>
      <c r="S1866">
        <v>350</v>
      </c>
      <c r="T1866">
        <v>350</v>
      </c>
      <c r="U1866">
        <v>370</v>
      </c>
      <c r="V1866">
        <v>360</v>
      </c>
      <c r="W1866">
        <v>380</v>
      </c>
      <c r="X1866">
        <v>370</v>
      </c>
      <c r="Y1866" s="145">
        <v>380</v>
      </c>
      <c r="Z1866">
        <v>370</v>
      </c>
      <c r="AA1866">
        <v>350</v>
      </c>
    </row>
    <row r="1867" spans="1:27" x14ac:dyDescent="0.2">
      <c r="A1867" s="89">
        <f>VLOOKUP(C1867,TabellenBDFS!$B$4:$C$2717,2,FALSE)</f>
        <v>261</v>
      </c>
      <c r="B1867" t="str">
        <f t="shared" ref="B1867:B1930" si="32">CONCATENATE(A1867,D1867)</f>
        <v>2612</v>
      </c>
      <c r="C1867" t="s">
        <v>267</v>
      </c>
      <c r="D1867">
        <v>2</v>
      </c>
      <c r="E1867">
        <v>50</v>
      </c>
      <c r="F1867">
        <v>50</v>
      </c>
      <c r="G1867">
        <v>50</v>
      </c>
      <c r="H1867">
        <v>50</v>
      </c>
      <c r="I1867">
        <v>50</v>
      </c>
      <c r="J1867">
        <v>50</v>
      </c>
      <c r="K1867">
        <v>40</v>
      </c>
      <c r="L1867">
        <v>40</v>
      </c>
      <c r="M1867">
        <v>40</v>
      </c>
      <c r="N1867">
        <v>30</v>
      </c>
      <c r="O1867">
        <v>30</v>
      </c>
      <c r="P1867">
        <v>30</v>
      </c>
      <c r="Q1867">
        <v>30</v>
      </c>
      <c r="R1867">
        <v>30</v>
      </c>
      <c r="S1867">
        <v>30</v>
      </c>
      <c r="T1867">
        <v>20</v>
      </c>
      <c r="U1867">
        <v>20</v>
      </c>
      <c r="V1867">
        <v>20</v>
      </c>
      <c r="W1867">
        <v>20</v>
      </c>
      <c r="X1867">
        <v>20</v>
      </c>
      <c r="Y1867" s="145">
        <v>20</v>
      </c>
      <c r="Z1867">
        <v>20</v>
      </c>
      <c r="AA1867">
        <v>20</v>
      </c>
    </row>
    <row r="1868" spans="1:27" x14ac:dyDescent="0.2">
      <c r="A1868" s="89">
        <f>VLOOKUP(C1868,TabellenBDFS!$B$4:$C$2717,2,FALSE)</f>
        <v>261</v>
      </c>
      <c r="B1868" t="str">
        <f t="shared" si="32"/>
        <v>2613</v>
      </c>
      <c r="C1868" t="s">
        <v>267</v>
      </c>
      <c r="D1868">
        <v>3</v>
      </c>
      <c r="E1868">
        <v>0</v>
      </c>
      <c r="F1868">
        <v>0</v>
      </c>
      <c r="G1868">
        <v>0</v>
      </c>
      <c r="H1868">
        <v>0</v>
      </c>
      <c r="I1868">
        <v>10</v>
      </c>
      <c r="J1868">
        <v>10</v>
      </c>
      <c r="K1868">
        <v>10</v>
      </c>
      <c r="L1868">
        <v>10</v>
      </c>
      <c r="M1868">
        <v>10</v>
      </c>
      <c r="N1868">
        <v>10</v>
      </c>
      <c r="O1868">
        <v>10</v>
      </c>
      <c r="P1868">
        <v>10</v>
      </c>
      <c r="Q1868">
        <v>10</v>
      </c>
      <c r="R1868">
        <v>10</v>
      </c>
      <c r="S1868">
        <v>10</v>
      </c>
      <c r="T1868">
        <v>20</v>
      </c>
      <c r="U1868">
        <v>20</v>
      </c>
      <c r="V1868">
        <v>20</v>
      </c>
      <c r="W1868">
        <v>20</v>
      </c>
      <c r="X1868">
        <v>30</v>
      </c>
      <c r="Y1868" s="145">
        <v>30</v>
      </c>
      <c r="Z1868">
        <v>30</v>
      </c>
      <c r="AA1868">
        <v>30</v>
      </c>
    </row>
    <row r="1869" spans="1:27" x14ac:dyDescent="0.2">
      <c r="A1869" s="89">
        <f>VLOOKUP(C1869,TabellenBDFS!$B$4:$C$2717,2,FALSE)</f>
        <v>261</v>
      </c>
      <c r="B1869" t="str">
        <f t="shared" si="32"/>
        <v>2614</v>
      </c>
      <c r="C1869" t="s">
        <v>267</v>
      </c>
      <c r="D1869">
        <v>4</v>
      </c>
      <c r="E1869">
        <v>0</v>
      </c>
      <c r="F1869">
        <v>0</v>
      </c>
      <c r="G1869">
        <v>0</v>
      </c>
      <c r="H1869">
        <v>0</v>
      </c>
      <c r="I1869">
        <v>0</v>
      </c>
      <c r="J1869">
        <v>0</v>
      </c>
      <c r="K1869">
        <v>0</v>
      </c>
      <c r="L1869">
        <v>0</v>
      </c>
      <c r="M1869">
        <v>0</v>
      </c>
      <c r="N1869">
        <v>0</v>
      </c>
      <c r="O1869">
        <v>0</v>
      </c>
      <c r="P1869">
        <v>0</v>
      </c>
      <c r="Q1869">
        <v>0</v>
      </c>
      <c r="R1869">
        <v>0</v>
      </c>
      <c r="S1869">
        <v>10</v>
      </c>
      <c r="T1869">
        <v>10</v>
      </c>
      <c r="U1869">
        <v>10</v>
      </c>
      <c r="V1869">
        <v>10</v>
      </c>
      <c r="W1869">
        <v>10</v>
      </c>
      <c r="X1869">
        <v>10</v>
      </c>
      <c r="Y1869" s="145">
        <v>10</v>
      </c>
      <c r="Z1869">
        <v>20</v>
      </c>
      <c r="AA1869">
        <v>10</v>
      </c>
    </row>
    <row r="1870" spans="1:27" x14ac:dyDescent="0.2">
      <c r="A1870" s="89">
        <f>VLOOKUP(C1870,TabellenBDFS!$B$4:$C$2717,2,FALSE)</f>
        <v>261</v>
      </c>
      <c r="B1870" t="str">
        <f t="shared" si="32"/>
        <v>2615</v>
      </c>
      <c r="C1870" t="s">
        <v>267</v>
      </c>
      <c r="D1870">
        <v>5</v>
      </c>
      <c r="E1870">
        <v>10</v>
      </c>
      <c r="F1870">
        <v>10</v>
      </c>
      <c r="G1870">
        <v>20</v>
      </c>
      <c r="H1870">
        <v>20</v>
      </c>
      <c r="I1870">
        <v>20</v>
      </c>
      <c r="J1870">
        <v>10</v>
      </c>
      <c r="K1870">
        <v>20</v>
      </c>
      <c r="L1870">
        <v>20</v>
      </c>
      <c r="M1870">
        <v>20</v>
      </c>
      <c r="N1870">
        <v>20</v>
      </c>
      <c r="O1870">
        <v>20</v>
      </c>
      <c r="P1870">
        <v>10</v>
      </c>
      <c r="Q1870">
        <v>20</v>
      </c>
      <c r="R1870">
        <v>20</v>
      </c>
      <c r="S1870">
        <v>20</v>
      </c>
      <c r="T1870">
        <v>20</v>
      </c>
      <c r="U1870">
        <v>10</v>
      </c>
      <c r="V1870">
        <v>10</v>
      </c>
      <c r="W1870">
        <v>10</v>
      </c>
      <c r="X1870">
        <v>10</v>
      </c>
      <c r="Y1870" s="145">
        <v>10</v>
      </c>
      <c r="Z1870">
        <v>10</v>
      </c>
      <c r="AA1870">
        <v>10</v>
      </c>
    </row>
    <row r="1871" spans="1:27" x14ac:dyDescent="0.2">
      <c r="A1871" s="89">
        <f>VLOOKUP(C1871,TabellenBDFS!$B$4:$C$2717,2,FALSE)</f>
        <v>261</v>
      </c>
      <c r="B1871" t="str">
        <f t="shared" si="32"/>
        <v>2616</v>
      </c>
      <c r="C1871" t="s">
        <v>267</v>
      </c>
      <c r="D1871">
        <v>6</v>
      </c>
      <c r="E1871">
        <v>280</v>
      </c>
      <c r="F1871">
        <v>270</v>
      </c>
      <c r="G1871">
        <v>290</v>
      </c>
      <c r="H1871">
        <v>270</v>
      </c>
      <c r="I1871">
        <v>270</v>
      </c>
      <c r="J1871">
        <v>280</v>
      </c>
      <c r="K1871">
        <v>260</v>
      </c>
      <c r="L1871">
        <v>250</v>
      </c>
      <c r="M1871">
        <v>240</v>
      </c>
      <c r="N1871">
        <v>240</v>
      </c>
      <c r="O1871">
        <v>230</v>
      </c>
      <c r="P1871">
        <v>230</v>
      </c>
      <c r="Q1871">
        <v>220</v>
      </c>
      <c r="R1871">
        <v>230</v>
      </c>
      <c r="S1871">
        <v>200</v>
      </c>
      <c r="T1871">
        <v>190</v>
      </c>
      <c r="U1871">
        <v>190</v>
      </c>
      <c r="V1871">
        <v>180</v>
      </c>
      <c r="W1871">
        <v>190</v>
      </c>
      <c r="X1871">
        <v>170</v>
      </c>
      <c r="Y1871" s="145">
        <v>170</v>
      </c>
      <c r="Z1871">
        <v>150</v>
      </c>
      <c r="AA1871">
        <v>150</v>
      </c>
    </row>
    <row r="1872" spans="1:27" x14ac:dyDescent="0.2">
      <c r="A1872" s="89">
        <f>VLOOKUP(C1872,TabellenBDFS!$B$4:$C$2717,2,FALSE)</f>
        <v>261</v>
      </c>
      <c r="B1872" t="str">
        <f t="shared" si="32"/>
        <v>2617</v>
      </c>
      <c r="C1872" t="s">
        <v>267</v>
      </c>
      <c r="D1872">
        <v>7</v>
      </c>
      <c r="E1872">
        <v>90</v>
      </c>
      <c r="F1872">
        <v>90</v>
      </c>
      <c r="G1872">
        <v>90</v>
      </c>
      <c r="H1872">
        <v>80</v>
      </c>
      <c r="I1872">
        <v>90</v>
      </c>
      <c r="J1872">
        <v>90</v>
      </c>
      <c r="K1872">
        <v>80</v>
      </c>
      <c r="L1872">
        <v>80</v>
      </c>
      <c r="M1872">
        <v>80</v>
      </c>
      <c r="N1872">
        <v>70</v>
      </c>
      <c r="O1872">
        <v>80</v>
      </c>
      <c r="P1872">
        <v>80</v>
      </c>
      <c r="Q1872">
        <v>80</v>
      </c>
      <c r="R1872">
        <v>90</v>
      </c>
      <c r="S1872">
        <v>90</v>
      </c>
      <c r="T1872">
        <v>110</v>
      </c>
      <c r="U1872">
        <v>120</v>
      </c>
      <c r="V1872">
        <v>120</v>
      </c>
      <c r="W1872">
        <v>130</v>
      </c>
      <c r="X1872">
        <v>130</v>
      </c>
      <c r="Y1872" s="145">
        <v>140</v>
      </c>
      <c r="Z1872">
        <v>140</v>
      </c>
      <c r="AA1872">
        <v>140</v>
      </c>
    </row>
    <row r="1873" spans="1:27" x14ac:dyDescent="0.2">
      <c r="A1873" s="89">
        <f>VLOOKUP(C1873,TabellenBDFS!$B$4:$C$2717,2,FALSE)</f>
        <v>262</v>
      </c>
      <c r="B1873" t="str">
        <f t="shared" si="32"/>
        <v>2621</v>
      </c>
      <c r="C1873" t="s">
        <v>268</v>
      </c>
      <c r="D1873">
        <v>1</v>
      </c>
      <c r="E1873">
        <v>350</v>
      </c>
      <c r="F1873">
        <v>350</v>
      </c>
      <c r="G1873">
        <v>360</v>
      </c>
      <c r="H1873">
        <v>380</v>
      </c>
      <c r="I1873">
        <v>380</v>
      </c>
      <c r="J1873">
        <v>410</v>
      </c>
      <c r="K1873">
        <v>410</v>
      </c>
      <c r="L1873">
        <v>470</v>
      </c>
      <c r="M1873">
        <v>510</v>
      </c>
      <c r="N1873">
        <v>490</v>
      </c>
      <c r="O1873">
        <v>480</v>
      </c>
      <c r="P1873">
        <v>490</v>
      </c>
      <c r="Q1873">
        <v>510</v>
      </c>
      <c r="R1873">
        <v>510</v>
      </c>
      <c r="S1873">
        <v>520</v>
      </c>
      <c r="T1873">
        <v>550</v>
      </c>
      <c r="U1873">
        <v>560</v>
      </c>
      <c r="V1873">
        <v>570</v>
      </c>
      <c r="W1873">
        <v>620</v>
      </c>
      <c r="X1873">
        <v>610</v>
      </c>
      <c r="Y1873" s="145">
        <v>610</v>
      </c>
      <c r="Z1873">
        <v>610</v>
      </c>
      <c r="AA1873">
        <v>600</v>
      </c>
    </row>
    <row r="1874" spans="1:27" x14ac:dyDescent="0.2">
      <c r="A1874" s="89">
        <f>VLOOKUP(C1874,TabellenBDFS!$B$4:$C$2717,2,FALSE)</f>
        <v>262</v>
      </c>
      <c r="B1874" t="str">
        <f t="shared" si="32"/>
        <v>2622</v>
      </c>
      <c r="C1874" t="s">
        <v>268</v>
      </c>
      <c r="D1874">
        <v>2</v>
      </c>
      <c r="E1874">
        <v>20</v>
      </c>
      <c r="F1874">
        <v>20</v>
      </c>
      <c r="G1874">
        <v>30</v>
      </c>
      <c r="H1874">
        <v>30</v>
      </c>
      <c r="I1874">
        <v>30</v>
      </c>
      <c r="J1874">
        <v>20</v>
      </c>
      <c r="K1874">
        <v>20</v>
      </c>
      <c r="L1874">
        <v>30</v>
      </c>
      <c r="M1874">
        <v>30</v>
      </c>
      <c r="N1874">
        <v>30</v>
      </c>
      <c r="O1874">
        <v>30</v>
      </c>
      <c r="P1874">
        <v>30</v>
      </c>
      <c r="Q1874">
        <v>30</v>
      </c>
      <c r="R1874">
        <v>30</v>
      </c>
      <c r="S1874">
        <v>20</v>
      </c>
      <c r="T1874">
        <v>20</v>
      </c>
      <c r="U1874">
        <v>20</v>
      </c>
      <c r="V1874">
        <v>20</v>
      </c>
      <c r="W1874">
        <v>20</v>
      </c>
      <c r="X1874">
        <v>20</v>
      </c>
      <c r="Y1874" s="145">
        <v>20</v>
      </c>
      <c r="Z1874">
        <v>20</v>
      </c>
      <c r="AA1874">
        <v>10</v>
      </c>
    </row>
    <row r="1875" spans="1:27" x14ac:dyDescent="0.2">
      <c r="A1875" s="89">
        <f>VLOOKUP(C1875,TabellenBDFS!$B$4:$C$2717,2,FALSE)</f>
        <v>262</v>
      </c>
      <c r="B1875" t="str">
        <f t="shared" si="32"/>
        <v>2623</v>
      </c>
      <c r="C1875" t="s">
        <v>268</v>
      </c>
      <c r="D1875">
        <v>3</v>
      </c>
      <c r="E1875">
        <v>0</v>
      </c>
      <c r="F1875">
        <v>0</v>
      </c>
      <c r="G1875">
        <v>10</v>
      </c>
      <c r="H1875">
        <v>20</v>
      </c>
      <c r="I1875">
        <v>10</v>
      </c>
      <c r="J1875">
        <v>30</v>
      </c>
      <c r="K1875">
        <v>30</v>
      </c>
      <c r="L1875">
        <v>50</v>
      </c>
      <c r="M1875">
        <v>70</v>
      </c>
      <c r="N1875">
        <v>70</v>
      </c>
      <c r="O1875">
        <v>70</v>
      </c>
      <c r="P1875">
        <v>70</v>
      </c>
      <c r="Q1875">
        <v>80</v>
      </c>
      <c r="R1875">
        <v>80</v>
      </c>
      <c r="S1875">
        <v>80</v>
      </c>
      <c r="T1875">
        <v>90</v>
      </c>
      <c r="U1875">
        <v>80</v>
      </c>
      <c r="V1875">
        <v>100</v>
      </c>
      <c r="W1875">
        <v>110</v>
      </c>
      <c r="X1875">
        <v>120</v>
      </c>
      <c r="Y1875" s="145">
        <v>120</v>
      </c>
      <c r="Z1875">
        <v>120</v>
      </c>
      <c r="AA1875">
        <v>120</v>
      </c>
    </row>
    <row r="1876" spans="1:27" x14ac:dyDescent="0.2">
      <c r="A1876" s="89">
        <f>VLOOKUP(C1876,TabellenBDFS!$B$4:$C$2717,2,FALSE)</f>
        <v>262</v>
      </c>
      <c r="B1876" t="str">
        <f t="shared" si="32"/>
        <v>2624</v>
      </c>
      <c r="C1876" t="s">
        <v>268</v>
      </c>
      <c r="D1876">
        <v>4</v>
      </c>
      <c r="E1876">
        <v>0</v>
      </c>
      <c r="F1876">
        <v>0</v>
      </c>
      <c r="G1876">
        <v>0</v>
      </c>
      <c r="H1876">
        <v>0</v>
      </c>
      <c r="I1876">
        <v>0</v>
      </c>
      <c r="J1876">
        <v>0</v>
      </c>
      <c r="K1876">
        <v>0</v>
      </c>
      <c r="L1876">
        <v>30</v>
      </c>
      <c r="M1876">
        <v>30</v>
      </c>
      <c r="N1876">
        <v>40</v>
      </c>
      <c r="O1876">
        <v>30</v>
      </c>
      <c r="P1876">
        <v>40</v>
      </c>
      <c r="Q1876">
        <v>40</v>
      </c>
      <c r="R1876">
        <v>40</v>
      </c>
      <c r="S1876">
        <v>40</v>
      </c>
      <c r="T1876">
        <v>50</v>
      </c>
      <c r="U1876">
        <v>40</v>
      </c>
      <c r="V1876">
        <v>40</v>
      </c>
      <c r="W1876">
        <v>50</v>
      </c>
      <c r="X1876">
        <v>50</v>
      </c>
      <c r="Y1876" s="145">
        <v>60</v>
      </c>
      <c r="Z1876">
        <v>50</v>
      </c>
      <c r="AA1876">
        <v>60</v>
      </c>
    </row>
    <row r="1877" spans="1:27" x14ac:dyDescent="0.2">
      <c r="A1877" s="89">
        <f>VLOOKUP(C1877,TabellenBDFS!$B$4:$C$2717,2,FALSE)</f>
        <v>262</v>
      </c>
      <c r="B1877" t="str">
        <f t="shared" si="32"/>
        <v>2625</v>
      </c>
      <c r="C1877" t="s">
        <v>268</v>
      </c>
      <c r="D1877">
        <v>5</v>
      </c>
      <c r="E1877">
        <v>20</v>
      </c>
      <c r="F1877">
        <v>20</v>
      </c>
      <c r="G1877">
        <v>10</v>
      </c>
      <c r="H1877">
        <v>20</v>
      </c>
      <c r="I1877">
        <v>20</v>
      </c>
      <c r="J1877">
        <v>20</v>
      </c>
      <c r="K1877">
        <v>20</v>
      </c>
      <c r="L1877">
        <v>20</v>
      </c>
      <c r="M1877">
        <v>20</v>
      </c>
      <c r="N1877">
        <v>20</v>
      </c>
      <c r="O1877">
        <v>20</v>
      </c>
      <c r="P1877">
        <v>20</v>
      </c>
      <c r="Q1877">
        <v>10</v>
      </c>
      <c r="R1877">
        <v>10</v>
      </c>
      <c r="S1877">
        <v>10</v>
      </c>
      <c r="T1877">
        <v>20</v>
      </c>
      <c r="U1877">
        <v>20</v>
      </c>
      <c r="V1877">
        <v>20</v>
      </c>
      <c r="W1877">
        <v>20</v>
      </c>
      <c r="X1877">
        <v>10</v>
      </c>
      <c r="Y1877" s="145">
        <v>20</v>
      </c>
      <c r="Z1877">
        <v>10</v>
      </c>
      <c r="AA1877">
        <v>10</v>
      </c>
    </row>
    <row r="1878" spans="1:27" x14ac:dyDescent="0.2">
      <c r="A1878" s="89">
        <f>VLOOKUP(C1878,TabellenBDFS!$B$4:$C$2717,2,FALSE)</f>
        <v>262</v>
      </c>
      <c r="B1878" t="str">
        <f t="shared" si="32"/>
        <v>2626</v>
      </c>
      <c r="C1878" t="s">
        <v>268</v>
      </c>
      <c r="D1878">
        <v>6</v>
      </c>
      <c r="E1878">
        <v>130</v>
      </c>
      <c r="F1878">
        <v>130</v>
      </c>
      <c r="G1878">
        <v>130</v>
      </c>
      <c r="H1878">
        <v>120</v>
      </c>
      <c r="I1878">
        <v>120</v>
      </c>
      <c r="J1878">
        <v>140</v>
      </c>
      <c r="K1878">
        <v>130</v>
      </c>
      <c r="L1878">
        <v>130</v>
      </c>
      <c r="M1878">
        <v>150</v>
      </c>
      <c r="N1878">
        <v>150</v>
      </c>
      <c r="O1878">
        <v>150</v>
      </c>
      <c r="P1878">
        <v>160</v>
      </c>
      <c r="Q1878">
        <v>170</v>
      </c>
      <c r="R1878">
        <v>170</v>
      </c>
      <c r="S1878">
        <v>180</v>
      </c>
      <c r="T1878">
        <v>210</v>
      </c>
      <c r="U1878">
        <v>220</v>
      </c>
      <c r="V1878">
        <v>220</v>
      </c>
      <c r="W1878">
        <v>220</v>
      </c>
      <c r="X1878">
        <v>220</v>
      </c>
      <c r="Y1878" s="145">
        <v>220</v>
      </c>
      <c r="Z1878">
        <v>220</v>
      </c>
      <c r="AA1878">
        <v>220</v>
      </c>
    </row>
    <row r="1879" spans="1:27" x14ac:dyDescent="0.2">
      <c r="A1879" s="89">
        <f>VLOOKUP(C1879,TabellenBDFS!$B$4:$C$2717,2,FALSE)</f>
        <v>262</v>
      </c>
      <c r="B1879" t="str">
        <f t="shared" si="32"/>
        <v>2627</v>
      </c>
      <c r="C1879" t="s">
        <v>268</v>
      </c>
      <c r="D1879">
        <v>7</v>
      </c>
      <c r="E1879">
        <v>180</v>
      </c>
      <c r="F1879">
        <v>190</v>
      </c>
      <c r="G1879">
        <v>180</v>
      </c>
      <c r="H1879">
        <v>190</v>
      </c>
      <c r="I1879">
        <v>200</v>
      </c>
      <c r="J1879">
        <v>200</v>
      </c>
      <c r="K1879">
        <v>200</v>
      </c>
      <c r="L1879">
        <v>210</v>
      </c>
      <c r="M1879">
        <v>210</v>
      </c>
      <c r="N1879">
        <v>180</v>
      </c>
      <c r="O1879">
        <v>180</v>
      </c>
      <c r="P1879">
        <v>180</v>
      </c>
      <c r="Q1879">
        <v>190</v>
      </c>
      <c r="R1879">
        <v>180</v>
      </c>
      <c r="S1879">
        <v>180</v>
      </c>
      <c r="T1879">
        <v>180</v>
      </c>
      <c r="U1879">
        <v>190</v>
      </c>
      <c r="V1879">
        <v>190</v>
      </c>
      <c r="W1879">
        <v>200</v>
      </c>
      <c r="X1879">
        <v>200</v>
      </c>
      <c r="Y1879" s="145">
        <v>190</v>
      </c>
      <c r="Z1879">
        <v>190</v>
      </c>
      <c r="AA1879">
        <v>190</v>
      </c>
    </row>
    <row r="1880" spans="1:27" x14ac:dyDescent="0.2">
      <c r="A1880" s="89">
        <f>VLOOKUP(C1880,TabellenBDFS!$B$4:$C$2717,2,FALSE)</f>
        <v>263</v>
      </c>
      <c r="B1880" t="str">
        <f t="shared" si="32"/>
        <v>2631</v>
      </c>
      <c r="C1880" t="s">
        <v>269</v>
      </c>
      <c r="D1880">
        <v>1</v>
      </c>
      <c r="E1880">
        <v>20</v>
      </c>
      <c r="F1880">
        <v>20</v>
      </c>
      <c r="G1880">
        <v>30</v>
      </c>
      <c r="H1880">
        <v>20</v>
      </c>
      <c r="I1880">
        <v>20</v>
      </c>
      <c r="J1880">
        <v>20</v>
      </c>
      <c r="K1880">
        <v>20</v>
      </c>
      <c r="L1880">
        <v>20</v>
      </c>
      <c r="M1880">
        <v>20</v>
      </c>
      <c r="N1880">
        <v>20</v>
      </c>
      <c r="O1880">
        <v>30</v>
      </c>
      <c r="P1880">
        <v>30</v>
      </c>
      <c r="Q1880">
        <v>30</v>
      </c>
      <c r="R1880">
        <v>30</v>
      </c>
      <c r="S1880">
        <v>30</v>
      </c>
      <c r="T1880">
        <v>40</v>
      </c>
      <c r="U1880">
        <v>30</v>
      </c>
      <c r="V1880">
        <v>30</v>
      </c>
      <c r="W1880">
        <v>30</v>
      </c>
      <c r="X1880">
        <v>30</v>
      </c>
      <c r="Y1880" s="145">
        <v>30</v>
      </c>
      <c r="Z1880">
        <v>30</v>
      </c>
      <c r="AA1880">
        <v>30</v>
      </c>
    </row>
    <row r="1881" spans="1:27" x14ac:dyDescent="0.2">
      <c r="A1881" s="89">
        <f>VLOOKUP(C1881,TabellenBDFS!$B$4:$C$2717,2,FALSE)</f>
        <v>263</v>
      </c>
      <c r="B1881" t="str">
        <f t="shared" si="32"/>
        <v>2632</v>
      </c>
      <c r="C1881" t="s">
        <v>269</v>
      </c>
      <c r="D1881">
        <v>2</v>
      </c>
      <c r="E1881">
        <v>0</v>
      </c>
      <c r="F1881">
        <v>0</v>
      </c>
      <c r="G1881">
        <v>0</v>
      </c>
      <c r="H1881">
        <v>0</v>
      </c>
      <c r="I1881">
        <v>0</v>
      </c>
      <c r="J1881">
        <v>0</v>
      </c>
      <c r="K1881">
        <v>0</v>
      </c>
      <c r="L1881">
        <v>0</v>
      </c>
      <c r="M1881">
        <v>0</v>
      </c>
      <c r="N1881">
        <v>0</v>
      </c>
      <c r="O1881">
        <v>0</v>
      </c>
      <c r="P1881">
        <v>0</v>
      </c>
      <c r="Q1881">
        <v>0</v>
      </c>
      <c r="R1881">
        <v>0</v>
      </c>
      <c r="S1881">
        <v>0</v>
      </c>
      <c r="T1881">
        <v>0</v>
      </c>
      <c r="U1881">
        <v>0</v>
      </c>
      <c r="V1881">
        <v>0</v>
      </c>
      <c r="W1881">
        <v>0</v>
      </c>
      <c r="X1881">
        <v>0</v>
      </c>
      <c r="Y1881" s="145">
        <v>0</v>
      </c>
      <c r="Z1881">
        <v>0</v>
      </c>
      <c r="AA1881">
        <v>0</v>
      </c>
    </row>
    <row r="1882" spans="1:27" x14ac:dyDescent="0.2">
      <c r="A1882" s="89">
        <f>VLOOKUP(C1882,TabellenBDFS!$B$4:$C$2717,2,FALSE)</f>
        <v>263</v>
      </c>
      <c r="B1882" t="str">
        <f t="shared" si="32"/>
        <v>2633</v>
      </c>
      <c r="C1882" t="s">
        <v>269</v>
      </c>
      <c r="D1882">
        <v>3</v>
      </c>
      <c r="E1882">
        <v>0</v>
      </c>
      <c r="F1882">
        <v>0</v>
      </c>
      <c r="G1882">
        <v>0</v>
      </c>
      <c r="H1882">
        <v>0</v>
      </c>
      <c r="I1882">
        <v>0</v>
      </c>
      <c r="J1882">
        <v>0</v>
      </c>
      <c r="K1882">
        <v>0</v>
      </c>
      <c r="L1882">
        <v>0</v>
      </c>
      <c r="M1882">
        <v>0</v>
      </c>
      <c r="N1882">
        <v>0</v>
      </c>
      <c r="O1882">
        <v>0</v>
      </c>
      <c r="P1882">
        <v>0</v>
      </c>
      <c r="Q1882">
        <v>0</v>
      </c>
      <c r="R1882">
        <v>0</v>
      </c>
      <c r="S1882">
        <v>0</v>
      </c>
      <c r="T1882">
        <v>0</v>
      </c>
      <c r="U1882">
        <v>0</v>
      </c>
      <c r="V1882">
        <v>0</v>
      </c>
      <c r="W1882">
        <v>0</v>
      </c>
      <c r="X1882">
        <v>0</v>
      </c>
      <c r="Y1882" s="145">
        <v>0</v>
      </c>
      <c r="Z1882">
        <v>0</v>
      </c>
      <c r="AA1882">
        <v>0</v>
      </c>
    </row>
    <row r="1883" spans="1:27" x14ac:dyDescent="0.2">
      <c r="A1883" s="89">
        <f>VLOOKUP(C1883,TabellenBDFS!$B$4:$C$2717,2,FALSE)</f>
        <v>263</v>
      </c>
      <c r="B1883" t="str">
        <f t="shared" si="32"/>
        <v>2634</v>
      </c>
      <c r="C1883" t="s">
        <v>269</v>
      </c>
      <c r="D1883">
        <v>4</v>
      </c>
      <c r="E1883">
        <v>0</v>
      </c>
      <c r="F1883">
        <v>0</v>
      </c>
      <c r="G1883">
        <v>0</v>
      </c>
      <c r="H1883">
        <v>0</v>
      </c>
      <c r="I1883">
        <v>0</v>
      </c>
      <c r="J1883">
        <v>0</v>
      </c>
      <c r="K1883">
        <v>0</v>
      </c>
      <c r="L1883">
        <v>0</v>
      </c>
      <c r="M1883">
        <v>0</v>
      </c>
      <c r="N1883">
        <v>0</v>
      </c>
      <c r="O1883">
        <v>0</v>
      </c>
      <c r="P1883">
        <v>0</v>
      </c>
      <c r="Q1883">
        <v>0</v>
      </c>
      <c r="R1883">
        <v>0</v>
      </c>
      <c r="S1883">
        <v>0</v>
      </c>
      <c r="T1883">
        <v>0</v>
      </c>
      <c r="U1883">
        <v>0</v>
      </c>
      <c r="V1883">
        <v>0</v>
      </c>
      <c r="W1883">
        <v>0</v>
      </c>
      <c r="X1883">
        <v>0</v>
      </c>
      <c r="Y1883" s="145">
        <v>0</v>
      </c>
      <c r="Z1883">
        <v>0</v>
      </c>
      <c r="AA1883">
        <v>0</v>
      </c>
    </row>
    <row r="1884" spans="1:27" x14ac:dyDescent="0.2">
      <c r="A1884" s="89">
        <f>VLOOKUP(C1884,TabellenBDFS!$B$4:$C$2717,2,FALSE)</f>
        <v>263</v>
      </c>
      <c r="B1884" t="str">
        <f t="shared" si="32"/>
        <v>2635</v>
      </c>
      <c r="C1884" t="s">
        <v>269</v>
      </c>
      <c r="D1884">
        <v>5</v>
      </c>
      <c r="E1884">
        <v>0</v>
      </c>
      <c r="F1884">
        <v>0</v>
      </c>
      <c r="G1884">
        <v>0</v>
      </c>
      <c r="H1884">
        <v>0</v>
      </c>
      <c r="I1884">
        <v>0</v>
      </c>
      <c r="J1884">
        <v>0</v>
      </c>
      <c r="K1884">
        <v>0</v>
      </c>
      <c r="L1884">
        <v>0</v>
      </c>
      <c r="M1884">
        <v>0</v>
      </c>
      <c r="N1884">
        <v>0</v>
      </c>
      <c r="O1884">
        <v>0</v>
      </c>
      <c r="P1884">
        <v>0</v>
      </c>
      <c r="Q1884">
        <v>0</v>
      </c>
      <c r="R1884">
        <v>0</v>
      </c>
      <c r="S1884">
        <v>0</v>
      </c>
      <c r="T1884">
        <v>0</v>
      </c>
      <c r="U1884">
        <v>0</v>
      </c>
      <c r="V1884">
        <v>0</v>
      </c>
      <c r="W1884">
        <v>0</v>
      </c>
      <c r="X1884">
        <v>0</v>
      </c>
      <c r="Y1884" s="145">
        <v>0</v>
      </c>
      <c r="Z1884">
        <v>0</v>
      </c>
      <c r="AA1884">
        <v>0</v>
      </c>
    </row>
    <row r="1885" spans="1:27" x14ac:dyDescent="0.2">
      <c r="A1885" s="89">
        <f>VLOOKUP(C1885,TabellenBDFS!$B$4:$C$2717,2,FALSE)</f>
        <v>263</v>
      </c>
      <c r="B1885" t="str">
        <f t="shared" si="32"/>
        <v>2636</v>
      </c>
      <c r="C1885" t="s">
        <v>269</v>
      </c>
      <c r="D1885">
        <v>6</v>
      </c>
      <c r="E1885">
        <v>10</v>
      </c>
      <c r="F1885">
        <v>10</v>
      </c>
      <c r="G1885">
        <v>10</v>
      </c>
      <c r="H1885">
        <v>10</v>
      </c>
      <c r="I1885">
        <v>10</v>
      </c>
      <c r="J1885">
        <v>10</v>
      </c>
      <c r="K1885">
        <v>10</v>
      </c>
      <c r="L1885">
        <v>10</v>
      </c>
      <c r="M1885">
        <v>10</v>
      </c>
      <c r="N1885">
        <v>10</v>
      </c>
      <c r="O1885">
        <v>10</v>
      </c>
      <c r="P1885">
        <v>10</v>
      </c>
      <c r="Q1885">
        <v>10</v>
      </c>
      <c r="R1885">
        <v>10</v>
      </c>
      <c r="S1885">
        <v>10</v>
      </c>
      <c r="T1885">
        <v>10</v>
      </c>
      <c r="U1885">
        <v>10</v>
      </c>
      <c r="V1885">
        <v>20</v>
      </c>
      <c r="W1885">
        <v>10</v>
      </c>
      <c r="X1885">
        <v>10</v>
      </c>
      <c r="Y1885" s="145">
        <v>10</v>
      </c>
      <c r="Z1885">
        <v>10</v>
      </c>
      <c r="AA1885">
        <v>10</v>
      </c>
    </row>
    <row r="1886" spans="1:27" x14ac:dyDescent="0.2">
      <c r="A1886" s="89">
        <f>VLOOKUP(C1886,TabellenBDFS!$B$4:$C$2717,2,FALSE)</f>
        <v>263</v>
      </c>
      <c r="B1886" t="str">
        <f t="shared" si="32"/>
        <v>2637</v>
      </c>
      <c r="C1886" t="s">
        <v>269</v>
      </c>
      <c r="D1886">
        <v>7</v>
      </c>
      <c r="E1886">
        <v>10</v>
      </c>
      <c r="F1886">
        <v>10</v>
      </c>
      <c r="G1886">
        <v>10</v>
      </c>
      <c r="H1886">
        <v>10</v>
      </c>
      <c r="I1886">
        <v>10</v>
      </c>
      <c r="J1886">
        <v>0</v>
      </c>
      <c r="K1886">
        <v>10</v>
      </c>
      <c r="L1886">
        <v>10</v>
      </c>
      <c r="M1886">
        <v>10</v>
      </c>
      <c r="N1886">
        <v>10</v>
      </c>
      <c r="O1886">
        <v>10</v>
      </c>
      <c r="P1886">
        <v>10</v>
      </c>
      <c r="Q1886">
        <v>10</v>
      </c>
      <c r="R1886">
        <v>10</v>
      </c>
      <c r="S1886">
        <v>10</v>
      </c>
      <c r="T1886">
        <v>10</v>
      </c>
      <c r="U1886">
        <v>10</v>
      </c>
      <c r="V1886">
        <v>10</v>
      </c>
      <c r="W1886">
        <v>10</v>
      </c>
      <c r="X1886">
        <v>10</v>
      </c>
      <c r="Y1886" s="145">
        <v>10</v>
      </c>
      <c r="Z1886">
        <v>10</v>
      </c>
      <c r="AA1886">
        <v>10</v>
      </c>
    </row>
    <row r="1887" spans="1:27" x14ac:dyDescent="0.2">
      <c r="A1887" s="89">
        <f>VLOOKUP(C1887,TabellenBDFS!$B$4:$C$2717,2,FALSE)</f>
        <v>264</v>
      </c>
      <c r="B1887" t="str">
        <f t="shared" si="32"/>
        <v>2641</v>
      </c>
      <c r="C1887" t="s">
        <v>270</v>
      </c>
      <c r="D1887">
        <v>1</v>
      </c>
      <c r="E1887">
        <v>40</v>
      </c>
      <c r="F1887">
        <v>40</v>
      </c>
      <c r="G1887">
        <v>40</v>
      </c>
      <c r="H1887">
        <v>50</v>
      </c>
      <c r="I1887">
        <v>50</v>
      </c>
      <c r="J1887">
        <v>50</v>
      </c>
      <c r="K1887">
        <v>50</v>
      </c>
      <c r="L1887">
        <v>50</v>
      </c>
      <c r="M1887">
        <v>50</v>
      </c>
      <c r="N1887">
        <v>50</v>
      </c>
      <c r="O1887">
        <v>50</v>
      </c>
      <c r="P1887">
        <v>50</v>
      </c>
      <c r="Q1887">
        <v>50</v>
      </c>
      <c r="R1887">
        <v>50</v>
      </c>
      <c r="S1887">
        <v>50</v>
      </c>
      <c r="T1887">
        <v>60</v>
      </c>
      <c r="U1887">
        <v>60</v>
      </c>
      <c r="V1887">
        <v>60</v>
      </c>
      <c r="W1887">
        <v>80</v>
      </c>
      <c r="X1887">
        <v>70</v>
      </c>
      <c r="Y1887" s="145">
        <v>70</v>
      </c>
      <c r="Z1887">
        <v>70</v>
      </c>
      <c r="AA1887">
        <v>70</v>
      </c>
    </row>
    <row r="1888" spans="1:27" x14ac:dyDescent="0.2">
      <c r="A1888" s="89">
        <f>VLOOKUP(C1888,TabellenBDFS!$B$4:$C$2717,2,FALSE)</f>
        <v>264</v>
      </c>
      <c r="B1888" t="str">
        <f t="shared" si="32"/>
        <v>2642</v>
      </c>
      <c r="C1888" t="s">
        <v>270</v>
      </c>
      <c r="D1888">
        <v>2</v>
      </c>
      <c r="E1888">
        <v>10</v>
      </c>
      <c r="F1888">
        <v>10</v>
      </c>
      <c r="G1888">
        <v>10</v>
      </c>
      <c r="H1888">
        <v>10</v>
      </c>
      <c r="I1888">
        <v>10</v>
      </c>
      <c r="J1888">
        <v>10</v>
      </c>
      <c r="K1888">
        <v>10</v>
      </c>
      <c r="L1888">
        <v>10</v>
      </c>
      <c r="M1888">
        <v>10</v>
      </c>
      <c r="N1888">
        <v>10</v>
      </c>
      <c r="O1888">
        <v>0</v>
      </c>
      <c r="P1888">
        <v>0</v>
      </c>
      <c r="Q1888">
        <v>0</v>
      </c>
      <c r="R1888">
        <v>0</v>
      </c>
      <c r="S1888">
        <v>0</v>
      </c>
      <c r="T1888">
        <v>0</v>
      </c>
      <c r="U1888">
        <v>0</v>
      </c>
      <c r="V1888">
        <v>0</v>
      </c>
      <c r="W1888">
        <v>0</v>
      </c>
      <c r="X1888">
        <v>0</v>
      </c>
      <c r="Y1888" s="145">
        <v>0</v>
      </c>
      <c r="Z1888">
        <v>0</v>
      </c>
      <c r="AA1888">
        <v>0</v>
      </c>
    </row>
    <row r="1889" spans="1:27" x14ac:dyDescent="0.2">
      <c r="A1889" s="89">
        <f>VLOOKUP(C1889,TabellenBDFS!$B$4:$C$2717,2,FALSE)</f>
        <v>264</v>
      </c>
      <c r="B1889" t="str">
        <f t="shared" si="32"/>
        <v>2643</v>
      </c>
      <c r="C1889" t="s">
        <v>270</v>
      </c>
      <c r="D1889">
        <v>3</v>
      </c>
      <c r="E1889">
        <v>0</v>
      </c>
      <c r="F1889">
        <v>0</v>
      </c>
      <c r="G1889">
        <v>0</v>
      </c>
      <c r="H1889">
        <v>0</v>
      </c>
      <c r="I1889">
        <v>0</v>
      </c>
      <c r="J1889">
        <v>0</v>
      </c>
      <c r="K1889">
        <v>0</v>
      </c>
      <c r="L1889">
        <v>0</v>
      </c>
      <c r="M1889">
        <v>0</v>
      </c>
      <c r="N1889">
        <v>0</v>
      </c>
      <c r="O1889">
        <v>0</v>
      </c>
      <c r="P1889">
        <v>0</v>
      </c>
      <c r="Q1889">
        <v>0</v>
      </c>
      <c r="R1889">
        <v>0</v>
      </c>
      <c r="S1889">
        <v>0</v>
      </c>
      <c r="T1889">
        <v>0</v>
      </c>
      <c r="U1889">
        <v>0</v>
      </c>
      <c r="V1889">
        <v>0</v>
      </c>
      <c r="W1889">
        <v>0</v>
      </c>
      <c r="X1889">
        <v>0</v>
      </c>
      <c r="Y1889" s="145">
        <v>0</v>
      </c>
      <c r="Z1889">
        <v>0</v>
      </c>
      <c r="AA1889">
        <v>0</v>
      </c>
    </row>
    <row r="1890" spans="1:27" x14ac:dyDescent="0.2">
      <c r="A1890" s="89">
        <f>VLOOKUP(C1890,TabellenBDFS!$B$4:$C$2717,2,FALSE)</f>
        <v>264</v>
      </c>
      <c r="B1890" t="str">
        <f t="shared" si="32"/>
        <v>2644</v>
      </c>
      <c r="C1890" t="s">
        <v>270</v>
      </c>
      <c r="D1890">
        <v>4</v>
      </c>
      <c r="E1890">
        <v>0</v>
      </c>
      <c r="F1890">
        <v>0</v>
      </c>
      <c r="G1890">
        <v>0</v>
      </c>
      <c r="H1890">
        <v>0</v>
      </c>
      <c r="I1890">
        <v>0</v>
      </c>
      <c r="J1890">
        <v>0</v>
      </c>
      <c r="K1890">
        <v>0</v>
      </c>
      <c r="L1890">
        <v>0</v>
      </c>
      <c r="M1890">
        <v>0</v>
      </c>
      <c r="N1890">
        <v>0</v>
      </c>
      <c r="O1890">
        <v>0</v>
      </c>
      <c r="P1890">
        <v>0</v>
      </c>
      <c r="Q1890">
        <v>0</v>
      </c>
      <c r="R1890">
        <v>0</v>
      </c>
      <c r="S1890">
        <v>0</v>
      </c>
      <c r="T1890">
        <v>0</v>
      </c>
      <c r="U1890">
        <v>0</v>
      </c>
      <c r="V1890">
        <v>0</v>
      </c>
      <c r="W1890">
        <v>0</v>
      </c>
      <c r="X1890">
        <v>0</v>
      </c>
      <c r="Y1890" s="145">
        <v>0</v>
      </c>
      <c r="Z1890">
        <v>0</v>
      </c>
      <c r="AA1890">
        <v>0</v>
      </c>
    </row>
    <row r="1891" spans="1:27" x14ac:dyDescent="0.2">
      <c r="A1891" s="89">
        <f>VLOOKUP(C1891,TabellenBDFS!$B$4:$C$2717,2,FALSE)</f>
        <v>264</v>
      </c>
      <c r="B1891" t="str">
        <f t="shared" si="32"/>
        <v>2645</v>
      </c>
      <c r="C1891" t="s">
        <v>270</v>
      </c>
      <c r="D1891">
        <v>5</v>
      </c>
      <c r="E1891">
        <v>0</v>
      </c>
      <c r="F1891">
        <v>0</v>
      </c>
      <c r="G1891">
        <v>0</v>
      </c>
      <c r="H1891">
        <v>0</v>
      </c>
      <c r="I1891">
        <v>0</v>
      </c>
      <c r="J1891">
        <v>0</v>
      </c>
      <c r="K1891">
        <v>0</v>
      </c>
      <c r="L1891">
        <v>0</v>
      </c>
      <c r="M1891">
        <v>0</v>
      </c>
      <c r="N1891">
        <v>0</v>
      </c>
      <c r="O1891">
        <v>0</v>
      </c>
      <c r="P1891">
        <v>0</v>
      </c>
      <c r="Q1891">
        <v>0</v>
      </c>
      <c r="R1891">
        <v>0</v>
      </c>
      <c r="S1891">
        <v>0</v>
      </c>
      <c r="T1891">
        <v>0</v>
      </c>
      <c r="U1891">
        <v>0</v>
      </c>
      <c r="V1891">
        <v>0</v>
      </c>
      <c r="W1891">
        <v>0</v>
      </c>
      <c r="X1891">
        <v>0</v>
      </c>
      <c r="Y1891" s="145">
        <v>0</v>
      </c>
      <c r="Z1891">
        <v>0</v>
      </c>
      <c r="AA1891">
        <v>0</v>
      </c>
    </row>
    <row r="1892" spans="1:27" x14ac:dyDescent="0.2">
      <c r="A1892" s="89">
        <f>VLOOKUP(C1892,TabellenBDFS!$B$4:$C$2717,2,FALSE)</f>
        <v>264</v>
      </c>
      <c r="B1892" t="str">
        <f t="shared" si="32"/>
        <v>2646</v>
      </c>
      <c r="C1892" t="s">
        <v>270</v>
      </c>
      <c r="D1892">
        <v>6</v>
      </c>
      <c r="E1892">
        <v>20</v>
      </c>
      <c r="F1892">
        <v>20</v>
      </c>
      <c r="G1892">
        <v>20</v>
      </c>
      <c r="H1892">
        <v>20</v>
      </c>
      <c r="I1892">
        <v>20</v>
      </c>
      <c r="J1892">
        <v>20</v>
      </c>
      <c r="K1892">
        <v>30</v>
      </c>
      <c r="L1892">
        <v>20</v>
      </c>
      <c r="M1892">
        <v>30</v>
      </c>
      <c r="N1892">
        <v>30</v>
      </c>
      <c r="O1892">
        <v>30</v>
      </c>
      <c r="P1892">
        <v>30</v>
      </c>
      <c r="Q1892">
        <v>30</v>
      </c>
      <c r="R1892">
        <v>20</v>
      </c>
      <c r="S1892">
        <v>30</v>
      </c>
      <c r="T1892">
        <v>30</v>
      </c>
      <c r="U1892">
        <v>20</v>
      </c>
      <c r="V1892">
        <v>30</v>
      </c>
      <c r="W1892">
        <v>30</v>
      </c>
      <c r="X1892">
        <v>30</v>
      </c>
      <c r="Y1892" s="145">
        <v>30</v>
      </c>
      <c r="Z1892">
        <v>30</v>
      </c>
      <c r="AA1892">
        <v>30</v>
      </c>
    </row>
    <row r="1893" spans="1:27" x14ac:dyDescent="0.2">
      <c r="A1893" s="89">
        <f>VLOOKUP(C1893,TabellenBDFS!$B$4:$C$2717,2,FALSE)</f>
        <v>264</v>
      </c>
      <c r="B1893" t="str">
        <f t="shared" si="32"/>
        <v>2647</v>
      </c>
      <c r="C1893" t="s">
        <v>270</v>
      </c>
      <c r="D1893">
        <v>7</v>
      </c>
      <c r="E1893">
        <v>10</v>
      </c>
      <c r="F1893">
        <v>20</v>
      </c>
      <c r="G1893">
        <v>20</v>
      </c>
      <c r="H1893">
        <v>20</v>
      </c>
      <c r="I1893">
        <v>20</v>
      </c>
      <c r="J1893">
        <v>20</v>
      </c>
      <c r="K1893">
        <v>20</v>
      </c>
      <c r="L1893">
        <v>20</v>
      </c>
      <c r="M1893">
        <v>20</v>
      </c>
      <c r="N1893">
        <v>20</v>
      </c>
      <c r="O1893">
        <v>20</v>
      </c>
      <c r="P1893">
        <v>20</v>
      </c>
      <c r="Q1893">
        <v>20</v>
      </c>
      <c r="R1893">
        <v>20</v>
      </c>
      <c r="S1893">
        <v>20</v>
      </c>
      <c r="T1893">
        <v>20</v>
      </c>
      <c r="U1893">
        <v>30</v>
      </c>
      <c r="V1893">
        <v>30</v>
      </c>
      <c r="W1893">
        <v>30</v>
      </c>
      <c r="X1893">
        <v>30</v>
      </c>
      <c r="Y1893" s="145">
        <v>40</v>
      </c>
      <c r="Z1893">
        <v>30</v>
      </c>
      <c r="AA1893">
        <v>30</v>
      </c>
    </row>
    <row r="1894" spans="1:27" x14ac:dyDescent="0.2">
      <c r="A1894" s="89">
        <f>VLOOKUP(C1894,TabellenBDFS!$B$4:$C$2717,2,FALSE)</f>
        <v>265</v>
      </c>
      <c r="B1894" t="str">
        <f t="shared" si="32"/>
        <v>2651</v>
      </c>
      <c r="C1894" t="s">
        <v>271</v>
      </c>
      <c r="D1894">
        <v>1</v>
      </c>
      <c r="E1894">
        <v>880</v>
      </c>
      <c r="F1894">
        <v>970</v>
      </c>
      <c r="G1894">
        <v>1140</v>
      </c>
      <c r="H1894">
        <v>1010</v>
      </c>
      <c r="I1894">
        <v>970</v>
      </c>
      <c r="J1894">
        <v>990</v>
      </c>
      <c r="K1894">
        <v>1050</v>
      </c>
      <c r="L1894">
        <v>1090</v>
      </c>
      <c r="M1894">
        <v>1120</v>
      </c>
      <c r="N1894">
        <v>1110</v>
      </c>
      <c r="O1894">
        <v>1170</v>
      </c>
      <c r="P1894">
        <v>1190</v>
      </c>
      <c r="Q1894">
        <v>1230</v>
      </c>
      <c r="R1894">
        <v>930</v>
      </c>
      <c r="S1894">
        <v>920</v>
      </c>
      <c r="T1894">
        <v>930</v>
      </c>
      <c r="U1894">
        <v>960</v>
      </c>
      <c r="V1894">
        <v>930</v>
      </c>
      <c r="W1894">
        <v>930</v>
      </c>
      <c r="X1894">
        <v>930</v>
      </c>
      <c r="Y1894" s="145">
        <v>960</v>
      </c>
      <c r="Z1894">
        <v>990</v>
      </c>
      <c r="AA1894">
        <v>990</v>
      </c>
    </row>
    <row r="1895" spans="1:27" x14ac:dyDescent="0.2">
      <c r="A1895" s="89">
        <f>VLOOKUP(C1895,TabellenBDFS!$B$4:$C$2717,2,FALSE)</f>
        <v>265</v>
      </c>
      <c r="B1895" t="str">
        <f t="shared" si="32"/>
        <v>2652</v>
      </c>
      <c r="C1895" t="s">
        <v>271</v>
      </c>
      <c r="D1895">
        <v>2</v>
      </c>
      <c r="E1895">
        <v>190</v>
      </c>
      <c r="F1895">
        <v>200</v>
      </c>
      <c r="G1895">
        <v>210</v>
      </c>
      <c r="H1895">
        <v>200</v>
      </c>
      <c r="I1895">
        <v>190</v>
      </c>
      <c r="J1895">
        <v>180</v>
      </c>
      <c r="K1895">
        <v>180</v>
      </c>
      <c r="L1895">
        <v>170</v>
      </c>
      <c r="M1895">
        <v>160</v>
      </c>
      <c r="N1895">
        <v>160</v>
      </c>
      <c r="O1895">
        <v>150</v>
      </c>
      <c r="P1895">
        <v>150</v>
      </c>
      <c r="Q1895">
        <v>140</v>
      </c>
      <c r="R1895">
        <v>80</v>
      </c>
      <c r="S1895">
        <v>80</v>
      </c>
      <c r="T1895">
        <v>80</v>
      </c>
      <c r="U1895">
        <v>70</v>
      </c>
      <c r="V1895">
        <v>70</v>
      </c>
      <c r="W1895">
        <v>60</v>
      </c>
      <c r="X1895">
        <v>60</v>
      </c>
      <c r="Y1895" s="145">
        <v>60</v>
      </c>
      <c r="Z1895">
        <v>60</v>
      </c>
      <c r="AA1895">
        <v>60</v>
      </c>
    </row>
    <row r="1896" spans="1:27" x14ac:dyDescent="0.2">
      <c r="A1896" s="89">
        <f>VLOOKUP(C1896,TabellenBDFS!$B$4:$C$2717,2,FALSE)</f>
        <v>265</v>
      </c>
      <c r="B1896" t="str">
        <f t="shared" si="32"/>
        <v>2653</v>
      </c>
      <c r="C1896" t="s">
        <v>271</v>
      </c>
      <c r="D1896">
        <v>3</v>
      </c>
      <c r="E1896">
        <v>10</v>
      </c>
      <c r="F1896">
        <v>10</v>
      </c>
      <c r="G1896">
        <v>20</v>
      </c>
      <c r="H1896">
        <v>30</v>
      </c>
      <c r="I1896">
        <v>30</v>
      </c>
      <c r="J1896">
        <v>50</v>
      </c>
      <c r="K1896">
        <v>70</v>
      </c>
      <c r="L1896">
        <v>90</v>
      </c>
      <c r="M1896">
        <v>80</v>
      </c>
      <c r="N1896">
        <v>80</v>
      </c>
      <c r="O1896">
        <v>100</v>
      </c>
      <c r="P1896">
        <v>100</v>
      </c>
      <c r="Q1896">
        <v>120</v>
      </c>
      <c r="R1896">
        <v>110</v>
      </c>
      <c r="S1896">
        <v>110</v>
      </c>
      <c r="T1896">
        <v>110</v>
      </c>
      <c r="U1896">
        <v>110</v>
      </c>
      <c r="V1896">
        <v>110</v>
      </c>
      <c r="W1896">
        <v>120</v>
      </c>
      <c r="X1896">
        <v>130</v>
      </c>
      <c r="Y1896" s="145">
        <v>140</v>
      </c>
      <c r="Z1896">
        <v>150</v>
      </c>
      <c r="AA1896">
        <v>150</v>
      </c>
    </row>
    <row r="1897" spans="1:27" x14ac:dyDescent="0.2">
      <c r="A1897" s="89">
        <f>VLOOKUP(C1897,TabellenBDFS!$B$4:$C$2717,2,FALSE)</f>
        <v>265</v>
      </c>
      <c r="B1897" t="str">
        <f t="shared" si="32"/>
        <v>2654</v>
      </c>
      <c r="C1897" t="s">
        <v>271</v>
      </c>
      <c r="D1897">
        <v>4</v>
      </c>
      <c r="E1897">
        <v>0</v>
      </c>
      <c r="F1897">
        <v>0</v>
      </c>
      <c r="G1897">
        <v>10</v>
      </c>
      <c r="H1897">
        <v>10</v>
      </c>
      <c r="I1897">
        <v>20</v>
      </c>
      <c r="J1897">
        <v>20</v>
      </c>
      <c r="K1897">
        <v>30</v>
      </c>
      <c r="L1897">
        <v>40</v>
      </c>
      <c r="M1897">
        <v>40</v>
      </c>
      <c r="N1897">
        <v>50</v>
      </c>
      <c r="O1897">
        <v>60</v>
      </c>
      <c r="P1897">
        <v>60</v>
      </c>
      <c r="Q1897">
        <v>60</v>
      </c>
      <c r="R1897">
        <v>60</v>
      </c>
      <c r="S1897">
        <v>50</v>
      </c>
      <c r="T1897">
        <v>50</v>
      </c>
      <c r="U1897">
        <v>60</v>
      </c>
      <c r="V1897">
        <v>50</v>
      </c>
      <c r="W1897">
        <v>60</v>
      </c>
      <c r="X1897">
        <v>60</v>
      </c>
      <c r="Y1897" s="145">
        <v>60</v>
      </c>
      <c r="Z1897">
        <v>70</v>
      </c>
      <c r="AA1897">
        <v>60</v>
      </c>
    </row>
    <row r="1898" spans="1:27" x14ac:dyDescent="0.2">
      <c r="A1898" s="89">
        <f>VLOOKUP(C1898,TabellenBDFS!$B$4:$C$2717,2,FALSE)</f>
        <v>265</v>
      </c>
      <c r="B1898" t="str">
        <f t="shared" si="32"/>
        <v>2655</v>
      </c>
      <c r="C1898" t="s">
        <v>271</v>
      </c>
      <c r="D1898">
        <v>5</v>
      </c>
      <c r="E1898">
        <v>100</v>
      </c>
      <c r="F1898">
        <v>110</v>
      </c>
      <c r="G1898">
        <v>120</v>
      </c>
      <c r="H1898">
        <v>70</v>
      </c>
      <c r="I1898">
        <v>90</v>
      </c>
      <c r="J1898">
        <v>100</v>
      </c>
      <c r="K1898">
        <v>100</v>
      </c>
      <c r="L1898">
        <v>100</v>
      </c>
      <c r="M1898">
        <v>120</v>
      </c>
      <c r="N1898">
        <v>120</v>
      </c>
      <c r="O1898">
        <v>120</v>
      </c>
      <c r="P1898">
        <v>120</v>
      </c>
      <c r="Q1898">
        <v>130</v>
      </c>
      <c r="R1898">
        <v>120</v>
      </c>
      <c r="S1898">
        <v>130</v>
      </c>
      <c r="T1898">
        <v>130</v>
      </c>
      <c r="U1898">
        <v>130</v>
      </c>
      <c r="V1898">
        <v>130</v>
      </c>
      <c r="W1898">
        <v>140</v>
      </c>
      <c r="X1898">
        <v>140</v>
      </c>
      <c r="Y1898" s="145">
        <v>140</v>
      </c>
      <c r="Z1898">
        <v>150</v>
      </c>
      <c r="AA1898">
        <v>160</v>
      </c>
    </row>
    <row r="1899" spans="1:27" x14ac:dyDescent="0.2">
      <c r="A1899" s="89">
        <f>VLOOKUP(C1899,TabellenBDFS!$B$4:$C$2717,2,FALSE)</f>
        <v>265</v>
      </c>
      <c r="B1899" t="str">
        <f t="shared" si="32"/>
        <v>2656</v>
      </c>
      <c r="C1899" t="s">
        <v>271</v>
      </c>
      <c r="D1899">
        <v>6</v>
      </c>
      <c r="E1899">
        <v>300</v>
      </c>
      <c r="F1899">
        <v>320</v>
      </c>
      <c r="G1899">
        <v>350</v>
      </c>
      <c r="H1899">
        <v>340</v>
      </c>
      <c r="I1899">
        <v>330</v>
      </c>
      <c r="J1899">
        <v>330</v>
      </c>
      <c r="K1899">
        <v>330</v>
      </c>
      <c r="L1899">
        <v>340</v>
      </c>
      <c r="M1899">
        <v>340</v>
      </c>
      <c r="N1899">
        <v>340</v>
      </c>
      <c r="O1899">
        <v>330</v>
      </c>
      <c r="P1899">
        <v>350</v>
      </c>
      <c r="Q1899">
        <v>350</v>
      </c>
      <c r="R1899">
        <v>290</v>
      </c>
      <c r="S1899">
        <v>300</v>
      </c>
      <c r="T1899">
        <v>310</v>
      </c>
      <c r="U1899">
        <v>330</v>
      </c>
      <c r="V1899">
        <v>320</v>
      </c>
      <c r="W1899">
        <v>320</v>
      </c>
      <c r="X1899">
        <v>330</v>
      </c>
      <c r="Y1899" s="145">
        <v>320</v>
      </c>
      <c r="Z1899">
        <v>320</v>
      </c>
      <c r="AA1899">
        <v>320</v>
      </c>
    </row>
    <row r="1900" spans="1:27" x14ac:dyDescent="0.2">
      <c r="A1900" s="89">
        <f>VLOOKUP(C1900,TabellenBDFS!$B$4:$C$2717,2,FALSE)</f>
        <v>265</v>
      </c>
      <c r="B1900" t="str">
        <f t="shared" si="32"/>
        <v>2657</v>
      </c>
      <c r="C1900" t="s">
        <v>271</v>
      </c>
      <c r="D1900">
        <v>7</v>
      </c>
      <c r="E1900">
        <v>280</v>
      </c>
      <c r="F1900">
        <v>330</v>
      </c>
      <c r="G1900">
        <v>450</v>
      </c>
      <c r="H1900">
        <v>350</v>
      </c>
      <c r="I1900">
        <v>320</v>
      </c>
      <c r="J1900">
        <v>310</v>
      </c>
      <c r="K1900">
        <v>340</v>
      </c>
      <c r="L1900">
        <v>350</v>
      </c>
      <c r="M1900">
        <v>370</v>
      </c>
      <c r="N1900">
        <v>370</v>
      </c>
      <c r="O1900">
        <v>420</v>
      </c>
      <c r="P1900">
        <v>410</v>
      </c>
      <c r="Q1900">
        <v>420</v>
      </c>
      <c r="R1900">
        <v>280</v>
      </c>
      <c r="S1900">
        <v>260</v>
      </c>
      <c r="T1900">
        <v>250</v>
      </c>
      <c r="U1900">
        <v>260</v>
      </c>
      <c r="V1900">
        <v>250</v>
      </c>
      <c r="W1900">
        <v>220</v>
      </c>
      <c r="X1900">
        <v>220</v>
      </c>
      <c r="Y1900" s="145">
        <v>230</v>
      </c>
      <c r="Z1900">
        <v>230</v>
      </c>
      <c r="AA1900">
        <v>240</v>
      </c>
    </row>
    <row r="1901" spans="1:27" x14ac:dyDescent="0.2">
      <c r="A1901" s="89">
        <f>VLOOKUP(C1901,TabellenBDFS!$B$4:$C$2717,2,FALSE)</f>
        <v>266</v>
      </c>
      <c r="B1901" t="str">
        <f t="shared" si="32"/>
        <v>2661</v>
      </c>
      <c r="C1901" t="s">
        <v>272</v>
      </c>
      <c r="D1901">
        <v>1</v>
      </c>
      <c r="E1901">
        <v>170</v>
      </c>
      <c r="F1901">
        <v>170</v>
      </c>
      <c r="G1901">
        <v>180</v>
      </c>
      <c r="H1901">
        <v>200</v>
      </c>
      <c r="I1901">
        <v>210</v>
      </c>
      <c r="J1901">
        <v>220</v>
      </c>
      <c r="K1901">
        <v>210</v>
      </c>
      <c r="L1901">
        <v>220</v>
      </c>
      <c r="M1901">
        <v>220</v>
      </c>
      <c r="N1901">
        <v>220</v>
      </c>
      <c r="O1901">
        <v>250</v>
      </c>
      <c r="P1901">
        <v>250</v>
      </c>
      <c r="Q1901">
        <v>250</v>
      </c>
      <c r="R1901">
        <v>260</v>
      </c>
      <c r="S1901">
        <v>280</v>
      </c>
      <c r="T1901">
        <v>280</v>
      </c>
      <c r="U1901">
        <v>280</v>
      </c>
      <c r="V1901">
        <v>290</v>
      </c>
      <c r="W1901">
        <v>300</v>
      </c>
      <c r="X1901">
        <v>300</v>
      </c>
      <c r="Y1901" s="145">
        <v>300</v>
      </c>
      <c r="Z1901">
        <v>300</v>
      </c>
      <c r="AA1901">
        <v>290</v>
      </c>
    </row>
    <row r="1902" spans="1:27" x14ac:dyDescent="0.2">
      <c r="A1902" s="89">
        <f>VLOOKUP(C1902,TabellenBDFS!$B$4:$C$2717,2,FALSE)</f>
        <v>266</v>
      </c>
      <c r="B1902" t="str">
        <f t="shared" si="32"/>
        <v>2662</v>
      </c>
      <c r="C1902" t="s">
        <v>272</v>
      </c>
      <c r="D1902">
        <v>2</v>
      </c>
      <c r="E1902">
        <v>30</v>
      </c>
      <c r="F1902">
        <v>30</v>
      </c>
      <c r="G1902">
        <v>30</v>
      </c>
      <c r="H1902">
        <v>30</v>
      </c>
      <c r="I1902">
        <v>40</v>
      </c>
      <c r="J1902">
        <v>30</v>
      </c>
      <c r="K1902">
        <v>30</v>
      </c>
      <c r="L1902">
        <v>30</v>
      </c>
      <c r="M1902">
        <v>30</v>
      </c>
      <c r="N1902">
        <v>30</v>
      </c>
      <c r="O1902">
        <v>30</v>
      </c>
      <c r="P1902">
        <v>30</v>
      </c>
      <c r="Q1902">
        <v>30</v>
      </c>
      <c r="R1902">
        <v>30</v>
      </c>
      <c r="S1902">
        <v>30</v>
      </c>
      <c r="T1902">
        <v>30</v>
      </c>
      <c r="U1902">
        <v>30</v>
      </c>
      <c r="V1902">
        <v>30</v>
      </c>
      <c r="W1902">
        <v>20</v>
      </c>
      <c r="X1902">
        <v>20</v>
      </c>
      <c r="Y1902" s="145">
        <v>20</v>
      </c>
      <c r="Z1902">
        <v>20</v>
      </c>
      <c r="AA1902">
        <v>20</v>
      </c>
    </row>
    <row r="1903" spans="1:27" x14ac:dyDescent="0.2">
      <c r="A1903" s="89">
        <f>VLOOKUP(C1903,TabellenBDFS!$B$4:$C$2717,2,FALSE)</f>
        <v>266</v>
      </c>
      <c r="B1903" t="str">
        <f t="shared" si="32"/>
        <v>2663</v>
      </c>
      <c r="C1903" t="s">
        <v>272</v>
      </c>
      <c r="D1903">
        <v>3</v>
      </c>
      <c r="E1903">
        <v>0</v>
      </c>
      <c r="F1903">
        <v>0</v>
      </c>
      <c r="G1903">
        <v>0</v>
      </c>
      <c r="H1903">
        <v>0</v>
      </c>
      <c r="I1903">
        <v>10</v>
      </c>
      <c r="J1903">
        <v>10</v>
      </c>
      <c r="K1903">
        <v>10</v>
      </c>
      <c r="L1903">
        <v>10</v>
      </c>
      <c r="M1903">
        <v>10</v>
      </c>
      <c r="N1903">
        <v>10</v>
      </c>
      <c r="O1903">
        <v>20</v>
      </c>
      <c r="P1903">
        <v>20</v>
      </c>
      <c r="Q1903">
        <v>20</v>
      </c>
      <c r="R1903">
        <v>20</v>
      </c>
      <c r="S1903">
        <v>30</v>
      </c>
      <c r="T1903">
        <v>30</v>
      </c>
      <c r="U1903">
        <v>30</v>
      </c>
      <c r="V1903">
        <v>30</v>
      </c>
      <c r="W1903">
        <v>50</v>
      </c>
      <c r="X1903">
        <v>50</v>
      </c>
      <c r="Y1903" s="145">
        <v>50</v>
      </c>
      <c r="Z1903">
        <v>50</v>
      </c>
      <c r="AA1903">
        <v>50</v>
      </c>
    </row>
    <row r="1904" spans="1:27" x14ac:dyDescent="0.2">
      <c r="A1904" s="89">
        <f>VLOOKUP(C1904,TabellenBDFS!$B$4:$C$2717,2,FALSE)</f>
        <v>266</v>
      </c>
      <c r="B1904" t="str">
        <f t="shared" si="32"/>
        <v>2664</v>
      </c>
      <c r="C1904" t="s">
        <v>272</v>
      </c>
      <c r="D1904">
        <v>4</v>
      </c>
      <c r="E1904">
        <v>0</v>
      </c>
      <c r="F1904">
        <v>0</v>
      </c>
      <c r="G1904">
        <v>0</v>
      </c>
      <c r="H1904">
        <v>0</v>
      </c>
      <c r="I1904">
        <v>10</v>
      </c>
      <c r="J1904">
        <v>10</v>
      </c>
      <c r="K1904">
        <v>10</v>
      </c>
      <c r="L1904">
        <v>10</v>
      </c>
      <c r="M1904">
        <v>10</v>
      </c>
      <c r="N1904">
        <v>10</v>
      </c>
      <c r="O1904">
        <v>10</v>
      </c>
      <c r="P1904">
        <v>10</v>
      </c>
      <c r="Q1904">
        <v>10</v>
      </c>
      <c r="R1904">
        <v>10</v>
      </c>
      <c r="S1904">
        <v>10</v>
      </c>
      <c r="T1904">
        <v>20</v>
      </c>
      <c r="U1904">
        <v>20</v>
      </c>
      <c r="V1904">
        <v>20</v>
      </c>
      <c r="W1904">
        <v>20</v>
      </c>
      <c r="X1904">
        <v>20</v>
      </c>
      <c r="Y1904" s="145">
        <v>20</v>
      </c>
      <c r="Z1904">
        <v>20</v>
      </c>
      <c r="AA1904">
        <v>20</v>
      </c>
    </row>
    <row r="1905" spans="1:27" x14ac:dyDescent="0.2">
      <c r="A1905" s="89">
        <f>VLOOKUP(C1905,TabellenBDFS!$B$4:$C$2717,2,FALSE)</f>
        <v>266</v>
      </c>
      <c r="B1905" t="str">
        <f t="shared" si="32"/>
        <v>2665</v>
      </c>
      <c r="C1905" t="s">
        <v>272</v>
      </c>
      <c r="D1905">
        <v>5</v>
      </c>
      <c r="E1905">
        <v>10</v>
      </c>
      <c r="F1905">
        <v>10</v>
      </c>
      <c r="G1905">
        <v>10</v>
      </c>
      <c r="H1905">
        <v>10</v>
      </c>
      <c r="I1905">
        <v>10</v>
      </c>
      <c r="J1905">
        <v>10</v>
      </c>
      <c r="K1905">
        <v>10</v>
      </c>
      <c r="L1905">
        <v>10</v>
      </c>
      <c r="M1905">
        <v>10</v>
      </c>
      <c r="N1905">
        <v>10</v>
      </c>
      <c r="O1905">
        <v>10</v>
      </c>
      <c r="P1905">
        <v>10</v>
      </c>
      <c r="Q1905">
        <v>10</v>
      </c>
      <c r="R1905">
        <v>10</v>
      </c>
      <c r="S1905">
        <v>10</v>
      </c>
      <c r="T1905">
        <v>10</v>
      </c>
      <c r="U1905">
        <v>10</v>
      </c>
      <c r="V1905">
        <v>10</v>
      </c>
      <c r="W1905">
        <v>10</v>
      </c>
      <c r="X1905">
        <v>10</v>
      </c>
      <c r="Y1905" s="145">
        <v>10</v>
      </c>
      <c r="Z1905">
        <v>10</v>
      </c>
      <c r="AA1905">
        <v>10</v>
      </c>
    </row>
    <row r="1906" spans="1:27" x14ac:dyDescent="0.2">
      <c r="A1906" s="89">
        <f>VLOOKUP(C1906,TabellenBDFS!$B$4:$C$2717,2,FALSE)</f>
        <v>266</v>
      </c>
      <c r="B1906" t="str">
        <f t="shared" si="32"/>
        <v>2666</v>
      </c>
      <c r="C1906" t="s">
        <v>272</v>
      </c>
      <c r="D1906">
        <v>6</v>
      </c>
      <c r="E1906">
        <v>40</v>
      </c>
      <c r="F1906">
        <v>40</v>
      </c>
      <c r="G1906">
        <v>50</v>
      </c>
      <c r="H1906">
        <v>50</v>
      </c>
      <c r="I1906">
        <v>60</v>
      </c>
      <c r="J1906">
        <v>60</v>
      </c>
      <c r="K1906">
        <v>50</v>
      </c>
      <c r="L1906">
        <v>60</v>
      </c>
      <c r="M1906">
        <v>70</v>
      </c>
      <c r="N1906">
        <v>70</v>
      </c>
      <c r="O1906">
        <v>80</v>
      </c>
      <c r="P1906">
        <v>80</v>
      </c>
      <c r="Q1906">
        <v>80</v>
      </c>
      <c r="R1906">
        <v>90</v>
      </c>
      <c r="S1906">
        <v>90</v>
      </c>
      <c r="T1906">
        <v>100</v>
      </c>
      <c r="U1906">
        <v>100</v>
      </c>
      <c r="V1906">
        <v>100</v>
      </c>
      <c r="W1906">
        <v>100</v>
      </c>
      <c r="X1906">
        <v>90</v>
      </c>
      <c r="Y1906" s="145">
        <v>90</v>
      </c>
      <c r="Z1906">
        <v>90</v>
      </c>
      <c r="AA1906">
        <v>80</v>
      </c>
    </row>
    <row r="1907" spans="1:27" x14ac:dyDescent="0.2">
      <c r="A1907" s="89">
        <f>VLOOKUP(C1907,TabellenBDFS!$B$4:$C$2717,2,FALSE)</f>
        <v>266</v>
      </c>
      <c r="B1907" t="str">
        <f t="shared" si="32"/>
        <v>2667</v>
      </c>
      <c r="C1907" t="s">
        <v>272</v>
      </c>
      <c r="D1907">
        <v>7</v>
      </c>
      <c r="E1907">
        <v>80</v>
      </c>
      <c r="F1907">
        <v>90</v>
      </c>
      <c r="G1907">
        <v>80</v>
      </c>
      <c r="H1907">
        <v>90</v>
      </c>
      <c r="I1907">
        <v>90</v>
      </c>
      <c r="J1907">
        <v>100</v>
      </c>
      <c r="K1907">
        <v>90</v>
      </c>
      <c r="L1907">
        <v>90</v>
      </c>
      <c r="M1907">
        <v>90</v>
      </c>
      <c r="N1907">
        <v>80</v>
      </c>
      <c r="O1907">
        <v>100</v>
      </c>
      <c r="P1907">
        <v>100</v>
      </c>
      <c r="Q1907">
        <v>100</v>
      </c>
      <c r="R1907">
        <v>100</v>
      </c>
      <c r="S1907">
        <v>110</v>
      </c>
      <c r="T1907">
        <v>100</v>
      </c>
      <c r="U1907">
        <v>100</v>
      </c>
      <c r="V1907">
        <v>100</v>
      </c>
      <c r="W1907">
        <v>100</v>
      </c>
      <c r="X1907">
        <v>100</v>
      </c>
      <c r="Y1907" s="145">
        <v>100</v>
      </c>
      <c r="Z1907">
        <v>100</v>
      </c>
      <c r="AA1907">
        <v>100</v>
      </c>
    </row>
    <row r="1908" spans="1:27" x14ac:dyDescent="0.2">
      <c r="A1908" s="89">
        <f>VLOOKUP(C1908,TabellenBDFS!$B$4:$C$2717,2,FALSE)</f>
        <v>267</v>
      </c>
      <c r="B1908" t="str">
        <f t="shared" si="32"/>
        <v>2671</v>
      </c>
      <c r="C1908" t="s">
        <v>273</v>
      </c>
      <c r="D1908">
        <v>1</v>
      </c>
      <c r="E1908">
        <v>530</v>
      </c>
      <c r="F1908">
        <v>530</v>
      </c>
      <c r="G1908">
        <v>520</v>
      </c>
      <c r="H1908">
        <v>580</v>
      </c>
      <c r="I1908">
        <v>570</v>
      </c>
      <c r="J1908">
        <v>570</v>
      </c>
      <c r="K1908">
        <v>560</v>
      </c>
      <c r="L1908">
        <v>580</v>
      </c>
      <c r="M1908">
        <v>580</v>
      </c>
      <c r="N1908">
        <v>590</v>
      </c>
      <c r="O1908">
        <v>610</v>
      </c>
      <c r="P1908">
        <v>600</v>
      </c>
      <c r="Q1908">
        <v>600</v>
      </c>
      <c r="R1908">
        <v>610</v>
      </c>
      <c r="S1908">
        <v>620</v>
      </c>
      <c r="T1908">
        <v>670</v>
      </c>
      <c r="U1908">
        <v>660</v>
      </c>
      <c r="V1908">
        <v>670</v>
      </c>
      <c r="W1908">
        <v>670</v>
      </c>
      <c r="X1908">
        <v>690</v>
      </c>
      <c r="Y1908" s="145">
        <v>700</v>
      </c>
      <c r="Z1908">
        <v>680</v>
      </c>
      <c r="AA1908">
        <v>670</v>
      </c>
    </row>
    <row r="1909" spans="1:27" x14ac:dyDescent="0.2">
      <c r="A1909" s="89">
        <f>VLOOKUP(C1909,TabellenBDFS!$B$4:$C$2717,2,FALSE)</f>
        <v>267</v>
      </c>
      <c r="B1909" t="str">
        <f t="shared" si="32"/>
        <v>2672</v>
      </c>
      <c r="C1909" t="s">
        <v>273</v>
      </c>
      <c r="D1909">
        <v>2</v>
      </c>
      <c r="E1909">
        <v>80</v>
      </c>
      <c r="F1909">
        <v>70</v>
      </c>
      <c r="G1909">
        <v>70</v>
      </c>
      <c r="H1909">
        <v>70</v>
      </c>
      <c r="I1909">
        <v>70</v>
      </c>
      <c r="J1909">
        <v>70</v>
      </c>
      <c r="K1909">
        <v>60</v>
      </c>
      <c r="L1909">
        <v>60</v>
      </c>
      <c r="M1909">
        <v>60</v>
      </c>
      <c r="N1909">
        <v>60</v>
      </c>
      <c r="O1909">
        <v>60</v>
      </c>
      <c r="P1909">
        <v>50</v>
      </c>
      <c r="Q1909">
        <v>50</v>
      </c>
      <c r="R1909">
        <v>50</v>
      </c>
      <c r="S1909">
        <v>40</v>
      </c>
      <c r="T1909">
        <v>40</v>
      </c>
      <c r="U1909">
        <v>40</v>
      </c>
      <c r="V1909">
        <v>40</v>
      </c>
      <c r="W1909">
        <v>40</v>
      </c>
      <c r="X1909">
        <v>40</v>
      </c>
      <c r="Y1909" s="145">
        <v>40</v>
      </c>
      <c r="Z1909">
        <v>40</v>
      </c>
      <c r="AA1909">
        <v>40</v>
      </c>
    </row>
    <row r="1910" spans="1:27" x14ac:dyDescent="0.2">
      <c r="A1910" s="89">
        <f>VLOOKUP(C1910,TabellenBDFS!$B$4:$C$2717,2,FALSE)</f>
        <v>267</v>
      </c>
      <c r="B1910" t="str">
        <f t="shared" si="32"/>
        <v>2673</v>
      </c>
      <c r="C1910" t="s">
        <v>273</v>
      </c>
      <c r="D1910">
        <v>3</v>
      </c>
      <c r="E1910">
        <v>0</v>
      </c>
      <c r="F1910">
        <v>0</v>
      </c>
      <c r="G1910">
        <v>0</v>
      </c>
      <c r="H1910">
        <v>0</v>
      </c>
      <c r="I1910">
        <v>10</v>
      </c>
      <c r="J1910">
        <v>10</v>
      </c>
      <c r="K1910">
        <v>10</v>
      </c>
      <c r="L1910">
        <v>20</v>
      </c>
      <c r="M1910">
        <v>10</v>
      </c>
      <c r="N1910">
        <v>20</v>
      </c>
      <c r="O1910">
        <v>30</v>
      </c>
      <c r="P1910">
        <v>20</v>
      </c>
      <c r="Q1910">
        <v>20</v>
      </c>
      <c r="R1910">
        <v>30</v>
      </c>
      <c r="S1910">
        <v>20</v>
      </c>
      <c r="T1910">
        <v>30</v>
      </c>
      <c r="U1910">
        <v>30</v>
      </c>
      <c r="V1910">
        <v>40</v>
      </c>
      <c r="W1910">
        <v>40</v>
      </c>
      <c r="X1910">
        <v>50</v>
      </c>
      <c r="Y1910" s="145">
        <v>50</v>
      </c>
      <c r="Z1910">
        <v>50</v>
      </c>
      <c r="AA1910">
        <v>40</v>
      </c>
    </row>
    <row r="1911" spans="1:27" x14ac:dyDescent="0.2">
      <c r="A1911" s="89">
        <f>VLOOKUP(C1911,TabellenBDFS!$B$4:$C$2717,2,FALSE)</f>
        <v>267</v>
      </c>
      <c r="B1911" t="str">
        <f t="shared" si="32"/>
        <v>2674</v>
      </c>
      <c r="C1911" t="s">
        <v>273</v>
      </c>
      <c r="D1911">
        <v>4</v>
      </c>
      <c r="E1911">
        <v>0</v>
      </c>
      <c r="F1911">
        <v>0</v>
      </c>
      <c r="G1911">
        <v>0</v>
      </c>
      <c r="H1911">
        <v>0</v>
      </c>
      <c r="I1911">
        <v>0</v>
      </c>
      <c r="J1911">
        <v>0</v>
      </c>
      <c r="K1911">
        <v>0</v>
      </c>
      <c r="L1911">
        <v>0</v>
      </c>
      <c r="M1911">
        <v>0</v>
      </c>
      <c r="N1911">
        <v>0</v>
      </c>
      <c r="O1911">
        <v>0</v>
      </c>
      <c r="P1911">
        <v>0</v>
      </c>
      <c r="Q1911">
        <v>0</v>
      </c>
      <c r="R1911">
        <v>0</v>
      </c>
      <c r="S1911">
        <v>0</v>
      </c>
      <c r="T1911">
        <v>0</v>
      </c>
      <c r="U1911">
        <v>0</v>
      </c>
      <c r="V1911">
        <v>0</v>
      </c>
      <c r="W1911">
        <v>0</v>
      </c>
      <c r="X1911">
        <v>0</v>
      </c>
      <c r="Y1911" s="145">
        <v>0</v>
      </c>
      <c r="Z1911">
        <v>0</v>
      </c>
      <c r="AA1911">
        <v>0</v>
      </c>
    </row>
    <row r="1912" spans="1:27" x14ac:dyDescent="0.2">
      <c r="A1912" s="89">
        <f>VLOOKUP(C1912,TabellenBDFS!$B$4:$C$2717,2,FALSE)</f>
        <v>267</v>
      </c>
      <c r="B1912" t="str">
        <f t="shared" si="32"/>
        <v>2675</v>
      </c>
      <c r="C1912" t="s">
        <v>273</v>
      </c>
      <c r="D1912">
        <v>5</v>
      </c>
      <c r="E1912">
        <v>60</v>
      </c>
      <c r="F1912">
        <v>60</v>
      </c>
      <c r="G1912">
        <v>60</v>
      </c>
      <c r="H1912">
        <v>60</v>
      </c>
      <c r="I1912">
        <v>50</v>
      </c>
      <c r="J1912">
        <v>50</v>
      </c>
      <c r="K1912">
        <v>50</v>
      </c>
      <c r="L1912">
        <v>50</v>
      </c>
      <c r="M1912">
        <v>40</v>
      </c>
      <c r="N1912">
        <v>40</v>
      </c>
      <c r="O1912">
        <v>40</v>
      </c>
      <c r="P1912">
        <v>40</v>
      </c>
      <c r="Q1912">
        <v>40</v>
      </c>
      <c r="R1912">
        <v>40</v>
      </c>
      <c r="S1912">
        <v>40</v>
      </c>
      <c r="T1912">
        <v>40</v>
      </c>
      <c r="U1912">
        <v>40</v>
      </c>
      <c r="V1912">
        <v>40</v>
      </c>
      <c r="W1912">
        <v>30</v>
      </c>
      <c r="X1912">
        <v>30</v>
      </c>
      <c r="Y1912" s="145">
        <v>30</v>
      </c>
      <c r="Z1912">
        <v>30</v>
      </c>
      <c r="AA1912">
        <v>30</v>
      </c>
    </row>
    <row r="1913" spans="1:27" x14ac:dyDescent="0.2">
      <c r="A1913" s="89">
        <f>VLOOKUP(C1913,TabellenBDFS!$B$4:$C$2717,2,FALSE)</f>
        <v>267</v>
      </c>
      <c r="B1913" t="str">
        <f t="shared" si="32"/>
        <v>2676</v>
      </c>
      <c r="C1913" t="s">
        <v>273</v>
      </c>
      <c r="D1913">
        <v>6</v>
      </c>
      <c r="E1913">
        <v>170</v>
      </c>
      <c r="F1913">
        <v>170</v>
      </c>
      <c r="G1913">
        <v>170</v>
      </c>
      <c r="H1913">
        <v>180</v>
      </c>
      <c r="I1913">
        <v>190</v>
      </c>
      <c r="J1913">
        <v>180</v>
      </c>
      <c r="K1913">
        <v>180</v>
      </c>
      <c r="L1913">
        <v>190</v>
      </c>
      <c r="M1913">
        <v>200</v>
      </c>
      <c r="N1913">
        <v>200</v>
      </c>
      <c r="O1913">
        <v>210</v>
      </c>
      <c r="P1913">
        <v>210</v>
      </c>
      <c r="Q1913">
        <v>220</v>
      </c>
      <c r="R1913">
        <v>240</v>
      </c>
      <c r="S1913">
        <v>250</v>
      </c>
      <c r="T1913">
        <v>270</v>
      </c>
      <c r="U1913">
        <v>270</v>
      </c>
      <c r="V1913">
        <v>270</v>
      </c>
      <c r="W1913">
        <v>280</v>
      </c>
      <c r="X1913">
        <v>290</v>
      </c>
      <c r="Y1913" s="145">
        <v>310</v>
      </c>
      <c r="Z1913">
        <v>300</v>
      </c>
      <c r="AA1913">
        <v>290</v>
      </c>
    </row>
    <row r="1914" spans="1:27" x14ac:dyDescent="0.2">
      <c r="A1914" s="89">
        <f>VLOOKUP(C1914,TabellenBDFS!$B$4:$C$2717,2,FALSE)</f>
        <v>267</v>
      </c>
      <c r="B1914" t="str">
        <f t="shared" si="32"/>
        <v>2677</v>
      </c>
      <c r="C1914" t="s">
        <v>273</v>
      </c>
      <c r="D1914">
        <v>7</v>
      </c>
      <c r="E1914">
        <v>230</v>
      </c>
      <c r="F1914">
        <v>220</v>
      </c>
      <c r="G1914">
        <v>220</v>
      </c>
      <c r="H1914">
        <v>260</v>
      </c>
      <c r="I1914">
        <v>250</v>
      </c>
      <c r="J1914">
        <v>260</v>
      </c>
      <c r="K1914">
        <v>260</v>
      </c>
      <c r="L1914">
        <v>260</v>
      </c>
      <c r="M1914">
        <v>260</v>
      </c>
      <c r="N1914">
        <v>270</v>
      </c>
      <c r="O1914">
        <v>280</v>
      </c>
      <c r="P1914">
        <v>280</v>
      </c>
      <c r="Q1914">
        <v>270</v>
      </c>
      <c r="R1914">
        <v>260</v>
      </c>
      <c r="S1914">
        <v>260</v>
      </c>
      <c r="T1914">
        <v>290</v>
      </c>
      <c r="U1914">
        <v>290</v>
      </c>
      <c r="V1914">
        <v>280</v>
      </c>
      <c r="W1914">
        <v>270</v>
      </c>
      <c r="X1914">
        <v>280</v>
      </c>
      <c r="Y1914" s="145">
        <v>270</v>
      </c>
      <c r="Z1914">
        <v>270</v>
      </c>
      <c r="AA1914">
        <v>270</v>
      </c>
    </row>
    <row r="1915" spans="1:27" x14ac:dyDescent="0.2">
      <c r="A1915" s="89" t="e">
        <f>VLOOKUP(C1915,TabellenBDFS!$B$4:$C$2717,2,FALSE)</f>
        <v>#N/A</v>
      </c>
      <c r="B1915" t="e">
        <f t="shared" si="32"/>
        <v>#N/A</v>
      </c>
      <c r="C1915" t="s">
        <v>274</v>
      </c>
      <c r="D1915">
        <v>1</v>
      </c>
      <c r="E1915">
        <v>110</v>
      </c>
      <c r="F1915">
        <v>120</v>
      </c>
      <c r="G1915">
        <v>130</v>
      </c>
      <c r="H1915">
        <v>130</v>
      </c>
      <c r="I1915">
        <v>120</v>
      </c>
      <c r="J1915">
        <v>120</v>
      </c>
      <c r="K1915">
        <v>130</v>
      </c>
      <c r="L1915">
        <v>140</v>
      </c>
      <c r="M1915">
        <v>150</v>
      </c>
      <c r="N1915">
        <v>140</v>
      </c>
      <c r="O1915">
        <v>150</v>
      </c>
      <c r="P1915">
        <v>160</v>
      </c>
      <c r="Q1915">
        <v>150</v>
      </c>
      <c r="R1915">
        <v>170</v>
      </c>
      <c r="S1915">
        <v>180</v>
      </c>
      <c r="T1915">
        <v>200</v>
      </c>
      <c r="U1915">
        <v>200</v>
      </c>
      <c r="V1915">
        <v>200</v>
      </c>
      <c r="W1915">
        <v>190</v>
      </c>
      <c r="X1915">
        <v>210</v>
      </c>
      <c r="Y1915" s="145" t="e">
        <v>#N/A</v>
      </c>
      <c r="Z1915" t="e">
        <v>#N/A</v>
      </c>
      <c r="AA1915" t="e">
        <v>#N/A</v>
      </c>
    </row>
    <row r="1916" spans="1:27" x14ac:dyDescent="0.2">
      <c r="A1916" s="89" t="e">
        <f>VLOOKUP(C1916,TabellenBDFS!$B$4:$C$2717,2,FALSE)</f>
        <v>#N/A</v>
      </c>
      <c r="B1916" t="e">
        <f t="shared" si="32"/>
        <v>#N/A</v>
      </c>
      <c r="C1916" t="s">
        <v>274</v>
      </c>
      <c r="D1916">
        <v>2</v>
      </c>
      <c r="E1916">
        <v>20</v>
      </c>
      <c r="F1916">
        <v>20</v>
      </c>
      <c r="G1916">
        <v>20</v>
      </c>
      <c r="H1916">
        <v>30</v>
      </c>
      <c r="I1916">
        <v>30</v>
      </c>
      <c r="J1916">
        <v>30</v>
      </c>
      <c r="K1916">
        <v>30</v>
      </c>
      <c r="L1916">
        <v>30</v>
      </c>
      <c r="M1916">
        <v>30</v>
      </c>
      <c r="N1916">
        <v>20</v>
      </c>
      <c r="O1916">
        <v>30</v>
      </c>
      <c r="P1916">
        <v>30</v>
      </c>
      <c r="Q1916">
        <v>30</v>
      </c>
      <c r="R1916">
        <v>30</v>
      </c>
      <c r="S1916">
        <v>30</v>
      </c>
      <c r="T1916">
        <v>30</v>
      </c>
      <c r="U1916">
        <v>30</v>
      </c>
      <c r="V1916">
        <v>20</v>
      </c>
      <c r="W1916">
        <v>20</v>
      </c>
      <c r="X1916">
        <v>20</v>
      </c>
      <c r="Y1916" s="145" t="e">
        <v>#N/A</v>
      </c>
      <c r="Z1916" t="e">
        <v>#N/A</v>
      </c>
      <c r="AA1916" t="e">
        <v>#N/A</v>
      </c>
    </row>
    <row r="1917" spans="1:27" x14ac:dyDescent="0.2">
      <c r="A1917" s="89" t="e">
        <f>VLOOKUP(C1917,TabellenBDFS!$B$4:$C$2717,2,FALSE)</f>
        <v>#N/A</v>
      </c>
      <c r="B1917" t="e">
        <f t="shared" si="32"/>
        <v>#N/A</v>
      </c>
      <c r="C1917" t="s">
        <v>274</v>
      </c>
      <c r="D1917">
        <v>3</v>
      </c>
      <c r="E1917">
        <v>0</v>
      </c>
      <c r="F1917">
        <v>0</v>
      </c>
      <c r="G1917">
        <v>10</v>
      </c>
      <c r="H1917">
        <v>10</v>
      </c>
      <c r="I1917">
        <v>10</v>
      </c>
      <c r="J1917">
        <v>10</v>
      </c>
      <c r="K1917">
        <v>10</v>
      </c>
      <c r="L1917">
        <v>10</v>
      </c>
      <c r="M1917">
        <v>10</v>
      </c>
      <c r="N1917">
        <v>20</v>
      </c>
      <c r="O1917">
        <v>20</v>
      </c>
      <c r="P1917">
        <v>20</v>
      </c>
      <c r="Q1917">
        <v>20</v>
      </c>
      <c r="R1917">
        <v>20</v>
      </c>
      <c r="S1917">
        <v>20</v>
      </c>
      <c r="T1917">
        <v>30</v>
      </c>
      <c r="U1917">
        <v>30</v>
      </c>
      <c r="V1917">
        <v>40</v>
      </c>
      <c r="W1917">
        <v>40</v>
      </c>
      <c r="X1917">
        <v>50</v>
      </c>
      <c r="Y1917" s="145" t="e">
        <v>#N/A</v>
      </c>
      <c r="Z1917" t="e">
        <v>#N/A</v>
      </c>
      <c r="AA1917" t="e">
        <v>#N/A</v>
      </c>
    </row>
    <row r="1918" spans="1:27" x14ac:dyDescent="0.2">
      <c r="A1918" s="89" t="e">
        <f>VLOOKUP(C1918,TabellenBDFS!$B$4:$C$2717,2,FALSE)</f>
        <v>#N/A</v>
      </c>
      <c r="B1918" t="e">
        <f t="shared" si="32"/>
        <v>#N/A</v>
      </c>
      <c r="C1918" t="s">
        <v>274</v>
      </c>
      <c r="D1918">
        <v>4</v>
      </c>
      <c r="E1918">
        <v>0</v>
      </c>
      <c r="F1918">
        <v>0</v>
      </c>
      <c r="G1918">
        <v>0</v>
      </c>
      <c r="H1918">
        <v>0</v>
      </c>
      <c r="I1918">
        <v>0</v>
      </c>
      <c r="J1918">
        <v>0</v>
      </c>
      <c r="K1918">
        <v>0</v>
      </c>
      <c r="L1918">
        <v>0</v>
      </c>
      <c r="M1918">
        <v>0</v>
      </c>
      <c r="N1918">
        <v>0</v>
      </c>
      <c r="O1918">
        <v>0</v>
      </c>
      <c r="P1918">
        <v>10</v>
      </c>
      <c r="Q1918">
        <v>10</v>
      </c>
      <c r="R1918">
        <v>10</v>
      </c>
      <c r="S1918">
        <v>10</v>
      </c>
      <c r="T1918">
        <v>10</v>
      </c>
      <c r="U1918">
        <v>10</v>
      </c>
      <c r="V1918">
        <v>10</v>
      </c>
      <c r="W1918">
        <v>10</v>
      </c>
      <c r="X1918">
        <v>10</v>
      </c>
      <c r="Y1918" s="145" t="e">
        <v>#N/A</v>
      </c>
      <c r="Z1918" t="e">
        <v>#N/A</v>
      </c>
      <c r="AA1918" t="e">
        <v>#N/A</v>
      </c>
    </row>
    <row r="1919" spans="1:27" x14ac:dyDescent="0.2">
      <c r="A1919" s="89" t="e">
        <f>VLOOKUP(C1919,TabellenBDFS!$B$4:$C$2717,2,FALSE)</f>
        <v>#N/A</v>
      </c>
      <c r="B1919" t="e">
        <f t="shared" si="32"/>
        <v>#N/A</v>
      </c>
      <c r="C1919" t="s">
        <v>274</v>
      </c>
      <c r="D1919">
        <v>5</v>
      </c>
      <c r="E1919">
        <v>0</v>
      </c>
      <c r="F1919">
        <v>10</v>
      </c>
      <c r="G1919">
        <v>10</v>
      </c>
      <c r="H1919">
        <v>10</v>
      </c>
      <c r="I1919">
        <v>0</v>
      </c>
      <c r="J1919">
        <v>10</v>
      </c>
      <c r="K1919">
        <v>10</v>
      </c>
      <c r="L1919">
        <v>10</v>
      </c>
      <c r="M1919">
        <v>10</v>
      </c>
      <c r="N1919">
        <v>10</v>
      </c>
      <c r="O1919">
        <v>10</v>
      </c>
      <c r="P1919">
        <v>10</v>
      </c>
      <c r="Q1919">
        <v>10</v>
      </c>
      <c r="R1919">
        <v>10</v>
      </c>
      <c r="S1919">
        <v>10</v>
      </c>
      <c r="T1919">
        <v>10</v>
      </c>
      <c r="U1919">
        <v>10</v>
      </c>
      <c r="V1919">
        <v>10</v>
      </c>
      <c r="W1919">
        <v>10</v>
      </c>
      <c r="X1919">
        <v>10</v>
      </c>
      <c r="Y1919" s="145" t="e">
        <v>#N/A</v>
      </c>
      <c r="Z1919" t="e">
        <v>#N/A</v>
      </c>
      <c r="AA1919" t="e">
        <v>#N/A</v>
      </c>
    </row>
    <row r="1920" spans="1:27" x14ac:dyDescent="0.2">
      <c r="A1920" s="89" t="e">
        <f>VLOOKUP(C1920,TabellenBDFS!$B$4:$C$2717,2,FALSE)</f>
        <v>#N/A</v>
      </c>
      <c r="B1920" t="e">
        <f t="shared" si="32"/>
        <v>#N/A</v>
      </c>
      <c r="C1920" t="s">
        <v>274</v>
      </c>
      <c r="D1920">
        <v>6</v>
      </c>
      <c r="E1920">
        <v>50</v>
      </c>
      <c r="F1920">
        <v>50</v>
      </c>
      <c r="G1920">
        <v>50</v>
      </c>
      <c r="H1920">
        <v>50</v>
      </c>
      <c r="I1920">
        <v>50</v>
      </c>
      <c r="J1920">
        <v>50</v>
      </c>
      <c r="K1920">
        <v>50</v>
      </c>
      <c r="L1920">
        <v>60</v>
      </c>
      <c r="M1920">
        <v>60</v>
      </c>
      <c r="N1920">
        <v>60</v>
      </c>
      <c r="O1920">
        <v>60</v>
      </c>
      <c r="P1920">
        <v>60</v>
      </c>
      <c r="Q1920">
        <v>60</v>
      </c>
      <c r="R1920">
        <v>70</v>
      </c>
      <c r="S1920">
        <v>80</v>
      </c>
      <c r="T1920">
        <v>70</v>
      </c>
      <c r="U1920">
        <v>80</v>
      </c>
      <c r="V1920">
        <v>80</v>
      </c>
      <c r="W1920">
        <v>80</v>
      </c>
      <c r="X1920">
        <v>70</v>
      </c>
      <c r="Y1920" s="145" t="e">
        <v>#N/A</v>
      </c>
      <c r="Z1920" t="e">
        <v>#N/A</v>
      </c>
      <c r="AA1920" t="e">
        <v>#N/A</v>
      </c>
    </row>
    <row r="1921" spans="1:27" x14ac:dyDescent="0.2">
      <c r="A1921" s="89" t="e">
        <f>VLOOKUP(C1921,TabellenBDFS!$B$4:$C$2717,2,FALSE)</f>
        <v>#N/A</v>
      </c>
      <c r="B1921" t="e">
        <f t="shared" si="32"/>
        <v>#N/A</v>
      </c>
      <c r="C1921" t="s">
        <v>274</v>
      </c>
      <c r="D1921">
        <v>7</v>
      </c>
      <c r="E1921">
        <v>40</v>
      </c>
      <c r="F1921">
        <v>50</v>
      </c>
      <c r="G1921">
        <v>40</v>
      </c>
      <c r="H1921">
        <v>30</v>
      </c>
      <c r="I1921">
        <v>30</v>
      </c>
      <c r="J1921">
        <v>30</v>
      </c>
      <c r="K1921">
        <v>30</v>
      </c>
      <c r="L1921">
        <v>40</v>
      </c>
      <c r="M1921">
        <v>40</v>
      </c>
      <c r="N1921">
        <v>30</v>
      </c>
      <c r="O1921">
        <v>30</v>
      </c>
      <c r="P1921">
        <v>30</v>
      </c>
      <c r="Q1921">
        <v>30</v>
      </c>
      <c r="R1921">
        <v>30</v>
      </c>
      <c r="S1921">
        <v>40</v>
      </c>
      <c r="T1921">
        <v>40</v>
      </c>
      <c r="U1921">
        <v>40</v>
      </c>
      <c r="V1921">
        <v>40</v>
      </c>
      <c r="W1921">
        <v>40</v>
      </c>
      <c r="X1921">
        <v>50</v>
      </c>
      <c r="Y1921" s="145" t="e">
        <v>#N/A</v>
      </c>
      <c r="Z1921" t="e">
        <v>#N/A</v>
      </c>
      <c r="AA1921" t="e">
        <v>#N/A</v>
      </c>
    </row>
    <row r="1922" spans="1:27" x14ac:dyDescent="0.2">
      <c r="A1922" s="89">
        <f>VLOOKUP(C1922,TabellenBDFS!$B$4:$C$2717,2,FALSE)</f>
        <v>268</v>
      </c>
      <c r="B1922" t="str">
        <f t="shared" si="32"/>
        <v>2681</v>
      </c>
      <c r="C1922" t="s">
        <v>275</v>
      </c>
      <c r="D1922">
        <v>1</v>
      </c>
      <c r="E1922">
        <v>200</v>
      </c>
      <c r="F1922">
        <v>190</v>
      </c>
      <c r="G1922">
        <v>180</v>
      </c>
      <c r="H1922">
        <v>210</v>
      </c>
      <c r="I1922">
        <v>190</v>
      </c>
      <c r="J1922">
        <v>200</v>
      </c>
      <c r="K1922">
        <v>200</v>
      </c>
      <c r="L1922">
        <v>230</v>
      </c>
      <c r="M1922">
        <v>220</v>
      </c>
      <c r="N1922">
        <v>230</v>
      </c>
      <c r="O1922">
        <v>210</v>
      </c>
      <c r="P1922">
        <v>230</v>
      </c>
      <c r="Q1922">
        <v>210</v>
      </c>
      <c r="R1922">
        <v>230</v>
      </c>
      <c r="S1922">
        <v>230</v>
      </c>
      <c r="T1922">
        <v>230</v>
      </c>
      <c r="U1922">
        <v>240</v>
      </c>
      <c r="V1922">
        <v>230</v>
      </c>
      <c r="W1922">
        <v>250</v>
      </c>
      <c r="X1922">
        <v>270</v>
      </c>
      <c r="Y1922" s="145">
        <v>260</v>
      </c>
      <c r="Z1922">
        <v>240</v>
      </c>
      <c r="AA1922">
        <v>230</v>
      </c>
    </row>
    <row r="1923" spans="1:27" x14ac:dyDescent="0.2">
      <c r="A1923" s="89">
        <f>VLOOKUP(C1923,TabellenBDFS!$B$4:$C$2717,2,FALSE)</f>
        <v>268</v>
      </c>
      <c r="B1923" t="str">
        <f t="shared" si="32"/>
        <v>2682</v>
      </c>
      <c r="C1923" t="s">
        <v>275</v>
      </c>
      <c r="D1923">
        <v>2</v>
      </c>
      <c r="E1923">
        <v>70</v>
      </c>
      <c r="F1923">
        <v>70</v>
      </c>
      <c r="G1923">
        <v>70</v>
      </c>
      <c r="H1923">
        <v>80</v>
      </c>
      <c r="I1923">
        <v>70</v>
      </c>
      <c r="J1923">
        <v>70</v>
      </c>
      <c r="K1923">
        <v>70</v>
      </c>
      <c r="L1923">
        <v>70</v>
      </c>
      <c r="M1923">
        <v>70</v>
      </c>
      <c r="N1923">
        <v>60</v>
      </c>
      <c r="O1923">
        <v>60</v>
      </c>
      <c r="P1923">
        <v>50</v>
      </c>
      <c r="Q1923">
        <v>50</v>
      </c>
      <c r="R1923">
        <v>50</v>
      </c>
      <c r="S1923">
        <v>50</v>
      </c>
      <c r="T1923">
        <v>50</v>
      </c>
      <c r="U1923">
        <v>50</v>
      </c>
      <c r="V1923">
        <v>50</v>
      </c>
      <c r="W1923">
        <v>50</v>
      </c>
      <c r="X1923">
        <v>40</v>
      </c>
      <c r="Y1923" s="145">
        <v>40</v>
      </c>
      <c r="Z1923">
        <v>40</v>
      </c>
      <c r="AA1923">
        <v>40</v>
      </c>
    </row>
    <row r="1924" spans="1:27" x14ac:dyDescent="0.2">
      <c r="A1924" s="89">
        <f>VLOOKUP(C1924,TabellenBDFS!$B$4:$C$2717,2,FALSE)</f>
        <v>268</v>
      </c>
      <c r="B1924" t="str">
        <f t="shared" si="32"/>
        <v>2683</v>
      </c>
      <c r="C1924" t="s">
        <v>275</v>
      </c>
      <c r="D1924">
        <v>3</v>
      </c>
      <c r="E1924">
        <v>0</v>
      </c>
      <c r="F1924">
        <v>0</v>
      </c>
      <c r="G1924">
        <v>0</v>
      </c>
      <c r="H1924">
        <v>10</v>
      </c>
      <c r="I1924">
        <v>10</v>
      </c>
      <c r="J1924">
        <v>10</v>
      </c>
      <c r="K1924">
        <v>20</v>
      </c>
      <c r="L1924">
        <v>30</v>
      </c>
      <c r="M1924">
        <v>30</v>
      </c>
      <c r="N1924">
        <v>30</v>
      </c>
      <c r="O1924">
        <v>30</v>
      </c>
      <c r="P1924">
        <v>40</v>
      </c>
      <c r="Q1924">
        <v>40</v>
      </c>
      <c r="R1924">
        <v>50</v>
      </c>
      <c r="S1924">
        <v>50</v>
      </c>
      <c r="T1924">
        <v>50</v>
      </c>
      <c r="U1924">
        <v>50</v>
      </c>
      <c r="V1924">
        <v>60</v>
      </c>
      <c r="W1924">
        <v>60</v>
      </c>
      <c r="X1924">
        <v>70</v>
      </c>
      <c r="Y1924" s="145">
        <v>70</v>
      </c>
      <c r="Z1924">
        <v>60</v>
      </c>
      <c r="AA1924">
        <v>60</v>
      </c>
    </row>
    <row r="1925" spans="1:27" x14ac:dyDescent="0.2">
      <c r="A1925" s="89">
        <f>VLOOKUP(C1925,TabellenBDFS!$B$4:$C$2717,2,FALSE)</f>
        <v>268</v>
      </c>
      <c r="B1925" t="str">
        <f t="shared" si="32"/>
        <v>2684</v>
      </c>
      <c r="C1925" t="s">
        <v>275</v>
      </c>
      <c r="D1925">
        <v>4</v>
      </c>
      <c r="E1925">
        <v>0</v>
      </c>
      <c r="F1925">
        <v>0</v>
      </c>
      <c r="G1925">
        <v>0</v>
      </c>
      <c r="H1925">
        <v>0</v>
      </c>
      <c r="I1925">
        <v>0</v>
      </c>
      <c r="J1925">
        <v>10</v>
      </c>
      <c r="K1925">
        <v>10</v>
      </c>
      <c r="L1925">
        <v>20</v>
      </c>
      <c r="M1925">
        <v>20</v>
      </c>
      <c r="N1925">
        <v>20</v>
      </c>
      <c r="O1925">
        <v>20</v>
      </c>
      <c r="P1925">
        <v>30</v>
      </c>
      <c r="Q1925">
        <v>20</v>
      </c>
      <c r="R1925">
        <v>30</v>
      </c>
      <c r="S1925">
        <v>30</v>
      </c>
      <c r="T1925">
        <v>30</v>
      </c>
      <c r="U1925">
        <v>40</v>
      </c>
      <c r="V1925">
        <v>30</v>
      </c>
      <c r="W1925">
        <v>40</v>
      </c>
      <c r="X1925">
        <v>40</v>
      </c>
      <c r="Y1925" s="145">
        <v>50</v>
      </c>
      <c r="Z1925">
        <v>40</v>
      </c>
      <c r="AA1925">
        <v>30</v>
      </c>
    </row>
    <row r="1926" spans="1:27" x14ac:dyDescent="0.2">
      <c r="A1926" s="89">
        <f>VLOOKUP(C1926,TabellenBDFS!$B$4:$C$2717,2,FALSE)</f>
        <v>268</v>
      </c>
      <c r="B1926" t="str">
        <f t="shared" si="32"/>
        <v>2685</v>
      </c>
      <c r="C1926" t="s">
        <v>275</v>
      </c>
      <c r="D1926">
        <v>5</v>
      </c>
      <c r="E1926">
        <v>10</v>
      </c>
      <c r="F1926">
        <v>10</v>
      </c>
      <c r="G1926">
        <v>10</v>
      </c>
      <c r="H1926">
        <v>10</v>
      </c>
      <c r="I1926">
        <v>10</v>
      </c>
      <c r="J1926">
        <v>10</v>
      </c>
      <c r="K1926">
        <v>10</v>
      </c>
      <c r="L1926">
        <v>0</v>
      </c>
      <c r="M1926">
        <v>0</v>
      </c>
      <c r="N1926">
        <v>0</v>
      </c>
      <c r="O1926">
        <v>0</v>
      </c>
      <c r="P1926">
        <v>0</v>
      </c>
      <c r="Q1926">
        <v>0</v>
      </c>
      <c r="R1926">
        <v>0</v>
      </c>
      <c r="S1926">
        <v>0</v>
      </c>
      <c r="T1926">
        <v>0</v>
      </c>
      <c r="U1926">
        <v>0</v>
      </c>
      <c r="V1926">
        <v>0</v>
      </c>
      <c r="W1926">
        <v>0</v>
      </c>
      <c r="X1926">
        <v>0</v>
      </c>
      <c r="Y1926" s="145">
        <v>0</v>
      </c>
      <c r="Z1926">
        <v>0</v>
      </c>
      <c r="AA1926">
        <v>0</v>
      </c>
    </row>
    <row r="1927" spans="1:27" x14ac:dyDescent="0.2">
      <c r="A1927" s="89">
        <f>VLOOKUP(C1927,TabellenBDFS!$B$4:$C$2717,2,FALSE)</f>
        <v>268</v>
      </c>
      <c r="B1927" t="str">
        <f t="shared" si="32"/>
        <v>2686</v>
      </c>
      <c r="C1927" t="s">
        <v>275</v>
      </c>
      <c r="D1927">
        <v>6</v>
      </c>
      <c r="E1927">
        <v>60</v>
      </c>
      <c r="F1927">
        <v>60</v>
      </c>
      <c r="G1927">
        <v>50</v>
      </c>
      <c r="H1927">
        <v>60</v>
      </c>
      <c r="I1927">
        <v>60</v>
      </c>
      <c r="J1927">
        <v>60</v>
      </c>
      <c r="K1927">
        <v>50</v>
      </c>
      <c r="L1927">
        <v>60</v>
      </c>
      <c r="M1927">
        <v>60</v>
      </c>
      <c r="N1927">
        <v>60</v>
      </c>
      <c r="O1927">
        <v>50</v>
      </c>
      <c r="P1927">
        <v>50</v>
      </c>
      <c r="Q1927">
        <v>40</v>
      </c>
      <c r="R1927">
        <v>40</v>
      </c>
      <c r="S1927">
        <v>40</v>
      </c>
      <c r="T1927">
        <v>40</v>
      </c>
      <c r="U1927">
        <v>40</v>
      </c>
      <c r="V1927">
        <v>30</v>
      </c>
      <c r="W1927">
        <v>30</v>
      </c>
      <c r="X1927">
        <v>30</v>
      </c>
      <c r="Y1927" s="145">
        <v>30</v>
      </c>
      <c r="Z1927">
        <v>30</v>
      </c>
      <c r="AA1927">
        <v>30</v>
      </c>
    </row>
    <row r="1928" spans="1:27" x14ac:dyDescent="0.2">
      <c r="A1928" s="89">
        <f>VLOOKUP(C1928,TabellenBDFS!$B$4:$C$2717,2,FALSE)</f>
        <v>268</v>
      </c>
      <c r="B1928" t="str">
        <f t="shared" si="32"/>
        <v>2687</v>
      </c>
      <c r="C1928" t="s">
        <v>275</v>
      </c>
      <c r="D1928">
        <v>7</v>
      </c>
      <c r="E1928">
        <v>70</v>
      </c>
      <c r="F1928">
        <v>50</v>
      </c>
      <c r="G1928">
        <v>40</v>
      </c>
      <c r="H1928">
        <v>50</v>
      </c>
      <c r="I1928">
        <v>50</v>
      </c>
      <c r="J1928">
        <v>50</v>
      </c>
      <c r="K1928">
        <v>50</v>
      </c>
      <c r="L1928">
        <v>50</v>
      </c>
      <c r="M1928">
        <v>50</v>
      </c>
      <c r="N1928">
        <v>50</v>
      </c>
      <c r="O1928">
        <v>50</v>
      </c>
      <c r="P1928">
        <v>60</v>
      </c>
      <c r="Q1928">
        <v>60</v>
      </c>
      <c r="R1928">
        <v>60</v>
      </c>
      <c r="S1928">
        <v>50</v>
      </c>
      <c r="T1928">
        <v>60</v>
      </c>
      <c r="U1928">
        <v>60</v>
      </c>
      <c r="V1928">
        <v>60</v>
      </c>
      <c r="W1928">
        <v>70</v>
      </c>
      <c r="X1928">
        <v>80</v>
      </c>
      <c r="Y1928" s="145">
        <v>70</v>
      </c>
      <c r="Z1928">
        <v>70</v>
      </c>
      <c r="AA1928">
        <v>70</v>
      </c>
    </row>
    <row r="1929" spans="1:27" x14ac:dyDescent="0.2">
      <c r="A1929" s="89">
        <f>VLOOKUP(C1929,TabellenBDFS!$B$4:$C$2717,2,FALSE)</f>
        <v>269</v>
      </c>
      <c r="B1929" t="str">
        <f t="shared" si="32"/>
        <v>2691</v>
      </c>
      <c r="C1929" t="s">
        <v>561</v>
      </c>
      <c r="D1929">
        <v>1</v>
      </c>
      <c r="E1929">
        <v>1050</v>
      </c>
      <c r="F1929">
        <v>1070</v>
      </c>
      <c r="G1929">
        <v>1070</v>
      </c>
      <c r="H1929">
        <v>1230</v>
      </c>
      <c r="I1929">
        <v>1200</v>
      </c>
      <c r="J1929">
        <v>1180</v>
      </c>
      <c r="K1929">
        <v>1160</v>
      </c>
      <c r="L1929">
        <v>1200</v>
      </c>
      <c r="M1929">
        <v>1240</v>
      </c>
      <c r="N1929">
        <v>1260</v>
      </c>
      <c r="O1929">
        <v>1260</v>
      </c>
      <c r="P1929">
        <v>1260</v>
      </c>
      <c r="Q1929">
        <v>1290</v>
      </c>
      <c r="R1929">
        <v>1310</v>
      </c>
      <c r="S1929">
        <v>1390</v>
      </c>
      <c r="T1929">
        <v>1420</v>
      </c>
      <c r="U1929">
        <v>1460</v>
      </c>
      <c r="V1929">
        <v>1500</v>
      </c>
      <c r="W1929">
        <v>1500</v>
      </c>
      <c r="X1929">
        <v>1490</v>
      </c>
      <c r="Y1929" s="145">
        <v>1480</v>
      </c>
      <c r="Z1929">
        <v>1520</v>
      </c>
      <c r="AA1929">
        <v>1520</v>
      </c>
    </row>
    <row r="1930" spans="1:27" x14ac:dyDescent="0.2">
      <c r="A1930" s="89">
        <f>VLOOKUP(C1930,TabellenBDFS!$B$4:$C$2717,2,FALSE)</f>
        <v>269</v>
      </c>
      <c r="B1930" t="str">
        <f t="shared" si="32"/>
        <v>2692</v>
      </c>
      <c r="C1930" t="s">
        <v>561</v>
      </c>
      <c r="D1930">
        <v>2</v>
      </c>
      <c r="E1930">
        <v>240</v>
      </c>
      <c r="F1930">
        <v>230</v>
      </c>
      <c r="G1930">
        <v>230</v>
      </c>
      <c r="H1930">
        <v>240</v>
      </c>
      <c r="I1930">
        <v>220</v>
      </c>
      <c r="J1930">
        <v>210</v>
      </c>
      <c r="K1930">
        <v>190</v>
      </c>
      <c r="L1930">
        <v>190</v>
      </c>
      <c r="M1930">
        <v>190</v>
      </c>
      <c r="N1930">
        <v>180</v>
      </c>
      <c r="O1930">
        <v>180</v>
      </c>
      <c r="P1930">
        <v>170</v>
      </c>
      <c r="Q1930">
        <v>170</v>
      </c>
      <c r="R1930">
        <v>170</v>
      </c>
      <c r="S1930">
        <v>170</v>
      </c>
      <c r="T1930">
        <v>160</v>
      </c>
      <c r="U1930">
        <v>160</v>
      </c>
      <c r="V1930">
        <v>150</v>
      </c>
      <c r="W1930">
        <v>140</v>
      </c>
      <c r="X1930">
        <v>140</v>
      </c>
      <c r="Y1930" s="145">
        <v>130</v>
      </c>
      <c r="Z1930">
        <v>130</v>
      </c>
      <c r="AA1930">
        <v>130</v>
      </c>
    </row>
    <row r="1931" spans="1:27" x14ac:dyDescent="0.2">
      <c r="A1931" s="89">
        <f>VLOOKUP(C1931,TabellenBDFS!$B$4:$C$2717,2,FALSE)</f>
        <v>269</v>
      </c>
      <c r="B1931" t="str">
        <f t="shared" ref="B1931:B1994" si="33">CONCATENATE(A1931,D1931)</f>
        <v>2693</v>
      </c>
      <c r="C1931" t="s">
        <v>561</v>
      </c>
      <c r="D1931">
        <v>3</v>
      </c>
      <c r="E1931">
        <v>0</v>
      </c>
      <c r="F1931">
        <v>10</v>
      </c>
      <c r="G1931">
        <v>30</v>
      </c>
      <c r="H1931">
        <v>40</v>
      </c>
      <c r="I1931">
        <v>40</v>
      </c>
      <c r="J1931">
        <v>70</v>
      </c>
      <c r="K1931">
        <v>80</v>
      </c>
      <c r="L1931">
        <v>80</v>
      </c>
      <c r="M1931">
        <v>80</v>
      </c>
      <c r="N1931">
        <v>90</v>
      </c>
      <c r="O1931">
        <v>90</v>
      </c>
      <c r="P1931">
        <v>100</v>
      </c>
      <c r="Q1931">
        <v>120</v>
      </c>
      <c r="R1931">
        <v>130</v>
      </c>
      <c r="S1931">
        <v>170</v>
      </c>
      <c r="T1931">
        <v>200</v>
      </c>
      <c r="U1931">
        <v>200</v>
      </c>
      <c r="V1931">
        <v>230</v>
      </c>
      <c r="W1931">
        <v>240</v>
      </c>
      <c r="X1931">
        <v>240</v>
      </c>
      <c r="Y1931" s="145">
        <v>270</v>
      </c>
      <c r="Z1931">
        <v>320</v>
      </c>
      <c r="AA1931">
        <v>340</v>
      </c>
    </row>
    <row r="1932" spans="1:27" x14ac:dyDescent="0.2">
      <c r="A1932" s="89">
        <f>VLOOKUP(C1932,TabellenBDFS!$B$4:$C$2717,2,FALSE)</f>
        <v>269</v>
      </c>
      <c r="B1932" t="str">
        <f t="shared" si="33"/>
        <v>2694</v>
      </c>
      <c r="C1932" t="s">
        <v>561</v>
      </c>
      <c r="D1932">
        <v>4</v>
      </c>
      <c r="E1932">
        <v>0</v>
      </c>
      <c r="F1932">
        <v>10</v>
      </c>
      <c r="G1932">
        <v>20</v>
      </c>
      <c r="H1932">
        <v>30</v>
      </c>
      <c r="I1932">
        <v>30</v>
      </c>
      <c r="J1932">
        <v>40</v>
      </c>
      <c r="K1932">
        <v>50</v>
      </c>
      <c r="L1932">
        <v>50</v>
      </c>
      <c r="M1932">
        <v>50</v>
      </c>
      <c r="N1932">
        <v>60</v>
      </c>
      <c r="O1932">
        <v>50</v>
      </c>
      <c r="P1932">
        <v>50</v>
      </c>
      <c r="Q1932">
        <v>60</v>
      </c>
      <c r="R1932">
        <v>70</v>
      </c>
      <c r="S1932">
        <v>80</v>
      </c>
      <c r="T1932">
        <v>90</v>
      </c>
      <c r="U1932">
        <v>90</v>
      </c>
      <c r="V1932">
        <v>80</v>
      </c>
      <c r="W1932">
        <v>80</v>
      </c>
      <c r="X1932">
        <v>80</v>
      </c>
      <c r="Y1932" s="145">
        <v>80</v>
      </c>
      <c r="Z1932">
        <v>80</v>
      </c>
      <c r="AA1932">
        <v>90</v>
      </c>
    </row>
    <row r="1933" spans="1:27" x14ac:dyDescent="0.2">
      <c r="A1933" s="89">
        <f>VLOOKUP(C1933,TabellenBDFS!$B$4:$C$2717,2,FALSE)</f>
        <v>269</v>
      </c>
      <c r="B1933" t="str">
        <f t="shared" si="33"/>
        <v>2695</v>
      </c>
      <c r="C1933" t="s">
        <v>561</v>
      </c>
      <c r="D1933">
        <v>5</v>
      </c>
      <c r="E1933">
        <v>0</v>
      </c>
      <c r="F1933">
        <v>0</v>
      </c>
      <c r="G1933">
        <v>0</v>
      </c>
      <c r="H1933">
        <v>0</v>
      </c>
      <c r="I1933">
        <v>0</v>
      </c>
      <c r="J1933">
        <v>0</v>
      </c>
      <c r="K1933">
        <v>0</v>
      </c>
      <c r="L1933">
        <v>0</v>
      </c>
      <c r="M1933">
        <v>0</v>
      </c>
      <c r="N1933">
        <v>0</v>
      </c>
      <c r="O1933">
        <v>0</v>
      </c>
      <c r="P1933">
        <v>0</v>
      </c>
      <c r="Q1933">
        <v>0</v>
      </c>
      <c r="R1933">
        <v>0</v>
      </c>
      <c r="S1933">
        <v>0</v>
      </c>
      <c r="T1933">
        <v>0</v>
      </c>
      <c r="U1933">
        <v>0</v>
      </c>
      <c r="V1933">
        <v>0</v>
      </c>
      <c r="W1933">
        <v>0</v>
      </c>
      <c r="X1933">
        <v>0</v>
      </c>
      <c r="Y1933" s="145">
        <v>0</v>
      </c>
      <c r="Z1933">
        <v>0</v>
      </c>
      <c r="AA1933">
        <v>0</v>
      </c>
    </row>
    <row r="1934" spans="1:27" x14ac:dyDescent="0.2">
      <c r="A1934" s="89">
        <f>VLOOKUP(C1934,TabellenBDFS!$B$4:$C$2717,2,FALSE)</f>
        <v>269</v>
      </c>
      <c r="B1934" t="str">
        <f t="shared" si="33"/>
        <v>2696</v>
      </c>
      <c r="C1934" t="s">
        <v>561</v>
      </c>
      <c r="D1934">
        <v>6</v>
      </c>
      <c r="E1934">
        <v>480</v>
      </c>
      <c r="F1934">
        <v>490</v>
      </c>
      <c r="G1934">
        <v>470</v>
      </c>
      <c r="H1934">
        <v>520</v>
      </c>
      <c r="I1934">
        <v>530</v>
      </c>
      <c r="J1934">
        <v>530</v>
      </c>
      <c r="K1934">
        <v>510</v>
      </c>
      <c r="L1934">
        <v>540</v>
      </c>
      <c r="M1934">
        <v>580</v>
      </c>
      <c r="N1934">
        <v>610</v>
      </c>
      <c r="O1934">
        <v>610</v>
      </c>
      <c r="P1934">
        <v>620</v>
      </c>
      <c r="Q1934">
        <v>610</v>
      </c>
      <c r="R1934">
        <v>630</v>
      </c>
      <c r="S1934">
        <v>640</v>
      </c>
      <c r="T1934">
        <v>630</v>
      </c>
      <c r="U1934">
        <v>670</v>
      </c>
      <c r="V1934">
        <v>690</v>
      </c>
      <c r="W1934">
        <v>690</v>
      </c>
      <c r="X1934">
        <v>670</v>
      </c>
      <c r="Y1934" s="145">
        <v>640</v>
      </c>
      <c r="Z1934">
        <v>640</v>
      </c>
      <c r="AA1934">
        <v>600</v>
      </c>
    </row>
    <row r="1935" spans="1:27" x14ac:dyDescent="0.2">
      <c r="A1935" s="89">
        <f>VLOOKUP(C1935,TabellenBDFS!$B$4:$C$2717,2,FALSE)</f>
        <v>269</v>
      </c>
      <c r="B1935" t="str">
        <f t="shared" si="33"/>
        <v>2697</v>
      </c>
      <c r="C1935" t="s">
        <v>561</v>
      </c>
      <c r="D1935">
        <v>7</v>
      </c>
      <c r="E1935">
        <v>330</v>
      </c>
      <c r="F1935">
        <v>330</v>
      </c>
      <c r="G1935">
        <v>320</v>
      </c>
      <c r="H1935">
        <v>400</v>
      </c>
      <c r="I1935">
        <v>370</v>
      </c>
      <c r="J1935">
        <v>340</v>
      </c>
      <c r="K1935">
        <v>330</v>
      </c>
      <c r="L1935">
        <v>330</v>
      </c>
      <c r="M1935">
        <v>340</v>
      </c>
      <c r="N1935">
        <v>330</v>
      </c>
      <c r="O1935">
        <v>330</v>
      </c>
      <c r="P1935">
        <v>320</v>
      </c>
      <c r="Q1935">
        <v>330</v>
      </c>
      <c r="R1935">
        <v>310</v>
      </c>
      <c r="S1935">
        <v>330</v>
      </c>
      <c r="T1935">
        <v>350</v>
      </c>
      <c r="U1935">
        <v>350</v>
      </c>
      <c r="V1935">
        <v>350</v>
      </c>
      <c r="W1935">
        <v>350</v>
      </c>
      <c r="X1935">
        <v>350</v>
      </c>
      <c r="Y1935" s="145">
        <v>360</v>
      </c>
      <c r="Z1935">
        <v>350</v>
      </c>
      <c r="AA1935">
        <v>360</v>
      </c>
    </row>
    <row r="1936" spans="1:27" x14ac:dyDescent="0.2">
      <c r="A1936" s="89">
        <f>VLOOKUP(C1936,TabellenBDFS!$B$4:$C$2717,2,FALSE)</f>
        <v>270</v>
      </c>
      <c r="B1936" t="str">
        <f t="shared" si="33"/>
        <v>2701</v>
      </c>
      <c r="C1936" t="s">
        <v>277</v>
      </c>
      <c r="D1936">
        <v>1</v>
      </c>
      <c r="E1936">
        <v>220</v>
      </c>
      <c r="F1936">
        <v>210</v>
      </c>
      <c r="G1936">
        <v>210</v>
      </c>
      <c r="H1936">
        <v>210</v>
      </c>
      <c r="I1936">
        <v>210</v>
      </c>
      <c r="J1936">
        <v>220</v>
      </c>
      <c r="K1936">
        <v>210</v>
      </c>
      <c r="L1936">
        <v>210</v>
      </c>
      <c r="M1936">
        <v>210</v>
      </c>
      <c r="N1936">
        <v>210</v>
      </c>
      <c r="O1936">
        <v>200</v>
      </c>
      <c r="P1936">
        <v>200</v>
      </c>
      <c r="Q1936">
        <v>210</v>
      </c>
      <c r="R1936">
        <v>220</v>
      </c>
      <c r="S1936">
        <v>240</v>
      </c>
      <c r="T1936">
        <v>240</v>
      </c>
      <c r="U1936">
        <v>240</v>
      </c>
      <c r="V1936">
        <v>230</v>
      </c>
      <c r="W1936">
        <v>230</v>
      </c>
      <c r="X1936">
        <v>240</v>
      </c>
      <c r="Y1936" s="145">
        <v>250</v>
      </c>
      <c r="Z1936">
        <v>250</v>
      </c>
      <c r="AA1936">
        <v>250</v>
      </c>
    </row>
    <row r="1937" spans="1:27" x14ac:dyDescent="0.2">
      <c r="A1937" s="89">
        <f>VLOOKUP(C1937,TabellenBDFS!$B$4:$C$2717,2,FALSE)</f>
        <v>270</v>
      </c>
      <c r="B1937" t="str">
        <f t="shared" si="33"/>
        <v>2702</v>
      </c>
      <c r="C1937" t="s">
        <v>277</v>
      </c>
      <c r="D1937">
        <v>2</v>
      </c>
      <c r="E1937">
        <v>10</v>
      </c>
      <c r="F1937">
        <v>10</v>
      </c>
      <c r="G1937">
        <v>10</v>
      </c>
      <c r="H1937">
        <v>10</v>
      </c>
      <c r="I1937">
        <v>10</v>
      </c>
      <c r="J1937">
        <v>10</v>
      </c>
      <c r="K1937">
        <v>10</v>
      </c>
      <c r="L1937">
        <v>10</v>
      </c>
      <c r="M1937">
        <v>10</v>
      </c>
      <c r="N1937">
        <v>10</v>
      </c>
      <c r="O1937">
        <v>10</v>
      </c>
      <c r="P1937">
        <v>10</v>
      </c>
      <c r="Q1937">
        <v>10</v>
      </c>
      <c r="R1937">
        <v>10</v>
      </c>
      <c r="S1937">
        <v>10</v>
      </c>
      <c r="T1937">
        <v>10</v>
      </c>
      <c r="U1937">
        <v>10</v>
      </c>
      <c r="V1937">
        <v>10</v>
      </c>
      <c r="W1937">
        <v>10</v>
      </c>
      <c r="X1937">
        <v>10</v>
      </c>
      <c r="Y1937" s="145">
        <v>10</v>
      </c>
      <c r="Z1937">
        <v>10</v>
      </c>
      <c r="AA1937">
        <v>10</v>
      </c>
    </row>
    <row r="1938" spans="1:27" x14ac:dyDescent="0.2">
      <c r="A1938" s="89">
        <f>VLOOKUP(C1938,TabellenBDFS!$B$4:$C$2717,2,FALSE)</f>
        <v>270</v>
      </c>
      <c r="B1938" t="str">
        <f t="shared" si="33"/>
        <v>2703</v>
      </c>
      <c r="C1938" t="s">
        <v>277</v>
      </c>
      <c r="D1938">
        <v>3</v>
      </c>
      <c r="E1938">
        <v>0</v>
      </c>
      <c r="F1938">
        <v>0</v>
      </c>
      <c r="G1938">
        <v>0</v>
      </c>
      <c r="H1938">
        <v>0</v>
      </c>
      <c r="I1938">
        <v>0</v>
      </c>
      <c r="J1938">
        <v>0</v>
      </c>
      <c r="K1938">
        <v>0</v>
      </c>
      <c r="L1938">
        <v>0</v>
      </c>
      <c r="M1938">
        <v>0</v>
      </c>
      <c r="N1938">
        <v>10</v>
      </c>
      <c r="O1938">
        <v>10</v>
      </c>
      <c r="P1938">
        <v>10</v>
      </c>
      <c r="Q1938">
        <v>10</v>
      </c>
      <c r="R1938">
        <v>10</v>
      </c>
      <c r="S1938">
        <v>10</v>
      </c>
      <c r="T1938">
        <v>10</v>
      </c>
      <c r="U1938">
        <v>10</v>
      </c>
      <c r="V1938">
        <v>10</v>
      </c>
      <c r="W1938">
        <v>10</v>
      </c>
      <c r="X1938">
        <v>10</v>
      </c>
      <c r="Y1938" s="145">
        <v>10</v>
      </c>
      <c r="Z1938">
        <v>10</v>
      </c>
      <c r="AA1938">
        <v>10</v>
      </c>
    </row>
    <row r="1939" spans="1:27" x14ac:dyDescent="0.2">
      <c r="A1939" s="89">
        <f>VLOOKUP(C1939,TabellenBDFS!$B$4:$C$2717,2,FALSE)</f>
        <v>270</v>
      </c>
      <c r="B1939" t="str">
        <f t="shared" si="33"/>
        <v>2704</v>
      </c>
      <c r="C1939" t="s">
        <v>277</v>
      </c>
      <c r="D1939">
        <v>4</v>
      </c>
      <c r="E1939">
        <v>0</v>
      </c>
      <c r="F1939">
        <v>0</v>
      </c>
      <c r="G1939">
        <v>0</v>
      </c>
      <c r="H1939">
        <v>0</v>
      </c>
      <c r="I1939">
        <v>0</v>
      </c>
      <c r="J1939">
        <v>0</v>
      </c>
      <c r="K1939">
        <v>0</v>
      </c>
      <c r="L1939">
        <v>0</v>
      </c>
      <c r="M1939">
        <v>0</v>
      </c>
      <c r="N1939">
        <v>0</v>
      </c>
      <c r="O1939">
        <v>0</v>
      </c>
      <c r="P1939">
        <v>0</v>
      </c>
      <c r="Q1939">
        <v>0</v>
      </c>
      <c r="R1939">
        <v>0</v>
      </c>
      <c r="S1939">
        <v>0</v>
      </c>
      <c r="T1939">
        <v>0</v>
      </c>
      <c r="U1939">
        <v>0</v>
      </c>
      <c r="V1939">
        <v>0</v>
      </c>
      <c r="W1939">
        <v>0</v>
      </c>
      <c r="X1939">
        <v>0</v>
      </c>
      <c r="Y1939" s="145">
        <v>0</v>
      </c>
      <c r="Z1939">
        <v>0</v>
      </c>
      <c r="AA1939">
        <v>0</v>
      </c>
    </row>
    <row r="1940" spans="1:27" x14ac:dyDescent="0.2">
      <c r="A1940" s="89">
        <f>VLOOKUP(C1940,TabellenBDFS!$B$4:$C$2717,2,FALSE)</f>
        <v>270</v>
      </c>
      <c r="B1940" t="str">
        <f t="shared" si="33"/>
        <v>2705</v>
      </c>
      <c r="C1940" t="s">
        <v>277</v>
      </c>
      <c r="D1940">
        <v>5</v>
      </c>
      <c r="E1940">
        <v>0</v>
      </c>
      <c r="F1940">
        <v>0</v>
      </c>
      <c r="G1940">
        <v>0</v>
      </c>
      <c r="H1940">
        <v>0</v>
      </c>
      <c r="I1940">
        <v>0</v>
      </c>
      <c r="J1940">
        <v>0</v>
      </c>
      <c r="K1940">
        <v>0</v>
      </c>
      <c r="L1940">
        <v>0</v>
      </c>
      <c r="M1940">
        <v>0</v>
      </c>
      <c r="N1940">
        <v>0</v>
      </c>
      <c r="O1940">
        <v>0</v>
      </c>
      <c r="P1940">
        <v>0</v>
      </c>
      <c r="Q1940">
        <v>0</v>
      </c>
      <c r="R1940">
        <v>0</v>
      </c>
      <c r="S1940">
        <v>0</v>
      </c>
      <c r="T1940">
        <v>0</v>
      </c>
      <c r="U1940">
        <v>0</v>
      </c>
      <c r="V1940">
        <v>0</v>
      </c>
      <c r="W1940">
        <v>0</v>
      </c>
      <c r="X1940">
        <v>0</v>
      </c>
      <c r="Y1940" s="145">
        <v>0</v>
      </c>
      <c r="Z1940">
        <v>0</v>
      </c>
      <c r="AA1940">
        <v>0</v>
      </c>
    </row>
    <row r="1941" spans="1:27" x14ac:dyDescent="0.2">
      <c r="A1941" s="89">
        <f>VLOOKUP(C1941,TabellenBDFS!$B$4:$C$2717,2,FALSE)</f>
        <v>270</v>
      </c>
      <c r="B1941" t="str">
        <f t="shared" si="33"/>
        <v>2706</v>
      </c>
      <c r="C1941" t="s">
        <v>277</v>
      </c>
      <c r="D1941">
        <v>6</v>
      </c>
      <c r="E1941">
        <v>100</v>
      </c>
      <c r="F1941">
        <v>100</v>
      </c>
      <c r="G1941">
        <v>100</v>
      </c>
      <c r="H1941">
        <v>100</v>
      </c>
      <c r="I1941">
        <v>110</v>
      </c>
      <c r="J1941">
        <v>120</v>
      </c>
      <c r="K1941">
        <v>120</v>
      </c>
      <c r="L1941">
        <v>110</v>
      </c>
      <c r="M1941">
        <v>110</v>
      </c>
      <c r="N1941">
        <v>110</v>
      </c>
      <c r="O1941">
        <v>100</v>
      </c>
      <c r="P1941">
        <v>110</v>
      </c>
      <c r="Q1941">
        <v>120</v>
      </c>
      <c r="R1941">
        <v>130</v>
      </c>
      <c r="S1941">
        <v>140</v>
      </c>
      <c r="T1941">
        <v>140</v>
      </c>
      <c r="U1941">
        <v>130</v>
      </c>
      <c r="V1941">
        <v>130</v>
      </c>
      <c r="W1941">
        <v>130</v>
      </c>
      <c r="X1941">
        <v>140</v>
      </c>
      <c r="Y1941" s="145">
        <v>150</v>
      </c>
      <c r="Z1941">
        <v>150</v>
      </c>
      <c r="AA1941">
        <v>140</v>
      </c>
    </row>
    <row r="1942" spans="1:27" x14ac:dyDescent="0.2">
      <c r="A1942" s="89">
        <f>VLOOKUP(C1942,TabellenBDFS!$B$4:$C$2717,2,FALSE)</f>
        <v>270</v>
      </c>
      <c r="B1942" t="str">
        <f t="shared" si="33"/>
        <v>2707</v>
      </c>
      <c r="C1942" t="s">
        <v>277</v>
      </c>
      <c r="D1942">
        <v>7</v>
      </c>
      <c r="E1942">
        <v>100</v>
      </c>
      <c r="F1942">
        <v>90</v>
      </c>
      <c r="G1942">
        <v>90</v>
      </c>
      <c r="H1942">
        <v>90</v>
      </c>
      <c r="I1942">
        <v>90</v>
      </c>
      <c r="J1942">
        <v>90</v>
      </c>
      <c r="K1942">
        <v>80</v>
      </c>
      <c r="L1942">
        <v>80</v>
      </c>
      <c r="M1942">
        <v>80</v>
      </c>
      <c r="N1942">
        <v>80</v>
      </c>
      <c r="O1942">
        <v>80</v>
      </c>
      <c r="P1942">
        <v>70</v>
      </c>
      <c r="Q1942">
        <v>70</v>
      </c>
      <c r="R1942">
        <v>80</v>
      </c>
      <c r="S1942">
        <v>80</v>
      </c>
      <c r="T1942">
        <v>90</v>
      </c>
      <c r="U1942">
        <v>90</v>
      </c>
      <c r="V1942">
        <v>80</v>
      </c>
      <c r="W1942">
        <v>80</v>
      </c>
      <c r="X1942">
        <v>80</v>
      </c>
      <c r="Y1942" s="145">
        <v>90</v>
      </c>
      <c r="Z1942">
        <v>90</v>
      </c>
      <c r="AA1942">
        <v>90</v>
      </c>
    </row>
    <row r="1943" spans="1:27" x14ac:dyDescent="0.2">
      <c r="A1943" s="89">
        <f>VLOOKUP(C1943,TabellenBDFS!$B$4:$C$2717,2,FALSE)</f>
        <v>271</v>
      </c>
      <c r="B1943" t="str">
        <f t="shared" si="33"/>
        <v>2711</v>
      </c>
      <c r="C1943" t="s">
        <v>278</v>
      </c>
      <c r="D1943">
        <v>1</v>
      </c>
      <c r="E1943">
        <v>1780</v>
      </c>
      <c r="F1943">
        <v>1820</v>
      </c>
      <c r="G1943">
        <v>1780</v>
      </c>
      <c r="H1943">
        <v>1850</v>
      </c>
      <c r="I1943">
        <v>1850</v>
      </c>
      <c r="J1943">
        <v>1850</v>
      </c>
      <c r="K1943">
        <v>1860</v>
      </c>
      <c r="L1943">
        <v>1830</v>
      </c>
      <c r="M1943">
        <v>1810</v>
      </c>
      <c r="N1943">
        <v>1820</v>
      </c>
      <c r="O1943">
        <v>1820</v>
      </c>
      <c r="P1943">
        <v>1810</v>
      </c>
      <c r="Q1943">
        <v>1790</v>
      </c>
      <c r="R1943">
        <v>1790</v>
      </c>
      <c r="S1943">
        <v>1780</v>
      </c>
      <c r="T1943">
        <v>1800</v>
      </c>
      <c r="U1943">
        <v>1760</v>
      </c>
      <c r="V1943">
        <v>1780</v>
      </c>
      <c r="W1943">
        <v>1750</v>
      </c>
      <c r="X1943">
        <v>1610</v>
      </c>
      <c r="Y1943" s="145">
        <v>1560</v>
      </c>
      <c r="Z1943">
        <v>1530</v>
      </c>
      <c r="AA1943">
        <v>1480</v>
      </c>
    </row>
    <row r="1944" spans="1:27" x14ac:dyDescent="0.2">
      <c r="A1944" s="89">
        <f>VLOOKUP(C1944,TabellenBDFS!$B$4:$C$2717,2,FALSE)</f>
        <v>271</v>
      </c>
      <c r="B1944" t="str">
        <f t="shared" si="33"/>
        <v>2712</v>
      </c>
      <c r="C1944" t="s">
        <v>278</v>
      </c>
      <c r="D1944">
        <v>2</v>
      </c>
      <c r="E1944">
        <v>260</v>
      </c>
      <c r="F1944">
        <v>260</v>
      </c>
      <c r="G1944">
        <v>260</v>
      </c>
      <c r="H1944">
        <v>270</v>
      </c>
      <c r="I1944">
        <v>270</v>
      </c>
      <c r="J1944">
        <v>270</v>
      </c>
      <c r="K1944">
        <v>260</v>
      </c>
      <c r="L1944">
        <v>260</v>
      </c>
      <c r="M1944">
        <v>270</v>
      </c>
      <c r="N1944">
        <v>270</v>
      </c>
      <c r="O1944">
        <v>270</v>
      </c>
      <c r="P1944">
        <v>270</v>
      </c>
      <c r="Q1944">
        <v>260</v>
      </c>
      <c r="R1944">
        <v>250</v>
      </c>
      <c r="S1944">
        <v>240</v>
      </c>
      <c r="T1944">
        <v>240</v>
      </c>
      <c r="U1944">
        <v>230</v>
      </c>
      <c r="V1944">
        <v>190</v>
      </c>
      <c r="W1944">
        <v>190</v>
      </c>
      <c r="X1944">
        <v>140</v>
      </c>
      <c r="Y1944" s="145">
        <v>140</v>
      </c>
      <c r="Z1944">
        <v>130</v>
      </c>
      <c r="AA1944">
        <v>120</v>
      </c>
    </row>
    <row r="1945" spans="1:27" x14ac:dyDescent="0.2">
      <c r="A1945" s="89">
        <f>VLOOKUP(C1945,TabellenBDFS!$B$4:$C$2717,2,FALSE)</f>
        <v>271</v>
      </c>
      <c r="B1945" t="str">
        <f t="shared" si="33"/>
        <v>2713</v>
      </c>
      <c r="C1945" t="s">
        <v>278</v>
      </c>
      <c r="D1945">
        <v>3</v>
      </c>
      <c r="E1945">
        <v>0</v>
      </c>
      <c r="F1945">
        <v>10</v>
      </c>
      <c r="G1945">
        <v>20</v>
      </c>
      <c r="H1945">
        <v>50</v>
      </c>
      <c r="I1945">
        <v>60</v>
      </c>
      <c r="J1945">
        <v>80</v>
      </c>
      <c r="K1945">
        <v>110</v>
      </c>
      <c r="L1945">
        <v>130</v>
      </c>
      <c r="M1945">
        <v>150</v>
      </c>
      <c r="N1945">
        <v>180</v>
      </c>
      <c r="O1945">
        <v>190</v>
      </c>
      <c r="P1945">
        <v>210</v>
      </c>
      <c r="Q1945">
        <v>230</v>
      </c>
      <c r="R1945">
        <v>230</v>
      </c>
      <c r="S1945">
        <v>240</v>
      </c>
      <c r="T1945">
        <v>260</v>
      </c>
      <c r="U1945">
        <v>240</v>
      </c>
      <c r="V1945">
        <v>310</v>
      </c>
      <c r="W1945">
        <v>310</v>
      </c>
      <c r="X1945">
        <v>320</v>
      </c>
      <c r="Y1945" s="145">
        <v>320</v>
      </c>
      <c r="Z1945">
        <v>320</v>
      </c>
      <c r="AA1945">
        <v>320</v>
      </c>
    </row>
    <row r="1946" spans="1:27" x14ac:dyDescent="0.2">
      <c r="A1946" s="89">
        <f>VLOOKUP(C1946,TabellenBDFS!$B$4:$C$2717,2,FALSE)</f>
        <v>271</v>
      </c>
      <c r="B1946" t="str">
        <f t="shared" si="33"/>
        <v>2714</v>
      </c>
      <c r="C1946" t="s">
        <v>278</v>
      </c>
      <c r="D1946">
        <v>4</v>
      </c>
      <c r="E1946">
        <v>0</v>
      </c>
      <c r="F1946">
        <v>0</v>
      </c>
      <c r="G1946">
        <v>0</v>
      </c>
      <c r="H1946">
        <v>0</v>
      </c>
      <c r="I1946">
        <v>20</v>
      </c>
      <c r="J1946">
        <v>30</v>
      </c>
      <c r="K1946">
        <v>40</v>
      </c>
      <c r="L1946">
        <v>30</v>
      </c>
      <c r="M1946">
        <v>20</v>
      </c>
      <c r="N1946">
        <v>40</v>
      </c>
      <c r="O1946">
        <v>70</v>
      </c>
      <c r="P1946">
        <v>60</v>
      </c>
      <c r="Q1946">
        <v>70</v>
      </c>
      <c r="R1946">
        <v>100</v>
      </c>
      <c r="S1946">
        <v>120</v>
      </c>
      <c r="T1946">
        <v>120</v>
      </c>
      <c r="U1946">
        <v>110</v>
      </c>
      <c r="V1946">
        <v>110</v>
      </c>
      <c r="W1946">
        <v>110</v>
      </c>
      <c r="X1946">
        <v>100</v>
      </c>
      <c r="Y1946" s="145">
        <v>100</v>
      </c>
      <c r="Z1946">
        <v>90</v>
      </c>
      <c r="AA1946">
        <v>90</v>
      </c>
    </row>
    <row r="1947" spans="1:27" x14ac:dyDescent="0.2">
      <c r="A1947" s="89">
        <f>VLOOKUP(C1947,TabellenBDFS!$B$4:$C$2717,2,FALSE)</f>
        <v>271</v>
      </c>
      <c r="B1947" t="str">
        <f t="shared" si="33"/>
        <v>2715</v>
      </c>
      <c r="C1947" t="s">
        <v>278</v>
      </c>
      <c r="D1947">
        <v>5</v>
      </c>
      <c r="E1947">
        <v>40</v>
      </c>
      <c r="F1947">
        <v>40</v>
      </c>
      <c r="G1947">
        <v>40</v>
      </c>
      <c r="H1947">
        <v>40</v>
      </c>
      <c r="I1947">
        <v>40</v>
      </c>
      <c r="J1947">
        <v>40</v>
      </c>
      <c r="K1947">
        <v>40</v>
      </c>
      <c r="L1947">
        <v>40</v>
      </c>
      <c r="M1947">
        <v>30</v>
      </c>
      <c r="N1947">
        <v>30</v>
      </c>
      <c r="O1947">
        <v>30</v>
      </c>
      <c r="P1947">
        <v>30</v>
      </c>
      <c r="Q1947">
        <v>30</v>
      </c>
      <c r="R1947">
        <v>30</v>
      </c>
      <c r="S1947">
        <v>20</v>
      </c>
      <c r="T1947">
        <v>20</v>
      </c>
      <c r="U1947">
        <v>20</v>
      </c>
      <c r="V1947">
        <v>20</v>
      </c>
      <c r="W1947">
        <v>20</v>
      </c>
      <c r="X1947">
        <v>10</v>
      </c>
      <c r="Y1947" s="145">
        <v>10</v>
      </c>
      <c r="Z1947">
        <v>10</v>
      </c>
      <c r="AA1947">
        <v>10</v>
      </c>
    </row>
    <row r="1948" spans="1:27" x14ac:dyDescent="0.2">
      <c r="A1948" s="89">
        <f>VLOOKUP(C1948,TabellenBDFS!$B$4:$C$2717,2,FALSE)</f>
        <v>271</v>
      </c>
      <c r="B1948" t="str">
        <f t="shared" si="33"/>
        <v>2716</v>
      </c>
      <c r="C1948" t="s">
        <v>278</v>
      </c>
      <c r="D1948">
        <v>6</v>
      </c>
      <c r="E1948">
        <v>510</v>
      </c>
      <c r="F1948">
        <v>530</v>
      </c>
      <c r="G1948">
        <v>520</v>
      </c>
      <c r="H1948">
        <v>530</v>
      </c>
      <c r="I1948">
        <v>560</v>
      </c>
      <c r="J1948">
        <v>570</v>
      </c>
      <c r="K1948">
        <v>600</v>
      </c>
      <c r="L1948">
        <v>580</v>
      </c>
      <c r="M1948">
        <v>590</v>
      </c>
      <c r="N1948">
        <v>570</v>
      </c>
      <c r="O1948">
        <v>560</v>
      </c>
      <c r="P1948">
        <v>560</v>
      </c>
      <c r="Q1948">
        <v>550</v>
      </c>
      <c r="R1948">
        <v>540</v>
      </c>
      <c r="S1948">
        <v>550</v>
      </c>
      <c r="T1948">
        <v>570</v>
      </c>
      <c r="U1948">
        <v>580</v>
      </c>
      <c r="V1948">
        <v>590</v>
      </c>
      <c r="W1948">
        <v>550</v>
      </c>
      <c r="X1948">
        <v>510</v>
      </c>
      <c r="Y1948" s="145">
        <v>470</v>
      </c>
      <c r="Z1948">
        <v>460</v>
      </c>
      <c r="AA1948">
        <v>430</v>
      </c>
    </row>
    <row r="1949" spans="1:27" x14ac:dyDescent="0.2">
      <c r="A1949" s="89">
        <f>VLOOKUP(C1949,TabellenBDFS!$B$4:$C$2717,2,FALSE)</f>
        <v>271</v>
      </c>
      <c r="B1949" t="str">
        <f t="shared" si="33"/>
        <v>2717</v>
      </c>
      <c r="C1949" t="s">
        <v>278</v>
      </c>
      <c r="D1949">
        <v>7</v>
      </c>
      <c r="E1949">
        <v>970</v>
      </c>
      <c r="F1949">
        <v>980</v>
      </c>
      <c r="G1949">
        <v>950</v>
      </c>
      <c r="H1949">
        <v>960</v>
      </c>
      <c r="I1949">
        <v>900</v>
      </c>
      <c r="J1949">
        <v>860</v>
      </c>
      <c r="K1949">
        <v>820</v>
      </c>
      <c r="L1949">
        <v>790</v>
      </c>
      <c r="M1949">
        <v>740</v>
      </c>
      <c r="N1949">
        <v>730</v>
      </c>
      <c r="O1949">
        <v>710</v>
      </c>
      <c r="P1949">
        <v>690</v>
      </c>
      <c r="Q1949">
        <v>660</v>
      </c>
      <c r="R1949">
        <v>650</v>
      </c>
      <c r="S1949">
        <v>600</v>
      </c>
      <c r="T1949">
        <v>600</v>
      </c>
      <c r="U1949">
        <v>580</v>
      </c>
      <c r="V1949">
        <v>560</v>
      </c>
      <c r="W1949">
        <v>570</v>
      </c>
      <c r="X1949">
        <v>530</v>
      </c>
      <c r="Y1949" s="145">
        <v>540</v>
      </c>
      <c r="Z1949">
        <v>520</v>
      </c>
      <c r="AA1949">
        <v>520</v>
      </c>
    </row>
    <row r="1950" spans="1:27" x14ac:dyDescent="0.2">
      <c r="A1950" s="89">
        <f>VLOOKUP(C1950,TabellenBDFS!$B$4:$C$2717,2,FALSE)</f>
        <v>273</v>
      </c>
      <c r="B1950" t="str">
        <f t="shared" si="33"/>
        <v>2731</v>
      </c>
      <c r="C1950" t="s">
        <v>280</v>
      </c>
      <c r="D1950">
        <v>1</v>
      </c>
      <c r="E1950">
        <v>1470</v>
      </c>
      <c r="F1950">
        <v>1490</v>
      </c>
      <c r="G1950">
        <v>1500</v>
      </c>
      <c r="H1950">
        <v>1520</v>
      </c>
      <c r="I1950">
        <v>1510</v>
      </c>
      <c r="J1950">
        <v>1500</v>
      </c>
      <c r="K1950">
        <v>1490</v>
      </c>
      <c r="L1950">
        <v>1520</v>
      </c>
      <c r="M1950">
        <v>1570</v>
      </c>
      <c r="N1950">
        <v>1580</v>
      </c>
      <c r="O1950">
        <v>1600</v>
      </c>
      <c r="P1950">
        <v>1600</v>
      </c>
      <c r="Q1950">
        <v>1580</v>
      </c>
      <c r="R1950">
        <v>1550</v>
      </c>
      <c r="S1950">
        <v>1550</v>
      </c>
      <c r="T1950">
        <v>1610</v>
      </c>
      <c r="U1950">
        <v>1580</v>
      </c>
      <c r="V1950">
        <v>1510</v>
      </c>
      <c r="W1950">
        <v>1460</v>
      </c>
      <c r="X1950">
        <v>1520</v>
      </c>
      <c r="Y1950" s="145">
        <v>1510</v>
      </c>
      <c r="Z1950">
        <v>1460</v>
      </c>
      <c r="AA1950">
        <v>1480</v>
      </c>
    </row>
    <row r="1951" spans="1:27" x14ac:dyDescent="0.2">
      <c r="A1951" s="89">
        <f>VLOOKUP(C1951,TabellenBDFS!$B$4:$C$2717,2,FALSE)</f>
        <v>273</v>
      </c>
      <c r="B1951" t="str">
        <f t="shared" si="33"/>
        <v>2732</v>
      </c>
      <c r="C1951" t="s">
        <v>280</v>
      </c>
      <c r="D1951">
        <v>2</v>
      </c>
      <c r="E1951">
        <v>300</v>
      </c>
      <c r="F1951">
        <v>290</v>
      </c>
      <c r="G1951">
        <v>280</v>
      </c>
      <c r="H1951">
        <v>300</v>
      </c>
      <c r="I1951">
        <v>280</v>
      </c>
      <c r="J1951">
        <v>290</v>
      </c>
      <c r="K1951">
        <v>280</v>
      </c>
      <c r="L1951">
        <v>280</v>
      </c>
      <c r="M1951">
        <v>280</v>
      </c>
      <c r="N1951">
        <v>280</v>
      </c>
      <c r="O1951">
        <v>270</v>
      </c>
      <c r="P1951">
        <v>260</v>
      </c>
      <c r="Q1951">
        <v>260</v>
      </c>
      <c r="R1951">
        <v>240</v>
      </c>
      <c r="S1951">
        <v>230</v>
      </c>
      <c r="T1951">
        <v>230</v>
      </c>
      <c r="U1951">
        <v>220</v>
      </c>
      <c r="V1951">
        <v>170</v>
      </c>
      <c r="W1951">
        <v>140</v>
      </c>
      <c r="X1951">
        <v>130</v>
      </c>
      <c r="Y1951" s="145">
        <v>120</v>
      </c>
      <c r="Z1951">
        <v>110</v>
      </c>
      <c r="AA1951">
        <v>110</v>
      </c>
    </row>
    <row r="1952" spans="1:27" x14ac:dyDescent="0.2">
      <c r="A1952" s="89">
        <f>VLOOKUP(C1952,TabellenBDFS!$B$4:$C$2717,2,FALSE)</f>
        <v>273</v>
      </c>
      <c r="B1952" t="str">
        <f t="shared" si="33"/>
        <v>2733</v>
      </c>
      <c r="C1952" t="s">
        <v>280</v>
      </c>
      <c r="D1952">
        <v>3</v>
      </c>
      <c r="E1952">
        <v>0</v>
      </c>
      <c r="F1952">
        <v>10</v>
      </c>
      <c r="G1952">
        <v>10</v>
      </c>
      <c r="H1952">
        <v>10</v>
      </c>
      <c r="I1952">
        <v>40</v>
      </c>
      <c r="J1952">
        <v>50</v>
      </c>
      <c r="K1952">
        <v>60</v>
      </c>
      <c r="L1952">
        <v>80</v>
      </c>
      <c r="M1952">
        <v>110</v>
      </c>
      <c r="N1952">
        <v>120</v>
      </c>
      <c r="O1952">
        <v>130</v>
      </c>
      <c r="P1952">
        <v>130</v>
      </c>
      <c r="Q1952">
        <v>130</v>
      </c>
      <c r="R1952">
        <v>130</v>
      </c>
      <c r="S1952">
        <v>130</v>
      </c>
      <c r="T1952">
        <v>160</v>
      </c>
      <c r="U1952">
        <v>170</v>
      </c>
      <c r="V1952">
        <v>190</v>
      </c>
      <c r="W1952">
        <v>210</v>
      </c>
      <c r="X1952">
        <v>250</v>
      </c>
      <c r="Y1952" s="145">
        <v>270</v>
      </c>
      <c r="Z1952">
        <v>270</v>
      </c>
      <c r="AA1952">
        <v>280</v>
      </c>
    </row>
    <row r="1953" spans="1:27" x14ac:dyDescent="0.2">
      <c r="A1953" s="89">
        <f>VLOOKUP(C1953,TabellenBDFS!$B$4:$C$2717,2,FALSE)</f>
        <v>273</v>
      </c>
      <c r="B1953" t="str">
        <f t="shared" si="33"/>
        <v>2734</v>
      </c>
      <c r="C1953" t="s">
        <v>280</v>
      </c>
      <c r="D1953">
        <v>4</v>
      </c>
      <c r="E1953">
        <v>0</v>
      </c>
      <c r="F1953">
        <v>0</v>
      </c>
      <c r="G1953">
        <v>0</v>
      </c>
      <c r="H1953">
        <v>10</v>
      </c>
      <c r="I1953">
        <v>20</v>
      </c>
      <c r="J1953">
        <v>10</v>
      </c>
      <c r="K1953">
        <v>10</v>
      </c>
      <c r="L1953">
        <v>10</v>
      </c>
      <c r="M1953">
        <v>10</v>
      </c>
      <c r="N1953">
        <v>20</v>
      </c>
      <c r="O1953">
        <v>80</v>
      </c>
      <c r="P1953">
        <v>40</v>
      </c>
      <c r="Q1953">
        <v>30</v>
      </c>
      <c r="R1953">
        <v>40</v>
      </c>
      <c r="S1953">
        <v>40</v>
      </c>
      <c r="T1953">
        <v>40</v>
      </c>
      <c r="U1953">
        <v>40</v>
      </c>
      <c r="V1953">
        <v>50</v>
      </c>
      <c r="W1953">
        <v>50</v>
      </c>
      <c r="X1953">
        <v>60</v>
      </c>
      <c r="Y1953" s="145">
        <v>70</v>
      </c>
      <c r="Z1953">
        <v>70</v>
      </c>
      <c r="AA1953">
        <v>70</v>
      </c>
    </row>
    <row r="1954" spans="1:27" x14ac:dyDescent="0.2">
      <c r="A1954" s="89">
        <f>VLOOKUP(C1954,TabellenBDFS!$B$4:$C$2717,2,FALSE)</f>
        <v>273</v>
      </c>
      <c r="B1954" t="str">
        <f t="shared" si="33"/>
        <v>2735</v>
      </c>
      <c r="C1954" t="s">
        <v>280</v>
      </c>
      <c r="D1954">
        <v>5</v>
      </c>
      <c r="E1954">
        <v>30</v>
      </c>
      <c r="F1954">
        <v>30</v>
      </c>
      <c r="G1954">
        <v>30</v>
      </c>
      <c r="H1954">
        <v>30</v>
      </c>
      <c r="I1954">
        <v>30</v>
      </c>
      <c r="J1954">
        <v>30</v>
      </c>
      <c r="K1954">
        <v>30</v>
      </c>
      <c r="L1954">
        <v>30</v>
      </c>
      <c r="M1954">
        <v>20</v>
      </c>
      <c r="N1954">
        <v>20</v>
      </c>
      <c r="O1954">
        <v>20</v>
      </c>
      <c r="P1954">
        <v>10</v>
      </c>
      <c r="Q1954">
        <v>10</v>
      </c>
      <c r="R1954">
        <v>10</v>
      </c>
      <c r="S1954">
        <v>10</v>
      </c>
      <c r="T1954">
        <v>10</v>
      </c>
      <c r="U1954">
        <v>10</v>
      </c>
      <c r="V1954">
        <v>10</v>
      </c>
      <c r="W1954">
        <v>10</v>
      </c>
      <c r="X1954">
        <v>10</v>
      </c>
      <c r="Y1954" s="145">
        <v>10</v>
      </c>
      <c r="Z1954">
        <v>10</v>
      </c>
      <c r="AA1954">
        <v>10</v>
      </c>
    </row>
    <row r="1955" spans="1:27" x14ac:dyDescent="0.2">
      <c r="A1955" s="89">
        <f>VLOOKUP(C1955,TabellenBDFS!$B$4:$C$2717,2,FALSE)</f>
        <v>273</v>
      </c>
      <c r="B1955" t="str">
        <f t="shared" si="33"/>
        <v>2736</v>
      </c>
      <c r="C1955" t="s">
        <v>280</v>
      </c>
      <c r="D1955">
        <v>6</v>
      </c>
      <c r="E1955">
        <v>480</v>
      </c>
      <c r="F1955">
        <v>500</v>
      </c>
      <c r="G1955">
        <v>480</v>
      </c>
      <c r="H1955">
        <v>480</v>
      </c>
      <c r="I1955">
        <v>450</v>
      </c>
      <c r="J1955">
        <v>450</v>
      </c>
      <c r="K1955">
        <v>430</v>
      </c>
      <c r="L1955">
        <v>430</v>
      </c>
      <c r="M1955">
        <v>440</v>
      </c>
      <c r="N1955">
        <v>440</v>
      </c>
      <c r="O1955">
        <v>430</v>
      </c>
      <c r="P1955">
        <v>450</v>
      </c>
      <c r="Q1955">
        <v>450</v>
      </c>
      <c r="R1955">
        <v>450</v>
      </c>
      <c r="S1955">
        <v>460</v>
      </c>
      <c r="T1955">
        <v>480</v>
      </c>
      <c r="U1955">
        <v>460</v>
      </c>
      <c r="V1955">
        <v>450</v>
      </c>
      <c r="W1955">
        <v>420</v>
      </c>
      <c r="X1955">
        <v>400</v>
      </c>
      <c r="Y1955" s="145">
        <v>390</v>
      </c>
      <c r="Z1955">
        <v>360</v>
      </c>
      <c r="AA1955">
        <v>340</v>
      </c>
    </row>
    <row r="1956" spans="1:27" x14ac:dyDescent="0.2">
      <c r="A1956" s="89">
        <f>VLOOKUP(C1956,TabellenBDFS!$B$4:$C$2717,2,FALSE)</f>
        <v>273</v>
      </c>
      <c r="B1956" t="str">
        <f t="shared" si="33"/>
        <v>2737</v>
      </c>
      <c r="C1956" t="s">
        <v>280</v>
      </c>
      <c r="D1956">
        <v>7</v>
      </c>
      <c r="E1956">
        <v>670</v>
      </c>
      <c r="F1956">
        <v>670</v>
      </c>
      <c r="G1956">
        <v>700</v>
      </c>
      <c r="H1956">
        <v>690</v>
      </c>
      <c r="I1956">
        <v>690</v>
      </c>
      <c r="J1956">
        <v>680</v>
      </c>
      <c r="K1956">
        <v>690</v>
      </c>
      <c r="L1956">
        <v>680</v>
      </c>
      <c r="M1956">
        <v>700</v>
      </c>
      <c r="N1956">
        <v>700</v>
      </c>
      <c r="O1956">
        <v>670</v>
      </c>
      <c r="P1956">
        <v>700</v>
      </c>
      <c r="Q1956">
        <v>690</v>
      </c>
      <c r="R1956">
        <v>670</v>
      </c>
      <c r="S1956">
        <v>680</v>
      </c>
      <c r="T1956">
        <v>690</v>
      </c>
      <c r="U1956">
        <v>680</v>
      </c>
      <c r="V1956">
        <v>650</v>
      </c>
      <c r="W1956">
        <v>630</v>
      </c>
      <c r="X1956">
        <v>670</v>
      </c>
      <c r="Y1956" s="145">
        <v>660</v>
      </c>
      <c r="Z1956">
        <v>640</v>
      </c>
      <c r="AA1956">
        <v>670</v>
      </c>
    </row>
    <row r="1957" spans="1:27" x14ac:dyDescent="0.2">
      <c r="A1957" s="89">
        <f>VLOOKUP(C1957,TabellenBDFS!$B$4:$C$2717,2,FALSE)</f>
        <v>274</v>
      </c>
      <c r="B1957" t="str">
        <f t="shared" si="33"/>
        <v>2741</v>
      </c>
      <c r="C1957" t="s">
        <v>281</v>
      </c>
      <c r="D1957">
        <v>1</v>
      </c>
      <c r="E1957">
        <v>65840</v>
      </c>
      <c r="F1957">
        <v>63210</v>
      </c>
      <c r="G1957">
        <v>65130</v>
      </c>
      <c r="H1957">
        <v>67020</v>
      </c>
      <c r="I1957">
        <v>68120</v>
      </c>
      <c r="J1957">
        <v>66240</v>
      </c>
      <c r="K1957">
        <v>66910</v>
      </c>
      <c r="L1957">
        <v>69310</v>
      </c>
      <c r="M1957">
        <v>69930</v>
      </c>
      <c r="N1957">
        <v>67720</v>
      </c>
      <c r="O1957">
        <v>69710</v>
      </c>
      <c r="P1957">
        <v>72660</v>
      </c>
      <c r="Q1957">
        <v>73830</v>
      </c>
      <c r="R1957">
        <v>74400</v>
      </c>
      <c r="S1957">
        <v>76330</v>
      </c>
      <c r="T1957">
        <v>78100</v>
      </c>
      <c r="U1957">
        <v>79820</v>
      </c>
      <c r="V1957">
        <v>79620</v>
      </c>
      <c r="W1957">
        <v>79120</v>
      </c>
      <c r="X1957">
        <v>80350</v>
      </c>
      <c r="Y1957" s="145">
        <v>81790</v>
      </c>
      <c r="Z1957">
        <v>82100</v>
      </c>
      <c r="AA1957">
        <v>83310</v>
      </c>
    </row>
    <row r="1958" spans="1:27" x14ac:dyDescent="0.2">
      <c r="A1958" s="89">
        <f>VLOOKUP(C1958,TabellenBDFS!$B$4:$C$2717,2,FALSE)</f>
        <v>274</v>
      </c>
      <c r="B1958" t="str">
        <f t="shared" si="33"/>
        <v>2742</v>
      </c>
      <c r="C1958" t="s">
        <v>281</v>
      </c>
      <c r="D1958">
        <v>2</v>
      </c>
      <c r="E1958">
        <v>23600</v>
      </c>
      <c r="F1958">
        <v>22480</v>
      </c>
      <c r="G1958">
        <v>21940</v>
      </c>
      <c r="H1958">
        <v>21300</v>
      </c>
      <c r="I1958">
        <v>20700</v>
      </c>
      <c r="J1958">
        <v>19570</v>
      </c>
      <c r="K1958">
        <v>18950</v>
      </c>
      <c r="L1958">
        <v>18460</v>
      </c>
      <c r="M1958">
        <v>17930</v>
      </c>
      <c r="N1958">
        <v>16990</v>
      </c>
      <c r="O1958">
        <v>16510</v>
      </c>
      <c r="P1958">
        <v>16220</v>
      </c>
      <c r="Q1958">
        <v>15900</v>
      </c>
      <c r="R1958">
        <v>15480</v>
      </c>
      <c r="S1958">
        <v>15170</v>
      </c>
      <c r="T1958">
        <v>14880</v>
      </c>
      <c r="U1958">
        <v>14560</v>
      </c>
      <c r="V1958">
        <v>13940</v>
      </c>
      <c r="W1958">
        <v>13470</v>
      </c>
      <c r="X1958">
        <v>13100</v>
      </c>
      <c r="Y1958" s="145">
        <v>12800</v>
      </c>
      <c r="Z1958">
        <v>12420</v>
      </c>
      <c r="AA1958">
        <v>12100</v>
      </c>
    </row>
    <row r="1959" spans="1:27" x14ac:dyDescent="0.2">
      <c r="A1959" s="89">
        <f>VLOOKUP(C1959,TabellenBDFS!$B$4:$C$2717,2,FALSE)</f>
        <v>274</v>
      </c>
      <c r="B1959" t="str">
        <f t="shared" si="33"/>
        <v>2743</v>
      </c>
      <c r="C1959" t="s">
        <v>281</v>
      </c>
      <c r="D1959">
        <v>3</v>
      </c>
      <c r="E1959">
        <v>180</v>
      </c>
      <c r="F1959">
        <v>480</v>
      </c>
      <c r="G1959">
        <v>1000</v>
      </c>
      <c r="H1959">
        <v>1790</v>
      </c>
      <c r="I1959">
        <v>2560</v>
      </c>
      <c r="J1959">
        <v>2930</v>
      </c>
      <c r="K1959">
        <v>3720</v>
      </c>
      <c r="L1959">
        <v>4720</v>
      </c>
      <c r="M1959">
        <v>5400</v>
      </c>
      <c r="N1959">
        <v>5610</v>
      </c>
      <c r="O1959">
        <v>6310</v>
      </c>
      <c r="P1959">
        <v>7090</v>
      </c>
      <c r="Q1959">
        <v>7640</v>
      </c>
      <c r="R1959">
        <v>8120</v>
      </c>
      <c r="S1959">
        <v>8830</v>
      </c>
      <c r="T1959">
        <v>9430</v>
      </c>
      <c r="U1959">
        <v>10130</v>
      </c>
      <c r="V1959">
        <v>10910</v>
      </c>
      <c r="W1959">
        <v>11540</v>
      </c>
      <c r="X1959">
        <v>12150</v>
      </c>
      <c r="Y1959" s="145">
        <v>13020</v>
      </c>
      <c r="Z1959">
        <v>13860</v>
      </c>
      <c r="AA1959">
        <v>14820</v>
      </c>
    </row>
    <row r="1960" spans="1:27" x14ac:dyDescent="0.2">
      <c r="A1960" s="89">
        <f>VLOOKUP(C1960,TabellenBDFS!$B$4:$C$2717,2,FALSE)</f>
        <v>274</v>
      </c>
      <c r="B1960" t="str">
        <f t="shared" si="33"/>
        <v>2744</v>
      </c>
      <c r="C1960" t="s">
        <v>281</v>
      </c>
      <c r="D1960">
        <v>4</v>
      </c>
      <c r="E1960">
        <v>10</v>
      </c>
      <c r="F1960">
        <v>150</v>
      </c>
      <c r="G1960">
        <v>340</v>
      </c>
      <c r="H1960">
        <v>790</v>
      </c>
      <c r="I1960">
        <v>1200</v>
      </c>
      <c r="J1960">
        <v>1270</v>
      </c>
      <c r="K1960">
        <v>1560</v>
      </c>
      <c r="L1960">
        <v>1950</v>
      </c>
      <c r="M1960">
        <v>1930</v>
      </c>
      <c r="N1960">
        <v>2130</v>
      </c>
      <c r="O1960">
        <v>2470</v>
      </c>
      <c r="P1960">
        <v>3100</v>
      </c>
      <c r="Q1960">
        <v>2970</v>
      </c>
      <c r="R1960">
        <v>3070</v>
      </c>
      <c r="S1960">
        <v>3240</v>
      </c>
      <c r="T1960">
        <v>3560</v>
      </c>
      <c r="U1960">
        <v>3790</v>
      </c>
      <c r="V1960">
        <v>3950</v>
      </c>
      <c r="W1960">
        <v>4020</v>
      </c>
      <c r="X1960">
        <v>4360</v>
      </c>
      <c r="Y1960" s="145">
        <v>4680</v>
      </c>
      <c r="Z1960">
        <v>4860</v>
      </c>
      <c r="AA1960">
        <v>5240</v>
      </c>
    </row>
    <row r="1961" spans="1:27" x14ac:dyDescent="0.2">
      <c r="A1961" s="89">
        <f>VLOOKUP(C1961,TabellenBDFS!$B$4:$C$2717,2,FALSE)</f>
        <v>274</v>
      </c>
      <c r="B1961" t="str">
        <f t="shared" si="33"/>
        <v>2745</v>
      </c>
      <c r="C1961" t="s">
        <v>281</v>
      </c>
      <c r="D1961">
        <v>5</v>
      </c>
      <c r="E1961">
        <v>2930</v>
      </c>
      <c r="F1961">
        <v>2920</v>
      </c>
      <c r="G1961">
        <v>2940</v>
      </c>
      <c r="H1961">
        <v>3020</v>
      </c>
      <c r="I1961">
        <v>3140</v>
      </c>
      <c r="J1961">
        <v>3210</v>
      </c>
      <c r="K1961">
        <v>3190</v>
      </c>
      <c r="L1961">
        <v>3240</v>
      </c>
      <c r="M1961">
        <v>3250</v>
      </c>
      <c r="N1961">
        <v>3290</v>
      </c>
      <c r="O1961">
        <v>3290</v>
      </c>
      <c r="P1961">
        <v>3320</v>
      </c>
      <c r="Q1961">
        <v>3290</v>
      </c>
      <c r="R1961">
        <v>3280</v>
      </c>
      <c r="S1961">
        <v>3260</v>
      </c>
      <c r="T1961">
        <v>3270</v>
      </c>
      <c r="U1961">
        <v>3230</v>
      </c>
      <c r="V1961">
        <v>3140</v>
      </c>
      <c r="W1961">
        <v>3050</v>
      </c>
      <c r="X1961">
        <v>2930</v>
      </c>
      <c r="Y1961" s="145">
        <v>2830</v>
      </c>
      <c r="Z1961">
        <v>2710</v>
      </c>
      <c r="AA1961">
        <v>2730</v>
      </c>
    </row>
    <row r="1962" spans="1:27" x14ac:dyDescent="0.2">
      <c r="A1962" s="89">
        <f>VLOOKUP(C1962,TabellenBDFS!$B$4:$C$2717,2,FALSE)</f>
        <v>274</v>
      </c>
      <c r="B1962" t="str">
        <f t="shared" si="33"/>
        <v>2746</v>
      </c>
      <c r="C1962" t="s">
        <v>281</v>
      </c>
      <c r="D1962">
        <v>6</v>
      </c>
      <c r="E1962">
        <v>8750</v>
      </c>
      <c r="F1962">
        <v>8480</v>
      </c>
      <c r="G1962">
        <v>8820</v>
      </c>
      <c r="H1962">
        <v>9420</v>
      </c>
      <c r="I1962">
        <v>9710</v>
      </c>
      <c r="J1962">
        <v>9130</v>
      </c>
      <c r="K1962">
        <v>9200</v>
      </c>
      <c r="L1962">
        <v>9490</v>
      </c>
      <c r="M1962">
        <v>9720</v>
      </c>
      <c r="N1962">
        <v>9150</v>
      </c>
      <c r="O1962">
        <v>9360</v>
      </c>
      <c r="P1962">
        <v>9760</v>
      </c>
      <c r="Q1962">
        <v>9930</v>
      </c>
      <c r="R1962">
        <v>10230</v>
      </c>
      <c r="S1962">
        <v>10610</v>
      </c>
      <c r="T1962">
        <v>10820</v>
      </c>
      <c r="U1962">
        <v>11020</v>
      </c>
      <c r="V1962">
        <v>11060</v>
      </c>
      <c r="W1962">
        <v>10880</v>
      </c>
      <c r="X1962">
        <v>10920</v>
      </c>
      <c r="Y1962" s="145">
        <v>10880</v>
      </c>
      <c r="Z1962">
        <v>10760</v>
      </c>
      <c r="AA1962">
        <v>10780</v>
      </c>
    </row>
    <row r="1963" spans="1:27" x14ac:dyDescent="0.2">
      <c r="A1963" s="89">
        <f>VLOOKUP(C1963,TabellenBDFS!$B$4:$C$2717,2,FALSE)</f>
        <v>274</v>
      </c>
      <c r="B1963" t="str">
        <f t="shared" si="33"/>
        <v>2747</v>
      </c>
      <c r="C1963" t="s">
        <v>281</v>
      </c>
      <c r="D1963">
        <v>7</v>
      </c>
      <c r="E1963">
        <v>30370</v>
      </c>
      <c r="F1963">
        <v>28710</v>
      </c>
      <c r="G1963">
        <v>30090</v>
      </c>
      <c r="H1963">
        <v>30700</v>
      </c>
      <c r="I1963">
        <v>30800</v>
      </c>
      <c r="J1963">
        <v>30130</v>
      </c>
      <c r="K1963">
        <v>30300</v>
      </c>
      <c r="L1963">
        <v>31460</v>
      </c>
      <c r="M1963">
        <v>31710</v>
      </c>
      <c r="N1963">
        <v>30550</v>
      </c>
      <c r="O1963">
        <v>31780</v>
      </c>
      <c r="P1963">
        <v>33180</v>
      </c>
      <c r="Q1963">
        <v>34110</v>
      </c>
      <c r="R1963">
        <v>34230</v>
      </c>
      <c r="S1963">
        <v>35230</v>
      </c>
      <c r="T1963">
        <v>36150</v>
      </c>
      <c r="U1963">
        <v>37110</v>
      </c>
      <c r="V1963">
        <v>36630</v>
      </c>
      <c r="W1963">
        <v>36150</v>
      </c>
      <c r="X1963">
        <v>36900</v>
      </c>
      <c r="Y1963" s="145">
        <v>37590</v>
      </c>
      <c r="Z1963">
        <v>37490</v>
      </c>
      <c r="AA1963">
        <v>37640</v>
      </c>
    </row>
    <row r="1964" spans="1:27" x14ac:dyDescent="0.2">
      <c r="A1964" s="89">
        <f>VLOOKUP(C1964,TabellenBDFS!$B$4:$C$2717,2,FALSE)</f>
        <v>275</v>
      </c>
      <c r="B1964" t="str">
        <f t="shared" si="33"/>
        <v>2751</v>
      </c>
      <c r="C1964" t="s">
        <v>282</v>
      </c>
      <c r="D1964">
        <v>1</v>
      </c>
      <c r="E1964">
        <v>0</v>
      </c>
      <c r="F1964">
        <v>0</v>
      </c>
      <c r="G1964">
        <v>0</v>
      </c>
      <c r="H1964">
        <v>0</v>
      </c>
      <c r="I1964">
        <v>0</v>
      </c>
      <c r="J1964">
        <v>0</v>
      </c>
      <c r="K1964">
        <v>0</v>
      </c>
      <c r="L1964">
        <v>0</v>
      </c>
      <c r="M1964">
        <v>0</v>
      </c>
      <c r="N1964">
        <v>10</v>
      </c>
      <c r="O1964">
        <v>10</v>
      </c>
      <c r="P1964">
        <v>10</v>
      </c>
      <c r="Q1964">
        <v>10</v>
      </c>
      <c r="R1964">
        <v>10</v>
      </c>
      <c r="S1964">
        <v>10</v>
      </c>
      <c r="T1964">
        <v>10</v>
      </c>
      <c r="U1964">
        <v>10</v>
      </c>
      <c r="V1964">
        <v>10</v>
      </c>
      <c r="W1964">
        <v>10</v>
      </c>
      <c r="X1964">
        <v>10</v>
      </c>
      <c r="Y1964" s="145">
        <v>10</v>
      </c>
      <c r="Z1964">
        <v>10</v>
      </c>
      <c r="AA1964">
        <v>10</v>
      </c>
    </row>
    <row r="1965" spans="1:27" x14ac:dyDescent="0.2">
      <c r="A1965" s="89">
        <f>VLOOKUP(C1965,TabellenBDFS!$B$4:$C$2717,2,FALSE)</f>
        <v>275</v>
      </c>
      <c r="B1965" t="str">
        <f t="shared" si="33"/>
        <v>2752</v>
      </c>
      <c r="C1965" t="s">
        <v>282</v>
      </c>
      <c r="D1965">
        <v>2</v>
      </c>
      <c r="E1965">
        <v>0</v>
      </c>
      <c r="F1965">
        <v>0</v>
      </c>
      <c r="G1965">
        <v>0</v>
      </c>
      <c r="H1965">
        <v>0</v>
      </c>
      <c r="I1965">
        <v>0</v>
      </c>
      <c r="J1965">
        <v>0</v>
      </c>
      <c r="K1965">
        <v>0</v>
      </c>
      <c r="L1965">
        <v>0</v>
      </c>
      <c r="M1965">
        <v>0</v>
      </c>
      <c r="N1965">
        <v>0</v>
      </c>
      <c r="O1965">
        <v>0</v>
      </c>
      <c r="P1965">
        <v>0</v>
      </c>
      <c r="Q1965">
        <v>0</v>
      </c>
      <c r="R1965">
        <v>0</v>
      </c>
      <c r="S1965">
        <v>0</v>
      </c>
      <c r="T1965">
        <v>0</v>
      </c>
      <c r="U1965">
        <v>0</v>
      </c>
      <c r="V1965">
        <v>0</v>
      </c>
      <c r="W1965">
        <v>0</v>
      </c>
      <c r="X1965">
        <v>0</v>
      </c>
      <c r="Y1965" s="145">
        <v>0</v>
      </c>
      <c r="Z1965">
        <v>0</v>
      </c>
      <c r="AA1965">
        <v>0</v>
      </c>
    </row>
    <row r="1966" spans="1:27" x14ac:dyDescent="0.2">
      <c r="A1966" s="89">
        <f>VLOOKUP(C1966,TabellenBDFS!$B$4:$C$2717,2,FALSE)</f>
        <v>275</v>
      </c>
      <c r="B1966" t="str">
        <f t="shared" si="33"/>
        <v>2753</v>
      </c>
      <c r="C1966" t="s">
        <v>282</v>
      </c>
      <c r="D1966">
        <v>3</v>
      </c>
      <c r="E1966">
        <v>0</v>
      </c>
      <c r="F1966">
        <v>0</v>
      </c>
      <c r="G1966">
        <v>0</v>
      </c>
      <c r="H1966">
        <v>0</v>
      </c>
      <c r="I1966">
        <v>0</v>
      </c>
      <c r="J1966">
        <v>0</v>
      </c>
      <c r="K1966">
        <v>0</v>
      </c>
      <c r="L1966">
        <v>0</v>
      </c>
      <c r="M1966">
        <v>0</v>
      </c>
      <c r="N1966">
        <v>0</v>
      </c>
      <c r="O1966">
        <v>0</v>
      </c>
      <c r="P1966">
        <v>0</v>
      </c>
      <c r="Q1966">
        <v>0</v>
      </c>
      <c r="R1966">
        <v>0</v>
      </c>
      <c r="S1966">
        <v>0</v>
      </c>
      <c r="T1966">
        <v>0</v>
      </c>
      <c r="U1966">
        <v>0</v>
      </c>
      <c r="V1966">
        <v>0</v>
      </c>
      <c r="W1966">
        <v>0</v>
      </c>
      <c r="X1966">
        <v>0</v>
      </c>
      <c r="Y1966" s="145">
        <v>0</v>
      </c>
      <c r="Z1966">
        <v>0</v>
      </c>
      <c r="AA1966">
        <v>0</v>
      </c>
    </row>
    <row r="1967" spans="1:27" x14ac:dyDescent="0.2">
      <c r="A1967" s="89">
        <f>VLOOKUP(C1967,TabellenBDFS!$B$4:$C$2717,2,FALSE)</f>
        <v>275</v>
      </c>
      <c r="B1967" t="str">
        <f t="shared" si="33"/>
        <v>2754</v>
      </c>
      <c r="C1967" t="s">
        <v>282</v>
      </c>
      <c r="D1967">
        <v>4</v>
      </c>
      <c r="E1967">
        <v>0</v>
      </c>
      <c r="F1967">
        <v>0</v>
      </c>
      <c r="G1967">
        <v>0</v>
      </c>
      <c r="H1967">
        <v>0</v>
      </c>
      <c r="I1967">
        <v>0</v>
      </c>
      <c r="J1967">
        <v>0</v>
      </c>
      <c r="K1967">
        <v>0</v>
      </c>
      <c r="L1967">
        <v>0</v>
      </c>
      <c r="M1967">
        <v>0</v>
      </c>
      <c r="N1967">
        <v>0</v>
      </c>
      <c r="O1967">
        <v>0</v>
      </c>
      <c r="P1967">
        <v>0</v>
      </c>
      <c r="Q1967">
        <v>0</v>
      </c>
      <c r="R1967">
        <v>0</v>
      </c>
      <c r="S1967">
        <v>0</v>
      </c>
      <c r="T1967">
        <v>0</v>
      </c>
      <c r="U1967">
        <v>0</v>
      </c>
      <c r="V1967">
        <v>0</v>
      </c>
      <c r="W1967">
        <v>0</v>
      </c>
      <c r="X1967">
        <v>0</v>
      </c>
      <c r="Y1967" s="145">
        <v>0</v>
      </c>
      <c r="Z1967">
        <v>0</v>
      </c>
      <c r="AA1967">
        <v>0</v>
      </c>
    </row>
    <row r="1968" spans="1:27" x14ac:dyDescent="0.2">
      <c r="A1968" s="89">
        <f>VLOOKUP(C1968,TabellenBDFS!$B$4:$C$2717,2,FALSE)</f>
        <v>275</v>
      </c>
      <c r="B1968" t="str">
        <f t="shared" si="33"/>
        <v>2755</v>
      </c>
      <c r="C1968" t="s">
        <v>282</v>
      </c>
      <c r="D1968">
        <v>5</v>
      </c>
      <c r="E1968">
        <v>0</v>
      </c>
      <c r="F1968">
        <v>0</v>
      </c>
      <c r="G1968">
        <v>0</v>
      </c>
      <c r="H1968">
        <v>0</v>
      </c>
      <c r="I1968">
        <v>0</v>
      </c>
      <c r="J1968">
        <v>0</v>
      </c>
      <c r="K1968">
        <v>0</v>
      </c>
      <c r="L1968">
        <v>0</v>
      </c>
      <c r="M1968">
        <v>0</v>
      </c>
      <c r="N1968">
        <v>0</v>
      </c>
      <c r="O1968">
        <v>0</v>
      </c>
      <c r="P1968">
        <v>0</v>
      </c>
      <c r="Q1968">
        <v>0</v>
      </c>
      <c r="R1968">
        <v>0</v>
      </c>
      <c r="S1968">
        <v>0</v>
      </c>
      <c r="T1968">
        <v>0</v>
      </c>
      <c r="U1968">
        <v>0</v>
      </c>
      <c r="V1968">
        <v>0</v>
      </c>
      <c r="W1968">
        <v>0</v>
      </c>
      <c r="X1968">
        <v>0</v>
      </c>
      <c r="Y1968" s="145">
        <v>0</v>
      </c>
      <c r="Z1968">
        <v>0</v>
      </c>
      <c r="AA1968">
        <v>0</v>
      </c>
    </row>
    <row r="1969" spans="1:27" x14ac:dyDescent="0.2">
      <c r="A1969" s="89">
        <f>VLOOKUP(C1969,TabellenBDFS!$B$4:$C$2717,2,FALSE)</f>
        <v>275</v>
      </c>
      <c r="B1969" t="str">
        <f t="shared" si="33"/>
        <v>2756</v>
      </c>
      <c r="C1969" t="s">
        <v>282</v>
      </c>
      <c r="D1969">
        <v>6</v>
      </c>
      <c r="E1969">
        <v>0</v>
      </c>
      <c r="F1969">
        <v>0</v>
      </c>
      <c r="G1969">
        <v>0</v>
      </c>
      <c r="H1969">
        <v>0</v>
      </c>
      <c r="I1969">
        <v>0</v>
      </c>
      <c r="J1969">
        <v>0</v>
      </c>
      <c r="K1969">
        <v>0</v>
      </c>
      <c r="L1969">
        <v>0</v>
      </c>
      <c r="M1969">
        <v>0</v>
      </c>
      <c r="N1969">
        <v>0</v>
      </c>
      <c r="O1969">
        <v>0</v>
      </c>
      <c r="P1969">
        <v>0</v>
      </c>
      <c r="Q1969">
        <v>0</v>
      </c>
      <c r="R1969">
        <v>0</v>
      </c>
      <c r="S1969">
        <v>10</v>
      </c>
      <c r="T1969">
        <v>10</v>
      </c>
      <c r="U1969">
        <v>10</v>
      </c>
      <c r="V1969">
        <v>10</v>
      </c>
      <c r="W1969">
        <v>10</v>
      </c>
      <c r="X1969">
        <v>10</v>
      </c>
      <c r="Y1969" s="145">
        <v>10</v>
      </c>
      <c r="Z1969">
        <v>10</v>
      </c>
      <c r="AA1969">
        <v>10</v>
      </c>
    </row>
    <row r="1970" spans="1:27" x14ac:dyDescent="0.2">
      <c r="A1970" s="89">
        <f>VLOOKUP(C1970,TabellenBDFS!$B$4:$C$2717,2,FALSE)</f>
        <v>275</v>
      </c>
      <c r="B1970" t="str">
        <f t="shared" si="33"/>
        <v>2757</v>
      </c>
      <c r="C1970" t="s">
        <v>282</v>
      </c>
      <c r="D1970">
        <v>7</v>
      </c>
      <c r="E1970">
        <v>0</v>
      </c>
      <c r="F1970">
        <v>0</v>
      </c>
      <c r="G1970">
        <v>0</v>
      </c>
      <c r="H1970">
        <v>0</v>
      </c>
      <c r="I1970">
        <v>0</v>
      </c>
      <c r="J1970">
        <v>0</v>
      </c>
      <c r="K1970">
        <v>0</v>
      </c>
      <c r="L1970">
        <v>0</v>
      </c>
      <c r="M1970">
        <v>0</v>
      </c>
      <c r="N1970">
        <v>0</v>
      </c>
      <c r="O1970">
        <v>0</v>
      </c>
      <c r="P1970">
        <v>0</v>
      </c>
      <c r="Q1970">
        <v>0</v>
      </c>
      <c r="R1970">
        <v>0</v>
      </c>
      <c r="S1970">
        <v>0</v>
      </c>
      <c r="T1970">
        <v>0</v>
      </c>
      <c r="U1970">
        <v>0</v>
      </c>
      <c r="V1970">
        <v>0</v>
      </c>
      <c r="W1970">
        <v>0</v>
      </c>
      <c r="X1970">
        <v>0</v>
      </c>
      <c r="Y1970" s="145">
        <v>0</v>
      </c>
      <c r="Z1970">
        <v>0</v>
      </c>
      <c r="AA1970">
        <v>0</v>
      </c>
    </row>
    <row r="1971" spans="1:27" x14ac:dyDescent="0.2">
      <c r="A1971" s="89">
        <f>VLOOKUP(C1971,TabellenBDFS!$B$4:$C$2717,2,FALSE)</f>
        <v>276</v>
      </c>
      <c r="B1971" t="str">
        <f t="shared" si="33"/>
        <v>2761</v>
      </c>
      <c r="C1971" t="s">
        <v>283</v>
      </c>
      <c r="D1971">
        <v>1</v>
      </c>
      <c r="E1971">
        <v>330</v>
      </c>
      <c r="F1971">
        <v>320</v>
      </c>
      <c r="G1971">
        <v>310</v>
      </c>
      <c r="H1971">
        <v>340</v>
      </c>
      <c r="I1971">
        <v>330</v>
      </c>
      <c r="J1971">
        <v>330</v>
      </c>
      <c r="K1971">
        <v>320</v>
      </c>
      <c r="L1971">
        <v>330</v>
      </c>
      <c r="M1971">
        <v>320</v>
      </c>
      <c r="N1971">
        <v>320</v>
      </c>
      <c r="O1971">
        <v>310</v>
      </c>
      <c r="P1971">
        <v>300</v>
      </c>
      <c r="Q1971">
        <v>290</v>
      </c>
      <c r="R1971">
        <v>280</v>
      </c>
      <c r="S1971">
        <v>290</v>
      </c>
      <c r="T1971">
        <v>300</v>
      </c>
      <c r="U1971">
        <v>300</v>
      </c>
      <c r="V1971">
        <v>300</v>
      </c>
      <c r="W1971">
        <v>310</v>
      </c>
      <c r="X1971">
        <v>320</v>
      </c>
      <c r="Y1971" s="145">
        <v>310</v>
      </c>
      <c r="Z1971">
        <v>320</v>
      </c>
      <c r="AA1971">
        <v>340</v>
      </c>
    </row>
    <row r="1972" spans="1:27" x14ac:dyDescent="0.2">
      <c r="A1972" s="89">
        <f>VLOOKUP(C1972,TabellenBDFS!$B$4:$C$2717,2,FALSE)</f>
        <v>276</v>
      </c>
      <c r="B1972" t="str">
        <f t="shared" si="33"/>
        <v>2762</v>
      </c>
      <c r="C1972" t="s">
        <v>283</v>
      </c>
      <c r="D1972">
        <v>2</v>
      </c>
      <c r="E1972">
        <v>180</v>
      </c>
      <c r="F1972">
        <v>170</v>
      </c>
      <c r="G1972">
        <v>160</v>
      </c>
      <c r="H1972">
        <v>160</v>
      </c>
      <c r="I1972">
        <v>150</v>
      </c>
      <c r="J1972">
        <v>150</v>
      </c>
      <c r="K1972">
        <v>140</v>
      </c>
      <c r="L1972">
        <v>130</v>
      </c>
      <c r="M1972">
        <v>120</v>
      </c>
      <c r="N1972">
        <v>130</v>
      </c>
      <c r="O1972">
        <v>120</v>
      </c>
      <c r="P1972">
        <v>110</v>
      </c>
      <c r="Q1972">
        <v>110</v>
      </c>
      <c r="R1972">
        <v>110</v>
      </c>
      <c r="S1972">
        <v>100</v>
      </c>
      <c r="T1972">
        <v>100</v>
      </c>
      <c r="U1972">
        <v>100</v>
      </c>
      <c r="V1972">
        <v>90</v>
      </c>
      <c r="W1972">
        <v>90</v>
      </c>
      <c r="X1972">
        <v>80</v>
      </c>
      <c r="Y1972" s="145">
        <v>80</v>
      </c>
      <c r="Z1972">
        <v>70</v>
      </c>
      <c r="AA1972">
        <v>70</v>
      </c>
    </row>
    <row r="1973" spans="1:27" x14ac:dyDescent="0.2">
      <c r="A1973" s="89">
        <f>VLOOKUP(C1973,TabellenBDFS!$B$4:$C$2717,2,FALSE)</f>
        <v>276</v>
      </c>
      <c r="B1973" t="str">
        <f t="shared" si="33"/>
        <v>2763</v>
      </c>
      <c r="C1973" t="s">
        <v>283</v>
      </c>
      <c r="D1973">
        <v>3</v>
      </c>
      <c r="E1973">
        <v>0</v>
      </c>
      <c r="F1973">
        <v>0</v>
      </c>
      <c r="G1973">
        <v>0</v>
      </c>
      <c r="H1973">
        <v>0</v>
      </c>
      <c r="I1973">
        <v>10</v>
      </c>
      <c r="J1973">
        <v>10</v>
      </c>
      <c r="K1973">
        <v>20</v>
      </c>
      <c r="L1973">
        <v>20</v>
      </c>
      <c r="M1973">
        <v>20</v>
      </c>
      <c r="N1973">
        <v>20</v>
      </c>
      <c r="O1973">
        <v>20</v>
      </c>
      <c r="P1973">
        <v>20</v>
      </c>
      <c r="Q1973">
        <v>20</v>
      </c>
      <c r="R1973">
        <v>20</v>
      </c>
      <c r="S1973">
        <v>20</v>
      </c>
      <c r="T1973">
        <v>30</v>
      </c>
      <c r="U1973">
        <v>30</v>
      </c>
      <c r="V1973">
        <v>40</v>
      </c>
      <c r="W1973">
        <v>40</v>
      </c>
      <c r="X1973">
        <v>50</v>
      </c>
      <c r="Y1973" s="145">
        <v>50</v>
      </c>
      <c r="Z1973">
        <v>60</v>
      </c>
      <c r="AA1973">
        <v>70</v>
      </c>
    </row>
    <row r="1974" spans="1:27" x14ac:dyDescent="0.2">
      <c r="A1974" s="89">
        <f>VLOOKUP(C1974,TabellenBDFS!$B$4:$C$2717,2,FALSE)</f>
        <v>276</v>
      </c>
      <c r="B1974" t="str">
        <f t="shared" si="33"/>
        <v>2764</v>
      </c>
      <c r="C1974" t="s">
        <v>283</v>
      </c>
      <c r="D1974">
        <v>4</v>
      </c>
      <c r="E1974">
        <v>0</v>
      </c>
      <c r="F1974">
        <v>0</v>
      </c>
      <c r="G1974">
        <v>0</v>
      </c>
      <c r="H1974">
        <v>0</v>
      </c>
      <c r="I1974">
        <v>0</v>
      </c>
      <c r="J1974">
        <v>10</v>
      </c>
      <c r="K1974">
        <v>0</v>
      </c>
      <c r="L1974">
        <v>10</v>
      </c>
      <c r="M1974">
        <v>10</v>
      </c>
      <c r="N1974">
        <v>10</v>
      </c>
      <c r="O1974">
        <v>10</v>
      </c>
      <c r="P1974">
        <v>10</v>
      </c>
      <c r="Q1974">
        <v>10</v>
      </c>
      <c r="R1974">
        <v>10</v>
      </c>
      <c r="S1974">
        <v>10</v>
      </c>
      <c r="T1974">
        <v>10</v>
      </c>
      <c r="U1974">
        <v>10</v>
      </c>
      <c r="V1974">
        <v>10</v>
      </c>
      <c r="W1974">
        <v>10</v>
      </c>
      <c r="X1974">
        <v>10</v>
      </c>
      <c r="Y1974" s="145">
        <v>20</v>
      </c>
      <c r="Z1974">
        <v>10</v>
      </c>
      <c r="AA1974">
        <v>10</v>
      </c>
    </row>
    <row r="1975" spans="1:27" x14ac:dyDescent="0.2">
      <c r="A1975" s="89">
        <f>VLOOKUP(C1975,TabellenBDFS!$B$4:$C$2717,2,FALSE)</f>
        <v>276</v>
      </c>
      <c r="B1975" t="str">
        <f t="shared" si="33"/>
        <v>2765</v>
      </c>
      <c r="C1975" t="s">
        <v>283</v>
      </c>
      <c r="D1975">
        <v>5</v>
      </c>
      <c r="E1975">
        <v>20</v>
      </c>
      <c r="F1975">
        <v>20</v>
      </c>
      <c r="G1975">
        <v>20</v>
      </c>
      <c r="H1975">
        <v>20</v>
      </c>
      <c r="I1975">
        <v>20</v>
      </c>
      <c r="J1975">
        <v>20</v>
      </c>
      <c r="K1975">
        <v>10</v>
      </c>
      <c r="L1975">
        <v>10</v>
      </c>
      <c r="M1975">
        <v>10</v>
      </c>
      <c r="N1975">
        <v>10</v>
      </c>
      <c r="O1975">
        <v>10</v>
      </c>
      <c r="P1975">
        <v>10</v>
      </c>
      <c r="Q1975">
        <v>10</v>
      </c>
      <c r="R1975">
        <v>10</v>
      </c>
      <c r="S1975">
        <v>10</v>
      </c>
      <c r="T1975">
        <v>10</v>
      </c>
      <c r="U1975">
        <v>10</v>
      </c>
      <c r="V1975">
        <v>10</v>
      </c>
      <c r="W1975">
        <v>10</v>
      </c>
      <c r="X1975">
        <v>10</v>
      </c>
      <c r="Y1975" s="145">
        <v>10</v>
      </c>
      <c r="Z1975">
        <v>10</v>
      </c>
      <c r="AA1975">
        <v>10</v>
      </c>
    </row>
    <row r="1976" spans="1:27" x14ac:dyDescent="0.2">
      <c r="A1976" s="89">
        <f>VLOOKUP(C1976,TabellenBDFS!$B$4:$C$2717,2,FALSE)</f>
        <v>276</v>
      </c>
      <c r="B1976" t="str">
        <f t="shared" si="33"/>
        <v>2766</v>
      </c>
      <c r="C1976" t="s">
        <v>283</v>
      </c>
      <c r="D1976">
        <v>6</v>
      </c>
      <c r="E1976">
        <v>90</v>
      </c>
      <c r="F1976">
        <v>90</v>
      </c>
      <c r="G1976">
        <v>100</v>
      </c>
      <c r="H1976">
        <v>110</v>
      </c>
      <c r="I1976">
        <v>110</v>
      </c>
      <c r="J1976">
        <v>100</v>
      </c>
      <c r="K1976">
        <v>110</v>
      </c>
      <c r="L1976">
        <v>110</v>
      </c>
      <c r="M1976">
        <v>100</v>
      </c>
      <c r="N1976">
        <v>100</v>
      </c>
      <c r="O1976">
        <v>90</v>
      </c>
      <c r="P1976">
        <v>90</v>
      </c>
      <c r="Q1976">
        <v>80</v>
      </c>
      <c r="R1976">
        <v>70</v>
      </c>
      <c r="S1976">
        <v>70</v>
      </c>
      <c r="T1976">
        <v>80</v>
      </c>
      <c r="U1976">
        <v>80</v>
      </c>
      <c r="V1976">
        <v>80</v>
      </c>
      <c r="W1976">
        <v>80</v>
      </c>
      <c r="X1976">
        <v>80</v>
      </c>
      <c r="Y1976" s="145">
        <v>80</v>
      </c>
      <c r="Z1976">
        <v>80</v>
      </c>
      <c r="AA1976">
        <v>80</v>
      </c>
    </row>
    <row r="1977" spans="1:27" x14ac:dyDescent="0.2">
      <c r="A1977" s="89">
        <f>VLOOKUP(C1977,TabellenBDFS!$B$4:$C$2717,2,FALSE)</f>
        <v>276</v>
      </c>
      <c r="B1977" t="str">
        <f t="shared" si="33"/>
        <v>2767</v>
      </c>
      <c r="C1977" t="s">
        <v>283</v>
      </c>
      <c r="D1977">
        <v>7</v>
      </c>
      <c r="E1977">
        <v>40</v>
      </c>
      <c r="F1977">
        <v>40</v>
      </c>
      <c r="G1977">
        <v>40</v>
      </c>
      <c r="H1977">
        <v>50</v>
      </c>
      <c r="I1977">
        <v>40</v>
      </c>
      <c r="J1977">
        <v>50</v>
      </c>
      <c r="K1977">
        <v>40</v>
      </c>
      <c r="L1977">
        <v>50</v>
      </c>
      <c r="M1977">
        <v>50</v>
      </c>
      <c r="N1977">
        <v>50</v>
      </c>
      <c r="O1977">
        <v>50</v>
      </c>
      <c r="P1977">
        <v>60</v>
      </c>
      <c r="Q1977">
        <v>60</v>
      </c>
      <c r="R1977">
        <v>60</v>
      </c>
      <c r="S1977">
        <v>70</v>
      </c>
      <c r="T1977">
        <v>80</v>
      </c>
      <c r="U1977">
        <v>70</v>
      </c>
      <c r="V1977">
        <v>80</v>
      </c>
      <c r="W1977">
        <v>90</v>
      </c>
      <c r="X1977">
        <v>90</v>
      </c>
      <c r="Y1977" s="145">
        <v>90</v>
      </c>
      <c r="Z1977">
        <v>90</v>
      </c>
      <c r="AA1977">
        <v>100</v>
      </c>
    </row>
    <row r="1978" spans="1:27" x14ac:dyDescent="0.2">
      <c r="A1978" s="89">
        <f>VLOOKUP(C1978,TabellenBDFS!$B$4:$C$2717,2,FALSE)</f>
        <v>277</v>
      </c>
      <c r="B1978" t="str">
        <f t="shared" si="33"/>
        <v>2771</v>
      </c>
      <c r="C1978" t="s">
        <v>284</v>
      </c>
      <c r="D1978">
        <v>1</v>
      </c>
      <c r="E1978">
        <v>350</v>
      </c>
      <c r="F1978">
        <v>340</v>
      </c>
      <c r="G1978">
        <v>360</v>
      </c>
      <c r="H1978">
        <v>360</v>
      </c>
      <c r="I1978">
        <v>360</v>
      </c>
      <c r="J1978">
        <v>370</v>
      </c>
      <c r="K1978">
        <v>350</v>
      </c>
      <c r="L1978">
        <v>390</v>
      </c>
      <c r="M1978">
        <v>410</v>
      </c>
      <c r="N1978">
        <v>430</v>
      </c>
      <c r="O1978">
        <v>460</v>
      </c>
      <c r="P1978">
        <v>460</v>
      </c>
      <c r="Q1978">
        <v>470</v>
      </c>
      <c r="R1978">
        <v>480</v>
      </c>
      <c r="S1978">
        <v>470</v>
      </c>
      <c r="T1978">
        <v>520</v>
      </c>
      <c r="U1978">
        <v>540</v>
      </c>
      <c r="V1978">
        <v>520</v>
      </c>
      <c r="W1978">
        <v>530</v>
      </c>
      <c r="X1978">
        <v>530</v>
      </c>
      <c r="Y1978" s="145">
        <v>510</v>
      </c>
      <c r="Z1978">
        <v>500</v>
      </c>
      <c r="AA1978">
        <v>500</v>
      </c>
    </row>
    <row r="1979" spans="1:27" x14ac:dyDescent="0.2">
      <c r="A1979" s="89">
        <f>VLOOKUP(C1979,TabellenBDFS!$B$4:$C$2717,2,FALSE)</f>
        <v>277</v>
      </c>
      <c r="B1979" t="str">
        <f t="shared" si="33"/>
        <v>2772</v>
      </c>
      <c r="C1979" t="s">
        <v>284</v>
      </c>
      <c r="D1979">
        <v>2</v>
      </c>
      <c r="E1979">
        <v>70</v>
      </c>
      <c r="F1979">
        <v>60</v>
      </c>
      <c r="G1979">
        <v>60</v>
      </c>
      <c r="H1979">
        <v>60</v>
      </c>
      <c r="I1979">
        <v>50</v>
      </c>
      <c r="J1979">
        <v>50</v>
      </c>
      <c r="K1979">
        <v>50</v>
      </c>
      <c r="L1979">
        <v>50</v>
      </c>
      <c r="M1979">
        <v>40</v>
      </c>
      <c r="N1979">
        <v>40</v>
      </c>
      <c r="O1979">
        <v>30</v>
      </c>
      <c r="P1979">
        <v>30</v>
      </c>
      <c r="Q1979">
        <v>30</v>
      </c>
      <c r="R1979">
        <v>30</v>
      </c>
      <c r="S1979">
        <v>30</v>
      </c>
      <c r="T1979">
        <v>30</v>
      </c>
      <c r="U1979">
        <v>20</v>
      </c>
      <c r="V1979">
        <v>20</v>
      </c>
      <c r="W1979">
        <v>20</v>
      </c>
      <c r="X1979">
        <v>20</v>
      </c>
      <c r="Y1979" s="145">
        <v>10</v>
      </c>
      <c r="Z1979">
        <v>10</v>
      </c>
      <c r="AA1979">
        <v>10</v>
      </c>
    </row>
    <row r="1980" spans="1:27" x14ac:dyDescent="0.2">
      <c r="A1980" s="89">
        <f>VLOOKUP(C1980,TabellenBDFS!$B$4:$C$2717,2,FALSE)</f>
        <v>277</v>
      </c>
      <c r="B1980" t="str">
        <f t="shared" si="33"/>
        <v>2773</v>
      </c>
      <c r="C1980" t="s">
        <v>284</v>
      </c>
      <c r="D1980">
        <v>3</v>
      </c>
      <c r="E1980">
        <v>0</v>
      </c>
      <c r="F1980">
        <v>0</v>
      </c>
      <c r="G1980">
        <v>10</v>
      </c>
      <c r="H1980">
        <v>10</v>
      </c>
      <c r="I1980">
        <v>20</v>
      </c>
      <c r="J1980">
        <v>20</v>
      </c>
      <c r="K1980">
        <v>20</v>
      </c>
      <c r="L1980">
        <v>30</v>
      </c>
      <c r="M1980">
        <v>40</v>
      </c>
      <c r="N1980">
        <v>50</v>
      </c>
      <c r="O1980">
        <v>70</v>
      </c>
      <c r="P1980">
        <v>70</v>
      </c>
      <c r="Q1980">
        <v>70</v>
      </c>
      <c r="R1980">
        <v>70</v>
      </c>
      <c r="S1980">
        <v>60</v>
      </c>
      <c r="T1980">
        <v>80</v>
      </c>
      <c r="U1980">
        <v>70</v>
      </c>
      <c r="V1980">
        <v>90</v>
      </c>
      <c r="W1980">
        <v>90</v>
      </c>
      <c r="X1980">
        <v>90</v>
      </c>
      <c r="Y1980" s="145">
        <v>90</v>
      </c>
      <c r="Z1980">
        <v>90</v>
      </c>
      <c r="AA1980">
        <v>90</v>
      </c>
    </row>
    <row r="1981" spans="1:27" x14ac:dyDescent="0.2">
      <c r="A1981" s="89">
        <f>VLOOKUP(C1981,TabellenBDFS!$B$4:$C$2717,2,FALSE)</f>
        <v>277</v>
      </c>
      <c r="B1981" t="str">
        <f t="shared" si="33"/>
        <v>2774</v>
      </c>
      <c r="C1981" t="s">
        <v>284</v>
      </c>
      <c r="D1981">
        <v>4</v>
      </c>
      <c r="E1981">
        <v>0</v>
      </c>
      <c r="F1981">
        <v>0</v>
      </c>
      <c r="G1981">
        <v>0</v>
      </c>
      <c r="H1981">
        <v>0</v>
      </c>
      <c r="I1981">
        <v>0</v>
      </c>
      <c r="J1981">
        <v>0</v>
      </c>
      <c r="K1981">
        <v>0</v>
      </c>
      <c r="L1981">
        <v>20</v>
      </c>
      <c r="M1981">
        <v>20</v>
      </c>
      <c r="N1981">
        <v>20</v>
      </c>
      <c r="O1981">
        <v>30</v>
      </c>
      <c r="P1981">
        <v>20</v>
      </c>
      <c r="Q1981">
        <v>30</v>
      </c>
      <c r="R1981">
        <v>30</v>
      </c>
      <c r="S1981">
        <v>20</v>
      </c>
      <c r="T1981">
        <v>30</v>
      </c>
      <c r="U1981">
        <v>20</v>
      </c>
      <c r="V1981">
        <v>20</v>
      </c>
      <c r="W1981">
        <v>20</v>
      </c>
      <c r="X1981">
        <v>20</v>
      </c>
      <c r="Y1981" s="145">
        <v>20</v>
      </c>
      <c r="Z1981">
        <v>20</v>
      </c>
      <c r="AA1981">
        <v>20</v>
      </c>
    </row>
    <row r="1982" spans="1:27" x14ac:dyDescent="0.2">
      <c r="A1982" s="89">
        <f>VLOOKUP(C1982,TabellenBDFS!$B$4:$C$2717,2,FALSE)</f>
        <v>277</v>
      </c>
      <c r="B1982" t="str">
        <f t="shared" si="33"/>
        <v>2775</v>
      </c>
      <c r="C1982" t="s">
        <v>284</v>
      </c>
      <c r="D1982">
        <v>5</v>
      </c>
      <c r="E1982">
        <v>10</v>
      </c>
      <c r="F1982">
        <v>10</v>
      </c>
      <c r="G1982">
        <v>10</v>
      </c>
      <c r="H1982">
        <v>20</v>
      </c>
      <c r="I1982">
        <v>20</v>
      </c>
      <c r="J1982">
        <v>20</v>
      </c>
      <c r="K1982">
        <v>20</v>
      </c>
      <c r="L1982">
        <v>20</v>
      </c>
      <c r="M1982">
        <v>20</v>
      </c>
      <c r="N1982">
        <v>20</v>
      </c>
      <c r="O1982">
        <v>20</v>
      </c>
      <c r="P1982">
        <v>20</v>
      </c>
      <c r="Q1982">
        <v>20</v>
      </c>
      <c r="R1982">
        <v>20</v>
      </c>
      <c r="S1982">
        <v>20</v>
      </c>
      <c r="T1982">
        <v>20</v>
      </c>
      <c r="U1982">
        <v>20</v>
      </c>
      <c r="V1982">
        <v>10</v>
      </c>
      <c r="W1982">
        <v>20</v>
      </c>
      <c r="X1982">
        <v>20</v>
      </c>
      <c r="Y1982" s="145">
        <v>20</v>
      </c>
      <c r="Z1982">
        <v>20</v>
      </c>
      <c r="AA1982">
        <v>20</v>
      </c>
    </row>
    <row r="1983" spans="1:27" x14ac:dyDescent="0.2">
      <c r="A1983" s="89">
        <f>VLOOKUP(C1983,TabellenBDFS!$B$4:$C$2717,2,FALSE)</f>
        <v>277</v>
      </c>
      <c r="B1983" t="str">
        <f t="shared" si="33"/>
        <v>2776</v>
      </c>
      <c r="C1983" t="s">
        <v>284</v>
      </c>
      <c r="D1983">
        <v>6</v>
      </c>
      <c r="E1983">
        <v>160</v>
      </c>
      <c r="F1983">
        <v>150</v>
      </c>
      <c r="G1983">
        <v>150</v>
      </c>
      <c r="H1983">
        <v>160</v>
      </c>
      <c r="I1983">
        <v>160</v>
      </c>
      <c r="J1983">
        <v>160</v>
      </c>
      <c r="K1983">
        <v>160</v>
      </c>
      <c r="L1983">
        <v>170</v>
      </c>
      <c r="M1983">
        <v>180</v>
      </c>
      <c r="N1983">
        <v>200</v>
      </c>
      <c r="O1983">
        <v>210</v>
      </c>
      <c r="P1983">
        <v>220</v>
      </c>
      <c r="Q1983">
        <v>220</v>
      </c>
      <c r="R1983">
        <v>230</v>
      </c>
      <c r="S1983">
        <v>230</v>
      </c>
      <c r="T1983">
        <v>250</v>
      </c>
      <c r="U1983">
        <v>260</v>
      </c>
      <c r="V1983">
        <v>270</v>
      </c>
      <c r="W1983">
        <v>270</v>
      </c>
      <c r="X1983">
        <v>270</v>
      </c>
      <c r="Y1983" s="145">
        <v>260</v>
      </c>
      <c r="Z1983">
        <v>260</v>
      </c>
      <c r="AA1983">
        <v>260</v>
      </c>
    </row>
    <row r="1984" spans="1:27" x14ac:dyDescent="0.2">
      <c r="A1984" s="89">
        <f>VLOOKUP(C1984,TabellenBDFS!$B$4:$C$2717,2,FALSE)</f>
        <v>277</v>
      </c>
      <c r="B1984" t="str">
        <f t="shared" si="33"/>
        <v>2777</v>
      </c>
      <c r="C1984" t="s">
        <v>284</v>
      </c>
      <c r="D1984">
        <v>7</v>
      </c>
      <c r="E1984">
        <v>110</v>
      </c>
      <c r="F1984">
        <v>110</v>
      </c>
      <c r="G1984">
        <v>120</v>
      </c>
      <c r="H1984">
        <v>100</v>
      </c>
      <c r="I1984">
        <v>110</v>
      </c>
      <c r="J1984">
        <v>110</v>
      </c>
      <c r="K1984">
        <v>100</v>
      </c>
      <c r="L1984">
        <v>110</v>
      </c>
      <c r="M1984">
        <v>110</v>
      </c>
      <c r="N1984">
        <v>110</v>
      </c>
      <c r="O1984">
        <v>120</v>
      </c>
      <c r="P1984">
        <v>100</v>
      </c>
      <c r="Q1984">
        <v>100</v>
      </c>
      <c r="R1984">
        <v>100</v>
      </c>
      <c r="S1984">
        <v>110</v>
      </c>
      <c r="T1984">
        <v>120</v>
      </c>
      <c r="U1984">
        <v>140</v>
      </c>
      <c r="V1984">
        <v>110</v>
      </c>
      <c r="W1984">
        <v>110</v>
      </c>
      <c r="X1984">
        <v>110</v>
      </c>
      <c r="Y1984" s="145">
        <v>100</v>
      </c>
      <c r="Z1984">
        <v>100</v>
      </c>
      <c r="AA1984">
        <v>90</v>
      </c>
    </row>
    <row r="1985" spans="1:27" x14ac:dyDescent="0.2">
      <c r="A1985" s="89">
        <f>VLOOKUP(C1985,TabellenBDFS!$B$4:$C$2717,2,FALSE)</f>
        <v>278</v>
      </c>
      <c r="B1985" t="str">
        <f t="shared" si="33"/>
        <v>2781</v>
      </c>
      <c r="C1985" t="s">
        <v>285</v>
      </c>
      <c r="D1985">
        <v>1</v>
      </c>
      <c r="E1985">
        <v>40</v>
      </c>
      <c r="F1985">
        <v>40</v>
      </c>
      <c r="G1985">
        <v>40</v>
      </c>
      <c r="H1985">
        <v>40</v>
      </c>
      <c r="I1985">
        <v>40</v>
      </c>
      <c r="J1985">
        <v>40</v>
      </c>
      <c r="K1985">
        <v>40</v>
      </c>
      <c r="L1985">
        <v>40</v>
      </c>
      <c r="M1985">
        <v>50</v>
      </c>
      <c r="N1985">
        <v>40</v>
      </c>
      <c r="O1985">
        <v>50</v>
      </c>
      <c r="P1985">
        <v>50</v>
      </c>
      <c r="Q1985">
        <v>60</v>
      </c>
      <c r="R1985">
        <v>60</v>
      </c>
      <c r="S1985">
        <v>60</v>
      </c>
      <c r="T1985">
        <v>70</v>
      </c>
      <c r="U1985">
        <v>70</v>
      </c>
      <c r="V1985">
        <v>70</v>
      </c>
      <c r="W1985">
        <v>70</v>
      </c>
      <c r="X1985">
        <v>70</v>
      </c>
      <c r="Y1985" s="145">
        <v>70</v>
      </c>
      <c r="Z1985">
        <v>60</v>
      </c>
      <c r="AA1985">
        <v>70</v>
      </c>
    </row>
    <row r="1986" spans="1:27" x14ac:dyDescent="0.2">
      <c r="A1986" s="89">
        <f>VLOOKUP(C1986,TabellenBDFS!$B$4:$C$2717,2,FALSE)</f>
        <v>278</v>
      </c>
      <c r="B1986" t="str">
        <f t="shared" si="33"/>
        <v>2782</v>
      </c>
      <c r="C1986" t="s">
        <v>285</v>
      </c>
      <c r="D1986">
        <v>2</v>
      </c>
      <c r="E1986">
        <v>0</v>
      </c>
      <c r="F1986">
        <v>10</v>
      </c>
      <c r="G1986">
        <v>10</v>
      </c>
      <c r="H1986">
        <v>10</v>
      </c>
      <c r="I1986">
        <v>10</v>
      </c>
      <c r="J1986">
        <v>10</v>
      </c>
      <c r="K1986">
        <v>10</v>
      </c>
      <c r="L1986">
        <v>10</v>
      </c>
      <c r="M1986">
        <v>10</v>
      </c>
      <c r="N1986">
        <v>10</v>
      </c>
      <c r="O1986">
        <v>10</v>
      </c>
      <c r="P1986">
        <v>10</v>
      </c>
      <c r="Q1986">
        <v>10</v>
      </c>
      <c r="R1986">
        <v>10</v>
      </c>
      <c r="S1986">
        <v>10</v>
      </c>
      <c r="T1986">
        <v>10</v>
      </c>
      <c r="U1986">
        <v>10</v>
      </c>
      <c r="V1986">
        <v>10</v>
      </c>
      <c r="W1986">
        <v>10</v>
      </c>
      <c r="X1986">
        <v>10</v>
      </c>
      <c r="Y1986" s="145">
        <v>10</v>
      </c>
      <c r="Z1986">
        <v>0</v>
      </c>
      <c r="AA1986">
        <v>0</v>
      </c>
    </row>
    <row r="1987" spans="1:27" x14ac:dyDescent="0.2">
      <c r="A1987" s="89">
        <f>VLOOKUP(C1987,TabellenBDFS!$B$4:$C$2717,2,FALSE)</f>
        <v>278</v>
      </c>
      <c r="B1987" t="str">
        <f t="shared" si="33"/>
        <v>2783</v>
      </c>
      <c r="C1987" t="s">
        <v>285</v>
      </c>
      <c r="D1987">
        <v>3</v>
      </c>
      <c r="E1987">
        <v>0</v>
      </c>
      <c r="F1987">
        <v>0</v>
      </c>
      <c r="G1987">
        <v>0</v>
      </c>
      <c r="H1987">
        <v>0</v>
      </c>
      <c r="I1987">
        <v>0</v>
      </c>
      <c r="J1987">
        <v>0</v>
      </c>
      <c r="K1987">
        <v>0</v>
      </c>
      <c r="L1987">
        <v>0</v>
      </c>
      <c r="M1987">
        <v>0</v>
      </c>
      <c r="N1987">
        <v>0</v>
      </c>
      <c r="O1987">
        <v>0</v>
      </c>
      <c r="P1987">
        <v>0</v>
      </c>
      <c r="Q1987">
        <v>0</v>
      </c>
      <c r="R1987">
        <v>0</v>
      </c>
      <c r="S1987">
        <v>0</v>
      </c>
      <c r="T1987">
        <v>0</v>
      </c>
      <c r="U1987">
        <v>0</v>
      </c>
      <c r="V1987">
        <v>0</v>
      </c>
      <c r="W1987">
        <v>0</v>
      </c>
      <c r="X1987">
        <v>0</v>
      </c>
      <c r="Y1987" s="145">
        <v>0</v>
      </c>
      <c r="Z1987">
        <v>0</v>
      </c>
      <c r="AA1987">
        <v>0</v>
      </c>
    </row>
    <row r="1988" spans="1:27" x14ac:dyDescent="0.2">
      <c r="A1988" s="89">
        <f>VLOOKUP(C1988,TabellenBDFS!$B$4:$C$2717,2,FALSE)</f>
        <v>278</v>
      </c>
      <c r="B1988" t="str">
        <f t="shared" si="33"/>
        <v>2784</v>
      </c>
      <c r="C1988" t="s">
        <v>285</v>
      </c>
      <c r="D1988">
        <v>4</v>
      </c>
      <c r="E1988">
        <v>0</v>
      </c>
      <c r="F1988">
        <v>0</v>
      </c>
      <c r="G1988">
        <v>0</v>
      </c>
      <c r="H1988">
        <v>0</v>
      </c>
      <c r="I1988">
        <v>0</v>
      </c>
      <c r="J1988">
        <v>0</v>
      </c>
      <c r="K1988">
        <v>0</v>
      </c>
      <c r="L1988">
        <v>0</v>
      </c>
      <c r="M1988">
        <v>0</v>
      </c>
      <c r="N1988">
        <v>0</v>
      </c>
      <c r="O1988">
        <v>0</v>
      </c>
      <c r="P1988">
        <v>0</v>
      </c>
      <c r="Q1988">
        <v>0</v>
      </c>
      <c r="R1988">
        <v>0</v>
      </c>
      <c r="S1988">
        <v>0</v>
      </c>
      <c r="T1988">
        <v>0</v>
      </c>
      <c r="U1988">
        <v>0</v>
      </c>
      <c r="V1988">
        <v>0</v>
      </c>
      <c r="W1988">
        <v>0</v>
      </c>
      <c r="X1988">
        <v>0</v>
      </c>
      <c r="Y1988" s="145">
        <v>0</v>
      </c>
      <c r="Z1988">
        <v>0</v>
      </c>
      <c r="AA1988">
        <v>0</v>
      </c>
    </row>
    <row r="1989" spans="1:27" x14ac:dyDescent="0.2">
      <c r="A1989" s="89">
        <f>VLOOKUP(C1989,TabellenBDFS!$B$4:$C$2717,2,FALSE)</f>
        <v>278</v>
      </c>
      <c r="B1989" t="str">
        <f t="shared" si="33"/>
        <v>2785</v>
      </c>
      <c r="C1989" t="s">
        <v>285</v>
      </c>
      <c r="D1989">
        <v>5</v>
      </c>
      <c r="E1989">
        <v>0</v>
      </c>
      <c r="F1989">
        <v>0</v>
      </c>
      <c r="G1989">
        <v>0</v>
      </c>
      <c r="H1989">
        <v>0</v>
      </c>
      <c r="I1989">
        <v>0</v>
      </c>
      <c r="J1989">
        <v>0</v>
      </c>
      <c r="K1989">
        <v>0</v>
      </c>
      <c r="L1989">
        <v>0</v>
      </c>
      <c r="M1989">
        <v>0</v>
      </c>
      <c r="N1989">
        <v>0</v>
      </c>
      <c r="O1989">
        <v>0</v>
      </c>
      <c r="P1989">
        <v>0</v>
      </c>
      <c r="Q1989">
        <v>0</v>
      </c>
      <c r="R1989">
        <v>0</v>
      </c>
      <c r="S1989">
        <v>0</v>
      </c>
      <c r="T1989">
        <v>0</v>
      </c>
      <c r="U1989">
        <v>0</v>
      </c>
      <c r="V1989">
        <v>0</v>
      </c>
      <c r="W1989">
        <v>0</v>
      </c>
      <c r="X1989">
        <v>0</v>
      </c>
      <c r="Y1989" s="145">
        <v>0</v>
      </c>
      <c r="Z1989">
        <v>0</v>
      </c>
      <c r="AA1989">
        <v>0</v>
      </c>
    </row>
    <row r="1990" spans="1:27" x14ac:dyDescent="0.2">
      <c r="A1990" s="89">
        <f>VLOOKUP(C1990,TabellenBDFS!$B$4:$C$2717,2,FALSE)</f>
        <v>278</v>
      </c>
      <c r="B1990" t="str">
        <f t="shared" si="33"/>
        <v>2786</v>
      </c>
      <c r="C1990" t="s">
        <v>285</v>
      </c>
      <c r="D1990">
        <v>6</v>
      </c>
      <c r="E1990">
        <v>20</v>
      </c>
      <c r="F1990">
        <v>20</v>
      </c>
      <c r="G1990">
        <v>20</v>
      </c>
      <c r="H1990">
        <v>20</v>
      </c>
      <c r="I1990">
        <v>20</v>
      </c>
      <c r="J1990">
        <v>20</v>
      </c>
      <c r="K1990">
        <v>20</v>
      </c>
      <c r="L1990">
        <v>20</v>
      </c>
      <c r="M1990">
        <v>30</v>
      </c>
      <c r="N1990">
        <v>20</v>
      </c>
      <c r="O1990">
        <v>20</v>
      </c>
      <c r="P1990">
        <v>30</v>
      </c>
      <c r="Q1990">
        <v>30</v>
      </c>
      <c r="R1990">
        <v>30</v>
      </c>
      <c r="S1990">
        <v>40</v>
      </c>
      <c r="T1990">
        <v>40</v>
      </c>
      <c r="U1990">
        <v>40</v>
      </c>
      <c r="V1990">
        <v>40</v>
      </c>
      <c r="W1990">
        <v>40</v>
      </c>
      <c r="X1990">
        <v>40</v>
      </c>
      <c r="Y1990" s="145">
        <v>40</v>
      </c>
      <c r="Z1990">
        <v>40</v>
      </c>
      <c r="AA1990">
        <v>40</v>
      </c>
    </row>
    <row r="1991" spans="1:27" x14ac:dyDescent="0.2">
      <c r="A1991" s="89">
        <f>VLOOKUP(C1991,TabellenBDFS!$B$4:$C$2717,2,FALSE)</f>
        <v>278</v>
      </c>
      <c r="B1991" t="str">
        <f t="shared" si="33"/>
        <v>2787</v>
      </c>
      <c r="C1991" t="s">
        <v>285</v>
      </c>
      <c r="D1991">
        <v>7</v>
      </c>
      <c r="E1991">
        <v>10</v>
      </c>
      <c r="F1991">
        <v>10</v>
      </c>
      <c r="G1991">
        <v>10</v>
      </c>
      <c r="H1991">
        <v>10</v>
      </c>
      <c r="I1991">
        <v>10</v>
      </c>
      <c r="J1991">
        <v>10</v>
      </c>
      <c r="K1991">
        <v>10</v>
      </c>
      <c r="L1991">
        <v>20</v>
      </c>
      <c r="M1991">
        <v>20</v>
      </c>
      <c r="N1991">
        <v>20</v>
      </c>
      <c r="O1991">
        <v>20</v>
      </c>
      <c r="P1991">
        <v>20</v>
      </c>
      <c r="Q1991">
        <v>20</v>
      </c>
      <c r="R1991">
        <v>20</v>
      </c>
      <c r="S1991">
        <v>20</v>
      </c>
      <c r="T1991">
        <v>20</v>
      </c>
      <c r="U1991">
        <v>20</v>
      </c>
      <c r="V1991">
        <v>20</v>
      </c>
      <c r="W1991">
        <v>20</v>
      </c>
      <c r="X1991">
        <v>20</v>
      </c>
      <c r="Y1991" s="145">
        <v>20</v>
      </c>
      <c r="Z1991">
        <v>20</v>
      </c>
      <c r="AA1991">
        <v>20</v>
      </c>
    </row>
    <row r="1992" spans="1:27" x14ac:dyDescent="0.2">
      <c r="A1992" s="89">
        <f>VLOOKUP(C1992,TabellenBDFS!$B$4:$C$2717,2,FALSE)</f>
        <v>279</v>
      </c>
      <c r="B1992" t="str">
        <f t="shared" si="33"/>
        <v>2791</v>
      </c>
      <c r="C1992" t="s">
        <v>286</v>
      </c>
      <c r="D1992">
        <v>1</v>
      </c>
      <c r="E1992">
        <v>2990</v>
      </c>
      <c r="F1992">
        <v>2990</v>
      </c>
      <c r="G1992">
        <v>2960</v>
      </c>
      <c r="H1992">
        <v>2940</v>
      </c>
      <c r="I1992">
        <v>2960</v>
      </c>
      <c r="J1992">
        <v>2930</v>
      </c>
      <c r="K1992">
        <v>3000</v>
      </c>
      <c r="L1992">
        <v>2930</v>
      </c>
      <c r="M1992">
        <v>2630</v>
      </c>
      <c r="N1992">
        <v>2620</v>
      </c>
      <c r="O1992">
        <v>2560</v>
      </c>
      <c r="P1992">
        <v>2500</v>
      </c>
      <c r="Q1992">
        <v>2570</v>
      </c>
      <c r="R1992">
        <v>2570</v>
      </c>
      <c r="S1992">
        <v>2590</v>
      </c>
      <c r="T1992">
        <v>2700</v>
      </c>
      <c r="U1992">
        <v>2710</v>
      </c>
      <c r="V1992">
        <v>2770</v>
      </c>
      <c r="W1992">
        <v>2480</v>
      </c>
      <c r="X1992">
        <v>2520</v>
      </c>
      <c r="Y1992" s="145">
        <v>2490</v>
      </c>
      <c r="Z1992">
        <v>2450</v>
      </c>
      <c r="AA1992">
        <v>2400</v>
      </c>
    </row>
    <row r="1993" spans="1:27" x14ac:dyDescent="0.2">
      <c r="A1993" s="89">
        <f>VLOOKUP(C1993,TabellenBDFS!$B$4:$C$2717,2,FALSE)</f>
        <v>279</v>
      </c>
      <c r="B1993" t="str">
        <f t="shared" si="33"/>
        <v>2792</v>
      </c>
      <c r="C1993" t="s">
        <v>286</v>
      </c>
      <c r="D1993">
        <v>2</v>
      </c>
      <c r="E1993">
        <v>1340</v>
      </c>
      <c r="F1993">
        <v>1380</v>
      </c>
      <c r="G1993">
        <v>1340</v>
      </c>
      <c r="H1993">
        <v>1340</v>
      </c>
      <c r="I1993">
        <v>1410</v>
      </c>
      <c r="J1993">
        <v>1380</v>
      </c>
      <c r="K1993">
        <v>1340</v>
      </c>
      <c r="L1993">
        <v>1230</v>
      </c>
      <c r="M1993">
        <v>1020</v>
      </c>
      <c r="N1993">
        <v>980</v>
      </c>
      <c r="O1993">
        <v>950</v>
      </c>
      <c r="P1993">
        <v>900</v>
      </c>
      <c r="Q1993">
        <v>880</v>
      </c>
      <c r="R1993">
        <v>850</v>
      </c>
      <c r="S1993">
        <v>830</v>
      </c>
      <c r="T1993">
        <v>810</v>
      </c>
      <c r="U1993">
        <v>800</v>
      </c>
      <c r="V1993">
        <v>770</v>
      </c>
      <c r="W1993">
        <v>610</v>
      </c>
      <c r="X1993">
        <v>590</v>
      </c>
      <c r="Y1993" s="145">
        <v>580</v>
      </c>
      <c r="Z1993">
        <v>570</v>
      </c>
      <c r="AA1993">
        <v>540</v>
      </c>
    </row>
    <row r="1994" spans="1:27" x14ac:dyDescent="0.2">
      <c r="A1994" s="89">
        <f>VLOOKUP(C1994,TabellenBDFS!$B$4:$C$2717,2,FALSE)</f>
        <v>279</v>
      </c>
      <c r="B1994" t="str">
        <f t="shared" si="33"/>
        <v>2793</v>
      </c>
      <c r="C1994" t="s">
        <v>286</v>
      </c>
      <c r="D1994">
        <v>3</v>
      </c>
      <c r="E1994">
        <v>10</v>
      </c>
      <c r="F1994">
        <v>20</v>
      </c>
      <c r="G1994">
        <v>40</v>
      </c>
      <c r="H1994">
        <v>60</v>
      </c>
      <c r="I1994">
        <v>80</v>
      </c>
      <c r="J1994">
        <v>100</v>
      </c>
      <c r="K1994">
        <v>140</v>
      </c>
      <c r="L1994">
        <v>190</v>
      </c>
      <c r="M1994">
        <v>230</v>
      </c>
      <c r="N1994">
        <v>260</v>
      </c>
      <c r="O1994">
        <v>260</v>
      </c>
      <c r="P1994">
        <v>280</v>
      </c>
      <c r="Q1994">
        <v>270</v>
      </c>
      <c r="R1994">
        <v>280</v>
      </c>
      <c r="S1994">
        <v>280</v>
      </c>
      <c r="T1994">
        <v>310</v>
      </c>
      <c r="U1994">
        <v>370</v>
      </c>
      <c r="V1994">
        <v>430</v>
      </c>
      <c r="W1994">
        <v>490</v>
      </c>
      <c r="X1994">
        <v>540</v>
      </c>
      <c r="Y1994" s="145">
        <v>570</v>
      </c>
      <c r="Z1994">
        <v>590</v>
      </c>
      <c r="AA1994">
        <v>610</v>
      </c>
    </row>
    <row r="1995" spans="1:27" x14ac:dyDescent="0.2">
      <c r="A1995" s="89">
        <f>VLOOKUP(C1995,TabellenBDFS!$B$4:$C$2717,2,FALSE)</f>
        <v>279</v>
      </c>
      <c r="B1995" t="str">
        <f t="shared" ref="B1995:B2058" si="34">CONCATENATE(A1995,D1995)</f>
        <v>2794</v>
      </c>
      <c r="C1995" t="s">
        <v>286</v>
      </c>
      <c r="D1995">
        <v>4</v>
      </c>
      <c r="E1995">
        <v>0</v>
      </c>
      <c r="F1995">
        <v>0</v>
      </c>
      <c r="G1995">
        <v>10</v>
      </c>
      <c r="H1995">
        <v>10</v>
      </c>
      <c r="I1995">
        <v>20</v>
      </c>
      <c r="J1995">
        <v>20</v>
      </c>
      <c r="K1995">
        <v>20</v>
      </c>
      <c r="L1995">
        <v>40</v>
      </c>
      <c r="M1995">
        <v>40</v>
      </c>
      <c r="N1995">
        <v>40</v>
      </c>
      <c r="O1995">
        <v>30</v>
      </c>
      <c r="P1995">
        <v>50</v>
      </c>
      <c r="Q1995">
        <v>140</v>
      </c>
      <c r="R1995">
        <v>150</v>
      </c>
      <c r="S1995">
        <v>150</v>
      </c>
      <c r="T1995">
        <v>170</v>
      </c>
      <c r="U1995">
        <v>170</v>
      </c>
      <c r="V1995">
        <v>200</v>
      </c>
      <c r="W1995">
        <v>220</v>
      </c>
      <c r="X1995">
        <v>210</v>
      </c>
      <c r="Y1995" s="145">
        <v>200</v>
      </c>
      <c r="Z1995">
        <v>190</v>
      </c>
      <c r="AA1995">
        <v>190</v>
      </c>
    </row>
    <row r="1996" spans="1:27" x14ac:dyDescent="0.2">
      <c r="A1996" s="89">
        <f>VLOOKUP(C1996,TabellenBDFS!$B$4:$C$2717,2,FALSE)</f>
        <v>279</v>
      </c>
      <c r="B1996" t="str">
        <f t="shared" si="34"/>
        <v>2795</v>
      </c>
      <c r="C1996" t="s">
        <v>286</v>
      </c>
      <c r="D1996">
        <v>5</v>
      </c>
      <c r="E1996">
        <v>150</v>
      </c>
      <c r="F1996">
        <v>160</v>
      </c>
      <c r="G1996">
        <v>150</v>
      </c>
      <c r="H1996">
        <v>150</v>
      </c>
      <c r="I1996">
        <v>150</v>
      </c>
      <c r="J1996">
        <v>140</v>
      </c>
      <c r="K1996">
        <v>130</v>
      </c>
      <c r="L1996">
        <v>130</v>
      </c>
      <c r="M1996">
        <v>120</v>
      </c>
      <c r="N1996">
        <v>120</v>
      </c>
      <c r="O1996">
        <v>120</v>
      </c>
      <c r="P1996">
        <v>110</v>
      </c>
      <c r="Q1996">
        <v>110</v>
      </c>
      <c r="R1996">
        <v>110</v>
      </c>
      <c r="S1996">
        <v>100</v>
      </c>
      <c r="T1996">
        <v>100</v>
      </c>
      <c r="U1996">
        <v>100</v>
      </c>
      <c r="V1996">
        <v>90</v>
      </c>
      <c r="W1996">
        <v>80</v>
      </c>
      <c r="X1996">
        <v>80</v>
      </c>
      <c r="Y1996" s="145">
        <v>40</v>
      </c>
      <c r="Z1996">
        <v>40</v>
      </c>
      <c r="AA1996">
        <v>10</v>
      </c>
    </row>
    <row r="1997" spans="1:27" x14ac:dyDescent="0.2">
      <c r="A1997" s="89">
        <f>VLOOKUP(C1997,TabellenBDFS!$B$4:$C$2717,2,FALSE)</f>
        <v>279</v>
      </c>
      <c r="B1997" t="str">
        <f t="shared" si="34"/>
        <v>2796</v>
      </c>
      <c r="C1997" t="s">
        <v>286</v>
      </c>
      <c r="D1997">
        <v>6</v>
      </c>
      <c r="E1997">
        <v>540</v>
      </c>
      <c r="F1997">
        <v>540</v>
      </c>
      <c r="G1997">
        <v>520</v>
      </c>
      <c r="H1997">
        <v>530</v>
      </c>
      <c r="I1997">
        <v>540</v>
      </c>
      <c r="J1997">
        <v>540</v>
      </c>
      <c r="K1997">
        <v>530</v>
      </c>
      <c r="L1997">
        <v>510</v>
      </c>
      <c r="M1997">
        <v>480</v>
      </c>
      <c r="N1997">
        <v>490</v>
      </c>
      <c r="O1997">
        <v>460</v>
      </c>
      <c r="P1997">
        <v>450</v>
      </c>
      <c r="Q1997">
        <v>460</v>
      </c>
      <c r="R1997">
        <v>470</v>
      </c>
      <c r="S1997">
        <v>460</v>
      </c>
      <c r="T1997">
        <v>470</v>
      </c>
      <c r="U1997">
        <v>460</v>
      </c>
      <c r="V1997">
        <v>460</v>
      </c>
      <c r="W1997">
        <v>350</v>
      </c>
      <c r="X1997">
        <v>350</v>
      </c>
      <c r="Y1997" s="145">
        <v>350</v>
      </c>
      <c r="Z1997">
        <v>340</v>
      </c>
      <c r="AA1997">
        <v>340</v>
      </c>
    </row>
    <row r="1998" spans="1:27" x14ac:dyDescent="0.2">
      <c r="A1998" s="89">
        <f>VLOOKUP(C1998,TabellenBDFS!$B$4:$C$2717,2,FALSE)</f>
        <v>279</v>
      </c>
      <c r="B1998" t="str">
        <f t="shared" si="34"/>
        <v>2797</v>
      </c>
      <c r="C1998" t="s">
        <v>286</v>
      </c>
      <c r="D1998">
        <v>7</v>
      </c>
      <c r="E1998">
        <v>950</v>
      </c>
      <c r="F1998">
        <v>890</v>
      </c>
      <c r="G1998">
        <v>890</v>
      </c>
      <c r="H1998">
        <v>850</v>
      </c>
      <c r="I1998">
        <v>770</v>
      </c>
      <c r="J1998">
        <v>760</v>
      </c>
      <c r="K1998">
        <v>830</v>
      </c>
      <c r="L1998">
        <v>840</v>
      </c>
      <c r="M1998">
        <v>750</v>
      </c>
      <c r="N1998">
        <v>740</v>
      </c>
      <c r="O1998">
        <v>740</v>
      </c>
      <c r="P1998">
        <v>710</v>
      </c>
      <c r="Q1998">
        <v>710</v>
      </c>
      <c r="R1998">
        <v>720</v>
      </c>
      <c r="S1998">
        <v>780</v>
      </c>
      <c r="T1998">
        <v>840</v>
      </c>
      <c r="U1998">
        <v>820</v>
      </c>
      <c r="V1998">
        <v>820</v>
      </c>
      <c r="W1998">
        <v>740</v>
      </c>
      <c r="X1998">
        <v>750</v>
      </c>
      <c r="Y1998" s="145">
        <v>750</v>
      </c>
      <c r="Z1998">
        <v>720</v>
      </c>
      <c r="AA1998">
        <v>720</v>
      </c>
    </row>
    <row r="1999" spans="1:27" x14ac:dyDescent="0.2">
      <c r="A1999" s="89">
        <f>VLOOKUP(C1999,TabellenBDFS!$B$4:$C$2717,2,FALSE)</f>
        <v>280</v>
      </c>
      <c r="B1999" t="str">
        <f t="shared" si="34"/>
        <v>2801</v>
      </c>
      <c r="C1999" t="s">
        <v>287</v>
      </c>
      <c r="D1999">
        <v>1</v>
      </c>
      <c r="E1999">
        <v>10</v>
      </c>
      <c r="F1999">
        <v>10</v>
      </c>
      <c r="G1999">
        <v>10</v>
      </c>
      <c r="H1999">
        <v>10</v>
      </c>
      <c r="I1999">
        <v>10</v>
      </c>
      <c r="J1999">
        <v>10</v>
      </c>
      <c r="K1999">
        <v>10</v>
      </c>
      <c r="L1999">
        <v>10</v>
      </c>
      <c r="M1999">
        <v>10</v>
      </c>
      <c r="N1999">
        <v>10</v>
      </c>
      <c r="O1999">
        <v>10</v>
      </c>
      <c r="P1999">
        <v>10</v>
      </c>
      <c r="Q1999">
        <v>10</v>
      </c>
      <c r="R1999">
        <v>10</v>
      </c>
      <c r="S1999">
        <v>10</v>
      </c>
      <c r="T1999">
        <v>10</v>
      </c>
      <c r="U1999">
        <v>10</v>
      </c>
      <c r="V1999">
        <v>10</v>
      </c>
      <c r="W1999">
        <v>10</v>
      </c>
      <c r="X1999">
        <v>10</v>
      </c>
      <c r="Y1999" s="145">
        <v>10</v>
      </c>
      <c r="Z1999">
        <v>10</v>
      </c>
      <c r="AA1999">
        <v>10</v>
      </c>
    </row>
    <row r="2000" spans="1:27" x14ac:dyDescent="0.2">
      <c r="A2000" s="89">
        <f>VLOOKUP(C2000,TabellenBDFS!$B$4:$C$2717,2,FALSE)</f>
        <v>280</v>
      </c>
      <c r="B2000" t="str">
        <f t="shared" si="34"/>
        <v>2802</v>
      </c>
      <c r="C2000" t="s">
        <v>287</v>
      </c>
      <c r="D2000">
        <v>2</v>
      </c>
      <c r="E2000">
        <v>0</v>
      </c>
      <c r="F2000">
        <v>0</v>
      </c>
      <c r="G2000">
        <v>0</v>
      </c>
      <c r="H2000">
        <v>0</v>
      </c>
      <c r="I2000">
        <v>0</v>
      </c>
      <c r="J2000">
        <v>0</v>
      </c>
      <c r="K2000">
        <v>0</v>
      </c>
      <c r="L2000">
        <v>0</v>
      </c>
      <c r="M2000">
        <v>0</v>
      </c>
      <c r="N2000">
        <v>0</v>
      </c>
      <c r="O2000">
        <v>0</v>
      </c>
      <c r="P2000">
        <v>0</v>
      </c>
      <c r="Q2000">
        <v>0</v>
      </c>
      <c r="R2000">
        <v>0</v>
      </c>
      <c r="S2000">
        <v>0</v>
      </c>
      <c r="T2000">
        <v>0</v>
      </c>
      <c r="U2000">
        <v>0</v>
      </c>
      <c r="V2000">
        <v>0</v>
      </c>
      <c r="W2000">
        <v>0</v>
      </c>
      <c r="X2000">
        <v>0</v>
      </c>
      <c r="Y2000" s="145">
        <v>0</v>
      </c>
      <c r="Z2000">
        <v>0</v>
      </c>
      <c r="AA2000">
        <v>0</v>
      </c>
    </row>
    <row r="2001" spans="1:27" x14ac:dyDescent="0.2">
      <c r="A2001" s="89">
        <f>VLOOKUP(C2001,TabellenBDFS!$B$4:$C$2717,2,FALSE)</f>
        <v>280</v>
      </c>
      <c r="B2001" t="str">
        <f t="shared" si="34"/>
        <v>2803</v>
      </c>
      <c r="C2001" t="s">
        <v>287</v>
      </c>
      <c r="D2001">
        <v>3</v>
      </c>
      <c r="E2001">
        <v>0</v>
      </c>
      <c r="F2001">
        <v>0</v>
      </c>
      <c r="G2001">
        <v>0</v>
      </c>
      <c r="H2001">
        <v>0</v>
      </c>
      <c r="I2001">
        <v>0</v>
      </c>
      <c r="J2001">
        <v>0</v>
      </c>
      <c r="K2001">
        <v>0</v>
      </c>
      <c r="L2001">
        <v>0</v>
      </c>
      <c r="M2001">
        <v>0</v>
      </c>
      <c r="N2001">
        <v>0</v>
      </c>
      <c r="O2001">
        <v>0</v>
      </c>
      <c r="P2001">
        <v>0</v>
      </c>
      <c r="Q2001">
        <v>0</v>
      </c>
      <c r="R2001">
        <v>0</v>
      </c>
      <c r="S2001">
        <v>0</v>
      </c>
      <c r="T2001">
        <v>0</v>
      </c>
      <c r="U2001">
        <v>0</v>
      </c>
      <c r="V2001">
        <v>0</v>
      </c>
      <c r="W2001">
        <v>0</v>
      </c>
      <c r="X2001">
        <v>0</v>
      </c>
      <c r="Y2001" s="145">
        <v>0</v>
      </c>
      <c r="Z2001">
        <v>0</v>
      </c>
      <c r="AA2001">
        <v>0</v>
      </c>
    </row>
    <row r="2002" spans="1:27" x14ac:dyDescent="0.2">
      <c r="A2002" s="89">
        <f>VLOOKUP(C2002,TabellenBDFS!$B$4:$C$2717,2,FALSE)</f>
        <v>280</v>
      </c>
      <c r="B2002" t="str">
        <f t="shared" si="34"/>
        <v>2804</v>
      </c>
      <c r="C2002" t="s">
        <v>287</v>
      </c>
      <c r="D2002">
        <v>4</v>
      </c>
      <c r="E2002">
        <v>0</v>
      </c>
      <c r="F2002">
        <v>0</v>
      </c>
      <c r="G2002">
        <v>0</v>
      </c>
      <c r="H2002">
        <v>0</v>
      </c>
      <c r="I2002">
        <v>0</v>
      </c>
      <c r="J2002">
        <v>0</v>
      </c>
      <c r="K2002">
        <v>0</v>
      </c>
      <c r="L2002">
        <v>0</v>
      </c>
      <c r="M2002">
        <v>0</v>
      </c>
      <c r="N2002">
        <v>0</v>
      </c>
      <c r="O2002">
        <v>0</v>
      </c>
      <c r="P2002">
        <v>0</v>
      </c>
      <c r="Q2002">
        <v>0</v>
      </c>
      <c r="R2002">
        <v>0</v>
      </c>
      <c r="S2002">
        <v>0</v>
      </c>
      <c r="T2002">
        <v>0</v>
      </c>
      <c r="U2002">
        <v>0</v>
      </c>
      <c r="V2002">
        <v>0</v>
      </c>
      <c r="W2002">
        <v>0</v>
      </c>
      <c r="X2002">
        <v>0</v>
      </c>
      <c r="Y2002" s="145">
        <v>0</v>
      </c>
      <c r="Z2002">
        <v>0</v>
      </c>
      <c r="AA2002">
        <v>0</v>
      </c>
    </row>
    <row r="2003" spans="1:27" x14ac:dyDescent="0.2">
      <c r="A2003" s="89">
        <f>VLOOKUP(C2003,TabellenBDFS!$B$4:$C$2717,2,FALSE)</f>
        <v>280</v>
      </c>
      <c r="B2003" t="str">
        <f t="shared" si="34"/>
        <v>2805</v>
      </c>
      <c r="C2003" t="s">
        <v>287</v>
      </c>
      <c r="D2003">
        <v>5</v>
      </c>
      <c r="E2003">
        <v>0</v>
      </c>
      <c r="F2003">
        <v>0</v>
      </c>
      <c r="G2003">
        <v>0</v>
      </c>
      <c r="H2003">
        <v>0</v>
      </c>
      <c r="I2003">
        <v>0</v>
      </c>
      <c r="J2003">
        <v>0</v>
      </c>
      <c r="K2003">
        <v>0</v>
      </c>
      <c r="L2003">
        <v>0</v>
      </c>
      <c r="M2003">
        <v>0</v>
      </c>
      <c r="N2003">
        <v>0</v>
      </c>
      <c r="O2003">
        <v>0</v>
      </c>
      <c r="P2003">
        <v>0</v>
      </c>
      <c r="Q2003">
        <v>0</v>
      </c>
      <c r="R2003">
        <v>0</v>
      </c>
      <c r="S2003">
        <v>0</v>
      </c>
      <c r="T2003">
        <v>0</v>
      </c>
      <c r="U2003">
        <v>0</v>
      </c>
      <c r="V2003">
        <v>0</v>
      </c>
      <c r="W2003">
        <v>0</v>
      </c>
      <c r="X2003">
        <v>0</v>
      </c>
      <c r="Y2003" s="145">
        <v>0</v>
      </c>
      <c r="Z2003">
        <v>0</v>
      </c>
      <c r="AA2003">
        <v>0</v>
      </c>
    </row>
    <row r="2004" spans="1:27" x14ac:dyDescent="0.2">
      <c r="A2004" s="89">
        <f>VLOOKUP(C2004,TabellenBDFS!$B$4:$C$2717,2,FALSE)</f>
        <v>280</v>
      </c>
      <c r="B2004" t="str">
        <f t="shared" si="34"/>
        <v>2806</v>
      </c>
      <c r="C2004" t="s">
        <v>287</v>
      </c>
      <c r="D2004">
        <v>6</v>
      </c>
      <c r="E2004">
        <v>0</v>
      </c>
      <c r="F2004">
        <v>0</v>
      </c>
      <c r="G2004">
        <v>0</v>
      </c>
      <c r="H2004">
        <v>0</v>
      </c>
      <c r="I2004">
        <v>0</v>
      </c>
      <c r="J2004">
        <v>0</v>
      </c>
      <c r="K2004">
        <v>0</v>
      </c>
      <c r="L2004">
        <v>0</v>
      </c>
      <c r="M2004">
        <v>0</v>
      </c>
      <c r="N2004">
        <v>0</v>
      </c>
      <c r="O2004">
        <v>0</v>
      </c>
      <c r="P2004">
        <v>0</v>
      </c>
      <c r="Q2004">
        <v>0</v>
      </c>
      <c r="R2004">
        <v>0</v>
      </c>
      <c r="S2004">
        <v>0</v>
      </c>
      <c r="T2004">
        <v>0</v>
      </c>
      <c r="U2004">
        <v>0</v>
      </c>
      <c r="V2004">
        <v>0</v>
      </c>
      <c r="W2004">
        <v>0</v>
      </c>
      <c r="X2004">
        <v>0</v>
      </c>
      <c r="Y2004" s="145">
        <v>0</v>
      </c>
      <c r="Z2004">
        <v>0</v>
      </c>
      <c r="AA2004">
        <v>0</v>
      </c>
    </row>
    <row r="2005" spans="1:27" x14ac:dyDescent="0.2">
      <c r="A2005" s="89">
        <f>VLOOKUP(C2005,TabellenBDFS!$B$4:$C$2717,2,FALSE)</f>
        <v>280</v>
      </c>
      <c r="B2005" t="str">
        <f t="shared" si="34"/>
        <v>2807</v>
      </c>
      <c r="C2005" t="s">
        <v>287</v>
      </c>
      <c r="D2005">
        <v>7</v>
      </c>
      <c r="E2005">
        <v>0</v>
      </c>
      <c r="F2005">
        <v>0</v>
      </c>
      <c r="G2005">
        <v>0</v>
      </c>
      <c r="H2005">
        <v>0</v>
      </c>
      <c r="I2005">
        <v>10</v>
      </c>
      <c r="J2005">
        <v>0</v>
      </c>
      <c r="K2005">
        <v>0</v>
      </c>
      <c r="L2005">
        <v>10</v>
      </c>
      <c r="M2005">
        <v>10</v>
      </c>
      <c r="N2005">
        <v>10</v>
      </c>
      <c r="O2005">
        <v>10</v>
      </c>
      <c r="P2005">
        <v>10</v>
      </c>
      <c r="Q2005">
        <v>10</v>
      </c>
      <c r="R2005">
        <v>10</v>
      </c>
      <c r="S2005">
        <v>10</v>
      </c>
      <c r="T2005">
        <v>10</v>
      </c>
      <c r="U2005">
        <v>10</v>
      </c>
      <c r="V2005">
        <v>10</v>
      </c>
      <c r="W2005">
        <v>10</v>
      </c>
      <c r="X2005">
        <v>10</v>
      </c>
      <c r="Y2005" s="145">
        <v>10</v>
      </c>
      <c r="Z2005">
        <v>10</v>
      </c>
      <c r="AA2005">
        <v>10</v>
      </c>
    </row>
    <row r="2006" spans="1:27" x14ac:dyDescent="0.2">
      <c r="A2006" s="89" t="e">
        <f>VLOOKUP(C2006,TabellenBDFS!$B$4:$C$2717,2,FALSE)</f>
        <v>#N/A</v>
      </c>
      <c r="B2006" t="e">
        <f t="shared" si="34"/>
        <v>#N/A</v>
      </c>
      <c r="C2006" t="s">
        <v>288</v>
      </c>
      <c r="D2006">
        <v>1</v>
      </c>
      <c r="E2006">
        <v>200</v>
      </c>
      <c r="F2006">
        <v>200</v>
      </c>
      <c r="G2006">
        <v>200</v>
      </c>
      <c r="H2006">
        <v>190</v>
      </c>
      <c r="I2006">
        <v>190</v>
      </c>
      <c r="J2006">
        <v>190</v>
      </c>
      <c r="K2006">
        <v>200</v>
      </c>
      <c r="L2006">
        <v>210</v>
      </c>
      <c r="M2006">
        <v>200</v>
      </c>
      <c r="N2006">
        <v>210</v>
      </c>
      <c r="O2006">
        <v>220</v>
      </c>
      <c r="P2006">
        <v>220</v>
      </c>
      <c r="Q2006">
        <v>230</v>
      </c>
      <c r="R2006">
        <v>230</v>
      </c>
      <c r="S2006">
        <v>230</v>
      </c>
      <c r="T2006">
        <v>240</v>
      </c>
      <c r="U2006" t="e">
        <v>#N/A</v>
      </c>
      <c r="V2006" t="e">
        <v>#N/A</v>
      </c>
      <c r="W2006" t="e">
        <v>#N/A</v>
      </c>
      <c r="X2006" t="e">
        <v>#N/A</v>
      </c>
      <c r="Y2006" s="145" t="e">
        <v>#N/A</v>
      </c>
      <c r="Z2006" t="e">
        <v>#N/A</v>
      </c>
      <c r="AA2006" t="e">
        <v>#N/A</v>
      </c>
    </row>
    <row r="2007" spans="1:27" x14ac:dyDescent="0.2">
      <c r="A2007" s="89" t="e">
        <f>VLOOKUP(C2007,TabellenBDFS!$B$4:$C$2717,2,FALSE)</f>
        <v>#N/A</v>
      </c>
      <c r="B2007" t="e">
        <f t="shared" si="34"/>
        <v>#N/A</v>
      </c>
      <c r="C2007" t="s">
        <v>288</v>
      </c>
      <c r="D2007">
        <v>2</v>
      </c>
      <c r="E2007">
        <v>50</v>
      </c>
      <c r="F2007">
        <v>50</v>
      </c>
      <c r="G2007">
        <v>50</v>
      </c>
      <c r="H2007">
        <v>40</v>
      </c>
      <c r="I2007">
        <v>40</v>
      </c>
      <c r="J2007">
        <v>40</v>
      </c>
      <c r="K2007">
        <v>40</v>
      </c>
      <c r="L2007">
        <v>40</v>
      </c>
      <c r="M2007">
        <v>40</v>
      </c>
      <c r="N2007">
        <v>30</v>
      </c>
      <c r="O2007">
        <v>30</v>
      </c>
      <c r="P2007">
        <v>30</v>
      </c>
      <c r="Q2007">
        <v>30</v>
      </c>
      <c r="R2007">
        <v>30</v>
      </c>
      <c r="S2007">
        <v>30</v>
      </c>
      <c r="T2007">
        <v>30</v>
      </c>
      <c r="U2007" t="e">
        <v>#N/A</v>
      </c>
      <c r="V2007" t="e">
        <v>#N/A</v>
      </c>
      <c r="W2007" t="e">
        <v>#N/A</v>
      </c>
      <c r="X2007" t="e">
        <v>#N/A</v>
      </c>
      <c r="Y2007" s="145" t="e">
        <v>#N/A</v>
      </c>
      <c r="Z2007" t="e">
        <v>#N/A</v>
      </c>
      <c r="AA2007" t="e">
        <v>#N/A</v>
      </c>
    </row>
    <row r="2008" spans="1:27" x14ac:dyDescent="0.2">
      <c r="A2008" s="89" t="e">
        <f>VLOOKUP(C2008,TabellenBDFS!$B$4:$C$2717,2,FALSE)</f>
        <v>#N/A</v>
      </c>
      <c r="B2008" t="e">
        <f t="shared" si="34"/>
        <v>#N/A</v>
      </c>
      <c r="C2008" t="s">
        <v>288</v>
      </c>
      <c r="D2008">
        <v>3</v>
      </c>
      <c r="E2008">
        <v>0</v>
      </c>
      <c r="F2008">
        <v>0</v>
      </c>
      <c r="G2008">
        <v>0</v>
      </c>
      <c r="H2008">
        <v>10</v>
      </c>
      <c r="I2008">
        <v>10</v>
      </c>
      <c r="J2008">
        <v>10</v>
      </c>
      <c r="K2008">
        <v>20</v>
      </c>
      <c r="L2008">
        <v>20</v>
      </c>
      <c r="M2008">
        <v>30</v>
      </c>
      <c r="N2008">
        <v>30</v>
      </c>
      <c r="O2008">
        <v>40</v>
      </c>
      <c r="P2008">
        <v>40</v>
      </c>
      <c r="Q2008">
        <v>40</v>
      </c>
      <c r="R2008">
        <v>40</v>
      </c>
      <c r="S2008">
        <v>30</v>
      </c>
      <c r="T2008">
        <v>40</v>
      </c>
      <c r="U2008" t="e">
        <v>#N/A</v>
      </c>
      <c r="V2008" t="e">
        <v>#N/A</v>
      </c>
      <c r="W2008" t="e">
        <v>#N/A</v>
      </c>
      <c r="X2008" t="e">
        <v>#N/A</v>
      </c>
      <c r="Y2008" s="145" t="e">
        <v>#N/A</v>
      </c>
      <c r="Z2008" t="e">
        <v>#N/A</v>
      </c>
      <c r="AA2008" t="e">
        <v>#N/A</v>
      </c>
    </row>
    <row r="2009" spans="1:27" x14ac:dyDescent="0.2">
      <c r="A2009" s="89" t="e">
        <f>VLOOKUP(C2009,TabellenBDFS!$B$4:$C$2717,2,FALSE)</f>
        <v>#N/A</v>
      </c>
      <c r="B2009" t="e">
        <f t="shared" si="34"/>
        <v>#N/A</v>
      </c>
      <c r="C2009" t="s">
        <v>288</v>
      </c>
      <c r="D2009">
        <v>4</v>
      </c>
      <c r="E2009">
        <v>0</v>
      </c>
      <c r="F2009">
        <v>0</v>
      </c>
      <c r="G2009">
        <v>0</v>
      </c>
      <c r="H2009">
        <v>0</v>
      </c>
      <c r="I2009">
        <v>0</v>
      </c>
      <c r="J2009">
        <v>0</v>
      </c>
      <c r="K2009">
        <v>0</v>
      </c>
      <c r="L2009">
        <v>0</v>
      </c>
      <c r="M2009">
        <v>0</v>
      </c>
      <c r="N2009">
        <v>0</v>
      </c>
      <c r="O2009">
        <v>0</v>
      </c>
      <c r="P2009">
        <v>10</v>
      </c>
      <c r="Q2009">
        <v>10</v>
      </c>
      <c r="R2009">
        <v>10</v>
      </c>
      <c r="S2009">
        <v>10</v>
      </c>
      <c r="T2009">
        <v>10</v>
      </c>
      <c r="U2009" t="e">
        <v>#N/A</v>
      </c>
      <c r="V2009" t="e">
        <v>#N/A</v>
      </c>
      <c r="W2009" t="e">
        <v>#N/A</v>
      </c>
      <c r="X2009" t="e">
        <v>#N/A</v>
      </c>
      <c r="Y2009" s="145" t="e">
        <v>#N/A</v>
      </c>
      <c r="Z2009" t="e">
        <v>#N/A</v>
      </c>
      <c r="AA2009" t="e">
        <v>#N/A</v>
      </c>
    </row>
    <row r="2010" spans="1:27" x14ac:dyDescent="0.2">
      <c r="A2010" s="89" t="e">
        <f>VLOOKUP(C2010,TabellenBDFS!$B$4:$C$2717,2,FALSE)</f>
        <v>#N/A</v>
      </c>
      <c r="B2010" t="e">
        <f t="shared" si="34"/>
        <v>#N/A</v>
      </c>
      <c r="C2010" t="s">
        <v>288</v>
      </c>
      <c r="D2010">
        <v>5</v>
      </c>
      <c r="E2010">
        <v>10</v>
      </c>
      <c r="F2010">
        <v>10</v>
      </c>
      <c r="G2010">
        <v>10</v>
      </c>
      <c r="H2010">
        <v>10</v>
      </c>
      <c r="I2010">
        <v>10</v>
      </c>
      <c r="J2010">
        <v>10</v>
      </c>
      <c r="K2010">
        <v>10</v>
      </c>
      <c r="L2010">
        <v>10</v>
      </c>
      <c r="M2010">
        <v>10</v>
      </c>
      <c r="N2010">
        <v>10</v>
      </c>
      <c r="O2010">
        <v>10</v>
      </c>
      <c r="P2010">
        <v>10</v>
      </c>
      <c r="Q2010">
        <v>10</v>
      </c>
      <c r="R2010">
        <v>10</v>
      </c>
      <c r="S2010">
        <v>10</v>
      </c>
      <c r="T2010">
        <v>0</v>
      </c>
      <c r="U2010" t="e">
        <v>#N/A</v>
      </c>
      <c r="V2010" t="e">
        <v>#N/A</v>
      </c>
      <c r="W2010" t="e">
        <v>#N/A</v>
      </c>
      <c r="X2010" t="e">
        <v>#N/A</v>
      </c>
      <c r="Y2010" s="145" t="e">
        <v>#N/A</v>
      </c>
      <c r="Z2010" t="e">
        <v>#N/A</v>
      </c>
      <c r="AA2010" t="e">
        <v>#N/A</v>
      </c>
    </row>
    <row r="2011" spans="1:27" x14ac:dyDescent="0.2">
      <c r="A2011" s="89" t="e">
        <f>VLOOKUP(C2011,TabellenBDFS!$B$4:$C$2717,2,FALSE)</f>
        <v>#N/A</v>
      </c>
      <c r="B2011" t="e">
        <f t="shared" si="34"/>
        <v>#N/A</v>
      </c>
      <c r="C2011" t="s">
        <v>288</v>
      </c>
      <c r="D2011">
        <v>6</v>
      </c>
      <c r="E2011">
        <v>70</v>
      </c>
      <c r="F2011">
        <v>70</v>
      </c>
      <c r="G2011">
        <v>70</v>
      </c>
      <c r="H2011">
        <v>70</v>
      </c>
      <c r="I2011">
        <v>60</v>
      </c>
      <c r="J2011">
        <v>60</v>
      </c>
      <c r="K2011">
        <v>60</v>
      </c>
      <c r="L2011">
        <v>70</v>
      </c>
      <c r="M2011">
        <v>70</v>
      </c>
      <c r="N2011">
        <v>80</v>
      </c>
      <c r="O2011">
        <v>80</v>
      </c>
      <c r="P2011">
        <v>80</v>
      </c>
      <c r="Q2011">
        <v>90</v>
      </c>
      <c r="R2011">
        <v>90</v>
      </c>
      <c r="S2011">
        <v>100</v>
      </c>
      <c r="T2011">
        <v>100</v>
      </c>
      <c r="U2011" t="e">
        <v>#N/A</v>
      </c>
      <c r="V2011" t="e">
        <v>#N/A</v>
      </c>
      <c r="W2011" t="e">
        <v>#N/A</v>
      </c>
      <c r="X2011" t="e">
        <v>#N/A</v>
      </c>
      <c r="Y2011" s="145" t="e">
        <v>#N/A</v>
      </c>
      <c r="Z2011" t="e">
        <v>#N/A</v>
      </c>
      <c r="AA2011" t="e">
        <v>#N/A</v>
      </c>
    </row>
    <row r="2012" spans="1:27" x14ac:dyDescent="0.2">
      <c r="A2012" s="89" t="e">
        <f>VLOOKUP(C2012,TabellenBDFS!$B$4:$C$2717,2,FALSE)</f>
        <v>#N/A</v>
      </c>
      <c r="B2012" t="e">
        <f t="shared" si="34"/>
        <v>#N/A</v>
      </c>
      <c r="C2012" t="s">
        <v>288</v>
      </c>
      <c r="D2012">
        <v>7</v>
      </c>
      <c r="E2012">
        <v>60</v>
      </c>
      <c r="F2012">
        <v>60</v>
      </c>
      <c r="G2012">
        <v>70</v>
      </c>
      <c r="H2012">
        <v>60</v>
      </c>
      <c r="I2012">
        <v>60</v>
      </c>
      <c r="J2012">
        <v>70</v>
      </c>
      <c r="K2012">
        <v>70</v>
      </c>
      <c r="L2012">
        <v>70</v>
      </c>
      <c r="M2012">
        <v>60</v>
      </c>
      <c r="N2012">
        <v>60</v>
      </c>
      <c r="O2012">
        <v>60</v>
      </c>
      <c r="P2012">
        <v>60</v>
      </c>
      <c r="Q2012">
        <v>60</v>
      </c>
      <c r="R2012">
        <v>60</v>
      </c>
      <c r="S2012">
        <v>60</v>
      </c>
      <c r="T2012">
        <v>60</v>
      </c>
      <c r="U2012" t="e">
        <v>#N/A</v>
      </c>
      <c r="V2012" t="e">
        <v>#N/A</v>
      </c>
      <c r="W2012" t="e">
        <v>#N/A</v>
      </c>
      <c r="X2012" t="e">
        <v>#N/A</v>
      </c>
      <c r="Y2012" s="145" t="e">
        <v>#N/A</v>
      </c>
      <c r="Z2012" t="e">
        <v>#N/A</v>
      </c>
      <c r="AA2012" t="e">
        <v>#N/A</v>
      </c>
    </row>
    <row r="2013" spans="1:27" x14ac:dyDescent="0.2">
      <c r="A2013" s="89">
        <f>VLOOKUP(C2013,TabellenBDFS!$B$4:$C$2717,2,FALSE)</f>
        <v>281</v>
      </c>
      <c r="B2013" t="str">
        <f t="shared" si="34"/>
        <v>2811</v>
      </c>
      <c r="C2013" t="s">
        <v>289</v>
      </c>
      <c r="D2013">
        <v>1</v>
      </c>
      <c r="E2013">
        <v>70</v>
      </c>
      <c r="F2013">
        <v>70</v>
      </c>
      <c r="G2013">
        <v>70</v>
      </c>
      <c r="H2013">
        <v>80</v>
      </c>
      <c r="I2013">
        <v>80</v>
      </c>
      <c r="J2013">
        <v>80</v>
      </c>
      <c r="K2013">
        <v>70</v>
      </c>
      <c r="L2013">
        <v>70</v>
      </c>
      <c r="M2013">
        <v>70</v>
      </c>
      <c r="N2013">
        <v>70</v>
      </c>
      <c r="O2013">
        <v>70</v>
      </c>
      <c r="P2013">
        <v>70</v>
      </c>
      <c r="Q2013">
        <v>70</v>
      </c>
      <c r="R2013">
        <v>70</v>
      </c>
      <c r="S2013">
        <v>70</v>
      </c>
      <c r="T2013">
        <v>70</v>
      </c>
      <c r="U2013">
        <v>70</v>
      </c>
      <c r="V2013">
        <v>80</v>
      </c>
      <c r="W2013">
        <v>80</v>
      </c>
      <c r="X2013">
        <v>70</v>
      </c>
      <c r="Y2013" s="145">
        <v>80</v>
      </c>
      <c r="Z2013">
        <v>80</v>
      </c>
      <c r="AA2013">
        <v>80</v>
      </c>
    </row>
    <row r="2014" spans="1:27" x14ac:dyDescent="0.2">
      <c r="A2014" s="89">
        <f>VLOOKUP(C2014,TabellenBDFS!$B$4:$C$2717,2,FALSE)</f>
        <v>281</v>
      </c>
      <c r="B2014" t="str">
        <f t="shared" si="34"/>
        <v>2812</v>
      </c>
      <c r="C2014" t="s">
        <v>289</v>
      </c>
      <c r="D2014">
        <v>2</v>
      </c>
      <c r="E2014">
        <v>10</v>
      </c>
      <c r="F2014">
        <v>10</v>
      </c>
      <c r="G2014">
        <v>10</v>
      </c>
      <c r="H2014">
        <v>10</v>
      </c>
      <c r="I2014">
        <v>10</v>
      </c>
      <c r="J2014">
        <v>10</v>
      </c>
      <c r="K2014">
        <v>10</v>
      </c>
      <c r="L2014">
        <v>10</v>
      </c>
      <c r="M2014">
        <v>10</v>
      </c>
      <c r="N2014">
        <v>10</v>
      </c>
      <c r="O2014">
        <v>10</v>
      </c>
      <c r="P2014">
        <v>10</v>
      </c>
      <c r="Q2014">
        <v>10</v>
      </c>
      <c r="R2014">
        <v>10</v>
      </c>
      <c r="S2014">
        <v>10</v>
      </c>
      <c r="T2014">
        <v>10</v>
      </c>
      <c r="U2014">
        <v>10</v>
      </c>
      <c r="V2014">
        <v>10</v>
      </c>
      <c r="W2014">
        <v>10</v>
      </c>
      <c r="X2014">
        <v>10</v>
      </c>
      <c r="Y2014" s="145">
        <v>10</v>
      </c>
      <c r="Z2014">
        <v>10</v>
      </c>
      <c r="AA2014">
        <v>0</v>
      </c>
    </row>
    <row r="2015" spans="1:27" x14ac:dyDescent="0.2">
      <c r="A2015" s="89">
        <f>VLOOKUP(C2015,TabellenBDFS!$B$4:$C$2717,2,FALSE)</f>
        <v>281</v>
      </c>
      <c r="B2015" t="str">
        <f t="shared" si="34"/>
        <v>2813</v>
      </c>
      <c r="C2015" t="s">
        <v>289</v>
      </c>
      <c r="D2015">
        <v>3</v>
      </c>
      <c r="E2015">
        <v>0</v>
      </c>
      <c r="F2015">
        <v>0</v>
      </c>
      <c r="G2015">
        <v>0</v>
      </c>
      <c r="H2015">
        <v>0</v>
      </c>
      <c r="I2015">
        <v>0</v>
      </c>
      <c r="J2015">
        <v>0</v>
      </c>
      <c r="K2015">
        <v>0</v>
      </c>
      <c r="L2015">
        <v>0</v>
      </c>
      <c r="M2015">
        <v>0</v>
      </c>
      <c r="N2015">
        <v>0</v>
      </c>
      <c r="O2015">
        <v>0</v>
      </c>
      <c r="P2015">
        <v>0</v>
      </c>
      <c r="Q2015">
        <v>0</v>
      </c>
      <c r="R2015">
        <v>0</v>
      </c>
      <c r="S2015">
        <v>0</v>
      </c>
      <c r="T2015">
        <v>0</v>
      </c>
      <c r="U2015">
        <v>0</v>
      </c>
      <c r="V2015">
        <v>0</v>
      </c>
      <c r="W2015">
        <v>0</v>
      </c>
      <c r="X2015">
        <v>0</v>
      </c>
      <c r="Y2015" s="145">
        <v>0</v>
      </c>
      <c r="Z2015">
        <v>0</v>
      </c>
      <c r="AA2015">
        <v>0</v>
      </c>
    </row>
    <row r="2016" spans="1:27" x14ac:dyDescent="0.2">
      <c r="A2016" s="89">
        <f>VLOOKUP(C2016,TabellenBDFS!$B$4:$C$2717,2,FALSE)</f>
        <v>281</v>
      </c>
      <c r="B2016" t="str">
        <f t="shared" si="34"/>
        <v>2814</v>
      </c>
      <c r="C2016" t="s">
        <v>289</v>
      </c>
      <c r="D2016">
        <v>4</v>
      </c>
      <c r="E2016">
        <v>0</v>
      </c>
      <c r="F2016">
        <v>0</v>
      </c>
      <c r="G2016">
        <v>0</v>
      </c>
      <c r="H2016">
        <v>0</v>
      </c>
      <c r="I2016">
        <v>0</v>
      </c>
      <c r="J2016">
        <v>0</v>
      </c>
      <c r="K2016">
        <v>0</v>
      </c>
      <c r="L2016">
        <v>0</v>
      </c>
      <c r="M2016">
        <v>0</v>
      </c>
      <c r="N2016">
        <v>0</v>
      </c>
      <c r="O2016">
        <v>0</v>
      </c>
      <c r="P2016">
        <v>0</v>
      </c>
      <c r="Q2016">
        <v>0</v>
      </c>
      <c r="R2016">
        <v>0</v>
      </c>
      <c r="S2016">
        <v>0</v>
      </c>
      <c r="T2016">
        <v>0</v>
      </c>
      <c r="U2016">
        <v>0</v>
      </c>
      <c r="V2016">
        <v>0</v>
      </c>
      <c r="W2016">
        <v>0</v>
      </c>
      <c r="X2016">
        <v>0</v>
      </c>
      <c r="Y2016" s="145">
        <v>0</v>
      </c>
      <c r="Z2016">
        <v>0</v>
      </c>
      <c r="AA2016">
        <v>0</v>
      </c>
    </row>
    <row r="2017" spans="1:27" x14ac:dyDescent="0.2">
      <c r="A2017" s="89">
        <f>VLOOKUP(C2017,TabellenBDFS!$B$4:$C$2717,2,FALSE)</f>
        <v>281</v>
      </c>
      <c r="B2017" t="str">
        <f t="shared" si="34"/>
        <v>2815</v>
      </c>
      <c r="C2017" t="s">
        <v>289</v>
      </c>
      <c r="D2017">
        <v>5</v>
      </c>
      <c r="E2017">
        <v>0</v>
      </c>
      <c r="F2017">
        <v>0</v>
      </c>
      <c r="G2017">
        <v>0</v>
      </c>
      <c r="H2017">
        <v>0</v>
      </c>
      <c r="I2017">
        <v>0</v>
      </c>
      <c r="J2017">
        <v>0</v>
      </c>
      <c r="K2017">
        <v>0</v>
      </c>
      <c r="L2017">
        <v>0</v>
      </c>
      <c r="M2017">
        <v>0</v>
      </c>
      <c r="N2017">
        <v>0</v>
      </c>
      <c r="O2017">
        <v>0</v>
      </c>
      <c r="P2017">
        <v>0</v>
      </c>
      <c r="Q2017">
        <v>0</v>
      </c>
      <c r="R2017">
        <v>0</v>
      </c>
      <c r="S2017">
        <v>0</v>
      </c>
      <c r="T2017">
        <v>0</v>
      </c>
      <c r="U2017">
        <v>0</v>
      </c>
      <c r="V2017">
        <v>0</v>
      </c>
      <c r="W2017">
        <v>0</v>
      </c>
      <c r="X2017">
        <v>0</v>
      </c>
      <c r="Y2017" s="145">
        <v>0</v>
      </c>
      <c r="Z2017">
        <v>0</v>
      </c>
      <c r="AA2017">
        <v>0</v>
      </c>
    </row>
    <row r="2018" spans="1:27" x14ac:dyDescent="0.2">
      <c r="A2018" s="89">
        <f>VLOOKUP(C2018,TabellenBDFS!$B$4:$C$2717,2,FALSE)</f>
        <v>281</v>
      </c>
      <c r="B2018" t="str">
        <f t="shared" si="34"/>
        <v>2816</v>
      </c>
      <c r="C2018" t="s">
        <v>289</v>
      </c>
      <c r="D2018">
        <v>6</v>
      </c>
      <c r="E2018">
        <v>20</v>
      </c>
      <c r="F2018">
        <v>20</v>
      </c>
      <c r="G2018">
        <v>30</v>
      </c>
      <c r="H2018">
        <v>30</v>
      </c>
      <c r="I2018">
        <v>30</v>
      </c>
      <c r="J2018">
        <v>30</v>
      </c>
      <c r="K2018">
        <v>30</v>
      </c>
      <c r="L2018">
        <v>30</v>
      </c>
      <c r="M2018">
        <v>30</v>
      </c>
      <c r="N2018">
        <v>30</v>
      </c>
      <c r="O2018">
        <v>30</v>
      </c>
      <c r="P2018">
        <v>30</v>
      </c>
      <c r="Q2018">
        <v>30</v>
      </c>
      <c r="R2018">
        <v>30</v>
      </c>
      <c r="S2018">
        <v>30</v>
      </c>
      <c r="T2018">
        <v>30</v>
      </c>
      <c r="U2018">
        <v>30</v>
      </c>
      <c r="V2018">
        <v>30</v>
      </c>
      <c r="W2018">
        <v>30</v>
      </c>
      <c r="X2018">
        <v>30</v>
      </c>
      <c r="Y2018" s="145">
        <v>30</v>
      </c>
      <c r="Z2018">
        <v>30</v>
      </c>
      <c r="AA2018">
        <v>30</v>
      </c>
    </row>
    <row r="2019" spans="1:27" x14ac:dyDescent="0.2">
      <c r="A2019" s="89">
        <f>VLOOKUP(C2019,TabellenBDFS!$B$4:$C$2717,2,FALSE)</f>
        <v>281</v>
      </c>
      <c r="B2019" t="str">
        <f t="shared" si="34"/>
        <v>2817</v>
      </c>
      <c r="C2019" t="s">
        <v>289</v>
      </c>
      <c r="D2019">
        <v>7</v>
      </c>
      <c r="E2019">
        <v>40</v>
      </c>
      <c r="F2019">
        <v>40</v>
      </c>
      <c r="G2019">
        <v>30</v>
      </c>
      <c r="H2019">
        <v>40</v>
      </c>
      <c r="I2019">
        <v>40</v>
      </c>
      <c r="J2019">
        <v>40</v>
      </c>
      <c r="K2019">
        <v>40</v>
      </c>
      <c r="L2019">
        <v>40</v>
      </c>
      <c r="M2019">
        <v>40</v>
      </c>
      <c r="N2019">
        <v>30</v>
      </c>
      <c r="O2019">
        <v>40</v>
      </c>
      <c r="P2019">
        <v>40</v>
      </c>
      <c r="Q2019">
        <v>40</v>
      </c>
      <c r="R2019">
        <v>40</v>
      </c>
      <c r="S2019">
        <v>30</v>
      </c>
      <c r="T2019">
        <v>40</v>
      </c>
      <c r="U2019">
        <v>40</v>
      </c>
      <c r="V2019">
        <v>40</v>
      </c>
      <c r="W2019">
        <v>40</v>
      </c>
      <c r="X2019">
        <v>40</v>
      </c>
      <c r="Y2019" s="145">
        <v>40</v>
      </c>
      <c r="Z2019">
        <v>40</v>
      </c>
      <c r="AA2019">
        <v>40</v>
      </c>
    </row>
    <row r="2020" spans="1:27" x14ac:dyDescent="0.2">
      <c r="A2020" s="89">
        <f>VLOOKUP(C2020,TabellenBDFS!$B$4:$C$2717,2,FALSE)</f>
        <v>282</v>
      </c>
      <c r="B2020" t="str">
        <f t="shared" si="34"/>
        <v>2821</v>
      </c>
      <c r="C2020" t="s">
        <v>290</v>
      </c>
      <c r="D2020">
        <v>1</v>
      </c>
      <c r="E2020">
        <v>360</v>
      </c>
      <c r="F2020">
        <v>350</v>
      </c>
      <c r="G2020">
        <v>350</v>
      </c>
      <c r="H2020">
        <v>390</v>
      </c>
      <c r="I2020">
        <v>380</v>
      </c>
      <c r="J2020">
        <v>380</v>
      </c>
      <c r="K2020">
        <v>360</v>
      </c>
      <c r="L2020">
        <v>370</v>
      </c>
      <c r="M2020">
        <v>390</v>
      </c>
      <c r="N2020">
        <v>380</v>
      </c>
      <c r="O2020">
        <v>380</v>
      </c>
      <c r="P2020">
        <v>370</v>
      </c>
      <c r="Q2020">
        <v>360</v>
      </c>
      <c r="R2020">
        <v>360</v>
      </c>
      <c r="S2020">
        <v>370</v>
      </c>
      <c r="T2020">
        <v>360</v>
      </c>
      <c r="U2020">
        <v>370</v>
      </c>
      <c r="V2020">
        <v>360</v>
      </c>
      <c r="W2020">
        <v>360</v>
      </c>
      <c r="X2020">
        <v>370</v>
      </c>
      <c r="Y2020" s="145">
        <v>370</v>
      </c>
      <c r="Z2020">
        <v>380</v>
      </c>
      <c r="AA2020">
        <v>350</v>
      </c>
    </row>
    <row r="2021" spans="1:27" x14ac:dyDescent="0.2">
      <c r="A2021" s="89">
        <f>VLOOKUP(C2021,TabellenBDFS!$B$4:$C$2717,2,FALSE)</f>
        <v>282</v>
      </c>
      <c r="B2021" t="str">
        <f t="shared" si="34"/>
        <v>2822</v>
      </c>
      <c r="C2021" t="s">
        <v>290</v>
      </c>
      <c r="D2021">
        <v>2</v>
      </c>
      <c r="E2021">
        <v>70</v>
      </c>
      <c r="F2021">
        <v>70</v>
      </c>
      <c r="G2021">
        <v>70</v>
      </c>
      <c r="H2021">
        <v>70</v>
      </c>
      <c r="I2021">
        <v>70</v>
      </c>
      <c r="J2021">
        <v>70</v>
      </c>
      <c r="K2021">
        <v>60</v>
      </c>
      <c r="L2021">
        <v>60</v>
      </c>
      <c r="M2021">
        <v>50</v>
      </c>
      <c r="N2021">
        <v>50</v>
      </c>
      <c r="O2021">
        <v>50</v>
      </c>
      <c r="P2021">
        <v>40</v>
      </c>
      <c r="Q2021">
        <v>40</v>
      </c>
      <c r="R2021">
        <v>40</v>
      </c>
      <c r="S2021">
        <v>40</v>
      </c>
      <c r="T2021">
        <v>30</v>
      </c>
      <c r="U2021">
        <v>30</v>
      </c>
      <c r="V2021">
        <v>20</v>
      </c>
      <c r="W2021">
        <v>20</v>
      </c>
      <c r="X2021">
        <v>20</v>
      </c>
      <c r="Y2021" s="145">
        <v>20</v>
      </c>
      <c r="Z2021">
        <v>20</v>
      </c>
      <c r="AA2021">
        <v>20</v>
      </c>
    </row>
    <row r="2022" spans="1:27" x14ac:dyDescent="0.2">
      <c r="A2022" s="89">
        <f>VLOOKUP(C2022,TabellenBDFS!$B$4:$C$2717,2,FALSE)</f>
        <v>282</v>
      </c>
      <c r="B2022" t="str">
        <f t="shared" si="34"/>
        <v>2823</v>
      </c>
      <c r="C2022" t="s">
        <v>290</v>
      </c>
      <c r="D2022">
        <v>3</v>
      </c>
      <c r="E2022">
        <v>0</v>
      </c>
      <c r="F2022">
        <v>0</v>
      </c>
      <c r="G2022">
        <v>0</v>
      </c>
      <c r="H2022">
        <v>0</v>
      </c>
      <c r="I2022">
        <v>0</v>
      </c>
      <c r="J2022">
        <v>0</v>
      </c>
      <c r="K2022">
        <v>0</v>
      </c>
      <c r="L2022">
        <v>10</v>
      </c>
      <c r="M2022">
        <v>20</v>
      </c>
      <c r="N2022">
        <v>20</v>
      </c>
      <c r="O2022">
        <v>30</v>
      </c>
      <c r="P2022">
        <v>30</v>
      </c>
      <c r="Q2022">
        <v>40</v>
      </c>
      <c r="R2022">
        <v>40</v>
      </c>
      <c r="S2022">
        <v>50</v>
      </c>
      <c r="T2022">
        <v>50</v>
      </c>
      <c r="U2022">
        <v>50</v>
      </c>
      <c r="V2022">
        <v>60</v>
      </c>
      <c r="W2022">
        <v>60</v>
      </c>
      <c r="X2022">
        <v>60</v>
      </c>
      <c r="Y2022" s="145">
        <v>60</v>
      </c>
      <c r="Z2022">
        <v>60</v>
      </c>
      <c r="AA2022">
        <v>60</v>
      </c>
    </row>
    <row r="2023" spans="1:27" x14ac:dyDescent="0.2">
      <c r="A2023" s="89">
        <f>VLOOKUP(C2023,TabellenBDFS!$B$4:$C$2717,2,FALSE)</f>
        <v>282</v>
      </c>
      <c r="B2023" t="str">
        <f t="shared" si="34"/>
        <v>2824</v>
      </c>
      <c r="C2023" t="s">
        <v>290</v>
      </c>
      <c r="D2023">
        <v>4</v>
      </c>
      <c r="E2023">
        <v>0</v>
      </c>
      <c r="F2023">
        <v>0</v>
      </c>
      <c r="G2023">
        <v>0</v>
      </c>
      <c r="H2023">
        <v>0</v>
      </c>
      <c r="I2023">
        <v>0</v>
      </c>
      <c r="J2023">
        <v>0</v>
      </c>
      <c r="K2023">
        <v>0</v>
      </c>
      <c r="L2023">
        <v>0</v>
      </c>
      <c r="M2023">
        <v>0</v>
      </c>
      <c r="N2023">
        <v>0</v>
      </c>
      <c r="O2023">
        <v>0</v>
      </c>
      <c r="P2023">
        <v>10</v>
      </c>
      <c r="Q2023">
        <v>10</v>
      </c>
      <c r="R2023">
        <v>10</v>
      </c>
      <c r="S2023">
        <v>20</v>
      </c>
      <c r="T2023">
        <v>20</v>
      </c>
      <c r="U2023">
        <v>20</v>
      </c>
      <c r="V2023">
        <v>20</v>
      </c>
      <c r="W2023">
        <v>20</v>
      </c>
      <c r="X2023">
        <v>20</v>
      </c>
      <c r="Y2023" s="145">
        <v>20</v>
      </c>
      <c r="Z2023">
        <v>20</v>
      </c>
      <c r="AA2023">
        <v>20</v>
      </c>
    </row>
    <row r="2024" spans="1:27" x14ac:dyDescent="0.2">
      <c r="A2024" s="89">
        <f>VLOOKUP(C2024,TabellenBDFS!$B$4:$C$2717,2,FALSE)</f>
        <v>282</v>
      </c>
      <c r="B2024" t="str">
        <f t="shared" si="34"/>
        <v>2825</v>
      </c>
      <c r="C2024" t="s">
        <v>290</v>
      </c>
      <c r="D2024">
        <v>5</v>
      </c>
      <c r="E2024">
        <v>20</v>
      </c>
      <c r="F2024">
        <v>20</v>
      </c>
      <c r="G2024">
        <v>20</v>
      </c>
      <c r="H2024">
        <v>20</v>
      </c>
      <c r="I2024">
        <v>30</v>
      </c>
      <c r="J2024">
        <v>20</v>
      </c>
      <c r="K2024">
        <v>20</v>
      </c>
      <c r="L2024">
        <v>20</v>
      </c>
      <c r="M2024">
        <v>20</v>
      </c>
      <c r="N2024">
        <v>30</v>
      </c>
      <c r="O2024">
        <v>30</v>
      </c>
      <c r="P2024">
        <v>20</v>
      </c>
      <c r="Q2024">
        <v>20</v>
      </c>
      <c r="R2024">
        <v>20</v>
      </c>
      <c r="S2024">
        <v>20</v>
      </c>
      <c r="T2024">
        <v>20</v>
      </c>
      <c r="U2024">
        <v>20</v>
      </c>
      <c r="V2024">
        <v>20</v>
      </c>
      <c r="W2024">
        <v>30</v>
      </c>
      <c r="X2024">
        <v>20</v>
      </c>
      <c r="Y2024" s="145">
        <v>20</v>
      </c>
      <c r="Z2024">
        <v>20</v>
      </c>
      <c r="AA2024">
        <v>20</v>
      </c>
    </row>
    <row r="2025" spans="1:27" x14ac:dyDescent="0.2">
      <c r="A2025" s="89">
        <f>VLOOKUP(C2025,TabellenBDFS!$B$4:$C$2717,2,FALSE)</f>
        <v>282</v>
      </c>
      <c r="B2025" t="str">
        <f t="shared" si="34"/>
        <v>2826</v>
      </c>
      <c r="C2025" t="s">
        <v>290</v>
      </c>
      <c r="D2025">
        <v>6</v>
      </c>
      <c r="E2025">
        <v>100</v>
      </c>
      <c r="F2025">
        <v>100</v>
      </c>
      <c r="G2025">
        <v>110</v>
      </c>
      <c r="H2025">
        <v>110</v>
      </c>
      <c r="I2025">
        <v>120</v>
      </c>
      <c r="J2025">
        <v>120</v>
      </c>
      <c r="K2025">
        <v>120</v>
      </c>
      <c r="L2025">
        <v>120</v>
      </c>
      <c r="M2025">
        <v>120</v>
      </c>
      <c r="N2025">
        <v>110</v>
      </c>
      <c r="O2025">
        <v>120</v>
      </c>
      <c r="P2025">
        <v>110</v>
      </c>
      <c r="Q2025">
        <v>110</v>
      </c>
      <c r="R2025">
        <v>120</v>
      </c>
      <c r="S2025">
        <v>130</v>
      </c>
      <c r="T2025">
        <v>110</v>
      </c>
      <c r="U2025">
        <v>110</v>
      </c>
      <c r="V2025">
        <v>110</v>
      </c>
      <c r="W2025">
        <v>110</v>
      </c>
      <c r="X2025">
        <v>110</v>
      </c>
      <c r="Y2025" s="145">
        <v>110</v>
      </c>
      <c r="Z2025">
        <v>100</v>
      </c>
      <c r="AA2025">
        <v>90</v>
      </c>
    </row>
    <row r="2026" spans="1:27" x14ac:dyDescent="0.2">
      <c r="A2026" s="89">
        <f>VLOOKUP(C2026,TabellenBDFS!$B$4:$C$2717,2,FALSE)</f>
        <v>282</v>
      </c>
      <c r="B2026" t="str">
        <f t="shared" si="34"/>
        <v>2827</v>
      </c>
      <c r="C2026" t="s">
        <v>290</v>
      </c>
      <c r="D2026">
        <v>7</v>
      </c>
      <c r="E2026">
        <v>170</v>
      </c>
      <c r="F2026">
        <v>160</v>
      </c>
      <c r="G2026">
        <v>150</v>
      </c>
      <c r="H2026">
        <v>180</v>
      </c>
      <c r="I2026">
        <v>170</v>
      </c>
      <c r="J2026">
        <v>170</v>
      </c>
      <c r="K2026">
        <v>160</v>
      </c>
      <c r="L2026">
        <v>160</v>
      </c>
      <c r="M2026">
        <v>180</v>
      </c>
      <c r="N2026">
        <v>160</v>
      </c>
      <c r="O2026">
        <v>160</v>
      </c>
      <c r="P2026">
        <v>150</v>
      </c>
      <c r="Q2026">
        <v>140</v>
      </c>
      <c r="R2026">
        <v>130</v>
      </c>
      <c r="S2026">
        <v>130</v>
      </c>
      <c r="T2026">
        <v>130</v>
      </c>
      <c r="U2026">
        <v>140</v>
      </c>
      <c r="V2026">
        <v>130</v>
      </c>
      <c r="W2026">
        <v>130</v>
      </c>
      <c r="X2026">
        <v>140</v>
      </c>
      <c r="Y2026" s="145">
        <v>150</v>
      </c>
      <c r="Z2026">
        <v>150</v>
      </c>
      <c r="AA2026">
        <v>140</v>
      </c>
    </row>
    <row r="2027" spans="1:27" x14ac:dyDescent="0.2">
      <c r="A2027" s="89">
        <f>VLOOKUP(C2027,TabellenBDFS!$B$4:$C$2717,2,FALSE)</f>
        <v>118</v>
      </c>
      <c r="B2027" t="str">
        <f t="shared" si="34"/>
        <v>1181</v>
      </c>
      <c r="C2027" t="s">
        <v>562</v>
      </c>
      <c r="D2027">
        <v>1</v>
      </c>
      <c r="E2027">
        <v>36730</v>
      </c>
      <c r="F2027">
        <v>36470</v>
      </c>
      <c r="G2027">
        <v>36760</v>
      </c>
      <c r="H2027">
        <v>37430</v>
      </c>
      <c r="I2027">
        <v>37460</v>
      </c>
      <c r="J2027">
        <v>37860</v>
      </c>
      <c r="K2027">
        <v>39740</v>
      </c>
      <c r="L2027">
        <v>39350</v>
      </c>
      <c r="M2027">
        <v>39110</v>
      </c>
      <c r="N2027">
        <v>39450</v>
      </c>
      <c r="O2027">
        <v>40220</v>
      </c>
      <c r="P2027">
        <v>41180</v>
      </c>
      <c r="Q2027">
        <v>41320</v>
      </c>
      <c r="R2027">
        <v>42190</v>
      </c>
      <c r="S2027">
        <v>42690</v>
      </c>
      <c r="T2027">
        <v>43560</v>
      </c>
      <c r="U2027">
        <v>43770</v>
      </c>
      <c r="V2027">
        <v>43790</v>
      </c>
      <c r="W2027">
        <v>43810</v>
      </c>
      <c r="X2027">
        <v>44060</v>
      </c>
      <c r="Y2027">
        <v>44820</v>
      </c>
      <c r="Z2027">
        <v>45050</v>
      </c>
      <c r="AA2027">
        <v>45570</v>
      </c>
    </row>
    <row r="2028" spans="1:27" x14ac:dyDescent="0.2">
      <c r="A2028" s="89">
        <f>VLOOKUP(C2028,TabellenBDFS!$B$4:$C$2717,2,FALSE)</f>
        <v>118</v>
      </c>
      <c r="B2028" t="str">
        <f t="shared" si="34"/>
        <v>1182</v>
      </c>
      <c r="C2028" t="s">
        <v>562</v>
      </c>
      <c r="D2028">
        <v>2</v>
      </c>
      <c r="E2028">
        <v>9200</v>
      </c>
      <c r="F2028">
        <v>9010</v>
      </c>
      <c r="G2028">
        <v>8780</v>
      </c>
      <c r="H2028">
        <v>8530</v>
      </c>
      <c r="I2028">
        <v>8210</v>
      </c>
      <c r="J2028">
        <v>7990</v>
      </c>
      <c r="K2028">
        <v>7740</v>
      </c>
      <c r="L2028">
        <v>7560</v>
      </c>
      <c r="M2028">
        <v>7310</v>
      </c>
      <c r="N2028">
        <v>7050</v>
      </c>
      <c r="O2028">
        <v>6840</v>
      </c>
      <c r="P2028">
        <v>6670</v>
      </c>
      <c r="Q2028">
        <v>6430</v>
      </c>
      <c r="R2028">
        <v>6230</v>
      </c>
      <c r="S2028">
        <v>6070</v>
      </c>
      <c r="T2028">
        <v>5860</v>
      </c>
      <c r="U2028">
        <v>5710</v>
      </c>
      <c r="V2028">
        <v>5230</v>
      </c>
      <c r="W2028">
        <v>5090</v>
      </c>
      <c r="X2028">
        <v>4940</v>
      </c>
      <c r="Y2028">
        <v>4810</v>
      </c>
      <c r="Z2028">
        <v>4640</v>
      </c>
      <c r="AA2028">
        <v>4490</v>
      </c>
    </row>
    <row r="2029" spans="1:27" x14ac:dyDescent="0.2">
      <c r="A2029" s="89">
        <f>VLOOKUP(C2029,TabellenBDFS!$B$4:$C$2717,2,FALSE)</f>
        <v>118</v>
      </c>
      <c r="B2029" t="str">
        <f t="shared" si="34"/>
        <v>1183</v>
      </c>
      <c r="C2029" t="s">
        <v>562</v>
      </c>
      <c r="D2029">
        <v>3</v>
      </c>
      <c r="E2029">
        <v>60</v>
      </c>
      <c r="F2029">
        <v>170</v>
      </c>
      <c r="G2029">
        <v>380</v>
      </c>
      <c r="H2029">
        <v>590</v>
      </c>
      <c r="I2029">
        <v>960</v>
      </c>
      <c r="J2029">
        <v>1300</v>
      </c>
      <c r="K2029">
        <v>1640</v>
      </c>
      <c r="L2029">
        <v>1930</v>
      </c>
      <c r="M2029">
        <v>2190</v>
      </c>
      <c r="N2029">
        <v>2610</v>
      </c>
      <c r="O2029">
        <v>3090</v>
      </c>
      <c r="P2029">
        <v>3470</v>
      </c>
      <c r="Q2029">
        <v>3880</v>
      </c>
      <c r="R2029">
        <v>4200</v>
      </c>
      <c r="S2029">
        <v>4410</v>
      </c>
      <c r="T2029">
        <v>4630</v>
      </c>
      <c r="U2029">
        <v>4810</v>
      </c>
      <c r="V2029">
        <v>5200</v>
      </c>
      <c r="W2029">
        <v>5250</v>
      </c>
      <c r="X2029">
        <v>5450</v>
      </c>
      <c r="Y2029">
        <v>5720</v>
      </c>
      <c r="Z2029">
        <v>5930</v>
      </c>
      <c r="AA2029">
        <v>6110</v>
      </c>
    </row>
    <row r="2030" spans="1:27" x14ac:dyDescent="0.2">
      <c r="A2030" s="89">
        <f>VLOOKUP(C2030,TabellenBDFS!$B$4:$C$2717,2,FALSE)</f>
        <v>118</v>
      </c>
      <c r="B2030" t="str">
        <f t="shared" si="34"/>
        <v>1184</v>
      </c>
      <c r="C2030" t="s">
        <v>562</v>
      </c>
      <c r="D2030">
        <v>4</v>
      </c>
      <c r="E2030">
        <v>10</v>
      </c>
      <c r="F2030">
        <v>30</v>
      </c>
      <c r="G2030">
        <v>130</v>
      </c>
      <c r="H2030">
        <v>330</v>
      </c>
      <c r="I2030">
        <v>510</v>
      </c>
      <c r="J2030">
        <v>680</v>
      </c>
      <c r="K2030">
        <v>820</v>
      </c>
      <c r="L2030">
        <v>880</v>
      </c>
      <c r="M2030">
        <v>930</v>
      </c>
      <c r="N2030">
        <v>980</v>
      </c>
      <c r="O2030">
        <v>1100</v>
      </c>
      <c r="P2030">
        <v>1160</v>
      </c>
      <c r="Q2030">
        <v>1080</v>
      </c>
      <c r="R2030">
        <v>1020</v>
      </c>
      <c r="S2030">
        <v>1170</v>
      </c>
      <c r="T2030">
        <v>1500</v>
      </c>
      <c r="U2030">
        <v>1640</v>
      </c>
      <c r="V2030">
        <v>1710</v>
      </c>
      <c r="W2030">
        <v>1780</v>
      </c>
      <c r="X2030">
        <v>1830</v>
      </c>
      <c r="Y2030">
        <v>1880</v>
      </c>
      <c r="Z2030">
        <v>1860</v>
      </c>
      <c r="AA2030">
        <v>1910</v>
      </c>
    </row>
    <row r="2031" spans="1:27" x14ac:dyDescent="0.2">
      <c r="A2031" s="89">
        <f>VLOOKUP(C2031,TabellenBDFS!$B$4:$C$2717,2,FALSE)</f>
        <v>118</v>
      </c>
      <c r="B2031" t="str">
        <f t="shared" si="34"/>
        <v>1185</v>
      </c>
      <c r="C2031" t="s">
        <v>562</v>
      </c>
      <c r="D2031">
        <v>5</v>
      </c>
      <c r="E2031">
        <v>1230</v>
      </c>
      <c r="F2031">
        <v>1230</v>
      </c>
      <c r="G2031">
        <v>1240</v>
      </c>
      <c r="H2031">
        <v>1280</v>
      </c>
      <c r="I2031">
        <v>1270</v>
      </c>
      <c r="J2031">
        <v>1290</v>
      </c>
      <c r="K2031">
        <v>1310</v>
      </c>
      <c r="L2031">
        <v>1340</v>
      </c>
      <c r="M2031">
        <v>1310</v>
      </c>
      <c r="N2031">
        <v>1250</v>
      </c>
      <c r="O2031">
        <v>1220</v>
      </c>
      <c r="P2031">
        <v>1250</v>
      </c>
      <c r="Q2031">
        <v>1250</v>
      </c>
      <c r="R2031">
        <v>1350</v>
      </c>
      <c r="S2031">
        <v>1380</v>
      </c>
      <c r="T2031">
        <v>1430</v>
      </c>
      <c r="U2031">
        <v>1400</v>
      </c>
      <c r="V2031">
        <v>1390</v>
      </c>
      <c r="W2031">
        <v>1370</v>
      </c>
      <c r="X2031">
        <v>1340</v>
      </c>
      <c r="Y2031">
        <v>1300</v>
      </c>
      <c r="Z2031">
        <v>1290</v>
      </c>
      <c r="AA2031">
        <v>1280</v>
      </c>
    </row>
    <row r="2032" spans="1:27" x14ac:dyDescent="0.2">
      <c r="A2032" s="89">
        <f>VLOOKUP(C2032,TabellenBDFS!$B$4:$C$2717,2,FALSE)</f>
        <v>118</v>
      </c>
      <c r="B2032" t="str">
        <f t="shared" si="34"/>
        <v>1186</v>
      </c>
      <c r="C2032" t="s">
        <v>562</v>
      </c>
      <c r="D2032">
        <v>6</v>
      </c>
      <c r="E2032">
        <v>14380</v>
      </c>
      <c r="F2032">
        <v>14330</v>
      </c>
      <c r="G2032">
        <v>13790</v>
      </c>
      <c r="H2032">
        <v>13700</v>
      </c>
      <c r="I2032">
        <v>13430</v>
      </c>
      <c r="J2032">
        <v>13330</v>
      </c>
      <c r="K2032">
        <v>13280</v>
      </c>
      <c r="L2032">
        <v>13260</v>
      </c>
      <c r="M2032">
        <v>13060</v>
      </c>
      <c r="N2032">
        <v>13120</v>
      </c>
      <c r="O2032">
        <v>13300</v>
      </c>
      <c r="P2032">
        <v>13600</v>
      </c>
      <c r="Q2032">
        <v>13740</v>
      </c>
      <c r="R2032">
        <v>14030</v>
      </c>
      <c r="S2032">
        <v>13960</v>
      </c>
      <c r="T2032">
        <v>13970</v>
      </c>
      <c r="U2032">
        <v>13950</v>
      </c>
      <c r="V2032">
        <v>13870</v>
      </c>
      <c r="W2032">
        <v>13700</v>
      </c>
      <c r="X2032">
        <v>13570</v>
      </c>
      <c r="Y2032">
        <v>13550</v>
      </c>
      <c r="Z2032">
        <v>13520</v>
      </c>
      <c r="AA2032">
        <v>13450</v>
      </c>
    </row>
    <row r="2033" spans="1:27" x14ac:dyDescent="0.2">
      <c r="A2033" s="89">
        <f>VLOOKUP(C2033,TabellenBDFS!$B$4:$C$2717,2,FALSE)</f>
        <v>118</v>
      </c>
      <c r="B2033" t="str">
        <f t="shared" si="34"/>
        <v>1187</v>
      </c>
      <c r="C2033" t="s">
        <v>562</v>
      </c>
      <c r="D2033">
        <v>7</v>
      </c>
      <c r="E2033">
        <v>11860</v>
      </c>
      <c r="F2033">
        <v>11710</v>
      </c>
      <c r="G2033">
        <v>12450</v>
      </c>
      <c r="H2033">
        <v>13000</v>
      </c>
      <c r="I2033">
        <v>13070</v>
      </c>
      <c r="J2033">
        <v>13270</v>
      </c>
      <c r="K2033">
        <v>14930</v>
      </c>
      <c r="L2033">
        <v>14390</v>
      </c>
      <c r="M2033">
        <v>14310</v>
      </c>
      <c r="N2033">
        <v>14430</v>
      </c>
      <c r="O2033">
        <v>14680</v>
      </c>
      <c r="P2033">
        <v>15030</v>
      </c>
      <c r="Q2033">
        <v>14940</v>
      </c>
      <c r="R2033">
        <v>15370</v>
      </c>
      <c r="S2033">
        <v>15700</v>
      </c>
      <c r="T2033">
        <v>16170</v>
      </c>
      <c r="U2033">
        <v>16270</v>
      </c>
      <c r="V2033">
        <v>16400</v>
      </c>
      <c r="W2033">
        <v>16630</v>
      </c>
      <c r="X2033">
        <v>16930</v>
      </c>
      <c r="Y2033">
        <v>17580</v>
      </c>
      <c r="Z2033">
        <v>17810</v>
      </c>
      <c r="AA2033">
        <v>18330</v>
      </c>
    </row>
    <row r="2034" spans="1:27" x14ac:dyDescent="0.2">
      <c r="A2034" s="89">
        <f>VLOOKUP(C2034,TabellenBDFS!$B$4:$C$2717,2,FALSE)</f>
        <v>148</v>
      </c>
      <c r="B2034" t="str">
        <f t="shared" si="34"/>
        <v>1481</v>
      </c>
      <c r="C2034" t="s">
        <v>151</v>
      </c>
      <c r="D2034">
        <v>1</v>
      </c>
      <c r="E2034">
        <v>3700</v>
      </c>
      <c r="F2034">
        <v>3860</v>
      </c>
      <c r="G2034">
        <v>3090</v>
      </c>
      <c r="H2034">
        <v>3380</v>
      </c>
      <c r="I2034">
        <v>3260</v>
      </c>
      <c r="J2034">
        <v>3080</v>
      </c>
      <c r="K2034">
        <v>3190</v>
      </c>
      <c r="L2034">
        <v>3160</v>
      </c>
      <c r="M2034">
        <v>3190</v>
      </c>
      <c r="N2034">
        <v>3310</v>
      </c>
      <c r="O2034">
        <v>3270</v>
      </c>
      <c r="P2034">
        <v>3310</v>
      </c>
      <c r="Q2034">
        <v>3370</v>
      </c>
      <c r="R2034">
        <v>3300</v>
      </c>
      <c r="S2034">
        <v>2850</v>
      </c>
      <c r="T2034">
        <v>2880</v>
      </c>
      <c r="U2034">
        <v>2650</v>
      </c>
      <c r="V2034">
        <v>2610</v>
      </c>
      <c r="W2034">
        <v>2510</v>
      </c>
      <c r="X2034">
        <v>2430</v>
      </c>
      <c r="Y2034">
        <v>2360</v>
      </c>
      <c r="Z2034">
        <v>2330</v>
      </c>
      <c r="AA2034">
        <v>2270</v>
      </c>
    </row>
    <row r="2035" spans="1:27" x14ac:dyDescent="0.2">
      <c r="A2035" s="89">
        <f>VLOOKUP(C2035,TabellenBDFS!$B$4:$C$2717,2,FALSE)</f>
        <v>148</v>
      </c>
      <c r="B2035" t="str">
        <f t="shared" si="34"/>
        <v>1482</v>
      </c>
      <c r="C2035" t="s">
        <v>151</v>
      </c>
      <c r="D2035">
        <v>2</v>
      </c>
      <c r="E2035">
        <v>2080</v>
      </c>
      <c r="F2035">
        <v>2090</v>
      </c>
      <c r="G2035">
        <v>1740</v>
      </c>
      <c r="H2035">
        <v>1770</v>
      </c>
      <c r="I2035">
        <v>1720</v>
      </c>
      <c r="J2035">
        <v>1640</v>
      </c>
      <c r="K2035">
        <v>1580</v>
      </c>
      <c r="L2035">
        <v>1540</v>
      </c>
      <c r="M2035">
        <v>1520</v>
      </c>
      <c r="N2035">
        <v>1490</v>
      </c>
      <c r="O2035">
        <v>1430</v>
      </c>
      <c r="P2035">
        <v>1390</v>
      </c>
      <c r="Q2035">
        <v>1370</v>
      </c>
      <c r="R2035">
        <v>1300</v>
      </c>
      <c r="S2035">
        <v>920</v>
      </c>
      <c r="T2035">
        <v>740</v>
      </c>
      <c r="U2035">
        <v>590</v>
      </c>
      <c r="V2035">
        <v>530</v>
      </c>
      <c r="W2035">
        <v>500</v>
      </c>
      <c r="X2035">
        <v>490</v>
      </c>
      <c r="Y2035">
        <v>410</v>
      </c>
      <c r="Z2035">
        <v>400</v>
      </c>
      <c r="AA2035">
        <v>380</v>
      </c>
    </row>
    <row r="2036" spans="1:27" x14ac:dyDescent="0.2">
      <c r="A2036" s="89">
        <f>VLOOKUP(C2036,TabellenBDFS!$B$4:$C$2717,2,FALSE)</f>
        <v>148</v>
      </c>
      <c r="B2036" t="str">
        <f t="shared" si="34"/>
        <v>1483</v>
      </c>
      <c r="C2036" t="s">
        <v>151</v>
      </c>
      <c r="D2036">
        <v>3</v>
      </c>
      <c r="E2036">
        <v>10</v>
      </c>
      <c r="F2036">
        <v>40</v>
      </c>
      <c r="G2036">
        <v>50</v>
      </c>
      <c r="H2036">
        <v>90</v>
      </c>
      <c r="I2036">
        <v>110</v>
      </c>
      <c r="J2036">
        <v>140</v>
      </c>
      <c r="K2036">
        <v>190</v>
      </c>
      <c r="L2036">
        <v>210</v>
      </c>
      <c r="M2036">
        <v>240</v>
      </c>
      <c r="N2036">
        <v>280</v>
      </c>
      <c r="O2036">
        <v>290</v>
      </c>
      <c r="P2036">
        <v>350</v>
      </c>
      <c r="Q2036">
        <v>380</v>
      </c>
      <c r="R2036">
        <v>400</v>
      </c>
      <c r="S2036">
        <v>370</v>
      </c>
      <c r="T2036">
        <v>390</v>
      </c>
      <c r="U2036">
        <v>400</v>
      </c>
      <c r="V2036">
        <v>460</v>
      </c>
      <c r="W2036">
        <v>450</v>
      </c>
      <c r="X2036">
        <v>460</v>
      </c>
      <c r="Y2036">
        <v>480</v>
      </c>
      <c r="Z2036">
        <v>470</v>
      </c>
      <c r="AA2036">
        <v>460</v>
      </c>
    </row>
    <row r="2037" spans="1:27" x14ac:dyDescent="0.2">
      <c r="A2037" s="89">
        <f>VLOOKUP(C2037,TabellenBDFS!$B$4:$C$2717,2,FALSE)</f>
        <v>148</v>
      </c>
      <c r="B2037" t="str">
        <f t="shared" si="34"/>
        <v>1484</v>
      </c>
      <c r="C2037" t="s">
        <v>151</v>
      </c>
      <c r="D2037">
        <v>4</v>
      </c>
      <c r="E2037">
        <v>0</v>
      </c>
      <c r="F2037">
        <v>0</v>
      </c>
      <c r="G2037">
        <v>10</v>
      </c>
      <c r="H2037">
        <v>20</v>
      </c>
      <c r="I2037">
        <v>40</v>
      </c>
      <c r="J2037">
        <v>40</v>
      </c>
      <c r="K2037">
        <v>50</v>
      </c>
      <c r="L2037">
        <v>60</v>
      </c>
      <c r="M2037">
        <v>70</v>
      </c>
      <c r="N2037">
        <v>90</v>
      </c>
      <c r="O2037">
        <v>100</v>
      </c>
      <c r="P2037">
        <v>110</v>
      </c>
      <c r="Q2037">
        <v>110</v>
      </c>
      <c r="R2037">
        <v>130</v>
      </c>
      <c r="S2037">
        <v>140</v>
      </c>
      <c r="T2037">
        <v>150</v>
      </c>
      <c r="U2037">
        <v>160</v>
      </c>
      <c r="V2037">
        <v>170</v>
      </c>
      <c r="W2037">
        <v>160</v>
      </c>
      <c r="X2037">
        <v>160</v>
      </c>
      <c r="Y2037">
        <v>170</v>
      </c>
      <c r="Z2037">
        <v>160</v>
      </c>
      <c r="AA2037">
        <v>170</v>
      </c>
    </row>
    <row r="2038" spans="1:27" x14ac:dyDescent="0.2">
      <c r="A2038" s="89">
        <f>VLOOKUP(C2038,TabellenBDFS!$B$4:$C$2717,2,FALSE)</f>
        <v>148</v>
      </c>
      <c r="B2038" t="str">
        <f t="shared" si="34"/>
        <v>1485</v>
      </c>
      <c r="C2038" t="s">
        <v>151</v>
      </c>
      <c r="D2038">
        <v>5</v>
      </c>
      <c r="E2038">
        <v>130</v>
      </c>
      <c r="F2038">
        <v>130</v>
      </c>
      <c r="G2038">
        <v>120</v>
      </c>
      <c r="H2038">
        <v>130</v>
      </c>
      <c r="I2038">
        <v>130</v>
      </c>
      <c r="J2038">
        <v>130</v>
      </c>
      <c r="K2038">
        <v>140</v>
      </c>
      <c r="L2038">
        <v>140</v>
      </c>
      <c r="M2038">
        <v>130</v>
      </c>
      <c r="N2038">
        <v>160</v>
      </c>
      <c r="O2038">
        <v>160</v>
      </c>
      <c r="P2038">
        <v>160</v>
      </c>
      <c r="Q2038">
        <v>160</v>
      </c>
      <c r="R2038">
        <v>150</v>
      </c>
      <c r="S2038">
        <v>150</v>
      </c>
      <c r="T2038">
        <v>150</v>
      </c>
      <c r="U2038">
        <v>120</v>
      </c>
      <c r="V2038">
        <v>120</v>
      </c>
      <c r="W2038">
        <v>120</v>
      </c>
      <c r="X2038">
        <v>120</v>
      </c>
      <c r="Y2038">
        <v>110</v>
      </c>
      <c r="Z2038">
        <v>100</v>
      </c>
      <c r="AA2038">
        <v>100</v>
      </c>
    </row>
    <row r="2039" spans="1:27" x14ac:dyDescent="0.2">
      <c r="A2039" s="89">
        <f>VLOOKUP(C2039,TabellenBDFS!$B$4:$C$2717,2,FALSE)</f>
        <v>148</v>
      </c>
      <c r="B2039" t="str">
        <f t="shared" si="34"/>
        <v>1486</v>
      </c>
      <c r="C2039" t="s">
        <v>151</v>
      </c>
      <c r="D2039">
        <v>6</v>
      </c>
      <c r="E2039">
        <v>490</v>
      </c>
      <c r="F2039">
        <v>530</v>
      </c>
      <c r="G2039">
        <v>430</v>
      </c>
      <c r="H2039">
        <v>450</v>
      </c>
      <c r="I2039">
        <v>440</v>
      </c>
      <c r="J2039">
        <v>420</v>
      </c>
      <c r="K2039">
        <v>450</v>
      </c>
      <c r="L2039">
        <v>420</v>
      </c>
      <c r="M2039">
        <v>440</v>
      </c>
      <c r="N2039">
        <v>440</v>
      </c>
      <c r="O2039">
        <v>440</v>
      </c>
      <c r="P2039">
        <v>450</v>
      </c>
      <c r="Q2039">
        <v>460</v>
      </c>
      <c r="R2039">
        <v>430</v>
      </c>
      <c r="S2039">
        <v>430</v>
      </c>
      <c r="T2039">
        <v>430</v>
      </c>
      <c r="U2039">
        <v>440</v>
      </c>
      <c r="V2039">
        <v>440</v>
      </c>
      <c r="W2039">
        <v>450</v>
      </c>
      <c r="X2039">
        <v>410</v>
      </c>
      <c r="Y2039">
        <v>400</v>
      </c>
      <c r="Z2039">
        <v>400</v>
      </c>
      <c r="AA2039">
        <v>410</v>
      </c>
    </row>
    <row r="2040" spans="1:27" x14ac:dyDescent="0.2">
      <c r="A2040" s="89">
        <f>VLOOKUP(C2040,TabellenBDFS!$B$4:$C$2717,2,FALSE)</f>
        <v>148</v>
      </c>
      <c r="B2040" t="str">
        <f t="shared" si="34"/>
        <v>1487</v>
      </c>
      <c r="C2040" t="s">
        <v>151</v>
      </c>
      <c r="D2040">
        <v>7</v>
      </c>
      <c r="E2040">
        <v>990</v>
      </c>
      <c r="F2040">
        <v>1070</v>
      </c>
      <c r="G2040">
        <v>740</v>
      </c>
      <c r="H2040">
        <v>920</v>
      </c>
      <c r="I2040">
        <v>830</v>
      </c>
      <c r="J2040">
        <v>720</v>
      </c>
      <c r="K2040">
        <v>790</v>
      </c>
      <c r="L2040">
        <v>780</v>
      </c>
      <c r="M2040">
        <v>790</v>
      </c>
      <c r="N2040">
        <v>860</v>
      </c>
      <c r="O2040">
        <v>850</v>
      </c>
      <c r="P2040">
        <v>850</v>
      </c>
      <c r="Q2040">
        <v>890</v>
      </c>
      <c r="R2040">
        <v>900</v>
      </c>
      <c r="S2040">
        <v>850</v>
      </c>
      <c r="T2040">
        <v>1010</v>
      </c>
      <c r="U2040">
        <v>940</v>
      </c>
      <c r="V2040">
        <v>890</v>
      </c>
      <c r="W2040">
        <v>830</v>
      </c>
      <c r="X2040">
        <v>790</v>
      </c>
      <c r="Y2040">
        <v>800</v>
      </c>
      <c r="Z2040">
        <v>790</v>
      </c>
      <c r="AA2040">
        <v>750</v>
      </c>
    </row>
    <row r="2041" spans="1:27" x14ac:dyDescent="0.2">
      <c r="A2041" s="89">
        <f>VLOOKUP(C2041,TabellenBDFS!$B$4:$C$2717,2,FALSE)</f>
        <v>283</v>
      </c>
      <c r="B2041" t="str">
        <f t="shared" si="34"/>
        <v>2831</v>
      </c>
      <c r="C2041" t="s">
        <v>291</v>
      </c>
      <c r="D2041">
        <v>1</v>
      </c>
      <c r="E2041">
        <v>100</v>
      </c>
      <c r="F2041">
        <v>100</v>
      </c>
      <c r="G2041">
        <v>100</v>
      </c>
      <c r="H2041">
        <v>100</v>
      </c>
      <c r="I2041">
        <v>100</v>
      </c>
      <c r="J2041">
        <v>110</v>
      </c>
      <c r="K2041">
        <v>100</v>
      </c>
      <c r="L2041">
        <v>110</v>
      </c>
      <c r="M2041">
        <v>120</v>
      </c>
      <c r="N2041">
        <v>110</v>
      </c>
      <c r="O2041">
        <v>120</v>
      </c>
      <c r="P2041">
        <v>130</v>
      </c>
      <c r="Q2041">
        <v>130</v>
      </c>
      <c r="R2041">
        <v>130</v>
      </c>
      <c r="S2041">
        <v>140</v>
      </c>
      <c r="T2041">
        <v>130</v>
      </c>
      <c r="U2041">
        <v>130</v>
      </c>
      <c r="V2041">
        <v>120</v>
      </c>
      <c r="W2041">
        <v>110</v>
      </c>
      <c r="X2041">
        <v>110</v>
      </c>
      <c r="Y2041" s="145">
        <v>120</v>
      </c>
      <c r="Z2041">
        <v>110</v>
      </c>
      <c r="AA2041">
        <v>110</v>
      </c>
    </row>
    <row r="2042" spans="1:27" x14ac:dyDescent="0.2">
      <c r="A2042" s="89">
        <f>VLOOKUP(C2042,TabellenBDFS!$B$4:$C$2717,2,FALSE)</f>
        <v>283</v>
      </c>
      <c r="B2042" t="str">
        <f t="shared" si="34"/>
        <v>2832</v>
      </c>
      <c r="C2042" t="s">
        <v>291</v>
      </c>
      <c r="D2042">
        <v>2</v>
      </c>
      <c r="E2042">
        <v>40</v>
      </c>
      <c r="F2042">
        <v>40</v>
      </c>
      <c r="G2042">
        <v>30</v>
      </c>
      <c r="H2042">
        <v>30</v>
      </c>
      <c r="I2042">
        <v>30</v>
      </c>
      <c r="J2042">
        <v>30</v>
      </c>
      <c r="K2042">
        <v>30</v>
      </c>
      <c r="L2042">
        <v>30</v>
      </c>
      <c r="M2042">
        <v>30</v>
      </c>
      <c r="N2042">
        <v>30</v>
      </c>
      <c r="O2042">
        <v>30</v>
      </c>
      <c r="P2042">
        <v>30</v>
      </c>
      <c r="Q2042">
        <v>20</v>
      </c>
      <c r="R2042">
        <v>20</v>
      </c>
      <c r="S2042">
        <v>20</v>
      </c>
      <c r="T2042">
        <v>20</v>
      </c>
      <c r="U2042">
        <v>30</v>
      </c>
      <c r="V2042">
        <v>20</v>
      </c>
      <c r="W2042">
        <v>20</v>
      </c>
      <c r="X2042">
        <v>20</v>
      </c>
      <c r="Y2042" s="145">
        <v>20</v>
      </c>
      <c r="Z2042">
        <v>20</v>
      </c>
      <c r="AA2042">
        <v>20</v>
      </c>
    </row>
    <row r="2043" spans="1:27" x14ac:dyDescent="0.2">
      <c r="A2043" s="89">
        <f>VLOOKUP(C2043,TabellenBDFS!$B$4:$C$2717,2,FALSE)</f>
        <v>283</v>
      </c>
      <c r="B2043" t="str">
        <f t="shared" si="34"/>
        <v>2833</v>
      </c>
      <c r="C2043" t="s">
        <v>291</v>
      </c>
      <c r="D2043">
        <v>3</v>
      </c>
      <c r="E2043">
        <v>0</v>
      </c>
      <c r="F2043">
        <v>0</v>
      </c>
      <c r="G2043">
        <v>0</v>
      </c>
      <c r="H2043">
        <v>0</v>
      </c>
      <c r="I2043">
        <v>0</v>
      </c>
      <c r="J2043">
        <v>0</v>
      </c>
      <c r="K2043">
        <v>0</v>
      </c>
      <c r="L2043">
        <v>0</v>
      </c>
      <c r="M2043">
        <v>0</v>
      </c>
      <c r="N2043">
        <v>0</v>
      </c>
      <c r="O2043">
        <v>0</v>
      </c>
      <c r="P2043">
        <v>10</v>
      </c>
      <c r="Q2043">
        <v>10</v>
      </c>
      <c r="R2043">
        <v>10</v>
      </c>
      <c r="S2043">
        <v>10</v>
      </c>
      <c r="T2043">
        <v>10</v>
      </c>
      <c r="U2043">
        <v>10</v>
      </c>
      <c r="V2043">
        <v>20</v>
      </c>
      <c r="W2043">
        <v>20</v>
      </c>
      <c r="X2043">
        <v>20</v>
      </c>
      <c r="Y2043" s="145">
        <v>20</v>
      </c>
      <c r="Z2043">
        <v>20</v>
      </c>
      <c r="AA2043">
        <v>20</v>
      </c>
    </row>
    <row r="2044" spans="1:27" x14ac:dyDescent="0.2">
      <c r="A2044" s="89">
        <f>VLOOKUP(C2044,TabellenBDFS!$B$4:$C$2717,2,FALSE)</f>
        <v>283</v>
      </c>
      <c r="B2044" t="str">
        <f t="shared" si="34"/>
        <v>2834</v>
      </c>
      <c r="C2044" t="s">
        <v>291</v>
      </c>
      <c r="D2044">
        <v>4</v>
      </c>
      <c r="E2044">
        <v>0</v>
      </c>
      <c r="F2044">
        <v>0</v>
      </c>
      <c r="G2044">
        <v>0</v>
      </c>
      <c r="H2044">
        <v>0</v>
      </c>
      <c r="I2044">
        <v>0</v>
      </c>
      <c r="J2044">
        <v>0</v>
      </c>
      <c r="K2044">
        <v>0</v>
      </c>
      <c r="L2044">
        <v>0</v>
      </c>
      <c r="M2044">
        <v>0</v>
      </c>
      <c r="N2044">
        <v>0</v>
      </c>
      <c r="O2044">
        <v>0</v>
      </c>
      <c r="P2044">
        <v>10</v>
      </c>
      <c r="Q2044">
        <v>0</v>
      </c>
      <c r="R2044">
        <v>0</v>
      </c>
      <c r="S2044">
        <v>0</v>
      </c>
      <c r="T2044">
        <v>0</v>
      </c>
      <c r="U2044">
        <v>0</v>
      </c>
      <c r="V2044">
        <v>0</v>
      </c>
      <c r="W2044">
        <v>0</v>
      </c>
      <c r="X2044">
        <v>0</v>
      </c>
      <c r="Y2044" s="145">
        <v>10</v>
      </c>
      <c r="Z2044">
        <v>10</v>
      </c>
      <c r="AA2044">
        <v>0</v>
      </c>
    </row>
    <row r="2045" spans="1:27" x14ac:dyDescent="0.2">
      <c r="A2045" s="89">
        <f>VLOOKUP(C2045,TabellenBDFS!$B$4:$C$2717,2,FALSE)</f>
        <v>283</v>
      </c>
      <c r="B2045" t="str">
        <f t="shared" si="34"/>
        <v>2835</v>
      </c>
      <c r="C2045" t="s">
        <v>291</v>
      </c>
      <c r="D2045">
        <v>5</v>
      </c>
      <c r="E2045">
        <v>0</v>
      </c>
      <c r="F2045">
        <v>0</v>
      </c>
      <c r="G2045">
        <v>0</v>
      </c>
      <c r="H2045">
        <v>0</v>
      </c>
      <c r="I2045">
        <v>0</v>
      </c>
      <c r="J2045">
        <v>0</v>
      </c>
      <c r="K2045">
        <v>0</v>
      </c>
      <c r="L2045">
        <v>0</v>
      </c>
      <c r="M2045">
        <v>0</v>
      </c>
      <c r="N2045">
        <v>0</v>
      </c>
      <c r="O2045">
        <v>0</v>
      </c>
      <c r="P2045">
        <v>0</v>
      </c>
      <c r="Q2045">
        <v>0</v>
      </c>
      <c r="R2045">
        <v>0</v>
      </c>
      <c r="S2045">
        <v>0</v>
      </c>
      <c r="T2045">
        <v>0</v>
      </c>
      <c r="U2045">
        <v>0</v>
      </c>
      <c r="V2045">
        <v>0</v>
      </c>
      <c r="W2045">
        <v>0</v>
      </c>
      <c r="X2045">
        <v>0</v>
      </c>
      <c r="Y2045" s="145">
        <v>0</v>
      </c>
      <c r="Z2045">
        <v>0</v>
      </c>
      <c r="AA2045">
        <v>0</v>
      </c>
    </row>
    <row r="2046" spans="1:27" x14ac:dyDescent="0.2">
      <c r="A2046" s="89">
        <f>VLOOKUP(C2046,TabellenBDFS!$B$4:$C$2717,2,FALSE)</f>
        <v>283</v>
      </c>
      <c r="B2046" t="str">
        <f t="shared" si="34"/>
        <v>2836</v>
      </c>
      <c r="C2046" t="s">
        <v>291</v>
      </c>
      <c r="D2046">
        <v>6</v>
      </c>
      <c r="E2046">
        <v>40</v>
      </c>
      <c r="F2046">
        <v>30</v>
      </c>
      <c r="G2046">
        <v>40</v>
      </c>
      <c r="H2046">
        <v>40</v>
      </c>
      <c r="I2046">
        <v>40</v>
      </c>
      <c r="J2046">
        <v>40</v>
      </c>
      <c r="K2046">
        <v>40</v>
      </c>
      <c r="L2046">
        <v>50</v>
      </c>
      <c r="M2046">
        <v>60</v>
      </c>
      <c r="N2046">
        <v>50</v>
      </c>
      <c r="O2046">
        <v>50</v>
      </c>
      <c r="P2046">
        <v>60</v>
      </c>
      <c r="Q2046">
        <v>60</v>
      </c>
      <c r="R2046">
        <v>60</v>
      </c>
      <c r="S2046">
        <v>60</v>
      </c>
      <c r="T2046">
        <v>60</v>
      </c>
      <c r="U2046">
        <v>60</v>
      </c>
      <c r="V2046">
        <v>50</v>
      </c>
      <c r="W2046">
        <v>50</v>
      </c>
      <c r="X2046">
        <v>50</v>
      </c>
      <c r="Y2046" s="145">
        <v>50</v>
      </c>
      <c r="Z2046">
        <v>50</v>
      </c>
      <c r="AA2046">
        <v>50</v>
      </c>
    </row>
    <row r="2047" spans="1:27" x14ac:dyDescent="0.2">
      <c r="A2047" s="89">
        <f>VLOOKUP(C2047,TabellenBDFS!$B$4:$C$2717,2,FALSE)</f>
        <v>283</v>
      </c>
      <c r="B2047" t="str">
        <f t="shared" si="34"/>
        <v>2837</v>
      </c>
      <c r="C2047" t="s">
        <v>291</v>
      </c>
      <c r="D2047">
        <v>7</v>
      </c>
      <c r="E2047">
        <v>20</v>
      </c>
      <c r="F2047">
        <v>30</v>
      </c>
      <c r="G2047">
        <v>30</v>
      </c>
      <c r="H2047">
        <v>30</v>
      </c>
      <c r="I2047">
        <v>20</v>
      </c>
      <c r="J2047">
        <v>30</v>
      </c>
      <c r="K2047">
        <v>20</v>
      </c>
      <c r="L2047">
        <v>20</v>
      </c>
      <c r="M2047">
        <v>30</v>
      </c>
      <c r="N2047">
        <v>20</v>
      </c>
      <c r="O2047">
        <v>30</v>
      </c>
      <c r="P2047">
        <v>30</v>
      </c>
      <c r="Q2047">
        <v>40</v>
      </c>
      <c r="R2047">
        <v>40</v>
      </c>
      <c r="S2047">
        <v>40</v>
      </c>
      <c r="T2047">
        <v>40</v>
      </c>
      <c r="U2047">
        <v>30</v>
      </c>
      <c r="V2047">
        <v>30</v>
      </c>
      <c r="W2047">
        <v>20</v>
      </c>
      <c r="X2047">
        <v>30</v>
      </c>
      <c r="Y2047" s="145">
        <v>30</v>
      </c>
      <c r="Z2047">
        <v>30</v>
      </c>
      <c r="AA2047">
        <v>30</v>
      </c>
    </row>
    <row r="2048" spans="1:27" x14ac:dyDescent="0.2">
      <c r="A2048" s="89">
        <f>VLOOKUP(C2048,TabellenBDFS!$B$4:$C$2717,2,FALSE)</f>
        <v>284</v>
      </c>
      <c r="B2048" t="str">
        <f t="shared" si="34"/>
        <v>2841</v>
      </c>
      <c r="C2048" t="s">
        <v>292</v>
      </c>
      <c r="D2048">
        <v>1</v>
      </c>
      <c r="E2048">
        <v>30</v>
      </c>
      <c r="F2048">
        <v>40</v>
      </c>
      <c r="G2048">
        <v>40</v>
      </c>
      <c r="H2048">
        <v>40</v>
      </c>
      <c r="I2048">
        <v>40</v>
      </c>
      <c r="J2048">
        <v>50</v>
      </c>
      <c r="K2048">
        <v>50</v>
      </c>
      <c r="L2048">
        <v>40</v>
      </c>
      <c r="M2048">
        <v>50</v>
      </c>
      <c r="N2048">
        <v>50</v>
      </c>
      <c r="O2048">
        <v>60</v>
      </c>
      <c r="P2048">
        <v>50</v>
      </c>
      <c r="Q2048">
        <v>50</v>
      </c>
      <c r="R2048">
        <v>50</v>
      </c>
      <c r="S2048">
        <v>50</v>
      </c>
      <c r="T2048">
        <v>50</v>
      </c>
      <c r="U2048">
        <v>50</v>
      </c>
      <c r="V2048">
        <v>50</v>
      </c>
      <c r="W2048">
        <v>50</v>
      </c>
      <c r="X2048">
        <v>50</v>
      </c>
      <c r="Y2048" s="145">
        <v>50</v>
      </c>
      <c r="Z2048">
        <v>60</v>
      </c>
      <c r="AA2048">
        <v>50</v>
      </c>
    </row>
    <row r="2049" spans="1:27" x14ac:dyDescent="0.2">
      <c r="A2049" s="89">
        <f>VLOOKUP(C2049,TabellenBDFS!$B$4:$C$2717,2,FALSE)</f>
        <v>284</v>
      </c>
      <c r="B2049" t="str">
        <f t="shared" si="34"/>
        <v>2842</v>
      </c>
      <c r="C2049" t="s">
        <v>292</v>
      </c>
      <c r="D2049">
        <v>2</v>
      </c>
      <c r="E2049">
        <v>0</v>
      </c>
      <c r="F2049">
        <v>0</v>
      </c>
      <c r="G2049">
        <v>0</v>
      </c>
      <c r="H2049">
        <v>0</v>
      </c>
      <c r="I2049">
        <v>0</v>
      </c>
      <c r="J2049">
        <v>0</v>
      </c>
      <c r="K2049">
        <v>0</v>
      </c>
      <c r="L2049">
        <v>0</v>
      </c>
      <c r="M2049">
        <v>0</v>
      </c>
      <c r="N2049">
        <v>0</v>
      </c>
      <c r="O2049">
        <v>0</v>
      </c>
      <c r="P2049">
        <v>0</v>
      </c>
      <c r="Q2049">
        <v>0</v>
      </c>
      <c r="R2049">
        <v>0</v>
      </c>
      <c r="S2049">
        <v>0</v>
      </c>
      <c r="T2049">
        <v>0</v>
      </c>
      <c r="U2049">
        <v>0</v>
      </c>
      <c r="V2049">
        <v>0</v>
      </c>
      <c r="W2049">
        <v>0</v>
      </c>
      <c r="X2049">
        <v>0</v>
      </c>
      <c r="Y2049" s="145">
        <v>0</v>
      </c>
      <c r="Z2049">
        <v>0</v>
      </c>
      <c r="AA2049">
        <v>0</v>
      </c>
    </row>
    <row r="2050" spans="1:27" x14ac:dyDescent="0.2">
      <c r="A2050" s="89">
        <f>VLOOKUP(C2050,TabellenBDFS!$B$4:$C$2717,2,FALSE)</f>
        <v>284</v>
      </c>
      <c r="B2050" t="str">
        <f t="shared" si="34"/>
        <v>2843</v>
      </c>
      <c r="C2050" t="s">
        <v>292</v>
      </c>
      <c r="D2050">
        <v>3</v>
      </c>
      <c r="E2050">
        <v>0</v>
      </c>
      <c r="F2050">
        <v>0</v>
      </c>
      <c r="G2050">
        <v>0</v>
      </c>
      <c r="H2050">
        <v>0</v>
      </c>
      <c r="I2050">
        <v>0</v>
      </c>
      <c r="J2050">
        <v>0</v>
      </c>
      <c r="K2050">
        <v>0</v>
      </c>
      <c r="L2050">
        <v>0</v>
      </c>
      <c r="M2050">
        <v>0</v>
      </c>
      <c r="N2050">
        <v>0</v>
      </c>
      <c r="O2050">
        <v>0</v>
      </c>
      <c r="P2050">
        <v>0</v>
      </c>
      <c r="Q2050">
        <v>0</v>
      </c>
      <c r="R2050">
        <v>0</v>
      </c>
      <c r="S2050">
        <v>0</v>
      </c>
      <c r="T2050">
        <v>0</v>
      </c>
      <c r="U2050">
        <v>0</v>
      </c>
      <c r="V2050">
        <v>0</v>
      </c>
      <c r="W2050">
        <v>0</v>
      </c>
      <c r="X2050">
        <v>0</v>
      </c>
      <c r="Y2050" s="145">
        <v>0</v>
      </c>
      <c r="Z2050">
        <v>0</v>
      </c>
      <c r="AA2050">
        <v>0</v>
      </c>
    </row>
    <row r="2051" spans="1:27" x14ac:dyDescent="0.2">
      <c r="A2051" s="89">
        <f>VLOOKUP(C2051,TabellenBDFS!$B$4:$C$2717,2,FALSE)</f>
        <v>284</v>
      </c>
      <c r="B2051" t="str">
        <f t="shared" si="34"/>
        <v>2844</v>
      </c>
      <c r="C2051" t="s">
        <v>292</v>
      </c>
      <c r="D2051">
        <v>4</v>
      </c>
      <c r="E2051">
        <v>0</v>
      </c>
      <c r="F2051">
        <v>0</v>
      </c>
      <c r="G2051">
        <v>0</v>
      </c>
      <c r="H2051">
        <v>0</v>
      </c>
      <c r="I2051">
        <v>0</v>
      </c>
      <c r="J2051">
        <v>0</v>
      </c>
      <c r="K2051">
        <v>0</v>
      </c>
      <c r="L2051">
        <v>0</v>
      </c>
      <c r="M2051">
        <v>0</v>
      </c>
      <c r="N2051">
        <v>0</v>
      </c>
      <c r="O2051">
        <v>0</v>
      </c>
      <c r="P2051">
        <v>0</v>
      </c>
      <c r="Q2051">
        <v>0</v>
      </c>
      <c r="R2051">
        <v>0</v>
      </c>
      <c r="S2051">
        <v>0</v>
      </c>
      <c r="T2051">
        <v>0</v>
      </c>
      <c r="U2051">
        <v>0</v>
      </c>
      <c r="V2051">
        <v>0</v>
      </c>
      <c r="W2051">
        <v>0</v>
      </c>
      <c r="X2051">
        <v>0</v>
      </c>
      <c r="Y2051" s="145">
        <v>0</v>
      </c>
      <c r="Z2051">
        <v>0</v>
      </c>
      <c r="AA2051">
        <v>0</v>
      </c>
    </row>
    <row r="2052" spans="1:27" x14ac:dyDescent="0.2">
      <c r="A2052" s="89">
        <f>VLOOKUP(C2052,TabellenBDFS!$B$4:$C$2717,2,FALSE)</f>
        <v>284</v>
      </c>
      <c r="B2052" t="str">
        <f t="shared" si="34"/>
        <v>2845</v>
      </c>
      <c r="C2052" t="s">
        <v>292</v>
      </c>
      <c r="D2052">
        <v>5</v>
      </c>
      <c r="E2052">
        <v>0</v>
      </c>
      <c r="F2052">
        <v>0</v>
      </c>
      <c r="G2052">
        <v>0</v>
      </c>
      <c r="H2052">
        <v>0</v>
      </c>
      <c r="I2052">
        <v>0</v>
      </c>
      <c r="J2052">
        <v>0</v>
      </c>
      <c r="K2052">
        <v>0</v>
      </c>
      <c r="L2052">
        <v>0</v>
      </c>
      <c r="M2052">
        <v>0</v>
      </c>
      <c r="N2052">
        <v>0</v>
      </c>
      <c r="O2052">
        <v>0</v>
      </c>
      <c r="P2052">
        <v>0</v>
      </c>
      <c r="Q2052">
        <v>0</v>
      </c>
      <c r="R2052">
        <v>0</v>
      </c>
      <c r="S2052">
        <v>0</v>
      </c>
      <c r="T2052">
        <v>0</v>
      </c>
      <c r="U2052">
        <v>0</v>
      </c>
      <c r="V2052">
        <v>0</v>
      </c>
      <c r="W2052">
        <v>0</v>
      </c>
      <c r="X2052">
        <v>0</v>
      </c>
      <c r="Y2052" s="145">
        <v>0</v>
      </c>
      <c r="Z2052">
        <v>0</v>
      </c>
      <c r="AA2052">
        <v>0</v>
      </c>
    </row>
    <row r="2053" spans="1:27" x14ac:dyDescent="0.2">
      <c r="A2053" s="89">
        <f>VLOOKUP(C2053,TabellenBDFS!$B$4:$C$2717,2,FALSE)</f>
        <v>284</v>
      </c>
      <c r="B2053" t="str">
        <f t="shared" si="34"/>
        <v>2846</v>
      </c>
      <c r="C2053" t="s">
        <v>292</v>
      </c>
      <c r="D2053">
        <v>6</v>
      </c>
      <c r="E2053">
        <v>20</v>
      </c>
      <c r="F2053">
        <v>20</v>
      </c>
      <c r="G2053">
        <v>20</v>
      </c>
      <c r="H2053">
        <v>20</v>
      </c>
      <c r="I2053">
        <v>20</v>
      </c>
      <c r="J2053">
        <v>20</v>
      </c>
      <c r="K2053">
        <v>20</v>
      </c>
      <c r="L2053">
        <v>20</v>
      </c>
      <c r="M2053">
        <v>30</v>
      </c>
      <c r="N2053">
        <v>30</v>
      </c>
      <c r="O2053">
        <v>40</v>
      </c>
      <c r="P2053">
        <v>40</v>
      </c>
      <c r="Q2053">
        <v>40</v>
      </c>
      <c r="R2053">
        <v>40</v>
      </c>
      <c r="S2053">
        <v>40</v>
      </c>
      <c r="T2053">
        <v>40</v>
      </c>
      <c r="U2053">
        <v>40</v>
      </c>
      <c r="V2053">
        <v>40</v>
      </c>
      <c r="W2053">
        <v>40</v>
      </c>
      <c r="X2053">
        <v>40</v>
      </c>
      <c r="Y2053" s="145">
        <v>40</v>
      </c>
      <c r="Z2053">
        <v>40</v>
      </c>
      <c r="AA2053">
        <v>40</v>
      </c>
    </row>
    <row r="2054" spans="1:27" x14ac:dyDescent="0.2">
      <c r="A2054" s="89">
        <f>VLOOKUP(C2054,TabellenBDFS!$B$4:$C$2717,2,FALSE)</f>
        <v>284</v>
      </c>
      <c r="B2054" t="str">
        <f t="shared" si="34"/>
        <v>2847</v>
      </c>
      <c r="C2054" t="s">
        <v>292</v>
      </c>
      <c r="D2054">
        <v>7</v>
      </c>
      <c r="E2054">
        <v>10</v>
      </c>
      <c r="F2054">
        <v>10</v>
      </c>
      <c r="G2054">
        <v>20</v>
      </c>
      <c r="H2054">
        <v>20</v>
      </c>
      <c r="I2054">
        <v>10</v>
      </c>
      <c r="J2054">
        <v>10</v>
      </c>
      <c r="K2054">
        <v>20</v>
      </c>
      <c r="L2054">
        <v>10</v>
      </c>
      <c r="M2054">
        <v>10</v>
      </c>
      <c r="N2054">
        <v>10</v>
      </c>
      <c r="O2054">
        <v>10</v>
      </c>
      <c r="P2054">
        <v>10</v>
      </c>
      <c r="Q2054">
        <v>10</v>
      </c>
      <c r="R2054">
        <v>10</v>
      </c>
      <c r="S2054">
        <v>10</v>
      </c>
      <c r="T2054">
        <v>10</v>
      </c>
      <c r="U2054">
        <v>10</v>
      </c>
      <c r="V2054">
        <v>10</v>
      </c>
      <c r="W2054">
        <v>10</v>
      </c>
      <c r="X2054">
        <v>10</v>
      </c>
      <c r="Y2054" s="145">
        <v>10</v>
      </c>
      <c r="Z2054">
        <v>10</v>
      </c>
      <c r="AA2054">
        <v>10</v>
      </c>
    </row>
    <row r="2055" spans="1:27" x14ac:dyDescent="0.2">
      <c r="A2055" s="89">
        <f>VLOOKUP(C2055,TabellenBDFS!$B$4:$C$2717,2,FALSE)</f>
        <v>285</v>
      </c>
      <c r="B2055" t="str">
        <f t="shared" si="34"/>
        <v>2851</v>
      </c>
      <c r="C2055" t="s">
        <v>293</v>
      </c>
      <c r="D2055">
        <v>1</v>
      </c>
      <c r="E2055">
        <v>160</v>
      </c>
      <c r="F2055">
        <v>170</v>
      </c>
      <c r="G2055">
        <v>180</v>
      </c>
      <c r="H2055">
        <v>190</v>
      </c>
      <c r="I2055">
        <v>190</v>
      </c>
      <c r="J2055">
        <v>180</v>
      </c>
      <c r="K2055">
        <v>190</v>
      </c>
      <c r="L2055">
        <v>210</v>
      </c>
      <c r="M2055">
        <v>200</v>
      </c>
      <c r="N2055">
        <v>200</v>
      </c>
      <c r="O2055">
        <v>200</v>
      </c>
      <c r="P2055">
        <v>190</v>
      </c>
      <c r="Q2055">
        <v>200</v>
      </c>
      <c r="R2055">
        <v>210</v>
      </c>
      <c r="S2055">
        <v>220</v>
      </c>
      <c r="T2055">
        <v>240</v>
      </c>
      <c r="U2055">
        <v>230</v>
      </c>
      <c r="V2055">
        <v>240</v>
      </c>
      <c r="W2055">
        <v>230</v>
      </c>
      <c r="X2055">
        <v>230</v>
      </c>
      <c r="Y2055" s="145">
        <v>240</v>
      </c>
      <c r="Z2055">
        <v>240</v>
      </c>
      <c r="AA2055">
        <v>240</v>
      </c>
    </row>
    <row r="2056" spans="1:27" x14ac:dyDescent="0.2">
      <c r="A2056" s="89">
        <f>VLOOKUP(C2056,TabellenBDFS!$B$4:$C$2717,2,FALSE)</f>
        <v>285</v>
      </c>
      <c r="B2056" t="str">
        <f t="shared" si="34"/>
        <v>2852</v>
      </c>
      <c r="C2056" t="s">
        <v>293</v>
      </c>
      <c r="D2056">
        <v>2</v>
      </c>
      <c r="E2056">
        <v>30</v>
      </c>
      <c r="F2056">
        <v>30</v>
      </c>
      <c r="G2056">
        <v>30</v>
      </c>
      <c r="H2056">
        <v>30</v>
      </c>
      <c r="I2056">
        <v>30</v>
      </c>
      <c r="J2056">
        <v>30</v>
      </c>
      <c r="K2056">
        <v>30</v>
      </c>
      <c r="L2056">
        <v>30</v>
      </c>
      <c r="M2056">
        <v>20</v>
      </c>
      <c r="N2056">
        <v>20</v>
      </c>
      <c r="O2056">
        <v>20</v>
      </c>
      <c r="P2056">
        <v>20</v>
      </c>
      <c r="Q2056">
        <v>20</v>
      </c>
      <c r="R2056">
        <v>20</v>
      </c>
      <c r="S2056">
        <v>20</v>
      </c>
      <c r="T2056">
        <v>10</v>
      </c>
      <c r="U2056">
        <v>10</v>
      </c>
      <c r="V2056">
        <v>10</v>
      </c>
      <c r="W2056">
        <v>10</v>
      </c>
      <c r="X2056">
        <v>10</v>
      </c>
      <c r="Y2056" s="145">
        <v>10</v>
      </c>
      <c r="Z2056">
        <v>10</v>
      </c>
      <c r="AA2056">
        <v>10</v>
      </c>
    </row>
    <row r="2057" spans="1:27" x14ac:dyDescent="0.2">
      <c r="A2057" s="89">
        <f>VLOOKUP(C2057,TabellenBDFS!$B$4:$C$2717,2,FALSE)</f>
        <v>285</v>
      </c>
      <c r="B2057" t="str">
        <f t="shared" si="34"/>
        <v>2853</v>
      </c>
      <c r="C2057" t="s">
        <v>293</v>
      </c>
      <c r="D2057">
        <v>3</v>
      </c>
      <c r="E2057">
        <v>0</v>
      </c>
      <c r="F2057">
        <v>0</v>
      </c>
      <c r="G2057">
        <v>0</v>
      </c>
      <c r="H2057">
        <v>10</v>
      </c>
      <c r="I2057">
        <v>10</v>
      </c>
      <c r="J2057">
        <v>10</v>
      </c>
      <c r="K2057">
        <v>10</v>
      </c>
      <c r="L2057">
        <v>10</v>
      </c>
      <c r="M2057">
        <v>10</v>
      </c>
      <c r="N2057">
        <v>10</v>
      </c>
      <c r="O2057">
        <v>10</v>
      </c>
      <c r="P2057">
        <v>10</v>
      </c>
      <c r="Q2057">
        <v>10</v>
      </c>
      <c r="R2057">
        <v>10</v>
      </c>
      <c r="S2057">
        <v>10</v>
      </c>
      <c r="T2057">
        <v>10</v>
      </c>
      <c r="U2057">
        <v>10</v>
      </c>
      <c r="V2057">
        <v>20</v>
      </c>
      <c r="W2057">
        <v>20</v>
      </c>
      <c r="X2057">
        <v>20</v>
      </c>
      <c r="Y2057" s="145">
        <v>20</v>
      </c>
      <c r="Z2057">
        <v>30</v>
      </c>
      <c r="AA2057">
        <v>30</v>
      </c>
    </row>
    <row r="2058" spans="1:27" x14ac:dyDescent="0.2">
      <c r="A2058" s="89">
        <f>VLOOKUP(C2058,TabellenBDFS!$B$4:$C$2717,2,FALSE)</f>
        <v>285</v>
      </c>
      <c r="B2058" t="str">
        <f t="shared" si="34"/>
        <v>2854</v>
      </c>
      <c r="C2058" t="s">
        <v>293</v>
      </c>
      <c r="D2058">
        <v>4</v>
      </c>
      <c r="E2058">
        <v>0</v>
      </c>
      <c r="F2058">
        <v>0</v>
      </c>
      <c r="G2058">
        <v>0</v>
      </c>
      <c r="H2058">
        <v>0</v>
      </c>
      <c r="I2058">
        <v>0</v>
      </c>
      <c r="J2058">
        <v>0</v>
      </c>
      <c r="K2058">
        <v>0</v>
      </c>
      <c r="L2058">
        <v>10</v>
      </c>
      <c r="M2058">
        <v>10</v>
      </c>
      <c r="N2058">
        <v>0</v>
      </c>
      <c r="O2058">
        <v>0</v>
      </c>
      <c r="P2058">
        <v>0</v>
      </c>
      <c r="Q2058">
        <v>0</v>
      </c>
      <c r="R2058">
        <v>0</v>
      </c>
      <c r="S2058">
        <v>0</v>
      </c>
      <c r="T2058">
        <v>10</v>
      </c>
      <c r="U2058">
        <v>10</v>
      </c>
      <c r="V2058">
        <v>10</v>
      </c>
      <c r="W2058">
        <v>10</v>
      </c>
      <c r="X2058">
        <v>10</v>
      </c>
      <c r="Y2058" s="145">
        <v>10</v>
      </c>
      <c r="Z2058">
        <v>10</v>
      </c>
      <c r="AA2058">
        <v>10</v>
      </c>
    </row>
    <row r="2059" spans="1:27" x14ac:dyDescent="0.2">
      <c r="A2059" s="89">
        <f>VLOOKUP(C2059,TabellenBDFS!$B$4:$C$2717,2,FALSE)</f>
        <v>285</v>
      </c>
      <c r="B2059" t="str">
        <f t="shared" ref="B2059:B2122" si="35">CONCATENATE(A2059,D2059)</f>
        <v>2855</v>
      </c>
      <c r="C2059" t="s">
        <v>293</v>
      </c>
      <c r="D2059">
        <v>5</v>
      </c>
      <c r="E2059">
        <v>0</v>
      </c>
      <c r="F2059">
        <v>0</v>
      </c>
      <c r="G2059">
        <v>0</v>
      </c>
      <c r="H2059">
        <v>0</v>
      </c>
      <c r="I2059">
        <v>0</v>
      </c>
      <c r="J2059">
        <v>0</v>
      </c>
      <c r="K2059">
        <v>0</v>
      </c>
      <c r="L2059">
        <v>0</v>
      </c>
      <c r="M2059">
        <v>0</v>
      </c>
      <c r="N2059">
        <v>0</v>
      </c>
      <c r="O2059">
        <v>0</v>
      </c>
      <c r="P2059">
        <v>0</v>
      </c>
      <c r="Q2059">
        <v>0</v>
      </c>
      <c r="R2059">
        <v>0</v>
      </c>
      <c r="S2059">
        <v>0</v>
      </c>
      <c r="T2059">
        <v>0</v>
      </c>
      <c r="U2059">
        <v>0</v>
      </c>
      <c r="V2059">
        <v>0</v>
      </c>
      <c r="W2059">
        <v>0</v>
      </c>
      <c r="X2059">
        <v>0</v>
      </c>
      <c r="Y2059" s="145">
        <v>0</v>
      </c>
      <c r="Z2059">
        <v>0</v>
      </c>
      <c r="AA2059">
        <v>0</v>
      </c>
    </row>
    <row r="2060" spans="1:27" x14ac:dyDescent="0.2">
      <c r="A2060" s="89">
        <f>VLOOKUP(C2060,TabellenBDFS!$B$4:$C$2717,2,FALSE)</f>
        <v>285</v>
      </c>
      <c r="B2060" t="str">
        <f t="shared" si="35"/>
        <v>2856</v>
      </c>
      <c r="C2060" t="s">
        <v>293</v>
      </c>
      <c r="D2060">
        <v>6</v>
      </c>
      <c r="E2060">
        <v>90</v>
      </c>
      <c r="F2060">
        <v>90</v>
      </c>
      <c r="G2060">
        <v>90</v>
      </c>
      <c r="H2060">
        <v>90</v>
      </c>
      <c r="I2060">
        <v>90</v>
      </c>
      <c r="J2060">
        <v>90</v>
      </c>
      <c r="K2060">
        <v>100</v>
      </c>
      <c r="L2060">
        <v>110</v>
      </c>
      <c r="M2060">
        <v>100</v>
      </c>
      <c r="N2060">
        <v>100</v>
      </c>
      <c r="O2060">
        <v>100</v>
      </c>
      <c r="P2060">
        <v>100</v>
      </c>
      <c r="Q2060">
        <v>110</v>
      </c>
      <c r="R2060">
        <v>120</v>
      </c>
      <c r="S2060">
        <v>140</v>
      </c>
      <c r="T2060">
        <v>140</v>
      </c>
      <c r="U2060">
        <v>140</v>
      </c>
      <c r="V2060">
        <v>150</v>
      </c>
      <c r="W2060">
        <v>140</v>
      </c>
      <c r="X2060">
        <v>140</v>
      </c>
      <c r="Y2060" s="145">
        <v>130</v>
      </c>
      <c r="Z2060">
        <v>130</v>
      </c>
      <c r="AA2060">
        <v>120</v>
      </c>
    </row>
    <row r="2061" spans="1:27" x14ac:dyDescent="0.2">
      <c r="A2061" s="89">
        <f>VLOOKUP(C2061,TabellenBDFS!$B$4:$C$2717,2,FALSE)</f>
        <v>285</v>
      </c>
      <c r="B2061" t="str">
        <f t="shared" si="35"/>
        <v>2857</v>
      </c>
      <c r="C2061" t="s">
        <v>293</v>
      </c>
      <c r="D2061">
        <v>7</v>
      </c>
      <c r="E2061">
        <v>40</v>
      </c>
      <c r="F2061">
        <v>50</v>
      </c>
      <c r="G2061">
        <v>60</v>
      </c>
      <c r="H2061">
        <v>70</v>
      </c>
      <c r="I2061">
        <v>60</v>
      </c>
      <c r="J2061">
        <v>60</v>
      </c>
      <c r="K2061">
        <v>50</v>
      </c>
      <c r="L2061">
        <v>50</v>
      </c>
      <c r="M2061">
        <v>50</v>
      </c>
      <c r="N2061">
        <v>60</v>
      </c>
      <c r="O2061">
        <v>60</v>
      </c>
      <c r="P2061">
        <v>50</v>
      </c>
      <c r="Q2061">
        <v>50</v>
      </c>
      <c r="R2061">
        <v>60</v>
      </c>
      <c r="S2061">
        <v>60</v>
      </c>
      <c r="T2061">
        <v>70</v>
      </c>
      <c r="U2061">
        <v>60</v>
      </c>
      <c r="V2061">
        <v>60</v>
      </c>
      <c r="W2061">
        <v>60</v>
      </c>
      <c r="X2061">
        <v>60</v>
      </c>
      <c r="Y2061" s="145">
        <v>70</v>
      </c>
      <c r="Z2061">
        <v>70</v>
      </c>
      <c r="AA2061">
        <v>70</v>
      </c>
    </row>
    <row r="2062" spans="1:27" x14ac:dyDescent="0.2">
      <c r="A2062" s="89" t="e">
        <f>VLOOKUP(C2062,TabellenBDFS!$B$4:$C$2717,2,FALSE)</f>
        <v>#N/A</v>
      </c>
      <c r="B2062" t="e">
        <f t="shared" si="35"/>
        <v>#N/A</v>
      </c>
      <c r="C2062" t="s">
        <v>294</v>
      </c>
      <c r="D2062">
        <v>1</v>
      </c>
      <c r="E2062">
        <v>80</v>
      </c>
      <c r="F2062">
        <v>80</v>
      </c>
      <c r="G2062">
        <v>80</v>
      </c>
      <c r="H2062">
        <v>70</v>
      </c>
      <c r="I2062">
        <v>90</v>
      </c>
      <c r="J2062">
        <v>80</v>
      </c>
      <c r="K2062">
        <v>90</v>
      </c>
      <c r="L2062">
        <v>80</v>
      </c>
      <c r="M2062">
        <v>90</v>
      </c>
      <c r="N2062">
        <v>100</v>
      </c>
      <c r="O2062">
        <v>110</v>
      </c>
      <c r="P2062">
        <v>110</v>
      </c>
      <c r="Q2062">
        <v>110</v>
      </c>
      <c r="R2062">
        <v>110</v>
      </c>
      <c r="S2062">
        <v>120</v>
      </c>
      <c r="T2062">
        <v>120</v>
      </c>
      <c r="U2062" t="e">
        <v>#N/A</v>
      </c>
      <c r="V2062" t="e">
        <v>#N/A</v>
      </c>
      <c r="W2062" t="e">
        <v>#N/A</v>
      </c>
      <c r="X2062" t="e">
        <v>#N/A</v>
      </c>
      <c r="Y2062" s="145" t="e">
        <v>#N/A</v>
      </c>
      <c r="Z2062" t="e">
        <v>#N/A</v>
      </c>
      <c r="AA2062" t="e">
        <v>#N/A</v>
      </c>
    </row>
    <row r="2063" spans="1:27" x14ac:dyDescent="0.2">
      <c r="A2063" s="89" t="e">
        <f>VLOOKUP(C2063,TabellenBDFS!$B$4:$C$2717,2,FALSE)</f>
        <v>#N/A</v>
      </c>
      <c r="B2063" t="e">
        <f t="shared" si="35"/>
        <v>#N/A</v>
      </c>
      <c r="C2063" t="s">
        <v>294</v>
      </c>
      <c r="D2063">
        <v>2</v>
      </c>
      <c r="E2063">
        <v>0</v>
      </c>
      <c r="F2063">
        <v>0</v>
      </c>
      <c r="G2063">
        <v>0</v>
      </c>
      <c r="H2063">
        <v>0</v>
      </c>
      <c r="I2063">
        <v>0</v>
      </c>
      <c r="J2063">
        <v>0</v>
      </c>
      <c r="K2063">
        <v>0</v>
      </c>
      <c r="L2063">
        <v>0</v>
      </c>
      <c r="M2063">
        <v>0</v>
      </c>
      <c r="N2063">
        <v>0</v>
      </c>
      <c r="O2063">
        <v>0</v>
      </c>
      <c r="P2063">
        <v>0</v>
      </c>
      <c r="Q2063">
        <v>0</v>
      </c>
      <c r="R2063">
        <v>0</v>
      </c>
      <c r="S2063">
        <v>0</v>
      </c>
      <c r="T2063">
        <v>0</v>
      </c>
      <c r="U2063" t="e">
        <v>#N/A</v>
      </c>
      <c r="V2063" t="e">
        <v>#N/A</v>
      </c>
      <c r="W2063" t="e">
        <v>#N/A</v>
      </c>
      <c r="X2063" t="e">
        <v>#N/A</v>
      </c>
      <c r="Y2063" s="145" t="e">
        <v>#N/A</v>
      </c>
      <c r="Z2063" t="e">
        <v>#N/A</v>
      </c>
      <c r="AA2063" t="e">
        <v>#N/A</v>
      </c>
    </row>
    <row r="2064" spans="1:27" x14ac:dyDescent="0.2">
      <c r="A2064" s="89" t="e">
        <f>VLOOKUP(C2064,TabellenBDFS!$B$4:$C$2717,2,FALSE)</f>
        <v>#N/A</v>
      </c>
      <c r="B2064" t="e">
        <f t="shared" si="35"/>
        <v>#N/A</v>
      </c>
      <c r="C2064" t="s">
        <v>294</v>
      </c>
      <c r="D2064">
        <v>3</v>
      </c>
      <c r="E2064">
        <v>0</v>
      </c>
      <c r="F2064">
        <v>0</v>
      </c>
      <c r="G2064">
        <v>0</v>
      </c>
      <c r="H2064">
        <v>0</v>
      </c>
      <c r="I2064">
        <v>0</v>
      </c>
      <c r="J2064">
        <v>0</v>
      </c>
      <c r="K2064">
        <v>0</v>
      </c>
      <c r="L2064">
        <v>0</v>
      </c>
      <c r="M2064">
        <v>0</v>
      </c>
      <c r="N2064">
        <v>0</v>
      </c>
      <c r="O2064">
        <v>0</v>
      </c>
      <c r="P2064">
        <v>10</v>
      </c>
      <c r="Q2064">
        <v>0</v>
      </c>
      <c r="R2064">
        <v>0</v>
      </c>
      <c r="S2064">
        <v>0</v>
      </c>
      <c r="T2064">
        <v>0</v>
      </c>
      <c r="U2064" t="e">
        <v>#N/A</v>
      </c>
      <c r="V2064" t="e">
        <v>#N/A</v>
      </c>
      <c r="W2064" t="e">
        <v>#N/A</v>
      </c>
      <c r="X2064" t="e">
        <v>#N/A</v>
      </c>
      <c r="Y2064" s="145" t="e">
        <v>#N/A</v>
      </c>
      <c r="Z2064" t="e">
        <v>#N/A</v>
      </c>
      <c r="AA2064" t="e">
        <v>#N/A</v>
      </c>
    </row>
    <row r="2065" spans="1:27" x14ac:dyDescent="0.2">
      <c r="A2065" s="89" t="e">
        <f>VLOOKUP(C2065,TabellenBDFS!$B$4:$C$2717,2,FALSE)</f>
        <v>#N/A</v>
      </c>
      <c r="B2065" t="e">
        <f t="shared" si="35"/>
        <v>#N/A</v>
      </c>
      <c r="C2065" t="s">
        <v>294</v>
      </c>
      <c r="D2065">
        <v>4</v>
      </c>
      <c r="E2065">
        <v>0</v>
      </c>
      <c r="F2065">
        <v>0</v>
      </c>
      <c r="G2065">
        <v>0</v>
      </c>
      <c r="H2065">
        <v>0</v>
      </c>
      <c r="I2065">
        <v>0</v>
      </c>
      <c r="J2065">
        <v>0</v>
      </c>
      <c r="K2065">
        <v>0</v>
      </c>
      <c r="L2065">
        <v>0</v>
      </c>
      <c r="M2065">
        <v>0</v>
      </c>
      <c r="N2065">
        <v>0</v>
      </c>
      <c r="O2065">
        <v>0</v>
      </c>
      <c r="P2065">
        <v>0</v>
      </c>
      <c r="Q2065">
        <v>0</v>
      </c>
      <c r="R2065">
        <v>0</v>
      </c>
      <c r="S2065">
        <v>0</v>
      </c>
      <c r="T2065">
        <v>0</v>
      </c>
      <c r="U2065" t="e">
        <v>#N/A</v>
      </c>
      <c r="V2065" t="e">
        <v>#N/A</v>
      </c>
      <c r="W2065" t="e">
        <v>#N/A</v>
      </c>
      <c r="X2065" t="e">
        <v>#N/A</v>
      </c>
      <c r="Y2065" s="145" t="e">
        <v>#N/A</v>
      </c>
      <c r="Z2065" t="e">
        <v>#N/A</v>
      </c>
      <c r="AA2065" t="e">
        <v>#N/A</v>
      </c>
    </row>
    <row r="2066" spans="1:27" x14ac:dyDescent="0.2">
      <c r="A2066" s="89" t="e">
        <f>VLOOKUP(C2066,TabellenBDFS!$B$4:$C$2717,2,FALSE)</f>
        <v>#N/A</v>
      </c>
      <c r="B2066" t="e">
        <f t="shared" si="35"/>
        <v>#N/A</v>
      </c>
      <c r="C2066" t="s">
        <v>294</v>
      </c>
      <c r="D2066">
        <v>5</v>
      </c>
      <c r="E2066">
        <v>0</v>
      </c>
      <c r="F2066">
        <v>0</v>
      </c>
      <c r="G2066">
        <v>0</v>
      </c>
      <c r="H2066">
        <v>0</v>
      </c>
      <c r="I2066">
        <v>0</v>
      </c>
      <c r="J2066">
        <v>0</v>
      </c>
      <c r="K2066">
        <v>0</v>
      </c>
      <c r="L2066">
        <v>0</v>
      </c>
      <c r="M2066">
        <v>0</v>
      </c>
      <c r="N2066">
        <v>0</v>
      </c>
      <c r="O2066">
        <v>0</v>
      </c>
      <c r="P2066">
        <v>0</v>
      </c>
      <c r="Q2066">
        <v>0</v>
      </c>
      <c r="R2066">
        <v>0</v>
      </c>
      <c r="S2066">
        <v>0</v>
      </c>
      <c r="T2066">
        <v>0</v>
      </c>
      <c r="U2066" t="e">
        <v>#N/A</v>
      </c>
      <c r="V2066" t="e">
        <v>#N/A</v>
      </c>
      <c r="W2066" t="e">
        <v>#N/A</v>
      </c>
      <c r="X2066" t="e">
        <v>#N/A</v>
      </c>
      <c r="Y2066" s="145" t="e">
        <v>#N/A</v>
      </c>
      <c r="Z2066" t="e">
        <v>#N/A</v>
      </c>
      <c r="AA2066" t="e">
        <v>#N/A</v>
      </c>
    </row>
    <row r="2067" spans="1:27" x14ac:dyDescent="0.2">
      <c r="A2067" s="89" t="e">
        <f>VLOOKUP(C2067,TabellenBDFS!$B$4:$C$2717,2,FALSE)</f>
        <v>#N/A</v>
      </c>
      <c r="B2067" t="e">
        <f t="shared" si="35"/>
        <v>#N/A</v>
      </c>
      <c r="C2067" t="s">
        <v>294</v>
      </c>
      <c r="D2067">
        <v>6</v>
      </c>
      <c r="E2067">
        <v>40</v>
      </c>
      <c r="F2067">
        <v>40</v>
      </c>
      <c r="G2067">
        <v>40</v>
      </c>
      <c r="H2067">
        <v>40</v>
      </c>
      <c r="I2067">
        <v>50</v>
      </c>
      <c r="J2067">
        <v>50</v>
      </c>
      <c r="K2067">
        <v>50</v>
      </c>
      <c r="L2067">
        <v>50</v>
      </c>
      <c r="M2067">
        <v>60</v>
      </c>
      <c r="N2067">
        <v>70</v>
      </c>
      <c r="O2067">
        <v>70</v>
      </c>
      <c r="P2067">
        <v>70</v>
      </c>
      <c r="Q2067">
        <v>80</v>
      </c>
      <c r="R2067">
        <v>80</v>
      </c>
      <c r="S2067">
        <v>80</v>
      </c>
      <c r="T2067">
        <v>90</v>
      </c>
      <c r="U2067" t="e">
        <v>#N/A</v>
      </c>
      <c r="V2067" t="e">
        <v>#N/A</v>
      </c>
      <c r="W2067" t="e">
        <v>#N/A</v>
      </c>
      <c r="X2067" t="e">
        <v>#N/A</v>
      </c>
      <c r="Y2067" s="145" t="e">
        <v>#N/A</v>
      </c>
      <c r="Z2067" t="e">
        <v>#N/A</v>
      </c>
      <c r="AA2067" t="e">
        <v>#N/A</v>
      </c>
    </row>
    <row r="2068" spans="1:27" x14ac:dyDescent="0.2">
      <c r="A2068" s="89" t="e">
        <f>VLOOKUP(C2068,TabellenBDFS!$B$4:$C$2717,2,FALSE)</f>
        <v>#N/A</v>
      </c>
      <c r="B2068" t="e">
        <f t="shared" si="35"/>
        <v>#N/A</v>
      </c>
      <c r="C2068" t="s">
        <v>294</v>
      </c>
      <c r="D2068">
        <v>7</v>
      </c>
      <c r="E2068">
        <v>40</v>
      </c>
      <c r="F2068">
        <v>30</v>
      </c>
      <c r="G2068">
        <v>30</v>
      </c>
      <c r="H2068">
        <v>30</v>
      </c>
      <c r="I2068">
        <v>30</v>
      </c>
      <c r="J2068">
        <v>20</v>
      </c>
      <c r="K2068">
        <v>30</v>
      </c>
      <c r="L2068">
        <v>20</v>
      </c>
      <c r="M2068">
        <v>20</v>
      </c>
      <c r="N2068">
        <v>20</v>
      </c>
      <c r="O2068">
        <v>30</v>
      </c>
      <c r="P2068">
        <v>30</v>
      </c>
      <c r="Q2068">
        <v>30</v>
      </c>
      <c r="R2068">
        <v>30</v>
      </c>
      <c r="S2068">
        <v>30</v>
      </c>
      <c r="T2068">
        <v>30</v>
      </c>
      <c r="U2068" t="e">
        <v>#N/A</v>
      </c>
      <c r="V2068" t="e">
        <v>#N/A</v>
      </c>
      <c r="W2068" t="e">
        <v>#N/A</v>
      </c>
      <c r="X2068" t="e">
        <v>#N/A</v>
      </c>
      <c r="Y2068" s="145" t="e">
        <v>#N/A</v>
      </c>
      <c r="Z2068" t="e">
        <v>#N/A</v>
      </c>
      <c r="AA2068" t="e">
        <v>#N/A</v>
      </c>
    </row>
    <row r="2069" spans="1:27" x14ac:dyDescent="0.2">
      <c r="A2069" s="89">
        <f>VLOOKUP(C2069,TabellenBDFS!$B$4:$C$2717,2,FALSE)</f>
        <v>286</v>
      </c>
      <c r="B2069" t="str">
        <f t="shared" si="35"/>
        <v>2861</v>
      </c>
      <c r="C2069" t="s">
        <v>295</v>
      </c>
      <c r="D2069">
        <v>1</v>
      </c>
      <c r="E2069">
        <v>2060</v>
      </c>
      <c r="F2069">
        <v>2020</v>
      </c>
      <c r="G2069">
        <v>2010</v>
      </c>
      <c r="H2069">
        <v>2180</v>
      </c>
      <c r="I2069">
        <v>2220</v>
      </c>
      <c r="J2069">
        <v>2250</v>
      </c>
      <c r="K2069">
        <v>2250</v>
      </c>
      <c r="L2069">
        <v>2320</v>
      </c>
      <c r="M2069">
        <v>2320</v>
      </c>
      <c r="N2069">
        <v>2290</v>
      </c>
      <c r="O2069">
        <v>2290</v>
      </c>
      <c r="P2069">
        <v>2340</v>
      </c>
      <c r="Q2069">
        <v>2340</v>
      </c>
      <c r="R2069">
        <v>2390</v>
      </c>
      <c r="S2069">
        <v>2320</v>
      </c>
      <c r="T2069">
        <v>2330</v>
      </c>
      <c r="U2069">
        <v>2390</v>
      </c>
      <c r="V2069">
        <v>2410</v>
      </c>
      <c r="W2069">
        <v>2380</v>
      </c>
      <c r="X2069">
        <v>2420</v>
      </c>
      <c r="Y2069" s="145">
        <v>2490</v>
      </c>
      <c r="Z2069">
        <v>2540</v>
      </c>
      <c r="AA2069">
        <v>2500</v>
      </c>
    </row>
    <row r="2070" spans="1:27" x14ac:dyDescent="0.2">
      <c r="A2070" s="89">
        <f>VLOOKUP(C2070,TabellenBDFS!$B$4:$C$2717,2,FALSE)</f>
        <v>286</v>
      </c>
      <c r="B2070" t="str">
        <f t="shared" si="35"/>
        <v>2862</v>
      </c>
      <c r="C2070" t="s">
        <v>295</v>
      </c>
      <c r="D2070">
        <v>2</v>
      </c>
      <c r="E2070">
        <v>610</v>
      </c>
      <c r="F2070">
        <v>580</v>
      </c>
      <c r="G2070">
        <v>550</v>
      </c>
      <c r="H2070">
        <v>570</v>
      </c>
      <c r="I2070">
        <v>550</v>
      </c>
      <c r="J2070">
        <v>550</v>
      </c>
      <c r="K2070">
        <v>450</v>
      </c>
      <c r="L2070">
        <v>450</v>
      </c>
      <c r="M2070">
        <v>500</v>
      </c>
      <c r="N2070">
        <v>490</v>
      </c>
      <c r="O2070">
        <v>480</v>
      </c>
      <c r="P2070">
        <v>460</v>
      </c>
      <c r="Q2070">
        <v>450</v>
      </c>
      <c r="R2070">
        <v>460</v>
      </c>
      <c r="S2070">
        <v>440</v>
      </c>
      <c r="T2070">
        <v>440</v>
      </c>
      <c r="U2070">
        <v>440</v>
      </c>
      <c r="V2070">
        <v>380</v>
      </c>
      <c r="W2070">
        <v>360</v>
      </c>
      <c r="X2070">
        <v>350</v>
      </c>
      <c r="Y2070" s="145">
        <v>350</v>
      </c>
      <c r="Z2070">
        <v>340</v>
      </c>
      <c r="AA2070">
        <v>330</v>
      </c>
    </row>
    <row r="2071" spans="1:27" x14ac:dyDescent="0.2">
      <c r="A2071" s="89">
        <f>VLOOKUP(C2071,TabellenBDFS!$B$4:$C$2717,2,FALSE)</f>
        <v>286</v>
      </c>
      <c r="B2071" t="str">
        <f t="shared" si="35"/>
        <v>2863</v>
      </c>
      <c r="C2071" t="s">
        <v>295</v>
      </c>
      <c r="D2071">
        <v>3</v>
      </c>
      <c r="E2071">
        <v>10</v>
      </c>
      <c r="F2071">
        <v>20</v>
      </c>
      <c r="G2071">
        <v>40</v>
      </c>
      <c r="H2071">
        <v>80</v>
      </c>
      <c r="I2071">
        <v>100</v>
      </c>
      <c r="J2071">
        <v>130</v>
      </c>
      <c r="K2071">
        <v>150</v>
      </c>
      <c r="L2071">
        <v>170</v>
      </c>
      <c r="M2071">
        <v>190</v>
      </c>
      <c r="N2071">
        <v>210</v>
      </c>
      <c r="O2071">
        <v>210</v>
      </c>
      <c r="P2071">
        <v>240</v>
      </c>
      <c r="Q2071">
        <v>260</v>
      </c>
      <c r="R2071">
        <v>290</v>
      </c>
      <c r="S2071">
        <v>290</v>
      </c>
      <c r="T2071">
        <v>300</v>
      </c>
      <c r="U2071">
        <v>330</v>
      </c>
      <c r="V2071">
        <v>440</v>
      </c>
      <c r="W2071">
        <v>420</v>
      </c>
      <c r="X2071">
        <v>470</v>
      </c>
      <c r="Y2071" s="145">
        <v>560</v>
      </c>
      <c r="Z2071">
        <v>650</v>
      </c>
      <c r="AA2071">
        <v>630</v>
      </c>
    </row>
    <row r="2072" spans="1:27" x14ac:dyDescent="0.2">
      <c r="A2072" s="89">
        <f>VLOOKUP(C2072,TabellenBDFS!$B$4:$C$2717,2,FALSE)</f>
        <v>286</v>
      </c>
      <c r="B2072" t="str">
        <f t="shared" si="35"/>
        <v>2864</v>
      </c>
      <c r="C2072" t="s">
        <v>295</v>
      </c>
      <c r="D2072">
        <v>4</v>
      </c>
      <c r="E2072">
        <v>0</v>
      </c>
      <c r="F2072">
        <v>0</v>
      </c>
      <c r="G2072">
        <v>20</v>
      </c>
      <c r="H2072">
        <v>60</v>
      </c>
      <c r="I2072">
        <v>80</v>
      </c>
      <c r="J2072">
        <v>90</v>
      </c>
      <c r="K2072">
        <v>100</v>
      </c>
      <c r="L2072">
        <v>130</v>
      </c>
      <c r="M2072">
        <v>120</v>
      </c>
      <c r="N2072">
        <v>110</v>
      </c>
      <c r="O2072">
        <v>100</v>
      </c>
      <c r="P2072">
        <v>120</v>
      </c>
      <c r="Q2072">
        <v>120</v>
      </c>
      <c r="R2072">
        <v>140</v>
      </c>
      <c r="S2072">
        <v>120</v>
      </c>
      <c r="T2072">
        <v>120</v>
      </c>
      <c r="U2072">
        <v>130</v>
      </c>
      <c r="V2072">
        <v>110</v>
      </c>
      <c r="W2072">
        <v>120</v>
      </c>
      <c r="X2072">
        <v>130</v>
      </c>
      <c r="Y2072" s="145">
        <v>150</v>
      </c>
      <c r="Z2072">
        <v>160</v>
      </c>
      <c r="AA2072">
        <v>170</v>
      </c>
    </row>
    <row r="2073" spans="1:27" x14ac:dyDescent="0.2">
      <c r="A2073" s="89">
        <f>VLOOKUP(C2073,TabellenBDFS!$B$4:$C$2717,2,FALSE)</f>
        <v>286</v>
      </c>
      <c r="B2073" t="str">
        <f t="shared" si="35"/>
        <v>2865</v>
      </c>
      <c r="C2073" t="s">
        <v>295</v>
      </c>
      <c r="D2073">
        <v>5</v>
      </c>
      <c r="E2073">
        <v>110</v>
      </c>
      <c r="F2073">
        <v>110</v>
      </c>
      <c r="G2073">
        <v>100</v>
      </c>
      <c r="H2073">
        <v>110</v>
      </c>
      <c r="I2073">
        <v>110</v>
      </c>
      <c r="J2073">
        <v>110</v>
      </c>
      <c r="K2073">
        <v>100</v>
      </c>
      <c r="L2073">
        <v>100</v>
      </c>
      <c r="M2073">
        <v>100</v>
      </c>
      <c r="N2073">
        <v>90</v>
      </c>
      <c r="O2073">
        <v>90</v>
      </c>
      <c r="P2073">
        <v>80</v>
      </c>
      <c r="Q2073">
        <v>80</v>
      </c>
      <c r="R2073">
        <v>70</v>
      </c>
      <c r="S2073">
        <v>70</v>
      </c>
      <c r="T2073">
        <v>70</v>
      </c>
      <c r="U2073">
        <v>70</v>
      </c>
      <c r="V2073">
        <v>60</v>
      </c>
      <c r="W2073">
        <v>60</v>
      </c>
      <c r="X2073">
        <v>60</v>
      </c>
      <c r="Y2073" s="145">
        <v>60</v>
      </c>
      <c r="Z2073">
        <v>60</v>
      </c>
      <c r="AA2073">
        <v>50</v>
      </c>
    </row>
    <row r="2074" spans="1:27" x14ac:dyDescent="0.2">
      <c r="A2074" s="89">
        <f>VLOOKUP(C2074,TabellenBDFS!$B$4:$C$2717,2,FALSE)</f>
        <v>286</v>
      </c>
      <c r="B2074" t="str">
        <f t="shared" si="35"/>
        <v>2866</v>
      </c>
      <c r="C2074" t="s">
        <v>295</v>
      </c>
      <c r="D2074">
        <v>6</v>
      </c>
      <c r="E2074">
        <v>310</v>
      </c>
      <c r="F2074">
        <v>310</v>
      </c>
      <c r="G2074">
        <v>310</v>
      </c>
      <c r="H2074">
        <v>340</v>
      </c>
      <c r="I2074">
        <v>360</v>
      </c>
      <c r="J2074">
        <v>380</v>
      </c>
      <c r="K2074">
        <v>380</v>
      </c>
      <c r="L2074">
        <v>400</v>
      </c>
      <c r="M2074">
        <v>410</v>
      </c>
      <c r="N2074">
        <v>430</v>
      </c>
      <c r="O2074">
        <v>450</v>
      </c>
      <c r="P2074">
        <v>470</v>
      </c>
      <c r="Q2074">
        <v>480</v>
      </c>
      <c r="R2074">
        <v>500</v>
      </c>
      <c r="S2074">
        <v>510</v>
      </c>
      <c r="T2074">
        <v>530</v>
      </c>
      <c r="U2074">
        <v>550</v>
      </c>
      <c r="V2074">
        <v>570</v>
      </c>
      <c r="W2074">
        <v>570</v>
      </c>
      <c r="X2074">
        <v>550</v>
      </c>
      <c r="Y2074" s="145">
        <v>540</v>
      </c>
      <c r="Z2074">
        <v>510</v>
      </c>
      <c r="AA2074">
        <v>490</v>
      </c>
    </row>
    <row r="2075" spans="1:27" x14ac:dyDescent="0.2">
      <c r="A2075" s="89">
        <f>VLOOKUP(C2075,TabellenBDFS!$B$4:$C$2717,2,FALSE)</f>
        <v>286</v>
      </c>
      <c r="B2075" t="str">
        <f t="shared" si="35"/>
        <v>2867</v>
      </c>
      <c r="C2075" t="s">
        <v>295</v>
      </c>
      <c r="D2075">
        <v>7</v>
      </c>
      <c r="E2075">
        <v>1020</v>
      </c>
      <c r="F2075">
        <v>1000</v>
      </c>
      <c r="G2075">
        <v>1000</v>
      </c>
      <c r="H2075">
        <v>1030</v>
      </c>
      <c r="I2075">
        <v>1010</v>
      </c>
      <c r="J2075">
        <v>1000</v>
      </c>
      <c r="K2075">
        <v>1070</v>
      </c>
      <c r="L2075">
        <v>1070</v>
      </c>
      <c r="M2075">
        <v>1000</v>
      </c>
      <c r="N2075">
        <v>970</v>
      </c>
      <c r="O2075">
        <v>970</v>
      </c>
      <c r="P2075">
        <v>970</v>
      </c>
      <c r="Q2075">
        <v>950</v>
      </c>
      <c r="R2075">
        <v>930</v>
      </c>
      <c r="S2075">
        <v>880</v>
      </c>
      <c r="T2075">
        <v>880</v>
      </c>
      <c r="U2075">
        <v>880</v>
      </c>
      <c r="V2075">
        <v>860</v>
      </c>
      <c r="W2075">
        <v>850</v>
      </c>
      <c r="X2075">
        <v>850</v>
      </c>
      <c r="Y2075" s="145">
        <v>840</v>
      </c>
      <c r="Z2075">
        <v>840</v>
      </c>
      <c r="AA2075">
        <v>830</v>
      </c>
    </row>
    <row r="2076" spans="1:27" x14ac:dyDescent="0.2">
      <c r="A2076" s="89">
        <f>VLOOKUP(C2076,TabellenBDFS!$B$4:$C$2717,2,FALSE)</f>
        <v>287</v>
      </c>
      <c r="B2076" t="str">
        <f t="shared" si="35"/>
        <v>2871</v>
      </c>
      <c r="C2076" t="s">
        <v>296</v>
      </c>
      <c r="D2076">
        <v>1</v>
      </c>
      <c r="E2076">
        <v>240</v>
      </c>
      <c r="F2076">
        <v>250</v>
      </c>
      <c r="G2076">
        <v>260</v>
      </c>
      <c r="H2076">
        <v>270</v>
      </c>
      <c r="I2076">
        <v>290</v>
      </c>
      <c r="J2076">
        <v>290</v>
      </c>
      <c r="K2076">
        <v>270</v>
      </c>
      <c r="L2076">
        <v>280</v>
      </c>
      <c r="M2076">
        <v>280</v>
      </c>
      <c r="N2076">
        <v>300</v>
      </c>
      <c r="O2076">
        <v>300</v>
      </c>
      <c r="P2076">
        <v>340</v>
      </c>
      <c r="Q2076">
        <v>340</v>
      </c>
      <c r="R2076">
        <v>350</v>
      </c>
      <c r="S2076">
        <v>360</v>
      </c>
      <c r="T2076">
        <v>380</v>
      </c>
      <c r="U2076">
        <v>400</v>
      </c>
      <c r="V2076">
        <v>390</v>
      </c>
      <c r="W2076">
        <v>400</v>
      </c>
      <c r="X2076">
        <v>420</v>
      </c>
      <c r="Y2076" s="145">
        <v>410</v>
      </c>
      <c r="Z2076">
        <v>400</v>
      </c>
      <c r="AA2076">
        <v>400</v>
      </c>
    </row>
    <row r="2077" spans="1:27" x14ac:dyDescent="0.2">
      <c r="A2077" s="89">
        <f>VLOOKUP(C2077,TabellenBDFS!$B$4:$C$2717,2,FALSE)</f>
        <v>287</v>
      </c>
      <c r="B2077" t="str">
        <f t="shared" si="35"/>
        <v>2872</v>
      </c>
      <c r="C2077" t="s">
        <v>296</v>
      </c>
      <c r="D2077">
        <v>2</v>
      </c>
      <c r="E2077">
        <v>70</v>
      </c>
      <c r="F2077">
        <v>60</v>
      </c>
      <c r="G2077">
        <v>70</v>
      </c>
      <c r="H2077">
        <v>80</v>
      </c>
      <c r="I2077">
        <v>80</v>
      </c>
      <c r="J2077">
        <v>80</v>
      </c>
      <c r="K2077">
        <v>70</v>
      </c>
      <c r="L2077">
        <v>70</v>
      </c>
      <c r="M2077">
        <v>70</v>
      </c>
      <c r="N2077">
        <v>70</v>
      </c>
      <c r="O2077">
        <v>70</v>
      </c>
      <c r="P2077">
        <v>70</v>
      </c>
      <c r="Q2077">
        <v>70</v>
      </c>
      <c r="R2077">
        <v>70</v>
      </c>
      <c r="S2077">
        <v>70</v>
      </c>
      <c r="T2077">
        <v>60</v>
      </c>
      <c r="U2077">
        <v>60</v>
      </c>
      <c r="V2077">
        <v>60</v>
      </c>
      <c r="W2077">
        <v>60</v>
      </c>
      <c r="X2077">
        <v>60</v>
      </c>
      <c r="Y2077" s="145">
        <v>50</v>
      </c>
      <c r="Z2077">
        <v>50</v>
      </c>
      <c r="AA2077">
        <v>50</v>
      </c>
    </row>
    <row r="2078" spans="1:27" x14ac:dyDescent="0.2">
      <c r="A2078" s="89">
        <f>VLOOKUP(C2078,TabellenBDFS!$B$4:$C$2717,2,FALSE)</f>
        <v>287</v>
      </c>
      <c r="B2078" t="str">
        <f t="shared" si="35"/>
        <v>2873</v>
      </c>
      <c r="C2078" t="s">
        <v>296</v>
      </c>
      <c r="D2078">
        <v>3</v>
      </c>
      <c r="E2078">
        <v>0</v>
      </c>
      <c r="F2078">
        <v>0</v>
      </c>
      <c r="G2078">
        <v>0</v>
      </c>
      <c r="H2078">
        <v>20</v>
      </c>
      <c r="I2078">
        <v>20</v>
      </c>
      <c r="J2078">
        <v>30</v>
      </c>
      <c r="K2078">
        <v>30</v>
      </c>
      <c r="L2078">
        <v>30</v>
      </c>
      <c r="M2078">
        <v>30</v>
      </c>
      <c r="N2078">
        <v>40</v>
      </c>
      <c r="O2078">
        <v>40</v>
      </c>
      <c r="P2078">
        <v>50</v>
      </c>
      <c r="Q2078">
        <v>40</v>
      </c>
      <c r="R2078">
        <v>40</v>
      </c>
      <c r="S2078">
        <v>50</v>
      </c>
      <c r="T2078">
        <v>60</v>
      </c>
      <c r="U2078">
        <v>70</v>
      </c>
      <c r="V2078">
        <v>80</v>
      </c>
      <c r="W2078">
        <v>80</v>
      </c>
      <c r="X2078">
        <v>90</v>
      </c>
      <c r="Y2078" s="145">
        <v>90</v>
      </c>
      <c r="Z2078">
        <v>90</v>
      </c>
      <c r="AA2078">
        <v>80</v>
      </c>
    </row>
    <row r="2079" spans="1:27" x14ac:dyDescent="0.2">
      <c r="A2079" s="89">
        <f>VLOOKUP(C2079,TabellenBDFS!$B$4:$C$2717,2,FALSE)</f>
        <v>287</v>
      </c>
      <c r="B2079" t="str">
        <f t="shared" si="35"/>
        <v>2874</v>
      </c>
      <c r="C2079" t="s">
        <v>296</v>
      </c>
      <c r="D2079">
        <v>4</v>
      </c>
      <c r="E2079">
        <v>0</v>
      </c>
      <c r="F2079">
        <v>0</v>
      </c>
      <c r="G2079">
        <v>10</v>
      </c>
      <c r="H2079">
        <v>10</v>
      </c>
      <c r="I2079">
        <v>20</v>
      </c>
      <c r="J2079">
        <v>20</v>
      </c>
      <c r="K2079">
        <v>20</v>
      </c>
      <c r="L2079">
        <v>20</v>
      </c>
      <c r="M2079">
        <v>20</v>
      </c>
      <c r="N2079">
        <v>20</v>
      </c>
      <c r="O2079">
        <v>20</v>
      </c>
      <c r="P2079">
        <v>20</v>
      </c>
      <c r="Q2079">
        <v>20</v>
      </c>
      <c r="R2079">
        <v>20</v>
      </c>
      <c r="S2079">
        <v>10</v>
      </c>
      <c r="T2079">
        <v>20</v>
      </c>
      <c r="U2079">
        <v>20</v>
      </c>
      <c r="V2079">
        <v>30</v>
      </c>
      <c r="W2079">
        <v>30</v>
      </c>
      <c r="X2079">
        <v>30</v>
      </c>
      <c r="Y2079" s="145">
        <v>40</v>
      </c>
      <c r="Z2079">
        <v>30</v>
      </c>
      <c r="AA2079">
        <v>30</v>
      </c>
    </row>
    <row r="2080" spans="1:27" x14ac:dyDescent="0.2">
      <c r="A2080" s="89">
        <f>VLOOKUP(C2080,TabellenBDFS!$B$4:$C$2717,2,FALSE)</f>
        <v>287</v>
      </c>
      <c r="B2080" t="str">
        <f t="shared" si="35"/>
        <v>2875</v>
      </c>
      <c r="C2080" t="s">
        <v>296</v>
      </c>
      <c r="D2080">
        <v>5</v>
      </c>
      <c r="E2080">
        <v>10</v>
      </c>
      <c r="F2080">
        <v>10</v>
      </c>
      <c r="G2080">
        <v>10</v>
      </c>
      <c r="H2080">
        <v>10</v>
      </c>
      <c r="I2080">
        <v>10</v>
      </c>
      <c r="J2080">
        <v>10</v>
      </c>
      <c r="K2080">
        <v>10</v>
      </c>
      <c r="L2080">
        <v>10</v>
      </c>
      <c r="M2080">
        <v>10</v>
      </c>
      <c r="N2080">
        <v>10</v>
      </c>
      <c r="O2080">
        <v>10</v>
      </c>
      <c r="P2080">
        <v>10</v>
      </c>
      <c r="Q2080">
        <v>10</v>
      </c>
      <c r="R2080">
        <v>10</v>
      </c>
      <c r="S2080">
        <v>10</v>
      </c>
      <c r="T2080">
        <v>10</v>
      </c>
      <c r="U2080">
        <v>10</v>
      </c>
      <c r="V2080">
        <v>10</v>
      </c>
      <c r="W2080">
        <v>10</v>
      </c>
      <c r="X2080">
        <v>10</v>
      </c>
      <c r="Y2080" s="145">
        <v>10</v>
      </c>
      <c r="Z2080">
        <v>10</v>
      </c>
      <c r="AA2080">
        <v>10</v>
      </c>
    </row>
    <row r="2081" spans="1:27" x14ac:dyDescent="0.2">
      <c r="A2081" s="89">
        <f>VLOOKUP(C2081,TabellenBDFS!$B$4:$C$2717,2,FALSE)</f>
        <v>287</v>
      </c>
      <c r="B2081" t="str">
        <f t="shared" si="35"/>
        <v>2876</v>
      </c>
      <c r="C2081" t="s">
        <v>296</v>
      </c>
      <c r="D2081">
        <v>6</v>
      </c>
      <c r="E2081">
        <v>110</v>
      </c>
      <c r="F2081">
        <v>110</v>
      </c>
      <c r="G2081">
        <v>110</v>
      </c>
      <c r="H2081">
        <v>100</v>
      </c>
      <c r="I2081">
        <v>100</v>
      </c>
      <c r="J2081">
        <v>100</v>
      </c>
      <c r="K2081">
        <v>90</v>
      </c>
      <c r="L2081">
        <v>90</v>
      </c>
      <c r="M2081">
        <v>100</v>
      </c>
      <c r="N2081">
        <v>100</v>
      </c>
      <c r="O2081">
        <v>100</v>
      </c>
      <c r="P2081">
        <v>130</v>
      </c>
      <c r="Q2081">
        <v>130</v>
      </c>
      <c r="R2081">
        <v>140</v>
      </c>
      <c r="S2081">
        <v>150</v>
      </c>
      <c r="T2081">
        <v>160</v>
      </c>
      <c r="U2081">
        <v>160</v>
      </c>
      <c r="V2081">
        <v>160</v>
      </c>
      <c r="W2081">
        <v>160</v>
      </c>
      <c r="X2081">
        <v>150</v>
      </c>
      <c r="Y2081" s="145">
        <v>140</v>
      </c>
      <c r="Z2081">
        <v>140</v>
      </c>
      <c r="AA2081">
        <v>140</v>
      </c>
    </row>
    <row r="2082" spans="1:27" x14ac:dyDescent="0.2">
      <c r="A2082" s="89">
        <f>VLOOKUP(C2082,TabellenBDFS!$B$4:$C$2717,2,FALSE)</f>
        <v>287</v>
      </c>
      <c r="B2082" t="str">
        <f t="shared" si="35"/>
        <v>2877</v>
      </c>
      <c r="C2082" t="s">
        <v>296</v>
      </c>
      <c r="D2082">
        <v>7</v>
      </c>
      <c r="E2082">
        <v>60</v>
      </c>
      <c r="F2082">
        <v>70</v>
      </c>
      <c r="G2082">
        <v>70</v>
      </c>
      <c r="H2082">
        <v>50</v>
      </c>
      <c r="I2082">
        <v>60</v>
      </c>
      <c r="J2082">
        <v>60</v>
      </c>
      <c r="K2082">
        <v>50</v>
      </c>
      <c r="L2082">
        <v>60</v>
      </c>
      <c r="M2082">
        <v>60</v>
      </c>
      <c r="N2082">
        <v>60</v>
      </c>
      <c r="O2082">
        <v>70</v>
      </c>
      <c r="P2082">
        <v>70</v>
      </c>
      <c r="Q2082">
        <v>80</v>
      </c>
      <c r="R2082">
        <v>70</v>
      </c>
      <c r="S2082">
        <v>80</v>
      </c>
      <c r="T2082">
        <v>80</v>
      </c>
      <c r="U2082">
        <v>70</v>
      </c>
      <c r="V2082">
        <v>60</v>
      </c>
      <c r="W2082">
        <v>70</v>
      </c>
      <c r="X2082">
        <v>90</v>
      </c>
      <c r="Y2082" s="145">
        <v>90</v>
      </c>
      <c r="Z2082">
        <v>90</v>
      </c>
      <c r="AA2082">
        <v>100</v>
      </c>
    </row>
    <row r="2083" spans="1:27" x14ac:dyDescent="0.2">
      <c r="A2083" s="89" t="e">
        <f>VLOOKUP(C2083,TabellenBDFS!$B$4:$C$2717,2,FALSE)</f>
        <v>#N/A</v>
      </c>
      <c r="B2083" t="e">
        <f t="shared" si="35"/>
        <v>#N/A</v>
      </c>
      <c r="C2083" t="s">
        <v>297</v>
      </c>
      <c r="D2083">
        <v>1</v>
      </c>
      <c r="E2083">
        <v>130</v>
      </c>
      <c r="F2083">
        <v>130</v>
      </c>
      <c r="G2083">
        <v>140</v>
      </c>
      <c r="H2083">
        <v>170</v>
      </c>
      <c r="I2083">
        <v>160</v>
      </c>
      <c r="J2083">
        <v>180</v>
      </c>
      <c r="K2083">
        <v>180</v>
      </c>
      <c r="L2083">
        <v>200</v>
      </c>
      <c r="M2083">
        <v>210</v>
      </c>
      <c r="N2083">
        <v>170</v>
      </c>
      <c r="O2083">
        <v>180</v>
      </c>
      <c r="P2083">
        <v>180</v>
      </c>
      <c r="Q2083">
        <v>170</v>
      </c>
      <c r="R2083">
        <v>180</v>
      </c>
      <c r="S2083">
        <v>170</v>
      </c>
      <c r="T2083">
        <v>170</v>
      </c>
      <c r="U2083">
        <v>190</v>
      </c>
      <c r="V2083">
        <v>180</v>
      </c>
      <c r="W2083">
        <v>200</v>
      </c>
      <c r="X2083">
        <v>210</v>
      </c>
      <c r="Y2083" s="145" t="e">
        <v>#N/A</v>
      </c>
      <c r="Z2083" t="e">
        <v>#N/A</v>
      </c>
      <c r="AA2083" t="e">
        <v>#N/A</v>
      </c>
    </row>
    <row r="2084" spans="1:27" x14ac:dyDescent="0.2">
      <c r="A2084" s="89" t="e">
        <f>VLOOKUP(C2084,TabellenBDFS!$B$4:$C$2717,2,FALSE)</f>
        <v>#N/A</v>
      </c>
      <c r="B2084" t="e">
        <f t="shared" si="35"/>
        <v>#N/A</v>
      </c>
      <c r="C2084" t="s">
        <v>297</v>
      </c>
      <c r="D2084">
        <v>2</v>
      </c>
      <c r="E2084">
        <v>10</v>
      </c>
      <c r="F2084">
        <v>10</v>
      </c>
      <c r="G2084">
        <v>10</v>
      </c>
      <c r="H2084">
        <v>10</v>
      </c>
      <c r="I2084">
        <v>0</v>
      </c>
      <c r="J2084">
        <v>0</v>
      </c>
      <c r="K2084">
        <v>0</v>
      </c>
      <c r="L2084">
        <v>0</v>
      </c>
      <c r="M2084">
        <v>0</v>
      </c>
      <c r="N2084">
        <v>0</v>
      </c>
      <c r="O2084">
        <v>0</v>
      </c>
      <c r="P2084">
        <v>0</v>
      </c>
      <c r="Q2084">
        <v>0</v>
      </c>
      <c r="R2084">
        <v>0</v>
      </c>
      <c r="S2084">
        <v>0</v>
      </c>
      <c r="T2084">
        <v>0</v>
      </c>
      <c r="U2084">
        <v>0</v>
      </c>
      <c r="V2084">
        <v>0</v>
      </c>
      <c r="W2084">
        <v>0</v>
      </c>
      <c r="X2084">
        <v>0</v>
      </c>
      <c r="Y2084" s="145" t="e">
        <v>#N/A</v>
      </c>
      <c r="Z2084" t="e">
        <v>#N/A</v>
      </c>
      <c r="AA2084" t="e">
        <v>#N/A</v>
      </c>
    </row>
    <row r="2085" spans="1:27" x14ac:dyDescent="0.2">
      <c r="A2085" s="89" t="e">
        <f>VLOOKUP(C2085,TabellenBDFS!$B$4:$C$2717,2,FALSE)</f>
        <v>#N/A</v>
      </c>
      <c r="B2085" t="e">
        <f t="shared" si="35"/>
        <v>#N/A</v>
      </c>
      <c r="C2085" t="s">
        <v>297</v>
      </c>
      <c r="D2085">
        <v>3</v>
      </c>
      <c r="E2085">
        <v>0</v>
      </c>
      <c r="F2085">
        <v>0</v>
      </c>
      <c r="G2085">
        <v>10</v>
      </c>
      <c r="H2085">
        <v>10</v>
      </c>
      <c r="I2085">
        <v>10</v>
      </c>
      <c r="J2085">
        <v>10</v>
      </c>
      <c r="K2085">
        <v>10</v>
      </c>
      <c r="L2085">
        <v>20</v>
      </c>
      <c r="M2085">
        <v>20</v>
      </c>
      <c r="N2085">
        <v>20</v>
      </c>
      <c r="O2085">
        <v>20</v>
      </c>
      <c r="P2085">
        <v>20</v>
      </c>
      <c r="Q2085">
        <v>20</v>
      </c>
      <c r="R2085">
        <v>20</v>
      </c>
      <c r="S2085">
        <v>20</v>
      </c>
      <c r="T2085">
        <v>20</v>
      </c>
      <c r="U2085">
        <v>30</v>
      </c>
      <c r="V2085">
        <v>20</v>
      </c>
      <c r="W2085">
        <v>30</v>
      </c>
      <c r="X2085">
        <v>30</v>
      </c>
      <c r="Y2085" s="145" t="e">
        <v>#N/A</v>
      </c>
      <c r="Z2085" t="e">
        <v>#N/A</v>
      </c>
      <c r="AA2085" t="e">
        <v>#N/A</v>
      </c>
    </row>
    <row r="2086" spans="1:27" x14ac:dyDescent="0.2">
      <c r="A2086" s="89" t="e">
        <f>VLOOKUP(C2086,TabellenBDFS!$B$4:$C$2717,2,FALSE)</f>
        <v>#N/A</v>
      </c>
      <c r="B2086" t="e">
        <f t="shared" si="35"/>
        <v>#N/A</v>
      </c>
      <c r="C2086" t="s">
        <v>297</v>
      </c>
      <c r="D2086">
        <v>4</v>
      </c>
      <c r="E2086">
        <v>0</v>
      </c>
      <c r="F2086">
        <v>0</v>
      </c>
      <c r="G2086">
        <v>0</v>
      </c>
      <c r="H2086">
        <v>10</v>
      </c>
      <c r="I2086">
        <v>10</v>
      </c>
      <c r="J2086">
        <v>10</v>
      </c>
      <c r="K2086">
        <v>10</v>
      </c>
      <c r="L2086">
        <v>10</v>
      </c>
      <c r="M2086">
        <v>10</v>
      </c>
      <c r="N2086">
        <v>10</v>
      </c>
      <c r="O2086">
        <v>10</v>
      </c>
      <c r="P2086">
        <v>20</v>
      </c>
      <c r="Q2086">
        <v>20</v>
      </c>
      <c r="R2086">
        <v>20</v>
      </c>
      <c r="S2086">
        <v>10</v>
      </c>
      <c r="T2086">
        <v>20</v>
      </c>
      <c r="U2086">
        <v>10</v>
      </c>
      <c r="V2086">
        <v>20</v>
      </c>
      <c r="W2086">
        <v>20</v>
      </c>
      <c r="X2086">
        <v>20</v>
      </c>
      <c r="Y2086" s="145" t="e">
        <v>#N/A</v>
      </c>
      <c r="Z2086" t="e">
        <v>#N/A</v>
      </c>
      <c r="AA2086" t="e">
        <v>#N/A</v>
      </c>
    </row>
    <row r="2087" spans="1:27" x14ac:dyDescent="0.2">
      <c r="A2087" s="89" t="e">
        <f>VLOOKUP(C2087,TabellenBDFS!$B$4:$C$2717,2,FALSE)</f>
        <v>#N/A</v>
      </c>
      <c r="B2087" t="e">
        <f t="shared" si="35"/>
        <v>#N/A</v>
      </c>
      <c r="C2087" t="s">
        <v>297</v>
      </c>
      <c r="D2087">
        <v>5</v>
      </c>
      <c r="E2087">
        <v>10</v>
      </c>
      <c r="F2087">
        <v>10</v>
      </c>
      <c r="G2087">
        <v>10</v>
      </c>
      <c r="H2087">
        <v>10</v>
      </c>
      <c r="I2087">
        <v>10</v>
      </c>
      <c r="J2087">
        <v>10</v>
      </c>
      <c r="K2087">
        <v>10</v>
      </c>
      <c r="L2087">
        <v>10</v>
      </c>
      <c r="M2087">
        <v>20</v>
      </c>
      <c r="N2087">
        <v>10</v>
      </c>
      <c r="O2087">
        <v>10</v>
      </c>
      <c r="P2087">
        <v>10</v>
      </c>
      <c r="Q2087">
        <v>10</v>
      </c>
      <c r="R2087">
        <v>10</v>
      </c>
      <c r="S2087">
        <v>10</v>
      </c>
      <c r="T2087">
        <v>10</v>
      </c>
      <c r="U2087">
        <v>10</v>
      </c>
      <c r="V2087">
        <v>10</v>
      </c>
      <c r="W2087">
        <v>10</v>
      </c>
      <c r="X2087">
        <v>20</v>
      </c>
      <c r="Y2087" s="145" t="e">
        <v>#N/A</v>
      </c>
      <c r="Z2087" t="e">
        <v>#N/A</v>
      </c>
      <c r="AA2087" t="e">
        <v>#N/A</v>
      </c>
    </row>
    <row r="2088" spans="1:27" x14ac:dyDescent="0.2">
      <c r="A2088" s="89" t="e">
        <f>VLOOKUP(C2088,TabellenBDFS!$B$4:$C$2717,2,FALSE)</f>
        <v>#N/A</v>
      </c>
      <c r="B2088" t="e">
        <f t="shared" si="35"/>
        <v>#N/A</v>
      </c>
      <c r="C2088" t="s">
        <v>297</v>
      </c>
      <c r="D2088">
        <v>6</v>
      </c>
      <c r="E2088">
        <v>70</v>
      </c>
      <c r="F2088">
        <v>70</v>
      </c>
      <c r="G2088">
        <v>80</v>
      </c>
      <c r="H2088">
        <v>80</v>
      </c>
      <c r="I2088">
        <v>80</v>
      </c>
      <c r="J2088">
        <v>90</v>
      </c>
      <c r="K2088">
        <v>80</v>
      </c>
      <c r="L2088">
        <v>90</v>
      </c>
      <c r="M2088">
        <v>90</v>
      </c>
      <c r="N2088">
        <v>70</v>
      </c>
      <c r="O2088">
        <v>80</v>
      </c>
      <c r="P2088">
        <v>70</v>
      </c>
      <c r="Q2088">
        <v>70</v>
      </c>
      <c r="R2088">
        <v>80</v>
      </c>
      <c r="S2088">
        <v>70</v>
      </c>
      <c r="T2088">
        <v>70</v>
      </c>
      <c r="U2088">
        <v>90</v>
      </c>
      <c r="V2088">
        <v>90</v>
      </c>
      <c r="W2088">
        <v>90</v>
      </c>
      <c r="X2088">
        <v>90</v>
      </c>
      <c r="Y2088" s="145" t="e">
        <v>#N/A</v>
      </c>
      <c r="Z2088" t="e">
        <v>#N/A</v>
      </c>
      <c r="AA2088" t="e">
        <v>#N/A</v>
      </c>
    </row>
    <row r="2089" spans="1:27" x14ac:dyDescent="0.2">
      <c r="A2089" s="89" t="e">
        <f>VLOOKUP(C2089,TabellenBDFS!$B$4:$C$2717,2,FALSE)</f>
        <v>#N/A</v>
      </c>
      <c r="B2089" t="e">
        <f t="shared" si="35"/>
        <v>#N/A</v>
      </c>
      <c r="C2089" t="s">
        <v>297</v>
      </c>
      <c r="D2089">
        <v>7</v>
      </c>
      <c r="E2089">
        <v>40</v>
      </c>
      <c r="F2089">
        <v>40</v>
      </c>
      <c r="G2089">
        <v>50</v>
      </c>
      <c r="H2089">
        <v>60</v>
      </c>
      <c r="I2089">
        <v>50</v>
      </c>
      <c r="J2089">
        <v>60</v>
      </c>
      <c r="K2089">
        <v>60</v>
      </c>
      <c r="L2089">
        <v>70</v>
      </c>
      <c r="M2089">
        <v>70</v>
      </c>
      <c r="N2089">
        <v>50</v>
      </c>
      <c r="O2089">
        <v>60</v>
      </c>
      <c r="P2089">
        <v>60</v>
      </c>
      <c r="Q2089">
        <v>50</v>
      </c>
      <c r="R2089">
        <v>50</v>
      </c>
      <c r="S2089">
        <v>40</v>
      </c>
      <c r="T2089">
        <v>40</v>
      </c>
      <c r="U2089">
        <v>50</v>
      </c>
      <c r="V2089">
        <v>40</v>
      </c>
      <c r="W2089">
        <v>60</v>
      </c>
      <c r="X2089">
        <v>60</v>
      </c>
      <c r="Y2089" s="145" t="e">
        <v>#N/A</v>
      </c>
      <c r="Z2089" t="e">
        <v>#N/A</v>
      </c>
      <c r="AA2089" t="e">
        <v>#N/A</v>
      </c>
    </row>
    <row r="2090" spans="1:27" x14ac:dyDescent="0.2">
      <c r="A2090" s="89">
        <f>VLOOKUP(C2090,TabellenBDFS!$B$4:$C$2717,2,FALSE)</f>
        <v>288</v>
      </c>
      <c r="B2090" t="str">
        <f t="shared" si="35"/>
        <v>2881</v>
      </c>
      <c r="C2090" t="s">
        <v>298</v>
      </c>
      <c r="D2090">
        <v>1</v>
      </c>
      <c r="E2090">
        <v>300</v>
      </c>
      <c r="F2090">
        <v>290</v>
      </c>
      <c r="G2090">
        <v>290</v>
      </c>
      <c r="H2090">
        <v>300</v>
      </c>
      <c r="I2090">
        <v>310</v>
      </c>
      <c r="J2090">
        <v>320</v>
      </c>
      <c r="K2090">
        <v>310</v>
      </c>
      <c r="L2090">
        <v>310</v>
      </c>
      <c r="M2090">
        <v>300</v>
      </c>
      <c r="N2090">
        <v>300</v>
      </c>
      <c r="O2090">
        <v>300</v>
      </c>
      <c r="P2090">
        <v>300</v>
      </c>
      <c r="Q2090">
        <v>310</v>
      </c>
      <c r="R2090">
        <v>340</v>
      </c>
      <c r="S2090">
        <v>340</v>
      </c>
      <c r="T2090">
        <v>350</v>
      </c>
      <c r="U2090">
        <v>340</v>
      </c>
      <c r="V2090">
        <v>350</v>
      </c>
      <c r="W2090">
        <v>340</v>
      </c>
      <c r="X2090">
        <v>320</v>
      </c>
      <c r="Y2090" s="145">
        <v>340</v>
      </c>
      <c r="Z2090">
        <v>350</v>
      </c>
      <c r="AA2090">
        <v>350</v>
      </c>
    </row>
    <row r="2091" spans="1:27" x14ac:dyDescent="0.2">
      <c r="A2091" s="89">
        <f>VLOOKUP(C2091,TabellenBDFS!$B$4:$C$2717,2,FALSE)</f>
        <v>288</v>
      </c>
      <c r="B2091" t="str">
        <f t="shared" si="35"/>
        <v>2882</v>
      </c>
      <c r="C2091" t="s">
        <v>298</v>
      </c>
      <c r="D2091">
        <v>2</v>
      </c>
      <c r="E2091">
        <v>20</v>
      </c>
      <c r="F2091">
        <v>20</v>
      </c>
      <c r="G2091">
        <v>20</v>
      </c>
      <c r="H2091">
        <v>20</v>
      </c>
      <c r="I2091">
        <v>20</v>
      </c>
      <c r="J2091">
        <v>20</v>
      </c>
      <c r="K2091">
        <v>20</v>
      </c>
      <c r="L2091">
        <v>20</v>
      </c>
      <c r="M2091">
        <v>20</v>
      </c>
      <c r="N2091">
        <v>20</v>
      </c>
      <c r="O2091">
        <v>20</v>
      </c>
      <c r="P2091">
        <v>20</v>
      </c>
      <c r="Q2091">
        <v>20</v>
      </c>
      <c r="R2091">
        <v>30</v>
      </c>
      <c r="S2091">
        <v>30</v>
      </c>
      <c r="T2091">
        <v>30</v>
      </c>
      <c r="U2091">
        <v>20</v>
      </c>
      <c r="V2091">
        <v>10</v>
      </c>
      <c r="W2091">
        <v>10</v>
      </c>
      <c r="X2091">
        <v>10</v>
      </c>
      <c r="Y2091" s="145">
        <v>10</v>
      </c>
      <c r="Z2091">
        <v>10</v>
      </c>
      <c r="AA2091">
        <v>10</v>
      </c>
    </row>
    <row r="2092" spans="1:27" x14ac:dyDescent="0.2">
      <c r="A2092" s="89">
        <f>VLOOKUP(C2092,TabellenBDFS!$B$4:$C$2717,2,FALSE)</f>
        <v>288</v>
      </c>
      <c r="B2092" t="str">
        <f t="shared" si="35"/>
        <v>2883</v>
      </c>
      <c r="C2092" t="s">
        <v>298</v>
      </c>
      <c r="D2092">
        <v>3</v>
      </c>
      <c r="E2092">
        <v>0</v>
      </c>
      <c r="F2092">
        <v>0</v>
      </c>
      <c r="G2092">
        <v>0</v>
      </c>
      <c r="H2092">
        <v>10</v>
      </c>
      <c r="I2092">
        <v>20</v>
      </c>
      <c r="J2092">
        <v>20</v>
      </c>
      <c r="K2092">
        <v>20</v>
      </c>
      <c r="L2092">
        <v>20</v>
      </c>
      <c r="M2092">
        <v>20</v>
      </c>
      <c r="N2092">
        <v>20</v>
      </c>
      <c r="O2092">
        <v>20</v>
      </c>
      <c r="P2092">
        <v>30</v>
      </c>
      <c r="Q2092">
        <v>30</v>
      </c>
      <c r="R2092">
        <v>40</v>
      </c>
      <c r="S2092">
        <v>40</v>
      </c>
      <c r="T2092">
        <v>40</v>
      </c>
      <c r="U2092">
        <v>40</v>
      </c>
      <c r="V2092">
        <v>40</v>
      </c>
      <c r="W2092">
        <v>40</v>
      </c>
      <c r="X2092">
        <v>40</v>
      </c>
      <c r="Y2092" s="145">
        <v>40</v>
      </c>
      <c r="Z2092">
        <v>50</v>
      </c>
      <c r="AA2092">
        <v>60</v>
      </c>
    </row>
    <row r="2093" spans="1:27" x14ac:dyDescent="0.2">
      <c r="A2093" s="89">
        <f>VLOOKUP(C2093,TabellenBDFS!$B$4:$C$2717,2,FALSE)</f>
        <v>288</v>
      </c>
      <c r="B2093" t="str">
        <f t="shared" si="35"/>
        <v>2884</v>
      </c>
      <c r="C2093" t="s">
        <v>298</v>
      </c>
      <c r="D2093">
        <v>4</v>
      </c>
      <c r="E2093">
        <v>0</v>
      </c>
      <c r="F2093">
        <v>0</v>
      </c>
      <c r="G2093">
        <v>0</v>
      </c>
      <c r="H2093">
        <v>0</v>
      </c>
      <c r="I2093">
        <v>0</v>
      </c>
      <c r="J2093">
        <v>10</v>
      </c>
      <c r="K2093">
        <v>10</v>
      </c>
      <c r="L2093">
        <v>10</v>
      </c>
      <c r="M2093">
        <v>10</v>
      </c>
      <c r="N2093">
        <v>10</v>
      </c>
      <c r="O2093">
        <v>10</v>
      </c>
      <c r="P2093">
        <v>20</v>
      </c>
      <c r="Q2093">
        <v>20</v>
      </c>
      <c r="R2093">
        <v>20</v>
      </c>
      <c r="S2093">
        <v>20</v>
      </c>
      <c r="T2093">
        <v>20</v>
      </c>
      <c r="U2093">
        <v>20</v>
      </c>
      <c r="V2093">
        <v>20</v>
      </c>
      <c r="W2093">
        <v>20</v>
      </c>
      <c r="X2093">
        <v>20</v>
      </c>
      <c r="Y2093" s="145">
        <v>20</v>
      </c>
      <c r="Z2093">
        <v>20</v>
      </c>
      <c r="AA2093">
        <v>20</v>
      </c>
    </row>
    <row r="2094" spans="1:27" x14ac:dyDescent="0.2">
      <c r="A2094" s="89">
        <f>VLOOKUP(C2094,TabellenBDFS!$B$4:$C$2717,2,FALSE)</f>
        <v>288</v>
      </c>
      <c r="B2094" t="str">
        <f t="shared" si="35"/>
        <v>2885</v>
      </c>
      <c r="C2094" t="s">
        <v>298</v>
      </c>
      <c r="D2094">
        <v>5</v>
      </c>
      <c r="E2094">
        <v>0</v>
      </c>
      <c r="F2094">
        <v>0</v>
      </c>
      <c r="G2094">
        <v>0</v>
      </c>
      <c r="H2094">
        <v>10</v>
      </c>
      <c r="I2094">
        <v>10</v>
      </c>
      <c r="J2094">
        <v>0</v>
      </c>
      <c r="K2094">
        <v>0</v>
      </c>
      <c r="L2094">
        <v>0</v>
      </c>
      <c r="M2094">
        <v>0</v>
      </c>
      <c r="N2094">
        <v>0</v>
      </c>
      <c r="O2094">
        <v>0</v>
      </c>
      <c r="P2094">
        <v>0</v>
      </c>
      <c r="Q2094">
        <v>0</v>
      </c>
      <c r="R2094">
        <v>0</v>
      </c>
      <c r="S2094">
        <v>0</v>
      </c>
      <c r="T2094">
        <v>0</v>
      </c>
      <c r="U2094">
        <v>0</v>
      </c>
      <c r="V2094">
        <v>0</v>
      </c>
      <c r="W2094">
        <v>0</v>
      </c>
      <c r="X2094">
        <v>0</v>
      </c>
      <c r="Y2094" s="145">
        <v>0</v>
      </c>
      <c r="Z2094">
        <v>0</v>
      </c>
      <c r="AA2094">
        <v>0</v>
      </c>
    </row>
    <row r="2095" spans="1:27" x14ac:dyDescent="0.2">
      <c r="A2095" s="89">
        <f>VLOOKUP(C2095,TabellenBDFS!$B$4:$C$2717,2,FALSE)</f>
        <v>288</v>
      </c>
      <c r="B2095" t="str">
        <f t="shared" si="35"/>
        <v>2886</v>
      </c>
      <c r="C2095" t="s">
        <v>298</v>
      </c>
      <c r="D2095">
        <v>6</v>
      </c>
      <c r="E2095">
        <v>140</v>
      </c>
      <c r="F2095">
        <v>130</v>
      </c>
      <c r="G2095">
        <v>140</v>
      </c>
      <c r="H2095">
        <v>140</v>
      </c>
      <c r="I2095">
        <v>150</v>
      </c>
      <c r="J2095">
        <v>150</v>
      </c>
      <c r="K2095">
        <v>140</v>
      </c>
      <c r="L2095">
        <v>140</v>
      </c>
      <c r="M2095">
        <v>130</v>
      </c>
      <c r="N2095">
        <v>130</v>
      </c>
      <c r="O2095">
        <v>120</v>
      </c>
      <c r="P2095">
        <v>120</v>
      </c>
      <c r="Q2095">
        <v>120</v>
      </c>
      <c r="R2095">
        <v>120</v>
      </c>
      <c r="S2095">
        <v>130</v>
      </c>
      <c r="T2095">
        <v>140</v>
      </c>
      <c r="U2095">
        <v>130</v>
      </c>
      <c r="V2095">
        <v>150</v>
      </c>
      <c r="W2095">
        <v>140</v>
      </c>
      <c r="X2095">
        <v>140</v>
      </c>
      <c r="Y2095" s="145">
        <v>140</v>
      </c>
      <c r="Z2095">
        <v>140</v>
      </c>
      <c r="AA2095">
        <v>140</v>
      </c>
    </row>
    <row r="2096" spans="1:27" x14ac:dyDescent="0.2">
      <c r="A2096" s="89">
        <f>VLOOKUP(C2096,TabellenBDFS!$B$4:$C$2717,2,FALSE)</f>
        <v>288</v>
      </c>
      <c r="B2096" t="str">
        <f t="shared" si="35"/>
        <v>2887</v>
      </c>
      <c r="C2096" t="s">
        <v>298</v>
      </c>
      <c r="D2096">
        <v>7</v>
      </c>
      <c r="E2096">
        <v>130</v>
      </c>
      <c r="F2096">
        <v>130</v>
      </c>
      <c r="G2096">
        <v>130</v>
      </c>
      <c r="H2096">
        <v>120</v>
      </c>
      <c r="I2096">
        <v>120</v>
      </c>
      <c r="J2096">
        <v>120</v>
      </c>
      <c r="K2096">
        <v>110</v>
      </c>
      <c r="L2096">
        <v>120</v>
      </c>
      <c r="M2096">
        <v>120</v>
      </c>
      <c r="N2096">
        <v>120</v>
      </c>
      <c r="O2096">
        <v>120</v>
      </c>
      <c r="P2096">
        <v>110</v>
      </c>
      <c r="Q2096">
        <v>130</v>
      </c>
      <c r="R2096">
        <v>120</v>
      </c>
      <c r="S2096">
        <v>120</v>
      </c>
      <c r="T2096">
        <v>120</v>
      </c>
      <c r="U2096">
        <v>130</v>
      </c>
      <c r="V2096">
        <v>130</v>
      </c>
      <c r="W2096">
        <v>120</v>
      </c>
      <c r="X2096">
        <v>110</v>
      </c>
      <c r="Y2096" s="145">
        <v>130</v>
      </c>
      <c r="Z2096">
        <v>130</v>
      </c>
      <c r="AA2096">
        <v>120</v>
      </c>
    </row>
    <row r="2097" spans="1:27" x14ac:dyDescent="0.2">
      <c r="A2097" s="89">
        <f>VLOOKUP(C2097,TabellenBDFS!$B$4:$C$2717,2,FALSE)</f>
        <v>289</v>
      </c>
      <c r="B2097" t="str">
        <f t="shared" si="35"/>
        <v>2891</v>
      </c>
      <c r="C2097" t="s">
        <v>299</v>
      </c>
      <c r="D2097">
        <v>1</v>
      </c>
      <c r="E2097">
        <v>1220</v>
      </c>
      <c r="F2097">
        <v>1240</v>
      </c>
      <c r="G2097">
        <v>1310</v>
      </c>
      <c r="H2097">
        <v>1360</v>
      </c>
      <c r="I2097">
        <v>1380</v>
      </c>
      <c r="J2097">
        <v>1420</v>
      </c>
      <c r="K2097">
        <v>1470</v>
      </c>
      <c r="L2097">
        <v>1460</v>
      </c>
      <c r="M2097">
        <v>1520</v>
      </c>
      <c r="N2097">
        <v>1520</v>
      </c>
      <c r="O2097">
        <v>1580</v>
      </c>
      <c r="P2097">
        <v>1600</v>
      </c>
      <c r="Q2097">
        <v>1610</v>
      </c>
      <c r="R2097">
        <v>1660</v>
      </c>
      <c r="S2097">
        <v>1700</v>
      </c>
      <c r="T2097">
        <v>1700</v>
      </c>
      <c r="U2097">
        <v>1740</v>
      </c>
      <c r="V2097">
        <v>1750</v>
      </c>
      <c r="W2097">
        <v>1780</v>
      </c>
      <c r="X2097">
        <v>1820</v>
      </c>
      <c r="Y2097" s="145">
        <v>1780</v>
      </c>
      <c r="Z2097">
        <v>1780</v>
      </c>
      <c r="AA2097">
        <v>1750</v>
      </c>
    </row>
    <row r="2098" spans="1:27" x14ac:dyDescent="0.2">
      <c r="A2098" s="89">
        <f>VLOOKUP(C2098,TabellenBDFS!$B$4:$C$2717,2,FALSE)</f>
        <v>289</v>
      </c>
      <c r="B2098" t="str">
        <f t="shared" si="35"/>
        <v>2892</v>
      </c>
      <c r="C2098" t="s">
        <v>299</v>
      </c>
      <c r="D2098">
        <v>2</v>
      </c>
      <c r="E2098">
        <v>420</v>
      </c>
      <c r="F2098">
        <v>410</v>
      </c>
      <c r="G2098">
        <v>410</v>
      </c>
      <c r="H2098">
        <v>410</v>
      </c>
      <c r="I2098">
        <v>390</v>
      </c>
      <c r="J2098">
        <v>390</v>
      </c>
      <c r="K2098">
        <v>370</v>
      </c>
      <c r="L2098">
        <v>370</v>
      </c>
      <c r="M2098">
        <v>370</v>
      </c>
      <c r="N2098">
        <v>360</v>
      </c>
      <c r="O2098">
        <v>370</v>
      </c>
      <c r="P2098">
        <v>370</v>
      </c>
      <c r="Q2098">
        <v>370</v>
      </c>
      <c r="R2098">
        <v>360</v>
      </c>
      <c r="S2098">
        <v>350</v>
      </c>
      <c r="T2098">
        <v>340</v>
      </c>
      <c r="U2098">
        <v>330</v>
      </c>
      <c r="V2098">
        <v>230</v>
      </c>
      <c r="W2098">
        <v>220</v>
      </c>
      <c r="X2098">
        <v>210</v>
      </c>
      <c r="Y2098" s="145">
        <v>210</v>
      </c>
      <c r="Z2098">
        <v>200</v>
      </c>
      <c r="AA2098">
        <v>190</v>
      </c>
    </row>
    <row r="2099" spans="1:27" x14ac:dyDescent="0.2">
      <c r="A2099" s="89">
        <f>VLOOKUP(C2099,TabellenBDFS!$B$4:$C$2717,2,FALSE)</f>
        <v>289</v>
      </c>
      <c r="B2099" t="str">
        <f t="shared" si="35"/>
        <v>2893</v>
      </c>
      <c r="C2099" t="s">
        <v>299</v>
      </c>
      <c r="D2099">
        <v>3</v>
      </c>
      <c r="E2099">
        <v>0</v>
      </c>
      <c r="F2099">
        <v>10</v>
      </c>
      <c r="G2099">
        <v>30</v>
      </c>
      <c r="H2099">
        <v>60</v>
      </c>
      <c r="I2099">
        <v>90</v>
      </c>
      <c r="J2099">
        <v>90</v>
      </c>
      <c r="K2099">
        <v>80</v>
      </c>
      <c r="L2099">
        <v>110</v>
      </c>
      <c r="M2099">
        <v>130</v>
      </c>
      <c r="N2099">
        <v>140</v>
      </c>
      <c r="O2099">
        <v>170</v>
      </c>
      <c r="P2099">
        <v>190</v>
      </c>
      <c r="Q2099">
        <v>200</v>
      </c>
      <c r="R2099">
        <v>230</v>
      </c>
      <c r="S2099">
        <v>250</v>
      </c>
      <c r="T2099">
        <v>250</v>
      </c>
      <c r="U2099">
        <v>270</v>
      </c>
      <c r="V2099">
        <v>390</v>
      </c>
      <c r="W2099">
        <v>400</v>
      </c>
      <c r="X2099">
        <v>440</v>
      </c>
      <c r="Y2099" s="145">
        <v>410</v>
      </c>
      <c r="Z2099">
        <v>410</v>
      </c>
      <c r="AA2099">
        <v>420</v>
      </c>
    </row>
    <row r="2100" spans="1:27" x14ac:dyDescent="0.2">
      <c r="A2100" s="89">
        <f>VLOOKUP(C2100,TabellenBDFS!$B$4:$C$2717,2,FALSE)</f>
        <v>289</v>
      </c>
      <c r="B2100" t="str">
        <f t="shared" si="35"/>
        <v>2894</v>
      </c>
      <c r="C2100" t="s">
        <v>299</v>
      </c>
      <c r="D2100">
        <v>4</v>
      </c>
      <c r="E2100">
        <v>0</v>
      </c>
      <c r="F2100">
        <v>0</v>
      </c>
      <c r="G2100">
        <v>10</v>
      </c>
      <c r="H2100">
        <v>30</v>
      </c>
      <c r="I2100">
        <v>40</v>
      </c>
      <c r="J2100">
        <v>40</v>
      </c>
      <c r="K2100">
        <v>50</v>
      </c>
      <c r="L2100">
        <v>50</v>
      </c>
      <c r="M2100">
        <v>70</v>
      </c>
      <c r="N2100">
        <v>60</v>
      </c>
      <c r="O2100">
        <v>80</v>
      </c>
      <c r="P2100">
        <v>80</v>
      </c>
      <c r="Q2100">
        <v>70</v>
      </c>
      <c r="R2100">
        <v>80</v>
      </c>
      <c r="S2100">
        <v>90</v>
      </c>
      <c r="T2100">
        <v>90</v>
      </c>
      <c r="U2100">
        <v>90</v>
      </c>
      <c r="V2100">
        <v>80</v>
      </c>
      <c r="W2100">
        <v>90</v>
      </c>
      <c r="X2100">
        <v>80</v>
      </c>
      <c r="Y2100" s="145">
        <v>80</v>
      </c>
      <c r="Z2100">
        <v>70</v>
      </c>
      <c r="AA2100">
        <v>70</v>
      </c>
    </row>
    <row r="2101" spans="1:27" x14ac:dyDescent="0.2">
      <c r="A2101" s="89">
        <f>VLOOKUP(C2101,TabellenBDFS!$B$4:$C$2717,2,FALSE)</f>
        <v>289</v>
      </c>
      <c r="B2101" t="str">
        <f t="shared" si="35"/>
        <v>2895</v>
      </c>
      <c r="C2101" t="s">
        <v>299</v>
      </c>
      <c r="D2101">
        <v>5</v>
      </c>
      <c r="E2101">
        <v>70</v>
      </c>
      <c r="F2101">
        <v>80</v>
      </c>
      <c r="G2101">
        <v>90</v>
      </c>
      <c r="H2101">
        <v>90</v>
      </c>
      <c r="I2101">
        <v>100</v>
      </c>
      <c r="J2101">
        <v>100</v>
      </c>
      <c r="K2101">
        <v>100</v>
      </c>
      <c r="L2101">
        <v>90</v>
      </c>
      <c r="M2101">
        <v>90</v>
      </c>
      <c r="N2101">
        <v>100</v>
      </c>
      <c r="O2101">
        <v>100</v>
      </c>
      <c r="P2101">
        <v>100</v>
      </c>
      <c r="Q2101">
        <v>100</v>
      </c>
      <c r="R2101">
        <v>100</v>
      </c>
      <c r="S2101">
        <v>100</v>
      </c>
      <c r="T2101">
        <v>100</v>
      </c>
      <c r="U2101">
        <v>90</v>
      </c>
      <c r="V2101">
        <v>90</v>
      </c>
      <c r="W2101">
        <v>90</v>
      </c>
      <c r="X2101">
        <v>90</v>
      </c>
      <c r="Y2101" s="145">
        <v>80</v>
      </c>
      <c r="Z2101">
        <v>80</v>
      </c>
      <c r="AA2101">
        <v>80</v>
      </c>
    </row>
    <row r="2102" spans="1:27" x14ac:dyDescent="0.2">
      <c r="A2102" s="89">
        <f>VLOOKUP(C2102,TabellenBDFS!$B$4:$C$2717,2,FALSE)</f>
        <v>289</v>
      </c>
      <c r="B2102" t="str">
        <f t="shared" si="35"/>
        <v>2896</v>
      </c>
      <c r="C2102" t="s">
        <v>299</v>
      </c>
      <c r="D2102">
        <v>6</v>
      </c>
      <c r="E2102">
        <v>350</v>
      </c>
      <c r="F2102">
        <v>360</v>
      </c>
      <c r="G2102">
        <v>390</v>
      </c>
      <c r="H2102">
        <v>390</v>
      </c>
      <c r="I2102">
        <v>390</v>
      </c>
      <c r="J2102">
        <v>400</v>
      </c>
      <c r="K2102">
        <v>410</v>
      </c>
      <c r="L2102">
        <v>400</v>
      </c>
      <c r="M2102">
        <v>410</v>
      </c>
      <c r="N2102">
        <v>400</v>
      </c>
      <c r="O2102">
        <v>410</v>
      </c>
      <c r="P2102">
        <v>400</v>
      </c>
      <c r="Q2102">
        <v>420</v>
      </c>
      <c r="R2102">
        <v>450</v>
      </c>
      <c r="S2102">
        <v>470</v>
      </c>
      <c r="T2102">
        <v>480</v>
      </c>
      <c r="U2102">
        <v>500</v>
      </c>
      <c r="V2102">
        <v>500</v>
      </c>
      <c r="W2102">
        <v>520</v>
      </c>
      <c r="X2102">
        <v>520</v>
      </c>
      <c r="Y2102" s="145">
        <v>530</v>
      </c>
      <c r="Z2102">
        <v>520</v>
      </c>
      <c r="AA2102">
        <v>510</v>
      </c>
    </row>
    <row r="2103" spans="1:27" x14ac:dyDescent="0.2">
      <c r="A2103" s="89">
        <f>VLOOKUP(C2103,TabellenBDFS!$B$4:$C$2717,2,FALSE)</f>
        <v>289</v>
      </c>
      <c r="B2103" t="str">
        <f t="shared" si="35"/>
        <v>2897</v>
      </c>
      <c r="C2103" t="s">
        <v>299</v>
      </c>
      <c r="D2103">
        <v>7</v>
      </c>
      <c r="E2103">
        <v>370</v>
      </c>
      <c r="F2103">
        <v>370</v>
      </c>
      <c r="G2103">
        <v>380</v>
      </c>
      <c r="H2103">
        <v>390</v>
      </c>
      <c r="I2103">
        <v>380</v>
      </c>
      <c r="J2103">
        <v>400</v>
      </c>
      <c r="K2103">
        <v>450</v>
      </c>
      <c r="L2103">
        <v>450</v>
      </c>
      <c r="M2103">
        <v>460</v>
      </c>
      <c r="N2103">
        <v>470</v>
      </c>
      <c r="O2103">
        <v>470</v>
      </c>
      <c r="P2103">
        <v>470</v>
      </c>
      <c r="Q2103">
        <v>450</v>
      </c>
      <c r="R2103">
        <v>450</v>
      </c>
      <c r="S2103">
        <v>450</v>
      </c>
      <c r="T2103">
        <v>450</v>
      </c>
      <c r="U2103">
        <v>450</v>
      </c>
      <c r="V2103">
        <v>460</v>
      </c>
      <c r="W2103">
        <v>470</v>
      </c>
      <c r="X2103">
        <v>480</v>
      </c>
      <c r="Y2103" s="145">
        <v>480</v>
      </c>
      <c r="Z2103">
        <v>500</v>
      </c>
      <c r="AA2103">
        <v>480</v>
      </c>
    </row>
    <row r="2104" spans="1:27" x14ac:dyDescent="0.2">
      <c r="A2104" s="89">
        <f>VLOOKUP(C2104,TabellenBDFS!$B$4:$C$2717,2,FALSE)</f>
        <v>290</v>
      </c>
      <c r="B2104" t="str">
        <f t="shared" si="35"/>
        <v>2901</v>
      </c>
      <c r="C2104" t="s">
        <v>300</v>
      </c>
      <c r="D2104">
        <v>1</v>
      </c>
      <c r="E2104">
        <v>770</v>
      </c>
      <c r="F2104">
        <v>740</v>
      </c>
      <c r="G2104">
        <v>770</v>
      </c>
      <c r="H2104">
        <v>810</v>
      </c>
      <c r="I2104">
        <v>810</v>
      </c>
      <c r="J2104">
        <v>810</v>
      </c>
      <c r="K2104">
        <v>790</v>
      </c>
      <c r="L2104">
        <v>800</v>
      </c>
      <c r="M2104">
        <v>840</v>
      </c>
      <c r="N2104">
        <v>880</v>
      </c>
      <c r="O2104">
        <v>900</v>
      </c>
      <c r="P2104">
        <v>970</v>
      </c>
      <c r="Q2104">
        <v>1020</v>
      </c>
      <c r="R2104">
        <v>1040</v>
      </c>
      <c r="S2104">
        <v>1080</v>
      </c>
      <c r="T2104">
        <v>1100</v>
      </c>
      <c r="U2104">
        <v>1130</v>
      </c>
      <c r="V2104">
        <v>1170</v>
      </c>
      <c r="W2104">
        <v>1200</v>
      </c>
      <c r="X2104">
        <v>1260</v>
      </c>
      <c r="Y2104" s="145">
        <v>1260</v>
      </c>
      <c r="Z2104">
        <v>1290</v>
      </c>
      <c r="AA2104">
        <v>1270</v>
      </c>
    </row>
    <row r="2105" spans="1:27" x14ac:dyDescent="0.2">
      <c r="A2105" s="89">
        <f>VLOOKUP(C2105,TabellenBDFS!$B$4:$C$2717,2,FALSE)</f>
        <v>290</v>
      </c>
      <c r="B2105" t="str">
        <f t="shared" si="35"/>
        <v>2902</v>
      </c>
      <c r="C2105" t="s">
        <v>300</v>
      </c>
      <c r="D2105">
        <v>2</v>
      </c>
      <c r="E2105">
        <v>230</v>
      </c>
      <c r="F2105">
        <v>210</v>
      </c>
      <c r="G2105">
        <v>200</v>
      </c>
      <c r="H2105">
        <v>210</v>
      </c>
      <c r="I2105">
        <v>200</v>
      </c>
      <c r="J2105">
        <v>190</v>
      </c>
      <c r="K2105">
        <v>180</v>
      </c>
      <c r="L2105">
        <v>170</v>
      </c>
      <c r="M2105">
        <v>170</v>
      </c>
      <c r="N2105">
        <v>160</v>
      </c>
      <c r="O2105">
        <v>160</v>
      </c>
      <c r="P2105">
        <v>160</v>
      </c>
      <c r="Q2105">
        <v>150</v>
      </c>
      <c r="R2105">
        <v>150</v>
      </c>
      <c r="S2105">
        <v>140</v>
      </c>
      <c r="T2105">
        <v>140</v>
      </c>
      <c r="U2105">
        <v>140</v>
      </c>
      <c r="V2105">
        <v>130</v>
      </c>
      <c r="W2105">
        <v>120</v>
      </c>
      <c r="X2105">
        <v>120</v>
      </c>
      <c r="Y2105" s="145">
        <v>120</v>
      </c>
      <c r="Z2105">
        <v>120</v>
      </c>
      <c r="AA2105">
        <v>120</v>
      </c>
    </row>
    <row r="2106" spans="1:27" x14ac:dyDescent="0.2">
      <c r="A2106" s="89">
        <f>VLOOKUP(C2106,TabellenBDFS!$B$4:$C$2717,2,FALSE)</f>
        <v>290</v>
      </c>
      <c r="B2106" t="str">
        <f t="shared" si="35"/>
        <v>2903</v>
      </c>
      <c r="C2106" t="s">
        <v>300</v>
      </c>
      <c r="D2106">
        <v>3</v>
      </c>
      <c r="E2106">
        <v>0</v>
      </c>
      <c r="F2106">
        <v>0</v>
      </c>
      <c r="G2106">
        <v>10</v>
      </c>
      <c r="H2106">
        <v>30</v>
      </c>
      <c r="I2106">
        <v>40</v>
      </c>
      <c r="J2106">
        <v>40</v>
      </c>
      <c r="K2106">
        <v>40</v>
      </c>
      <c r="L2106">
        <v>50</v>
      </c>
      <c r="M2106">
        <v>50</v>
      </c>
      <c r="N2106">
        <v>70</v>
      </c>
      <c r="O2106">
        <v>70</v>
      </c>
      <c r="P2106">
        <v>80</v>
      </c>
      <c r="Q2106">
        <v>90</v>
      </c>
      <c r="R2106">
        <v>100</v>
      </c>
      <c r="S2106">
        <v>100</v>
      </c>
      <c r="T2106">
        <v>100</v>
      </c>
      <c r="U2106">
        <v>100</v>
      </c>
      <c r="V2106">
        <v>110</v>
      </c>
      <c r="W2106">
        <v>140</v>
      </c>
      <c r="X2106">
        <v>150</v>
      </c>
      <c r="Y2106" s="145">
        <v>170</v>
      </c>
      <c r="Z2106">
        <v>190</v>
      </c>
      <c r="AA2106">
        <v>180</v>
      </c>
    </row>
    <row r="2107" spans="1:27" x14ac:dyDescent="0.2">
      <c r="A2107" s="89">
        <f>VLOOKUP(C2107,TabellenBDFS!$B$4:$C$2717,2,FALSE)</f>
        <v>290</v>
      </c>
      <c r="B2107" t="str">
        <f t="shared" si="35"/>
        <v>2904</v>
      </c>
      <c r="C2107" t="s">
        <v>300</v>
      </c>
      <c r="D2107">
        <v>4</v>
      </c>
      <c r="E2107">
        <v>0</v>
      </c>
      <c r="F2107">
        <v>0</v>
      </c>
      <c r="G2107">
        <v>0</v>
      </c>
      <c r="H2107">
        <v>0</v>
      </c>
      <c r="I2107">
        <v>0</v>
      </c>
      <c r="J2107">
        <v>0</v>
      </c>
      <c r="K2107">
        <v>0</v>
      </c>
      <c r="L2107">
        <v>0</v>
      </c>
      <c r="M2107">
        <v>0</v>
      </c>
      <c r="N2107">
        <v>20</v>
      </c>
      <c r="O2107">
        <v>20</v>
      </c>
      <c r="P2107">
        <v>20</v>
      </c>
      <c r="Q2107">
        <v>20</v>
      </c>
      <c r="R2107">
        <v>20</v>
      </c>
      <c r="S2107">
        <v>20</v>
      </c>
      <c r="T2107">
        <v>20</v>
      </c>
      <c r="U2107">
        <v>20</v>
      </c>
      <c r="V2107">
        <v>20</v>
      </c>
      <c r="W2107">
        <v>20</v>
      </c>
      <c r="X2107">
        <v>30</v>
      </c>
      <c r="Y2107" s="145">
        <v>30</v>
      </c>
      <c r="Z2107">
        <v>30</v>
      </c>
      <c r="AA2107">
        <v>30</v>
      </c>
    </row>
    <row r="2108" spans="1:27" x14ac:dyDescent="0.2">
      <c r="A2108" s="89">
        <f>VLOOKUP(C2108,TabellenBDFS!$B$4:$C$2717,2,FALSE)</f>
        <v>290</v>
      </c>
      <c r="B2108" t="str">
        <f t="shared" si="35"/>
        <v>2905</v>
      </c>
      <c r="C2108" t="s">
        <v>300</v>
      </c>
      <c r="D2108">
        <v>5</v>
      </c>
      <c r="E2108">
        <v>40</v>
      </c>
      <c r="F2108">
        <v>40</v>
      </c>
      <c r="G2108">
        <v>40</v>
      </c>
      <c r="H2108">
        <v>40</v>
      </c>
      <c r="I2108">
        <v>40</v>
      </c>
      <c r="J2108">
        <v>40</v>
      </c>
      <c r="K2108">
        <v>50</v>
      </c>
      <c r="L2108">
        <v>50</v>
      </c>
      <c r="M2108">
        <v>50</v>
      </c>
      <c r="N2108">
        <v>50</v>
      </c>
      <c r="O2108">
        <v>50</v>
      </c>
      <c r="P2108">
        <v>50</v>
      </c>
      <c r="Q2108">
        <v>50</v>
      </c>
      <c r="R2108">
        <v>50</v>
      </c>
      <c r="S2108">
        <v>50</v>
      </c>
      <c r="T2108">
        <v>50</v>
      </c>
      <c r="U2108">
        <v>50</v>
      </c>
      <c r="V2108">
        <v>50</v>
      </c>
      <c r="W2108">
        <v>50</v>
      </c>
      <c r="X2108">
        <v>40</v>
      </c>
      <c r="Y2108" s="145">
        <v>50</v>
      </c>
      <c r="Z2108">
        <v>50</v>
      </c>
      <c r="AA2108">
        <v>50</v>
      </c>
    </row>
    <row r="2109" spans="1:27" x14ac:dyDescent="0.2">
      <c r="A2109" s="89">
        <f>VLOOKUP(C2109,TabellenBDFS!$B$4:$C$2717,2,FALSE)</f>
        <v>290</v>
      </c>
      <c r="B2109" t="str">
        <f t="shared" si="35"/>
        <v>2906</v>
      </c>
      <c r="C2109" t="s">
        <v>300</v>
      </c>
      <c r="D2109">
        <v>6</v>
      </c>
      <c r="E2109">
        <v>310</v>
      </c>
      <c r="F2109">
        <v>300</v>
      </c>
      <c r="G2109">
        <v>300</v>
      </c>
      <c r="H2109">
        <v>320</v>
      </c>
      <c r="I2109">
        <v>320</v>
      </c>
      <c r="J2109">
        <v>320</v>
      </c>
      <c r="K2109">
        <v>310</v>
      </c>
      <c r="L2109">
        <v>310</v>
      </c>
      <c r="M2109">
        <v>330</v>
      </c>
      <c r="N2109">
        <v>340</v>
      </c>
      <c r="O2109">
        <v>370</v>
      </c>
      <c r="P2109">
        <v>410</v>
      </c>
      <c r="Q2109">
        <v>440</v>
      </c>
      <c r="R2109">
        <v>460</v>
      </c>
      <c r="S2109">
        <v>500</v>
      </c>
      <c r="T2109">
        <v>540</v>
      </c>
      <c r="U2109">
        <v>570</v>
      </c>
      <c r="V2109">
        <v>600</v>
      </c>
      <c r="W2109">
        <v>600</v>
      </c>
      <c r="X2109">
        <v>600</v>
      </c>
      <c r="Y2109" s="145">
        <v>600</v>
      </c>
      <c r="Z2109">
        <v>590</v>
      </c>
      <c r="AA2109">
        <v>590</v>
      </c>
    </row>
    <row r="2110" spans="1:27" x14ac:dyDescent="0.2">
      <c r="A2110" s="89">
        <f>VLOOKUP(C2110,TabellenBDFS!$B$4:$C$2717,2,FALSE)</f>
        <v>290</v>
      </c>
      <c r="B2110" t="str">
        <f t="shared" si="35"/>
        <v>2907</v>
      </c>
      <c r="C2110" t="s">
        <v>300</v>
      </c>
      <c r="D2110">
        <v>7</v>
      </c>
      <c r="E2110">
        <v>190</v>
      </c>
      <c r="F2110">
        <v>190</v>
      </c>
      <c r="G2110">
        <v>210</v>
      </c>
      <c r="H2110">
        <v>220</v>
      </c>
      <c r="I2110">
        <v>210</v>
      </c>
      <c r="J2110">
        <v>210</v>
      </c>
      <c r="K2110">
        <v>210</v>
      </c>
      <c r="L2110">
        <v>230</v>
      </c>
      <c r="M2110">
        <v>240</v>
      </c>
      <c r="N2110">
        <v>240</v>
      </c>
      <c r="O2110">
        <v>230</v>
      </c>
      <c r="P2110">
        <v>250</v>
      </c>
      <c r="Q2110">
        <v>270</v>
      </c>
      <c r="R2110">
        <v>280</v>
      </c>
      <c r="S2110">
        <v>270</v>
      </c>
      <c r="T2110">
        <v>260</v>
      </c>
      <c r="U2110">
        <v>270</v>
      </c>
      <c r="V2110">
        <v>260</v>
      </c>
      <c r="W2110">
        <v>280</v>
      </c>
      <c r="X2110">
        <v>320</v>
      </c>
      <c r="Y2110" s="145">
        <v>300</v>
      </c>
      <c r="Z2110">
        <v>310</v>
      </c>
      <c r="AA2110">
        <v>310</v>
      </c>
    </row>
    <row r="2111" spans="1:27" x14ac:dyDescent="0.2">
      <c r="A2111" s="89">
        <f>VLOOKUP(C2111,TabellenBDFS!$B$4:$C$2717,2,FALSE)</f>
        <v>291</v>
      </c>
      <c r="B2111" t="str">
        <f t="shared" si="35"/>
        <v>2911</v>
      </c>
      <c r="C2111" t="s">
        <v>301</v>
      </c>
      <c r="D2111">
        <v>1</v>
      </c>
      <c r="E2111">
        <v>250</v>
      </c>
      <c r="F2111">
        <v>250</v>
      </c>
      <c r="G2111">
        <v>240</v>
      </c>
      <c r="H2111">
        <v>250</v>
      </c>
      <c r="I2111">
        <v>230</v>
      </c>
      <c r="J2111">
        <v>230</v>
      </c>
      <c r="K2111">
        <v>230</v>
      </c>
      <c r="L2111">
        <v>240</v>
      </c>
      <c r="M2111">
        <v>170</v>
      </c>
      <c r="N2111">
        <v>180</v>
      </c>
      <c r="O2111">
        <v>170</v>
      </c>
      <c r="P2111">
        <v>160</v>
      </c>
      <c r="Q2111">
        <v>150</v>
      </c>
      <c r="R2111">
        <v>150</v>
      </c>
      <c r="S2111">
        <v>150</v>
      </c>
      <c r="T2111">
        <v>150</v>
      </c>
      <c r="U2111">
        <v>160</v>
      </c>
      <c r="V2111">
        <v>160</v>
      </c>
      <c r="W2111">
        <v>170</v>
      </c>
      <c r="X2111">
        <v>160</v>
      </c>
      <c r="Y2111" s="145">
        <v>160</v>
      </c>
      <c r="Z2111">
        <v>160</v>
      </c>
      <c r="AA2111">
        <v>160</v>
      </c>
    </row>
    <row r="2112" spans="1:27" x14ac:dyDescent="0.2">
      <c r="A2112" s="89">
        <f>VLOOKUP(C2112,TabellenBDFS!$B$4:$C$2717,2,FALSE)</f>
        <v>291</v>
      </c>
      <c r="B2112" t="str">
        <f t="shared" si="35"/>
        <v>2912</v>
      </c>
      <c r="C2112" t="s">
        <v>301</v>
      </c>
      <c r="D2112">
        <v>2</v>
      </c>
      <c r="E2112">
        <v>20</v>
      </c>
      <c r="F2112">
        <v>20</v>
      </c>
      <c r="G2112">
        <v>20</v>
      </c>
      <c r="H2112">
        <v>10</v>
      </c>
      <c r="I2112">
        <v>20</v>
      </c>
      <c r="J2112">
        <v>10</v>
      </c>
      <c r="K2112">
        <v>10</v>
      </c>
      <c r="L2112">
        <v>10</v>
      </c>
      <c r="M2112">
        <v>20</v>
      </c>
      <c r="N2112">
        <v>20</v>
      </c>
      <c r="O2112">
        <v>20</v>
      </c>
      <c r="P2112">
        <v>20</v>
      </c>
      <c r="Q2112">
        <v>20</v>
      </c>
      <c r="R2112">
        <v>20</v>
      </c>
      <c r="S2112">
        <v>20</v>
      </c>
      <c r="T2112">
        <v>10</v>
      </c>
      <c r="U2112">
        <v>10</v>
      </c>
      <c r="V2112">
        <v>10</v>
      </c>
      <c r="W2112">
        <v>10</v>
      </c>
      <c r="X2112">
        <v>10</v>
      </c>
      <c r="Y2112" s="145">
        <v>10</v>
      </c>
      <c r="Z2112">
        <v>10</v>
      </c>
      <c r="AA2112">
        <v>10</v>
      </c>
    </row>
    <row r="2113" spans="1:27" x14ac:dyDescent="0.2">
      <c r="A2113" s="89">
        <f>VLOOKUP(C2113,TabellenBDFS!$B$4:$C$2717,2,FALSE)</f>
        <v>291</v>
      </c>
      <c r="B2113" t="str">
        <f t="shared" si="35"/>
        <v>2913</v>
      </c>
      <c r="C2113" t="s">
        <v>301</v>
      </c>
      <c r="D2113">
        <v>3</v>
      </c>
      <c r="E2113">
        <v>0</v>
      </c>
      <c r="F2113">
        <v>0</v>
      </c>
      <c r="G2113">
        <v>0</v>
      </c>
      <c r="H2113">
        <v>0</v>
      </c>
      <c r="I2113">
        <v>0</v>
      </c>
      <c r="J2113">
        <v>10</v>
      </c>
      <c r="K2113">
        <v>10</v>
      </c>
      <c r="L2113">
        <v>10</v>
      </c>
      <c r="M2113">
        <v>10</v>
      </c>
      <c r="N2113">
        <v>10</v>
      </c>
      <c r="O2113">
        <v>10</v>
      </c>
      <c r="P2113">
        <v>10</v>
      </c>
      <c r="Q2113">
        <v>10</v>
      </c>
      <c r="R2113">
        <v>10</v>
      </c>
      <c r="S2113">
        <v>10</v>
      </c>
      <c r="T2113">
        <v>10</v>
      </c>
      <c r="U2113">
        <v>10</v>
      </c>
      <c r="V2113">
        <v>10</v>
      </c>
      <c r="W2113">
        <v>20</v>
      </c>
      <c r="X2113">
        <v>20</v>
      </c>
      <c r="Y2113" s="145">
        <v>20</v>
      </c>
      <c r="Z2113">
        <v>20</v>
      </c>
      <c r="AA2113">
        <v>20</v>
      </c>
    </row>
    <row r="2114" spans="1:27" x14ac:dyDescent="0.2">
      <c r="A2114" s="89">
        <f>VLOOKUP(C2114,TabellenBDFS!$B$4:$C$2717,2,FALSE)</f>
        <v>291</v>
      </c>
      <c r="B2114" t="str">
        <f t="shared" si="35"/>
        <v>2914</v>
      </c>
      <c r="C2114" t="s">
        <v>301</v>
      </c>
      <c r="D2114">
        <v>4</v>
      </c>
      <c r="E2114">
        <v>0</v>
      </c>
      <c r="F2114">
        <v>0</v>
      </c>
      <c r="G2114">
        <v>0</v>
      </c>
      <c r="H2114">
        <v>0</v>
      </c>
      <c r="I2114">
        <v>10</v>
      </c>
      <c r="J2114">
        <v>10</v>
      </c>
      <c r="K2114">
        <v>10</v>
      </c>
      <c r="L2114">
        <v>10</v>
      </c>
      <c r="M2114">
        <v>0</v>
      </c>
      <c r="N2114">
        <v>0</v>
      </c>
      <c r="O2114">
        <v>0</v>
      </c>
      <c r="P2114">
        <v>0</v>
      </c>
      <c r="Q2114">
        <v>0</v>
      </c>
      <c r="R2114">
        <v>0</v>
      </c>
      <c r="S2114">
        <v>0</v>
      </c>
      <c r="T2114">
        <v>0</v>
      </c>
      <c r="U2114">
        <v>10</v>
      </c>
      <c r="V2114">
        <v>10</v>
      </c>
      <c r="W2114">
        <v>10</v>
      </c>
      <c r="X2114">
        <v>10</v>
      </c>
      <c r="Y2114" s="145">
        <v>10</v>
      </c>
      <c r="Z2114">
        <v>10</v>
      </c>
      <c r="AA2114">
        <v>10</v>
      </c>
    </row>
    <row r="2115" spans="1:27" x14ac:dyDescent="0.2">
      <c r="A2115" s="89">
        <f>VLOOKUP(C2115,TabellenBDFS!$B$4:$C$2717,2,FALSE)</f>
        <v>291</v>
      </c>
      <c r="B2115" t="str">
        <f t="shared" si="35"/>
        <v>2915</v>
      </c>
      <c r="C2115" t="s">
        <v>301</v>
      </c>
      <c r="D2115">
        <v>5</v>
      </c>
      <c r="E2115">
        <v>10</v>
      </c>
      <c r="F2115">
        <v>10</v>
      </c>
      <c r="G2115">
        <v>0</v>
      </c>
      <c r="H2115">
        <v>0</v>
      </c>
      <c r="I2115">
        <v>0</v>
      </c>
      <c r="J2115">
        <v>0</v>
      </c>
      <c r="K2115">
        <v>0</v>
      </c>
      <c r="L2115">
        <v>0</v>
      </c>
      <c r="M2115">
        <v>0</v>
      </c>
      <c r="N2115">
        <v>0</v>
      </c>
      <c r="O2115">
        <v>0</v>
      </c>
      <c r="P2115">
        <v>0</v>
      </c>
      <c r="Q2115">
        <v>0</v>
      </c>
      <c r="R2115">
        <v>0</v>
      </c>
      <c r="S2115">
        <v>0</v>
      </c>
      <c r="T2115">
        <v>0</v>
      </c>
      <c r="U2115">
        <v>0</v>
      </c>
      <c r="V2115">
        <v>0</v>
      </c>
      <c r="W2115">
        <v>0</v>
      </c>
      <c r="X2115">
        <v>0</v>
      </c>
      <c r="Y2115" s="145">
        <v>0</v>
      </c>
      <c r="Z2115">
        <v>0</v>
      </c>
      <c r="AA2115">
        <v>0</v>
      </c>
    </row>
    <row r="2116" spans="1:27" x14ac:dyDescent="0.2">
      <c r="A2116" s="89">
        <f>VLOOKUP(C2116,TabellenBDFS!$B$4:$C$2717,2,FALSE)</f>
        <v>291</v>
      </c>
      <c r="B2116" t="str">
        <f t="shared" si="35"/>
        <v>2916</v>
      </c>
      <c r="C2116" t="s">
        <v>301</v>
      </c>
      <c r="D2116">
        <v>6</v>
      </c>
      <c r="E2116">
        <v>180</v>
      </c>
      <c r="F2116">
        <v>180</v>
      </c>
      <c r="G2116">
        <v>170</v>
      </c>
      <c r="H2116">
        <v>170</v>
      </c>
      <c r="I2116">
        <v>140</v>
      </c>
      <c r="J2116">
        <v>150</v>
      </c>
      <c r="K2116">
        <v>160</v>
      </c>
      <c r="L2116">
        <v>170</v>
      </c>
      <c r="M2116">
        <v>120</v>
      </c>
      <c r="N2116">
        <v>110</v>
      </c>
      <c r="O2116">
        <v>100</v>
      </c>
      <c r="P2116">
        <v>100</v>
      </c>
      <c r="Q2116">
        <v>90</v>
      </c>
      <c r="R2116">
        <v>80</v>
      </c>
      <c r="S2116">
        <v>80</v>
      </c>
      <c r="T2116">
        <v>80</v>
      </c>
      <c r="U2116">
        <v>80</v>
      </c>
      <c r="V2116">
        <v>80</v>
      </c>
      <c r="W2116">
        <v>70</v>
      </c>
      <c r="X2116">
        <v>70</v>
      </c>
      <c r="Y2116" s="145">
        <v>70</v>
      </c>
      <c r="Z2116">
        <v>70</v>
      </c>
      <c r="AA2116">
        <v>70</v>
      </c>
    </row>
    <row r="2117" spans="1:27" x14ac:dyDescent="0.2">
      <c r="A2117" s="89">
        <f>VLOOKUP(C2117,TabellenBDFS!$B$4:$C$2717,2,FALSE)</f>
        <v>291</v>
      </c>
      <c r="B2117" t="str">
        <f t="shared" si="35"/>
        <v>2917</v>
      </c>
      <c r="C2117" t="s">
        <v>301</v>
      </c>
      <c r="D2117">
        <v>7</v>
      </c>
      <c r="E2117">
        <v>50</v>
      </c>
      <c r="F2117">
        <v>50</v>
      </c>
      <c r="G2117">
        <v>50</v>
      </c>
      <c r="H2117">
        <v>60</v>
      </c>
      <c r="I2117">
        <v>50</v>
      </c>
      <c r="J2117">
        <v>50</v>
      </c>
      <c r="K2117">
        <v>50</v>
      </c>
      <c r="L2117">
        <v>50</v>
      </c>
      <c r="M2117">
        <v>30</v>
      </c>
      <c r="N2117">
        <v>40</v>
      </c>
      <c r="O2117">
        <v>30</v>
      </c>
      <c r="P2117">
        <v>40</v>
      </c>
      <c r="Q2117">
        <v>40</v>
      </c>
      <c r="R2117">
        <v>40</v>
      </c>
      <c r="S2117">
        <v>40</v>
      </c>
      <c r="T2117">
        <v>50</v>
      </c>
      <c r="U2117">
        <v>50</v>
      </c>
      <c r="V2117">
        <v>60</v>
      </c>
      <c r="W2117">
        <v>60</v>
      </c>
      <c r="X2117">
        <v>60</v>
      </c>
      <c r="Y2117" s="145">
        <v>50</v>
      </c>
      <c r="Z2117">
        <v>50</v>
      </c>
      <c r="AA2117">
        <v>50</v>
      </c>
    </row>
    <row r="2118" spans="1:27" x14ac:dyDescent="0.2">
      <c r="A2118" s="89">
        <f>VLOOKUP(C2118,TabellenBDFS!$B$4:$C$2717,2,FALSE)</f>
        <v>292</v>
      </c>
      <c r="B2118" t="str">
        <f t="shared" si="35"/>
        <v>2921</v>
      </c>
      <c r="C2118" t="s">
        <v>302</v>
      </c>
      <c r="D2118">
        <v>1</v>
      </c>
      <c r="E2118">
        <v>80</v>
      </c>
      <c r="F2118">
        <v>80</v>
      </c>
      <c r="G2118">
        <v>90</v>
      </c>
      <c r="H2118">
        <v>90</v>
      </c>
      <c r="I2118">
        <v>100</v>
      </c>
      <c r="J2118">
        <v>100</v>
      </c>
      <c r="K2118">
        <v>120</v>
      </c>
      <c r="L2118">
        <v>110</v>
      </c>
      <c r="M2118">
        <v>110</v>
      </c>
      <c r="N2118">
        <v>120</v>
      </c>
      <c r="O2118">
        <v>120</v>
      </c>
      <c r="P2118">
        <v>120</v>
      </c>
      <c r="Q2118">
        <v>110</v>
      </c>
      <c r="R2118">
        <v>120</v>
      </c>
      <c r="S2118">
        <v>110</v>
      </c>
      <c r="T2118">
        <v>120</v>
      </c>
      <c r="U2118">
        <v>110</v>
      </c>
      <c r="V2118">
        <v>120</v>
      </c>
      <c r="W2118">
        <v>130</v>
      </c>
      <c r="X2118">
        <v>130</v>
      </c>
      <c r="Y2118" s="145">
        <v>130</v>
      </c>
      <c r="Z2118">
        <v>130</v>
      </c>
      <c r="AA2118">
        <v>130</v>
      </c>
    </row>
    <row r="2119" spans="1:27" x14ac:dyDescent="0.2">
      <c r="A2119" s="89">
        <f>VLOOKUP(C2119,TabellenBDFS!$B$4:$C$2717,2,FALSE)</f>
        <v>292</v>
      </c>
      <c r="B2119" t="str">
        <f t="shared" si="35"/>
        <v>2922</v>
      </c>
      <c r="C2119" t="s">
        <v>302</v>
      </c>
      <c r="D2119">
        <v>2</v>
      </c>
      <c r="E2119">
        <v>0</v>
      </c>
      <c r="F2119">
        <v>0</v>
      </c>
      <c r="G2119">
        <v>0</v>
      </c>
      <c r="H2119">
        <v>0</v>
      </c>
      <c r="I2119">
        <v>10</v>
      </c>
      <c r="J2119">
        <v>0</v>
      </c>
      <c r="K2119">
        <v>0</v>
      </c>
      <c r="L2119">
        <v>0</v>
      </c>
      <c r="M2119">
        <v>0</v>
      </c>
      <c r="N2119">
        <v>0</v>
      </c>
      <c r="O2119">
        <v>0</v>
      </c>
      <c r="P2119">
        <v>0</v>
      </c>
      <c r="Q2119">
        <v>0</v>
      </c>
      <c r="R2119">
        <v>0</v>
      </c>
      <c r="S2119">
        <v>0</v>
      </c>
      <c r="T2119">
        <v>0</v>
      </c>
      <c r="U2119">
        <v>0</v>
      </c>
      <c r="V2119">
        <v>0</v>
      </c>
      <c r="W2119">
        <v>0</v>
      </c>
      <c r="X2119">
        <v>0</v>
      </c>
      <c r="Y2119" s="145">
        <v>0</v>
      </c>
      <c r="Z2119">
        <v>0</v>
      </c>
      <c r="AA2119">
        <v>0</v>
      </c>
    </row>
    <row r="2120" spans="1:27" x14ac:dyDescent="0.2">
      <c r="A2120" s="89">
        <f>VLOOKUP(C2120,TabellenBDFS!$B$4:$C$2717,2,FALSE)</f>
        <v>292</v>
      </c>
      <c r="B2120" t="str">
        <f t="shared" si="35"/>
        <v>2923</v>
      </c>
      <c r="C2120" t="s">
        <v>302</v>
      </c>
      <c r="D2120">
        <v>3</v>
      </c>
      <c r="E2120">
        <v>0</v>
      </c>
      <c r="F2120">
        <v>0</v>
      </c>
      <c r="G2120">
        <v>0</v>
      </c>
      <c r="H2120">
        <v>0</v>
      </c>
      <c r="I2120">
        <v>0</v>
      </c>
      <c r="J2120">
        <v>0</v>
      </c>
      <c r="K2120">
        <v>0</v>
      </c>
      <c r="L2120">
        <v>0</v>
      </c>
      <c r="M2120">
        <v>0</v>
      </c>
      <c r="N2120">
        <v>0</v>
      </c>
      <c r="O2120">
        <v>0</v>
      </c>
      <c r="P2120">
        <v>0</v>
      </c>
      <c r="Q2120">
        <v>0</v>
      </c>
      <c r="R2120">
        <v>10</v>
      </c>
      <c r="S2120">
        <v>10</v>
      </c>
      <c r="T2120">
        <v>10</v>
      </c>
      <c r="U2120">
        <v>10</v>
      </c>
      <c r="V2120">
        <v>10</v>
      </c>
      <c r="W2120">
        <v>20</v>
      </c>
      <c r="X2120">
        <v>20</v>
      </c>
      <c r="Y2120" s="145">
        <v>20</v>
      </c>
      <c r="Z2120">
        <v>20</v>
      </c>
      <c r="AA2120">
        <v>20</v>
      </c>
    </row>
    <row r="2121" spans="1:27" x14ac:dyDescent="0.2">
      <c r="A2121" s="89">
        <f>VLOOKUP(C2121,TabellenBDFS!$B$4:$C$2717,2,FALSE)</f>
        <v>292</v>
      </c>
      <c r="B2121" t="str">
        <f t="shared" si="35"/>
        <v>2924</v>
      </c>
      <c r="C2121" t="s">
        <v>302</v>
      </c>
      <c r="D2121">
        <v>4</v>
      </c>
      <c r="E2121">
        <v>0</v>
      </c>
      <c r="F2121">
        <v>0</v>
      </c>
      <c r="G2121">
        <v>0</v>
      </c>
      <c r="H2121">
        <v>0</v>
      </c>
      <c r="I2121">
        <v>0</v>
      </c>
      <c r="J2121">
        <v>0</v>
      </c>
      <c r="K2121">
        <v>0</v>
      </c>
      <c r="L2121">
        <v>0</v>
      </c>
      <c r="M2121">
        <v>0</v>
      </c>
      <c r="N2121">
        <v>0</v>
      </c>
      <c r="O2121">
        <v>0</v>
      </c>
      <c r="P2121">
        <v>0</v>
      </c>
      <c r="Q2121">
        <v>0</v>
      </c>
      <c r="R2121">
        <v>0</v>
      </c>
      <c r="S2121">
        <v>0</v>
      </c>
      <c r="T2121">
        <v>0</v>
      </c>
      <c r="U2121">
        <v>0</v>
      </c>
      <c r="V2121">
        <v>0</v>
      </c>
      <c r="W2121">
        <v>0</v>
      </c>
      <c r="X2121">
        <v>0</v>
      </c>
      <c r="Y2121" s="145">
        <v>0</v>
      </c>
      <c r="Z2121">
        <v>0</v>
      </c>
      <c r="AA2121">
        <v>0</v>
      </c>
    </row>
    <row r="2122" spans="1:27" x14ac:dyDescent="0.2">
      <c r="A2122" s="89">
        <f>VLOOKUP(C2122,TabellenBDFS!$B$4:$C$2717,2,FALSE)</f>
        <v>292</v>
      </c>
      <c r="B2122" t="str">
        <f t="shared" si="35"/>
        <v>2925</v>
      </c>
      <c r="C2122" t="s">
        <v>302</v>
      </c>
      <c r="D2122">
        <v>5</v>
      </c>
      <c r="E2122">
        <v>0</v>
      </c>
      <c r="F2122">
        <v>0</v>
      </c>
      <c r="G2122">
        <v>0</v>
      </c>
      <c r="H2122">
        <v>0</v>
      </c>
      <c r="I2122">
        <v>0</v>
      </c>
      <c r="J2122">
        <v>0</v>
      </c>
      <c r="K2122">
        <v>0</v>
      </c>
      <c r="L2122">
        <v>0</v>
      </c>
      <c r="M2122">
        <v>0</v>
      </c>
      <c r="N2122">
        <v>0</v>
      </c>
      <c r="O2122">
        <v>0</v>
      </c>
      <c r="P2122">
        <v>0</v>
      </c>
      <c r="Q2122">
        <v>0</v>
      </c>
      <c r="R2122">
        <v>0</v>
      </c>
      <c r="S2122">
        <v>0</v>
      </c>
      <c r="T2122">
        <v>0</v>
      </c>
      <c r="U2122">
        <v>0</v>
      </c>
      <c r="V2122">
        <v>0</v>
      </c>
      <c r="W2122">
        <v>0</v>
      </c>
      <c r="X2122">
        <v>0</v>
      </c>
      <c r="Y2122" s="145">
        <v>0</v>
      </c>
      <c r="Z2122">
        <v>0</v>
      </c>
      <c r="AA2122">
        <v>0</v>
      </c>
    </row>
    <row r="2123" spans="1:27" x14ac:dyDescent="0.2">
      <c r="A2123" s="89">
        <f>VLOOKUP(C2123,TabellenBDFS!$B$4:$C$2717,2,FALSE)</f>
        <v>292</v>
      </c>
      <c r="B2123" t="str">
        <f t="shared" ref="B2123:B2186" si="36">CONCATENATE(A2123,D2123)</f>
        <v>2926</v>
      </c>
      <c r="C2123" t="s">
        <v>302</v>
      </c>
      <c r="D2123">
        <v>6</v>
      </c>
      <c r="E2123">
        <v>50</v>
      </c>
      <c r="F2123">
        <v>50</v>
      </c>
      <c r="G2123">
        <v>50</v>
      </c>
      <c r="H2123">
        <v>50</v>
      </c>
      <c r="I2123">
        <v>60</v>
      </c>
      <c r="J2123">
        <v>60</v>
      </c>
      <c r="K2123">
        <v>70</v>
      </c>
      <c r="L2123">
        <v>70</v>
      </c>
      <c r="M2123">
        <v>70</v>
      </c>
      <c r="N2123">
        <v>80</v>
      </c>
      <c r="O2123">
        <v>80</v>
      </c>
      <c r="P2123">
        <v>80</v>
      </c>
      <c r="Q2123">
        <v>80</v>
      </c>
      <c r="R2123">
        <v>80</v>
      </c>
      <c r="S2123">
        <v>80</v>
      </c>
      <c r="T2123">
        <v>80</v>
      </c>
      <c r="U2123">
        <v>80</v>
      </c>
      <c r="V2123">
        <v>80</v>
      </c>
      <c r="W2123">
        <v>80</v>
      </c>
      <c r="X2123">
        <v>80</v>
      </c>
      <c r="Y2123" s="145">
        <v>80</v>
      </c>
      <c r="Z2123">
        <v>90</v>
      </c>
      <c r="AA2123">
        <v>80</v>
      </c>
    </row>
    <row r="2124" spans="1:27" x14ac:dyDescent="0.2">
      <c r="A2124" s="89">
        <f>VLOOKUP(C2124,TabellenBDFS!$B$4:$C$2717,2,FALSE)</f>
        <v>292</v>
      </c>
      <c r="B2124" t="str">
        <f t="shared" si="36"/>
        <v>2927</v>
      </c>
      <c r="C2124" t="s">
        <v>302</v>
      </c>
      <c r="D2124">
        <v>7</v>
      </c>
      <c r="E2124">
        <v>20</v>
      </c>
      <c r="F2124">
        <v>30</v>
      </c>
      <c r="G2124">
        <v>30</v>
      </c>
      <c r="H2124">
        <v>30</v>
      </c>
      <c r="I2124">
        <v>30</v>
      </c>
      <c r="J2124">
        <v>30</v>
      </c>
      <c r="K2124">
        <v>40</v>
      </c>
      <c r="L2124">
        <v>30</v>
      </c>
      <c r="M2124">
        <v>40</v>
      </c>
      <c r="N2124">
        <v>30</v>
      </c>
      <c r="O2124">
        <v>30</v>
      </c>
      <c r="P2124">
        <v>30</v>
      </c>
      <c r="Q2124">
        <v>30</v>
      </c>
      <c r="R2124">
        <v>30</v>
      </c>
      <c r="S2124">
        <v>30</v>
      </c>
      <c r="T2124">
        <v>30</v>
      </c>
      <c r="U2124">
        <v>20</v>
      </c>
      <c r="V2124">
        <v>20</v>
      </c>
      <c r="W2124">
        <v>30</v>
      </c>
      <c r="X2124">
        <v>20</v>
      </c>
      <c r="Y2124" s="145">
        <v>20</v>
      </c>
      <c r="Z2124">
        <v>20</v>
      </c>
      <c r="AA2124">
        <v>20</v>
      </c>
    </row>
    <row r="2125" spans="1:27" x14ac:dyDescent="0.2">
      <c r="A2125" s="89">
        <f>VLOOKUP(C2125,TabellenBDFS!$B$4:$C$2717,2,FALSE)</f>
        <v>293</v>
      </c>
      <c r="B2125" t="str">
        <f t="shared" si="36"/>
        <v>2931</v>
      </c>
      <c r="C2125" t="s">
        <v>303</v>
      </c>
      <c r="D2125">
        <v>1</v>
      </c>
      <c r="E2125">
        <v>680</v>
      </c>
      <c r="F2125">
        <v>680</v>
      </c>
      <c r="G2125">
        <v>730</v>
      </c>
      <c r="H2125">
        <v>750</v>
      </c>
      <c r="I2125">
        <v>740</v>
      </c>
      <c r="J2125">
        <v>770</v>
      </c>
      <c r="K2125">
        <v>800</v>
      </c>
      <c r="L2125">
        <v>800</v>
      </c>
      <c r="M2125">
        <v>780</v>
      </c>
      <c r="N2125">
        <v>760</v>
      </c>
      <c r="O2125">
        <v>770</v>
      </c>
      <c r="P2125">
        <v>770</v>
      </c>
      <c r="Q2125">
        <v>780</v>
      </c>
      <c r="R2125">
        <v>780</v>
      </c>
      <c r="S2125">
        <v>810</v>
      </c>
      <c r="T2125">
        <v>800</v>
      </c>
      <c r="U2125">
        <v>780</v>
      </c>
      <c r="V2125">
        <v>760</v>
      </c>
      <c r="W2125">
        <v>750</v>
      </c>
      <c r="X2125">
        <v>730</v>
      </c>
      <c r="Y2125" s="145">
        <v>730</v>
      </c>
      <c r="Z2125">
        <v>700</v>
      </c>
      <c r="AA2125">
        <v>690</v>
      </c>
    </row>
    <row r="2126" spans="1:27" x14ac:dyDescent="0.2">
      <c r="A2126" s="89">
        <f>VLOOKUP(C2126,TabellenBDFS!$B$4:$C$2717,2,FALSE)</f>
        <v>293</v>
      </c>
      <c r="B2126" t="str">
        <f t="shared" si="36"/>
        <v>2932</v>
      </c>
      <c r="C2126" t="s">
        <v>303</v>
      </c>
      <c r="D2126">
        <v>2</v>
      </c>
      <c r="E2126">
        <v>250</v>
      </c>
      <c r="F2126">
        <v>260</v>
      </c>
      <c r="G2126">
        <v>250</v>
      </c>
      <c r="H2126">
        <v>240</v>
      </c>
      <c r="I2126">
        <v>230</v>
      </c>
      <c r="J2126">
        <v>230</v>
      </c>
      <c r="K2126">
        <v>220</v>
      </c>
      <c r="L2126">
        <v>220</v>
      </c>
      <c r="M2126">
        <v>210</v>
      </c>
      <c r="N2126">
        <v>200</v>
      </c>
      <c r="O2126">
        <v>190</v>
      </c>
      <c r="P2126">
        <v>180</v>
      </c>
      <c r="Q2126">
        <v>180</v>
      </c>
      <c r="R2126">
        <v>170</v>
      </c>
      <c r="S2126">
        <v>170</v>
      </c>
      <c r="T2126">
        <v>160</v>
      </c>
      <c r="U2126">
        <v>150</v>
      </c>
      <c r="V2126">
        <v>140</v>
      </c>
      <c r="W2126">
        <v>140</v>
      </c>
      <c r="X2126">
        <v>140</v>
      </c>
      <c r="Y2126" s="145">
        <v>130</v>
      </c>
      <c r="Z2126">
        <v>130</v>
      </c>
      <c r="AA2126">
        <v>120</v>
      </c>
    </row>
    <row r="2127" spans="1:27" x14ac:dyDescent="0.2">
      <c r="A2127" s="89">
        <f>VLOOKUP(C2127,TabellenBDFS!$B$4:$C$2717,2,FALSE)</f>
        <v>293</v>
      </c>
      <c r="B2127" t="str">
        <f t="shared" si="36"/>
        <v>2933</v>
      </c>
      <c r="C2127" t="s">
        <v>303</v>
      </c>
      <c r="D2127">
        <v>3</v>
      </c>
      <c r="E2127">
        <v>0</v>
      </c>
      <c r="F2127">
        <v>10</v>
      </c>
      <c r="G2127">
        <v>20</v>
      </c>
      <c r="H2127">
        <v>40</v>
      </c>
      <c r="I2127">
        <v>30</v>
      </c>
      <c r="J2127">
        <v>50</v>
      </c>
      <c r="K2127">
        <v>60</v>
      </c>
      <c r="L2127">
        <v>80</v>
      </c>
      <c r="M2127">
        <v>80</v>
      </c>
      <c r="N2127">
        <v>80</v>
      </c>
      <c r="O2127">
        <v>90</v>
      </c>
      <c r="P2127">
        <v>90</v>
      </c>
      <c r="Q2127">
        <v>100</v>
      </c>
      <c r="R2127">
        <v>100</v>
      </c>
      <c r="S2127">
        <v>120</v>
      </c>
      <c r="T2127">
        <v>120</v>
      </c>
      <c r="U2127">
        <v>120</v>
      </c>
      <c r="V2127">
        <v>130</v>
      </c>
      <c r="W2127">
        <v>130</v>
      </c>
      <c r="X2127">
        <v>120</v>
      </c>
      <c r="Y2127" s="145">
        <v>130</v>
      </c>
      <c r="Z2127">
        <v>120</v>
      </c>
      <c r="AA2127">
        <v>120</v>
      </c>
    </row>
    <row r="2128" spans="1:27" x14ac:dyDescent="0.2">
      <c r="A2128" s="89">
        <f>VLOOKUP(C2128,TabellenBDFS!$B$4:$C$2717,2,FALSE)</f>
        <v>293</v>
      </c>
      <c r="B2128" t="str">
        <f t="shared" si="36"/>
        <v>2934</v>
      </c>
      <c r="C2128" t="s">
        <v>303</v>
      </c>
      <c r="D2128">
        <v>4</v>
      </c>
      <c r="E2128">
        <v>0</v>
      </c>
      <c r="F2128">
        <v>0</v>
      </c>
      <c r="G2128">
        <v>10</v>
      </c>
      <c r="H2128">
        <v>30</v>
      </c>
      <c r="I2128">
        <v>40</v>
      </c>
      <c r="J2128">
        <v>50</v>
      </c>
      <c r="K2128">
        <v>50</v>
      </c>
      <c r="L2128">
        <v>60</v>
      </c>
      <c r="M2128">
        <v>60</v>
      </c>
      <c r="N2128">
        <v>60</v>
      </c>
      <c r="O2128">
        <v>60</v>
      </c>
      <c r="P2128">
        <v>60</v>
      </c>
      <c r="Q2128">
        <v>70</v>
      </c>
      <c r="R2128">
        <v>70</v>
      </c>
      <c r="S2128">
        <v>80</v>
      </c>
      <c r="T2128">
        <v>80</v>
      </c>
      <c r="U2128">
        <v>80</v>
      </c>
      <c r="V2128">
        <v>70</v>
      </c>
      <c r="W2128">
        <v>80</v>
      </c>
      <c r="X2128">
        <v>70</v>
      </c>
      <c r="Y2128" s="145">
        <v>70</v>
      </c>
      <c r="Z2128">
        <v>70</v>
      </c>
      <c r="AA2128">
        <v>60</v>
      </c>
    </row>
    <row r="2129" spans="1:27" x14ac:dyDescent="0.2">
      <c r="A2129" s="89">
        <f>VLOOKUP(C2129,TabellenBDFS!$B$4:$C$2717,2,FALSE)</f>
        <v>293</v>
      </c>
      <c r="B2129" t="str">
        <f t="shared" si="36"/>
        <v>2935</v>
      </c>
      <c r="C2129" t="s">
        <v>303</v>
      </c>
      <c r="D2129">
        <v>5</v>
      </c>
      <c r="E2129">
        <v>110</v>
      </c>
      <c r="F2129">
        <v>100</v>
      </c>
      <c r="G2129">
        <v>110</v>
      </c>
      <c r="H2129">
        <v>110</v>
      </c>
      <c r="I2129">
        <v>100</v>
      </c>
      <c r="J2129">
        <v>100</v>
      </c>
      <c r="K2129">
        <v>110</v>
      </c>
      <c r="L2129">
        <v>110</v>
      </c>
      <c r="M2129">
        <v>100</v>
      </c>
      <c r="N2129">
        <v>100</v>
      </c>
      <c r="O2129">
        <v>100</v>
      </c>
      <c r="P2129">
        <v>100</v>
      </c>
      <c r="Q2129">
        <v>110</v>
      </c>
      <c r="R2129">
        <v>110</v>
      </c>
      <c r="S2129">
        <v>110</v>
      </c>
      <c r="T2129">
        <v>100</v>
      </c>
      <c r="U2129">
        <v>100</v>
      </c>
      <c r="V2129">
        <v>100</v>
      </c>
      <c r="W2129">
        <v>100</v>
      </c>
      <c r="X2129">
        <v>100</v>
      </c>
      <c r="Y2129" s="145">
        <v>100</v>
      </c>
      <c r="Z2129">
        <v>100</v>
      </c>
      <c r="AA2129">
        <v>100</v>
      </c>
    </row>
    <row r="2130" spans="1:27" x14ac:dyDescent="0.2">
      <c r="A2130" s="89">
        <f>VLOOKUP(C2130,TabellenBDFS!$B$4:$C$2717,2,FALSE)</f>
        <v>293</v>
      </c>
      <c r="B2130" t="str">
        <f t="shared" si="36"/>
        <v>2936</v>
      </c>
      <c r="C2130" t="s">
        <v>303</v>
      </c>
      <c r="D2130">
        <v>6</v>
      </c>
      <c r="E2130">
        <v>180</v>
      </c>
      <c r="F2130">
        <v>180</v>
      </c>
      <c r="G2130">
        <v>180</v>
      </c>
      <c r="H2130">
        <v>180</v>
      </c>
      <c r="I2130">
        <v>170</v>
      </c>
      <c r="J2130">
        <v>170</v>
      </c>
      <c r="K2130">
        <v>180</v>
      </c>
      <c r="L2130">
        <v>170</v>
      </c>
      <c r="M2130">
        <v>170</v>
      </c>
      <c r="N2130">
        <v>170</v>
      </c>
      <c r="O2130">
        <v>170</v>
      </c>
      <c r="P2130">
        <v>180</v>
      </c>
      <c r="Q2130">
        <v>170</v>
      </c>
      <c r="R2130">
        <v>170</v>
      </c>
      <c r="S2130">
        <v>170</v>
      </c>
      <c r="T2130">
        <v>170</v>
      </c>
      <c r="U2130">
        <v>170</v>
      </c>
      <c r="V2130">
        <v>160</v>
      </c>
      <c r="W2130">
        <v>160</v>
      </c>
      <c r="X2130">
        <v>150</v>
      </c>
      <c r="Y2130" s="145">
        <v>150</v>
      </c>
      <c r="Z2130">
        <v>150</v>
      </c>
      <c r="AA2130">
        <v>150</v>
      </c>
    </row>
    <row r="2131" spans="1:27" x14ac:dyDescent="0.2">
      <c r="A2131" s="89">
        <f>VLOOKUP(C2131,TabellenBDFS!$B$4:$C$2717,2,FALSE)</f>
        <v>293</v>
      </c>
      <c r="B2131" t="str">
        <f t="shared" si="36"/>
        <v>2937</v>
      </c>
      <c r="C2131" t="s">
        <v>303</v>
      </c>
      <c r="D2131">
        <v>7</v>
      </c>
      <c r="E2131">
        <v>140</v>
      </c>
      <c r="F2131">
        <v>140</v>
      </c>
      <c r="G2131">
        <v>160</v>
      </c>
      <c r="H2131">
        <v>160</v>
      </c>
      <c r="I2131">
        <v>160</v>
      </c>
      <c r="J2131">
        <v>170</v>
      </c>
      <c r="K2131">
        <v>170</v>
      </c>
      <c r="L2131">
        <v>170</v>
      </c>
      <c r="M2131">
        <v>170</v>
      </c>
      <c r="N2131">
        <v>150</v>
      </c>
      <c r="O2131">
        <v>160</v>
      </c>
      <c r="P2131">
        <v>160</v>
      </c>
      <c r="Q2131">
        <v>160</v>
      </c>
      <c r="R2131">
        <v>160</v>
      </c>
      <c r="S2131">
        <v>170</v>
      </c>
      <c r="T2131">
        <v>170</v>
      </c>
      <c r="U2131">
        <v>160</v>
      </c>
      <c r="V2131">
        <v>150</v>
      </c>
      <c r="W2131">
        <v>150</v>
      </c>
      <c r="X2131">
        <v>160</v>
      </c>
      <c r="Y2131" s="145">
        <v>150</v>
      </c>
      <c r="Z2131">
        <v>130</v>
      </c>
      <c r="AA2131">
        <v>140</v>
      </c>
    </row>
    <row r="2132" spans="1:27" x14ac:dyDescent="0.2">
      <c r="A2132" s="89">
        <f>VLOOKUP(C2132,TabellenBDFS!$B$4:$C$2717,2,FALSE)</f>
        <v>294</v>
      </c>
      <c r="B2132" t="str">
        <f t="shared" si="36"/>
        <v>2941</v>
      </c>
      <c r="C2132" t="s">
        <v>304</v>
      </c>
      <c r="D2132">
        <v>1</v>
      </c>
      <c r="E2132">
        <v>40</v>
      </c>
      <c r="F2132">
        <v>40</v>
      </c>
      <c r="G2132">
        <v>40</v>
      </c>
      <c r="H2132">
        <v>40</v>
      </c>
      <c r="I2132">
        <v>50</v>
      </c>
      <c r="J2132">
        <v>50</v>
      </c>
      <c r="K2132">
        <v>50</v>
      </c>
      <c r="L2132">
        <v>40</v>
      </c>
      <c r="M2132">
        <v>50</v>
      </c>
      <c r="N2132">
        <v>60</v>
      </c>
      <c r="O2132">
        <v>60</v>
      </c>
      <c r="P2132">
        <v>70</v>
      </c>
      <c r="Q2132">
        <v>70</v>
      </c>
      <c r="R2132">
        <v>90</v>
      </c>
      <c r="S2132">
        <v>90</v>
      </c>
      <c r="T2132">
        <v>90</v>
      </c>
      <c r="U2132">
        <v>90</v>
      </c>
      <c r="V2132">
        <v>100</v>
      </c>
      <c r="W2132">
        <v>110</v>
      </c>
      <c r="X2132">
        <v>110</v>
      </c>
      <c r="Y2132" s="145">
        <v>120</v>
      </c>
      <c r="Z2132">
        <v>120</v>
      </c>
      <c r="AA2132">
        <v>110</v>
      </c>
    </row>
    <row r="2133" spans="1:27" x14ac:dyDescent="0.2">
      <c r="A2133" s="89">
        <f>VLOOKUP(C2133,TabellenBDFS!$B$4:$C$2717,2,FALSE)</f>
        <v>294</v>
      </c>
      <c r="B2133" t="str">
        <f t="shared" si="36"/>
        <v>2942</v>
      </c>
      <c r="C2133" t="s">
        <v>304</v>
      </c>
      <c r="D2133">
        <v>2</v>
      </c>
      <c r="E2133">
        <v>0</v>
      </c>
      <c r="F2133">
        <v>0</v>
      </c>
      <c r="G2133">
        <v>0</v>
      </c>
      <c r="H2133">
        <v>0</v>
      </c>
      <c r="I2133">
        <v>0</v>
      </c>
      <c r="J2133">
        <v>0</v>
      </c>
      <c r="K2133">
        <v>0</v>
      </c>
      <c r="L2133">
        <v>0</v>
      </c>
      <c r="M2133">
        <v>0</v>
      </c>
      <c r="N2133">
        <v>0</v>
      </c>
      <c r="O2133">
        <v>0</v>
      </c>
      <c r="P2133">
        <v>0</v>
      </c>
      <c r="Q2133">
        <v>0</v>
      </c>
      <c r="R2133">
        <v>0</v>
      </c>
      <c r="S2133">
        <v>0</v>
      </c>
      <c r="T2133">
        <v>0</v>
      </c>
      <c r="U2133">
        <v>0</v>
      </c>
      <c r="V2133">
        <v>0</v>
      </c>
      <c r="W2133">
        <v>0</v>
      </c>
      <c r="X2133">
        <v>0</v>
      </c>
      <c r="Y2133" s="145">
        <v>0</v>
      </c>
      <c r="Z2133">
        <v>0</v>
      </c>
      <c r="AA2133">
        <v>0</v>
      </c>
    </row>
    <row r="2134" spans="1:27" x14ac:dyDescent="0.2">
      <c r="A2134" s="89">
        <f>VLOOKUP(C2134,TabellenBDFS!$B$4:$C$2717,2,FALSE)</f>
        <v>294</v>
      </c>
      <c r="B2134" t="str">
        <f t="shared" si="36"/>
        <v>2943</v>
      </c>
      <c r="C2134" t="s">
        <v>304</v>
      </c>
      <c r="D2134">
        <v>3</v>
      </c>
      <c r="E2134">
        <v>0</v>
      </c>
      <c r="F2134">
        <v>0</v>
      </c>
      <c r="G2134">
        <v>0</v>
      </c>
      <c r="H2134">
        <v>0</v>
      </c>
      <c r="I2134">
        <v>0</v>
      </c>
      <c r="J2134">
        <v>0</v>
      </c>
      <c r="K2134">
        <v>0</v>
      </c>
      <c r="L2134">
        <v>0</v>
      </c>
      <c r="M2134">
        <v>0</v>
      </c>
      <c r="N2134">
        <v>0</v>
      </c>
      <c r="O2134">
        <v>0</v>
      </c>
      <c r="P2134">
        <v>0</v>
      </c>
      <c r="Q2134">
        <v>0</v>
      </c>
      <c r="R2134">
        <v>10</v>
      </c>
      <c r="S2134">
        <v>10</v>
      </c>
      <c r="T2134">
        <v>10</v>
      </c>
      <c r="U2134">
        <v>10</v>
      </c>
      <c r="V2134">
        <v>10</v>
      </c>
      <c r="W2134">
        <v>10</v>
      </c>
      <c r="X2134">
        <v>10</v>
      </c>
      <c r="Y2134" s="145">
        <v>10</v>
      </c>
      <c r="Z2134">
        <v>20</v>
      </c>
      <c r="AA2134">
        <v>20</v>
      </c>
    </row>
    <row r="2135" spans="1:27" x14ac:dyDescent="0.2">
      <c r="A2135" s="89">
        <f>VLOOKUP(C2135,TabellenBDFS!$B$4:$C$2717,2,FALSE)</f>
        <v>294</v>
      </c>
      <c r="B2135" t="str">
        <f t="shared" si="36"/>
        <v>2944</v>
      </c>
      <c r="C2135" t="s">
        <v>304</v>
      </c>
      <c r="D2135">
        <v>4</v>
      </c>
      <c r="E2135">
        <v>0</v>
      </c>
      <c r="F2135">
        <v>0</v>
      </c>
      <c r="G2135">
        <v>0</v>
      </c>
      <c r="H2135">
        <v>0</v>
      </c>
      <c r="I2135">
        <v>0</v>
      </c>
      <c r="J2135">
        <v>0</v>
      </c>
      <c r="K2135">
        <v>0</v>
      </c>
      <c r="L2135">
        <v>0</v>
      </c>
      <c r="M2135">
        <v>0</v>
      </c>
      <c r="N2135">
        <v>0</v>
      </c>
      <c r="O2135">
        <v>0</v>
      </c>
      <c r="P2135">
        <v>0</v>
      </c>
      <c r="Q2135">
        <v>0</v>
      </c>
      <c r="R2135">
        <v>0</v>
      </c>
      <c r="S2135">
        <v>0</v>
      </c>
      <c r="T2135">
        <v>0</v>
      </c>
      <c r="U2135">
        <v>0</v>
      </c>
      <c r="V2135">
        <v>0</v>
      </c>
      <c r="W2135">
        <v>0</v>
      </c>
      <c r="X2135">
        <v>0</v>
      </c>
      <c r="Y2135" s="145">
        <v>10</v>
      </c>
      <c r="Z2135">
        <v>0</v>
      </c>
      <c r="AA2135">
        <v>10</v>
      </c>
    </row>
    <row r="2136" spans="1:27" x14ac:dyDescent="0.2">
      <c r="A2136" s="89">
        <f>VLOOKUP(C2136,TabellenBDFS!$B$4:$C$2717,2,FALSE)</f>
        <v>294</v>
      </c>
      <c r="B2136" t="str">
        <f t="shared" si="36"/>
        <v>2945</v>
      </c>
      <c r="C2136" t="s">
        <v>304</v>
      </c>
      <c r="D2136">
        <v>5</v>
      </c>
      <c r="E2136">
        <v>10</v>
      </c>
      <c r="F2136">
        <v>0</v>
      </c>
      <c r="G2136">
        <v>0</v>
      </c>
      <c r="H2136">
        <v>0</v>
      </c>
      <c r="I2136">
        <v>0</v>
      </c>
      <c r="J2136">
        <v>0</v>
      </c>
      <c r="K2136">
        <v>0</v>
      </c>
      <c r="L2136">
        <v>0</v>
      </c>
      <c r="M2136">
        <v>0</v>
      </c>
      <c r="N2136">
        <v>0</v>
      </c>
      <c r="O2136">
        <v>0</v>
      </c>
      <c r="P2136">
        <v>0</v>
      </c>
      <c r="Q2136">
        <v>0</v>
      </c>
      <c r="R2136">
        <v>0</v>
      </c>
      <c r="S2136">
        <v>0</v>
      </c>
      <c r="T2136">
        <v>0</v>
      </c>
      <c r="U2136">
        <v>0</v>
      </c>
      <c r="V2136">
        <v>0</v>
      </c>
      <c r="W2136">
        <v>0</v>
      </c>
      <c r="X2136">
        <v>0</v>
      </c>
      <c r="Y2136" s="145">
        <v>0</v>
      </c>
      <c r="Z2136">
        <v>0</v>
      </c>
      <c r="AA2136">
        <v>0</v>
      </c>
    </row>
    <row r="2137" spans="1:27" x14ac:dyDescent="0.2">
      <c r="A2137" s="89">
        <f>VLOOKUP(C2137,TabellenBDFS!$B$4:$C$2717,2,FALSE)</f>
        <v>294</v>
      </c>
      <c r="B2137" t="str">
        <f t="shared" si="36"/>
        <v>2946</v>
      </c>
      <c r="C2137" t="s">
        <v>304</v>
      </c>
      <c r="D2137">
        <v>6</v>
      </c>
      <c r="E2137">
        <v>20</v>
      </c>
      <c r="F2137">
        <v>20</v>
      </c>
      <c r="G2137">
        <v>20</v>
      </c>
      <c r="H2137">
        <v>20</v>
      </c>
      <c r="I2137">
        <v>30</v>
      </c>
      <c r="J2137">
        <v>30</v>
      </c>
      <c r="K2137">
        <v>30</v>
      </c>
      <c r="L2137">
        <v>20</v>
      </c>
      <c r="M2137">
        <v>30</v>
      </c>
      <c r="N2137">
        <v>30</v>
      </c>
      <c r="O2137">
        <v>30</v>
      </c>
      <c r="P2137">
        <v>40</v>
      </c>
      <c r="Q2137">
        <v>30</v>
      </c>
      <c r="R2137">
        <v>30</v>
      </c>
      <c r="S2137">
        <v>40</v>
      </c>
      <c r="T2137">
        <v>40</v>
      </c>
      <c r="U2137">
        <v>50</v>
      </c>
      <c r="V2137">
        <v>50</v>
      </c>
      <c r="W2137">
        <v>60</v>
      </c>
      <c r="X2137">
        <v>60</v>
      </c>
      <c r="Y2137" s="145">
        <v>50</v>
      </c>
      <c r="Z2137">
        <v>50</v>
      </c>
      <c r="AA2137">
        <v>40</v>
      </c>
    </row>
    <row r="2138" spans="1:27" x14ac:dyDescent="0.2">
      <c r="A2138" s="89">
        <f>VLOOKUP(C2138,TabellenBDFS!$B$4:$C$2717,2,FALSE)</f>
        <v>294</v>
      </c>
      <c r="B2138" t="str">
        <f t="shared" si="36"/>
        <v>2947</v>
      </c>
      <c r="C2138" t="s">
        <v>304</v>
      </c>
      <c r="D2138">
        <v>7</v>
      </c>
      <c r="E2138">
        <v>10</v>
      </c>
      <c r="F2138">
        <v>10</v>
      </c>
      <c r="G2138">
        <v>10</v>
      </c>
      <c r="H2138">
        <v>10</v>
      </c>
      <c r="I2138">
        <v>10</v>
      </c>
      <c r="J2138">
        <v>10</v>
      </c>
      <c r="K2138">
        <v>20</v>
      </c>
      <c r="L2138">
        <v>20</v>
      </c>
      <c r="M2138">
        <v>20</v>
      </c>
      <c r="N2138">
        <v>20</v>
      </c>
      <c r="O2138">
        <v>20</v>
      </c>
      <c r="P2138">
        <v>30</v>
      </c>
      <c r="Q2138">
        <v>40</v>
      </c>
      <c r="R2138">
        <v>40</v>
      </c>
      <c r="S2138">
        <v>40</v>
      </c>
      <c r="T2138">
        <v>30</v>
      </c>
      <c r="U2138">
        <v>30</v>
      </c>
      <c r="V2138">
        <v>40</v>
      </c>
      <c r="W2138">
        <v>40</v>
      </c>
      <c r="X2138">
        <v>40</v>
      </c>
      <c r="Y2138" s="145">
        <v>40</v>
      </c>
      <c r="Z2138">
        <v>40</v>
      </c>
      <c r="AA2138">
        <v>40</v>
      </c>
    </row>
    <row r="2139" spans="1:27" x14ac:dyDescent="0.2">
      <c r="A2139" s="89">
        <f>VLOOKUP(C2139,TabellenBDFS!$B$4:$C$2717,2,FALSE)</f>
        <v>295</v>
      </c>
      <c r="B2139" t="str">
        <f t="shared" si="36"/>
        <v>2951</v>
      </c>
      <c r="C2139" t="s">
        <v>305</v>
      </c>
      <c r="D2139">
        <v>1</v>
      </c>
      <c r="E2139">
        <v>70</v>
      </c>
      <c r="F2139">
        <v>70</v>
      </c>
      <c r="G2139">
        <v>80</v>
      </c>
      <c r="H2139">
        <v>80</v>
      </c>
      <c r="I2139">
        <v>80</v>
      </c>
      <c r="J2139">
        <v>80</v>
      </c>
      <c r="K2139">
        <v>80</v>
      </c>
      <c r="L2139">
        <v>90</v>
      </c>
      <c r="M2139">
        <v>110</v>
      </c>
      <c r="N2139">
        <v>140</v>
      </c>
      <c r="O2139">
        <v>160</v>
      </c>
      <c r="P2139">
        <v>180</v>
      </c>
      <c r="Q2139">
        <v>190</v>
      </c>
      <c r="R2139">
        <v>160</v>
      </c>
      <c r="S2139">
        <v>160</v>
      </c>
      <c r="T2139">
        <v>180</v>
      </c>
      <c r="U2139">
        <v>180</v>
      </c>
      <c r="V2139">
        <v>170</v>
      </c>
      <c r="W2139">
        <v>190</v>
      </c>
      <c r="X2139">
        <v>210</v>
      </c>
      <c r="Y2139" s="145">
        <v>220</v>
      </c>
      <c r="Z2139">
        <v>240</v>
      </c>
      <c r="AA2139">
        <v>250</v>
      </c>
    </row>
    <row r="2140" spans="1:27" x14ac:dyDescent="0.2">
      <c r="A2140" s="89">
        <f>VLOOKUP(C2140,TabellenBDFS!$B$4:$C$2717,2,FALSE)</f>
        <v>295</v>
      </c>
      <c r="B2140" t="str">
        <f t="shared" si="36"/>
        <v>2952</v>
      </c>
      <c r="C2140" t="s">
        <v>305</v>
      </c>
      <c r="D2140">
        <v>2</v>
      </c>
      <c r="E2140">
        <v>0</v>
      </c>
      <c r="F2140">
        <v>0</v>
      </c>
      <c r="G2140">
        <v>10</v>
      </c>
      <c r="H2140">
        <v>10</v>
      </c>
      <c r="I2140">
        <v>10</v>
      </c>
      <c r="J2140">
        <v>10</v>
      </c>
      <c r="K2140">
        <v>10</v>
      </c>
      <c r="L2140">
        <v>0</v>
      </c>
      <c r="M2140">
        <v>0</v>
      </c>
      <c r="N2140">
        <v>0</v>
      </c>
      <c r="O2140">
        <v>0</v>
      </c>
      <c r="P2140">
        <v>0</v>
      </c>
      <c r="Q2140">
        <v>0</v>
      </c>
      <c r="R2140">
        <v>0</v>
      </c>
      <c r="S2140">
        <v>0</v>
      </c>
      <c r="T2140">
        <v>0</v>
      </c>
      <c r="U2140">
        <v>0</v>
      </c>
      <c r="V2140">
        <v>0</v>
      </c>
      <c r="W2140">
        <v>0</v>
      </c>
      <c r="X2140">
        <v>0</v>
      </c>
      <c r="Y2140" s="145">
        <v>0</v>
      </c>
      <c r="Z2140">
        <v>0</v>
      </c>
      <c r="AA2140">
        <v>0</v>
      </c>
    </row>
    <row r="2141" spans="1:27" x14ac:dyDescent="0.2">
      <c r="A2141" s="89">
        <f>VLOOKUP(C2141,TabellenBDFS!$B$4:$C$2717,2,FALSE)</f>
        <v>295</v>
      </c>
      <c r="B2141" t="str">
        <f t="shared" si="36"/>
        <v>2953</v>
      </c>
      <c r="C2141" t="s">
        <v>305</v>
      </c>
      <c r="D2141">
        <v>3</v>
      </c>
      <c r="E2141">
        <v>0</v>
      </c>
      <c r="F2141">
        <v>0</v>
      </c>
      <c r="G2141">
        <v>0</v>
      </c>
      <c r="H2141">
        <v>0</v>
      </c>
      <c r="I2141">
        <v>0</v>
      </c>
      <c r="J2141">
        <v>0</v>
      </c>
      <c r="K2141">
        <v>0</v>
      </c>
      <c r="L2141">
        <v>0</v>
      </c>
      <c r="M2141">
        <v>0</v>
      </c>
      <c r="N2141">
        <v>0</v>
      </c>
      <c r="O2141">
        <v>10</v>
      </c>
      <c r="P2141">
        <v>10</v>
      </c>
      <c r="Q2141">
        <v>10</v>
      </c>
      <c r="R2141">
        <v>10</v>
      </c>
      <c r="S2141">
        <v>20</v>
      </c>
      <c r="T2141">
        <v>20</v>
      </c>
      <c r="U2141">
        <v>20</v>
      </c>
      <c r="V2141">
        <v>30</v>
      </c>
      <c r="W2141">
        <v>30</v>
      </c>
      <c r="X2141">
        <v>40</v>
      </c>
      <c r="Y2141" s="145">
        <v>40</v>
      </c>
      <c r="Z2141">
        <v>40</v>
      </c>
      <c r="AA2141">
        <v>40</v>
      </c>
    </row>
    <row r="2142" spans="1:27" x14ac:dyDescent="0.2">
      <c r="A2142" s="89">
        <f>VLOOKUP(C2142,TabellenBDFS!$B$4:$C$2717,2,FALSE)</f>
        <v>295</v>
      </c>
      <c r="B2142" t="str">
        <f t="shared" si="36"/>
        <v>2954</v>
      </c>
      <c r="C2142" t="s">
        <v>305</v>
      </c>
      <c r="D2142">
        <v>4</v>
      </c>
      <c r="E2142">
        <v>0</v>
      </c>
      <c r="F2142">
        <v>0</v>
      </c>
      <c r="G2142">
        <v>0</v>
      </c>
      <c r="H2142">
        <v>0</v>
      </c>
      <c r="I2142">
        <v>0</v>
      </c>
      <c r="J2142">
        <v>0</v>
      </c>
      <c r="K2142">
        <v>0</v>
      </c>
      <c r="L2142">
        <v>0</v>
      </c>
      <c r="M2142">
        <v>0</v>
      </c>
      <c r="N2142">
        <v>0</v>
      </c>
      <c r="O2142">
        <v>0</v>
      </c>
      <c r="P2142">
        <v>0</v>
      </c>
      <c r="Q2142">
        <v>0</v>
      </c>
      <c r="R2142">
        <v>0</v>
      </c>
      <c r="S2142">
        <v>10</v>
      </c>
      <c r="T2142">
        <v>10</v>
      </c>
      <c r="U2142">
        <v>10</v>
      </c>
      <c r="V2142">
        <v>10</v>
      </c>
      <c r="W2142">
        <v>10</v>
      </c>
      <c r="X2142">
        <v>10</v>
      </c>
      <c r="Y2142" s="145">
        <v>10</v>
      </c>
      <c r="Z2142">
        <v>10</v>
      </c>
      <c r="AA2142">
        <v>10</v>
      </c>
    </row>
    <row r="2143" spans="1:27" x14ac:dyDescent="0.2">
      <c r="A2143" s="89">
        <f>VLOOKUP(C2143,TabellenBDFS!$B$4:$C$2717,2,FALSE)</f>
        <v>295</v>
      </c>
      <c r="B2143" t="str">
        <f t="shared" si="36"/>
        <v>2955</v>
      </c>
      <c r="C2143" t="s">
        <v>305</v>
      </c>
      <c r="D2143">
        <v>5</v>
      </c>
      <c r="E2143">
        <v>0</v>
      </c>
      <c r="F2143">
        <v>0</v>
      </c>
      <c r="G2143">
        <v>0</v>
      </c>
      <c r="H2143">
        <v>10</v>
      </c>
      <c r="I2143">
        <v>0</v>
      </c>
      <c r="J2143">
        <v>0</v>
      </c>
      <c r="K2143">
        <v>10</v>
      </c>
      <c r="L2143">
        <v>10</v>
      </c>
      <c r="M2143">
        <v>10</v>
      </c>
      <c r="N2143">
        <v>10</v>
      </c>
      <c r="O2143">
        <v>10</v>
      </c>
      <c r="P2143">
        <v>10</v>
      </c>
      <c r="Q2143">
        <v>10</v>
      </c>
      <c r="R2143">
        <v>10</v>
      </c>
      <c r="S2143">
        <v>10</v>
      </c>
      <c r="T2143">
        <v>20</v>
      </c>
      <c r="U2143">
        <v>20</v>
      </c>
      <c r="V2143">
        <v>20</v>
      </c>
      <c r="W2143">
        <v>20</v>
      </c>
      <c r="X2143">
        <v>20</v>
      </c>
      <c r="Y2143" s="145">
        <v>30</v>
      </c>
      <c r="Z2143">
        <v>30</v>
      </c>
      <c r="AA2143">
        <v>30</v>
      </c>
    </row>
    <row r="2144" spans="1:27" x14ac:dyDescent="0.2">
      <c r="A2144" s="89">
        <f>VLOOKUP(C2144,TabellenBDFS!$B$4:$C$2717,2,FALSE)</f>
        <v>295</v>
      </c>
      <c r="B2144" t="str">
        <f t="shared" si="36"/>
        <v>2956</v>
      </c>
      <c r="C2144" t="s">
        <v>305</v>
      </c>
      <c r="D2144">
        <v>6</v>
      </c>
      <c r="E2144">
        <v>20</v>
      </c>
      <c r="F2144">
        <v>10</v>
      </c>
      <c r="G2144">
        <v>10</v>
      </c>
      <c r="H2144">
        <v>20</v>
      </c>
      <c r="I2144">
        <v>20</v>
      </c>
      <c r="J2144">
        <v>20</v>
      </c>
      <c r="K2144">
        <v>30</v>
      </c>
      <c r="L2144">
        <v>30</v>
      </c>
      <c r="M2144">
        <v>30</v>
      </c>
      <c r="N2144">
        <v>40</v>
      </c>
      <c r="O2144">
        <v>50</v>
      </c>
      <c r="P2144">
        <v>50</v>
      </c>
      <c r="Q2144">
        <v>50</v>
      </c>
      <c r="R2144">
        <v>50</v>
      </c>
      <c r="S2144">
        <v>50</v>
      </c>
      <c r="T2144">
        <v>60</v>
      </c>
      <c r="U2144">
        <v>60</v>
      </c>
      <c r="V2144">
        <v>40</v>
      </c>
      <c r="W2144">
        <v>60</v>
      </c>
      <c r="X2144">
        <v>60</v>
      </c>
      <c r="Y2144" s="145">
        <v>60</v>
      </c>
      <c r="Z2144">
        <v>60</v>
      </c>
      <c r="AA2144">
        <v>80</v>
      </c>
    </row>
    <row r="2145" spans="1:27" x14ac:dyDescent="0.2">
      <c r="A2145" s="89">
        <f>VLOOKUP(C2145,TabellenBDFS!$B$4:$C$2717,2,FALSE)</f>
        <v>295</v>
      </c>
      <c r="B2145" t="str">
        <f t="shared" si="36"/>
        <v>2957</v>
      </c>
      <c r="C2145" t="s">
        <v>305</v>
      </c>
      <c r="D2145">
        <v>7</v>
      </c>
      <c r="E2145">
        <v>50</v>
      </c>
      <c r="F2145">
        <v>60</v>
      </c>
      <c r="G2145">
        <v>60</v>
      </c>
      <c r="H2145">
        <v>50</v>
      </c>
      <c r="I2145">
        <v>50</v>
      </c>
      <c r="J2145">
        <v>50</v>
      </c>
      <c r="K2145">
        <v>40</v>
      </c>
      <c r="L2145">
        <v>60</v>
      </c>
      <c r="M2145">
        <v>70</v>
      </c>
      <c r="N2145">
        <v>80</v>
      </c>
      <c r="O2145">
        <v>90</v>
      </c>
      <c r="P2145">
        <v>110</v>
      </c>
      <c r="Q2145">
        <v>120</v>
      </c>
      <c r="R2145">
        <v>80</v>
      </c>
      <c r="S2145">
        <v>80</v>
      </c>
      <c r="T2145">
        <v>80</v>
      </c>
      <c r="U2145">
        <v>80</v>
      </c>
      <c r="V2145">
        <v>70</v>
      </c>
      <c r="W2145">
        <v>70</v>
      </c>
      <c r="X2145">
        <v>80</v>
      </c>
      <c r="Y2145" s="145">
        <v>90</v>
      </c>
      <c r="Z2145">
        <v>100</v>
      </c>
      <c r="AA2145">
        <v>90</v>
      </c>
    </row>
    <row r="2146" spans="1:27" x14ac:dyDescent="0.2">
      <c r="A2146" s="89">
        <f>VLOOKUP(C2146,TabellenBDFS!$B$4:$C$2717,2,FALSE)</f>
        <v>296</v>
      </c>
      <c r="B2146" t="str">
        <f t="shared" si="36"/>
        <v>2961</v>
      </c>
      <c r="C2146" t="s">
        <v>306</v>
      </c>
      <c r="D2146">
        <v>1</v>
      </c>
      <c r="E2146">
        <v>200</v>
      </c>
      <c r="F2146">
        <v>210</v>
      </c>
      <c r="G2146">
        <v>220</v>
      </c>
      <c r="H2146">
        <v>250</v>
      </c>
      <c r="I2146">
        <v>240</v>
      </c>
      <c r="J2146">
        <v>230</v>
      </c>
      <c r="K2146">
        <v>230</v>
      </c>
      <c r="L2146">
        <v>250</v>
      </c>
      <c r="M2146">
        <v>250</v>
      </c>
      <c r="N2146">
        <v>290</v>
      </c>
      <c r="O2146">
        <v>290</v>
      </c>
      <c r="P2146">
        <v>290</v>
      </c>
      <c r="Q2146">
        <v>280</v>
      </c>
      <c r="R2146">
        <v>280</v>
      </c>
      <c r="S2146">
        <v>290</v>
      </c>
      <c r="T2146">
        <v>310</v>
      </c>
      <c r="U2146">
        <v>320</v>
      </c>
      <c r="V2146">
        <v>310</v>
      </c>
      <c r="W2146">
        <v>310</v>
      </c>
      <c r="X2146">
        <v>310</v>
      </c>
      <c r="Y2146" s="145">
        <v>330</v>
      </c>
      <c r="Z2146">
        <v>340</v>
      </c>
      <c r="AA2146">
        <v>310</v>
      </c>
    </row>
    <row r="2147" spans="1:27" x14ac:dyDescent="0.2">
      <c r="A2147" s="89">
        <f>VLOOKUP(C2147,TabellenBDFS!$B$4:$C$2717,2,FALSE)</f>
        <v>296</v>
      </c>
      <c r="B2147" t="str">
        <f t="shared" si="36"/>
        <v>2962</v>
      </c>
      <c r="C2147" t="s">
        <v>306</v>
      </c>
      <c r="D2147">
        <v>2</v>
      </c>
      <c r="E2147">
        <v>20</v>
      </c>
      <c r="F2147">
        <v>20</v>
      </c>
      <c r="G2147">
        <v>20</v>
      </c>
      <c r="H2147">
        <v>20</v>
      </c>
      <c r="I2147">
        <v>20</v>
      </c>
      <c r="J2147">
        <v>20</v>
      </c>
      <c r="K2147">
        <v>20</v>
      </c>
      <c r="L2147">
        <v>20</v>
      </c>
      <c r="M2147">
        <v>20</v>
      </c>
      <c r="N2147">
        <v>10</v>
      </c>
      <c r="O2147">
        <v>10</v>
      </c>
      <c r="P2147">
        <v>10</v>
      </c>
      <c r="Q2147">
        <v>10</v>
      </c>
      <c r="R2147">
        <v>10</v>
      </c>
      <c r="S2147">
        <v>10</v>
      </c>
      <c r="T2147">
        <v>10</v>
      </c>
      <c r="U2147">
        <v>10</v>
      </c>
      <c r="V2147">
        <v>10</v>
      </c>
      <c r="W2147">
        <v>10</v>
      </c>
      <c r="X2147">
        <v>10</v>
      </c>
      <c r="Y2147" s="145">
        <v>10</v>
      </c>
      <c r="Z2147">
        <v>10</v>
      </c>
      <c r="AA2147">
        <v>10</v>
      </c>
    </row>
    <row r="2148" spans="1:27" x14ac:dyDescent="0.2">
      <c r="A2148" s="89">
        <f>VLOOKUP(C2148,TabellenBDFS!$B$4:$C$2717,2,FALSE)</f>
        <v>296</v>
      </c>
      <c r="B2148" t="str">
        <f t="shared" si="36"/>
        <v>2963</v>
      </c>
      <c r="C2148" t="s">
        <v>306</v>
      </c>
      <c r="D2148">
        <v>3</v>
      </c>
      <c r="E2148">
        <v>0</v>
      </c>
      <c r="F2148">
        <v>0</v>
      </c>
      <c r="G2148">
        <v>10</v>
      </c>
      <c r="H2148">
        <v>10</v>
      </c>
      <c r="I2148">
        <v>10</v>
      </c>
      <c r="J2148">
        <v>10</v>
      </c>
      <c r="K2148">
        <v>10</v>
      </c>
      <c r="L2148">
        <v>20</v>
      </c>
      <c r="M2148">
        <v>20</v>
      </c>
      <c r="N2148">
        <v>30</v>
      </c>
      <c r="O2148">
        <v>50</v>
      </c>
      <c r="P2148">
        <v>40</v>
      </c>
      <c r="Q2148">
        <v>40</v>
      </c>
      <c r="R2148">
        <v>40</v>
      </c>
      <c r="S2148">
        <v>40</v>
      </c>
      <c r="T2148">
        <v>50</v>
      </c>
      <c r="U2148">
        <v>50</v>
      </c>
      <c r="V2148">
        <v>50</v>
      </c>
      <c r="W2148">
        <v>50</v>
      </c>
      <c r="X2148">
        <v>50</v>
      </c>
      <c r="Y2148" s="145">
        <v>60</v>
      </c>
      <c r="Z2148">
        <v>70</v>
      </c>
      <c r="AA2148">
        <v>70</v>
      </c>
    </row>
    <row r="2149" spans="1:27" x14ac:dyDescent="0.2">
      <c r="A2149" s="89">
        <f>VLOOKUP(C2149,TabellenBDFS!$B$4:$C$2717,2,FALSE)</f>
        <v>296</v>
      </c>
      <c r="B2149" t="str">
        <f t="shared" si="36"/>
        <v>2964</v>
      </c>
      <c r="C2149" t="s">
        <v>306</v>
      </c>
      <c r="D2149">
        <v>4</v>
      </c>
      <c r="E2149">
        <v>0</v>
      </c>
      <c r="F2149">
        <v>0</v>
      </c>
      <c r="G2149">
        <v>0</v>
      </c>
      <c r="H2149">
        <v>0</v>
      </c>
      <c r="I2149">
        <v>0</v>
      </c>
      <c r="J2149">
        <v>0</v>
      </c>
      <c r="K2149">
        <v>0</v>
      </c>
      <c r="L2149">
        <v>10</v>
      </c>
      <c r="M2149">
        <v>10</v>
      </c>
      <c r="N2149">
        <v>10</v>
      </c>
      <c r="O2149">
        <v>10</v>
      </c>
      <c r="P2149">
        <v>10</v>
      </c>
      <c r="Q2149">
        <v>10</v>
      </c>
      <c r="R2149">
        <v>10</v>
      </c>
      <c r="S2149">
        <v>20</v>
      </c>
      <c r="T2149">
        <v>20</v>
      </c>
      <c r="U2149">
        <v>30</v>
      </c>
      <c r="V2149">
        <v>20</v>
      </c>
      <c r="W2149">
        <v>20</v>
      </c>
      <c r="X2149">
        <v>20</v>
      </c>
      <c r="Y2149" s="145">
        <v>20</v>
      </c>
      <c r="Z2149">
        <v>20</v>
      </c>
      <c r="AA2149">
        <v>20</v>
      </c>
    </row>
    <row r="2150" spans="1:27" x14ac:dyDescent="0.2">
      <c r="A2150" s="89">
        <f>VLOOKUP(C2150,TabellenBDFS!$B$4:$C$2717,2,FALSE)</f>
        <v>296</v>
      </c>
      <c r="B2150" t="str">
        <f t="shared" si="36"/>
        <v>2965</v>
      </c>
      <c r="C2150" t="s">
        <v>306</v>
      </c>
      <c r="D2150">
        <v>5</v>
      </c>
      <c r="E2150">
        <v>20</v>
      </c>
      <c r="F2150">
        <v>20</v>
      </c>
      <c r="G2150">
        <v>20</v>
      </c>
      <c r="H2150">
        <v>30</v>
      </c>
      <c r="I2150">
        <v>30</v>
      </c>
      <c r="J2150">
        <v>30</v>
      </c>
      <c r="K2150">
        <v>30</v>
      </c>
      <c r="L2150">
        <v>30</v>
      </c>
      <c r="M2150">
        <v>30</v>
      </c>
      <c r="N2150">
        <v>30</v>
      </c>
      <c r="O2150">
        <v>30</v>
      </c>
      <c r="P2150">
        <v>30</v>
      </c>
      <c r="Q2150">
        <v>30</v>
      </c>
      <c r="R2150">
        <v>30</v>
      </c>
      <c r="S2150">
        <v>30</v>
      </c>
      <c r="T2150">
        <v>30</v>
      </c>
      <c r="U2150">
        <v>30</v>
      </c>
      <c r="V2150">
        <v>30</v>
      </c>
      <c r="W2150">
        <v>30</v>
      </c>
      <c r="X2150">
        <v>30</v>
      </c>
      <c r="Y2150" s="145">
        <v>30</v>
      </c>
      <c r="Z2150">
        <v>30</v>
      </c>
      <c r="AA2150">
        <v>30</v>
      </c>
    </row>
    <row r="2151" spans="1:27" x14ac:dyDescent="0.2">
      <c r="A2151" s="89">
        <f>VLOOKUP(C2151,TabellenBDFS!$B$4:$C$2717,2,FALSE)</f>
        <v>296</v>
      </c>
      <c r="B2151" t="str">
        <f t="shared" si="36"/>
        <v>2966</v>
      </c>
      <c r="C2151" t="s">
        <v>306</v>
      </c>
      <c r="D2151">
        <v>6</v>
      </c>
      <c r="E2151">
        <v>90</v>
      </c>
      <c r="F2151">
        <v>100</v>
      </c>
      <c r="G2151">
        <v>100</v>
      </c>
      <c r="H2151">
        <v>120</v>
      </c>
      <c r="I2151">
        <v>110</v>
      </c>
      <c r="J2151">
        <v>110</v>
      </c>
      <c r="K2151">
        <v>110</v>
      </c>
      <c r="L2151">
        <v>110</v>
      </c>
      <c r="M2151">
        <v>120</v>
      </c>
      <c r="N2151">
        <v>130</v>
      </c>
      <c r="O2151">
        <v>120</v>
      </c>
      <c r="P2151">
        <v>120</v>
      </c>
      <c r="Q2151">
        <v>120</v>
      </c>
      <c r="R2151">
        <v>130</v>
      </c>
      <c r="S2151">
        <v>130</v>
      </c>
      <c r="T2151">
        <v>140</v>
      </c>
      <c r="U2151">
        <v>150</v>
      </c>
      <c r="V2151">
        <v>150</v>
      </c>
      <c r="W2151">
        <v>160</v>
      </c>
      <c r="X2151">
        <v>160</v>
      </c>
      <c r="Y2151" s="145">
        <v>160</v>
      </c>
      <c r="Z2151">
        <v>160</v>
      </c>
      <c r="AA2151">
        <v>150</v>
      </c>
    </row>
    <row r="2152" spans="1:27" x14ac:dyDescent="0.2">
      <c r="A2152" s="89">
        <f>VLOOKUP(C2152,TabellenBDFS!$B$4:$C$2717,2,FALSE)</f>
        <v>296</v>
      </c>
      <c r="B2152" t="str">
        <f t="shared" si="36"/>
        <v>2967</v>
      </c>
      <c r="C2152" t="s">
        <v>306</v>
      </c>
      <c r="D2152">
        <v>7</v>
      </c>
      <c r="E2152">
        <v>70</v>
      </c>
      <c r="F2152">
        <v>70</v>
      </c>
      <c r="G2152">
        <v>70</v>
      </c>
      <c r="H2152">
        <v>80</v>
      </c>
      <c r="I2152">
        <v>70</v>
      </c>
      <c r="J2152">
        <v>60</v>
      </c>
      <c r="K2152">
        <v>60</v>
      </c>
      <c r="L2152">
        <v>60</v>
      </c>
      <c r="M2152">
        <v>60</v>
      </c>
      <c r="N2152">
        <v>80</v>
      </c>
      <c r="O2152">
        <v>80</v>
      </c>
      <c r="P2152">
        <v>70</v>
      </c>
      <c r="Q2152">
        <v>70</v>
      </c>
      <c r="R2152">
        <v>60</v>
      </c>
      <c r="S2152">
        <v>60</v>
      </c>
      <c r="T2152">
        <v>60</v>
      </c>
      <c r="U2152">
        <v>60</v>
      </c>
      <c r="V2152">
        <v>50</v>
      </c>
      <c r="W2152">
        <v>50</v>
      </c>
      <c r="X2152">
        <v>50</v>
      </c>
      <c r="Y2152" s="145">
        <v>60</v>
      </c>
      <c r="Z2152">
        <v>60</v>
      </c>
      <c r="AA2152">
        <v>40</v>
      </c>
    </row>
    <row r="2153" spans="1:27" x14ac:dyDescent="0.2">
      <c r="A2153" s="89">
        <f>VLOOKUP(C2153,TabellenBDFS!$B$4:$C$2717,2,FALSE)</f>
        <v>297</v>
      </c>
      <c r="B2153" t="str">
        <f t="shared" si="36"/>
        <v>2971</v>
      </c>
      <c r="C2153" t="s">
        <v>307</v>
      </c>
      <c r="D2153">
        <v>1</v>
      </c>
      <c r="E2153">
        <v>450</v>
      </c>
      <c r="F2153">
        <v>470</v>
      </c>
      <c r="G2153">
        <v>490</v>
      </c>
      <c r="H2153">
        <v>520</v>
      </c>
      <c r="I2153">
        <v>530</v>
      </c>
      <c r="J2153">
        <v>550</v>
      </c>
      <c r="K2153">
        <v>550</v>
      </c>
      <c r="L2153">
        <v>580</v>
      </c>
      <c r="M2153">
        <v>570</v>
      </c>
      <c r="N2153">
        <v>560</v>
      </c>
      <c r="O2153">
        <v>580</v>
      </c>
      <c r="P2153">
        <v>640</v>
      </c>
      <c r="Q2153">
        <v>640</v>
      </c>
      <c r="R2153">
        <v>650</v>
      </c>
      <c r="S2153">
        <v>680</v>
      </c>
      <c r="T2153">
        <v>720</v>
      </c>
      <c r="U2153">
        <v>730</v>
      </c>
      <c r="V2153">
        <v>730</v>
      </c>
      <c r="W2153">
        <v>750</v>
      </c>
      <c r="X2153">
        <v>740</v>
      </c>
      <c r="Y2153" s="145">
        <v>740</v>
      </c>
      <c r="Z2153">
        <v>710</v>
      </c>
      <c r="AA2153">
        <v>670</v>
      </c>
    </row>
    <row r="2154" spans="1:27" x14ac:dyDescent="0.2">
      <c r="A2154" s="89">
        <f>VLOOKUP(C2154,TabellenBDFS!$B$4:$C$2717,2,FALSE)</f>
        <v>297</v>
      </c>
      <c r="B2154" t="str">
        <f t="shared" si="36"/>
        <v>2972</v>
      </c>
      <c r="C2154" t="s">
        <v>307</v>
      </c>
      <c r="D2154">
        <v>2</v>
      </c>
      <c r="E2154">
        <v>160</v>
      </c>
      <c r="F2154">
        <v>160</v>
      </c>
      <c r="G2154">
        <v>150</v>
      </c>
      <c r="H2154">
        <v>150</v>
      </c>
      <c r="I2154">
        <v>150</v>
      </c>
      <c r="J2154">
        <v>140</v>
      </c>
      <c r="K2154">
        <v>130</v>
      </c>
      <c r="L2154">
        <v>130</v>
      </c>
      <c r="M2154">
        <v>120</v>
      </c>
      <c r="N2154">
        <v>120</v>
      </c>
      <c r="O2154">
        <v>110</v>
      </c>
      <c r="P2154">
        <v>120</v>
      </c>
      <c r="Q2154">
        <v>100</v>
      </c>
      <c r="R2154">
        <v>90</v>
      </c>
      <c r="S2154">
        <v>90</v>
      </c>
      <c r="T2154">
        <v>80</v>
      </c>
      <c r="U2154">
        <v>80</v>
      </c>
      <c r="V2154">
        <v>70</v>
      </c>
      <c r="W2154">
        <v>70</v>
      </c>
      <c r="X2154">
        <v>70</v>
      </c>
      <c r="Y2154" s="145">
        <v>60</v>
      </c>
      <c r="Z2154">
        <v>60</v>
      </c>
      <c r="AA2154">
        <v>50</v>
      </c>
    </row>
    <row r="2155" spans="1:27" x14ac:dyDescent="0.2">
      <c r="A2155" s="89">
        <f>VLOOKUP(C2155,TabellenBDFS!$B$4:$C$2717,2,FALSE)</f>
        <v>297</v>
      </c>
      <c r="B2155" t="str">
        <f t="shared" si="36"/>
        <v>2973</v>
      </c>
      <c r="C2155" t="s">
        <v>307</v>
      </c>
      <c r="D2155">
        <v>3</v>
      </c>
      <c r="E2155">
        <v>0</v>
      </c>
      <c r="F2155">
        <v>10</v>
      </c>
      <c r="G2155">
        <v>10</v>
      </c>
      <c r="H2155">
        <v>20</v>
      </c>
      <c r="I2155">
        <v>30</v>
      </c>
      <c r="J2155">
        <v>30</v>
      </c>
      <c r="K2155">
        <v>40</v>
      </c>
      <c r="L2155">
        <v>50</v>
      </c>
      <c r="M2155">
        <v>50</v>
      </c>
      <c r="N2155">
        <v>50</v>
      </c>
      <c r="O2155">
        <v>50</v>
      </c>
      <c r="P2155">
        <v>70</v>
      </c>
      <c r="Q2155">
        <v>70</v>
      </c>
      <c r="R2155">
        <v>70</v>
      </c>
      <c r="S2155">
        <v>90</v>
      </c>
      <c r="T2155">
        <v>100</v>
      </c>
      <c r="U2155">
        <v>100</v>
      </c>
      <c r="V2155">
        <v>120</v>
      </c>
      <c r="W2155">
        <v>130</v>
      </c>
      <c r="X2155">
        <v>130</v>
      </c>
      <c r="Y2155" s="145">
        <v>130</v>
      </c>
      <c r="Z2155">
        <v>130</v>
      </c>
      <c r="AA2155">
        <v>120</v>
      </c>
    </row>
    <row r="2156" spans="1:27" x14ac:dyDescent="0.2">
      <c r="A2156" s="89">
        <f>VLOOKUP(C2156,TabellenBDFS!$B$4:$C$2717,2,FALSE)</f>
        <v>297</v>
      </c>
      <c r="B2156" t="str">
        <f t="shared" si="36"/>
        <v>2974</v>
      </c>
      <c r="C2156" t="s">
        <v>307</v>
      </c>
      <c r="D2156">
        <v>4</v>
      </c>
      <c r="E2156">
        <v>0</v>
      </c>
      <c r="F2156">
        <v>0</v>
      </c>
      <c r="G2156">
        <v>0</v>
      </c>
      <c r="H2156">
        <v>10</v>
      </c>
      <c r="I2156">
        <v>10</v>
      </c>
      <c r="J2156">
        <v>0</v>
      </c>
      <c r="K2156">
        <v>0</v>
      </c>
      <c r="L2156">
        <v>0</v>
      </c>
      <c r="M2156">
        <v>0</v>
      </c>
      <c r="N2156">
        <v>0</v>
      </c>
      <c r="O2156">
        <v>0</v>
      </c>
      <c r="P2156">
        <v>0</v>
      </c>
      <c r="Q2156">
        <v>0</v>
      </c>
      <c r="R2156">
        <v>10</v>
      </c>
      <c r="S2156">
        <v>10</v>
      </c>
      <c r="T2156">
        <v>10</v>
      </c>
      <c r="U2156">
        <v>20</v>
      </c>
      <c r="V2156">
        <v>30</v>
      </c>
      <c r="W2156">
        <v>30</v>
      </c>
      <c r="X2156">
        <v>30</v>
      </c>
      <c r="Y2156" s="145">
        <v>30</v>
      </c>
      <c r="Z2156">
        <v>30</v>
      </c>
      <c r="AA2156">
        <v>30</v>
      </c>
    </row>
    <row r="2157" spans="1:27" x14ac:dyDescent="0.2">
      <c r="A2157" s="89">
        <f>VLOOKUP(C2157,TabellenBDFS!$B$4:$C$2717,2,FALSE)</f>
        <v>297</v>
      </c>
      <c r="B2157" t="str">
        <f t="shared" si="36"/>
        <v>2975</v>
      </c>
      <c r="C2157" t="s">
        <v>307</v>
      </c>
      <c r="D2157">
        <v>5</v>
      </c>
      <c r="E2157">
        <v>40</v>
      </c>
      <c r="F2157">
        <v>30</v>
      </c>
      <c r="G2157">
        <v>40</v>
      </c>
      <c r="H2157">
        <v>40</v>
      </c>
      <c r="I2157">
        <v>40</v>
      </c>
      <c r="J2157">
        <v>40</v>
      </c>
      <c r="K2157">
        <v>40</v>
      </c>
      <c r="L2157">
        <v>40</v>
      </c>
      <c r="M2157">
        <v>30</v>
      </c>
      <c r="N2157">
        <v>30</v>
      </c>
      <c r="O2157">
        <v>30</v>
      </c>
      <c r="P2157">
        <v>30</v>
      </c>
      <c r="Q2157">
        <v>30</v>
      </c>
      <c r="R2157">
        <v>30</v>
      </c>
      <c r="S2157">
        <v>30</v>
      </c>
      <c r="T2157">
        <v>30</v>
      </c>
      <c r="U2157">
        <v>20</v>
      </c>
      <c r="V2157">
        <v>20</v>
      </c>
      <c r="W2157">
        <v>20</v>
      </c>
      <c r="X2157">
        <v>20</v>
      </c>
      <c r="Y2157" s="145">
        <v>20</v>
      </c>
      <c r="Z2157">
        <v>20</v>
      </c>
      <c r="AA2157">
        <v>20</v>
      </c>
    </row>
    <row r="2158" spans="1:27" x14ac:dyDescent="0.2">
      <c r="A2158" s="89">
        <f>VLOOKUP(C2158,TabellenBDFS!$B$4:$C$2717,2,FALSE)</f>
        <v>297</v>
      </c>
      <c r="B2158" t="str">
        <f t="shared" si="36"/>
        <v>2976</v>
      </c>
      <c r="C2158" t="s">
        <v>307</v>
      </c>
      <c r="D2158">
        <v>6</v>
      </c>
      <c r="E2158">
        <v>120</v>
      </c>
      <c r="F2158">
        <v>130</v>
      </c>
      <c r="G2158">
        <v>140</v>
      </c>
      <c r="H2158">
        <v>160</v>
      </c>
      <c r="I2158">
        <v>160</v>
      </c>
      <c r="J2158">
        <v>170</v>
      </c>
      <c r="K2158">
        <v>170</v>
      </c>
      <c r="L2158">
        <v>190</v>
      </c>
      <c r="M2158">
        <v>190</v>
      </c>
      <c r="N2158">
        <v>190</v>
      </c>
      <c r="O2158">
        <v>190</v>
      </c>
      <c r="P2158">
        <v>210</v>
      </c>
      <c r="Q2158">
        <v>220</v>
      </c>
      <c r="R2158">
        <v>230</v>
      </c>
      <c r="S2158">
        <v>230</v>
      </c>
      <c r="T2158">
        <v>240</v>
      </c>
      <c r="U2158">
        <v>250</v>
      </c>
      <c r="V2158">
        <v>250</v>
      </c>
      <c r="W2158">
        <v>250</v>
      </c>
      <c r="X2158">
        <v>260</v>
      </c>
      <c r="Y2158" s="145">
        <v>260</v>
      </c>
      <c r="Z2158">
        <v>260</v>
      </c>
      <c r="AA2158">
        <v>250</v>
      </c>
    </row>
    <row r="2159" spans="1:27" x14ac:dyDescent="0.2">
      <c r="A2159" s="89">
        <f>VLOOKUP(C2159,TabellenBDFS!$B$4:$C$2717,2,FALSE)</f>
        <v>297</v>
      </c>
      <c r="B2159" t="str">
        <f t="shared" si="36"/>
        <v>2977</v>
      </c>
      <c r="C2159" t="s">
        <v>307</v>
      </c>
      <c r="D2159">
        <v>7</v>
      </c>
      <c r="E2159">
        <v>130</v>
      </c>
      <c r="F2159">
        <v>140</v>
      </c>
      <c r="G2159">
        <v>150</v>
      </c>
      <c r="H2159">
        <v>150</v>
      </c>
      <c r="I2159">
        <v>160</v>
      </c>
      <c r="J2159">
        <v>170</v>
      </c>
      <c r="K2159">
        <v>180</v>
      </c>
      <c r="L2159">
        <v>180</v>
      </c>
      <c r="M2159">
        <v>180</v>
      </c>
      <c r="N2159">
        <v>170</v>
      </c>
      <c r="O2159">
        <v>190</v>
      </c>
      <c r="P2159">
        <v>210</v>
      </c>
      <c r="Q2159">
        <v>220</v>
      </c>
      <c r="R2159">
        <v>230</v>
      </c>
      <c r="S2159">
        <v>230</v>
      </c>
      <c r="T2159">
        <v>260</v>
      </c>
      <c r="U2159">
        <v>260</v>
      </c>
      <c r="V2159">
        <v>250</v>
      </c>
      <c r="W2159">
        <v>250</v>
      </c>
      <c r="X2159">
        <v>240</v>
      </c>
      <c r="Y2159" s="145">
        <v>240</v>
      </c>
      <c r="Z2159">
        <v>220</v>
      </c>
      <c r="AA2159">
        <v>200</v>
      </c>
    </row>
    <row r="2160" spans="1:27" x14ac:dyDescent="0.2">
      <c r="A2160" s="89">
        <f>VLOOKUP(C2160,TabellenBDFS!$B$4:$C$2717,2,FALSE)</f>
        <v>298</v>
      </c>
      <c r="B2160" t="str">
        <f t="shared" si="36"/>
        <v>2981</v>
      </c>
      <c r="C2160" t="s">
        <v>563</v>
      </c>
      <c r="D2160">
        <v>1</v>
      </c>
      <c r="E2160">
        <v>310</v>
      </c>
      <c r="F2160">
        <v>340</v>
      </c>
      <c r="G2160">
        <v>360</v>
      </c>
      <c r="H2160">
        <v>290</v>
      </c>
      <c r="I2160">
        <v>230</v>
      </c>
      <c r="J2160">
        <v>250</v>
      </c>
      <c r="K2160">
        <v>260</v>
      </c>
      <c r="L2160">
        <v>280</v>
      </c>
      <c r="M2160">
        <v>270</v>
      </c>
      <c r="N2160">
        <v>290</v>
      </c>
      <c r="O2160">
        <v>290</v>
      </c>
      <c r="P2160">
        <v>310</v>
      </c>
      <c r="Q2160">
        <v>310</v>
      </c>
      <c r="R2160">
        <v>250</v>
      </c>
      <c r="S2160">
        <v>250</v>
      </c>
      <c r="T2160">
        <v>270</v>
      </c>
      <c r="U2160">
        <v>280</v>
      </c>
      <c r="V2160">
        <v>300</v>
      </c>
      <c r="W2160">
        <v>300</v>
      </c>
      <c r="X2160">
        <v>320</v>
      </c>
      <c r="Y2160" s="145">
        <v>320</v>
      </c>
      <c r="Z2160">
        <v>360</v>
      </c>
      <c r="AA2160">
        <v>360</v>
      </c>
    </row>
    <row r="2161" spans="1:27" x14ac:dyDescent="0.2">
      <c r="A2161" s="89">
        <f>VLOOKUP(C2161,TabellenBDFS!$B$4:$C$2717,2,FALSE)</f>
        <v>298</v>
      </c>
      <c r="B2161" t="str">
        <f t="shared" si="36"/>
        <v>2982</v>
      </c>
      <c r="C2161" t="s">
        <v>563</v>
      </c>
      <c r="D2161">
        <v>2</v>
      </c>
      <c r="E2161">
        <v>90</v>
      </c>
      <c r="F2161">
        <v>100</v>
      </c>
      <c r="G2161">
        <v>100</v>
      </c>
      <c r="H2161">
        <v>80</v>
      </c>
      <c r="I2161">
        <v>70</v>
      </c>
      <c r="J2161">
        <v>60</v>
      </c>
      <c r="K2161">
        <v>60</v>
      </c>
      <c r="L2161">
        <v>60</v>
      </c>
      <c r="M2161">
        <v>60</v>
      </c>
      <c r="N2161">
        <v>50</v>
      </c>
      <c r="O2161">
        <v>50</v>
      </c>
      <c r="P2161">
        <v>50</v>
      </c>
      <c r="Q2161">
        <v>50</v>
      </c>
      <c r="R2161">
        <v>50</v>
      </c>
      <c r="S2161">
        <v>50</v>
      </c>
      <c r="T2161">
        <v>50</v>
      </c>
      <c r="U2161">
        <v>40</v>
      </c>
      <c r="V2161">
        <v>30</v>
      </c>
      <c r="W2161">
        <v>30</v>
      </c>
      <c r="X2161">
        <v>30</v>
      </c>
      <c r="Y2161" s="145">
        <v>30</v>
      </c>
      <c r="Z2161">
        <v>30</v>
      </c>
      <c r="AA2161">
        <v>30</v>
      </c>
    </row>
    <row r="2162" spans="1:27" x14ac:dyDescent="0.2">
      <c r="A2162" s="89">
        <f>VLOOKUP(C2162,TabellenBDFS!$B$4:$C$2717,2,FALSE)</f>
        <v>298</v>
      </c>
      <c r="B2162" t="str">
        <f t="shared" si="36"/>
        <v>2983</v>
      </c>
      <c r="C2162" t="s">
        <v>563</v>
      </c>
      <c r="D2162">
        <v>3</v>
      </c>
      <c r="E2162">
        <v>0</v>
      </c>
      <c r="F2162">
        <v>0</v>
      </c>
      <c r="G2162">
        <v>0</v>
      </c>
      <c r="H2162">
        <v>10</v>
      </c>
      <c r="I2162">
        <v>20</v>
      </c>
      <c r="J2162">
        <v>20</v>
      </c>
      <c r="K2162">
        <v>20</v>
      </c>
      <c r="L2162">
        <v>30</v>
      </c>
      <c r="M2162">
        <v>40</v>
      </c>
      <c r="N2162">
        <v>40</v>
      </c>
      <c r="O2162">
        <v>40</v>
      </c>
      <c r="P2162">
        <v>50</v>
      </c>
      <c r="Q2162">
        <v>50</v>
      </c>
      <c r="R2162">
        <v>50</v>
      </c>
      <c r="S2162">
        <v>40</v>
      </c>
      <c r="T2162">
        <v>40</v>
      </c>
      <c r="U2162">
        <v>40</v>
      </c>
      <c r="V2162">
        <v>60</v>
      </c>
      <c r="W2162">
        <v>60</v>
      </c>
      <c r="X2162">
        <v>70</v>
      </c>
      <c r="Y2162" s="145">
        <v>70</v>
      </c>
      <c r="Z2162">
        <v>90</v>
      </c>
      <c r="AA2162">
        <v>90</v>
      </c>
    </row>
    <row r="2163" spans="1:27" x14ac:dyDescent="0.2">
      <c r="A2163" s="89">
        <f>VLOOKUP(C2163,TabellenBDFS!$B$4:$C$2717,2,FALSE)</f>
        <v>298</v>
      </c>
      <c r="B2163" t="str">
        <f t="shared" si="36"/>
        <v>2984</v>
      </c>
      <c r="C2163" t="s">
        <v>563</v>
      </c>
      <c r="D2163">
        <v>4</v>
      </c>
      <c r="E2163">
        <v>0</v>
      </c>
      <c r="F2163">
        <v>0</v>
      </c>
      <c r="G2163">
        <v>0</v>
      </c>
      <c r="H2163">
        <v>0</v>
      </c>
      <c r="I2163">
        <v>10</v>
      </c>
      <c r="J2163">
        <v>10</v>
      </c>
      <c r="K2163">
        <v>20</v>
      </c>
      <c r="L2163">
        <v>30</v>
      </c>
      <c r="M2163">
        <v>30</v>
      </c>
      <c r="N2163">
        <v>20</v>
      </c>
      <c r="O2163">
        <v>20</v>
      </c>
      <c r="P2163">
        <v>20</v>
      </c>
      <c r="Q2163">
        <v>20</v>
      </c>
      <c r="R2163">
        <v>20</v>
      </c>
      <c r="S2163">
        <v>10</v>
      </c>
      <c r="T2163">
        <v>30</v>
      </c>
      <c r="U2163">
        <v>30</v>
      </c>
      <c r="V2163">
        <v>30</v>
      </c>
      <c r="W2163">
        <v>30</v>
      </c>
      <c r="X2163">
        <v>40</v>
      </c>
      <c r="Y2163" s="145">
        <v>40</v>
      </c>
      <c r="Z2163">
        <v>50</v>
      </c>
      <c r="AA2163">
        <v>50</v>
      </c>
    </row>
    <row r="2164" spans="1:27" x14ac:dyDescent="0.2">
      <c r="A2164" s="89">
        <f>VLOOKUP(C2164,TabellenBDFS!$B$4:$C$2717,2,FALSE)</f>
        <v>298</v>
      </c>
      <c r="B2164" t="str">
        <f t="shared" si="36"/>
        <v>2985</v>
      </c>
      <c r="C2164" t="s">
        <v>563</v>
      </c>
      <c r="D2164">
        <v>5</v>
      </c>
      <c r="E2164">
        <v>10</v>
      </c>
      <c r="F2164">
        <v>10</v>
      </c>
      <c r="G2164">
        <v>10</v>
      </c>
      <c r="H2164">
        <v>0</v>
      </c>
      <c r="I2164">
        <v>0</v>
      </c>
      <c r="J2164">
        <v>0</v>
      </c>
      <c r="K2164">
        <v>0</v>
      </c>
      <c r="L2164">
        <v>0</v>
      </c>
      <c r="M2164">
        <v>0</v>
      </c>
      <c r="N2164">
        <v>0</v>
      </c>
      <c r="O2164">
        <v>0</v>
      </c>
      <c r="P2164">
        <v>0</v>
      </c>
      <c r="Q2164">
        <v>0</v>
      </c>
      <c r="R2164">
        <v>0</v>
      </c>
      <c r="S2164">
        <v>0</v>
      </c>
      <c r="T2164">
        <v>0</v>
      </c>
      <c r="U2164">
        <v>0</v>
      </c>
      <c r="V2164">
        <v>0</v>
      </c>
      <c r="W2164">
        <v>0</v>
      </c>
      <c r="X2164">
        <v>0</v>
      </c>
      <c r="Y2164" s="145">
        <v>0</v>
      </c>
      <c r="Z2164">
        <v>0</v>
      </c>
      <c r="AA2164">
        <v>0</v>
      </c>
    </row>
    <row r="2165" spans="1:27" x14ac:dyDescent="0.2">
      <c r="A2165" s="89">
        <f>VLOOKUP(C2165,TabellenBDFS!$B$4:$C$2717,2,FALSE)</f>
        <v>298</v>
      </c>
      <c r="B2165" t="str">
        <f t="shared" si="36"/>
        <v>2986</v>
      </c>
      <c r="C2165" t="s">
        <v>563</v>
      </c>
      <c r="D2165">
        <v>6</v>
      </c>
      <c r="E2165">
        <v>70</v>
      </c>
      <c r="F2165">
        <v>80</v>
      </c>
      <c r="G2165">
        <v>70</v>
      </c>
      <c r="H2165">
        <v>60</v>
      </c>
      <c r="I2165">
        <v>50</v>
      </c>
      <c r="J2165">
        <v>50</v>
      </c>
      <c r="K2165">
        <v>50</v>
      </c>
      <c r="L2165">
        <v>50</v>
      </c>
      <c r="M2165">
        <v>50</v>
      </c>
      <c r="N2165">
        <v>50</v>
      </c>
      <c r="O2165">
        <v>50</v>
      </c>
      <c r="P2165">
        <v>50</v>
      </c>
      <c r="Q2165">
        <v>50</v>
      </c>
      <c r="R2165">
        <v>40</v>
      </c>
      <c r="S2165">
        <v>60</v>
      </c>
      <c r="T2165">
        <v>60</v>
      </c>
      <c r="U2165">
        <v>70</v>
      </c>
      <c r="V2165">
        <v>70</v>
      </c>
      <c r="W2165">
        <v>70</v>
      </c>
      <c r="X2165">
        <v>80</v>
      </c>
      <c r="Y2165" s="145">
        <v>80</v>
      </c>
      <c r="Z2165">
        <v>80</v>
      </c>
      <c r="AA2165">
        <v>90</v>
      </c>
    </row>
    <row r="2166" spans="1:27" x14ac:dyDescent="0.2">
      <c r="A2166" s="89">
        <f>VLOOKUP(C2166,TabellenBDFS!$B$4:$C$2717,2,FALSE)</f>
        <v>298</v>
      </c>
      <c r="B2166" t="str">
        <f t="shared" si="36"/>
        <v>2987</v>
      </c>
      <c r="C2166" t="s">
        <v>563</v>
      </c>
      <c r="D2166">
        <v>7</v>
      </c>
      <c r="E2166">
        <v>140</v>
      </c>
      <c r="F2166">
        <v>160</v>
      </c>
      <c r="G2166">
        <v>180</v>
      </c>
      <c r="H2166">
        <v>130</v>
      </c>
      <c r="I2166">
        <v>90</v>
      </c>
      <c r="J2166">
        <v>100</v>
      </c>
      <c r="K2166">
        <v>110</v>
      </c>
      <c r="L2166">
        <v>110</v>
      </c>
      <c r="M2166">
        <v>100</v>
      </c>
      <c r="N2166">
        <v>120</v>
      </c>
      <c r="O2166">
        <v>130</v>
      </c>
      <c r="P2166">
        <v>140</v>
      </c>
      <c r="Q2166">
        <v>140</v>
      </c>
      <c r="R2166">
        <v>100</v>
      </c>
      <c r="S2166">
        <v>90</v>
      </c>
      <c r="T2166">
        <v>100</v>
      </c>
      <c r="U2166">
        <v>100</v>
      </c>
      <c r="V2166">
        <v>110</v>
      </c>
      <c r="W2166">
        <v>100</v>
      </c>
      <c r="X2166">
        <v>100</v>
      </c>
      <c r="Y2166" s="145">
        <v>100</v>
      </c>
      <c r="Z2166">
        <v>110</v>
      </c>
      <c r="AA2166">
        <v>110</v>
      </c>
    </row>
    <row r="2167" spans="1:27" x14ac:dyDescent="0.2">
      <c r="A2167" s="89">
        <f>VLOOKUP(C2167,TabellenBDFS!$B$4:$C$2717,2,FALSE)</f>
        <v>299</v>
      </c>
      <c r="B2167" t="str">
        <f t="shared" si="36"/>
        <v>2991</v>
      </c>
      <c r="C2167" t="s">
        <v>309</v>
      </c>
      <c r="D2167">
        <v>1</v>
      </c>
      <c r="E2167">
        <v>370</v>
      </c>
      <c r="F2167">
        <v>390</v>
      </c>
      <c r="G2167">
        <v>430</v>
      </c>
      <c r="H2167">
        <v>430</v>
      </c>
      <c r="I2167">
        <v>440</v>
      </c>
      <c r="J2167">
        <v>420</v>
      </c>
      <c r="K2167">
        <v>430</v>
      </c>
      <c r="L2167">
        <v>450</v>
      </c>
      <c r="M2167">
        <v>460</v>
      </c>
      <c r="N2167">
        <v>450</v>
      </c>
      <c r="O2167">
        <v>480</v>
      </c>
      <c r="P2167">
        <v>500</v>
      </c>
      <c r="Q2167">
        <v>520</v>
      </c>
      <c r="R2167">
        <v>540</v>
      </c>
      <c r="S2167">
        <v>540</v>
      </c>
      <c r="T2167">
        <v>540</v>
      </c>
      <c r="U2167">
        <v>530</v>
      </c>
      <c r="V2167">
        <v>590</v>
      </c>
      <c r="W2167">
        <v>600</v>
      </c>
      <c r="X2167">
        <v>620</v>
      </c>
      <c r="Y2167" s="145">
        <v>610</v>
      </c>
      <c r="Z2167">
        <v>640</v>
      </c>
      <c r="AA2167">
        <v>620</v>
      </c>
    </row>
    <row r="2168" spans="1:27" x14ac:dyDescent="0.2">
      <c r="A2168" s="89">
        <f>VLOOKUP(C2168,TabellenBDFS!$B$4:$C$2717,2,FALSE)</f>
        <v>299</v>
      </c>
      <c r="B2168" t="str">
        <f t="shared" si="36"/>
        <v>2992</v>
      </c>
      <c r="C2168" t="s">
        <v>309</v>
      </c>
      <c r="D2168">
        <v>2</v>
      </c>
      <c r="E2168">
        <v>40</v>
      </c>
      <c r="F2168">
        <v>50</v>
      </c>
      <c r="G2168">
        <v>50</v>
      </c>
      <c r="H2168">
        <v>60</v>
      </c>
      <c r="I2168">
        <v>60</v>
      </c>
      <c r="J2168">
        <v>60</v>
      </c>
      <c r="K2168">
        <v>60</v>
      </c>
      <c r="L2168">
        <v>60</v>
      </c>
      <c r="M2168">
        <v>60</v>
      </c>
      <c r="N2168">
        <v>60</v>
      </c>
      <c r="O2168">
        <v>60</v>
      </c>
      <c r="P2168">
        <v>60</v>
      </c>
      <c r="Q2168">
        <v>50</v>
      </c>
      <c r="R2168">
        <v>50</v>
      </c>
      <c r="S2168">
        <v>50</v>
      </c>
      <c r="T2168">
        <v>50</v>
      </c>
      <c r="U2168">
        <v>50</v>
      </c>
      <c r="V2168">
        <v>50</v>
      </c>
      <c r="W2168">
        <v>40</v>
      </c>
      <c r="X2168">
        <v>40</v>
      </c>
      <c r="Y2168" s="145">
        <v>40</v>
      </c>
      <c r="Z2168">
        <v>40</v>
      </c>
      <c r="AA2168">
        <v>40</v>
      </c>
    </row>
    <row r="2169" spans="1:27" x14ac:dyDescent="0.2">
      <c r="A2169" s="89">
        <f>VLOOKUP(C2169,TabellenBDFS!$B$4:$C$2717,2,FALSE)</f>
        <v>299</v>
      </c>
      <c r="B2169" t="str">
        <f t="shared" si="36"/>
        <v>2993</v>
      </c>
      <c r="C2169" t="s">
        <v>309</v>
      </c>
      <c r="D2169">
        <v>3</v>
      </c>
      <c r="E2169">
        <v>0</v>
      </c>
      <c r="F2169">
        <v>0</v>
      </c>
      <c r="G2169">
        <v>0</v>
      </c>
      <c r="H2169">
        <v>10</v>
      </c>
      <c r="I2169">
        <v>20</v>
      </c>
      <c r="J2169">
        <v>20</v>
      </c>
      <c r="K2169">
        <v>20</v>
      </c>
      <c r="L2169">
        <v>30</v>
      </c>
      <c r="M2169">
        <v>50</v>
      </c>
      <c r="N2169">
        <v>50</v>
      </c>
      <c r="O2169">
        <v>70</v>
      </c>
      <c r="P2169">
        <v>90</v>
      </c>
      <c r="Q2169">
        <v>100</v>
      </c>
      <c r="R2169">
        <v>110</v>
      </c>
      <c r="S2169">
        <v>120</v>
      </c>
      <c r="T2169">
        <v>130</v>
      </c>
      <c r="U2169">
        <v>130</v>
      </c>
      <c r="V2169">
        <v>160</v>
      </c>
      <c r="W2169">
        <v>160</v>
      </c>
      <c r="X2169">
        <v>190</v>
      </c>
      <c r="Y2169" s="145">
        <v>210</v>
      </c>
      <c r="Z2169">
        <v>220</v>
      </c>
      <c r="AA2169">
        <v>220</v>
      </c>
    </row>
    <row r="2170" spans="1:27" x14ac:dyDescent="0.2">
      <c r="A2170" s="89">
        <f>VLOOKUP(C2170,TabellenBDFS!$B$4:$C$2717,2,FALSE)</f>
        <v>299</v>
      </c>
      <c r="B2170" t="str">
        <f t="shared" si="36"/>
        <v>2994</v>
      </c>
      <c r="C2170" t="s">
        <v>309</v>
      </c>
      <c r="D2170">
        <v>4</v>
      </c>
      <c r="E2170">
        <v>0</v>
      </c>
      <c r="F2170">
        <v>0</v>
      </c>
      <c r="G2170">
        <v>0</v>
      </c>
      <c r="H2170">
        <v>0</v>
      </c>
      <c r="I2170">
        <v>0</v>
      </c>
      <c r="J2170">
        <v>10</v>
      </c>
      <c r="K2170">
        <v>10</v>
      </c>
      <c r="L2170">
        <v>10</v>
      </c>
      <c r="M2170">
        <v>10</v>
      </c>
      <c r="N2170">
        <v>10</v>
      </c>
      <c r="O2170">
        <v>10</v>
      </c>
      <c r="P2170">
        <v>10</v>
      </c>
      <c r="Q2170">
        <v>20</v>
      </c>
      <c r="R2170">
        <v>30</v>
      </c>
      <c r="S2170">
        <v>30</v>
      </c>
      <c r="T2170">
        <v>40</v>
      </c>
      <c r="U2170">
        <v>40</v>
      </c>
      <c r="V2170">
        <v>40</v>
      </c>
      <c r="W2170">
        <v>30</v>
      </c>
      <c r="X2170">
        <v>30</v>
      </c>
      <c r="Y2170" s="145">
        <v>40</v>
      </c>
      <c r="Z2170">
        <v>50</v>
      </c>
      <c r="AA2170">
        <v>40</v>
      </c>
    </row>
    <row r="2171" spans="1:27" x14ac:dyDescent="0.2">
      <c r="A2171" s="89">
        <f>VLOOKUP(C2171,TabellenBDFS!$B$4:$C$2717,2,FALSE)</f>
        <v>299</v>
      </c>
      <c r="B2171" t="str">
        <f t="shared" si="36"/>
        <v>2995</v>
      </c>
      <c r="C2171" t="s">
        <v>309</v>
      </c>
      <c r="D2171">
        <v>5</v>
      </c>
      <c r="E2171">
        <v>10</v>
      </c>
      <c r="F2171">
        <v>10</v>
      </c>
      <c r="G2171">
        <v>10</v>
      </c>
      <c r="H2171">
        <v>0</v>
      </c>
      <c r="I2171">
        <v>0</v>
      </c>
      <c r="J2171">
        <v>0</v>
      </c>
      <c r="K2171">
        <v>0</v>
      </c>
      <c r="L2171">
        <v>0</v>
      </c>
      <c r="M2171">
        <v>0</v>
      </c>
      <c r="N2171">
        <v>0</v>
      </c>
      <c r="O2171">
        <v>0</v>
      </c>
      <c r="P2171">
        <v>0</v>
      </c>
      <c r="Q2171">
        <v>0</v>
      </c>
      <c r="R2171">
        <v>0</v>
      </c>
      <c r="S2171">
        <v>0</v>
      </c>
      <c r="T2171">
        <v>0</v>
      </c>
      <c r="U2171">
        <v>0</v>
      </c>
      <c r="V2171">
        <v>0</v>
      </c>
      <c r="W2171">
        <v>0</v>
      </c>
      <c r="X2171">
        <v>0</v>
      </c>
      <c r="Y2171" s="145">
        <v>0</v>
      </c>
      <c r="Z2171">
        <v>0</v>
      </c>
      <c r="AA2171">
        <v>0</v>
      </c>
    </row>
    <row r="2172" spans="1:27" x14ac:dyDescent="0.2">
      <c r="A2172" s="89">
        <f>VLOOKUP(C2172,TabellenBDFS!$B$4:$C$2717,2,FALSE)</f>
        <v>299</v>
      </c>
      <c r="B2172" t="str">
        <f t="shared" si="36"/>
        <v>2996</v>
      </c>
      <c r="C2172" t="s">
        <v>309</v>
      </c>
      <c r="D2172">
        <v>6</v>
      </c>
      <c r="E2172">
        <v>140</v>
      </c>
      <c r="F2172">
        <v>140</v>
      </c>
      <c r="G2172">
        <v>150</v>
      </c>
      <c r="H2172">
        <v>150</v>
      </c>
      <c r="I2172">
        <v>150</v>
      </c>
      <c r="J2172">
        <v>150</v>
      </c>
      <c r="K2172">
        <v>140</v>
      </c>
      <c r="L2172">
        <v>150</v>
      </c>
      <c r="M2172">
        <v>150</v>
      </c>
      <c r="N2172">
        <v>140</v>
      </c>
      <c r="O2172">
        <v>150</v>
      </c>
      <c r="P2172">
        <v>150</v>
      </c>
      <c r="Q2172">
        <v>150</v>
      </c>
      <c r="R2172">
        <v>150</v>
      </c>
      <c r="S2172">
        <v>160</v>
      </c>
      <c r="T2172">
        <v>150</v>
      </c>
      <c r="U2172">
        <v>140</v>
      </c>
      <c r="V2172">
        <v>150</v>
      </c>
      <c r="W2172">
        <v>150</v>
      </c>
      <c r="X2172">
        <v>150</v>
      </c>
      <c r="Y2172" s="145">
        <v>140</v>
      </c>
      <c r="Z2172">
        <v>140</v>
      </c>
      <c r="AA2172">
        <v>140</v>
      </c>
    </row>
    <row r="2173" spans="1:27" x14ac:dyDescent="0.2">
      <c r="A2173" s="89">
        <f>VLOOKUP(C2173,TabellenBDFS!$B$4:$C$2717,2,FALSE)</f>
        <v>299</v>
      </c>
      <c r="B2173" t="str">
        <f t="shared" si="36"/>
        <v>2997</v>
      </c>
      <c r="C2173" t="s">
        <v>309</v>
      </c>
      <c r="D2173">
        <v>7</v>
      </c>
      <c r="E2173">
        <v>200</v>
      </c>
      <c r="F2173">
        <v>200</v>
      </c>
      <c r="G2173">
        <v>220</v>
      </c>
      <c r="H2173">
        <v>210</v>
      </c>
      <c r="I2173">
        <v>210</v>
      </c>
      <c r="J2173">
        <v>190</v>
      </c>
      <c r="K2173">
        <v>200</v>
      </c>
      <c r="L2173">
        <v>200</v>
      </c>
      <c r="M2173">
        <v>190</v>
      </c>
      <c r="N2173">
        <v>190</v>
      </c>
      <c r="O2173">
        <v>190</v>
      </c>
      <c r="P2173">
        <v>190</v>
      </c>
      <c r="Q2173">
        <v>200</v>
      </c>
      <c r="R2173">
        <v>190</v>
      </c>
      <c r="S2173">
        <v>180</v>
      </c>
      <c r="T2173">
        <v>190</v>
      </c>
      <c r="U2173">
        <v>180</v>
      </c>
      <c r="V2173">
        <v>210</v>
      </c>
      <c r="W2173">
        <v>220</v>
      </c>
      <c r="X2173">
        <v>210</v>
      </c>
      <c r="Y2173" s="145">
        <v>180</v>
      </c>
      <c r="Z2173">
        <v>200</v>
      </c>
      <c r="AA2173">
        <v>190</v>
      </c>
    </row>
    <row r="2174" spans="1:27" x14ac:dyDescent="0.2">
      <c r="A2174" s="89">
        <f>VLOOKUP(C2174,TabellenBDFS!$B$4:$C$2717,2,FALSE)</f>
        <v>300</v>
      </c>
      <c r="B2174" t="str">
        <f t="shared" si="36"/>
        <v>3001</v>
      </c>
      <c r="C2174" t="s">
        <v>310</v>
      </c>
      <c r="D2174">
        <v>1</v>
      </c>
      <c r="E2174">
        <v>70</v>
      </c>
      <c r="F2174">
        <v>80</v>
      </c>
      <c r="G2174">
        <v>70</v>
      </c>
      <c r="H2174">
        <v>80</v>
      </c>
      <c r="I2174">
        <v>80</v>
      </c>
      <c r="J2174">
        <v>70</v>
      </c>
      <c r="K2174">
        <v>70</v>
      </c>
      <c r="L2174">
        <v>60</v>
      </c>
      <c r="M2174">
        <v>60</v>
      </c>
      <c r="N2174">
        <v>70</v>
      </c>
      <c r="O2174">
        <v>70</v>
      </c>
      <c r="P2174">
        <v>70</v>
      </c>
      <c r="Q2174">
        <v>80</v>
      </c>
      <c r="R2174">
        <v>80</v>
      </c>
      <c r="S2174">
        <v>80</v>
      </c>
      <c r="T2174">
        <v>90</v>
      </c>
      <c r="U2174">
        <v>90</v>
      </c>
      <c r="V2174">
        <v>90</v>
      </c>
      <c r="W2174">
        <v>90</v>
      </c>
      <c r="X2174">
        <v>100</v>
      </c>
      <c r="Y2174" s="145">
        <v>90</v>
      </c>
      <c r="Z2174">
        <v>90</v>
      </c>
      <c r="AA2174">
        <v>90</v>
      </c>
    </row>
    <row r="2175" spans="1:27" x14ac:dyDescent="0.2">
      <c r="A2175" s="89">
        <f>VLOOKUP(C2175,TabellenBDFS!$B$4:$C$2717,2,FALSE)</f>
        <v>300</v>
      </c>
      <c r="B2175" t="str">
        <f t="shared" si="36"/>
        <v>3002</v>
      </c>
      <c r="C2175" t="s">
        <v>310</v>
      </c>
      <c r="D2175">
        <v>2</v>
      </c>
      <c r="E2175">
        <v>10</v>
      </c>
      <c r="F2175">
        <v>10</v>
      </c>
      <c r="G2175">
        <v>0</v>
      </c>
      <c r="H2175">
        <v>0</v>
      </c>
      <c r="I2175">
        <v>0</v>
      </c>
      <c r="J2175">
        <v>0</v>
      </c>
      <c r="K2175">
        <v>0</v>
      </c>
      <c r="L2175">
        <v>0</v>
      </c>
      <c r="M2175">
        <v>0</v>
      </c>
      <c r="N2175">
        <v>0</v>
      </c>
      <c r="O2175">
        <v>0</v>
      </c>
      <c r="P2175">
        <v>0</v>
      </c>
      <c r="Q2175">
        <v>0</v>
      </c>
      <c r="R2175">
        <v>0</v>
      </c>
      <c r="S2175">
        <v>0</v>
      </c>
      <c r="T2175">
        <v>0</v>
      </c>
      <c r="U2175">
        <v>0</v>
      </c>
      <c r="V2175">
        <v>0</v>
      </c>
      <c r="W2175">
        <v>0</v>
      </c>
      <c r="X2175">
        <v>0</v>
      </c>
      <c r="Y2175" s="145">
        <v>0</v>
      </c>
      <c r="Z2175">
        <v>0</v>
      </c>
      <c r="AA2175">
        <v>0</v>
      </c>
    </row>
    <row r="2176" spans="1:27" x14ac:dyDescent="0.2">
      <c r="A2176" s="89">
        <f>VLOOKUP(C2176,TabellenBDFS!$B$4:$C$2717,2,FALSE)</f>
        <v>300</v>
      </c>
      <c r="B2176" t="str">
        <f t="shared" si="36"/>
        <v>3003</v>
      </c>
      <c r="C2176" t="s">
        <v>310</v>
      </c>
      <c r="D2176">
        <v>3</v>
      </c>
      <c r="E2176">
        <v>0</v>
      </c>
      <c r="F2176">
        <v>0</v>
      </c>
      <c r="G2176">
        <v>0</v>
      </c>
      <c r="H2176">
        <v>0</v>
      </c>
      <c r="I2176">
        <v>0</v>
      </c>
      <c r="J2176">
        <v>0</v>
      </c>
      <c r="K2176">
        <v>0</v>
      </c>
      <c r="L2176">
        <v>0</v>
      </c>
      <c r="M2176">
        <v>0</v>
      </c>
      <c r="N2176">
        <v>10</v>
      </c>
      <c r="O2176">
        <v>10</v>
      </c>
      <c r="P2176">
        <v>10</v>
      </c>
      <c r="Q2176">
        <v>10</v>
      </c>
      <c r="R2176">
        <v>10</v>
      </c>
      <c r="S2176">
        <v>10</v>
      </c>
      <c r="T2176">
        <v>10</v>
      </c>
      <c r="U2176">
        <v>10</v>
      </c>
      <c r="V2176">
        <v>10</v>
      </c>
      <c r="W2176">
        <v>10</v>
      </c>
      <c r="X2176">
        <v>10</v>
      </c>
      <c r="Y2176" s="145">
        <v>10</v>
      </c>
      <c r="Z2176">
        <v>10</v>
      </c>
      <c r="AA2176">
        <v>10</v>
      </c>
    </row>
    <row r="2177" spans="1:27" x14ac:dyDescent="0.2">
      <c r="A2177" s="89">
        <f>VLOOKUP(C2177,TabellenBDFS!$B$4:$C$2717,2,FALSE)</f>
        <v>300</v>
      </c>
      <c r="B2177" t="str">
        <f t="shared" si="36"/>
        <v>3004</v>
      </c>
      <c r="C2177" t="s">
        <v>310</v>
      </c>
      <c r="D2177">
        <v>4</v>
      </c>
      <c r="E2177">
        <v>0</v>
      </c>
      <c r="F2177">
        <v>0</v>
      </c>
      <c r="G2177">
        <v>0</v>
      </c>
      <c r="H2177">
        <v>0</v>
      </c>
      <c r="I2177">
        <v>0</v>
      </c>
      <c r="J2177">
        <v>0</v>
      </c>
      <c r="K2177">
        <v>0</v>
      </c>
      <c r="L2177">
        <v>0</v>
      </c>
      <c r="M2177">
        <v>0</v>
      </c>
      <c r="N2177">
        <v>0</v>
      </c>
      <c r="O2177">
        <v>0</v>
      </c>
      <c r="P2177">
        <v>0</v>
      </c>
      <c r="Q2177">
        <v>0</v>
      </c>
      <c r="R2177">
        <v>0</v>
      </c>
      <c r="S2177">
        <v>10</v>
      </c>
      <c r="T2177">
        <v>10</v>
      </c>
      <c r="U2177">
        <v>0</v>
      </c>
      <c r="V2177">
        <v>0</v>
      </c>
      <c r="W2177">
        <v>10</v>
      </c>
      <c r="X2177">
        <v>10</v>
      </c>
      <c r="Y2177" s="145">
        <v>0</v>
      </c>
      <c r="Z2177">
        <v>0</v>
      </c>
      <c r="AA2177">
        <v>0</v>
      </c>
    </row>
    <row r="2178" spans="1:27" x14ac:dyDescent="0.2">
      <c r="A2178" s="89">
        <f>VLOOKUP(C2178,TabellenBDFS!$B$4:$C$2717,2,FALSE)</f>
        <v>300</v>
      </c>
      <c r="B2178" t="str">
        <f t="shared" si="36"/>
        <v>3005</v>
      </c>
      <c r="C2178" t="s">
        <v>310</v>
      </c>
      <c r="D2178">
        <v>5</v>
      </c>
      <c r="E2178">
        <v>0</v>
      </c>
      <c r="F2178">
        <v>0</v>
      </c>
      <c r="G2178">
        <v>0</v>
      </c>
      <c r="H2178">
        <v>0</v>
      </c>
      <c r="I2178">
        <v>0</v>
      </c>
      <c r="J2178">
        <v>0</v>
      </c>
      <c r="K2178">
        <v>0</v>
      </c>
      <c r="L2178">
        <v>0</v>
      </c>
      <c r="M2178">
        <v>0</v>
      </c>
      <c r="N2178">
        <v>0</v>
      </c>
      <c r="O2178">
        <v>0</v>
      </c>
      <c r="P2178">
        <v>0</v>
      </c>
      <c r="Q2178">
        <v>0</v>
      </c>
      <c r="R2178">
        <v>0</v>
      </c>
      <c r="S2178">
        <v>0</v>
      </c>
      <c r="T2178">
        <v>0</v>
      </c>
      <c r="U2178">
        <v>0</v>
      </c>
      <c r="V2178">
        <v>0</v>
      </c>
      <c r="W2178">
        <v>0</v>
      </c>
      <c r="X2178">
        <v>0</v>
      </c>
      <c r="Y2178" s="145">
        <v>0</v>
      </c>
      <c r="Z2178">
        <v>0</v>
      </c>
      <c r="AA2178">
        <v>0</v>
      </c>
    </row>
    <row r="2179" spans="1:27" x14ac:dyDescent="0.2">
      <c r="A2179" s="89">
        <f>VLOOKUP(C2179,TabellenBDFS!$B$4:$C$2717,2,FALSE)</f>
        <v>300</v>
      </c>
      <c r="B2179" t="str">
        <f t="shared" si="36"/>
        <v>3006</v>
      </c>
      <c r="C2179" t="s">
        <v>310</v>
      </c>
      <c r="D2179">
        <v>6</v>
      </c>
      <c r="E2179">
        <v>40</v>
      </c>
      <c r="F2179">
        <v>50</v>
      </c>
      <c r="G2179">
        <v>40</v>
      </c>
      <c r="H2179">
        <v>40</v>
      </c>
      <c r="I2179">
        <v>40</v>
      </c>
      <c r="J2179">
        <v>40</v>
      </c>
      <c r="K2179">
        <v>40</v>
      </c>
      <c r="L2179">
        <v>40</v>
      </c>
      <c r="M2179">
        <v>40</v>
      </c>
      <c r="N2179">
        <v>40</v>
      </c>
      <c r="O2179">
        <v>40</v>
      </c>
      <c r="P2179">
        <v>40</v>
      </c>
      <c r="Q2179">
        <v>50</v>
      </c>
      <c r="R2179">
        <v>50</v>
      </c>
      <c r="S2179">
        <v>50</v>
      </c>
      <c r="T2179">
        <v>50</v>
      </c>
      <c r="U2179">
        <v>50</v>
      </c>
      <c r="V2179">
        <v>50</v>
      </c>
      <c r="W2179">
        <v>50</v>
      </c>
      <c r="X2179">
        <v>50</v>
      </c>
      <c r="Y2179" s="145">
        <v>50</v>
      </c>
      <c r="Z2179">
        <v>60</v>
      </c>
      <c r="AA2179">
        <v>50</v>
      </c>
    </row>
    <row r="2180" spans="1:27" x14ac:dyDescent="0.2">
      <c r="A2180" s="89">
        <f>VLOOKUP(C2180,TabellenBDFS!$B$4:$C$2717,2,FALSE)</f>
        <v>300</v>
      </c>
      <c r="B2180" t="str">
        <f t="shared" si="36"/>
        <v>3007</v>
      </c>
      <c r="C2180" t="s">
        <v>310</v>
      </c>
      <c r="D2180">
        <v>7</v>
      </c>
      <c r="E2180">
        <v>20</v>
      </c>
      <c r="F2180">
        <v>30</v>
      </c>
      <c r="G2180">
        <v>30</v>
      </c>
      <c r="H2180">
        <v>30</v>
      </c>
      <c r="I2180">
        <v>30</v>
      </c>
      <c r="J2180">
        <v>30</v>
      </c>
      <c r="K2180">
        <v>20</v>
      </c>
      <c r="L2180">
        <v>20</v>
      </c>
      <c r="M2180">
        <v>20</v>
      </c>
      <c r="N2180">
        <v>20</v>
      </c>
      <c r="O2180">
        <v>20</v>
      </c>
      <c r="P2180">
        <v>20</v>
      </c>
      <c r="Q2180">
        <v>20</v>
      </c>
      <c r="R2180">
        <v>20</v>
      </c>
      <c r="S2180">
        <v>20</v>
      </c>
      <c r="T2180">
        <v>20</v>
      </c>
      <c r="U2180">
        <v>20</v>
      </c>
      <c r="V2180">
        <v>30</v>
      </c>
      <c r="W2180">
        <v>20</v>
      </c>
      <c r="X2180">
        <v>20</v>
      </c>
      <c r="Y2180" s="145">
        <v>20</v>
      </c>
      <c r="Z2180">
        <v>20</v>
      </c>
      <c r="AA2180">
        <v>20</v>
      </c>
    </row>
    <row r="2181" spans="1:27" x14ac:dyDescent="0.2">
      <c r="A2181" s="89">
        <f>VLOOKUP(C2181,TabellenBDFS!$B$4:$C$2717,2,FALSE)</f>
        <v>301</v>
      </c>
      <c r="B2181" t="str">
        <f t="shared" si="36"/>
        <v>3011</v>
      </c>
      <c r="C2181" t="s">
        <v>311</v>
      </c>
      <c r="D2181">
        <v>1</v>
      </c>
      <c r="E2181">
        <v>1070</v>
      </c>
      <c r="F2181">
        <v>1060</v>
      </c>
      <c r="G2181">
        <v>1070</v>
      </c>
      <c r="H2181">
        <v>1230</v>
      </c>
      <c r="I2181">
        <v>1230</v>
      </c>
      <c r="J2181">
        <v>1280</v>
      </c>
      <c r="K2181">
        <v>1260</v>
      </c>
      <c r="L2181">
        <v>1320</v>
      </c>
      <c r="M2181">
        <v>1340</v>
      </c>
      <c r="N2181">
        <v>1320</v>
      </c>
      <c r="O2181">
        <v>1270</v>
      </c>
      <c r="P2181">
        <v>1300</v>
      </c>
      <c r="Q2181">
        <v>1380</v>
      </c>
      <c r="R2181">
        <v>1410</v>
      </c>
      <c r="S2181">
        <v>1470</v>
      </c>
      <c r="T2181">
        <v>1520</v>
      </c>
      <c r="U2181">
        <v>1590</v>
      </c>
      <c r="V2181">
        <v>1630</v>
      </c>
      <c r="W2181">
        <v>1590</v>
      </c>
      <c r="X2181">
        <v>1600</v>
      </c>
      <c r="Y2181" s="145">
        <v>1800</v>
      </c>
      <c r="Z2181">
        <v>1780</v>
      </c>
      <c r="AA2181">
        <v>1750</v>
      </c>
    </row>
    <row r="2182" spans="1:27" x14ac:dyDescent="0.2">
      <c r="A2182" s="89">
        <f>VLOOKUP(C2182,TabellenBDFS!$B$4:$C$2717,2,FALSE)</f>
        <v>301</v>
      </c>
      <c r="B2182" t="str">
        <f t="shared" si="36"/>
        <v>3012</v>
      </c>
      <c r="C2182" t="s">
        <v>311</v>
      </c>
      <c r="D2182">
        <v>2</v>
      </c>
      <c r="E2182">
        <v>230</v>
      </c>
      <c r="F2182">
        <v>230</v>
      </c>
      <c r="G2182">
        <v>240</v>
      </c>
      <c r="H2182">
        <v>250</v>
      </c>
      <c r="I2182">
        <v>220</v>
      </c>
      <c r="J2182">
        <v>200</v>
      </c>
      <c r="K2182">
        <v>200</v>
      </c>
      <c r="L2182">
        <v>190</v>
      </c>
      <c r="M2182">
        <v>180</v>
      </c>
      <c r="N2182">
        <v>170</v>
      </c>
      <c r="O2182">
        <v>160</v>
      </c>
      <c r="P2182">
        <v>150</v>
      </c>
      <c r="Q2182">
        <v>150</v>
      </c>
      <c r="R2182">
        <v>140</v>
      </c>
      <c r="S2182">
        <v>130</v>
      </c>
      <c r="T2182">
        <v>130</v>
      </c>
      <c r="U2182">
        <v>120</v>
      </c>
      <c r="V2182">
        <v>110</v>
      </c>
      <c r="W2182">
        <v>100</v>
      </c>
      <c r="X2182">
        <v>100</v>
      </c>
      <c r="Y2182" s="145">
        <v>100</v>
      </c>
      <c r="Z2182">
        <v>100</v>
      </c>
      <c r="AA2182">
        <v>90</v>
      </c>
    </row>
    <row r="2183" spans="1:27" x14ac:dyDescent="0.2">
      <c r="A2183" s="89">
        <f>VLOOKUP(C2183,TabellenBDFS!$B$4:$C$2717,2,FALSE)</f>
        <v>301</v>
      </c>
      <c r="B2183" t="str">
        <f t="shared" si="36"/>
        <v>3013</v>
      </c>
      <c r="C2183" t="s">
        <v>311</v>
      </c>
      <c r="D2183">
        <v>3</v>
      </c>
      <c r="E2183">
        <v>0</v>
      </c>
      <c r="F2183">
        <v>10</v>
      </c>
      <c r="G2183">
        <v>20</v>
      </c>
      <c r="H2183">
        <v>70</v>
      </c>
      <c r="I2183">
        <v>70</v>
      </c>
      <c r="J2183">
        <v>90</v>
      </c>
      <c r="K2183">
        <v>110</v>
      </c>
      <c r="L2183">
        <v>140</v>
      </c>
      <c r="M2183">
        <v>150</v>
      </c>
      <c r="N2183">
        <v>150</v>
      </c>
      <c r="O2183">
        <v>140</v>
      </c>
      <c r="P2183">
        <v>150</v>
      </c>
      <c r="Q2183">
        <v>180</v>
      </c>
      <c r="R2183">
        <v>220</v>
      </c>
      <c r="S2183">
        <v>250</v>
      </c>
      <c r="T2183">
        <v>280</v>
      </c>
      <c r="U2183">
        <v>280</v>
      </c>
      <c r="V2183">
        <v>300</v>
      </c>
      <c r="W2183">
        <v>300</v>
      </c>
      <c r="X2183">
        <v>320</v>
      </c>
      <c r="Y2183" s="145">
        <v>350</v>
      </c>
      <c r="Z2183">
        <v>340</v>
      </c>
      <c r="AA2183">
        <v>360</v>
      </c>
    </row>
    <row r="2184" spans="1:27" x14ac:dyDescent="0.2">
      <c r="A2184" s="89">
        <f>VLOOKUP(C2184,TabellenBDFS!$B$4:$C$2717,2,FALSE)</f>
        <v>301</v>
      </c>
      <c r="B2184" t="str">
        <f t="shared" si="36"/>
        <v>3014</v>
      </c>
      <c r="C2184" t="s">
        <v>311</v>
      </c>
      <c r="D2184">
        <v>4</v>
      </c>
      <c r="E2184">
        <v>0</v>
      </c>
      <c r="F2184">
        <v>0</v>
      </c>
      <c r="G2184">
        <v>0</v>
      </c>
      <c r="H2184">
        <v>0</v>
      </c>
      <c r="I2184">
        <v>0</v>
      </c>
      <c r="J2184">
        <v>10</v>
      </c>
      <c r="K2184">
        <v>20</v>
      </c>
      <c r="L2184">
        <v>30</v>
      </c>
      <c r="M2184">
        <v>30</v>
      </c>
      <c r="N2184">
        <v>30</v>
      </c>
      <c r="O2184">
        <v>30</v>
      </c>
      <c r="P2184">
        <v>30</v>
      </c>
      <c r="Q2184">
        <v>30</v>
      </c>
      <c r="R2184">
        <v>40</v>
      </c>
      <c r="S2184">
        <v>80</v>
      </c>
      <c r="T2184">
        <v>90</v>
      </c>
      <c r="U2184">
        <v>110</v>
      </c>
      <c r="V2184">
        <v>100</v>
      </c>
      <c r="W2184">
        <v>80</v>
      </c>
      <c r="X2184">
        <v>90</v>
      </c>
      <c r="Y2184" s="145">
        <v>120</v>
      </c>
      <c r="Z2184">
        <v>120</v>
      </c>
      <c r="AA2184">
        <v>110</v>
      </c>
    </row>
    <row r="2185" spans="1:27" x14ac:dyDescent="0.2">
      <c r="A2185" s="89">
        <f>VLOOKUP(C2185,TabellenBDFS!$B$4:$C$2717,2,FALSE)</f>
        <v>301</v>
      </c>
      <c r="B2185" t="str">
        <f t="shared" si="36"/>
        <v>3015</v>
      </c>
      <c r="C2185" t="s">
        <v>311</v>
      </c>
      <c r="D2185">
        <v>5</v>
      </c>
      <c r="E2185">
        <v>30</v>
      </c>
      <c r="F2185">
        <v>30</v>
      </c>
      <c r="G2185">
        <v>30</v>
      </c>
      <c r="H2185">
        <v>40</v>
      </c>
      <c r="I2185">
        <v>50</v>
      </c>
      <c r="J2185">
        <v>50</v>
      </c>
      <c r="K2185">
        <v>50</v>
      </c>
      <c r="L2185">
        <v>50</v>
      </c>
      <c r="M2185">
        <v>40</v>
      </c>
      <c r="N2185">
        <v>50</v>
      </c>
      <c r="O2185">
        <v>50</v>
      </c>
      <c r="P2185">
        <v>60</v>
      </c>
      <c r="Q2185">
        <v>90</v>
      </c>
      <c r="R2185">
        <v>90</v>
      </c>
      <c r="S2185">
        <v>90</v>
      </c>
      <c r="T2185">
        <v>80</v>
      </c>
      <c r="U2185">
        <v>100</v>
      </c>
      <c r="V2185">
        <v>110</v>
      </c>
      <c r="W2185">
        <v>110</v>
      </c>
      <c r="X2185">
        <v>110</v>
      </c>
      <c r="Y2185" s="145">
        <v>120</v>
      </c>
      <c r="Z2185">
        <v>110</v>
      </c>
      <c r="AA2185">
        <v>100</v>
      </c>
    </row>
    <row r="2186" spans="1:27" x14ac:dyDescent="0.2">
      <c r="A2186" s="89">
        <f>VLOOKUP(C2186,TabellenBDFS!$B$4:$C$2717,2,FALSE)</f>
        <v>301</v>
      </c>
      <c r="B2186" t="str">
        <f t="shared" si="36"/>
        <v>3016</v>
      </c>
      <c r="C2186" t="s">
        <v>311</v>
      </c>
      <c r="D2186">
        <v>6</v>
      </c>
      <c r="E2186">
        <v>520</v>
      </c>
      <c r="F2186">
        <v>510</v>
      </c>
      <c r="G2186">
        <v>500</v>
      </c>
      <c r="H2186">
        <v>540</v>
      </c>
      <c r="I2186">
        <v>550</v>
      </c>
      <c r="J2186">
        <v>570</v>
      </c>
      <c r="K2186">
        <v>560</v>
      </c>
      <c r="L2186">
        <v>560</v>
      </c>
      <c r="M2186">
        <v>580</v>
      </c>
      <c r="N2186">
        <v>570</v>
      </c>
      <c r="O2186">
        <v>580</v>
      </c>
      <c r="P2186">
        <v>590</v>
      </c>
      <c r="Q2186">
        <v>600</v>
      </c>
      <c r="R2186">
        <v>600</v>
      </c>
      <c r="S2186">
        <v>570</v>
      </c>
      <c r="T2186">
        <v>570</v>
      </c>
      <c r="U2186">
        <v>610</v>
      </c>
      <c r="V2186">
        <v>630</v>
      </c>
      <c r="W2186">
        <v>640</v>
      </c>
      <c r="X2186">
        <v>600</v>
      </c>
      <c r="Y2186" s="145">
        <v>700</v>
      </c>
      <c r="Z2186">
        <v>690</v>
      </c>
      <c r="AA2186">
        <v>660</v>
      </c>
    </row>
    <row r="2187" spans="1:27" x14ac:dyDescent="0.2">
      <c r="A2187" s="89">
        <f>VLOOKUP(C2187,TabellenBDFS!$B$4:$C$2717,2,FALSE)</f>
        <v>301</v>
      </c>
      <c r="B2187" t="str">
        <f t="shared" ref="B2187:B2250" si="37">CONCATENATE(A2187,D2187)</f>
        <v>3017</v>
      </c>
      <c r="C2187" t="s">
        <v>311</v>
      </c>
      <c r="D2187">
        <v>7</v>
      </c>
      <c r="E2187">
        <v>290</v>
      </c>
      <c r="F2187">
        <v>280</v>
      </c>
      <c r="G2187">
        <v>290</v>
      </c>
      <c r="H2187">
        <v>330</v>
      </c>
      <c r="I2187">
        <v>340</v>
      </c>
      <c r="J2187">
        <v>360</v>
      </c>
      <c r="K2187">
        <v>330</v>
      </c>
      <c r="L2187">
        <v>350</v>
      </c>
      <c r="M2187">
        <v>350</v>
      </c>
      <c r="N2187">
        <v>340</v>
      </c>
      <c r="O2187">
        <v>320</v>
      </c>
      <c r="P2187">
        <v>320</v>
      </c>
      <c r="Q2187">
        <v>330</v>
      </c>
      <c r="R2187">
        <v>320</v>
      </c>
      <c r="S2187">
        <v>360</v>
      </c>
      <c r="T2187">
        <v>380</v>
      </c>
      <c r="U2187">
        <v>380</v>
      </c>
      <c r="V2187">
        <v>390</v>
      </c>
      <c r="W2187">
        <v>360</v>
      </c>
      <c r="X2187">
        <v>380</v>
      </c>
      <c r="Y2187" s="145">
        <v>420</v>
      </c>
      <c r="Z2187">
        <v>430</v>
      </c>
      <c r="AA2187">
        <v>430</v>
      </c>
    </row>
    <row r="2188" spans="1:27" x14ac:dyDescent="0.2">
      <c r="A2188" s="89">
        <f>VLOOKUP(C2188,TabellenBDFS!$B$4:$C$2717,2,FALSE)</f>
        <v>48</v>
      </c>
      <c r="B2188" t="str">
        <f t="shared" si="37"/>
        <v>481</v>
      </c>
      <c r="C2188" t="s">
        <v>50</v>
      </c>
      <c r="D2188">
        <v>1</v>
      </c>
      <c r="E2188">
        <v>50</v>
      </c>
      <c r="F2188">
        <v>40</v>
      </c>
      <c r="G2188">
        <v>50</v>
      </c>
      <c r="H2188">
        <v>50</v>
      </c>
      <c r="I2188">
        <v>60</v>
      </c>
      <c r="J2188">
        <v>70</v>
      </c>
      <c r="K2188">
        <v>70</v>
      </c>
      <c r="L2188">
        <v>80</v>
      </c>
      <c r="M2188">
        <v>70</v>
      </c>
      <c r="N2188">
        <v>70</v>
      </c>
      <c r="O2188">
        <v>70</v>
      </c>
      <c r="P2188">
        <v>60</v>
      </c>
      <c r="Q2188">
        <v>60</v>
      </c>
      <c r="R2188">
        <v>60</v>
      </c>
      <c r="S2188">
        <v>60</v>
      </c>
      <c r="T2188">
        <v>60</v>
      </c>
      <c r="U2188">
        <v>80</v>
      </c>
      <c r="V2188">
        <v>80</v>
      </c>
      <c r="W2188">
        <v>80</v>
      </c>
      <c r="X2188">
        <v>70</v>
      </c>
      <c r="Y2188" s="145">
        <v>70</v>
      </c>
      <c r="Z2188">
        <v>70</v>
      </c>
      <c r="AA2188">
        <v>70</v>
      </c>
    </row>
    <row r="2189" spans="1:27" x14ac:dyDescent="0.2">
      <c r="A2189" s="89">
        <f>VLOOKUP(C2189,TabellenBDFS!$B$4:$C$2717,2,FALSE)</f>
        <v>48</v>
      </c>
      <c r="B2189" t="str">
        <f t="shared" si="37"/>
        <v>482</v>
      </c>
      <c r="C2189" t="s">
        <v>50</v>
      </c>
      <c r="D2189">
        <v>2</v>
      </c>
      <c r="E2189">
        <v>10</v>
      </c>
      <c r="F2189">
        <v>10</v>
      </c>
      <c r="G2189">
        <v>10</v>
      </c>
      <c r="H2189">
        <v>10</v>
      </c>
      <c r="I2189">
        <v>10</v>
      </c>
      <c r="J2189">
        <v>10</v>
      </c>
      <c r="K2189">
        <v>10</v>
      </c>
      <c r="L2189">
        <v>10</v>
      </c>
      <c r="M2189">
        <v>10</v>
      </c>
      <c r="N2189">
        <v>10</v>
      </c>
      <c r="O2189">
        <v>10</v>
      </c>
      <c r="P2189">
        <v>10</v>
      </c>
      <c r="Q2189">
        <v>0</v>
      </c>
      <c r="R2189">
        <v>0</v>
      </c>
      <c r="S2189">
        <v>0</v>
      </c>
      <c r="T2189">
        <v>0</v>
      </c>
      <c r="U2189">
        <v>0</v>
      </c>
      <c r="V2189">
        <v>0</v>
      </c>
      <c r="W2189">
        <v>0</v>
      </c>
      <c r="X2189">
        <v>0</v>
      </c>
      <c r="Y2189" s="145">
        <v>0</v>
      </c>
      <c r="Z2189">
        <v>0</v>
      </c>
      <c r="AA2189">
        <v>0</v>
      </c>
    </row>
    <row r="2190" spans="1:27" x14ac:dyDescent="0.2">
      <c r="A2190" s="89">
        <f>VLOOKUP(C2190,TabellenBDFS!$B$4:$C$2717,2,FALSE)</f>
        <v>48</v>
      </c>
      <c r="B2190" t="str">
        <f t="shared" si="37"/>
        <v>483</v>
      </c>
      <c r="C2190" t="s">
        <v>50</v>
      </c>
      <c r="D2190">
        <v>3</v>
      </c>
      <c r="E2190">
        <v>0</v>
      </c>
      <c r="F2190">
        <v>0</v>
      </c>
      <c r="G2190">
        <v>0</v>
      </c>
      <c r="H2190">
        <v>0</v>
      </c>
      <c r="I2190">
        <v>10</v>
      </c>
      <c r="J2190">
        <v>20</v>
      </c>
      <c r="K2190">
        <v>10</v>
      </c>
      <c r="L2190">
        <v>20</v>
      </c>
      <c r="M2190">
        <v>20</v>
      </c>
      <c r="N2190">
        <v>10</v>
      </c>
      <c r="O2190">
        <v>10</v>
      </c>
      <c r="P2190">
        <v>10</v>
      </c>
      <c r="Q2190">
        <v>10</v>
      </c>
      <c r="R2190">
        <v>20</v>
      </c>
      <c r="S2190">
        <v>20</v>
      </c>
      <c r="T2190">
        <v>20</v>
      </c>
      <c r="U2190">
        <v>20</v>
      </c>
      <c r="V2190">
        <v>20</v>
      </c>
      <c r="W2190">
        <v>10</v>
      </c>
      <c r="X2190">
        <v>10</v>
      </c>
      <c r="Y2190" s="145">
        <v>10</v>
      </c>
      <c r="Z2190">
        <v>10</v>
      </c>
      <c r="AA2190">
        <v>10</v>
      </c>
    </row>
    <row r="2191" spans="1:27" x14ac:dyDescent="0.2">
      <c r="A2191" s="89">
        <f>VLOOKUP(C2191,TabellenBDFS!$B$4:$C$2717,2,FALSE)</f>
        <v>48</v>
      </c>
      <c r="B2191" t="str">
        <f t="shared" si="37"/>
        <v>484</v>
      </c>
      <c r="C2191" t="s">
        <v>50</v>
      </c>
      <c r="D2191">
        <v>4</v>
      </c>
      <c r="E2191">
        <v>0</v>
      </c>
      <c r="F2191">
        <v>0</v>
      </c>
      <c r="G2191">
        <v>0</v>
      </c>
      <c r="H2191">
        <v>0</v>
      </c>
      <c r="I2191">
        <v>0</v>
      </c>
      <c r="J2191">
        <v>10</v>
      </c>
      <c r="K2191">
        <v>10</v>
      </c>
      <c r="L2191">
        <v>10</v>
      </c>
      <c r="M2191">
        <v>10</v>
      </c>
      <c r="N2191">
        <v>0</v>
      </c>
      <c r="O2191">
        <v>10</v>
      </c>
      <c r="P2191">
        <v>0</v>
      </c>
      <c r="Q2191">
        <v>0</v>
      </c>
      <c r="R2191">
        <v>10</v>
      </c>
      <c r="S2191">
        <v>0</v>
      </c>
      <c r="T2191">
        <v>0</v>
      </c>
      <c r="U2191">
        <v>10</v>
      </c>
      <c r="V2191">
        <v>0</v>
      </c>
      <c r="W2191">
        <v>0</v>
      </c>
      <c r="X2191">
        <v>0</v>
      </c>
      <c r="Y2191" s="145">
        <v>0</v>
      </c>
      <c r="Z2191">
        <v>0</v>
      </c>
      <c r="AA2191">
        <v>0</v>
      </c>
    </row>
    <row r="2192" spans="1:27" x14ac:dyDescent="0.2">
      <c r="A2192" s="89">
        <f>VLOOKUP(C2192,TabellenBDFS!$B$4:$C$2717,2,FALSE)</f>
        <v>48</v>
      </c>
      <c r="B2192" t="str">
        <f t="shared" si="37"/>
        <v>485</v>
      </c>
      <c r="C2192" t="s">
        <v>50</v>
      </c>
      <c r="D2192">
        <v>5</v>
      </c>
      <c r="E2192">
        <v>0</v>
      </c>
      <c r="F2192">
        <v>0</v>
      </c>
      <c r="G2192">
        <v>0</v>
      </c>
      <c r="H2192">
        <v>0</v>
      </c>
      <c r="I2192">
        <v>0</v>
      </c>
      <c r="J2192">
        <v>0</v>
      </c>
      <c r="K2192">
        <v>0</v>
      </c>
      <c r="L2192">
        <v>0</v>
      </c>
      <c r="M2192">
        <v>0</v>
      </c>
      <c r="N2192">
        <v>0</v>
      </c>
      <c r="O2192">
        <v>0</v>
      </c>
      <c r="P2192">
        <v>0</v>
      </c>
      <c r="Q2192">
        <v>0</v>
      </c>
      <c r="R2192">
        <v>0</v>
      </c>
      <c r="S2192">
        <v>0</v>
      </c>
      <c r="T2192">
        <v>0</v>
      </c>
      <c r="U2192">
        <v>0</v>
      </c>
      <c r="V2192">
        <v>0</v>
      </c>
      <c r="W2192">
        <v>0</v>
      </c>
      <c r="X2192">
        <v>0</v>
      </c>
      <c r="Y2192" s="145">
        <v>0</v>
      </c>
      <c r="Z2192">
        <v>0</v>
      </c>
      <c r="AA2192">
        <v>0</v>
      </c>
    </row>
    <row r="2193" spans="1:27" x14ac:dyDescent="0.2">
      <c r="A2193" s="89">
        <f>VLOOKUP(C2193,TabellenBDFS!$B$4:$C$2717,2,FALSE)</f>
        <v>48</v>
      </c>
      <c r="B2193" t="str">
        <f t="shared" si="37"/>
        <v>486</v>
      </c>
      <c r="C2193" t="s">
        <v>50</v>
      </c>
      <c r="D2193">
        <v>6</v>
      </c>
      <c r="E2193">
        <v>20</v>
      </c>
      <c r="F2193">
        <v>20</v>
      </c>
      <c r="G2193">
        <v>20</v>
      </c>
      <c r="H2193">
        <v>20</v>
      </c>
      <c r="I2193">
        <v>20</v>
      </c>
      <c r="J2193">
        <v>20</v>
      </c>
      <c r="K2193">
        <v>20</v>
      </c>
      <c r="L2193">
        <v>20</v>
      </c>
      <c r="M2193">
        <v>20</v>
      </c>
      <c r="N2193">
        <v>20</v>
      </c>
      <c r="O2193">
        <v>20</v>
      </c>
      <c r="P2193">
        <v>10</v>
      </c>
      <c r="Q2193">
        <v>10</v>
      </c>
      <c r="R2193">
        <v>10</v>
      </c>
      <c r="S2193">
        <v>10</v>
      </c>
      <c r="T2193">
        <v>10</v>
      </c>
      <c r="U2193">
        <v>20</v>
      </c>
      <c r="V2193">
        <v>20</v>
      </c>
      <c r="W2193">
        <v>20</v>
      </c>
      <c r="X2193">
        <v>20</v>
      </c>
      <c r="Y2193" s="145">
        <v>20</v>
      </c>
      <c r="Z2193">
        <v>20</v>
      </c>
      <c r="AA2193">
        <v>20</v>
      </c>
    </row>
    <row r="2194" spans="1:27" x14ac:dyDescent="0.2">
      <c r="A2194" s="89">
        <f>VLOOKUP(C2194,TabellenBDFS!$B$4:$C$2717,2,FALSE)</f>
        <v>48</v>
      </c>
      <c r="B2194" t="str">
        <f t="shared" si="37"/>
        <v>487</v>
      </c>
      <c r="C2194" t="s">
        <v>50</v>
      </c>
      <c r="D2194">
        <v>7</v>
      </c>
      <c r="E2194">
        <v>20</v>
      </c>
      <c r="F2194">
        <v>20</v>
      </c>
      <c r="G2194">
        <v>20</v>
      </c>
      <c r="H2194">
        <v>10</v>
      </c>
      <c r="I2194">
        <v>20</v>
      </c>
      <c r="J2194">
        <v>20</v>
      </c>
      <c r="K2194">
        <v>20</v>
      </c>
      <c r="L2194">
        <v>20</v>
      </c>
      <c r="M2194">
        <v>20</v>
      </c>
      <c r="N2194">
        <v>20</v>
      </c>
      <c r="O2194">
        <v>30</v>
      </c>
      <c r="P2194">
        <v>30</v>
      </c>
      <c r="Q2194">
        <v>30</v>
      </c>
      <c r="R2194">
        <v>20</v>
      </c>
      <c r="S2194">
        <v>20</v>
      </c>
      <c r="T2194">
        <v>20</v>
      </c>
      <c r="U2194">
        <v>20</v>
      </c>
      <c r="V2194">
        <v>40</v>
      </c>
      <c r="W2194">
        <v>40</v>
      </c>
      <c r="X2194">
        <v>40</v>
      </c>
      <c r="Y2194" s="145">
        <v>30</v>
      </c>
      <c r="Z2194">
        <v>40</v>
      </c>
      <c r="AA2194">
        <v>40</v>
      </c>
    </row>
    <row r="2195" spans="1:27" x14ac:dyDescent="0.2">
      <c r="A2195" s="89">
        <f>VLOOKUP(C2195,TabellenBDFS!$B$4:$C$2717,2,FALSE)</f>
        <v>302</v>
      </c>
      <c r="B2195" t="str">
        <f t="shared" si="37"/>
        <v>3021</v>
      </c>
      <c r="C2195" t="s">
        <v>312</v>
      </c>
      <c r="D2195">
        <v>1</v>
      </c>
      <c r="E2195">
        <v>1060</v>
      </c>
      <c r="F2195">
        <v>1060</v>
      </c>
      <c r="G2195">
        <v>1010</v>
      </c>
      <c r="H2195">
        <v>1060</v>
      </c>
      <c r="I2195">
        <v>1080</v>
      </c>
      <c r="J2195">
        <v>1060</v>
      </c>
      <c r="K2195">
        <v>1020</v>
      </c>
      <c r="L2195">
        <v>1030</v>
      </c>
      <c r="M2195">
        <v>1030</v>
      </c>
      <c r="N2195">
        <v>1040</v>
      </c>
      <c r="O2195">
        <v>990</v>
      </c>
      <c r="P2195">
        <v>1020</v>
      </c>
      <c r="Q2195">
        <v>1030</v>
      </c>
      <c r="R2195">
        <v>1050</v>
      </c>
      <c r="S2195">
        <v>1030</v>
      </c>
      <c r="T2195">
        <v>1050</v>
      </c>
      <c r="U2195">
        <v>1090</v>
      </c>
      <c r="V2195">
        <v>1050</v>
      </c>
      <c r="W2195">
        <v>1000</v>
      </c>
      <c r="X2195">
        <v>1010</v>
      </c>
      <c r="Y2195" s="145">
        <v>1010</v>
      </c>
      <c r="Z2195">
        <v>980</v>
      </c>
      <c r="AA2195">
        <v>970</v>
      </c>
    </row>
    <row r="2196" spans="1:27" x14ac:dyDescent="0.2">
      <c r="A2196" s="89">
        <f>VLOOKUP(C2196,TabellenBDFS!$B$4:$C$2717,2,FALSE)</f>
        <v>302</v>
      </c>
      <c r="B2196" t="str">
        <f t="shared" si="37"/>
        <v>3022</v>
      </c>
      <c r="C2196" t="s">
        <v>312</v>
      </c>
      <c r="D2196">
        <v>2</v>
      </c>
      <c r="E2196">
        <v>120</v>
      </c>
      <c r="F2196">
        <v>120</v>
      </c>
      <c r="G2196">
        <v>110</v>
      </c>
      <c r="H2196">
        <v>110</v>
      </c>
      <c r="I2196">
        <v>110</v>
      </c>
      <c r="J2196">
        <v>100</v>
      </c>
      <c r="K2196">
        <v>90</v>
      </c>
      <c r="L2196">
        <v>90</v>
      </c>
      <c r="M2196">
        <v>80</v>
      </c>
      <c r="N2196">
        <v>90</v>
      </c>
      <c r="O2196">
        <v>80</v>
      </c>
      <c r="P2196">
        <v>80</v>
      </c>
      <c r="Q2196">
        <v>80</v>
      </c>
      <c r="R2196">
        <v>70</v>
      </c>
      <c r="S2196">
        <v>70</v>
      </c>
      <c r="T2196">
        <v>70</v>
      </c>
      <c r="U2196">
        <v>70</v>
      </c>
      <c r="V2196">
        <v>50</v>
      </c>
      <c r="W2196">
        <v>50</v>
      </c>
      <c r="X2196">
        <v>50</v>
      </c>
      <c r="Y2196" s="145">
        <v>40</v>
      </c>
      <c r="Z2196">
        <v>40</v>
      </c>
      <c r="AA2196">
        <v>40</v>
      </c>
    </row>
    <row r="2197" spans="1:27" x14ac:dyDescent="0.2">
      <c r="A2197" s="89">
        <f>VLOOKUP(C2197,TabellenBDFS!$B$4:$C$2717,2,FALSE)</f>
        <v>302</v>
      </c>
      <c r="B2197" t="str">
        <f t="shared" si="37"/>
        <v>3023</v>
      </c>
      <c r="C2197" t="s">
        <v>312</v>
      </c>
      <c r="D2197">
        <v>3</v>
      </c>
      <c r="E2197">
        <v>0</v>
      </c>
      <c r="F2197">
        <v>0</v>
      </c>
      <c r="G2197">
        <v>0</v>
      </c>
      <c r="H2197">
        <v>0</v>
      </c>
      <c r="I2197">
        <v>10</v>
      </c>
      <c r="J2197">
        <v>10</v>
      </c>
      <c r="K2197">
        <v>10</v>
      </c>
      <c r="L2197">
        <v>30</v>
      </c>
      <c r="M2197">
        <v>50</v>
      </c>
      <c r="N2197">
        <v>60</v>
      </c>
      <c r="O2197">
        <v>50</v>
      </c>
      <c r="P2197">
        <v>60</v>
      </c>
      <c r="Q2197">
        <v>70</v>
      </c>
      <c r="R2197">
        <v>70</v>
      </c>
      <c r="S2197">
        <v>60</v>
      </c>
      <c r="T2197">
        <v>70</v>
      </c>
      <c r="U2197">
        <v>80</v>
      </c>
      <c r="V2197">
        <v>80</v>
      </c>
      <c r="W2197">
        <v>90</v>
      </c>
      <c r="X2197">
        <v>90</v>
      </c>
      <c r="Y2197" s="145">
        <v>100</v>
      </c>
      <c r="Z2197">
        <v>100</v>
      </c>
      <c r="AA2197">
        <v>100</v>
      </c>
    </row>
    <row r="2198" spans="1:27" x14ac:dyDescent="0.2">
      <c r="A2198" s="89">
        <f>VLOOKUP(C2198,TabellenBDFS!$B$4:$C$2717,2,FALSE)</f>
        <v>302</v>
      </c>
      <c r="B2198" t="str">
        <f t="shared" si="37"/>
        <v>3024</v>
      </c>
      <c r="C2198" t="s">
        <v>312</v>
      </c>
      <c r="D2198">
        <v>4</v>
      </c>
      <c r="E2198">
        <v>0</v>
      </c>
      <c r="F2198">
        <v>0</v>
      </c>
      <c r="G2198">
        <v>0</v>
      </c>
      <c r="H2198">
        <v>10</v>
      </c>
      <c r="I2198">
        <v>0</v>
      </c>
      <c r="J2198">
        <v>10</v>
      </c>
      <c r="K2198">
        <v>0</v>
      </c>
      <c r="L2198">
        <v>10</v>
      </c>
      <c r="M2198">
        <v>20</v>
      </c>
      <c r="N2198">
        <v>30</v>
      </c>
      <c r="O2198">
        <v>20</v>
      </c>
      <c r="P2198">
        <v>30</v>
      </c>
      <c r="Q2198">
        <v>30</v>
      </c>
      <c r="R2198">
        <v>30</v>
      </c>
      <c r="S2198">
        <v>30</v>
      </c>
      <c r="T2198">
        <v>30</v>
      </c>
      <c r="U2198">
        <v>40</v>
      </c>
      <c r="V2198">
        <v>30</v>
      </c>
      <c r="W2198">
        <v>30</v>
      </c>
      <c r="X2198">
        <v>40</v>
      </c>
      <c r="Y2198" s="145">
        <v>40</v>
      </c>
      <c r="Z2198">
        <v>40</v>
      </c>
      <c r="AA2198">
        <v>40</v>
      </c>
    </row>
    <row r="2199" spans="1:27" x14ac:dyDescent="0.2">
      <c r="A2199" s="89">
        <f>VLOOKUP(C2199,TabellenBDFS!$B$4:$C$2717,2,FALSE)</f>
        <v>302</v>
      </c>
      <c r="B2199" t="str">
        <f t="shared" si="37"/>
        <v>3025</v>
      </c>
      <c r="C2199" t="s">
        <v>312</v>
      </c>
      <c r="D2199">
        <v>5</v>
      </c>
      <c r="E2199">
        <v>40</v>
      </c>
      <c r="F2199">
        <v>40</v>
      </c>
      <c r="G2199">
        <v>40</v>
      </c>
      <c r="H2199">
        <v>40</v>
      </c>
      <c r="I2199">
        <v>50</v>
      </c>
      <c r="J2199">
        <v>50</v>
      </c>
      <c r="K2199">
        <v>50</v>
      </c>
      <c r="L2199">
        <v>50</v>
      </c>
      <c r="M2199">
        <v>40</v>
      </c>
      <c r="N2199">
        <v>30</v>
      </c>
      <c r="O2199">
        <v>30</v>
      </c>
      <c r="P2199">
        <v>20</v>
      </c>
      <c r="Q2199">
        <v>20</v>
      </c>
      <c r="R2199">
        <v>20</v>
      </c>
      <c r="S2199">
        <v>20</v>
      </c>
      <c r="T2199">
        <v>20</v>
      </c>
      <c r="U2199">
        <v>20</v>
      </c>
      <c r="V2199">
        <v>20</v>
      </c>
      <c r="W2199">
        <v>20</v>
      </c>
      <c r="X2199">
        <v>20</v>
      </c>
      <c r="Y2199" s="145">
        <v>20</v>
      </c>
      <c r="Z2199">
        <v>20</v>
      </c>
      <c r="AA2199">
        <v>10</v>
      </c>
    </row>
    <row r="2200" spans="1:27" x14ac:dyDescent="0.2">
      <c r="A2200" s="89">
        <f>VLOOKUP(C2200,TabellenBDFS!$B$4:$C$2717,2,FALSE)</f>
        <v>302</v>
      </c>
      <c r="B2200" t="str">
        <f t="shared" si="37"/>
        <v>3026</v>
      </c>
      <c r="C2200" t="s">
        <v>312</v>
      </c>
      <c r="D2200">
        <v>6</v>
      </c>
      <c r="E2200">
        <v>540</v>
      </c>
      <c r="F2200">
        <v>550</v>
      </c>
      <c r="G2200">
        <v>520</v>
      </c>
      <c r="H2200">
        <v>560</v>
      </c>
      <c r="I2200">
        <v>570</v>
      </c>
      <c r="J2200">
        <v>570</v>
      </c>
      <c r="K2200">
        <v>550</v>
      </c>
      <c r="L2200">
        <v>550</v>
      </c>
      <c r="M2200">
        <v>530</v>
      </c>
      <c r="N2200">
        <v>530</v>
      </c>
      <c r="O2200">
        <v>520</v>
      </c>
      <c r="P2200">
        <v>540</v>
      </c>
      <c r="Q2200">
        <v>560</v>
      </c>
      <c r="R2200">
        <v>580</v>
      </c>
      <c r="S2200">
        <v>590</v>
      </c>
      <c r="T2200">
        <v>600</v>
      </c>
      <c r="U2200">
        <v>630</v>
      </c>
      <c r="V2200">
        <v>610</v>
      </c>
      <c r="W2200">
        <v>570</v>
      </c>
      <c r="X2200">
        <v>580</v>
      </c>
      <c r="Y2200" s="145">
        <v>580</v>
      </c>
      <c r="Z2200">
        <v>550</v>
      </c>
      <c r="AA2200">
        <v>540</v>
      </c>
    </row>
    <row r="2201" spans="1:27" x14ac:dyDescent="0.2">
      <c r="A2201" s="89">
        <f>VLOOKUP(C2201,TabellenBDFS!$B$4:$C$2717,2,FALSE)</f>
        <v>302</v>
      </c>
      <c r="B2201" t="str">
        <f t="shared" si="37"/>
        <v>3027</v>
      </c>
      <c r="C2201" t="s">
        <v>312</v>
      </c>
      <c r="D2201">
        <v>7</v>
      </c>
      <c r="E2201">
        <v>360</v>
      </c>
      <c r="F2201">
        <v>350</v>
      </c>
      <c r="G2201">
        <v>340</v>
      </c>
      <c r="H2201">
        <v>340</v>
      </c>
      <c r="I2201">
        <v>350</v>
      </c>
      <c r="J2201">
        <v>330</v>
      </c>
      <c r="K2201">
        <v>320</v>
      </c>
      <c r="L2201">
        <v>310</v>
      </c>
      <c r="M2201">
        <v>310</v>
      </c>
      <c r="N2201">
        <v>310</v>
      </c>
      <c r="O2201">
        <v>290</v>
      </c>
      <c r="P2201">
        <v>280</v>
      </c>
      <c r="Q2201">
        <v>280</v>
      </c>
      <c r="R2201">
        <v>270</v>
      </c>
      <c r="S2201">
        <v>260</v>
      </c>
      <c r="T2201">
        <v>270</v>
      </c>
      <c r="U2201">
        <v>260</v>
      </c>
      <c r="V2201">
        <v>250</v>
      </c>
      <c r="W2201">
        <v>250</v>
      </c>
      <c r="X2201">
        <v>240</v>
      </c>
      <c r="Y2201" s="145">
        <v>240</v>
      </c>
      <c r="Z2201">
        <v>240</v>
      </c>
      <c r="AA2201">
        <v>240</v>
      </c>
    </row>
    <row r="2202" spans="1:27" x14ac:dyDescent="0.2">
      <c r="A2202" s="89">
        <f>VLOOKUP(C2202,TabellenBDFS!$B$4:$C$2717,2,FALSE)</f>
        <v>303</v>
      </c>
      <c r="B2202" t="str">
        <f t="shared" si="37"/>
        <v>3031</v>
      </c>
      <c r="C2202" t="s">
        <v>313</v>
      </c>
      <c r="D2202">
        <v>1</v>
      </c>
      <c r="E2202">
        <v>10</v>
      </c>
      <c r="F2202">
        <v>10</v>
      </c>
      <c r="G2202">
        <v>10</v>
      </c>
      <c r="H2202">
        <v>20</v>
      </c>
      <c r="I2202">
        <v>20</v>
      </c>
      <c r="J2202">
        <v>20</v>
      </c>
      <c r="K2202">
        <v>20</v>
      </c>
      <c r="L2202">
        <v>20</v>
      </c>
      <c r="M2202">
        <v>30</v>
      </c>
      <c r="N2202">
        <v>30</v>
      </c>
      <c r="O2202">
        <v>30</v>
      </c>
      <c r="P2202">
        <v>30</v>
      </c>
      <c r="Q2202">
        <v>20</v>
      </c>
      <c r="R2202">
        <v>20</v>
      </c>
      <c r="S2202">
        <v>20</v>
      </c>
      <c r="T2202">
        <v>20</v>
      </c>
      <c r="U2202">
        <v>20</v>
      </c>
      <c r="V2202">
        <v>20</v>
      </c>
      <c r="W2202">
        <v>20</v>
      </c>
      <c r="X2202">
        <v>20</v>
      </c>
      <c r="Y2202" s="145">
        <v>20</v>
      </c>
      <c r="Z2202">
        <v>20</v>
      </c>
      <c r="AA2202">
        <v>20</v>
      </c>
    </row>
    <row r="2203" spans="1:27" x14ac:dyDescent="0.2">
      <c r="A2203" s="89">
        <f>VLOOKUP(C2203,TabellenBDFS!$B$4:$C$2717,2,FALSE)</f>
        <v>303</v>
      </c>
      <c r="B2203" t="str">
        <f t="shared" si="37"/>
        <v>3032</v>
      </c>
      <c r="C2203" t="s">
        <v>313</v>
      </c>
      <c r="D2203">
        <v>2</v>
      </c>
      <c r="E2203">
        <v>0</v>
      </c>
      <c r="F2203">
        <v>0</v>
      </c>
      <c r="G2203">
        <v>0</v>
      </c>
      <c r="H2203">
        <v>0</v>
      </c>
      <c r="I2203">
        <v>0</v>
      </c>
      <c r="J2203">
        <v>0</v>
      </c>
      <c r="K2203">
        <v>0</v>
      </c>
      <c r="L2203">
        <v>0</v>
      </c>
      <c r="M2203">
        <v>0</v>
      </c>
      <c r="N2203">
        <v>0</v>
      </c>
      <c r="O2203">
        <v>0</v>
      </c>
      <c r="P2203">
        <v>0</v>
      </c>
      <c r="Q2203">
        <v>0</v>
      </c>
      <c r="R2203">
        <v>0</v>
      </c>
      <c r="S2203">
        <v>0</v>
      </c>
      <c r="T2203">
        <v>0</v>
      </c>
      <c r="U2203">
        <v>0</v>
      </c>
      <c r="V2203">
        <v>0</v>
      </c>
      <c r="W2203">
        <v>0</v>
      </c>
      <c r="X2203">
        <v>0</v>
      </c>
      <c r="Y2203" s="145">
        <v>0</v>
      </c>
      <c r="Z2203">
        <v>0</v>
      </c>
      <c r="AA2203">
        <v>0</v>
      </c>
    </row>
    <row r="2204" spans="1:27" x14ac:dyDescent="0.2">
      <c r="A2204" s="89">
        <f>VLOOKUP(C2204,TabellenBDFS!$B$4:$C$2717,2,FALSE)</f>
        <v>303</v>
      </c>
      <c r="B2204" t="str">
        <f t="shared" si="37"/>
        <v>3033</v>
      </c>
      <c r="C2204" t="s">
        <v>313</v>
      </c>
      <c r="D2204">
        <v>3</v>
      </c>
      <c r="E2204">
        <v>0</v>
      </c>
      <c r="F2204">
        <v>0</v>
      </c>
      <c r="G2204">
        <v>0</v>
      </c>
      <c r="H2204">
        <v>0</v>
      </c>
      <c r="I2204">
        <v>0</v>
      </c>
      <c r="J2204">
        <v>0</v>
      </c>
      <c r="K2204">
        <v>0</v>
      </c>
      <c r="L2204">
        <v>0</v>
      </c>
      <c r="M2204">
        <v>0</v>
      </c>
      <c r="N2204">
        <v>0</v>
      </c>
      <c r="O2204">
        <v>0</v>
      </c>
      <c r="P2204">
        <v>0</v>
      </c>
      <c r="Q2204">
        <v>0</v>
      </c>
      <c r="R2204">
        <v>0</v>
      </c>
      <c r="S2204">
        <v>0</v>
      </c>
      <c r="T2204">
        <v>0</v>
      </c>
      <c r="U2204">
        <v>0</v>
      </c>
      <c r="V2204">
        <v>0</v>
      </c>
      <c r="W2204">
        <v>0</v>
      </c>
      <c r="X2204">
        <v>0</v>
      </c>
      <c r="Y2204" s="145">
        <v>0</v>
      </c>
      <c r="Z2204">
        <v>0</v>
      </c>
      <c r="AA2204">
        <v>0</v>
      </c>
    </row>
    <row r="2205" spans="1:27" x14ac:dyDescent="0.2">
      <c r="A2205" s="89">
        <f>VLOOKUP(C2205,TabellenBDFS!$B$4:$C$2717,2,FALSE)</f>
        <v>303</v>
      </c>
      <c r="B2205" t="str">
        <f t="shared" si="37"/>
        <v>3034</v>
      </c>
      <c r="C2205" t="s">
        <v>313</v>
      </c>
      <c r="D2205">
        <v>4</v>
      </c>
      <c r="E2205">
        <v>0</v>
      </c>
      <c r="F2205">
        <v>0</v>
      </c>
      <c r="G2205">
        <v>0</v>
      </c>
      <c r="H2205">
        <v>0</v>
      </c>
      <c r="I2205">
        <v>0</v>
      </c>
      <c r="J2205">
        <v>0</v>
      </c>
      <c r="K2205">
        <v>0</v>
      </c>
      <c r="L2205">
        <v>0</v>
      </c>
      <c r="M2205">
        <v>0</v>
      </c>
      <c r="N2205">
        <v>0</v>
      </c>
      <c r="O2205">
        <v>0</v>
      </c>
      <c r="P2205">
        <v>0</v>
      </c>
      <c r="Q2205">
        <v>0</v>
      </c>
      <c r="R2205">
        <v>0</v>
      </c>
      <c r="S2205">
        <v>0</v>
      </c>
      <c r="T2205">
        <v>0</v>
      </c>
      <c r="U2205">
        <v>0</v>
      </c>
      <c r="V2205">
        <v>0</v>
      </c>
      <c r="W2205">
        <v>0</v>
      </c>
      <c r="X2205">
        <v>0</v>
      </c>
      <c r="Y2205" s="145">
        <v>0</v>
      </c>
      <c r="Z2205">
        <v>0</v>
      </c>
      <c r="AA2205">
        <v>0</v>
      </c>
    </row>
    <row r="2206" spans="1:27" x14ac:dyDescent="0.2">
      <c r="A2206" s="89">
        <f>VLOOKUP(C2206,TabellenBDFS!$B$4:$C$2717,2,FALSE)</f>
        <v>303</v>
      </c>
      <c r="B2206" t="str">
        <f t="shared" si="37"/>
        <v>3035</v>
      </c>
      <c r="C2206" t="s">
        <v>313</v>
      </c>
      <c r="D2206">
        <v>5</v>
      </c>
      <c r="E2206">
        <v>0</v>
      </c>
      <c r="F2206">
        <v>0</v>
      </c>
      <c r="G2206">
        <v>0</v>
      </c>
      <c r="H2206">
        <v>0</v>
      </c>
      <c r="I2206">
        <v>0</v>
      </c>
      <c r="J2206">
        <v>0</v>
      </c>
      <c r="K2206">
        <v>0</v>
      </c>
      <c r="L2206">
        <v>0</v>
      </c>
      <c r="M2206">
        <v>0</v>
      </c>
      <c r="N2206">
        <v>0</v>
      </c>
      <c r="O2206">
        <v>0</v>
      </c>
      <c r="P2206">
        <v>0</v>
      </c>
      <c r="Q2206">
        <v>0</v>
      </c>
      <c r="R2206">
        <v>0</v>
      </c>
      <c r="S2206">
        <v>0</v>
      </c>
      <c r="T2206">
        <v>0</v>
      </c>
      <c r="U2206">
        <v>0</v>
      </c>
      <c r="V2206">
        <v>0</v>
      </c>
      <c r="W2206">
        <v>0</v>
      </c>
      <c r="X2206">
        <v>0</v>
      </c>
      <c r="Y2206" s="145">
        <v>0</v>
      </c>
      <c r="Z2206">
        <v>0</v>
      </c>
      <c r="AA2206">
        <v>0</v>
      </c>
    </row>
    <row r="2207" spans="1:27" x14ac:dyDescent="0.2">
      <c r="A2207" s="89">
        <f>VLOOKUP(C2207,TabellenBDFS!$B$4:$C$2717,2,FALSE)</f>
        <v>303</v>
      </c>
      <c r="B2207" t="str">
        <f t="shared" si="37"/>
        <v>3036</v>
      </c>
      <c r="C2207" t="s">
        <v>313</v>
      </c>
      <c r="D2207">
        <v>6</v>
      </c>
      <c r="E2207">
        <v>10</v>
      </c>
      <c r="F2207">
        <v>10</v>
      </c>
      <c r="G2207">
        <v>10</v>
      </c>
      <c r="H2207">
        <v>10</v>
      </c>
      <c r="I2207">
        <v>10</v>
      </c>
      <c r="J2207">
        <v>10</v>
      </c>
      <c r="K2207">
        <v>10</v>
      </c>
      <c r="L2207">
        <v>10</v>
      </c>
      <c r="M2207">
        <v>20</v>
      </c>
      <c r="N2207">
        <v>20</v>
      </c>
      <c r="O2207">
        <v>20</v>
      </c>
      <c r="P2207">
        <v>10</v>
      </c>
      <c r="Q2207">
        <v>10</v>
      </c>
      <c r="R2207">
        <v>10</v>
      </c>
      <c r="S2207">
        <v>10</v>
      </c>
      <c r="T2207">
        <v>10</v>
      </c>
      <c r="U2207">
        <v>10</v>
      </c>
      <c r="V2207">
        <v>10</v>
      </c>
      <c r="W2207">
        <v>10</v>
      </c>
      <c r="X2207">
        <v>10</v>
      </c>
      <c r="Y2207" s="145">
        <v>10</v>
      </c>
      <c r="Z2207">
        <v>10</v>
      </c>
      <c r="AA2207">
        <v>10</v>
      </c>
    </row>
    <row r="2208" spans="1:27" x14ac:dyDescent="0.2">
      <c r="A2208" s="89">
        <f>VLOOKUP(C2208,TabellenBDFS!$B$4:$C$2717,2,FALSE)</f>
        <v>303</v>
      </c>
      <c r="B2208" t="str">
        <f t="shared" si="37"/>
        <v>3037</v>
      </c>
      <c r="C2208" t="s">
        <v>313</v>
      </c>
      <c r="D2208">
        <v>7</v>
      </c>
      <c r="E2208">
        <v>0</v>
      </c>
      <c r="F2208">
        <v>0</v>
      </c>
      <c r="G2208">
        <v>0</v>
      </c>
      <c r="H2208">
        <v>0</v>
      </c>
      <c r="I2208">
        <v>0</v>
      </c>
      <c r="J2208">
        <v>0</v>
      </c>
      <c r="K2208">
        <v>0</v>
      </c>
      <c r="L2208">
        <v>0</v>
      </c>
      <c r="M2208">
        <v>0</v>
      </c>
      <c r="N2208">
        <v>0</v>
      </c>
      <c r="O2208">
        <v>0</v>
      </c>
      <c r="P2208">
        <v>0</v>
      </c>
      <c r="Q2208">
        <v>0</v>
      </c>
      <c r="R2208">
        <v>0</v>
      </c>
      <c r="S2208">
        <v>0</v>
      </c>
      <c r="T2208">
        <v>0</v>
      </c>
      <c r="U2208">
        <v>0</v>
      </c>
      <c r="V2208">
        <v>0</v>
      </c>
      <c r="W2208">
        <v>0</v>
      </c>
      <c r="X2208">
        <v>0</v>
      </c>
      <c r="Y2208" s="145">
        <v>0</v>
      </c>
      <c r="Z2208">
        <v>0</v>
      </c>
      <c r="AA2208">
        <v>0</v>
      </c>
    </row>
    <row r="2209" spans="1:27" x14ac:dyDescent="0.2">
      <c r="A2209" s="89">
        <f>VLOOKUP(C2209,TabellenBDFS!$B$4:$C$2717,2,FALSE)</f>
        <v>304</v>
      </c>
      <c r="B2209" t="str">
        <f t="shared" si="37"/>
        <v>3041</v>
      </c>
      <c r="C2209" t="s">
        <v>314</v>
      </c>
      <c r="D2209">
        <v>1</v>
      </c>
      <c r="E2209">
        <v>550</v>
      </c>
      <c r="F2209">
        <v>550</v>
      </c>
      <c r="G2209">
        <v>570</v>
      </c>
      <c r="H2209">
        <v>580</v>
      </c>
      <c r="I2209">
        <v>580</v>
      </c>
      <c r="J2209">
        <v>600</v>
      </c>
      <c r="K2209">
        <v>600</v>
      </c>
      <c r="L2209">
        <v>620</v>
      </c>
      <c r="M2209">
        <v>170</v>
      </c>
      <c r="N2209">
        <v>90</v>
      </c>
      <c r="O2209">
        <v>110</v>
      </c>
      <c r="P2209">
        <v>100</v>
      </c>
      <c r="Q2209">
        <v>90</v>
      </c>
      <c r="R2209">
        <v>90</v>
      </c>
      <c r="S2209">
        <v>90</v>
      </c>
      <c r="T2209">
        <v>80</v>
      </c>
      <c r="U2209">
        <v>90</v>
      </c>
      <c r="V2209">
        <v>90</v>
      </c>
      <c r="W2209">
        <v>100</v>
      </c>
      <c r="X2209">
        <v>100</v>
      </c>
      <c r="Y2209" s="145">
        <v>100</v>
      </c>
      <c r="Z2209">
        <v>110</v>
      </c>
      <c r="AA2209">
        <v>110</v>
      </c>
    </row>
    <row r="2210" spans="1:27" x14ac:dyDescent="0.2">
      <c r="A2210" s="89">
        <f>VLOOKUP(C2210,TabellenBDFS!$B$4:$C$2717,2,FALSE)</f>
        <v>304</v>
      </c>
      <c r="B2210" t="str">
        <f t="shared" si="37"/>
        <v>3042</v>
      </c>
      <c r="C2210" t="s">
        <v>314</v>
      </c>
      <c r="D2210">
        <v>2</v>
      </c>
      <c r="E2210">
        <v>50</v>
      </c>
      <c r="F2210">
        <v>50</v>
      </c>
      <c r="G2210">
        <v>60</v>
      </c>
      <c r="H2210">
        <v>60</v>
      </c>
      <c r="I2210">
        <v>60</v>
      </c>
      <c r="J2210">
        <v>60</v>
      </c>
      <c r="K2210">
        <v>60</v>
      </c>
      <c r="L2210">
        <v>60</v>
      </c>
      <c r="M2210">
        <v>20</v>
      </c>
      <c r="N2210">
        <v>0</v>
      </c>
      <c r="O2210">
        <v>0</v>
      </c>
      <c r="P2210">
        <v>0</v>
      </c>
      <c r="Q2210">
        <v>0</v>
      </c>
      <c r="R2210">
        <v>0</v>
      </c>
      <c r="S2210">
        <v>0</v>
      </c>
      <c r="T2210">
        <v>0</v>
      </c>
      <c r="U2210">
        <v>0</v>
      </c>
      <c r="V2210">
        <v>0</v>
      </c>
      <c r="W2210">
        <v>0</v>
      </c>
      <c r="X2210">
        <v>0</v>
      </c>
      <c r="Y2210" s="145">
        <v>0</v>
      </c>
      <c r="Z2210">
        <v>0</v>
      </c>
      <c r="AA2210">
        <v>0</v>
      </c>
    </row>
    <row r="2211" spans="1:27" x14ac:dyDescent="0.2">
      <c r="A2211" s="89">
        <f>VLOOKUP(C2211,TabellenBDFS!$B$4:$C$2717,2,FALSE)</f>
        <v>304</v>
      </c>
      <c r="B2211" t="str">
        <f t="shared" si="37"/>
        <v>3043</v>
      </c>
      <c r="C2211" t="s">
        <v>314</v>
      </c>
      <c r="D2211">
        <v>3</v>
      </c>
      <c r="E2211">
        <v>0</v>
      </c>
      <c r="F2211">
        <v>0</v>
      </c>
      <c r="G2211">
        <v>0</v>
      </c>
      <c r="H2211">
        <v>0</v>
      </c>
      <c r="I2211">
        <v>0</v>
      </c>
      <c r="J2211">
        <v>0</v>
      </c>
      <c r="K2211">
        <v>0</v>
      </c>
      <c r="L2211">
        <v>0</v>
      </c>
      <c r="M2211">
        <v>0</v>
      </c>
      <c r="N2211">
        <v>10</v>
      </c>
      <c r="O2211">
        <v>10</v>
      </c>
      <c r="P2211">
        <v>10</v>
      </c>
      <c r="Q2211">
        <v>10</v>
      </c>
      <c r="R2211">
        <v>10</v>
      </c>
      <c r="S2211">
        <v>10</v>
      </c>
      <c r="T2211">
        <v>10</v>
      </c>
      <c r="U2211">
        <v>10</v>
      </c>
      <c r="V2211">
        <v>10</v>
      </c>
      <c r="W2211">
        <v>10</v>
      </c>
      <c r="X2211">
        <v>10</v>
      </c>
      <c r="Y2211" s="145">
        <v>10</v>
      </c>
      <c r="Z2211">
        <v>0</v>
      </c>
      <c r="AA2211">
        <v>0</v>
      </c>
    </row>
    <row r="2212" spans="1:27" x14ac:dyDescent="0.2">
      <c r="A2212" s="89">
        <f>VLOOKUP(C2212,TabellenBDFS!$B$4:$C$2717,2,FALSE)</f>
        <v>304</v>
      </c>
      <c r="B2212" t="str">
        <f t="shared" si="37"/>
        <v>3044</v>
      </c>
      <c r="C2212" t="s">
        <v>314</v>
      </c>
      <c r="D2212">
        <v>4</v>
      </c>
      <c r="E2212">
        <v>0</v>
      </c>
      <c r="F2212">
        <v>0</v>
      </c>
      <c r="G2212">
        <v>0</v>
      </c>
      <c r="H2212">
        <v>0</v>
      </c>
      <c r="I2212">
        <v>0</v>
      </c>
      <c r="J2212">
        <v>0</v>
      </c>
      <c r="K2212">
        <v>0</v>
      </c>
      <c r="L2212">
        <v>0</v>
      </c>
      <c r="M2212">
        <v>0</v>
      </c>
      <c r="N2212">
        <v>0</v>
      </c>
      <c r="O2212">
        <v>0</v>
      </c>
      <c r="P2212">
        <v>0</v>
      </c>
      <c r="Q2212">
        <v>0</v>
      </c>
      <c r="R2212">
        <v>0</v>
      </c>
      <c r="S2212">
        <v>0</v>
      </c>
      <c r="T2212">
        <v>0</v>
      </c>
      <c r="U2212">
        <v>0</v>
      </c>
      <c r="V2212">
        <v>0</v>
      </c>
      <c r="W2212">
        <v>0</v>
      </c>
      <c r="X2212">
        <v>0</v>
      </c>
      <c r="Y2212" s="145">
        <v>0</v>
      </c>
      <c r="Z2212">
        <v>0</v>
      </c>
      <c r="AA2212">
        <v>0</v>
      </c>
    </row>
    <row r="2213" spans="1:27" x14ac:dyDescent="0.2">
      <c r="A2213" s="89">
        <f>VLOOKUP(C2213,TabellenBDFS!$B$4:$C$2717,2,FALSE)</f>
        <v>304</v>
      </c>
      <c r="B2213" t="str">
        <f t="shared" si="37"/>
        <v>3045</v>
      </c>
      <c r="C2213" t="s">
        <v>314</v>
      </c>
      <c r="D2213">
        <v>5</v>
      </c>
      <c r="E2213">
        <v>20</v>
      </c>
      <c r="F2213">
        <v>20</v>
      </c>
      <c r="G2213">
        <v>20</v>
      </c>
      <c r="H2213">
        <v>20</v>
      </c>
      <c r="I2213">
        <v>20</v>
      </c>
      <c r="J2213">
        <v>20</v>
      </c>
      <c r="K2213">
        <v>20</v>
      </c>
      <c r="L2213">
        <v>20</v>
      </c>
      <c r="M2213">
        <v>10</v>
      </c>
      <c r="N2213">
        <v>0</v>
      </c>
      <c r="O2213">
        <v>0</v>
      </c>
      <c r="P2213">
        <v>0</v>
      </c>
      <c r="Q2213">
        <v>0</v>
      </c>
      <c r="R2213">
        <v>0</v>
      </c>
      <c r="S2213">
        <v>0</v>
      </c>
      <c r="T2213">
        <v>0</v>
      </c>
      <c r="U2213">
        <v>0</v>
      </c>
      <c r="V2213">
        <v>0</v>
      </c>
      <c r="W2213">
        <v>0</v>
      </c>
      <c r="X2213">
        <v>0</v>
      </c>
      <c r="Y2213" s="145">
        <v>0</v>
      </c>
      <c r="Z2213">
        <v>0</v>
      </c>
      <c r="AA2213">
        <v>0</v>
      </c>
    </row>
    <row r="2214" spans="1:27" x14ac:dyDescent="0.2">
      <c r="A2214" s="89">
        <f>VLOOKUP(C2214,TabellenBDFS!$B$4:$C$2717,2,FALSE)</f>
        <v>304</v>
      </c>
      <c r="B2214" t="str">
        <f t="shared" si="37"/>
        <v>3046</v>
      </c>
      <c r="C2214" t="s">
        <v>314</v>
      </c>
      <c r="D2214">
        <v>6</v>
      </c>
      <c r="E2214">
        <v>320</v>
      </c>
      <c r="F2214">
        <v>320</v>
      </c>
      <c r="G2214">
        <v>330</v>
      </c>
      <c r="H2214">
        <v>330</v>
      </c>
      <c r="I2214">
        <v>340</v>
      </c>
      <c r="J2214">
        <v>340</v>
      </c>
      <c r="K2214">
        <v>340</v>
      </c>
      <c r="L2214">
        <v>340</v>
      </c>
      <c r="M2214">
        <v>90</v>
      </c>
      <c r="N2214">
        <v>50</v>
      </c>
      <c r="O2214">
        <v>80</v>
      </c>
      <c r="P2214">
        <v>70</v>
      </c>
      <c r="Q2214">
        <v>70</v>
      </c>
      <c r="R2214">
        <v>70</v>
      </c>
      <c r="S2214">
        <v>70</v>
      </c>
      <c r="T2214">
        <v>60</v>
      </c>
      <c r="U2214">
        <v>60</v>
      </c>
      <c r="V2214">
        <v>70</v>
      </c>
      <c r="W2214">
        <v>70</v>
      </c>
      <c r="X2214">
        <v>70</v>
      </c>
      <c r="Y2214" s="145">
        <v>70</v>
      </c>
      <c r="Z2214">
        <v>80</v>
      </c>
      <c r="AA2214">
        <v>70</v>
      </c>
    </row>
    <row r="2215" spans="1:27" x14ac:dyDescent="0.2">
      <c r="A2215" s="89">
        <f>VLOOKUP(C2215,TabellenBDFS!$B$4:$C$2717,2,FALSE)</f>
        <v>304</v>
      </c>
      <c r="B2215" t="str">
        <f t="shared" si="37"/>
        <v>3047</v>
      </c>
      <c r="C2215" t="s">
        <v>314</v>
      </c>
      <c r="D2215">
        <v>7</v>
      </c>
      <c r="E2215">
        <v>160</v>
      </c>
      <c r="F2215">
        <v>160</v>
      </c>
      <c r="G2215">
        <v>160</v>
      </c>
      <c r="H2215">
        <v>170</v>
      </c>
      <c r="I2215">
        <v>170</v>
      </c>
      <c r="J2215">
        <v>180</v>
      </c>
      <c r="K2215">
        <v>190</v>
      </c>
      <c r="L2215">
        <v>200</v>
      </c>
      <c r="M2215">
        <v>50</v>
      </c>
      <c r="N2215">
        <v>30</v>
      </c>
      <c r="O2215">
        <v>30</v>
      </c>
      <c r="P2215">
        <v>20</v>
      </c>
      <c r="Q2215">
        <v>10</v>
      </c>
      <c r="R2215">
        <v>20</v>
      </c>
      <c r="S2215">
        <v>20</v>
      </c>
      <c r="T2215">
        <v>20</v>
      </c>
      <c r="U2215">
        <v>20</v>
      </c>
      <c r="V2215">
        <v>20</v>
      </c>
      <c r="W2215">
        <v>20</v>
      </c>
      <c r="X2215">
        <v>20</v>
      </c>
      <c r="Y2215" s="145">
        <v>20</v>
      </c>
      <c r="Z2215">
        <v>30</v>
      </c>
      <c r="AA2215">
        <v>30</v>
      </c>
    </row>
    <row r="2216" spans="1:27" x14ac:dyDescent="0.2">
      <c r="A2216" s="89">
        <f>VLOOKUP(C2216,TabellenBDFS!$B$4:$C$2717,2,FALSE)</f>
        <v>305</v>
      </c>
      <c r="B2216" t="str">
        <f t="shared" si="37"/>
        <v>3051</v>
      </c>
      <c r="C2216" t="s">
        <v>315</v>
      </c>
      <c r="D2216">
        <v>1</v>
      </c>
      <c r="E2216">
        <v>150</v>
      </c>
      <c r="F2216">
        <v>150</v>
      </c>
      <c r="G2216">
        <v>160</v>
      </c>
      <c r="H2216">
        <v>170</v>
      </c>
      <c r="I2216">
        <v>170</v>
      </c>
      <c r="J2216">
        <v>180</v>
      </c>
      <c r="K2216">
        <v>180</v>
      </c>
      <c r="L2216">
        <v>180</v>
      </c>
      <c r="M2216">
        <v>190</v>
      </c>
      <c r="N2216">
        <v>190</v>
      </c>
      <c r="O2216">
        <v>180</v>
      </c>
      <c r="P2216">
        <v>170</v>
      </c>
      <c r="Q2216">
        <v>190</v>
      </c>
      <c r="R2216">
        <v>200</v>
      </c>
      <c r="S2216">
        <v>210</v>
      </c>
      <c r="T2216">
        <v>230</v>
      </c>
      <c r="U2216">
        <v>230</v>
      </c>
      <c r="V2216">
        <v>220</v>
      </c>
      <c r="W2216">
        <v>210</v>
      </c>
      <c r="X2216">
        <v>220</v>
      </c>
      <c r="Y2216" s="145">
        <v>200</v>
      </c>
      <c r="Z2216">
        <v>180</v>
      </c>
      <c r="AA2216">
        <v>210</v>
      </c>
    </row>
    <row r="2217" spans="1:27" x14ac:dyDescent="0.2">
      <c r="A2217" s="89">
        <f>VLOOKUP(C2217,TabellenBDFS!$B$4:$C$2717,2,FALSE)</f>
        <v>305</v>
      </c>
      <c r="B2217" t="str">
        <f t="shared" si="37"/>
        <v>3052</v>
      </c>
      <c r="C2217" t="s">
        <v>315</v>
      </c>
      <c r="D2217">
        <v>2</v>
      </c>
      <c r="E2217">
        <v>20</v>
      </c>
      <c r="F2217">
        <v>30</v>
      </c>
      <c r="G2217">
        <v>20</v>
      </c>
      <c r="H2217">
        <v>20</v>
      </c>
      <c r="I2217">
        <v>20</v>
      </c>
      <c r="J2217">
        <v>20</v>
      </c>
      <c r="K2217">
        <v>10</v>
      </c>
      <c r="L2217">
        <v>10</v>
      </c>
      <c r="M2217">
        <v>10</v>
      </c>
      <c r="N2217">
        <v>10</v>
      </c>
      <c r="O2217">
        <v>10</v>
      </c>
      <c r="P2217">
        <v>10</v>
      </c>
      <c r="Q2217">
        <v>10</v>
      </c>
      <c r="R2217">
        <v>10</v>
      </c>
      <c r="S2217">
        <v>10</v>
      </c>
      <c r="T2217">
        <v>10</v>
      </c>
      <c r="U2217">
        <v>10</v>
      </c>
      <c r="V2217">
        <v>10</v>
      </c>
      <c r="W2217">
        <v>10</v>
      </c>
      <c r="X2217">
        <v>10</v>
      </c>
      <c r="Y2217" s="145">
        <v>10</v>
      </c>
      <c r="Z2217">
        <v>10</v>
      </c>
      <c r="AA2217">
        <v>10</v>
      </c>
    </row>
    <row r="2218" spans="1:27" x14ac:dyDescent="0.2">
      <c r="A2218" s="89">
        <f>VLOOKUP(C2218,TabellenBDFS!$B$4:$C$2717,2,FALSE)</f>
        <v>305</v>
      </c>
      <c r="B2218" t="str">
        <f t="shared" si="37"/>
        <v>3053</v>
      </c>
      <c r="C2218" t="s">
        <v>315</v>
      </c>
      <c r="D2218">
        <v>3</v>
      </c>
      <c r="E2218">
        <v>0</v>
      </c>
      <c r="F2218">
        <v>0</v>
      </c>
      <c r="G2218">
        <v>0</v>
      </c>
      <c r="H2218">
        <v>0</v>
      </c>
      <c r="I2218">
        <v>0</v>
      </c>
      <c r="J2218">
        <v>10</v>
      </c>
      <c r="K2218">
        <v>10</v>
      </c>
      <c r="L2218">
        <v>10</v>
      </c>
      <c r="M2218">
        <v>10</v>
      </c>
      <c r="N2218">
        <v>10</v>
      </c>
      <c r="O2218">
        <v>10</v>
      </c>
      <c r="P2218">
        <v>10</v>
      </c>
      <c r="Q2218">
        <v>10</v>
      </c>
      <c r="R2218">
        <v>20</v>
      </c>
      <c r="S2218">
        <v>20</v>
      </c>
      <c r="T2218">
        <v>30</v>
      </c>
      <c r="U2218">
        <v>30</v>
      </c>
      <c r="V2218">
        <v>30</v>
      </c>
      <c r="W2218">
        <v>30</v>
      </c>
      <c r="X2218">
        <v>40</v>
      </c>
      <c r="Y2218" s="145">
        <v>40</v>
      </c>
      <c r="Z2218">
        <v>40</v>
      </c>
      <c r="AA2218">
        <v>40</v>
      </c>
    </row>
    <row r="2219" spans="1:27" x14ac:dyDescent="0.2">
      <c r="A2219" s="89">
        <f>VLOOKUP(C2219,TabellenBDFS!$B$4:$C$2717,2,FALSE)</f>
        <v>305</v>
      </c>
      <c r="B2219" t="str">
        <f t="shared" si="37"/>
        <v>3054</v>
      </c>
      <c r="C2219" t="s">
        <v>315</v>
      </c>
      <c r="D2219">
        <v>4</v>
      </c>
      <c r="E2219">
        <v>0</v>
      </c>
      <c r="F2219">
        <v>0</v>
      </c>
      <c r="G2219">
        <v>0</v>
      </c>
      <c r="H2219">
        <v>0</v>
      </c>
      <c r="I2219">
        <v>0</v>
      </c>
      <c r="J2219">
        <v>0</v>
      </c>
      <c r="K2219">
        <v>10</v>
      </c>
      <c r="L2219">
        <v>0</v>
      </c>
      <c r="M2219">
        <v>0</v>
      </c>
      <c r="N2219">
        <v>0</v>
      </c>
      <c r="O2219">
        <v>0</v>
      </c>
      <c r="P2219">
        <v>0</v>
      </c>
      <c r="Q2219">
        <v>0</v>
      </c>
      <c r="R2219">
        <v>0</v>
      </c>
      <c r="S2219">
        <v>0</v>
      </c>
      <c r="T2219">
        <v>0</v>
      </c>
      <c r="U2219">
        <v>0</v>
      </c>
      <c r="V2219">
        <v>0</v>
      </c>
      <c r="W2219">
        <v>0</v>
      </c>
      <c r="X2219">
        <v>0</v>
      </c>
      <c r="Y2219" s="145">
        <v>0</v>
      </c>
      <c r="Z2219">
        <v>0</v>
      </c>
      <c r="AA2219">
        <v>0</v>
      </c>
    </row>
    <row r="2220" spans="1:27" x14ac:dyDescent="0.2">
      <c r="A2220" s="89">
        <f>VLOOKUP(C2220,TabellenBDFS!$B$4:$C$2717,2,FALSE)</f>
        <v>305</v>
      </c>
      <c r="B2220" t="str">
        <f t="shared" si="37"/>
        <v>3055</v>
      </c>
      <c r="C2220" t="s">
        <v>315</v>
      </c>
      <c r="D2220">
        <v>5</v>
      </c>
      <c r="E2220">
        <v>10</v>
      </c>
      <c r="F2220">
        <v>10</v>
      </c>
      <c r="G2220">
        <v>10</v>
      </c>
      <c r="H2220">
        <v>10</v>
      </c>
      <c r="I2220">
        <v>10</v>
      </c>
      <c r="J2220">
        <v>10</v>
      </c>
      <c r="K2220">
        <v>10</v>
      </c>
      <c r="L2220">
        <v>0</v>
      </c>
      <c r="M2220">
        <v>0</v>
      </c>
      <c r="N2220">
        <v>10</v>
      </c>
      <c r="O2220">
        <v>10</v>
      </c>
      <c r="P2220">
        <v>10</v>
      </c>
      <c r="Q2220">
        <v>10</v>
      </c>
      <c r="R2220">
        <v>10</v>
      </c>
      <c r="S2220">
        <v>10</v>
      </c>
      <c r="T2220">
        <v>10</v>
      </c>
      <c r="U2220">
        <v>10</v>
      </c>
      <c r="V2220">
        <v>10</v>
      </c>
      <c r="W2220">
        <v>10</v>
      </c>
      <c r="X2220">
        <v>10</v>
      </c>
      <c r="Y2220" s="145">
        <v>10</v>
      </c>
      <c r="Z2220">
        <v>10</v>
      </c>
      <c r="AA2220">
        <v>10</v>
      </c>
    </row>
    <row r="2221" spans="1:27" x14ac:dyDescent="0.2">
      <c r="A2221" s="89">
        <f>VLOOKUP(C2221,TabellenBDFS!$B$4:$C$2717,2,FALSE)</f>
        <v>305</v>
      </c>
      <c r="B2221" t="str">
        <f t="shared" si="37"/>
        <v>3056</v>
      </c>
      <c r="C2221" t="s">
        <v>315</v>
      </c>
      <c r="D2221">
        <v>6</v>
      </c>
      <c r="E2221">
        <v>60</v>
      </c>
      <c r="F2221">
        <v>60</v>
      </c>
      <c r="G2221">
        <v>60</v>
      </c>
      <c r="H2221">
        <v>70</v>
      </c>
      <c r="I2221">
        <v>70</v>
      </c>
      <c r="J2221">
        <v>70</v>
      </c>
      <c r="K2221">
        <v>80</v>
      </c>
      <c r="L2221">
        <v>80</v>
      </c>
      <c r="M2221">
        <v>80</v>
      </c>
      <c r="N2221">
        <v>80</v>
      </c>
      <c r="O2221">
        <v>70</v>
      </c>
      <c r="P2221">
        <v>70</v>
      </c>
      <c r="Q2221">
        <v>70</v>
      </c>
      <c r="R2221">
        <v>70</v>
      </c>
      <c r="S2221">
        <v>70</v>
      </c>
      <c r="T2221">
        <v>70</v>
      </c>
      <c r="U2221">
        <v>70</v>
      </c>
      <c r="V2221">
        <v>70</v>
      </c>
      <c r="W2221">
        <v>60</v>
      </c>
      <c r="X2221">
        <v>60</v>
      </c>
      <c r="Y2221" s="145">
        <v>50</v>
      </c>
      <c r="Z2221">
        <v>50</v>
      </c>
      <c r="AA2221">
        <v>50</v>
      </c>
    </row>
    <row r="2222" spans="1:27" x14ac:dyDescent="0.2">
      <c r="A2222" s="89">
        <f>VLOOKUP(C2222,TabellenBDFS!$B$4:$C$2717,2,FALSE)</f>
        <v>305</v>
      </c>
      <c r="B2222" t="str">
        <f t="shared" si="37"/>
        <v>3057</v>
      </c>
      <c r="C2222" t="s">
        <v>315</v>
      </c>
      <c r="D2222">
        <v>7</v>
      </c>
      <c r="E2222">
        <v>60</v>
      </c>
      <c r="F2222">
        <v>60</v>
      </c>
      <c r="G2222">
        <v>70</v>
      </c>
      <c r="H2222">
        <v>70</v>
      </c>
      <c r="I2222">
        <v>70</v>
      </c>
      <c r="J2222">
        <v>70</v>
      </c>
      <c r="K2222">
        <v>80</v>
      </c>
      <c r="L2222">
        <v>80</v>
      </c>
      <c r="M2222">
        <v>80</v>
      </c>
      <c r="N2222">
        <v>80</v>
      </c>
      <c r="O2222">
        <v>80</v>
      </c>
      <c r="P2222">
        <v>80</v>
      </c>
      <c r="Q2222">
        <v>90</v>
      </c>
      <c r="R2222">
        <v>90</v>
      </c>
      <c r="S2222">
        <v>90</v>
      </c>
      <c r="T2222">
        <v>110</v>
      </c>
      <c r="U2222">
        <v>120</v>
      </c>
      <c r="V2222">
        <v>100</v>
      </c>
      <c r="W2222">
        <v>100</v>
      </c>
      <c r="X2222">
        <v>100</v>
      </c>
      <c r="Y2222" s="145">
        <v>90</v>
      </c>
      <c r="Z2222">
        <v>80</v>
      </c>
      <c r="AA2222">
        <v>100</v>
      </c>
    </row>
    <row r="2223" spans="1:27" x14ac:dyDescent="0.2">
      <c r="A2223" s="89">
        <f>VLOOKUP(C2223,TabellenBDFS!$B$4:$C$2717,2,FALSE)</f>
        <v>306</v>
      </c>
      <c r="B2223" t="str">
        <f t="shared" si="37"/>
        <v>3061</v>
      </c>
      <c r="C2223" t="s">
        <v>316</v>
      </c>
      <c r="D2223">
        <v>1</v>
      </c>
      <c r="E2223">
        <v>280</v>
      </c>
      <c r="F2223">
        <v>270</v>
      </c>
      <c r="G2223">
        <v>260</v>
      </c>
      <c r="H2223">
        <v>280</v>
      </c>
      <c r="I2223">
        <v>280</v>
      </c>
      <c r="J2223">
        <v>270</v>
      </c>
      <c r="K2223">
        <v>260</v>
      </c>
      <c r="L2223">
        <v>290</v>
      </c>
      <c r="M2223">
        <v>290</v>
      </c>
      <c r="N2223">
        <v>290</v>
      </c>
      <c r="O2223">
        <v>290</v>
      </c>
      <c r="P2223">
        <v>290</v>
      </c>
      <c r="Q2223">
        <v>320</v>
      </c>
      <c r="R2223">
        <v>330</v>
      </c>
      <c r="S2223">
        <v>340</v>
      </c>
      <c r="T2223">
        <v>340</v>
      </c>
      <c r="U2223">
        <v>340</v>
      </c>
      <c r="V2223">
        <v>350</v>
      </c>
      <c r="W2223">
        <v>360</v>
      </c>
      <c r="X2223">
        <v>360</v>
      </c>
      <c r="Y2223" s="145">
        <v>370</v>
      </c>
      <c r="Z2223">
        <v>360</v>
      </c>
      <c r="AA2223">
        <v>360</v>
      </c>
    </row>
    <row r="2224" spans="1:27" x14ac:dyDescent="0.2">
      <c r="A2224" s="89">
        <f>VLOOKUP(C2224,TabellenBDFS!$B$4:$C$2717,2,FALSE)</f>
        <v>306</v>
      </c>
      <c r="B2224" t="str">
        <f t="shared" si="37"/>
        <v>3062</v>
      </c>
      <c r="C2224" t="s">
        <v>316</v>
      </c>
      <c r="D2224">
        <v>2</v>
      </c>
      <c r="E2224">
        <v>20</v>
      </c>
      <c r="F2224">
        <v>20</v>
      </c>
      <c r="G2224">
        <v>10</v>
      </c>
      <c r="H2224">
        <v>20</v>
      </c>
      <c r="I2224">
        <v>20</v>
      </c>
      <c r="J2224">
        <v>10</v>
      </c>
      <c r="K2224">
        <v>10</v>
      </c>
      <c r="L2224">
        <v>10</v>
      </c>
      <c r="M2224">
        <v>10</v>
      </c>
      <c r="N2224">
        <v>10</v>
      </c>
      <c r="O2224">
        <v>10</v>
      </c>
      <c r="P2224">
        <v>10</v>
      </c>
      <c r="Q2224">
        <v>10</v>
      </c>
      <c r="R2224">
        <v>10</v>
      </c>
      <c r="S2224">
        <v>10</v>
      </c>
      <c r="T2224">
        <v>10</v>
      </c>
      <c r="U2224">
        <v>10</v>
      </c>
      <c r="V2224">
        <v>10</v>
      </c>
      <c r="W2224">
        <v>10</v>
      </c>
      <c r="X2224">
        <v>10</v>
      </c>
      <c r="Y2224" s="145">
        <v>0</v>
      </c>
      <c r="Z2224">
        <v>0</v>
      </c>
      <c r="AA2224">
        <v>0</v>
      </c>
    </row>
    <row r="2225" spans="1:27" x14ac:dyDescent="0.2">
      <c r="A2225" s="89">
        <f>VLOOKUP(C2225,TabellenBDFS!$B$4:$C$2717,2,FALSE)</f>
        <v>306</v>
      </c>
      <c r="B2225" t="str">
        <f t="shared" si="37"/>
        <v>3063</v>
      </c>
      <c r="C2225" t="s">
        <v>316</v>
      </c>
      <c r="D2225">
        <v>3</v>
      </c>
      <c r="E2225">
        <v>0</v>
      </c>
      <c r="F2225">
        <v>0</v>
      </c>
      <c r="G2225">
        <v>0</v>
      </c>
      <c r="H2225">
        <v>10</v>
      </c>
      <c r="I2225">
        <v>10</v>
      </c>
      <c r="J2225">
        <v>10</v>
      </c>
      <c r="K2225">
        <v>10</v>
      </c>
      <c r="L2225">
        <v>10</v>
      </c>
      <c r="M2225">
        <v>10</v>
      </c>
      <c r="N2225">
        <v>10</v>
      </c>
      <c r="O2225">
        <v>10</v>
      </c>
      <c r="P2225">
        <v>10</v>
      </c>
      <c r="Q2225">
        <v>10</v>
      </c>
      <c r="R2225">
        <v>10</v>
      </c>
      <c r="S2225">
        <v>20</v>
      </c>
      <c r="T2225">
        <v>20</v>
      </c>
      <c r="U2225">
        <v>20</v>
      </c>
      <c r="V2225">
        <v>20</v>
      </c>
      <c r="W2225">
        <v>20</v>
      </c>
      <c r="X2225">
        <v>20</v>
      </c>
      <c r="Y2225" s="145">
        <v>20</v>
      </c>
      <c r="Z2225">
        <v>30</v>
      </c>
      <c r="AA2225">
        <v>30</v>
      </c>
    </row>
    <row r="2226" spans="1:27" x14ac:dyDescent="0.2">
      <c r="A2226" s="89">
        <f>VLOOKUP(C2226,TabellenBDFS!$B$4:$C$2717,2,FALSE)</f>
        <v>306</v>
      </c>
      <c r="B2226" t="str">
        <f t="shared" si="37"/>
        <v>3064</v>
      </c>
      <c r="C2226" t="s">
        <v>316</v>
      </c>
      <c r="D2226">
        <v>4</v>
      </c>
      <c r="E2226">
        <v>0</v>
      </c>
      <c r="F2226">
        <v>0</v>
      </c>
      <c r="G2226">
        <v>0</v>
      </c>
      <c r="H2226">
        <v>0</v>
      </c>
      <c r="I2226">
        <v>0</v>
      </c>
      <c r="J2226">
        <v>0</v>
      </c>
      <c r="K2226">
        <v>0</v>
      </c>
      <c r="L2226">
        <v>0</v>
      </c>
      <c r="M2226">
        <v>0</v>
      </c>
      <c r="N2226">
        <v>0</v>
      </c>
      <c r="O2226">
        <v>0</v>
      </c>
      <c r="P2226">
        <v>0</v>
      </c>
      <c r="Q2226">
        <v>0</v>
      </c>
      <c r="R2226">
        <v>10</v>
      </c>
      <c r="S2226">
        <v>10</v>
      </c>
      <c r="T2226">
        <v>10</v>
      </c>
      <c r="U2226">
        <v>10</v>
      </c>
      <c r="V2226">
        <v>10</v>
      </c>
      <c r="W2226">
        <v>10</v>
      </c>
      <c r="X2226">
        <v>10</v>
      </c>
      <c r="Y2226" s="145">
        <v>10</v>
      </c>
      <c r="Z2226">
        <v>10</v>
      </c>
      <c r="AA2226">
        <v>10</v>
      </c>
    </row>
    <row r="2227" spans="1:27" x14ac:dyDescent="0.2">
      <c r="A2227" s="89">
        <f>VLOOKUP(C2227,TabellenBDFS!$B$4:$C$2717,2,FALSE)</f>
        <v>306</v>
      </c>
      <c r="B2227" t="str">
        <f t="shared" si="37"/>
        <v>3065</v>
      </c>
      <c r="C2227" t="s">
        <v>316</v>
      </c>
      <c r="D2227">
        <v>5</v>
      </c>
      <c r="E2227">
        <v>10</v>
      </c>
      <c r="F2227">
        <v>10</v>
      </c>
      <c r="G2227">
        <v>10</v>
      </c>
      <c r="H2227">
        <v>10</v>
      </c>
      <c r="I2227">
        <v>20</v>
      </c>
      <c r="J2227">
        <v>20</v>
      </c>
      <c r="K2227">
        <v>10</v>
      </c>
      <c r="L2227">
        <v>10</v>
      </c>
      <c r="M2227">
        <v>10</v>
      </c>
      <c r="N2227">
        <v>10</v>
      </c>
      <c r="O2227">
        <v>10</v>
      </c>
      <c r="P2227">
        <v>10</v>
      </c>
      <c r="Q2227">
        <v>10</v>
      </c>
      <c r="R2227">
        <v>10</v>
      </c>
      <c r="S2227">
        <v>10</v>
      </c>
      <c r="T2227">
        <v>10</v>
      </c>
      <c r="U2227">
        <v>10</v>
      </c>
      <c r="V2227">
        <v>10</v>
      </c>
      <c r="W2227">
        <v>10</v>
      </c>
      <c r="X2227">
        <v>10</v>
      </c>
      <c r="Y2227" s="145">
        <v>10</v>
      </c>
      <c r="Z2227">
        <v>10</v>
      </c>
      <c r="AA2227">
        <v>10</v>
      </c>
    </row>
    <row r="2228" spans="1:27" x14ac:dyDescent="0.2">
      <c r="A2228" s="89">
        <f>VLOOKUP(C2228,TabellenBDFS!$B$4:$C$2717,2,FALSE)</f>
        <v>306</v>
      </c>
      <c r="B2228" t="str">
        <f t="shared" si="37"/>
        <v>3066</v>
      </c>
      <c r="C2228" t="s">
        <v>316</v>
      </c>
      <c r="D2228">
        <v>6</v>
      </c>
      <c r="E2228">
        <v>150</v>
      </c>
      <c r="F2228">
        <v>140</v>
      </c>
      <c r="G2228">
        <v>150</v>
      </c>
      <c r="H2228">
        <v>150</v>
      </c>
      <c r="I2228">
        <v>150</v>
      </c>
      <c r="J2228">
        <v>150</v>
      </c>
      <c r="K2228">
        <v>140</v>
      </c>
      <c r="L2228">
        <v>150</v>
      </c>
      <c r="M2228">
        <v>160</v>
      </c>
      <c r="N2228">
        <v>160</v>
      </c>
      <c r="O2228">
        <v>150</v>
      </c>
      <c r="P2228">
        <v>170</v>
      </c>
      <c r="Q2228">
        <v>180</v>
      </c>
      <c r="R2228">
        <v>190</v>
      </c>
      <c r="S2228">
        <v>190</v>
      </c>
      <c r="T2228">
        <v>190</v>
      </c>
      <c r="U2228">
        <v>200</v>
      </c>
      <c r="V2228">
        <v>200</v>
      </c>
      <c r="W2228">
        <v>200</v>
      </c>
      <c r="X2228">
        <v>210</v>
      </c>
      <c r="Y2228" s="145">
        <v>210</v>
      </c>
      <c r="Z2228">
        <v>200</v>
      </c>
      <c r="AA2228">
        <v>200</v>
      </c>
    </row>
    <row r="2229" spans="1:27" x14ac:dyDescent="0.2">
      <c r="A2229" s="89">
        <f>VLOOKUP(C2229,TabellenBDFS!$B$4:$C$2717,2,FALSE)</f>
        <v>306</v>
      </c>
      <c r="B2229" t="str">
        <f t="shared" si="37"/>
        <v>3067</v>
      </c>
      <c r="C2229" t="s">
        <v>316</v>
      </c>
      <c r="D2229">
        <v>7</v>
      </c>
      <c r="E2229">
        <v>100</v>
      </c>
      <c r="F2229">
        <v>100</v>
      </c>
      <c r="G2229">
        <v>90</v>
      </c>
      <c r="H2229">
        <v>100</v>
      </c>
      <c r="I2229">
        <v>90</v>
      </c>
      <c r="J2229">
        <v>80</v>
      </c>
      <c r="K2229">
        <v>80</v>
      </c>
      <c r="L2229">
        <v>100</v>
      </c>
      <c r="M2229">
        <v>90</v>
      </c>
      <c r="N2229">
        <v>100</v>
      </c>
      <c r="O2229">
        <v>100</v>
      </c>
      <c r="P2229">
        <v>90</v>
      </c>
      <c r="Q2229">
        <v>120</v>
      </c>
      <c r="R2229">
        <v>120</v>
      </c>
      <c r="S2229">
        <v>110</v>
      </c>
      <c r="T2229">
        <v>110</v>
      </c>
      <c r="U2229">
        <v>110</v>
      </c>
      <c r="V2229">
        <v>120</v>
      </c>
      <c r="W2229">
        <v>120</v>
      </c>
      <c r="X2229">
        <v>120</v>
      </c>
      <c r="Y2229" s="145">
        <v>130</v>
      </c>
      <c r="Z2229">
        <v>120</v>
      </c>
      <c r="AA2229">
        <v>120</v>
      </c>
    </row>
    <row r="2230" spans="1:27" x14ac:dyDescent="0.2">
      <c r="A2230" s="89">
        <f>VLOOKUP(C2230,TabellenBDFS!$B$4:$C$2717,2,FALSE)</f>
        <v>307</v>
      </c>
      <c r="B2230" t="str">
        <f t="shared" si="37"/>
        <v>3071</v>
      </c>
      <c r="C2230" t="s">
        <v>317</v>
      </c>
      <c r="D2230">
        <v>1</v>
      </c>
      <c r="E2230">
        <v>1020</v>
      </c>
      <c r="F2230">
        <v>1010</v>
      </c>
      <c r="G2230">
        <v>1060</v>
      </c>
      <c r="H2230">
        <v>1150</v>
      </c>
      <c r="I2230">
        <v>1240</v>
      </c>
      <c r="J2230">
        <v>1220</v>
      </c>
      <c r="K2230">
        <v>1210</v>
      </c>
      <c r="L2230">
        <v>1300</v>
      </c>
      <c r="M2230">
        <v>1270</v>
      </c>
      <c r="N2230">
        <v>1280</v>
      </c>
      <c r="O2230">
        <v>1310</v>
      </c>
      <c r="P2230">
        <v>1300</v>
      </c>
      <c r="Q2230">
        <v>1200</v>
      </c>
      <c r="R2230">
        <v>1230</v>
      </c>
      <c r="S2230">
        <v>1270</v>
      </c>
      <c r="T2230">
        <v>1320</v>
      </c>
      <c r="U2230">
        <v>1310</v>
      </c>
      <c r="V2230">
        <v>1330</v>
      </c>
      <c r="W2230">
        <v>1310</v>
      </c>
      <c r="X2230">
        <v>1290</v>
      </c>
      <c r="Y2230" s="145">
        <v>1290</v>
      </c>
      <c r="Z2230">
        <v>1210</v>
      </c>
      <c r="AA2230">
        <v>1210</v>
      </c>
    </row>
    <row r="2231" spans="1:27" x14ac:dyDescent="0.2">
      <c r="A2231" s="89">
        <f>VLOOKUP(C2231,TabellenBDFS!$B$4:$C$2717,2,FALSE)</f>
        <v>307</v>
      </c>
      <c r="B2231" t="str">
        <f t="shared" si="37"/>
        <v>3072</v>
      </c>
      <c r="C2231" t="s">
        <v>317</v>
      </c>
      <c r="D2231">
        <v>2</v>
      </c>
      <c r="E2231">
        <v>200</v>
      </c>
      <c r="F2231">
        <v>200</v>
      </c>
      <c r="G2231">
        <v>210</v>
      </c>
      <c r="H2231">
        <v>220</v>
      </c>
      <c r="I2231">
        <v>220</v>
      </c>
      <c r="J2231">
        <v>210</v>
      </c>
      <c r="K2231">
        <v>210</v>
      </c>
      <c r="L2231">
        <v>210</v>
      </c>
      <c r="M2231">
        <v>200</v>
      </c>
      <c r="N2231">
        <v>200</v>
      </c>
      <c r="O2231">
        <v>200</v>
      </c>
      <c r="P2231">
        <v>190</v>
      </c>
      <c r="Q2231">
        <v>180</v>
      </c>
      <c r="R2231">
        <v>180</v>
      </c>
      <c r="S2231">
        <v>170</v>
      </c>
      <c r="T2231">
        <v>160</v>
      </c>
      <c r="U2231">
        <v>160</v>
      </c>
      <c r="V2231">
        <v>150</v>
      </c>
      <c r="W2231">
        <v>140</v>
      </c>
      <c r="X2231">
        <v>140</v>
      </c>
      <c r="Y2231" s="145">
        <v>140</v>
      </c>
      <c r="Z2231">
        <v>120</v>
      </c>
      <c r="AA2231">
        <v>120</v>
      </c>
    </row>
    <row r="2232" spans="1:27" x14ac:dyDescent="0.2">
      <c r="A2232" s="89">
        <f>VLOOKUP(C2232,TabellenBDFS!$B$4:$C$2717,2,FALSE)</f>
        <v>307</v>
      </c>
      <c r="B2232" t="str">
        <f t="shared" si="37"/>
        <v>3073</v>
      </c>
      <c r="C2232" t="s">
        <v>317</v>
      </c>
      <c r="D2232">
        <v>3</v>
      </c>
      <c r="E2232">
        <v>0</v>
      </c>
      <c r="F2232">
        <v>0</v>
      </c>
      <c r="G2232">
        <v>10</v>
      </c>
      <c r="H2232">
        <v>40</v>
      </c>
      <c r="I2232">
        <v>70</v>
      </c>
      <c r="J2232">
        <v>80</v>
      </c>
      <c r="K2232">
        <v>90</v>
      </c>
      <c r="L2232">
        <v>140</v>
      </c>
      <c r="M2232">
        <v>130</v>
      </c>
      <c r="N2232">
        <v>150</v>
      </c>
      <c r="O2232">
        <v>160</v>
      </c>
      <c r="P2232">
        <v>150</v>
      </c>
      <c r="Q2232">
        <v>130</v>
      </c>
      <c r="R2232">
        <v>140</v>
      </c>
      <c r="S2232">
        <v>160</v>
      </c>
      <c r="T2232">
        <v>190</v>
      </c>
      <c r="U2232">
        <v>190</v>
      </c>
      <c r="V2232">
        <v>210</v>
      </c>
      <c r="W2232">
        <v>210</v>
      </c>
      <c r="X2232">
        <v>210</v>
      </c>
      <c r="Y2232" s="145">
        <v>210</v>
      </c>
      <c r="Z2232">
        <v>210</v>
      </c>
      <c r="AA2232">
        <v>210</v>
      </c>
    </row>
    <row r="2233" spans="1:27" x14ac:dyDescent="0.2">
      <c r="A2233" s="89">
        <f>VLOOKUP(C2233,TabellenBDFS!$B$4:$C$2717,2,FALSE)</f>
        <v>307</v>
      </c>
      <c r="B2233" t="str">
        <f t="shared" si="37"/>
        <v>3074</v>
      </c>
      <c r="C2233" t="s">
        <v>317</v>
      </c>
      <c r="D2233">
        <v>4</v>
      </c>
      <c r="E2233">
        <v>0</v>
      </c>
      <c r="F2233">
        <v>0</v>
      </c>
      <c r="G2233">
        <v>0</v>
      </c>
      <c r="H2233">
        <v>10</v>
      </c>
      <c r="I2233">
        <v>20</v>
      </c>
      <c r="J2233">
        <v>20</v>
      </c>
      <c r="K2233">
        <v>30</v>
      </c>
      <c r="L2233">
        <v>30</v>
      </c>
      <c r="M2233">
        <v>30</v>
      </c>
      <c r="N2233">
        <v>30</v>
      </c>
      <c r="O2233">
        <v>30</v>
      </c>
      <c r="P2233">
        <v>50</v>
      </c>
      <c r="Q2233">
        <v>50</v>
      </c>
      <c r="R2233">
        <v>50</v>
      </c>
      <c r="S2233">
        <v>50</v>
      </c>
      <c r="T2233">
        <v>70</v>
      </c>
      <c r="U2233">
        <v>80</v>
      </c>
      <c r="V2233">
        <v>90</v>
      </c>
      <c r="W2233">
        <v>90</v>
      </c>
      <c r="X2233">
        <v>80</v>
      </c>
      <c r="Y2233" s="145">
        <v>80</v>
      </c>
      <c r="Z2233">
        <v>80</v>
      </c>
      <c r="AA2233">
        <v>80</v>
      </c>
    </row>
    <row r="2234" spans="1:27" x14ac:dyDescent="0.2">
      <c r="A2234" s="89">
        <f>VLOOKUP(C2234,TabellenBDFS!$B$4:$C$2717,2,FALSE)</f>
        <v>307</v>
      </c>
      <c r="B2234" t="str">
        <f t="shared" si="37"/>
        <v>3075</v>
      </c>
      <c r="C2234" t="s">
        <v>317</v>
      </c>
      <c r="D2234">
        <v>5</v>
      </c>
      <c r="E2234">
        <v>20</v>
      </c>
      <c r="F2234">
        <v>10</v>
      </c>
      <c r="G2234">
        <v>20</v>
      </c>
      <c r="H2234">
        <v>20</v>
      </c>
      <c r="I2234">
        <v>20</v>
      </c>
      <c r="J2234">
        <v>20</v>
      </c>
      <c r="K2234">
        <v>20</v>
      </c>
      <c r="L2234">
        <v>20</v>
      </c>
      <c r="M2234">
        <v>20</v>
      </c>
      <c r="N2234">
        <v>20</v>
      </c>
      <c r="O2234">
        <v>20</v>
      </c>
      <c r="P2234">
        <v>20</v>
      </c>
      <c r="Q2234">
        <v>20</v>
      </c>
      <c r="R2234">
        <v>20</v>
      </c>
      <c r="S2234">
        <v>20</v>
      </c>
      <c r="T2234">
        <v>20</v>
      </c>
      <c r="U2234">
        <v>10</v>
      </c>
      <c r="V2234">
        <v>10</v>
      </c>
      <c r="W2234">
        <v>10</v>
      </c>
      <c r="X2234">
        <v>10</v>
      </c>
      <c r="Y2234" s="145">
        <v>10</v>
      </c>
      <c r="Z2234">
        <v>0</v>
      </c>
      <c r="AA2234">
        <v>10</v>
      </c>
    </row>
    <row r="2235" spans="1:27" x14ac:dyDescent="0.2">
      <c r="A2235" s="89">
        <f>VLOOKUP(C2235,TabellenBDFS!$B$4:$C$2717,2,FALSE)</f>
        <v>307</v>
      </c>
      <c r="B2235" t="str">
        <f t="shared" si="37"/>
        <v>3076</v>
      </c>
      <c r="C2235" t="s">
        <v>317</v>
      </c>
      <c r="D2235">
        <v>6</v>
      </c>
      <c r="E2235">
        <v>360</v>
      </c>
      <c r="F2235">
        <v>360</v>
      </c>
      <c r="G2235">
        <v>390</v>
      </c>
      <c r="H2235">
        <v>400</v>
      </c>
      <c r="I2235">
        <v>400</v>
      </c>
      <c r="J2235">
        <v>400</v>
      </c>
      <c r="K2235">
        <v>390</v>
      </c>
      <c r="L2235">
        <v>400</v>
      </c>
      <c r="M2235">
        <v>400</v>
      </c>
      <c r="N2235">
        <v>400</v>
      </c>
      <c r="O2235">
        <v>400</v>
      </c>
      <c r="P2235">
        <v>420</v>
      </c>
      <c r="Q2235">
        <v>400</v>
      </c>
      <c r="R2235">
        <v>380</v>
      </c>
      <c r="S2235">
        <v>420</v>
      </c>
      <c r="T2235">
        <v>440</v>
      </c>
      <c r="U2235">
        <v>440</v>
      </c>
      <c r="V2235">
        <v>430</v>
      </c>
      <c r="W2235">
        <v>430</v>
      </c>
      <c r="X2235">
        <v>430</v>
      </c>
      <c r="Y2235" s="145">
        <v>440</v>
      </c>
      <c r="Z2235">
        <v>440</v>
      </c>
      <c r="AA2235">
        <v>440</v>
      </c>
    </row>
    <row r="2236" spans="1:27" x14ac:dyDescent="0.2">
      <c r="A2236" s="89">
        <f>VLOOKUP(C2236,TabellenBDFS!$B$4:$C$2717,2,FALSE)</f>
        <v>307</v>
      </c>
      <c r="B2236" t="str">
        <f t="shared" si="37"/>
        <v>3077</v>
      </c>
      <c r="C2236" t="s">
        <v>317</v>
      </c>
      <c r="D2236">
        <v>7</v>
      </c>
      <c r="E2236">
        <v>440</v>
      </c>
      <c r="F2236">
        <v>430</v>
      </c>
      <c r="G2236">
        <v>420</v>
      </c>
      <c r="H2236">
        <v>470</v>
      </c>
      <c r="I2236">
        <v>520</v>
      </c>
      <c r="J2236">
        <v>510</v>
      </c>
      <c r="K2236">
        <v>480</v>
      </c>
      <c r="L2236">
        <v>500</v>
      </c>
      <c r="M2236">
        <v>490</v>
      </c>
      <c r="N2236">
        <v>480</v>
      </c>
      <c r="O2236">
        <v>510</v>
      </c>
      <c r="P2236">
        <v>480</v>
      </c>
      <c r="Q2236">
        <v>430</v>
      </c>
      <c r="R2236">
        <v>460</v>
      </c>
      <c r="S2236">
        <v>450</v>
      </c>
      <c r="T2236">
        <v>450</v>
      </c>
      <c r="U2236">
        <v>440</v>
      </c>
      <c r="V2236">
        <v>430</v>
      </c>
      <c r="W2236">
        <v>420</v>
      </c>
      <c r="X2236">
        <v>410</v>
      </c>
      <c r="Y2236" s="145">
        <v>410</v>
      </c>
      <c r="Z2236">
        <v>360</v>
      </c>
      <c r="AA2236">
        <v>340</v>
      </c>
    </row>
    <row r="2237" spans="1:27" x14ac:dyDescent="0.2">
      <c r="A2237" s="89">
        <f>VLOOKUP(C2237,TabellenBDFS!$B$4:$C$2717,2,FALSE)</f>
        <v>308</v>
      </c>
      <c r="B2237" t="str">
        <f t="shared" si="37"/>
        <v>3081</v>
      </c>
      <c r="C2237" t="s">
        <v>318</v>
      </c>
      <c r="D2237">
        <v>1</v>
      </c>
      <c r="E2237">
        <v>4960</v>
      </c>
      <c r="F2237">
        <v>5010</v>
      </c>
      <c r="G2237">
        <v>5300</v>
      </c>
      <c r="H2237">
        <v>5460</v>
      </c>
      <c r="I2237">
        <v>5750</v>
      </c>
      <c r="J2237">
        <v>5950</v>
      </c>
      <c r="K2237">
        <v>6030</v>
      </c>
      <c r="L2237">
        <v>6120</v>
      </c>
      <c r="M2237">
        <v>6440</v>
      </c>
      <c r="N2237">
        <v>6500</v>
      </c>
      <c r="O2237">
        <v>6740</v>
      </c>
      <c r="P2237">
        <v>7050</v>
      </c>
      <c r="Q2237">
        <v>7000</v>
      </c>
      <c r="R2237">
        <v>7080</v>
      </c>
      <c r="S2237">
        <v>7080</v>
      </c>
      <c r="T2237">
        <v>7680</v>
      </c>
      <c r="U2237">
        <v>7540</v>
      </c>
      <c r="V2237">
        <v>7400</v>
      </c>
      <c r="W2237">
        <v>7570</v>
      </c>
      <c r="X2237">
        <v>7510</v>
      </c>
      <c r="Y2237" s="145">
        <v>7440</v>
      </c>
      <c r="Z2237">
        <v>7430</v>
      </c>
      <c r="AA2237">
        <v>7970</v>
      </c>
    </row>
    <row r="2238" spans="1:27" x14ac:dyDescent="0.2">
      <c r="A2238" s="89">
        <f>VLOOKUP(C2238,TabellenBDFS!$B$4:$C$2717,2,FALSE)</f>
        <v>308</v>
      </c>
      <c r="B2238" t="str">
        <f t="shared" si="37"/>
        <v>3082</v>
      </c>
      <c r="C2238" t="s">
        <v>318</v>
      </c>
      <c r="D2238">
        <v>2</v>
      </c>
      <c r="E2238">
        <v>1960</v>
      </c>
      <c r="F2238">
        <v>1900</v>
      </c>
      <c r="G2238">
        <v>1820</v>
      </c>
      <c r="H2238">
        <v>1750</v>
      </c>
      <c r="I2238">
        <v>1650</v>
      </c>
      <c r="J2238">
        <v>1580</v>
      </c>
      <c r="K2238">
        <v>1510</v>
      </c>
      <c r="L2238">
        <v>1440</v>
      </c>
      <c r="M2238">
        <v>1390</v>
      </c>
      <c r="N2238">
        <v>1330</v>
      </c>
      <c r="O2238">
        <v>1280</v>
      </c>
      <c r="P2238">
        <v>1240</v>
      </c>
      <c r="Q2238">
        <v>1180</v>
      </c>
      <c r="R2238">
        <v>1120</v>
      </c>
      <c r="S2238">
        <v>1080</v>
      </c>
      <c r="T2238">
        <v>1030</v>
      </c>
      <c r="U2238">
        <v>1010</v>
      </c>
      <c r="V2238">
        <v>860</v>
      </c>
      <c r="W2238">
        <v>830</v>
      </c>
      <c r="X2238">
        <v>800</v>
      </c>
      <c r="Y2238" s="145">
        <v>770</v>
      </c>
      <c r="Z2238">
        <v>730</v>
      </c>
      <c r="AA2238">
        <v>700</v>
      </c>
    </row>
    <row r="2239" spans="1:27" x14ac:dyDescent="0.2">
      <c r="A2239" s="89">
        <f>VLOOKUP(C2239,TabellenBDFS!$B$4:$C$2717,2,FALSE)</f>
        <v>308</v>
      </c>
      <c r="B2239" t="str">
        <f t="shared" si="37"/>
        <v>3083</v>
      </c>
      <c r="C2239" t="s">
        <v>318</v>
      </c>
      <c r="D2239">
        <v>3</v>
      </c>
      <c r="E2239">
        <v>20</v>
      </c>
      <c r="F2239">
        <v>80</v>
      </c>
      <c r="G2239">
        <v>170</v>
      </c>
      <c r="H2239">
        <v>310</v>
      </c>
      <c r="I2239">
        <v>530</v>
      </c>
      <c r="J2239">
        <v>670</v>
      </c>
      <c r="K2239">
        <v>740</v>
      </c>
      <c r="L2239">
        <v>920</v>
      </c>
      <c r="M2239">
        <v>1120</v>
      </c>
      <c r="N2239">
        <v>1230</v>
      </c>
      <c r="O2239">
        <v>1360</v>
      </c>
      <c r="P2239">
        <v>1500</v>
      </c>
      <c r="Q2239">
        <v>1480</v>
      </c>
      <c r="R2239">
        <v>1570</v>
      </c>
      <c r="S2239">
        <v>1640</v>
      </c>
      <c r="T2239">
        <v>1630</v>
      </c>
      <c r="U2239">
        <v>1600</v>
      </c>
      <c r="V2239">
        <v>1670</v>
      </c>
      <c r="W2239">
        <v>1740</v>
      </c>
      <c r="X2239">
        <v>1770</v>
      </c>
      <c r="Y2239" s="145">
        <v>1840</v>
      </c>
      <c r="Z2239">
        <v>1930</v>
      </c>
      <c r="AA2239">
        <v>2230</v>
      </c>
    </row>
    <row r="2240" spans="1:27" x14ac:dyDescent="0.2">
      <c r="A2240" s="89">
        <f>VLOOKUP(C2240,TabellenBDFS!$B$4:$C$2717,2,FALSE)</f>
        <v>308</v>
      </c>
      <c r="B2240" t="str">
        <f t="shared" si="37"/>
        <v>3084</v>
      </c>
      <c r="C2240" t="s">
        <v>318</v>
      </c>
      <c r="D2240">
        <v>4</v>
      </c>
      <c r="E2240">
        <v>0</v>
      </c>
      <c r="F2240">
        <v>10</v>
      </c>
      <c r="G2240">
        <v>30</v>
      </c>
      <c r="H2240">
        <v>40</v>
      </c>
      <c r="I2240">
        <v>100</v>
      </c>
      <c r="J2240">
        <v>130</v>
      </c>
      <c r="K2240">
        <v>190</v>
      </c>
      <c r="L2240">
        <v>220</v>
      </c>
      <c r="M2240">
        <v>260</v>
      </c>
      <c r="N2240">
        <v>270</v>
      </c>
      <c r="O2240">
        <v>250</v>
      </c>
      <c r="P2240">
        <v>280</v>
      </c>
      <c r="Q2240">
        <v>270</v>
      </c>
      <c r="R2240">
        <v>270</v>
      </c>
      <c r="S2240">
        <v>270</v>
      </c>
      <c r="T2240">
        <v>240</v>
      </c>
      <c r="U2240">
        <v>250</v>
      </c>
      <c r="V2240">
        <v>260</v>
      </c>
      <c r="W2240">
        <v>270</v>
      </c>
      <c r="X2240">
        <v>290</v>
      </c>
      <c r="Y2240" s="145">
        <v>330</v>
      </c>
      <c r="Z2240">
        <v>330</v>
      </c>
      <c r="AA2240">
        <v>370</v>
      </c>
    </row>
    <row r="2241" spans="1:27" x14ac:dyDescent="0.2">
      <c r="A2241" s="89">
        <f>VLOOKUP(C2241,TabellenBDFS!$B$4:$C$2717,2,FALSE)</f>
        <v>308</v>
      </c>
      <c r="B2241" t="str">
        <f t="shared" si="37"/>
        <v>3085</v>
      </c>
      <c r="C2241" t="s">
        <v>318</v>
      </c>
      <c r="D2241">
        <v>5</v>
      </c>
      <c r="E2241">
        <v>510</v>
      </c>
      <c r="F2241">
        <v>510</v>
      </c>
      <c r="G2241">
        <v>500</v>
      </c>
      <c r="H2241">
        <v>490</v>
      </c>
      <c r="I2241">
        <v>520</v>
      </c>
      <c r="J2241">
        <v>530</v>
      </c>
      <c r="K2241">
        <v>530</v>
      </c>
      <c r="L2241">
        <v>510</v>
      </c>
      <c r="M2241">
        <v>500</v>
      </c>
      <c r="N2241">
        <v>490</v>
      </c>
      <c r="O2241">
        <v>460</v>
      </c>
      <c r="P2241">
        <v>460</v>
      </c>
      <c r="Q2241">
        <v>450</v>
      </c>
      <c r="R2241">
        <v>440</v>
      </c>
      <c r="S2241">
        <v>440</v>
      </c>
      <c r="T2241">
        <v>370</v>
      </c>
      <c r="U2241">
        <v>360</v>
      </c>
      <c r="V2241">
        <v>360</v>
      </c>
      <c r="W2241">
        <v>360</v>
      </c>
      <c r="X2241">
        <v>370</v>
      </c>
      <c r="Y2241" s="145">
        <v>380</v>
      </c>
      <c r="Z2241">
        <v>380</v>
      </c>
      <c r="AA2241">
        <v>390</v>
      </c>
    </row>
    <row r="2242" spans="1:27" x14ac:dyDescent="0.2">
      <c r="A2242" s="89">
        <f>VLOOKUP(C2242,TabellenBDFS!$B$4:$C$2717,2,FALSE)</f>
        <v>308</v>
      </c>
      <c r="B2242" t="str">
        <f t="shared" si="37"/>
        <v>3086</v>
      </c>
      <c r="C2242" t="s">
        <v>318</v>
      </c>
      <c r="D2242">
        <v>6</v>
      </c>
      <c r="E2242">
        <v>1510</v>
      </c>
      <c r="F2242">
        <v>1520</v>
      </c>
      <c r="G2242">
        <v>1570</v>
      </c>
      <c r="H2242">
        <v>1620</v>
      </c>
      <c r="I2242">
        <v>1680</v>
      </c>
      <c r="J2242">
        <v>1710</v>
      </c>
      <c r="K2242">
        <v>1750</v>
      </c>
      <c r="L2242">
        <v>1770</v>
      </c>
      <c r="M2242">
        <v>1790</v>
      </c>
      <c r="N2242">
        <v>1840</v>
      </c>
      <c r="O2242">
        <v>1900</v>
      </c>
      <c r="P2242">
        <v>1950</v>
      </c>
      <c r="Q2242">
        <v>2050</v>
      </c>
      <c r="R2242">
        <v>2090</v>
      </c>
      <c r="S2242">
        <v>2090</v>
      </c>
      <c r="T2242">
        <v>2070</v>
      </c>
      <c r="U2242">
        <v>2070</v>
      </c>
      <c r="V2242">
        <v>2050</v>
      </c>
      <c r="W2242">
        <v>2040</v>
      </c>
      <c r="X2242">
        <v>1990</v>
      </c>
      <c r="Y2242" s="145">
        <v>1980</v>
      </c>
      <c r="Z2242">
        <v>1900</v>
      </c>
      <c r="AA2242">
        <v>1880</v>
      </c>
    </row>
    <row r="2243" spans="1:27" x14ac:dyDescent="0.2">
      <c r="A2243" s="89">
        <f>VLOOKUP(C2243,TabellenBDFS!$B$4:$C$2717,2,FALSE)</f>
        <v>308</v>
      </c>
      <c r="B2243" t="str">
        <f t="shared" si="37"/>
        <v>3087</v>
      </c>
      <c r="C2243" t="s">
        <v>318</v>
      </c>
      <c r="D2243">
        <v>7</v>
      </c>
      <c r="E2243">
        <v>960</v>
      </c>
      <c r="F2243">
        <v>1010</v>
      </c>
      <c r="G2243">
        <v>1210</v>
      </c>
      <c r="H2243">
        <v>1260</v>
      </c>
      <c r="I2243">
        <v>1270</v>
      </c>
      <c r="J2243">
        <v>1330</v>
      </c>
      <c r="K2243">
        <v>1310</v>
      </c>
      <c r="L2243">
        <v>1270</v>
      </c>
      <c r="M2243">
        <v>1370</v>
      </c>
      <c r="N2243">
        <v>1360</v>
      </c>
      <c r="O2243">
        <v>1480</v>
      </c>
      <c r="P2243">
        <v>1620</v>
      </c>
      <c r="Q2243">
        <v>1580</v>
      </c>
      <c r="R2243">
        <v>1600</v>
      </c>
      <c r="S2243">
        <v>1570</v>
      </c>
      <c r="T2243">
        <v>2340</v>
      </c>
      <c r="U2243">
        <v>2250</v>
      </c>
      <c r="V2243">
        <v>2210</v>
      </c>
      <c r="W2243">
        <v>2350</v>
      </c>
      <c r="X2243">
        <v>2280</v>
      </c>
      <c r="Y2243" s="145">
        <v>2160</v>
      </c>
      <c r="Z2243">
        <v>2150</v>
      </c>
      <c r="AA2243">
        <v>2410</v>
      </c>
    </row>
    <row r="2244" spans="1:27" x14ac:dyDescent="0.2">
      <c r="A2244" s="89">
        <f>VLOOKUP(C2244,TabellenBDFS!$B$4:$C$2717,2,FALSE)</f>
        <v>309</v>
      </c>
      <c r="B2244" t="str">
        <f t="shared" si="37"/>
        <v>3091</v>
      </c>
      <c r="C2244" t="s">
        <v>319</v>
      </c>
      <c r="D2244">
        <v>1</v>
      </c>
      <c r="E2244">
        <v>90</v>
      </c>
      <c r="F2244">
        <v>90</v>
      </c>
      <c r="G2244">
        <v>90</v>
      </c>
      <c r="H2244">
        <v>100</v>
      </c>
      <c r="I2244">
        <v>120</v>
      </c>
      <c r="J2244">
        <v>120</v>
      </c>
      <c r="K2244">
        <v>130</v>
      </c>
      <c r="L2244">
        <v>150</v>
      </c>
      <c r="M2244">
        <v>160</v>
      </c>
      <c r="N2244">
        <v>190</v>
      </c>
      <c r="O2244">
        <v>190</v>
      </c>
      <c r="P2244">
        <v>200</v>
      </c>
      <c r="Q2244">
        <v>220</v>
      </c>
      <c r="R2244">
        <v>230</v>
      </c>
      <c r="S2244">
        <v>230</v>
      </c>
      <c r="T2244">
        <v>250</v>
      </c>
      <c r="U2244">
        <v>240</v>
      </c>
      <c r="V2244">
        <v>260</v>
      </c>
      <c r="W2244">
        <v>250</v>
      </c>
      <c r="X2244">
        <v>260</v>
      </c>
      <c r="Y2244" s="145">
        <v>270</v>
      </c>
      <c r="Z2244">
        <v>290</v>
      </c>
      <c r="AA2244">
        <v>290</v>
      </c>
    </row>
    <row r="2245" spans="1:27" x14ac:dyDescent="0.2">
      <c r="A2245" s="89">
        <f>VLOOKUP(C2245,TabellenBDFS!$B$4:$C$2717,2,FALSE)</f>
        <v>309</v>
      </c>
      <c r="B2245" t="str">
        <f t="shared" si="37"/>
        <v>3092</v>
      </c>
      <c r="C2245" t="s">
        <v>319</v>
      </c>
      <c r="D2245">
        <v>2</v>
      </c>
      <c r="E2245">
        <v>0</v>
      </c>
      <c r="F2245">
        <v>0</v>
      </c>
      <c r="G2245">
        <v>0</v>
      </c>
      <c r="H2245">
        <v>0</v>
      </c>
      <c r="I2245">
        <v>10</v>
      </c>
      <c r="J2245">
        <v>10</v>
      </c>
      <c r="K2245">
        <v>10</v>
      </c>
      <c r="L2245">
        <v>10</v>
      </c>
      <c r="M2245">
        <v>10</v>
      </c>
      <c r="N2245">
        <v>10</v>
      </c>
      <c r="O2245">
        <v>10</v>
      </c>
      <c r="P2245">
        <v>10</v>
      </c>
      <c r="Q2245">
        <v>10</v>
      </c>
      <c r="R2245">
        <v>10</v>
      </c>
      <c r="S2245">
        <v>10</v>
      </c>
      <c r="T2245">
        <v>10</v>
      </c>
      <c r="U2245">
        <v>10</v>
      </c>
      <c r="V2245">
        <v>10</v>
      </c>
      <c r="W2245">
        <v>10</v>
      </c>
      <c r="X2245">
        <v>10</v>
      </c>
      <c r="Y2245" s="145">
        <v>10</v>
      </c>
      <c r="Z2245">
        <v>10</v>
      </c>
      <c r="AA2245">
        <v>10</v>
      </c>
    </row>
    <row r="2246" spans="1:27" x14ac:dyDescent="0.2">
      <c r="A2246" s="89">
        <f>VLOOKUP(C2246,TabellenBDFS!$B$4:$C$2717,2,FALSE)</f>
        <v>309</v>
      </c>
      <c r="B2246" t="str">
        <f t="shared" si="37"/>
        <v>3093</v>
      </c>
      <c r="C2246" t="s">
        <v>319</v>
      </c>
      <c r="D2246">
        <v>3</v>
      </c>
      <c r="E2246">
        <v>0</v>
      </c>
      <c r="F2246">
        <v>0</v>
      </c>
      <c r="G2246">
        <v>10</v>
      </c>
      <c r="H2246">
        <v>10</v>
      </c>
      <c r="I2246">
        <v>10</v>
      </c>
      <c r="J2246">
        <v>10</v>
      </c>
      <c r="K2246">
        <v>10</v>
      </c>
      <c r="L2246">
        <v>10</v>
      </c>
      <c r="M2246">
        <v>20</v>
      </c>
      <c r="N2246">
        <v>20</v>
      </c>
      <c r="O2246">
        <v>20</v>
      </c>
      <c r="P2246">
        <v>30</v>
      </c>
      <c r="Q2246">
        <v>40</v>
      </c>
      <c r="R2246">
        <v>40</v>
      </c>
      <c r="S2246">
        <v>40</v>
      </c>
      <c r="T2246">
        <v>50</v>
      </c>
      <c r="U2246">
        <v>40</v>
      </c>
      <c r="V2246">
        <v>50</v>
      </c>
      <c r="W2246">
        <v>40</v>
      </c>
      <c r="X2246">
        <v>40</v>
      </c>
      <c r="Y2246" s="145">
        <v>40</v>
      </c>
      <c r="Z2246">
        <v>50</v>
      </c>
      <c r="AA2246">
        <v>60</v>
      </c>
    </row>
    <row r="2247" spans="1:27" x14ac:dyDescent="0.2">
      <c r="A2247" s="89">
        <f>VLOOKUP(C2247,TabellenBDFS!$B$4:$C$2717,2,FALSE)</f>
        <v>309</v>
      </c>
      <c r="B2247" t="str">
        <f t="shared" si="37"/>
        <v>3094</v>
      </c>
      <c r="C2247" t="s">
        <v>319</v>
      </c>
      <c r="D2247">
        <v>4</v>
      </c>
      <c r="E2247">
        <v>0</v>
      </c>
      <c r="F2247">
        <v>0</v>
      </c>
      <c r="G2247">
        <v>0</v>
      </c>
      <c r="H2247">
        <v>0</v>
      </c>
      <c r="I2247">
        <v>0</v>
      </c>
      <c r="J2247">
        <v>0</v>
      </c>
      <c r="K2247">
        <v>0</v>
      </c>
      <c r="L2247">
        <v>0</v>
      </c>
      <c r="M2247">
        <v>0</v>
      </c>
      <c r="N2247">
        <v>10</v>
      </c>
      <c r="O2247">
        <v>10</v>
      </c>
      <c r="P2247">
        <v>10</v>
      </c>
      <c r="Q2247">
        <v>20</v>
      </c>
      <c r="R2247">
        <v>20</v>
      </c>
      <c r="S2247">
        <v>20</v>
      </c>
      <c r="T2247">
        <v>20</v>
      </c>
      <c r="U2247">
        <v>20</v>
      </c>
      <c r="V2247">
        <v>20</v>
      </c>
      <c r="W2247">
        <v>20</v>
      </c>
      <c r="X2247">
        <v>20</v>
      </c>
      <c r="Y2247" s="145">
        <v>20</v>
      </c>
      <c r="Z2247">
        <v>20</v>
      </c>
      <c r="AA2247">
        <v>20</v>
      </c>
    </row>
    <row r="2248" spans="1:27" x14ac:dyDescent="0.2">
      <c r="A2248" s="89">
        <f>VLOOKUP(C2248,TabellenBDFS!$B$4:$C$2717,2,FALSE)</f>
        <v>309</v>
      </c>
      <c r="B2248" t="str">
        <f t="shared" si="37"/>
        <v>3095</v>
      </c>
      <c r="C2248" t="s">
        <v>319</v>
      </c>
      <c r="D2248">
        <v>5</v>
      </c>
      <c r="E2248">
        <v>0</v>
      </c>
      <c r="F2248">
        <v>0</v>
      </c>
      <c r="G2248">
        <v>0</v>
      </c>
      <c r="H2248">
        <v>0</v>
      </c>
      <c r="I2248">
        <v>0</v>
      </c>
      <c r="J2248">
        <v>0</v>
      </c>
      <c r="K2248">
        <v>0</v>
      </c>
      <c r="L2248">
        <v>0</v>
      </c>
      <c r="M2248">
        <v>0</v>
      </c>
      <c r="N2248">
        <v>0</v>
      </c>
      <c r="O2248">
        <v>10</v>
      </c>
      <c r="P2248">
        <v>0</v>
      </c>
      <c r="Q2248">
        <v>0</v>
      </c>
      <c r="R2248">
        <v>10</v>
      </c>
      <c r="S2248">
        <v>10</v>
      </c>
      <c r="T2248">
        <v>10</v>
      </c>
      <c r="U2248">
        <v>0</v>
      </c>
      <c r="V2248">
        <v>10</v>
      </c>
      <c r="W2248">
        <v>10</v>
      </c>
      <c r="X2248">
        <v>10</v>
      </c>
      <c r="Y2248" s="145">
        <v>10</v>
      </c>
      <c r="Z2248">
        <v>10</v>
      </c>
      <c r="AA2248">
        <v>10</v>
      </c>
    </row>
    <row r="2249" spans="1:27" x14ac:dyDescent="0.2">
      <c r="A2249" s="89">
        <f>VLOOKUP(C2249,TabellenBDFS!$B$4:$C$2717,2,FALSE)</f>
        <v>309</v>
      </c>
      <c r="B2249" t="str">
        <f t="shared" si="37"/>
        <v>3096</v>
      </c>
      <c r="C2249" t="s">
        <v>319</v>
      </c>
      <c r="D2249">
        <v>6</v>
      </c>
      <c r="E2249">
        <v>30</v>
      </c>
      <c r="F2249">
        <v>30</v>
      </c>
      <c r="G2249">
        <v>40</v>
      </c>
      <c r="H2249">
        <v>40</v>
      </c>
      <c r="I2249">
        <v>50</v>
      </c>
      <c r="J2249">
        <v>50</v>
      </c>
      <c r="K2249">
        <v>50</v>
      </c>
      <c r="L2249">
        <v>80</v>
      </c>
      <c r="M2249">
        <v>80</v>
      </c>
      <c r="N2249">
        <v>80</v>
      </c>
      <c r="O2249">
        <v>80</v>
      </c>
      <c r="P2249">
        <v>90</v>
      </c>
      <c r="Q2249">
        <v>90</v>
      </c>
      <c r="R2249">
        <v>90</v>
      </c>
      <c r="S2249">
        <v>100</v>
      </c>
      <c r="T2249">
        <v>110</v>
      </c>
      <c r="U2249">
        <v>110</v>
      </c>
      <c r="V2249">
        <v>120</v>
      </c>
      <c r="W2249">
        <v>120</v>
      </c>
      <c r="X2249">
        <v>130</v>
      </c>
      <c r="Y2249" s="145">
        <v>130</v>
      </c>
      <c r="Z2249">
        <v>130</v>
      </c>
      <c r="AA2249">
        <v>130</v>
      </c>
    </row>
    <row r="2250" spans="1:27" x14ac:dyDescent="0.2">
      <c r="A2250" s="89">
        <f>VLOOKUP(C2250,TabellenBDFS!$B$4:$C$2717,2,FALSE)</f>
        <v>309</v>
      </c>
      <c r="B2250" t="str">
        <f t="shared" si="37"/>
        <v>3097</v>
      </c>
      <c r="C2250" t="s">
        <v>319</v>
      </c>
      <c r="D2250">
        <v>7</v>
      </c>
      <c r="E2250">
        <v>60</v>
      </c>
      <c r="F2250">
        <v>50</v>
      </c>
      <c r="G2250">
        <v>50</v>
      </c>
      <c r="H2250">
        <v>50</v>
      </c>
      <c r="I2250">
        <v>50</v>
      </c>
      <c r="J2250">
        <v>40</v>
      </c>
      <c r="K2250">
        <v>50</v>
      </c>
      <c r="L2250">
        <v>50</v>
      </c>
      <c r="M2250">
        <v>50</v>
      </c>
      <c r="N2250">
        <v>60</v>
      </c>
      <c r="O2250">
        <v>50</v>
      </c>
      <c r="P2250">
        <v>60</v>
      </c>
      <c r="Q2250">
        <v>60</v>
      </c>
      <c r="R2250">
        <v>60</v>
      </c>
      <c r="S2250">
        <v>50</v>
      </c>
      <c r="T2250">
        <v>60</v>
      </c>
      <c r="U2250">
        <v>60</v>
      </c>
      <c r="V2250">
        <v>60</v>
      </c>
      <c r="W2250">
        <v>60</v>
      </c>
      <c r="X2250">
        <v>50</v>
      </c>
      <c r="Y2250" s="145">
        <v>70</v>
      </c>
      <c r="Z2250">
        <v>80</v>
      </c>
      <c r="AA2250">
        <v>70</v>
      </c>
    </row>
    <row r="2251" spans="1:27" x14ac:dyDescent="0.2">
      <c r="A2251" s="89">
        <f>VLOOKUP(C2251,TabellenBDFS!$B$4:$C$2717,2,FALSE)</f>
        <v>310</v>
      </c>
      <c r="B2251" t="str">
        <f t="shared" ref="B2251:B2314" si="38">CONCATENATE(A2251,D2251)</f>
        <v>3101</v>
      </c>
      <c r="C2251" t="s">
        <v>320</v>
      </c>
      <c r="D2251">
        <v>1</v>
      </c>
      <c r="E2251">
        <v>260</v>
      </c>
      <c r="F2251">
        <v>280</v>
      </c>
      <c r="G2251">
        <v>300</v>
      </c>
      <c r="H2251">
        <v>220</v>
      </c>
      <c r="I2251">
        <v>220</v>
      </c>
      <c r="J2251">
        <v>210</v>
      </c>
      <c r="K2251">
        <v>220</v>
      </c>
      <c r="L2251">
        <v>230</v>
      </c>
      <c r="M2251">
        <v>240</v>
      </c>
      <c r="N2251">
        <v>240</v>
      </c>
      <c r="O2251">
        <v>240</v>
      </c>
      <c r="P2251">
        <v>240</v>
      </c>
      <c r="Q2251">
        <v>230</v>
      </c>
      <c r="R2251">
        <v>230</v>
      </c>
      <c r="S2251">
        <v>240</v>
      </c>
      <c r="T2251">
        <v>220</v>
      </c>
      <c r="U2251">
        <v>220</v>
      </c>
      <c r="V2251">
        <v>220</v>
      </c>
      <c r="W2251">
        <v>230</v>
      </c>
      <c r="X2251">
        <v>210</v>
      </c>
      <c r="Y2251" s="145">
        <v>230</v>
      </c>
      <c r="Z2251">
        <v>240</v>
      </c>
      <c r="AA2251">
        <v>240</v>
      </c>
    </row>
    <row r="2252" spans="1:27" x14ac:dyDescent="0.2">
      <c r="A2252" s="89">
        <f>VLOOKUP(C2252,TabellenBDFS!$B$4:$C$2717,2,FALSE)</f>
        <v>310</v>
      </c>
      <c r="B2252" t="str">
        <f t="shared" si="38"/>
        <v>3102</v>
      </c>
      <c r="C2252" t="s">
        <v>320</v>
      </c>
      <c r="D2252">
        <v>2</v>
      </c>
      <c r="E2252">
        <v>50</v>
      </c>
      <c r="F2252">
        <v>60</v>
      </c>
      <c r="G2252">
        <v>50</v>
      </c>
      <c r="H2252">
        <v>30</v>
      </c>
      <c r="I2252">
        <v>30</v>
      </c>
      <c r="J2252">
        <v>20</v>
      </c>
      <c r="K2252">
        <v>20</v>
      </c>
      <c r="L2252">
        <v>20</v>
      </c>
      <c r="M2252">
        <v>20</v>
      </c>
      <c r="N2252">
        <v>20</v>
      </c>
      <c r="O2252">
        <v>20</v>
      </c>
      <c r="P2252">
        <v>20</v>
      </c>
      <c r="Q2252">
        <v>20</v>
      </c>
      <c r="R2252">
        <v>20</v>
      </c>
      <c r="S2252">
        <v>20</v>
      </c>
      <c r="T2252">
        <v>20</v>
      </c>
      <c r="U2252">
        <v>10</v>
      </c>
      <c r="V2252">
        <v>10</v>
      </c>
      <c r="W2252">
        <v>10</v>
      </c>
      <c r="X2252">
        <v>10</v>
      </c>
      <c r="Y2252" s="145">
        <v>10</v>
      </c>
      <c r="Z2252">
        <v>10</v>
      </c>
      <c r="AA2252">
        <v>10</v>
      </c>
    </row>
    <row r="2253" spans="1:27" x14ac:dyDescent="0.2">
      <c r="A2253" s="89">
        <f>VLOOKUP(C2253,TabellenBDFS!$B$4:$C$2717,2,FALSE)</f>
        <v>310</v>
      </c>
      <c r="B2253" t="str">
        <f t="shared" si="38"/>
        <v>3103</v>
      </c>
      <c r="C2253" t="s">
        <v>320</v>
      </c>
      <c r="D2253">
        <v>3</v>
      </c>
      <c r="E2253">
        <v>0</v>
      </c>
      <c r="F2253">
        <v>0</v>
      </c>
      <c r="G2253">
        <v>10</v>
      </c>
      <c r="H2253">
        <v>10</v>
      </c>
      <c r="I2253">
        <v>20</v>
      </c>
      <c r="J2253">
        <v>10</v>
      </c>
      <c r="K2253">
        <v>20</v>
      </c>
      <c r="L2253">
        <v>30</v>
      </c>
      <c r="M2253">
        <v>40</v>
      </c>
      <c r="N2253">
        <v>30</v>
      </c>
      <c r="O2253">
        <v>30</v>
      </c>
      <c r="P2253">
        <v>30</v>
      </c>
      <c r="Q2253">
        <v>30</v>
      </c>
      <c r="R2253">
        <v>30</v>
      </c>
      <c r="S2253">
        <v>30</v>
      </c>
      <c r="T2253">
        <v>30</v>
      </c>
      <c r="U2253">
        <v>30</v>
      </c>
      <c r="V2253">
        <v>30</v>
      </c>
      <c r="W2253">
        <v>30</v>
      </c>
      <c r="X2253">
        <v>30</v>
      </c>
      <c r="Y2253" s="145">
        <v>30</v>
      </c>
      <c r="Z2253">
        <v>30</v>
      </c>
      <c r="AA2253">
        <v>30</v>
      </c>
    </row>
    <row r="2254" spans="1:27" x14ac:dyDescent="0.2">
      <c r="A2254" s="89">
        <f>VLOOKUP(C2254,TabellenBDFS!$B$4:$C$2717,2,FALSE)</f>
        <v>310</v>
      </c>
      <c r="B2254" t="str">
        <f t="shared" si="38"/>
        <v>3104</v>
      </c>
      <c r="C2254" t="s">
        <v>320</v>
      </c>
      <c r="D2254">
        <v>4</v>
      </c>
      <c r="E2254">
        <v>0</v>
      </c>
      <c r="F2254">
        <v>0</v>
      </c>
      <c r="G2254">
        <v>10</v>
      </c>
      <c r="H2254">
        <v>10</v>
      </c>
      <c r="I2254">
        <v>10</v>
      </c>
      <c r="J2254">
        <v>10</v>
      </c>
      <c r="K2254">
        <v>20</v>
      </c>
      <c r="L2254">
        <v>20</v>
      </c>
      <c r="M2254">
        <v>20</v>
      </c>
      <c r="N2254">
        <v>20</v>
      </c>
      <c r="O2254">
        <v>20</v>
      </c>
      <c r="P2254">
        <v>20</v>
      </c>
      <c r="Q2254">
        <v>20</v>
      </c>
      <c r="R2254">
        <v>10</v>
      </c>
      <c r="S2254">
        <v>10</v>
      </c>
      <c r="T2254">
        <v>10</v>
      </c>
      <c r="U2254">
        <v>10</v>
      </c>
      <c r="V2254">
        <v>10</v>
      </c>
      <c r="W2254">
        <v>10</v>
      </c>
      <c r="X2254">
        <v>10</v>
      </c>
      <c r="Y2254" s="145">
        <v>10</v>
      </c>
      <c r="Z2254">
        <v>10</v>
      </c>
      <c r="AA2254">
        <v>10</v>
      </c>
    </row>
    <row r="2255" spans="1:27" x14ac:dyDescent="0.2">
      <c r="A2255" s="89">
        <f>VLOOKUP(C2255,TabellenBDFS!$B$4:$C$2717,2,FALSE)</f>
        <v>310</v>
      </c>
      <c r="B2255" t="str">
        <f t="shared" si="38"/>
        <v>3105</v>
      </c>
      <c r="C2255" t="s">
        <v>320</v>
      </c>
      <c r="D2255">
        <v>5</v>
      </c>
      <c r="E2255">
        <v>30</v>
      </c>
      <c r="F2255">
        <v>30</v>
      </c>
      <c r="G2255">
        <v>30</v>
      </c>
      <c r="H2255">
        <v>20</v>
      </c>
      <c r="I2255">
        <v>20</v>
      </c>
      <c r="J2255">
        <v>20</v>
      </c>
      <c r="K2255">
        <v>20</v>
      </c>
      <c r="L2255">
        <v>30</v>
      </c>
      <c r="M2255">
        <v>30</v>
      </c>
      <c r="N2255">
        <v>30</v>
      </c>
      <c r="O2255">
        <v>30</v>
      </c>
      <c r="P2255">
        <v>30</v>
      </c>
      <c r="Q2255">
        <v>30</v>
      </c>
      <c r="R2255">
        <v>30</v>
      </c>
      <c r="S2255">
        <v>30</v>
      </c>
      <c r="T2255">
        <v>30</v>
      </c>
      <c r="U2255">
        <v>30</v>
      </c>
      <c r="V2255">
        <v>30</v>
      </c>
      <c r="W2255">
        <v>30</v>
      </c>
      <c r="X2255">
        <v>30</v>
      </c>
      <c r="Y2255" s="145">
        <v>30</v>
      </c>
      <c r="Z2255">
        <v>30</v>
      </c>
      <c r="AA2255">
        <v>30</v>
      </c>
    </row>
    <row r="2256" spans="1:27" x14ac:dyDescent="0.2">
      <c r="A2256" s="89">
        <f>VLOOKUP(C2256,TabellenBDFS!$B$4:$C$2717,2,FALSE)</f>
        <v>310</v>
      </c>
      <c r="B2256" t="str">
        <f t="shared" si="38"/>
        <v>3106</v>
      </c>
      <c r="C2256" t="s">
        <v>320</v>
      </c>
      <c r="D2256">
        <v>6</v>
      </c>
      <c r="E2256">
        <v>110</v>
      </c>
      <c r="F2256">
        <v>120</v>
      </c>
      <c r="G2256">
        <v>130</v>
      </c>
      <c r="H2256">
        <v>110</v>
      </c>
      <c r="I2256">
        <v>120</v>
      </c>
      <c r="J2256">
        <v>110</v>
      </c>
      <c r="K2256">
        <v>110</v>
      </c>
      <c r="L2256">
        <v>100</v>
      </c>
      <c r="M2256">
        <v>110</v>
      </c>
      <c r="N2256">
        <v>110</v>
      </c>
      <c r="O2256">
        <v>110</v>
      </c>
      <c r="P2256">
        <v>110</v>
      </c>
      <c r="Q2256">
        <v>110</v>
      </c>
      <c r="R2256">
        <v>110</v>
      </c>
      <c r="S2256">
        <v>110</v>
      </c>
      <c r="T2256">
        <v>110</v>
      </c>
      <c r="U2256">
        <v>110</v>
      </c>
      <c r="V2256">
        <v>110</v>
      </c>
      <c r="W2256">
        <v>110</v>
      </c>
      <c r="X2256">
        <v>100</v>
      </c>
      <c r="Y2256" s="145">
        <v>120</v>
      </c>
      <c r="Z2256">
        <v>120</v>
      </c>
      <c r="AA2256">
        <v>110</v>
      </c>
    </row>
    <row r="2257" spans="1:27" x14ac:dyDescent="0.2">
      <c r="A2257" s="89">
        <f>VLOOKUP(C2257,TabellenBDFS!$B$4:$C$2717,2,FALSE)</f>
        <v>310</v>
      </c>
      <c r="B2257" t="str">
        <f t="shared" si="38"/>
        <v>3107</v>
      </c>
      <c r="C2257" t="s">
        <v>320</v>
      </c>
      <c r="D2257">
        <v>7</v>
      </c>
      <c r="E2257">
        <v>70</v>
      </c>
      <c r="F2257">
        <v>80</v>
      </c>
      <c r="G2257">
        <v>90</v>
      </c>
      <c r="H2257">
        <v>30</v>
      </c>
      <c r="I2257">
        <v>30</v>
      </c>
      <c r="J2257">
        <v>20</v>
      </c>
      <c r="K2257">
        <v>30</v>
      </c>
      <c r="L2257">
        <v>30</v>
      </c>
      <c r="M2257">
        <v>40</v>
      </c>
      <c r="N2257">
        <v>40</v>
      </c>
      <c r="O2257">
        <v>30</v>
      </c>
      <c r="P2257">
        <v>40</v>
      </c>
      <c r="Q2257">
        <v>40</v>
      </c>
      <c r="R2257">
        <v>40</v>
      </c>
      <c r="S2257">
        <v>40</v>
      </c>
      <c r="T2257">
        <v>30</v>
      </c>
      <c r="U2257">
        <v>30</v>
      </c>
      <c r="V2257">
        <v>40</v>
      </c>
      <c r="W2257">
        <v>40</v>
      </c>
      <c r="X2257">
        <v>30</v>
      </c>
      <c r="Y2257" s="145">
        <v>30</v>
      </c>
      <c r="Z2257">
        <v>40</v>
      </c>
      <c r="AA2257">
        <v>40</v>
      </c>
    </row>
    <row r="2258" spans="1:27" x14ac:dyDescent="0.2">
      <c r="A2258" s="89">
        <f>VLOOKUP(C2258,TabellenBDFS!$B$4:$C$2717,2,FALSE)</f>
        <v>311</v>
      </c>
      <c r="B2258" t="str">
        <f t="shared" si="38"/>
        <v>3111</v>
      </c>
      <c r="C2258" t="s">
        <v>321</v>
      </c>
      <c r="D2258">
        <v>1</v>
      </c>
      <c r="E2258">
        <v>320</v>
      </c>
      <c r="F2258">
        <v>310</v>
      </c>
      <c r="G2258">
        <v>300</v>
      </c>
      <c r="H2258">
        <v>310</v>
      </c>
      <c r="I2258">
        <v>320</v>
      </c>
      <c r="J2258">
        <v>330</v>
      </c>
      <c r="K2258">
        <v>350</v>
      </c>
      <c r="L2258">
        <v>330</v>
      </c>
      <c r="M2258">
        <v>320</v>
      </c>
      <c r="N2258">
        <v>310</v>
      </c>
      <c r="O2258">
        <v>300</v>
      </c>
      <c r="P2258">
        <v>320</v>
      </c>
      <c r="Q2258">
        <v>340</v>
      </c>
      <c r="R2258">
        <v>280</v>
      </c>
      <c r="S2258">
        <v>270</v>
      </c>
      <c r="T2258">
        <v>280</v>
      </c>
      <c r="U2258">
        <v>260</v>
      </c>
      <c r="V2258">
        <v>250</v>
      </c>
      <c r="W2258">
        <v>250</v>
      </c>
      <c r="X2258">
        <v>260</v>
      </c>
      <c r="Y2258" s="145">
        <v>270</v>
      </c>
      <c r="Z2258">
        <v>260</v>
      </c>
      <c r="AA2258">
        <v>250</v>
      </c>
    </row>
    <row r="2259" spans="1:27" x14ac:dyDescent="0.2">
      <c r="A2259" s="89">
        <f>VLOOKUP(C2259,TabellenBDFS!$B$4:$C$2717,2,FALSE)</f>
        <v>311</v>
      </c>
      <c r="B2259" t="str">
        <f t="shared" si="38"/>
        <v>3112</v>
      </c>
      <c r="C2259" t="s">
        <v>321</v>
      </c>
      <c r="D2259">
        <v>2</v>
      </c>
      <c r="E2259">
        <v>90</v>
      </c>
      <c r="F2259">
        <v>90</v>
      </c>
      <c r="G2259">
        <v>80</v>
      </c>
      <c r="H2259">
        <v>70</v>
      </c>
      <c r="I2259">
        <v>60</v>
      </c>
      <c r="J2259">
        <v>60</v>
      </c>
      <c r="K2259">
        <v>60</v>
      </c>
      <c r="L2259">
        <v>50</v>
      </c>
      <c r="M2259">
        <v>50</v>
      </c>
      <c r="N2259">
        <v>50</v>
      </c>
      <c r="O2259">
        <v>40</v>
      </c>
      <c r="P2259">
        <v>40</v>
      </c>
      <c r="Q2259">
        <v>40</v>
      </c>
      <c r="R2259">
        <v>30</v>
      </c>
      <c r="S2259">
        <v>30</v>
      </c>
      <c r="T2259">
        <v>30</v>
      </c>
      <c r="U2259">
        <v>30</v>
      </c>
      <c r="V2259">
        <v>20</v>
      </c>
      <c r="W2259">
        <v>20</v>
      </c>
      <c r="X2259">
        <v>20</v>
      </c>
      <c r="Y2259" s="145">
        <v>20</v>
      </c>
      <c r="Z2259">
        <v>20</v>
      </c>
      <c r="AA2259">
        <v>10</v>
      </c>
    </row>
    <row r="2260" spans="1:27" x14ac:dyDescent="0.2">
      <c r="A2260" s="89">
        <f>VLOOKUP(C2260,TabellenBDFS!$B$4:$C$2717,2,FALSE)</f>
        <v>311</v>
      </c>
      <c r="B2260" t="str">
        <f t="shared" si="38"/>
        <v>3113</v>
      </c>
      <c r="C2260" t="s">
        <v>321</v>
      </c>
      <c r="D2260">
        <v>3</v>
      </c>
      <c r="E2260">
        <v>10</v>
      </c>
      <c r="F2260">
        <v>10</v>
      </c>
      <c r="G2260">
        <v>10</v>
      </c>
      <c r="H2260">
        <v>30</v>
      </c>
      <c r="I2260">
        <v>30</v>
      </c>
      <c r="J2260">
        <v>40</v>
      </c>
      <c r="K2260">
        <v>60</v>
      </c>
      <c r="L2260">
        <v>60</v>
      </c>
      <c r="M2260">
        <v>50</v>
      </c>
      <c r="N2260">
        <v>50</v>
      </c>
      <c r="O2260">
        <v>60</v>
      </c>
      <c r="P2260">
        <v>70</v>
      </c>
      <c r="Q2260">
        <v>80</v>
      </c>
      <c r="R2260">
        <v>80</v>
      </c>
      <c r="S2260">
        <v>80</v>
      </c>
      <c r="T2260">
        <v>80</v>
      </c>
      <c r="U2260">
        <v>70</v>
      </c>
      <c r="V2260">
        <v>80</v>
      </c>
      <c r="W2260">
        <v>80</v>
      </c>
      <c r="X2260">
        <v>80</v>
      </c>
      <c r="Y2260" s="145">
        <v>90</v>
      </c>
      <c r="Z2260">
        <v>90</v>
      </c>
      <c r="AA2260">
        <v>90</v>
      </c>
    </row>
    <row r="2261" spans="1:27" x14ac:dyDescent="0.2">
      <c r="A2261" s="89">
        <f>VLOOKUP(C2261,TabellenBDFS!$B$4:$C$2717,2,FALSE)</f>
        <v>311</v>
      </c>
      <c r="B2261" t="str">
        <f t="shared" si="38"/>
        <v>3114</v>
      </c>
      <c r="C2261" t="s">
        <v>321</v>
      </c>
      <c r="D2261">
        <v>4</v>
      </c>
      <c r="E2261">
        <v>0</v>
      </c>
      <c r="F2261">
        <v>0</v>
      </c>
      <c r="G2261">
        <v>0</v>
      </c>
      <c r="H2261">
        <v>0</v>
      </c>
      <c r="I2261">
        <v>10</v>
      </c>
      <c r="J2261">
        <v>10</v>
      </c>
      <c r="K2261">
        <v>20</v>
      </c>
      <c r="L2261">
        <v>10</v>
      </c>
      <c r="M2261">
        <v>10</v>
      </c>
      <c r="N2261">
        <v>10</v>
      </c>
      <c r="O2261">
        <v>10</v>
      </c>
      <c r="P2261">
        <v>10</v>
      </c>
      <c r="Q2261">
        <v>10</v>
      </c>
      <c r="R2261">
        <v>20</v>
      </c>
      <c r="S2261">
        <v>20</v>
      </c>
      <c r="T2261">
        <v>20</v>
      </c>
      <c r="U2261">
        <v>10</v>
      </c>
      <c r="V2261">
        <v>10</v>
      </c>
      <c r="W2261">
        <v>10</v>
      </c>
      <c r="X2261">
        <v>10</v>
      </c>
      <c r="Y2261" s="145">
        <v>10</v>
      </c>
      <c r="Z2261">
        <v>10</v>
      </c>
      <c r="AA2261">
        <v>10</v>
      </c>
    </row>
    <row r="2262" spans="1:27" x14ac:dyDescent="0.2">
      <c r="A2262" s="89">
        <f>VLOOKUP(C2262,TabellenBDFS!$B$4:$C$2717,2,FALSE)</f>
        <v>311</v>
      </c>
      <c r="B2262" t="str">
        <f t="shared" si="38"/>
        <v>3115</v>
      </c>
      <c r="C2262" t="s">
        <v>321</v>
      </c>
      <c r="D2262">
        <v>5</v>
      </c>
      <c r="E2262">
        <v>0</v>
      </c>
      <c r="F2262">
        <v>0</v>
      </c>
      <c r="G2262">
        <v>0</v>
      </c>
      <c r="H2262">
        <v>0</v>
      </c>
      <c r="I2262">
        <v>0</v>
      </c>
      <c r="J2262">
        <v>0</v>
      </c>
      <c r="K2262">
        <v>0</v>
      </c>
      <c r="L2262">
        <v>0</v>
      </c>
      <c r="M2262">
        <v>0</v>
      </c>
      <c r="N2262">
        <v>0</v>
      </c>
      <c r="O2262">
        <v>0</v>
      </c>
      <c r="P2262">
        <v>0</v>
      </c>
      <c r="Q2262">
        <v>0</v>
      </c>
      <c r="R2262">
        <v>0</v>
      </c>
      <c r="S2262">
        <v>0</v>
      </c>
      <c r="T2262">
        <v>0</v>
      </c>
      <c r="U2262">
        <v>0</v>
      </c>
      <c r="V2262">
        <v>0</v>
      </c>
      <c r="W2262">
        <v>0</v>
      </c>
      <c r="X2262">
        <v>0</v>
      </c>
      <c r="Y2262" s="145">
        <v>0</v>
      </c>
      <c r="Z2262">
        <v>0</v>
      </c>
      <c r="AA2262">
        <v>0</v>
      </c>
    </row>
    <row r="2263" spans="1:27" x14ac:dyDescent="0.2">
      <c r="A2263" s="89">
        <f>VLOOKUP(C2263,TabellenBDFS!$B$4:$C$2717,2,FALSE)</f>
        <v>311</v>
      </c>
      <c r="B2263" t="str">
        <f t="shared" si="38"/>
        <v>3116</v>
      </c>
      <c r="C2263" t="s">
        <v>321</v>
      </c>
      <c r="D2263">
        <v>6</v>
      </c>
      <c r="E2263">
        <v>110</v>
      </c>
      <c r="F2263">
        <v>120</v>
      </c>
      <c r="G2263">
        <v>120</v>
      </c>
      <c r="H2263">
        <v>130</v>
      </c>
      <c r="I2263">
        <v>130</v>
      </c>
      <c r="J2263">
        <v>130</v>
      </c>
      <c r="K2263">
        <v>140</v>
      </c>
      <c r="L2263">
        <v>150</v>
      </c>
      <c r="M2263">
        <v>140</v>
      </c>
      <c r="N2263">
        <v>140</v>
      </c>
      <c r="O2263">
        <v>140</v>
      </c>
      <c r="P2263">
        <v>150</v>
      </c>
      <c r="Q2263">
        <v>160</v>
      </c>
      <c r="R2263">
        <v>130</v>
      </c>
      <c r="S2263">
        <v>130</v>
      </c>
      <c r="T2263">
        <v>140</v>
      </c>
      <c r="U2263">
        <v>130</v>
      </c>
      <c r="V2263">
        <v>120</v>
      </c>
      <c r="W2263">
        <v>120</v>
      </c>
      <c r="X2263">
        <v>130</v>
      </c>
      <c r="Y2263" s="145">
        <v>130</v>
      </c>
      <c r="Z2263">
        <v>120</v>
      </c>
      <c r="AA2263">
        <v>120</v>
      </c>
    </row>
    <row r="2264" spans="1:27" x14ac:dyDescent="0.2">
      <c r="A2264" s="89">
        <f>VLOOKUP(C2264,TabellenBDFS!$B$4:$C$2717,2,FALSE)</f>
        <v>311</v>
      </c>
      <c r="B2264" t="str">
        <f t="shared" si="38"/>
        <v>3117</v>
      </c>
      <c r="C2264" t="s">
        <v>321</v>
      </c>
      <c r="D2264">
        <v>7</v>
      </c>
      <c r="E2264">
        <v>110</v>
      </c>
      <c r="F2264">
        <v>100</v>
      </c>
      <c r="G2264">
        <v>90</v>
      </c>
      <c r="H2264">
        <v>80</v>
      </c>
      <c r="I2264">
        <v>80</v>
      </c>
      <c r="J2264">
        <v>80</v>
      </c>
      <c r="K2264">
        <v>80</v>
      </c>
      <c r="L2264">
        <v>60</v>
      </c>
      <c r="M2264">
        <v>70</v>
      </c>
      <c r="N2264">
        <v>60</v>
      </c>
      <c r="O2264">
        <v>50</v>
      </c>
      <c r="P2264">
        <v>50</v>
      </c>
      <c r="Q2264">
        <v>60</v>
      </c>
      <c r="R2264">
        <v>30</v>
      </c>
      <c r="S2264">
        <v>20</v>
      </c>
      <c r="T2264">
        <v>20</v>
      </c>
      <c r="U2264">
        <v>30</v>
      </c>
      <c r="V2264">
        <v>20</v>
      </c>
      <c r="W2264">
        <v>30</v>
      </c>
      <c r="X2264">
        <v>30</v>
      </c>
      <c r="Y2264" s="145">
        <v>30</v>
      </c>
      <c r="Z2264">
        <v>20</v>
      </c>
      <c r="AA2264">
        <v>20</v>
      </c>
    </row>
    <row r="2265" spans="1:27" x14ac:dyDescent="0.2">
      <c r="A2265" s="89">
        <f>VLOOKUP(C2265,TabellenBDFS!$B$4:$C$2717,2,FALSE)</f>
        <v>312</v>
      </c>
      <c r="B2265" t="str">
        <f t="shared" si="38"/>
        <v>3121</v>
      </c>
      <c r="C2265" t="s">
        <v>322</v>
      </c>
      <c r="D2265">
        <v>1</v>
      </c>
      <c r="E2265">
        <v>320</v>
      </c>
      <c r="F2265">
        <v>330</v>
      </c>
      <c r="G2265">
        <v>340</v>
      </c>
      <c r="H2265">
        <v>390</v>
      </c>
      <c r="I2265">
        <v>370</v>
      </c>
      <c r="J2265">
        <v>370</v>
      </c>
      <c r="K2265">
        <v>370</v>
      </c>
      <c r="L2265">
        <v>400</v>
      </c>
      <c r="M2265">
        <v>410</v>
      </c>
      <c r="N2265">
        <v>400</v>
      </c>
      <c r="O2265">
        <v>410</v>
      </c>
      <c r="P2265">
        <v>430</v>
      </c>
      <c r="Q2265">
        <v>420</v>
      </c>
      <c r="R2265">
        <v>430</v>
      </c>
      <c r="S2265">
        <v>450</v>
      </c>
      <c r="T2265">
        <v>460</v>
      </c>
      <c r="U2265">
        <v>440</v>
      </c>
      <c r="V2265">
        <v>410</v>
      </c>
      <c r="W2265">
        <v>390</v>
      </c>
      <c r="X2265">
        <v>400</v>
      </c>
      <c r="Y2265" s="145">
        <v>390</v>
      </c>
      <c r="Z2265">
        <v>360</v>
      </c>
      <c r="AA2265">
        <v>350</v>
      </c>
    </row>
    <row r="2266" spans="1:27" x14ac:dyDescent="0.2">
      <c r="A2266" s="89">
        <f>VLOOKUP(C2266,TabellenBDFS!$B$4:$C$2717,2,FALSE)</f>
        <v>312</v>
      </c>
      <c r="B2266" t="str">
        <f t="shared" si="38"/>
        <v>3122</v>
      </c>
      <c r="C2266" t="s">
        <v>322</v>
      </c>
      <c r="D2266">
        <v>2</v>
      </c>
      <c r="E2266">
        <v>30</v>
      </c>
      <c r="F2266">
        <v>30</v>
      </c>
      <c r="G2266">
        <v>40</v>
      </c>
      <c r="H2266">
        <v>40</v>
      </c>
      <c r="I2266">
        <v>40</v>
      </c>
      <c r="J2266">
        <v>30</v>
      </c>
      <c r="K2266">
        <v>30</v>
      </c>
      <c r="L2266">
        <v>30</v>
      </c>
      <c r="M2266">
        <v>30</v>
      </c>
      <c r="N2266">
        <v>30</v>
      </c>
      <c r="O2266">
        <v>30</v>
      </c>
      <c r="P2266">
        <v>30</v>
      </c>
      <c r="Q2266">
        <v>40</v>
      </c>
      <c r="R2266">
        <v>30</v>
      </c>
      <c r="S2266">
        <v>30</v>
      </c>
      <c r="T2266">
        <v>30</v>
      </c>
      <c r="U2266">
        <v>30</v>
      </c>
      <c r="V2266">
        <v>20</v>
      </c>
      <c r="W2266">
        <v>20</v>
      </c>
      <c r="X2266">
        <v>20</v>
      </c>
      <c r="Y2266" s="145">
        <v>10</v>
      </c>
      <c r="Z2266">
        <v>10</v>
      </c>
      <c r="AA2266">
        <v>10</v>
      </c>
    </row>
    <row r="2267" spans="1:27" x14ac:dyDescent="0.2">
      <c r="A2267" s="89">
        <f>VLOOKUP(C2267,TabellenBDFS!$B$4:$C$2717,2,FALSE)</f>
        <v>312</v>
      </c>
      <c r="B2267" t="str">
        <f t="shared" si="38"/>
        <v>3123</v>
      </c>
      <c r="C2267" t="s">
        <v>322</v>
      </c>
      <c r="D2267">
        <v>3</v>
      </c>
      <c r="E2267">
        <v>0</v>
      </c>
      <c r="F2267">
        <v>0</v>
      </c>
      <c r="G2267">
        <v>10</v>
      </c>
      <c r="H2267">
        <v>10</v>
      </c>
      <c r="I2267">
        <v>10</v>
      </c>
      <c r="J2267">
        <v>20</v>
      </c>
      <c r="K2267">
        <v>20</v>
      </c>
      <c r="L2267">
        <v>30</v>
      </c>
      <c r="M2267">
        <v>30</v>
      </c>
      <c r="N2267">
        <v>40</v>
      </c>
      <c r="O2267">
        <v>50</v>
      </c>
      <c r="P2267">
        <v>60</v>
      </c>
      <c r="Q2267">
        <v>60</v>
      </c>
      <c r="R2267">
        <v>70</v>
      </c>
      <c r="S2267">
        <v>80</v>
      </c>
      <c r="T2267">
        <v>70</v>
      </c>
      <c r="U2267">
        <v>70</v>
      </c>
      <c r="V2267">
        <v>70</v>
      </c>
      <c r="W2267">
        <v>60</v>
      </c>
      <c r="X2267">
        <v>60</v>
      </c>
      <c r="Y2267" s="145">
        <v>60</v>
      </c>
      <c r="Z2267">
        <v>70</v>
      </c>
      <c r="AA2267">
        <v>60</v>
      </c>
    </row>
    <row r="2268" spans="1:27" x14ac:dyDescent="0.2">
      <c r="A2268" s="89">
        <f>VLOOKUP(C2268,TabellenBDFS!$B$4:$C$2717,2,FALSE)</f>
        <v>312</v>
      </c>
      <c r="B2268" t="str">
        <f t="shared" si="38"/>
        <v>3124</v>
      </c>
      <c r="C2268" t="s">
        <v>322</v>
      </c>
      <c r="D2268">
        <v>4</v>
      </c>
      <c r="E2268">
        <v>0</v>
      </c>
      <c r="F2268">
        <v>0</v>
      </c>
      <c r="G2268">
        <v>0</v>
      </c>
      <c r="H2268">
        <v>20</v>
      </c>
      <c r="I2268">
        <v>20</v>
      </c>
      <c r="J2268">
        <v>20</v>
      </c>
      <c r="K2268">
        <v>20</v>
      </c>
      <c r="L2268">
        <v>20</v>
      </c>
      <c r="M2268">
        <v>20</v>
      </c>
      <c r="N2268">
        <v>20</v>
      </c>
      <c r="O2268">
        <v>20</v>
      </c>
      <c r="P2268">
        <v>20</v>
      </c>
      <c r="Q2268">
        <v>20</v>
      </c>
      <c r="R2268">
        <v>30</v>
      </c>
      <c r="S2268">
        <v>30</v>
      </c>
      <c r="T2268">
        <v>30</v>
      </c>
      <c r="U2268">
        <v>20</v>
      </c>
      <c r="V2268">
        <v>20</v>
      </c>
      <c r="W2268">
        <v>20</v>
      </c>
      <c r="X2268">
        <v>20</v>
      </c>
      <c r="Y2268" s="145">
        <v>20</v>
      </c>
      <c r="Z2268">
        <v>20</v>
      </c>
      <c r="AA2268">
        <v>10</v>
      </c>
    </row>
    <row r="2269" spans="1:27" x14ac:dyDescent="0.2">
      <c r="A2269" s="89">
        <f>VLOOKUP(C2269,TabellenBDFS!$B$4:$C$2717,2,FALSE)</f>
        <v>312</v>
      </c>
      <c r="B2269" t="str">
        <f t="shared" si="38"/>
        <v>3125</v>
      </c>
      <c r="C2269" t="s">
        <v>322</v>
      </c>
      <c r="D2269">
        <v>5</v>
      </c>
      <c r="E2269">
        <v>20</v>
      </c>
      <c r="F2269">
        <v>20</v>
      </c>
      <c r="G2269">
        <v>20</v>
      </c>
      <c r="H2269">
        <v>20</v>
      </c>
      <c r="I2269">
        <v>20</v>
      </c>
      <c r="J2269">
        <v>20</v>
      </c>
      <c r="K2269">
        <v>20</v>
      </c>
      <c r="L2269">
        <v>20</v>
      </c>
      <c r="M2269">
        <v>20</v>
      </c>
      <c r="N2269">
        <v>20</v>
      </c>
      <c r="O2269">
        <v>20</v>
      </c>
      <c r="P2269">
        <v>20</v>
      </c>
      <c r="Q2269">
        <v>20</v>
      </c>
      <c r="R2269">
        <v>20</v>
      </c>
      <c r="S2269">
        <v>20</v>
      </c>
      <c r="T2269">
        <v>20</v>
      </c>
      <c r="U2269">
        <v>20</v>
      </c>
      <c r="V2269">
        <v>20</v>
      </c>
      <c r="W2269">
        <v>20</v>
      </c>
      <c r="X2269">
        <v>30</v>
      </c>
      <c r="Y2269" s="145">
        <v>30</v>
      </c>
      <c r="Z2269">
        <v>30</v>
      </c>
      <c r="AA2269">
        <v>30</v>
      </c>
    </row>
    <row r="2270" spans="1:27" x14ac:dyDescent="0.2">
      <c r="A2270" s="89">
        <f>VLOOKUP(C2270,TabellenBDFS!$B$4:$C$2717,2,FALSE)</f>
        <v>312</v>
      </c>
      <c r="B2270" t="str">
        <f t="shared" si="38"/>
        <v>3126</v>
      </c>
      <c r="C2270" t="s">
        <v>322</v>
      </c>
      <c r="D2270">
        <v>6</v>
      </c>
      <c r="E2270">
        <v>130</v>
      </c>
      <c r="F2270">
        <v>130</v>
      </c>
      <c r="G2270">
        <v>140</v>
      </c>
      <c r="H2270">
        <v>140</v>
      </c>
      <c r="I2270">
        <v>140</v>
      </c>
      <c r="J2270">
        <v>150</v>
      </c>
      <c r="K2270">
        <v>150</v>
      </c>
      <c r="L2270">
        <v>140</v>
      </c>
      <c r="M2270">
        <v>130</v>
      </c>
      <c r="N2270">
        <v>130</v>
      </c>
      <c r="O2270">
        <v>130</v>
      </c>
      <c r="P2270">
        <v>130</v>
      </c>
      <c r="Q2270">
        <v>140</v>
      </c>
      <c r="R2270">
        <v>140</v>
      </c>
      <c r="S2270">
        <v>140</v>
      </c>
      <c r="T2270">
        <v>140</v>
      </c>
      <c r="U2270">
        <v>140</v>
      </c>
      <c r="V2270">
        <v>120</v>
      </c>
      <c r="W2270">
        <v>120</v>
      </c>
      <c r="X2270">
        <v>110</v>
      </c>
      <c r="Y2270" s="145">
        <v>110</v>
      </c>
      <c r="Z2270">
        <v>110</v>
      </c>
      <c r="AA2270">
        <v>110</v>
      </c>
    </row>
    <row r="2271" spans="1:27" x14ac:dyDescent="0.2">
      <c r="A2271" s="89">
        <f>VLOOKUP(C2271,TabellenBDFS!$B$4:$C$2717,2,FALSE)</f>
        <v>312</v>
      </c>
      <c r="B2271" t="str">
        <f t="shared" si="38"/>
        <v>3127</v>
      </c>
      <c r="C2271" t="s">
        <v>322</v>
      </c>
      <c r="D2271">
        <v>7</v>
      </c>
      <c r="E2271">
        <v>130</v>
      </c>
      <c r="F2271">
        <v>140</v>
      </c>
      <c r="G2271">
        <v>140</v>
      </c>
      <c r="H2271">
        <v>160</v>
      </c>
      <c r="I2271">
        <v>140</v>
      </c>
      <c r="J2271">
        <v>130</v>
      </c>
      <c r="K2271">
        <v>140</v>
      </c>
      <c r="L2271">
        <v>160</v>
      </c>
      <c r="M2271">
        <v>180</v>
      </c>
      <c r="N2271">
        <v>160</v>
      </c>
      <c r="O2271">
        <v>160</v>
      </c>
      <c r="P2271">
        <v>160</v>
      </c>
      <c r="Q2271">
        <v>150</v>
      </c>
      <c r="R2271">
        <v>140</v>
      </c>
      <c r="S2271">
        <v>150</v>
      </c>
      <c r="T2271">
        <v>160</v>
      </c>
      <c r="U2271">
        <v>150</v>
      </c>
      <c r="V2271">
        <v>150</v>
      </c>
      <c r="W2271">
        <v>150</v>
      </c>
      <c r="X2271">
        <v>160</v>
      </c>
      <c r="Y2271" s="145">
        <v>150</v>
      </c>
      <c r="Z2271">
        <v>130</v>
      </c>
      <c r="AA2271">
        <v>120</v>
      </c>
    </row>
    <row r="2272" spans="1:27" x14ac:dyDescent="0.2">
      <c r="A2272" s="89">
        <f>VLOOKUP(C2272,TabellenBDFS!$B$4:$C$2717,2,FALSE)</f>
        <v>313</v>
      </c>
      <c r="B2272" t="str">
        <f t="shared" si="38"/>
        <v>3131</v>
      </c>
      <c r="C2272" t="s">
        <v>323</v>
      </c>
      <c r="D2272">
        <v>1</v>
      </c>
      <c r="E2272">
        <v>610</v>
      </c>
      <c r="F2272">
        <v>570</v>
      </c>
      <c r="G2272">
        <v>600</v>
      </c>
      <c r="H2272">
        <v>590</v>
      </c>
      <c r="I2272">
        <v>570</v>
      </c>
      <c r="J2272">
        <v>570</v>
      </c>
      <c r="K2272">
        <v>570</v>
      </c>
      <c r="L2272">
        <v>550</v>
      </c>
      <c r="M2272">
        <v>560</v>
      </c>
      <c r="N2272">
        <v>560</v>
      </c>
      <c r="O2272">
        <v>550</v>
      </c>
      <c r="P2272">
        <v>550</v>
      </c>
      <c r="Q2272">
        <v>540</v>
      </c>
      <c r="R2272">
        <v>540</v>
      </c>
      <c r="S2272">
        <v>550</v>
      </c>
      <c r="T2272">
        <v>550</v>
      </c>
      <c r="U2272">
        <v>560</v>
      </c>
      <c r="V2272">
        <v>560</v>
      </c>
      <c r="W2272">
        <v>580</v>
      </c>
      <c r="X2272">
        <v>600</v>
      </c>
      <c r="Y2272" s="145">
        <v>600</v>
      </c>
      <c r="Z2272">
        <v>620</v>
      </c>
      <c r="AA2272">
        <v>630</v>
      </c>
    </row>
    <row r="2273" spans="1:27" x14ac:dyDescent="0.2">
      <c r="A2273" s="89">
        <f>VLOOKUP(C2273,TabellenBDFS!$B$4:$C$2717,2,FALSE)</f>
        <v>313</v>
      </c>
      <c r="B2273" t="str">
        <f t="shared" si="38"/>
        <v>3132</v>
      </c>
      <c r="C2273" t="s">
        <v>323</v>
      </c>
      <c r="D2273">
        <v>2</v>
      </c>
      <c r="E2273">
        <v>120</v>
      </c>
      <c r="F2273">
        <v>110</v>
      </c>
      <c r="G2273">
        <v>100</v>
      </c>
      <c r="H2273">
        <v>90</v>
      </c>
      <c r="I2273">
        <v>90</v>
      </c>
      <c r="J2273">
        <v>90</v>
      </c>
      <c r="K2273">
        <v>90</v>
      </c>
      <c r="L2273">
        <v>80</v>
      </c>
      <c r="M2273">
        <v>70</v>
      </c>
      <c r="N2273">
        <v>70</v>
      </c>
      <c r="O2273">
        <v>70</v>
      </c>
      <c r="P2273">
        <v>60</v>
      </c>
      <c r="Q2273">
        <v>60</v>
      </c>
      <c r="R2273">
        <v>60</v>
      </c>
      <c r="S2273">
        <v>60</v>
      </c>
      <c r="T2273">
        <v>60</v>
      </c>
      <c r="U2273">
        <v>60</v>
      </c>
      <c r="V2273">
        <v>50</v>
      </c>
      <c r="W2273">
        <v>50</v>
      </c>
      <c r="X2273">
        <v>50</v>
      </c>
      <c r="Y2273" s="145">
        <v>50</v>
      </c>
      <c r="Z2273">
        <v>40</v>
      </c>
      <c r="AA2273">
        <v>40</v>
      </c>
    </row>
    <row r="2274" spans="1:27" x14ac:dyDescent="0.2">
      <c r="A2274" s="89">
        <f>VLOOKUP(C2274,TabellenBDFS!$B$4:$C$2717,2,FALSE)</f>
        <v>313</v>
      </c>
      <c r="B2274" t="str">
        <f t="shared" si="38"/>
        <v>3133</v>
      </c>
      <c r="C2274" t="s">
        <v>323</v>
      </c>
      <c r="D2274">
        <v>3</v>
      </c>
      <c r="E2274">
        <v>0</v>
      </c>
      <c r="F2274">
        <v>0</v>
      </c>
      <c r="G2274">
        <v>0</v>
      </c>
      <c r="H2274">
        <v>10</v>
      </c>
      <c r="I2274">
        <v>10</v>
      </c>
      <c r="J2274">
        <v>10</v>
      </c>
      <c r="K2274">
        <v>20</v>
      </c>
      <c r="L2274">
        <v>20</v>
      </c>
      <c r="M2274">
        <v>20</v>
      </c>
      <c r="N2274">
        <v>40</v>
      </c>
      <c r="O2274">
        <v>50</v>
      </c>
      <c r="P2274">
        <v>50</v>
      </c>
      <c r="Q2274">
        <v>50</v>
      </c>
      <c r="R2274">
        <v>50</v>
      </c>
      <c r="S2274">
        <v>60</v>
      </c>
      <c r="T2274">
        <v>80</v>
      </c>
      <c r="U2274">
        <v>80</v>
      </c>
      <c r="V2274">
        <v>80</v>
      </c>
      <c r="W2274">
        <v>110</v>
      </c>
      <c r="X2274">
        <v>110</v>
      </c>
      <c r="Y2274" s="145">
        <v>110</v>
      </c>
      <c r="Z2274">
        <v>110</v>
      </c>
      <c r="AA2274">
        <v>120</v>
      </c>
    </row>
    <row r="2275" spans="1:27" x14ac:dyDescent="0.2">
      <c r="A2275" s="89">
        <f>VLOOKUP(C2275,TabellenBDFS!$B$4:$C$2717,2,FALSE)</f>
        <v>313</v>
      </c>
      <c r="B2275" t="str">
        <f t="shared" si="38"/>
        <v>3134</v>
      </c>
      <c r="C2275" t="s">
        <v>323</v>
      </c>
      <c r="D2275">
        <v>4</v>
      </c>
      <c r="E2275">
        <v>0</v>
      </c>
      <c r="F2275">
        <v>0</v>
      </c>
      <c r="G2275">
        <v>0</v>
      </c>
      <c r="H2275">
        <v>0</v>
      </c>
      <c r="I2275">
        <v>0</v>
      </c>
      <c r="J2275">
        <v>0</v>
      </c>
      <c r="K2275">
        <v>10</v>
      </c>
      <c r="L2275">
        <v>10</v>
      </c>
      <c r="M2275">
        <v>10</v>
      </c>
      <c r="N2275">
        <v>20</v>
      </c>
      <c r="O2275">
        <v>20</v>
      </c>
      <c r="P2275">
        <v>20</v>
      </c>
      <c r="Q2275">
        <v>20</v>
      </c>
      <c r="R2275">
        <v>20</v>
      </c>
      <c r="S2275">
        <v>30</v>
      </c>
      <c r="T2275">
        <v>20</v>
      </c>
      <c r="U2275">
        <v>30</v>
      </c>
      <c r="V2275">
        <v>30</v>
      </c>
      <c r="W2275">
        <v>20</v>
      </c>
      <c r="X2275">
        <v>30</v>
      </c>
      <c r="Y2275" s="145">
        <v>30</v>
      </c>
      <c r="Z2275">
        <v>30</v>
      </c>
      <c r="AA2275">
        <v>30</v>
      </c>
    </row>
    <row r="2276" spans="1:27" x14ac:dyDescent="0.2">
      <c r="A2276" s="89">
        <f>VLOOKUP(C2276,TabellenBDFS!$B$4:$C$2717,2,FALSE)</f>
        <v>313</v>
      </c>
      <c r="B2276" t="str">
        <f t="shared" si="38"/>
        <v>3135</v>
      </c>
      <c r="C2276" t="s">
        <v>323</v>
      </c>
      <c r="D2276">
        <v>5</v>
      </c>
      <c r="E2276">
        <v>10</v>
      </c>
      <c r="F2276">
        <v>10</v>
      </c>
      <c r="G2276">
        <v>10</v>
      </c>
      <c r="H2276">
        <v>10</v>
      </c>
      <c r="I2276">
        <v>10</v>
      </c>
      <c r="J2276">
        <v>10</v>
      </c>
      <c r="K2276">
        <v>10</v>
      </c>
      <c r="L2276">
        <v>10</v>
      </c>
      <c r="M2276">
        <v>10</v>
      </c>
      <c r="N2276">
        <v>10</v>
      </c>
      <c r="O2276">
        <v>10</v>
      </c>
      <c r="P2276">
        <v>10</v>
      </c>
      <c r="Q2276">
        <v>10</v>
      </c>
      <c r="R2276">
        <v>10</v>
      </c>
      <c r="S2276">
        <v>10</v>
      </c>
      <c r="T2276">
        <v>0</v>
      </c>
      <c r="U2276">
        <v>0</v>
      </c>
      <c r="V2276">
        <v>0</v>
      </c>
      <c r="W2276">
        <v>0</v>
      </c>
      <c r="X2276">
        <v>0</v>
      </c>
      <c r="Y2276" s="145">
        <v>10</v>
      </c>
      <c r="Z2276">
        <v>10</v>
      </c>
      <c r="AA2276">
        <v>10</v>
      </c>
    </row>
    <row r="2277" spans="1:27" x14ac:dyDescent="0.2">
      <c r="A2277" s="89">
        <f>VLOOKUP(C2277,TabellenBDFS!$B$4:$C$2717,2,FALSE)</f>
        <v>313</v>
      </c>
      <c r="B2277" t="str">
        <f t="shared" si="38"/>
        <v>3136</v>
      </c>
      <c r="C2277" t="s">
        <v>323</v>
      </c>
      <c r="D2277">
        <v>6</v>
      </c>
      <c r="E2277">
        <v>260</v>
      </c>
      <c r="F2277">
        <v>240</v>
      </c>
      <c r="G2277">
        <v>240</v>
      </c>
      <c r="H2277">
        <v>240</v>
      </c>
      <c r="I2277">
        <v>230</v>
      </c>
      <c r="J2277">
        <v>230</v>
      </c>
      <c r="K2277">
        <v>220</v>
      </c>
      <c r="L2277">
        <v>210</v>
      </c>
      <c r="M2277">
        <v>200</v>
      </c>
      <c r="N2277">
        <v>200</v>
      </c>
      <c r="O2277">
        <v>190</v>
      </c>
      <c r="P2277">
        <v>190</v>
      </c>
      <c r="Q2277">
        <v>190</v>
      </c>
      <c r="R2277">
        <v>190</v>
      </c>
      <c r="S2277">
        <v>190</v>
      </c>
      <c r="T2277">
        <v>200</v>
      </c>
      <c r="U2277">
        <v>200</v>
      </c>
      <c r="V2277">
        <v>220</v>
      </c>
      <c r="W2277">
        <v>220</v>
      </c>
      <c r="X2277">
        <v>220</v>
      </c>
      <c r="Y2277" s="145">
        <v>230</v>
      </c>
      <c r="Z2277">
        <v>230</v>
      </c>
      <c r="AA2277">
        <v>240</v>
      </c>
    </row>
    <row r="2278" spans="1:27" x14ac:dyDescent="0.2">
      <c r="A2278" s="89">
        <f>VLOOKUP(C2278,TabellenBDFS!$B$4:$C$2717,2,FALSE)</f>
        <v>313</v>
      </c>
      <c r="B2278" t="str">
        <f t="shared" si="38"/>
        <v>3137</v>
      </c>
      <c r="C2278" t="s">
        <v>323</v>
      </c>
      <c r="D2278">
        <v>7</v>
      </c>
      <c r="E2278">
        <v>230</v>
      </c>
      <c r="F2278">
        <v>220</v>
      </c>
      <c r="G2278">
        <v>250</v>
      </c>
      <c r="H2278">
        <v>240</v>
      </c>
      <c r="I2278">
        <v>230</v>
      </c>
      <c r="J2278">
        <v>240</v>
      </c>
      <c r="K2278">
        <v>240</v>
      </c>
      <c r="L2278">
        <v>220</v>
      </c>
      <c r="M2278">
        <v>240</v>
      </c>
      <c r="N2278">
        <v>230</v>
      </c>
      <c r="O2278">
        <v>220</v>
      </c>
      <c r="P2278">
        <v>210</v>
      </c>
      <c r="Q2278">
        <v>200</v>
      </c>
      <c r="R2278">
        <v>210</v>
      </c>
      <c r="S2278">
        <v>210</v>
      </c>
      <c r="T2278">
        <v>190</v>
      </c>
      <c r="U2278">
        <v>200</v>
      </c>
      <c r="V2278">
        <v>180</v>
      </c>
      <c r="W2278">
        <v>180</v>
      </c>
      <c r="X2278">
        <v>180</v>
      </c>
      <c r="Y2278" s="145">
        <v>190</v>
      </c>
      <c r="Z2278">
        <v>200</v>
      </c>
      <c r="AA2278">
        <v>190</v>
      </c>
    </row>
    <row r="2279" spans="1:27" x14ac:dyDescent="0.2">
      <c r="A2279" s="89">
        <f>VLOOKUP(C2279,TabellenBDFS!$B$4:$C$2717,2,FALSE)</f>
        <v>314</v>
      </c>
      <c r="B2279" t="str">
        <f t="shared" si="38"/>
        <v>3141</v>
      </c>
      <c r="C2279" t="s">
        <v>324</v>
      </c>
      <c r="D2279">
        <v>1</v>
      </c>
      <c r="E2279">
        <v>70</v>
      </c>
      <c r="F2279">
        <v>80</v>
      </c>
      <c r="G2279">
        <v>80</v>
      </c>
      <c r="H2279">
        <v>80</v>
      </c>
      <c r="I2279">
        <v>80</v>
      </c>
      <c r="J2279">
        <v>80</v>
      </c>
      <c r="K2279">
        <v>90</v>
      </c>
      <c r="L2279">
        <v>90</v>
      </c>
      <c r="M2279">
        <v>90</v>
      </c>
      <c r="N2279">
        <v>90</v>
      </c>
      <c r="O2279">
        <v>90</v>
      </c>
      <c r="P2279">
        <v>100</v>
      </c>
      <c r="Q2279">
        <v>110</v>
      </c>
      <c r="R2279">
        <v>120</v>
      </c>
      <c r="S2279">
        <v>70</v>
      </c>
      <c r="T2279">
        <v>90</v>
      </c>
      <c r="U2279">
        <v>90</v>
      </c>
      <c r="V2279">
        <v>80</v>
      </c>
      <c r="W2279">
        <v>80</v>
      </c>
      <c r="X2279">
        <v>90</v>
      </c>
      <c r="Y2279" s="145">
        <v>90</v>
      </c>
      <c r="Z2279">
        <v>90</v>
      </c>
      <c r="AA2279">
        <v>100</v>
      </c>
    </row>
    <row r="2280" spans="1:27" x14ac:dyDescent="0.2">
      <c r="A2280" s="89">
        <f>VLOOKUP(C2280,TabellenBDFS!$B$4:$C$2717,2,FALSE)</f>
        <v>314</v>
      </c>
      <c r="B2280" t="str">
        <f t="shared" si="38"/>
        <v>3142</v>
      </c>
      <c r="C2280" t="s">
        <v>324</v>
      </c>
      <c r="D2280">
        <v>2</v>
      </c>
      <c r="E2280">
        <v>10</v>
      </c>
      <c r="F2280">
        <v>10</v>
      </c>
      <c r="G2280">
        <v>10</v>
      </c>
      <c r="H2280">
        <v>10</v>
      </c>
      <c r="I2280">
        <v>10</v>
      </c>
      <c r="J2280">
        <v>10</v>
      </c>
      <c r="K2280">
        <v>10</v>
      </c>
      <c r="L2280">
        <v>10</v>
      </c>
      <c r="M2280">
        <v>10</v>
      </c>
      <c r="N2280">
        <v>10</v>
      </c>
      <c r="O2280">
        <v>10</v>
      </c>
      <c r="P2280">
        <v>10</v>
      </c>
      <c r="Q2280">
        <v>10</v>
      </c>
      <c r="R2280">
        <v>10</v>
      </c>
      <c r="S2280">
        <v>10</v>
      </c>
      <c r="T2280">
        <v>10</v>
      </c>
      <c r="U2280">
        <v>10</v>
      </c>
      <c r="V2280">
        <v>10</v>
      </c>
      <c r="W2280">
        <v>10</v>
      </c>
      <c r="X2280">
        <v>10</v>
      </c>
      <c r="Y2280" s="145">
        <v>10</v>
      </c>
      <c r="Z2280">
        <v>10</v>
      </c>
      <c r="AA2280">
        <v>10</v>
      </c>
    </row>
    <row r="2281" spans="1:27" x14ac:dyDescent="0.2">
      <c r="A2281" s="89">
        <f>VLOOKUP(C2281,TabellenBDFS!$B$4:$C$2717,2,FALSE)</f>
        <v>314</v>
      </c>
      <c r="B2281" t="str">
        <f t="shared" si="38"/>
        <v>3143</v>
      </c>
      <c r="C2281" t="s">
        <v>324</v>
      </c>
      <c r="D2281">
        <v>3</v>
      </c>
      <c r="E2281">
        <v>0</v>
      </c>
      <c r="F2281">
        <v>0</v>
      </c>
      <c r="G2281">
        <v>0</v>
      </c>
      <c r="H2281">
        <v>0</v>
      </c>
      <c r="I2281">
        <v>0</v>
      </c>
      <c r="J2281">
        <v>0</v>
      </c>
      <c r="K2281">
        <v>0</v>
      </c>
      <c r="L2281">
        <v>0</v>
      </c>
      <c r="M2281">
        <v>0</v>
      </c>
      <c r="N2281">
        <v>0</v>
      </c>
      <c r="O2281">
        <v>0</v>
      </c>
      <c r="P2281">
        <v>0</v>
      </c>
      <c r="Q2281">
        <v>10</v>
      </c>
      <c r="R2281">
        <v>10</v>
      </c>
      <c r="S2281">
        <v>10</v>
      </c>
      <c r="T2281">
        <v>10</v>
      </c>
      <c r="U2281">
        <v>10</v>
      </c>
      <c r="V2281">
        <v>10</v>
      </c>
      <c r="W2281">
        <v>10</v>
      </c>
      <c r="X2281">
        <v>10</v>
      </c>
      <c r="Y2281" s="145">
        <v>20</v>
      </c>
      <c r="Z2281">
        <v>10</v>
      </c>
      <c r="AA2281">
        <v>10</v>
      </c>
    </row>
    <row r="2282" spans="1:27" x14ac:dyDescent="0.2">
      <c r="A2282" s="89">
        <f>VLOOKUP(C2282,TabellenBDFS!$B$4:$C$2717,2,FALSE)</f>
        <v>314</v>
      </c>
      <c r="B2282" t="str">
        <f t="shared" si="38"/>
        <v>3144</v>
      </c>
      <c r="C2282" t="s">
        <v>324</v>
      </c>
      <c r="D2282">
        <v>4</v>
      </c>
      <c r="E2282">
        <v>0</v>
      </c>
      <c r="F2282">
        <v>0</v>
      </c>
      <c r="G2282">
        <v>0</v>
      </c>
      <c r="H2282">
        <v>0</v>
      </c>
      <c r="I2282">
        <v>0</v>
      </c>
      <c r="J2282">
        <v>0</v>
      </c>
      <c r="K2282">
        <v>0</v>
      </c>
      <c r="L2282">
        <v>0</v>
      </c>
      <c r="M2282">
        <v>0</v>
      </c>
      <c r="N2282">
        <v>0</v>
      </c>
      <c r="O2282">
        <v>0</v>
      </c>
      <c r="P2282">
        <v>0</v>
      </c>
      <c r="Q2282">
        <v>0</v>
      </c>
      <c r="R2282">
        <v>0</v>
      </c>
      <c r="S2282">
        <v>0</v>
      </c>
      <c r="T2282">
        <v>0</v>
      </c>
      <c r="U2282">
        <v>0</v>
      </c>
      <c r="V2282">
        <v>0</v>
      </c>
      <c r="W2282">
        <v>0</v>
      </c>
      <c r="X2282">
        <v>0</v>
      </c>
      <c r="Y2282" s="145">
        <v>0</v>
      </c>
      <c r="Z2282">
        <v>0</v>
      </c>
      <c r="AA2282">
        <v>0</v>
      </c>
    </row>
    <row r="2283" spans="1:27" x14ac:dyDescent="0.2">
      <c r="A2283" s="89">
        <f>VLOOKUP(C2283,TabellenBDFS!$B$4:$C$2717,2,FALSE)</f>
        <v>314</v>
      </c>
      <c r="B2283" t="str">
        <f t="shared" si="38"/>
        <v>3145</v>
      </c>
      <c r="C2283" t="s">
        <v>324</v>
      </c>
      <c r="D2283">
        <v>5</v>
      </c>
      <c r="E2283">
        <v>10</v>
      </c>
      <c r="F2283">
        <v>10</v>
      </c>
      <c r="G2283">
        <v>10</v>
      </c>
      <c r="H2283">
        <v>0</v>
      </c>
      <c r="I2283">
        <v>0</v>
      </c>
      <c r="J2283">
        <v>0</v>
      </c>
      <c r="K2283">
        <v>0</v>
      </c>
      <c r="L2283">
        <v>0</v>
      </c>
      <c r="M2283">
        <v>0</v>
      </c>
      <c r="N2283">
        <v>0</v>
      </c>
      <c r="O2283">
        <v>0</v>
      </c>
      <c r="P2283">
        <v>0</v>
      </c>
      <c r="Q2283">
        <v>0</v>
      </c>
      <c r="R2283">
        <v>0</v>
      </c>
      <c r="S2283">
        <v>0</v>
      </c>
      <c r="T2283">
        <v>0</v>
      </c>
      <c r="U2283">
        <v>0</v>
      </c>
      <c r="V2283">
        <v>0</v>
      </c>
      <c r="W2283">
        <v>0</v>
      </c>
      <c r="X2283">
        <v>0</v>
      </c>
      <c r="Y2283" s="145">
        <v>0</v>
      </c>
      <c r="Z2283">
        <v>0</v>
      </c>
      <c r="AA2283">
        <v>0</v>
      </c>
    </row>
    <row r="2284" spans="1:27" x14ac:dyDescent="0.2">
      <c r="A2284" s="89">
        <f>VLOOKUP(C2284,TabellenBDFS!$B$4:$C$2717,2,FALSE)</f>
        <v>314</v>
      </c>
      <c r="B2284" t="str">
        <f t="shared" si="38"/>
        <v>3146</v>
      </c>
      <c r="C2284" t="s">
        <v>324</v>
      </c>
      <c r="D2284">
        <v>6</v>
      </c>
      <c r="E2284">
        <v>30</v>
      </c>
      <c r="F2284">
        <v>30</v>
      </c>
      <c r="G2284">
        <v>30</v>
      </c>
      <c r="H2284">
        <v>30</v>
      </c>
      <c r="I2284">
        <v>30</v>
      </c>
      <c r="J2284">
        <v>30</v>
      </c>
      <c r="K2284">
        <v>30</v>
      </c>
      <c r="L2284">
        <v>30</v>
      </c>
      <c r="M2284">
        <v>30</v>
      </c>
      <c r="N2284">
        <v>30</v>
      </c>
      <c r="O2284">
        <v>30</v>
      </c>
      <c r="P2284">
        <v>30</v>
      </c>
      <c r="Q2284">
        <v>30</v>
      </c>
      <c r="R2284">
        <v>30</v>
      </c>
      <c r="S2284">
        <v>20</v>
      </c>
      <c r="T2284">
        <v>20</v>
      </c>
      <c r="U2284">
        <v>20</v>
      </c>
      <c r="V2284">
        <v>20</v>
      </c>
      <c r="W2284">
        <v>20</v>
      </c>
      <c r="X2284">
        <v>20</v>
      </c>
      <c r="Y2284" s="145">
        <v>20</v>
      </c>
      <c r="Z2284">
        <v>20</v>
      </c>
      <c r="AA2284">
        <v>20</v>
      </c>
    </row>
    <row r="2285" spans="1:27" x14ac:dyDescent="0.2">
      <c r="A2285" s="89">
        <f>VLOOKUP(C2285,TabellenBDFS!$B$4:$C$2717,2,FALSE)</f>
        <v>314</v>
      </c>
      <c r="B2285" t="str">
        <f t="shared" si="38"/>
        <v>3147</v>
      </c>
      <c r="C2285" t="s">
        <v>324</v>
      </c>
      <c r="D2285">
        <v>7</v>
      </c>
      <c r="E2285">
        <v>20</v>
      </c>
      <c r="F2285">
        <v>30</v>
      </c>
      <c r="G2285">
        <v>30</v>
      </c>
      <c r="H2285">
        <v>30</v>
      </c>
      <c r="I2285">
        <v>30</v>
      </c>
      <c r="J2285">
        <v>30</v>
      </c>
      <c r="K2285">
        <v>30</v>
      </c>
      <c r="L2285">
        <v>40</v>
      </c>
      <c r="M2285">
        <v>40</v>
      </c>
      <c r="N2285">
        <v>40</v>
      </c>
      <c r="O2285">
        <v>40</v>
      </c>
      <c r="P2285">
        <v>50</v>
      </c>
      <c r="Q2285">
        <v>60</v>
      </c>
      <c r="R2285">
        <v>60</v>
      </c>
      <c r="S2285">
        <v>40</v>
      </c>
      <c r="T2285">
        <v>50</v>
      </c>
      <c r="U2285">
        <v>50</v>
      </c>
      <c r="V2285">
        <v>40</v>
      </c>
      <c r="W2285">
        <v>40</v>
      </c>
      <c r="X2285">
        <v>50</v>
      </c>
      <c r="Y2285" s="145">
        <v>40</v>
      </c>
      <c r="Z2285">
        <v>50</v>
      </c>
      <c r="AA2285">
        <v>50</v>
      </c>
    </row>
    <row r="2286" spans="1:27" x14ac:dyDescent="0.2">
      <c r="A2286" s="89">
        <f>VLOOKUP(C2286,TabellenBDFS!$B$4:$C$2717,2,FALSE)</f>
        <v>315</v>
      </c>
      <c r="B2286" t="str">
        <f t="shared" si="38"/>
        <v>3151</v>
      </c>
      <c r="C2286" t="s">
        <v>325</v>
      </c>
      <c r="D2286">
        <v>1</v>
      </c>
      <c r="E2286">
        <v>180</v>
      </c>
      <c r="F2286">
        <v>190</v>
      </c>
      <c r="G2286">
        <v>190</v>
      </c>
      <c r="H2286">
        <v>200</v>
      </c>
      <c r="I2286">
        <v>210</v>
      </c>
      <c r="J2286">
        <v>220</v>
      </c>
      <c r="K2286">
        <v>210</v>
      </c>
      <c r="L2286">
        <v>220</v>
      </c>
      <c r="M2286">
        <v>230</v>
      </c>
      <c r="N2286">
        <v>220</v>
      </c>
      <c r="O2286">
        <v>250</v>
      </c>
      <c r="P2286">
        <v>250</v>
      </c>
      <c r="Q2286">
        <v>290</v>
      </c>
      <c r="R2286">
        <v>320</v>
      </c>
      <c r="S2286">
        <v>290</v>
      </c>
      <c r="T2286">
        <v>310</v>
      </c>
      <c r="U2286">
        <v>320</v>
      </c>
      <c r="V2286">
        <v>320</v>
      </c>
      <c r="W2286">
        <v>320</v>
      </c>
      <c r="X2286">
        <v>330</v>
      </c>
      <c r="Y2286" s="145">
        <v>360</v>
      </c>
      <c r="Z2286">
        <v>370</v>
      </c>
      <c r="AA2286">
        <v>360</v>
      </c>
    </row>
    <row r="2287" spans="1:27" x14ac:dyDescent="0.2">
      <c r="A2287" s="89">
        <f>VLOOKUP(C2287,TabellenBDFS!$B$4:$C$2717,2,FALSE)</f>
        <v>315</v>
      </c>
      <c r="B2287" t="str">
        <f t="shared" si="38"/>
        <v>3152</v>
      </c>
      <c r="C2287" t="s">
        <v>325</v>
      </c>
      <c r="D2287">
        <v>2</v>
      </c>
      <c r="E2287">
        <v>30</v>
      </c>
      <c r="F2287">
        <v>30</v>
      </c>
      <c r="G2287">
        <v>30</v>
      </c>
      <c r="H2287">
        <v>30</v>
      </c>
      <c r="I2287">
        <v>30</v>
      </c>
      <c r="J2287">
        <v>30</v>
      </c>
      <c r="K2287">
        <v>30</v>
      </c>
      <c r="L2287">
        <v>30</v>
      </c>
      <c r="M2287">
        <v>20</v>
      </c>
      <c r="N2287">
        <v>20</v>
      </c>
      <c r="O2287">
        <v>20</v>
      </c>
      <c r="P2287">
        <v>20</v>
      </c>
      <c r="Q2287">
        <v>20</v>
      </c>
      <c r="R2287">
        <v>20</v>
      </c>
      <c r="S2287">
        <v>20</v>
      </c>
      <c r="T2287">
        <v>20</v>
      </c>
      <c r="U2287">
        <v>20</v>
      </c>
      <c r="V2287">
        <v>10</v>
      </c>
      <c r="W2287">
        <v>10</v>
      </c>
      <c r="X2287">
        <v>10</v>
      </c>
      <c r="Y2287" s="145">
        <v>10</v>
      </c>
      <c r="Z2287">
        <v>10</v>
      </c>
      <c r="AA2287">
        <v>10</v>
      </c>
    </row>
    <row r="2288" spans="1:27" x14ac:dyDescent="0.2">
      <c r="A2288" s="89">
        <f>VLOOKUP(C2288,TabellenBDFS!$B$4:$C$2717,2,FALSE)</f>
        <v>315</v>
      </c>
      <c r="B2288" t="str">
        <f t="shared" si="38"/>
        <v>3153</v>
      </c>
      <c r="C2288" t="s">
        <v>325</v>
      </c>
      <c r="D2288">
        <v>3</v>
      </c>
      <c r="E2288">
        <v>0</v>
      </c>
      <c r="F2288">
        <v>0</v>
      </c>
      <c r="G2288">
        <v>10</v>
      </c>
      <c r="H2288">
        <v>10</v>
      </c>
      <c r="I2288">
        <v>10</v>
      </c>
      <c r="J2288">
        <v>20</v>
      </c>
      <c r="K2288">
        <v>10</v>
      </c>
      <c r="L2288">
        <v>10</v>
      </c>
      <c r="M2288">
        <v>10</v>
      </c>
      <c r="N2288">
        <v>10</v>
      </c>
      <c r="O2288">
        <v>20</v>
      </c>
      <c r="P2288">
        <v>20</v>
      </c>
      <c r="Q2288">
        <v>30</v>
      </c>
      <c r="R2288">
        <v>30</v>
      </c>
      <c r="S2288">
        <v>30</v>
      </c>
      <c r="T2288">
        <v>30</v>
      </c>
      <c r="U2288">
        <v>30</v>
      </c>
      <c r="V2288">
        <v>30</v>
      </c>
      <c r="W2288">
        <v>20</v>
      </c>
      <c r="X2288">
        <v>30</v>
      </c>
      <c r="Y2288" s="145">
        <v>30</v>
      </c>
      <c r="Z2288">
        <v>30</v>
      </c>
      <c r="AA2288">
        <v>30</v>
      </c>
    </row>
    <row r="2289" spans="1:27" x14ac:dyDescent="0.2">
      <c r="A2289" s="89">
        <f>VLOOKUP(C2289,TabellenBDFS!$B$4:$C$2717,2,FALSE)</f>
        <v>315</v>
      </c>
      <c r="B2289" t="str">
        <f t="shared" si="38"/>
        <v>3154</v>
      </c>
      <c r="C2289" t="s">
        <v>325</v>
      </c>
      <c r="D2289">
        <v>4</v>
      </c>
      <c r="E2289">
        <v>0</v>
      </c>
      <c r="F2289">
        <v>0</v>
      </c>
      <c r="G2289">
        <v>0</v>
      </c>
      <c r="H2289">
        <v>0</v>
      </c>
      <c r="I2289">
        <v>0</v>
      </c>
      <c r="J2289">
        <v>0</v>
      </c>
      <c r="K2289">
        <v>0</v>
      </c>
      <c r="L2289">
        <v>0</v>
      </c>
      <c r="M2289">
        <v>0</v>
      </c>
      <c r="N2289">
        <v>0</v>
      </c>
      <c r="O2289">
        <v>0</v>
      </c>
      <c r="P2289">
        <v>0</v>
      </c>
      <c r="Q2289">
        <v>0</v>
      </c>
      <c r="R2289">
        <v>0</v>
      </c>
      <c r="S2289">
        <v>0</v>
      </c>
      <c r="T2289">
        <v>0</v>
      </c>
      <c r="U2289">
        <v>0</v>
      </c>
      <c r="V2289">
        <v>0</v>
      </c>
      <c r="W2289">
        <v>0</v>
      </c>
      <c r="X2289">
        <v>0</v>
      </c>
      <c r="Y2289" s="145">
        <v>10</v>
      </c>
      <c r="Z2289">
        <v>10</v>
      </c>
      <c r="AA2289">
        <v>10</v>
      </c>
    </row>
    <row r="2290" spans="1:27" x14ac:dyDescent="0.2">
      <c r="A2290" s="89">
        <f>VLOOKUP(C2290,TabellenBDFS!$B$4:$C$2717,2,FALSE)</f>
        <v>315</v>
      </c>
      <c r="B2290" t="str">
        <f t="shared" si="38"/>
        <v>3155</v>
      </c>
      <c r="C2290" t="s">
        <v>325</v>
      </c>
      <c r="D2290">
        <v>5</v>
      </c>
      <c r="E2290">
        <v>0</v>
      </c>
      <c r="F2290">
        <v>0</v>
      </c>
      <c r="G2290">
        <v>0</v>
      </c>
      <c r="H2290">
        <v>0</v>
      </c>
      <c r="I2290">
        <v>0</v>
      </c>
      <c r="J2290">
        <v>0</v>
      </c>
      <c r="K2290">
        <v>0</v>
      </c>
      <c r="L2290">
        <v>0</v>
      </c>
      <c r="M2290">
        <v>0</v>
      </c>
      <c r="N2290">
        <v>0</v>
      </c>
      <c r="O2290">
        <v>0</v>
      </c>
      <c r="P2290">
        <v>0</v>
      </c>
      <c r="Q2290">
        <v>0</v>
      </c>
      <c r="R2290">
        <v>0</v>
      </c>
      <c r="S2290">
        <v>0</v>
      </c>
      <c r="T2290">
        <v>0</v>
      </c>
      <c r="U2290">
        <v>0</v>
      </c>
      <c r="V2290">
        <v>0</v>
      </c>
      <c r="W2290">
        <v>0</v>
      </c>
      <c r="X2290">
        <v>0</v>
      </c>
      <c r="Y2290" s="145">
        <v>0</v>
      </c>
      <c r="Z2290">
        <v>0</v>
      </c>
      <c r="AA2290">
        <v>0</v>
      </c>
    </row>
    <row r="2291" spans="1:27" x14ac:dyDescent="0.2">
      <c r="A2291" s="89">
        <f>VLOOKUP(C2291,TabellenBDFS!$B$4:$C$2717,2,FALSE)</f>
        <v>315</v>
      </c>
      <c r="B2291" t="str">
        <f t="shared" si="38"/>
        <v>3156</v>
      </c>
      <c r="C2291" t="s">
        <v>325</v>
      </c>
      <c r="D2291">
        <v>6</v>
      </c>
      <c r="E2291">
        <v>80</v>
      </c>
      <c r="F2291">
        <v>70</v>
      </c>
      <c r="G2291">
        <v>70</v>
      </c>
      <c r="H2291">
        <v>70</v>
      </c>
      <c r="I2291">
        <v>80</v>
      </c>
      <c r="J2291">
        <v>80</v>
      </c>
      <c r="K2291">
        <v>90</v>
      </c>
      <c r="L2291">
        <v>90</v>
      </c>
      <c r="M2291">
        <v>90</v>
      </c>
      <c r="N2291">
        <v>90</v>
      </c>
      <c r="O2291">
        <v>90</v>
      </c>
      <c r="P2291">
        <v>110</v>
      </c>
      <c r="Q2291">
        <v>110</v>
      </c>
      <c r="R2291">
        <v>100</v>
      </c>
      <c r="S2291">
        <v>100</v>
      </c>
      <c r="T2291">
        <v>110</v>
      </c>
      <c r="U2291">
        <v>110</v>
      </c>
      <c r="V2291">
        <v>110</v>
      </c>
      <c r="W2291">
        <v>130</v>
      </c>
      <c r="X2291">
        <v>140</v>
      </c>
      <c r="Y2291" s="145">
        <v>140</v>
      </c>
      <c r="Z2291">
        <v>140</v>
      </c>
      <c r="AA2291">
        <v>140</v>
      </c>
    </row>
    <row r="2292" spans="1:27" x14ac:dyDescent="0.2">
      <c r="A2292" s="89">
        <f>VLOOKUP(C2292,TabellenBDFS!$B$4:$C$2717,2,FALSE)</f>
        <v>315</v>
      </c>
      <c r="B2292" t="str">
        <f t="shared" si="38"/>
        <v>3157</v>
      </c>
      <c r="C2292" t="s">
        <v>325</v>
      </c>
      <c r="D2292">
        <v>7</v>
      </c>
      <c r="E2292">
        <v>80</v>
      </c>
      <c r="F2292">
        <v>80</v>
      </c>
      <c r="G2292">
        <v>80</v>
      </c>
      <c r="H2292">
        <v>90</v>
      </c>
      <c r="I2292">
        <v>90</v>
      </c>
      <c r="J2292">
        <v>90</v>
      </c>
      <c r="K2292">
        <v>80</v>
      </c>
      <c r="L2292">
        <v>90</v>
      </c>
      <c r="M2292">
        <v>90</v>
      </c>
      <c r="N2292">
        <v>90</v>
      </c>
      <c r="O2292">
        <v>110</v>
      </c>
      <c r="P2292">
        <v>100</v>
      </c>
      <c r="Q2292">
        <v>130</v>
      </c>
      <c r="R2292">
        <v>170</v>
      </c>
      <c r="S2292">
        <v>140</v>
      </c>
      <c r="T2292">
        <v>150</v>
      </c>
      <c r="U2292">
        <v>160</v>
      </c>
      <c r="V2292">
        <v>160</v>
      </c>
      <c r="W2292">
        <v>150</v>
      </c>
      <c r="X2292">
        <v>150</v>
      </c>
      <c r="Y2292" s="145">
        <v>180</v>
      </c>
      <c r="Z2292">
        <v>180</v>
      </c>
      <c r="AA2292">
        <v>180</v>
      </c>
    </row>
    <row r="2293" spans="1:27" x14ac:dyDescent="0.2">
      <c r="A2293" s="89">
        <f>VLOOKUP(C2293,TabellenBDFS!$B$4:$C$2717,2,FALSE)</f>
        <v>316</v>
      </c>
      <c r="B2293" t="str">
        <f t="shared" si="38"/>
        <v>3161</v>
      </c>
      <c r="C2293" t="s">
        <v>326</v>
      </c>
      <c r="D2293">
        <v>1</v>
      </c>
      <c r="E2293">
        <v>180</v>
      </c>
      <c r="F2293">
        <v>200</v>
      </c>
      <c r="G2293">
        <v>200</v>
      </c>
      <c r="H2293">
        <v>170</v>
      </c>
      <c r="I2293">
        <v>170</v>
      </c>
      <c r="J2293">
        <v>190</v>
      </c>
      <c r="K2293">
        <v>180</v>
      </c>
      <c r="L2293">
        <v>190</v>
      </c>
      <c r="M2293">
        <v>200</v>
      </c>
      <c r="N2293">
        <v>190</v>
      </c>
      <c r="O2293">
        <v>200</v>
      </c>
      <c r="P2293">
        <v>200</v>
      </c>
      <c r="Q2293">
        <v>190</v>
      </c>
      <c r="R2293">
        <v>180</v>
      </c>
      <c r="S2293">
        <v>190</v>
      </c>
      <c r="T2293">
        <v>190</v>
      </c>
      <c r="U2293">
        <v>200</v>
      </c>
      <c r="V2293">
        <v>200</v>
      </c>
      <c r="W2293">
        <v>190</v>
      </c>
      <c r="X2293">
        <v>190</v>
      </c>
      <c r="Y2293" s="145">
        <v>200</v>
      </c>
      <c r="Z2293">
        <v>200</v>
      </c>
      <c r="AA2293">
        <v>190</v>
      </c>
    </row>
    <row r="2294" spans="1:27" x14ac:dyDescent="0.2">
      <c r="A2294" s="89">
        <f>VLOOKUP(C2294,TabellenBDFS!$B$4:$C$2717,2,FALSE)</f>
        <v>316</v>
      </c>
      <c r="B2294" t="str">
        <f t="shared" si="38"/>
        <v>3162</v>
      </c>
      <c r="C2294" t="s">
        <v>326</v>
      </c>
      <c r="D2294">
        <v>2</v>
      </c>
      <c r="E2294">
        <v>30</v>
      </c>
      <c r="F2294">
        <v>30</v>
      </c>
      <c r="G2294">
        <v>30</v>
      </c>
      <c r="H2294">
        <v>20</v>
      </c>
      <c r="I2294">
        <v>20</v>
      </c>
      <c r="J2294">
        <v>20</v>
      </c>
      <c r="K2294">
        <v>20</v>
      </c>
      <c r="L2294">
        <v>20</v>
      </c>
      <c r="M2294">
        <v>20</v>
      </c>
      <c r="N2294">
        <v>20</v>
      </c>
      <c r="O2294">
        <v>20</v>
      </c>
      <c r="P2294">
        <v>10</v>
      </c>
      <c r="Q2294">
        <v>10</v>
      </c>
      <c r="R2294">
        <v>10</v>
      </c>
      <c r="S2294">
        <v>10</v>
      </c>
      <c r="T2294">
        <v>10</v>
      </c>
      <c r="U2294">
        <v>10</v>
      </c>
      <c r="V2294">
        <v>10</v>
      </c>
      <c r="W2294">
        <v>10</v>
      </c>
      <c r="X2294">
        <v>10</v>
      </c>
      <c r="Y2294" s="145">
        <v>10</v>
      </c>
      <c r="Z2294">
        <v>10</v>
      </c>
      <c r="AA2294">
        <v>10</v>
      </c>
    </row>
    <row r="2295" spans="1:27" x14ac:dyDescent="0.2">
      <c r="A2295" s="89">
        <f>VLOOKUP(C2295,TabellenBDFS!$B$4:$C$2717,2,FALSE)</f>
        <v>316</v>
      </c>
      <c r="B2295" t="str">
        <f t="shared" si="38"/>
        <v>3163</v>
      </c>
      <c r="C2295" t="s">
        <v>326</v>
      </c>
      <c r="D2295">
        <v>3</v>
      </c>
      <c r="E2295">
        <v>0</v>
      </c>
      <c r="F2295">
        <v>0</v>
      </c>
      <c r="G2295">
        <v>0</v>
      </c>
      <c r="H2295">
        <v>0</v>
      </c>
      <c r="I2295">
        <v>0</v>
      </c>
      <c r="J2295">
        <v>10</v>
      </c>
      <c r="K2295">
        <v>10</v>
      </c>
      <c r="L2295">
        <v>10</v>
      </c>
      <c r="M2295">
        <v>10</v>
      </c>
      <c r="N2295">
        <v>10</v>
      </c>
      <c r="O2295">
        <v>10</v>
      </c>
      <c r="P2295">
        <v>10</v>
      </c>
      <c r="Q2295">
        <v>10</v>
      </c>
      <c r="R2295">
        <v>10</v>
      </c>
      <c r="S2295">
        <v>10</v>
      </c>
      <c r="T2295">
        <v>10</v>
      </c>
      <c r="U2295">
        <v>10</v>
      </c>
      <c r="V2295">
        <v>20</v>
      </c>
      <c r="W2295">
        <v>10</v>
      </c>
      <c r="X2295">
        <v>10</v>
      </c>
      <c r="Y2295" s="145">
        <v>20</v>
      </c>
      <c r="Z2295">
        <v>20</v>
      </c>
      <c r="AA2295">
        <v>10</v>
      </c>
    </row>
    <row r="2296" spans="1:27" x14ac:dyDescent="0.2">
      <c r="A2296" s="89">
        <f>VLOOKUP(C2296,TabellenBDFS!$B$4:$C$2717,2,FALSE)</f>
        <v>316</v>
      </c>
      <c r="B2296" t="str">
        <f t="shared" si="38"/>
        <v>3164</v>
      </c>
      <c r="C2296" t="s">
        <v>326</v>
      </c>
      <c r="D2296">
        <v>4</v>
      </c>
      <c r="E2296">
        <v>0</v>
      </c>
      <c r="F2296">
        <v>0</v>
      </c>
      <c r="G2296">
        <v>0</v>
      </c>
      <c r="H2296">
        <v>0</v>
      </c>
      <c r="I2296">
        <v>0</v>
      </c>
      <c r="J2296">
        <v>0</v>
      </c>
      <c r="K2296">
        <v>0</v>
      </c>
      <c r="L2296">
        <v>0</v>
      </c>
      <c r="M2296">
        <v>0</v>
      </c>
      <c r="N2296">
        <v>0</v>
      </c>
      <c r="O2296">
        <v>0</v>
      </c>
      <c r="P2296">
        <v>0</v>
      </c>
      <c r="Q2296">
        <v>0</v>
      </c>
      <c r="R2296">
        <v>0</v>
      </c>
      <c r="S2296">
        <v>0</v>
      </c>
      <c r="T2296">
        <v>10</v>
      </c>
      <c r="U2296">
        <v>0</v>
      </c>
      <c r="V2296">
        <v>10</v>
      </c>
      <c r="W2296">
        <v>10</v>
      </c>
      <c r="X2296">
        <v>10</v>
      </c>
      <c r="Y2296" s="145">
        <v>10</v>
      </c>
      <c r="Z2296">
        <v>10</v>
      </c>
      <c r="AA2296">
        <v>0</v>
      </c>
    </row>
    <row r="2297" spans="1:27" x14ac:dyDescent="0.2">
      <c r="A2297" s="89">
        <f>VLOOKUP(C2297,TabellenBDFS!$B$4:$C$2717,2,FALSE)</f>
        <v>316</v>
      </c>
      <c r="B2297" t="str">
        <f t="shared" si="38"/>
        <v>3165</v>
      </c>
      <c r="C2297" t="s">
        <v>326</v>
      </c>
      <c r="D2297">
        <v>5</v>
      </c>
      <c r="E2297">
        <v>10</v>
      </c>
      <c r="F2297">
        <v>10</v>
      </c>
      <c r="G2297">
        <v>10</v>
      </c>
      <c r="H2297">
        <v>10</v>
      </c>
      <c r="I2297">
        <v>20</v>
      </c>
      <c r="J2297">
        <v>20</v>
      </c>
      <c r="K2297">
        <v>20</v>
      </c>
      <c r="L2297">
        <v>20</v>
      </c>
      <c r="M2297">
        <v>20</v>
      </c>
      <c r="N2297">
        <v>20</v>
      </c>
      <c r="O2297">
        <v>20</v>
      </c>
      <c r="P2297">
        <v>10</v>
      </c>
      <c r="Q2297">
        <v>10</v>
      </c>
      <c r="R2297">
        <v>10</v>
      </c>
      <c r="S2297">
        <v>10</v>
      </c>
      <c r="T2297">
        <v>10</v>
      </c>
      <c r="U2297">
        <v>10</v>
      </c>
      <c r="V2297">
        <v>10</v>
      </c>
      <c r="W2297">
        <v>10</v>
      </c>
      <c r="X2297">
        <v>0</v>
      </c>
      <c r="Y2297" s="145">
        <v>10</v>
      </c>
      <c r="Z2297">
        <v>10</v>
      </c>
      <c r="AA2297">
        <v>10</v>
      </c>
    </row>
    <row r="2298" spans="1:27" x14ac:dyDescent="0.2">
      <c r="A2298" s="89">
        <f>VLOOKUP(C2298,TabellenBDFS!$B$4:$C$2717,2,FALSE)</f>
        <v>316</v>
      </c>
      <c r="B2298" t="str">
        <f t="shared" si="38"/>
        <v>3166</v>
      </c>
      <c r="C2298" t="s">
        <v>326</v>
      </c>
      <c r="D2298">
        <v>6</v>
      </c>
      <c r="E2298">
        <v>110</v>
      </c>
      <c r="F2298">
        <v>110</v>
      </c>
      <c r="G2298">
        <v>110</v>
      </c>
      <c r="H2298">
        <v>100</v>
      </c>
      <c r="I2298">
        <v>110</v>
      </c>
      <c r="J2298">
        <v>120</v>
      </c>
      <c r="K2298">
        <v>110</v>
      </c>
      <c r="L2298">
        <v>120</v>
      </c>
      <c r="M2298">
        <v>130</v>
      </c>
      <c r="N2298">
        <v>120</v>
      </c>
      <c r="O2298">
        <v>130</v>
      </c>
      <c r="P2298">
        <v>130</v>
      </c>
      <c r="Q2298">
        <v>130</v>
      </c>
      <c r="R2298">
        <v>130</v>
      </c>
      <c r="S2298">
        <v>140</v>
      </c>
      <c r="T2298">
        <v>140</v>
      </c>
      <c r="U2298">
        <v>140</v>
      </c>
      <c r="V2298">
        <v>140</v>
      </c>
      <c r="W2298">
        <v>140</v>
      </c>
      <c r="X2298">
        <v>150</v>
      </c>
      <c r="Y2298" s="145">
        <v>140</v>
      </c>
      <c r="Z2298">
        <v>140</v>
      </c>
      <c r="AA2298">
        <v>140</v>
      </c>
    </row>
    <row r="2299" spans="1:27" x14ac:dyDescent="0.2">
      <c r="A2299" s="89">
        <f>VLOOKUP(C2299,TabellenBDFS!$B$4:$C$2717,2,FALSE)</f>
        <v>316</v>
      </c>
      <c r="B2299" t="str">
        <f t="shared" si="38"/>
        <v>3167</v>
      </c>
      <c r="C2299" t="s">
        <v>326</v>
      </c>
      <c r="D2299">
        <v>7</v>
      </c>
      <c r="E2299">
        <v>30</v>
      </c>
      <c r="F2299">
        <v>40</v>
      </c>
      <c r="G2299">
        <v>40</v>
      </c>
      <c r="H2299">
        <v>30</v>
      </c>
      <c r="I2299">
        <v>20</v>
      </c>
      <c r="J2299">
        <v>30</v>
      </c>
      <c r="K2299">
        <v>30</v>
      </c>
      <c r="L2299">
        <v>20</v>
      </c>
      <c r="M2299">
        <v>20</v>
      </c>
      <c r="N2299">
        <v>30</v>
      </c>
      <c r="O2299">
        <v>30</v>
      </c>
      <c r="P2299">
        <v>30</v>
      </c>
      <c r="Q2299">
        <v>20</v>
      </c>
      <c r="R2299">
        <v>20</v>
      </c>
      <c r="S2299">
        <v>20</v>
      </c>
      <c r="T2299">
        <v>20</v>
      </c>
      <c r="U2299">
        <v>20</v>
      </c>
      <c r="V2299">
        <v>20</v>
      </c>
      <c r="W2299">
        <v>20</v>
      </c>
      <c r="X2299">
        <v>10</v>
      </c>
      <c r="Y2299" s="145">
        <v>20</v>
      </c>
      <c r="Z2299">
        <v>20</v>
      </c>
      <c r="AA2299">
        <v>10</v>
      </c>
    </row>
    <row r="2300" spans="1:27" x14ac:dyDescent="0.2">
      <c r="A2300" s="89">
        <f>VLOOKUP(C2300,TabellenBDFS!$B$4:$C$2717,2,FALSE)</f>
        <v>317</v>
      </c>
      <c r="B2300" t="str">
        <f t="shared" si="38"/>
        <v>3171</v>
      </c>
      <c r="C2300" t="s">
        <v>564</v>
      </c>
      <c r="D2300">
        <v>1</v>
      </c>
      <c r="E2300">
        <v>8060</v>
      </c>
      <c r="F2300">
        <v>8040</v>
      </c>
      <c r="G2300">
        <v>8050</v>
      </c>
      <c r="H2300">
        <v>8730</v>
      </c>
      <c r="I2300">
        <v>8850</v>
      </c>
      <c r="J2300">
        <v>8670</v>
      </c>
      <c r="K2300">
        <v>8840</v>
      </c>
      <c r="L2300">
        <v>9080</v>
      </c>
      <c r="M2300">
        <v>8920</v>
      </c>
      <c r="N2300">
        <v>8920</v>
      </c>
      <c r="O2300">
        <v>9160</v>
      </c>
      <c r="P2300">
        <v>9420</v>
      </c>
      <c r="Q2300">
        <v>9550</v>
      </c>
      <c r="R2300">
        <v>9560</v>
      </c>
      <c r="S2300">
        <v>9700</v>
      </c>
      <c r="T2300">
        <v>9800</v>
      </c>
      <c r="U2300">
        <v>9850</v>
      </c>
      <c r="V2300">
        <v>9780</v>
      </c>
      <c r="W2300">
        <v>10070</v>
      </c>
      <c r="X2300">
        <v>9970</v>
      </c>
      <c r="Y2300" s="145">
        <v>9970</v>
      </c>
      <c r="Z2300">
        <v>10290</v>
      </c>
      <c r="AA2300">
        <v>10400</v>
      </c>
    </row>
    <row r="2301" spans="1:27" x14ac:dyDescent="0.2">
      <c r="A2301" s="89">
        <f>VLOOKUP(C2301,TabellenBDFS!$B$4:$C$2717,2,FALSE)</f>
        <v>317</v>
      </c>
      <c r="B2301" t="str">
        <f t="shared" si="38"/>
        <v>3172</v>
      </c>
      <c r="C2301" t="s">
        <v>564</v>
      </c>
      <c r="D2301">
        <v>2</v>
      </c>
      <c r="E2301">
        <v>1650</v>
      </c>
      <c r="F2301">
        <v>1620</v>
      </c>
      <c r="G2301">
        <v>1600</v>
      </c>
      <c r="H2301">
        <v>1590</v>
      </c>
      <c r="I2301">
        <v>1550</v>
      </c>
      <c r="J2301">
        <v>1520</v>
      </c>
      <c r="K2301">
        <v>1500</v>
      </c>
      <c r="L2301">
        <v>1470</v>
      </c>
      <c r="M2301">
        <v>1430</v>
      </c>
      <c r="N2301">
        <v>1390</v>
      </c>
      <c r="O2301">
        <v>1340</v>
      </c>
      <c r="P2301">
        <v>1320</v>
      </c>
      <c r="Q2301">
        <v>1300</v>
      </c>
      <c r="R2301">
        <v>1270</v>
      </c>
      <c r="S2301">
        <v>1250</v>
      </c>
      <c r="T2301">
        <v>1220</v>
      </c>
      <c r="U2301">
        <v>1200</v>
      </c>
      <c r="V2301">
        <v>1160</v>
      </c>
      <c r="W2301">
        <v>1130</v>
      </c>
      <c r="X2301">
        <v>1110</v>
      </c>
      <c r="Y2301" s="145">
        <v>1080</v>
      </c>
      <c r="Z2301">
        <v>1070</v>
      </c>
      <c r="AA2301">
        <v>1050</v>
      </c>
    </row>
    <row r="2302" spans="1:27" x14ac:dyDescent="0.2">
      <c r="A2302" s="89">
        <f>VLOOKUP(C2302,TabellenBDFS!$B$4:$C$2717,2,FALSE)</f>
        <v>317</v>
      </c>
      <c r="B2302" t="str">
        <f t="shared" si="38"/>
        <v>3173</v>
      </c>
      <c r="C2302" t="s">
        <v>564</v>
      </c>
      <c r="D2302">
        <v>3</v>
      </c>
      <c r="E2302">
        <v>10</v>
      </c>
      <c r="F2302">
        <v>30</v>
      </c>
      <c r="G2302">
        <v>50</v>
      </c>
      <c r="H2302">
        <v>80</v>
      </c>
      <c r="I2302">
        <v>100</v>
      </c>
      <c r="J2302">
        <v>140</v>
      </c>
      <c r="K2302">
        <v>170</v>
      </c>
      <c r="L2302">
        <v>190</v>
      </c>
      <c r="M2302">
        <v>230</v>
      </c>
      <c r="N2302">
        <v>300</v>
      </c>
      <c r="O2302">
        <v>340</v>
      </c>
      <c r="P2302">
        <v>360</v>
      </c>
      <c r="Q2302">
        <v>380</v>
      </c>
      <c r="R2302">
        <v>390</v>
      </c>
      <c r="S2302">
        <v>410</v>
      </c>
      <c r="T2302">
        <v>420</v>
      </c>
      <c r="U2302">
        <v>450</v>
      </c>
      <c r="V2302">
        <v>510</v>
      </c>
      <c r="W2302">
        <v>520</v>
      </c>
      <c r="X2302">
        <v>520</v>
      </c>
      <c r="Y2302" s="145">
        <v>530</v>
      </c>
      <c r="Z2302">
        <v>550</v>
      </c>
      <c r="AA2302">
        <v>560</v>
      </c>
    </row>
    <row r="2303" spans="1:27" x14ac:dyDescent="0.2">
      <c r="A2303" s="89">
        <f>VLOOKUP(C2303,TabellenBDFS!$B$4:$C$2717,2,FALSE)</f>
        <v>317</v>
      </c>
      <c r="B2303" t="str">
        <f t="shared" si="38"/>
        <v>3174</v>
      </c>
      <c r="C2303" t="s">
        <v>564</v>
      </c>
      <c r="D2303">
        <v>4</v>
      </c>
      <c r="E2303">
        <v>10</v>
      </c>
      <c r="F2303">
        <v>20</v>
      </c>
      <c r="G2303">
        <v>50</v>
      </c>
      <c r="H2303">
        <v>80</v>
      </c>
      <c r="I2303">
        <v>120</v>
      </c>
      <c r="J2303">
        <v>160</v>
      </c>
      <c r="K2303">
        <v>180</v>
      </c>
      <c r="L2303">
        <v>190</v>
      </c>
      <c r="M2303">
        <v>200</v>
      </c>
      <c r="N2303">
        <v>270</v>
      </c>
      <c r="O2303">
        <v>320</v>
      </c>
      <c r="P2303">
        <v>350</v>
      </c>
      <c r="Q2303">
        <v>370</v>
      </c>
      <c r="R2303">
        <v>400</v>
      </c>
      <c r="S2303">
        <v>430</v>
      </c>
      <c r="T2303">
        <v>440</v>
      </c>
      <c r="U2303">
        <v>440</v>
      </c>
      <c r="V2303">
        <v>440</v>
      </c>
      <c r="W2303">
        <v>460</v>
      </c>
      <c r="X2303">
        <v>430</v>
      </c>
      <c r="Y2303" s="145">
        <v>420</v>
      </c>
      <c r="Z2303">
        <v>430</v>
      </c>
      <c r="AA2303">
        <v>430</v>
      </c>
    </row>
    <row r="2304" spans="1:27" x14ac:dyDescent="0.2">
      <c r="A2304" s="89">
        <f>VLOOKUP(C2304,TabellenBDFS!$B$4:$C$2717,2,FALSE)</f>
        <v>317</v>
      </c>
      <c r="B2304" t="str">
        <f t="shared" si="38"/>
        <v>3175</v>
      </c>
      <c r="C2304" t="s">
        <v>564</v>
      </c>
      <c r="D2304">
        <v>5</v>
      </c>
      <c r="E2304">
        <v>550</v>
      </c>
      <c r="F2304">
        <v>530</v>
      </c>
      <c r="G2304">
        <v>550</v>
      </c>
      <c r="H2304">
        <v>570</v>
      </c>
      <c r="I2304">
        <v>590</v>
      </c>
      <c r="J2304">
        <v>600</v>
      </c>
      <c r="K2304">
        <v>620</v>
      </c>
      <c r="L2304">
        <v>630</v>
      </c>
      <c r="M2304">
        <v>580</v>
      </c>
      <c r="N2304">
        <v>550</v>
      </c>
      <c r="O2304">
        <v>520</v>
      </c>
      <c r="P2304">
        <v>550</v>
      </c>
      <c r="Q2304">
        <v>530</v>
      </c>
      <c r="R2304">
        <v>560</v>
      </c>
      <c r="S2304">
        <v>570</v>
      </c>
      <c r="T2304">
        <v>570</v>
      </c>
      <c r="U2304">
        <v>580</v>
      </c>
      <c r="V2304">
        <v>600</v>
      </c>
      <c r="W2304">
        <v>610</v>
      </c>
      <c r="X2304">
        <v>610</v>
      </c>
      <c r="Y2304" s="145">
        <v>600</v>
      </c>
      <c r="Z2304">
        <v>590</v>
      </c>
      <c r="AA2304">
        <v>580</v>
      </c>
    </row>
    <row r="2305" spans="1:27" x14ac:dyDescent="0.2">
      <c r="A2305" s="89">
        <f>VLOOKUP(C2305,TabellenBDFS!$B$4:$C$2717,2,FALSE)</f>
        <v>317</v>
      </c>
      <c r="B2305" t="str">
        <f t="shared" si="38"/>
        <v>3176</v>
      </c>
      <c r="C2305" t="s">
        <v>564</v>
      </c>
      <c r="D2305">
        <v>6</v>
      </c>
      <c r="E2305">
        <v>920</v>
      </c>
      <c r="F2305">
        <v>860</v>
      </c>
      <c r="G2305">
        <v>830</v>
      </c>
      <c r="H2305">
        <v>990</v>
      </c>
      <c r="I2305">
        <v>860</v>
      </c>
      <c r="J2305">
        <v>840</v>
      </c>
      <c r="K2305">
        <v>920</v>
      </c>
      <c r="L2305">
        <v>1010</v>
      </c>
      <c r="M2305">
        <v>910</v>
      </c>
      <c r="N2305">
        <v>890</v>
      </c>
      <c r="O2305">
        <v>920</v>
      </c>
      <c r="P2305">
        <v>960</v>
      </c>
      <c r="Q2305">
        <v>910</v>
      </c>
      <c r="R2305">
        <v>900</v>
      </c>
      <c r="S2305">
        <v>870</v>
      </c>
      <c r="T2305">
        <v>1040</v>
      </c>
      <c r="U2305">
        <v>900</v>
      </c>
      <c r="V2305">
        <v>870</v>
      </c>
      <c r="W2305">
        <v>890</v>
      </c>
      <c r="X2305">
        <v>940</v>
      </c>
      <c r="Y2305" s="145">
        <v>840</v>
      </c>
      <c r="Z2305">
        <v>850</v>
      </c>
      <c r="AA2305">
        <v>870</v>
      </c>
    </row>
    <row r="2306" spans="1:27" x14ac:dyDescent="0.2">
      <c r="A2306" s="89">
        <f>VLOOKUP(C2306,TabellenBDFS!$B$4:$C$2717,2,FALSE)</f>
        <v>317</v>
      </c>
      <c r="B2306" t="str">
        <f t="shared" si="38"/>
        <v>3177</v>
      </c>
      <c r="C2306" t="s">
        <v>564</v>
      </c>
      <c r="D2306">
        <v>7</v>
      </c>
      <c r="E2306">
        <v>4920</v>
      </c>
      <c r="F2306">
        <v>4980</v>
      </c>
      <c r="G2306">
        <v>4970</v>
      </c>
      <c r="H2306">
        <v>5420</v>
      </c>
      <c r="I2306">
        <v>5640</v>
      </c>
      <c r="J2306">
        <v>5420</v>
      </c>
      <c r="K2306">
        <v>5460</v>
      </c>
      <c r="L2306">
        <v>5590</v>
      </c>
      <c r="M2306">
        <v>5560</v>
      </c>
      <c r="N2306">
        <v>5520</v>
      </c>
      <c r="O2306">
        <v>5710</v>
      </c>
      <c r="P2306">
        <v>5880</v>
      </c>
      <c r="Q2306">
        <v>6060</v>
      </c>
      <c r="R2306">
        <v>6050</v>
      </c>
      <c r="S2306">
        <v>6170</v>
      </c>
      <c r="T2306">
        <v>6110</v>
      </c>
      <c r="U2306">
        <v>6280</v>
      </c>
      <c r="V2306">
        <v>6210</v>
      </c>
      <c r="W2306">
        <v>6470</v>
      </c>
      <c r="X2306">
        <v>6370</v>
      </c>
      <c r="Y2306" s="145">
        <v>6500</v>
      </c>
      <c r="Z2306">
        <v>6810</v>
      </c>
      <c r="AA2306">
        <v>6910</v>
      </c>
    </row>
    <row r="2307" spans="1:27" x14ac:dyDescent="0.2">
      <c r="A2307" s="89">
        <f>VLOOKUP(C2307,TabellenBDFS!$B$4:$C$2717,2,FALSE)</f>
        <v>318</v>
      </c>
      <c r="B2307" t="str">
        <f t="shared" si="38"/>
        <v>3181</v>
      </c>
      <c r="C2307" t="s">
        <v>328</v>
      </c>
      <c r="D2307">
        <v>1</v>
      </c>
      <c r="E2307">
        <v>380</v>
      </c>
      <c r="F2307">
        <v>390</v>
      </c>
      <c r="G2307">
        <v>440</v>
      </c>
      <c r="H2307">
        <v>430</v>
      </c>
      <c r="I2307">
        <v>430</v>
      </c>
      <c r="J2307">
        <v>420</v>
      </c>
      <c r="K2307">
        <v>430</v>
      </c>
      <c r="L2307">
        <v>440</v>
      </c>
      <c r="M2307">
        <v>450</v>
      </c>
      <c r="N2307">
        <v>450</v>
      </c>
      <c r="O2307">
        <v>440</v>
      </c>
      <c r="P2307">
        <v>440</v>
      </c>
      <c r="Q2307">
        <v>440</v>
      </c>
      <c r="R2307">
        <v>440</v>
      </c>
      <c r="S2307">
        <v>450</v>
      </c>
      <c r="T2307">
        <v>440</v>
      </c>
      <c r="U2307">
        <v>440</v>
      </c>
      <c r="V2307">
        <v>430</v>
      </c>
      <c r="W2307">
        <v>440</v>
      </c>
      <c r="X2307">
        <v>460</v>
      </c>
      <c r="Y2307" s="145">
        <v>460</v>
      </c>
      <c r="Z2307">
        <v>460</v>
      </c>
      <c r="AA2307">
        <v>450</v>
      </c>
    </row>
    <row r="2308" spans="1:27" x14ac:dyDescent="0.2">
      <c r="A2308" s="89">
        <f>VLOOKUP(C2308,TabellenBDFS!$B$4:$C$2717,2,FALSE)</f>
        <v>318</v>
      </c>
      <c r="B2308" t="str">
        <f t="shared" si="38"/>
        <v>3182</v>
      </c>
      <c r="C2308" t="s">
        <v>328</v>
      </c>
      <c r="D2308">
        <v>2</v>
      </c>
      <c r="E2308">
        <v>50</v>
      </c>
      <c r="F2308">
        <v>50</v>
      </c>
      <c r="G2308">
        <v>50</v>
      </c>
      <c r="H2308">
        <v>50</v>
      </c>
      <c r="I2308">
        <v>40</v>
      </c>
      <c r="J2308">
        <v>40</v>
      </c>
      <c r="K2308">
        <v>40</v>
      </c>
      <c r="L2308">
        <v>40</v>
      </c>
      <c r="M2308">
        <v>40</v>
      </c>
      <c r="N2308">
        <v>40</v>
      </c>
      <c r="O2308">
        <v>40</v>
      </c>
      <c r="P2308">
        <v>40</v>
      </c>
      <c r="Q2308">
        <v>40</v>
      </c>
      <c r="R2308">
        <v>40</v>
      </c>
      <c r="S2308">
        <v>40</v>
      </c>
      <c r="T2308">
        <v>40</v>
      </c>
      <c r="U2308">
        <v>30</v>
      </c>
      <c r="V2308">
        <v>30</v>
      </c>
      <c r="W2308">
        <v>30</v>
      </c>
      <c r="X2308">
        <v>40</v>
      </c>
      <c r="Y2308" s="145">
        <v>40</v>
      </c>
      <c r="Z2308">
        <v>40</v>
      </c>
      <c r="AA2308">
        <v>40</v>
      </c>
    </row>
    <row r="2309" spans="1:27" x14ac:dyDescent="0.2">
      <c r="A2309" s="89">
        <f>VLOOKUP(C2309,TabellenBDFS!$B$4:$C$2717,2,FALSE)</f>
        <v>318</v>
      </c>
      <c r="B2309" t="str">
        <f t="shared" si="38"/>
        <v>3183</v>
      </c>
      <c r="C2309" t="s">
        <v>328</v>
      </c>
      <c r="D2309">
        <v>3</v>
      </c>
      <c r="E2309">
        <v>0</v>
      </c>
      <c r="F2309">
        <v>0</v>
      </c>
      <c r="G2309">
        <v>0</v>
      </c>
      <c r="H2309">
        <v>0</v>
      </c>
      <c r="I2309">
        <v>10</v>
      </c>
      <c r="J2309">
        <v>10</v>
      </c>
      <c r="K2309">
        <v>20</v>
      </c>
      <c r="L2309">
        <v>20</v>
      </c>
      <c r="M2309">
        <v>30</v>
      </c>
      <c r="N2309">
        <v>40</v>
      </c>
      <c r="O2309">
        <v>40</v>
      </c>
      <c r="P2309">
        <v>40</v>
      </c>
      <c r="Q2309">
        <v>40</v>
      </c>
      <c r="R2309">
        <v>40</v>
      </c>
      <c r="S2309">
        <v>40</v>
      </c>
      <c r="T2309">
        <v>50</v>
      </c>
      <c r="U2309">
        <v>60</v>
      </c>
      <c r="V2309">
        <v>50</v>
      </c>
      <c r="W2309">
        <v>60</v>
      </c>
      <c r="X2309">
        <v>70</v>
      </c>
      <c r="Y2309" s="145">
        <v>70</v>
      </c>
      <c r="Z2309">
        <v>70</v>
      </c>
      <c r="AA2309">
        <v>70</v>
      </c>
    </row>
    <row r="2310" spans="1:27" x14ac:dyDescent="0.2">
      <c r="A2310" s="89">
        <f>VLOOKUP(C2310,TabellenBDFS!$B$4:$C$2717,2,FALSE)</f>
        <v>318</v>
      </c>
      <c r="B2310" t="str">
        <f t="shared" si="38"/>
        <v>3184</v>
      </c>
      <c r="C2310" t="s">
        <v>328</v>
      </c>
      <c r="D2310">
        <v>4</v>
      </c>
      <c r="E2310">
        <v>0</v>
      </c>
      <c r="F2310">
        <v>0</v>
      </c>
      <c r="G2310">
        <v>0</v>
      </c>
      <c r="H2310">
        <v>0</v>
      </c>
      <c r="I2310">
        <v>0</v>
      </c>
      <c r="J2310">
        <v>0</v>
      </c>
      <c r="K2310">
        <v>0</v>
      </c>
      <c r="L2310">
        <v>0</v>
      </c>
      <c r="M2310">
        <v>0</v>
      </c>
      <c r="N2310">
        <v>0</v>
      </c>
      <c r="O2310">
        <v>10</v>
      </c>
      <c r="P2310">
        <v>10</v>
      </c>
      <c r="Q2310">
        <v>10</v>
      </c>
      <c r="R2310">
        <v>10</v>
      </c>
      <c r="S2310">
        <v>10</v>
      </c>
      <c r="T2310">
        <v>10</v>
      </c>
      <c r="U2310">
        <v>10</v>
      </c>
      <c r="V2310">
        <v>10</v>
      </c>
      <c r="W2310">
        <v>10</v>
      </c>
      <c r="X2310">
        <v>10</v>
      </c>
      <c r="Y2310" s="145">
        <v>10</v>
      </c>
      <c r="Z2310">
        <v>10</v>
      </c>
      <c r="AA2310">
        <v>10</v>
      </c>
    </row>
    <row r="2311" spans="1:27" x14ac:dyDescent="0.2">
      <c r="A2311" s="89">
        <f>VLOOKUP(C2311,TabellenBDFS!$B$4:$C$2717,2,FALSE)</f>
        <v>318</v>
      </c>
      <c r="B2311" t="str">
        <f t="shared" si="38"/>
        <v>3185</v>
      </c>
      <c r="C2311" t="s">
        <v>328</v>
      </c>
      <c r="D2311">
        <v>5</v>
      </c>
      <c r="E2311">
        <v>10</v>
      </c>
      <c r="F2311">
        <v>10</v>
      </c>
      <c r="G2311">
        <v>20</v>
      </c>
      <c r="H2311">
        <v>20</v>
      </c>
      <c r="I2311">
        <v>20</v>
      </c>
      <c r="J2311">
        <v>20</v>
      </c>
      <c r="K2311">
        <v>20</v>
      </c>
      <c r="L2311">
        <v>20</v>
      </c>
      <c r="M2311">
        <v>20</v>
      </c>
      <c r="N2311">
        <v>20</v>
      </c>
      <c r="O2311">
        <v>20</v>
      </c>
      <c r="P2311">
        <v>20</v>
      </c>
      <c r="Q2311">
        <v>20</v>
      </c>
      <c r="R2311">
        <v>20</v>
      </c>
      <c r="S2311">
        <v>20</v>
      </c>
      <c r="T2311">
        <v>20</v>
      </c>
      <c r="U2311">
        <v>20</v>
      </c>
      <c r="V2311">
        <v>20</v>
      </c>
      <c r="W2311">
        <v>20</v>
      </c>
      <c r="X2311">
        <v>20</v>
      </c>
      <c r="Y2311" s="145">
        <v>20</v>
      </c>
      <c r="Z2311">
        <v>10</v>
      </c>
      <c r="AA2311">
        <v>10</v>
      </c>
    </row>
    <row r="2312" spans="1:27" x14ac:dyDescent="0.2">
      <c r="A2312" s="89">
        <f>VLOOKUP(C2312,TabellenBDFS!$B$4:$C$2717,2,FALSE)</f>
        <v>318</v>
      </c>
      <c r="B2312" t="str">
        <f t="shared" si="38"/>
        <v>3186</v>
      </c>
      <c r="C2312" t="s">
        <v>328</v>
      </c>
      <c r="D2312">
        <v>6</v>
      </c>
      <c r="E2312">
        <v>180</v>
      </c>
      <c r="F2312">
        <v>190</v>
      </c>
      <c r="G2312">
        <v>200</v>
      </c>
      <c r="H2312">
        <v>200</v>
      </c>
      <c r="I2312">
        <v>220</v>
      </c>
      <c r="J2312">
        <v>220</v>
      </c>
      <c r="K2312">
        <v>210</v>
      </c>
      <c r="L2312">
        <v>210</v>
      </c>
      <c r="M2312">
        <v>190</v>
      </c>
      <c r="N2312">
        <v>190</v>
      </c>
      <c r="O2312">
        <v>180</v>
      </c>
      <c r="P2312">
        <v>160</v>
      </c>
      <c r="Q2312">
        <v>160</v>
      </c>
      <c r="R2312">
        <v>160</v>
      </c>
      <c r="S2312">
        <v>160</v>
      </c>
      <c r="T2312">
        <v>150</v>
      </c>
      <c r="U2312">
        <v>150</v>
      </c>
      <c r="V2312">
        <v>150</v>
      </c>
      <c r="W2312">
        <v>150</v>
      </c>
      <c r="X2312">
        <v>150</v>
      </c>
      <c r="Y2312" s="145">
        <v>150</v>
      </c>
      <c r="Z2312">
        <v>150</v>
      </c>
      <c r="AA2312">
        <v>140</v>
      </c>
    </row>
    <row r="2313" spans="1:27" x14ac:dyDescent="0.2">
      <c r="A2313" s="89">
        <f>VLOOKUP(C2313,TabellenBDFS!$B$4:$C$2717,2,FALSE)</f>
        <v>318</v>
      </c>
      <c r="B2313" t="str">
        <f t="shared" si="38"/>
        <v>3187</v>
      </c>
      <c r="C2313" t="s">
        <v>328</v>
      </c>
      <c r="D2313">
        <v>7</v>
      </c>
      <c r="E2313">
        <v>130</v>
      </c>
      <c r="F2313">
        <v>130</v>
      </c>
      <c r="G2313">
        <v>160</v>
      </c>
      <c r="H2313">
        <v>140</v>
      </c>
      <c r="I2313">
        <v>140</v>
      </c>
      <c r="J2313">
        <v>130</v>
      </c>
      <c r="K2313">
        <v>140</v>
      </c>
      <c r="L2313">
        <v>160</v>
      </c>
      <c r="M2313">
        <v>170</v>
      </c>
      <c r="N2313">
        <v>170</v>
      </c>
      <c r="O2313">
        <v>160</v>
      </c>
      <c r="P2313">
        <v>170</v>
      </c>
      <c r="Q2313">
        <v>170</v>
      </c>
      <c r="R2313">
        <v>170</v>
      </c>
      <c r="S2313">
        <v>190</v>
      </c>
      <c r="T2313">
        <v>190</v>
      </c>
      <c r="U2313">
        <v>180</v>
      </c>
      <c r="V2313">
        <v>170</v>
      </c>
      <c r="W2313">
        <v>170</v>
      </c>
      <c r="X2313">
        <v>180</v>
      </c>
      <c r="Y2313" s="145">
        <v>180</v>
      </c>
      <c r="Z2313">
        <v>180</v>
      </c>
      <c r="AA2313">
        <v>180</v>
      </c>
    </row>
    <row r="2314" spans="1:27" x14ac:dyDescent="0.2">
      <c r="A2314" s="89">
        <f>VLOOKUP(C2314,TabellenBDFS!$B$4:$C$2717,2,FALSE)</f>
        <v>319</v>
      </c>
      <c r="B2314" t="str">
        <f t="shared" si="38"/>
        <v>3191</v>
      </c>
      <c r="C2314" t="s">
        <v>329</v>
      </c>
      <c r="D2314">
        <v>1</v>
      </c>
      <c r="E2314">
        <v>220</v>
      </c>
      <c r="F2314">
        <v>210</v>
      </c>
      <c r="G2314">
        <v>240</v>
      </c>
      <c r="H2314">
        <v>250</v>
      </c>
      <c r="I2314">
        <v>250</v>
      </c>
      <c r="J2314">
        <v>270</v>
      </c>
      <c r="K2314">
        <v>260</v>
      </c>
      <c r="L2314">
        <v>280</v>
      </c>
      <c r="M2314">
        <v>280</v>
      </c>
      <c r="N2314">
        <v>280</v>
      </c>
      <c r="O2314">
        <v>280</v>
      </c>
      <c r="P2314">
        <v>300</v>
      </c>
      <c r="Q2314">
        <v>270</v>
      </c>
      <c r="R2314">
        <v>270</v>
      </c>
      <c r="S2314">
        <v>290</v>
      </c>
      <c r="T2314">
        <v>300</v>
      </c>
      <c r="U2314">
        <v>310</v>
      </c>
      <c r="V2314">
        <v>300</v>
      </c>
      <c r="W2314">
        <v>300</v>
      </c>
      <c r="X2314">
        <v>310</v>
      </c>
      <c r="Y2314" s="145">
        <v>300</v>
      </c>
      <c r="Z2314">
        <v>320</v>
      </c>
      <c r="AA2314">
        <v>330</v>
      </c>
    </row>
    <row r="2315" spans="1:27" x14ac:dyDescent="0.2">
      <c r="A2315" s="89">
        <f>VLOOKUP(C2315,TabellenBDFS!$B$4:$C$2717,2,FALSE)</f>
        <v>319</v>
      </c>
      <c r="B2315" t="str">
        <f t="shared" ref="B2315:B2378" si="39">CONCATENATE(A2315,D2315)</f>
        <v>3192</v>
      </c>
      <c r="C2315" t="s">
        <v>329</v>
      </c>
      <c r="D2315">
        <v>2</v>
      </c>
      <c r="E2315">
        <v>80</v>
      </c>
      <c r="F2315">
        <v>80</v>
      </c>
      <c r="G2315">
        <v>90</v>
      </c>
      <c r="H2315">
        <v>90</v>
      </c>
      <c r="I2315">
        <v>90</v>
      </c>
      <c r="J2315">
        <v>90</v>
      </c>
      <c r="K2315">
        <v>90</v>
      </c>
      <c r="L2315">
        <v>90</v>
      </c>
      <c r="M2315">
        <v>90</v>
      </c>
      <c r="N2315">
        <v>80</v>
      </c>
      <c r="O2315">
        <v>80</v>
      </c>
      <c r="P2315">
        <v>80</v>
      </c>
      <c r="Q2315">
        <v>70</v>
      </c>
      <c r="R2315">
        <v>70</v>
      </c>
      <c r="S2315">
        <v>60</v>
      </c>
      <c r="T2315">
        <v>60</v>
      </c>
      <c r="U2315">
        <v>60</v>
      </c>
      <c r="V2315">
        <v>30</v>
      </c>
      <c r="W2315">
        <v>30</v>
      </c>
      <c r="X2315">
        <v>30</v>
      </c>
      <c r="Y2315" s="145">
        <v>30</v>
      </c>
      <c r="Z2315">
        <v>30</v>
      </c>
      <c r="AA2315">
        <v>30</v>
      </c>
    </row>
    <row r="2316" spans="1:27" x14ac:dyDescent="0.2">
      <c r="A2316" s="89">
        <f>VLOOKUP(C2316,TabellenBDFS!$B$4:$C$2717,2,FALSE)</f>
        <v>319</v>
      </c>
      <c r="B2316" t="str">
        <f t="shared" si="39"/>
        <v>3193</v>
      </c>
      <c r="C2316" t="s">
        <v>329</v>
      </c>
      <c r="D2316">
        <v>3</v>
      </c>
      <c r="E2316">
        <v>0</v>
      </c>
      <c r="F2316">
        <v>0</v>
      </c>
      <c r="G2316">
        <v>10</v>
      </c>
      <c r="H2316">
        <v>10</v>
      </c>
      <c r="I2316">
        <v>20</v>
      </c>
      <c r="J2316">
        <v>30</v>
      </c>
      <c r="K2316">
        <v>30</v>
      </c>
      <c r="L2316">
        <v>30</v>
      </c>
      <c r="M2316">
        <v>30</v>
      </c>
      <c r="N2316">
        <v>30</v>
      </c>
      <c r="O2316">
        <v>30</v>
      </c>
      <c r="P2316">
        <v>40</v>
      </c>
      <c r="Q2316">
        <v>40</v>
      </c>
      <c r="R2316">
        <v>40</v>
      </c>
      <c r="S2316">
        <v>40</v>
      </c>
      <c r="T2316">
        <v>50</v>
      </c>
      <c r="U2316">
        <v>50</v>
      </c>
      <c r="V2316">
        <v>70</v>
      </c>
      <c r="W2316">
        <v>80</v>
      </c>
      <c r="X2316">
        <v>90</v>
      </c>
      <c r="Y2316" s="145">
        <v>90</v>
      </c>
      <c r="Z2316">
        <v>100</v>
      </c>
      <c r="AA2316">
        <v>110</v>
      </c>
    </row>
    <row r="2317" spans="1:27" x14ac:dyDescent="0.2">
      <c r="A2317" s="89">
        <f>VLOOKUP(C2317,TabellenBDFS!$B$4:$C$2717,2,FALSE)</f>
        <v>319</v>
      </c>
      <c r="B2317" t="str">
        <f t="shared" si="39"/>
        <v>3194</v>
      </c>
      <c r="C2317" t="s">
        <v>329</v>
      </c>
      <c r="D2317">
        <v>4</v>
      </c>
      <c r="E2317">
        <v>0</v>
      </c>
      <c r="F2317">
        <v>0</v>
      </c>
      <c r="G2317">
        <v>0</v>
      </c>
      <c r="H2317">
        <v>0</v>
      </c>
      <c r="I2317">
        <v>0</v>
      </c>
      <c r="J2317">
        <v>0</v>
      </c>
      <c r="K2317">
        <v>0</v>
      </c>
      <c r="L2317">
        <v>0</v>
      </c>
      <c r="M2317">
        <v>0</v>
      </c>
      <c r="N2317">
        <v>10</v>
      </c>
      <c r="O2317">
        <v>10</v>
      </c>
      <c r="P2317">
        <v>20</v>
      </c>
      <c r="Q2317">
        <v>20</v>
      </c>
      <c r="R2317">
        <v>10</v>
      </c>
      <c r="S2317">
        <v>10</v>
      </c>
      <c r="T2317">
        <v>10</v>
      </c>
      <c r="U2317">
        <v>10</v>
      </c>
      <c r="V2317">
        <v>20</v>
      </c>
      <c r="W2317">
        <v>20</v>
      </c>
      <c r="X2317">
        <v>20</v>
      </c>
      <c r="Y2317" s="145">
        <v>20</v>
      </c>
      <c r="Z2317">
        <v>20</v>
      </c>
      <c r="AA2317">
        <v>20</v>
      </c>
    </row>
    <row r="2318" spans="1:27" x14ac:dyDescent="0.2">
      <c r="A2318" s="89">
        <f>VLOOKUP(C2318,TabellenBDFS!$B$4:$C$2717,2,FALSE)</f>
        <v>319</v>
      </c>
      <c r="B2318" t="str">
        <f t="shared" si="39"/>
        <v>3195</v>
      </c>
      <c r="C2318" t="s">
        <v>329</v>
      </c>
      <c r="D2318">
        <v>5</v>
      </c>
      <c r="E2318">
        <v>10</v>
      </c>
      <c r="F2318">
        <v>10</v>
      </c>
      <c r="G2318">
        <v>10</v>
      </c>
      <c r="H2318">
        <v>10</v>
      </c>
      <c r="I2318">
        <v>10</v>
      </c>
      <c r="J2318">
        <v>10</v>
      </c>
      <c r="K2318">
        <v>10</v>
      </c>
      <c r="L2318">
        <v>10</v>
      </c>
      <c r="M2318">
        <v>10</v>
      </c>
      <c r="N2318">
        <v>10</v>
      </c>
      <c r="O2318">
        <v>10</v>
      </c>
      <c r="P2318">
        <v>10</v>
      </c>
      <c r="Q2318">
        <v>10</v>
      </c>
      <c r="R2318">
        <v>10</v>
      </c>
      <c r="S2318">
        <v>10</v>
      </c>
      <c r="T2318">
        <v>10</v>
      </c>
      <c r="U2318">
        <v>10</v>
      </c>
      <c r="V2318">
        <v>10</v>
      </c>
      <c r="W2318">
        <v>10</v>
      </c>
      <c r="X2318">
        <v>10</v>
      </c>
      <c r="Y2318" s="145">
        <v>10</v>
      </c>
      <c r="Z2318">
        <v>10</v>
      </c>
      <c r="AA2318">
        <v>10</v>
      </c>
    </row>
    <row r="2319" spans="1:27" x14ac:dyDescent="0.2">
      <c r="A2319" s="89">
        <f>VLOOKUP(C2319,TabellenBDFS!$B$4:$C$2717,2,FALSE)</f>
        <v>319</v>
      </c>
      <c r="B2319" t="str">
        <f t="shared" si="39"/>
        <v>3196</v>
      </c>
      <c r="C2319" t="s">
        <v>329</v>
      </c>
      <c r="D2319">
        <v>6</v>
      </c>
      <c r="E2319">
        <v>70</v>
      </c>
      <c r="F2319">
        <v>50</v>
      </c>
      <c r="G2319">
        <v>70</v>
      </c>
      <c r="H2319">
        <v>70</v>
      </c>
      <c r="I2319">
        <v>70</v>
      </c>
      <c r="J2319">
        <v>60</v>
      </c>
      <c r="K2319">
        <v>60</v>
      </c>
      <c r="L2319">
        <v>50</v>
      </c>
      <c r="M2319">
        <v>60</v>
      </c>
      <c r="N2319">
        <v>60</v>
      </c>
      <c r="O2319">
        <v>60</v>
      </c>
      <c r="P2319">
        <v>60</v>
      </c>
      <c r="Q2319">
        <v>50</v>
      </c>
      <c r="R2319">
        <v>60</v>
      </c>
      <c r="S2319">
        <v>70</v>
      </c>
      <c r="T2319">
        <v>70</v>
      </c>
      <c r="U2319">
        <v>80</v>
      </c>
      <c r="V2319">
        <v>80</v>
      </c>
      <c r="W2319">
        <v>80</v>
      </c>
      <c r="X2319">
        <v>80</v>
      </c>
      <c r="Y2319" s="145">
        <v>80</v>
      </c>
      <c r="Z2319">
        <v>80</v>
      </c>
      <c r="AA2319">
        <v>80</v>
      </c>
    </row>
    <row r="2320" spans="1:27" x14ac:dyDescent="0.2">
      <c r="A2320" s="89">
        <f>VLOOKUP(C2320,TabellenBDFS!$B$4:$C$2717,2,FALSE)</f>
        <v>319</v>
      </c>
      <c r="B2320" t="str">
        <f t="shared" si="39"/>
        <v>3197</v>
      </c>
      <c r="C2320" t="s">
        <v>329</v>
      </c>
      <c r="D2320">
        <v>7</v>
      </c>
      <c r="E2320">
        <v>70</v>
      </c>
      <c r="F2320">
        <v>70</v>
      </c>
      <c r="G2320">
        <v>70</v>
      </c>
      <c r="H2320">
        <v>70</v>
      </c>
      <c r="I2320">
        <v>70</v>
      </c>
      <c r="J2320">
        <v>80</v>
      </c>
      <c r="K2320">
        <v>80</v>
      </c>
      <c r="L2320">
        <v>100</v>
      </c>
      <c r="M2320">
        <v>90</v>
      </c>
      <c r="N2320">
        <v>90</v>
      </c>
      <c r="O2320">
        <v>90</v>
      </c>
      <c r="P2320">
        <v>90</v>
      </c>
      <c r="Q2320">
        <v>90</v>
      </c>
      <c r="R2320">
        <v>90</v>
      </c>
      <c r="S2320">
        <v>100</v>
      </c>
      <c r="T2320">
        <v>90</v>
      </c>
      <c r="U2320">
        <v>100</v>
      </c>
      <c r="V2320">
        <v>100</v>
      </c>
      <c r="W2320">
        <v>90</v>
      </c>
      <c r="X2320">
        <v>100</v>
      </c>
      <c r="Y2320" s="145">
        <v>80</v>
      </c>
      <c r="Z2320">
        <v>80</v>
      </c>
      <c r="AA2320">
        <v>90</v>
      </c>
    </row>
    <row r="2321" spans="1:27" x14ac:dyDescent="0.2">
      <c r="A2321" s="89">
        <f>VLOOKUP(C2321,TabellenBDFS!$B$4:$C$2717,2,FALSE)</f>
        <v>320</v>
      </c>
      <c r="B2321" t="str">
        <f t="shared" si="39"/>
        <v>3201</v>
      </c>
      <c r="C2321" t="s">
        <v>330</v>
      </c>
      <c r="D2321">
        <v>1</v>
      </c>
      <c r="E2321">
        <v>410</v>
      </c>
      <c r="F2321">
        <v>430</v>
      </c>
      <c r="G2321">
        <v>430</v>
      </c>
      <c r="H2321">
        <v>450</v>
      </c>
      <c r="I2321">
        <v>460</v>
      </c>
      <c r="J2321">
        <v>460</v>
      </c>
      <c r="K2321">
        <v>450</v>
      </c>
      <c r="L2321">
        <v>450</v>
      </c>
      <c r="M2321">
        <v>450</v>
      </c>
      <c r="N2321">
        <v>450</v>
      </c>
      <c r="O2321">
        <v>450</v>
      </c>
      <c r="P2321">
        <v>430</v>
      </c>
      <c r="Q2321">
        <v>410</v>
      </c>
      <c r="R2321">
        <v>380</v>
      </c>
      <c r="S2321">
        <v>370</v>
      </c>
      <c r="T2321">
        <v>370</v>
      </c>
      <c r="U2321">
        <v>370</v>
      </c>
      <c r="V2321">
        <v>350</v>
      </c>
      <c r="W2321">
        <v>340</v>
      </c>
      <c r="X2321">
        <v>340</v>
      </c>
      <c r="Y2321" s="145">
        <v>340</v>
      </c>
      <c r="Z2321">
        <v>340</v>
      </c>
      <c r="AA2321">
        <v>340</v>
      </c>
    </row>
    <row r="2322" spans="1:27" x14ac:dyDescent="0.2">
      <c r="A2322" s="89">
        <f>VLOOKUP(C2322,TabellenBDFS!$B$4:$C$2717,2,FALSE)</f>
        <v>320</v>
      </c>
      <c r="B2322" t="str">
        <f t="shared" si="39"/>
        <v>3202</v>
      </c>
      <c r="C2322" t="s">
        <v>330</v>
      </c>
      <c r="D2322">
        <v>2</v>
      </c>
      <c r="E2322">
        <v>30</v>
      </c>
      <c r="F2322">
        <v>30</v>
      </c>
      <c r="G2322">
        <v>30</v>
      </c>
      <c r="H2322">
        <v>30</v>
      </c>
      <c r="I2322">
        <v>30</v>
      </c>
      <c r="J2322">
        <v>30</v>
      </c>
      <c r="K2322">
        <v>30</v>
      </c>
      <c r="L2322">
        <v>20</v>
      </c>
      <c r="M2322">
        <v>20</v>
      </c>
      <c r="N2322">
        <v>20</v>
      </c>
      <c r="O2322">
        <v>20</v>
      </c>
      <c r="P2322">
        <v>20</v>
      </c>
      <c r="Q2322">
        <v>20</v>
      </c>
      <c r="R2322">
        <v>20</v>
      </c>
      <c r="S2322">
        <v>20</v>
      </c>
      <c r="T2322">
        <v>10</v>
      </c>
      <c r="U2322">
        <v>10</v>
      </c>
      <c r="V2322">
        <v>10</v>
      </c>
      <c r="W2322">
        <v>10</v>
      </c>
      <c r="X2322">
        <v>10</v>
      </c>
      <c r="Y2322" s="145">
        <v>10</v>
      </c>
      <c r="Z2322">
        <v>10</v>
      </c>
      <c r="AA2322">
        <v>10</v>
      </c>
    </row>
    <row r="2323" spans="1:27" x14ac:dyDescent="0.2">
      <c r="A2323" s="89">
        <f>VLOOKUP(C2323,TabellenBDFS!$B$4:$C$2717,2,FALSE)</f>
        <v>320</v>
      </c>
      <c r="B2323" t="str">
        <f t="shared" si="39"/>
        <v>3203</v>
      </c>
      <c r="C2323" t="s">
        <v>330</v>
      </c>
      <c r="D2323">
        <v>3</v>
      </c>
      <c r="E2323">
        <v>0</v>
      </c>
      <c r="F2323">
        <v>0</v>
      </c>
      <c r="G2323">
        <v>0</v>
      </c>
      <c r="H2323">
        <v>0</v>
      </c>
      <c r="I2323">
        <v>0</v>
      </c>
      <c r="J2323">
        <v>0</v>
      </c>
      <c r="K2323">
        <v>0</v>
      </c>
      <c r="L2323">
        <v>10</v>
      </c>
      <c r="M2323">
        <v>10</v>
      </c>
      <c r="N2323">
        <v>10</v>
      </c>
      <c r="O2323">
        <v>10</v>
      </c>
      <c r="P2323">
        <v>10</v>
      </c>
      <c r="Q2323">
        <v>10</v>
      </c>
      <c r="R2323">
        <v>10</v>
      </c>
      <c r="S2323">
        <v>10</v>
      </c>
      <c r="T2323">
        <v>20</v>
      </c>
      <c r="U2323">
        <v>20</v>
      </c>
      <c r="V2323">
        <v>20</v>
      </c>
      <c r="W2323">
        <v>20</v>
      </c>
      <c r="X2323">
        <v>30</v>
      </c>
      <c r="Y2323" s="145">
        <v>30</v>
      </c>
      <c r="Z2323">
        <v>30</v>
      </c>
      <c r="AA2323">
        <v>30</v>
      </c>
    </row>
    <row r="2324" spans="1:27" x14ac:dyDescent="0.2">
      <c r="A2324" s="89">
        <f>VLOOKUP(C2324,TabellenBDFS!$B$4:$C$2717,2,FALSE)</f>
        <v>320</v>
      </c>
      <c r="B2324" t="str">
        <f t="shared" si="39"/>
        <v>3204</v>
      </c>
      <c r="C2324" t="s">
        <v>330</v>
      </c>
      <c r="D2324">
        <v>4</v>
      </c>
      <c r="E2324">
        <v>0</v>
      </c>
      <c r="F2324">
        <v>0</v>
      </c>
      <c r="G2324">
        <v>0</v>
      </c>
      <c r="H2324">
        <v>0</v>
      </c>
      <c r="I2324">
        <v>0</v>
      </c>
      <c r="J2324">
        <v>0</v>
      </c>
      <c r="K2324">
        <v>0</v>
      </c>
      <c r="L2324">
        <v>0</v>
      </c>
      <c r="M2324">
        <v>0</v>
      </c>
      <c r="N2324">
        <v>0</v>
      </c>
      <c r="O2324">
        <v>0</v>
      </c>
      <c r="P2324">
        <v>0</v>
      </c>
      <c r="Q2324">
        <v>0</v>
      </c>
      <c r="R2324">
        <v>0</v>
      </c>
      <c r="S2324">
        <v>0</v>
      </c>
      <c r="T2324">
        <v>0</v>
      </c>
      <c r="U2324">
        <v>10</v>
      </c>
      <c r="V2324">
        <v>10</v>
      </c>
      <c r="W2324">
        <v>10</v>
      </c>
      <c r="X2324">
        <v>10</v>
      </c>
      <c r="Y2324" s="145">
        <v>20</v>
      </c>
      <c r="Z2324">
        <v>10</v>
      </c>
      <c r="AA2324">
        <v>10</v>
      </c>
    </row>
    <row r="2325" spans="1:27" x14ac:dyDescent="0.2">
      <c r="A2325" s="89">
        <f>VLOOKUP(C2325,TabellenBDFS!$B$4:$C$2717,2,FALSE)</f>
        <v>320</v>
      </c>
      <c r="B2325" t="str">
        <f t="shared" si="39"/>
        <v>3205</v>
      </c>
      <c r="C2325" t="s">
        <v>330</v>
      </c>
      <c r="D2325">
        <v>5</v>
      </c>
      <c r="E2325">
        <v>10</v>
      </c>
      <c r="F2325">
        <v>10</v>
      </c>
      <c r="G2325">
        <v>10</v>
      </c>
      <c r="H2325">
        <v>10</v>
      </c>
      <c r="I2325">
        <v>10</v>
      </c>
      <c r="J2325">
        <v>10</v>
      </c>
      <c r="K2325">
        <v>10</v>
      </c>
      <c r="L2325">
        <v>10</v>
      </c>
      <c r="M2325">
        <v>10</v>
      </c>
      <c r="N2325">
        <v>10</v>
      </c>
      <c r="O2325">
        <v>10</v>
      </c>
      <c r="P2325">
        <v>0</v>
      </c>
      <c r="Q2325">
        <v>0</v>
      </c>
      <c r="R2325">
        <v>0</v>
      </c>
      <c r="S2325">
        <v>0</v>
      </c>
      <c r="T2325">
        <v>0</v>
      </c>
      <c r="U2325">
        <v>10</v>
      </c>
      <c r="V2325">
        <v>10</v>
      </c>
      <c r="W2325">
        <v>10</v>
      </c>
      <c r="X2325">
        <v>10</v>
      </c>
      <c r="Y2325" s="145">
        <v>10</v>
      </c>
      <c r="Z2325">
        <v>10</v>
      </c>
      <c r="AA2325">
        <v>10</v>
      </c>
    </row>
    <row r="2326" spans="1:27" x14ac:dyDescent="0.2">
      <c r="A2326" s="89">
        <f>VLOOKUP(C2326,TabellenBDFS!$B$4:$C$2717,2,FALSE)</f>
        <v>320</v>
      </c>
      <c r="B2326" t="str">
        <f t="shared" si="39"/>
        <v>3206</v>
      </c>
      <c r="C2326" t="s">
        <v>330</v>
      </c>
      <c r="D2326">
        <v>6</v>
      </c>
      <c r="E2326">
        <v>260</v>
      </c>
      <c r="F2326">
        <v>270</v>
      </c>
      <c r="G2326">
        <v>270</v>
      </c>
      <c r="H2326">
        <v>280</v>
      </c>
      <c r="I2326">
        <v>280</v>
      </c>
      <c r="J2326">
        <v>280</v>
      </c>
      <c r="K2326">
        <v>280</v>
      </c>
      <c r="L2326">
        <v>280</v>
      </c>
      <c r="M2326">
        <v>280</v>
      </c>
      <c r="N2326">
        <v>270</v>
      </c>
      <c r="O2326">
        <v>270</v>
      </c>
      <c r="P2326">
        <v>270</v>
      </c>
      <c r="Q2326">
        <v>260</v>
      </c>
      <c r="R2326">
        <v>250</v>
      </c>
      <c r="S2326">
        <v>230</v>
      </c>
      <c r="T2326">
        <v>220</v>
      </c>
      <c r="U2326">
        <v>210</v>
      </c>
      <c r="V2326">
        <v>200</v>
      </c>
      <c r="W2326">
        <v>180</v>
      </c>
      <c r="X2326">
        <v>180</v>
      </c>
      <c r="Y2326" s="145">
        <v>170</v>
      </c>
      <c r="Z2326">
        <v>170</v>
      </c>
      <c r="AA2326">
        <v>170</v>
      </c>
    </row>
    <row r="2327" spans="1:27" x14ac:dyDescent="0.2">
      <c r="A2327" s="89">
        <f>VLOOKUP(C2327,TabellenBDFS!$B$4:$C$2717,2,FALSE)</f>
        <v>320</v>
      </c>
      <c r="B2327" t="str">
        <f t="shared" si="39"/>
        <v>3207</v>
      </c>
      <c r="C2327" t="s">
        <v>330</v>
      </c>
      <c r="D2327">
        <v>7</v>
      </c>
      <c r="E2327">
        <v>120</v>
      </c>
      <c r="F2327">
        <v>120</v>
      </c>
      <c r="G2327">
        <v>120</v>
      </c>
      <c r="H2327">
        <v>130</v>
      </c>
      <c r="I2327">
        <v>130</v>
      </c>
      <c r="J2327">
        <v>140</v>
      </c>
      <c r="K2327">
        <v>140</v>
      </c>
      <c r="L2327">
        <v>140</v>
      </c>
      <c r="M2327">
        <v>140</v>
      </c>
      <c r="N2327">
        <v>130</v>
      </c>
      <c r="O2327">
        <v>130</v>
      </c>
      <c r="P2327">
        <v>130</v>
      </c>
      <c r="Q2327">
        <v>120</v>
      </c>
      <c r="R2327">
        <v>110</v>
      </c>
      <c r="S2327">
        <v>110</v>
      </c>
      <c r="T2327">
        <v>110</v>
      </c>
      <c r="U2327">
        <v>110</v>
      </c>
      <c r="V2327">
        <v>110</v>
      </c>
      <c r="W2327">
        <v>100</v>
      </c>
      <c r="X2327">
        <v>110</v>
      </c>
      <c r="Y2327" s="145">
        <v>100</v>
      </c>
      <c r="Z2327">
        <v>110</v>
      </c>
      <c r="AA2327">
        <v>110</v>
      </c>
    </row>
    <row r="2328" spans="1:27" x14ac:dyDescent="0.2">
      <c r="A2328" s="89">
        <f>VLOOKUP(C2328,TabellenBDFS!$B$4:$C$2717,2,FALSE)</f>
        <v>321</v>
      </c>
      <c r="B2328" t="str">
        <f t="shared" si="39"/>
        <v>3211</v>
      </c>
      <c r="C2328" t="s">
        <v>331</v>
      </c>
      <c r="D2328">
        <v>1</v>
      </c>
      <c r="E2328">
        <v>360</v>
      </c>
      <c r="F2328">
        <v>350</v>
      </c>
      <c r="G2328">
        <v>350</v>
      </c>
      <c r="H2328">
        <v>390</v>
      </c>
      <c r="I2328">
        <v>380</v>
      </c>
      <c r="J2328">
        <v>380</v>
      </c>
      <c r="K2328">
        <v>390</v>
      </c>
      <c r="L2328">
        <v>390</v>
      </c>
      <c r="M2328">
        <v>400</v>
      </c>
      <c r="N2328">
        <v>420</v>
      </c>
      <c r="O2328">
        <v>420</v>
      </c>
      <c r="P2328">
        <v>430</v>
      </c>
      <c r="Q2328">
        <v>430</v>
      </c>
      <c r="R2328">
        <v>460</v>
      </c>
      <c r="S2328">
        <v>470</v>
      </c>
      <c r="T2328">
        <v>480</v>
      </c>
      <c r="U2328">
        <v>490</v>
      </c>
      <c r="V2328">
        <v>500</v>
      </c>
      <c r="W2328">
        <v>480</v>
      </c>
      <c r="X2328">
        <v>490</v>
      </c>
      <c r="Y2328" s="145">
        <v>470</v>
      </c>
      <c r="Z2328">
        <v>480</v>
      </c>
      <c r="AA2328">
        <v>460</v>
      </c>
    </row>
    <row r="2329" spans="1:27" x14ac:dyDescent="0.2">
      <c r="A2329" s="89">
        <f>VLOOKUP(C2329,TabellenBDFS!$B$4:$C$2717,2,FALSE)</f>
        <v>321</v>
      </c>
      <c r="B2329" t="str">
        <f t="shared" si="39"/>
        <v>3212</v>
      </c>
      <c r="C2329" t="s">
        <v>331</v>
      </c>
      <c r="D2329">
        <v>2</v>
      </c>
      <c r="E2329">
        <v>20</v>
      </c>
      <c r="F2329">
        <v>20</v>
      </c>
      <c r="G2329">
        <v>20</v>
      </c>
      <c r="H2329">
        <v>30</v>
      </c>
      <c r="I2329">
        <v>30</v>
      </c>
      <c r="J2329">
        <v>30</v>
      </c>
      <c r="K2329">
        <v>30</v>
      </c>
      <c r="L2329">
        <v>30</v>
      </c>
      <c r="M2329">
        <v>30</v>
      </c>
      <c r="N2329">
        <v>20</v>
      </c>
      <c r="O2329">
        <v>20</v>
      </c>
      <c r="P2329">
        <v>20</v>
      </c>
      <c r="Q2329">
        <v>20</v>
      </c>
      <c r="R2329">
        <v>20</v>
      </c>
      <c r="S2329">
        <v>20</v>
      </c>
      <c r="T2329">
        <v>20</v>
      </c>
      <c r="U2329">
        <v>20</v>
      </c>
      <c r="V2329">
        <v>20</v>
      </c>
      <c r="W2329">
        <v>20</v>
      </c>
      <c r="X2329">
        <v>20</v>
      </c>
      <c r="Y2329" s="145">
        <v>20</v>
      </c>
      <c r="Z2329">
        <v>20</v>
      </c>
      <c r="AA2329">
        <v>20</v>
      </c>
    </row>
    <row r="2330" spans="1:27" x14ac:dyDescent="0.2">
      <c r="A2330" s="89">
        <f>VLOOKUP(C2330,TabellenBDFS!$B$4:$C$2717,2,FALSE)</f>
        <v>321</v>
      </c>
      <c r="B2330" t="str">
        <f t="shared" si="39"/>
        <v>3213</v>
      </c>
      <c r="C2330" t="s">
        <v>331</v>
      </c>
      <c r="D2330">
        <v>3</v>
      </c>
      <c r="E2330">
        <v>0</v>
      </c>
      <c r="F2330">
        <v>0</v>
      </c>
      <c r="G2330">
        <v>0</v>
      </c>
      <c r="H2330">
        <v>0</v>
      </c>
      <c r="I2330">
        <v>10</v>
      </c>
      <c r="J2330">
        <v>20</v>
      </c>
      <c r="K2330">
        <v>20</v>
      </c>
      <c r="L2330">
        <v>20</v>
      </c>
      <c r="M2330">
        <v>30</v>
      </c>
      <c r="N2330">
        <v>30</v>
      </c>
      <c r="O2330">
        <v>30</v>
      </c>
      <c r="P2330">
        <v>30</v>
      </c>
      <c r="Q2330">
        <v>30</v>
      </c>
      <c r="R2330">
        <v>40</v>
      </c>
      <c r="S2330">
        <v>40</v>
      </c>
      <c r="T2330">
        <v>50</v>
      </c>
      <c r="U2330">
        <v>50</v>
      </c>
      <c r="V2330">
        <v>50</v>
      </c>
      <c r="W2330">
        <v>50</v>
      </c>
      <c r="X2330">
        <v>50</v>
      </c>
      <c r="Y2330" s="145">
        <v>50</v>
      </c>
      <c r="Z2330">
        <v>50</v>
      </c>
      <c r="AA2330">
        <v>50</v>
      </c>
    </row>
    <row r="2331" spans="1:27" x14ac:dyDescent="0.2">
      <c r="A2331" s="89">
        <f>VLOOKUP(C2331,TabellenBDFS!$B$4:$C$2717,2,FALSE)</f>
        <v>321</v>
      </c>
      <c r="B2331" t="str">
        <f t="shared" si="39"/>
        <v>3214</v>
      </c>
      <c r="C2331" t="s">
        <v>331</v>
      </c>
      <c r="D2331">
        <v>4</v>
      </c>
      <c r="E2331">
        <v>0</v>
      </c>
      <c r="F2331">
        <v>0</v>
      </c>
      <c r="G2331">
        <v>0</v>
      </c>
      <c r="H2331">
        <v>10</v>
      </c>
      <c r="I2331">
        <v>10</v>
      </c>
      <c r="J2331">
        <v>10</v>
      </c>
      <c r="K2331">
        <v>20</v>
      </c>
      <c r="L2331">
        <v>20</v>
      </c>
      <c r="M2331">
        <v>20</v>
      </c>
      <c r="N2331">
        <v>20</v>
      </c>
      <c r="O2331">
        <v>20</v>
      </c>
      <c r="P2331">
        <v>20</v>
      </c>
      <c r="Q2331">
        <v>20</v>
      </c>
      <c r="R2331">
        <v>20</v>
      </c>
      <c r="S2331">
        <v>30</v>
      </c>
      <c r="T2331">
        <v>30</v>
      </c>
      <c r="U2331">
        <v>30</v>
      </c>
      <c r="V2331">
        <v>30</v>
      </c>
      <c r="W2331">
        <v>30</v>
      </c>
      <c r="X2331">
        <v>30</v>
      </c>
      <c r="Y2331" s="145">
        <v>20</v>
      </c>
      <c r="Z2331">
        <v>20</v>
      </c>
      <c r="AA2331">
        <v>20</v>
      </c>
    </row>
    <row r="2332" spans="1:27" x14ac:dyDescent="0.2">
      <c r="A2332" s="89">
        <f>VLOOKUP(C2332,TabellenBDFS!$B$4:$C$2717,2,FALSE)</f>
        <v>321</v>
      </c>
      <c r="B2332" t="str">
        <f t="shared" si="39"/>
        <v>3215</v>
      </c>
      <c r="C2332" t="s">
        <v>331</v>
      </c>
      <c r="D2332">
        <v>5</v>
      </c>
      <c r="E2332">
        <v>0</v>
      </c>
      <c r="F2332">
        <v>0</v>
      </c>
      <c r="G2332">
        <v>0</v>
      </c>
      <c r="H2332">
        <v>0</v>
      </c>
      <c r="I2332">
        <v>0</v>
      </c>
      <c r="J2332">
        <v>0</v>
      </c>
      <c r="K2332">
        <v>0</v>
      </c>
      <c r="L2332">
        <v>0</v>
      </c>
      <c r="M2332">
        <v>0</v>
      </c>
      <c r="N2332">
        <v>0</v>
      </c>
      <c r="O2332">
        <v>0</v>
      </c>
      <c r="P2332">
        <v>0</v>
      </c>
      <c r="Q2332">
        <v>0</v>
      </c>
      <c r="R2332">
        <v>0</v>
      </c>
      <c r="S2332">
        <v>0</v>
      </c>
      <c r="T2332">
        <v>0</v>
      </c>
      <c r="U2332">
        <v>0</v>
      </c>
      <c r="V2332">
        <v>0</v>
      </c>
      <c r="W2332">
        <v>0</v>
      </c>
      <c r="X2332">
        <v>0</v>
      </c>
      <c r="Y2332" s="145">
        <v>0</v>
      </c>
      <c r="Z2332">
        <v>0</v>
      </c>
      <c r="AA2332">
        <v>0</v>
      </c>
    </row>
    <row r="2333" spans="1:27" x14ac:dyDescent="0.2">
      <c r="A2333" s="89">
        <f>VLOOKUP(C2333,TabellenBDFS!$B$4:$C$2717,2,FALSE)</f>
        <v>321</v>
      </c>
      <c r="B2333" t="str">
        <f t="shared" si="39"/>
        <v>3216</v>
      </c>
      <c r="C2333" t="s">
        <v>331</v>
      </c>
      <c r="D2333">
        <v>6</v>
      </c>
      <c r="E2333">
        <v>130</v>
      </c>
      <c r="F2333">
        <v>130</v>
      </c>
      <c r="G2333">
        <v>130</v>
      </c>
      <c r="H2333">
        <v>150</v>
      </c>
      <c r="I2333">
        <v>130</v>
      </c>
      <c r="J2333">
        <v>140</v>
      </c>
      <c r="K2333">
        <v>150</v>
      </c>
      <c r="L2333">
        <v>140</v>
      </c>
      <c r="M2333">
        <v>140</v>
      </c>
      <c r="N2333">
        <v>140</v>
      </c>
      <c r="O2333">
        <v>160</v>
      </c>
      <c r="P2333">
        <v>170</v>
      </c>
      <c r="Q2333">
        <v>170</v>
      </c>
      <c r="R2333">
        <v>200</v>
      </c>
      <c r="S2333">
        <v>190</v>
      </c>
      <c r="T2333">
        <v>200</v>
      </c>
      <c r="U2333">
        <v>210</v>
      </c>
      <c r="V2333">
        <v>200</v>
      </c>
      <c r="W2333">
        <v>200</v>
      </c>
      <c r="X2333">
        <v>200</v>
      </c>
      <c r="Y2333" s="145">
        <v>190</v>
      </c>
      <c r="Z2333">
        <v>190</v>
      </c>
      <c r="AA2333">
        <v>190</v>
      </c>
    </row>
    <row r="2334" spans="1:27" x14ac:dyDescent="0.2">
      <c r="A2334" s="89">
        <f>VLOOKUP(C2334,TabellenBDFS!$B$4:$C$2717,2,FALSE)</f>
        <v>321</v>
      </c>
      <c r="B2334" t="str">
        <f t="shared" si="39"/>
        <v>3217</v>
      </c>
      <c r="C2334" t="s">
        <v>331</v>
      </c>
      <c r="D2334">
        <v>7</v>
      </c>
      <c r="E2334">
        <v>200</v>
      </c>
      <c r="F2334">
        <v>190</v>
      </c>
      <c r="G2334">
        <v>200</v>
      </c>
      <c r="H2334">
        <v>200</v>
      </c>
      <c r="I2334">
        <v>210</v>
      </c>
      <c r="J2334">
        <v>190</v>
      </c>
      <c r="K2334">
        <v>190</v>
      </c>
      <c r="L2334">
        <v>190</v>
      </c>
      <c r="M2334">
        <v>180</v>
      </c>
      <c r="N2334">
        <v>190</v>
      </c>
      <c r="O2334">
        <v>190</v>
      </c>
      <c r="P2334">
        <v>180</v>
      </c>
      <c r="Q2334">
        <v>180</v>
      </c>
      <c r="R2334">
        <v>190</v>
      </c>
      <c r="S2334">
        <v>190</v>
      </c>
      <c r="T2334">
        <v>180</v>
      </c>
      <c r="U2334">
        <v>180</v>
      </c>
      <c r="V2334">
        <v>190</v>
      </c>
      <c r="W2334">
        <v>180</v>
      </c>
      <c r="X2334">
        <v>200</v>
      </c>
      <c r="Y2334" s="145">
        <v>190</v>
      </c>
      <c r="Z2334">
        <v>200</v>
      </c>
      <c r="AA2334">
        <v>190</v>
      </c>
    </row>
    <row r="2335" spans="1:27" x14ac:dyDescent="0.2">
      <c r="A2335" s="89">
        <f>VLOOKUP(C2335,TabellenBDFS!$B$4:$C$2717,2,FALSE)</f>
        <v>322</v>
      </c>
      <c r="B2335" t="str">
        <f t="shared" si="39"/>
        <v>3221</v>
      </c>
      <c r="C2335" t="s">
        <v>332</v>
      </c>
      <c r="D2335">
        <v>1</v>
      </c>
      <c r="E2335">
        <v>520</v>
      </c>
      <c r="F2335">
        <v>560</v>
      </c>
      <c r="G2335">
        <v>600</v>
      </c>
      <c r="H2335">
        <v>610</v>
      </c>
      <c r="I2335">
        <v>630</v>
      </c>
      <c r="J2335">
        <v>630</v>
      </c>
      <c r="K2335">
        <v>650</v>
      </c>
      <c r="L2335">
        <v>660</v>
      </c>
      <c r="M2335">
        <v>660</v>
      </c>
      <c r="N2335">
        <v>670</v>
      </c>
      <c r="O2335">
        <v>680</v>
      </c>
      <c r="P2335">
        <v>700</v>
      </c>
      <c r="Q2335">
        <v>700</v>
      </c>
      <c r="R2335">
        <v>700</v>
      </c>
      <c r="S2335">
        <v>720</v>
      </c>
      <c r="T2335">
        <v>720</v>
      </c>
      <c r="U2335">
        <v>710</v>
      </c>
      <c r="V2335">
        <v>700</v>
      </c>
      <c r="W2335">
        <v>710</v>
      </c>
      <c r="X2335">
        <v>750</v>
      </c>
      <c r="Y2335" s="145">
        <v>770</v>
      </c>
      <c r="Z2335">
        <v>800</v>
      </c>
      <c r="AA2335">
        <v>780</v>
      </c>
    </row>
    <row r="2336" spans="1:27" x14ac:dyDescent="0.2">
      <c r="A2336" s="89">
        <f>VLOOKUP(C2336,TabellenBDFS!$B$4:$C$2717,2,FALSE)</f>
        <v>322</v>
      </c>
      <c r="B2336" t="str">
        <f t="shared" si="39"/>
        <v>3222</v>
      </c>
      <c r="C2336" t="s">
        <v>332</v>
      </c>
      <c r="D2336">
        <v>2</v>
      </c>
      <c r="E2336">
        <v>90</v>
      </c>
      <c r="F2336">
        <v>100</v>
      </c>
      <c r="G2336">
        <v>110</v>
      </c>
      <c r="H2336">
        <v>100</v>
      </c>
      <c r="I2336">
        <v>100</v>
      </c>
      <c r="J2336">
        <v>100</v>
      </c>
      <c r="K2336">
        <v>100</v>
      </c>
      <c r="L2336">
        <v>100</v>
      </c>
      <c r="M2336">
        <v>90</v>
      </c>
      <c r="N2336">
        <v>90</v>
      </c>
      <c r="O2336">
        <v>90</v>
      </c>
      <c r="P2336">
        <v>80</v>
      </c>
      <c r="Q2336">
        <v>80</v>
      </c>
      <c r="R2336">
        <v>80</v>
      </c>
      <c r="S2336">
        <v>80</v>
      </c>
      <c r="T2336">
        <v>80</v>
      </c>
      <c r="U2336">
        <v>80</v>
      </c>
      <c r="V2336">
        <v>70</v>
      </c>
      <c r="W2336">
        <v>70</v>
      </c>
      <c r="X2336">
        <v>70</v>
      </c>
      <c r="Y2336" s="145">
        <v>70</v>
      </c>
      <c r="Z2336">
        <v>70</v>
      </c>
      <c r="AA2336">
        <v>60</v>
      </c>
    </row>
    <row r="2337" spans="1:27" x14ac:dyDescent="0.2">
      <c r="A2337" s="89">
        <f>VLOOKUP(C2337,TabellenBDFS!$B$4:$C$2717,2,FALSE)</f>
        <v>322</v>
      </c>
      <c r="B2337" t="str">
        <f t="shared" si="39"/>
        <v>3223</v>
      </c>
      <c r="C2337" t="s">
        <v>332</v>
      </c>
      <c r="D2337">
        <v>3</v>
      </c>
      <c r="E2337">
        <v>0</v>
      </c>
      <c r="F2337">
        <v>20</v>
      </c>
      <c r="G2337">
        <v>20</v>
      </c>
      <c r="H2337">
        <v>40</v>
      </c>
      <c r="I2337">
        <v>50</v>
      </c>
      <c r="J2337">
        <v>60</v>
      </c>
      <c r="K2337">
        <v>70</v>
      </c>
      <c r="L2337">
        <v>80</v>
      </c>
      <c r="M2337">
        <v>80</v>
      </c>
      <c r="N2337">
        <v>90</v>
      </c>
      <c r="O2337">
        <v>100</v>
      </c>
      <c r="P2337">
        <v>110</v>
      </c>
      <c r="Q2337">
        <v>120</v>
      </c>
      <c r="R2337">
        <v>110</v>
      </c>
      <c r="S2337">
        <v>120</v>
      </c>
      <c r="T2337">
        <v>120</v>
      </c>
      <c r="U2337">
        <v>120</v>
      </c>
      <c r="V2337">
        <v>120</v>
      </c>
      <c r="W2337">
        <v>130</v>
      </c>
      <c r="X2337">
        <v>150</v>
      </c>
      <c r="Y2337" s="145">
        <v>150</v>
      </c>
      <c r="Z2337">
        <v>160</v>
      </c>
      <c r="AA2337">
        <v>170</v>
      </c>
    </row>
    <row r="2338" spans="1:27" x14ac:dyDescent="0.2">
      <c r="A2338" s="89">
        <f>VLOOKUP(C2338,TabellenBDFS!$B$4:$C$2717,2,FALSE)</f>
        <v>322</v>
      </c>
      <c r="B2338" t="str">
        <f t="shared" si="39"/>
        <v>3224</v>
      </c>
      <c r="C2338" t="s">
        <v>332</v>
      </c>
      <c r="D2338">
        <v>4</v>
      </c>
      <c r="E2338">
        <v>0</v>
      </c>
      <c r="F2338">
        <v>0</v>
      </c>
      <c r="G2338">
        <v>10</v>
      </c>
      <c r="H2338">
        <v>20</v>
      </c>
      <c r="I2338">
        <v>20</v>
      </c>
      <c r="J2338">
        <v>20</v>
      </c>
      <c r="K2338">
        <v>20</v>
      </c>
      <c r="L2338">
        <v>30</v>
      </c>
      <c r="M2338">
        <v>30</v>
      </c>
      <c r="N2338">
        <v>30</v>
      </c>
      <c r="O2338">
        <v>40</v>
      </c>
      <c r="P2338">
        <v>40</v>
      </c>
      <c r="Q2338">
        <v>40</v>
      </c>
      <c r="R2338">
        <v>40</v>
      </c>
      <c r="S2338">
        <v>40</v>
      </c>
      <c r="T2338">
        <v>40</v>
      </c>
      <c r="U2338">
        <v>40</v>
      </c>
      <c r="V2338">
        <v>40</v>
      </c>
      <c r="W2338">
        <v>40</v>
      </c>
      <c r="X2338">
        <v>40</v>
      </c>
      <c r="Y2338" s="145">
        <v>40</v>
      </c>
      <c r="Z2338">
        <v>50</v>
      </c>
      <c r="AA2338">
        <v>40</v>
      </c>
    </row>
    <row r="2339" spans="1:27" x14ac:dyDescent="0.2">
      <c r="A2339" s="89">
        <f>VLOOKUP(C2339,TabellenBDFS!$B$4:$C$2717,2,FALSE)</f>
        <v>322</v>
      </c>
      <c r="B2339" t="str">
        <f t="shared" si="39"/>
        <v>3225</v>
      </c>
      <c r="C2339" t="s">
        <v>332</v>
      </c>
      <c r="D2339">
        <v>5</v>
      </c>
      <c r="E2339">
        <v>20</v>
      </c>
      <c r="F2339">
        <v>30</v>
      </c>
      <c r="G2339">
        <v>30</v>
      </c>
      <c r="H2339">
        <v>30</v>
      </c>
      <c r="I2339">
        <v>30</v>
      </c>
      <c r="J2339">
        <v>40</v>
      </c>
      <c r="K2339">
        <v>40</v>
      </c>
      <c r="L2339">
        <v>40</v>
      </c>
      <c r="M2339">
        <v>50</v>
      </c>
      <c r="N2339">
        <v>50</v>
      </c>
      <c r="O2339">
        <v>70</v>
      </c>
      <c r="P2339">
        <v>70</v>
      </c>
      <c r="Q2339">
        <v>80</v>
      </c>
      <c r="R2339">
        <v>90</v>
      </c>
      <c r="S2339">
        <v>100</v>
      </c>
      <c r="T2339">
        <v>100</v>
      </c>
      <c r="U2339">
        <v>100</v>
      </c>
      <c r="V2339">
        <v>100</v>
      </c>
      <c r="W2339">
        <v>100</v>
      </c>
      <c r="X2339">
        <v>110</v>
      </c>
      <c r="Y2339" s="145">
        <v>120</v>
      </c>
      <c r="Z2339">
        <v>130</v>
      </c>
      <c r="AA2339">
        <v>130</v>
      </c>
    </row>
    <row r="2340" spans="1:27" x14ac:dyDescent="0.2">
      <c r="A2340" s="89">
        <f>VLOOKUP(C2340,TabellenBDFS!$B$4:$C$2717,2,FALSE)</f>
        <v>322</v>
      </c>
      <c r="B2340" t="str">
        <f t="shared" si="39"/>
        <v>3226</v>
      </c>
      <c r="C2340" t="s">
        <v>332</v>
      </c>
      <c r="D2340">
        <v>6</v>
      </c>
      <c r="E2340">
        <v>90</v>
      </c>
      <c r="F2340">
        <v>100</v>
      </c>
      <c r="G2340">
        <v>90</v>
      </c>
      <c r="H2340">
        <v>100</v>
      </c>
      <c r="I2340">
        <v>100</v>
      </c>
      <c r="J2340">
        <v>100</v>
      </c>
      <c r="K2340">
        <v>110</v>
      </c>
      <c r="L2340">
        <v>110</v>
      </c>
      <c r="M2340">
        <v>120</v>
      </c>
      <c r="N2340">
        <v>120</v>
      </c>
      <c r="O2340">
        <v>110</v>
      </c>
      <c r="P2340">
        <v>110</v>
      </c>
      <c r="Q2340">
        <v>120</v>
      </c>
      <c r="R2340">
        <v>120</v>
      </c>
      <c r="S2340">
        <v>120</v>
      </c>
      <c r="T2340">
        <v>110</v>
      </c>
      <c r="U2340">
        <v>110</v>
      </c>
      <c r="V2340">
        <v>110</v>
      </c>
      <c r="W2340">
        <v>120</v>
      </c>
      <c r="X2340">
        <v>120</v>
      </c>
      <c r="Y2340" s="145">
        <v>120</v>
      </c>
      <c r="Z2340">
        <v>120</v>
      </c>
      <c r="AA2340">
        <v>120</v>
      </c>
    </row>
    <row r="2341" spans="1:27" x14ac:dyDescent="0.2">
      <c r="A2341" s="89">
        <f>VLOOKUP(C2341,TabellenBDFS!$B$4:$C$2717,2,FALSE)</f>
        <v>322</v>
      </c>
      <c r="B2341" t="str">
        <f t="shared" si="39"/>
        <v>3227</v>
      </c>
      <c r="C2341" t="s">
        <v>332</v>
      </c>
      <c r="D2341">
        <v>7</v>
      </c>
      <c r="E2341">
        <v>320</v>
      </c>
      <c r="F2341">
        <v>320</v>
      </c>
      <c r="G2341">
        <v>340</v>
      </c>
      <c r="H2341">
        <v>330</v>
      </c>
      <c r="I2341">
        <v>320</v>
      </c>
      <c r="J2341">
        <v>310</v>
      </c>
      <c r="K2341">
        <v>300</v>
      </c>
      <c r="L2341">
        <v>300</v>
      </c>
      <c r="M2341">
        <v>290</v>
      </c>
      <c r="N2341">
        <v>290</v>
      </c>
      <c r="O2341">
        <v>280</v>
      </c>
      <c r="P2341">
        <v>280</v>
      </c>
      <c r="Q2341">
        <v>260</v>
      </c>
      <c r="R2341">
        <v>260</v>
      </c>
      <c r="S2341">
        <v>270</v>
      </c>
      <c r="T2341">
        <v>280</v>
      </c>
      <c r="U2341">
        <v>260</v>
      </c>
      <c r="V2341">
        <v>260</v>
      </c>
      <c r="W2341">
        <v>260</v>
      </c>
      <c r="X2341">
        <v>260</v>
      </c>
      <c r="Y2341" s="145">
        <v>270</v>
      </c>
      <c r="Z2341">
        <v>280</v>
      </c>
      <c r="AA2341">
        <v>270</v>
      </c>
    </row>
    <row r="2342" spans="1:27" x14ac:dyDescent="0.2">
      <c r="A2342" s="89">
        <f>VLOOKUP(C2342,TabellenBDFS!$B$4:$C$2717,2,FALSE)</f>
        <v>323</v>
      </c>
      <c r="B2342" t="str">
        <f t="shared" si="39"/>
        <v>3231</v>
      </c>
      <c r="C2342" t="s">
        <v>333</v>
      </c>
      <c r="D2342">
        <v>1</v>
      </c>
      <c r="E2342">
        <v>1690</v>
      </c>
      <c r="F2342">
        <v>1660</v>
      </c>
      <c r="G2342">
        <v>1650</v>
      </c>
      <c r="H2342">
        <v>1760</v>
      </c>
      <c r="I2342">
        <v>1780</v>
      </c>
      <c r="J2342">
        <v>1790</v>
      </c>
      <c r="K2342">
        <v>1780</v>
      </c>
      <c r="L2342">
        <v>1770</v>
      </c>
      <c r="M2342">
        <v>1730</v>
      </c>
      <c r="N2342">
        <v>1750</v>
      </c>
      <c r="O2342">
        <v>1760</v>
      </c>
      <c r="P2342">
        <v>1800</v>
      </c>
      <c r="Q2342">
        <v>1740</v>
      </c>
      <c r="R2342">
        <v>1780</v>
      </c>
      <c r="S2342">
        <v>1830</v>
      </c>
      <c r="T2342">
        <v>1850</v>
      </c>
      <c r="U2342">
        <v>1850</v>
      </c>
      <c r="V2342">
        <v>1800</v>
      </c>
      <c r="W2342">
        <v>1790</v>
      </c>
      <c r="X2342">
        <v>1760</v>
      </c>
      <c r="Y2342" s="145">
        <v>1730</v>
      </c>
      <c r="Z2342">
        <v>1740</v>
      </c>
      <c r="AA2342">
        <v>1760</v>
      </c>
    </row>
    <row r="2343" spans="1:27" x14ac:dyDescent="0.2">
      <c r="A2343" s="89">
        <f>VLOOKUP(C2343,TabellenBDFS!$B$4:$C$2717,2,FALSE)</f>
        <v>323</v>
      </c>
      <c r="B2343" t="str">
        <f t="shared" si="39"/>
        <v>3232</v>
      </c>
      <c r="C2343" t="s">
        <v>333</v>
      </c>
      <c r="D2343">
        <v>2</v>
      </c>
      <c r="E2343">
        <v>390</v>
      </c>
      <c r="F2343">
        <v>370</v>
      </c>
      <c r="G2343">
        <v>370</v>
      </c>
      <c r="H2343">
        <v>400</v>
      </c>
      <c r="I2343">
        <v>390</v>
      </c>
      <c r="J2343">
        <v>400</v>
      </c>
      <c r="K2343">
        <v>390</v>
      </c>
      <c r="L2343">
        <v>380</v>
      </c>
      <c r="M2343">
        <v>360</v>
      </c>
      <c r="N2343">
        <v>360</v>
      </c>
      <c r="O2343">
        <v>340</v>
      </c>
      <c r="P2343">
        <v>340</v>
      </c>
      <c r="Q2343">
        <v>310</v>
      </c>
      <c r="R2343">
        <v>300</v>
      </c>
      <c r="S2343">
        <v>300</v>
      </c>
      <c r="T2343">
        <v>290</v>
      </c>
      <c r="U2343">
        <v>290</v>
      </c>
      <c r="V2343">
        <v>270</v>
      </c>
      <c r="W2343">
        <v>260</v>
      </c>
      <c r="X2343">
        <v>260</v>
      </c>
      <c r="Y2343" s="145">
        <v>250</v>
      </c>
      <c r="Z2343">
        <v>250</v>
      </c>
      <c r="AA2343">
        <v>250</v>
      </c>
    </row>
    <row r="2344" spans="1:27" x14ac:dyDescent="0.2">
      <c r="A2344" s="89">
        <f>VLOOKUP(C2344,TabellenBDFS!$B$4:$C$2717,2,FALSE)</f>
        <v>323</v>
      </c>
      <c r="B2344" t="str">
        <f t="shared" si="39"/>
        <v>3233</v>
      </c>
      <c r="C2344" t="s">
        <v>333</v>
      </c>
      <c r="D2344">
        <v>3</v>
      </c>
      <c r="E2344">
        <v>0</v>
      </c>
      <c r="F2344">
        <v>10</v>
      </c>
      <c r="G2344">
        <v>10</v>
      </c>
      <c r="H2344">
        <v>20</v>
      </c>
      <c r="I2344">
        <v>30</v>
      </c>
      <c r="J2344">
        <v>50</v>
      </c>
      <c r="K2344">
        <v>50</v>
      </c>
      <c r="L2344">
        <v>60</v>
      </c>
      <c r="M2344">
        <v>60</v>
      </c>
      <c r="N2344">
        <v>70</v>
      </c>
      <c r="O2344">
        <v>80</v>
      </c>
      <c r="P2344">
        <v>100</v>
      </c>
      <c r="Q2344">
        <v>120</v>
      </c>
      <c r="R2344">
        <v>130</v>
      </c>
      <c r="S2344">
        <v>150</v>
      </c>
      <c r="T2344">
        <v>160</v>
      </c>
      <c r="U2344">
        <v>170</v>
      </c>
      <c r="V2344">
        <v>180</v>
      </c>
      <c r="W2344">
        <v>190</v>
      </c>
      <c r="X2344">
        <v>190</v>
      </c>
      <c r="Y2344" s="145">
        <v>190</v>
      </c>
      <c r="Z2344">
        <v>200</v>
      </c>
      <c r="AA2344">
        <v>210</v>
      </c>
    </row>
    <row r="2345" spans="1:27" x14ac:dyDescent="0.2">
      <c r="A2345" s="89">
        <f>VLOOKUP(C2345,TabellenBDFS!$B$4:$C$2717,2,FALSE)</f>
        <v>323</v>
      </c>
      <c r="B2345" t="str">
        <f t="shared" si="39"/>
        <v>3234</v>
      </c>
      <c r="C2345" t="s">
        <v>333</v>
      </c>
      <c r="D2345">
        <v>4</v>
      </c>
      <c r="E2345">
        <v>0</v>
      </c>
      <c r="F2345">
        <v>0</v>
      </c>
      <c r="G2345">
        <v>0</v>
      </c>
      <c r="H2345">
        <v>10</v>
      </c>
      <c r="I2345">
        <v>20</v>
      </c>
      <c r="J2345">
        <v>20</v>
      </c>
      <c r="K2345">
        <v>30</v>
      </c>
      <c r="L2345">
        <v>30</v>
      </c>
      <c r="M2345">
        <v>30</v>
      </c>
      <c r="N2345">
        <v>40</v>
      </c>
      <c r="O2345">
        <v>40</v>
      </c>
      <c r="P2345">
        <v>50</v>
      </c>
      <c r="Q2345">
        <v>60</v>
      </c>
      <c r="R2345">
        <v>60</v>
      </c>
      <c r="S2345">
        <v>70</v>
      </c>
      <c r="T2345">
        <v>90</v>
      </c>
      <c r="U2345">
        <v>90</v>
      </c>
      <c r="V2345">
        <v>80</v>
      </c>
      <c r="W2345">
        <v>80</v>
      </c>
      <c r="X2345">
        <v>90</v>
      </c>
      <c r="Y2345" s="145">
        <v>80</v>
      </c>
      <c r="Z2345">
        <v>80</v>
      </c>
      <c r="AA2345">
        <v>90</v>
      </c>
    </row>
    <row r="2346" spans="1:27" x14ac:dyDescent="0.2">
      <c r="A2346" s="89">
        <f>VLOOKUP(C2346,TabellenBDFS!$B$4:$C$2717,2,FALSE)</f>
        <v>323</v>
      </c>
      <c r="B2346" t="str">
        <f t="shared" si="39"/>
        <v>3235</v>
      </c>
      <c r="C2346" t="s">
        <v>333</v>
      </c>
      <c r="D2346">
        <v>5</v>
      </c>
      <c r="E2346">
        <v>70</v>
      </c>
      <c r="F2346">
        <v>70</v>
      </c>
      <c r="G2346">
        <v>70</v>
      </c>
      <c r="H2346">
        <v>60</v>
      </c>
      <c r="I2346">
        <v>70</v>
      </c>
      <c r="J2346">
        <v>70</v>
      </c>
      <c r="K2346">
        <v>70</v>
      </c>
      <c r="L2346">
        <v>70</v>
      </c>
      <c r="M2346">
        <v>60</v>
      </c>
      <c r="N2346">
        <v>60</v>
      </c>
      <c r="O2346">
        <v>60</v>
      </c>
      <c r="P2346">
        <v>60</v>
      </c>
      <c r="Q2346">
        <v>60</v>
      </c>
      <c r="R2346">
        <v>60</v>
      </c>
      <c r="S2346">
        <v>60</v>
      </c>
      <c r="T2346">
        <v>70</v>
      </c>
      <c r="U2346">
        <v>70</v>
      </c>
      <c r="V2346">
        <v>70</v>
      </c>
      <c r="W2346">
        <v>70</v>
      </c>
      <c r="X2346">
        <v>60</v>
      </c>
      <c r="Y2346" s="145">
        <v>60</v>
      </c>
      <c r="Z2346">
        <v>60</v>
      </c>
      <c r="AA2346">
        <v>60</v>
      </c>
    </row>
    <row r="2347" spans="1:27" x14ac:dyDescent="0.2">
      <c r="A2347" s="89">
        <f>VLOOKUP(C2347,TabellenBDFS!$B$4:$C$2717,2,FALSE)</f>
        <v>323</v>
      </c>
      <c r="B2347" t="str">
        <f t="shared" si="39"/>
        <v>3236</v>
      </c>
      <c r="C2347" t="s">
        <v>333</v>
      </c>
      <c r="D2347">
        <v>6</v>
      </c>
      <c r="E2347">
        <v>430</v>
      </c>
      <c r="F2347">
        <v>430</v>
      </c>
      <c r="G2347">
        <v>430</v>
      </c>
      <c r="H2347">
        <v>460</v>
      </c>
      <c r="I2347">
        <v>450</v>
      </c>
      <c r="J2347">
        <v>440</v>
      </c>
      <c r="K2347">
        <v>430</v>
      </c>
      <c r="L2347">
        <v>420</v>
      </c>
      <c r="M2347">
        <v>430</v>
      </c>
      <c r="N2347">
        <v>450</v>
      </c>
      <c r="O2347">
        <v>440</v>
      </c>
      <c r="P2347">
        <v>460</v>
      </c>
      <c r="Q2347">
        <v>450</v>
      </c>
      <c r="R2347">
        <v>470</v>
      </c>
      <c r="S2347">
        <v>490</v>
      </c>
      <c r="T2347">
        <v>500</v>
      </c>
      <c r="U2347">
        <v>500</v>
      </c>
      <c r="V2347">
        <v>490</v>
      </c>
      <c r="W2347">
        <v>480</v>
      </c>
      <c r="X2347">
        <v>470</v>
      </c>
      <c r="Y2347" s="145">
        <v>450</v>
      </c>
      <c r="Z2347">
        <v>440</v>
      </c>
      <c r="AA2347">
        <v>440</v>
      </c>
    </row>
    <row r="2348" spans="1:27" x14ac:dyDescent="0.2">
      <c r="A2348" s="89">
        <f>VLOOKUP(C2348,TabellenBDFS!$B$4:$C$2717,2,FALSE)</f>
        <v>323</v>
      </c>
      <c r="B2348" t="str">
        <f t="shared" si="39"/>
        <v>3237</v>
      </c>
      <c r="C2348" t="s">
        <v>333</v>
      </c>
      <c r="D2348">
        <v>7</v>
      </c>
      <c r="E2348">
        <v>800</v>
      </c>
      <c r="F2348">
        <v>780</v>
      </c>
      <c r="G2348">
        <v>770</v>
      </c>
      <c r="H2348">
        <v>820</v>
      </c>
      <c r="I2348">
        <v>820</v>
      </c>
      <c r="J2348">
        <v>820</v>
      </c>
      <c r="K2348">
        <v>810</v>
      </c>
      <c r="L2348">
        <v>810</v>
      </c>
      <c r="M2348">
        <v>780</v>
      </c>
      <c r="N2348">
        <v>770</v>
      </c>
      <c r="O2348">
        <v>800</v>
      </c>
      <c r="P2348">
        <v>810</v>
      </c>
      <c r="Q2348">
        <v>750</v>
      </c>
      <c r="R2348">
        <v>760</v>
      </c>
      <c r="S2348">
        <v>760</v>
      </c>
      <c r="T2348">
        <v>750</v>
      </c>
      <c r="U2348">
        <v>740</v>
      </c>
      <c r="V2348">
        <v>710</v>
      </c>
      <c r="W2348">
        <v>720</v>
      </c>
      <c r="X2348">
        <v>700</v>
      </c>
      <c r="Y2348" s="145">
        <v>700</v>
      </c>
      <c r="Z2348">
        <v>700</v>
      </c>
      <c r="AA2348">
        <v>720</v>
      </c>
    </row>
    <row r="2349" spans="1:27" x14ac:dyDescent="0.2">
      <c r="A2349" s="89">
        <f>VLOOKUP(C2349,TabellenBDFS!$B$4:$C$2717,2,FALSE)</f>
        <v>324</v>
      </c>
      <c r="B2349" t="str">
        <f t="shared" si="39"/>
        <v>3241</v>
      </c>
      <c r="C2349" t="s">
        <v>334</v>
      </c>
      <c r="D2349">
        <v>1</v>
      </c>
      <c r="E2349">
        <v>80</v>
      </c>
      <c r="F2349">
        <v>80</v>
      </c>
      <c r="G2349">
        <v>80</v>
      </c>
      <c r="H2349">
        <v>80</v>
      </c>
      <c r="I2349">
        <v>80</v>
      </c>
      <c r="J2349">
        <v>100</v>
      </c>
      <c r="K2349">
        <v>100</v>
      </c>
      <c r="L2349">
        <v>100</v>
      </c>
      <c r="M2349">
        <v>100</v>
      </c>
      <c r="N2349">
        <v>110</v>
      </c>
      <c r="O2349">
        <v>100</v>
      </c>
      <c r="P2349">
        <v>90</v>
      </c>
      <c r="Q2349">
        <v>100</v>
      </c>
      <c r="R2349">
        <v>90</v>
      </c>
      <c r="S2349">
        <v>100</v>
      </c>
      <c r="T2349">
        <v>100</v>
      </c>
      <c r="U2349">
        <v>90</v>
      </c>
      <c r="V2349">
        <v>90</v>
      </c>
      <c r="W2349">
        <v>100</v>
      </c>
      <c r="X2349">
        <v>100</v>
      </c>
      <c r="Y2349" s="145">
        <v>100</v>
      </c>
      <c r="Z2349">
        <v>110</v>
      </c>
      <c r="AA2349">
        <v>120</v>
      </c>
    </row>
    <row r="2350" spans="1:27" x14ac:dyDescent="0.2">
      <c r="A2350" s="89">
        <f>VLOOKUP(C2350,TabellenBDFS!$B$4:$C$2717,2,FALSE)</f>
        <v>324</v>
      </c>
      <c r="B2350" t="str">
        <f t="shared" si="39"/>
        <v>3242</v>
      </c>
      <c r="C2350" t="s">
        <v>334</v>
      </c>
      <c r="D2350">
        <v>2</v>
      </c>
      <c r="E2350">
        <v>10</v>
      </c>
      <c r="F2350">
        <v>10</v>
      </c>
      <c r="G2350">
        <v>10</v>
      </c>
      <c r="H2350">
        <v>10</v>
      </c>
      <c r="I2350">
        <v>10</v>
      </c>
      <c r="J2350">
        <v>10</v>
      </c>
      <c r="K2350">
        <v>10</v>
      </c>
      <c r="L2350">
        <v>10</v>
      </c>
      <c r="M2350">
        <v>10</v>
      </c>
      <c r="N2350">
        <v>10</v>
      </c>
      <c r="O2350">
        <v>10</v>
      </c>
      <c r="P2350">
        <v>10</v>
      </c>
      <c r="Q2350">
        <v>10</v>
      </c>
      <c r="R2350">
        <v>10</v>
      </c>
      <c r="S2350">
        <v>10</v>
      </c>
      <c r="T2350">
        <v>10</v>
      </c>
      <c r="U2350">
        <v>10</v>
      </c>
      <c r="V2350">
        <v>10</v>
      </c>
      <c r="W2350">
        <v>10</v>
      </c>
      <c r="X2350">
        <v>10</v>
      </c>
      <c r="Y2350" s="145">
        <v>10</v>
      </c>
      <c r="Z2350">
        <v>10</v>
      </c>
      <c r="AA2350">
        <v>10</v>
      </c>
    </row>
    <row r="2351" spans="1:27" x14ac:dyDescent="0.2">
      <c r="A2351" s="89">
        <f>VLOOKUP(C2351,TabellenBDFS!$B$4:$C$2717,2,FALSE)</f>
        <v>324</v>
      </c>
      <c r="B2351" t="str">
        <f t="shared" si="39"/>
        <v>3243</v>
      </c>
      <c r="C2351" t="s">
        <v>334</v>
      </c>
      <c r="D2351">
        <v>3</v>
      </c>
      <c r="E2351">
        <v>0</v>
      </c>
      <c r="F2351">
        <v>0</v>
      </c>
      <c r="G2351">
        <v>0</v>
      </c>
      <c r="H2351">
        <v>0</v>
      </c>
      <c r="I2351">
        <v>0</v>
      </c>
      <c r="J2351">
        <v>10</v>
      </c>
      <c r="K2351">
        <v>10</v>
      </c>
      <c r="L2351">
        <v>10</v>
      </c>
      <c r="M2351">
        <v>10</v>
      </c>
      <c r="N2351">
        <v>10</v>
      </c>
      <c r="O2351">
        <v>10</v>
      </c>
      <c r="P2351">
        <v>10</v>
      </c>
      <c r="Q2351">
        <v>10</v>
      </c>
      <c r="R2351">
        <v>10</v>
      </c>
      <c r="S2351">
        <v>10</v>
      </c>
      <c r="T2351">
        <v>10</v>
      </c>
      <c r="U2351">
        <v>10</v>
      </c>
      <c r="V2351">
        <v>20</v>
      </c>
      <c r="W2351">
        <v>10</v>
      </c>
      <c r="X2351">
        <v>20</v>
      </c>
      <c r="Y2351" s="145">
        <v>20</v>
      </c>
      <c r="Z2351">
        <v>20</v>
      </c>
      <c r="AA2351">
        <v>20</v>
      </c>
    </row>
    <row r="2352" spans="1:27" x14ac:dyDescent="0.2">
      <c r="A2352" s="89">
        <f>VLOOKUP(C2352,TabellenBDFS!$B$4:$C$2717,2,FALSE)</f>
        <v>324</v>
      </c>
      <c r="B2352" t="str">
        <f t="shared" si="39"/>
        <v>3244</v>
      </c>
      <c r="C2352" t="s">
        <v>334</v>
      </c>
      <c r="D2352">
        <v>4</v>
      </c>
      <c r="E2352">
        <v>0</v>
      </c>
      <c r="F2352">
        <v>0</v>
      </c>
      <c r="G2352">
        <v>0</v>
      </c>
      <c r="H2352">
        <v>0</v>
      </c>
      <c r="I2352">
        <v>0</v>
      </c>
      <c r="J2352">
        <v>0</v>
      </c>
      <c r="K2352">
        <v>0</v>
      </c>
      <c r="L2352">
        <v>0</v>
      </c>
      <c r="M2352">
        <v>0</v>
      </c>
      <c r="N2352">
        <v>0</v>
      </c>
      <c r="O2352">
        <v>10</v>
      </c>
      <c r="P2352">
        <v>10</v>
      </c>
      <c r="Q2352">
        <v>10</v>
      </c>
      <c r="R2352">
        <v>10</v>
      </c>
      <c r="S2352">
        <v>10</v>
      </c>
      <c r="T2352">
        <v>10</v>
      </c>
      <c r="U2352">
        <v>10</v>
      </c>
      <c r="V2352">
        <v>10</v>
      </c>
      <c r="W2352">
        <v>10</v>
      </c>
      <c r="X2352">
        <v>10</v>
      </c>
      <c r="Y2352" s="145">
        <v>10</v>
      </c>
      <c r="Z2352">
        <v>10</v>
      </c>
      <c r="AA2352">
        <v>10</v>
      </c>
    </row>
    <row r="2353" spans="1:27" x14ac:dyDescent="0.2">
      <c r="A2353" s="89">
        <f>VLOOKUP(C2353,TabellenBDFS!$B$4:$C$2717,2,FALSE)</f>
        <v>324</v>
      </c>
      <c r="B2353" t="str">
        <f t="shared" si="39"/>
        <v>3245</v>
      </c>
      <c r="C2353" t="s">
        <v>334</v>
      </c>
      <c r="D2353">
        <v>5</v>
      </c>
      <c r="E2353">
        <v>0</v>
      </c>
      <c r="F2353">
        <v>0</v>
      </c>
      <c r="G2353">
        <v>0</v>
      </c>
      <c r="H2353">
        <v>0</v>
      </c>
      <c r="I2353">
        <v>0</v>
      </c>
      <c r="J2353">
        <v>0</v>
      </c>
      <c r="K2353">
        <v>0</v>
      </c>
      <c r="L2353">
        <v>0</v>
      </c>
      <c r="M2353">
        <v>0</v>
      </c>
      <c r="N2353">
        <v>0</v>
      </c>
      <c r="O2353">
        <v>0</v>
      </c>
      <c r="P2353">
        <v>0</v>
      </c>
      <c r="Q2353">
        <v>0</v>
      </c>
      <c r="R2353">
        <v>0</v>
      </c>
      <c r="S2353">
        <v>0</v>
      </c>
      <c r="T2353">
        <v>0</v>
      </c>
      <c r="U2353">
        <v>0</v>
      </c>
      <c r="V2353">
        <v>0</v>
      </c>
      <c r="W2353">
        <v>0</v>
      </c>
      <c r="X2353">
        <v>0</v>
      </c>
      <c r="Y2353" s="145">
        <v>0</v>
      </c>
      <c r="Z2353">
        <v>0</v>
      </c>
      <c r="AA2353">
        <v>0</v>
      </c>
    </row>
    <row r="2354" spans="1:27" x14ac:dyDescent="0.2">
      <c r="A2354" s="89">
        <f>VLOOKUP(C2354,TabellenBDFS!$B$4:$C$2717,2,FALSE)</f>
        <v>324</v>
      </c>
      <c r="B2354" t="str">
        <f t="shared" si="39"/>
        <v>3246</v>
      </c>
      <c r="C2354" t="s">
        <v>334</v>
      </c>
      <c r="D2354">
        <v>6</v>
      </c>
      <c r="E2354">
        <v>30</v>
      </c>
      <c r="F2354">
        <v>30</v>
      </c>
      <c r="G2354">
        <v>30</v>
      </c>
      <c r="H2354">
        <v>30</v>
      </c>
      <c r="I2354">
        <v>30</v>
      </c>
      <c r="J2354">
        <v>40</v>
      </c>
      <c r="K2354">
        <v>40</v>
      </c>
      <c r="L2354">
        <v>30</v>
      </c>
      <c r="M2354">
        <v>30</v>
      </c>
      <c r="N2354">
        <v>30</v>
      </c>
      <c r="O2354">
        <v>30</v>
      </c>
      <c r="P2354">
        <v>30</v>
      </c>
      <c r="Q2354">
        <v>30</v>
      </c>
      <c r="R2354">
        <v>30</v>
      </c>
      <c r="S2354">
        <v>30</v>
      </c>
      <c r="T2354">
        <v>40</v>
      </c>
      <c r="U2354">
        <v>30</v>
      </c>
      <c r="V2354">
        <v>30</v>
      </c>
      <c r="W2354">
        <v>30</v>
      </c>
      <c r="X2354">
        <v>30</v>
      </c>
      <c r="Y2354" s="145">
        <v>30</v>
      </c>
      <c r="Z2354">
        <v>30</v>
      </c>
      <c r="AA2354">
        <v>30</v>
      </c>
    </row>
    <row r="2355" spans="1:27" x14ac:dyDescent="0.2">
      <c r="A2355" s="89">
        <f>VLOOKUP(C2355,TabellenBDFS!$B$4:$C$2717,2,FALSE)</f>
        <v>324</v>
      </c>
      <c r="B2355" t="str">
        <f t="shared" si="39"/>
        <v>3247</v>
      </c>
      <c r="C2355" t="s">
        <v>334</v>
      </c>
      <c r="D2355">
        <v>7</v>
      </c>
      <c r="E2355">
        <v>40</v>
      </c>
      <c r="F2355">
        <v>40</v>
      </c>
      <c r="G2355">
        <v>40</v>
      </c>
      <c r="H2355">
        <v>40</v>
      </c>
      <c r="I2355">
        <v>40</v>
      </c>
      <c r="J2355">
        <v>50</v>
      </c>
      <c r="K2355">
        <v>40</v>
      </c>
      <c r="L2355">
        <v>40</v>
      </c>
      <c r="M2355">
        <v>50</v>
      </c>
      <c r="N2355">
        <v>50</v>
      </c>
      <c r="O2355">
        <v>50</v>
      </c>
      <c r="P2355">
        <v>40</v>
      </c>
      <c r="Q2355">
        <v>40</v>
      </c>
      <c r="R2355">
        <v>30</v>
      </c>
      <c r="S2355">
        <v>40</v>
      </c>
      <c r="T2355">
        <v>40</v>
      </c>
      <c r="U2355">
        <v>40</v>
      </c>
      <c r="V2355">
        <v>40</v>
      </c>
      <c r="W2355">
        <v>50</v>
      </c>
      <c r="X2355">
        <v>50</v>
      </c>
      <c r="Y2355" s="145">
        <v>50</v>
      </c>
      <c r="Z2355">
        <v>60</v>
      </c>
      <c r="AA2355">
        <v>60</v>
      </c>
    </row>
    <row r="2356" spans="1:27" x14ac:dyDescent="0.2">
      <c r="A2356" s="89" t="e">
        <f>VLOOKUP(C2356,TabellenBDFS!$B$4:$C$2717,2,FALSE)</f>
        <v>#N/A</v>
      </c>
      <c r="B2356" t="e">
        <f t="shared" si="39"/>
        <v>#N/A</v>
      </c>
      <c r="C2356" t="s">
        <v>335</v>
      </c>
      <c r="D2356">
        <v>1</v>
      </c>
      <c r="E2356">
        <v>300</v>
      </c>
      <c r="F2356">
        <v>290</v>
      </c>
      <c r="G2356">
        <v>300</v>
      </c>
      <c r="H2356">
        <v>310</v>
      </c>
      <c r="I2356">
        <v>300</v>
      </c>
      <c r="J2356">
        <v>310</v>
      </c>
      <c r="K2356">
        <v>320</v>
      </c>
      <c r="L2356">
        <v>340</v>
      </c>
      <c r="M2356">
        <v>330</v>
      </c>
      <c r="N2356">
        <v>330</v>
      </c>
      <c r="O2356">
        <v>340</v>
      </c>
      <c r="P2356">
        <v>350</v>
      </c>
      <c r="Q2356">
        <v>360</v>
      </c>
      <c r="R2356">
        <v>360</v>
      </c>
      <c r="S2356">
        <v>400</v>
      </c>
      <c r="T2356">
        <v>380</v>
      </c>
      <c r="U2356" t="e">
        <v>#N/A</v>
      </c>
      <c r="V2356" t="e">
        <v>#N/A</v>
      </c>
      <c r="W2356" t="e">
        <v>#N/A</v>
      </c>
      <c r="X2356" t="e">
        <v>#N/A</v>
      </c>
      <c r="Y2356" s="145" t="e">
        <v>#N/A</v>
      </c>
      <c r="Z2356" t="e">
        <v>#N/A</v>
      </c>
      <c r="AA2356" t="e">
        <v>#N/A</v>
      </c>
    </row>
    <row r="2357" spans="1:27" x14ac:dyDescent="0.2">
      <c r="A2357" s="89" t="e">
        <f>VLOOKUP(C2357,TabellenBDFS!$B$4:$C$2717,2,FALSE)</f>
        <v>#N/A</v>
      </c>
      <c r="B2357" t="e">
        <f t="shared" si="39"/>
        <v>#N/A</v>
      </c>
      <c r="C2357" t="s">
        <v>335</v>
      </c>
      <c r="D2357">
        <v>2</v>
      </c>
      <c r="E2357">
        <v>80</v>
      </c>
      <c r="F2357">
        <v>70</v>
      </c>
      <c r="G2357">
        <v>80</v>
      </c>
      <c r="H2357">
        <v>80</v>
      </c>
      <c r="I2357">
        <v>70</v>
      </c>
      <c r="J2357">
        <v>80</v>
      </c>
      <c r="K2357">
        <v>80</v>
      </c>
      <c r="L2357">
        <v>80</v>
      </c>
      <c r="M2357">
        <v>80</v>
      </c>
      <c r="N2357">
        <v>80</v>
      </c>
      <c r="O2357">
        <v>80</v>
      </c>
      <c r="P2357">
        <v>80</v>
      </c>
      <c r="Q2357">
        <v>80</v>
      </c>
      <c r="R2357">
        <v>70</v>
      </c>
      <c r="S2357">
        <v>70</v>
      </c>
      <c r="T2357">
        <v>60</v>
      </c>
      <c r="U2357" t="e">
        <v>#N/A</v>
      </c>
      <c r="V2357" t="e">
        <v>#N/A</v>
      </c>
      <c r="W2357" t="e">
        <v>#N/A</v>
      </c>
      <c r="X2357" t="e">
        <v>#N/A</v>
      </c>
      <c r="Y2357" s="145" t="e">
        <v>#N/A</v>
      </c>
      <c r="Z2357" t="e">
        <v>#N/A</v>
      </c>
      <c r="AA2357" t="e">
        <v>#N/A</v>
      </c>
    </row>
    <row r="2358" spans="1:27" x14ac:dyDescent="0.2">
      <c r="A2358" s="89" t="e">
        <f>VLOOKUP(C2358,TabellenBDFS!$B$4:$C$2717,2,FALSE)</f>
        <v>#N/A</v>
      </c>
      <c r="B2358" t="e">
        <f t="shared" si="39"/>
        <v>#N/A</v>
      </c>
      <c r="C2358" t="s">
        <v>335</v>
      </c>
      <c r="D2358">
        <v>3</v>
      </c>
      <c r="E2358">
        <v>0</v>
      </c>
      <c r="F2358">
        <v>0</v>
      </c>
      <c r="G2358">
        <v>10</v>
      </c>
      <c r="H2358">
        <v>10</v>
      </c>
      <c r="I2358">
        <v>10</v>
      </c>
      <c r="J2358">
        <v>20</v>
      </c>
      <c r="K2358">
        <v>30</v>
      </c>
      <c r="L2358">
        <v>30</v>
      </c>
      <c r="M2358">
        <v>30</v>
      </c>
      <c r="N2358">
        <v>20</v>
      </c>
      <c r="O2358">
        <v>20</v>
      </c>
      <c r="P2358">
        <v>20</v>
      </c>
      <c r="Q2358">
        <v>30</v>
      </c>
      <c r="R2358">
        <v>30</v>
      </c>
      <c r="S2358">
        <v>30</v>
      </c>
      <c r="T2358">
        <v>40</v>
      </c>
      <c r="U2358" t="e">
        <v>#N/A</v>
      </c>
      <c r="V2358" t="e">
        <v>#N/A</v>
      </c>
      <c r="W2358" t="e">
        <v>#N/A</v>
      </c>
      <c r="X2358" t="e">
        <v>#N/A</v>
      </c>
      <c r="Y2358" s="145" t="e">
        <v>#N/A</v>
      </c>
      <c r="Z2358" t="e">
        <v>#N/A</v>
      </c>
      <c r="AA2358" t="e">
        <v>#N/A</v>
      </c>
    </row>
    <row r="2359" spans="1:27" x14ac:dyDescent="0.2">
      <c r="A2359" s="89" t="e">
        <f>VLOOKUP(C2359,TabellenBDFS!$B$4:$C$2717,2,FALSE)</f>
        <v>#N/A</v>
      </c>
      <c r="B2359" t="e">
        <f t="shared" si="39"/>
        <v>#N/A</v>
      </c>
      <c r="C2359" t="s">
        <v>335</v>
      </c>
      <c r="D2359">
        <v>4</v>
      </c>
      <c r="E2359">
        <v>0</v>
      </c>
      <c r="F2359">
        <v>0</v>
      </c>
      <c r="G2359">
        <v>0</v>
      </c>
      <c r="H2359">
        <v>0</v>
      </c>
      <c r="I2359">
        <v>0</v>
      </c>
      <c r="J2359">
        <v>10</v>
      </c>
      <c r="K2359">
        <v>10</v>
      </c>
      <c r="L2359">
        <v>10</v>
      </c>
      <c r="M2359">
        <v>10</v>
      </c>
      <c r="N2359">
        <v>10</v>
      </c>
      <c r="O2359">
        <v>10</v>
      </c>
      <c r="P2359">
        <v>10</v>
      </c>
      <c r="Q2359">
        <v>10</v>
      </c>
      <c r="R2359">
        <v>10</v>
      </c>
      <c r="S2359">
        <v>10</v>
      </c>
      <c r="T2359">
        <v>10</v>
      </c>
      <c r="U2359" t="e">
        <v>#N/A</v>
      </c>
      <c r="V2359" t="e">
        <v>#N/A</v>
      </c>
      <c r="W2359" t="e">
        <v>#N/A</v>
      </c>
      <c r="X2359" t="e">
        <v>#N/A</v>
      </c>
      <c r="Y2359" s="145" t="e">
        <v>#N/A</v>
      </c>
      <c r="Z2359" t="e">
        <v>#N/A</v>
      </c>
      <c r="AA2359" t="e">
        <v>#N/A</v>
      </c>
    </row>
    <row r="2360" spans="1:27" x14ac:dyDescent="0.2">
      <c r="A2360" s="89" t="e">
        <f>VLOOKUP(C2360,TabellenBDFS!$B$4:$C$2717,2,FALSE)</f>
        <v>#N/A</v>
      </c>
      <c r="B2360" t="e">
        <f t="shared" si="39"/>
        <v>#N/A</v>
      </c>
      <c r="C2360" t="s">
        <v>335</v>
      </c>
      <c r="D2360">
        <v>5</v>
      </c>
      <c r="E2360">
        <v>10</v>
      </c>
      <c r="F2360">
        <v>10</v>
      </c>
      <c r="G2360">
        <v>10</v>
      </c>
      <c r="H2360">
        <v>10</v>
      </c>
      <c r="I2360">
        <v>10</v>
      </c>
      <c r="J2360">
        <v>10</v>
      </c>
      <c r="K2360">
        <v>10</v>
      </c>
      <c r="L2360">
        <v>10</v>
      </c>
      <c r="M2360">
        <v>10</v>
      </c>
      <c r="N2360">
        <v>10</v>
      </c>
      <c r="O2360">
        <v>10</v>
      </c>
      <c r="P2360">
        <v>0</v>
      </c>
      <c r="Q2360">
        <v>0</v>
      </c>
      <c r="R2360">
        <v>0</v>
      </c>
      <c r="S2360">
        <v>0</v>
      </c>
      <c r="T2360">
        <v>0</v>
      </c>
      <c r="U2360" t="e">
        <v>#N/A</v>
      </c>
      <c r="V2360" t="e">
        <v>#N/A</v>
      </c>
      <c r="W2360" t="e">
        <v>#N/A</v>
      </c>
      <c r="X2360" t="e">
        <v>#N/A</v>
      </c>
      <c r="Y2360" s="145" t="e">
        <v>#N/A</v>
      </c>
      <c r="Z2360" t="e">
        <v>#N/A</v>
      </c>
      <c r="AA2360" t="e">
        <v>#N/A</v>
      </c>
    </row>
    <row r="2361" spans="1:27" x14ac:dyDescent="0.2">
      <c r="A2361" s="89" t="e">
        <f>VLOOKUP(C2361,TabellenBDFS!$B$4:$C$2717,2,FALSE)</f>
        <v>#N/A</v>
      </c>
      <c r="B2361" t="e">
        <f t="shared" si="39"/>
        <v>#N/A</v>
      </c>
      <c r="C2361" t="s">
        <v>335</v>
      </c>
      <c r="D2361">
        <v>6</v>
      </c>
      <c r="E2361">
        <v>110</v>
      </c>
      <c r="F2361">
        <v>110</v>
      </c>
      <c r="G2361">
        <v>120</v>
      </c>
      <c r="H2361">
        <v>120</v>
      </c>
      <c r="I2361">
        <v>120</v>
      </c>
      <c r="J2361">
        <v>120</v>
      </c>
      <c r="K2361">
        <v>120</v>
      </c>
      <c r="L2361">
        <v>130</v>
      </c>
      <c r="M2361">
        <v>130</v>
      </c>
      <c r="N2361">
        <v>140</v>
      </c>
      <c r="O2361">
        <v>150</v>
      </c>
      <c r="P2361">
        <v>160</v>
      </c>
      <c r="Q2361">
        <v>180</v>
      </c>
      <c r="R2361">
        <v>180</v>
      </c>
      <c r="S2361">
        <v>200</v>
      </c>
      <c r="T2361">
        <v>200</v>
      </c>
      <c r="U2361" t="e">
        <v>#N/A</v>
      </c>
      <c r="V2361" t="e">
        <v>#N/A</v>
      </c>
      <c r="W2361" t="e">
        <v>#N/A</v>
      </c>
      <c r="X2361" t="e">
        <v>#N/A</v>
      </c>
      <c r="Y2361" s="145" t="e">
        <v>#N/A</v>
      </c>
      <c r="Z2361" t="e">
        <v>#N/A</v>
      </c>
      <c r="AA2361" t="e">
        <v>#N/A</v>
      </c>
    </row>
    <row r="2362" spans="1:27" x14ac:dyDescent="0.2">
      <c r="A2362" s="89" t="e">
        <f>VLOOKUP(C2362,TabellenBDFS!$B$4:$C$2717,2,FALSE)</f>
        <v>#N/A</v>
      </c>
      <c r="B2362" t="e">
        <f t="shared" si="39"/>
        <v>#N/A</v>
      </c>
      <c r="C2362" t="s">
        <v>335</v>
      </c>
      <c r="D2362">
        <v>7</v>
      </c>
      <c r="E2362">
        <v>90</v>
      </c>
      <c r="F2362">
        <v>100</v>
      </c>
      <c r="G2362">
        <v>100</v>
      </c>
      <c r="H2362">
        <v>90</v>
      </c>
      <c r="I2362">
        <v>90</v>
      </c>
      <c r="J2362">
        <v>90</v>
      </c>
      <c r="K2362">
        <v>90</v>
      </c>
      <c r="L2362">
        <v>100</v>
      </c>
      <c r="M2362">
        <v>80</v>
      </c>
      <c r="N2362">
        <v>80</v>
      </c>
      <c r="O2362">
        <v>80</v>
      </c>
      <c r="P2362">
        <v>80</v>
      </c>
      <c r="Q2362">
        <v>70</v>
      </c>
      <c r="R2362">
        <v>80</v>
      </c>
      <c r="S2362">
        <v>80</v>
      </c>
      <c r="T2362">
        <v>70</v>
      </c>
      <c r="U2362" t="e">
        <v>#N/A</v>
      </c>
      <c r="V2362" t="e">
        <v>#N/A</v>
      </c>
      <c r="W2362" t="e">
        <v>#N/A</v>
      </c>
      <c r="X2362" t="e">
        <v>#N/A</v>
      </c>
      <c r="Y2362" s="145" t="e">
        <v>#N/A</v>
      </c>
      <c r="Z2362" t="e">
        <v>#N/A</v>
      </c>
      <c r="AA2362" t="e">
        <v>#N/A</v>
      </c>
    </row>
    <row r="2363" spans="1:27" x14ac:dyDescent="0.2">
      <c r="A2363" s="89">
        <f>VLOOKUP(C2363,TabellenBDFS!$B$4:$C$2717,2,FALSE)</f>
        <v>325</v>
      </c>
      <c r="B2363" t="str">
        <f t="shared" si="39"/>
        <v>3251</v>
      </c>
      <c r="C2363" t="s">
        <v>336</v>
      </c>
      <c r="D2363">
        <v>1</v>
      </c>
      <c r="E2363">
        <v>330</v>
      </c>
      <c r="F2363">
        <v>340</v>
      </c>
      <c r="G2363">
        <v>360</v>
      </c>
      <c r="H2363">
        <v>350</v>
      </c>
      <c r="I2363">
        <v>330</v>
      </c>
      <c r="J2363">
        <v>360</v>
      </c>
      <c r="K2363">
        <v>340</v>
      </c>
      <c r="L2363">
        <v>350</v>
      </c>
      <c r="M2363">
        <v>350</v>
      </c>
      <c r="N2363">
        <v>370</v>
      </c>
      <c r="O2363">
        <v>380</v>
      </c>
      <c r="P2363">
        <v>400</v>
      </c>
      <c r="Q2363">
        <v>400</v>
      </c>
      <c r="R2363">
        <v>390</v>
      </c>
      <c r="S2363">
        <v>410</v>
      </c>
      <c r="T2363">
        <v>410</v>
      </c>
      <c r="U2363">
        <v>430</v>
      </c>
      <c r="V2363">
        <v>430</v>
      </c>
      <c r="W2363">
        <v>430</v>
      </c>
      <c r="X2363">
        <v>420</v>
      </c>
      <c r="Y2363" s="145">
        <v>410</v>
      </c>
      <c r="Z2363">
        <v>410</v>
      </c>
      <c r="AA2363">
        <v>400</v>
      </c>
    </row>
    <row r="2364" spans="1:27" x14ac:dyDescent="0.2">
      <c r="A2364" s="89">
        <f>VLOOKUP(C2364,TabellenBDFS!$B$4:$C$2717,2,FALSE)</f>
        <v>325</v>
      </c>
      <c r="B2364" t="str">
        <f t="shared" si="39"/>
        <v>3252</v>
      </c>
      <c r="C2364" t="s">
        <v>336</v>
      </c>
      <c r="D2364">
        <v>2</v>
      </c>
      <c r="E2364">
        <v>40</v>
      </c>
      <c r="F2364">
        <v>40</v>
      </c>
      <c r="G2364">
        <v>40</v>
      </c>
      <c r="H2364">
        <v>40</v>
      </c>
      <c r="I2364">
        <v>40</v>
      </c>
      <c r="J2364">
        <v>40</v>
      </c>
      <c r="K2364">
        <v>30</v>
      </c>
      <c r="L2364">
        <v>30</v>
      </c>
      <c r="M2364">
        <v>30</v>
      </c>
      <c r="N2364">
        <v>30</v>
      </c>
      <c r="O2364">
        <v>30</v>
      </c>
      <c r="P2364">
        <v>30</v>
      </c>
      <c r="Q2364">
        <v>30</v>
      </c>
      <c r="R2364">
        <v>30</v>
      </c>
      <c r="S2364">
        <v>30</v>
      </c>
      <c r="T2364">
        <v>30</v>
      </c>
      <c r="U2364">
        <v>30</v>
      </c>
      <c r="V2364">
        <v>30</v>
      </c>
      <c r="W2364">
        <v>20</v>
      </c>
      <c r="X2364">
        <v>20</v>
      </c>
      <c r="Y2364" s="145">
        <v>20</v>
      </c>
      <c r="Z2364">
        <v>20</v>
      </c>
      <c r="AA2364">
        <v>20</v>
      </c>
    </row>
    <row r="2365" spans="1:27" x14ac:dyDescent="0.2">
      <c r="A2365" s="89">
        <f>VLOOKUP(C2365,TabellenBDFS!$B$4:$C$2717,2,FALSE)</f>
        <v>325</v>
      </c>
      <c r="B2365" t="str">
        <f t="shared" si="39"/>
        <v>3253</v>
      </c>
      <c r="C2365" t="s">
        <v>336</v>
      </c>
      <c r="D2365">
        <v>3</v>
      </c>
      <c r="E2365">
        <v>0</v>
      </c>
      <c r="F2365">
        <v>10</v>
      </c>
      <c r="G2365">
        <v>10</v>
      </c>
      <c r="H2365">
        <v>10</v>
      </c>
      <c r="I2365">
        <v>10</v>
      </c>
      <c r="J2365">
        <v>20</v>
      </c>
      <c r="K2365">
        <v>20</v>
      </c>
      <c r="L2365">
        <v>20</v>
      </c>
      <c r="M2365">
        <v>20</v>
      </c>
      <c r="N2365">
        <v>20</v>
      </c>
      <c r="O2365">
        <v>20</v>
      </c>
      <c r="P2365">
        <v>20</v>
      </c>
      <c r="Q2365">
        <v>20</v>
      </c>
      <c r="R2365">
        <v>20</v>
      </c>
      <c r="S2365">
        <v>30</v>
      </c>
      <c r="T2365">
        <v>30</v>
      </c>
      <c r="U2365">
        <v>30</v>
      </c>
      <c r="V2365">
        <v>30</v>
      </c>
      <c r="W2365">
        <v>30</v>
      </c>
      <c r="X2365">
        <v>40</v>
      </c>
      <c r="Y2365" s="145">
        <v>40</v>
      </c>
      <c r="Z2365">
        <v>50</v>
      </c>
      <c r="AA2365">
        <v>60</v>
      </c>
    </row>
    <row r="2366" spans="1:27" x14ac:dyDescent="0.2">
      <c r="A2366" s="89">
        <f>VLOOKUP(C2366,TabellenBDFS!$B$4:$C$2717,2,FALSE)</f>
        <v>325</v>
      </c>
      <c r="B2366" t="str">
        <f t="shared" si="39"/>
        <v>3254</v>
      </c>
      <c r="C2366" t="s">
        <v>336</v>
      </c>
      <c r="D2366">
        <v>4</v>
      </c>
      <c r="E2366">
        <v>0</v>
      </c>
      <c r="F2366">
        <v>0</v>
      </c>
      <c r="G2366">
        <v>0</v>
      </c>
      <c r="H2366">
        <v>0</v>
      </c>
      <c r="I2366">
        <v>0</v>
      </c>
      <c r="J2366">
        <v>10</v>
      </c>
      <c r="K2366">
        <v>10</v>
      </c>
      <c r="L2366">
        <v>10</v>
      </c>
      <c r="M2366">
        <v>20</v>
      </c>
      <c r="N2366">
        <v>20</v>
      </c>
      <c r="O2366">
        <v>20</v>
      </c>
      <c r="P2366">
        <v>20</v>
      </c>
      <c r="Q2366">
        <v>20</v>
      </c>
      <c r="R2366">
        <v>10</v>
      </c>
      <c r="S2366">
        <v>10</v>
      </c>
      <c r="T2366">
        <v>10</v>
      </c>
      <c r="U2366">
        <v>10</v>
      </c>
      <c r="V2366">
        <v>10</v>
      </c>
      <c r="W2366">
        <v>20</v>
      </c>
      <c r="X2366">
        <v>20</v>
      </c>
      <c r="Y2366" s="145">
        <v>20</v>
      </c>
      <c r="Z2366">
        <v>20</v>
      </c>
      <c r="AA2366">
        <v>20</v>
      </c>
    </row>
    <row r="2367" spans="1:27" x14ac:dyDescent="0.2">
      <c r="A2367" s="89">
        <f>VLOOKUP(C2367,TabellenBDFS!$B$4:$C$2717,2,FALSE)</f>
        <v>325</v>
      </c>
      <c r="B2367" t="str">
        <f t="shared" si="39"/>
        <v>3255</v>
      </c>
      <c r="C2367" t="s">
        <v>336</v>
      </c>
      <c r="D2367">
        <v>5</v>
      </c>
      <c r="E2367">
        <v>10</v>
      </c>
      <c r="F2367">
        <v>10</v>
      </c>
      <c r="G2367">
        <v>10</v>
      </c>
      <c r="H2367">
        <v>10</v>
      </c>
      <c r="I2367">
        <v>10</v>
      </c>
      <c r="J2367">
        <v>10</v>
      </c>
      <c r="K2367">
        <v>10</v>
      </c>
      <c r="L2367">
        <v>10</v>
      </c>
      <c r="M2367">
        <v>10</v>
      </c>
      <c r="N2367">
        <v>10</v>
      </c>
      <c r="O2367">
        <v>10</v>
      </c>
      <c r="P2367">
        <v>10</v>
      </c>
      <c r="Q2367">
        <v>0</v>
      </c>
      <c r="R2367">
        <v>0</v>
      </c>
      <c r="S2367">
        <v>0</v>
      </c>
      <c r="T2367">
        <v>0</v>
      </c>
      <c r="U2367">
        <v>0</v>
      </c>
      <c r="V2367">
        <v>0</v>
      </c>
      <c r="W2367">
        <v>10</v>
      </c>
      <c r="X2367">
        <v>10</v>
      </c>
      <c r="Y2367" s="145">
        <v>10</v>
      </c>
      <c r="Z2367">
        <v>10</v>
      </c>
      <c r="AA2367">
        <v>10</v>
      </c>
    </row>
    <row r="2368" spans="1:27" x14ac:dyDescent="0.2">
      <c r="A2368" s="89">
        <f>VLOOKUP(C2368,TabellenBDFS!$B$4:$C$2717,2,FALSE)</f>
        <v>325</v>
      </c>
      <c r="B2368" t="str">
        <f t="shared" si="39"/>
        <v>3256</v>
      </c>
      <c r="C2368" t="s">
        <v>336</v>
      </c>
      <c r="D2368">
        <v>6</v>
      </c>
      <c r="E2368">
        <v>170</v>
      </c>
      <c r="F2368">
        <v>170</v>
      </c>
      <c r="G2368">
        <v>170</v>
      </c>
      <c r="H2368">
        <v>160</v>
      </c>
      <c r="I2368">
        <v>160</v>
      </c>
      <c r="J2368">
        <v>160</v>
      </c>
      <c r="K2368">
        <v>150</v>
      </c>
      <c r="L2368">
        <v>150</v>
      </c>
      <c r="M2368">
        <v>150</v>
      </c>
      <c r="N2368">
        <v>170</v>
      </c>
      <c r="O2368">
        <v>180</v>
      </c>
      <c r="P2368">
        <v>190</v>
      </c>
      <c r="Q2368">
        <v>190</v>
      </c>
      <c r="R2368">
        <v>200</v>
      </c>
      <c r="S2368">
        <v>210</v>
      </c>
      <c r="T2368">
        <v>220</v>
      </c>
      <c r="U2368">
        <v>240</v>
      </c>
      <c r="V2368">
        <v>230</v>
      </c>
      <c r="W2368">
        <v>230</v>
      </c>
      <c r="X2368">
        <v>200</v>
      </c>
      <c r="Y2368" s="145">
        <v>200</v>
      </c>
      <c r="Z2368">
        <v>190</v>
      </c>
      <c r="AA2368">
        <v>170</v>
      </c>
    </row>
    <row r="2369" spans="1:27" x14ac:dyDescent="0.2">
      <c r="A2369" s="89">
        <f>VLOOKUP(C2369,TabellenBDFS!$B$4:$C$2717,2,FALSE)</f>
        <v>325</v>
      </c>
      <c r="B2369" t="str">
        <f t="shared" si="39"/>
        <v>3257</v>
      </c>
      <c r="C2369" t="s">
        <v>336</v>
      </c>
      <c r="D2369">
        <v>7</v>
      </c>
      <c r="E2369">
        <v>110</v>
      </c>
      <c r="F2369">
        <v>110</v>
      </c>
      <c r="G2369">
        <v>120</v>
      </c>
      <c r="H2369">
        <v>120</v>
      </c>
      <c r="I2369">
        <v>120</v>
      </c>
      <c r="J2369">
        <v>120</v>
      </c>
      <c r="K2369">
        <v>120</v>
      </c>
      <c r="L2369">
        <v>130</v>
      </c>
      <c r="M2369">
        <v>130</v>
      </c>
      <c r="N2369">
        <v>130</v>
      </c>
      <c r="O2369">
        <v>130</v>
      </c>
      <c r="P2369">
        <v>140</v>
      </c>
      <c r="Q2369">
        <v>140</v>
      </c>
      <c r="R2369">
        <v>130</v>
      </c>
      <c r="S2369">
        <v>120</v>
      </c>
      <c r="T2369">
        <v>120</v>
      </c>
      <c r="U2369">
        <v>120</v>
      </c>
      <c r="V2369">
        <v>130</v>
      </c>
      <c r="W2369">
        <v>120</v>
      </c>
      <c r="X2369">
        <v>130</v>
      </c>
      <c r="Y2369" s="145">
        <v>110</v>
      </c>
      <c r="Z2369">
        <v>120</v>
      </c>
      <c r="AA2369">
        <v>110</v>
      </c>
    </row>
    <row r="2370" spans="1:27" x14ac:dyDescent="0.2">
      <c r="A2370" s="89">
        <f>VLOOKUP(C2370,TabellenBDFS!$B$4:$C$2717,2,FALSE)</f>
        <v>326</v>
      </c>
      <c r="B2370" t="str">
        <f t="shared" si="39"/>
        <v>3261</v>
      </c>
      <c r="C2370" t="s">
        <v>337</v>
      </c>
      <c r="D2370">
        <v>1</v>
      </c>
      <c r="E2370">
        <v>1230</v>
      </c>
      <c r="F2370">
        <v>1270</v>
      </c>
      <c r="G2370">
        <v>1360</v>
      </c>
      <c r="H2370">
        <v>1390</v>
      </c>
      <c r="I2370">
        <v>1480</v>
      </c>
      <c r="J2370">
        <v>1530</v>
      </c>
      <c r="K2370">
        <v>1590</v>
      </c>
      <c r="L2370">
        <v>1670</v>
      </c>
      <c r="M2370">
        <v>1740</v>
      </c>
      <c r="N2370">
        <v>1770</v>
      </c>
      <c r="O2370">
        <v>1950</v>
      </c>
      <c r="P2370">
        <v>2030</v>
      </c>
      <c r="Q2370">
        <v>2030</v>
      </c>
      <c r="R2370">
        <v>1590</v>
      </c>
      <c r="S2370">
        <v>1580</v>
      </c>
      <c r="T2370">
        <v>1620</v>
      </c>
      <c r="U2370">
        <v>1640</v>
      </c>
      <c r="V2370">
        <v>1630</v>
      </c>
      <c r="W2370">
        <v>1600</v>
      </c>
      <c r="X2370">
        <v>1660</v>
      </c>
      <c r="Y2370" s="145">
        <v>1690</v>
      </c>
      <c r="Z2370">
        <v>1670</v>
      </c>
      <c r="AA2370">
        <v>1640</v>
      </c>
    </row>
    <row r="2371" spans="1:27" x14ac:dyDescent="0.2">
      <c r="A2371" s="89">
        <f>VLOOKUP(C2371,TabellenBDFS!$B$4:$C$2717,2,FALSE)</f>
        <v>326</v>
      </c>
      <c r="B2371" t="str">
        <f t="shared" si="39"/>
        <v>3262</v>
      </c>
      <c r="C2371" t="s">
        <v>337</v>
      </c>
      <c r="D2371">
        <v>2</v>
      </c>
      <c r="E2371">
        <v>130</v>
      </c>
      <c r="F2371">
        <v>130</v>
      </c>
      <c r="G2371">
        <v>130</v>
      </c>
      <c r="H2371">
        <v>130</v>
      </c>
      <c r="I2371">
        <v>130</v>
      </c>
      <c r="J2371">
        <v>130</v>
      </c>
      <c r="K2371">
        <v>120</v>
      </c>
      <c r="L2371">
        <v>110</v>
      </c>
      <c r="M2371">
        <v>110</v>
      </c>
      <c r="N2371">
        <v>110</v>
      </c>
      <c r="O2371">
        <v>100</v>
      </c>
      <c r="P2371">
        <v>100</v>
      </c>
      <c r="Q2371">
        <v>100</v>
      </c>
      <c r="R2371">
        <v>80</v>
      </c>
      <c r="S2371">
        <v>70</v>
      </c>
      <c r="T2371">
        <v>70</v>
      </c>
      <c r="U2371">
        <v>60</v>
      </c>
      <c r="V2371">
        <v>60</v>
      </c>
      <c r="W2371">
        <v>50</v>
      </c>
      <c r="X2371">
        <v>50</v>
      </c>
      <c r="Y2371" s="145">
        <v>50</v>
      </c>
      <c r="Z2371">
        <v>50</v>
      </c>
      <c r="AA2371">
        <v>50</v>
      </c>
    </row>
    <row r="2372" spans="1:27" x14ac:dyDescent="0.2">
      <c r="A2372" s="89">
        <f>VLOOKUP(C2372,TabellenBDFS!$B$4:$C$2717,2,FALSE)</f>
        <v>326</v>
      </c>
      <c r="B2372" t="str">
        <f t="shared" si="39"/>
        <v>3263</v>
      </c>
      <c r="C2372" t="s">
        <v>337</v>
      </c>
      <c r="D2372">
        <v>3</v>
      </c>
      <c r="E2372">
        <v>0</v>
      </c>
      <c r="F2372">
        <v>10</v>
      </c>
      <c r="G2372">
        <v>20</v>
      </c>
      <c r="H2372">
        <v>50</v>
      </c>
      <c r="I2372">
        <v>80</v>
      </c>
      <c r="J2372">
        <v>90</v>
      </c>
      <c r="K2372">
        <v>140</v>
      </c>
      <c r="L2372">
        <v>170</v>
      </c>
      <c r="M2372">
        <v>200</v>
      </c>
      <c r="N2372">
        <v>230</v>
      </c>
      <c r="O2372">
        <v>290</v>
      </c>
      <c r="P2372">
        <v>310</v>
      </c>
      <c r="Q2372">
        <v>310</v>
      </c>
      <c r="R2372">
        <v>290</v>
      </c>
      <c r="S2372">
        <v>310</v>
      </c>
      <c r="T2372">
        <v>340</v>
      </c>
      <c r="U2372">
        <v>350</v>
      </c>
      <c r="V2372">
        <v>350</v>
      </c>
      <c r="W2372">
        <v>340</v>
      </c>
      <c r="X2372">
        <v>360</v>
      </c>
      <c r="Y2372" s="145">
        <v>380</v>
      </c>
      <c r="Z2372">
        <v>380</v>
      </c>
      <c r="AA2372">
        <v>360</v>
      </c>
    </row>
    <row r="2373" spans="1:27" x14ac:dyDescent="0.2">
      <c r="A2373" s="89">
        <f>VLOOKUP(C2373,TabellenBDFS!$B$4:$C$2717,2,FALSE)</f>
        <v>326</v>
      </c>
      <c r="B2373" t="str">
        <f t="shared" si="39"/>
        <v>3264</v>
      </c>
      <c r="C2373" t="s">
        <v>337</v>
      </c>
      <c r="D2373">
        <v>4</v>
      </c>
      <c r="E2373">
        <v>0</v>
      </c>
      <c r="F2373">
        <v>0</v>
      </c>
      <c r="G2373">
        <v>10</v>
      </c>
      <c r="H2373">
        <v>30</v>
      </c>
      <c r="I2373">
        <v>60</v>
      </c>
      <c r="J2373">
        <v>80</v>
      </c>
      <c r="K2373">
        <v>100</v>
      </c>
      <c r="L2373">
        <v>120</v>
      </c>
      <c r="M2373">
        <v>130</v>
      </c>
      <c r="N2373">
        <v>140</v>
      </c>
      <c r="O2373">
        <v>200</v>
      </c>
      <c r="P2373">
        <v>230</v>
      </c>
      <c r="Q2373">
        <v>220</v>
      </c>
      <c r="R2373">
        <v>180</v>
      </c>
      <c r="S2373">
        <v>180</v>
      </c>
      <c r="T2373">
        <v>170</v>
      </c>
      <c r="U2373">
        <v>170</v>
      </c>
      <c r="V2373">
        <v>160</v>
      </c>
      <c r="W2373">
        <v>150</v>
      </c>
      <c r="X2373">
        <v>140</v>
      </c>
      <c r="Y2373" s="145">
        <v>140</v>
      </c>
      <c r="Z2373">
        <v>120</v>
      </c>
      <c r="AA2373">
        <v>110</v>
      </c>
    </row>
    <row r="2374" spans="1:27" x14ac:dyDescent="0.2">
      <c r="A2374" s="89">
        <f>VLOOKUP(C2374,TabellenBDFS!$B$4:$C$2717,2,FALSE)</f>
        <v>326</v>
      </c>
      <c r="B2374" t="str">
        <f t="shared" si="39"/>
        <v>3265</v>
      </c>
      <c r="C2374" t="s">
        <v>337</v>
      </c>
      <c r="D2374">
        <v>5</v>
      </c>
      <c r="E2374">
        <v>60</v>
      </c>
      <c r="F2374">
        <v>50</v>
      </c>
      <c r="G2374">
        <v>50</v>
      </c>
      <c r="H2374">
        <v>60</v>
      </c>
      <c r="I2374">
        <v>60</v>
      </c>
      <c r="J2374">
        <v>60</v>
      </c>
      <c r="K2374">
        <v>60</v>
      </c>
      <c r="L2374">
        <v>60</v>
      </c>
      <c r="M2374">
        <v>60</v>
      </c>
      <c r="N2374">
        <v>60</v>
      </c>
      <c r="O2374">
        <v>60</v>
      </c>
      <c r="P2374">
        <v>60</v>
      </c>
      <c r="Q2374">
        <v>60</v>
      </c>
      <c r="R2374">
        <v>50</v>
      </c>
      <c r="S2374">
        <v>40</v>
      </c>
      <c r="T2374">
        <v>40</v>
      </c>
      <c r="U2374">
        <v>30</v>
      </c>
      <c r="V2374">
        <v>30</v>
      </c>
      <c r="W2374">
        <v>30</v>
      </c>
      <c r="X2374">
        <v>30</v>
      </c>
      <c r="Y2374" s="145">
        <v>30</v>
      </c>
      <c r="Z2374">
        <v>30</v>
      </c>
      <c r="AA2374">
        <v>30</v>
      </c>
    </row>
    <row r="2375" spans="1:27" x14ac:dyDescent="0.2">
      <c r="A2375" s="89">
        <f>VLOOKUP(C2375,TabellenBDFS!$B$4:$C$2717,2,FALSE)</f>
        <v>326</v>
      </c>
      <c r="B2375" t="str">
        <f t="shared" si="39"/>
        <v>3266</v>
      </c>
      <c r="C2375" t="s">
        <v>337</v>
      </c>
      <c r="D2375">
        <v>6</v>
      </c>
      <c r="E2375">
        <v>280</v>
      </c>
      <c r="F2375">
        <v>310</v>
      </c>
      <c r="G2375">
        <v>330</v>
      </c>
      <c r="H2375">
        <v>330</v>
      </c>
      <c r="I2375">
        <v>350</v>
      </c>
      <c r="J2375">
        <v>370</v>
      </c>
      <c r="K2375">
        <v>370</v>
      </c>
      <c r="L2375">
        <v>390</v>
      </c>
      <c r="M2375">
        <v>410</v>
      </c>
      <c r="N2375">
        <v>420</v>
      </c>
      <c r="O2375">
        <v>440</v>
      </c>
      <c r="P2375">
        <v>460</v>
      </c>
      <c r="Q2375">
        <v>490</v>
      </c>
      <c r="R2375">
        <v>420</v>
      </c>
      <c r="S2375">
        <v>440</v>
      </c>
      <c r="T2375">
        <v>450</v>
      </c>
      <c r="U2375">
        <v>470</v>
      </c>
      <c r="V2375">
        <v>500</v>
      </c>
      <c r="W2375">
        <v>480</v>
      </c>
      <c r="X2375">
        <v>500</v>
      </c>
      <c r="Y2375" s="145">
        <v>510</v>
      </c>
      <c r="Z2375">
        <v>550</v>
      </c>
      <c r="AA2375">
        <v>560</v>
      </c>
    </row>
    <row r="2376" spans="1:27" x14ac:dyDescent="0.2">
      <c r="A2376" s="89">
        <f>VLOOKUP(C2376,TabellenBDFS!$B$4:$C$2717,2,FALSE)</f>
        <v>326</v>
      </c>
      <c r="B2376" t="str">
        <f t="shared" si="39"/>
        <v>3267</v>
      </c>
      <c r="C2376" t="s">
        <v>337</v>
      </c>
      <c r="D2376">
        <v>7</v>
      </c>
      <c r="E2376">
        <v>750</v>
      </c>
      <c r="F2376">
        <v>760</v>
      </c>
      <c r="G2376">
        <v>820</v>
      </c>
      <c r="H2376">
        <v>800</v>
      </c>
      <c r="I2376">
        <v>810</v>
      </c>
      <c r="J2376">
        <v>800</v>
      </c>
      <c r="K2376">
        <v>800</v>
      </c>
      <c r="L2376">
        <v>810</v>
      </c>
      <c r="M2376">
        <v>820</v>
      </c>
      <c r="N2376">
        <v>810</v>
      </c>
      <c r="O2376">
        <v>860</v>
      </c>
      <c r="P2376">
        <v>860</v>
      </c>
      <c r="Q2376">
        <v>860</v>
      </c>
      <c r="R2376">
        <v>570</v>
      </c>
      <c r="S2376">
        <v>550</v>
      </c>
      <c r="T2376">
        <v>560</v>
      </c>
      <c r="U2376">
        <v>550</v>
      </c>
      <c r="V2376">
        <v>530</v>
      </c>
      <c r="W2376">
        <v>550</v>
      </c>
      <c r="X2376">
        <v>570</v>
      </c>
      <c r="Y2376" s="145">
        <v>580</v>
      </c>
      <c r="Z2376">
        <v>540</v>
      </c>
      <c r="AA2376">
        <v>530</v>
      </c>
    </row>
    <row r="2377" spans="1:27" x14ac:dyDescent="0.2">
      <c r="A2377" s="89">
        <f>VLOOKUP(C2377,TabellenBDFS!$B$4:$C$2717,2,FALSE)</f>
        <v>327</v>
      </c>
      <c r="B2377" t="str">
        <f t="shared" si="39"/>
        <v>3271</v>
      </c>
      <c r="C2377" t="s">
        <v>338</v>
      </c>
      <c r="D2377">
        <v>1</v>
      </c>
      <c r="E2377">
        <v>2980</v>
      </c>
      <c r="F2377">
        <v>2920</v>
      </c>
      <c r="G2377">
        <v>2950</v>
      </c>
      <c r="H2377">
        <v>2980</v>
      </c>
      <c r="I2377">
        <v>2960</v>
      </c>
      <c r="J2377">
        <v>2980</v>
      </c>
      <c r="K2377">
        <v>3040</v>
      </c>
      <c r="L2377">
        <v>3120</v>
      </c>
      <c r="M2377">
        <v>3180</v>
      </c>
      <c r="N2377">
        <v>3220</v>
      </c>
      <c r="O2377">
        <v>3200</v>
      </c>
      <c r="P2377">
        <v>3220</v>
      </c>
      <c r="Q2377">
        <v>3250</v>
      </c>
      <c r="R2377">
        <v>3210</v>
      </c>
      <c r="S2377">
        <v>3200</v>
      </c>
      <c r="T2377">
        <v>3310</v>
      </c>
      <c r="U2377">
        <v>3360</v>
      </c>
      <c r="V2377">
        <v>3400</v>
      </c>
      <c r="W2377">
        <v>3450</v>
      </c>
      <c r="X2377">
        <v>3470</v>
      </c>
      <c r="Y2377" s="145">
        <v>3480</v>
      </c>
      <c r="Z2377">
        <v>3490</v>
      </c>
      <c r="AA2377">
        <v>3460</v>
      </c>
    </row>
    <row r="2378" spans="1:27" x14ac:dyDescent="0.2">
      <c r="A2378" s="89">
        <f>VLOOKUP(C2378,TabellenBDFS!$B$4:$C$2717,2,FALSE)</f>
        <v>327</v>
      </c>
      <c r="B2378" t="str">
        <f t="shared" si="39"/>
        <v>3272</v>
      </c>
      <c r="C2378" t="s">
        <v>338</v>
      </c>
      <c r="D2378">
        <v>2</v>
      </c>
      <c r="E2378">
        <v>680</v>
      </c>
      <c r="F2378">
        <v>680</v>
      </c>
      <c r="G2378">
        <v>690</v>
      </c>
      <c r="H2378">
        <v>670</v>
      </c>
      <c r="I2378">
        <v>630</v>
      </c>
      <c r="J2378">
        <v>620</v>
      </c>
      <c r="K2378">
        <v>590</v>
      </c>
      <c r="L2378">
        <v>580</v>
      </c>
      <c r="M2378">
        <v>570</v>
      </c>
      <c r="N2378">
        <v>560</v>
      </c>
      <c r="O2378">
        <v>520</v>
      </c>
      <c r="P2378">
        <v>520</v>
      </c>
      <c r="Q2378">
        <v>500</v>
      </c>
      <c r="R2378">
        <v>490</v>
      </c>
      <c r="S2378">
        <v>470</v>
      </c>
      <c r="T2378">
        <v>450</v>
      </c>
      <c r="U2378">
        <v>440</v>
      </c>
      <c r="V2378">
        <v>420</v>
      </c>
      <c r="W2378">
        <v>410</v>
      </c>
      <c r="X2378">
        <v>390</v>
      </c>
      <c r="Y2378" s="145">
        <v>370</v>
      </c>
      <c r="Z2378">
        <v>360</v>
      </c>
      <c r="AA2378">
        <v>350</v>
      </c>
    </row>
    <row r="2379" spans="1:27" x14ac:dyDescent="0.2">
      <c r="A2379" s="89">
        <f>VLOOKUP(C2379,TabellenBDFS!$B$4:$C$2717,2,FALSE)</f>
        <v>327</v>
      </c>
      <c r="B2379" t="str">
        <f t="shared" ref="B2379:B2442" si="40">CONCATENATE(A2379,D2379)</f>
        <v>3273</v>
      </c>
      <c r="C2379" t="s">
        <v>338</v>
      </c>
      <c r="D2379">
        <v>3</v>
      </c>
      <c r="E2379">
        <v>0</v>
      </c>
      <c r="F2379">
        <v>10</v>
      </c>
      <c r="G2379">
        <v>20</v>
      </c>
      <c r="H2379">
        <v>40</v>
      </c>
      <c r="I2379">
        <v>80</v>
      </c>
      <c r="J2379">
        <v>110</v>
      </c>
      <c r="K2379">
        <v>150</v>
      </c>
      <c r="L2379">
        <v>190</v>
      </c>
      <c r="M2379">
        <v>210</v>
      </c>
      <c r="N2379">
        <v>240</v>
      </c>
      <c r="O2379">
        <v>260</v>
      </c>
      <c r="P2379">
        <v>300</v>
      </c>
      <c r="Q2379">
        <v>310</v>
      </c>
      <c r="R2379">
        <v>330</v>
      </c>
      <c r="S2379">
        <v>340</v>
      </c>
      <c r="T2379">
        <v>390</v>
      </c>
      <c r="U2379">
        <v>400</v>
      </c>
      <c r="V2379">
        <v>440</v>
      </c>
      <c r="W2379">
        <v>440</v>
      </c>
      <c r="X2379">
        <v>460</v>
      </c>
      <c r="Y2379" s="145">
        <v>500</v>
      </c>
      <c r="Z2379">
        <v>510</v>
      </c>
      <c r="AA2379">
        <v>520</v>
      </c>
    </row>
    <row r="2380" spans="1:27" x14ac:dyDescent="0.2">
      <c r="A2380" s="89">
        <f>VLOOKUP(C2380,TabellenBDFS!$B$4:$C$2717,2,FALSE)</f>
        <v>327</v>
      </c>
      <c r="B2380" t="str">
        <f t="shared" si="40"/>
        <v>3274</v>
      </c>
      <c r="C2380" t="s">
        <v>338</v>
      </c>
      <c r="D2380">
        <v>4</v>
      </c>
      <c r="E2380">
        <v>0</v>
      </c>
      <c r="F2380">
        <v>0</v>
      </c>
      <c r="G2380">
        <v>0</v>
      </c>
      <c r="H2380">
        <v>10</v>
      </c>
      <c r="I2380">
        <v>10</v>
      </c>
      <c r="J2380">
        <v>20</v>
      </c>
      <c r="K2380">
        <v>40</v>
      </c>
      <c r="L2380">
        <v>70</v>
      </c>
      <c r="M2380">
        <v>70</v>
      </c>
      <c r="N2380">
        <v>70</v>
      </c>
      <c r="O2380">
        <v>80</v>
      </c>
      <c r="P2380">
        <v>70</v>
      </c>
      <c r="Q2380">
        <v>80</v>
      </c>
      <c r="R2380">
        <v>80</v>
      </c>
      <c r="S2380">
        <v>80</v>
      </c>
      <c r="T2380">
        <v>90</v>
      </c>
      <c r="U2380">
        <v>80</v>
      </c>
      <c r="V2380">
        <v>70</v>
      </c>
      <c r="W2380">
        <v>70</v>
      </c>
      <c r="X2380">
        <v>70</v>
      </c>
      <c r="Y2380" s="145">
        <v>70</v>
      </c>
      <c r="Z2380">
        <v>60</v>
      </c>
      <c r="AA2380">
        <v>70</v>
      </c>
    </row>
    <row r="2381" spans="1:27" x14ac:dyDescent="0.2">
      <c r="A2381" s="89">
        <f>VLOOKUP(C2381,TabellenBDFS!$B$4:$C$2717,2,FALSE)</f>
        <v>327</v>
      </c>
      <c r="B2381" t="str">
        <f t="shared" si="40"/>
        <v>3275</v>
      </c>
      <c r="C2381" t="s">
        <v>338</v>
      </c>
      <c r="D2381">
        <v>5</v>
      </c>
      <c r="E2381">
        <v>190</v>
      </c>
      <c r="F2381">
        <v>130</v>
      </c>
      <c r="G2381">
        <v>130</v>
      </c>
      <c r="H2381">
        <v>130</v>
      </c>
      <c r="I2381">
        <v>130</v>
      </c>
      <c r="J2381">
        <v>120</v>
      </c>
      <c r="K2381">
        <v>110</v>
      </c>
      <c r="L2381">
        <v>110</v>
      </c>
      <c r="M2381">
        <v>100</v>
      </c>
      <c r="N2381">
        <v>100</v>
      </c>
      <c r="O2381">
        <v>90</v>
      </c>
      <c r="P2381">
        <v>90</v>
      </c>
      <c r="Q2381">
        <v>90</v>
      </c>
      <c r="R2381">
        <v>80</v>
      </c>
      <c r="S2381">
        <v>70</v>
      </c>
      <c r="T2381">
        <v>80</v>
      </c>
      <c r="U2381">
        <v>90</v>
      </c>
      <c r="V2381">
        <v>110</v>
      </c>
      <c r="W2381">
        <v>120</v>
      </c>
      <c r="X2381">
        <v>110</v>
      </c>
      <c r="Y2381" s="145">
        <v>90</v>
      </c>
      <c r="Z2381">
        <v>90</v>
      </c>
      <c r="AA2381">
        <v>90</v>
      </c>
    </row>
    <row r="2382" spans="1:27" x14ac:dyDescent="0.2">
      <c r="A2382" s="89">
        <f>VLOOKUP(C2382,TabellenBDFS!$B$4:$C$2717,2,FALSE)</f>
        <v>327</v>
      </c>
      <c r="B2382" t="str">
        <f t="shared" si="40"/>
        <v>3276</v>
      </c>
      <c r="C2382" t="s">
        <v>338</v>
      </c>
      <c r="D2382">
        <v>6</v>
      </c>
      <c r="E2382">
        <v>1240</v>
      </c>
      <c r="F2382">
        <v>1240</v>
      </c>
      <c r="G2382">
        <v>1280</v>
      </c>
      <c r="H2382">
        <v>1290</v>
      </c>
      <c r="I2382">
        <v>1320</v>
      </c>
      <c r="J2382">
        <v>1300</v>
      </c>
      <c r="K2382">
        <v>1290</v>
      </c>
      <c r="L2382">
        <v>1280</v>
      </c>
      <c r="M2382">
        <v>1280</v>
      </c>
      <c r="N2382">
        <v>1260</v>
      </c>
      <c r="O2382">
        <v>1240</v>
      </c>
      <c r="P2382">
        <v>1260</v>
      </c>
      <c r="Q2382">
        <v>1270</v>
      </c>
      <c r="R2382">
        <v>1270</v>
      </c>
      <c r="S2382">
        <v>1290</v>
      </c>
      <c r="T2382">
        <v>1350</v>
      </c>
      <c r="U2382">
        <v>1410</v>
      </c>
      <c r="V2382">
        <v>1430</v>
      </c>
      <c r="W2382">
        <v>1440</v>
      </c>
      <c r="X2382">
        <v>1460</v>
      </c>
      <c r="Y2382" s="145">
        <v>1420</v>
      </c>
      <c r="Z2382">
        <v>1420</v>
      </c>
      <c r="AA2382">
        <v>1390</v>
      </c>
    </row>
    <row r="2383" spans="1:27" x14ac:dyDescent="0.2">
      <c r="A2383" s="89">
        <f>VLOOKUP(C2383,TabellenBDFS!$B$4:$C$2717,2,FALSE)</f>
        <v>327</v>
      </c>
      <c r="B2383" t="str">
        <f t="shared" si="40"/>
        <v>3277</v>
      </c>
      <c r="C2383" t="s">
        <v>338</v>
      </c>
      <c r="D2383">
        <v>7</v>
      </c>
      <c r="E2383">
        <v>860</v>
      </c>
      <c r="F2383">
        <v>850</v>
      </c>
      <c r="G2383">
        <v>840</v>
      </c>
      <c r="H2383">
        <v>830</v>
      </c>
      <c r="I2383">
        <v>800</v>
      </c>
      <c r="J2383">
        <v>810</v>
      </c>
      <c r="K2383">
        <v>860</v>
      </c>
      <c r="L2383">
        <v>900</v>
      </c>
      <c r="M2383">
        <v>950</v>
      </c>
      <c r="N2383">
        <v>980</v>
      </c>
      <c r="O2383">
        <v>1020</v>
      </c>
      <c r="P2383">
        <v>970</v>
      </c>
      <c r="Q2383">
        <v>1000</v>
      </c>
      <c r="R2383">
        <v>970</v>
      </c>
      <c r="S2383">
        <v>950</v>
      </c>
      <c r="T2383">
        <v>960</v>
      </c>
      <c r="U2383">
        <v>940</v>
      </c>
      <c r="V2383">
        <v>930</v>
      </c>
      <c r="W2383">
        <v>990</v>
      </c>
      <c r="X2383">
        <v>990</v>
      </c>
      <c r="Y2383" s="145">
        <v>1030</v>
      </c>
      <c r="Z2383">
        <v>1050</v>
      </c>
      <c r="AA2383">
        <v>1040</v>
      </c>
    </row>
    <row r="2384" spans="1:27" x14ac:dyDescent="0.2">
      <c r="A2384" s="89">
        <f>VLOOKUP(C2384,TabellenBDFS!$B$4:$C$2717,2,FALSE)</f>
        <v>328</v>
      </c>
      <c r="B2384" t="str">
        <f t="shared" si="40"/>
        <v>3281</v>
      </c>
      <c r="C2384" t="s">
        <v>339</v>
      </c>
      <c r="D2384">
        <v>1</v>
      </c>
      <c r="E2384">
        <v>420</v>
      </c>
      <c r="F2384">
        <v>410</v>
      </c>
      <c r="G2384">
        <v>410</v>
      </c>
      <c r="H2384">
        <v>420</v>
      </c>
      <c r="I2384">
        <v>410</v>
      </c>
      <c r="J2384">
        <v>410</v>
      </c>
      <c r="K2384">
        <v>430</v>
      </c>
      <c r="L2384">
        <v>440</v>
      </c>
      <c r="M2384">
        <v>460</v>
      </c>
      <c r="N2384">
        <v>470</v>
      </c>
      <c r="O2384">
        <v>500</v>
      </c>
      <c r="P2384">
        <v>530</v>
      </c>
      <c r="Q2384">
        <v>530</v>
      </c>
      <c r="R2384">
        <v>510</v>
      </c>
      <c r="S2384">
        <v>510</v>
      </c>
      <c r="T2384">
        <v>550</v>
      </c>
      <c r="U2384">
        <v>580</v>
      </c>
      <c r="V2384">
        <v>670</v>
      </c>
      <c r="W2384">
        <v>630</v>
      </c>
      <c r="X2384">
        <v>600</v>
      </c>
      <c r="Y2384" s="145">
        <v>610</v>
      </c>
      <c r="Z2384">
        <v>600</v>
      </c>
      <c r="AA2384">
        <v>620</v>
      </c>
    </row>
    <row r="2385" spans="1:27" x14ac:dyDescent="0.2">
      <c r="A2385" s="89">
        <f>VLOOKUP(C2385,TabellenBDFS!$B$4:$C$2717,2,FALSE)</f>
        <v>328</v>
      </c>
      <c r="B2385" t="str">
        <f t="shared" si="40"/>
        <v>3282</v>
      </c>
      <c r="C2385" t="s">
        <v>339</v>
      </c>
      <c r="D2385">
        <v>2</v>
      </c>
      <c r="E2385">
        <v>100</v>
      </c>
      <c r="F2385">
        <v>100</v>
      </c>
      <c r="G2385">
        <v>90</v>
      </c>
      <c r="H2385">
        <v>90</v>
      </c>
      <c r="I2385">
        <v>90</v>
      </c>
      <c r="J2385">
        <v>80</v>
      </c>
      <c r="K2385">
        <v>80</v>
      </c>
      <c r="L2385">
        <v>60</v>
      </c>
      <c r="M2385">
        <v>60</v>
      </c>
      <c r="N2385">
        <v>70</v>
      </c>
      <c r="O2385">
        <v>70</v>
      </c>
      <c r="P2385">
        <v>70</v>
      </c>
      <c r="Q2385">
        <v>60</v>
      </c>
      <c r="R2385">
        <v>60</v>
      </c>
      <c r="S2385">
        <v>60</v>
      </c>
      <c r="T2385">
        <v>60</v>
      </c>
      <c r="U2385">
        <v>60</v>
      </c>
      <c r="V2385">
        <v>50</v>
      </c>
      <c r="W2385">
        <v>50</v>
      </c>
      <c r="X2385">
        <v>50</v>
      </c>
      <c r="Y2385" s="145">
        <v>50</v>
      </c>
      <c r="Z2385">
        <v>40</v>
      </c>
      <c r="AA2385">
        <v>40</v>
      </c>
    </row>
    <row r="2386" spans="1:27" x14ac:dyDescent="0.2">
      <c r="A2386" s="89">
        <f>VLOOKUP(C2386,TabellenBDFS!$B$4:$C$2717,2,FALSE)</f>
        <v>328</v>
      </c>
      <c r="B2386" t="str">
        <f t="shared" si="40"/>
        <v>3283</v>
      </c>
      <c r="C2386" t="s">
        <v>339</v>
      </c>
      <c r="D2386">
        <v>3</v>
      </c>
      <c r="E2386">
        <v>0</v>
      </c>
      <c r="F2386">
        <v>0</v>
      </c>
      <c r="G2386">
        <v>0</v>
      </c>
      <c r="H2386">
        <v>10</v>
      </c>
      <c r="I2386">
        <v>10</v>
      </c>
      <c r="J2386">
        <v>10</v>
      </c>
      <c r="K2386">
        <v>20</v>
      </c>
      <c r="L2386">
        <v>20</v>
      </c>
      <c r="M2386">
        <v>20</v>
      </c>
      <c r="N2386">
        <v>30</v>
      </c>
      <c r="O2386">
        <v>50</v>
      </c>
      <c r="P2386">
        <v>70</v>
      </c>
      <c r="Q2386">
        <v>70</v>
      </c>
      <c r="R2386">
        <v>70</v>
      </c>
      <c r="S2386">
        <v>80</v>
      </c>
      <c r="T2386">
        <v>90</v>
      </c>
      <c r="U2386">
        <v>90</v>
      </c>
      <c r="V2386">
        <v>100</v>
      </c>
      <c r="W2386">
        <v>100</v>
      </c>
      <c r="X2386">
        <v>110</v>
      </c>
      <c r="Y2386" s="145">
        <v>110</v>
      </c>
      <c r="Z2386">
        <v>120</v>
      </c>
      <c r="AA2386">
        <v>130</v>
      </c>
    </row>
    <row r="2387" spans="1:27" x14ac:dyDescent="0.2">
      <c r="A2387" s="89">
        <f>VLOOKUP(C2387,TabellenBDFS!$B$4:$C$2717,2,FALSE)</f>
        <v>328</v>
      </c>
      <c r="B2387" t="str">
        <f t="shared" si="40"/>
        <v>3284</v>
      </c>
      <c r="C2387" t="s">
        <v>339</v>
      </c>
      <c r="D2387">
        <v>4</v>
      </c>
      <c r="E2387">
        <v>0</v>
      </c>
      <c r="F2387">
        <v>0</v>
      </c>
      <c r="G2387">
        <v>0</v>
      </c>
      <c r="H2387">
        <v>0</v>
      </c>
      <c r="I2387">
        <v>0</v>
      </c>
      <c r="J2387">
        <v>0</v>
      </c>
      <c r="K2387">
        <v>10</v>
      </c>
      <c r="L2387">
        <v>10</v>
      </c>
      <c r="M2387">
        <v>10</v>
      </c>
      <c r="N2387">
        <v>10</v>
      </c>
      <c r="O2387">
        <v>20</v>
      </c>
      <c r="P2387">
        <v>20</v>
      </c>
      <c r="Q2387">
        <v>20</v>
      </c>
      <c r="R2387">
        <v>20</v>
      </c>
      <c r="S2387">
        <v>20</v>
      </c>
      <c r="T2387">
        <v>20</v>
      </c>
      <c r="U2387">
        <v>20</v>
      </c>
      <c r="V2387">
        <v>20</v>
      </c>
      <c r="W2387">
        <v>20</v>
      </c>
      <c r="X2387">
        <v>20</v>
      </c>
      <c r="Y2387" s="145">
        <v>20</v>
      </c>
      <c r="Z2387">
        <v>20</v>
      </c>
      <c r="AA2387">
        <v>20</v>
      </c>
    </row>
    <row r="2388" spans="1:27" x14ac:dyDescent="0.2">
      <c r="A2388" s="89">
        <f>VLOOKUP(C2388,TabellenBDFS!$B$4:$C$2717,2,FALSE)</f>
        <v>328</v>
      </c>
      <c r="B2388" t="str">
        <f t="shared" si="40"/>
        <v>3285</v>
      </c>
      <c r="C2388" t="s">
        <v>339</v>
      </c>
      <c r="D2388">
        <v>5</v>
      </c>
      <c r="E2388">
        <v>50</v>
      </c>
      <c r="F2388">
        <v>50</v>
      </c>
      <c r="G2388">
        <v>50</v>
      </c>
      <c r="H2388">
        <v>50</v>
      </c>
      <c r="I2388">
        <v>50</v>
      </c>
      <c r="J2388">
        <v>50</v>
      </c>
      <c r="K2388">
        <v>50</v>
      </c>
      <c r="L2388">
        <v>50</v>
      </c>
      <c r="M2388">
        <v>50</v>
      </c>
      <c r="N2388">
        <v>50</v>
      </c>
      <c r="O2388">
        <v>50</v>
      </c>
      <c r="P2388">
        <v>50</v>
      </c>
      <c r="Q2388">
        <v>40</v>
      </c>
      <c r="R2388">
        <v>40</v>
      </c>
      <c r="S2388">
        <v>40</v>
      </c>
      <c r="T2388">
        <v>30</v>
      </c>
      <c r="U2388">
        <v>40</v>
      </c>
      <c r="V2388">
        <v>40</v>
      </c>
      <c r="W2388">
        <v>40</v>
      </c>
      <c r="X2388">
        <v>40</v>
      </c>
      <c r="Y2388" s="145">
        <v>40</v>
      </c>
      <c r="Z2388">
        <v>40</v>
      </c>
      <c r="AA2388">
        <v>40</v>
      </c>
    </row>
    <row r="2389" spans="1:27" x14ac:dyDescent="0.2">
      <c r="A2389" s="89">
        <f>VLOOKUP(C2389,TabellenBDFS!$B$4:$C$2717,2,FALSE)</f>
        <v>328</v>
      </c>
      <c r="B2389" t="str">
        <f t="shared" si="40"/>
        <v>3286</v>
      </c>
      <c r="C2389" t="s">
        <v>339</v>
      </c>
      <c r="D2389">
        <v>6</v>
      </c>
      <c r="E2389">
        <v>140</v>
      </c>
      <c r="F2389">
        <v>140</v>
      </c>
      <c r="G2389">
        <v>140</v>
      </c>
      <c r="H2389">
        <v>140</v>
      </c>
      <c r="I2389">
        <v>130</v>
      </c>
      <c r="J2389">
        <v>130</v>
      </c>
      <c r="K2389">
        <v>130</v>
      </c>
      <c r="L2389">
        <v>140</v>
      </c>
      <c r="M2389">
        <v>140</v>
      </c>
      <c r="N2389">
        <v>140</v>
      </c>
      <c r="O2389">
        <v>130</v>
      </c>
      <c r="P2389">
        <v>130</v>
      </c>
      <c r="Q2389">
        <v>140</v>
      </c>
      <c r="R2389">
        <v>130</v>
      </c>
      <c r="S2389">
        <v>140</v>
      </c>
      <c r="T2389">
        <v>140</v>
      </c>
      <c r="U2389">
        <v>140</v>
      </c>
      <c r="V2389">
        <v>140</v>
      </c>
      <c r="W2389">
        <v>140</v>
      </c>
      <c r="X2389">
        <v>140</v>
      </c>
      <c r="Y2389" s="145">
        <v>130</v>
      </c>
      <c r="Z2389">
        <v>110</v>
      </c>
      <c r="AA2389">
        <v>120</v>
      </c>
    </row>
    <row r="2390" spans="1:27" x14ac:dyDescent="0.2">
      <c r="A2390" s="89">
        <f>VLOOKUP(C2390,TabellenBDFS!$B$4:$C$2717,2,FALSE)</f>
        <v>328</v>
      </c>
      <c r="B2390" t="str">
        <f t="shared" si="40"/>
        <v>3287</v>
      </c>
      <c r="C2390" t="s">
        <v>339</v>
      </c>
      <c r="D2390">
        <v>7</v>
      </c>
      <c r="E2390">
        <v>140</v>
      </c>
      <c r="F2390">
        <v>130</v>
      </c>
      <c r="G2390">
        <v>140</v>
      </c>
      <c r="H2390">
        <v>140</v>
      </c>
      <c r="I2390">
        <v>130</v>
      </c>
      <c r="J2390">
        <v>130</v>
      </c>
      <c r="K2390">
        <v>150</v>
      </c>
      <c r="L2390">
        <v>160</v>
      </c>
      <c r="M2390">
        <v>170</v>
      </c>
      <c r="N2390">
        <v>170</v>
      </c>
      <c r="O2390">
        <v>190</v>
      </c>
      <c r="P2390">
        <v>200</v>
      </c>
      <c r="Q2390">
        <v>210</v>
      </c>
      <c r="R2390">
        <v>180</v>
      </c>
      <c r="S2390">
        <v>190</v>
      </c>
      <c r="T2390">
        <v>220</v>
      </c>
      <c r="U2390">
        <v>240</v>
      </c>
      <c r="V2390">
        <v>320</v>
      </c>
      <c r="W2390">
        <v>280</v>
      </c>
      <c r="X2390">
        <v>260</v>
      </c>
      <c r="Y2390" s="145">
        <v>270</v>
      </c>
      <c r="Z2390">
        <v>270</v>
      </c>
      <c r="AA2390">
        <v>280</v>
      </c>
    </row>
    <row r="2391" spans="1:27" x14ac:dyDescent="0.2">
      <c r="A2391" s="89">
        <f>VLOOKUP(C2391,TabellenBDFS!$B$4:$C$2717,2,FALSE)</f>
        <v>329</v>
      </c>
      <c r="B2391" t="str">
        <f t="shared" si="40"/>
        <v>3291</v>
      </c>
      <c r="C2391" t="s">
        <v>340</v>
      </c>
      <c r="D2391">
        <v>1</v>
      </c>
      <c r="E2391">
        <v>200</v>
      </c>
      <c r="F2391">
        <v>170</v>
      </c>
      <c r="G2391">
        <v>170</v>
      </c>
      <c r="H2391">
        <v>170</v>
      </c>
      <c r="I2391">
        <v>170</v>
      </c>
      <c r="J2391">
        <v>170</v>
      </c>
      <c r="K2391">
        <v>190</v>
      </c>
      <c r="L2391">
        <v>200</v>
      </c>
      <c r="M2391">
        <v>190</v>
      </c>
      <c r="N2391">
        <v>200</v>
      </c>
      <c r="O2391">
        <v>210</v>
      </c>
      <c r="P2391">
        <v>210</v>
      </c>
      <c r="Q2391">
        <v>200</v>
      </c>
      <c r="R2391">
        <v>190</v>
      </c>
      <c r="S2391">
        <v>200</v>
      </c>
      <c r="T2391">
        <v>200</v>
      </c>
      <c r="U2391">
        <v>190</v>
      </c>
      <c r="V2391">
        <v>200</v>
      </c>
      <c r="W2391">
        <v>200</v>
      </c>
      <c r="X2391">
        <v>210</v>
      </c>
      <c r="Y2391" s="145">
        <v>200</v>
      </c>
      <c r="Z2391">
        <v>220</v>
      </c>
      <c r="AA2391">
        <v>220</v>
      </c>
    </row>
    <row r="2392" spans="1:27" x14ac:dyDescent="0.2">
      <c r="A2392" s="89">
        <f>VLOOKUP(C2392,TabellenBDFS!$B$4:$C$2717,2,FALSE)</f>
        <v>329</v>
      </c>
      <c r="B2392" t="str">
        <f t="shared" si="40"/>
        <v>3292</v>
      </c>
      <c r="C2392" t="s">
        <v>340</v>
      </c>
      <c r="D2392">
        <v>2</v>
      </c>
      <c r="E2392">
        <v>70</v>
      </c>
      <c r="F2392">
        <v>60</v>
      </c>
      <c r="G2392">
        <v>50</v>
      </c>
      <c r="H2392">
        <v>50</v>
      </c>
      <c r="I2392">
        <v>50</v>
      </c>
      <c r="J2392">
        <v>50</v>
      </c>
      <c r="K2392">
        <v>50</v>
      </c>
      <c r="L2392">
        <v>40</v>
      </c>
      <c r="M2392">
        <v>40</v>
      </c>
      <c r="N2392">
        <v>40</v>
      </c>
      <c r="O2392">
        <v>40</v>
      </c>
      <c r="P2392">
        <v>30</v>
      </c>
      <c r="Q2392">
        <v>30</v>
      </c>
      <c r="R2392">
        <v>30</v>
      </c>
      <c r="S2392">
        <v>30</v>
      </c>
      <c r="T2392">
        <v>30</v>
      </c>
      <c r="U2392">
        <v>30</v>
      </c>
      <c r="V2392">
        <v>30</v>
      </c>
      <c r="W2392">
        <v>30</v>
      </c>
      <c r="X2392">
        <v>30</v>
      </c>
      <c r="Y2392" s="145">
        <v>30</v>
      </c>
      <c r="Z2392">
        <v>30</v>
      </c>
      <c r="AA2392">
        <v>30</v>
      </c>
    </row>
    <row r="2393" spans="1:27" x14ac:dyDescent="0.2">
      <c r="A2393" s="89">
        <f>VLOOKUP(C2393,TabellenBDFS!$B$4:$C$2717,2,FALSE)</f>
        <v>329</v>
      </c>
      <c r="B2393" t="str">
        <f t="shared" si="40"/>
        <v>3293</v>
      </c>
      <c r="C2393" t="s">
        <v>340</v>
      </c>
      <c r="D2393">
        <v>3</v>
      </c>
      <c r="E2393">
        <v>0</v>
      </c>
      <c r="F2393">
        <v>0</v>
      </c>
      <c r="G2393">
        <v>0</v>
      </c>
      <c r="H2393">
        <v>0</v>
      </c>
      <c r="I2393">
        <v>0</v>
      </c>
      <c r="J2393">
        <v>10</v>
      </c>
      <c r="K2393">
        <v>20</v>
      </c>
      <c r="L2393">
        <v>20</v>
      </c>
      <c r="M2393">
        <v>20</v>
      </c>
      <c r="N2393">
        <v>20</v>
      </c>
      <c r="O2393">
        <v>20</v>
      </c>
      <c r="P2393">
        <v>20</v>
      </c>
      <c r="Q2393">
        <v>20</v>
      </c>
      <c r="R2393">
        <v>20</v>
      </c>
      <c r="S2393">
        <v>20</v>
      </c>
      <c r="T2393">
        <v>20</v>
      </c>
      <c r="U2393">
        <v>20</v>
      </c>
      <c r="V2393">
        <v>30</v>
      </c>
      <c r="W2393">
        <v>30</v>
      </c>
      <c r="X2393">
        <v>30</v>
      </c>
      <c r="Y2393" s="145">
        <v>30</v>
      </c>
      <c r="Z2393">
        <v>40</v>
      </c>
      <c r="AA2393">
        <v>40</v>
      </c>
    </row>
    <row r="2394" spans="1:27" x14ac:dyDescent="0.2">
      <c r="A2394" s="89">
        <f>VLOOKUP(C2394,TabellenBDFS!$B$4:$C$2717,2,FALSE)</f>
        <v>329</v>
      </c>
      <c r="B2394" t="str">
        <f t="shared" si="40"/>
        <v>3294</v>
      </c>
      <c r="C2394" t="s">
        <v>340</v>
      </c>
      <c r="D2394">
        <v>4</v>
      </c>
      <c r="E2394">
        <v>0</v>
      </c>
      <c r="F2394">
        <v>0</v>
      </c>
      <c r="G2394">
        <v>0</v>
      </c>
      <c r="H2394">
        <v>0</v>
      </c>
      <c r="I2394">
        <v>0</v>
      </c>
      <c r="J2394">
        <v>0</v>
      </c>
      <c r="K2394">
        <v>10</v>
      </c>
      <c r="L2394">
        <v>10</v>
      </c>
      <c r="M2394">
        <v>10</v>
      </c>
      <c r="N2394">
        <v>10</v>
      </c>
      <c r="O2394">
        <v>10</v>
      </c>
      <c r="P2394">
        <v>10</v>
      </c>
      <c r="Q2394">
        <v>10</v>
      </c>
      <c r="R2394">
        <v>10</v>
      </c>
      <c r="S2394">
        <v>10</v>
      </c>
      <c r="T2394">
        <v>10</v>
      </c>
      <c r="U2394">
        <v>10</v>
      </c>
      <c r="V2394">
        <v>10</v>
      </c>
      <c r="W2394">
        <v>20</v>
      </c>
      <c r="X2394">
        <v>20</v>
      </c>
      <c r="Y2394" s="145">
        <v>20</v>
      </c>
      <c r="Z2394">
        <v>20</v>
      </c>
      <c r="AA2394">
        <v>20</v>
      </c>
    </row>
    <row r="2395" spans="1:27" x14ac:dyDescent="0.2">
      <c r="A2395" s="89">
        <f>VLOOKUP(C2395,TabellenBDFS!$B$4:$C$2717,2,FALSE)</f>
        <v>329</v>
      </c>
      <c r="B2395" t="str">
        <f t="shared" si="40"/>
        <v>3295</v>
      </c>
      <c r="C2395" t="s">
        <v>340</v>
      </c>
      <c r="D2395">
        <v>5</v>
      </c>
      <c r="E2395">
        <v>0</v>
      </c>
      <c r="F2395">
        <v>0</v>
      </c>
      <c r="G2395">
        <v>0</v>
      </c>
      <c r="H2395">
        <v>0</v>
      </c>
      <c r="I2395">
        <v>0</v>
      </c>
      <c r="J2395">
        <v>0</v>
      </c>
      <c r="K2395">
        <v>0</v>
      </c>
      <c r="L2395">
        <v>0</v>
      </c>
      <c r="M2395">
        <v>0</v>
      </c>
      <c r="N2395">
        <v>0</v>
      </c>
      <c r="O2395">
        <v>0</v>
      </c>
      <c r="P2395">
        <v>0</v>
      </c>
      <c r="Q2395">
        <v>0</v>
      </c>
      <c r="R2395">
        <v>0</v>
      </c>
      <c r="S2395">
        <v>0</v>
      </c>
      <c r="T2395">
        <v>0</v>
      </c>
      <c r="U2395">
        <v>0</v>
      </c>
      <c r="V2395">
        <v>0</v>
      </c>
      <c r="W2395">
        <v>0</v>
      </c>
      <c r="X2395">
        <v>0</v>
      </c>
      <c r="Y2395" s="145">
        <v>0</v>
      </c>
      <c r="Z2395">
        <v>0</v>
      </c>
      <c r="AA2395">
        <v>0</v>
      </c>
    </row>
    <row r="2396" spans="1:27" x14ac:dyDescent="0.2">
      <c r="A2396" s="89">
        <f>VLOOKUP(C2396,TabellenBDFS!$B$4:$C$2717,2,FALSE)</f>
        <v>329</v>
      </c>
      <c r="B2396" t="str">
        <f t="shared" si="40"/>
        <v>3296</v>
      </c>
      <c r="C2396" t="s">
        <v>340</v>
      </c>
      <c r="D2396">
        <v>6</v>
      </c>
      <c r="E2396">
        <v>80</v>
      </c>
      <c r="F2396">
        <v>70</v>
      </c>
      <c r="G2396">
        <v>70</v>
      </c>
      <c r="H2396">
        <v>70</v>
      </c>
      <c r="I2396">
        <v>70</v>
      </c>
      <c r="J2396">
        <v>70</v>
      </c>
      <c r="K2396">
        <v>70</v>
      </c>
      <c r="L2396">
        <v>80</v>
      </c>
      <c r="M2396">
        <v>80</v>
      </c>
      <c r="N2396">
        <v>80</v>
      </c>
      <c r="O2396">
        <v>80</v>
      </c>
      <c r="P2396">
        <v>80</v>
      </c>
      <c r="Q2396">
        <v>80</v>
      </c>
      <c r="R2396">
        <v>70</v>
      </c>
      <c r="S2396">
        <v>70</v>
      </c>
      <c r="T2396">
        <v>70</v>
      </c>
      <c r="U2396">
        <v>70</v>
      </c>
      <c r="V2396">
        <v>70</v>
      </c>
      <c r="W2396">
        <v>70</v>
      </c>
      <c r="X2396">
        <v>80</v>
      </c>
      <c r="Y2396" s="145">
        <v>70</v>
      </c>
      <c r="Z2396">
        <v>70</v>
      </c>
      <c r="AA2396">
        <v>70</v>
      </c>
    </row>
    <row r="2397" spans="1:27" x14ac:dyDescent="0.2">
      <c r="A2397" s="89">
        <f>VLOOKUP(C2397,TabellenBDFS!$B$4:$C$2717,2,FALSE)</f>
        <v>329</v>
      </c>
      <c r="B2397" t="str">
        <f t="shared" si="40"/>
        <v>3297</v>
      </c>
      <c r="C2397" t="s">
        <v>340</v>
      </c>
      <c r="D2397">
        <v>7</v>
      </c>
      <c r="E2397">
        <v>50</v>
      </c>
      <c r="F2397">
        <v>40</v>
      </c>
      <c r="G2397">
        <v>40</v>
      </c>
      <c r="H2397">
        <v>50</v>
      </c>
      <c r="I2397">
        <v>40</v>
      </c>
      <c r="J2397">
        <v>40</v>
      </c>
      <c r="K2397">
        <v>40</v>
      </c>
      <c r="L2397">
        <v>50</v>
      </c>
      <c r="M2397">
        <v>50</v>
      </c>
      <c r="N2397">
        <v>50</v>
      </c>
      <c r="O2397">
        <v>70</v>
      </c>
      <c r="P2397">
        <v>60</v>
      </c>
      <c r="Q2397">
        <v>60</v>
      </c>
      <c r="R2397">
        <v>60</v>
      </c>
      <c r="S2397">
        <v>60</v>
      </c>
      <c r="T2397">
        <v>60</v>
      </c>
      <c r="U2397">
        <v>50</v>
      </c>
      <c r="V2397">
        <v>60</v>
      </c>
      <c r="W2397">
        <v>50</v>
      </c>
      <c r="X2397">
        <v>60</v>
      </c>
      <c r="Y2397" s="145">
        <v>60</v>
      </c>
      <c r="Z2397">
        <v>70</v>
      </c>
      <c r="AA2397">
        <v>70</v>
      </c>
    </row>
    <row r="2398" spans="1:27" x14ac:dyDescent="0.2">
      <c r="A2398" s="89">
        <f>VLOOKUP(C2398,TabellenBDFS!$B$4:$C$2717,2,FALSE)</f>
        <v>330</v>
      </c>
      <c r="B2398" t="str">
        <f t="shared" si="40"/>
        <v>3301</v>
      </c>
      <c r="C2398" t="s">
        <v>341</v>
      </c>
      <c r="D2398">
        <v>1</v>
      </c>
      <c r="E2398">
        <v>1940</v>
      </c>
      <c r="F2398">
        <v>1910</v>
      </c>
      <c r="G2398">
        <v>1930</v>
      </c>
      <c r="H2398">
        <v>2000</v>
      </c>
      <c r="I2398">
        <v>1960</v>
      </c>
      <c r="J2398">
        <v>1910</v>
      </c>
      <c r="K2398">
        <v>1910</v>
      </c>
      <c r="L2398">
        <v>1900</v>
      </c>
      <c r="M2398">
        <v>1880</v>
      </c>
      <c r="N2398">
        <v>1880</v>
      </c>
      <c r="O2398">
        <v>1800</v>
      </c>
      <c r="P2398">
        <v>1850</v>
      </c>
      <c r="Q2398">
        <v>1810</v>
      </c>
      <c r="R2398">
        <v>1870</v>
      </c>
      <c r="S2398">
        <v>1940</v>
      </c>
      <c r="T2398">
        <v>2000</v>
      </c>
      <c r="U2398">
        <v>2040</v>
      </c>
      <c r="V2398">
        <v>2150</v>
      </c>
      <c r="W2398">
        <v>2110</v>
      </c>
      <c r="X2398">
        <v>2190</v>
      </c>
      <c r="Y2398" s="145">
        <v>2280</v>
      </c>
      <c r="Z2398">
        <v>2330</v>
      </c>
      <c r="AA2398">
        <v>2320</v>
      </c>
    </row>
    <row r="2399" spans="1:27" x14ac:dyDescent="0.2">
      <c r="A2399" s="89">
        <f>VLOOKUP(C2399,TabellenBDFS!$B$4:$C$2717,2,FALSE)</f>
        <v>330</v>
      </c>
      <c r="B2399" t="str">
        <f t="shared" si="40"/>
        <v>3302</v>
      </c>
      <c r="C2399" t="s">
        <v>341</v>
      </c>
      <c r="D2399">
        <v>2</v>
      </c>
      <c r="E2399">
        <v>540</v>
      </c>
      <c r="F2399">
        <v>530</v>
      </c>
      <c r="G2399">
        <v>530</v>
      </c>
      <c r="H2399">
        <v>540</v>
      </c>
      <c r="I2399">
        <v>530</v>
      </c>
      <c r="J2399">
        <v>510</v>
      </c>
      <c r="K2399">
        <v>500</v>
      </c>
      <c r="L2399">
        <v>490</v>
      </c>
      <c r="M2399">
        <v>480</v>
      </c>
      <c r="N2399">
        <v>470</v>
      </c>
      <c r="O2399">
        <v>450</v>
      </c>
      <c r="P2399">
        <v>450</v>
      </c>
      <c r="Q2399">
        <v>440</v>
      </c>
      <c r="R2399">
        <v>430</v>
      </c>
      <c r="S2399">
        <v>410</v>
      </c>
      <c r="T2399">
        <v>410</v>
      </c>
      <c r="U2399">
        <v>400</v>
      </c>
      <c r="V2399">
        <v>380</v>
      </c>
      <c r="W2399">
        <v>330</v>
      </c>
      <c r="X2399">
        <v>330</v>
      </c>
      <c r="Y2399" s="145">
        <v>320</v>
      </c>
      <c r="Z2399">
        <v>320</v>
      </c>
      <c r="AA2399">
        <v>300</v>
      </c>
    </row>
    <row r="2400" spans="1:27" x14ac:dyDescent="0.2">
      <c r="A2400" s="89">
        <f>VLOOKUP(C2400,TabellenBDFS!$B$4:$C$2717,2,FALSE)</f>
        <v>330</v>
      </c>
      <c r="B2400" t="str">
        <f t="shared" si="40"/>
        <v>3303</v>
      </c>
      <c r="C2400" t="s">
        <v>341</v>
      </c>
      <c r="D2400">
        <v>3</v>
      </c>
      <c r="E2400">
        <v>0</v>
      </c>
      <c r="F2400">
        <v>20</v>
      </c>
      <c r="G2400">
        <v>40</v>
      </c>
      <c r="H2400">
        <v>50</v>
      </c>
      <c r="I2400">
        <v>70</v>
      </c>
      <c r="J2400">
        <v>70</v>
      </c>
      <c r="K2400">
        <v>90</v>
      </c>
      <c r="L2400">
        <v>110</v>
      </c>
      <c r="M2400">
        <v>130</v>
      </c>
      <c r="N2400">
        <v>150</v>
      </c>
      <c r="O2400">
        <v>150</v>
      </c>
      <c r="P2400">
        <v>160</v>
      </c>
      <c r="Q2400">
        <v>160</v>
      </c>
      <c r="R2400">
        <v>160</v>
      </c>
      <c r="S2400">
        <v>170</v>
      </c>
      <c r="T2400">
        <v>190</v>
      </c>
      <c r="U2400">
        <v>240</v>
      </c>
      <c r="V2400">
        <v>310</v>
      </c>
      <c r="W2400">
        <v>340</v>
      </c>
      <c r="X2400">
        <v>400</v>
      </c>
      <c r="Y2400" s="145">
        <v>440</v>
      </c>
      <c r="Z2400">
        <v>480</v>
      </c>
      <c r="AA2400">
        <v>510</v>
      </c>
    </row>
    <row r="2401" spans="1:27" x14ac:dyDescent="0.2">
      <c r="A2401" s="89">
        <f>VLOOKUP(C2401,TabellenBDFS!$B$4:$C$2717,2,FALSE)</f>
        <v>330</v>
      </c>
      <c r="B2401" t="str">
        <f t="shared" si="40"/>
        <v>3304</v>
      </c>
      <c r="C2401" t="s">
        <v>341</v>
      </c>
      <c r="D2401">
        <v>4</v>
      </c>
      <c r="E2401">
        <v>0</v>
      </c>
      <c r="F2401">
        <v>0</v>
      </c>
      <c r="G2401">
        <v>10</v>
      </c>
      <c r="H2401">
        <v>10</v>
      </c>
      <c r="I2401">
        <v>10</v>
      </c>
      <c r="J2401">
        <v>10</v>
      </c>
      <c r="K2401">
        <v>0</v>
      </c>
      <c r="L2401">
        <v>40</v>
      </c>
      <c r="M2401">
        <v>30</v>
      </c>
      <c r="N2401">
        <v>30</v>
      </c>
      <c r="O2401">
        <v>20</v>
      </c>
      <c r="P2401">
        <v>30</v>
      </c>
      <c r="Q2401">
        <v>30</v>
      </c>
      <c r="R2401">
        <v>30</v>
      </c>
      <c r="S2401">
        <v>30</v>
      </c>
      <c r="T2401">
        <v>40</v>
      </c>
      <c r="U2401">
        <v>50</v>
      </c>
      <c r="V2401">
        <v>70</v>
      </c>
      <c r="W2401">
        <v>120</v>
      </c>
      <c r="X2401">
        <v>110</v>
      </c>
      <c r="Y2401" s="145">
        <v>140</v>
      </c>
      <c r="Z2401">
        <v>170</v>
      </c>
      <c r="AA2401">
        <v>200</v>
      </c>
    </row>
    <row r="2402" spans="1:27" x14ac:dyDescent="0.2">
      <c r="A2402" s="89">
        <f>VLOOKUP(C2402,TabellenBDFS!$B$4:$C$2717,2,FALSE)</f>
        <v>330</v>
      </c>
      <c r="B2402" t="str">
        <f t="shared" si="40"/>
        <v>3305</v>
      </c>
      <c r="C2402" t="s">
        <v>341</v>
      </c>
      <c r="D2402">
        <v>5</v>
      </c>
      <c r="E2402">
        <v>60</v>
      </c>
      <c r="F2402">
        <v>60</v>
      </c>
      <c r="G2402">
        <v>50</v>
      </c>
      <c r="H2402">
        <v>80</v>
      </c>
      <c r="I2402">
        <v>70</v>
      </c>
      <c r="J2402">
        <v>60</v>
      </c>
      <c r="K2402">
        <v>60</v>
      </c>
      <c r="L2402">
        <v>30</v>
      </c>
      <c r="M2402">
        <v>30</v>
      </c>
      <c r="N2402">
        <v>30</v>
      </c>
      <c r="O2402">
        <v>30</v>
      </c>
      <c r="P2402">
        <v>20</v>
      </c>
      <c r="Q2402">
        <v>20</v>
      </c>
      <c r="R2402">
        <v>20</v>
      </c>
      <c r="S2402">
        <v>20</v>
      </c>
      <c r="T2402">
        <v>20</v>
      </c>
      <c r="U2402">
        <v>20</v>
      </c>
      <c r="V2402">
        <v>20</v>
      </c>
      <c r="W2402">
        <v>20</v>
      </c>
      <c r="X2402">
        <v>20</v>
      </c>
      <c r="Y2402" s="145">
        <v>10</v>
      </c>
      <c r="Z2402">
        <v>10</v>
      </c>
      <c r="AA2402">
        <v>0</v>
      </c>
    </row>
    <row r="2403" spans="1:27" x14ac:dyDescent="0.2">
      <c r="A2403" s="89">
        <f>VLOOKUP(C2403,TabellenBDFS!$B$4:$C$2717,2,FALSE)</f>
        <v>330</v>
      </c>
      <c r="B2403" t="str">
        <f t="shared" si="40"/>
        <v>3306</v>
      </c>
      <c r="C2403" t="s">
        <v>341</v>
      </c>
      <c r="D2403">
        <v>6</v>
      </c>
      <c r="E2403">
        <v>560</v>
      </c>
      <c r="F2403">
        <v>560</v>
      </c>
      <c r="G2403">
        <v>560</v>
      </c>
      <c r="H2403">
        <v>570</v>
      </c>
      <c r="I2403">
        <v>580</v>
      </c>
      <c r="J2403">
        <v>570</v>
      </c>
      <c r="K2403">
        <v>570</v>
      </c>
      <c r="L2403">
        <v>580</v>
      </c>
      <c r="M2403">
        <v>570</v>
      </c>
      <c r="N2403">
        <v>590</v>
      </c>
      <c r="O2403">
        <v>560</v>
      </c>
      <c r="P2403">
        <v>570</v>
      </c>
      <c r="Q2403">
        <v>590</v>
      </c>
      <c r="R2403">
        <v>630</v>
      </c>
      <c r="S2403">
        <v>660</v>
      </c>
      <c r="T2403">
        <v>670</v>
      </c>
      <c r="U2403">
        <v>670</v>
      </c>
      <c r="V2403">
        <v>680</v>
      </c>
      <c r="W2403">
        <v>640</v>
      </c>
      <c r="X2403">
        <v>640</v>
      </c>
      <c r="Y2403" s="145">
        <v>650</v>
      </c>
      <c r="Z2403">
        <v>640</v>
      </c>
      <c r="AA2403">
        <v>640</v>
      </c>
    </row>
    <row r="2404" spans="1:27" x14ac:dyDescent="0.2">
      <c r="A2404" s="89">
        <f>VLOOKUP(C2404,TabellenBDFS!$B$4:$C$2717,2,FALSE)</f>
        <v>330</v>
      </c>
      <c r="B2404" t="str">
        <f t="shared" si="40"/>
        <v>3307</v>
      </c>
      <c r="C2404" t="s">
        <v>341</v>
      </c>
      <c r="D2404">
        <v>7</v>
      </c>
      <c r="E2404">
        <v>780</v>
      </c>
      <c r="F2404">
        <v>750</v>
      </c>
      <c r="G2404">
        <v>750</v>
      </c>
      <c r="H2404">
        <v>750</v>
      </c>
      <c r="I2404">
        <v>710</v>
      </c>
      <c r="J2404">
        <v>680</v>
      </c>
      <c r="K2404">
        <v>680</v>
      </c>
      <c r="L2404">
        <v>650</v>
      </c>
      <c r="M2404">
        <v>640</v>
      </c>
      <c r="N2404">
        <v>620</v>
      </c>
      <c r="O2404">
        <v>590</v>
      </c>
      <c r="P2404">
        <v>620</v>
      </c>
      <c r="Q2404">
        <v>580</v>
      </c>
      <c r="R2404">
        <v>610</v>
      </c>
      <c r="S2404">
        <v>650</v>
      </c>
      <c r="T2404">
        <v>670</v>
      </c>
      <c r="U2404">
        <v>660</v>
      </c>
      <c r="V2404">
        <v>690</v>
      </c>
      <c r="W2404">
        <v>660</v>
      </c>
      <c r="X2404">
        <v>690</v>
      </c>
      <c r="Y2404" s="145">
        <v>720</v>
      </c>
      <c r="Z2404">
        <v>710</v>
      </c>
      <c r="AA2404">
        <v>670</v>
      </c>
    </row>
    <row r="2405" spans="1:27" x14ac:dyDescent="0.2">
      <c r="A2405" s="89" t="e">
        <f>VLOOKUP(C2405,TabellenBDFS!$B$4:$C$2717,2,FALSE)</f>
        <v>#N/A</v>
      </c>
      <c r="B2405" t="e">
        <f t="shared" si="40"/>
        <v>#N/A</v>
      </c>
      <c r="C2405" t="s">
        <v>342</v>
      </c>
      <c r="D2405">
        <v>1</v>
      </c>
      <c r="E2405">
        <v>170</v>
      </c>
      <c r="F2405">
        <v>180</v>
      </c>
      <c r="G2405">
        <v>170</v>
      </c>
      <c r="H2405">
        <v>190</v>
      </c>
      <c r="I2405">
        <v>190</v>
      </c>
      <c r="J2405">
        <v>190</v>
      </c>
      <c r="K2405">
        <v>200</v>
      </c>
      <c r="L2405">
        <v>190</v>
      </c>
      <c r="M2405">
        <v>210</v>
      </c>
      <c r="N2405">
        <v>210</v>
      </c>
      <c r="O2405">
        <v>200</v>
      </c>
      <c r="P2405">
        <v>210</v>
      </c>
      <c r="Q2405">
        <v>210</v>
      </c>
      <c r="R2405">
        <v>200</v>
      </c>
      <c r="S2405">
        <v>210</v>
      </c>
      <c r="T2405">
        <v>200</v>
      </c>
      <c r="U2405">
        <v>190</v>
      </c>
      <c r="V2405">
        <v>190</v>
      </c>
      <c r="W2405">
        <v>200</v>
      </c>
      <c r="X2405">
        <v>190</v>
      </c>
      <c r="Y2405" s="145" t="e">
        <v>#N/A</v>
      </c>
      <c r="Z2405" t="e">
        <v>#N/A</v>
      </c>
      <c r="AA2405" t="e">
        <v>#N/A</v>
      </c>
    </row>
    <row r="2406" spans="1:27" x14ac:dyDescent="0.2">
      <c r="A2406" s="89" t="e">
        <f>VLOOKUP(C2406,TabellenBDFS!$B$4:$C$2717,2,FALSE)</f>
        <v>#N/A</v>
      </c>
      <c r="B2406" t="e">
        <f t="shared" si="40"/>
        <v>#N/A</v>
      </c>
      <c r="C2406" t="s">
        <v>342</v>
      </c>
      <c r="D2406">
        <v>2</v>
      </c>
      <c r="E2406">
        <v>40</v>
      </c>
      <c r="F2406">
        <v>40</v>
      </c>
      <c r="G2406">
        <v>40</v>
      </c>
      <c r="H2406">
        <v>40</v>
      </c>
      <c r="I2406">
        <v>40</v>
      </c>
      <c r="J2406">
        <v>40</v>
      </c>
      <c r="K2406">
        <v>40</v>
      </c>
      <c r="L2406">
        <v>40</v>
      </c>
      <c r="M2406">
        <v>40</v>
      </c>
      <c r="N2406">
        <v>40</v>
      </c>
      <c r="O2406">
        <v>40</v>
      </c>
      <c r="P2406">
        <v>40</v>
      </c>
      <c r="Q2406">
        <v>40</v>
      </c>
      <c r="R2406">
        <v>30</v>
      </c>
      <c r="S2406">
        <v>30</v>
      </c>
      <c r="T2406">
        <v>30</v>
      </c>
      <c r="U2406">
        <v>30</v>
      </c>
      <c r="V2406">
        <v>30</v>
      </c>
      <c r="W2406">
        <v>30</v>
      </c>
      <c r="X2406">
        <v>30</v>
      </c>
      <c r="Y2406" s="145" t="e">
        <v>#N/A</v>
      </c>
      <c r="Z2406" t="e">
        <v>#N/A</v>
      </c>
      <c r="AA2406" t="e">
        <v>#N/A</v>
      </c>
    </row>
    <row r="2407" spans="1:27" x14ac:dyDescent="0.2">
      <c r="A2407" s="89" t="e">
        <f>VLOOKUP(C2407,TabellenBDFS!$B$4:$C$2717,2,FALSE)</f>
        <v>#N/A</v>
      </c>
      <c r="B2407" t="e">
        <f t="shared" si="40"/>
        <v>#N/A</v>
      </c>
      <c r="C2407" t="s">
        <v>342</v>
      </c>
      <c r="D2407">
        <v>3</v>
      </c>
      <c r="E2407">
        <v>0</v>
      </c>
      <c r="F2407">
        <v>0</v>
      </c>
      <c r="G2407">
        <v>0</v>
      </c>
      <c r="H2407">
        <v>0</v>
      </c>
      <c r="I2407">
        <v>10</v>
      </c>
      <c r="J2407">
        <v>10</v>
      </c>
      <c r="K2407">
        <v>10</v>
      </c>
      <c r="L2407">
        <v>10</v>
      </c>
      <c r="M2407">
        <v>10</v>
      </c>
      <c r="N2407">
        <v>20</v>
      </c>
      <c r="O2407">
        <v>10</v>
      </c>
      <c r="P2407">
        <v>20</v>
      </c>
      <c r="Q2407">
        <v>20</v>
      </c>
      <c r="R2407">
        <v>20</v>
      </c>
      <c r="S2407">
        <v>20</v>
      </c>
      <c r="T2407">
        <v>20</v>
      </c>
      <c r="U2407">
        <v>20</v>
      </c>
      <c r="V2407">
        <v>20</v>
      </c>
      <c r="W2407">
        <v>20</v>
      </c>
      <c r="X2407">
        <v>20</v>
      </c>
      <c r="Y2407" s="145" t="e">
        <v>#N/A</v>
      </c>
      <c r="Z2407" t="e">
        <v>#N/A</v>
      </c>
      <c r="AA2407" t="e">
        <v>#N/A</v>
      </c>
    </row>
    <row r="2408" spans="1:27" x14ac:dyDescent="0.2">
      <c r="A2408" s="89" t="e">
        <f>VLOOKUP(C2408,TabellenBDFS!$B$4:$C$2717,2,FALSE)</f>
        <v>#N/A</v>
      </c>
      <c r="B2408" t="e">
        <f t="shared" si="40"/>
        <v>#N/A</v>
      </c>
      <c r="C2408" t="s">
        <v>342</v>
      </c>
      <c r="D2408">
        <v>4</v>
      </c>
      <c r="E2408">
        <v>0</v>
      </c>
      <c r="F2408">
        <v>0</v>
      </c>
      <c r="G2408">
        <v>0</v>
      </c>
      <c r="H2408">
        <v>0</v>
      </c>
      <c r="I2408">
        <v>0</v>
      </c>
      <c r="J2408">
        <v>0</v>
      </c>
      <c r="K2408">
        <v>0</v>
      </c>
      <c r="L2408">
        <v>0</v>
      </c>
      <c r="M2408">
        <v>0</v>
      </c>
      <c r="N2408">
        <v>10</v>
      </c>
      <c r="O2408">
        <v>10</v>
      </c>
      <c r="P2408">
        <v>10</v>
      </c>
      <c r="Q2408">
        <v>10</v>
      </c>
      <c r="R2408">
        <v>10</v>
      </c>
      <c r="S2408">
        <v>10</v>
      </c>
      <c r="T2408">
        <v>10</v>
      </c>
      <c r="U2408">
        <v>10</v>
      </c>
      <c r="V2408">
        <v>10</v>
      </c>
      <c r="W2408">
        <v>10</v>
      </c>
      <c r="X2408">
        <v>10</v>
      </c>
      <c r="Y2408" s="145" t="e">
        <v>#N/A</v>
      </c>
      <c r="Z2408" t="e">
        <v>#N/A</v>
      </c>
      <c r="AA2408" t="e">
        <v>#N/A</v>
      </c>
    </row>
    <row r="2409" spans="1:27" x14ac:dyDescent="0.2">
      <c r="A2409" s="89" t="e">
        <f>VLOOKUP(C2409,TabellenBDFS!$B$4:$C$2717,2,FALSE)</f>
        <v>#N/A</v>
      </c>
      <c r="B2409" t="e">
        <f t="shared" si="40"/>
        <v>#N/A</v>
      </c>
      <c r="C2409" t="s">
        <v>342</v>
      </c>
      <c r="D2409">
        <v>5</v>
      </c>
      <c r="E2409">
        <v>10</v>
      </c>
      <c r="F2409">
        <v>10</v>
      </c>
      <c r="G2409">
        <v>10</v>
      </c>
      <c r="H2409">
        <v>10</v>
      </c>
      <c r="I2409">
        <v>10</v>
      </c>
      <c r="J2409">
        <v>20</v>
      </c>
      <c r="K2409">
        <v>20</v>
      </c>
      <c r="L2409">
        <v>20</v>
      </c>
      <c r="M2409">
        <v>20</v>
      </c>
      <c r="N2409">
        <v>10</v>
      </c>
      <c r="O2409">
        <v>10</v>
      </c>
      <c r="P2409">
        <v>10</v>
      </c>
      <c r="Q2409">
        <v>10</v>
      </c>
      <c r="R2409">
        <v>10</v>
      </c>
      <c r="S2409">
        <v>10</v>
      </c>
      <c r="T2409">
        <v>10</v>
      </c>
      <c r="U2409">
        <v>10</v>
      </c>
      <c r="V2409">
        <v>10</v>
      </c>
      <c r="W2409">
        <v>10</v>
      </c>
      <c r="X2409">
        <v>10</v>
      </c>
      <c r="Y2409" s="145" t="e">
        <v>#N/A</v>
      </c>
      <c r="Z2409" t="e">
        <v>#N/A</v>
      </c>
      <c r="AA2409" t="e">
        <v>#N/A</v>
      </c>
    </row>
    <row r="2410" spans="1:27" x14ac:dyDescent="0.2">
      <c r="A2410" s="89" t="e">
        <f>VLOOKUP(C2410,TabellenBDFS!$B$4:$C$2717,2,FALSE)</f>
        <v>#N/A</v>
      </c>
      <c r="B2410" t="e">
        <f t="shared" si="40"/>
        <v>#N/A</v>
      </c>
      <c r="C2410" t="s">
        <v>342</v>
      </c>
      <c r="D2410">
        <v>6</v>
      </c>
      <c r="E2410">
        <v>70</v>
      </c>
      <c r="F2410">
        <v>70</v>
      </c>
      <c r="G2410">
        <v>70</v>
      </c>
      <c r="H2410">
        <v>70</v>
      </c>
      <c r="I2410">
        <v>70</v>
      </c>
      <c r="J2410">
        <v>70</v>
      </c>
      <c r="K2410">
        <v>70</v>
      </c>
      <c r="L2410">
        <v>70</v>
      </c>
      <c r="M2410">
        <v>70</v>
      </c>
      <c r="N2410">
        <v>70</v>
      </c>
      <c r="O2410">
        <v>70</v>
      </c>
      <c r="P2410">
        <v>80</v>
      </c>
      <c r="Q2410">
        <v>80</v>
      </c>
      <c r="R2410">
        <v>80</v>
      </c>
      <c r="S2410">
        <v>80</v>
      </c>
      <c r="T2410">
        <v>80</v>
      </c>
      <c r="U2410">
        <v>90</v>
      </c>
      <c r="V2410">
        <v>90</v>
      </c>
      <c r="W2410">
        <v>90</v>
      </c>
      <c r="X2410">
        <v>90</v>
      </c>
      <c r="Y2410" s="145" t="e">
        <v>#N/A</v>
      </c>
      <c r="Z2410" t="e">
        <v>#N/A</v>
      </c>
      <c r="AA2410" t="e">
        <v>#N/A</v>
      </c>
    </row>
    <row r="2411" spans="1:27" x14ac:dyDescent="0.2">
      <c r="A2411" s="89" t="e">
        <f>VLOOKUP(C2411,TabellenBDFS!$B$4:$C$2717,2,FALSE)</f>
        <v>#N/A</v>
      </c>
      <c r="B2411" t="e">
        <f t="shared" si="40"/>
        <v>#N/A</v>
      </c>
      <c r="C2411" t="s">
        <v>342</v>
      </c>
      <c r="D2411">
        <v>7</v>
      </c>
      <c r="E2411">
        <v>50</v>
      </c>
      <c r="F2411">
        <v>50</v>
      </c>
      <c r="G2411">
        <v>50</v>
      </c>
      <c r="H2411">
        <v>50</v>
      </c>
      <c r="I2411">
        <v>60</v>
      </c>
      <c r="J2411">
        <v>50</v>
      </c>
      <c r="K2411">
        <v>60</v>
      </c>
      <c r="L2411">
        <v>50</v>
      </c>
      <c r="M2411">
        <v>70</v>
      </c>
      <c r="N2411">
        <v>70</v>
      </c>
      <c r="O2411">
        <v>50</v>
      </c>
      <c r="P2411">
        <v>50</v>
      </c>
      <c r="Q2411">
        <v>50</v>
      </c>
      <c r="R2411">
        <v>40</v>
      </c>
      <c r="S2411">
        <v>50</v>
      </c>
      <c r="T2411">
        <v>50</v>
      </c>
      <c r="U2411">
        <v>40</v>
      </c>
      <c r="V2411">
        <v>40</v>
      </c>
      <c r="W2411">
        <v>40</v>
      </c>
      <c r="X2411">
        <v>40</v>
      </c>
      <c r="Y2411" s="145" t="e">
        <v>#N/A</v>
      </c>
      <c r="Z2411" t="e">
        <v>#N/A</v>
      </c>
      <c r="AA2411" t="e">
        <v>#N/A</v>
      </c>
    </row>
    <row r="2412" spans="1:27" x14ac:dyDescent="0.2">
      <c r="A2412" s="89">
        <f>VLOOKUP(C2412,TabellenBDFS!$B$4:$C$2717,2,FALSE)</f>
        <v>331</v>
      </c>
      <c r="B2412" t="str">
        <f t="shared" si="40"/>
        <v>3311</v>
      </c>
      <c r="C2412" t="s">
        <v>343</v>
      </c>
      <c r="D2412">
        <v>1</v>
      </c>
      <c r="E2412">
        <v>10</v>
      </c>
      <c r="F2412">
        <v>10</v>
      </c>
      <c r="G2412">
        <v>10</v>
      </c>
      <c r="H2412">
        <v>10</v>
      </c>
      <c r="I2412">
        <v>10</v>
      </c>
      <c r="J2412">
        <v>10</v>
      </c>
      <c r="K2412">
        <v>10</v>
      </c>
      <c r="L2412">
        <v>10</v>
      </c>
      <c r="M2412">
        <v>10</v>
      </c>
      <c r="N2412">
        <v>10</v>
      </c>
      <c r="O2412">
        <v>10</v>
      </c>
      <c r="P2412">
        <v>10</v>
      </c>
      <c r="Q2412">
        <v>10</v>
      </c>
      <c r="R2412">
        <v>10</v>
      </c>
      <c r="S2412">
        <v>10</v>
      </c>
      <c r="T2412">
        <v>10</v>
      </c>
      <c r="U2412">
        <v>10</v>
      </c>
      <c r="V2412">
        <v>10</v>
      </c>
      <c r="W2412">
        <v>10</v>
      </c>
      <c r="X2412">
        <v>10</v>
      </c>
      <c r="Y2412" s="145">
        <v>10</v>
      </c>
      <c r="Z2412">
        <v>10</v>
      </c>
      <c r="AA2412">
        <v>10</v>
      </c>
    </row>
    <row r="2413" spans="1:27" x14ac:dyDescent="0.2">
      <c r="A2413" s="89">
        <f>VLOOKUP(C2413,TabellenBDFS!$B$4:$C$2717,2,FALSE)</f>
        <v>331</v>
      </c>
      <c r="B2413" t="str">
        <f t="shared" si="40"/>
        <v>3312</v>
      </c>
      <c r="C2413" t="s">
        <v>343</v>
      </c>
      <c r="D2413">
        <v>2</v>
      </c>
      <c r="E2413">
        <v>0</v>
      </c>
      <c r="F2413">
        <v>0</v>
      </c>
      <c r="G2413">
        <v>0</v>
      </c>
      <c r="H2413">
        <v>0</v>
      </c>
      <c r="I2413">
        <v>0</v>
      </c>
      <c r="J2413">
        <v>0</v>
      </c>
      <c r="K2413">
        <v>0</v>
      </c>
      <c r="L2413">
        <v>0</v>
      </c>
      <c r="M2413">
        <v>0</v>
      </c>
      <c r="N2413">
        <v>0</v>
      </c>
      <c r="O2413">
        <v>0</v>
      </c>
      <c r="P2413">
        <v>0</v>
      </c>
      <c r="Q2413">
        <v>0</v>
      </c>
      <c r="R2413">
        <v>0</v>
      </c>
      <c r="S2413">
        <v>0</v>
      </c>
      <c r="T2413">
        <v>0</v>
      </c>
      <c r="U2413">
        <v>0</v>
      </c>
      <c r="V2413">
        <v>0</v>
      </c>
      <c r="W2413">
        <v>0</v>
      </c>
      <c r="X2413">
        <v>0</v>
      </c>
      <c r="Y2413" s="145">
        <v>0</v>
      </c>
      <c r="Z2413">
        <v>0</v>
      </c>
      <c r="AA2413">
        <v>0</v>
      </c>
    </row>
    <row r="2414" spans="1:27" x14ac:dyDescent="0.2">
      <c r="A2414" s="89">
        <f>VLOOKUP(C2414,TabellenBDFS!$B$4:$C$2717,2,FALSE)</f>
        <v>331</v>
      </c>
      <c r="B2414" t="str">
        <f t="shared" si="40"/>
        <v>3313</v>
      </c>
      <c r="C2414" t="s">
        <v>343</v>
      </c>
      <c r="D2414">
        <v>3</v>
      </c>
      <c r="E2414">
        <v>0</v>
      </c>
      <c r="F2414">
        <v>0</v>
      </c>
      <c r="G2414">
        <v>0</v>
      </c>
      <c r="H2414">
        <v>0</v>
      </c>
      <c r="I2414">
        <v>0</v>
      </c>
      <c r="J2414">
        <v>0</v>
      </c>
      <c r="K2414">
        <v>0</v>
      </c>
      <c r="L2414">
        <v>0</v>
      </c>
      <c r="M2414">
        <v>0</v>
      </c>
      <c r="N2414">
        <v>0</v>
      </c>
      <c r="O2414">
        <v>0</v>
      </c>
      <c r="P2414">
        <v>0</v>
      </c>
      <c r="Q2414">
        <v>0</v>
      </c>
      <c r="R2414">
        <v>0</v>
      </c>
      <c r="S2414">
        <v>0</v>
      </c>
      <c r="T2414">
        <v>0</v>
      </c>
      <c r="U2414">
        <v>0</v>
      </c>
      <c r="V2414">
        <v>0</v>
      </c>
      <c r="W2414">
        <v>0</v>
      </c>
      <c r="X2414">
        <v>0</v>
      </c>
      <c r="Y2414" s="145">
        <v>0</v>
      </c>
      <c r="Z2414">
        <v>0</v>
      </c>
      <c r="AA2414">
        <v>0</v>
      </c>
    </row>
    <row r="2415" spans="1:27" x14ac:dyDescent="0.2">
      <c r="A2415" s="89">
        <f>VLOOKUP(C2415,TabellenBDFS!$B$4:$C$2717,2,FALSE)</f>
        <v>331</v>
      </c>
      <c r="B2415" t="str">
        <f t="shared" si="40"/>
        <v>3314</v>
      </c>
      <c r="C2415" t="s">
        <v>343</v>
      </c>
      <c r="D2415">
        <v>4</v>
      </c>
      <c r="E2415">
        <v>0</v>
      </c>
      <c r="F2415">
        <v>0</v>
      </c>
      <c r="G2415">
        <v>0</v>
      </c>
      <c r="H2415">
        <v>0</v>
      </c>
      <c r="I2415">
        <v>0</v>
      </c>
      <c r="J2415">
        <v>0</v>
      </c>
      <c r="K2415">
        <v>0</v>
      </c>
      <c r="L2415">
        <v>0</v>
      </c>
      <c r="M2415">
        <v>0</v>
      </c>
      <c r="N2415">
        <v>0</v>
      </c>
      <c r="O2415">
        <v>0</v>
      </c>
      <c r="P2415">
        <v>0</v>
      </c>
      <c r="Q2415">
        <v>0</v>
      </c>
      <c r="R2415">
        <v>0</v>
      </c>
      <c r="S2415">
        <v>0</v>
      </c>
      <c r="T2415">
        <v>0</v>
      </c>
      <c r="U2415">
        <v>0</v>
      </c>
      <c r="V2415">
        <v>0</v>
      </c>
      <c r="W2415">
        <v>0</v>
      </c>
      <c r="X2415">
        <v>0</v>
      </c>
      <c r="Y2415" s="145">
        <v>0</v>
      </c>
      <c r="Z2415">
        <v>0</v>
      </c>
      <c r="AA2415">
        <v>0</v>
      </c>
    </row>
    <row r="2416" spans="1:27" x14ac:dyDescent="0.2">
      <c r="A2416" s="89">
        <f>VLOOKUP(C2416,TabellenBDFS!$B$4:$C$2717,2,FALSE)</f>
        <v>331</v>
      </c>
      <c r="B2416" t="str">
        <f t="shared" si="40"/>
        <v>3315</v>
      </c>
      <c r="C2416" t="s">
        <v>343</v>
      </c>
      <c r="D2416">
        <v>5</v>
      </c>
      <c r="E2416">
        <v>0</v>
      </c>
      <c r="F2416">
        <v>0</v>
      </c>
      <c r="G2416">
        <v>0</v>
      </c>
      <c r="H2416">
        <v>0</v>
      </c>
      <c r="I2416">
        <v>0</v>
      </c>
      <c r="J2416">
        <v>0</v>
      </c>
      <c r="K2416">
        <v>0</v>
      </c>
      <c r="L2416">
        <v>0</v>
      </c>
      <c r="M2416">
        <v>0</v>
      </c>
      <c r="N2416">
        <v>0</v>
      </c>
      <c r="O2416">
        <v>0</v>
      </c>
      <c r="P2416">
        <v>0</v>
      </c>
      <c r="Q2416">
        <v>0</v>
      </c>
      <c r="R2416">
        <v>0</v>
      </c>
      <c r="S2416">
        <v>0</v>
      </c>
      <c r="T2416">
        <v>0</v>
      </c>
      <c r="U2416">
        <v>0</v>
      </c>
      <c r="V2416">
        <v>0</v>
      </c>
      <c r="W2416">
        <v>0</v>
      </c>
      <c r="X2416">
        <v>0</v>
      </c>
      <c r="Y2416" s="145">
        <v>0</v>
      </c>
      <c r="Z2416">
        <v>0</v>
      </c>
      <c r="AA2416">
        <v>0</v>
      </c>
    </row>
    <row r="2417" spans="1:27" x14ac:dyDescent="0.2">
      <c r="A2417" s="89">
        <f>VLOOKUP(C2417,TabellenBDFS!$B$4:$C$2717,2,FALSE)</f>
        <v>331</v>
      </c>
      <c r="B2417" t="str">
        <f t="shared" si="40"/>
        <v>3316</v>
      </c>
      <c r="C2417" t="s">
        <v>343</v>
      </c>
      <c r="D2417">
        <v>6</v>
      </c>
      <c r="E2417">
        <v>0</v>
      </c>
      <c r="F2417">
        <v>0</v>
      </c>
      <c r="G2417">
        <v>10</v>
      </c>
      <c r="H2417">
        <v>10</v>
      </c>
      <c r="I2417">
        <v>10</v>
      </c>
      <c r="J2417">
        <v>10</v>
      </c>
      <c r="K2417">
        <v>10</v>
      </c>
      <c r="L2417">
        <v>10</v>
      </c>
      <c r="M2417">
        <v>0</v>
      </c>
      <c r="N2417">
        <v>0</v>
      </c>
      <c r="O2417">
        <v>0</v>
      </c>
      <c r="P2417">
        <v>0</v>
      </c>
      <c r="Q2417">
        <v>0</v>
      </c>
      <c r="R2417">
        <v>0</v>
      </c>
      <c r="S2417">
        <v>0</v>
      </c>
      <c r="T2417">
        <v>0</v>
      </c>
      <c r="U2417">
        <v>0</v>
      </c>
      <c r="V2417">
        <v>0</v>
      </c>
      <c r="W2417">
        <v>0</v>
      </c>
      <c r="X2417">
        <v>0</v>
      </c>
      <c r="Y2417" s="145">
        <v>0</v>
      </c>
      <c r="Z2417">
        <v>0</v>
      </c>
      <c r="AA2417">
        <v>10</v>
      </c>
    </row>
    <row r="2418" spans="1:27" x14ac:dyDescent="0.2">
      <c r="A2418" s="89">
        <f>VLOOKUP(C2418,TabellenBDFS!$B$4:$C$2717,2,FALSE)</f>
        <v>331</v>
      </c>
      <c r="B2418" t="str">
        <f t="shared" si="40"/>
        <v>3317</v>
      </c>
      <c r="C2418" t="s">
        <v>343</v>
      </c>
      <c r="D2418">
        <v>7</v>
      </c>
      <c r="E2418">
        <v>0</v>
      </c>
      <c r="F2418">
        <v>0</v>
      </c>
      <c r="G2418">
        <v>0</v>
      </c>
      <c r="H2418">
        <v>0</v>
      </c>
      <c r="I2418">
        <v>0</v>
      </c>
      <c r="J2418">
        <v>0</v>
      </c>
      <c r="K2418">
        <v>0</v>
      </c>
      <c r="L2418">
        <v>0</v>
      </c>
      <c r="M2418">
        <v>0</v>
      </c>
      <c r="N2418">
        <v>0</v>
      </c>
      <c r="O2418">
        <v>0</v>
      </c>
      <c r="P2418">
        <v>0</v>
      </c>
      <c r="Q2418">
        <v>0</v>
      </c>
      <c r="R2418">
        <v>0</v>
      </c>
      <c r="S2418">
        <v>0</v>
      </c>
      <c r="T2418">
        <v>0</v>
      </c>
      <c r="U2418">
        <v>0</v>
      </c>
      <c r="V2418">
        <v>0</v>
      </c>
      <c r="W2418">
        <v>0</v>
      </c>
      <c r="X2418">
        <v>0</v>
      </c>
      <c r="Y2418" s="145">
        <v>0</v>
      </c>
      <c r="Z2418">
        <v>0</v>
      </c>
      <c r="AA2418">
        <v>0</v>
      </c>
    </row>
    <row r="2419" spans="1:27" x14ac:dyDescent="0.2">
      <c r="A2419" s="89">
        <f>VLOOKUP(C2419,TabellenBDFS!$B$4:$C$2717,2,FALSE)</f>
        <v>332</v>
      </c>
      <c r="B2419" t="str">
        <f t="shared" si="40"/>
        <v>3321</v>
      </c>
      <c r="C2419" t="s">
        <v>344</v>
      </c>
      <c r="D2419">
        <v>1</v>
      </c>
      <c r="E2419">
        <v>1080</v>
      </c>
      <c r="F2419">
        <v>1050</v>
      </c>
      <c r="G2419">
        <v>1140</v>
      </c>
      <c r="H2419">
        <v>1140</v>
      </c>
      <c r="I2419">
        <v>1200</v>
      </c>
      <c r="J2419">
        <v>1180</v>
      </c>
      <c r="K2419">
        <v>1240</v>
      </c>
      <c r="L2419">
        <v>1230</v>
      </c>
      <c r="M2419">
        <v>1240</v>
      </c>
      <c r="N2419">
        <v>1250</v>
      </c>
      <c r="O2419">
        <v>1300</v>
      </c>
      <c r="P2419">
        <v>1260</v>
      </c>
      <c r="Q2419">
        <v>1250</v>
      </c>
      <c r="R2419">
        <v>1260</v>
      </c>
      <c r="S2419">
        <v>1230</v>
      </c>
      <c r="T2419">
        <v>1230</v>
      </c>
      <c r="U2419">
        <v>1270</v>
      </c>
      <c r="V2419">
        <v>1290</v>
      </c>
      <c r="W2419">
        <v>1310</v>
      </c>
      <c r="X2419">
        <v>1310</v>
      </c>
      <c r="Y2419" s="145">
        <v>1340</v>
      </c>
      <c r="Z2419">
        <v>1330</v>
      </c>
      <c r="AA2419">
        <v>1340</v>
      </c>
    </row>
    <row r="2420" spans="1:27" x14ac:dyDescent="0.2">
      <c r="A2420" s="89">
        <f>VLOOKUP(C2420,TabellenBDFS!$B$4:$C$2717,2,FALSE)</f>
        <v>332</v>
      </c>
      <c r="B2420" t="str">
        <f t="shared" si="40"/>
        <v>3322</v>
      </c>
      <c r="C2420" t="s">
        <v>344</v>
      </c>
      <c r="D2420">
        <v>2</v>
      </c>
      <c r="E2420">
        <v>270</v>
      </c>
      <c r="F2420">
        <v>260</v>
      </c>
      <c r="G2420">
        <v>260</v>
      </c>
      <c r="H2420">
        <v>240</v>
      </c>
      <c r="I2420">
        <v>230</v>
      </c>
      <c r="J2420">
        <v>220</v>
      </c>
      <c r="K2420">
        <v>220</v>
      </c>
      <c r="L2420">
        <v>200</v>
      </c>
      <c r="M2420">
        <v>190</v>
      </c>
      <c r="N2420">
        <v>190</v>
      </c>
      <c r="O2420">
        <v>180</v>
      </c>
      <c r="P2420">
        <v>170</v>
      </c>
      <c r="Q2420">
        <v>150</v>
      </c>
      <c r="R2420">
        <v>130</v>
      </c>
      <c r="S2420">
        <v>130</v>
      </c>
      <c r="T2420">
        <v>120</v>
      </c>
      <c r="U2420">
        <v>120</v>
      </c>
      <c r="V2420">
        <v>110</v>
      </c>
      <c r="W2420">
        <v>110</v>
      </c>
      <c r="X2420">
        <v>100</v>
      </c>
      <c r="Y2420" s="145">
        <v>100</v>
      </c>
      <c r="Z2420">
        <v>100</v>
      </c>
      <c r="AA2420">
        <v>90</v>
      </c>
    </row>
    <row r="2421" spans="1:27" x14ac:dyDescent="0.2">
      <c r="A2421" s="89">
        <f>VLOOKUP(C2421,TabellenBDFS!$B$4:$C$2717,2,FALSE)</f>
        <v>332</v>
      </c>
      <c r="B2421" t="str">
        <f t="shared" si="40"/>
        <v>3323</v>
      </c>
      <c r="C2421" t="s">
        <v>344</v>
      </c>
      <c r="D2421">
        <v>3</v>
      </c>
      <c r="E2421">
        <v>0</v>
      </c>
      <c r="F2421">
        <v>10</v>
      </c>
      <c r="G2421">
        <v>10</v>
      </c>
      <c r="H2421">
        <v>20</v>
      </c>
      <c r="I2421">
        <v>60</v>
      </c>
      <c r="J2421">
        <v>90</v>
      </c>
      <c r="K2421">
        <v>110</v>
      </c>
      <c r="L2421">
        <v>120</v>
      </c>
      <c r="M2421">
        <v>140</v>
      </c>
      <c r="N2421">
        <v>150</v>
      </c>
      <c r="O2421">
        <v>180</v>
      </c>
      <c r="P2421">
        <v>180</v>
      </c>
      <c r="Q2421">
        <v>190</v>
      </c>
      <c r="R2421">
        <v>200</v>
      </c>
      <c r="S2421">
        <v>210</v>
      </c>
      <c r="T2421">
        <v>220</v>
      </c>
      <c r="U2421">
        <v>230</v>
      </c>
      <c r="V2421">
        <v>260</v>
      </c>
      <c r="W2421">
        <v>270</v>
      </c>
      <c r="X2421">
        <v>280</v>
      </c>
      <c r="Y2421" s="145">
        <v>300</v>
      </c>
      <c r="Z2421">
        <v>310</v>
      </c>
      <c r="AA2421">
        <v>320</v>
      </c>
    </row>
    <row r="2422" spans="1:27" x14ac:dyDescent="0.2">
      <c r="A2422" s="89">
        <f>VLOOKUP(C2422,TabellenBDFS!$B$4:$C$2717,2,FALSE)</f>
        <v>332</v>
      </c>
      <c r="B2422" t="str">
        <f t="shared" si="40"/>
        <v>3324</v>
      </c>
      <c r="C2422" t="s">
        <v>344</v>
      </c>
      <c r="D2422">
        <v>4</v>
      </c>
      <c r="E2422">
        <v>0</v>
      </c>
      <c r="F2422">
        <v>0</v>
      </c>
      <c r="G2422">
        <v>0</v>
      </c>
      <c r="H2422">
        <v>0</v>
      </c>
      <c r="I2422">
        <v>0</v>
      </c>
      <c r="J2422">
        <v>10</v>
      </c>
      <c r="K2422">
        <v>30</v>
      </c>
      <c r="L2422">
        <v>50</v>
      </c>
      <c r="M2422">
        <v>60</v>
      </c>
      <c r="N2422">
        <v>70</v>
      </c>
      <c r="O2422">
        <v>90</v>
      </c>
      <c r="P2422">
        <v>90</v>
      </c>
      <c r="Q2422">
        <v>100</v>
      </c>
      <c r="R2422">
        <v>110</v>
      </c>
      <c r="S2422">
        <v>120</v>
      </c>
      <c r="T2422">
        <v>130</v>
      </c>
      <c r="U2422">
        <v>140</v>
      </c>
      <c r="V2422">
        <v>140</v>
      </c>
      <c r="W2422">
        <v>150</v>
      </c>
      <c r="X2422">
        <v>150</v>
      </c>
      <c r="Y2422" s="145">
        <v>150</v>
      </c>
      <c r="Z2422">
        <v>150</v>
      </c>
      <c r="AA2422">
        <v>150</v>
      </c>
    </row>
    <row r="2423" spans="1:27" x14ac:dyDescent="0.2">
      <c r="A2423" s="89">
        <f>VLOOKUP(C2423,TabellenBDFS!$B$4:$C$2717,2,FALSE)</f>
        <v>332</v>
      </c>
      <c r="B2423" t="str">
        <f t="shared" si="40"/>
        <v>3325</v>
      </c>
      <c r="C2423" t="s">
        <v>344</v>
      </c>
      <c r="D2423">
        <v>5</v>
      </c>
      <c r="E2423">
        <v>10</v>
      </c>
      <c r="F2423">
        <v>10</v>
      </c>
      <c r="G2423">
        <v>10</v>
      </c>
      <c r="H2423">
        <v>10</v>
      </c>
      <c r="I2423">
        <v>10</v>
      </c>
      <c r="J2423">
        <v>10</v>
      </c>
      <c r="K2423">
        <v>10</v>
      </c>
      <c r="L2423">
        <v>10</v>
      </c>
      <c r="M2423">
        <v>10</v>
      </c>
      <c r="N2423">
        <v>10</v>
      </c>
      <c r="O2423">
        <v>10</v>
      </c>
      <c r="P2423">
        <v>10</v>
      </c>
      <c r="Q2423">
        <v>10</v>
      </c>
      <c r="R2423">
        <v>10</v>
      </c>
      <c r="S2423">
        <v>10</v>
      </c>
      <c r="T2423">
        <v>10</v>
      </c>
      <c r="U2423">
        <v>10</v>
      </c>
      <c r="V2423">
        <v>10</v>
      </c>
      <c r="W2423">
        <v>10</v>
      </c>
      <c r="X2423">
        <v>0</v>
      </c>
      <c r="Y2423" s="145">
        <v>0</v>
      </c>
      <c r="Z2423">
        <v>0</v>
      </c>
      <c r="AA2423">
        <v>0</v>
      </c>
    </row>
    <row r="2424" spans="1:27" x14ac:dyDescent="0.2">
      <c r="A2424" s="89">
        <f>VLOOKUP(C2424,TabellenBDFS!$B$4:$C$2717,2,FALSE)</f>
        <v>332</v>
      </c>
      <c r="B2424" t="str">
        <f t="shared" si="40"/>
        <v>3326</v>
      </c>
      <c r="C2424" t="s">
        <v>344</v>
      </c>
      <c r="D2424">
        <v>6</v>
      </c>
      <c r="E2424">
        <v>380</v>
      </c>
      <c r="F2424">
        <v>390</v>
      </c>
      <c r="G2424">
        <v>410</v>
      </c>
      <c r="H2424">
        <v>410</v>
      </c>
      <c r="I2424">
        <v>400</v>
      </c>
      <c r="J2424">
        <v>390</v>
      </c>
      <c r="K2424">
        <v>390</v>
      </c>
      <c r="L2424">
        <v>380</v>
      </c>
      <c r="M2424">
        <v>380</v>
      </c>
      <c r="N2424">
        <v>400</v>
      </c>
      <c r="O2424">
        <v>410</v>
      </c>
      <c r="P2424">
        <v>400</v>
      </c>
      <c r="Q2424">
        <v>390</v>
      </c>
      <c r="R2424">
        <v>380</v>
      </c>
      <c r="S2424">
        <v>360</v>
      </c>
      <c r="T2424">
        <v>350</v>
      </c>
      <c r="U2424">
        <v>350</v>
      </c>
      <c r="V2424">
        <v>340</v>
      </c>
      <c r="W2424">
        <v>330</v>
      </c>
      <c r="X2424">
        <v>330</v>
      </c>
      <c r="Y2424" s="145">
        <v>330</v>
      </c>
      <c r="Z2424">
        <v>320</v>
      </c>
      <c r="AA2424">
        <v>310</v>
      </c>
    </row>
    <row r="2425" spans="1:27" x14ac:dyDescent="0.2">
      <c r="A2425" s="89">
        <f>VLOOKUP(C2425,TabellenBDFS!$B$4:$C$2717,2,FALSE)</f>
        <v>332</v>
      </c>
      <c r="B2425" t="str">
        <f t="shared" si="40"/>
        <v>3327</v>
      </c>
      <c r="C2425" t="s">
        <v>344</v>
      </c>
      <c r="D2425">
        <v>7</v>
      </c>
      <c r="E2425">
        <v>420</v>
      </c>
      <c r="F2425">
        <v>390</v>
      </c>
      <c r="G2425">
        <v>450</v>
      </c>
      <c r="H2425">
        <v>460</v>
      </c>
      <c r="I2425">
        <v>490</v>
      </c>
      <c r="J2425">
        <v>470</v>
      </c>
      <c r="K2425">
        <v>490</v>
      </c>
      <c r="L2425">
        <v>470</v>
      </c>
      <c r="M2425">
        <v>460</v>
      </c>
      <c r="N2425">
        <v>440</v>
      </c>
      <c r="O2425">
        <v>440</v>
      </c>
      <c r="P2425">
        <v>410</v>
      </c>
      <c r="Q2425">
        <v>410</v>
      </c>
      <c r="R2425">
        <v>430</v>
      </c>
      <c r="S2425">
        <v>410</v>
      </c>
      <c r="T2425">
        <v>410</v>
      </c>
      <c r="U2425">
        <v>420</v>
      </c>
      <c r="V2425">
        <v>430</v>
      </c>
      <c r="W2425">
        <v>450</v>
      </c>
      <c r="X2425">
        <v>440</v>
      </c>
      <c r="Y2425" s="145">
        <v>460</v>
      </c>
      <c r="Z2425">
        <v>450</v>
      </c>
      <c r="AA2425">
        <v>470</v>
      </c>
    </row>
    <row r="2426" spans="1:27" x14ac:dyDescent="0.2">
      <c r="A2426" s="89">
        <f>VLOOKUP(C2426,TabellenBDFS!$B$4:$C$2717,2,FALSE)</f>
        <v>333</v>
      </c>
      <c r="B2426" t="str">
        <f t="shared" si="40"/>
        <v>3331</v>
      </c>
      <c r="C2426" t="s">
        <v>345</v>
      </c>
      <c r="D2426">
        <v>1</v>
      </c>
      <c r="E2426">
        <v>100</v>
      </c>
      <c r="F2426">
        <v>100</v>
      </c>
      <c r="G2426">
        <v>110</v>
      </c>
      <c r="H2426">
        <v>110</v>
      </c>
      <c r="I2426">
        <v>100</v>
      </c>
      <c r="J2426">
        <v>100</v>
      </c>
      <c r="K2426">
        <v>100</v>
      </c>
      <c r="L2426">
        <v>110</v>
      </c>
      <c r="M2426">
        <v>100</v>
      </c>
      <c r="N2426">
        <v>100</v>
      </c>
      <c r="O2426">
        <v>100</v>
      </c>
      <c r="P2426">
        <v>110</v>
      </c>
      <c r="Q2426">
        <v>100</v>
      </c>
      <c r="R2426">
        <v>110</v>
      </c>
      <c r="S2426">
        <v>110</v>
      </c>
      <c r="T2426">
        <v>100</v>
      </c>
      <c r="U2426">
        <v>100</v>
      </c>
      <c r="V2426">
        <v>100</v>
      </c>
      <c r="W2426">
        <v>90</v>
      </c>
      <c r="X2426">
        <v>90</v>
      </c>
      <c r="Y2426" s="145">
        <v>80</v>
      </c>
      <c r="Z2426">
        <v>80</v>
      </c>
      <c r="AA2426">
        <v>80</v>
      </c>
    </row>
    <row r="2427" spans="1:27" x14ac:dyDescent="0.2">
      <c r="A2427" s="89">
        <f>VLOOKUP(C2427,TabellenBDFS!$B$4:$C$2717,2,FALSE)</f>
        <v>333</v>
      </c>
      <c r="B2427" t="str">
        <f t="shared" si="40"/>
        <v>3332</v>
      </c>
      <c r="C2427" t="s">
        <v>345</v>
      </c>
      <c r="D2427">
        <v>2</v>
      </c>
      <c r="E2427">
        <v>30</v>
      </c>
      <c r="F2427">
        <v>30</v>
      </c>
      <c r="G2427">
        <v>30</v>
      </c>
      <c r="H2427">
        <v>30</v>
      </c>
      <c r="I2427">
        <v>30</v>
      </c>
      <c r="J2427">
        <v>30</v>
      </c>
      <c r="K2427">
        <v>20</v>
      </c>
      <c r="L2427">
        <v>20</v>
      </c>
      <c r="M2427">
        <v>20</v>
      </c>
      <c r="N2427">
        <v>20</v>
      </c>
      <c r="O2427">
        <v>20</v>
      </c>
      <c r="P2427">
        <v>20</v>
      </c>
      <c r="Q2427">
        <v>20</v>
      </c>
      <c r="R2427">
        <v>20</v>
      </c>
      <c r="S2427">
        <v>20</v>
      </c>
      <c r="T2427">
        <v>20</v>
      </c>
      <c r="U2427">
        <v>20</v>
      </c>
      <c r="V2427">
        <v>20</v>
      </c>
      <c r="W2427">
        <v>20</v>
      </c>
      <c r="X2427">
        <v>20</v>
      </c>
      <c r="Y2427" s="145">
        <v>20</v>
      </c>
      <c r="Z2427">
        <v>20</v>
      </c>
      <c r="AA2427">
        <v>20</v>
      </c>
    </row>
    <row r="2428" spans="1:27" x14ac:dyDescent="0.2">
      <c r="A2428" s="89">
        <f>VLOOKUP(C2428,TabellenBDFS!$B$4:$C$2717,2,FALSE)</f>
        <v>333</v>
      </c>
      <c r="B2428" t="str">
        <f t="shared" si="40"/>
        <v>3333</v>
      </c>
      <c r="C2428" t="s">
        <v>345</v>
      </c>
      <c r="D2428">
        <v>3</v>
      </c>
      <c r="E2428">
        <v>0</v>
      </c>
      <c r="F2428">
        <v>0</v>
      </c>
      <c r="G2428">
        <v>0</v>
      </c>
      <c r="H2428">
        <v>10</v>
      </c>
      <c r="I2428">
        <v>10</v>
      </c>
      <c r="J2428">
        <v>10</v>
      </c>
      <c r="K2428">
        <v>10</v>
      </c>
      <c r="L2428">
        <v>10</v>
      </c>
      <c r="M2428">
        <v>10</v>
      </c>
      <c r="N2428">
        <v>10</v>
      </c>
      <c r="O2428">
        <v>10</v>
      </c>
      <c r="P2428">
        <v>10</v>
      </c>
      <c r="Q2428">
        <v>10</v>
      </c>
      <c r="R2428">
        <v>20</v>
      </c>
      <c r="S2428">
        <v>20</v>
      </c>
      <c r="T2428">
        <v>20</v>
      </c>
      <c r="U2428">
        <v>20</v>
      </c>
      <c r="V2428">
        <v>20</v>
      </c>
      <c r="W2428">
        <v>20</v>
      </c>
      <c r="X2428">
        <v>20</v>
      </c>
      <c r="Y2428" s="145">
        <v>20</v>
      </c>
      <c r="Z2428">
        <v>20</v>
      </c>
      <c r="AA2428">
        <v>20</v>
      </c>
    </row>
    <row r="2429" spans="1:27" x14ac:dyDescent="0.2">
      <c r="A2429" s="89">
        <f>VLOOKUP(C2429,TabellenBDFS!$B$4:$C$2717,2,FALSE)</f>
        <v>333</v>
      </c>
      <c r="B2429" t="str">
        <f t="shared" si="40"/>
        <v>3334</v>
      </c>
      <c r="C2429" t="s">
        <v>345</v>
      </c>
      <c r="D2429">
        <v>4</v>
      </c>
      <c r="E2429">
        <v>0</v>
      </c>
      <c r="F2429">
        <v>0</v>
      </c>
      <c r="G2429">
        <v>0</v>
      </c>
      <c r="H2429">
        <v>0</v>
      </c>
      <c r="I2429">
        <v>10</v>
      </c>
      <c r="J2429">
        <v>0</v>
      </c>
      <c r="K2429">
        <v>0</v>
      </c>
      <c r="L2429">
        <v>0</v>
      </c>
      <c r="M2429">
        <v>0</v>
      </c>
      <c r="N2429">
        <v>0</v>
      </c>
      <c r="O2429">
        <v>10</v>
      </c>
      <c r="P2429">
        <v>10</v>
      </c>
      <c r="Q2429">
        <v>10</v>
      </c>
      <c r="R2429">
        <v>10</v>
      </c>
      <c r="S2429">
        <v>10</v>
      </c>
      <c r="T2429">
        <v>10</v>
      </c>
      <c r="U2429">
        <v>10</v>
      </c>
      <c r="V2429">
        <v>10</v>
      </c>
      <c r="W2429">
        <v>10</v>
      </c>
      <c r="X2429">
        <v>10</v>
      </c>
      <c r="Y2429" s="145">
        <v>10</v>
      </c>
      <c r="Z2429">
        <v>10</v>
      </c>
      <c r="AA2429">
        <v>10</v>
      </c>
    </row>
    <row r="2430" spans="1:27" x14ac:dyDescent="0.2">
      <c r="A2430" s="89">
        <f>VLOOKUP(C2430,TabellenBDFS!$B$4:$C$2717,2,FALSE)</f>
        <v>333</v>
      </c>
      <c r="B2430" t="str">
        <f t="shared" si="40"/>
        <v>3335</v>
      </c>
      <c r="C2430" t="s">
        <v>345</v>
      </c>
      <c r="D2430">
        <v>5</v>
      </c>
      <c r="E2430">
        <v>0</v>
      </c>
      <c r="F2430">
        <v>0</v>
      </c>
      <c r="G2430">
        <v>0</v>
      </c>
      <c r="H2430">
        <v>0</v>
      </c>
      <c r="I2430">
        <v>0</v>
      </c>
      <c r="J2430">
        <v>0</v>
      </c>
      <c r="K2430">
        <v>0</v>
      </c>
      <c r="L2430">
        <v>0</v>
      </c>
      <c r="M2430">
        <v>0</v>
      </c>
      <c r="N2430">
        <v>0</v>
      </c>
      <c r="O2430">
        <v>0</v>
      </c>
      <c r="P2430">
        <v>0</v>
      </c>
      <c r="Q2430">
        <v>0</v>
      </c>
      <c r="R2430">
        <v>0</v>
      </c>
      <c r="S2430">
        <v>0</v>
      </c>
      <c r="T2430">
        <v>0</v>
      </c>
      <c r="U2430">
        <v>0</v>
      </c>
      <c r="V2430">
        <v>0</v>
      </c>
      <c r="W2430">
        <v>0</v>
      </c>
      <c r="X2430">
        <v>0</v>
      </c>
      <c r="Y2430" s="145">
        <v>0</v>
      </c>
      <c r="Z2430">
        <v>0</v>
      </c>
      <c r="AA2430">
        <v>0</v>
      </c>
    </row>
    <row r="2431" spans="1:27" x14ac:dyDescent="0.2">
      <c r="A2431" s="89">
        <f>VLOOKUP(C2431,TabellenBDFS!$B$4:$C$2717,2,FALSE)</f>
        <v>333</v>
      </c>
      <c r="B2431" t="str">
        <f t="shared" si="40"/>
        <v>3336</v>
      </c>
      <c r="C2431" t="s">
        <v>345</v>
      </c>
      <c r="D2431">
        <v>6</v>
      </c>
      <c r="E2431">
        <v>40</v>
      </c>
      <c r="F2431">
        <v>40</v>
      </c>
      <c r="G2431">
        <v>50</v>
      </c>
      <c r="H2431">
        <v>40</v>
      </c>
      <c r="I2431">
        <v>40</v>
      </c>
      <c r="J2431">
        <v>40</v>
      </c>
      <c r="K2431">
        <v>40</v>
      </c>
      <c r="L2431">
        <v>40</v>
      </c>
      <c r="M2431">
        <v>40</v>
      </c>
      <c r="N2431">
        <v>40</v>
      </c>
      <c r="O2431">
        <v>40</v>
      </c>
      <c r="P2431">
        <v>40</v>
      </c>
      <c r="Q2431">
        <v>40</v>
      </c>
      <c r="R2431">
        <v>40</v>
      </c>
      <c r="S2431">
        <v>40</v>
      </c>
      <c r="T2431">
        <v>40</v>
      </c>
      <c r="U2431">
        <v>40</v>
      </c>
      <c r="V2431">
        <v>40</v>
      </c>
      <c r="W2431">
        <v>40</v>
      </c>
      <c r="X2431">
        <v>30</v>
      </c>
      <c r="Y2431" s="145">
        <v>30</v>
      </c>
      <c r="Z2431">
        <v>30</v>
      </c>
      <c r="AA2431">
        <v>20</v>
      </c>
    </row>
    <row r="2432" spans="1:27" x14ac:dyDescent="0.2">
      <c r="A2432" s="89">
        <f>VLOOKUP(C2432,TabellenBDFS!$B$4:$C$2717,2,FALSE)</f>
        <v>333</v>
      </c>
      <c r="B2432" t="str">
        <f t="shared" si="40"/>
        <v>3337</v>
      </c>
      <c r="C2432" t="s">
        <v>345</v>
      </c>
      <c r="D2432">
        <v>7</v>
      </c>
      <c r="E2432">
        <v>30</v>
      </c>
      <c r="F2432">
        <v>30</v>
      </c>
      <c r="G2432">
        <v>40</v>
      </c>
      <c r="H2432">
        <v>30</v>
      </c>
      <c r="I2432">
        <v>20</v>
      </c>
      <c r="J2432">
        <v>30</v>
      </c>
      <c r="K2432">
        <v>30</v>
      </c>
      <c r="L2432">
        <v>30</v>
      </c>
      <c r="M2432">
        <v>30</v>
      </c>
      <c r="N2432">
        <v>30</v>
      </c>
      <c r="O2432">
        <v>20</v>
      </c>
      <c r="P2432">
        <v>20</v>
      </c>
      <c r="Q2432">
        <v>20</v>
      </c>
      <c r="R2432">
        <v>20</v>
      </c>
      <c r="S2432">
        <v>20</v>
      </c>
      <c r="T2432">
        <v>20</v>
      </c>
      <c r="U2432">
        <v>20</v>
      </c>
      <c r="V2432">
        <v>20</v>
      </c>
      <c r="W2432">
        <v>20</v>
      </c>
      <c r="X2432">
        <v>20</v>
      </c>
      <c r="Y2432" s="145">
        <v>20</v>
      </c>
      <c r="Z2432">
        <v>20</v>
      </c>
      <c r="AA2432">
        <v>20</v>
      </c>
    </row>
    <row r="2433" spans="1:27" x14ac:dyDescent="0.2">
      <c r="A2433" s="89">
        <f>VLOOKUP(C2433,TabellenBDFS!$B$4:$C$2717,2,FALSE)</f>
        <v>334</v>
      </c>
      <c r="B2433" t="str">
        <f t="shared" si="40"/>
        <v>3341</v>
      </c>
      <c r="C2433" t="s">
        <v>346</v>
      </c>
      <c r="D2433">
        <v>1</v>
      </c>
      <c r="E2433">
        <v>230</v>
      </c>
      <c r="F2433">
        <v>260</v>
      </c>
      <c r="G2433">
        <v>260</v>
      </c>
      <c r="H2433">
        <v>280</v>
      </c>
      <c r="I2433">
        <v>250</v>
      </c>
      <c r="J2433">
        <v>230</v>
      </c>
      <c r="K2433">
        <v>230</v>
      </c>
      <c r="L2433">
        <v>250</v>
      </c>
      <c r="M2433">
        <v>270</v>
      </c>
      <c r="N2433">
        <v>260</v>
      </c>
      <c r="O2433">
        <v>270</v>
      </c>
      <c r="P2433">
        <v>280</v>
      </c>
      <c r="Q2433">
        <v>270</v>
      </c>
      <c r="R2433">
        <v>280</v>
      </c>
      <c r="S2433">
        <v>290</v>
      </c>
      <c r="T2433">
        <v>310</v>
      </c>
      <c r="U2433">
        <v>310</v>
      </c>
      <c r="V2433">
        <v>320</v>
      </c>
      <c r="W2433">
        <v>330</v>
      </c>
      <c r="X2433">
        <v>330</v>
      </c>
      <c r="Y2433" s="145">
        <v>330</v>
      </c>
      <c r="Z2433">
        <v>330</v>
      </c>
      <c r="AA2433">
        <v>340</v>
      </c>
    </row>
    <row r="2434" spans="1:27" x14ac:dyDescent="0.2">
      <c r="A2434" s="89">
        <f>VLOOKUP(C2434,TabellenBDFS!$B$4:$C$2717,2,FALSE)</f>
        <v>334</v>
      </c>
      <c r="B2434" t="str">
        <f t="shared" si="40"/>
        <v>3342</v>
      </c>
      <c r="C2434" t="s">
        <v>346</v>
      </c>
      <c r="D2434">
        <v>2</v>
      </c>
      <c r="E2434">
        <v>80</v>
      </c>
      <c r="F2434">
        <v>80</v>
      </c>
      <c r="G2434">
        <v>80</v>
      </c>
      <c r="H2434">
        <v>90</v>
      </c>
      <c r="I2434">
        <v>70</v>
      </c>
      <c r="J2434">
        <v>60</v>
      </c>
      <c r="K2434">
        <v>60</v>
      </c>
      <c r="L2434">
        <v>50</v>
      </c>
      <c r="M2434">
        <v>50</v>
      </c>
      <c r="N2434">
        <v>40</v>
      </c>
      <c r="O2434">
        <v>40</v>
      </c>
      <c r="P2434">
        <v>40</v>
      </c>
      <c r="Q2434">
        <v>40</v>
      </c>
      <c r="R2434">
        <v>40</v>
      </c>
      <c r="S2434">
        <v>40</v>
      </c>
      <c r="T2434">
        <v>40</v>
      </c>
      <c r="U2434">
        <v>30</v>
      </c>
      <c r="V2434">
        <v>30</v>
      </c>
      <c r="W2434">
        <v>30</v>
      </c>
      <c r="X2434">
        <v>30</v>
      </c>
      <c r="Y2434" s="145">
        <v>30</v>
      </c>
      <c r="Z2434">
        <v>30</v>
      </c>
      <c r="AA2434">
        <v>30</v>
      </c>
    </row>
    <row r="2435" spans="1:27" x14ac:dyDescent="0.2">
      <c r="A2435" s="89">
        <f>VLOOKUP(C2435,TabellenBDFS!$B$4:$C$2717,2,FALSE)</f>
        <v>334</v>
      </c>
      <c r="B2435" t="str">
        <f t="shared" si="40"/>
        <v>3343</v>
      </c>
      <c r="C2435" t="s">
        <v>346</v>
      </c>
      <c r="D2435">
        <v>3</v>
      </c>
      <c r="E2435">
        <v>0</v>
      </c>
      <c r="F2435">
        <v>0</v>
      </c>
      <c r="G2435">
        <v>0</v>
      </c>
      <c r="H2435">
        <v>0</v>
      </c>
      <c r="I2435">
        <v>0</v>
      </c>
      <c r="J2435">
        <v>0</v>
      </c>
      <c r="K2435">
        <v>0</v>
      </c>
      <c r="L2435">
        <v>0</v>
      </c>
      <c r="M2435">
        <v>0</v>
      </c>
      <c r="N2435">
        <v>0</v>
      </c>
      <c r="O2435">
        <v>0</v>
      </c>
      <c r="P2435">
        <v>0</v>
      </c>
      <c r="Q2435">
        <v>0</v>
      </c>
      <c r="R2435">
        <v>0</v>
      </c>
      <c r="S2435">
        <v>10</v>
      </c>
      <c r="T2435">
        <v>10</v>
      </c>
      <c r="U2435">
        <v>10</v>
      </c>
      <c r="V2435">
        <v>10</v>
      </c>
      <c r="W2435">
        <v>10</v>
      </c>
      <c r="X2435">
        <v>10</v>
      </c>
      <c r="Y2435" s="145">
        <v>20</v>
      </c>
      <c r="Z2435">
        <v>10</v>
      </c>
      <c r="AA2435">
        <v>30</v>
      </c>
    </row>
    <row r="2436" spans="1:27" x14ac:dyDescent="0.2">
      <c r="A2436" s="89">
        <f>VLOOKUP(C2436,TabellenBDFS!$B$4:$C$2717,2,FALSE)</f>
        <v>334</v>
      </c>
      <c r="B2436" t="str">
        <f t="shared" si="40"/>
        <v>3344</v>
      </c>
      <c r="C2436" t="s">
        <v>346</v>
      </c>
      <c r="D2436">
        <v>4</v>
      </c>
      <c r="E2436">
        <v>0</v>
      </c>
      <c r="F2436">
        <v>0</v>
      </c>
      <c r="G2436">
        <v>0</v>
      </c>
      <c r="H2436">
        <v>0</v>
      </c>
      <c r="I2436">
        <v>0</v>
      </c>
      <c r="J2436">
        <v>0</v>
      </c>
      <c r="K2436">
        <v>0</v>
      </c>
      <c r="L2436">
        <v>0</v>
      </c>
      <c r="M2436">
        <v>0</v>
      </c>
      <c r="N2436">
        <v>0</v>
      </c>
      <c r="O2436">
        <v>0</v>
      </c>
      <c r="P2436">
        <v>0</v>
      </c>
      <c r="Q2436">
        <v>0</v>
      </c>
      <c r="R2436">
        <v>0</v>
      </c>
      <c r="S2436">
        <v>0</v>
      </c>
      <c r="T2436">
        <v>0</v>
      </c>
      <c r="U2436">
        <v>0</v>
      </c>
      <c r="V2436">
        <v>0</v>
      </c>
      <c r="W2436">
        <v>0</v>
      </c>
      <c r="X2436">
        <v>0</v>
      </c>
      <c r="Y2436" s="145">
        <v>0</v>
      </c>
      <c r="Z2436">
        <v>0</v>
      </c>
      <c r="AA2436">
        <v>0</v>
      </c>
    </row>
    <row r="2437" spans="1:27" x14ac:dyDescent="0.2">
      <c r="A2437" s="89">
        <f>VLOOKUP(C2437,TabellenBDFS!$B$4:$C$2717,2,FALSE)</f>
        <v>334</v>
      </c>
      <c r="B2437" t="str">
        <f t="shared" si="40"/>
        <v>3345</v>
      </c>
      <c r="C2437" t="s">
        <v>346</v>
      </c>
      <c r="D2437">
        <v>5</v>
      </c>
      <c r="E2437">
        <v>0</v>
      </c>
      <c r="F2437">
        <v>0</v>
      </c>
      <c r="G2437">
        <v>0</v>
      </c>
      <c r="H2437">
        <v>0</v>
      </c>
      <c r="I2437">
        <v>0</v>
      </c>
      <c r="J2437">
        <v>0</v>
      </c>
      <c r="K2437">
        <v>0</v>
      </c>
      <c r="L2437">
        <v>0</v>
      </c>
      <c r="M2437">
        <v>0</v>
      </c>
      <c r="N2437">
        <v>0</v>
      </c>
      <c r="O2437">
        <v>0</v>
      </c>
      <c r="P2437">
        <v>0</v>
      </c>
      <c r="Q2437">
        <v>0</v>
      </c>
      <c r="R2437">
        <v>0</v>
      </c>
      <c r="S2437">
        <v>0</v>
      </c>
      <c r="T2437">
        <v>0</v>
      </c>
      <c r="U2437">
        <v>0</v>
      </c>
      <c r="V2437">
        <v>0</v>
      </c>
      <c r="W2437">
        <v>0</v>
      </c>
      <c r="X2437">
        <v>0</v>
      </c>
      <c r="Y2437" s="145">
        <v>0</v>
      </c>
      <c r="Z2437">
        <v>0</v>
      </c>
      <c r="AA2437">
        <v>0</v>
      </c>
    </row>
    <row r="2438" spans="1:27" x14ac:dyDescent="0.2">
      <c r="A2438" s="89">
        <f>VLOOKUP(C2438,TabellenBDFS!$B$4:$C$2717,2,FALSE)</f>
        <v>334</v>
      </c>
      <c r="B2438" t="str">
        <f t="shared" si="40"/>
        <v>3346</v>
      </c>
      <c r="C2438" t="s">
        <v>346</v>
      </c>
      <c r="D2438">
        <v>6</v>
      </c>
      <c r="E2438">
        <v>90</v>
      </c>
      <c r="F2438">
        <v>90</v>
      </c>
      <c r="G2438">
        <v>90</v>
      </c>
      <c r="H2438">
        <v>100</v>
      </c>
      <c r="I2438">
        <v>90</v>
      </c>
      <c r="J2438">
        <v>90</v>
      </c>
      <c r="K2438">
        <v>90</v>
      </c>
      <c r="L2438">
        <v>100</v>
      </c>
      <c r="M2438">
        <v>110</v>
      </c>
      <c r="N2438">
        <v>100</v>
      </c>
      <c r="O2438">
        <v>100</v>
      </c>
      <c r="P2438">
        <v>110</v>
      </c>
      <c r="Q2438">
        <v>110</v>
      </c>
      <c r="R2438">
        <v>120</v>
      </c>
      <c r="S2438">
        <v>120</v>
      </c>
      <c r="T2438">
        <v>130</v>
      </c>
      <c r="U2438">
        <v>140</v>
      </c>
      <c r="V2438">
        <v>150</v>
      </c>
      <c r="W2438">
        <v>150</v>
      </c>
      <c r="X2438">
        <v>150</v>
      </c>
      <c r="Y2438" s="145">
        <v>140</v>
      </c>
      <c r="Z2438">
        <v>140</v>
      </c>
      <c r="AA2438">
        <v>140</v>
      </c>
    </row>
    <row r="2439" spans="1:27" x14ac:dyDescent="0.2">
      <c r="A2439" s="89">
        <f>VLOOKUP(C2439,TabellenBDFS!$B$4:$C$2717,2,FALSE)</f>
        <v>334</v>
      </c>
      <c r="B2439" t="str">
        <f t="shared" si="40"/>
        <v>3347</v>
      </c>
      <c r="C2439" t="s">
        <v>346</v>
      </c>
      <c r="D2439">
        <v>7</v>
      </c>
      <c r="E2439">
        <v>60</v>
      </c>
      <c r="F2439">
        <v>80</v>
      </c>
      <c r="G2439">
        <v>90</v>
      </c>
      <c r="H2439">
        <v>100</v>
      </c>
      <c r="I2439">
        <v>80</v>
      </c>
      <c r="J2439">
        <v>80</v>
      </c>
      <c r="K2439">
        <v>90</v>
      </c>
      <c r="L2439">
        <v>100</v>
      </c>
      <c r="M2439">
        <v>110</v>
      </c>
      <c r="N2439">
        <v>110</v>
      </c>
      <c r="O2439">
        <v>120</v>
      </c>
      <c r="P2439">
        <v>120</v>
      </c>
      <c r="Q2439">
        <v>120</v>
      </c>
      <c r="R2439">
        <v>120</v>
      </c>
      <c r="S2439">
        <v>120</v>
      </c>
      <c r="T2439">
        <v>130</v>
      </c>
      <c r="U2439">
        <v>130</v>
      </c>
      <c r="V2439">
        <v>130</v>
      </c>
      <c r="W2439">
        <v>130</v>
      </c>
      <c r="X2439">
        <v>140</v>
      </c>
      <c r="Y2439" s="145">
        <v>140</v>
      </c>
      <c r="Z2439">
        <v>140</v>
      </c>
      <c r="AA2439">
        <v>150</v>
      </c>
    </row>
    <row r="2440" spans="1:27" x14ac:dyDescent="0.2">
      <c r="A2440" s="89">
        <f>VLOOKUP(C2440,TabellenBDFS!$B$4:$C$2717,2,FALSE)</f>
        <v>335</v>
      </c>
      <c r="B2440" t="str">
        <f t="shared" si="40"/>
        <v>3351</v>
      </c>
      <c r="C2440" t="s">
        <v>347</v>
      </c>
      <c r="D2440">
        <v>1</v>
      </c>
      <c r="E2440">
        <v>220</v>
      </c>
      <c r="F2440">
        <v>210</v>
      </c>
      <c r="G2440">
        <v>220</v>
      </c>
      <c r="H2440">
        <v>250</v>
      </c>
      <c r="I2440">
        <v>260</v>
      </c>
      <c r="J2440">
        <v>260</v>
      </c>
      <c r="K2440">
        <v>280</v>
      </c>
      <c r="L2440">
        <v>290</v>
      </c>
      <c r="M2440">
        <v>290</v>
      </c>
      <c r="N2440">
        <v>290</v>
      </c>
      <c r="O2440">
        <v>300</v>
      </c>
      <c r="P2440">
        <v>310</v>
      </c>
      <c r="Q2440">
        <v>310</v>
      </c>
      <c r="R2440">
        <v>310</v>
      </c>
      <c r="S2440">
        <v>330</v>
      </c>
      <c r="T2440">
        <v>350</v>
      </c>
      <c r="U2440">
        <v>350</v>
      </c>
      <c r="V2440">
        <v>360</v>
      </c>
      <c r="W2440">
        <v>380</v>
      </c>
      <c r="X2440">
        <v>390</v>
      </c>
      <c r="Y2440" s="145">
        <v>390</v>
      </c>
      <c r="Z2440">
        <v>380</v>
      </c>
      <c r="AA2440">
        <v>360</v>
      </c>
    </row>
    <row r="2441" spans="1:27" x14ac:dyDescent="0.2">
      <c r="A2441" s="89">
        <f>VLOOKUP(C2441,TabellenBDFS!$B$4:$C$2717,2,FALSE)</f>
        <v>335</v>
      </c>
      <c r="B2441" t="str">
        <f t="shared" si="40"/>
        <v>3352</v>
      </c>
      <c r="C2441" t="s">
        <v>347</v>
      </c>
      <c r="D2441">
        <v>2</v>
      </c>
      <c r="E2441">
        <v>30</v>
      </c>
      <c r="F2441">
        <v>30</v>
      </c>
      <c r="G2441">
        <v>20</v>
      </c>
      <c r="H2441">
        <v>20</v>
      </c>
      <c r="I2441">
        <v>20</v>
      </c>
      <c r="J2441">
        <v>20</v>
      </c>
      <c r="K2441">
        <v>20</v>
      </c>
      <c r="L2441">
        <v>20</v>
      </c>
      <c r="M2441">
        <v>20</v>
      </c>
      <c r="N2441">
        <v>20</v>
      </c>
      <c r="O2441">
        <v>20</v>
      </c>
      <c r="P2441">
        <v>20</v>
      </c>
      <c r="Q2441">
        <v>20</v>
      </c>
      <c r="R2441">
        <v>20</v>
      </c>
      <c r="S2441">
        <v>20</v>
      </c>
      <c r="T2441">
        <v>10</v>
      </c>
      <c r="U2441">
        <v>10</v>
      </c>
      <c r="V2441">
        <v>10</v>
      </c>
      <c r="W2441">
        <v>10</v>
      </c>
      <c r="X2441">
        <v>10</v>
      </c>
      <c r="Y2441" s="145">
        <v>10</v>
      </c>
      <c r="Z2441">
        <v>10</v>
      </c>
      <c r="AA2441">
        <v>10</v>
      </c>
    </row>
    <row r="2442" spans="1:27" x14ac:dyDescent="0.2">
      <c r="A2442" s="89">
        <f>VLOOKUP(C2442,TabellenBDFS!$B$4:$C$2717,2,FALSE)</f>
        <v>335</v>
      </c>
      <c r="B2442" t="str">
        <f t="shared" si="40"/>
        <v>3353</v>
      </c>
      <c r="C2442" t="s">
        <v>347</v>
      </c>
      <c r="D2442">
        <v>3</v>
      </c>
      <c r="E2442">
        <v>0</v>
      </c>
      <c r="F2442">
        <v>0</v>
      </c>
      <c r="G2442">
        <v>0</v>
      </c>
      <c r="H2442">
        <v>10</v>
      </c>
      <c r="I2442">
        <v>10</v>
      </c>
      <c r="J2442">
        <v>10</v>
      </c>
      <c r="K2442">
        <v>10</v>
      </c>
      <c r="L2442">
        <v>20</v>
      </c>
      <c r="M2442">
        <v>20</v>
      </c>
      <c r="N2442">
        <v>20</v>
      </c>
      <c r="O2442">
        <v>20</v>
      </c>
      <c r="P2442">
        <v>20</v>
      </c>
      <c r="Q2442">
        <v>20</v>
      </c>
      <c r="R2442">
        <v>20</v>
      </c>
      <c r="S2442">
        <v>20</v>
      </c>
      <c r="T2442">
        <v>20</v>
      </c>
      <c r="U2442">
        <v>20</v>
      </c>
      <c r="V2442">
        <v>20</v>
      </c>
      <c r="W2442">
        <v>20</v>
      </c>
      <c r="X2442">
        <v>20</v>
      </c>
      <c r="Y2442" s="145">
        <v>20</v>
      </c>
      <c r="Z2442">
        <v>20</v>
      </c>
      <c r="AA2442">
        <v>20</v>
      </c>
    </row>
    <row r="2443" spans="1:27" x14ac:dyDescent="0.2">
      <c r="A2443" s="89">
        <f>VLOOKUP(C2443,TabellenBDFS!$B$4:$C$2717,2,FALSE)</f>
        <v>335</v>
      </c>
      <c r="B2443" t="str">
        <f t="shared" ref="B2443:B2506" si="41">CONCATENATE(A2443,D2443)</f>
        <v>3354</v>
      </c>
      <c r="C2443" t="s">
        <v>347</v>
      </c>
      <c r="D2443">
        <v>4</v>
      </c>
      <c r="E2443">
        <v>0</v>
      </c>
      <c r="F2443">
        <v>0</v>
      </c>
      <c r="G2443">
        <v>0</v>
      </c>
      <c r="H2443">
        <v>0</v>
      </c>
      <c r="I2443">
        <v>0</v>
      </c>
      <c r="J2443">
        <v>0</v>
      </c>
      <c r="K2443">
        <v>10</v>
      </c>
      <c r="L2443">
        <v>20</v>
      </c>
      <c r="M2443">
        <v>20</v>
      </c>
      <c r="N2443">
        <v>20</v>
      </c>
      <c r="O2443">
        <v>20</v>
      </c>
      <c r="P2443">
        <v>20</v>
      </c>
      <c r="Q2443">
        <v>20</v>
      </c>
      <c r="R2443">
        <v>10</v>
      </c>
      <c r="S2443">
        <v>10</v>
      </c>
      <c r="T2443">
        <v>10</v>
      </c>
      <c r="U2443">
        <v>10</v>
      </c>
      <c r="V2443">
        <v>10</v>
      </c>
      <c r="W2443">
        <v>10</v>
      </c>
      <c r="X2443">
        <v>10</v>
      </c>
      <c r="Y2443" s="145">
        <v>10</v>
      </c>
      <c r="Z2443">
        <v>10</v>
      </c>
      <c r="AA2443">
        <v>10</v>
      </c>
    </row>
    <row r="2444" spans="1:27" x14ac:dyDescent="0.2">
      <c r="A2444" s="89">
        <f>VLOOKUP(C2444,TabellenBDFS!$B$4:$C$2717,2,FALSE)</f>
        <v>335</v>
      </c>
      <c r="B2444" t="str">
        <f t="shared" si="41"/>
        <v>3355</v>
      </c>
      <c r="C2444" t="s">
        <v>347</v>
      </c>
      <c r="D2444">
        <v>5</v>
      </c>
      <c r="E2444">
        <v>10</v>
      </c>
      <c r="F2444">
        <v>10</v>
      </c>
      <c r="G2444">
        <v>10</v>
      </c>
      <c r="H2444">
        <v>10</v>
      </c>
      <c r="I2444">
        <v>10</v>
      </c>
      <c r="J2444">
        <v>10</v>
      </c>
      <c r="K2444">
        <v>10</v>
      </c>
      <c r="L2444">
        <v>10</v>
      </c>
      <c r="M2444">
        <v>10</v>
      </c>
      <c r="N2444">
        <v>10</v>
      </c>
      <c r="O2444">
        <v>10</v>
      </c>
      <c r="P2444">
        <v>10</v>
      </c>
      <c r="Q2444">
        <v>10</v>
      </c>
      <c r="R2444">
        <v>10</v>
      </c>
      <c r="S2444">
        <v>10</v>
      </c>
      <c r="T2444">
        <v>10</v>
      </c>
      <c r="U2444">
        <v>10</v>
      </c>
      <c r="V2444">
        <v>10</v>
      </c>
      <c r="W2444">
        <v>10</v>
      </c>
      <c r="X2444">
        <v>10</v>
      </c>
      <c r="Y2444" s="145">
        <v>10</v>
      </c>
      <c r="Z2444">
        <v>10</v>
      </c>
      <c r="AA2444">
        <v>10</v>
      </c>
    </row>
    <row r="2445" spans="1:27" x14ac:dyDescent="0.2">
      <c r="A2445" s="89">
        <f>VLOOKUP(C2445,TabellenBDFS!$B$4:$C$2717,2,FALSE)</f>
        <v>335</v>
      </c>
      <c r="B2445" t="str">
        <f t="shared" si="41"/>
        <v>3356</v>
      </c>
      <c r="C2445" t="s">
        <v>347</v>
      </c>
      <c r="D2445">
        <v>6</v>
      </c>
      <c r="E2445">
        <v>100</v>
      </c>
      <c r="F2445">
        <v>100</v>
      </c>
      <c r="G2445">
        <v>110</v>
      </c>
      <c r="H2445">
        <v>120</v>
      </c>
      <c r="I2445">
        <v>120</v>
      </c>
      <c r="J2445">
        <v>140</v>
      </c>
      <c r="K2445">
        <v>130</v>
      </c>
      <c r="L2445">
        <v>130</v>
      </c>
      <c r="M2445">
        <v>130</v>
      </c>
      <c r="N2445">
        <v>130</v>
      </c>
      <c r="O2445">
        <v>130</v>
      </c>
      <c r="P2445">
        <v>140</v>
      </c>
      <c r="Q2445">
        <v>150</v>
      </c>
      <c r="R2445">
        <v>150</v>
      </c>
      <c r="S2445">
        <v>180</v>
      </c>
      <c r="T2445">
        <v>200</v>
      </c>
      <c r="U2445">
        <v>200</v>
      </c>
      <c r="V2445">
        <v>210</v>
      </c>
      <c r="W2445">
        <v>220</v>
      </c>
      <c r="X2445">
        <v>230</v>
      </c>
      <c r="Y2445" s="145">
        <v>230</v>
      </c>
      <c r="Z2445">
        <v>220</v>
      </c>
      <c r="AA2445">
        <v>210</v>
      </c>
    </row>
    <row r="2446" spans="1:27" x14ac:dyDescent="0.2">
      <c r="A2446" s="89">
        <f>VLOOKUP(C2446,TabellenBDFS!$B$4:$C$2717,2,FALSE)</f>
        <v>335</v>
      </c>
      <c r="B2446" t="str">
        <f t="shared" si="41"/>
        <v>3357</v>
      </c>
      <c r="C2446" t="s">
        <v>347</v>
      </c>
      <c r="D2446">
        <v>7</v>
      </c>
      <c r="E2446">
        <v>90</v>
      </c>
      <c r="F2446">
        <v>80</v>
      </c>
      <c r="G2446">
        <v>80</v>
      </c>
      <c r="H2446">
        <v>90</v>
      </c>
      <c r="I2446">
        <v>100</v>
      </c>
      <c r="J2446">
        <v>90</v>
      </c>
      <c r="K2446">
        <v>90</v>
      </c>
      <c r="L2446">
        <v>90</v>
      </c>
      <c r="M2446">
        <v>90</v>
      </c>
      <c r="N2446">
        <v>90</v>
      </c>
      <c r="O2446">
        <v>110</v>
      </c>
      <c r="P2446">
        <v>110</v>
      </c>
      <c r="Q2446">
        <v>100</v>
      </c>
      <c r="R2446">
        <v>100</v>
      </c>
      <c r="S2446">
        <v>100</v>
      </c>
      <c r="T2446">
        <v>100</v>
      </c>
      <c r="U2446">
        <v>100</v>
      </c>
      <c r="V2446">
        <v>100</v>
      </c>
      <c r="W2446">
        <v>110</v>
      </c>
      <c r="X2446">
        <v>120</v>
      </c>
      <c r="Y2446" s="145">
        <v>120</v>
      </c>
      <c r="Z2446">
        <v>110</v>
      </c>
      <c r="AA2446">
        <v>110</v>
      </c>
    </row>
    <row r="2447" spans="1:27" x14ac:dyDescent="0.2">
      <c r="A2447" s="89">
        <f>VLOOKUP(C2447,TabellenBDFS!$B$4:$C$2717,2,FALSE)</f>
        <v>336</v>
      </c>
      <c r="B2447" t="str">
        <f t="shared" si="41"/>
        <v>3361</v>
      </c>
      <c r="C2447" t="s">
        <v>348</v>
      </c>
      <c r="D2447">
        <v>1</v>
      </c>
      <c r="E2447">
        <v>130</v>
      </c>
      <c r="F2447">
        <v>130</v>
      </c>
      <c r="G2447">
        <v>120</v>
      </c>
      <c r="H2447">
        <v>120</v>
      </c>
      <c r="I2447">
        <v>130</v>
      </c>
      <c r="J2447">
        <v>130</v>
      </c>
      <c r="K2447">
        <v>130</v>
      </c>
      <c r="L2447">
        <v>130</v>
      </c>
      <c r="M2447">
        <v>140</v>
      </c>
      <c r="N2447">
        <v>140</v>
      </c>
      <c r="O2447">
        <v>130</v>
      </c>
      <c r="P2447">
        <v>140</v>
      </c>
      <c r="Q2447">
        <v>140</v>
      </c>
      <c r="R2447">
        <v>140</v>
      </c>
      <c r="S2447">
        <v>150</v>
      </c>
      <c r="T2447">
        <v>130</v>
      </c>
      <c r="U2447">
        <v>140</v>
      </c>
      <c r="V2447">
        <v>150</v>
      </c>
      <c r="W2447">
        <v>140</v>
      </c>
      <c r="X2447">
        <v>170</v>
      </c>
      <c r="Y2447" s="145">
        <v>180</v>
      </c>
      <c r="Z2447">
        <v>180</v>
      </c>
      <c r="AA2447">
        <v>180</v>
      </c>
    </row>
    <row r="2448" spans="1:27" x14ac:dyDescent="0.2">
      <c r="A2448" s="89">
        <f>VLOOKUP(C2448,TabellenBDFS!$B$4:$C$2717,2,FALSE)</f>
        <v>336</v>
      </c>
      <c r="B2448" t="str">
        <f t="shared" si="41"/>
        <v>3362</v>
      </c>
      <c r="C2448" t="s">
        <v>348</v>
      </c>
      <c r="D2448">
        <v>2</v>
      </c>
      <c r="E2448">
        <v>20</v>
      </c>
      <c r="F2448">
        <v>20</v>
      </c>
      <c r="G2448">
        <v>20</v>
      </c>
      <c r="H2448">
        <v>20</v>
      </c>
      <c r="I2448">
        <v>20</v>
      </c>
      <c r="J2448">
        <v>20</v>
      </c>
      <c r="K2448">
        <v>20</v>
      </c>
      <c r="L2448">
        <v>20</v>
      </c>
      <c r="M2448">
        <v>20</v>
      </c>
      <c r="N2448">
        <v>20</v>
      </c>
      <c r="O2448">
        <v>20</v>
      </c>
      <c r="P2448">
        <v>20</v>
      </c>
      <c r="Q2448">
        <v>10</v>
      </c>
      <c r="R2448">
        <v>10</v>
      </c>
      <c r="S2448">
        <v>10</v>
      </c>
      <c r="T2448">
        <v>10</v>
      </c>
      <c r="U2448">
        <v>10</v>
      </c>
      <c r="V2448">
        <v>10</v>
      </c>
      <c r="W2448">
        <v>10</v>
      </c>
      <c r="X2448">
        <v>10</v>
      </c>
      <c r="Y2448" s="145">
        <v>10</v>
      </c>
      <c r="Z2448">
        <v>10</v>
      </c>
      <c r="AA2448">
        <v>10</v>
      </c>
    </row>
    <row r="2449" spans="1:27" x14ac:dyDescent="0.2">
      <c r="A2449" s="89">
        <f>VLOOKUP(C2449,TabellenBDFS!$B$4:$C$2717,2,FALSE)</f>
        <v>336</v>
      </c>
      <c r="B2449" t="str">
        <f t="shared" si="41"/>
        <v>3363</v>
      </c>
      <c r="C2449" t="s">
        <v>348</v>
      </c>
      <c r="D2449">
        <v>3</v>
      </c>
      <c r="E2449">
        <v>0</v>
      </c>
      <c r="F2449">
        <v>0</v>
      </c>
      <c r="G2449">
        <v>0</v>
      </c>
      <c r="H2449">
        <v>0</v>
      </c>
      <c r="I2449">
        <v>10</v>
      </c>
      <c r="J2449">
        <v>10</v>
      </c>
      <c r="K2449">
        <v>10</v>
      </c>
      <c r="L2449">
        <v>10</v>
      </c>
      <c r="M2449">
        <v>10</v>
      </c>
      <c r="N2449">
        <v>10</v>
      </c>
      <c r="O2449">
        <v>10</v>
      </c>
      <c r="P2449">
        <v>10</v>
      </c>
      <c r="Q2449">
        <v>20</v>
      </c>
      <c r="R2449">
        <v>20</v>
      </c>
      <c r="S2449">
        <v>20</v>
      </c>
      <c r="T2449">
        <v>20</v>
      </c>
      <c r="U2449">
        <v>20</v>
      </c>
      <c r="V2449">
        <v>30</v>
      </c>
      <c r="W2449">
        <v>30</v>
      </c>
      <c r="X2449">
        <v>30</v>
      </c>
      <c r="Y2449" s="145">
        <v>30</v>
      </c>
      <c r="Z2449">
        <v>40</v>
      </c>
      <c r="AA2449">
        <v>40</v>
      </c>
    </row>
    <row r="2450" spans="1:27" x14ac:dyDescent="0.2">
      <c r="A2450" s="89">
        <f>VLOOKUP(C2450,TabellenBDFS!$B$4:$C$2717,2,FALSE)</f>
        <v>336</v>
      </c>
      <c r="B2450" t="str">
        <f t="shared" si="41"/>
        <v>3364</v>
      </c>
      <c r="C2450" t="s">
        <v>348</v>
      </c>
      <c r="D2450">
        <v>4</v>
      </c>
      <c r="E2450">
        <v>0</v>
      </c>
      <c r="F2450">
        <v>0</v>
      </c>
      <c r="G2450">
        <v>0</v>
      </c>
      <c r="H2450">
        <v>0</v>
      </c>
      <c r="I2450">
        <v>0</v>
      </c>
      <c r="J2450">
        <v>0</v>
      </c>
      <c r="K2450">
        <v>0</v>
      </c>
      <c r="L2450">
        <v>10</v>
      </c>
      <c r="M2450">
        <v>10</v>
      </c>
      <c r="N2450">
        <v>10</v>
      </c>
      <c r="O2450">
        <v>10</v>
      </c>
      <c r="P2450">
        <v>10</v>
      </c>
      <c r="Q2450">
        <v>10</v>
      </c>
      <c r="R2450">
        <v>10</v>
      </c>
      <c r="S2450">
        <v>10</v>
      </c>
      <c r="T2450">
        <v>10</v>
      </c>
      <c r="U2450">
        <v>10</v>
      </c>
      <c r="V2450">
        <v>10</v>
      </c>
      <c r="W2450">
        <v>10</v>
      </c>
      <c r="X2450">
        <v>10</v>
      </c>
      <c r="Y2450" s="145">
        <v>10</v>
      </c>
      <c r="Z2450">
        <v>10</v>
      </c>
      <c r="AA2450">
        <v>10</v>
      </c>
    </row>
    <row r="2451" spans="1:27" x14ac:dyDescent="0.2">
      <c r="A2451" s="89">
        <f>VLOOKUP(C2451,TabellenBDFS!$B$4:$C$2717,2,FALSE)</f>
        <v>336</v>
      </c>
      <c r="B2451" t="str">
        <f t="shared" si="41"/>
        <v>3365</v>
      </c>
      <c r="C2451" t="s">
        <v>348</v>
      </c>
      <c r="D2451">
        <v>5</v>
      </c>
      <c r="E2451">
        <v>10</v>
      </c>
      <c r="F2451">
        <v>10</v>
      </c>
      <c r="G2451">
        <v>10</v>
      </c>
      <c r="H2451">
        <v>10</v>
      </c>
      <c r="I2451">
        <v>10</v>
      </c>
      <c r="J2451">
        <v>10</v>
      </c>
      <c r="K2451">
        <v>10</v>
      </c>
      <c r="L2451">
        <v>10</v>
      </c>
      <c r="M2451">
        <v>10</v>
      </c>
      <c r="N2451">
        <v>10</v>
      </c>
      <c r="O2451">
        <v>10</v>
      </c>
      <c r="P2451">
        <v>10</v>
      </c>
      <c r="Q2451">
        <v>10</v>
      </c>
      <c r="R2451">
        <v>10</v>
      </c>
      <c r="S2451">
        <v>10</v>
      </c>
      <c r="T2451">
        <v>10</v>
      </c>
      <c r="U2451">
        <v>10</v>
      </c>
      <c r="V2451">
        <v>0</v>
      </c>
      <c r="W2451">
        <v>0</v>
      </c>
      <c r="X2451">
        <v>10</v>
      </c>
      <c r="Y2451" s="145">
        <v>0</v>
      </c>
      <c r="Z2451">
        <v>0</v>
      </c>
      <c r="AA2451">
        <v>0</v>
      </c>
    </row>
    <row r="2452" spans="1:27" x14ac:dyDescent="0.2">
      <c r="A2452" s="89">
        <f>VLOOKUP(C2452,TabellenBDFS!$B$4:$C$2717,2,FALSE)</f>
        <v>336</v>
      </c>
      <c r="B2452" t="str">
        <f t="shared" si="41"/>
        <v>3366</v>
      </c>
      <c r="C2452" t="s">
        <v>348</v>
      </c>
      <c r="D2452">
        <v>6</v>
      </c>
      <c r="E2452">
        <v>50</v>
      </c>
      <c r="F2452">
        <v>50</v>
      </c>
      <c r="G2452">
        <v>50</v>
      </c>
      <c r="H2452">
        <v>40</v>
      </c>
      <c r="I2452">
        <v>50</v>
      </c>
      <c r="J2452">
        <v>50</v>
      </c>
      <c r="K2452">
        <v>50</v>
      </c>
      <c r="L2452">
        <v>50</v>
      </c>
      <c r="M2452">
        <v>50</v>
      </c>
      <c r="N2452">
        <v>50</v>
      </c>
      <c r="O2452">
        <v>50</v>
      </c>
      <c r="P2452">
        <v>50</v>
      </c>
      <c r="Q2452">
        <v>50</v>
      </c>
      <c r="R2452">
        <v>50</v>
      </c>
      <c r="S2452">
        <v>50</v>
      </c>
      <c r="T2452">
        <v>50</v>
      </c>
      <c r="U2452">
        <v>50</v>
      </c>
      <c r="V2452">
        <v>50</v>
      </c>
      <c r="W2452">
        <v>50</v>
      </c>
      <c r="X2452">
        <v>50</v>
      </c>
      <c r="Y2452" s="145">
        <v>50</v>
      </c>
      <c r="Z2452">
        <v>50</v>
      </c>
      <c r="AA2452">
        <v>50</v>
      </c>
    </row>
    <row r="2453" spans="1:27" x14ac:dyDescent="0.2">
      <c r="A2453" s="89">
        <f>VLOOKUP(C2453,TabellenBDFS!$B$4:$C$2717,2,FALSE)</f>
        <v>336</v>
      </c>
      <c r="B2453" t="str">
        <f t="shared" si="41"/>
        <v>3367</v>
      </c>
      <c r="C2453" t="s">
        <v>348</v>
      </c>
      <c r="D2453">
        <v>7</v>
      </c>
      <c r="E2453">
        <v>50</v>
      </c>
      <c r="F2453">
        <v>50</v>
      </c>
      <c r="G2453">
        <v>50</v>
      </c>
      <c r="H2453">
        <v>50</v>
      </c>
      <c r="I2453">
        <v>50</v>
      </c>
      <c r="J2453">
        <v>50</v>
      </c>
      <c r="K2453">
        <v>50</v>
      </c>
      <c r="L2453">
        <v>40</v>
      </c>
      <c r="M2453">
        <v>50</v>
      </c>
      <c r="N2453">
        <v>50</v>
      </c>
      <c r="O2453">
        <v>40</v>
      </c>
      <c r="P2453">
        <v>50</v>
      </c>
      <c r="Q2453">
        <v>50</v>
      </c>
      <c r="R2453">
        <v>50</v>
      </c>
      <c r="S2453">
        <v>50</v>
      </c>
      <c r="T2453">
        <v>40</v>
      </c>
      <c r="U2453">
        <v>40</v>
      </c>
      <c r="V2453">
        <v>50</v>
      </c>
      <c r="W2453">
        <v>40</v>
      </c>
      <c r="X2453">
        <v>60</v>
      </c>
      <c r="Y2453" s="145">
        <v>80</v>
      </c>
      <c r="Z2453">
        <v>80</v>
      </c>
      <c r="AA2453">
        <v>70</v>
      </c>
    </row>
    <row r="2454" spans="1:27" x14ac:dyDescent="0.2">
      <c r="A2454" s="89">
        <f>VLOOKUP(C2454,TabellenBDFS!$B$4:$C$2717,2,FALSE)</f>
        <v>338</v>
      </c>
      <c r="B2454" t="str">
        <f t="shared" si="41"/>
        <v>3381</v>
      </c>
      <c r="C2454" t="s">
        <v>349</v>
      </c>
      <c r="D2454">
        <v>1</v>
      </c>
      <c r="E2454">
        <v>140</v>
      </c>
      <c r="F2454">
        <v>140</v>
      </c>
      <c r="G2454">
        <v>130</v>
      </c>
      <c r="H2454">
        <v>160</v>
      </c>
      <c r="I2454">
        <v>170</v>
      </c>
      <c r="J2454">
        <v>180</v>
      </c>
      <c r="K2454">
        <v>180</v>
      </c>
      <c r="L2454">
        <v>200</v>
      </c>
      <c r="M2454">
        <v>200</v>
      </c>
      <c r="N2454">
        <v>210</v>
      </c>
      <c r="O2454">
        <v>210</v>
      </c>
      <c r="P2454">
        <v>220</v>
      </c>
      <c r="Q2454">
        <v>220</v>
      </c>
      <c r="R2454">
        <v>220</v>
      </c>
      <c r="S2454">
        <v>220</v>
      </c>
      <c r="T2454">
        <v>230</v>
      </c>
      <c r="U2454">
        <v>230</v>
      </c>
      <c r="V2454">
        <v>240</v>
      </c>
      <c r="W2454">
        <v>250</v>
      </c>
      <c r="X2454">
        <v>240</v>
      </c>
      <c r="Y2454" s="145">
        <v>250</v>
      </c>
      <c r="Z2454">
        <v>210</v>
      </c>
      <c r="AA2454">
        <v>210</v>
      </c>
    </row>
    <row r="2455" spans="1:27" x14ac:dyDescent="0.2">
      <c r="A2455" s="89">
        <f>VLOOKUP(C2455,TabellenBDFS!$B$4:$C$2717,2,FALSE)</f>
        <v>338</v>
      </c>
      <c r="B2455" t="str">
        <f t="shared" si="41"/>
        <v>3382</v>
      </c>
      <c r="C2455" t="s">
        <v>349</v>
      </c>
      <c r="D2455">
        <v>2</v>
      </c>
      <c r="E2455">
        <v>20</v>
      </c>
      <c r="F2455">
        <v>20</v>
      </c>
      <c r="G2455">
        <v>20</v>
      </c>
      <c r="H2455">
        <v>30</v>
      </c>
      <c r="I2455">
        <v>30</v>
      </c>
      <c r="J2455">
        <v>30</v>
      </c>
      <c r="K2455">
        <v>30</v>
      </c>
      <c r="L2455">
        <v>30</v>
      </c>
      <c r="M2455">
        <v>30</v>
      </c>
      <c r="N2455">
        <v>30</v>
      </c>
      <c r="O2455">
        <v>30</v>
      </c>
      <c r="P2455">
        <v>30</v>
      </c>
      <c r="Q2455">
        <v>30</v>
      </c>
      <c r="R2455">
        <v>30</v>
      </c>
      <c r="S2455">
        <v>30</v>
      </c>
      <c r="T2455">
        <v>30</v>
      </c>
      <c r="U2455">
        <v>30</v>
      </c>
      <c r="V2455">
        <v>30</v>
      </c>
      <c r="W2455">
        <v>30</v>
      </c>
      <c r="X2455">
        <v>30</v>
      </c>
      <c r="Y2455" s="145">
        <v>30</v>
      </c>
      <c r="Z2455">
        <v>30</v>
      </c>
      <c r="AA2455">
        <v>30</v>
      </c>
    </row>
    <row r="2456" spans="1:27" x14ac:dyDescent="0.2">
      <c r="A2456" s="89">
        <f>VLOOKUP(C2456,TabellenBDFS!$B$4:$C$2717,2,FALSE)</f>
        <v>338</v>
      </c>
      <c r="B2456" t="str">
        <f t="shared" si="41"/>
        <v>3383</v>
      </c>
      <c r="C2456" t="s">
        <v>349</v>
      </c>
      <c r="D2456">
        <v>3</v>
      </c>
      <c r="E2456">
        <v>0</v>
      </c>
      <c r="F2456">
        <v>0</v>
      </c>
      <c r="G2456">
        <v>0</v>
      </c>
      <c r="H2456">
        <v>10</v>
      </c>
      <c r="I2456">
        <v>10</v>
      </c>
      <c r="J2456">
        <v>20</v>
      </c>
      <c r="K2456">
        <v>20</v>
      </c>
      <c r="L2456">
        <v>20</v>
      </c>
      <c r="M2456">
        <v>20</v>
      </c>
      <c r="N2456">
        <v>20</v>
      </c>
      <c r="O2456">
        <v>20</v>
      </c>
      <c r="P2456">
        <v>20</v>
      </c>
      <c r="Q2456">
        <v>20</v>
      </c>
      <c r="R2456">
        <v>20</v>
      </c>
      <c r="S2456">
        <v>20</v>
      </c>
      <c r="T2456">
        <v>20</v>
      </c>
      <c r="U2456">
        <v>20</v>
      </c>
      <c r="V2456">
        <v>20</v>
      </c>
      <c r="W2456">
        <v>20</v>
      </c>
      <c r="X2456">
        <v>20</v>
      </c>
      <c r="Y2456" s="145">
        <v>20</v>
      </c>
      <c r="Z2456">
        <v>30</v>
      </c>
      <c r="AA2456">
        <v>30</v>
      </c>
    </row>
    <row r="2457" spans="1:27" x14ac:dyDescent="0.2">
      <c r="A2457" s="89">
        <f>VLOOKUP(C2457,TabellenBDFS!$B$4:$C$2717,2,FALSE)</f>
        <v>338</v>
      </c>
      <c r="B2457" t="str">
        <f t="shared" si="41"/>
        <v>3384</v>
      </c>
      <c r="C2457" t="s">
        <v>349</v>
      </c>
      <c r="D2457">
        <v>4</v>
      </c>
      <c r="E2457">
        <v>0</v>
      </c>
      <c r="F2457">
        <v>0</v>
      </c>
      <c r="G2457">
        <v>0</v>
      </c>
      <c r="H2457">
        <v>0</v>
      </c>
      <c r="I2457">
        <v>0</v>
      </c>
      <c r="J2457">
        <v>0</v>
      </c>
      <c r="K2457">
        <v>0</v>
      </c>
      <c r="L2457">
        <v>10</v>
      </c>
      <c r="M2457">
        <v>10</v>
      </c>
      <c r="N2457">
        <v>10</v>
      </c>
      <c r="O2457">
        <v>10</v>
      </c>
      <c r="P2457">
        <v>10</v>
      </c>
      <c r="Q2457">
        <v>10</v>
      </c>
      <c r="R2457">
        <v>10</v>
      </c>
      <c r="S2457">
        <v>10</v>
      </c>
      <c r="T2457">
        <v>10</v>
      </c>
      <c r="U2457">
        <v>10</v>
      </c>
      <c r="V2457">
        <v>10</v>
      </c>
      <c r="W2457">
        <v>10</v>
      </c>
      <c r="X2457">
        <v>10</v>
      </c>
      <c r="Y2457" s="145">
        <v>10</v>
      </c>
      <c r="Z2457">
        <v>10</v>
      </c>
      <c r="AA2457">
        <v>10</v>
      </c>
    </row>
    <row r="2458" spans="1:27" x14ac:dyDescent="0.2">
      <c r="A2458" s="89">
        <f>VLOOKUP(C2458,TabellenBDFS!$B$4:$C$2717,2,FALSE)</f>
        <v>338</v>
      </c>
      <c r="B2458" t="str">
        <f t="shared" si="41"/>
        <v>3385</v>
      </c>
      <c r="C2458" t="s">
        <v>349</v>
      </c>
      <c r="D2458">
        <v>5</v>
      </c>
      <c r="E2458">
        <v>0</v>
      </c>
      <c r="F2458">
        <v>0</v>
      </c>
      <c r="G2458">
        <v>0</v>
      </c>
      <c r="H2458">
        <v>0</v>
      </c>
      <c r="I2458">
        <v>0</v>
      </c>
      <c r="J2458">
        <v>0</v>
      </c>
      <c r="K2458">
        <v>0</v>
      </c>
      <c r="L2458">
        <v>0</v>
      </c>
      <c r="M2458">
        <v>0</v>
      </c>
      <c r="N2458">
        <v>0</v>
      </c>
      <c r="O2458">
        <v>0</v>
      </c>
      <c r="P2458">
        <v>0</v>
      </c>
      <c r="Q2458">
        <v>0</v>
      </c>
      <c r="R2458">
        <v>0</v>
      </c>
      <c r="S2458">
        <v>0</v>
      </c>
      <c r="T2458">
        <v>0</v>
      </c>
      <c r="U2458">
        <v>0</v>
      </c>
      <c r="V2458">
        <v>0</v>
      </c>
      <c r="W2458">
        <v>0</v>
      </c>
      <c r="X2458">
        <v>0</v>
      </c>
      <c r="Y2458" s="145">
        <v>0</v>
      </c>
      <c r="Z2458">
        <v>0</v>
      </c>
      <c r="AA2458">
        <v>0</v>
      </c>
    </row>
    <row r="2459" spans="1:27" x14ac:dyDescent="0.2">
      <c r="A2459" s="89">
        <f>VLOOKUP(C2459,TabellenBDFS!$B$4:$C$2717,2,FALSE)</f>
        <v>338</v>
      </c>
      <c r="B2459" t="str">
        <f t="shared" si="41"/>
        <v>3386</v>
      </c>
      <c r="C2459" t="s">
        <v>349</v>
      </c>
      <c r="D2459">
        <v>6</v>
      </c>
      <c r="E2459">
        <v>60</v>
      </c>
      <c r="F2459">
        <v>70</v>
      </c>
      <c r="G2459">
        <v>60</v>
      </c>
      <c r="H2459">
        <v>70</v>
      </c>
      <c r="I2459">
        <v>80</v>
      </c>
      <c r="J2459">
        <v>90</v>
      </c>
      <c r="K2459">
        <v>90</v>
      </c>
      <c r="L2459">
        <v>90</v>
      </c>
      <c r="M2459">
        <v>90</v>
      </c>
      <c r="N2459">
        <v>100</v>
      </c>
      <c r="O2459">
        <v>100</v>
      </c>
      <c r="P2459">
        <v>100</v>
      </c>
      <c r="Q2459">
        <v>100</v>
      </c>
      <c r="R2459">
        <v>100</v>
      </c>
      <c r="S2459">
        <v>110</v>
      </c>
      <c r="T2459">
        <v>120</v>
      </c>
      <c r="U2459">
        <v>120</v>
      </c>
      <c r="V2459">
        <v>130</v>
      </c>
      <c r="W2459">
        <v>130</v>
      </c>
      <c r="X2459">
        <v>140</v>
      </c>
      <c r="Y2459" s="145">
        <v>150</v>
      </c>
      <c r="Z2459">
        <v>100</v>
      </c>
      <c r="AA2459">
        <v>110</v>
      </c>
    </row>
    <row r="2460" spans="1:27" x14ac:dyDescent="0.2">
      <c r="A2460" s="89">
        <f>VLOOKUP(C2460,TabellenBDFS!$B$4:$C$2717,2,FALSE)</f>
        <v>338</v>
      </c>
      <c r="B2460" t="str">
        <f t="shared" si="41"/>
        <v>3387</v>
      </c>
      <c r="C2460" t="s">
        <v>349</v>
      </c>
      <c r="D2460">
        <v>7</v>
      </c>
      <c r="E2460">
        <v>50</v>
      </c>
      <c r="F2460">
        <v>40</v>
      </c>
      <c r="G2460">
        <v>40</v>
      </c>
      <c r="H2460">
        <v>50</v>
      </c>
      <c r="I2460">
        <v>50</v>
      </c>
      <c r="J2460">
        <v>40</v>
      </c>
      <c r="K2460">
        <v>40</v>
      </c>
      <c r="L2460">
        <v>50</v>
      </c>
      <c r="M2460">
        <v>50</v>
      </c>
      <c r="N2460">
        <v>50</v>
      </c>
      <c r="O2460">
        <v>60</v>
      </c>
      <c r="P2460">
        <v>60</v>
      </c>
      <c r="Q2460">
        <v>60</v>
      </c>
      <c r="R2460">
        <v>50</v>
      </c>
      <c r="S2460">
        <v>50</v>
      </c>
      <c r="T2460">
        <v>50</v>
      </c>
      <c r="U2460">
        <v>50</v>
      </c>
      <c r="V2460">
        <v>50</v>
      </c>
      <c r="W2460">
        <v>60</v>
      </c>
      <c r="X2460">
        <v>50</v>
      </c>
      <c r="Y2460" s="145">
        <v>50</v>
      </c>
      <c r="Z2460">
        <v>50</v>
      </c>
      <c r="AA2460">
        <v>40</v>
      </c>
    </row>
    <row r="2461" spans="1:27" x14ac:dyDescent="0.2">
      <c r="A2461" s="89">
        <f>VLOOKUP(C2461,TabellenBDFS!$B$4:$C$2717,2,FALSE)</f>
        <v>339</v>
      </c>
      <c r="B2461" t="str">
        <f t="shared" si="41"/>
        <v>3391</v>
      </c>
      <c r="C2461" t="s">
        <v>350</v>
      </c>
      <c r="D2461">
        <v>1</v>
      </c>
      <c r="E2461">
        <v>320</v>
      </c>
      <c r="F2461">
        <v>340</v>
      </c>
      <c r="G2461">
        <v>370</v>
      </c>
      <c r="H2461">
        <v>390</v>
      </c>
      <c r="I2461">
        <v>430</v>
      </c>
      <c r="J2461">
        <v>430</v>
      </c>
      <c r="K2461">
        <v>460</v>
      </c>
      <c r="L2461">
        <v>510</v>
      </c>
      <c r="M2461">
        <v>530</v>
      </c>
      <c r="N2461">
        <v>550</v>
      </c>
      <c r="O2461">
        <v>610</v>
      </c>
      <c r="P2461">
        <v>640</v>
      </c>
      <c r="Q2461">
        <v>640</v>
      </c>
      <c r="R2461">
        <v>670</v>
      </c>
      <c r="S2461">
        <v>680</v>
      </c>
      <c r="T2461">
        <v>670</v>
      </c>
      <c r="U2461">
        <v>680</v>
      </c>
      <c r="V2461">
        <v>690</v>
      </c>
      <c r="W2461">
        <v>720</v>
      </c>
      <c r="X2461">
        <v>740</v>
      </c>
      <c r="Y2461" s="145">
        <v>710</v>
      </c>
      <c r="Z2461">
        <v>740</v>
      </c>
      <c r="AA2461">
        <v>770</v>
      </c>
    </row>
    <row r="2462" spans="1:27" x14ac:dyDescent="0.2">
      <c r="A2462" s="89">
        <f>VLOOKUP(C2462,TabellenBDFS!$B$4:$C$2717,2,FALSE)</f>
        <v>339</v>
      </c>
      <c r="B2462" t="str">
        <f t="shared" si="41"/>
        <v>3392</v>
      </c>
      <c r="C2462" t="s">
        <v>350</v>
      </c>
      <c r="D2462">
        <v>2</v>
      </c>
      <c r="E2462">
        <v>100</v>
      </c>
      <c r="F2462">
        <v>110</v>
      </c>
      <c r="G2462">
        <v>110</v>
      </c>
      <c r="H2462">
        <v>110</v>
      </c>
      <c r="I2462">
        <v>110</v>
      </c>
      <c r="J2462">
        <v>110</v>
      </c>
      <c r="K2462">
        <v>110</v>
      </c>
      <c r="L2462">
        <v>130</v>
      </c>
      <c r="M2462">
        <v>130</v>
      </c>
      <c r="N2462">
        <v>140</v>
      </c>
      <c r="O2462">
        <v>140</v>
      </c>
      <c r="P2462">
        <v>130</v>
      </c>
      <c r="Q2462">
        <v>130</v>
      </c>
      <c r="R2462">
        <v>130</v>
      </c>
      <c r="S2462">
        <v>140</v>
      </c>
      <c r="T2462">
        <v>140</v>
      </c>
      <c r="U2462">
        <v>130</v>
      </c>
      <c r="V2462">
        <v>100</v>
      </c>
      <c r="W2462">
        <v>110</v>
      </c>
      <c r="X2462">
        <v>110</v>
      </c>
      <c r="Y2462" s="145">
        <v>100</v>
      </c>
      <c r="Z2462">
        <v>100</v>
      </c>
      <c r="AA2462">
        <v>100</v>
      </c>
    </row>
    <row r="2463" spans="1:27" x14ac:dyDescent="0.2">
      <c r="A2463" s="89">
        <f>VLOOKUP(C2463,TabellenBDFS!$B$4:$C$2717,2,FALSE)</f>
        <v>339</v>
      </c>
      <c r="B2463" t="str">
        <f t="shared" si="41"/>
        <v>3393</v>
      </c>
      <c r="C2463" t="s">
        <v>350</v>
      </c>
      <c r="D2463">
        <v>3</v>
      </c>
      <c r="E2463">
        <v>0</v>
      </c>
      <c r="F2463">
        <v>10</v>
      </c>
      <c r="G2463">
        <v>10</v>
      </c>
      <c r="H2463">
        <v>10</v>
      </c>
      <c r="I2463">
        <v>30</v>
      </c>
      <c r="J2463">
        <v>40</v>
      </c>
      <c r="K2463">
        <v>50</v>
      </c>
      <c r="L2463">
        <v>60</v>
      </c>
      <c r="M2463">
        <v>70</v>
      </c>
      <c r="N2463">
        <v>100</v>
      </c>
      <c r="O2463">
        <v>120</v>
      </c>
      <c r="P2463">
        <v>130</v>
      </c>
      <c r="Q2463">
        <v>120</v>
      </c>
      <c r="R2463">
        <v>150</v>
      </c>
      <c r="S2463">
        <v>150</v>
      </c>
      <c r="T2463">
        <v>150</v>
      </c>
      <c r="U2463">
        <v>160</v>
      </c>
      <c r="V2463">
        <v>190</v>
      </c>
      <c r="W2463">
        <v>220</v>
      </c>
      <c r="X2463">
        <v>230</v>
      </c>
      <c r="Y2463" s="145">
        <v>220</v>
      </c>
      <c r="Z2463">
        <v>240</v>
      </c>
      <c r="AA2463">
        <v>270</v>
      </c>
    </row>
    <row r="2464" spans="1:27" x14ac:dyDescent="0.2">
      <c r="A2464" s="89">
        <f>VLOOKUP(C2464,TabellenBDFS!$B$4:$C$2717,2,FALSE)</f>
        <v>339</v>
      </c>
      <c r="B2464" t="str">
        <f t="shared" si="41"/>
        <v>3394</v>
      </c>
      <c r="C2464" t="s">
        <v>350</v>
      </c>
      <c r="D2464">
        <v>4</v>
      </c>
      <c r="E2464">
        <v>0</v>
      </c>
      <c r="F2464">
        <v>0</v>
      </c>
      <c r="G2464">
        <v>0</v>
      </c>
      <c r="H2464">
        <v>0</v>
      </c>
      <c r="I2464">
        <v>0</v>
      </c>
      <c r="J2464">
        <v>0</v>
      </c>
      <c r="K2464">
        <v>0</v>
      </c>
      <c r="L2464">
        <v>0</v>
      </c>
      <c r="M2464">
        <v>0</v>
      </c>
      <c r="N2464">
        <v>0</v>
      </c>
      <c r="O2464">
        <v>30</v>
      </c>
      <c r="P2464">
        <v>30</v>
      </c>
      <c r="Q2464">
        <v>30</v>
      </c>
      <c r="R2464">
        <v>30</v>
      </c>
      <c r="S2464">
        <v>40</v>
      </c>
      <c r="T2464">
        <v>40</v>
      </c>
      <c r="U2464">
        <v>40</v>
      </c>
      <c r="V2464">
        <v>40</v>
      </c>
      <c r="W2464">
        <v>40</v>
      </c>
      <c r="X2464">
        <v>40</v>
      </c>
      <c r="Y2464" s="145">
        <v>40</v>
      </c>
      <c r="Z2464">
        <v>40</v>
      </c>
      <c r="AA2464">
        <v>40</v>
      </c>
    </row>
    <row r="2465" spans="1:27" x14ac:dyDescent="0.2">
      <c r="A2465" s="89">
        <f>VLOOKUP(C2465,TabellenBDFS!$B$4:$C$2717,2,FALSE)</f>
        <v>339</v>
      </c>
      <c r="B2465" t="str">
        <f t="shared" si="41"/>
        <v>3395</v>
      </c>
      <c r="C2465" t="s">
        <v>350</v>
      </c>
      <c r="D2465">
        <v>5</v>
      </c>
      <c r="E2465">
        <v>20</v>
      </c>
      <c r="F2465">
        <v>20</v>
      </c>
      <c r="G2465">
        <v>10</v>
      </c>
      <c r="H2465">
        <v>10</v>
      </c>
      <c r="I2465">
        <v>10</v>
      </c>
      <c r="J2465">
        <v>10</v>
      </c>
      <c r="K2465">
        <v>10</v>
      </c>
      <c r="L2465">
        <v>10</v>
      </c>
      <c r="M2465">
        <v>10</v>
      </c>
      <c r="N2465">
        <v>10</v>
      </c>
      <c r="O2465">
        <v>10</v>
      </c>
      <c r="P2465">
        <v>10</v>
      </c>
      <c r="Q2465">
        <v>10</v>
      </c>
      <c r="R2465">
        <v>10</v>
      </c>
      <c r="S2465">
        <v>10</v>
      </c>
      <c r="T2465">
        <v>10</v>
      </c>
      <c r="U2465">
        <v>10</v>
      </c>
      <c r="V2465">
        <v>10</v>
      </c>
      <c r="W2465">
        <v>10</v>
      </c>
      <c r="X2465">
        <v>10</v>
      </c>
      <c r="Y2465" s="145">
        <v>10</v>
      </c>
      <c r="Z2465">
        <v>10</v>
      </c>
      <c r="AA2465">
        <v>10</v>
      </c>
    </row>
    <row r="2466" spans="1:27" x14ac:dyDescent="0.2">
      <c r="A2466" s="89">
        <f>VLOOKUP(C2466,TabellenBDFS!$B$4:$C$2717,2,FALSE)</f>
        <v>339</v>
      </c>
      <c r="B2466" t="str">
        <f t="shared" si="41"/>
        <v>3396</v>
      </c>
      <c r="C2466" t="s">
        <v>350</v>
      </c>
      <c r="D2466">
        <v>6</v>
      </c>
      <c r="E2466">
        <v>70</v>
      </c>
      <c r="F2466">
        <v>70</v>
      </c>
      <c r="G2466">
        <v>80</v>
      </c>
      <c r="H2466">
        <v>80</v>
      </c>
      <c r="I2466">
        <v>90</v>
      </c>
      <c r="J2466">
        <v>90</v>
      </c>
      <c r="K2466">
        <v>90</v>
      </c>
      <c r="L2466">
        <v>100</v>
      </c>
      <c r="M2466">
        <v>100</v>
      </c>
      <c r="N2466">
        <v>110</v>
      </c>
      <c r="O2466">
        <v>110</v>
      </c>
      <c r="P2466">
        <v>100</v>
      </c>
      <c r="Q2466">
        <v>100</v>
      </c>
      <c r="R2466">
        <v>110</v>
      </c>
      <c r="S2466">
        <v>110</v>
      </c>
      <c r="T2466">
        <v>110</v>
      </c>
      <c r="U2466">
        <v>110</v>
      </c>
      <c r="V2466">
        <v>110</v>
      </c>
      <c r="W2466">
        <v>110</v>
      </c>
      <c r="X2466">
        <v>110</v>
      </c>
      <c r="Y2466" s="145">
        <v>110</v>
      </c>
      <c r="Z2466">
        <v>110</v>
      </c>
      <c r="AA2466">
        <v>110</v>
      </c>
    </row>
    <row r="2467" spans="1:27" x14ac:dyDescent="0.2">
      <c r="A2467" s="89">
        <f>VLOOKUP(C2467,TabellenBDFS!$B$4:$C$2717,2,FALSE)</f>
        <v>339</v>
      </c>
      <c r="B2467" t="str">
        <f t="shared" si="41"/>
        <v>3397</v>
      </c>
      <c r="C2467" t="s">
        <v>350</v>
      </c>
      <c r="D2467">
        <v>7</v>
      </c>
      <c r="E2467">
        <v>130</v>
      </c>
      <c r="F2467">
        <v>140</v>
      </c>
      <c r="G2467">
        <v>150</v>
      </c>
      <c r="H2467">
        <v>170</v>
      </c>
      <c r="I2467">
        <v>190</v>
      </c>
      <c r="J2467">
        <v>180</v>
      </c>
      <c r="K2467">
        <v>190</v>
      </c>
      <c r="L2467">
        <v>200</v>
      </c>
      <c r="M2467">
        <v>210</v>
      </c>
      <c r="N2467">
        <v>200</v>
      </c>
      <c r="O2467">
        <v>210</v>
      </c>
      <c r="P2467">
        <v>230</v>
      </c>
      <c r="Q2467">
        <v>240</v>
      </c>
      <c r="R2467">
        <v>240</v>
      </c>
      <c r="S2467">
        <v>230</v>
      </c>
      <c r="T2467">
        <v>230</v>
      </c>
      <c r="U2467">
        <v>240</v>
      </c>
      <c r="V2467">
        <v>240</v>
      </c>
      <c r="W2467">
        <v>240</v>
      </c>
      <c r="X2467">
        <v>250</v>
      </c>
      <c r="Y2467" s="145">
        <v>230</v>
      </c>
      <c r="Z2467">
        <v>240</v>
      </c>
      <c r="AA2467">
        <v>260</v>
      </c>
    </row>
    <row r="2468" spans="1:27" x14ac:dyDescent="0.2">
      <c r="A2468" s="89">
        <f>VLOOKUP(C2468,TabellenBDFS!$B$4:$C$2717,2,FALSE)</f>
        <v>340</v>
      </c>
      <c r="B2468" t="str">
        <f t="shared" si="41"/>
        <v>3401</v>
      </c>
      <c r="C2468" t="s">
        <v>351</v>
      </c>
      <c r="D2468">
        <v>1</v>
      </c>
      <c r="E2468">
        <v>330</v>
      </c>
      <c r="F2468">
        <v>340</v>
      </c>
      <c r="G2468">
        <v>370</v>
      </c>
      <c r="H2468">
        <v>400</v>
      </c>
      <c r="I2468">
        <v>400</v>
      </c>
      <c r="J2468">
        <v>430</v>
      </c>
      <c r="K2468">
        <v>440</v>
      </c>
      <c r="L2468">
        <v>460</v>
      </c>
      <c r="M2468">
        <v>470</v>
      </c>
      <c r="N2468">
        <v>490</v>
      </c>
      <c r="O2468">
        <v>540</v>
      </c>
      <c r="P2468">
        <v>560</v>
      </c>
      <c r="Q2468">
        <v>590</v>
      </c>
      <c r="R2468">
        <v>640</v>
      </c>
      <c r="S2468">
        <v>340</v>
      </c>
      <c r="T2468">
        <v>370</v>
      </c>
      <c r="U2468">
        <v>360</v>
      </c>
      <c r="V2468">
        <v>330</v>
      </c>
      <c r="W2468">
        <v>350</v>
      </c>
      <c r="X2468">
        <v>360</v>
      </c>
      <c r="Y2468" s="145">
        <v>370</v>
      </c>
      <c r="Z2468">
        <v>370</v>
      </c>
      <c r="AA2468">
        <v>380</v>
      </c>
    </row>
    <row r="2469" spans="1:27" x14ac:dyDescent="0.2">
      <c r="A2469" s="89">
        <f>VLOOKUP(C2469,TabellenBDFS!$B$4:$C$2717,2,FALSE)</f>
        <v>340</v>
      </c>
      <c r="B2469" t="str">
        <f t="shared" si="41"/>
        <v>3402</v>
      </c>
      <c r="C2469" t="s">
        <v>351</v>
      </c>
      <c r="D2469">
        <v>2</v>
      </c>
      <c r="E2469">
        <v>70</v>
      </c>
      <c r="F2469">
        <v>70</v>
      </c>
      <c r="G2469">
        <v>70</v>
      </c>
      <c r="H2469">
        <v>70</v>
      </c>
      <c r="I2469">
        <v>70</v>
      </c>
      <c r="J2469">
        <v>70</v>
      </c>
      <c r="K2469">
        <v>70</v>
      </c>
      <c r="L2469">
        <v>70</v>
      </c>
      <c r="M2469">
        <v>70</v>
      </c>
      <c r="N2469">
        <v>70</v>
      </c>
      <c r="O2469">
        <v>70</v>
      </c>
      <c r="P2469">
        <v>70</v>
      </c>
      <c r="Q2469">
        <v>70</v>
      </c>
      <c r="R2469">
        <v>70</v>
      </c>
      <c r="S2469">
        <v>30</v>
      </c>
      <c r="T2469">
        <v>30</v>
      </c>
      <c r="U2469">
        <v>30</v>
      </c>
      <c r="V2469">
        <v>30</v>
      </c>
      <c r="W2469">
        <v>30</v>
      </c>
      <c r="X2469">
        <v>30</v>
      </c>
      <c r="Y2469" s="145">
        <v>30</v>
      </c>
      <c r="Z2469">
        <v>20</v>
      </c>
      <c r="AA2469">
        <v>20</v>
      </c>
    </row>
    <row r="2470" spans="1:27" x14ac:dyDescent="0.2">
      <c r="A2470" s="89">
        <f>VLOOKUP(C2470,TabellenBDFS!$B$4:$C$2717,2,FALSE)</f>
        <v>340</v>
      </c>
      <c r="B2470" t="str">
        <f t="shared" si="41"/>
        <v>3403</v>
      </c>
      <c r="C2470" t="s">
        <v>351</v>
      </c>
      <c r="D2470">
        <v>3</v>
      </c>
      <c r="E2470">
        <v>0</v>
      </c>
      <c r="F2470">
        <v>0</v>
      </c>
      <c r="G2470">
        <v>0</v>
      </c>
      <c r="H2470">
        <v>10</v>
      </c>
      <c r="I2470">
        <v>10</v>
      </c>
      <c r="J2470">
        <v>10</v>
      </c>
      <c r="K2470">
        <v>10</v>
      </c>
      <c r="L2470">
        <v>10</v>
      </c>
      <c r="M2470">
        <v>10</v>
      </c>
      <c r="N2470">
        <v>10</v>
      </c>
      <c r="O2470">
        <v>10</v>
      </c>
      <c r="P2470">
        <v>20</v>
      </c>
      <c r="Q2470">
        <v>20</v>
      </c>
      <c r="R2470">
        <v>20</v>
      </c>
      <c r="S2470">
        <v>20</v>
      </c>
      <c r="T2470">
        <v>20</v>
      </c>
      <c r="U2470">
        <v>10</v>
      </c>
      <c r="V2470">
        <v>20</v>
      </c>
      <c r="W2470">
        <v>20</v>
      </c>
      <c r="X2470">
        <v>20</v>
      </c>
      <c r="Y2470" s="145">
        <v>20</v>
      </c>
      <c r="Z2470">
        <v>20</v>
      </c>
      <c r="AA2470">
        <v>20</v>
      </c>
    </row>
    <row r="2471" spans="1:27" x14ac:dyDescent="0.2">
      <c r="A2471" s="89">
        <f>VLOOKUP(C2471,TabellenBDFS!$B$4:$C$2717,2,FALSE)</f>
        <v>340</v>
      </c>
      <c r="B2471" t="str">
        <f t="shared" si="41"/>
        <v>3404</v>
      </c>
      <c r="C2471" t="s">
        <v>351</v>
      </c>
      <c r="D2471">
        <v>4</v>
      </c>
      <c r="E2471">
        <v>0</v>
      </c>
      <c r="F2471">
        <v>0</v>
      </c>
      <c r="G2471">
        <v>0</v>
      </c>
      <c r="H2471">
        <v>0</v>
      </c>
      <c r="I2471">
        <v>0</v>
      </c>
      <c r="J2471">
        <v>0</v>
      </c>
      <c r="K2471">
        <v>0</v>
      </c>
      <c r="L2471">
        <v>10</v>
      </c>
      <c r="M2471">
        <v>10</v>
      </c>
      <c r="N2471">
        <v>10</v>
      </c>
      <c r="O2471">
        <v>10</v>
      </c>
      <c r="P2471">
        <v>10</v>
      </c>
      <c r="Q2471">
        <v>10</v>
      </c>
      <c r="R2471">
        <v>10</v>
      </c>
      <c r="S2471">
        <v>10</v>
      </c>
      <c r="T2471">
        <v>10</v>
      </c>
      <c r="U2471">
        <v>10</v>
      </c>
      <c r="V2471">
        <v>10</v>
      </c>
      <c r="W2471">
        <v>10</v>
      </c>
      <c r="X2471">
        <v>10</v>
      </c>
      <c r="Y2471" s="145">
        <v>10</v>
      </c>
      <c r="Z2471">
        <v>10</v>
      </c>
      <c r="AA2471">
        <v>10</v>
      </c>
    </row>
    <row r="2472" spans="1:27" x14ac:dyDescent="0.2">
      <c r="A2472" s="89">
        <f>VLOOKUP(C2472,TabellenBDFS!$B$4:$C$2717,2,FALSE)</f>
        <v>340</v>
      </c>
      <c r="B2472" t="str">
        <f t="shared" si="41"/>
        <v>3405</v>
      </c>
      <c r="C2472" t="s">
        <v>351</v>
      </c>
      <c r="D2472">
        <v>5</v>
      </c>
      <c r="E2472">
        <v>10</v>
      </c>
      <c r="F2472">
        <v>10</v>
      </c>
      <c r="G2472">
        <v>10</v>
      </c>
      <c r="H2472">
        <v>10</v>
      </c>
      <c r="I2472">
        <v>10</v>
      </c>
      <c r="J2472">
        <v>10</v>
      </c>
      <c r="K2472">
        <v>10</v>
      </c>
      <c r="L2472">
        <v>10</v>
      </c>
      <c r="M2472">
        <v>10</v>
      </c>
      <c r="N2472">
        <v>10</v>
      </c>
      <c r="O2472">
        <v>10</v>
      </c>
      <c r="P2472">
        <v>10</v>
      </c>
      <c r="Q2472">
        <v>10</v>
      </c>
      <c r="R2472">
        <v>10</v>
      </c>
      <c r="S2472">
        <v>0</v>
      </c>
      <c r="T2472">
        <v>0</v>
      </c>
      <c r="U2472">
        <v>0</v>
      </c>
      <c r="V2472">
        <v>0</v>
      </c>
      <c r="W2472">
        <v>0</v>
      </c>
      <c r="X2472">
        <v>0</v>
      </c>
      <c r="Y2472" s="145">
        <v>0</v>
      </c>
      <c r="Z2472">
        <v>0</v>
      </c>
      <c r="AA2472">
        <v>0</v>
      </c>
    </row>
    <row r="2473" spans="1:27" x14ac:dyDescent="0.2">
      <c r="A2473" s="89">
        <f>VLOOKUP(C2473,TabellenBDFS!$B$4:$C$2717,2,FALSE)</f>
        <v>340</v>
      </c>
      <c r="B2473" t="str">
        <f t="shared" si="41"/>
        <v>3406</v>
      </c>
      <c r="C2473" t="s">
        <v>351</v>
      </c>
      <c r="D2473">
        <v>6</v>
      </c>
      <c r="E2473">
        <v>180</v>
      </c>
      <c r="F2473">
        <v>180</v>
      </c>
      <c r="G2473">
        <v>190</v>
      </c>
      <c r="H2473">
        <v>210</v>
      </c>
      <c r="I2473">
        <v>210</v>
      </c>
      <c r="J2473">
        <v>220</v>
      </c>
      <c r="K2473">
        <v>230</v>
      </c>
      <c r="L2473">
        <v>230</v>
      </c>
      <c r="M2473">
        <v>230</v>
      </c>
      <c r="N2473">
        <v>230</v>
      </c>
      <c r="O2473">
        <v>260</v>
      </c>
      <c r="P2473">
        <v>270</v>
      </c>
      <c r="Q2473">
        <v>280</v>
      </c>
      <c r="R2473">
        <v>300</v>
      </c>
      <c r="S2473">
        <v>200</v>
      </c>
      <c r="T2473">
        <v>220</v>
      </c>
      <c r="U2473">
        <v>210</v>
      </c>
      <c r="V2473">
        <v>200</v>
      </c>
      <c r="W2473">
        <v>210</v>
      </c>
      <c r="X2473">
        <v>210</v>
      </c>
      <c r="Y2473" s="145">
        <v>220</v>
      </c>
      <c r="Z2473">
        <v>220</v>
      </c>
      <c r="AA2473">
        <v>220</v>
      </c>
    </row>
    <row r="2474" spans="1:27" x14ac:dyDescent="0.2">
      <c r="A2474" s="89">
        <f>VLOOKUP(C2474,TabellenBDFS!$B$4:$C$2717,2,FALSE)</f>
        <v>340</v>
      </c>
      <c r="B2474" t="str">
        <f t="shared" si="41"/>
        <v>3407</v>
      </c>
      <c r="C2474" t="s">
        <v>351</v>
      </c>
      <c r="D2474">
        <v>7</v>
      </c>
      <c r="E2474">
        <v>80</v>
      </c>
      <c r="F2474">
        <v>80</v>
      </c>
      <c r="G2474">
        <v>90</v>
      </c>
      <c r="H2474">
        <v>110</v>
      </c>
      <c r="I2474">
        <v>110</v>
      </c>
      <c r="J2474">
        <v>120</v>
      </c>
      <c r="K2474">
        <v>130</v>
      </c>
      <c r="L2474">
        <v>140</v>
      </c>
      <c r="M2474">
        <v>140</v>
      </c>
      <c r="N2474">
        <v>160</v>
      </c>
      <c r="O2474">
        <v>180</v>
      </c>
      <c r="P2474">
        <v>190</v>
      </c>
      <c r="Q2474">
        <v>210</v>
      </c>
      <c r="R2474">
        <v>230</v>
      </c>
      <c r="S2474">
        <v>80</v>
      </c>
      <c r="T2474">
        <v>90</v>
      </c>
      <c r="U2474">
        <v>90</v>
      </c>
      <c r="V2474">
        <v>80</v>
      </c>
      <c r="W2474">
        <v>90</v>
      </c>
      <c r="X2474">
        <v>90</v>
      </c>
      <c r="Y2474" s="145">
        <v>100</v>
      </c>
      <c r="Z2474">
        <v>110</v>
      </c>
      <c r="AA2474">
        <v>110</v>
      </c>
    </row>
    <row r="2475" spans="1:27" x14ac:dyDescent="0.2">
      <c r="A2475" s="89">
        <f>VLOOKUP(C2475,TabellenBDFS!$B$4:$C$2717,2,FALSE)</f>
        <v>341</v>
      </c>
      <c r="B2475" t="str">
        <f t="shared" si="41"/>
        <v>3411</v>
      </c>
      <c r="C2475" t="s">
        <v>352</v>
      </c>
      <c r="D2475">
        <v>1</v>
      </c>
      <c r="E2475">
        <v>610</v>
      </c>
      <c r="F2475">
        <v>620</v>
      </c>
      <c r="G2475">
        <v>620</v>
      </c>
      <c r="H2475">
        <v>620</v>
      </c>
      <c r="I2475">
        <v>620</v>
      </c>
      <c r="J2475">
        <v>640</v>
      </c>
      <c r="K2475">
        <v>650</v>
      </c>
      <c r="L2475">
        <v>670</v>
      </c>
      <c r="M2475">
        <v>660</v>
      </c>
      <c r="N2475">
        <v>640</v>
      </c>
      <c r="O2475">
        <v>650</v>
      </c>
      <c r="P2475">
        <v>670</v>
      </c>
      <c r="Q2475">
        <v>670</v>
      </c>
      <c r="R2475">
        <v>710</v>
      </c>
      <c r="S2475">
        <v>710</v>
      </c>
      <c r="T2475">
        <v>720</v>
      </c>
      <c r="U2475">
        <v>740</v>
      </c>
      <c r="V2475">
        <v>740</v>
      </c>
      <c r="W2475">
        <v>740</v>
      </c>
      <c r="X2475">
        <v>770</v>
      </c>
      <c r="Y2475" s="145">
        <v>780</v>
      </c>
      <c r="Z2475">
        <v>790</v>
      </c>
      <c r="AA2475">
        <v>760</v>
      </c>
    </row>
    <row r="2476" spans="1:27" x14ac:dyDescent="0.2">
      <c r="A2476" s="89">
        <f>VLOOKUP(C2476,TabellenBDFS!$B$4:$C$2717,2,FALSE)</f>
        <v>341</v>
      </c>
      <c r="B2476" t="str">
        <f t="shared" si="41"/>
        <v>3412</v>
      </c>
      <c r="C2476" t="s">
        <v>352</v>
      </c>
      <c r="D2476">
        <v>2</v>
      </c>
      <c r="E2476">
        <v>290</v>
      </c>
      <c r="F2476">
        <v>290</v>
      </c>
      <c r="G2476">
        <v>290</v>
      </c>
      <c r="H2476">
        <v>300</v>
      </c>
      <c r="I2476">
        <v>290</v>
      </c>
      <c r="J2476">
        <v>290</v>
      </c>
      <c r="K2476">
        <v>290</v>
      </c>
      <c r="L2476">
        <v>290</v>
      </c>
      <c r="M2476">
        <v>290</v>
      </c>
      <c r="N2476">
        <v>280</v>
      </c>
      <c r="O2476">
        <v>280</v>
      </c>
      <c r="P2476">
        <v>280</v>
      </c>
      <c r="Q2476">
        <v>280</v>
      </c>
      <c r="R2476">
        <v>290</v>
      </c>
      <c r="S2476">
        <v>280</v>
      </c>
      <c r="T2476">
        <v>280</v>
      </c>
      <c r="U2476">
        <v>270</v>
      </c>
      <c r="V2476">
        <v>230</v>
      </c>
      <c r="W2476">
        <v>230</v>
      </c>
      <c r="X2476">
        <v>220</v>
      </c>
      <c r="Y2476" s="145">
        <v>220</v>
      </c>
      <c r="Z2476">
        <v>210</v>
      </c>
      <c r="AA2476">
        <v>200</v>
      </c>
    </row>
    <row r="2477" spans="1:27" x14ac:dyDescent="0.2">
      <c r="A2477" s="89">
        <f>VLOOKUP(C2477,TabellenBDFS!$B$4:$C$2717,2,FALSE)</f>
        <v>341</v>
      </c>
      <c r="B2477" t="str">
        <f t="shared" si="41"/>
        <v>3413</v>
      </c>
      <c r="C2477" t="s">
        <v>352</v>
      </c>
      <c r="D2477">
        <v>3</v>
      </c>
      <c r="E2477">
        <v>0</v>
      </c>
      <c r="F2477">
        <v>0</v>
      </c>
      <c r="G2477">
        <v>0</v>
      </c>
      <c r="H2477">
        <v>10</v>
      </c>
      <c r="I2477">
        <v>20</v>
      </c>
      <c r="J2477">
        <v>30</v>
      </c>
      <c r="K2477">
        <v>50</v>
      </c>
      <c r="L2477">
        <v>60</v>
      </c>
      <c r="M2477">
        <v>60</v>
      </c>
      <c r="N2477">
        <v>60</v>
      </c>
      <c r="O2477">
        <v>70</v>
      </c>
      <c r="P2477">
        <v>80</v>
      </c>
      <c r="Q2477">
        <v>80</v>
      </c>
      <c r="R2477">
        <v>90</v>
      </c>
      <c r="S2477">
        <v>90</v>
      </c>
      <c r="T2477">
        <v>100</v>
      </c>
      <c r="U2477">
        <v>90</v>
      </c>
      <c r="V2477">
        <v>120</v>
      </c>
      <c r="W2477">
        <v>120</v>
      </c>
      <c r="X2477">
        <v>130</v>
      </c>
      <c r="Y2477" s="145">
        <v>140</v>
      </c>
      <c r="Z2477">
        <v>150</v>
      </c>
      <c r="AA2477">
        <v>150</v>
      </c>
    </row>
    <row r="2478" spans="1:27" x14ac:dyDescent="0.2">
      <c r="A2478" s="89">
        <f>VLOOKUP(C2478,TabellenBDFS!$B$4:$C$2717,2,FALSE)</f>
        <v>341</v>
      </c>
      <c r="B2478" t="str">
        <f t="shared" si="41"/>
        <v>3414</v>
      </c>
      <c r="C2478" t="s">
        <v>352</v>
      </c>
      <c r="D2478">
        <v>4</v>
      </c>
      <c r="E2478">
        <v>0</v>
      </c>
      <c r="F2478">
        <v>0</v>
      </c>
      <c r="G2478">
        <v>0</v>
      </c>
      <c r="H2478">
        <v>0</v>
      </c>
      <c r="I2478">
        <v>0</v>
      </c>
      <c r="J2478">
        <v>0</v>
      </c>
      <c r="K2478">
        <v>0</v>
      </c>
      <c r="L2478">
        <v>0</v>
      </c>
      <c r="M2478">
        <v>0</v>
      </c>
      <c r="N2478">
        <v>0</v>
      </c>
      <c r="O2478">
        <v>0</v>
      </c>
      <c r="P2478">
        <v>0</v>
      </c>
      <c r="Q2478">
        <v>0</v>
      </c>
      <c r="R2478">
        <v>0</v>
      </c>
      <c r="S2478">
        <v>0</v>
      </c>
      <c r="T2478">
        <v>0</v>
      </c>
      <c r="U2478">
        <v>10</v>
      </c>
      <c r="V2478">
        <v>10</v>
      </c>
      <c r="W2478">
        <v>10</v>
      </c>
      <c r="X2478">
        <v>10</v>
      </c>
      <c r="Y2478" s="145">
        <v>10</v>
      </c>
      <c r="Z2478">
        <v>10</v>
      </c>
      <c r="AA2478">
        <v>10</v>
      </c>
    </row>
    <row r="2479" spans="1:27" x14ac:dyDescent="0.2">
      <c r="A2479" s="89">
        <f>VLOOKUP(C2479,TabellenBDFS!$B$4:$C$2717,2,FALSE)</f>
        <v>341</v>
      </c>
      <c r="B2479" t="str">
        <f t="shared" si="41"/>
        <v>3415</v>
      </c>
      <c r="C2479" t="s">
        <v>352</v>
      </c>
      <c r="D2479">
        <v>5</v>
      </c>
      <c r="E2479">
        <v>50</v>
      </c>
      <c r="F2479">
        <v>50</v>
      </c>
      <c r="G2479">
        <v>50</v>
      </c>
      <c r="H2479">
        <v>50</v>
      </c>
      <c r="I2479">
        <v>50</v>
      </c>
      <c r="J2479">
        <v>50</v>
      </c>
      <c r="K2479">
        <v>50</v>
      </c>
      <c r="L2479">
        <v>40</v>
      </c>
      <c r="M2479">
        <v>40</v>
      </c>
      <c r="N2479">
        <v>40</v>
      </c>
      <c r="O2479">
        <v>40</v>
      </c>
      <c r="P2479">
        <v>40</v>
      </c>
      <c r="Q2479">
        <v>50</v>
      </c>
      <c r="R2479">
        <v>50</v>
      </c>
      <c r="S2479">
        <v>50</v>
      </c>
      <c r="T2479">
        <v>50</v>
      </c>
      <c r="U2479">
        <v>50</v>
      </c>
      <c r="V2479">
        <v>50</v>
      </c>
      <c r="W2479">
        <v>50</v>
      </c>
      <c r="X2479">
        <v>50</v>
      </c>
      <c r="Y2479" s="145">
        <v>50</v>
      </c>
      <c r="Z2479">
        <v>60</v>
      </c>
      <c r="AA2479">
        <v>60</v>
      </c>
    </row>
    <row r="2480" spans="1:27" x14ac:dyDescent="0.2">
      <c r="A2480" s="89">
        <f>VLOOKUP(C2480,TabellenBDFS!$B$4:$C$2717,2,FALSE)</f>
        <v>341</v>
      </c>
      <c r="B2480" t="str">
        <f t="shared" si="41"/>
        <v>3416</v>
      </c>
      <c r="C2480" t="s">
        <v>352</v>
      </c>
      <c r="D2480">
        <v>6</v>
      </c>
      <c r="E2480">
        <v>80</v>
      </c>
      <c r="F2480">
        <v>80</v>
      </c>
      <c r="G2480">
        <v>80</v>
      </c>
      <c r="H2480">
        <v>80</v>
      </c>
      <c r="I2480">
        <v>90</v>
      </c>
      <c r="J2480">
        <v>90</v>
      </c>
      <c r="K2480">
        <v>90</v>
      </c>
      <c r="L2480">
        <v>90</v>
      </c>
      <c r="M2480">
        <v>80</v>
      </c>
      <c r="N2480">
        <v>80</v>
      </c>
      <c r="O2480">
        <v>80</v>
      </c>
      <c r="P2480">
        <v>80</v>
      </c>
      <c r="Q2480">
        <v>80</v>
      </c>
      <c r="R2480">
        <v>80</v>
      </c>
      <c r="S2480">
        <v>80</v>
      </c>
      <c r="T2480">
        <v>80</v>
      </c>
      <c r="U2480">
        <v>90</v>
      </c>
      <c r="V2480">
        <v>90</v>
      </c>
      <c r="W2480">
        <v>90</v>
      </c>
      <c r="X2480">
        <v>80</v>
      </c>
      <c r="Y2480" s="145">
        <v>90</v>
      </c>
      <c r="Z2480">
        <v>90</v>
      </c>
      <c r="AA2480">
        <v>80</v>
      </c>
    </row>
    <row r="2481" spans="1:27" x14ac:dyDescent="0.2">
      <c r="A2481" s="89">
        <f>VLOOKUP(C2481,TabellenBDFS!$B$4:$C$2717,2,FALSE)</f>
        <v>341</v>
      </c>
      <c r="B2481" t="str">
        <f t="shared" si="41"/>
        <v>3417</v>
      </c>
      <c r="C2481" t="s">
        <v>352</v>
      </c>
      <c r="D2481">
        <v>7</v>
      </c>
      <c r="E2481">
        <v>180</v>
      </c>
      <c r="F2481">
        <v>200</v>
      </c>
      <c r="G2481">
        <v>200</v>
      </c>
      <c r="H2481">
        <v>180</v>
      </c>
      <c r="I2481">
        <v>180</v>
      </c>
      <c r="J2481">
        <v>190</v>
      </c>
      <c r="K2481">
        <v>180</v>
      </c>
      <c r="L2481">
        <v>190</v>
      </c>
      <c r="M2481">
        <v>180</v>
      </c>
      <c r="N2481">
        <v>170</v>
      </c>
      <c r="O2481">
        <v>180</v>
      </c>
      <c r="P2481">
        <v>190</v>
      </c>
      <c r="Q2481">
        <v>180</v>
      </c>
      <c r="R2481">
        <v>200</v>
      </c>
      <c r="S2481">
        <v>210</v>
      </c>
      <c r="T2481">
        <v>210</v>
      </c>
      <c r="U2481">
        <v>230</v>
      </c>
      <c r="V2481">
        <v>230</v>
      </c>
      <c r="W2481">
        <v>250</v>
      </c>
      <c r="X2481">
        <v>270</v>
      </c>
      <c r="Y2481" s="145">
        <v>270</v>
      </c>
      <c r="Z2481">
        <v>280</v>
      </c>
      <c r="AA2481">
        <v>270</v>
      </c>
    </row>
    <row r="2482" spans="1:27" x14ac:dyDescent="0.2">
      <c r="A2482" s="89">
        <f>VLOOKUP(C2482,TabellenBDFS!$B$4:$C$2717,2,FALSE)</f>
        <v>342</v>
      </c>
      <c r="B2482" t="str">
        <f t="shared" si="41"/>
        <v>3421</v>
      </c>
      <c r="C2482" t="s">
        <v>353</v>
      </c>
      <c r="D2482">
        <v>1</v>
      </c>
      <c r="E2482">
        <v>210</v>
      </c>
      <c r="F2482">
        <v>210</v>
      </c>
      <c r="G2482">
        <v>220</v>
      </c>
      <c r="H2482">
        <v>240</v>
      </c>
      <c r="I2482">
        <v>260</v>
      </c>
      <c r="J2482">
        <v>260</v>
      </c>
      <c r="K2482">
        <v>270</v>
      </c>
      <c r="L2482">
        <v>270</v>
      </c>
      <c r="M2482">
        <v>300</v>
      </c>
      <c r="N2482">
        <v>300</v>
      </c>
      <c r="O2482">
        <v>300</v>
      </c>
      <c r="P2482">
        <v>310</v>
      </c>
      <c r="Q2482">
        <v>320</v>
      </c>
      <c r="R2482">
        <v>310</v>
      </c>
      <c r="S2482">
        <v>340</v>
      </c>
      <c r="T2482">
        <v>350</v>
      </c>
      <c r="U2482">
        <v>380</v>
      </c>
      <c r="V2482">
        <v>390</v>
      </c>
      <c r="W2482">
        <v>430</v>
      </c>
      <c r="X2482">
        <v>450</v>
      </c>
      <c r="Y2482" s="145">
        <v>430</v>
      </c>
      <c r="Z2482">
        <v>450</v>
      </c>
      <c r="AA2482">
        <v>440</v>
      </c>
    </row>
    <row r="2483" spans="1:27" x14ac:dyDescent="0.2">
      <c r="A2483" s="89">
        <f>VLOOKUP(C2483,TabellenBDFS!$B$4:$C$2717,2,FALSE)</f>
        <v>342</v>
      </c>
      <c r="B2483" t="str">
        <f t="shared" si="41"/>
        <v>3422</v>
      </c>
      <c r="C2483" t="s">
        <v>353</v>
      </c>
      <c r="D2483">
        <v>2</v>
      </c>
      <c r="E2483">
        <v>50</v>
      </c>
      <c r="F2483">
        <v>50</v>
      </c>
      <c r="G2483">
        <v>50</v>
      </c>
      <c r="H2483">
        <v>50</v>
      </c>
      <c r="I2483">
        <v>40</v>
      </c>
      <c r="J2483">
        <v>40</v>
      </c>
      <c r="K2483">
        <v>40</v>
      </c>
      <c r="L2483">
        <v>40</v>
      </c>
      <c r="M2483">
        <v>40</v>
      </c>
      <c r="N2483">
        <v>40</v>
      </c>
      <c r="O2483">
        <v>30</v>
      </c>
      <c r="P2483">
        <v>30</v>
      </c>
      <c r="Q2483">
        <v>30</v>
      </c>
      <c r="R2483">
        <v>30</v>
      </c>
      <c r="S2483">
        <v>30</v>
      </c>
      <c r="T2483">
        <v>30</v>
      </c>
      <c r="U2483">
        <v>30</v>
      </c>
      <c r="V2483">
        <v>30</v>
      </c>
      <c r="W2483">
        <v>30</v>
      </c>
      <c r="X2483">
        <v>30</v>
      </c>
      <c r="Y2483" s="145">
        <v>30</v>
      </c>
      <c r="Z2483">
        <v>30</v>
      </c>
      <c r="AA2483">
        <v>30</v>
      </c>
    </row>
    <row r="2484" spans="1:27" x14ac:dyDescent="0.2">
      <c r="A2484" s="89">
        <f>VLOOKUP(C2484,TabellenBDFS!$B$4:$C$2717,2,FALSE)</f>
        <v>342</v>
      </c>
      <c r="B2484" t="str">
        <f t="shared" si="41"/>
        <v>3423</v>
      </c>
      <c r="C2484" t="s">
        <v>353</v>
      </c>
      <c r="D2484">
        <v>3</v>
      </c>
      <c r="E2484">
        <v>0</v>
      </c>
      <c r="F2484">
        <v>0</v>
      </c>
      <c r="G2484">
        <v>0</v>
      </c>
      <c r="H2484">
        <v>0</v>
      </c>
      <c r="I2484">
        <v>0</v>
      </c>
      <c r="J2484">
        <v>0</v>
      </c>
      <c r="K2484">
        <v>0</v>
      </c>
      <c r="L2484">
        <v>0</v>
      </c>
      <c r="M2484">
        <v>0</v>
      </c>
      <c r="N2484">
        <v>0</v>
      </c>
      <c r="O2484">
        <v>0</v>
      </c>
      <c r="P2484">
        <v>0</v>
      </c>
      <c r="Q2484">
        <v>0</v>
      </c>
      <c r="R2484">
        <v>0</v>
      </c>
      <c r="S2484">
        <v>0</v>
      </c>
      <c r="T2484">
        <v>10</v>
      </c>
      <c r="U2484">
        <v>10</v>
      </c>
      <c r="V2484">
        <v>10</v>
      </c>
      <c r="W2484">
        <v>10</v>
      </c>
      <c r="X2484">
        <v>10</v>
      </c>
      <c r="Y2484" s="145">
        <v>10</v>
      </c>
      <c r="Z2484">
        <v>10</v>
      </c>
      <c r="AA2484">
        <v>10</v>
      </c>
    </row>
    <row r="2485" spans="1:27" x14ac:dyDescent="0.2">
      <c r="A2485" s="89">
        <f>VLOOKUP(C2485,TabellenBDFS!$B$4:$C$2717,2,FALSE)</f>
        <v>342</v>
      </c>
      <c r="B2485" t="str">
        <f t="shared" si="41"/>
        <v>3424</v>
      </c>
      <c r="C2485" t="s">
        <v>353</v>
      </c>
      <c r="D2485">
        <v>4</v>
      </c>
      <c r="E2485">
        <v>0</v>
      </c>
      <c r="F2485">
        <v>0</v>
      </c>
      <c r="G2485">
        <v>0</v>
      </c>
      <c r="H2485">
        <v>0</v>
      </c>
      <c r="I2485">
        <v>0</v>
      </c>
      <c r="J2485">
        <v>0</v>
      </c>
      <c r="K2485">
        <v>0</v>
      </c>
      <c r="L2485">
        <v>0</v>
      </c>
      <c r="M2485">
        <v>0</v>
      </c>
      <c r="N2485">
        <v>0</v>
      </c>
      <c r="O2485">
        <v>0</v>
      </c>
      <c r="P2485">
        <v>0</v>
      </c>
      <c r="Q2485">
        <v>0</v>
      </c>
      <c r="R2485">
        <v>0</v>
      </c>
      <c r="S2485">
        <v>0</v>
      </c>
      <c r="T2485">
        <v>0</v>
      </c>
      <c r="U2485">
        <v>0</v>
      </c>
      <c r="V2485">
        <v>0</v>
      </c>
      <c r="W2485">
        <v>0</v>
      </c>
      <c r="X2485">
        <v>0</v>
      </c>
      <c r="Y2485" s="145">
        <v>0</v>
      </c>
      <c r="Z2485">
        <v>0</v>
      </c>
      <c r="AA2485">
        <v>0</v>
      </c>
    </row>
    <row r="2486" spans="1:27" x14ac:dyDescent="0.2">
      <c r="A2486" s="89">
        <f>VLOOKUP(C2486,TabellenBDFS!$B$4:$C$2717,2,FALSE)</f>
        <v>342</v>
      </c>
      <c r="B2486" t="str">
        <f t="shared" si="41"/>
        <v>3425</v>
      </c>
      <c r="C2486" t="s">
        <v>353</v>
      </c>
      <c r="D2486">
        <v>5</v>
      </c>
      <c r="E2486">
        <v>10</v>
      </c>
      <c r="F2486">
        <v>10</v>
      </c>
      <c r="G2486">
        <v>10</v>
      </c>
      <c r="H2486">
        <v>10</v>
      </c>
      <c r="I2486">
        <v>10</v>
      </c>
      <c r="J2486">
        <v>0</v>
      </c>
      <c r="K2486">
        <v>10</v>
      </c>
      <c r="L2486">
        <v>10</v>
      </c>
      <c r="M2486">
        <v>10</v>
      </c>
      <c r="N2486">
        <v>10</v>
      </c>
      <c r="O2486">
        <v>10</v>
      </c>
      <c r="P2486">
        <v>10</v>
      </c>
      <c r="Q2486">
        <v>10</v>
      </c>
      <c r="R2486">
        <v>10</v>
      </c>
      <c r="S2486">
        <v>10</v>
      </c>
      <c r="T2486">
        <v>10</v>
      </c>
      <c r="U2486">
        <v>10</v>
      </c>
      <c r="V2486">
        <v>10</v>
      </c>
      <c r="W2486">
        <v>10</v>
      </c>
      <c r="X2486">
        <v>10</v>
      </c>
      <c r="Y2486" s="145">
        <v>10</v>
      </c>
      <c r="Z2486">
        <v>10</v>
      </c>
      <c r="AA2486">
        <v>10</v>
      </c>
    </row>
    <row r="2487" spans="1:27" x14ac:dyDescent="0.2">
      <c r="A2487" s="89">
        <f>VLOOKUP(C2487,TabellenBDFS!$B$4:$C$2717,2,FALSE)</f>
        <v>342</v>
      </c>
      <c r="B2487" t="str">
        <f t="shared" si="41"/>
        <v>3426</v>
      </c>
      <c r="C2487" t="s">
        <v>353</v>
      </c>
      <c r="D2487">
        <v>6</v>
      </c>
      <c r="E2487">
        <v>60</v>
      </c>
      <c r="F2487">
        <v>90</v>
      </c>
      <c r="G2487">
        <v>90</v>
      </c>
      <c r="H2487">
        <v>100</v>
      </c>
      <c r="I2487">
        <v>110</v>
      </c>
      <c r="J2487">
        <v>120</v>
      </c>
      <c r="K2487">
        <v>130</v>
      </c>
      <c r="L2487">
        <v>130</v>
      </c>
      <c r="M2487">
        <v>150</v>
      </c>
      <c r="N2487">
        <v>160</v>
      </c>
      <c r="O2487">
        <v>160</v>
      </c>
      <c r="P2487">
        <v>170</v>
      </c>
      <c r="Q2487">
        <v>170</v>
      </c>
      <c r="R2487">
        <v>170</v>
      </c>
      <c r="S2487">
        <v>180</v>
      </c>
      <c r="T2487">
        <v>190</v>
      </c>
      <c r="U2487">
        <v>190</v>
      </c>
      <c r="V2487">
        <v>190</v>
      </c>
      <c r="W2487">
        <v>200</v>
      </c>
      <c r="X2487">
        <v>210</v>
      </c>
      <c r="Y2487" s="145">
        <v>210</v>
      </c>
      <c r="Z2487">
        <v>210</v>
      </c>
      <c r="AA2487">
        <v>200</v>
      </c>
    </row>
    <row r="2488" spans="1:27" x14ac:dyDescent="0.2">
      <c r="A2488" s="89">
        <f>VLOOKUP(C2488,TabellenBDFS!$B$4:$C$2717,2,FALSE)</f>
        <v>342</v>
      </c>
      <c r="B2488" t="str">
        <f t="shared" si="41"/>
        <v>3427</v>
      </c>
      <c r="C2488" t="s">
        <v>353</v>
      </c>
      <c r="D2488">
        <v>7</v>
      </c>
      <c r="E2488">
        <v>80</v>
      </c>
      <c r="F2488">
        <v>70</v>
      </c>
      <c r="G2488">
        <v>70</v>
      </c>
      <c r="H2488">
        <v>90</v>
      </c>
      <c r="I2488">
        <v>100</v>
      </c>
      <c r="J2488">
        <v>90</v>
      </c>
      <c r="K2488">
        <v>90</v>
      </c>
      <c r="L2488">
        <v>90</v>
      </c>
      <c r="M2488">
        <v>100</v>
      </c>
      <c r="N2488">
        <v>100</v>
      </c>
      <c r="O2488">
        <v>110</v>
      </c>
      <c r="P2488">
        <v>100</v>
      </c>
      <c r="Q2488">
        <v>110</v>
      </c>
      <c r="R2488">
        <v>100</v>
      </c>
      <c r="S2488">
        <v>110</v>
      </c>
      <c r="T2488">
        <v>120</v>
      </c>
      <c r="U2488">
        <v>140</v>
      </c>
      <c r="V2488">
        <v>150</v>
      </c>
      <c r="W2488">
        <v>170</v>
      </c>
      <c r="X2488">
        <v>190</v>
      </c>
      <c r="Y2488" s="145">
        <v>170</v>
      </c>
      <c r="Z2488">
        <v>190</v>
      </c>
      <c r="AA2488">
        <v>190</v>
      </c>
    </row>
    <row r="2489" spans="1:27" x14ac:dyDescent="0.2">
      <c r="A2489" s="89">
        <f>VLOOKUP(C2489,TabellenBDFS!$B$4:$C$2717,2,FALSE)</f>
        <v>343</v>
      </c>
      <c r="B2489" t="str">
        <f t="shared" si="41"/>
        <v>3431</v>
      </c>
      <c r="C2489" t="s">
        <v>354</v>
      </c>
      <c r="D2489">
        <v>1</v>
      </c>
      <c r="E2489">
        <v>100</v>
      </c>
      <c r="F2489">
        <v>100</v>
      </c>
      <c r="G2489">
        <v>100</v>
      </c>
      <c r="H2489">
        <v>110</v>
      </c>
      <c r="I2489">
        <v>120</v>
      </c>
      <c r="J2489">
        <v>120</v>
      </c>
      <c r="K2489">
        <v>120</v>
      </c>
      <c r="L2489">
        <v>130</v>
      </c>
      <c r="M2489">
        <v>130</v>
      </c>
      <c r="N2489">
        <v>130</v>
      </c>
      <c r="O2489">
        <v>130</v>
      </c>
      <c r="P2489">
        <v>130</v>
      </c>
      <c r="Q2489">
        <v>130</v>
      </c>
      <c r="R2489">
        <v>130</v>
      </c>
      <c r="S2489">
        <v>150</v>
      </c>
      <c r="T2489">
        <v>150</v>
      </c>
      <c r="U2489">
        <v>170</v>
      </c>
      <c r="V2489">
        <v>160</v>
      </c>
      <c r="W2489">
        <v>170</v>
      </c>
      <c r="X2489">
        <v>200</v>
      </c>
      <c r="Y2489" s="145">
        <v>200</v>
      </c>
      <c r="Z2489">
        <v>210</v>
      </c>
      <c r="AA2489">
        <v>200</v>
      </c>
    </row>
    <row r="2490" spans="1:27" x14ac:dyDescent="0.2">
      <c r="A2490" s="89">
        <f>VLOOKUP(C2490,TabellenBDFS!$B$4:$C$2717,2,FALSE)</f>
        <v>343</v>
      </c>
      <c r="B2490" t="str">
        <f t="shared" si="41"/>
        <v>3432</v>
      </c>
      <c r="C2490" t="s">
        <v>354</v>
      </c>
      <c r="D2490">
        <v>2</v>
      </c>
      <c r="E2490">
        <v>10</v>
      </c>
      <c r="F2490">
        <v>10</v>
      </c>
      <c r="G2490">
        <v>10</v>
      </c>
      <c r="H2490">
        <v>10</v>
      </c>
      <c r="I2490">
        <v>10</v>
      </c>
      <c r="J2490">
        <v>10</v>
      </c>
      <c r="K2490">
        <v>10</v>
      </c>
      <c r="L2490">
        <v>10</v>
      </c>
      <c r="M2490">
        <v>10</v>
      </c>
      <c r="N2490">
        <v>10</v>
      </c>
      <c r="O2490">
        <v>10</v>
      </c>
      <c r="P2490">
        <v>10</v>
      </c>
      <c r="Q2490">
        <v>10</v>
      </c>
      <c r="R2490">
        <v>10</v>
      </c>
      <c r="S2490">
        <v>10</v>
      </c>
      <c r="T2490">
        <v>10</v>
      </c>
      <c r="U2490">
        <v>10</v>
      </c>
      <c r="V2490">
        <v>10</v>
      </c>
      <c r="W2490">
        <v>10</v>
      </c>
      <c r="X2490">
        <v>10</v>
      </c>
      <c r="Y2490" s="145">
        <v>10</v>
      </c>
      <c r="Z2490">
        <v>10</v>
      </c>
      <c r="AA2490">
        <v>10</v>
      </c>
    </row>
    <row r="2491" spans="1:27" x14ac:dyDescent="0.2">
      <c r="A2491" s="89">
        <f>VLOOKUP(C2491,TabellenBDFS!$B$4:$C$2717,2,FALSE)</f>
        <v>343</v>
      </c>
      <c r="B2491" t="str">
        <f t="shared" si="41"/>
        <v>3433</v>
      </c>
      <c r="C2491" t="s">
        <v>354</v>
      </c>
      <c r="D2491">
        <v>3</v>
      </c>
      <c r="E2491">
        <v>0</v>
      </c>
      <c r="F2491">
        <v>0</v>
      </c>
      <c r="G2491">
        <v>0</v>
      </c>
      <c r="H2491">
        <v>0</v>
      </c>
      <c r="I2491">
        <v>10</v>
      </c>
      <c r="J2491">
        <v>10</v>
      </c>
      <c r="K2491">
        <v>10</v>
      </c>
      <c r="L2491">
        <v>20</v>
      </c>
      <c r="M2491">
        <v>20</v>
      </c>
      <c r="N2491">
        <v>20</v>
      </c>
      <c r="O2491">
        <v>20</v>
      </c>
      <c r="P2491">
        <v>30</v>
      </c>
      <c r="Q2491">
        <v>30</v>
      </c>
      <c r="R2491">
        <v>30</v>
      </c>
      <c r="S2491">
        <v>20</v>
      </c>
      <c r="T2491">
        <v>20</v>
      </c>
      <c r="U2491">
        <v>20</v>
      </c>
      <c r="V2491">
        <v>10</v>
      </c>
      <c r="W2491">
        <v>10</v>
      </c>
      <c r="X2491">
        <v>20</v>
      </c>
      <c r="Y2491" s="145">
        <v>30</v>
      </c>
      <c r="Z2491">
        <v>30</v>
      </c>
      <c r="AA2491">
        <v>30</v>
      </c>
    </row>
    <row r="2492" spans="1:27" x14ac:dyDescent="0.2">
      <c r="A2492" s="89">
        <f>VLOOKUP(C2492,TabellenBDFS!$B$4:$C$2717,2,FALSE)</f>
        <v>343</v>
      </c>
      <c r="B2492" t="str">
        <f t="shared" si="41"/>
        <v>3434</v>
      </c>
      <c r="C2492" t="s">
        <v>354</v>
      </c>
      <c r="D2492">
        <v>4</v>
      </c>
      <c r="E2492">
        <v>0</v>
      </c>
      <c r="F2492">
        <v>0</v>
      </c>
      <c r="G2492">
        <v>0</v>
      </c>
      <c r="H2492">
        <v>0</v>
      </c>
      <c r="I2492">
        <v>0</v>
      </c>
      <c r="J2492">
        <v>0</v>
      </c>
      <c r="K2492">
        <v>0</v>
      </c>
      <c r="L2492">
        <v>0</v>
      </c>
      <c r="M2492">
        <v>0</v>
      </c>
      <c r="N2492">
        <v>0</v>
      </c>
      <c r="O2492">
        <v>0</v>
      </c>
      <c r="P2492">
        <v>0</v>
      </c>
      <c r="Q2492">
        <v>0</v>
      </c>
      <c r="R2492">
        <v>0</v>
      </c>
      <c r="S2492">
        <v>0</v>
      </c>
      <c r="T2492">
        <v>0</v>
      </c>
      <c r="U2492">
        <v>10</v>
      </c>
      <c r="V2492">
        <v>0</v>
      </c>
      <c r="W2492">
        <v>0</v>
      </c>
      <c r="X2492">
        <v>10</v>
      </c>
      <c r="Y2492" s="145">
        <v>10</v>
      </c>
      <c r="Z2492">
        <v>10</v>
      </c>
      <c r="AA2492">
        <v>10</v>
      </c>
    </row>
    <row r="2493" spans="1:27" x14ac:dyDescent="0.2">
      <c r="A2493" s="89">
        <f>VLOOKUP(C2493,TabellenBDFS!$B$4:$C$2717,2,FALSE)</f>
        <v>343</v>
      </c>
      <c r="B2493" t="str">
        <f t="shared" si="41"/>
        <v>3435</v>
      </c>
      <c r="C2493" t="s">
        <v>354</v>
      </c>
      <c r="D2493">
        <v>5</v>
      </c>
      <c r="E2493">
        <v>0</v>
      </c>
      <c r="F2493">
        <v>0</v>
      </c>
      <c r="G2493">
        <v>0</v>
      </c>
      <c r="H2493">
        <v>0</v>
      </c>
      <c r="I2493">
        <v>0</v>
      </c>
      <c r="J2493">
        <v>0</v>
      </c>
      <c r="K2493">
        <v>0</v>
      </c>
      <c r="L2493">
        <v>0</v>
      </c>
      <c r="M2493">
        <v>0</v>
      </c>
      <c r="N2493">
        <v>0</v>
      </c>
      <c r="O2493">
        <v>0</v>
      </c>
      <c r="P2493">
        <v>0</v>
      </c>
      <c r="Q2493">
        <v>0</v>
      </c>
      <c r="R2493">
        <v>0</v>
      </c>
      <c r="S2493">
        <v>0</v>
      </c>
      <c r="T2493">
        <v>0</v>
      </c>
      <c r="U2493">
        <v>0</v>
      </c>
      <c r="V2493">
        <v>0</v>
      </c>
      <c r="W2493">
        <v>0</v>
      </c>
      <c r="X2493">
        <v>0</v>
      </c>
      <c r="Y2493" s="145">
        <v>0</v>
      </c>
      <c r="Z2493">
        <v>0</v>
      </c>
      <c r="AA2493">
        <v>0</v>
      </c>
    </row>
    <row r="2494" spans="1:27" x14ac:dyDescent="0.2">
      <c r="A2494" s="89">
        <f>VLOOKUP(C2494,TabellenBDFS!$B$4:$C$2717,2,FALSE)</f>
        <v>343</v>
      </c>
      <c r="B2494" t="str">
        <f t="shared" si="41"/>
        <v>3436</v>
      </c>
      <c r="C2494" t="s">
        <v>354</v>
      </c>
      <c r="D2494">
        <v>6</v>
      </c>
      <c r="E2494">
        <v>50</v>
      </c>
      <c r="F2494">
        <v>50</v>
      </c>
      <c r="G2494">
        <v>60</v>
      </c>
      <c r="H2494">
        <v>60</v>
      </c>
      <c r="I2494">
        <v>60</v>
      </c>
      <c r="J2494">
        <v>60</v>
      </c>
      <c r="K2494">
        <v>60</v>
      </c>
      <c r="L2494">
        <v>60</v>
      </c>
      <c r="M2494">
        <v>60</v>
      </c>
      <c r="N2494">
        <v>60</v>
      </c>
      <c r="O2494">
        <v>60</v>
      </c>
      <c r="P2494">
        <v>60</v>
      </c>
      <c r="Q2494">
        <v>60</v>
      </c>
      <c r="R2494">
        <v>60</v>
      </c>
      <c r="S2494">
        <v>60</v>
      </c>
      <c r="T2494">
        <v>70</v>
      </c>
      <c r="U2494">
        <v>70</v>
      </c>
      <c r="V2494">
        <v>70</v>
      </c>
      <c r="W2494">
        <v>80</v>
      </c>
      <c r="X2494">
        <v>90</v>
      </c>
      <c r="Y2494" s="145">
        <v>90</v>
      </c>
      <c r="Z2494">
        <v>90</v>
      </c>
      <c r="AA2494">
        <v>90</v>
      </c>
    </row>
    <row r="2495" spans="1:27" x14ac:dyDescent="0.2">
      <c r="A2495" s="89">
        <f>VLOOKUP(C2495,TabellenBDFS!$B$4:$C$2717,2,FALSE)</f>
        <v>343</v>
      </c>
      <c r="B2495" t="str">
        <f t="shared" si="41"/>
        <v>3437</v>
      </c>
      <c r="C2495" t="s">
        <v>354</v>
      </c>
      <c r="D2495">
        <v>7</v>
      </c>
      <c r="E2495">
        <v>30</v>
      </c>
      <c r="F2495">
        <v>40</v>
      </c>
      <c r="G2495">
        <v>40</v>
      </c>
      <c r="H2495">
        <v>40</v>
      </c>
      <c r="I2495">
        <v>40</v>
      </c>
      <c r="J2495">
        <v>40</v>
      </c>
      <c r="K2495">
        <v>40</v>
      </c>
      <c r="L2495">
        <v>40</v>
      </c>
      <c r="M2495">
        <v>40</v>
      </c>
      <c r="N2495">
        <v>40</v>
      </c>
      <c r="O2495">
        <v>40</v>
      </c>
      <c r="P2495">
        <v>40</v>
      </c>
      <c r="Q2495">
        <v>30</v>
      </c>
      <c r="R2495">
        <v>40</v>
      </c>
      <c r="S2495">
        <v>50</v>
      </c>
      <c r="T2495">
        <v>50</v>
      </c>
      <c r="U2495">
        <v>60</v>
      </c>
      <c r="V2495">
        <v>60</v>
      </c>
      <c r="W2495">
        <v>70</v>
      </c>
      <c r="X2495">
        <v>80</v>
      </c>
      <c r="Y2495" s="145">
        <v>70</v>
      </c>
      <c r="Z2495">
        <v>70</v>
      </c>
      <c r="AA2495">
        <v>70</v>
      </c>
    </row>
    <row r="2496" spans="1:27" x14ac:dyDescent="0.2">
      <c r="A2496" s="89">
        <f>VLOOKUP(C2496,TabellenBDFS!$B$4:$C$2717,2,FALSE)</f>
        <v>344</v>
      </c>
      <c r="B2496" t="str">
        <f t="shared" si="41"/>
        <v>3441</v>
      </c>
      <c r="C2496" t="s">
        <v>355</v>
      </c>
      <c r="D2496">
        <v>1</v>
      </c>
      <c r="E2496">
        <v>770</v>
      </c>
      <c r="F2496">
        <v>800</v>
      </c>
      <c r="G2496">
        <v>760</v>
      </c>
      <c r="H2496">
        <v>780</v>
      </c>
      <c r="I2496">
        <v>790</v>
      </c>
      <c r="J2496">
        <v>700</v>
      </c>
      <c r="K2496">
        <v>700</v>
      </c>
      <c r="L2496">
        <v>710</v>
      </c>
      <c r="M2496">
        <v>730</v>
      </c>
      <c r="N2496">
        <v>780</v>
      </c>
      <c r="O2496">
        <v>790</v>
      </c>
      <c r="P2496">
        <v>810</v>
      </c>
      <c r="Q2496">
        <v>830</v>
      </c>
      <c r="R2496">
        <v>870</v>
      </c>
      <c r="S2496">
        <v>900</v>
      </c>
      <c r="T2496">
        <v>920</v>
      </c>
      <c r="U2496">
        <v>920</v>
      </c>
      <c r="V2496">
        <v>920</v>
      </c>
      <c r="W2496">
        <v>880</v>
      </c>
      <c r="X2496">
        <v>930</v>
      </c>
      <c r="Y2496" s="145">
        <v>920</v>
      </c>
      <c r="Z2496">
        <v>920</v>
      </c>
      <c r="AA2496">
        <v>900</v>
      </c>
    </row>
    <row r="2497" spans="1:27" x14ac:dyDescent="0.2">
      <c r="A2497" s="89">
        <f>VLOOKUP(C2497,TabellenBDFS!$B$4:$C$2717,2,FALSE)</f>
        <v>344</v>
      </c>
      <c r="B2497" t="str">
        <f t="shared" si="41"/>
        <v>3442</v>
      </c>
      <c r="C2497" t="s">
        <v>355</v>
      </c>
      <c r="D2497">
        <v>2</v>
      </c>
      <c r="E2497">
        <v>190</v>
      </c>
      <c r="F2497">
        <v>190</v>
      </c>
      <c r="G2497">
        <v>180</v>
      </c>
      <c r="H2497">
        <v>170</v>
      </c>
      <c r="I2497">
        <v>160</v>
      </c>
      <c r="J2497">
        <v>150</v>
      </c>
      <c r="K2497">
        <v>140</v>
      </c>
      <c r="L2497">
        <v>140</v>
      </c>
      <c r="M2497">
        <v>130</v>
      </c>
      <c r="N2497">
        <v>120</v>
      </c>
      <c r="O2497">
        <v>120</v>
      </c>
      <c r="P2497">
        <v>120</v>
      </c>
      <c r="Q2497">
        <v>110</v>
      </c>
      <c r="R2497">
        <v>110</v>
      </c>
      <c r="S2497">
        <v>100</v>
      </c>
      <c r="T2497">
        <v>100</v>
      </c>
      <c r="U2497">
        <v>90</v>
      </c>
      <c r="V2497">
        <v>90</v>
      </c>
      <c r="W2497">
        <v>80</v>
      </c>
      <c r="X2497">
        <v>80</v>
      </c>
      <c r="Y2497" s="145">
        <v>80</v>
      </c>
      <c r="Z2497">
        <v>70</v>
      </c>
      <c r="AA2497">
        <v>70</v>
      </c>
    </row>
    <row r="2498" spans="1:27" x14ac:dyDescent="0.2">
      <c r="A2498" s="89">
        <f>VLOOKUP(C2498,TabellenBDFS!$B$4:$C$2717,2,FALSE)</f>
        <v>344</v>
      </c>
      <c r="B2498" t="str">
        <f t="shared" si="41"/>
        <v>3443</v>
      </c>
      <c r="C2498" t="s">
        <v>355</v>
      </c>
      <c r="D2498">
        <v>3</v>
      </c>
      <c r="E2498">
        <v>0</v>
      </c>
      <c r="F2498">
        <v>10</v>
      </c>
      <c r="G2498">
        <v>10</v>
      </c>
      <c r="H2498">
        <v>10</v>
      </c>
      <c r="I2498">
        <v>20</v>
      </c>
      <c r="J2498">
        <v>20</v>
      </c>
      <c r="K2498">
        <v>20</v>
      </c>
      <c r="L2498">
        <v>20</v>
      </c>
      <c r="M2498">
        <v>40</v>
      </c>
      <c r="N2498">
        <v>60</v>
      </c>
      <c r="O2498">
        <v>60</v>
      </c>
      <c r="P2498">
        <v>70</v>
      </c>
      <c r="Q2498">
        <v>80</v>
      </c>
      <c r="R2498">
        <v>90</v>
      </c>
      <c r="S2498">
        <v>90</v>
      </c>
      <c r="T2498">
        <v>90</v>
      </c>
      <c r="U2498">
        <v>100</v>
      </c>
      <c r="V2498">
        <v>100</v>
      </c>
      <c r="W2498">
        <v>100</v>
      </c>
      <c r="X2498">
        <v>120</v>
      </c>
      <c r="Y2498" s="145">
        <v>120</v>
      </c>
      <c r="Z2498">
        <v>130</v>
      </c>
      <c r="AA2498">
        <v>130</v>
      </c>
    </row>
    <row r="2499" spans="1:27" x14ac:dyDescent="0.2">
      <c r="A2499" s="89">
        <f>VLOOKUP(C2499,TabellenBDFS!$B$4:$C$2717,2,FALSE)</f>
        <v>344</v>
      </c>
      <c r="B2499" t="str">
        <f t="shared" si="41"/>
        <v>3444</v>
      </c>
      <c r="C2499" t="s">
        <v>355</v>
      </c>
      <c r="D2499">
        <v>4</v>
      </c>
      <c r="E2499">
        <v>0</v>
      </c>
      <c r="F2499">
        <v>10</v>
      </c>
      <c r="G2499">
        <v>10</v>
      </c>
      <c r="H2499">
        <v>10</v>
      </c>
      <c r="I2499">
        <v>10</v>
      </c>
      <c r="J2499">
        <v>10</v>
      </c>
      <c r="K2499">
        <v>20</v>
      </c>
      <c r="L2499">
        <v>20</v>
      </c>
      <c r="M2499">
        <v>20</v>
      </c>
      <c r="N2499">
        <v>40</v>
      </c>
      <c r="O2499">
        <v>40</v>
      </c>
      <c r="P2499">
        <v>40</v>
      </c>
      <c r="Q2499">
        <v>50</v>
      </c>
      <c r="R2499">
        <v>50</v>
      </c>
      <c r="S2499">
        <v>50</v>
      </c>
      <c r="T2499">
        <v>40</v>
      </c>
      <c r="U2499">
        <v>50</v>
      </c>
      <c r="V2499">
        <v>50</v>
      </c>
      <c r="W2499">
        <v>50</v>
      </c>
      <c r="X2499">
        <v>50</v>
      </c>
      <c r="Y2499" s="145">
        <v>50</v>
      </c>
      <c r="Z2499">
        <v>50</v>
      </c>
      <c r="AA2499">
        <v>50</v>
      </c>
    </row>
    <row r="2500" spans="1:27" x14ac:dyDescent="0.2">
      <c r="A2500" s="89">
        <f>VLOOKUP(C2500,TabellenBDFS!$B$4:$C$2717,2,FALSE)</f>
        <v>344</v>
      </c>
      <c r="B2500" t="str">
        <f t="shared" si="41"/>
        <v>3445</v>
      </c>
      <c r="C2500" t="s">
        <v>355</v>
      </c>
      <c r="D2500">
        <v>5</v>
      </c>
      <c r="E2500">
        <v>150</v>
      </c>
      <c r="F2500">
        <v>150</v>
      </c>
      <c r="G2500">
        <v>140</v>
      </c>
      <c r="H2500">
        <v>150</v>
      </c>
      <c r="I2500">
        <v>160</v>
      </c>
      <c r="J2500">
        <v>100</v>
      </c>
      <c r="K2500">
        <v>100</v>
      </c>
      <c r="L2500">
        <v>90</v>
      </c>
      <c r="M2500">
        <v>90</v>
      </c>
      <c r="N2500">
        <v>90</v>
      </c>
      <c r="O2500">
        <v>90</v>
      </c>
      <c r="P2500">
        <v>90</v>
      </c>
      <c r="Q2500">
        <v>90</v>
      </c>
      <c r="R2500">
        <v>80</v>
      </c>
      <c r="S2500">
        <v>80</v>
      </c>
      <c r="T2500">
        <v>80</v>
      </c>
      <c r="U2500">
        <v>80</v>
      </c>
      <c r="V2500">
        <v>80</v>
      </c>
      <c r="W2500">
        <v>80</v>
      </c>
      <c r="X2500">
        <v>80</v>
      </c>
      <c r="Y2500" s="145">
        <v>80</v>
      </c>
      <c r="Z2500">
        <v>80</v>
      </c>
      <c r="AA2500">
        <v>80</v>
      </c>
    </row>
    <row r="2501" spans="1:27" x14ac:dyDescent="0.2">
      <c r="A2501" s="89">
        <f>VLOOKUP(C2501,TabellenBDFS!$B$4:$C$2717,2,FALSE)</f>
        <v>344</v>
      </c>
      <c r="B2501" t="str">
        <f t="shared" si="41"/>
        <v>3446</v>
      </c>
      <c r="C2501" t="s">
        <v>355</v>
      </c>
      <c r="D2501">
        <v>6</v>
      </c>
      <c r="E2501">
        <v>290</v>
      </c>
      <c r="F2501">
        <v>290</v>
      </c>
      <c r="G2501">
        <v>290</v>
      </c>
      <c r="H2501">
        <v>300</v>
      </c>
      <c r="I2501">
        <v>310</v>
      </c>
      <c r="J2501">
        <v>310</v>
      </c>
      <c r="K2501">
        <v>310</v>
      </c>
      <c r="L2501">
        <v>310</v>
      </c>
      <c r="M2501">
        <v>320</v>
      </c>
      <c r="N2501">
        <v>330</v>
      </c>
      <c r="O2501">
        <v>320</v>
      </c>
      <c r="P2501">
        <v>330</v>
      </c>
      <c r="Q2501">
        <v>340</v>
      </c>
      <c r="R2501">
        <v>370</v>
      </c>
      <c r="S2501">
        <v>410</v>
      </c>
      <c r="T2501">
        <v>430</v>
      </c>
      <c r="U2501">
        <v>420</v>
      </c>
      <c r="V2501">
        <v>420</v>
      </c>
      <c r="W2501">
        <v>430</v>
      </c>
      <c r="X2501">
        <v>420</v>
      </c>
      <c r="Y2501" s="145">
        <v>410</v>
      </c>
      <c r="Z2501">
        <v>410</v>
      </c>
      <c r="AA2501">
        <v>390</v>
      </c>
    </row>
    <row r="2502" spans="1:27" x14ac:dyDescent="0.2">
      <c r="A2502" s="89">
        <f>VLOOKUP(C2502,TabellenBDFS!$B$4:$C$2717,2,FALSE)</f>
        <v>344</v>
      </c>
      <c r="B2502" t="str">
        <f t="shared" si="41"/>
        <v>3447</v>
      </c>
      <c r="C2502" t="s">
        <v>355</v>
      </c>
      <c r="D2502">
        <v>7</v>
      </c>
      <c r="E2502">
        <v>140</v>
      </c>
      <c r="F2502">
        <v>160</v>
      </c>
      <c r="G2502">
        <v>130</v>
      </c>
      <c r="H2502">
        <v>140</v>
      </c>
      <c r="I2502">
        <v>130</v>
      </c>
      <c r="J2502">
        <v>120</v>
      </c>
      <c r="K2502">
        <v>110</v>
      </c>
      <c r="L2502">
        <v>130</v>
      </c>
      <c r="M2502">
        <v>130</v>
      </c>
      <c r="N2502">
        <v>140</v>
      </c>
      <c r="O2502">
        <v>160</v>
      </c>
      <c r="P2502">
        <v>160</v>
      </c>
      <c r="Q2502">
        <v>170</v>
      </c>
      <c r="R2502">
        <v>180</v>
      </c>
      <c r="S2502">
        <v>160</v>
      </c>
      <c r="T2502">
        <v>170</v>
      </c>
      <c r="U2502">
        <v>190</v>
      </c>
      <c r="V2502">
        <v>180</v>
      </c>
      <c r="W2502">
        <v>150</v>
      </c>
      <c r="X2502">
        <v>170</v>
      </c>
      <c r="Y2502" s="145">
        <v>170</v>
      </c>
      <c r="Z2502">
        <v>180</v>
      </c>
      <c r="AA2502">
        <v>160</v>
      </c>
    </row>
    <row r="2503" spans="1:27" x14ac:dyDescent="0.2">
      <c r="A2503" s="89">
        <f>VLOOKUP(C2503,TabellenBDFS!$B$4:$C$2717,2,FALSE)</f>
        <v>345</v>
      </c>
      <c r="B2503" t="str">
        <f t="shared" si="41"/>
        <v>3451</v>
      </c>
      <c r="C2503" t="s">
        <v>356</v>
      </c>
      <c r="D2503">
        <v>1</v>
      </c>
      <c r="E2503">
        <v>250</v>
      </c>
      <c r="F2503">
        <v>220</v>
      </c>
      <c r="G2503">
        <v>200</v>
      </c>
      <c r="H2503">
        <v>220</v>
      </c>
      <c r="I2503">
        <v>230</v>
      </c>
      <c r="J2503">
        <v>200</v>
      </c>
      <c r="K2503">
        <v>220</v>
      </c>
      <c r="L2503">
        <v>200</v>
      </c>
      <c r="M2503">
        <v>210</v>
      </c>
      <c r="N2503">
        <v>200</v>
      </c>
      <c r="O2503">
        <v>210</v>
      </c>
      <c r="P2503">
        <v>210</v>
      </c>
      <c r="Q2503">
        <v>210</v>
      </c>
      <c r="R2503">
        <v>230</v>
      </c>
      <c r="S2503">
        <v>230</v>
      </c>
      <c r="T2503">
        <v>240</v>
      </c>
      <c r="U2503">
        <v>250</v>
      </c>
      <c r="V2503">
        <v>250</v>
      </c>
      <c r="W2503">
        <v>260</v>
      </c>
      <c r="X2503">
        <v>300</v>
      </c>
      <c r="Y2503" s="145">
        <v>300</v>
      </c>
      <c r="Z2503">
        <v>290</v>
      </c>
      <c r="AA2503">
        <v>290</v>
      </c>
    </row>
    <row r="2504" spans="1:27" x14ac:dyDescent="0.2">
      <c r="A2504" s="89">
        <f>VLOOKUP(C2504,TabellenBDFS!$B$4:$C$2717,2,FALSE)</f>
        <v>345</v>
      </c>
      <c r="B2504" t="str">
        <f t="shared" si="41"/>
        <v>3452</v>
      </c>
      <c r="C2504" t="s">
        <v>356</v>
      </c>
      <c r="D2504">
        <v>2</v>
      </c>
      <c r="E2504">
        <v>60</v>
      </c>
      <c r="F2504">
        <v>60</v>
      </c>
      <c r="G2504">
        <v>60</v>
      </c>
      <c r="H2504">
        <v>60</v>
      </c>
      <c r="I2504">
        <v>60</v>
      </c>
      <c r="J2504">
        <v>50</v>
      </c>
      <c r="K2504">
        <v>50</v>
      </c>
      <c r="L2504">
        <v>50</v>
      </c>
      <c r="M2504">
        <v>40</v>
      </c>
      <c r="N2504">
        <v>40</v>
      </c>
      <c r="O2504">
        <v>50</v>
      </c>
      <c r="P2504">
        <v>50</v>
      </c>
      <c r="Q2504">
        <v>40</v>
      </c>
      <c r="R2504">
        <v>40</v>
      </c>
      <c r="S2504">
        <v>40</v>
      </c>
      <c r="T2504">
        <v>40</v>
      </c>
      <c r="U2504">
        <v>30</v>
      </c>
      <c r="V2504">
        <v>30</v>
      </c>
      <c r="W2504">
        <v>20</v>
      </c>
      <c r="X2504">
        <v>20</v>
      </c>
      <c r="Y2504" s="145">
        <v>20</v>
      </c>
      <c r="Z2504">
        <v>20</v>
      </c>
      <c r="AA2504">
        <v>20</v>
      </c>
    </row>
    <row r="2505" spans="1:27" x14ac:dyDescent="0.2">
      <c r="A2505" s="89">
        <f>VLOOKUP(C2505,TabellenBDFS!$B$4:$C$2717,2,FALSE)</f>
        <v>345</v>
      </c>
      <c r="B2505" t="str">
        <f t="shared" si="41"/>
        <v>3453</v>
      </c>
      <c r="C2505" t="s">
        <v>356</v>
      </c>
      <c r="D2505">
        <v>3</v>
      </c>
      <c r="E2505">
        <v>0</v>
      </c>
      <c r="F2505">
        <v>0</v>
      </c>
      <c r="G2505">
        <v>0</v>
      </c>
      <c r="H2505">
        <v>0</v>
      </c>
      <c r="I2505">
        <v>10</v>
      </c>
      <c r="J2505">
        <v>10</v>
      </c>
      <c r="K2505">
        <v>20</v>
      </c>
      <c r="L2505">
        <v>20</v>
      </c>
      <c r="M2505">
        <v>20</v>
      </c>
      <c r="N2505">
        <v>20</v>
      </c>
      <c r="O2505">
        <v>20</v>
      </c>
      <c r="P2505">
        <v>20</v>
      </c>
      <c r="Q2505">
        <v>30</v>
      </c>
      <c r="R2505">
        <v>40</v>
      </c>
      <c r="S2505">
        <v>40</v>
      </c>
      <c r="T2505">
        <v>50</v>
      </c>
      <c r="U2505">
        <v>50</v>
      </c>
      <c r="V2505">
        <v>60</v>
      </c>
      <c r="W2505">
        <v>60</v>
      </c>
      <c r="X2505">
        <v>90</v>
      </c>
      <c r="Y2505" s="145">
        <v>90</v>
      </c>
      <c r="Z2505">
        <v>90</v>
      </c>
      <c r="AA2505">
        <v>80</v>
      </c>
    </row>
    <row r="2506" spans="1:27" x14ac:dyDescent="0.2">
      <c r="A2506" s="89">
        <f>VLOOKUP(C2506,TabellenBDFS!$B$4:$C$2717,2,FALSE)</f>
        <v>345</v>
      </c>
      <c r="B2506" t="str">
        <f t="shared" si="41"/>
        <v>3454</v>
      </c>
      <c r="C2506" t="s">
        <v>356</v>
      </c>
      <c r="D2506">
        <v>4</v>
      </c>
      <c r="E2506">
        <v>0</v>
      </c>
      <c r="F2506">
        <v>0</v>
      </c>
      <c r="G2506">
        <v>0</v>
      </c>
      <c r="H2506">
        <v>0</v>
      </c>
      <c r="I2506">
        <v>0</v>
      </c>
      <c r="J2506">
        <v>0</v>
      </c>
      <c r="K2506">
        <v>0</v>
      </c>
      <c r="L2506">
        <v>0</v>
      </c>
      <c r="M2506">
        <v>0</v>
      </c>
      <c r="N2506">
        <v>0</v>
      </c>
      <c r="O2506">
        <v>10</v>
      </c>
      <c r="P2506">
        <v>10</v>
      </c>
      <c r="Q2506">
        <v>10</v>
      </c>
      <c r="R2506">
        <v>10</v>
      </c>
      <c r="S2506">
        <v>10</v>
      </c>
      <c r="T2506">
        <v>20</v>
      </c>
      <c r="U2506">
        <v>20</v>
      </c>
      <c r="V2506">
        <v>20</v>
      </c>
      <c r="W2506">
        <v>20</v>
      </c>
      <c r="X2506">
        <v>30</v>
      </c>
      <c r="Y2506" s="145">
        <v>20</v>
      </c>
      <c r="Z2506">
        <v>30</v>
      </c>
      <c r="AA2506">
        <v>30</v>
      </c>
    </row>
    <row r="2507" spans="1:27" x14ac:dyDescent="0.2">
      <c r="A2507" s="89">
        <f>VLOOKUP(C2507,TabellenBDFS!$B$4:$C$2717,2,FALSE)</f>
        <v>345</v>
      </c>
      <c r="B2507" t="str">
        <f t="shared" ref="B2507:B2570" si="42">CONCATENATE(A2507,D2507)</f>
        <v>3455</v>
      </c>
      <c r="C2507" t="s">
        <v>356</v>
      </c>
      <c r="D2507">
        <v>5</v>
      </c>
      <c r="E2507">
        <v>10</v>
      </c>
      <c r="F2507">
        <v>10</v>
      </c>
      <c r="G2507">
        <v>10</v>
      </c>
      <c r="H2507">
        <v>10</v>
      </c>
      <c r="I2507">
        <v>10</v>
      </c>
      <c r="J2507">
        <v>20</v>
      </c>
      <c r="K2507">
        <v>20</v>
      </c>
      <c r="L2507">
        <v>20</v>
      </c>
      <c r="M2507">
        <v>20</v>
      </c>
      <c r="N2507">
        <v>20</v>
      </c>
      <c r="O2507">
        <v>10</v>
      </c>
      <c r="P2507">
        <v>10</v>
      </c>
      <c r="Q2507">
        <v>10</v>
      </c>
      <c r="R2507">
        <v>10</v>
      </c>
      <c r="S2507">
        <v>10</v>
      </c>
      <c r="T2507">
        <v>10</v>
      </c>
      <c r="U2507">
        <v>10</v>
      </c>
      <c r="V2507">
        <v>10</v>
      </c>
      <c r="W2507">
        <v>10</v>
      </c>
      <c r="X2507">
        <v>10</v>
      </c>
      <c r="Y2507" s="145">
        <v>10</v>
      </c>
      <c r="Z2507">
        <v>10</v>
      </c>
      <c r="AA2507">
        <v>10</v>
      </c>
    </row>
    <row r="2508" spans="1:27" x14ac:dyDescent="0.2">
      <c r="A2508" s="89">
        <f>VLOOKUP(C2508,TabellenBDFS!$B$4:$C$2717,2,FALSE)</f>
        <v>345</v>
      </c>
      <c r="B2508" t="str">
        <f t="shared" si="42"/>
        <v>3456</v>
      </c>
      <c r="C2508" t="s">
        <v>356</v>
      </c>
      <c r="D2508">
        <v>6</v>
      </c>
      <c r="E2508">
        <v>80</v>
      </c>
      <c r="F2508">
        <v>80</v>
      </c>
      <c r="G2508">
        <v>70</v>
      </c>
      <c r="H2508">
        <v>70</v>
      </c>
      <c r="I2508">
        <v>70</v>
      </c>
      <c r="J2508">
        <v>70</v>
      </c>
      <c r="K2508">
        <v>70</v>
      </c>
      <c r="L2508">
        <v>60</v>
      </c>
      <c r="M2508">
        <v>60</v>
      </c>
      <c r="N2508">
        <v>60</v>
      </c>
      <c r="O2508">
        <v>60</v>
      </c>
      <c r="P2508">
        <v>70</v>
      </c>
      <c r="Q2508">
        <v>60</v>
      </c>
      <c r="R2508">
        <v>70</v>
      </c>
      <c r="S2508">
        <v>70</v>
      </c>
      <c r="T2508">
        <v>70</v>
      </c>
      <c r="U2508">
        <v>70</v>
      </c>
      <c r="V2508">
        <v>70</v>
      </c>
      <c r="W2508">
        <v>70</v>
      </c>
      <c r="X2508">
        <v>60</v>
      </c>
      <c r="Y2508" s="145">
        <v>70</v>
      </c>
      <c r="Z2508">
        <v>70</v>
      </c>
      <c r="AA2508">
        <v>70</v>
      </c>
    </row>
    <row r="2509" spans="1:27" x14ac:dyDescent="0.2">
      <c r="A2509" s="89">
        <f>VLOOKUP(C2509,TabellenBDFS!$B$4:$C$2717,2,FALSE)</f>
        <v>345</v>
      </c>
      <c r="B2509" t="str">
        <f t="shared" si="42"/>
        <v>3457</v>
      </c>
      <c r="C2509" t="s">
        <v>356</v>
      </c>
      <c r="D2509">
        <v>7</v>
      </c>
      <c r="E2509">
        <v>90</v>
      </c>
      <c r="F2509">
        <v>70</v>
      </c>
      <c r="G2509">
        <v>70</v>
      </c>
      <c r="H2509">
        <v>80</v>
      </c>
      <c r="I2509">
        <v>70</v>
      </c>
      <c r="J2509">
        <v>60</v>
      </c>
      <c r="K2509">
        <v>70</v>
      </c>
      <c r="L2509">
        <v>60</v>
      </c>
      <c r="M2509">
        <v>60</v>
      </c>
      <c r="N2509">
        <v>60</v>
      </c>
      <c r="O2509">
        <v>60</v>
      </c>
      <c r="P2509">
        <v>60</v>
      </c>
      <c r="Q2509">
        <v>60</v>
      </c>
      <c r="R2509">
        <v>70</v>
      </c>
      <c r="S2509">
        <v>70</v>
      </c>
      <c r="T2509">
        <v>60</v>
      </c>
      <c r="U2509">
        <v>70</v>
      </c>
      <c r="V2509">
        <v>70</v>
      </c>
      <c r="W2509">
        <v>80</v>
      </c>
      <c r="X2509">
        <v>90</v>
      </c>
      <c r="Y2509" s="145">
        <v>90</v>
      </c>
      <c r="Z2509">
        <v>90</v>
      </c>
      <c r="AA2509">
        <v>90</v>
      </c>
    </row>
    <row r="2510" spans="1:27" x14ac:dyDescent="0.2">
      <c r="A2510" s="89">
        <f>VLOOKUP(C2510,TabellenBDFS!$B$4:$C$2717,2,FALSE)</f>
        <v>346</v>
      </c>
      <c r="B2510" t="str">
        <f t="shared" si="42"/>
        <v>3461</v>
      </c>
      <c r="C2510" t="s">
        <v>357</v>
      </c>
      <c r="D2510">
        <v>1</v>
      </c>
      <c r="E2510">
        <v>80</v>
      </c>
      <c r="F2510">
        <v>80</v>
      </c>
      <c r="G2510">
        <v>90</v>
      </c>
      <c r="H2510">
        <v>100</v>
      </c>
      <c r="I2510">
        <v>90</v>
      </c>
      <c r="J2510">
        <v>100</v>
      </c>
      <c r="K2510">
        <v>110</v>
      </c>
      <c r="L2510">
        <v>100</v>
      </c>
      <c r="M2510">
        <v>100</v>
      </c>
      <c r="N2510">
        <v>100</v>
      </c>
      <c r="O2510">
        <v>110</v>
      </c>
      <c r="P2510">
        <v>110</v>
      </c>
      <c r="Q2510">
        <v>110</v>
      </c>
      <c r="R2510">
        <v>110</v>
      </c>
      <c r="S2510">
        <v>120</v>
      </c>
      <c r="T2510">
        <v>120</v>
      </c>
      <c r="U2510">
        <v>130</v>
      </c>
      <c r="V2510">
        <v>120</v>
      </c>
      <c r="W2510">
        <v>130</v>
      </c>
      <c r="X2510">
        <v>130</v>
      </c>
      <c r="Y2510" s="145">
        <v>130</v>
      </c>
      <c r="Z2510">
        <v>140</v>
      </c>
      <c r="AA2510">
        <v>140</v>
      </c>
    </row>
    <row r="2511" spans="1:27" x14ac:dyDescent="0.2">
      <c r="A2511" s="89">
        <f>VLOOKUP(C2511,TabellenBDFS!$B$4:$C$2717,2,FALSE)</f>
        <v>346</v>
      </c>
      <c r="B2511" t="str">
        <f t="shared" si="42"/>
        <v>3462</v>
      </c>
      <c r="C2511" t="s">
        <v>357</v>
      </c>
      <c r="D2511">
        <v>2</v>
      </c>
      <c r="E2511">
        <v>10</v>
      </c>
      <c r="F2511">
        <v>10</v>
      </c>
      <c r="G2511">
        <v>10</v>
      </c>
      <c r="H2511">
        <v>20</v>
      </c>
      <c r="I2511">
        <v>10</v>
      </c>
      <c r="J2511">
        <v>10</v>
      </c>
      <c r="K2511">
        <v>20</v>
      </c>
      <c r="L2511">
        <v>20</v>
      </c>
      <c r="M2511">
        <v>10</v>
      </c>
      <c r="N2511">
        <v>10</v>
      </c>
      <c r="O2511">
        <v>10</v>
      </c>
      <c r="P2511">
        <v>10</v>
      </c>
      <c r="Q2511">
        <v>10</v>
      </c>
      <c r="R2511">
        <v>10</v>
      </c>
      <c r="S2511">
        <v>10</v>
      </c>
      <c r="T2511">
        <v>10</v>
      </c>
      <c r="U2511">
        <v>10</v>
      </c>
      <c r="V2511">
        <v>10</v>
      </c>
      <c r="W2511">
        <v>10</v>
      </c>
      <c r="X2511">
        <v>10</v>
      </c>
      <c r="Y2511" s="145">
        <v>10</v>
      </c>
      <c r="Z2511">
        <v>10</v>
      </c>
      <c r="AA2511">
        <v>10</v>
      </c>
    </row>
    <row r="2512" spans="1:27" x14ac:dyDescent="0.2">
      <c r="A2512" s="89">
        <f>VLOOKUP(C2512,TabellenBDFS!$B$4:$C$2717,2,FALSE)</f>
        <v>346</v>
      </c>
      <c r="B2512" t="str">
        <f t="shared" si="42"/>
        <v>3463</v>
      </c>
      <c r="C2512" t="s">
        <v>357</v>
      </c>
      <c r="D2512">
        <v>3</v>
      </c>
      <c r="E2512">
        <v>0</v>
      </c>
      <c r="F2512">
        <v>0</v>
      </c>
      <c r="G2512">
        <v>0</v>
      </c>
      <c r="H2512">
        <v>10</v>
      </c>
      <c r="I2512">
        <v>10</v>
      </c>
      <c r="J2512">
        <v>10</v>
      </c>
      <c r="K2512">
        <v>10</v>
      </c>
      <c r="L2512">
        <v>10</v>
      </c>
      <c r="M2512">
        <v>10</v>
      </c>
      <c r="N2512">
        <v>10</v>
      </c>
      <c r="O2512">
        <v>10</v>
      </c>
      <c r="P2512">
        <v>10</v>
      </c>
      <c r="Q2512">
        <v>10</v>
      </c>
      <c r="R2512">
        <v>10</v>
      </c>
      <c r="S2512">
        <v>20</v>
      </c>
      <c r="T2512">
        <v>20</v>
      </c>
      <c r="U2512">
        <v>20</v>
      </c>
      <c r="V2512">
        <v>20</v>
      </c>
      <c r="W2512">
        <v>20</v>
      </c>
      <c r="X2512">
        <v>30</v>
      </c>
      <c r="Y2512" s="145">
        <v>30</v>
      </c>
      <c r="Z2512">
        <v>30</v>
      </c>
      <c r="AA2512">
        <v>30</v>
      </c>
    </row>
    <row r="2513" spans="1:27" x14ac:dyDescent="0.2">
      <c r="A2513" s="89">
        <f>VLOOKUP(C2513,TabellenBDFS!$B$4:$C$2717,2,FALSE)</f>
        <v>346</v>
      </c>
      <c r="B2513" t="str">
        <f t="shared" si="42"/>
        <v>3464</v>
      </c>
      <c r="C2513" t="s">
        <v>357</v>
      </c>
      <c r="D2513">
        <v>4</v>
      </c>
      <c r="E2513">
        <v>0</v>
      </c>
      <c r="F2513">
        <v>0</v>
      </c>
      <c r="G2513">
        <v>0</v>
      </c>
      <c r="H2513">
        <v>0</v>
      </c>
      <c r="I2513">
        <v>0</v>
      </c>
      <c r="J2513">
        <v>0</v>
      </c>
      <c r="K2513">
        <v>0</v>
      </c>
      <c r="L2513">
        <v>0</v>
      </c>
      <c r="M2513">
        <v>0</v>
      </c>
      <c r="N2513">
        <v>0</v>
      </c>
      <c r="O2513">
        <v>0</v>
      </c>
      <c r="P2513">
        <v>0</v>
      </c>
      <c r="Q2513">
        <v>0</v>
      </c>
      <c r="R2513">
        <v>0</v>
      </c>
      <c r="S2513">
        <v>0</v>
      </c>
      <c r="T2513">
        <v>0</v>
      </c>
      <c r="U2513">
        <v>10</v>
      </c>
      <c r="V2513">
        <v>10</v>
      </c>
      <c r="W2513">
        <v>10</v>
      </c>
      <c r="X2513">
        <v>10</v>
      </c>
      <c r="Y2513" s="145">
        <v>10</v>
      </c>
      <c r="Z2513">
        <v>10</v>
      </c>
      <c r="AA2513">
        <v>10</v>
      </c>
    </row>
    <row r="2514" spans="1:27" x14ac:dyDescent="0.2">
      <c r="A2514" s="89">
        <f>VLOOKUP(C2514,TabellenBDFS!$B$4:$C$2717,2,FALSE)</f>
        <v>346</v>
      </c>
      <c r="B2514" t="str">
        <f t="shared" si="42"/>
        <v>3465</v>
      </c>
      <c r="C2514" t="s">
        <v>357</v>
      </c>
      <c r="D2514">
        <v>5</v>
      </c>
      <c r="E2514">
        <v>10</v>
      </c>
      <c r="F2514">
        <v>10</v>
      </c>
      <c r="G2514">
        <v>10</v>
      </c>
      <c r="H2514">
        <v>10</v>
      </c>
      <c r="I2514">
        <v>10</v>
      </c>
      <c r="J2514">
        <v>10</v>
      </c>
      <c r="K2514">
        <v>10</v>
      </c>
      <c r="L2514">
        <v>10</v>
      </c>
      <c r="M2514">
        <v>10</v>
      </c>
      <c r="N2514">
        <v>10</v>
      </c>
      <c r="O2514">
        <v>10</v>
      </c>
      <c r="P2514">
        <v>10</v>
      </c>
      <c r="Q2514">
        <v>10</v>
      </c>
      <c r="R2514">
        <v>10</v>
      </c>
      <c r="S2514">
        <v>10</v>
      </c>
      <c r="T2514">
        <v>10</v>
      </c>
      <c r="U2514">
        <v>10</v>
      </c>
      <c r="V2514">
        <v>10</v>
      </c>
      <c r="W2514">
        <v>10</v>
      </c>
      <c r="X2514">
        <v>10</v>
      </c>
      <c r="Y2514" s="145">
        <v>10</v>
      </c>
      <c r="Z2514">
        <v>0</v>
      </c>
      <c r="AA2514">
        <v>0</v>
      </c>
    </row>
    <row r="2515" spans="1:27" x14ac:dyDescent="0.2">
      <c r="A2515" s="89">
        <f>VLOOKUP(C2515,TabellenBDFS!$B$4:$C$2717,2,FALSE)</f>
        <v>346</v>
      </c>
      <c r="B2515" t="str">
        <f t="shared" si="42"/>
        <v>3466</v>
      </c>
      <c r="C2515" t="s">
        <v>357</v>
      </c>
      <c r="D2515">
        <v>6</v>
      </c>
      <c r="E2515">
        <v>30</v>
      </c>
      <c r="F2515">
        <v>30</v>
      </c>
      <c r="G2515">
        <v>30</v>
      </c>
      <c r="H2515">
        <v>30</v>
      </c>
      <c r="I2515">
        <v>30</v>
      </c>
      <c r="J2515">
        <v>30</v>
      </c>
      <c r="K2515">
        <v>30</v>
      </c>
      <c r="L2515">
        <v>30</v>
      </c>
      <c r="M2515">
        <v>30</v>
      </c>
      <c r="N2515">
        <v>30</v>
      </c>
      <c r="O2515">
        <v>30</v>
      </c>
      <c r="P2515">
        <v>30</v>
      </c>
      <c r="Q2515">
        <v>30</v>
      </c>
      <c r="R2515">
        <v>30</v>
      </c>
      <c r="S2515">
        <v>30</v>
      </c>
      <c r="T2515">
        <v>30</v>
      </c>
      <c r="U2515">
        <v>30</v>
      </c>
      <c r="V2515">
        <v>20</v>
      </c>
      <c r="W2515">
        <v>30</v>
      </c>
      <c r="X2515">
        <v>30</v>
      </c>
      <c r="Y2515" s="145">
        <v>30</v>
      </c>
      <c r="Z2515">
        <v>20</v>
      </c>
      <c r="AA2515">
        <v>30</v>
      </c>
    </row>
    <row r="2516" spans="1:27" x14ac:dyDescent="0.2">
      <c r="A2516" s="89">
        <f>VLOOKUP(C2516,TabellenBDFS!$B$4:$C$2717,2,FALSE)</f>
        <v>346</v>
      </c>
      <c r="B2516" t="str">
        <f t="shared" si="42"/>
        <v>3467</v>
      </c>
      <c r="C2516" t="s">
        <v>357</v>
      </c>
      <c r="D2516">
        <v>7</v>
      </c>
      <c r="E2516">
        <v>30</v>
      </c>
      <c r="F2516">
        <v>30</v>
      </c>
      <c r="G2516">
        <v>30</v>
      </c>
      <c r="H2516">
        <v>30</v>
      </c>
      <c r="I2516">
        <v>30</v>
      </c>
      <c r="J2516">
        <v>30</v>
      </c>
      <c r="K2516">
        <v>50</v>
      </c>
      <c r="L2516">
        <v>40</v>
      </c>
      <c r="M2516">
        <v>30</v>
      </c>
      <c r="N2516">
        <v>30</v>
      </c>
      <c r="O2516">
        <v>50</v>
      </c>
      <c r="P2516">
        <v>40</v>
      </c>
      <c r="Q2516">
        <v>40</v>
      </c>
      <c r="R2516">
        <v>50</v>
      </c>
      <c r="S2516">
        <v>40</v>
      </c>
      <c r="T2516">
        <v>50</v>
      </c>
      <c r="U2516">
        <v>50</v>
      </c>
      <c r="V2516">
        <v>50</v>
      </c>
      <c r="W2516">
        <v>50</v>
      </c>
      <c r="X2516">
        <v>50</v>
      </c>
      <c r="Y2516" s="145">
        <v>50</v>
      </c>
      <c r="Z2516">
        <v>60</v>
      </c>
      <c r="AA2516">
        <v>60</v>
      </c>
    </row>
    <row r="2517" spans="1:27" x14ac:dyDescent="0.2">
      <c r="A2517" s="89">
        <f>VLOOKUP(C2517,TabellenBDFS!$B$4:$C$2717,2,FALSE)</f>
        <v>347</v>
      </c>
      <c r="B2517" t="str">
        <f t="shared" si="42"/>
        <v>3471</v>
      </c>
      <c r="C2517" t="s">
        <v>358</v>
      </c>
      <c r="D2517">
        <v>1</v>
      </c>
      <c r="E2517">
        <v>170</v>
      </c>
      <c r="F2517">
        <v>180</v>
      </c>
      <c r="G2517">
        <v>210</v>
      </c>
      <c r="H2517">
        <v>240</v>
      </c>
      <c r="I2517">
        <v>270</v>
      </c>
      <c r="J2517">
        <v>290</v>
      </c>
      <c r="K2517">
        <v>300</v>
      </c>
      <c r="L2517">
        <v>300</v>
      </c>
      <c r="M2517">
        <v>290</v>
      </c>
      <c r="N2517">
        <v>280</v>
      </c>
      <c r="O2517">
        <v>280</v>
      </c>
      <c r="P2517">
        <v>280</v>
      </c>
      <c r="Q2517">
        <v>250</v>
      </c>
      <c r="R2517">
        <v>260</v>
      </c>
      <c r="S2517">
        <v>260</v>
      </c>
      <c r="T2517">
        <v>270</v>
      </c>
      <c r="U2517">
        <v>270</v>
      </c>
      <c r="V2517">
        <v>260</v>
      </c>
      <c r="W2517">
        <v>260</v>
      </c>
      <c r="X2517">
        <v>250</v>
      </c>
      <c r="Y2517" s="145">
        <v>230</v>
      </c>
      <c r="Z2517">
        <v>210</v>
      </c>
      <c r="AA2517">
        <v>190</v>
      </c>
    </row>
    <row r="2518" spans="1:27" x14ac:dyDescent="0.2">
      <c r="A2518" s="89">
        <f>VLOOKUP(C2518,TabellenBDFS!$B$4:$C$2717,2,FALSE)</f>
        <v>347</v>
      </c>
      <c r="B2518" t="str">
        <f t="shared" si="42"/>
        <v>3472</v>
      </c>
      <c r="C2518" t="s">
        <v>358</v>
      </c>
      <c r="D2518">
        <v>2</v>
      </c>
      <c r="E2518">
        <v>30</v>
      </c>
      <c r="F2518">
        <v>30</v>
      </c>
      <c r="G2518">
        <v>30</v>
      </c>
      <c r="H2518">
        <v>40</v>
      </c>
      <c r="I2518">
        <v>40</v>
      </c>
      <c r="J2518">
        <v>40</v>
      </c>
      <c r="K2518">
        <v>40</v>
      </c>
      <c r="L2518">
        <v>40</v>
      </c>
      <c r="M2518">
        <v>40</v>
      </c>
      <c r="N2518">
        <v>40</v>
      </c>
      <c r="O2518">
        <v>40</v>
      </c>
      <c r="P2518">
        <v>40</v>
      </c>
      <c r="Q2518">
        <v>40</v>
      </c>
      <c r="R2518">
        <v>40</v>
      </c>
      <c r="S2518">
        <v>40</v>
      </c>
      <c r="T2518">
        <v>40</v>
      </c>
      <c r="U2518">
        <v>40</v>
      </c>
      <c r="V2518">
        <v>40</v>
      </c>
      <c r="W2518">
        <v>40</v>
      </c>
      <c r="X2518">
        <v>40</v>
      </c>
      <c r="Y2518" s="145">
        <v>40</v>
      </c>
      <c r="Z2518">
        <v>30</v>
      </c>
      <c r="AA2518">
        <v>30</v>
      </c>
    </row>
    <row r="2519" spans="1:27" x14ac:dyDescent="0.2">
      <c r="A2519" s="89">
        <f>VLOOKUP(C2519,TabellenBDFS!$B$4:$C$2717,2,FALSE)</f>
        <v>347</v>
      </c>
      <c r="B2519" t="str">
        <f t="shared" si="42"/>
        <v>3473</v>
      </c>
      <c r="C2519" t="s">
        <v>358</v>
      </c>
      <c r="D2519">
        <v>3</v>
      </c>
      <c r="E2519">
        <v>0</v>
      </c>
      <c r="F2519">
        <v>0</v>
      </c>
      <c r="G2519">
        <v>0</v>
      </c>
      <c r="H2519">
        <v>10</v>
      </c>
      <c r="I2519">
        <v>20</v>
      </c>
      <c r="J2519">
        <v>20</v>
      </c>
      <c r="K2519">
        <v>20</v>
      </c>
      <c r="L2519">
        <v>20</v>
      </c>
      <c r="M2519">
        <v>20</v>
      </c>
      <c r="N2519">
        <v>20</v>
      </c>
      <c r="O2519">
        <v>20</v>
      </c>
      <c r="P2519">
        <v>20</v>
      </c>
      <c r="Q2519">
        <v>20</v>
      </c>
      <c r="R2519">
        <v>20</v>
      </c>
      <c r="S2519">
        <v>20</v>
      </c>
      <c r="T2519">
        <v>30</v>
      </c>
      <c r="U2519">
        <v>30</v>
      </c>
      <c r="V2519">
        <v>30</v>
      </c>
      <c r="W2519">
        <v>30</v>
      </c>
      <c r="X2519">
        <v>30</v>
      </c>
      <c r="Y2519" s="145">
        <v>30</v>
      </c>
      <c r="Z2519">
        <v>30</v>
      </c>
      <c r="AA2519">
        <v>30</v>
      </c>
    </row>
    <row r="2520" spans="1:27" x14ac:dyDescent="0.2">
      <c r="A2520" s="89">
        <f>VLOOKUP(C2520,TabellenBDFS!$B$4:$C$2717,2,FALSE)</f>
        <v>347</v>
      </c>
      <c r="B2520" t="str">
        <f t="shared" si="42"/>
        <v>3474</v>
      </c>
      <c r="C2520" t="s">
        <v>358</v>
      </c>
      <c r="D2520">
        <v>4</v>
      </c>
      <c r="E2520">
        <v>0</v>
      </c>
      <c r="F2520">
        <v>0</v>
      </c>
      <c r="G2520">
        <v>0</v>
      </c>
      <c r="H2520">
        <v>0</v>
      </c>
      <c r="I2520">
        <v>0</v>
      </c>
      <c r="J2520">
        <v>0</v>
      </c>
      <c r="K2520">
        <v>10</v>
      </c>
      <c r="L2520">
        <v>10</v>
      </c>
      <c r="M2520">
        <v>10</v>
      </c>
      <c r="N2520">
        <v>10</v>
      </c>
      <c r="O2520">
        <v>10</v>
      </c>
      <c r="P2520">
        <v>10</v>
      </c>
      <c r="Q2520">
        <v>10</v>
      </c>
      <c r="R2520">
        <v>10</v>
      </c>
      <c r="S2520">
        <v>10</v>
      </c>
      <c r="T2520">
        <v>10</v>
      </c>
      <c r="U2520">
        <v>10</v>
      </c>
      <c r="V2520">
        <v>10</v>
      </c>
      <c r="W2520">
        <v>10</v>
      </c>
      <c r="X2520">
        <v>10</v>
      </c>
      <c r="Y2520" s="145">
        <v>10</v>
      </c>
      <c r="Z2520">
        <v>10</v>
      </c>
      <c r="AA2520">
        <v>10</v>
      </c>
    </row>
    <row r="2521" spans="1:27" x14ac:dyDescent="0.2">
      <c r="A2521" s="89">
        <f>VLOOKUP(C2521,TabellenBDFS!$B$4:$C$2717,2,FALSE)</f>
        <v>347</v>
      </c>
      <c r="B2521" t="str">
        <f t="shared" si="42"/>
        <v>3475</v>
      </c>
      <c r="C2521" t="s">
        <v>358</v>
      </c>
      <c r="D2521">
        <v>5</v>
      </c>
      <c r="E2521">
        <v>0</v>
      </c>
      <c r="F2521">
        <v>0</v>
      </c>
      <c r="G2521">
        <v>0</v>
      </c>
      <c r="H2521">
        <v>0</v>
      </c>
      <c r="I2521">
        <v>0</v>
      </c>
      <c r="J2521">
        <v>0</v>
      </c>
      <c r="K2521">
        <v>0</v>
      </c>
      <c r="L2521">
        <v>0</v>
      </c>
      <c r="M2521">
        <v>0</v>
      </c>
      <c r="N2521">
        <v>0</v>
      </c>
      <c r="O2521">
        <v>0</v>
      </c>
      <c r="P2521">
        <v>0</v>
      </c>
      <c r="Q2521">
        <v>0</v>
      </c>
      <c r="R2521">
        <v>0</v>
      </c>
      <c r="S2521">
        <v>0</v>
      </c>
      <c r="T2521">
        <v>0</v>
      </c>
      <c r="U2521">
        <v>0</v>
      </c>
      <c r="V2521">
        <v>0</v>
      </c>
      <c r="W2521">
        <v>0</v>
      </c>
      <c r="X2521">
        <v>0</v>
      </c>
      <c r="Y2521" s="145">
        <v>0</v>
      </c>
      <c r="Z2521">
        <v>0</v>
      </c>
      <c r="AA2521">
        <v>0</v>
      </c>
    </row>
    <row r="2522" spans="1:27" x14ac:dyDescent="0.2">
      <c r="A2522" s="89">
        <f>VLOOKUP(C2522,TabellenBDFS!$B$4:$C$2717,2,FALSE)</f>
        <v>347</v>
      </c>
      <c r="B2522" t="str">
        <f t="shared" si="42"/>
        <v>3476</v>
      </c>
      <c r="C2522" t="s">
        <v>358</v>
      </c>
      <c r="D2522">
        <v>6</v>
      </c>
      <c r="E2522">
        <v>80</v>
      </c>
      <c r="F2522">
        <v>90</v>
      </c>
      <c r="G2522">
        <v>100</v>
      </c>
      <c r="H2522">
        <v>90</v>
      </c>
      <c r="I2522">
        <v>100</v>
      </c>
      <c r="J2522">
        <v>100</v>
      </c>
      <c r="K2522">
        <v>100</v>
      </c>
      <c r="L2522">
        <v>110</v>
      </c>
      <c r="M2522">
        <v>100</v>
      </c>
      <c r="N2522">
        <v>100</v>
      </c>
      <c r="O2522">
        <v>110</v>
      </c>
      <c r="P2522">
        <v>110</v>
      </c>
      <c r="Q2522">
        <v>100</v>
      </c>
      <c r="R2522">
        <v>90</v>
      </c>
      <c r="S2522">
        <v>90</v>
      </c>
      <c r="T2522">
        <v>100</v>
      </c>
      <c r="U2522">
        <v>100</v>
      </c>
      <c r="V2522">
        <v>100</v>
      </c>
      <c r="W2522">
        <v>100</v>
      </c>
      <c r="X2522">
        <v>90</v>
      </c>
      <c r="Y2522" s="145">
        <v>90</v>
      </c>
      <c r="Z2522">
        <v>90</v>
      </c>
      <c r="AA2522">
        <v>60</v>
      </c>
    </row>
    <row r="2523" spans="1:27" x14ac:dyDescent="0.2">
      <c r="A2523" s="89">
        <f>VLOOKUP(C2523,TabellenBDFS!$B$4:$C$2717,2,FALSE)</f>
        <v>347</v>
      </c>
      <c r="B2523" t="str">
        <f t="shared" si="42"/>
        <v>3477</v>
      </c>
      <c r="C2523" t="s">
        <v>358</v>
      </c>
      <c r="D2523">
        <v>7</v>
      </c>
      <c r="E2523">
        <v>60</v>
      </c>
      <c r="F2523">
        <v>70</v>
      </c>
      <c r="G2523">
        <v>80</v>
      </c>
      <c r="H2523">
        <v>100</v>
      </c>
      <c r="I2523">
        <v>110</v>
      </c>
      <c r="J2523">
        <v>130</v>
      </c>
      <c r="K2523">
        <v>120</v>
      </c>
      <c r="L2523">
        <v>110</v>
      </c>
      <c r="M2523">
        <v>110</v>
      </c>
      <c r="N2523">
        <v>110</v>
      </c>
      <c r="O2523">
        <v>100</v>
      </c>
      <c r="P2523">
        <v>100</v>
      </c>
      <c r="Q2523">
        <v>90</v>
      </c>
      <c r="R2523">
        <v>110</v>
      </c>
      <c r="S2523">
        <v>100</v>
      </c>
      <c r="T2523">
        <v>90</v>
      </c>
      <c r="U2523">
        <v>80</v>
      </c>
      <c r="V2523">
        <v>80</v>
      </c>
      <c r="W2523">
        <v>70</v>
      </c>
      <c r="X2523">
        <v>70</v>
      </c>
      <c r="Y2523" s="145">
        <v>70</v>
      </c>
      <c r="Z2523">
        <v>50</v>
      </c>
      <c r="AA2523">
        <v>50</v>
      </c>
    </row>
    <row r="2524" spans="1:27" x14ac:dyDescent="0.2">
      <c r="A2524" s="89">
        <f>VLOOKUP(C2524,TabellenBDFS!$B$4:$C$2717,2,FALSE)</f>
        <v>348</v>
      </c>
      <c r="B2524" t="str">
        <f t="shared" si="42"/>
        <v>3481</v>
      </c>
      <c r="C2524" t="s">
        <v>359</v>
      </c>
      <c r="D2524">
        <v>1</v>
      </c>
      <c r="E2524">
        <v>130</v>
      </c>
      <c r="F2524">
        <v>140</v>
      </c>
      <c r="G2524">
        <v>150</v>
      </c>
      <c r="H2524">
        <v>160</v>
      </c>
      <c r="I2524">
        <v>180</v>
      </c>
      <c r="J2524">
        <v>170</v>
      </c>
      <c r="K2524">
        <v>170</v>
      </c>
      <c r="L2524">
        <v>190</v>
      </c>
      <c r="M2524">
        <v>190</v>
      </c>
      <c r="N2524">
        <v>180</v>
      </c>
      <c r="O2524">
        <v>170</v>
      </c>
      <c r="P2524">
        <v>180</v>
      </c>
      <c r="Q2524">
        <v>190</v>
      </c>
      <c r="R2524">
        <v>200</v>
      </c>
      <c r="S2524">
        <v>190</v>
      </c>
      <c r="T2524">
        <v>200</v>
      </c>
      <c r="U2524">
        <v>210</v>
      </c>
      <c r="V2524">
        <v>210</v>
      </c>
      <c r="W2524">
        <v>210</v>
      </c>
      <c r="X2524">
        <v>220</v>
      </c>
      <c r="Y2524" s="145">
        <v>220</v>
      </c>
      <c r="Z2524">
        <v>220</v>
      </c>
      <c r="AA2524">
        <v>200</v>
      </c>
    </row>
    <row r="2525" spans="1:27" x14ac:dyDescent="0.2">
      <c r="A2525" s="89">
        <f>VLOOKUP(C2525,TabellenBDFS!$B$4:$C$2717,2,FALSE)</f>
        <v>348</v>
      </c>
      <c r="B2525" t="str">
        <f t="shared" si="42"/>
        <v>3482</v>
      </c>
      <c r="C2525" t="s">
        <v>359</v>
      </c>
      <c r="D2525">
        <v>2</v>
      </c>
      <c r="E2525">
        <v>50</v>
      </c>
      <c r="F2525">
        <v>40</v>
      </c>
      <c r="G2525">
        <v>40</v>
      </c>
      <c r="H2525">
        <v>50</v>
      </c>
      <c r="I2525">
        <v>50</v>
      </c>
      <c r="J2525">
        <v>40</v>
      </c>
      <c r="K2525">
        <v>40</v>
      </c>
      <c r="L2525">
        <v>40</v>
      </c>
      <c r="M2525">
        <v>40</v>
      </c>
      <c r="N2525">
        <v>30</v>
      </c>
      <c r="O2525">
        <v>30</v>
      </c>
      <c r="P2525">
        <v>30</v>
      </c>
      <c r="Q2525">
        <v>30</v>
      </c>
      <c r="R2525">
        <v>30</v>
      </c>
      <c r="S2525">
        <v>30</v>
      </c>
      <c r="T2525">
        <v>30</v>
      </c>
      <c r="U2525">
        <v>20</v>
      </c>
      <c r="V2525">
        <v>20</v>
      </c>
      <c r="W2525">
        <v>20</v>
      </c>
      <c r="X2525">
        <v>20</v>
      </c>
      <c r="Y2525" s="145">
        <v>20</v>
      </c>
      <c r="Z2525">
        <v>20</v>
      </c>
      <c r="AA2525">
        <v>10</v>
      </c>
    </row>
    <row r="2526" spans="1:27" x14ac:dyDescent="0.2">
      <c r="A2526" s="89">
        <f>VLOOKUP(C2526,TabellenBDFS!$B$4:$C$2717,2,FALSE)</f>
        <v>348</v>
      </c>
      <c r="B2526" t="str">
        <f t="shared" si="42"/>
        <v>3483</v>
      </c>
      <c r="C2526" t="s">
        <v>359</v>
      </c>
      <c r="D2526">
        <v>3</v>
      </c>
      <c r="E2526">
        <v>0</v>
      </c>
      <c r="F2526">
        <v>0</v>
      </c>
      <c r="G2526">
        <v>0</v>
      </c>
      <c r="H2526">
        <v>10</v>
      </c>
      <c r="I2526">
        <v>10</v>
      </c>
      <c r="J2526">
        <v>10</v>
      </c>
      <c r="K2526">
        <v>10</v>
      </c>
      <c r="L2526">
        <v>10</v>
      </c>
      <c r="M2526">
        <v>10</v>
      </c>
      <c r="N2526">
        <v>20</v>
      </c>
      <c r="O2526">
        <v>10</v>
      </c>
      <c r="P2526">
        <v>10</v>
      </c>
      <c r="Q2526">
        <v>10</v>
      </c>
      <c r="R2526">
        <v>10</v>
      </c>
      <c r="S2526">
        <v>10</v>
      </c>
      <c r="T2526">
        <v>10</v>
      </c>
      <c r="U2526">
        <v>20</v>
      </c>
      <c r="V2526">
        <v>20</v>
      </c>
      <c r="W2526">
        <v>30</v>
      </c>
      <c r="X2526">
        <v>30</v>
      </c>
      <c r="Y2526" s="145">
        <v>30</v>
      </c>
      <c r="Z2526">
        <v>30</v>
      </c>
      <c r="AA2526">
        <v>30</v>
      </c>
    </row>
    <row r="2527" spans="1:27" x14ac:dyDescent="0.2">
      <c r="A2527" s="89">
        <f>VLOOKUP(C2527,TabellenBDFS!$B$4:$C$2717,2,FALSE)</f>
        <v>348</v>
      </c>
      <c r="B2527" t="str">
        <f t="shared" si="42"/>
        <v>3484</v>
      </c>
      <c r="C2527" t="s">
        <v>359</v>
      </c>
      <c r="D2527">
        <v>4</v>
      </c>
      <c r="E2527">
        <v>0</v>
      </c>
      <c r="F2527">
        <v>0</v>
      </c>
      <c r="G2527">
        <v>0</v>
      </c>
      <c r="H2527">
        <v>0</v>
      </c>
      <c r="I2527">
        <v>0</v>
      </c>
      <c r="J2527">
        <v>0</v>
      </c>
      <c r="K2527">
        <v>0</v>
      </c>
      <c r="L2527">
        <v>0</v>
      </c>
      <c r="M2527">
        <v>0</v>
      </c>
      <c r="N2527">
        <v>0</v>
      </c>
      <c r="O2527">
        <v>0</v>
      </c>
      <c r="P2527">
        <v>0</v>
      </c>
      <c r="Q2527">
        <v>0</v>
      </c>
      <c r="R2527">
        <v>0</v>
      </c>
      <c r="S2527">
        <v>0</v>
      </c>
      <c r="T2527">
        <v>0</v>
      </c>
      <c r="U2527">
        <v>0</v>
      </c>
      <c r="V2527">
        <v>10</v>
      </c>
      <c r="W2527">
        <v>10</v>
      </c>
      <c r="X2527">
        <v>10</v>
      </c>
      <c r="Y2527" s="145">
        <v>10</v>
      </c>
      <c r="Z2527">
        <v>10</v>
      </c>
      <c r="AA2527">
        <v>10</v>
      </c>
    </row>
    <row r="2528" spans="1:27" x14ac:dyDescent="0.2">
      <c r="A2528" s="89">
        <f>VLOOKUP(C2528,TabellenBDFS!$B$4:$C$2717,2,FALSE)</f>
        <v>348</v>
      </c>
      <c r="B2528" t="str">
        <f t="shared" si="42"/>
        <v>3485</v>
      </c>
      <c r="C2528" t="s">
        <v>359</v>
      </c>
      <c r="D2528">
        <v>5</v>
      </c>
      <c r="E2528">
        <v>10</v>
      </c>
      <c r="F2528">
        <v>10</v>
      </c>
      <c r="G2528">
        <v>10</v>
      </c>
      <c r="H2528">
        <v>10</v>
      </c>
      <c r="I2528">
        <v>10</v>
      </c>
      <c r="J2528">
        <v>10</v>
      </c>
      <c r="K2528">
        <v>10</v>
      </c>
      <c r="L2528">
        <v>10</v>
      </c>
      <c r="M2528">
        <v>10</v>
      </c>
      <c r="N2528">
        <v>10</v>
      </c>
      <c r="O2528">
        <v>10</v>
      </c>
      <c r="P2528">
        <v>10</v>
      </c>
      <c r="Q2528">
        <v>10</v>
      </c>
      <c r="R2528">
        <v>10</v>
      </c>
      <c r="S2528">
        <v>10</v>
      </c>
      <c r="T2528">
        <v>10</v>
      </c>
      <c r="U2528">
        <v>0</v>
      </c>
      <c r="V2528">
        <v>0</v>
      </c>
      <c r="W2528">
        <v>0</v>
      </c>
      <c r="X2528">
        <v>0</v>
      </c>
      <c r="Y2528" s="145">
        <v>10</v>
      </c>
      <c r="Z2528">
        <v>0</v>
      </c>
      <c r="AA2528">
        <v>0</v>
      </c>
    </row>
    <row r="2529" spans="1:27" x14ac:dyDescent="0.2">
      <c r="A2529" s="89">
        <f>VLOOKUP(C2529,TabellenBDFS!$B$4:$C$2717,2,FALSE)</f>
        <v>348</v>
      </c>
      <c r="B2529" t="str">
        <f t="shared" si="42"/>
        <v>3486</v>
      </c>
      <c r="C2529" t="s">
        <v>359</v>
      </c>
      <c r="D2529">
        <v>6</v>
      </c>
      <c r="E2529">
        <v>50</v>
      </c>
      <c r="F2529">
        <v>50</v>
      </c>
      <c r="G2529">
        <v>50</v>
      </c>
      <c r="H2529">
        <v>60</v>
      </c>
      <c r="I2529">
        <v>60</v>
      </c>
      <c r="J2529">
        <v>60</v>
      </c>
      <c r="K2529">
        <v>60</v>
      </c>
      <c r="L2529">
        <v>60</v>
      </c>
      <c r="M2529">
        <v>60</v>
      </c>
      <c r="N2529">
        <v>60</v>
      </c>
      <c r="O2529">
        <v>60</v>
      </c>
      <c r="P2529">
        <v>60</v>
      </c>
      <c r="Q2529">
        <v>70</v>
      </c>
      <c r="R2529">
        <v>70</v>
      </c>
      <c r="S2529">
        <v>70</v>
      </c>
      <c r="T2529">
        <v>70</v>
      </c>
      <c r="U2529">
        <v>70</v>
      </c>
      <c r="V2529">
        <v>70</v>
      </c>
      <c r="W2529">
        <v>70</v>
      </c>
      <c r="X2529">
        <v>70</v>
      </c>
      <c r="Y2529" s="145">
        <v>70</v>
      </c>
      <c r="Z2529">
        <v>70</v>
      </c>
      <c r="AA2529">
        <v>70</v>
      </c>
    </row>
    <row r="2530" spans="1:27" x14ac:dyDescent="0.2">
      <c r="A2530" s="89">
        <f>VLOOKUP(C2530,TabellenBDFS!$B$4:$C$2717,2,FALSE)</f>
        <v>348</v>
      </c>
      <c r="B2530" t="str">
        <f t="shared" si="42"/>
        <v>3487</v>
      </c>
      <c r="C2530" t="s">
        <v>359</v>
      </c>
      <c r="D2530">
        <v>7</v>
      </c>
      <c r="E2530">
        <v>30</v>
      </c>
      <c r="F2530">
        <v>30</v>
      </c>
      <c r="G2530">
        <v>40</v>
      </c>
      <c r="H2530">
        <v>40</v>
      </c>
      <c r="I2530">
        <v>50</v>
      </c>
      <c r="J2530">
        <v>50</v>
      </c>
      <c r="K2530">
        <v>50</v>
      </c>
      <c r="L2530">
        <v>60</v>
      </c>
      <c r="M2530">
        <v>60</v>
      </c>
      <c r="N2530">
        <v>50</v>
      </c>
      <c r="O2530">
        <v>60</v>
      </c>
      <c r="P2530">
        <v>70</v>
      </c>
      <c r="Q2530">
        <v>80</v>
      </c>
      <c r="R2530">
        <v>90</v>
      </c>
      <c r="S2530">
        <v>80</v>
      </c>
      <c r="T2530">
        <v>90</v>
      </c>
      <c r="U2530">
        <v>90</v>
      </c>
      <c r="V2530">
        <v>80</v>
      </c>
      <c r="W2530">
        <v>80</v>
      </c>
      <c r="X2530">
        <v>80</v>
      </c>
      <c r="Y2530" s="145">
        <v>90</v>
      </c>
      <c r="Z2530">
        <v>90</v>
      </c>
      <c r="AA2530">
        <v>80</v>
      </c>
    </row>
    <row r="2531" spans="1:27" x14ac:dyDescent="0.2">
      <c r="A2531" s="89">
        <f>VLOOKUP(C2531,TabellenBDFS!$B$4:$C$2717,2,FALSE)</f>
        <v>349</v>
      </c>
      <c r="B2531" t="str">
        <f t="shared" si="42"/>
        <v>3491</v>
      </c>
      <c r="C2531" t="s">
        <v>360</v>
      </c>
      <c r="D2531">
        <v>1</v>
      </c>
      <c r="E2531">
        <v>160</v>
      </c>
      <c r="F2531">
        <v>170</v>
      </c>
      <c r="G2531">
        <v>170</v>
      </c>
      <c r="H2531">
        <v>170</v>
      </c>
      <c r="I2531">
        <v>160</v>
      </c>
      <c r="J2531">
        <v>160</v>
      </c>
      <c r="K2531">
        <v>170</v>
      </c>
      <c r="L2531">
        <v>180</v>
      </c>
      <c r="M2531">
        <v>180</v>
      </c>
      <c r="N2531">
        <v>190</v>
      </c>
      <c r="O2531">
        <v>190</v>
      </c>
      <c r="P2531">
        <v>210</v>
      </c>
      <c r="Q2531">
        <v>190</v>
      </c>
      <c r="R2531">
        <v>200</v>
      </c>
      <c r="S2531">
        <v>210</v>
      </c>
      <c r="T2531">
        <v>220</v>
      </c>
      <c r="U2531">
        <v>200</v>
      </c>
      <c r="V2531">
        <v>200</v>
      </c>
      <c r="W2531">
        <v>210</v>
      </c>
      <c r="X2531">
        <v>230</v>
      </c>
      <c r="Y2531" s="145">
        <v>210</v>
      </c>
      <c r="Z2531">
        <v>200</v>
      </c>
      <c r="AA2531">
        <v>190</v>
      </c>
    </row>
    <row r="2532" spans="1:27" x14ac:dyDescent="0.2">
      <c r="A2532" s="89">
        <f>VLOOKUP(C2532,TabellenBDFS!$B$4:$C$2717,2,FALSE)</f>
        <v>349</v>
      </c>
      <c r="B2532" t="str">
        <f t="shared" si="42"/>
        <v>3492</v>
      </c>
      <c r="C2532" t="s">
        <v>360</v>
      </c>
      <c r="D2532">
        <v>2</v>
      </c>
      <c r="E2532">
        <v>60</v>
      </c>
      <c r="F2532">
        <v>60</v>
      </c>
      <c r="G2532">
        <v>60</v>
      </c>
      <c r="H2532">
        <v>70</v>
      </c>
      <c r="I2532">
        <v>70</v>
      </c>
      <c r="J2532">
        <v>70</v>
      </c>
      <c r="K2532">
        <v>60</v>
      </c>
      <c r="L2532">
        <v>60</v>
      </c>
      <c r="M2532">
        <v>60</v>
      </c>
      <c r="N2532">
        <v>60</v>
      </c>
      <c r="O2532">
        <v>60</v>
      </c>
      <c r="P2532">
        <v>60</v>
      </c>
      <c r="Q2532">
        <v>60</v>
      </c>
      <c r="R2532">
        <v>60</v>
      </c>
      <c r="S2532">
        <v>60</v>
      </c>
      <c r="T2532">
        <v>60</v>
      </c>
      <c r="U2532">
        <v>50</v>
      </c>
      <c r="V2532">
        <v>50</v>
      </c>
      <c r="W2532">
        <v>50</v>
      </c>
      <c r="X2532">
        <v>50</v>
      </c>
      <c r="Y2532" s="145">
        <v>40</v>
      </c>
      <c r="Z2532">
        <v>40</v>
      </c>
      <c r="AA2532">
        <v>40</v>
      </c>
    </row>
    <row r="2533" spans="1:27" x14ac:dyDescent="0.2">
      <c r="A2533" s="89">
        <f>VLOOKUP(C2533,TabellenBDFS!$B$4:$C$2717,2,FALSE)</f>
        <v>349</v>
      </c>
      <c r="B2533" t="str">
        <f t="shared" si="42"/>
        <v>3493</v>
      </c>
      <c r="C2533" t="s">
        <v>360</v>
      </c>
      <c r="D2533">
        <v>3</v>
      </c>
      <c r="E2533">
        <v>0</v>
      </c>
      <c r="F2533">
        <v>0</v>
      </c>
      <c r="G2533">
        <v>0</v>
      </c>
      <c r="H2533">
        <v>0</v>
      </c>
      <c r="I2533">
        <v>10</v>
      </c>
      <c r="J2533">
        <v>10</v>
      </c>
      <c r="K2533">
        <v>10</v>
      </c>
      <c r="L2533">
        <v>10</v>
      </c>
      <c r="M2533">
        <v>20</v>
      </c>
      <c r="N2533">
        <v>20</v>
      </c>
      <c r="O2533">
        <v>20</v>
      </c>
      <c r="P2533">
        <v>20</v>
      </c>
      <c r="Q2533">
        <v>20</v>
      </c>
      <c r="R2533">
        <v>30</v>
      </c>
      <c r="S2533">
        <v>40</v>
      </c>
      <c r="T2533">
        <v>40</v>
      </c>
      <c r="U2533">
        <v>40</v>
      </c>
      <c r="V2533">
        <v>40</v>
      </c>
      <c r="W2533">
        <v>40</v>
      </c>
      <c r="X2533">
        <v>40</v>
      </c>
      <c r="Y2533" s="145">
        <v>40</v>
      </c>
      <c r="Z2533">
        <v>50</v>
      </c>
      <c r="AA2533">
        <v>50</v>
      </c>
    </row>
    <row r="2534" spans="1:27" x14ac:dyDescent="0.2">
      <c r="A2534" s="89">
        <f>VLOOKUP(C2534,TabellenBDFS!$B$4:$C$2717,2,FALSE)</f>
        <v>349</v>
      </c>
      <c r="B2534" t="str">
        <f t="shared" si="42"/>
        <v>3494</v>
      </c>
      <c r="C2534" t="s">
        <v>360</v>
      </c>
      <c r="D2534">
        <v>4</v>
      </c>
      <c r="E2534">
        <v>0</v>
      </c>
      <c r="F2534">
        <v>0</v>
      </c>
      <c r="G2534">
        <v>0</v>
      </c>
      <c r="H2534">
        <v>0</v>
      </c>
      <c r="I2534">
        <v>0</v>
      </c>
      <c r="J2534">
        <v>0</v>
      </c>
      <c r="K2534">
        <v>0</v>
      </c>
      <c r="L2534">
        <v>0</v>
      </c>
      <c r="M2534">
        <v>0</v>
      </c>
      <c r="N2534">
        <v>0</v>
      </c>
      <c r="O2534">
        <v>0</v>
      </c>
      <c r="P2534">
        <v>10</v>
      </c>
      <c r="Q2534">
        <v>10</v>
      </c>
      <c r="R2534">
        <v>10</v>
      </c>
      <c r="S2534">
        <v>10</v>
      </c>
      <c r="T2534">
        <v>10</v>
      </c>
      <c r="U2534">
        <v>10</v>
      </c>
      <c r="V2534">
        <v>10</v>
      </c>
      <c r="W2534">
        <v>10</v>
      </c>
      <c r="X2534">
        <v>10</v>
      </c>
      <c r="Y2534" s="145">
        <v>10</v>
      </c>
      <c r="Z2534">
        <v>10</v>
      </c>
      <c r="AA2534">
        <v>10</v>
      </c>
    </row>
    <row r="2535" spans="1:27" x14ac:dyDescent="0.2">
      <c r="A2535" s="89">
        <f>VLOOKUP(C2535,TabellenBDFS!$B$4:$C$2717,2,FALSE)</f>
        <v>349</v>
      </c>
      <c r="B2535" t="str">
        <f t="shared" si="42"/>
        <v>3495</v>
      </c>
      <c r="C2535" t="s">
        <v>360</v>
      </c>
      <c r="D2535">
        <v>5</v>
      </c>
      <c r="E2535">
        <v>20</v>
      </c>
      <c r="F2535">
        <v>20</v>
      </c>
      <c r="G2535">
        <v>20</v>
      </c>
      <c r="H2535">
        <v>20</v>
      </c>
      <c r="I2535">
        <v>20</v>
      </c>
      <c r="J2535">
        <v>20</v>
      </c>
      <c r="K2535">
        <v>20</v>
      </c>
      <c r="L2535">
        <v>20</v>
      </c>
      <c r="M2535">
        <v>20</v>
      </c>
      <c r="N2535">
        <v>20</v>
      </c>
      <c r="O2535">
        <v>20</v>
      </c>
      <c r="P2535">
        <v>20</v>
      </c>
      <c r="Q2535">
        <v>20</v>
      </c>
      <c r="R2535">
        <v>20</v>
      </c>
      <c r="S2535">
        <v>20</v>
      </c>
      <c r="T2535">
        <v>20</v>
      </c>
      <c r="U2535">
        <v>20</v>
      </c>
      <c r="V2535">
        <v>20</v>
      </c>
      <c r="W2535">
        <v>10</v>
      </c>
      <c r="X2535">
        <v>10</v>
      </c>
      <c r="Y2535" s="145">
        <v>10</v>
      </c>
      <c r="Z2535">
        <v>10</v>
      </c>
      <c r="AA2535">
        <v>10</v>
      </c>
    </row>
    <row r="2536" spans="1:27" x14ac:dyDescent="0.2">
      <c r="A2536" s="89">
        <f>VLOOKUP(C2536,TabellenBDFS!$B$4:$C$2717,2,FALSE)</f>
        <v>349</v>
      </c>
      <c r="B2536" t="str">
        <f t="shared" si="42"/>
        <v>3496</v>
      </c>
      <c r="C2536" t="s">
        <v>360</v>
      </c>
      <c r="D2536">
        <v>6</v>
      </c>
      <c r="E2536">
        <v>40</v>
      </c>
      <c r="F2536">
        <v>40</v>
      </c>
      <c r="G2536">
        <v>30</v>
      </c>
      <c r="H2536">
        <v>30</v>
      </c>
      <c r="I2536">
        <v>30</v>
      </c>
      <c r="J2536">
        <v>30</v>
      </c>
      <c r="K2536">
        <v>30</v>
      </c>
      <c r="L2536">
        <v>30</v>
      </c>
      <c r="M2536">
        <v>30</v>
      </c>
      <c r="N2536">
        <v>30</v>
      </c>
      <c r="O2536">
        <v>30</v>
      </c>
      <c r="P2536">
        <v>30</v>
      </c>
      <c r="Q2536">
        <v>30</v>
      </c>
      <c r="R2536">
        <v>30</v>
      </c>
      <c r="S2536">
        <v>40</v>
      </c>
      <c r="T2536">
        <v>40</v>
      </c>
      <c r="U2536">
        <v>30</v>
      </c>
      <c r="V2536">
        <v>30</v>
      </c>
      <c r="W2536">
        <v>30</v>
      </c>
      <c r="X2536">
        <v>30</v>
      </c>
      <c r="Y2536" s="145">
        <v>30</v>
      </c>
      <c r="Z2536">
        <v>30</v>
      </c>
      <c r="AA2536">
        <v>20</v>
      </c>
    </row>
    <row r="2537" spans="1:27" x14ac:dyDescent="0.2">
      <c r="A2537" s="89">
        <f>VLOOKUP(C2537,TabellenBDFS!$B$4:$C$2717,2,FALSE)</f>
        <v>349</v>
      </c>
      <c r="B2537" t="str">
        <f t="shared" si="42"/>
        <v>3497</v>
      </c>
      <c r="C2537" t="s">
        <v>360</v>
      </c>
      <c r="D2537">
        <v>7</v>
      </c>
      <c r="E2537">
        <v>50</v>
      </c>
      <c r="F2537">
        <v>60</v>
      </c>
      <c r="G2537">
        <v>50</v>
      </c>
      <c r="H2537">
        <v>40</v>
      </c>
      <c r="I2537">
        <v>30</v>
      </c>
      <c r="J2537">
        <v>40</v>
      </c>
      <c r="K2537">
        <v>50</v>
      </c>
      <c r="L2537">
        <v>60</v>
      </c>
      <c r="M2537">
        <v>50</v>
      </c>
      <c r="N2537">
        <v>60</v>
      </c>
      <c r="O2537">
        <v>60</v>
      </c>
      <c r="P2537">
        <v>70</v>
      </c>
      <c r="Q2537">
        <v>50</v>
      </c>
      <c r="R2537">
        <v>50</v>
      </c>
      <c r="S2537">
        <v>60</v>
      </c>
      <c r="T2537">
        <v>60</v>
      </c>
      <c r="U2537">
        <v>60</v>
      </c>
      <c r="V2537">
        <v>60</v>
      </c>
      <c r="W2537">
        <v>60</v>
      </c>
      <c r="X2537">
        <v>80</v>
      </c>
      <c r="Y2537" s="145">
        <v>80</v>
      </c>
      <c r="Z2537">
        <v>60</v>
      </c>
      <c r="AA2537">
        <v>60</v>
      </c>
    </row>
    <row r="2538" spans="1:27" x14ac:dyDescent="0.2">
      <c r="A2538" s="89">
        <f>VLOOKUP(C2538,TabellenBDFS!$B$4:$C$2717,2,FALSE)</f>
        <v>351</v>
      </c>
      <c r="B2538" t="str">
        <f t="shared" si="42"/>
        <v>3511</v>
      </c>
      <c r="C2538" t="s">
        <v>361</v>
      </c>
      <c r="D2538">
        <v>1</v>
      </c>
      <c r="E2538">
        <v>800</v>
      </c>
      <c r="F2538">
        <v>810</v>
      </c>
      <c r="G2538">
        <v>860</v>
      </c>
      <c r="H2538">
        <v>920</v>
      </c>
      <c r="I2538">
        <v>940</v>
      </c>
      <c r="J2538">
        <v>960</v>
      </c>
      <c r="K2538">
        <v>980</v>
      </c>
      <c r="L2538">
        <v>1070</v>
      </c>
      <c r="M2538">
        <v>1080</v>
      </c>
      <c r="N2538">
        <v>1100</v>
      </c>
      <c r="O2538">
        <v>1110</v>
      </c>
      <c r="P2538">
        <v>1140</v>
      </c>
      <c r="Q2538">
        <v>1180</v>
      </c>
      <c r="R2538">
        <v>1210</v>
      </c>
      <c r="S2538">
        <v>1200</v>
      </c>
      <c r="T2538">
        <v>1200</v>
      </c>
      <c r="U2538">
        <v>1210</v>
      </c>
      <c r="V2538">
        <v>1190</v>
      </c>
      <c r="W2538">
        <v>1200</v>
      </c>
      <c r="X2538">
        <v>1250</v>
      </c>
      <c r="Y2538" s="145">
        <v>1200</v>
      </c>
      <c r="Z2538">
        <v>1200</v>
      </c>
      <c r="AA2538">
        <v>1190</v>
      </c>
    </row>
    <row r="2539" spans="1:27" x14ac:dyDescent="0.2">
      <c r="A2539" s="89">
        <f>VLOOKUP(C2539,TabellenBDFS!$B$4:$C$2717,2,FALSE)</f>
        <v>351</v>
      </c>
      <c r="B2539" t="str">
        <f t="shared" si="42"/>
        <v>3512</v>
      </c>
      <c r="C2539" t="s">
        <v>361</v>
      </c>
      <c r="D2539">
        <v>2</v>
      </c>
      <c r="E2539">
        <v>80</v>
      </c>
      <c r="F2539">
        <v>90</v>
      </c>
      <c r="G2539">
        <v>110</v>
      </c>
      <c r="H2539">
        <v>110</v>
      </c>
      <c r="I2539">
        <v>110</v>
      </c>
      <c r="J2539">
        <v>110</v>
      </c>
      <c r="K2539">
        <v>110</v>
      </c>
      <c r="L2539">
        <v>120</v>
      </c>
      <c r="M2539">
        <v>110</v>
      </c>
      <c r="N2539">
        <v>120</v>
      </c>
      <c r="O2539">
        <v>110</v>
      </c>
      <c r="P2539">
        <v>120</v>
      </c>
      <c r="Q2539">
        <v>120</v>
      </c>
      <c r="R2539">
        <v>120</v>
      </c>
      <c r="S2539">
        <v>120</v>
      </c>
      <c r="T2539">
        <v>110</v>
      </c>
      <c r="U2539">
        <v>110</v>
      </c>
      <c r="V2539">
        <v>80</v>
      </c>
      <c r="W2539">
        <v>70</v>
      </c>
      <c r="X2539">
        <v>60</v>
      </c>
      <c r="Y2539" s="145">
        <v>60</v>
      </c>
      <c r="Z2539">
        <v>60</v>
      </c>
      <c r="AA2539">
        <v>50</v>
      </c>
    </row>
    <row r="2540" spans="1:27" x14ac:dyDescent="0.2">
      <c r="A2540" s="89">
        <f>VLOOKUP(C2540,TabellenBDFS!$B$4:$C$2717,2,FALSE)</f>
        <v>351</v>
      </c>
      <c r="B2540" t="str">
        <f t="shared" si="42"/>
        <v>3513</v>
      </c>
      <c r="C2540" t="s">
        <v>361</v>
      </c>
      <c r="D2540">
        <v>3</v>
      </c>
      <c r="E2540">
        <v>0</v>
      </c>
      <c r="F2540">
        <v>0</v>
      </c>
      <c r="G2540">
        <v>20</v>
      </c>
      <c r="H2540">
        <v>20</v>
      </c>
      <c r="I2540">
        <v>30</v>
      </c>
      <c r="J2540">
        <v>50</v>
      </c>
      <c r="K2540">
        <v>70</v>
      </c>
      <c r="L2540">
        <v>100</v>
      </c>
      <c r="M2540">
        <v>110</v>
      </c>
      <c r="N2540">
        <v>120</v>
      </c>
      <c r="O2540">
        <v>130</v>
      </c>
      <c r="P2540">
        <v>150</v>
      </c>
      <c r="Q2540">
        <v>190</v>
      </c>
      <c r="R2540">
        <v>200</v>
      </c>
      <c r="S2540">
        <v>200</v>
      </c>
      <c r="T2540">
        <v>210</v>
      </c>
      <c r="U2540">
        <v>210</v>
      </c>
      <c r="V2540">
        <v>230</v>
      </c>
      <c r="W2540">
        <v>230</v>
      </c>
      <c r="X2540">
        <v>260</v>
      </c>
      <c r="Y2540" s="145">
        <v>250</v>
      </c>
      <c r="Z2540">
        <v>250</v>
      </c>
      <c r="AA2540">
        <v>280</v>
      </c>
    </row>
    <row r="2541" spans="1:27" x14ac:dyDescent="0.2">
      <c r="A2541" s="89">
        <f>VLOOKUP(C2541,TabellenBDFS!$B$4:$C$2717,2,FALSE)</f>
        <v>351</v>
      </c>
      <c r="B2541" t="str">
        <f t="shared" si="42"/>
        <v>3514</v>
      </c>
      <c r="C2541" t="s">
        <v>361</v>
      </c>
      <c r="D2541">
        <v>4</v>
      </c>
      <c r="E2541">
        <v>0</v>
      </c>
      <c r="F2541">
        <v>0</v>
      </c>
      <c r="G2541">
        <v>0</v>
      </c>
      <c r="H2541">
        <v>0</v>
      </c>
      <c r="I2541">
        <v>0</v>
      </c>
      <c r="J2541">
        <v>0</v>
      </c>
      <c r="K2541">
        <v>0</v>
      </c>
      <c r="L2541">
        <v>20</v>
      </c>
      <c r="M2541">
        <v>20</v>
      </c>
      <c r="N2541">
        <v>20</v>
      </c>
      <c r="O2541">
        <v>20</v>
      </c>
      <c r="P2541">
        <v>20</v>
      </c>
      <c r="Q2541">
        <v>30</v>
      </c>
      <c r="R2541">
        <v>30</v>
      </c>
      <c r="S2541">
        <v>30</v>
      </c>
      <c r="T2541">
        <v>50</v>
      </c>
      <c r="U2541">
        <v>50</v>
      </c>
      <c r="V2541">
        <v>50</v>
      </c>
      <c r="W2541">
        <v>50</v>
      </c>
      <c r="X2541">
        <v>80</v>
      </c>
      <c r="Y2541" s="145">
        <v>70</v>
      </c>
      <c r="Z2541">
        <v>60</v>
      </c>
      <c r="AA2541">
        <v>60</v>
      </c>
    </row>
    <row r="2542" spans="1:27" x14ac:dyDescent="0.2">
      <c r="A2542" s="89">
        <f>VLOOKUP(C2542,TabellenBDFS!$B$4:$C$2717,2,FALSE)</f>
        <v>351</v>
      </c>
      <c r="B2542" t="str">
        <f t="shared" si="42"/>
        <v>3515</v>
      </c>
      <c r="C2542" t="s">
        <v>361</v>
      </c>
      <c r="D2542">
        <v>5</v>
      </c>
      <c r="E2542">
        <v>30</v>
      </c>
      <c r="F2542">
        <v>30</v>
      </c>
      <c r="G2542">
        <v>30</v>
      </c>
      <c r="H2542">
        <v>30</v>
      </c>
      <c r="I2542">
        <v>30</v>
      </c>
      <c r="J2542">
        <v>30</v>
      </c>
      <c r="K2542">
        <v>30</v>
      </c>
      <c r="L2542">
        <v>30</v>
      </c>
      <c r="M2542">
        <v>30</v>
      </c>
      <c r="N2542">
        <v>30</v>
      </c>
      <c r="O2542">
        <v>30</v>
      </c>
      <c r="P2542">
        <v>30</v>
      </c>
      <c r="Q2542">
        <v>20</v>
      </c>
      <c r="R2542">
        <v>20</v>
      </c>
      <c r="S2542">
        <v>20</v>
      </c>
      <c r="T2542">
        <v>20</v>
      </c>
      <c r="U2542">
        <v>10</v>
      </c>
      <c r="V2542">
        <v>10</v>
      </c>
      <c r="W2542">
        <v>20</v>
      </c>
      <c r="X2542">
        <v>10</v>
      </c>
      <c r="Y2542" s="145">
        <v>10</v>
      </c>
      <c r="Z2542">
        <v>10</v>
      </c>
      <c r="AA2542">
        <v>10</v>
      </c>
    </row>
    <row r="2543" spans="1:27" x14ac:dyDescent="0.2">
      <c r="A2543" s="89">
        <f>VLOOKUP(C2543,TabellenBDFS!$B$4:$C$2717,2,FALSE)</f>
        <v>351</v>
      </c>
      <c r="B2543" t="str">
        <f t="shared" si="42"/>
        <v>3516</v>
      </c>
      <c r="C2543" t="s">
        <v>361</v>
      </c>
      <c r="D2543">
        <v>6</v>
      </c>
      <c r="E2543">
        <v>420</v>
      </c>
      <c r="F2543">
        <v>430</v>
      </c>
      <c r="G2543">
        <v>440</v>
      </c>
      <c r="H2543">
        <v>460</v>
      </c>
      <c r="I2543">
        <v>460</v>
      </c>
      <c r="J2543">
        <v>460</v>
      </c>
      <c r="K2543">
        <v>460</v>
      </c>
      <c r="L2543">
        <v>480</v>
      </c>
      <c r="M2543">
        <v>480</v>
      </c>
      <c r="N2543">
        <v>490</v>
      </c>
      <c r="O2543">
        <v>500</v>
      </c>
      <c r="P2543">
        <v>490</v>
      </c>
      <c r="Q2543">
        <v>500</v>
      </c>
      <c r="R2543">
        <v>510</v>
      </c>
      <c r="S2543">
        <v>520</v>
      </c>
      <c r="T2543">
        <v>520</v>
      </c>
      <c r="U2543">
        <v>520</v>
      </c>
      <c r="V2543">
        <v>530</v>
      </c>
      <c r="W2543">
        <v>530</v>
      </c>
      <c r="X2543">
        <v>510</v>
      </c>
      <c r="Y2543" s="145">
        <v>500</v>
      </c>
      <c r="Z2543">
        <v>490</v>
      </c>
      <c r="AA2543">
        <v>480</v>
      </c>
    </row>
    <row r="2544" spans="1:27" x14ac:dyDescent="0.2">
      <c r="A2544" s="89">
        <f>VLOOKUP(C2544,TabellenBDFS!$B$4:$C$2717,2,FALSE)</f>
        <v>351</v>
      </c>
      <c r="B2544" t="str">
        <f t="shared" si="42"/>
        <v>3517</v>
      </c>
      <c r="C2544" t="s">
        <v>361</v>
      </c>
      <c r="D2544">
        <v>7</v>
      </c>
      <c r="E2544">
        <v>270</v>
      </c>
      <c r="F2544">
        <v>260</v>
      </c>
      <c r="G2544">
        <v>270</v>
      </c>
      <c r="H2544">
        <v>300</v>
      </c>
      <c r="I2544">
        <v>320</v>
      </c>
      <c r="J2544">
        <v>310</v>
      </c>
      <c r="K2544">
        <v>310</v>
      </c>
      <c r="L2544">
        <v>330</v>
      </c>
      <c r="M2544">
        <v>320</v>
      </c>
      <c r="N2544">
        <v>320</v>
      </c>
      <c r="O2544">
        <v>320</v>
      </c>
      <c r="P2544">
        <v>340</v>
      </c>
      <c r="Q2544">
        <v>330</v>
      </c>
      <c r="R2544">
        <v>330</v>
      </c>
      <c r="S2544">
        <v>320</v>
      </c>
      <c r="T2544">
        <v>300</v>
      </c>
      <c r="U2544">
        <v>310</v>
      </c>
      <c r="V2544">
        <v>290</v>
      </c>
      <c r="W2544">
        <v>300</v>
      </c>
      <c r="X2544">
        <v>330</v>
      </c>
      <c r="Y2544" s="145">
        <v>310</v>
      </c>
      <c r="Z2544">
        <v>330</v>
      </c>
      <c r="AA2544">
        <v>310</v>
      </c>
    </row>
    <row r="2545" spans="1:27" x14ac:dyDescent="0.2">
      <c r="A2545" s="89">
        <f>VLOOKUP(C2545,TabellenBDFS!$B$4:$C$2717,2,FALSE)</f>
        <v>352</v>
      </c>
      <c r="B2545" t="str">
        <f t="shared" si="42"/>
        <v>3521</v>
      </c>
      <c r="C2545" t="s">
        <v>362</v>
      </c>
      <c r="D2545">
        <v>1</v>
      </c>
      <c r="E2545">
        <v>180</v>
      </c>
      <c r="F2545">
        <v>220</v>
      </c>
      <c r="G2545">
        <v>270</v>
      </c>
      <c r="H2545">
        <v>300</v>
      </c>
      <c r="I2545">
        <v>330</v>
      </c>
      <c r="J2545">
        <v>340</v>
      </c>
      <c r="K2545">
        <v>360</v>
      </c>
      <c r="L2545">
        <v>390</v>
      </c>
      <c r="M2545">
        <v>410</v>
      </c>
      <c r="N2545">
        <v>430</v>
      </c>
      <c r="O2545">
        <v>460</v>
      </c>
      <c r="P2545">
        <v>480</v>
      </c>
      <c r="Q2545">
        <v>510</v>
      </c>
      <c r="R2545">
        <v>350</v>
      </c>
      <c r="S2545">
        <v>360</v>
      </c>
      <c r="T2545">
        <v>390</v>
      </c>
      <c r="U2545">
        <v>400</v>
      </c>
      <c r="V2545">
        <v>430</v>
      </c>
      <c r="W2545">
        <v>410</v>
      </c>
      <c r="X2545">
        <v>420</v>
      </c>
      <c r="Y2545" s="145">
        <v>390</v>
      </c>
      <c r="Z2545">
        <v>380</v>
      </c>
      <c r="AA2545">
        <v>380</v>
      </c>
    </row>
    <row r="2546" spans="1:27" x14ac:dyDescent="0.2">
      <c r="A2546" s="89">
        <f>VLOOKUP(C2546,TabellenBDFS!$B$4:$C$2717,2,FALSE)</f>
        <v>352</v>
      </c>
      <c r="B2546" t="str">
        <f t="shared" si="42"/>
        <v>3522</v>
      </c>
      <c r="C2546" t="s">
        <v>362</v>
      </c>
      <c r="D2546">
        <v>2</v>
      </c>
      <c r="E2546">
        <v>70</v>
      </c>
      <c r="F2546">
        <v>70</v>
      </c>
      <c r="G2546">
        <v>70</v>
      </c>
      <c r="H2546">
        <v>60</v>
      </c>
      <c r="I2546">
        <v>60</v>
      </c>
      <c r="J2546">
        <v>60</v>
      </c>
      <c r="K2546">
        <v>50</v>
      </c>
      <c r="L2546">
        <v>50</v>
      </c>
      <c r="M2546">
        <v>50</v>
      </c>
      <c r="N2546">
        <v>50</v>
      </c>
      <c r="O2546">
        <v>50</v>
      </c>
      <c r="P2546">
        <v>50</v>
      </c>
      <c r="Q2546">
        <v>50</v>
      </c>
      <c r="R2546">
        <v>30</v>
      </c>
      <c r="S2546">
        <v>30</v>
      </c>
      <c r="T2546">
        <v>30</v>
      </c>
      <c r="U2546">
        <v>30</v>
      </c>
      <c r="V2546">
        <v>30</v>
      </c>
      <c r="W2546">
        <v>30</v>
      </c>
      <c r="X2546">
        <v>20</v>
      </c>
      <c r="Y2546" s="145">
        <v>10</v>
      </c>
      <c r="Z2546">
        <v>10</v>
      </c>
      <c r="AA2546">
        <v>10</v>
      </c>
    </row>
    <row r="2547" spans="1:27" x14ac:dyDescent="0.2">
      <c r="A2547" s="89">
        <f>VLOOKUP(C2547,TabellenBDFS!$B$4:$C$2717,2,FALSE)</f>
        <v>352</v>
      </c>
      <c r="B2547" t="str">
        <f t="shared" si="42"/>
        <v>3523</v>
      </c>
      <c r="C2547" t="s">
        <v>362</v>
      </c>
      <c r="D2547">
        <v>3</v>
      </c>
      <c r="E2547">
        <v>0</v>
      </c>
      <c r="F2547">
        <v>0</v>
      </c>
      <c r="G2547">
        <v>0</v>
      </c>
      <c r="H2547">
        <v>20</v>
      </c>
      <c r="I2547">
        <v>20</v>
      </c>
      <c r="J2547">
        <v>20</v>
      </c>
      <c r="K2547">
        <v>30</v>
      </c>
      <c r="L2547">
        <v>40</v>
      </c>
      <c r="M2547">
        <v>40</v>
      </c>
      <c r="N2547">
        <v>40</v>
      </c>
      <c r="O2547">
        <v>50</v>
      </c>
      <c r="P2547">
        <v>50</v>
      </c>
      <c r="Q2547">
        <v>50</v>
      </c>
      <c r="R2547">
        <v>30</v>
      </c>
      <c r="S2547">
        <v>30</v>
      </c>
      <c r="T2547">
        <v>40</v>
      </c>
      <c r="U2547">
        <v>40</v>
      </c>
      <c r="V2547">
        <v>50</v>
      </c>
      <c r="W2547">
        <v>60</v>
      </c>
      <c r="X2547">
        <v>60</v>
      </c>
      <c r="Y2547" s="145">
        <v>60</v>
      </c>
      <c r="Z2547">
        <v>60</v>
      </c>
      <c r="AA2547">
        <v>60</v>
      </c>
    </row>
    <row r="2548" spans="1:27" x14ac:dyDescent="0.2">
      <c r="A2548" s="89">
        <f>VLOOKUP(C2548,TabellenBDFS!$B$4:$C$2717,2,FALSE)</f>
        <v>352</v>
      </c>
      <c r="B2548" t="str">
        <f t="shared" si="42"/>
        <v>3524</v>
      </c>
      <c r="C2548" t="s">
        <v>362</v>
      </c>
      <c r="D2548">
        <v>4</v>
      </c>
      <c r="E2548">
        <v>0</v>
      </c>
      <c r="F2548">
        <v>0</v>
      </c>
      <c r="G2548">
        <v>0</v>
      </c>
      <c r="H2548">
        <v>10</v>
      </c>
      <c r="I2548">
        <v>0</v>
      </c>
      <c r="J2548">
        <v>10</v>
      </c>
      <c r="K2548">
        <v>10</v>
      </c>
      <c r="L2548">
        <v>10</v>
      </c>
      <c r="M2548">
        <v>10</v>
      </c>
      <c r="N2548">
        <v>10</v>
      </c>
      <c r="O2548">
        <v>20</v>
      </c>
      <c r="P2548">
        <v>20</v>
      </c>
      <c r="Q2548">
        <v>20</v>
      </c>
      <c r="R2548">
        <v>20</v>
      </c>
      <c r="S2548">
        <v>20</v>
      </c>
      <c r="T2548">
        <v>20</v>
      </c>
      <c r="U2548">
        <v>20</v>
      </c>
      <c r="V2548">
        <v>10</v>
      </c>
      <c r="W2548">
        <v>10</v>
      </c>
      <c r="X2548">
        <v>20</v>
      </c>
      <c r="Y2548" s="145">
        <v>10</v>
      </c>
      <c r="Z2548">
        <v>20</v>
      </c>
      <c r="AA2548">
        <v>20</v>
      </c>
    </row>
    <row r="2549" spans="1:27" x14ac:dyDescent="0.2">
      <c r="A2549" s="89">
        <f>VLOOKUP(C2549,TabellenBDFS!$B$4:$C$2717,2,FALSE)</f>
        <v>352</v>
      </c>
      <c r="B2549" t="str">
        <f t="shared" si="42"/>
        <v>3525</v>
      </c>
      <c r="C2549" t="s">
        <v>362</v>
      </c>
      <c r="D2549">
        <v>5</v>
      </c>
      <c r="E2549">
        <v>0</v>
      </c>
      <c r="F2549">
        <v>0</v>
      </c>
      <c r="G2549">
        <v>0</v>
      </c>
      <c r="H2549">
        <v>0</v>
      </c>
      <c r="I2549">
        <v>0</v>
      </c>
      <c r="J2549">
        <v>0</v>
      </c>
      <c r="K2549">
        <v>0</v>
      </c>
      <c r="L2549">
        <v>0</v>
      </c>
      <c r="M2549">
        <v>0</v>
      </c>
      <c r="N2549">
        <v>0</v>
      </c>
      <c r="O2549">
        <v>0</v>
      </c>
      <c r="P2549">
        <v>0</v>
      </c>
      <c r="Q2549">
        <v>0</v>
      </c>
      <c r="R2549">
        <v>0</v>
      </c>
      <c r="S2549">
        <v>0</v>
      </c>
      <c r="T2549">
        <v>0</v>
      </c>
      <c r="U2549">
        <v>0</v>
      </c>
      <c r="V2549">
        <v>20</v>
      </c>
      <c r="W2549">
        <v>20</v>
      </c>
      <c r="X2549">
        <v>20</v>
      </c>
      <c r="Y2549" s="145">
        <v>20</v>
      </c>
      <c r="Z2549">
        <v>20</v>
      </c>
      <c r="AA2549">
        <v>20</v>
      </c>
    </row>
    <row r="2550" spans="1:27" x14ac:dyDescent="0.2">
      <c r="A2550" s="89">
        <f>VLOOKUP(C2550,TabellenBDFS!$B$4:$C$2717,2,FALSE)</f>
        <v>352</v>
      </c>
      <c r="B2550" t="str">
        <f t="shared" si="42"/>
        <v>3526</v>
      </c>
      <c r="C2550" t="s">
        <v>362</v>
      </c>
      <c r="D2550">
        <v>6</v>
      </c>
      <c r="E2550">
        <v>60</v>
      </c>
      <c r="F2550">
        <v>70</v>
      </c>
      <c r="G2550">
        <v>70</v>
      </c>
      <c r="H2550">
        <v>70</v>
      </c>
      <c r="I2550">
        <v>70</v>
      </c>
      <c r="J2550">
        <v>80</v>
      </c>
      <c r="K2550">
        <v>90</v>
      </c>
      <c r="L2550">
        <v>100</v>
      </c>
      <c r="M2550">
        <v>110</v>
      </c>
      <c r="N2550">
        <v>120</v>
      </c>
      <c r="O2550">
        <v>120</v>
      </c>
      <c r="P2550">
        <v>130</v>
      </c>
      <c r="Q2550">
        <v>150</v>
      </c>
      <c r="R2550">
        <v>150</v>
      </c>
      <c r="S2550">
        <v>150</v>
      </c>
      <c r="T2550">
        <v>160</v>
      </c>
      <c r="U2550">
        <v>160</v>
      </c>
      <c r="V2550">
        <v>180</v>
      </c>
      <c r="W2550">
        <v>160</v>
      </c>
      <c r="X2550">
        <v>160</v>
      </c>
      <c r="Y2550" s="145">
        <v>150</v>
      </c>
      <c r="Z2550">
        <v>150</v>
      </c>
      <c r="AA2550">
        <v>150</v>
      </c>
    </row>
    <row r="2551" spans="1:27" x14ac:dyDescent="0.2">
      <c r="A2551" s="89">
        <f>VLOOKUP(C2551,TabellenBDFS!$B$4:$C$2717,2,FALSE)</f>
        <v>352</v>
      </c>
      <c r="B2551" t="str">
        <f t="shared" si="42"/>
        <v>3527</v>
      </c>
      <c r="C2551" t="s">
        <v>362</v>
      </c>
      <c r="D2551">
        <v>7</v>
      </c>
      <c r="E2551">
        <v>60</v>
      </c>
      <c r="F2551">
        <v>90</v>
      </c>
      <c r="G2551">
        <v>130</v>
      </c>
      <c r="H2551">
        <v>140</v>
      </c>
      <c r="I2551">
        <v>160</v>
      </c>
      <c r="J2551">
        <v>170</v>
      </c>
      <c r="K2551">
        <v>180</v>
      </c>
      <c r="L2551">
        <v>200</v>
      </c>
      <c r="M2551">
        <v>200</v>
      </c>
      <c r="N2551">
        <v>210</v>
      </c>
      <c r="O2551">
        <v>230</v>
      </c>
      <c r="P2551">
        <v>240</v>
      </c>
      <c r="Q2551">
        <v>230</v>
      </c>
      <c r="R2551">
        <v>110</v>
      </c>
      <c r="S2551">
        <v>130</v>
      </c>
      <c r="T2551">
        <v>140</v>
      </c>
      <c r="U2551">
        <v>140</v>
      </c>
      <c r="V2551">
        <v>140</v>
      </c>
      <c r="W2551">
        <v>140</v>
      </c>
      <c r="X2551">
        <v>140</v>
      </c>
      <c r="Y2551" s="145">
        <v>130</v>
      </c>
      <c r="Z2551">
        <v>120</v>
      </c>
      <c r="AA2551">
        <v>120</v>
      </c>
    </row>
    <row r="2552" spans="1:27" x14ac:dyDescent="0.2">
      <c r="A2552" s="89">
        <f>VLOOKUP(C2552,TabellenBDFS!$B$4:$C$2717,2,FALSE)</f>
        <v>353</v>
      </c>
      <c r="B2552" t="str">
        <f t="shared" si="42"/>
        <v>3531</v>
      </c>
      <c r="C2552" t="s">
        <v>363</v>
      </c>
      <c r="D2552">
        <v>1</v>
      </c>
      <c r="E2552">
        <v>60</v>
      </c>
      <c r="F2552">
        <v>60</v>
      </c>
      <c r="G2552">
        <v>60</v>
      </c>
      <c r="H2552">
        <v>60</v>
      </c>
      <c r="I2552">
        <v>60</v>
      </c>
      <c r="J2552">
        <v>60</v>
      </c>
      <c r="K2552">
        <v>60</v>
      </c>
      <c r="L2552">
        <v>70</v>
      </c>
      <c r="M2552">
        <v>70</v>
      </c>
      <c r="N2552">
        <v>70</v>
      </c>
      <c r="O2552">
        <v>70</v>
      </c>
      <c r="P2552">
        <v>80</v>
      </c>
      <c r="Q2552">
        <v>70</v>
      </c>
      <c r="R2552">
        <v>80</v>
      </c>
      <c r="S2552">
        <v>80</v>
      </c>
      <c r="T2552">
        <v>80</v>
      </c>
      <c r="U2552">
        <v>80</v>
      </c>
      <c r="V2552">
        <v>80</v>
      </c>
      <c r="W2552">
        <v>90</v>
      </c>
      <c r="X2552">
        <v>90</v>
      </c>
      <c r="Y2552" s="145">
        <v>80</v>
      </c>
      <c r="Z2552">
        <v>90</v>
      </c>
      <c r="AA2552">
        <v>90</v>
      </c>
    </row>
    <row r="2553" spans="1:27" x14ac:dyDescent="0.2">
      <c r="A2553" s="89">
        <f>VLOOKUP(C2553,TabellenBDFS!$B$4:$C$2717,2,FALSE)</f>
        <v>353</v>
      </c>
      <c r="B2553" t="str">
        <f t="shared" si="42"/>
        <v>3532</v>
      </c>
      <c r="C2553" t="s">
        <v>363</v>
      </c>
      <c r="D2553">
        <v>2</v>
      </c>
      <c r="E2553">
        <v>0</v>
      </c>
      <c r="F2553">
        <v>0</v>
      </c>
      <c r="G2553">
        <v>10</v>
      </c>
      <c r="H2553">
        <v>10</v>
      </c>
      <c r="I2553">
        <v>10</v>
      </c>
      <c r="J2553">
        <v>10</v>
      </c>
      <c r="K2553">
        <v>10</v>
      </c>
      <c r="L2553">
        <v>10</v>
      </c>
      <c r="M2553">
        <v>10</v>
      </c>
      <c r="N2553">
        <v>10</v>
      </c>
      <c r="O2553">
        <v>10</v>
      </c>
      <c r="P2553">
        <v>10</v>
      </c>
      <c r="Q2553">
        <v>0</v>
      </c>
      <c r="R2553">
        <v>0</v>
      </c>
      <c r="S2553">
        <v>0</v>
      </c>
      <c r="T2553">
        <v>0</v>
      </c>
      <c r="U2553">
        <v>0</v>
      </c>
      <c r="V2553">
        <v>0</v>
      </c>
      <c r="W2553">
        <v>0</v>
      </c>
      <c r="X2553">
        <v>0</v>
      </c>
      <c r="Y2553" s="145">
        <v>0</v>
      </c>
      <c r="Z2553">
        <v>0</v>
      </c>
      <c r="AA2553">
        <v>0</v>
      </c>
    </row>
    <row r="2554" spans="1:27" x14ac:dyDescent="0.2">
      <c r="A2554" s="89">
        <f>VLOOKUP(C2554,TabellenBDFS!$B$4:$C$2717,2,FALSE)</f>
        <v>353</v>
      </c>
      <c r="B2554" t="str">
        <f t="shared" si="42"/>
        <v>3533</v>
      </c>
      <c r="C2554" t="s">
        <v>363</v>
      </c>
      <c r="D2554">
        <v>3</v>
      </c>
      <c r="E2554">
        <v>0</v>
      </c>
      <c r="F2554">
        <v>0</v>
      </c>
      <c r="G2554">
        <v>0</v>
      </c>
      <c r="H2554">
        <v>0</v>
      </c>
      <c r="I2554">
        <v>0</v>
      </c>
      <c r="J2554">
        <v>0</v>
      </c>
      <c r="K2554">
        <v>0</v>
      </c>
      <c r="L2554">
        <v>0</v>
      </c>
      <c r="M2554">
        <v>0</v>
      </c>
      <c r="N2554">
        <v>0</v>
      </c>
      <c r="O2554">
        <v>0</v>
      </c>
      <c r="P2554">
        <v>0</v>
      </c>
      <c r="Q2554">
        <v>0</v>
      </c>
      <c r="R2554">
        <v>10</v>
      </c>
      <c r="S2554">
        <v>10</v>
      </c>
      <c r="T2554">
        <v>10</v>
      </c>
      <c r="U2554">
        <v>0</v>
      </c>
      <c r="V2554">
        <v>10</v>
      </c>
      <c r="W2554">
        <v>10</v>
      </c>
      <c r="X2554">
        <v>10</v>
      </c>
      <c r="Y2554" s="145">
        <v>10</v>
      </c>
      <c r="Z2554">
        <v>10</v>
      </c>
      <c r="AA2554">
        <v>10</v>
      </c>
    </row>
    <row r="2555" spans="1:27" x14ac:dyDescent="0.2">
      <c r="A2555" s="89">
        <f>VLOOKUP(C2555,TabellenBDFS!$B$4:$C$2717,2,FALSE)</f>
        <v>353</v>
      </c>
      <c r="B2555" t="str">
        <f t="shared" si="42"/>
        <v>3534</v>
      </c>
      <c r="C2555" t="s">
        <v>363</v>
      </c>
      <c r="D2555">
        <v>4</v>
      </c>
      <c r="E2555">
        <v>0</v>
      </c>
      <c r="F2555">
        <v>0</v>
      </c>
      <c r="G2555">
        <v>0</v>
      </c>
      <c r="H2555">
        <v>0</v>
      </c>
      <c r="I2555">
        <v>0</v>
      </c>
      <c r="J2555">
        <v>0</v>
      </c>
      <c r="K2555">
        <v>0</v>
      </c>
      <c r="L2555">
        <v>10</v>
      </c>
      <c r="M2555">
        <v>10</v>
      </c>
      <c r="N2555">
        <v>10</v>
      </c>
      <c r="O2555">
        <v>10</v>
      </c>
      <c r="P2555">
        <v>10</v>
      </c>
      <c r="Q2555">
        <v>10</v>
      </c>
      <c r="R2555">
        <v>10</v>
      </c>
      <c r="S2555">
        <v>10</v>
      </c>
      <c r="T2555">
        <v>10</v>
      </c>
      <c r="U2555">
        <v>10</v>
      </c>
      <c r="V2555">
        <v>10</v>
      </c>
      <c r="W2555">
        <v>10</v>
      </c>
      <c r="X2555">
        <v>10</v>
      </c>
      <c r="Y2555" s="145">
        <v>10</v>
      </c>
      <c r="Z2555">
        <v>10</v>
      </c>
      <c r="AA2555">
        <v>10</v>
      </c>
    </row>
    <row r="2556" spans="1:27" x14ac:dyDescent="0.2">
      <c r="A2556" s="89">
        <f>VLOOKUP(C2556,TabellenBDFS!$B$4:$C$2717,2,FALSE)</f>
        <v>353</v>
      </c>
      <c r="B2556" t="str">
        <f t="shared" si="42"/>
        <v>3535</v>
      </c>
      <c r="C2556" t="s">
        <v>363</v>
      </c>
      <c r="D2556">
        <v>5</v>
      </c>
      <c r="E2556">
        <v>10</v>
      </c>
      <c r="F2556">
        <v>10</v>
      </c>
      <c r="G2556">
        <v>10</v>
      </c>
      <c r="H2556">
        <v>10</v>
      </c>
      <c r="I2556">
        <v>10</v>
      </c>
      <c r="J2556">
        <v>10</v>
      </c>
      <c r="K2556">
        <v>10</v>
      </c>
      <c r="L2556">
        <v>10</v>
      </c>
      <c r="M2556">
        <v>0</v>
      </c>
      <c r="N2556">
        <v>0</v>
      </c>
      <c r="O2556">
        <v>0</v>
      </c>
      <c r="P2556">
        <v>0</v>
      </c>
      <c r="Q2556">
        <v>0</v>
      </c>
      <c r="R2556">
        <v>0</v>
      </c>
      <c r="S2556">
        <v>0</v>
      </c>
      <c r="T2556">
        <v>0</v>
      </c>
      <c r="U2556">
        <v>0</v>
      </c>
      <c r="V2556">
        <v>0</v>
      </c>
      <c r="W2556">
        <v>0</v>
      </c>
      <c r="X2556">
        <v>0</v>
      </c>
      <c r="Y2556" s="145">
        <v>0</v>
      </c>
      <c r="Z2556">
        <v>0</v>
      </c>
      <c r="AA2556">
        <v>10</v>
      </c>
    </row>
    <row r="2557" spans="1:27" x14ac:dyDescent="0.2">
      <c r="A2557" s="89">
        <f>VLOOKUP(C2557,TabellenBDFS!$B$4:$C$2717,2,FALSE)</f>
        <v>353</v>
      </c>
      <c r="B2557" t="str">
        <f t="shared" si="42"/>
        <v>3536</v>
      </c>
      <c r="C2557" t="s">
        <v>363</v>
      </c>
      <c r="D2557">
        <v>6</v>
      </c>
      <c r="E2557">
        <v>20</v>
      </c>
      <c r="F2557">
        <v>20</v>
      </c>
      <c r="G2557">
        <v>20</v>
      </c>
      <c r="H2557">
        <v>20</v>
      </c>
      <c r="I2557">
        <v>30</v>
      </c>
      <c r="J2557">
        <v>30</v>
      </c>
      <c r="K2557">
        <v>30</v>
      </c>
      <c r="L2557">
        <v>30</v>
      </c>
      <c r="M2557">
        <v>40</v>
      </c>
      <c r="N2557">
        <v>40</v>
      </c>
      <c r="O2557">
        <v>30</v>
      </c>
      <c r="P2557">
        <v>40</v>
      </c>
      <c r="Q2557">
        <v>40</v>
      </c>
      <c r="R2557">
        <v>40</v>
      </c>
      <c r="S2557">
        <v>50</v>
      </c>
      <c r="T2557">
        <v>50</v>
      </c>
      <c r="U2557">
        <v>40</v>
      </c>
      <c r="V2557">
        <v>40</v>
      </c>
      <c r="W2557">
        <v>50</v>
      </c>
      <c r="X2557">
        <v>50</v>
      </c>
      <c r="Y2557" s="145">
        <v>40</v>
      </c>
      <c r="Z2557">
        <v>40</v>
      </c>
      <c r="AA2557">
        <v>40</v>
      </c>
    </row>
    <row r="2558" spans="1:27" x14ac:dyDescent="0.2">
      <c r="A2558" s="89">
        <f>VLOOKUP(C2558,TabellenBDFS!$B$4:$C$2717,2,FALSE)</f>
        <v>353</v>
      </c>
      <c r="B2558" t="str">
        <f t="shared" si="42"/>
        <v>3537</v>
      </c>
      <c r="C2558" t="s">
        <v>363</v>
      </c>
      <c r="D2558">
        <v>7</v>
      </c>
      <c r="E2558">
        <v>30</v>
      </c>
      <c r="F2558">
        <v>30</v>
      </c>
      <c r="G2558">
        <v>20</v>
      </c>
      <c r="H2558">
        <v>20</v>
      </c>
      <c r="I2558">
        <v>20</v>
      </c>
      <c r="J2558">
        <v>10</v>
      </c>
      <c r="K2558">
        <v>20</v>
      </c>
      <c r="L2558">
        <v>20</v>
      </c>
      <c r="M2558">
        <v>20</v>
      </c>
      <c r="N2558">
        <v>20</v>
      </c>
      <c r="O2558">
        <v>20</v>
      </c>
      <c r="P2558">
        <v>20</v>
      </c>
      <c r="Q2558">
        <v>20</v>
      </c>
      <c r="R2558">
        <v>20</v>
      </c>
      <c r="S2558">
        <v>20</v>
      </c>
      <c r="T2558">
        <v>20</v>
      </c>
      <c r="U2558">
        <v>20</v>
      </c>
      <c r="V2558">
        <v>20</v>
      </c>
      <c r="W2558">
        <v>20</v>
      </c>
      <c r="X2558">
        <v>20</v>
      </c>
      <c r="Y2558" s="145">
        <v>20</v>
      </c>
      <c r="Z2558">
        <v>30</v>
      </c>
      <c r="AA2558">
        <v>20</v>
      </c>
    </row>
    <row r="2559" spans="1:27" x14ac:dyDescent="0.2">
      <c r="A2559" s="89">
        <f>VLOOKUP(C2559,TabellenBDFS!$B$4:$C$2717,2,FALSE)</f>
        <v>354</v>
      </c>
      <c r="B2559" t="str">
        <f t="shared" si="42"/>
        <v>3541</v>
      </c>
      <c r="C2559" t="s">
        <v>364</v>
      </c>
      <c r="D2559">
        <v>1</v>
      </c>
      <c r="E2559">
        <v>150</v>
      </c>
      <c r="F2559">
        <v>170</v>
      </c>
      <c r="G2559">
        <v>180</v>
      </c>
      <c r="H2559">
        <v>190</v>
      </c>
      <c r="I2559">
        <v>190</v>
      </c>
      <c r="J2559">
        <v>190</v>
      </c>
      <c r="K2559">
        <v>210</v>
      </c>
      <c r="L2559">
        <v>210</v>
      </c>
      <c r="M2559">
        <v>230</v>
      </c>
      <c r="N2559">
        <v>230</v>
      </c>
      <c r="O2559">
        <v>230</v>
      </c>
      <c r="P2559">
        <v>240</v>
      </c>
      <c r="Q2559">
        <v>240</v>
      </c>
      <c r="R2559">
        <v>250</v>
      </c>
      <c r="S2559">
        <v>140</v>
      </c>
      <c r="T2559">
        <v>140</v>
      </c>
      <c r="U2559">
        <v>120</v>
      </c>
      <c r="V2559">
        <v>130</v>
      </c>
      <c r="W2559">
        <v>140</v>
      </c>
      <c r="X2559">
        <v>130</v>
      </c>
      <c r="Y2559" s="145">
        <v>130</v>
      </c>
      <c r="Z2559">
        <v>130</v>
      </c>
      <c r="AA2559">
        <v>120</v>
      </c>
    </row>
    <row r="2560" spans="1:27" x14ac:dyDescent="0.2">
      <c r="A2560" s="89">
        <f>VLOOKUP(C2560,TabellenBDFS!$B$4:$C$2717,2,FALSE)</f>
        <v>354</v>
      </c>
      <c r="B2560" t="str">
        <f t="shared" si="42"/>
        <v>3542</v>
      </c>
      <c r="C2560" t="s">
        <v>364</v>
      </c>
      <c r="D2560">
        <v>2</v>
      </c>
      <c r="E2560">
        <v>20</v>
      </c>
      <c r="F2560">
        <v>20</v>
      </c>
      <c r="G2560">
        <v>20</v>
      </c>
      <c r="H2560">
        <v>20</v>
      </c>
      <c r="I2560">
        <v>20</v>
      </c>
      <c r="J2560">
        <v>20</v>
      </c>
      <c r="K2560">
        <v>20</v>
      </c>
      <c r="L2560">
        <v>20</v>
      </c>
      <c r="M2560">
        <v>20</v>
      </c>
      <c r="N2560">
        <v>20</v>
      </c>
      <c r="O2560">
        <v>20</v>
      </c>
      <c r="P2560">
        <v>20</v>
      </c>
      <c r="Q2560">
        <v>20</v>
      </c>
      <c r="R2560">
        <v>20</v>
      </c>
      <c r="S2560">
        <v>0</v>
      </c>
      <c r="T2560">
        <v>0</v>
      </c>
      <c r="U2560">
        <v>0</v>
      </c>
      <c r="V2560">
        <v>0</v>
      </c>
      <c r="W2560">
        <v>0</v>
      </c>
      <c r="X2560">
        <v>0</v>
      </c>
      <c r="Y2560" s="145">
        <v>0</v>
      </c>
      <c r="Z2560">
        <v>0</v>
      </c>
      <c r="AA2560">
        <v>0</v>
      </c>
    </row>
    <row r="2561" spans="1:27" x14ac:dyDescent="0.2">
      <c r="A2561" s="89">
        <f>VLOOKUP(C2561,TabellenBDFS!$B$4:$C$2717,2,FALSE)</f>
        <v>354</v>
      </c>
      <c r="B2561" t="str">
        <f t="shared" si="42"/>
        <v>3543</v>
      </c>
      <c r="C2561" t="s">
        <v>364</v>
      </c>
      <c r="D2561">
        <v>3</v>
      </c>
      <c r="E2561">
        <v>0</v>
      </c>
      <c r="F2561">
        <v>0</v>
      </c>
      <c r="G2561">
        <v>0</v>
      </c>
      <c r="H2561">
        <v>0</v>
      </c>
      <c r="I2561">
        <v>0</v>
      </c>
      <c r="J2561">
        <v>0</v>
      </c>
      <c r="K2561">
        <v>0</v>
      </c>
      <c r="L2561">
        <v>0</v>
      </c>
      <c r="M2561">
        <v>10</v>
      </c>
      <c r="N2561">
        <v>10</v>
      </c>
      <c r="O2561">
        <v>0</v>
      </c>
      <c r="P2561">
        <v>10</v>
      </c>
      <c r="Q2561">
        <v>10</v>
      </c>
      <c r="R2561">
        <v>10</v>
      </c>
      <c r="S2561">
        <v>10</v>
      </c>
      <c r="T2561">
        <v>10</v>
      </c>
      <c r="U2561">
        <v>10</v>
      </c>
      <c r="V2561">
        <v>10</v>
      </c>
      <c r="W2561">
        <v>10</v>
      </c>
      <c r="X2561">
        <v>10</v>
      </c>
      <c r="Y2561" s="145">
        <v>10</v>
      </c>
      <c r="Z2561">
        <v>10</v>
      </c>
      <c r="AA2561">
        <v>10</v>
      </c>
    </row>
    <row r="2562" spans="1:27" x14ac:dyDescent="0.2">
      <c r="A2562" s="89">
        <f>VLOOKUP(C2562,TabellenBDFS!$B$4:$C$2717,2,FALSE)</f>
        <v>354</v>
      </c>
      <c r="B2562" t="str">
        <f t="shared" si="42"/>
        <v>3544</v>
      </c>
      <c r="C2562" t="s">
        <v>364</v>
      </c>
      <c r="D2562">
        <v>4</v>
      </c>
      <c r="E2562">
        <v>0</v>
      </c>
      <c r="F2562">
        <v>0</v>
      </c>
      <c r="G2562">
        <v>0</v>
      </c>
      <c r="H2562">
        <v>0</v>
      </c>
      <c r="I2562">
        <v>0</v>
      </c>
      <c r="J2562">
        <v>0</v>
      </c>
      <c r="K2562">
        <v>0</v>
      </c>
      <c r="L2562">
        <v>0</v>
      </c>
      <c r="M2562">
        <v>0</v>
      </c>
      <c r="N2562">
        <v>0</v>
      </c>
      <c r="O2562">
        <v>0</v>
      </c>
      <c r="P2562">
        <v>10</v>
      </c>
      <c r="Q2562">
        <v>10</v>
      </c>
      <c r="R2562">
        <v>10</v>
      </c>
      <c r="S2562">
        <v>10</v>
      </c>
      <c r="T2562">
        <v>10</v>
      </c>
      <c r="U2562">
        <v>0</v>
      </c>
      <c r="V2562">
        <v>10</v>
      </c>
      <c r="W2562">
        <v>0</v>
      </c>
      <c r="X2562">
        <v>0</v>
      </c>
      <c r="Y2562" s="145">
        <v>0</v>
      </c>
      <c r="Z2562">
        <v>0</v>
      </c>
      <c r="AA2562">
        <v>0</v>
      </c>
    </row>
    <row r="2563" spans="1:27" x14ac:dyDescent="0.2">
      <c r="A2563" s="89">
        <f>VLOOKUP(C2563,TabellenBDFS!$B$4:$C$2717,2,FALSE)</f>
        <v>354</v>
      </c>
      <c r="B2563" t="str">
        <f t="shared" si="42"/>
        <v>3545</v>
      </c>
      <c r="C2563" t="s">
        <v>364</v>
      </c>
      <c r="D2563">
        <v>5</v>
      </c>
      <c r="E2563">
        <v>10</v>
      </c>
      <c r="F2563">
        <v>10</v>
      </c>
      <c r="G2563">
        <v>10</v>
      </c>
      <c r="H2563">
        <v>10</v>
      </c>
      <c r="I2563">
        <v>10</v>
      </c>
      <c r="J2563">
        <v>10</v>
      </c>
      <c r="K2563">
        <v>10</v>
      </c>
      <c r="L2563">
        <v>10</v>
      </c>
      <c r="M2563">
        <v>10</v>
      </c>
      <c r="N2563">
        <v>10</v>
      </c>
      <c r="O2563">
        <v>10</v>
      </c>
      <c r="P2563">
        <v>10</v>
      </c>
      <c r="Q2563">
        <v>10</v>
      </c>
      <c r="R2563">
        <v>10</v>
      </c>
      <c r="S2563">
        <v>10</v>
      </c>
      <c r="T2563">
        <v>10</v>
      </c>
      <c r="U2563">
        <v>0</v>
      </c>
      <c r="V2563">
        <v>10</v>
      </c>
      <c r="W2563">
        <v>10</v>
      </c>
      <c r="X2563">
        <v>0</v>
      </c>
      <c r="Y2563" s="145">
        <v>0</v>
      </c>
      <c r="Z2563">
        <v>0</v>
      </c>
      <c r="AA2563">
        <v>0</v>
      </c>
    </row>
    <row r="2564" spans="1:27" x14ac:dyDescent="0.2">
      <c r="A2564" s="89">
        <f>VLOOKUP(C2564,TabellenBDFS!$B$4:$C$2717,2,FALSE)</f>
        <v>354</v>
      </c>
      <c r="B2564" t="str">
        <f t="shared" si="42"/>
        <v>3546</v>
      </c>
      <c r="C2564" t="s">
        <v>364</v>
      </c>
      <c r="D2564">
        <v>6</v>
      </c>
      <c r="E2564">
        <v>90</v>
      </c>
      <c r="F2564">
        <v>100</v>
      </c>
      <c r="G2564">
        <v>100</v>
      </c>
      <c r="H2564">
        <v>110</v>
      </c>
      <c r="I2564">
        <v>110</v>
      </c>
      <c r="J2564">
        <v>110</v>
      </c>
      <c r="K2564">
        <v>120</v>
      </c>
      <c r="L2564">
        <v>120</v>
      </c>
      <c r="M2564">
        <v>130</v>
      </c>
      <c r="N2564">
        <v>140</v>
      </c>
      <c r="O2564">
        <v>130</v>
      </c>
      <c r="P2564">
        <v>140</v>
      </c>
      <c r="Q2564">
        <v>140</v>
      </c>
      <c r="R2564">
        <v>150</v>
      </c>
      <c r="S2564">
        <v>100</v>
      </c>
      <c r="T2564">
        <v>100</v>
      </c>
      <c r="U2564">
        <v>90</v>
      </c>
      <c r="V2564">
        <v>90</v>
      </c>
      <c r="W2564">
        <v>100</v>
      </c>
      <c r="X2564">
        <v>90</v>
      </c>
      <c r="Y2564" s="145">
        <v>100</v>
      </c>
      <c r="Z2564">
        <v>100</v>
      </c>
      <c r="AA2564">
        <v>90</v>
      </c>
    </row>
    <row r="2565" spans="1:27" x14ac:dyDescent="0.2">
      <c r="A2565" s="89">
        <f>VLOOKUP(C2565,TabellenBDFS!$B$4:$C$2717,2,FALSE)</f>
        <v>354</v>
      </c>
      <c r="B2565" t="str">
        <f t="shared" si="42"/>
        <v>3547</v>
      </c>
      <c r="C2565" t="s">
        <v>364</v>
      </c>
      <c r="D2565">
        <v>7</v>
      </c>
      <c r="E2565">
        <v>30</v>
      </c>
      <c r="F2565">
        <v>40</v>
      </c>
      <c r="G2565">
        <v>50</v>
      </c>
      <c r="H2565">
        <v>50</v>
      </c>
      <c r="I2565">
        <v>50</v>
      </c>
      <c r="J2565">
        <v>50</v>
      </c>
      <c r="K2565">
        <v>50</v>
      </c>
      <c r="L2565">
        <v>50</v>
      </c>
      <c r="M2565">
        <v>60</v>
      </c>
      <c r="N2565">
        <v>60</v>
      </c>
      <c r="O2565">
        <v>60</v>
      </c>
      <c r="P2565">
        <v>60</v>
      </c>
      <c r="Q2565">
        <v>60</v>
      </c>
      <c r="R2565">
        <v>60</v>
      </c>
      <c r="S2565">
        <v>20</v>
      </c>
      <c r="T2565">
        <v>20</v>
      </c>
      <c r="U2565">
        <v>20</v>
      </c>
      <c r="V2565">
        <v>20</v>
      </c>
      <c r="W2565">
        <v>20</v>
      </c>
      <c r="X2565">
        <v>20</v>
      </c>
      <c r="Y2565" s="145">
        <v>20</v>
      </c>
      <c r="Z2565">
        <v>20</v>
      </c>
      <c r="AA2565">
        <v>20</v>
      </c>
    </row>
    <row r="2566" spans="1:27" x14ac:dyDescent="0.2">
      <c r="A2566" s="89">
        <f>VLOOKUP(C2566,TabellenBDFS!$B$4:$C$2717,2,FALSE)</f>
        <v>355</v>
      </c>
      <c r="B2566" t="str">
        <f t="shared" si="42"/>
        <v>3551</v>
      </c>
      <c r="C2566" t="s">
        <v>365</v>
      </c>
      <c r="D2566">
        <v>1</v>
      </c>
      <c r="E2566">
        <v>480</v>
      </c>
      <c r="F2566">
        <v>490</v>
      </c>
      <c r="G2566">
        <v>500</v>
      </c>
      <c r="H2566">
        <v>660</v>
      </c>
      <c r="I2566">
        <v>670</v>
      </c>
      <c r="J2566">
        <v>680</v>
      </c>
      <c r="K2566">
        <v>700</v>
      </c>
      <c r="L2566">
        <v>720</v>
      </c>
      <c r="M2566">
        <v>750</v>
      </c>
      <c r="N2566">
        <v>720</v>
      </c>
      <c r="O2566">
        <v>740</v>
      </c>
      <c r="P2566">
        <v>790</v>
      </c>
      <c r="Q2566">
        <v>790</v>
      </c>
      <c r="R2566">
        <v>790</v>
      </c>
      <c r="S2566">
        <v>800</v>
      </c>
      <c r="T2566">
        <v>800</v>
      </c>
      <c r="U2566">
        <v>810</v>
      </c>
      <c r="V2566">
        <v>820</v>
      </c>
      <c r="W2566">
        <v>830</v>
      </c>
      <c r="X2566">
        <v>840</v>
      </c>
      <c r="Y2566" s="145">
        <v>840</v>
      </c>
      <c r="Z2566">
        <v>840</v>
      </c>
      <c r="AA2566">
        <v>850</v>
      </c>
    </row>
    <row r="2567" spans="1:27" x14ac:dyDescent="0.2">
      <c r="A2567" s="89">
        <f>VLOOKUP(C2567,TabellenBDFS!$B$4:$C$2717,2,FALSE)</f>
        <v>355</v>
      </c>
      <c r="B2567" t="str">
        <f t="shared" si="42"/>
        <v>3552</v>
      </c>
      <c r="C2567" t="s">
        <v>365</v>
      </c>
      <c r="D2567">
        <v>2</v>
      </c>
      <c r="E2567">
        <v>70</v>
      </c>
      <c r="F2567">
        <v>70</v>
      </c>
      <c r="G2567">
        <v>70</v>
      </c>
      <c r="H2567">
        <v>80</v>
      </c>
      <c r="I2567">
        <v>70</v>
      </c>
      <c r="J2567">
        <v>70</v>
      </c>
      <c r="K2567">
        <v>70</v>
      </c>
      <c r="L2567">
        <v>70</v>
      </c>
      <c r="M2567">
        <v>70</v>
      </c>
      <c r="N2567">
        <v>70</v>
      </c>
      <c r="O2567">
        <v>70</v>
      </c>
      <c r="P2567">
        <v>70</v>
      </c>
      <c r="Q2567">
        <v>60</v>
      </c>
      <c r="R2567">
        <v>60</v>
      </c>
      <c r="S2567">
        <v>60</v>
      </c>
      <c r="T2567">
        <v>60</v>
      </c>
      <c r="U2567">
        <v>60</v>
      </c>
      <c r="V2567">
        <v>50</v>
      </c>
      <c r="W2567">
        <v>50</v>
      </c>
      <c r="X2567">
        <v>50</v>
      </c>
      <c r="Y2567" s="145">
        <v>50</v>
      </c>
      <c r="Z2567">
        <v>50</v>
      </c>
      <c r="AA2567">
        <v>50</v>
      </c>
    </row>
    <row r="2568" spans="1:27" x14ac:dyDescent="0.2">
      <c r="A2568" s="89">
        <f>VLOOKUP(C2568,TabellenBDFS!$B$4:$C$2717,2,FALSE)</f>
        <v>355</v>
      </c>
      <c r="B2568" t="str">
        <f t="shared" si="42"/>
        <v>3553</v>
      </c>
      <c r="C2568" t="s">
        <v>365</v>
      </c>
      <c r="D2568">
        <v>3</v>
      </c>
      <c r="E2568">
        <v>0</v>
      </c>
      <c r="F2568">
        <v>10</v>
      </c>
      <c r="G2568">
        <v>20</v>
      </c>
      <c r="H2568">
        <v>20</v>
      </c>
      <c r="I2568">
        <v>30</v>
      </c>
      <c r="J2568">
        <v>30</v>
      </c>
      <c r="K2568">
        <v>40</v>
      </c>
      <c r="L2568">
        <v>50</v>
      </c>
      <c r="M2568">
        <v>50</v>
      </c>
      <c r="N2568">
        <v>40</v>
      </c>
      <c r="O2568">
        <v>40</v>
      </c>
      <c r="P2568">
        <v>50</v>
      </c>
      <c r="Q2568">
        <v>60</v>
      </c>
      <c r="R2568">
        <v>70</v>
      </c>
      <c r="S2568">
        <v>80</v>
      </c>
      <c r="T2568">
        <v>70</v>
      </c>
      <c r="U2568">
        <v>70</v>
      </c>
      <c r="V2568">
        <v>80</v>
      </c>
      <c r="W2568">
        <v>80</v>
      </c>
      <c r="X2568">
        <v>80</v>
      </c>
      <c r="Y2568" s="145">
        <v>90</v>
      </c>
      <c r="Z2568">
        <v>90</v>
      </c>
      <c r="AA2568">
        <v>90</v>
      </c>
    </row>
    <row r="2569" spans="1:27" x14ac:dyDescent="0.2">
      <c r="A2569" s="89">
        <f>VLOOKUP(C2569,TabellenBDFS!$B$4:$C$2717,2,FALSE)</f>
        <v>355</v>
      </c>
      <c r="B2569" t="str">
        <f t="shared" si="42"/>
        <v>3554</v>
      </c>
      <c r="C2569" t="s">
        <v>365</v>
      </c>
      <c r="D2569">
        <v>4</v>
      </c>
      <c r="E2569">
        <v>0</v>
      </c>
      <c r="F2569">
        <v>0</v>
      </c>
      <c r="G2569">
        <v>0</v>
      </c>
      <c r="H2569">
        <v>0</v>
      </c>
      <c r="I2569">
        <v>10</v>
      </c>
      <c r="J2569">
        <v>10</v>
      </c>
      <c r="K2569">
        <v>20</v>
      </c>
      <c r="L2569">
        <v>20</v>
      </c>
      <c r="M2569">
        <v>20</v>
      </c>
      <c r="N2569">
        <v>20</v>
      </c>
      <c r="O2569">
        <v>20</v>
      </c>
      <c r="P2569">
        <v>10</v>
      </c>
      <c r="Q2569">
        <v>20</v>
      </c>
      <c r="R2569">
        <v>20</v>
      </c>
      <c r="S2569">
        <v>20</v>
      </c>
      <c r="T2569">
        <v>10</v>
      </c>
      <c r="U2569">
        <v>10</v>
      </c>
      <c r="V2569">
        <v>10</v>
      </c>
      <c r="W2569">
        <v>20</v>
      </c>
      <c r="X2569">
        <v>20</v>
      </c>
      <c r="Y2569" s="145">
        <v>20</v>
      </c>
      <c r="Z2569">
        <v>20</v>
      </c>
      <c r="AA2569">
        <v>20</v>
      </c>
    </row>
    <row r="2570" spans="1:27" x14ac:dyDescent="0.2">
      <c r="A2570" s="89">
        <f>VLOOKUP(C2570,TabellenBDFS!$B$4:$C$2717,2,FALSE)</f>
        <v>355</v>
      </c>
      <c r="B2570" t="str">
        <f t="shared" si="42"/>
        <v>3555</v>
      </c>
      <c r="C2570" t="s">
        <v>365</v>
      </c>
      <c r="D2570">
        <v>5</v>
      </c>
      <c r="E2570">
        <v>10</v>
      </c>
      <c r="F2570">
        <v>10</v>
      </c>
      <c r="G2570">
        <v>20</v>
      </c>
      <c r="H2570">
        <v>20</v>
      </c>
      <c r="I2570">
        <v>20</v>
      </c>
      <c r="J2570">
        <v>20</v>
      </c>
      <c r="K2570">
        <v>10</v>
      </c>
      <c r="L2570">
        <v>10</v>
      </c>
      <c r="M2570">
        <v>20</v>
      </c>
      <c r="N2570">
        <v>20</v>
      </c>
      <c r="O2570">
        <v>20</v>
      </c>
      <c r="P2570">
        <v>20</v>
      </c>
      <c r="Q2570">
        <v>20</v>
      </c>
      <c r="R2570">
        <v>20</v>
      </c>
      <c r="S2570">
        <v>20</v>
      </c>
      <c r="T2570">
        <v>20</v>
      </c>
      <c r="U2570">
        <v>20</v>
      </c>
      <c r="V2570">
        <v>30</v>
      </c>
      <c r="W2570">
        <v>30</v>
      </c>
      <c r="X2570">
        <v>30</v>
      </c>
      <c r="Y2570" s="145">
        <v>20</v>
      </c>
      <c r="Z2570">
        <v>20</v>
      </c>
      <c r="AA2570">
        <v>20</v>
      </c>
    </row>
    <row r="2571" spans="1:27" x14ac:dyDescent="0.2">
      <c r="A2571" s="89">
        <f>VLOOKUP(C2571,TabellenBDFS!$B$4:$C$2717,2,FALSE)</f>
        <v>355</v>
      </c>
      <c r="B2571" t="str">
        <f t="shared" ref="B2571:B2634" si="43">CONCATENATE(A2571,D2571)</f>
        <v>3556</v>
      </c>
      <c r="C2571" t="s">
        <v>365</v>
      </c>
      <c r="D2571">
        <v>6</v>
      </c>
      <c r="E2571">
        <v>250</v>
      </c>
      <c r="F2571">
        <v>260</v>
      </c>
      <c r="G2571">
        <v>260</v>
      </c>
      <c r="H2571">
        <v>370</v>
      </c>
      <c r="I2571">
        <v>370</v>
      </c>
      <c r="J2571">
        <v>380</v>
      </c>
      <c r="K2571">
        <v>390</v>
      </c>
      <c r="L2571">
        <v>390</v>
      </c>
      <c r="M2571">
        <v>400</v>
      </c>
      <c r="N2571">
        <v>410</v>
      </c>
      <c r="O2571">
        <v>420</v>
      </c>
      <c r="P2571">
        <v>440</v>
      </c>
      <c r="Q2571">
        <v>440</v>
      </c>
      <c r="R2571">
        <v>450</v>
      </c>
      <c r="S2571">
        <v>470</v>
      </c>
      <c r="T2571">
        <v>460</v>
      </c>
      <c r="U2571">
        <v>480</v>
      </c>
      <c r="V2571">
        <v>470</v>
      </c>
      <c r="W2571">
        <v>490</v>
      </c>
      <c r="X2571">
        <v>480</v>
      </c>
      <c r="Y2571" s="145">
        <v>490</v>
      </c>
      <c r="Z2571">
        <v>480</v>
      </c>
      <c r="AA2571">
        <v>480</v>
      </c>
    </row>
    <row r="2572" spans="1:27" x14ac:dyDescent="0.2">
      <c r="A2572" s="89">
        <f>VLOOKUP(C2572,TabellenBDFS!$B$4:$C$2717,2,FALSE)</f>
        <v>355</v>
      </c>
      <c r="B2572" t="str">
        <f t="shared" si="43"/>
        <v>3557</v>
      </c>
      <c r="C2572" t="s">
        <v>365</v>
      </c>
      <c r="D2572">
        <v>7</v>
      </c>
      <c r="E2572">
        <v>130</v>
      </c>
      <c r="F2572">
        <v>130</v>
      </c>
      <c r="G2572">
        <v>140</v>
      </c>
      <c r="H2572">
        <v>180</v>
      </c>
      <c r="I2572">
        <v>170</v>
      </c>
      <c r="J2572">
        <v>170</v>
      </c>
      <c r="K2572">
        <v>170</v>
      </c>
      <c r="L2572">
        <v>180</v>
      </c>
      <c r="M2572">
        <v>190</v>
      </c>
      <c r="N2572">
        <v>170</v>
      </c>
      <c r="O2572">
        <v>190</v>
      </c>
      <c r="P2572">
        <v>200</v>
      </c>
      <c r="Q2572">
        <v>180</v>
      </c>
      <c r="R2572">
        <v>180</v>
      </c>
      <c r="S2572">
        <v>170</v>
      </c>
      <c r="T2572">
        <v>180</v>
      </c>
      <c r="U2572">
        <v>160</v>
      </c>
      <c r="V2572">
        <v>170</v>
      </c>
      <c r="W2572">
        <v>170</v>
      </c>
      <c r="X2572">
        <v>180</v>
      </c>
      <c r="Y2572" s="145">
        <v>180</v>
      </c>
      <c r="Z2572">
        <v>180</v>
      </c>
      <c r="AA2572">
        <v>190</v>
      </c>
    </row>
    <row r="2573" spans="1:27" x14ac:dyDescent="0.2">
      <c r="A2573" s="89">
        <f>VLOOKUP(C2573,TabellenBDFS!$B$4:$C$2717,2,FALSE)</f>
        <v>356</v>
      </c>
      <c r="B2573" t="str">
        <f t="shared" si="43"/>
        <v>3561</v>
      </c>
      <c r="C2573" t="s">
        <v>366</v>
      </c>
      <c r="D2573">
        <v>1</v>
      </c>
      <c r="E2573">
        <v>260</v>
      </c>
      <c r="F2573">
        <v>260</v>
      </c>
      <c r="G2573">
        <v>270</v>
      </c>
      <c r="H2573">
        <v>200</v>
      </c>
      <c r="I2573">
        <v>210</v>
      </c>
      <c r="J2573">
        <v>210</v>
      </c>
      <c r="K2573">
        <v>220</v>
      </c>
      <c r="L2573">
        <v>220</v>
      </c>
      <c r="M2573">
        <v>230</v>
      </c>
      <c r="N2573">
        <v>230</v>
      </c>
      <c r="O2573">
        <v>250</v>
      </c>
      <c r="P2573">
        <v>240</v>
      </c>
      <c r="Q2573">
        <v>250</v>
      </c>
      <c r="R2573">
        <v>250</v>
      </c>
      <c r="S2573">
        <v>190</v>
      </c>
      <c r="T2573">
        <v>190</v>
      </c>
      <c r="U2573">
        <v>190</v>
      </c>
      <c r="V2573">
        <v>200</v>
      </c>
      <c r="W2573">
        <v>190</v>
      </c>
      <c r="X2573">
        <v>190</v>
      </c>
      <c r="Y2573" s="145">
        <v>190</v>
      </c>
      <c r="Z2573">
        <v>190</v>
      </c>
      <c r="AA2573">
        <v>190</v>
      </c>
    </row>
    <row r="2574" spans="1:27" x14ac:dyDescent="0.2">
      <c r="A2574" s="89">
        <f>VLOOKUP(C2574,TabellenBDFS!$B$4:$C$2717,2,FALSE)</f>
        <v>356</v>
      </c>
      <c r="B2574" t="str">
        <f t="shared" si="43"/>
        <v>3562</v>
      </c>
      <c r="C2574" t="s">
        <v>366</v>
      </c>
      <c r="D2574">
        <v>2</v>
      </c>
      <c r="E2574">
        <v>30</v>
      </c>
      <c r="F2574">
        <v>30</v>
      </c>
      <c r="G2574">
        <v>20</v>
      </c>
      <c r="H2574">
        <v>20</v>
      </c>
      <c r="I2574">
        <v>10</v>
      </c>
      <c r="J2574">
        <v>10</v>
      </c>
      <c r="K2574">
        <v>10</v>
      </c>
      <c r="L2574">
        <v>10</v>
      </c>
      <c r="M2574">
        <v>10</v>
      </c>
      <c r="N2574">
        <v>10</v>
      </c>
      <c r="O2574">
        <v>10</v>
      </c>
      <c r="P2574">
        <v>10</v>
      </c>
      <c r="Q2574">
        <v>10</v>
      </c>
      <c r="R2574">
        <v>10</v>
      </c>
      <c r="S2574">
        <v>10</v>
      </c>
      <c r="T2574">
        <v>10</v>
      </c>
      <c r="U2574">
        <v>10</v>
      </c>
      <c r="V2574">
        <v>10</v>
      </c>
      <c r="W2574">
        <v>10</v>
      </c>
      <c r="X2574">
        <v>10</v>
      </c>
      <c r="Y2574" s="145">
        <v>10</v>
      </c>
      <c r="Z2574">
        <v>10</v>
      </c>
      <c r="AA2574">
        <v>10</v>
      </c>
    </row>
    <row r="2575" spans="1:27" x14ac:dyDescent="0.2">
      <c r="A2575" s="89">
        <f>VLOOKUP(C2575,TabellenBDFS!$B$4:$C$2717,2,FALSE)</f>
        <v>356</v>
      </c>
      <c r="B2575" t="str">
        <f t="shared" si="43"/>
        <v>3563</v>
      </c>
      <c r="C2575" t="s">
        <v>366</v>
      </c>
      <c r="D2575">
        <v>3</v>
      </c>
      <c r="E2575">
        <v>0</v>
      </c>
      <c r="F2575">
        <v>0</v>
      </c>
      <c r="G2575">
        <v>0</v>
      </c>
      <c r="H2575">
        <v>0</v>
      </c>
      <c r="I2575">
        <v>10</v>
      </c>
      <c r="J2575">
        <v>10</v>
      </c>
      <c r="K2575">
        <v>10</v>
      </c>
      <c r="L2575">
        <v>10</v>
      </c>
      <c r="M2575">
        <v>10</v>
      </c>
      <c r="N2575">
        <v>10</v>
      </c>
      <c r="O2575">
        <v>10</v>
      </c>
      <c r="P2575">
        <v>10</v>
      </c>
      <c r="Q2575">
        <v>10</v>
      </c>
      <c r="R2575">
        <v>10</v>
      </c>
      <c r="S2575">
        <v>20</v>
      </c>
      <c r="T2575">
        <v>20</v>
      </c>
      <c r="U2575">
        <v>20</v>
      </c>
      <c r="V2575">
        <v>20</v>
      </c>
      <c r="W2575">
        <v>20</v>
      </c>
      <c r="X2575">
        <v>20</v>
      </c>
      <c r="Y2575" s="145">
        <v>20</v>
      </c>
      <c r="Z2575">
        <v>20</v>
      </c>
      <c r="AA2575">
        <v>20</v>
      </c>
    </row>
    <row r="2576" spans="1:27" x14ac:dyDescent="0.2">
      <c r="A2576" s="89">
        <f>VLOOKUP(C2576,TabellenBDFS!$B$4:$C$2717,2,FALSE)</f>
        <v>356</v>
      </c>
      <c r="B2576" t="str">
        <f t="shared" si="43"/>
        <v>3564</v>
      </c>
      <c r="C2576" t="s">
        <v>366</v>
      </c>
      <c r="D2576">
        <v>4</v>
      </c>
      <c r="E2576">
        <v>0</v>
      </c>
      <c r="F2576">
        <v>0</v>
      </c>
      <c r="G2576">
        <v>0</v>
      </c>
      <c r="H2576">
        <v>0</v>
      </c>
      <c r="I2576">
        <v>0</v>
      </c>
      <c r="J2576">
        <v>10</v>
      </c>
      <c r="K2576">
        <v>10</v>
      </c>
      <c r="L2576">
        <v>10</v>
      </c>
      <c r="M2576">
        <v>10</v>
      </c>
      <c r="N2576">
        <v>10</v>
      </c>
      <c r="O2576">
        <v>10</v>
      </c>
      <c r="P2576">
        <v>10</v>
      </c>
      <c r="Q2576">
        <v>10</v>
      </c>
      <c r="R2576">
        <v>0</v>
      </c>
      <c r="S2576">
        <v>0</v>
      </c>
      <c r="T2576">
        <v>0</v>
      </c>
      <c r="U2576">
        <v>0</v>
      </c>
      <c r="V2576">
        <v>0</v>
      </c>
      <c r="W2576">
        <v>0</v>
      </c>
      <c r="X2576">
        <v>0</v>
      </c>
      <c r="Y2576" s="145">
        <v>0</v>
      </c>
      <c r="Z2576">
        <v>0</v>
      </c>
      <c r="AA2576">
        <v>0</v>
      </c>
    </row>
    <row r="2577" spans="1:27" x14ac:dyDescent="0.2">
      <c r="A2577" s="89">
        <f>VLOOKUP(C2577,TabellenBDFS!$B$4:$C$2717,2,FALSE)</f>
        <v>356</v>
      </c>
      <c r="B2577" t="str">
        <f t="shared" si="43"/>
        <v>3565</v>
      </c>
      <c r="C2577" t="s">
        <v>366</v>
      </c>
      <c r="D2577">
        <v>5</v>
      </c>
      <c r="E2577">
        <v>0</v>
      </c>
      <c r="F2577">
        <v>0</v>
      </c>
      <c r="G2577">
        <v>0</v>
      </c>
      <c r="H2577">
        <v>0</v>
      </c>
      <c r="I2577">
        <v>0</v>
      </c>
      <c r="J2577">
        <v>0</v>
      </c>
      <c r="K2577">
        <v>0</v>
      </c>
      <c r="L2577">
        <v>0</v>
      </c>
      <c r="M2577">
        <v>0</v>
      </c>
      <c r="N2577">
        <v>0</v>
      </c>
      <c r="O2577">
        <v>0</v>
      </c>
      <c r="P2577">
        <v>0</v>
      </c>
      <c r="Q2577">
        <v>0</v>
      </c>
      <c r="R2577">
        <v>0</v>
      </c>
      <c r="S2577">
        <v>0</v>
      </c>
      <c r="T2577">
        <v>0</v>
      </c>
      <c r="U2577">
        <v>0</v>
      </c>
      <c r="V2577">
        <v>0</v>
      </c>
      <c r="W2577">
        <v>0</v>
      </c>
      <c r="X2577">
        <v>0</v>
      </c>
      <c r="Y2577" s="145">
        <v>0</v>
      </c>
      <c r="Z2577">
        <v>0</v>
      </c>
      <c r="AA2577">
        <v>0</v>
      </c>
    </row>
    <row r="2578" spans="1:27" x14ac:dyDescent="0.2">
      <c r="A2578" s="89">
        <f>VLOOKUP(C2578,TabellenBDFS!$B$4:$C$2717,2,FALSE)</f>
        <v>356</v>
      </c>
      <c r="B2578" t="str">
        <f t="shared" si="43"/>
        <v>3566</v>
      </c>
      <c r="C2578" t="s">
        <v>366</v>
      </c>
      <c r="D2578">
        <v>6</v>
      </c>
      <c r="E2578">
        <v>120</v>
      </c>
      <c r="F2578">
        <v>130</v>
      </c>
      <c r="G2578">
        <v>140</v>
      </c>
      <c r="H2578">
        <v>120</v>
      </c>
      <c r="I2578">
        <v>130</v>
      </c>
      <c r="J2578">
        <v>130</v>
      </c>
      <c r="K2578">
        <v>130</v>
      </c>
      <c r="L2578">
        <v>130</v>
      </c>
      <c r="M2578">
        <v>140</v>
      </c>
      <c r="N2578">
        <v>140</v>
      </c>
      <c r="O2578">
        <v>150</v>
      </c>
      <c r="P2578">
        <v>150</v>
      </c>
      <c r="Q2578">
        <v>150</v>
      </c>
      <c r="R2578">
        <v>160</v>
      </c>
      <c r="S2578">
        <v>120</v>
      </c>
      <c r="T2578">
        <v>130</v>
      </c>
      <c r="U2578">
        <v>130</v>
      </c>
      <c r="V2578">
        <v>140</v>
      </c>
      <c r="W2578">
        <v>130</v>
      </c>
      <c r="X2578">
        <v>130</v>
      </c>
      <c r="Y2578" s="145">
        <v>130</v>
      </c>
      <c r="Z2578">
        <v>130</v>
      </c>
      <c r="AA2578">
        <v>130</v>
      </c>
    </row>
    <row r="2579" spans="1:27" x14ac:dyDescent="0.2">
      <c r="A2579" s="89">
        <f>VLOOKUP(C2579,TabellenBDFS!$B$4:$C$2717,2,FALSE)</f>
        <v>356</v>
      </c>
      <c r="B2579" t="str">
        <f t="shared" si="43"/>
        <v>3567</v>
      </c>
      <c r="C2579" t="s">
        <v>366</v>
      </c>
      <c r="D2579">
        <v>7</v>
      </c>
      <c r="E2579">
        <v>100</v>
      </c>
      <c r="F2579">
        <v>100</v>
      </c>
      <c r="G2579">
        <v>100</v>
      </c>
      <c r="H2579">
        <v>60</v>
      </c>
      <c r="I2579">
        <v>60</v>
      </c>
      <c r="J2579">
        <v>60</v>
      </c>
      <c r="K2579">
        <v>60</v>
      </c>
      <c r="L2579">
        <v>60</v>
      </c>
      <c r="M2579">
        <v>60</v>
      </c>
      <c r="N2579">
        <v>60</v>
      </c>
      <c r="O2579">
        <v>70</v>
      </c>
      <c r="P2579">
        <v>60</v>
      </c>
      <c r="Q2579">
        <v>70</v>
      </c>
      <c r="R2579">
        <v>60</v>
      </c>
      <c r="S2579">
        <v>30</v>
      </c>
      <c r="T2579">
        <v>30</v>
      </c>
      <c r="U2579">
        <v>30</v>
      </c>
      <c r="V2579">
        <v>40</v>
      </c>
      <c r="W2579">
        <v>30</v>
      </c>
      <c r="X2579">
        <v>20</v>
      </c>
      <c r="Y2579" s="145">
        <v>20</v>
      </c>
      <c r="Z2579">
        <v>20</v>
      </c>
      <c r="AA2579">
        <v>30</v>
      </c>
    </row>
    <row r="2580" spans="1:27" x14ac:dyDescent="0.2">
      <c r="A2580" s="89">
        <f>VLOOKUP(C2580,TabellenBDFS!$B$4:$C$2717,2,FALSE)</f>
        <v>357</v>
      </c>
      <c r="B2580" t="str">
        <f t="shared" si="43"/>
        <v>3571</v>
      </c>
      <c r="C2580" t="s">
        <v>367</v>
      </c>
      <c r="D2580">
        <v>1</v>
      </c>
      <c r="E2580">
        <v>150</v>
      </c>
      <c r="F2580">
        <v>140</v>
      </c>
      <c r="G2580">
        <v>180</v>
      </c>
      <c r="H2580">
        <v>170</v>
      </c>
      <c r="I2580">
        <v>160</v>
      </c>
      <c r="J2580">
        <v>170</v>
      </c>
      <c r="K2580">
        <v>170</v>
      </c>
      <c r="L2580">
        <v>170</v>
      </c>
      <c r="M2580">
        <v>180</v>
      </c>
      <c r="N2580">
        <v>160</v>
      </c>
      <c r="O2580">
        <v>170</v>
      </c>
      <c r="P2580">
        <v>160</v>
      </c>
      <c r="Q2580">
        <v>180</v>
      </c>
      <c r="R2580">
        <v>180</v>
      </c>
      <c r="S2580">
        <v>180</v>
      </c>
      <c r="T2580">
        <v>170</v>
      </c>
      <c r="U2580">
        <v>160</v>
      </c>
      <c r="V2580">
        <v>170</v>
      </c>
      <c r="W2580">
        <v>170</v>
      </c>
      <c r="X2580">
        <v>180</v>
      </c>
      <c r="Y2580" s="145">
        <v>170</v>
      </c>
      <c r="Z2580">
        <v>180</v>
      </c>
      <c r="AA2580">
        <v>180</v>
      </c>
    </row>
    <row r="2581" spans="1:27" x14ac:dyDescent="0.2">
      <c r="A2581" s="89">
        <f>VLOOKUP(C2581,TabellenBDFS!$B$4:$C$2717,2,FALSE)</f>
        <v>357</v>
      </c>
      <c r="B2581" t="str">
        <f t="shared" si="43"/>
        <v>3572</v>
      </c>
      <c r="C2581" t="s">
        <v>367</v>
      </c>
      <c r="D2581">
        <v>2</v>
      </c>
      <c r="E2581">
        <v>10</v>
      </c>
      <c r="F2581">
        <v>10</v>
      </c>
      <c r="G2581">
        <v>20</v>
      </c>
      <c r="H2581">
        <v>20</v>
      </c>
      <c r="I2581">
        <v>10</v>
      </c>
      <c r="J2581">
        <v>10</v>
      </c>
      <c r="K2581">
        <v>10</v>
      </c>
      <c r="L2581">
        <v>10</v>
      </c>
      <c r="M2581">
        <v>10</v>
      </c>
      <c r="N2581">
        <v>10</v>
      </c>
      <c r="O2581">
        <v>10</v>
      </c>
      <c r="P2581">
        <v>10</v>
      </c>
      <c r="Q2581">
        <v>10</v>
      </c>
      <c r="R2581">
        <v>20</v>
      </c>
      <c r="S2581">
        <v>20</v>
      </c>
      <c r="T2581">
        <v>20</v>
      </c>
      <c r="U2581">
        <v>20</v>
      </c>
      <c r="V2581">
        <v>10</v>
      </c>
      <c r="W2581">
        <v>10</v>
      </c>
      <c r="X2581">
        <v>10</v>
      </c>
      <c r="Y2581" s="145">
        <v>10</v>
      </c>
      <c r="Z2581">
        <v>10</v>
      </c>
      <c r="AA2581">
        <v>10</v>
      </c>
    </row>
    <row r="2582" spans="1:27" x14ac:dyDescent="0.2">
      <c r="A2582" s="89">
        <f>VLOOKUP(C2582,TabellenBDFS!$B$4:$C$2717,2,FALSE)</f>
        <v>357</v>
      </c>
      <c r="B2582" t="str">
        <f t="shared" si="43"/>
        <v>3573</v>
      </c>
      <c r="C2582" t="s">
        <v>367</v>
      </c>
      <c r="D2582">
        <v>3</v>
      </c>
      <c r="E2582">
        <v>0</v>
      </c>
      <c r="F2582">
        <v>0</v>
      </c>
      <c r="G2582">
        <v>0</v>
      </c>
      <c r="H2582">
        <v>0</v>
      </c>
      <c r="I2582">
        <v>0</v>
      </c>
      <c r="J2582">
        <v>10</v>
      </c>
      <c r="K2582">
        <v>10</v>
      </c>
      <c r="L2582">
        <v>10</v>
      </c>
      <c r="M2582">
        <v>20</v>
      </c>
      <c r="N2582">
        <v>20</v>
      </c>
      <c r="O2582">
        <v>20</v>
      </c>
      <c r="P2582">
        <v>20</v>
      </c>
      <c r="Q2582">
        <v>20</v>
      </c>
      <c r="R2582">
        <v>30</v>
      </c>
      <c r="S2582">
        <v>30</v>
      </c>
      <c r="T2582">
        <v>30</v>
      </c>
      <c r="U2582">
        <v>30</v>
      </c>
      <c r="V2582">
        <v>40</v>
      </c>
      <c r="W2582">
        <v>40</v>
      </c>
      <c r="X2582">
        <v>40</v>
      </c>
      <c r="Y2582" s="145">
        <v>40</v>
      </c>
      <c r="Z2582">
        <v>30</v>
      </c>
      <c r="AA2582">
        <v>30</v>
      </c>
    </row>
    <row r="2583" spans="1:27" x14ac:dyDescent="0.2">
      <c r="A2583" s="89">
        <f>VLOOKUP(C2583,TabellenBDFS!$B$4:$C$2717,2,FALSE)</f>
        <v>357</v>
      </c>
      <c r="B2583" t="str">
        <f t="shared" si="43"/>
        <v>3574</v>
      </c>
      <c r="C2583" t="s">
        <v>367</v>
      </c>
      <c r="D2583">
        <v>4</v>
      </c>
      <c r="E2583">
        <v>0</v>
      </c>
      <c r="F2583">
        <v>0</v>
      </c>
      <c r="G2583">
        <v>0</v>
      </c>
      <c r="H2583">
        <v>0</v>
      </c>
      <c r="I2583">
        <v>0</v>
      </c>
      <c r="J2583">
        <v>0</v>
      </c>
      <c r="K2583">
        <v>0</v>
      </c>
      <c r="L2583">
        <v>0</v>
      </c>
      <c r="M2583">
        <v>0</v>
      </c>
      <c r="N2583">
        <v>0</v>
      </c>
      <c r="O2583">
        <v>10</v>
      </c>
      <c r="P2583">
        <v>10</v>
      </c>
      <c r="Q2583">
        <v>10</v>
      </c>
      <c r="R2583">
        <v>10</v>
      </c>
      <c r="S2583">
        <v>0</v>
      </c>
      <c r="T2583">
        <v>0</v>
      </c>
      <c r="U2583">
        <v>0</v>
      </c>
      <c r="V2583">
        <v>0</v>
      </c>
      <c r="W2583">
        <v>0</v>
      </c>
      <c r="X2583">
        <v>0</v>
      </c>
      <c r="Y2583" s="145">
        <v>0</v>
      </c>
      <c r="Z2583">
        <v>0</v>
      </c>
      <c r="AA2583">
        <v>0</v>
      </c>
    </row>
    <row r="2584" spans="1:27" x14ac:dyDescent="0.2">
      <c r="A2584" s="89">
        <f>VLOOKUP(C2584,TabellenBDFS!$B$4:$C$2717,2,FALSE)</f>
        <v>357</v>
      </c>
      <c r="B2584" t="str">
        <f t="shared" si="43"/>
        <v>3575</v>
      </c>
      <c r="C2584" t="s">
        <v>367</v>
      </c>
      <c r="D2584">
        <v>5</v>
      </c>
      <c r="E2584">
        <v>10</v>
      </c>
      <c r="F2584">
        <v>10</v>
      </c>
      <c r="G2584">
        <v>10</v>
      </c>
      <c r="H2584">
        <v>10</v>
      </c>
      <c r="I2584">
        <v>20</v>
      </c>
      <c r="J2584">
        <v>10</v>
      </c>
      <c r="K2584">
        <v>10</v>
      </c>
      <c r="L2584">
        <v>10</v>
      </c>
      <c r="M2584">
        <v>10</v>
      </c>
      <c r="N2584">
        <v>10</v>
      </c>
      <c r="O2584">
        <v>10</v>
      </c>
      <c r="P2584">
        <v>10</v>
      </c>
      <c r="Q2584">
        <v>10</v>
      </c>
      <c r="R2584">
        <v>10</v>
      </c>
      <c r="S2584">
        <v>10</v>
      </c>
      <c r="T2584">
        <v>10</v>
      </c>
      <c r="U2584">
        <v>10</v>
      </c>
      <c r="V2584">
        <v>10</v>
      </c>
      <c r="W2584">
        <v>10</v>
      </c>
      <c r="X2584">
        <v>10</v>
      </c>
      <c r="Y2584" s="145">
        <v>10</v>
      </c>
      <c r="Z2584">
        <v>10</v>
      </c>
      <c r="AA2584">
        <v>10</v>
      </c>
    </row>
    <row r="2585" spans="1:27" x14ac:dyDescent="0.2">
      <c r="A2585" s="89">
        <f>VLOOKUP(C2585,TabellenBDFS!$B$4:$C$2717,2,FALSE)</f>
        <v>357</v>
      </c>
      <c r="B2585" t="str">
        <f t="shared" si="43"/>
        <v>3576</v>
      </c>
      <c r="C2585" t="s">
        <v>367</v>
      </c>
      <c r="D2585">
        <v>6</v>
      </c>
      <c r="E2585">
        <v>70</v>
      </c>
      <c r="F2585">
        <v>70</v>
      </c>
      <c r="G2585">
        <v>80</v>
      </c>
      <c r="H2585">
        <v>90</v>
      </c>
      <c r="I2585">
        <v>100</v>
      </c>
      <c r="J2585">
        <v>100</v>
      </c>
      <c r="K2585">
        <v>90</v>
      </c>
      <c r="L2585">
        <v>90</v>
      </c>
      <c r="M2585">
        <v>90</v>
      </c>
      <c r="N2585">
        <v>80</v>
      </c>
      <c r="O2585">
        <v>80</v>
      </c>
      <c r="P2585">
        <v>70</v>
      </c>
      <c r="Q2585">
        <v>60</v>
      </c>
      <c r="R2585">
        <v>60</v>
      </c>
      <c r="S2585">
        <v>60</v>
      </c>
      <c r="T2585">
        <v>60</v>
      </c>
      <c r="U2585">
        <v>60</v>
      </c>
      <c r="V2585">
        <v>60</v>
      </c>
      <c r="W2585">
        <v>60</v>
      </c>
      <c r="X2585">
        <v>60</v>
      </c>
      <c r="Y2585" s="145">
        <v>70</v>
      </c>
      <c r="Z2585">
        <v>60</v>
      </c>
      <c r="AA2585">
        <v>70</v>
      </c>
    </row>
    <row r="2586" spans="1:27" x14ac:dyDescent="0.2">
      <c r="A2586" s="89">
        <f>VLOOKUP(C2586,TabellenBDFS!$B$4:$C$2717,2,FALSE)</f>
        <v>357</v>
      </c>
      <c r="B2586" t="str">
        <f t="shared" si="43"/>
        <v>3577</v>
      </c>
      <c r="C2586" t="s">
        <v>367</v>
      </c>
      <c r="D2586">
        <v>7</v>
      </c>
      <c r="E2586">
        <v>60</v>
      </c>
      <c r="F2586">
        <v>50</v>
      </c>
      <c r="G2586">
        <v>50</v>
      </c>
      <c r="H2586">
        <v>40</v>
      </c>
      <c r="I2586">
        <v>30</v>
      </c>
      <c r="J2586">
        <v>40</v>
      </c>
      <c r="K2586">
        <v>40</v>
      </c>
      <c r="L2586">
        <v>40</v>
      </c>
      <c r="M2586">
        <v>50</v>
      </c>
      <c r="N2586">
        <v>40</v>
      </c>
      <c r="O2586">
        <v>50</v>
      </c>
      <c r="P2586">
        <v>50</v>
      </c>
      <c r="Q2586">
        <v>70</v>
      </c>
      <c r="R2586">
        <v>60</v>
      </c>
      <c r="S2586">
        <v>60</v>
      </c>
      <c r="T2586">
        <v>50</v>
      </c>
      <c r="U2586">
        <v>50</v>
      </c>
      <c r="V2586">
        <v>50</v>
      </c>
      <c r="W2586">
        <v>50</v>
      </c>
      <c r="X2586">
        <v>60</v>
      </c>
      <c r="Y2586" s="145">
        <v>50</v>
      </c>
      <c r="Z2586">
        <v>60</v>
      </c>
      <c r="AA2586">
        <v>60</v>
      </c>
    </row>
    <row r="2587" spans="1:27" x14ac:dyDescent="0.2">
      <c r="A2587" s="89">
        <f>VLOOKUP(C2587,TabellenBDFS!$B$4:$C$2717,2,FALSE)</f>
        <v>358</v>
      </c>
      <c r="B2587" t="str">
        <f t="shared" si="43"/>
        <v>3581</v>
      </c>
      <c r="C2587" t="s">
        <v>368</v>
      </c>
      <c r="D2587">
        <v>1</v>
      </c>
      <c r="E2587">
        <v>130</v>
      </c>
      <c r="F2587">
        <v>140</v>
      </c>
      <c r="G2587">
        <v>140</v>
      </c>
      <c r="H2587">
        <v>160</v>
      </c>
      <c r="I2587">
        <v>170</v>
      </c>
      <c r="J2587">
        <v>160</v>
      </c>
      <c r="K2587">
        <v>170</v>
      </c>
      <c r="L2587">
        <v>190</v>
      </c>
      <c r="M2587">
        <v>200</v>
      </c>
      <c r="N2587">
        <v>200</v>
      </c>
      <c r="O2587">
        <v>210</v>
      </c>
      <c r="P2587">
        <v>220</v>
      </c>
      <c r="Q2587">
        <v>230</v>
      </c>
      <c r="R2587">
        <v>150</v>
      </c>
      <c r="S2587">
        <v>160</v>
      </c>
      <c r="T2587">
        <v>170</v>
      </c>
      <c r="U2587">
        <v>160</v>
      </c>
      <c r="V2587">
        <v>170</v>
      </c>
      <c r="W2587">
        <v>160</v>
      </c>
      <c r="X2587">
        <v>160</v>
      </c>
      <c r="Y2587" s="145">
        <v>160</v>
      </c>
      <c r="Z2587">
        <v>140</v>
      </c>
      <c r="AA2587">
        <v>140</v>
      </c>
    </row>
    <row r="2588" spans="1:27" x14ac:dyDescent="0.2">
      <c r="A2588" s="89">
        <f>VLOOKUP(C2588,TabellenBDFS!$B$4:$C$2717,2,FALSE)</f>
        <v>358</v>
      </c>
      <c r="B2588" t="str">
        <f t="shared" si="43"/>
        <v>3582</v>
      </c>
      <c r="C2588" t="s">
        <v>368</v>
      </c>
      <c r="D2588">
        <v>2</v>
      </c>
      <c r="E2588">
        <v>30</v>
      </c>
      <c r="F2588">
        <v>30</v>
      </c>
      <c r="G2588">
        <v>30</v>
      </c>
      <c r="H2588">
        <v>20</v>
      </c>
      <c r="I2588">
        <v>20</v>
      </c>
      <c r="J2588">
        <v>20</v>
      </c>
      <c r="K2588">
        <v>20</v>
      </c>
      <c r="L2588">
        <v>20</v>
      </c>
      <c r="M2588">
        <v>20</v>
      </c>
      <c r="N2588">
        <v>20</v>
      </c>
      <c r="O2588">
        <v>20</v>
      </c>
      <c r="P2588">
        <v>20</v>
      </c>
      <c r="Q2588">
        <v>20</v>
      </c>
      <c r="R2588">
        <v>10</v>
      </c>
      <c r="S2588">
        <v>10</v>
      </c>
      <c r="T2588">
        <v>10</v>
      </c>
      <c r="U2588">
        <v>10</v>
      </c>
      <c r="V2588">
        <v>10</v>
      </c>
      <c r="W2588">
        <v>10</v>
      </c>
      <c r="X2588">
        <v>10</v>
      </c>
      <c r="Y2588" s="145">
        <v>10</v>
      </c>
      <c r="Z2588">
        <v>10</v>
      </c>
      <c r="AA2588">
        <v>10</v>
      </c>
    </row>
    <row r="2589" spans="1:27" x14ac:dyDescent="0.2">
      <c r="A2589" s="89">
        <f>VLOOKUP(C2589,TabellenBDFS!$B$4:$C$2717,2,FALSE)</f>
        <v>358</v>
      </c>
      <c r="B2589" t="str">
        <f t="shared" si="43"/>
        <v>3583</v>
      </c>
      <c r="C2589" t="s">
        <v>368</v>
      </c>
      <c r="D2589">
        <v>3</v>
      </c>
      <c r="E2589">
        <v>0</v>
      </c>
      <c r="F2589">
        <v>0</v>
      </c>
      <c r="G2589">
        <v>0</v>
      </c>
      <c r="H2589">
        <v>10</v>
      </c>
      <c r="I2589">
        <v>10</v>
      </c>
      <c r="J2589">
        <v>10</v>
      </c>
      <c r="K2589">
        <v>10</v>
      </c>
      <c r="L2589">
        <v>20</v>
      </c>
      <c r="M2589">
        <v>20</v>
      </c>
      <c r="N2589">
        <v>20</v>
      </c>
      <c r="O2589">
        <v>20</v>
      </c>
      <c r="P2589">
        <v>20</v>
      </c>
      <c r="Q2589">
        <v>30</v>
      </c>
      <c r="R2589">
        <v>20</v>
      </c>
      <c r="S2589">
        <v>20</v>
      </c>
      <c r="T2589">
        <v>20</v>
      </c>
      <c r="U2589">
        <v>20</v>
      </c>
      <c r="V2589">
        <v>30</v>
      </c>
      <c r="W2589">
        <v>20</v>
      </c>
      <c r="X2589">
        <v>20</v>
      </c>
      <c r="Y2589" s="145">
        <v>20</v>
      </c>
      <c r="Z2589">
        <v>20</v>
      </c>
      <c r="AA2589">
        <v>20</v>
      </c>
    </row>
    <row r="2590" spans="1:27" x14ac:dyDescent="0.2">
      <c r="A2590" s="89">
        <f>VLOOKUP(C2590,TabellenBDFS!$B$4:$C$2717,2,FALSE)</f>
        <v>358</v>
      </c>
      <c r="B2590" t="str">
        <f t="shared" si="43"/>
        <v>3584</v>
      </c>
      <c r="C2590" t="s">
        <v>368</v>
      </c>
      <c r="D2590">
        <v>4</v>
      </c>
      <c r="E2590">
        <v>0</v>
      </c>
      <c r="F2590">
        <v>0</v>
      </c>
      <c r="G2590">
        <v>0</v>
      </c>
      <c r="H2590">
        <v>0</v>
      </c>
      <c r="I2590">
        <v>0</v>
      </c>
      <c r="J2590">
        <v>0</v>
      </c>
      <c r="K2590">
        <v>0</v>
      </c>
      <c r="L2590">
        <v>10</v>
      </c>
      <c r="M2590">
        <v>10</v>
      </c>
      <c r="N2590">
        <v>10</v>
      </c>
      <c r="O2590">
        <v>0</v>
      </c>
      <c r="P2590">
        <v>10</v>
      </c>
      <c r="Q2590">
        <v>10</v>
      </c>
      <c r="R2590">
        <v>10</v>
      </c>
      <c r="S2590">
        <v>10</v>
      </c>
      <c r="T2590">
        <v>10</v>
      </c>
      <c r="U2590">
        <v>0</v>
      </c>
      <c r="V2590">
        <v>0</v>
      </c>
      <c r="W2590">
        <v>10</v>
      </c>
      <c r="X2590">
        <v>0</v>
      </c>
      <c r="Y2590" s="145">
        <v>0</v>
      </c>
      <c r="Z2590">
        <v>0</v>
      </c>
      <c r="AA2590">
        <v>0</v>
      </c>
    </row>
    <row r="2591" spans="1:27" x14ac:dyDescent="0.2">
      <c r="A2591" s="89">
        <f>VLOOKUP(C2591,TabellenBDFS!$B$4:$C$2717,2,FALSE)</f>
        <v>358</v>
      </c>
      <c r="B2591" t="str">
        <f t="shared" si="43"/>
        <v>3585</v>
      </c>
      <c r="C2591" t="s">
        <v>368</v>
      </c>
      <c r="D2591">
        <v>5</v>
      </c>
      <c r="E2591">
        <v>10</v>
      </c>
      <c r="F2591">
        <v>10</v>
      </c>
      <c r="G2591">
        <v>10</v>
      </c>
      <c r="H2591">
        <v>10</v>
      </c>
      <c r="I2591">
        <v>10</v>
      </c>
      <c r="J2591">
        <v>10</v>
      </c>
      <c r="K2591">
        <v>10</v>
      </c>
      <c r="L2591">
        <v>10</v>
      </c>
      <c r="M2591">
        <v>10</v>
      </c>
      <c r="N2591">
        <v>10</v>
      </c>
      <c r="O2591">
        <v>10</v>
      </c>
      <c r="P2591">
        <v>10</v>
      </c>
      <c r="Q2591">
        <v>10</v>
      </c>
      <c r="R2591">
        <v>10</v>
      </c>
      <c r="S2591">
        <v>10</v>
      </c>
      <c r="T2591">
        <v>10</v>
      </c>
      <c r="U2591">
        <v>10</v>
      </c>
      <c r="V2591">
        <v>10</v>
      </c>
      <c r="W2591">
        <v>10</v>
      </c>
      <c r="X2591">
        <v>10</v>
      </c>
      <c r="Y2591" s="145">
        <v>10</v>
      </c>
      <c r="Z2591">
        <v>10</v>
      </c>
      <c r="AA2591">
        <v>10</v>
      </c>
    </row>
    <row r="2592" spans="1:27" x14ac:dyDescent="0.2">
      <c r="A2592" s="89">
        <f>VLOOKUP(C2592,TabellenBDFS!$B$4:$C$2717,2,FALSE)</f>
        <v>358</v>
      </c>
      <c r="B2592" t="str">
        <f t="shared" si="43"/>
        <v>3586</v>
      </c>
      <c r="C2592" t="s">
        <v>368</v>
      </c>
      <c r="D2592">
        <v>6</v>
      </c>
      <c r="E2592">
        <v>70</v>
      </c>
      <c r="F2592">
        <v>80</v>
      </c>
      <c r="G2592">
        <v>70</v>
      </c>
      <c r="H2592">
        <v>80</v>
      </c>
      <c r="I2592">
        <v>80</v>
      </c>
      <c r="J2592">
        <v>80</v>
      </c>
      <c r="K2592">
        <v>90</v>
      </c>
      <c r="L2592">
        <v>90</v>
      </c>
      <c r="M2592">
        <v>90</v>
      </c>
      <c r="N2592">
        <v>100</v>
      </c>
      <c r="O2592">
        <v>100</v>
      </c>
      <c r="P2592">
        <v>110</v>
      </c>
      <c r="Q2592">
        <v>110</v>
      </c>
      <c r="R2592">
        <v>80</v>
      </c>
      <c r="S2592">
        <v>80</v>
      </c>
      <c r="T2592">
        <v>80</v>
      </c>
      <c r="U2592">
        <v>80</v>
      </c>
      <c r="V2592">
        <v>70</v>
      </c>
      <c r="W2592">
        <v>70</v>
      </c>
      <c r="X2592">
        <v>70</v>
      </c>
      <c r="Y2592" s="145">
        <v>80</v>
      </c>
      <c r="Z2592">
        <v>60</v>
      </c>
      <c r="AA2592">
        <v>60</v>
      </c>
    </row>
    <row r="2593" spans="1:27" x14ac:dyDescent="0.2">
      <c r="A2593" s="89">
        <f>VLOOKUP(C2593,TabellenBDFS!$B$4:$C$2717,2,FALSE)</f>
        <v>358</v>
      </c>
      <c r="B2593" t="str">
        <f t="shared" si="43"/>
        <v>3587</v>
      </c>
      <c r="C2593" t="s">
        <v>368</v>
      </c>
      <c r="D2593">
        <v>7</v>
      </c>
      <c r="E2593">
        <v>30</v>
      </c>
      <c r="F2593">
        <v>30</v>
      </c>
      <c r="G2593">
        <v>30</v>
      </c>
      <c r="H2593">
        <v>40</v>
      </c>
      <c r="I2593">
        <v>40</v>
      </c>
      <c r="J2593">
        <v>40</v>
      </c>
      <c r="K2593">
        <v>50</v>
      </c>
      <c r="L2593">
        <v>50</v>
      </c>
      <c r="M2593">
        <v>60</v>
      </c>
      <c r="N2593">
        <v>60</v>
      </c>
      <c r="O2593">
        <v>60</v>
      </c>
      <c r="P2593">
        <v>60</v>
      </c>
      <c r="Q2593">
        <v>60</v>
      </c>
      <c r="R2593">
        <v>20</v>
      </c>
      <c r="S2593">
        <v>30</v>
      </c>
      <c r="T2593">
        <v>40</v>
      </c>
      <c r="U2593">
        <v>40</v>
      </c>
      <c r="V2593">
        <v>40</v>
      </c>
      <c r="W2593">
        <v>40</v>
      </c>
      <c r="X2593">
        <v>50</v>
      </c>
      <c r="Y2593" s="145">
        <v>50</v>
      </c>
      <c r="Z2593">
        <v>40</v>
      </c>
      <c r="AA2593">
        <v>40</v>
      </c>
    </row>
    <row r="2594" spans="1:27" x14ac:dyDescent="0.2">
      <c r="A2594" s="89">
        <f>VLOOKUP(C2594,TabellenBDFS!$B$4:$C$2717,2,FALSE)</f>
        <v>359</v>
      </c>
      <c r="B2594" t="str">
        <f t="shared" si="43"/>
        <v>3591</v>
      </c>
      <c r="C2594" t="s">
        <v>369</v>
      </c>
      <c r="D2594">
        <v>1</v>
      </c>
      <c r="E2594">
        <v>480</v>
      </c>
      <c r="F2594">
        <v>480</v>
      </c>
      <c r="G2594">
        <v>490</v>
      </c>
      <c r="H2594">
        <v>540</v>
      </c>
      <c r="I2594">
        <v>530</v>
      </c>
      <c r="J2594">
        <v>530</v>
      </c>
      <c r="K2594">
        <v>510</v>
      </c>
      <c r="L2594">
        <v>530</v>
      </c>
      <c r="M2594">
        <v>530</v>
      </c>
      <c r="N2594">
        <v>520</v>
      </c>
      <c r="O2594">
        <v>520</v>
      </c>
      <c r="P2594">
        <v>550</v>
      </c>
      <c r="Q2594">
        <v>550</v>
      </c>
      <c r="R2594">
        <v>530</v>
      </c>
      <c r="S2594">
        <v>540</v>
      </c>
      <c r="T2594">
        <v>530</v>
      </c>
      <c r="U2594">
        <v>520</v>
      </c>
      <c r="V2594">
        <v>510</v>
      </c>
      <c r="W2594">
        <v>490</v>
      </c>
      <c r="X2594">
        <v>500</v>
      </c>
      <c r="Y2594" s="145">
        <v>530</v>
      </c>
      <c r="Z2594">
        <v>530</v>
      </c>
      <c r="AA2594">
        <v>540</v>
      </c>
    </row>
    <row r="2595" spans="1:27" x14ac:dyDescent="0.2">
      <c r="A2595" s="89">
        <f>VLOOKUP(C2595,TabellenBDFS!$B$4:$C$2717,2,FALSE)</f>
        <v>359</v>
      </c>
      <c r="B2595" t="str">
        <f t="shared" si="43"/>
        <v>3592</v>
      </c>
      <c r="C2595" t="s">
        <v>369</v>
      </c>
      <c r="D2595">
        <v>2</v>
      </c>
      <c r="E2595">
        <v>80</v>
      </c>
      <c r="F2595">
        <v>80</v>
      </c>
      <c r="G2595">
        <v>90</v>
      </c>
      <c r="H2595">
        <v>100</v>
      </c>
      <c r="I2595">
        <v>90</v>
      </c>
      <c r="J2595">
        <v>90</v>
      </c>
      <c r="K2595">
        <v>80</v>
      </c>
      <c r="L2595">
        <v>80</v>
      </c>
      <c r="M2595">
        <v>80</v>
      </c>
      <c r="N2595">
        <v>80</v>
      </c>
      <c r="O2595">
        <v>70</v>
      </c>
      <c r="P2595">
        <v>70</v>
      </c>
      <c r="Q2595">
        <v>70</v>
      </c>
      <c r="R2595">
        <v>60</v>
      </c>
      <c r="S2595">
        <v>60</v>
      </c>
      <c r="T2595">
        <v>60</v>
      </c>
      <c r="U2595">
        <v>70</v>
      </c>
      <c r="V2595">
        <v>50</v>
      </c>
      <c r="W2595">
        <v>50</v>
      </c>
      <c r="X2595">
        <v>50</v>
      </c>
      <c r="Y2595" s="145">
        <v>50</v>
      </c>
      <c r="Z2595">
        <v>40</v>
      </c>
      <c r="AA2595">
        <v>40</v>
      </c>
    </row>
    <row r="2596" spans="1:27" x14ac:dyDescent="0.2">
      <c r="A2596" s="89">
        <f>VLOOKUP(C2596,TabellenBDFS!$B$4:$C$2717,2,FALSE)</f>
        <v>359</v>
      </c>
      <c r="B2596" t="str">
        <f t="shared" si="43"/>
        <v>3593</v>
      </c>
      <c r="C2596" t="s">
        <v>369</v>
      </c>
      <c r="D2596">
        <v>3</v>
      </c>
      <c r="E2596">
        <v>0</v>
      </c>
      <c r="F2596">
        <v>0</v>
      </c>
      <c r="G2596">
        <v>10</v>
      </c>
      <c r="H2596">
        <v>20</v>
      </c>
      <c r="I2596">
        <v>20</v>
      </c>
      <c r="J2596">
        <v>30</v>
      </c>
      <c r="K2596">
        <v>30</v>
      </c>
      <c r="L2596">
        <v>40</v>
      </c>
      <c r="M2596">
        <v>30</v>
      </c>
      <c r="N2596">
        <v>40</v>
      </c>
      <c r="O2596">
        <v>40</v>
      </c>
      <c r="P2596">
        <v>40</v>
      </c>
      <c r="Q2596">
        <v>40</v>
      </c>
      <c r="R2596">
        <v>40</v>
      </c>
      <c r="S2596">
        <v>50</v>
      </c>
      <c r="T2596">
        <v>50</v>
      </c>
      <c r="U2596">
        <v>50</v>
      </c>
      <c r="V2596">
        <v>70</v>
      </c>
      <c r="W2596">
        <v>60</v>
      </c>
      <c r="X2596">
        <v>70</v>
      </c>
      <c r="Y2596" s="145">
        <v>80</v>
      </c>
      <c r="Z2596">
        <v>80</v>
      </c>
      <c r="AA2596">
        <v>90</v>
      </c>
    </row>
    <row r="2597" spans="1:27" x14ac:dyDescent="0.2">
      <c r="A2597" s="89">
        <f>VLOOKUP(C2597,TabellenBDFS!$B$4:$C$2717,2,FALSE)</f>
        <v>359</v>
      </c>
      <c r="B2597" t="str">
        <f t="shared" si="43"/>
        <v>3594</v>
      </c>
      <c r="C2597" t="s">
        <v>369</v>
      </c>
      <c r="D2597">
        <v>4</v>
      </c>
      <c r="E2597">
        <v>0</v>
      </c>
      <c r="F2597">
        <v>0</v>
      </c>
      <c r="G2597">
        <v>0</v>
      </c>
      <c r="H2597">
        <v>0</v>
      </c>
      <c r="I2597">
        <v>0</v>
      </c>
      <c r="J2597">
        <v>0</v>
      </c>
      <c r="K2597">
        <v>0</v>
      </c>
      <c r="L2597">
        <v>20</v>
      </c>
      <c r="M2597">
        <v>20</v>
      </c>
      <c r="N2597">
        <v>20</v>
      </c>
      <c r="O2597">
        <v>20</v>
      </c>
      <c r="P2597">
        <v>30</v>
      </c>
      <c r="Q2597">
        <v>20</v>
      </c>
      <c r="R2597">
        <v>20</v>
      </c>
      <c r="S2597">
        <v>20</v>
      </c>
      <c r="T2597">
        <v>20</v>
      </c>
      <c r="U2597">
        <v>20</v>
      </c>
      <c r="V2597">
        <v>20</v>
      </c>
      <c r="W2597">
        <v>20</v>
      </c>
      <c r="X2597">
        <v>20</v>
      </c>
      <c r="Y2597" s="145">
        <v>20</v>
      </c>
      <c r="Z2597">
        <v>20</v>
      </c>
      <c r="AA2597">
        <v>30</v>
      </c>
    </row>
    <row r="2598" spans="1:27" x14ac:dyDescent="0.2">
      <c r="A2598" s="89">
        <f>VLOOKUP(C2598,TabellenBDFS!$B$4:$C$2717,2,FALSE)</f>
        <v>359</v>
      </c>
      <c r="B2598" t="str">
        <f t="shared" si="43"/>
        <v>3595</v>
      </c>
      <c r="C2598" t="s">
        <v>369</v>
      </c>
      <c r="D2598">
        <v>5</v>
      </c>
      <c r="E2598">
        <v>10</v>
      </c>
      <c r="F2598">
        <v>10</v>
      </c>
      <c r="G2598">
        <v>20</v>
      </c>
      <c r="H2598">
        <v>20</v>
      </c>
      <c r="I2598">
        <v>20</v>
      </c>
      <c r="J2598">
        <v>20</v>
      </c>
      <c r="K2598">
        <v>20</v>
      </c>
      <c r="L2598">
        <v>20</v>
      </c>
      <c r="M2598">
        <v>30</v>
      </c>
      <c r="N2598">
        <v>30</v>
      </c>
      <c r="O2598">
        <v>30</v>
      </c>
      <c r="P2598">
        <v>30</v>
      </c>
      <c r="Q2598">
        <v>30</v>
      </c>
      <c r="R2598">
        <v>30</v>
      </c>
      <c r="S2598">
        <v>30</v>
      </c>
      <c r="T2598">
        <v>30</v>
      </c>
      <c r="U2598">
        <v>30</v>
      </c>
      <c r="V2598">
        <v>30</v>
      </c>
      <c r="W2598">
        <v>30</v>
      </c>
      <c r="X2598">
        <v>30</v>
      </c>
      <c r="Y2598" s="145">
        <v>30</v>
      </c>
      <c r="Z2598">
        <v>30</v>
      </c>
      <c r="AA2598">
        <v>30</v>
      </c>
    </row>
    <row r="2599" spans="1:27" x14ac:dyDescent="0.2">
      <c r="A2599" s="89">
        <f>VLOOKUP(C2599,TabellenBDFS!$B$4:$C$2717,2,FALSE)</f>
        <v>359</v>
      </c>
      <c r="B2599" t="str">
        <f t="shared" si="43"/>
        <v>3596</v>
      </c>
      <c r="C2599" t="s">
        <v>369</v>
      </c>
      <c r="D2599">
        <v>6</v>
      </c>
      <c r="E2599">
        <v>220</v>
      </c>
      <c r="F2599">
        <v>220</v>
      </c>
      <c r="G2599">
        <v>210</v>
      </c>
      <c r="H2599">
        <v>220</v>
      </c>
      <c r="I2599">
        <v>210</v>
      </c>
      <c r="J2599">
        <v>200</v>
      </c>
      <c r="K2599">
        <v>200</v>
      </c>
      <c r="L2599">
        <v>200</v>
      </c>
      <c r="M2599">
        <v>200</v>
      </c>
      <c r="N2599">
        <v>200</v>
      </c>
      <c r="O2599">
        <v>200</v>
      </c>
      <c r="P2599">
        <v>210</v>
      </c>
      <c r="Q2599">
        <v>220</v>
      </c>
      <c r="R2599">
        <v>220</v>
      </c>
      <c r="S2599">
        <v>220</v>
      </c>
      <c r="T2599">
        <v>210</v>
      </c>
      <c r="U2599">
        <v>210</v>
      </c>
      <c r="V2599">
        <v>210</v>
      </c>
      <c r="W2599">
        <v>200</v>
      </c>
      <c r="X2599">
        <v>210</v>
      </c>
      <c r="Y2599" s="145">
        <v>220</v>
      </c>
      <c r="Z2599">
        <v>220</v>
      </c>
      <c r="AA2599">
        <v>210</v>
      </c>
    </row>
    <row r="2600" spans="1:27" x14ac:dyDescent="0.2">
      <c r="A2600" s="89">
        <f>VLOOKUP(C2600,TabellenBDFS!$B$4:$C$2717,2,FALSE)</f>
        <v>359</v>
      </c>
      <c r="B2600" t="str">
        <f t="shared" si="43"/>
        <v>3597</v>
      </c>
      <c r="C2600" t="s">
        <v>369</v>
      </c>
      <c r="D2600">
        <v>7</v>
      </c>
      <c r="E2600">
        <v>170</v>
      </c>
      <c r="F2600">
        <v>170</v>
      </c>
      <c r="G2600">
        <v>170</v>
      </c>
      <c r="H2600">
        <v>180</v>
      </c>
      <c r="I2600">
        <v>180</v>
      </c>
      <c r="J2600">
        <v>180</v>
      </c>
      <c r="K2600">
        <v>170</v>
      </c>
      <c r="L2600">
        <v>170</v>
      </c>
      <c r="M2600">
        <v>170</v>
      </c>
      <c r="N2600">
        <v>160</v>
      </c>
      <c r="O2600">
        <v>160</v>
      </c>
      <c r="P2600">
        <v>180</v>
      </c>
      <c r="Q2600">
        <v>170</v>
      </c>
      <c r="R2600">
        <v>160</v>
      </c>
      <c r="S2600">
        <v>160</v>
      </c>
      <c r="T2600">
        <v>150</v>
      </c>
      <c r="U2600">
        <v>150</v>
      </c>
      <c r="V2600">
        <v>150</v>
      </c>
      <c r="W2600">
        <v>140</v>
      </c>
      <c r="X2600">
        <v>140</v>
      </c>
      <c r="Y2600" s="145">
        <v>140</v>
      </c>
      <c r="Z2600">
        <v>140</v>
      </c>
      <c r="AA2600">
        <v>140</v>
      </c>
    </row>
    <row r="2601" spans="1:27" x14ac:dyDescent="0.2">
      <c r="A2601" s="89">
        <f>VLOOKUP(C2601,TabellenBDFS!$B$4:$C$2717,2,FALSE)</f>
        <v>360</v>
      </c>
      <c r="B2601" t="str">
        <f t="shared" si="43"/>
        <v>3601</v>
      </c>
      <c r="C2601" t="s">
        <v>370</v>
      </c>
      <c r="D2601">
        <v>1</v>
      </c>
      <c r="E2601">
        <v>200</v>
      </c>
      <c r="F2601">
        <v>200</v>
      </c>
      <c r="G2601">
        <v>210</v>
      </c>
      <c r="H2601">
        <v>240</v>
      </c>
      <c r="I2601">
        <v>270</v>
      </c>
      <c r="J2601">
        <v>260</v>
      </c>
      <c r="K2601">
        <v>260</v>
      </c>
      <c r="L2601">
        <v>260</v>
      </c>
      <c r="M2601">
        <v>230</v>
      </c>
      <c r="N2601">
        <v>250</v>
      </c>
      <c r="O2601">
        <v>230</v>
      </c>
      <c r="P2601">
        <v>230</v>
      </c>
      <c r="Q2601">
        <v>240</v>
      </c>
      <c r="R2601">
        <v>250</v>
      </c>
      <c r="S2601">
        <v>260</v>
      </c>
      <c r="T2601">
        <v>270</v>
      </c>
      <c r="U2601">
        <v>290</v>
      </c>
      <c r="V2601">
        <v>290</v>
      </c>
      <c r="W2601">
        <v>300</v>
      </c>
      <c r="X2601">
        <v>300</v>
      </c>
      <c r="Y2601" s="145">
        <v>300</v>
      </c>
      <c r="Z2601">
        <v>290</v>
      </c>
      <c r="AA2601">
        <v>280</v>
      </c>
    </row>
    <row r="2602" spans="1:27" x14ac:dyDescent="0.2">
      <c r="A2602" s="89">
        <f>VLOOKUP(C2602,TabellenBDFS!$B$4:$C$2717,2,FALSE)</f>
        <v>360</v>
      </c>
      <c r="B2602" t="str">
        <f t="shared" si="43"/>
        <v>3602</v>
      </c>
      <c r="C2602" t="s">
        <v>370</v>
      </c>
      <c r="D2602">
        <v>2</v>
      </c>
      <c r="E2602">
        <v>40</v>
      </c>
      <c r="F2602">
        <v>40</v>
      </c>
      <c r="G2602">
        <v>40</v>
      </c>
      <c r="H2602">
        <v>50</v>
      </c>
      <c r="I2602">
        <v>50</v>
      </c>
      <c r="J2602">
        <v>50</v>
      </c>
      <c r="K2602">
        <v>50</v>
      </c>
      <c r="L2602">
        <v>40</v>
      </c>
      <c r="M2602">
        <v>40</v>
      </c>
      <c r="N2602">
        <v>40</v>
      </c>
      <c r="O2602">
        <v>30</v>
      </c>
      <c r="P2602">
        <v>30</v>
      </c>
      <c r="Q2602">
        <v>30</v>
      </c>
      <c r="R2602">
        <v>20</v>
      </c>
      <c r="S2602">
        <v>20</v>
      </c>
      <c r="T2602">
        <v>20</v>
      </c>
      <c r="U2602">
        <v>20</v>
      </c>
      <c r="V2602">
        <v>20</v>
      </c>
      <c r="W2602">
        <v>20</v>
      </c>
      <c r="X2602">
        <v>20</v>
      </c>
      <c r="Y2602" s="145">
        <v>20</v>
      </c>
      <c r="Z2602">
        <v>20</v>
      </c>
      <c r="AA2602">
        <v>10</v>
      </c>
    </row>
    <row r="2603" spans="1:27" x14ac:dyDescent="0.2">
      <c r="A2603" s="89">
        <f>VLOOKUP(C2603,TabellenBDFS!$B$4:$C$2717,2,FALSE)</f>
        <v>360</v>
      </c>
      <c r="B2603" t="str">
        <f t="shared" si="43"/>
        <v>3603</v>
      </c>
      <c r="C2603" t="s">
        <v>370</v>
      </c>
      <c r="D2603">
        <v>3</v>
      </c>
      <c r="E2603">
        <v>0</v>
      </c>
      <c r="F2603">
        <v>0</v>
      </c>
      <c r="G2603">
        <v>10</v>
      </c>
      <c r="H2603">
        <v>10</v>
      </c>
      <c r="I2603">
        <v>10</v>
      </c>
      <c r="J2603">
        <v>10</v>
      </c>
      <c r="K2603">
        <v>10</v>
      </c>
      <c r="L2603">
        <v>20</v>
      </c>
      <c r="M2603">
        <v>20</v>
      </c>
      <c r="N2603">
        <v>30</v>
      </c>
      <c r="O2603">
        <v>30</v>
      </c>
      <c r="P2603">
        <v>20</v>
      </c>
      <c r="Q2603">
        <v>30</v>
      </c>
      <c r="R2603">
        <v>30</v>
      </c>
      <c r="S2603">
        <v>40</v>
      </c>
      <c r="T2603">
        <v>30</v>
      </c>
      <c r="U2603">
        <v>30</v>
      </c>
      <c r="V2603">
        <v>30</v>
      </c>
      <c r="W2603">
        <v>30</v>
      </c>
      <c r="X2603">
        <v>40</v>
      </c>
      <c r="Y2603" s="145">
        <v>40</v>
      </c>
      <c r="Z2603">
        <v>40</v>
      </c>
      <c r="AA2603">
        <v>40</v>
      </c>
    </row>
    <row r="2604" spans="1:27" x14ac:dyDescent="0.2">
      <c r="A2604" s="89">
        <f>VLOOKUP(C2604,TabellenBDFS!$B$4:$C$2717,2,FALSE)</f>
        <v>360</v>
      </c>
      <c r="B2604" t="str">
        <f t="shared" si="43"/>
        <v>3604</v>
      </c>
      <c r="C2604" t="s">
        <v>370</v>
      </c>
      <c r="D2604">
        <v>4</v>
      </c>
      <c r="E2604">
        <v>0</v>
      </c>
      <c r="F2604">
        <v>0</v>
      </c>
      <c r="G2604">
        <v>0</v>
      </c>
      <c r="H2604">
        <v>0</v>
      </c>
      <c r="I2604">
        <v>0</v>
      </c>
      <c r="J2604">
        <v>0</v>
      </c>
      <c r="K2604">
        <v>0</v>
      </c>
      <c r="L2604">
        <v>10</v>
      </c>
      <c r="M2604">
        <v>10</v>
      </c>
      <c r="N2604">
        <v>10</v>
      </c>
      <c r="O2604">
        <v>0</v>
      </c>
      <c r="P2604">
        <v>10</v>
      </c>
      <c r="Q2604">
        <v>10</v>
      </c>
      <c r="R2604">
        <v>10</v>
      </c>
      <c r="S2604">
        <v>10</v>
      </c>
      <c r="T2604">
        <v>10</v>
      </c>
      <c r="U2604">
        <v>10</v>
      </c>
      <c r="V2604">
        <v>10</v>
      </c>
      <c r="W2604">
        <v>10</v>
      </c>
      <c r="X2604">
        <v>10</v>
      </c>
      <c r="Y2604" s="145">
        <v>0</v>
      </c>
      <c r="Z2604">
        <v>10</v>
      </c>
      <c r="AA2604">
        <v>10</v>
      </c>
    </row>
    <row r="2605" spans="1:27" x14ac:dyDescent="0.2">
      <c r="A2605" s="89">
        <f>VLOOKUP(C2605,TabellenBDFS!$B$4:$C$2717,2,FALSE)</f>
        <v>360</v>
      </c>
      <c r="B2605" t="str">
        <f t="shared" si="43"/>
        <v>3605</v>
      </c>
      <c r="C2605" t="s">
        <v>370</v>
      </c>
      <c r="D2605">
        <v>5</v>
      </c>
      <c r="E2605">
        <v>10</v>
      </c>
      <c r="F2605">
        <v>10</v>
      </c>
      <c r="G2605">
        <v>20</v>
      </c>
      <c r="H2605">
        <v>30</v>
      </c>
      <c r="I2605">
        <v>30</v>
      </c>
      <c r="J2605">
        <v>30</v>
      </c>
      <c r="K2605">
        <v>30</v>
      </c>
      <c r="L2605">
        <v>30</v>
      </c>
      <c r="M2605">
        <v>30</v>
      </c>
      <c r="N2605">
        <v>30</v>
      </c>
      <c r="O2605">
        <v>30</v>
      </c>
      <c r="P2605">
        <v>30</v>
      </c>
      <c r="Q2605">
        <v>30</v>
      </c>
      <c r="R2605">
        <v>30</v>
      </c>
      <c r="S2605">
        <v>30</v>
      </c>
      <c r="T2605">
        <v>20</v>
      </c>
      <c r="U2605">
        <v>20</v>
      </c>
      <c r="V2605">
        <v>20</v>
      </c>
      <c r="W2605">
        <v>20</v>
      </c>
      <c r="X2605">
        <v>20</v>
      </c>
      <c r="Y2605" s="145">
        <v>20</v>
      </c>
      <c r="Z2605">
        <v>20</v>
      </c>
      <c r="AA2605">
        <v>20</v>
      </c>
    </row>
    <row r="2606" spans="1:27" x14ac:dyDescent="0.2">
      <c r="A2606" s="89">
        <f>VLOOKUP(C2606,TabellenBDFS!$B$4:$C$2717,2,FALSE)</f>
        <v>360</v>
      </c>
      <c r="B2606" t="str">
        <f t="shared" si="43"/>
        <v>3606</v>
      </c>
      <c r="C2606" t="s">
        <v>370</v>
      </c>
      <c r="D2606">
        <v>6</v>
      </c>
      <c r="E2606">
        <v>90</v>
      </c>
      <c r="F2606">
        <v>90</v>
      </c>
      <c r="G2606">
        <v>80</v>
      </c>
      <c r="H2606">
        <v>90</v>
      </c>
      <c r="I2606">
        <v>100</v>
      </c>
      <c r="J2606">
        <v>100</v>
      </c>
      <c r="K2606">
        <v>100</v>
      </c>
      <c r="L2606">
        <v>90</v>
      </c>
      <c r="M2606">
        <v>90</v>
      </c>
      <c r="N2606">
        <v>90</v>
      </c>
      <c r="O2606">
        <v>90</v>
      </c>
      <c r="P2606">
        <v>90</v>
      </c>
      <c r="Q2606">
        <v>90</v>
      </c>
      <c r="R2606">
        <v>110</v>
      </c>
      <c r="S2606">
        <v>120</v>
      </c>
      <c r="T2606">
        <v>150</v>
      </c>
      <c r="U2606">
        <v>170</v>
      </c>
      <c r="V2606">
        <v>170</v>
      </c>
      <c r="W2606">
        <v>180</v>
      </c>
      <c r="X2606">
        <v>180</v>
      </c>
      <c r="Y2606" s="145">
        <v>170</v>
      </c>
      <c r="Z2606">
        <v>160</v>
      </c>
      <c r="AA2606">
        <v>150</v>
      </c>
    </row>
    <row r="2607" spans="1:27" x14ac:dyDescent="0.2">
      <c r="A2607" s="89">
        <f>VLOOKUP(C2607,TabellenBDFS!$B$4:$C$2717,2,FALSE)</f>
        <v>360</v>
      </c>
      <c r="B2607" t="str">
        <f t="shared" si="43"/>
        <v>3607</v>
      </c>
      <c r="C2607" t="s">
        <v>370</v>
      </c>
      <c r="D2607">
        <v>7</v>
      </c>
      <c r="E2607">
        <v>50</v>
      </c>
      <c r="F2607">
        <v>60</v>
      </c>
      <c r="G2607">
        <v>60</v>
      </c>
      <c r="H2607">
        <v>60</v>
      </c>
      <c r="I2607">
        <v>80</v>
      </c>
      <c r="J2607">
        <v>70</v>
      </c>
      <c r="K2607">
        <v>70</v>
      </c>
      <c r="L2607">
        <v>70</v>
      </c>
      <c r="M2607">
        <v>50</v>
      </c>
      <c r="N2607">
        <v>60</v>
      </c>
      <c r="O2607">
        <v>60</v>
      </c>
      <c r="P2607">
        <v>60</v>
      </c>
      <c r="Q2607">
        <v>60</v>
      </c>
      <c r="R2607">
        <v>50</v>
      </c>
      <c r="S2607">
        <v>50</v>
      </c>
      <c r="T2607">
        <v>40</v>
      </c>
      <c r="U2607">
        <v>40</v>
      </c>
      <c r="V2607">
        <v>40</v>
      </c>
      <c r="W2607">
        <v>40</v>
      </c>
      <c r="X2607">
        <v>40</v>
      </c>
      <c r="Y2607" s="145">
        <v>50</v>
      </c>
      <c r="Z2607">
        <v>50</v>
      </c>
      <c r="AA2607">
        <v>50</v>
      </c>
    </row>
    <row r="2608" spans="1:27" x14ac:dyDescent="0.2">
      <c r="A2608" s="89">
        <f>VLOOKUP(C2608,TabellenBDFS!$B$4:$C$2717,2,FALSE)</f>
        <v>361</v>
      </c>
      <c r="B2608" t="str">
        <f t="shared" si="43"/>
        <v>3611</v>
      </c>
      <c r="C2608" t="s">
        <v>371</v>
      </c>
      <c r="D2608">
        <v>1</v>
      </c>
      <c r="E2608">
        <v>260</v>
      </c>
      <c r="F2608">
        <v>270</v>
      </c>
      <c r="G2608">
        <v>320</v>
      </c>
      <c r="H2608">
        <v>350</v>
      </c>
      <c r="I2608">
        <v>360</v>
      </c>
      <c r="J2608">
        <v>360</v>
      </c>
      <c r="K2608">
        <v>360</v>
      </c>
      <c r="L2608">
        <v>370</v>
      </c>
      <c r="M2608">
        <v>370</v>
      </c>
      <c r="N2608">
        <v>390</v>
      </c>
      <c r="O2608">
        <v>420</v>
      </c>
      <c r="P2608">
        <v>450</v>
      </c>
      <c r="Q2608">
        <v>390</v>
      </c>
      <c r="R2608">
        <v>430</v>
      </c>
      <c r="S2608">
        <v>440</v>
      </c>
      <c r="T2608">
        <v>520</v>
      </c>
      <c r="U2608">
        <v>500</v>
      </c>
      <c r="V2608">
        <v>480</v>
      </c>
      <c r="W2608">
        <v>510</v>
      </c>
      <c r="X2608">
        <v>500</v>
      </c>
      <c r="Y2608" s="145">
        <v>540</v>
      </c>
      <c r="Z2608">
        <v>570</v>
      </c>
      <c r="AA2608">
        <v>570</v>
      </c>
    </row>
    <row r="2609" spans="1:27" x14ac:dyDescent="0.2">
      <c r="A2609" s="89">
        <f>VLOOKUP(C2609,TabellenBDFS!$B$4:$C$2717,2,FALSE)</f>
        <v>361</v>
      </c>
      <c r="B2609" t="str">
        <f t="shared" si="43"/>
        <v>3612</v>
      </c>
      <c r="C2609" t="s">
        <v>371</v>
      </c>
      <c r="D2609">
        <v>2</v>
      </c>
      <c r="E2609">
        <v>30</v>
      </c>
      <c r="F2609">
        <v>50</v>
      </c>
      <c r="G2609">
        <v>50</v>
      </c>
      <c r="H2609">
        <v>60</v>
      </c>
      <c r="I2609">
        <v>50</v>
      </c>
      <c r="J2609">
        <v>50</v>
      </c>
      <c r="K2609">
        <v>50</v>
      </c>
      <c r="L2609">
        <v>50</v>
      </c>
      <c r="M2609">
        <v>40</v>
      </c>
      <c r="N2609">
        <v>40</v>
      </c>
      <c r="O2609">
        <v>40</v>
      </c>
      <c r="P2609">
        <v>40</v>
      </c>
      <c r="Q2609">
        <v>40</v>
      </c>
      <c r="R2609">
        <v>40</v>
      </c>
      <c r="S2609">
        <v>40</v>
      </c>
      <c r="T2609">
        <v>40</v>
      </c>
      <c r="U2609">
        <v>30</v>
      </c>
      <c r="V2609">
        <v>30</v>
      </c>
      <c r="W2609">
        <v>30</v>
      </c>
      <c r="X2609">
        <v>30</v>
      </c>
      <c r="Y2609" s="145">
        <v>30</v>
      </c>
      <c r="Z2609">
        <v>30</v>
      </c>
      <c r="AA2609">
        <v>30</v>
      </c>
    </row>
    <row r="2610" spans="1:27" x14ac:dyDescent="0.2">
      <c r="A2610" s="89">
        <f>VLOOKUP(C2610,TabellenBDFS!$B$4:$C$2717,2,FALSE)</f>
        <v>361</v>
      </c>
      <c r="B2610" t="str">
        <f t="shared" si="43"/>
        <v>3613</v>
      </c>
      <c r="C2610" t="s">
        <v>371</v>
      </c>
      <c r="D2610">
        <v>3</v>
      </c>
      <c r="E2610">
        <v>0</v>
      </c>
      <c r="F2610">
        <v>10</v>
      </c>
      <c r="G2610">
        <v>10</v>
      </c>
      <c r="H2610">
        <v>20</v>
      </c>
      <c r="I2610">
        <v>20</v>
      </c>
      <c r="J2610">
        <v>20</v>
      </c>
      <c r="K2610">
        <v>20</v>
      </c>
      <c r="L2610">
        <v>20</v>
      </c>
      <c r="M2610">
        <v>20</v>
      </c>
      <c r="N2610">
        <v>20</v>
      </c>
      <c r="O2610">
        <v>40</v>
      </c>
      <c r="P2610">
        <v>40</v>
      </c>
      <c r="Q2610">
        <v>30</v>
      </c>
      <c r="R2610">
        <v>50</v>
      </c>
      <c r="S2610">
        <v>60</v>
      </c>
      <c r="T2610">
        <v>60</v>
      </c>
      <c r="U2610">
        <v>70</v>
      </c>
      <c r="V2610">
        <v>60</v>
      </c>
      <c r="W2610">
        <v>70</v>
      </c>
      <c r="X2610">
        <v>70</v>
      </c>
      <c r="Y2610" s="145">
        <v>80</v>
      </c>
      <c r="Z2610">
        <v>100</v>
      </c>
      <c r="AA2610">
        <v>100</v>
      </c>
    </row>
    <row r="2611" spans="1:27" x14ac:dyDescent="0.2">
      <c r="A2611" s="89">
        <f>VLOOKUP(C2611,TabellenBDFS!$B$4:$C$2717,2,FALSE)</f>
        <v>361</v>
      </c>
      <c r="B2611" t="str">
        <f t="shared" si="43"/>
        <v>3614</v>
      </c>
      <c r="C2611" t="s">
        <v>371</v>
      </c>
      <c r="D2611">
        <v>4</v>
      </c>
      <c r="E2611">
        <v>0</v>
      </c>
      <c r="F2611">
        <v>0</v>
      </c>
      <c r="G2611">
        <v>0</v>
      </c>
      <c r="H2611">
        <v>0</v>
      </c>
      <c r="I2611">
        <v>10</v>
      </c>
      <c r="J2611">
        <v>0</v>
      </c>
      <c r="K2611">
        <v>0</v>
      </c>
      <c r="L2611">
        <v>0</v>
      </c>
      <c r="M2611">
        <v>0</v>
      </c>
      <c r="N2611">
        <v>0</v>
      </c>
      <c r="O2611">
        <v>0</v>
      </c>
      <c r="P2611">
        <v>10</v>
      </c>
      <c r="Q2611">
        <v>10</v>
      </c>
      <c r="R2611">
        <v>10</v>
      </c>
      <c r="S2611">
        <v>10</v>
      </c>
      <c r="T2611">
        <v>20</v>
      </c>
      <c r="U2611">
        <v>20</v>
      </c>
      <c r="V2611">
        <v>20</v>
      </c>
      <c r="W2611">
        <v>20</v>
      </c>
      <c r="X2611">
        <v>20</v>
      </c>
      <c r="Y2611" s="145">
        <v>20</v>
      </c>
      <c r="Z2611">
        <v>20</v>
      </c>
      <c r="AA2611">
        <v>20</v>
      </c>
    </row>
    <row r="2612" spans="1:27" x14ac:dyDescent="0.2">
      <c r="A2612" s="89">
        <f>VLOOKUP(C2612,TabellenBDFS!$B$4:$C$2717,2,FALSE)</f>
        <v>361</v>
      </c>
      <c r="B2612" t="str">
        <f t="shared" si="43"/>
        <v>3615</v>
      </c>
      <c r="C2612" t="s">
        <v>371</v>
      </c>
      <c r="D2612">
        <v>5</v>
      </c>
      <c r="E2612">
        <v>0</v>
      </c>
      <c r="F2612">
        <v>0</v>
      </c>
      <c r="G2612">
        <v>0</v>
      </c>
      <c r="H2612">
        <v>0</v>
      </c>
      <c r="I2612">
        <v>0</v>
      </c>
      <c r="J2612">
        <v>0</v>
      </c>
      <c r="K2612">
        <v>0</v>
      </c>
      <c r="L2612">
        <v>0</v>
      </c>
      <c r="M2612">
        <v>0</v>
      </c>
      <c r="N2612">
        <v>0</v>
      </c>
      <c r="O2612">
        <v>0</v>
      </c>
      <c r="P2612">
        <v>0</v>
      </c>
      <c r="Q2612">
        <v>0</v>
      </c>
      <c r="R2612">
        <v>0</v>
      </c>
      <c r="S2612">
        <v>0</v>
      </c>
      <c r="T2612">
        <v>0</v>
      </c>
      <c r="U2612">
        <v>0</v>
      </c>
      <c r="V2612">
        <v>0</v>
      </c>
      <c r="W2612">
        <v>0</v>
      </c>
      <c r="X2612">
        <v>0</v>
      </c>
      <c r="Y2612" s="145">
        <v>0</v>
      </c>
      <c r="Z2612">
        <v>0</v>
      </c>
      <c r="AA2612">
        <v>0</v>
      </c>
    </row>
    <row r="2613" spans="1:27" x14ac:dyDescent="0.2">
      <c r="A2613" s="89">
        <f>VLOOKUP(C2613,TabellenBDFS!$B$4:$C$2717,2,FALSE)</f>
        <v>361</v>
      </c>
      <c r="B2613" t="str">
        <f t="shared" si="43"/>
        <v>3616</v>
      </c>
      <c r="C2613" t="s">
        <v>371</v>
      </c>
      <c r="D2613">
        <v>6</v>
      </c>
      <c r="E2613">
        <v>80</v>
      </c>
      <c r="F2613">
        <v>90</v>
      </c>
      <c r="G2613">
        <v>100</v>
      </c>
      <c r="H2613">
        <v>110</v>
      </c>
      <c r="I2613">
        <v>120</v>
      </c>
      <c r="J2613">
        <v>120</v>
      </c>
      <c r="K2613">
        <v>130</v>
      </c>
      <c r="L2613">
        <v>140</v>
      </c>
      <c r="M2613">
        <v>120</v>
      </c>
      <c r="N2613">
        <v>130</v>
      </c>
      <c r="O2613">
        <v>120</v>
      </c>
      <c r="P2613">
        <v>140</v>
      </c>
      <c r="Q2613">
        <v>120</v>
      </c>
      <c r="R2613">
        <v>140</v>
      </c>
      <c r="S2613">
        <v>150</v>
      </c>
      <c r="T2613">
        <v>190</v>
      </c>
      <c r="U2613">
        <v>200</v>
      </c>
      <c r="V2613">
        <v>220</v>
      </c>
      <c r="W2613">
        <v>230</v>
      </c>
      <c r="X2613">
        <v>230</v>
      </c>
      <c r="Y2613" s="145">
        <v>240</v>
      </c>
      <c r="Z2613">
        <v>250</v>
      </c>
      <c r="AA2613">
        <v>250</v>
      </c>
    </row>
    <row r="2614" spans="1:27" x14ac:dyDescent="0.2">
      <c r="A2614" s="89">
        <f>VLOOKUP(C2614,TabellenBDFS!$B$4:$C$2717,2,FALSE)</f>
        <v>361</v>
      </c>
      <c r="B2614" t="str">
        <f t="shared" si="43"/>
        <v>3617</v>
      </c>
      <c r="C2614" t="s">
        <v>371</v>
      </c>
      <c r="D2614">
        <v>7</v>
      </c>
      <c r="E2614">
        <v>150</v>
      </c>
      <c r="F2614">
        <v>130</v>
      </c>
      <c r="G2614">
        <v>150</v>
      </c>
      <c r="H2614">
        <v>160</v>
      </c>
      <c r="I2614">
        <v>160</v>
      </c>
      <c r="J2614">
        <v>150</v>
      </c>
      <c r="K2614">
        <v>150</v>
      </c>
      <c r="L2614">
        <v>170</v>
      </c>
      <c r="M2614">
        <v>190</v>
      </c>
      <c r="N2614">
        <v>200</v>
      </c>
      <c r="O2614">
        <v>220</v>
      </c>
      <c r="P2614">
        <v>230</v>
      </c>
      <c r="Q2614">
        <v>190</v>
      </c>
      <c r="R2614">
        <v>200</v>
      </c>
      <c r="S2614">
        <v>190</v>
      </c>
      <c r="T2614">
        <v>200</v>
      </c>
      <c r="U2614">
        <v>180</v>
      </c>
      <c r="V2614">
        <v>160</v>
      </c>
      <c r="W2614">
        <v>170</v>
      </c>
      <c r="X2614">
        <v>160</v>
      </c>
      <c r="Y2614" s="145">
        <v>170</v>
      </c>
      <c r="Z2614">
        <v>180</v>
      </c>
      <c r="AA2614">
        <v>170</v>
      </c>
    </row>
    <row r="2615" spans="1:27" x14ac:dyDescent="0.2">
      <c r="A2615" s="89">
        <f>VLOOKUP(C2615,TabellenBDFS!$B$4:$C$2717,2,FALSE)</f>
        <v>363</v>
      </c>
      <c r="B2615" t="str">
        <f t="shared" si="43"/>
        <v>3631</v>
      </c>
      <c r="C2615" t="s">
        <v>373</v>
      </c>
      <c r="D2615">
        <v>1</v>
      </c>
      <c r="E2615">
        <v>130</v>
      </c>
      <c r="F2615">
        <v>140</v>
      </c>
      <c r="G2615">
        <v>150</v>
      </c>
      <c r="H2615">
        <v>150</v>
      </c>
      <c r="I2615">
        <v>160</v>
      </c>
      <c r="J2615">
        <v>180</v>
      </c>
      <c r="K2615">
        <v>190</v>
      </c>
      <c r="L2615">
        <v>200</v>
      </c>
      <c r="M2615">
        <v>190</v>
      </c>
      <c r="N2615">
        <v>210</v>
      </c>
      <c r="O2615">
        <v>210</v>
      </c>
      <c r="P2615">
        <v>240</v>
      </c>
      <c r="Q2615">
        <v>230</v>
      </c>
      <c r="R2615">
        <v>220</v>
      </c>
      <c r="S2615">
        <v>210</v>
      </c>
      <c r="T2615">
        <v>210</v>
      </c>
      <c r="U2615">
        <v>220</v>
      </c>
      <c r="V2615">
        <v>200</v>
      </c>
      <c r="W2615">
        <v>200</v>
      </c>
      <c r="X2615">
        <v>220</v>
      </c>
      <c r="Y2615" s="145">
        <v>230</v>
      </c>
      <c r="Z2615">
        <v>230</v>
      </c>
      <c r="AA2615">
        <v>240</v>
      </c>
    </row>
    <row r="2616" spans="1:27" x14ac:dyDescent="0.2">
      <c r="A2616" s="89">
        <f>VLOOKUP(C2616,TabellenBDFS!$B$4:$C$2717,2,FALSE)</f>
        <v>363</v>
      </c>
      <c r="B2616" t="str">
        <f t="shared" si="43"/>
        <v>3632</v>
      </c>
      <c r="C2616" t="s">
        <v>373</v>
      </c>
      <c r="D2616">
        <v>2</v>
      </c>
      <c r="E2616">
        <v>10</v>
      </c>
      <c r="F2616">
        <v>10</v>
      </c>
      <c r="G2616">
        <v>10</v>
      </c>
      <c r="H2616">
        <v>10</v>
      </c>
      <c r="I2616">
        <v>10</v>
      </c>
      <c r="J2616">
        <v>10</v>
      </c>
      <c r="K2616">
        <v>10</v>
      </c>
      <c r="L2616">
        <v>10</v>
      </c>
      <c r="M2616">
        <v>10</v>
      </c>
      <c r="N2616">
        <v>10</v>
      </c>
      <c r="O2616">
        <v>10</v>
      </c>
      <c r="P2616">
        <v>10</v>
      </c>
      <c r="Q2616">
        <v>10</v>
      </c>
      <c r="R2616">
        <v>10</v>
      </c>
      <c r="S2616">
        <v>10</v>
      </c>
      <c r="T2616">
        <v>10</v>
      </c>
      <c r="U2616">
        <v>10</v>
      </c>
      <c r="V2616">
        <v>0</v>
      </c>
      <c r="W2616">
        <v>0</v>
      </c>
      <c r="X2616">
        <v>0</v>
      </c>
      <c r="Y2616" s="145">
        <v>0</v>
      </c>
      <c r="Z2616">
        <v>0</v>
      </c>
      <c r="AA2616">
        <v>0</v>
      </c>
    </row>
    <row r="2617" spans="1:27" x14ac:dyDescent="0.2">
      <c r="A2617" s="89">
        <f>VLOOKUP(C2617,TabellenBDFS!$B$4:$C$2717,2,FALSE)</f>
        <v>363</v>
      </c>
      <c r="B2617" t="str">
        <f t="shared" si="43"/>
        <v>3633</v>
      </c>
      <c r="C2617" t="s">
        <v>373</v>
      </c>
      <c r="D2617">
        <v>3</v>
      </c>
      <c r="E2617">
        <v>0</v>
      </c>
      <c r="F2617">
        <v>0</v>
      </c>
      <c r="G2617">
        <v>0</v>
      </c>
      <c r="H2617">
        <v>0</v>
      </c>
      <c r="I2617">
        <v>0</v>
      </c>
      <c r="J2617">
        <v>0</v>
      </c>
      <c r="K2617">
        <v>0</v>
      </c>
      <c r="L2617">
        <v>10</v>
      </c>
      <c r="M2617">
        <v>10</v>
      </c>
      <c r="N2617">
        <v>10</v>
      </c>
      <c r="O2617">
        <v>10</v>
      </c>
      <c r="P2617">
        <v>20</v>
      </c>
      <c r="Q2617">
        <v>20</v>
      </c>
      <c r="R2617">
        <v>20</v>
      </c>
      <c r="S2617">
        <v>20</v>
      </c>
      <c r="T2617">
        <v>10</v>
      </c>
      <c r="U2617">
        <v>10</v>
      </c>
      <c r="V2617">
        <v>20</v>
      </c>
      <c r="W2617">
        <v>20</v>
      </c>
      <c r="X2617">
        <v>20</v>
      </c>
      <c r="Y2617" s="145">
        <v>20</v>
      </c>
      <c r="Z2617">
        <v>20</v>
      </c>
      <c r="AA2617">
        <v>20</v>
      </c>
    </row>
    <row r="2618" spans="1:27" x14ac:dyDescent="0.2">
      <c r="A2618" s="89">
        <f>VLOOKUP(C2618,TabellenBDFS!$B$4:$C$2717,2,FALSE)</f>
        <v>363</v>
      </c>
      <c r="B2618" t="str">
        <f t="shared" si="43"/>
        <v>3634</v>
      </c>
      <c r="C2618" t="s">
        <v>373</v>
      </c>
      <c r="D2618">
        <v>4</v>
      </c>
      <c r="E2618">
        <v>0</v>
      </c>
      <c r="F2618">
        <v>0</v>
      </c>
      <c r="G2618">
        <v>0</v>
      </c>
      <c r="H2618">
        <v>0</v>
      </c>
      <c r="I2618">
        <v>0</v>
      </c>
      <c r="J2618">
        <v>0</v>
      </c>
      <c r="K2618">
        <v>0</v>
      </c>
      <c r="L2618">
        <v>0</v>
      </c>
      <c r="M2618">
        <v>0</v>
      </c>
      <c r="N2618">
        <v>0</v>
      </c>
      <c r="O2618">
        <v>0</v>
      </c>
      <c r="P2618">
        <v>0</v>
      </c>
      <c r="Q2618">
        <v>0</v>
      </c>
      <c r="R2618">
        <v>0</v>
      </c>
      <c r="S2618">
        <v>0</v>
      </c>
      <c r="T2618">
        <v>0</v>
      </c>
      <c r="U2618">
        <v>0</v>
      </c>
      <c r="V2618">
        <v>0</v>
      </c>
      <c r="W2618">
        <v>0</v>
      </c>
      <c r="X2618">
        <v>0</v>
      </c>
      <c r="Y2618" s="145">
        <v>10</v>
      </c>
      <c r="Z2618">
        <v>10</v>
      </c>
      <c r="AA2618">
        <v>10</v>
      </c>
    </row>
    <row r="2619" spans="1:27" x14ac:dyDescent="0.2">
      <c r="A2619" s="89">
        <f>VLOOKUP(C2619,TabellenBDFS!$B$4:$C$2717,2,FALSE)</f>
        <v>363</v>
      </c>
      <c r="B2619" t="str">
        <f t="shared" si="43"/>
        <v>3635</v>
      </c>
      <c r="C2619" t="s">
        <v>373</v>
      </c>
      <c r="D2619">
        <v>5</v>
      </c>
      <c r="E2619">
        <v>0</v>
      </c>
      <c r="F2619">
        <v>0</v>
      </c>
      <c r="G2619">
        <v>0</v>
      </c>
      <c r="H2619">
        <v>0</v>
      </c>
      <c r="I2619">
        <v>0</v>
      </c>
      <c r="J2619">
        <v>0</v>
      </c>
      <c r="K2619">
        <v>0</v>
      </c>
      <c r="L2619">
        <v>0</v>
      </c>
      <c r="M2619">
        <v>0</v>
      </c>
      <c r="N2619">
        <v>0</v>
      </c>
      <c r="O2619">
        <v>0</v>
      </c>
      <c r="P2619">
        <v>0</v>
      </c>
      <c r="Q2619">
        <v>0</v>
      </c>
      <c r="R2619">
        <v>0</v>
      </c>
      <c r="S2619">
        <v>0</v>
      </c>
      <c r="T2619">
        <v>0</v>
      </c>
      <c r="U2619">
        <v>0</v>
      </c>
      <c r="V2619">
        <v>0</v>
      </c>
      <c r="W2619">
        <v>0</v>
      </c>
      <c r="X2619">
        <v>0</v>
      </c>
      <c r="Y2619" s="145">
        <v>0</v>
      </c>
      <c r="Z2619">
        <v>0</v>
      </c>
      <c r="AA2619">
        <v>0</v>
      </c>
    </row>
    <row r="2620" spans="1:27" x14ac:dyDescent="0.2">
      <c r="A2620" s="89">
        <f>VLOOKUP(C2620,TabellenBDFS!$B$4:$C$2717,2,FALSE)</f>
        <v>363</v>
      </c>
      <c r="B2620" t="str">
        <f t="shared" si="43"/>
        <v>3636</v>
      </c>
      <c r="C2620" t="s">
        <v>373</v>
      </c>
      <c r="D2620">
        <v>6</v>
      </c>
      <c r="E2620">
        <v>70</v>
      </c>
      <c r="F2620">
        <v>80</v>
      </c>
      <c r="G2620">
        <v>80</v>
      </c>
      <c r="H2620">
        <v>80</v>
      </c>
      <c r="I2620">
        <v>80</v>
      </c>
      <c r="J2620">
        <v>90</v>
      </c>
      <c r="K2620">
        <v>90</v>
      </c>
      <c r="L2620">
        <v>100</v>
      </c>
      <c r="M2620">
        <v>100</v>
      </c>
      <c r="N2620">
        <v>100</v>
      </c>
      <c r="O2620">
        <v>100</v>
      </c>
      <c r="P2620">
        <v>120</v>
      </c>
      <c r="Q2620">
        <v>110</v>
      </c>
      <c r="R2620">
        <v>100</v>
      </c>
      <c r="S2620">
        <v>90</v>
      </c>
      <c r="T2620">
        <v>110</v>
      </c>
      <c r="U2620">
        <v>110</v>
      </c>
      <c r="V2620">
        <v>110</v>
      </c>
      <c r="W2620">
        <v>110</v>
      </c>
      <c r="X2620">
        <v>100</v>
      </c>
      <c r="Y2620" s="145">
        <v>100</v>
      </c>
      <c r="Z2620">
        <v>100</v>
      </c>
      <c r="AA2620">
        <v>100</v>
      </c>
    </row>
    <row r="2621" spans="1:27" x14ac:dyDescent="0.2">
      <c r="A2621" s="89">
        <f>VLOOKUP(C2621,TabellenBDFS!$B$4:$C$2717,2,FALSE)</f>
        <v>363</v>
      </c>
      <c r="B2621" t="str">
        <f t="shared" si="43"/>
        <v>3637</v>
      </c>
      <c r="C2621" t="s">
        <v>373</v>
      </c>
      <c r="D2621">
        <v>7</v>
      </c>
      <c r="E2621">
        <v>50</v>
      </c>
      <c r="F2621">
        <v>60</v>
      </c>
      <c r="G2621">
        <v>60</v>
      </c>
      <c r="H2621">
        <v>60</v>
      </c>
      <c r="I2621">
        <v>70</v>
      </c>
      <c r="J2621">
        <v>90</v>
      </c>
      <c r="K2621">
        <v>90</v>
      </c>
      <c r="L2621">
        <v>90</v>
      </c>
      <c r="M2621">
        <v>80</v>
      </c>
      <c r="N2621">
        <v>90</v>
      </c>
      <c r="O2621">
        <v>90</v>
      </c>
      <c r="P2621">
        <v>90</v>
      </c>
      <c r="Q2621">
        <v>90</v>
      </c>
      <c r="R2621">
        <v>90</v>
      </c>
      <c r="S2621">
        <v>90</v>
      </c>
      <c r="T2621">
        <v>80</v>
      </c>
      <c r="U2621">
        <v>80</v>
      </c>
      <c r="V2621">
        <v>70</v>
      </c>
      <c r="W2621">
        <v>70</v>
      </c>
      <c r="X2621">
        <v>100</v>
      </c>
      <c r="Y2621" s="145">
        <v>90</v>
      </c>
      <c r="Z2621">
        <v>100</v>
      </c>
      <c r="AA2621">
        <v>110</v>
      </c>
    </row>
    <row r="2622" spans="1:27" x14ac:dyDescent="0.2">
      <c r="A2622" s="89">
        <f>VLOOKUP(C2622,TabellenBDFS!$B$4:$C$2717,2,FALSE)</f>
        <v>364</v>
      </c>
      <c r="B2622" t="str">
        <f t="shared" si="43"/>
        <v>3641</v>
      </c>
      <c r="C2622" t="s">
        <v>374</v>
      </c>
      <c r="D2622">
        <v>1</v>
      </c>
      <c r="E2622">
        <v>60</v>
      </c>
      <c r="F2622">
        <v>60</v>
      </c>
      <c r="G2622">
        <v>70</v>
      </c>
      <c r="H2622">
        <v>70</v>
      </c>
      <c r="I2622">
        <v>70</v>
      </c>
      <c r="J2622">
        <v>70</v>
      </c>
      <c r="K2622">
        <v>70</v>
      </c>
      <c r="L2622">
        <v>70</v>
      </c>
      <c r="M2622">
        <v>80</v>
      </c>
      <c r="N2622">
        <v>70</v>
      </c>
      <c r="O2622">
        <v>80</v>
      </c>
      <c r="P2622">
        <v>90</v>
      </c>
      <c r="Q2622">
        <v>90</v>
      </c>
      <c r="R2622">
        <v>90</v>
      </c>
      <c r="S2622">
        <v>100</v>
      </c>
      <c r="T2622">
        <v>110</v>
      </c>
      <c r="U2622">
        <v>110</v>
      </c>
      <c r="V2622">
        <v>120</v>
      </c>
      <c r="W2622">
        <v>120</v>
      </c>
      <c r="X2622">
        <v>110</v>
      </c>
      <c r="Y2622" s="145">
        <v>90</v>
      </c>
      <c r="Z2622">
        <v>90</v>
      </c>
      <c r="AA2622">
        <v>80</v>
      </c>
    </row>
    <row r="2623" spans="1:27" x14ac:dyDescent="0.2">
      <c r="A2623" s="89">
        <f>VLOOKUP(C2623,TabellenBDFS!$B$4:$C$2717,2,FALSE)</f>
        <v>364</v>
      </c>
      <c r="B2623" t="str">
        <f t="shared" si="43"/>
        <v>3642</v>
      </c>
      <c r="C2623" t="s">
        <v>374</v>
      </c>
      <c r="D2623">
        <v>2</v>
      </c>
      <c r="E2623">
        <v>0</v>
      </c>
      <c r="F2623">
        <v>0</v>
      </c>
      <c r="G2623">
        <v>0</v>
      </c>
      <c r="H2623">
        <v>0</v>
      </c>
      <c r="I2623">
        <v>0</v>
      </c>
      <c r="J2623">
        <v>0</v>
      </c>
      <c r="K2623">
        <v>0</v>
      </c>
      <c r="L2623">
        <v>0</v>
      </c>
      <c r="M2623">
        <v>0</v>
      </c>
      <c r="N2623">
        <v>0</v>
      </c>
      <c r="O2623">
        <v>0</v>
      </c>
      <c r="P2623">
        <v>0</v>
      </c>
      <c r="Q2623">
        <v>0</v>
      </c>
      <c r="R2623">
        <v>0</v>
      </c>
      <c r="S2623">
        <v>0</v>
      </c>
      <c r="T2623">
        <v>0</v>
      </c>
      <c r="U2623">
        <v>0</v>
      </c>
      <c r="V2623">
        <v>0</v>
      </c>
      <c r="W2623">
        <v>0</v>
      </c>
      <c r="X2623">
        <v>0</v>
      </c>
      <c r="Y2623" s="145">
        <v>0</v>
      </c>
      <c r="Z2623">
        <v>0</v>
      </c>
      <c r="AA2623">
        <v>0</v>
      </c>
    </row>
    <row r="2624" spans="1:27" x14ac:dyDescent="0.2">
      <c r="A2624" s="89">
        <f>VLOOKUP(C2624,TabellenBDFS!$B$4:$C$2717,2,FALSE)</f>
        <v>364</v>
      </c>
      <c r="B2624" t="str">
        <f t="shared" si="43"/>
        <v>3643</v>
      </c>
      <c r="C2624" t="s">
        <v>374</v>
      </c>
      <c r="D2624">
        <v>3</v>
      </c>
      <c r="E2624">
        <v>0</v>
      </c>
      <c r="F2624">
        <v>0</v>
      </c>
      <c r="G2624">
        <v>0</v>
      </c>
      <c r="H2624">
        <v>0</v>
      </c>
      <c r="I2624">
        <v>0</v>
      </c>
      <c r="J2624">
        <v>0</v>
      </c>
      <c r="K2624">
        <v>0</v>
      </c>
      <c r="L2624">
        <v>0</v>
      </c>
      <c r="M2624">
        <v>0</v>
      </c>
      <c r="N2624">
        <v>0</v>
      </c>
      <c r="O2624">
        <v>0</v>
      </c>
      <c r="P2624">
        <v>0</v>
      </c>
      <c r="Q2624">
        <v>0</v>
      </c>
      <c r="R2624">
        <v>0</v>
      </c>
      <c r="S2624">
        <v>10</v>
      </c>
      <c r="T2624">
        <v>10</v>
      </c>
      <c r="U2624">
        <v>10</v>
      </c>
      <c r="V2624">
        <v>10</v>
      </c>
      <c r="W2624">
        <v>10</v>
      </c>
      <c r="X2624">
        <v>20</v>
      </c>
      <c r="Y2624" s="145">
        <v>10</v>
      </c>
      <c r="Z2624">
        <v>10</v>
      </c>
      <c r="AA2624">
        <v>10</v>
      </c>
    </row>
    <row r="2625" spans="1:27" x14ac:dyDescent="0.2">
      <c r="A2625" s="89">
        <f>VLOOKUP(C2625,TabellenBDFS!$B$4:$C$2717,2,FALSE)</f>
        <v>364</v>
      </c>
      <c r="B2625" t="str">
        <f t="shared" si="43"/>
        <v>3644</v>
      </c>
      <c r="C2625" t="s">
        <v>374</v>
      </c>
      <c r="D2625">
        <v>4</v>
      </c>
      <c r="E2625">
        <v>0</v>
      </c>
      <c r="F2625">
        <v>0</v>
      </c>
      <c r="G2625">
        <v>0</v>
      </c>
      <c r="H2625">
        <v>0</v>
      </c>
      <c r="I2625">
        <v>0</v>
      </c>
      <c r="J2625">
        <v>0</v>
      </c>
      <c r="K2625">
        <v>0</v>
      </c>
      <c r="L2625">
        <v>0</v>
      </c>
      <c r="M2625">
        <v>0</v>
      </c>
      <c r="N2625">
        <v>0</v>
      </c>
      <c r="O2625">
        <v>0</v>
      </c>
      <c r="P2625">
        <v>0</v>
      </c>
      <c r="Q2625">
        <v>0</v>
      </c>
      <c r="R2625">
        <v>0</v>
      </c>
      <c r="S2625">
        <v>10</v>
      </c>
      <c r="T2625">
        <v>10</v>
      </c>
      <c r="U2625">
        <v>10</v>
      </c>
      <c r="V2625">
        <v>10</v>
      </c>
      <c r="W2625">
        <v>10</v>
      </c>
      <c r="X2625">
        <v>10</v>
      </c>
      <c r="Y2625" s="145">
        <v>0</v>
      </c>
      <c r="Z2625">
        <v>0</v>
      </c>
      <c r="AA2625">
        <v>0</v>
      </c>
    </row>
    <row r="2626" spans="1:27" x14ac:dyDescent="0.2">
      <c r="A2626" s="89">
        <f>VLOOKUP(C2626,TabellenBDFS!$B$4:$C$2717,2,FALSE)</f>
        <v>364</v>
      </c>
      <c r="B2626" t="str">
        <f t="shared" si="43"/>
        <v>3645</v>
      </c>
      <c r="C2626" t="s">
        <v>374</v>
      </c>
      <c r="D2626">
        <v>5</v>
      </c>
      <c r="E2626">
        <v>0</v>
      </c>
      <c r="F2626">
        <v>0</v>
      </c>
      <c r="G2626">
        <v>0</v>
      </c>
      <c r="H2626">
        <v>0</v>
      </c>
      <c r="I2626">
        <v>0</v>
      </c>
      <c r="J2626">
        <v>0</v>
      </c>
      <c r="K2626">
        <v>0</v>
      </c>
      <c r="L2626">
        <v>0</v>
      </c>
      <c r="M2626">
        <v>0</v>
      </c>
      <c r="N2626">
        <v>0</v>
      </c>
      <c r="O2626">
        <v>0</v>
      </c>
      <c r="P2626">
        <v>0</v>
      </c>
      <c r="Q2626">
        <v>0</v>
      </c>
      <c r="R2626">
        <v>0</v>
      </c>
      <c r="S2626">
        <v>0</v>
      </c>
      <c r="T2626">
        <v>0</v>
      </c>
      <c r="U2626">
        <v>0</v>
      </c>
      <c r="V2626">
        <v>0</v>
      </c>
      <c r="W2626">
        <v>0</v>
      </c>
      <c r="X2626">
        <v>0</v>
      </c>
      <c r="Y2626" s="145">
        <v>0</v>
      </c>
      <c r="Z2626">
        <v>0</v>
      </c>
      <c r="AA2626">
        <v>0</v>
      </c>
    </row>
    <row r="2627" spans="1:27" x14ac:dyDescent="0.2">
      <c r="A2627" s="89">
        <f>VLOOKUP(C2627,TabellenBDFS!$B$4:$C$2717,2,FALSE)</f>
        <v>364</v>
      </c>
      <c r="B2627" t="str">
        <f t="shared" si="43"/>
        <v>3646</v>
      </c>
      <c r="C2627" t="s">
        <v>374</v>
      </c>
      <c r="D2627">
        <v>6</v>
      </c>
      <c r="E2627">
        <v>40</v>
      </c>
      <c r="F2627">
        <v>40</v>
      </c>
      <c r="G2627">
        <v>40</v>
      </c>
      <c r="H2627">
        <v>40</v>
      </c>
      <c r="I2627">
        <v>40</v>
      </c>
      <c r="J2627">
        <v>40</v>
      </c>
      <c r="K2627">
        <v>40</v>
      </c>
      <c r="L2627">
        <v>40</v>
      </c>
      <c r="M2627">
        <v>40</v>
      </c>
      <c r="N2627">
        <v>50</v>
      </c>
      <c r="O2627">
        <v>50</v>
      </c>
      <c r="P2627">
        <v>50</v>
      </c>
      <c r="Q2627">
        <v>50</v>
      </c>
      <c r="R2627">
        <v>50</v>
      </c>
      <c r="S2627">
        <v>50</v>
      </c>
      <c r="T2627">
        <v>50</v>
      </c>
      <c r="U2627">
        <v>60</v>
      </c>
      <c r="V2627">
        <v>60</v>
      </c>
      <c r="W2627">
        <v>60</v>
      </c>
      <c r="X2627">
        <v>60</v>
      </c>
      <c r="Y2627" s="145">
        <v>50</v>
      </c>
      <c r="Z2627">
        <v>50</v>
      </c>
      <c r="AA2627">
        <v>40</v>
      </c>
    </row>
    <row r="2628" spans="1:27" x14ac:dyDescent="0.2">
      <c r="A2628" s="89">
        <f>VLOOKUP(C2628,TabellenBDFS!$B$4:$C$2717,2,FALSE)</f>
        <v>364</v>
      </c>
      <c r="B2628" t="str">
        <f t="shared" si="43"/>
        <v>3647</v>
      </c>
      <c r="C2628" t="s">
        <v>374</v>
      </c>
      <c r="D2628">
        <v>7</v>
      </c>
      <c r="E2628">
        <v>30</v>
      </c>
      <c r="F2628">
        <v>30</v>
      </c>
      <c r="G2628">
        <v>30</v>
      </c>
      <c r="H2628">
        <v>30</v>
      </c>
      <c r="I2628">
        <v>30</v>
      </c>
      <c r="J2628">
        <v>30</v>
      </c>
      <c r="K2628">
        <v>30</v>
      </c>
      <c r="L2628">
        <v>30</v>
      </c>
      <c r="M2628">
        <v>30</v>
      </c>
      <c r="N2628">
        <v>20</v>
      </c>
      <c r="O2628">
        <v>30</v>
      </c>
      <c r="P2628">
        <v>30</v>
      </c>
      <c r="Q2628">
        <v>30</v>
      </c>
      <c r="R2628">
        <v>30</v>
      </c>
      <c r="S2628">
        <v>30</v>
      </c>
      <c r="T2628">
        <v>30</v>
      </c>
      <c r="U2628">
        <v>30</v>
      </c>
      <c r="V2628">
        <v>30</v>
      </c>
      <c r="W2628">
        <v>40</v>
      </c>
      <c r="X2628">
        <v>30</v>
      </c>
      <c r="Y2628" s="145">
        <v>30</v>
      </c>
      <c r="Z2628">
        <v>30</v>
      </c>
      <c r="AA2628">
        <v>30</v>
      </c>
    </row>
    <row r="2629" spans="1:27" x14ac:dyDescent="0.2">
      <c r="A2629" s="89">
        <f>VLOOKUP(C2629,TabellenBDFS!$B$4:$C$2717,2,FALSE)</f>
        <v>365</v>
      </c>
      <c r="B2629" t="str">
        <f t="shared" si="43"/>
        <v>3651</v>
      </c>
      <c r="C2629" t="s">
        <v>375</v>
      </c>
      <c r="D2629">
        <v>1</v>
      </c>
      <c r="E2629">
        <v>70</v>
      </c>
      <c r="F2629">
        <v>70</v>
      </c>
      <c r="G2629">
        <v>60</v>
      </c>
      <c r="H2629">
        <v>70</v>
      </c>
      <c r="I2629">
        <v>60</v>
      </c>
      <c r="J2629">
        <v>70</v>
      </c>
      <c r="K2629">
        <v>70</v>
      </c>
      <c r="L2629">
        <v>70</v>
      </c>
      <c r="M2629">
        <v>70</v>
      </c>
      <c r="N2629">
        <v>60</v>
      </c>
      <c r="O2629">
        <v>70</v>
      </c>
      <c r="P2629">
        <v>80</v>
      </c>
      <c r="Q2629">
        <v>70</v>
      </c>
      <c r="R2629">
        <v>80</v>
      </c>
      <c r="S2629">
        <v>80</v>
      </c>
      <c r="T2629">
        <v>80</v>
      </c>
      <c r="U2629">
        <v>90</v>
      </c>
      <c r="V2629">
        <v>80</v>
      </c>
      <c r="W2629">
        <v>80</v>
      </c>
      <c r="X2629">
        <v>80</v>
      </c>
      <c r="Y2629" s="145">
        <v>80</v>
      </c>
      <c r="Z2629">
        <v>80</v>
      </c>
      <c r="AA2629">
        <v>80</v>
      </c>
    </row>
    <row r="2630" spans="1:27" x14ac:dyDescent="0.2">
      <c r="A2630" s="89">
        <f>VLOOKUP(C2630,TabellenBDFS!$B$4:$C$2717,2,FALSE)</f>
        <v>365</v>
      </c>
      <c r="B2630" t="str">
        <f t="shared" si="43"/>
        <v>3652</v>
      </c>
      <c r="C2630" t="s">
        <v>375</v>
      </c>
      <c r="D2630">
        <v>2</v>
      </c>
      <c r="E2630">
        <v>20</v>
      </c>
      <c r="F2630">
        <v>20</v>
      </c>
      <c r="G2630">
        <v>20</v>
      </c>
      <c r="H2630">
        <v>20</v>
      </c>
      <c r="I2630">
        <v>20</v>
      </c>
      <c r="J2630">
        <v>20</v>
      </c>
      <c r="K2630">
        <v>20</v>
      </c>
      <c r="L2630">
        <v>20</v>
      </c>
      <c r="M2630">
        <v>20</v>
      </c>
      <c r="N2630">
        <v>20</v>
      </c>
      <c r="O2630">
        <v>10</v>
      </c>
      <c r="P2630">
        <v>20</v>
      </c>
      <c r="Q2630">
        <v>20</v>
      </c>
      <c r="R2630">
        <v>10</v>
      </c>
      <c r="S2630">
        <v>10</v>
      </c>
      <c r="T2630">
        <v>10</v>
      </c>
      <c r="U2630">
        <v>10</v>
      </c>
      <c r="V2630">
        <v>10</v>
      </c>
      <c r="W2630">
        <v>10</v>
      </c>
      <c r="X2630">
        <v>10</v>
      </c>
      <c r="Y2630" s="145">
        <v>10</v>
      </c>
      <c r="Z2630">
        <v>10</v>
      </c>
      <c r="AA2630">
        <v>10</v>
      </c>
    </row>
    <row r="2631" spans="1:27" x14ac:dyDescent="0.2">
      <c r="A2631" s="89">
        <f>VLOOKUP(C2631,TabellenBDFS!$B$4:$C$2717,2,FALSE)</f>
        <v>365</v>
      </c>
      <c r="B2631" t="str">
        <f t="shared" si="43"/>
        <v>3653</v>
      </c>
      <c r="C2631" t="s">
        <v>375</v>
      </c>
      <c r="D2631">
        <v>3</v>
      </c>
      <c r="E2631">
        <v>0</v>
      </c>
      <c r="F2631">
        <v>0</v>
      </c>
      <c r="G2631">
        <v>0</v>
      </c>
      <c r="H2631">
        <v>0</v>
      </c>
      <c r="I2631">
        <v>0</v>
      </c>
      <c r="J2631">
        <v>0</v>
      </c>
      <c r="K2631">
        <v>0</v>
      </c>
      <c r="L2631">
        <v>0</v>
      </c>
      <c r="M2631">
        <v>0</v>
      </c>
      <c r="N2631">
        <v>0</v>
      </c>
      <c r="O2631">
        <v>0</v>
      </c>
      <c r="P2631">
        <v>0</v>
      </c>
      <c r="Q2631">
        <v>0</v>
      </c>
      <c r="R2631">
        <v>0</v>
      </c>
      <c r="S2631">
        <v>0</v>
      </c>
      <c r="T2631">
        <v>0</v>
      </c>
      <c r="U2631">
        <v>0</v>
      </c>
      <c r="V2631">
        <v>0</v>
      </c>
      <c r="W2631">
        <v>0</v>
      </c>
      <c r="X2631">
        <v>0</v>
      </c>
      <c r="Y2631" s="145">
        <v>0</v>
      </c>
      <c r="Z2631">
        <v>10</v>
      </c>
      <c r="AA2631">
        <v>10</v>
      </c>
    </row>
    <row r="2632" spans="1:27" x14ac:dyDescent="0.2">
      <c r="A2632" s="89">
        <f>VLOOKUP(C2632,TabellenBDFS!$B$4:$C$2717,2,FALSE)</f>
        <v>365</v>
      </c>
      <c r="B2632" t="str">
        <f t="shared" si="43"/>
        <v>3654</v>
      </c>
      <c r="C2632" t="s">
        <v>375</v>
      </c>
      <c r="D2632">
        <v>4</v>
      </c>
      <c r="E2632">
        <v>0</v>
      </c>
      <c r="F2632">
        <v>0</v>
      </c>
      <c r="G2632">
        <v>0</v>
      </c>
      <c r="H2632">
        <v>0</v>
      </c>
      <c r="I2632">
        <v>0</v>
      </c>
      <c r="J2632">
        <v>0</v>
      </c>
      <c r="K2632">
        <v>0</v>
      </c>
      <c r="L2632">
        <v>0</v>
      </c>
      <c r="M2632">
        <v>0</v>
      </c>
      <c r="N2632">
        <v>0</v>
      </c>
      <c r="O2632">
        <v>0</v>
      </c>
      <c r="P2632">
        <v>0</v>
      </c>
      <c r="Q2632">
        <v>0</v>
      </c>
      <c r="R2632">
        <v>0</v>
      </c>
      <c r="S2632">
        <v>0</v>
      </c>
      <c r="T2632">
        <v>0</v>
      </c>
      <c r="U2632">
        <v>0</v>
      </c>
      <c r="V2632">
        <v>0</v>
      </c>
      <c r="W2632">
        <v>0</v>
      </c>
      <c r="X2632">
        <v>0</v>
      </c>
      <c r="Y2632" s="145">
        <v>0</v>
      </c>
      <c r="Z2632">
        <v>0</v>
      </c>
      <c r="AA2632">
        <v>0</v>
      </c>
    </row>
    <row r="2633" spans="1:27" x14ac:dyDescent="0.2">
      <c r="A2633" s="89">
        <f>VLOOKUP(C2633,TabellenBDFS!$B$4:$C$2717,2,FALSE)</f>
        <v>365</v>
      </c>
      <c r="B2633" t="str">
        <f t="shared" si="43"/>
        <v>3655</v>
      </c>
      <c r="C2633" t="s">
        <v>375</v>
      </c>
      <c r="D2633">
        <v>5</v>
      </c>
      <c r="E2633">
        <v>0</v>
      </c>
      <c r="F2633">
        <v>0</v>
      </c>
      <c r="G2633">
        <v>0</v>
      </c>
      <c r="H2633">
        <v>10</v>
      </c>
      <c r="I2633">
        <v>10</v>
      </c>
      <c r="J2633">
        <v>10</v>
      </c>
      <c r="K2633">
        <v>10</v>
      </c>
      <c r="L2633">
        <v>10</v>
      </c>
      <c r="M2633">
        <v>10</v>
      </c>
      <c r="N2633">
        <v>10</v>
      </c>
      <c r="O2633">
        <v>10</v>
      </c>
      <c r="P2633">
        <v>10</v>
      </c>
      <c r="Q2633">
        <v>10</v>
      </c>
      <c r="R2633">
        <v>10</v>
      </c>
      <c r="S2633">
        <v>10</v>
      </c>
      <c r="T2633">
        <v>10</v>
      </c>
      <c r="U2633">
        <v>10</v>
      </c>
      <c r="V2633">
        <v>10</v>
      </c>
      <c r="W2633">
        <v>10</v>
      </c>
      <c r="X2633">
        <v>0</v>
      </c>
      <c r="Y2633" s="145">
        <v>0</v>
      </c>
      <c r="Z2633">
        <v>0</v>
      </c>
      <c r="AA2633">
        <v>0</v>
      </c>
    </row>
    <row r="2634" spans="1:27" x14ac:dyDescent="0.2">
      <c r="A2634" s="89">
        <f>VLOOKUP(C2634,TabellenBDFS!$B$4:$C$2717,2,FALSE)</f>
        <v>365</v>
      </c>
      <c r="B2634" t="str">
        <f t="shared" si="43"/>
        <v>3656</v>
      </c>
      <c r="C2634" t="s">
        <v>375</v>
      </c>
      <c r="D2634">
        <v>6</v>
      </c>
      <c r="E2634">
        <v>20</v>
      </c>
      <c r="F2634">
        <v>20</v>
      </c>
      <c r="G2634">
        <v>20</v>
      </c>
      <c r="H2634">
        <v>20</v>
      </c>
      <c r="I2634">
        <v>20</v>
      </c>
      <c r="J2634">
        <v>20</v>
      </c>
      <c r="K2634">
        <v>20</v>
      </c>
      <c r="L2634">
        <v>20</v>
      </c>
      <c r="M2634">
        <v>20</v>
      </c>
      <c r="N2634">
        <v>20</v>
      </c>
      <c r="O2634">
        <v>20</v>
      </c>
      <c r="P2634">
        <v>20</v>
      </c>
      <c r="Q2634">
        <v>20</v>
      </c>
      <c r="R2634">
        <v>20</v>
      </c>
      <c r="S2634">
        <v>20</v>
      </c>
      <c r="T2634">
        <v>20</v>
      </c>
      <c r="U2634">
        <v>20</v>
      </c>
      <c r="V2634">
        <v>10</v>
      </c>
      <c r="W2634">
        <v>10</v>
      </c>
      <c r="X2634">
        <v>10</v>
      </c>
      <c r="Y2634" s="145">
        <v>10</v>
      </c>
      <c r="Z2634">
        <v>10</v>
      </c>
      <c r="AA2634">
        <v>10</v>
      </c>
    </row>
    <row r="2635" spans="1:27" x14ac:dyDescent="0.2">
      <c r="A2635" s="89">
        <f>VLOOKUP(C2635,TabellenBDFS!$B$4:$C$2717,2,FALSE)</f>
        <v>365</v>
      </c>
      <c r="B2635" t="str">
        <f t="shared" ref="B2635:B2698" si="44">CONCATENATE(A2635,D2635)</f>
        <v>3657</v>
      </c>
      <c r="C2635" t="s">
        <v>375</v>
      </c>
      <c r="D2635">
        <v>7</v>
      </c>
      <c r="E2635">
        <v>20</v>
      </c>
      <c r="F2635">
        <v>30</v>
      </c>
      <c r="G2635">
        <v>20</v>
      </c>
      <c r="H2635">
        <v>20</v>
      </c>
      <c r="I2635">
        <v>20</v>
      </c>
      <c r="J2635">
        <v>30</v>
      </c>
      <c r="K2635">
        <v>20</v>
      </c>
      <c r="L2635">
        <v>20</v>
      </c>
      <c r="M2635">
        <v>20</v>
      </c>
      <c r="N2635">
        <v>20</v>
      </c>
      <c r="O2635">
        <v>30</v>
      </c>
      <c r="P2635">
        <v>30</v>
      </c>
      <c r="Q2635">
        <v>30</v>
      </c>
      <c r="R2635">
        <v>30</v>
      </c>
      <c r="S2635">
        <v>40</v>
      </c>
      <c r="T2635">
        <v>40</v>
      </c>
      <c r="U2635">
        <v>40</v>
      </c>
      <c r="V2635">
        <v>40</v>
      </c>
      <c r="W2635">
        <v>40</v>
      </c>
      <c r="X2635">
        <v>40</v>
      </c>
      <c r="Y2635" s="145">
        <v>40</v>
      </c>
      <c r="Z2635">
        <v>40</v>
      </c>
      <c r="AA2635">
        <v>40</v>
      </c>
    </row>
    <row r="2636" spans="1:27" x14ac:dyDescent="0.2">
      <c r="A2636" s="89">
        <f>VLOOKUP(C2636,TabellenBDFS!$B$4:$C$2717,2,FALSE)</f>
        <v>366</v>
      </c>
      <c r="B2636" t="str">
        <f t="shared" si="44"/>
        <v>3661</v>
      </c>
      <c r="C2636" t="s">
        <v>376</v>
      </c>
      <c r="D2636">
        <v>1</v>
      </c>
      <c r="E2636">
        <v>3010</v>
      </c>
      <c r="F2636">
        <v>3110</v>
      </c>
      <c r="G2636">
        <v>3080</v>
      </c>
      <c r="H2636">
        <v>3300</v>
      </c>
      <c r="I2636">
        <v>3300</v>
      </c>
      <c r="J2636">
        <v>3470</v>
      </c>
      <c r="K2636">
        <v>3550</v>
      </c>
      <c r="L2636">
        <v>3750</v>
      </c>
      <c r="M2636">
        <v>3670</v>
      </c>
      <c r="N2636">
        <v>3740</v>
      </c>
      <c r="O2636">
        <v>4130</v>
      </c>
      <c r="P2636">
        <v>4500</v>
      </c>
      <c r="Q2636">
        <v>4350</v>
      </c>
      <c r="R2636">
        <v>4210</v>
      </c>
      <c r="S2636">
        <v>3800</v>
      </c>
      <c r="T2636">
        <v>3880</v>
      </c>
      <c r="U2636">
        <v>3980</v>
      </c>
      <c r="V2636">
        <v>4040</v>
      </c>
      <c r="W2636">
        <v>4120</v>
      </c>
      <c r="X2636">
        <v>4220</v>
      </c>
      <c r="Y2636" s="145">
        <v>4220</v>
      </c>
      <c r="Z2636">
        <v>4270</v>
      </c>
      <c r="AA2636">
        <v>4320</v>
      </c>
    </row>
    <row r="2637" spans="1:27" x14ac:dyDescent="0.2">
      <c r="A2637" s="89">
        <f>VLOOKUP(C2637,TabellenBDFS!$B$4:$C$2717,2,FALSE)</f>
        <v>366</v>
      </c>
      <c r="B2637" t="str">
        <f t="shared" si="44"/>
        <v>3662</v>
      </c>
      <c r="C2637" t="s">
        <v>376</v>
      </c>
      <c r="D2637">
        <v>2</v>
      </c>
      <c r="E2637">
        <v>350</v>
      </c>
      <c r="F2637">
        <v>350</v>
      </c>
      <c r="G2637">
        <v>340</v>
      </c>
      <c r="H2637">
        <v>380</v>
      </c>
      <c r="I2637">
        <v>380</v>
      </c>
      <c r="J2637">
        <v>370</v>
      </c>
      <c r="K2637">
        <v>360</v>
      </c>
      <c r="L2637">
        <v>350</v>
      </c>
      <c r="M2637">
        <v>350</v>
      </c>
      <c r="N2637">
        <v>350</v>
      </c>
      <c r="O2637">
        <v>350</v>
      </c>
      <c r="P2637">
        <v>350</v>
      </c>
      <c r="Q2637">
        <v>350</v>
      </c>
      <c r="R2637">
        <v>340</v>
      </c>
      <c r="S2637">
        <v>270</v>
      </c>
      <c r="T2637">
        <v>260</v>
      </c>
      <c r="U2637">
        <v>260</v>
      </c>
      <c r="V2637">
        <v>200</v>
      </c>
      <c r="W2637">
        <v>190</v>
      </c>
      <c r="X2637">
        <v>190</v>
      </c>
      <c r="Y2637" s="145">
        <v>180</v>
      </c>
      <c r="Z2637">
        <v>170</v>
      </c>
      <c r="AA2637">
        <v>170</v>
      </c>
    </row>
    <row r="2638" spans="1:27" x14ac:dyDescent="0.2">
      <c r="A2638" s="89">
        <f>VLOOKUP(C2638,TabellenBDFS!$B$4:$C$2717,2,FALSE)</f>
        <v>366</v>
      </c>
      <c r="B2638" t="str">
        <f t="shared" si="44"/>
        <v>3663</v>
      </c>
      <c r="C2638" t="s">
        <v>376</v>
      </c>
      <c r="D2638">
        <v>3</v>
      </c>
      <c r="E2638">
        <v>0</v>
      </c>
      <c r="F2638">
        <v>10</v>
      </c>
      <c r="G2638">
        <v>20</v>
      </c>
      <c r="H2638">
        <v>50</v>
      </c>
      <c r="I2638">
        <v>60</v>
      </c>
      <c r="J2638">
        <v>110</v>
      </c>
      <c r="K2638">
        <v>130</v>
      </c>
      <c r="L2638">
        <v>170</v>
      </c>
      <c r="M2638">
        <v>160</v>
      </c>
      <c r="N2638">
        <v>200</v>
      </c>
      <c r="O2638">
        <v>230</v>
      </c>
      <c r="P2638">
        <v>310</v>
      </c>
      <c r="Q2638">
        <v>330</v>
      </c>
      <c r="R2638">
        <v>340</v>
      </c>
      <c r="S2638">
        <v>370</v>
      </c>
      <c r="T2638">
        <v>380</v>
      </c>
      <c r="U2638">
        <v>430</v>
      </c>
      <c r="V2638">
        <v>510</v>
      </c>
      <c r="W2638">
        <v>550</v>
      </c>
      <c r="X2638">
        <v>560</v>
      </c>
      <c r="Y2638" s="145">
        <v>570</v>
      </c>
      <c r="Z2638">
        <v>570</v>
      </c>
      <c r="AA2638">
        <v>580</v>
      </c>
    </row>
    <row r="2639" spans="1:27" x14ac:dyDescent="0.2">
      <c r="A2639" s="89">
        <f>VLOOKUP(C2639,TabellenBDFS!$B$4:$C$2717,2,FALSE)</f>
        <v>366</v>
      </c>
      <c r="B2639" t="str">
        <f t="shared" si="44"/>
        <v>3664</v>
      </c>
      <c r="C2639" t="s">
        <v>376</v>
      </c>
      <c r="D2639">
        <v>4</v>
      </c>
      <c r="E2639">
        <v>0</v>
      </c>
      <c r="F2639">
        <v>0</v>
      </c>
      <c r="G2639">
        <v>10</v>
      </c>
      <c r="H2639">
        <v>10</v>
      </c>
      <c r="I2639">
        <v>10</v>
      </c>
      <c r="J2639">
        <v>10</v>
      </c>
      <c r="K2639">
        <v>10</v>
      </c>
      <c r="L2639">
        <v>10</v>
      </c>
      <c r="M2639">
        <v>10</v>
      </c>
      <c r="N2639">
        <v>10</v>
      </c>
      <c r="O2639">
        <v>10</v>
      </c>
      <c r="P2639">
        <v>10</v>
      </c>
      <c r="Q2639">
        <v>20</v>
      </c>
      <c r="R2639">
        <v>10</v>
      </c>
      <c r="S2639">
        <v>10</v>
      </c>
      <c r="T2639">
        <v>50</v>
      </c>
      <c r="U2639">
        <v>50</v>
      </c>
      <c r="V2639">
        <v>40</v>
      </c>
      <c r="W2639">
        <v>40</v>
      </c>
      <c r="X2639">
        <v>40</v>
      </c>
      <c r="Y2639" s="145">
        <v>50</v>
      </c>
      <c r="Z2639">
        <v>50</v>
      </c>
      <c r="AA2639">
        <v>50</v>
      </c>
    </row>
    <row r="2640" spans="1:27" x14ac:dyDescent="0.2">
      <c r="A2640" s="89">
        <f>VLOOKUP(C2640,TabellenBDFS!$B$4:$C$2717,2,FALSE)</f>
        <v>366</v>
      </c>
      <c r="B2640" t="str">
        <f t="shared" si="44"/>
        <v>3665</v>
      </c>
      <c r="C2640" t="s">
        <v>376</v>
      </c>
      <c r="D2640">
        <v>5</v>
      </c>
      <c r="E2640">
        <v>40</v>
      </c>
      <c r="F2640">
        <v>40</v>
      </c>
      <c r="G2640">
        <v>40</v>
      </c>
      <c r="H2640">
        <v>50</v>
      </c>
      <c r="I2640">
        <v>50</v>
      </c>
      <c r="J2640">
        <v>50</v>
      </c>
      <c r="K2640">
        <v>50</v>
      </c>
      <c r="L2640">
        <v>50</v>
      </c>
      <c r="M2640">
        <v>50</v>
      </c>
      <c r="N2640">
        <v>40</v>
      </c>
      <c r="O2640">
        <v>40</v>
      </c>
      <c r="P2640">
        <v>40</v>
      </c>
      <c r="Q2640">
        <v>40</v>
      </c>
      <c r="R2640">
        <v>40</v>
      </c>
      <c r="S2640">
        <v>30</v>
      </c>
      <c r="T2640">
        <v>20</v>
      </c>
      <c r="U2640">
        <v>20</v>
      </c>
      <c r="V2640">
        <v>20</v>
      </c>
      <c r="W2640">
        <v>20</v>
      </c>
      <c r="X2640">
        <v>20</v>
      </c>
      <c r="Y2640" s="145">
        <v>20</v>
      </c>
      <c r="Z2640">
        <v>20</v>
      </c>
      <c r="AA2640">
        <v>20</v>
      </c>
    </row>
    <row r="2641" spans="1:27" x14ac:dyDescent="0.2">
      <c r="A2641" s="89">
        <f>VLOOKUP(C2641,TabellenBDFS!$B$4:$C$2717,2,FALSE)</f>
        <v>366</v>
      </c>
      <c r="B2641" t="str">
        <f t="shared" si="44"/>
        <v>3666</v>
      </c>
      <c r="C2641" t="s">
        <v>376</v>
      </c>
      <c r="D2641">
        <v>6</v>
      </c>
      <c r="E2641">
        <v>940</v>
      </c>
      <c r="F2641">
        <v>920</v>
      </c>
      <c r="G2641">
        <v>930</v>
      </c>
      <c r="H2641">
        <v>1110</v>
      </c>
      <c r="I2641">
        <v>1110</v>
      </c>
      <c r="J2641">
        <v>1110</v>
      </c>
      <c r="K2641">
        <v>1120</v>
      </c>
      <c r="L2641">
        <v>1270</v>
      </c>
      <c r="M2641">
        <v>1270</v>
      </c>
      <c r="N2641">
        <v>1300</v>
      </c>
      <c r="O2641">
        <v>1320</v>
      </c>
      <c r="P2641">
        <v>1500</v>
      </c>
      <c r="Q2641">
        <v>1470</v>
      </c>
      <c r="R2641">
        <v>1460</v>
      </c>
      <c r="S2641">
        <v>1360</v>
      </c>
      <c r="T2641">
        <v>1510</v>
      </c>
      <c r="U2641">
        <v>1490</v>
      </c>
      <c r="V2641">
        <v>1530</v>
      </c>
      <c r="W2641">
        <v>1560</v>
      </c>
      <c r="X2641">
        <v>1640</v>
      </c>
      <c r="Y2641" s="145">
        <v>1600</v>
      </c>
      <c r="Z2641">
        <v>1590</v>
      </c>
      <c r="AA2641">
        <v>1590</v>
      </c>
    </row>
    <row r="2642" spans="1:27" x14ac:dyDescent="0.2">
      <c r="A2642" s="89">
        <f>VLOOKUP(C2642,TabellenBDFS!$B$4:$C$2717,2,FALSE)</f>
        <v>366</v>
      </c>
      <c r="B2642" t="str">
        <f t="shared" si="44"/>
        <v>3667</v>
      </c>
      <c r="C2642" t="s">
        <v>376</v>
      </c>
      <c r="D2642">
        <v>7</v>
      </c>
      <c r="E2642">
        <v>1690</v>
      </c>
      <c r="F2642">
        <v>1790</v>
      </c>
      <c r="G2642">
        <v>1730</v>
      </c>
      <c r="H2642">
        <v>1710</v>
      </c>
      <c r="I2642">
        <v>1690</v>
      </c>
      <c r="J2642">
        <v>1830</v>
      </c>
      <c r="K2642">
        <v>1890</v>
      </c>
      <c r="L2642">
        <v>1910</v>
      </c>
      <c r="M2642">
        <v>1830</v>
      </c>
      <c r="N2642">
        <v>1830</v>
      </c>
      <c r="O2642">
        <v>2180</v>
      </c>
      <c r="P2642">
        <v>2290</v>
      </c>
      <c r="Q2642">
        <v>2140</v>
      </c>
      <c r="R2642">
        <v>2010</v>
      </c>
      <c r="S2642">
        <v>1770</v>
      </c>
      <c r="T2642">
        <v>1660</v>
      </c>
      <c r="U2642">
        <v>1740</v>
      </c>
      <c r="V2642">
        <v>1740</v>
      </c>
      <c r="W2642">
        <v>1750</v>
      </c>
      <c r="X2642">
        <v>1780</v>
      </c>
      <c r="Y2642" s="145">
        <v>1800</v>
      </c>
      <c r="Z2642">
        <v>1870</v>
      </c>
      <c r="AA2642">
        <v>1900</v>
      </c>
    </row>
    <row r="2643" spans="1:27" x14ac:dyDescent="0.2">
      <c r="A2643" s="89">
        <f>VLOOKUP(C2643,TabellenBDFS!$B$4:$C$2717,2,FALSE)</f>
        <v>367</v>
      </c>
      <c r="B2643" t="str">
        <f t="shared" si="44"/>
        <v>3671</v>
      </c>
      <c r="C2643" t="s">
        <v>377</v>
      </c>
      <c r="D2643">
        <v>1</v>
      </c>
      <c r="E2643">
        <v>210</v>
      </c>
      <c r="F2643">
        <v>210</v>
      </c>
      <c r="G2643">
        <v>210</v>
      </c>
      <c r="H2643">
        <v>230</v>
      </c>
      <c r="I2643">
        <v>220</v>
      </c>
      <c r="J2643">
        <v>220</v>
      </c>
      <c r="K2643">
        <v>240</v>
      </c>
      <c r="L2643">
        <v>250</v>
      </c>
      <c r="M2643">
        <v>250</v>
      </c>
      <c r="N2643">
        <v>250</v>
      </c>
      <c r="O2643">
        <v>260</v>
      </c>
      <c r="P2643">
        <v>280</v>
      </c>
      <c r="Q2643">
        <v>210</v>
      </c>
      <c r="R2643">
        <v>210</v>
      </c>
      <c r="S2643">
        <v>230</v>
      </c>
      <c r="T2643">
        <v>230</v>
      </c>
      <c r="U2643">
        <v>230</v>
      </c>
      <c r="V2643">
        <v>230</v>
      </c>
      <c r="W2643">
        <v>230</v>
      </c>
      <c r="X2643">
        <v>220</v>
      </c>
      <c r="Y2643" s="145">
        <v>220</v>
      </c>
      <c r="Z2643">
        <v>210</v>
      </c>
      <c r="AA2643">
        <v>210</v>
      </c>
    </row>
    <row r="2644" spans="1:27" x14ac:dyDescent="0.2">
      <c r="A2644" s="89">
        <f>VLOOKUP(C2644,TabellenBDFS!$B$4:$C$2717,2,FALSE)</f>
        <v>367</v>
      </c>
      <c r="B2644" t="str">
        <f t="shared" si="44"/>
        <v>3672</v>
      </c>
      <c r="C2644" t="s">
        <v>377</v>
      </c>
      <c r="D2644">
        <v>2</v>
      </c>
      <c r="E2644">
        <v>40</v>
      </c>
      <c r="F2644">
        <v>40</v>
      </c>
      <c r="G2644">
        <v>40</v>
      </c>
      <c r="H2644">
        <v>40</v>
      </c>
      <c r="I2644">
        <v>40</v>
      </c>
      <c r="J2644">
        <v>40</v>
      </c>
      <c r="K2644">
        <v>40</v>
      </c>
      <c r="L2644">
        <v>40</v>
      </c>
      <c r="M2644">
        <v>40</v>
      </c>
      <c r="N2644">
        <v>40</v>
      </c>
      <c r="O2644">
        <v>50</v>
      </c>
      <c r="P2644">
        <v>40</v>
      </c>
      <c r="Q2644">
        <v>40</v>
      </c>
      <c r="R2644">
        <v>40</v>
      </c>
      <c r="S2644">
        <v>40</v>
      </c>
      <c r="T2644">
        <v>40</v>
      </c>
      <c r="U2644">
        <v>40</v>
      </c>
      <c r="V2644">
        <v>40</v>
      </c>
      <c r="W2644">
        <v>40</v>
      </c>
      <c r="X2644">
        <v>40</v>
      </c>
      <c r="Y2644" s="145">
        <v>30</v>
      </c>
      <c r="Z2644">
        <v>30</v>
      </c>
      <c r="AA2644">
        <v>30</v>
      </c>
    </row>
    <row r="2645" spans="1:27" x14ac:dyDescent="0.2">
      <c r="A2645" s="89">
        <f>VLOOKUP(C2645,TabellenBDFS!$B$4:$C$2717,2,FALSE)</f>
        <v>367</v>
      </c>
      <c r="B2645" t="str">
        <f t="shared" si="44"/>
        <v>3673</v>
      </c>
      <c r="C2645" t="s">
        <v>377</v>
      </c>
      <c r="D2645">
        <v>3</v>
      </c>
      <c r="E2645">
        <v>0</v>
      </c>
      <c r="F2645">
        <v>0</v>
      </c>
      <c r="G2645">
        <v>10</v>
      </c>
      <c r="H2645">
        <v>10</v>
      </c>
      <c r="I2645">
        <v>10</v>
      </c>
      <c r="J2645">
        <v>10</v>
      </c>
      <c r="K2645">
        <v>20</v>
      </c>
      <c r="L2645">
        <v>20</v>
      </c>
      <c r="M2645">
        <v>20</v>
      </c>
      <c r="N2645">
        <v>30</v>
      </c>
      <c r="O2645">
        <v>40</v>
      </c>
      <c r="P2645">
        <v>40</v>
      </c>
      <c r="Q2645">
        <v>40</v>
      </c>
      <c r="R2645">
        <v>40</v>
      </c>
      <c r="S2645">
        <v>40</v>
      </c>
      <c r="T2645">
        <v>50</v>
      </c>
      <c r="U2645">
        <v>50</v>
      </c>
      <c r="V2645">
        <v>50</v>
      </c>
      <c r="W2645">
        <v>50</v>
      </c>
      <c r="X2645">
        <v>50</v>
      </c>
      <c r="Y2645" s="145">
        <v>50</v>
      </c>
      <c r="Z2645">
        <v>50</v>
      </c>
      <c r="AA2645">
        <v>40</v>
      </c>
    </row>
    <row r="2646" spans="1:27" x14ac:dyDescent="0.2">
      <c r="A2646" s="89">
        <f>VLOOKUP(C2646,TabellenBDFS!$B$4:$C$2717,2,FALSE)</f>
        <v>367</v>
      </c>
      <c r="B2646" t="str">
        <f t="shared" si="44"/>
        <v>3674</v>
      </c>
      <c r="C2646" t="s">
        <v>377</v>
      </c>
      <c r="D2646">
        <v>4</v>
      </c>
      <c r="E2646">
        <v>0</v>
      </c>
      <c r="F2646">
        <v>0</v>
      </c>
      <c r="G2646">
        <v>0</v>
      </c>
      <c r="H2646">
        <v>10</v>
      </c>
      <c r="I2646">
        <v>10</v>
      </c>
      <c r="J2646">
        <v>10</v>
      </c>
      <c r="K2646">
        <v>10</v>
      </c>
      <c r="L2646">
        <v>10</v>
      </c>
      <c r="M2646">
        <v>20</v>
      </c>
      <c r="N2646">
        <v>10</v>
      </c>
      <c r="O2646">
        <v>20</v>
      </c>
      <c r="P2646">
        <v>20</v>
      </c>
      <c r="Q2646">
        <v>20</v>
      </c>
      <c r="R2646">
        <v>10</v>
      </c>
      <c r="S2646">
        <v>10</v>
      </c>
      <c r="T2646">
        <v>10</v>
      </c>
      <c r="U2646">
        <v>10</v>
      </c>
      <c r="V2646">
        <v>20</v>
      </c>
      <c r="W2646">
        <v>10</v>
      </c>
      <c r="X2646">
        <v>10</v>
      </c>
      <c r="Y2646" s="145">
        <v>10</v>
      </c>
      <c r="Z2646">
        <v>10</v>
      </c>
      <c r="AA2646">
        <v>10</v>
      </c>
    </row>
    <row r="2647" spans="1:27" x14ac:dyDescent="0.2">
      <c r="A2647" s="89">
        <f>VLOOKUP(C2647,TabellenBDFS!$B$4:$C$2717,2,FALSE)</f>
        <v>367</v>
      </c>
      <c r="B2647" t="str">
        <f t="shared" si="44"/>
        <v>3675</v>
      </c>
      <c r="C2647" t="s">
        <v>377</v>
      </c>
      <c r="D2647">
        <v>5</v>
      </c>
      <c r="E2647">
        <v>20</v>
      </c>
      <c r="F2647">
        <v>20</v>
      </c>
      <c r="G2647">
        <v>20</v>
      </c>
      <c r="H2647">
        <v>20</v>
      </c>
      <c r="I2647">
        <v>20</v>
      </c>
      <c r="J2647">
        <v>20</v>
      </c>
      <c r="K2647">
        <v>30</v>
      </c>
      <c r="L2647">
        <v>30</v>
      </c>
      <c r="M2647">
        <v>20</v>
      </c>
      <c r="N2647">
        <v>20</v>
      </c>
      <c r="O2647">
        <v>20</v>
      </c>
      <c r="P2647">
        <v>20</v>
      </c>
      <c r="Q2647">
        <v>20</v>
      </c>
      <c r="R2647">
        <v>20</v>
      </c>
      <c r="S2647">
        <v>20</v>
      </c>
      <c r="T2647">
        <v>20</v>
      </c>
      <c r="U2647">
        <v>20</v>
      </c>
      <c r="V2647">
        <v>20</v>
      </c>
      <c r="W2647">
        <v>20</v>
      </c>
      <c r="X2647">
        <v>20</v>
      </c>
      <c r="Y2647" s="145">
        <v>20</v>
      </c>
      <c r="Z2647">
        <v>20</v>
      </c>
      <c r="AA2647">
        <v>20</v>
      </c>
    </row>
    <row r="2648" spans="1:27" x14ac:dyDescent="0.2">
      <c r="A2648" s="89">
        <f>VLOOKUP(C2648,TabellenBDFS!$B$4:$C$2717,2,FALSE)</f>
        <v>367</v>
      </c>
      <c r="B2648" t="str">
        <f t="shared" si="44"/>
        <v>3676</v>
      </c>
      <c r="C2648" t="s">
        <v>377</v>
      </c>
      <c r="D2648">
        <v>6</v>
      </c>
      <c r="E2648">
        <v>110</v>
      </c>
      <c r="F2648">
        <v>110</v>
      </c>
      <c r="G2648">
        <v>100</v>
      </c>
      <c r="H2648">
        <v>100</v>
      </c>
      <c r="I2648">
        <v>100</v>
      </c>
      <c r="J2648">
        <v>100</v>
      </c>
      <c r="K2648">
        <v>100</v>
      </c>
      <c r="L2648">
        <v>90</v>
      </c>
      <c r="M2648">
        <v>100</v>
      </c>
      <c r="N2648">
        <v>100</v>
      </c>
      <c r="O2648">
        <v>100</v>
      </c>
      <c r="P2648">
        <v>110</v>
      </c>
      <c r="Q2648">
        <v>50</v>
      </c>
      <c r="R2648">
        <v>50</v>
      </c>
      <c r="S2648">
        <v>60</v>
      </c>
      <c r="T2648">
        <v>60</v>
      </c>
      <c r="U2648">
        <v>60</v>
      </c>
      <c r="V2648">
        <v>60</v>
      </c>
      <c r="W2648">
        <v>60</v>
      </c>
      <c r="X2648">
        <v>60</v>
      </c>
      <c r="Y2648" s="145">
        <v>60</v>
      </c>
      <c r="Z2648">
        <v>60</v>
      </c>
      <c r="AA2648">
        <v>60</v>
      </c>
    </row>
    <row r="2649" spans="1:27" x14ac:dyDescent="0.2">
      <c r="A2649" s="89">
        <f>VLOOKUP(C2649,TabellenBDFS!$B$4:$C$2717,2,FALSE)</f>
        <v>367</v>
      </c>
      <c r="B2649" t="str">
        <f t="shared" si="44"/>
        <v>3677</v>
      </c>
      <c r="C2649" t="s">
        <v>377</v>
      </c>
      <c r="D2649">
        <v>7</v>
      </c>
      <c r="E2649">
        <v>50</v>
      </c>
      <c r="F2649">
        <v>40</v>
      </c>
      <c r="G2649">
        <v>40</v>
      </c>
      <c r="H2649">
        <v>50</v>
      </c>
      <c r="I2649">
        <v>40</v>
      </c>
      <c r="J2649">
        <v>40</v>
      </c>
      <c r="K2649">
        <v>50</v>
      </c>
      <c r="L2649">
        <v>60</v>
      </c>
      <c r="M2649">
        <v>50</v>
      </c>
      <c r="N2649">
        <v>50</v>
      </c>
      <c r="O2649">
        <v>40</v>
      </c>
      <c r="P2649">
        <v>40</v>
      </c>
      <c r="Q2649">
        <v>40</v>
      </c>
      <c r="R2649">
        <v>50</v>
      </c>
      <c r="S2649">
        <v>60</v>
      </c>
      <c r="T2649">
        <v>50</v>
      </c>
      <c r="U2649">
        <v>40</v>
      </c>
      <c r="V2649">
        <v>50</v>
      </c>
      <c r="W2649">
        <v>50</v>
      </c>
      <c r="X2649">
        <v>50</v>
      </c>
      <c r="Y2649" s="145">
        <v>40</v>
      </c>
      <c r="Z2649">
        <v>50</v>
      </c>
      <c r="AA2649">
        <v>50</v>
      </c>
    </row>
    <row r="2650" spans="1:27" x14ac:dyDescent="0.2">
      <c r="A2650" s="89">
        <f>VLOOKUP(C2650,TabellenBDFS!$B$4:$C$2717,2,FALSE)</f>
        <v>368</v>
      </c>
      <c r="B2650" t="str">
        <f t="shared" si="44"/>
        <v>3681</v>
      </c>
      <c r="C2650" t="s">
        <v>378</v>
      </c>
      <c r="D2650">
        <v>1</v>
      </c>
      <c r="E2650">
        <v>330</v>
      </c>
      <c r="F2650">
        <v>330</v>
      </c>
      <c r="G2650">
        <v>320</v>
      </c>
      <c r="H2650">
        <v>310</v>
      </c>
      <c r="I2650">
        <v>320</v>
      </c>
      <c r="J2650">
        <v>320</v>
      </c>
      <c r="K2650">
        <v>320</v>
      </c>
      <c r="L2650">
        <v>310</v>
      </c>
      <c r="M2650">
        <v>280</v>
      </c>
      <c r="N2650">
        <v>300</v>
      </c>
      <c r="O2650">
        <v>330</v>
      </c>
      <c r="P2650">
        <v>370</v>
      </c>
      <c r="Q2650">
        <v>390</v>
      </c>
      <c r="R2650">
        <v>400</v>
      </c>
      <c r="S2650">
        <v>420</v>
      </c>
      <c r="T2650">
        <v>430</v>
      </c>
      <c r="U2650">
        <v>460</v>
      </c>
      <c r="V2650">
        <v>460</v>
      </c>
      <c r="W2650">
        <v>470</v>
      </c>
      <c r="X2650">
        <v>450</v>
      </c>
      <c r="Y2650" s="145">
        <v>470</v>
      </c>
      <c r="Z2650">
        <v>460</v>
      </c>
      <c r="AA2650">
        <v>470</v>
      </c>
    </row>
    <row r="2651" spans="1:27" x14ac:dyDescent="0.2">
      <c r="A2651" s="89">
        <f>VLOOKUP(C2651,TabellenBDFS!$B$4:$C$2717,2,FALSE)</f>
        <v>368</v>
      </c>
      <c r="B2651" t="str">
        <f t="shared" si="44"/>
        <v>3682</v>
      </c>
      <c r="C2651" t="s">
        <v>378</v>
      </c>
      <c r="D2651">
        <v>2</v>
      </c>
      <c r="E2651">
        <v>90</v>
      </c>
      <c r="F2651">
        <v>90</v>
      </c>
      <c r="G2651">
        <v>80</v>
      </c>
      <c r="H2651">
        <v>80</v>
      </c>
      <c r="I2651">
        <v>80</v>
      </c>
      <c r="J2651">
        <v>80</v>
      </c>
      <c r="K2651">
        <v>80</v>
      </c>
      <c r="L2651">
        <v>80</v>
      </c>
      <c r="M2651">
        <v>60</v>
      </c>
      <c r="N2651">
        <v>60</v>
      </c>
      <c r="O2651">
        <v>60</v>
      </c>
      <c r="P2651">
        <v>60</v>
      </c>
      <c r="Q2651">
        <v>50</v>
      </c>
      <c r="R2651">
        <v>50</v>
      </c>
      <c r="S2651">
        <v>50</v>
      </c>
      <c r="T2651">
        <v>50</v>
      </c>
      <c r="U2651">
        <v>50</v>
      </c>
      <c r="V2651">
        <v>50</v>
      </c>
      <c r="W2651">
        <v>50</v>
      </c>
      <c r="X2651">
        <v>40</v>
      </c>
      <c r="Y2651" s="145">
        <v>40</v>
      </c>
      <c r="Z2651">
        <v>40</v>
      </c>
      <c r="AA2651">
        <v>40</v>
      </c>
    </row>
    <row r="2652" spans="1:27" x14ac:dyDescent="0.2">
      <c r="A2652" s="89">
        <f>VLOOKUP(C2652,TabellenBDFS!$B$4:$C$2717,2,FALSE)</f>
        <v>368</v>
      </c>
      <c r="B2652" t="str">
        <f t="shared" si="44"/>
        <v>3683</v>
      </c>
      <c r="C2652" t="s">
        <v>378</v>
      </c>
      <c r="D2652">
        <v>3</v>
      </c>
      <c r="E2652">
        <v>0</v>
      </c>
      <c r="F2652">
        <v>0</v>
      </c>
      <c r="G2652">
        <v>0</v>
      </c>
      <c r="H2652">
        <v>10</v>
      </c>
      <c r="I2652">
        <v>10</v>
      </c>
      <c r="J2652">
        <v>10</v>
      </c>
      <c r="K2652">
        <v>20</v>
      </c>
      <c r="L2652">
        <v>10</v>
      </c>
      <c r="M2652">
        <v>20</v>
      </c>
      <c r="N2652">
        <v>20</v>
      </c>
      <c r="O2652">
        <v>30</v>
      </c>
      <c r="P2652">
        <v>50</v>
      </c>
      <c r="Q2652">
        <v>50</v>
      </c>
      <c r="R2652">
        <v>50</v>
      </c>
      <c r="S2652">
        <v>60</v>
      </c>
      <c r="T2652">
        <v>60</v>
      </c>
      <c r="U2652">
        <v>70</v>
      </c>
      <c r="V2652">
        <v>60</v>
      </c>
      <c r="W2652">
        <v>60</v>
      </c>
      <c r="X2652">
        <v>70</v>
      </c>
      <c r="Y2652" s="145">
        <v>60</v>
      </c>
      <c r="Z2652">
        <v>60</v>
      </c>
      <c r="AA2652">
        <v>60</v>
      </c>
    </row>
    <row r="2653" spans="1:27" x14ac:dyDescent="0.2">
      <c r="A2653" s="89">
        <f>VLOOKUP(C2653,TabellenBDFS!$B$4:$C$2717,2,FALSE)</f>
        <v>368</v>
      </c>
      <c r="B2653" t="str">
        <f t="shared" si="44"/>
        <v>3684</v>
      </c>
      <c r="C2653" t="s">
        <v>378</v>
      </c>
      <c r="D2653">
        <v>4</v>
      </c>
      <c r="E2653">
        <v>0</v>
      </c>
      <c r="F2653">
        <v>0</v>
      </c>
      <c r="G2653">
        <v>0</v>
      </c>
      <c r="H2653">
        <v>0</v>
      </c>
      <c r="I2653">
        <v>0</v>
      </c>
      <c r="J2653">
        <v>0</v>
      </c>
      <c r="K2653">
        <v>0</v>
      </c>
      <c r="L2653">
        <v>0</v>
      </c>
      <c r="M2653">
        <v>10</v>
      </c>
      <c r="N2653">
        <v>0</v>
      </c>
      <c r="O2653">
        <v>0</v>
      </c>
      <c r="P2653">
        <v>20</v>
      </c>
      <c r="Q2653">
        <v>20</v>
      </c>
      <c r="R2653">
        <v>20</v>
      </c>
      <c r="S2653">
        <v>20</v>
      </c>
      <c r="T2653">
        <v>30</v>
      </c>
      <c r="U2653">
        <v>40</v>
      </c>
      <c r="V2653">
        <v>40</v>
      </c>
      <c r="W2653">
        <v>30</v>
      </c>
      <c r="X2653">
        <v>30</v>
      </c>
      <c r="Y2653" s="145">
        <v>40</v>
      </c>
      <c r="Z2653">
        <v>40</v>
      </c>
      <c r="AA2653">
        <v>30</v>
      </c>
    </row>
    <row r="2654" spans="1:27" x14ac:dyDescent="0.2">
      <c r="A2654" s="89">
        <f>VLOOKUP(C2654,TabellenBDFS!$B$4:$C$2717,2,FALSE)</f>
        <v>368</v>
      </c>
      <c r="B2654" t="str">
        <f t="shared" si="44"/>
        <v>3685</v>
      </c>
      <c r="C2654" t="s">
        <v>378</v>
      </c>
      <c r="D2654">
        <v>5</v>
      </c>
      <c r="E2654">
        <v>0</v>
      </c>
      <c r="F2654">
        <v>0</v>
      </c>
      <c r="G2654">
        <v>0</v>
      </c>
      <c r="H2654">
        <v>0</v>
      </c>
      <c r="I2654">
        <v>0</v>
      </c>
      <c r="J2654">
        <v>0</v>
      </c>
      <c r="K2654">
        <v>0</v>
      </c>
      <c r="L2654">
        <v>0</v>
      </c>
      <c r="M2654">
        <v>0</v>
      </c>
      <c r="N2654">
        <v>0</v>
      </c>
      <c r="O2654">
        <v>0</v>
      </c>
      <c r="P2654">
        <v>0</v>
      </c>
      <c r="Q2654">
        <v>0</v>
      </c>
      <c r="R2654">
        <v>0</v>
      </c>
      <c r="S2654">
        <v>0</v>
      </c>
      <c r="T2654">
        <v>0</v>
      </c>
      <c r="U2654">
        <v>0</v>
      </c>
      <c r="V2654">
        <v>0</v>
      </c>
      <c r="W2654">
        <v>0</v>
      </c>
      <c r="X2654">
        <v>0</v>
      </c>
      <c r="Y2654" s="145">
        <v>0</v>
      </c>
      <c r="Z2654">
        <v>0</v>
      </c>
      <c r="AA2654">
        <v>0</v>
      </c>
    </row>
    <row r="2655" spans="1:27" x14ac:dyDescent="0.2">
      <c r="A2655" s="89">
        <f>VLOOKUP(C2655,TabellenBDFS!$B$4:$C$2717,2,FALSE)</f>
        <v>368</v>
      </c>
      <c r="B2655" t="str">
        <f t="shared" si="44"/>
        <v>3686</v>
      </c>
      <c r="C2655" t="s">
        <v>378</v>
      </c>
      <c r="D2655">
        <v>6</v>
      </c>
      <c r="E2655">
        <v>210</v>
      </c>
      <c r="F2655">
        <v>200</v>
      </c>
      <c r="G2655">
        <v>190</v>
      </c>
      <c r="H2655">
        <v>190</v>
      </c>
      <c r="I2655">
        <v>200</v>
      </c>
      <c r="J2655">
        <v>190</v>
      </c>
      <c r="K2655">
        <v>190</v>
      </c>
      <c r="L2655">
        <v>190</v>
      </c>
      <c r="M2655">
        <v>160</v>
      </c>
      <c r="N2655">
        <v>160</v>
      </c>
      <c r="O2655">
        <v>160</v>
      </c>
      <c r="P2655">
        <v>170</v>
      </c>
      <c r="Q2655">
        <v>180</v>
      </c>
      <c r="R2655">
        <v>170</v>
      </c>
      <c r="S2655">
        <v>170</v>
      </c>
      <c r="T2655">
        <v>190</v>
      </c>
      <c r="U2655">
        <v>200</v>
      </c>
      <c r="V2655">
        <v>210</v>
      </c>
      <c r="W2655">
        <v>210</v>
      </c>
      <c r="X2655">
        <v>200</v>
      </c>
      <c r="Y2655" s="145">
        <v>200</v>
      </c>
      <c r="Z2655">
        <v>200</v>
      </c>
      <c r="AA2655">
        <v>200</v>
      </c>
    </row>
    <row r="2656" spans="1:27" x14ac:dyDescent="0.2">
      <c r="A2656" s="89">
        <f>VLOOKUP(C2656,TabellenBDFS!$B$4:$C$2717,2,FALSE)</f>
        <v>368</v>
      </c>
      <c r="B2656" t="str">
        <f t="shared" si="44"/>
        <v>3687</v>
      </c>
      <c r="C2656" t="s">
        <v>378</v>
      </c>
      <c r="D2656">
        <v>7</v>
      </c>
      <c r="E2656">
        <v>30</v>
      </c>
      <c r="F2656">
        <v>40</v>
      </c>
      <c r="G2656">
        <v>30</v>
      </c>
      <c r="H2656">
        <v>30</v>
      </c>
      <c r="I2656">
        <v>30</v>
      </c>
      <c r="J2656">
        <v>30</v>
      </c>
      <c r="K2656">
        <v>30</v>
      </c>
      <c r="L2656">
        <v>30</v>
      </c>
      <c r="M2656">
        <v>40</v>
      </c>
      <c r="N2656">
        <v>60</v>
      </c>
      <c r="O2656">
        <v>70</v>
      </c>
      <c r="P2656">
        <v>80</v>
      </c>
      <c r="Q2656">
        <v>90</v>
      </c>
      <c r="R2656">
        <v>110</v>
      </c>
      <c r="S2656">
        <v>110</v>
      </c>
      <c r="T2656">
        <v>90</v>
      </c>
      <c r="U2656">
        <v>100</v>
      </c>
      <c r="V2656">
        <v>100</v>
      </c>
      <c r="W2656">
        <v>120</v>
      </c>
      <c r="X2656">
        <v>110</v>
      </c>
      <c r="Y2656" s="145">
        <v>130</v>
      </c>
      <c r="Z2656">
        <v>130</v>
      </c>
      <c r="AA2656">
        <v>140</v>
      </c>
    </row>
    <row r="2657" spans="1:27" x14ac:dyDescent="0.2">
      <c r="A2657" s="89">
        <f>VLOOKUP(C2657,TabellenBDFS!$B$4:$C$2717,2,FALSE)</f>
        <v>369</v>
      </c>
      <c r="B2657" t="str">
        <f t="shared" si="44"/>
        <v>3691</v>
      </c>
      <c r="C2657" t="s">
        <v>379</v>
      </c>
      <c r="D2657">
        <v>1</v>
      </c>
      <c r="E2657">
        <v>60</v>
      </c>
      <c r="F2657">
        <v>60</v>
      </c>
      <c r="G2657">
        <v>70</v>
      </c>
      <c r="H2657">
        <v>60</v>
      </c>
      <c r="I2657">
        <v>60</v>
      </c>
      <c r="J2657">
        <v>70</v>
      </c>
      <c r="K2657">
        <v>80</v>
      </c>
      <c r="L2657">
        <v>70</v>
      </c>
      <c r="M2657">
        <v>70</v>
      </c>
      <c r="N2657">
        <v>70</v>
      </c>
      <c r="O2657">
        <v>70</v>
      </c>
      <c r="P2657">
        <v>70</v>
      </c>
      <c r="Q2657">
        <v>80</v>
      </c>
      <c r="R2657">
        <v>90</v>
      </c>
      <c r="S2657">
        <v>90</v>
      </c>
      <c r="T2657">
        <v>90</v>
      </c>
      <c r="U2657">
        <v>80</v>
      </c>
      <c r="V2657">
        <v>90</v>
      </c>
      <c r="W2657">
        <v>100</v>
      </c>
      <c r="X2657">
        <v>100</v>
      </c>
      <c r="Y2657" s="145">
        <v>100</v>
      </c>
      <c r="Z2657">
        <v>110</v>
      </c>
      <c r="AA2657">
        <v>110</v>
      </c>
    </row>
    <row r="2658" spans="1:27" x14ac:dyDescent="0.2">
      <c r="A2658" s="89">
        <f>VLOOKUP(C2658,TabellenBDFS!$B$4:$C$2717,2,FALSE)</f>
        <v>369</v>
      </c>
      <c r="B2658" t="str">
        <f t="shared" si="44"/>
        <v>3692</v>
      </c>
      <c r="C2658" t="s">
        <v>379</v>
      </c>
      <c r="D2658">
        <v>2</v>
      </c>
      <c r="E2658">
        <v>20</v>
      </c>
      <c r="F2658">
        <v>20</v>
      </c>
      <c r="G2658">
        <v>20</v>
      </c>
      <c r="H2658">
        <v>10</v>
      </c>
      <c r="I2658">
        <v>10</v>
      </c>
      <c r="J2658">
        <v>10</v>
      </c>
      <c r="K2658">
        <v>10</v>
      </c>
      <c r="L2658">
        <v>10</v>
      </c>
      <c r="M2658">
        <v>10</v>
      </c>
      <c r="N2658">
        <v>10</v>
      </c>
      <c r="O2658">
        <v>10</v>
      </c>
      <c r="P2658">
        <v>10</v>
      </c>
      <c r="Q2658">
        <v>10</v>
      </c>
      <c r="R2658">
        <v>10</v>
      </c>
      <c r="S2658">
        <v>10</v>
      </c>
      <c r="T2658">
        <v>10</v>
      </c>
      <c r="U2658">
        <v>10</v>
      </c>
      <c r="V2658">
        <v>10</v>
      </c>
      <c r="W2658">
        <v>10</v>
      </c>
      <c r="X2658">
        <v>10</v>
      </c>
      <c r="Y2658" s="145">
        <v>10</v>
      </c>
      <c r="Z2658">
        <v>10</v>
      </c>
      <c r="AA2658">
        <v>10</v>
      </c>
    </row>
    <row r="2659" spans="1:27" x14ac:dyDescent="0.2">
      <c r="A2659" s="89">
        <f>VLOOKUP(C2659,TabellenBDFS!$B$4:$C$2717,2,FALSE)</f>
        <v>369</v>
      </c>
      <c r="B2659" t="str">
        <f t="shared" si="44"/>
        <v>3693</v>
      </c>
      <c r="C2659" t="s">
        <v>379</v>
      </c>
      <c r="D2659">
        <v>3</v>
      </c>
      <c r="E2659">
        <v>0</v>
      </c>
      <c r="F2659">
        <v>0</v>
      </c>
      <c r="G2659">
        <v>0</v>
      </c>
      <c r="H2659">
        <v>0</v>
      </c>
      <c r="I2659">
        <v>0</v>
      </c>
      <c r="J2659">
        <v>10</v>
      </c>
      <c r="K2659">
        <v>10</v>
      </c>
      <c r="L2659">
        <v>10</v>
      </c>
      <c r="M2659">
        <v>10</v>
      </c>
      <c r="N2659">
        <v>10</v>
      </c>
      <c r="O2659">
        <v>10</v>
      </c>
      <c r="P2659">
        <v>10</v>
      </c>
      <c r="Q2659">
        <v>10</v>
      </c>
      <c r="R2659">
        <v>10</v>
      </c>
      <c r="S2659">
        <v>10</v>
      </c>
      <c r="T2659">
        <v>10</v>
      </c>
      <c r="U2659">
        <v>10</v>
      </c>
      <c r="V2659">
        <v>10</v>
      </c>
      <c r="W2659">
        <v>20</v>
      </c>
      <c r="X2659">
        <v>20</v>
      </c>
      <c r="Y2659" s="145">
        <v>30</v>
      </c>
      <c r="Z2659">
        <v>30</v>
      </c>
      <c r="AA2659">
        <v>30</v>
      </c>
    </row>
    <row r="2660" spans="1:27" x14ac:dyDescent="0.2">
      <c r="A2660" s="89">
        <f>VLOOKUP(C2660,TabellenBDFS!$B$4:$C$2717,2,FALSE)</f>
        <v>369</v>
      </c>
      <c r="B2660" t="str">
        <f t="shared" si="44"/>
        <v>3694</v>
      </c>
      <c r="C2660" t="s">
        <v>379</v>
      </c>
      <c r="D2660">
        <v>4</v>
      </c>
      <c r="E2660">
        <v>0</v>
      </c>
      <c r="F2660">
        <v>0</v>
      </c>
      <c r="G2660">
        <v>0</v>
      </c>
      <c r="H2660">
        <v>0</v>
      </c>
      <c r="I2660">
        <v>0</v>
      </c>
      <c r="J2660">
        <v>0</v>
      </c>
      <c r="K2660">
        <v>0</v>
      </c>
      <c r="L2660">
        <v>0</v>
      </c>
      <c r="M2660">
        <v>0</v>
      </c>
      <c r="N2660">
        <v>0</v>
      </c>
      <c r="O2660">
        <v>0</v>
      </c>
      <c r="P2660">
        <v>0</v>
      </c>
      <c r="Q2660">
        <v>0</v>
      </c>
      <c r="R2660">
        <v>0</v>
      </c>
      <c r="S2660">
        <v>10</v>
      </c>
      <c r="T2660">
        <v>10</v>
      </c>
      <c r="U2660">
        <v>0</v>
      </c>
      <c r="V2660">
        <v>10</v>
      </c>
      <c r="W2660">
        <v>10</v>
      </c>
      <c r="X2660">
        <v>10</v>
      </c>
      <c r="Y2660" s="145">
        <v>10</v>
      </c>
      <c r="Z2660">
        <v>10</v>
      </c>
      <c r="AA2660">
        <v>10</v>
      </c>
    </row>
    <row r="2661" spans="1:27" x14ac:dyDescent="0.2">
      <c r="A2661" s="89">
        <f>VLOOKUP(C2661,TabellenBDFS!$B$4:$C$2717,2,FALSE)</f>
        <v>369</v>
      </c>
      <c r="B2661" t="str">
        <f t="shared" si="44"/>
        <v>3695</v>
      </c>
      <c r="C2661" t="s">
        <v>379</v>
      </c>
      <c r="D2661">
        <v>5</v>
      </c>
      <c r="E2661">
        <v>0</v>
      </c>
      <c r="F2661">
        <v>0</v>
      </c>
      <c r="G2661">
        <v>0</v>
      </c>
      <c r="H2661">
        <v>0</v>
      </c>
      <c r="I2661">
        <v>0</v>
      </c>
      <c r="J2661">
        <v>0</v>
      </c>
      <c r="K2661">
        <v>0</v>
      </c>
      <c r="L2661">
        <v>0</v>
      </c>
      <c r="M2661">
        <v>0</v>
      </c>
      <c r="N2661">
        <v>0</v>
      </c>
      <c r="O2661">
        <v>0</v>
      </c>
      <c r="P2661">
        <v>0</v>
      </c>
      <c r="Q2661">
        <v>10</v>
      </c>
      <c r="R2661">
        <v>10</v>
      </c>
      <c r="S2661">
        <v>10</v>
      </c>
      <c r="T2661">
        <v>10</v>
      </c>
      <c r="U2661">
        <v>0</v>
      </c>
      <c r="V2661">
        <v>0</v>
      </c>
      <c r="W2661">
        <v>0</v>
      </c>
      <c r="X2661">
        <v>0</v>
      </c>
      <c r="Y2661" s="145">
        <v>0</v>
      </c>
      <c r="Z2661">
        <v>0</v>
      </c>
      <c r="AA2661">
        <v>0</v>
      </c>
    </row>
    <row r="2662" spans="1:27" x14ac:dyDescent="0.2">
      <c r="A2662" s="89">
        <f>VLOOKUP(C2662,TabellenBDFS!$B$4:$C$2717,2,FALSE)</f>
        <v>369</v>
      </c>
      <c r="B2662" t="str">
        <f t="shared" si="44"/>
        <v>3696</v>
      </c>
      <c r="C2662" t="s">
        <v>379</v>
      </c>
      <c r="D2662">
        <v>6</v>
      </c>
      <c r="E2662">
        <v>20</v>
      </c>
      <c r="F2662">
        <v>30</v>
      </c>
      <c r="G2662">
        <v>30</v>
      </c>
      <c r="H2662">
        <v>30</v>
      </c>
      <c r="I2662">
        <v>30</v>
      </c>
      <c r="J2662">
        <v>30</v>
      </c>
      <c r="K2662">
        <v>30</v>
      </c>
      <c r="L2662">
        <v>30</v>
      </c>
      <c r="M2662">
        <v>30</v>
      </c>
      <c r="N2662">
        <v>30</v>
      </c>
      <c r="O2662">
        <v>30</v>
      </c>
      <c r="P2662">
        <v>40</v>
      </c>
      <c r="Q2662">
        <v>40</v>
      </c>
      <c r="R2662">
        <v>40</v>
      </c>
      <c r="S2662">
        <v>40</v>
      </c>
      <c r="T2662">
        <v>40</v>
      </c>
      <c r="U2662">
        <v>40</v>
      </c>
      <c r="V2662">
        <v>40</v>
      </c>
      <c r="W2662">
        <v>40</v>
      </c>
      <c r="X2662">
        <v>40</v>
      </c>
      <c r="Y2662" s="145">
        <v>40</v>
      </c>
      <c r="Z2662">
        <v>40</v>
      </c>
      <c r="AA2662">
        <v>40</v>
      </c>
    </row>
    <row r="2663" spans="1:27" x14ac:dyDescent="0.2">
      <c r="A2663" s="89">
        <f>VLOOKUP(C2663,TabellenBDFS!$B$4:$C$2717,2,FALSE)</f>
        <v>369</v>
      </c>
      <c r="B2663" t="str">
        <f t="shared" si="44"/>
        <v>3697</v>
      </c>
      <c r="C2663" t="s">
        <v>379</v>
      </c>
      <c r="D2663">
        <v>7</v>
      </c>
      <c r="E2663">
        <v>10</v>
      </c>
      <c r="F2663">
        <v>10</v>
      </c>
      <c r="G2663">
        <v>10</v>
      </c>
      <c r="H2663">
        <v>10</v>
      </c>
      <c r="I2663">
        <v>10</v>
      </c>
      <c r="J2663">
        <v>10</v>
      </c>
      <c r="K2663">
        <v>20</v>
      </c>
      <c r="L2663">
        <v>10</v>
      </c>
      <c r="M2663">
        <v>10</v>
      </c>
      <c r="N2663">
        <v>20</v>
      </c>
      <c r="O2663">
        <v>20</v>
      </c>
      <c r="P2663">
        <v>20</v>
      </c>
      <c r="Q2663">
        <v>20</v>
      </c>
      <c r="R2663">
        <v>20</v>
      </c>
      <c r="S2663">
        <v>20</v>
      </c>
      <c r="T2663">
        <v>20</v>
      </c>
      <c r="U2663">
        <v>20</v>
      </c>
      <c r="V2663">
        <v>20</v>
      </c>
      <c r="W2663">
        <v>10</v>
      </c>
      <c r="X2663">
        <v>20</v>
      </c>
      <c r="Y2663" s="145">
        <v>20</v>
      </c>
      <c r="Z2663">
        <v>20</v>
      </c>
      <c r="AA2663">
        <v>20</v>
      </c>
    </row>
    <row r="2664" spans="1:27" x14ac:dyDescent="0.2">
      <c r="A2664" s="89">
        <f>VLOOKUP(C2664,TabellenBDFS!$B$4:$C$2717,2,FALSE)</f>
        <v>370</v>
      </c>
      <c r="B2664" t="str">
        <f t="shared" si="44"/>
        <v>3701</v>
      </c>
      <c r="C2664" t="s">
        <v>380</v>
      </c>
      <c r="D2664">
        <v>1</v>
      </c>
      <c r="E2664">
        <v>180</v>
      </c>
      <c r="F2664">
        <v>200</v>
      </c>
      <c r="G2664">
        <v>200</v>
      </c>
      <c r="H2664">
        <v>230</v>
      </c>
      <c r="I2664">
        <v>230</v>
      </c>
      <c r="J2664">
        <v>240</v>
      </c>
      <c r="K2664">
        <v>240</v>
      </c>
      <c r="L2664">
        <v>260</v>
      </c>
      <c r="M2664">
        <v>280</v>
      </c>
      <c r="N2664">
        <v>280</v>
      </c>
      <c r="O2664">
        <v>290</v>
      </c>
      <c r="P2664">
        <v>310</v>
      </c>
      <c r="Q2664">
        <v>340</v>
      </c>
      <c r="R2664">
        <v>350</v>
      </c>
      <c r="S2664">
        <v>340</v>
      </c>
      <c r="T2664">
        <v>350</v>
      </c>
      <c r="U2664">
        <v>380</v>
      </c>
      <c r="V2664">
        <v>370</v>
      </c>
      <c r="W2664">
        <v>380</v>
      </c>
      <c r="X2664">
        <v>390</v>
      </c>
      <c r="Y2664" s="145">
        <v>390</v>
      </c>
      <c r="Z2664">
        <v>390</v>
      </c>
      <c r="AA2664">
        <v>400</v>
      </c>
    </row>
    <row r="2665" spans="1:27" x14ac:dyDescent="0.2">
      <c r="A2665" s="89">
        <f>VLOOKUP(C2665,TabellenBDFS!$B$4:$C$2717,2,FALSE)</f>
        <v>370</v>
      </c>
      <c r="B2665" t="str">
        <f t="shared" si="44"/>
        <v>3702</v>
      </c>
      <c r="C2665" t="s">
        <v>380</v>
      </c>
      <c r="D2665">
        <v>2</v>
      </c>
      <c r="E2665">
        <v>50</v>
      </c>
      <c r="F2665">
        <v>50</v>
      </c>
      <c r="G2665">
        <v>50</v>
      </c>
      <c r="H2665">
        <v>50</v>
      </c>
      <c r="I2665">
        <v>50</v>
      </c>
      <c r="J2665">
        <v>50</v>
      </c>
      <c r="K2665">
        <v>50</v>
      </c>
      <c r="L2665">
        <v>50</v>
      </c>
      <c r="M2665">
        <v>50</v>
      </c>
      <c r="N2665">
        <v>50</v>
      </c>
      <c r="O2665">
        <v>50</v>
      </c>
      <c r="P2665">
        <v>50</v>
      </c>
      <c r="Q2665">
        <v>50</v>
      </c>
      <c r="R2665">
        <v>50</v>
      </c>
      <c r="S2665">
        <v>50</v>
      </c>
      <c r="T2665">
        <v>50</v>
      </c>
      <c r="U2665">
        <v>50</v>
      </c>
      <c r="V2665">
        <v>40</v>
      </c>
      <c r="W2665">
        <v>40</v>
      </c>
      <c r="X2665">
        <v>40</v>
      </c>
      <c r="Y2665" s="145">
        <v>40</v>
      </c>
      <c r="Z2665">
        <v>40</v>
      </c>
      <c r="AA2665">
        <v>40</v>
      </c>
    </row>
    <row r="2666" spans="1:27" x14ac:dyDescent="0.2">
      <c r="A2666" s="89">
        <f>VLOOKUP(C2666,TabellenBDFS!$B$4:$C$2717,2,FALSE)</f>
        <v>370</v>
      </c>
      <c r="B2666" t="str">
        <f t="shared" si="44"/>
        <v>3703</v>
      </c>
      <c r="C2666" t="s">
        <v>380</v>
      </c>
      <c r="D2666">
        <v>3</v>
      </c>
      <c r="E2666">
        <v>0</v>
      </c>
      <c r="F2666">
        <v>0</v>
      </c>
      <c r="G2666">
        <v>10</v>
      </c>
      <c r="H2666">
        <v>10</v>
      </c>
      <c r="I2666">
        <v>10</v>
      </c>
      <c r="J2666">
        <v>20</v>
      </c>
      <c r="K2666">
        <v>10</v>
      </c>
      <c r="L2666">
        <v>20</v>
      </c>
      <c r="M2666">
        <v>20</v>
      </c>
      <c r="N2666">
        <v>20</v>
      </c>
      <c r="O2666">
        <v>30</v>
      </c>
      <c r="P2666">
        <v>30</v>
      </c>
      <c r="Q2666">
        <v>40</v>
      </c>
      <c r="R2666">
        <v>50</v>
      </c>
      <c r="S2666">
        <v>50</v>
      </c>
      <c r="T2666">
        <v>50</v>
      </c>
      <c r="U2666">
        <v>50</v>
      </c>
      <c r="V2666">
        <v>60</v>
      </c>
      <c r="W2666">
        <v>60</v>
      </c>
      <c r="X2666">
        <v>70</v>
      </c>
      <c r="Y2666" s="145">
        <v>70</v>
      </c>
      <c r="Z2666">
        <v>70</v>
      </c>
      <c r="AA2666">
        <v>70</v>
      </c>
    </row>
    <row r="2667" spans="1:27" x14ac:dyDescent="0.2">
      <c r="A2667" s="89">
        <f>VLOOKUP(C2667,TabellenBDFS!$B$4:$C$2717,2,FALSE)</f>
        <v>370</v>
      </c>
      <c r="B2667" t="str">
        <f t="shared" si="44"/>
        <v>3704</v>
      </c>
      <c r="C2667" t="s">
        <v>380</v>
      </c>
      <c r="D2667">
        <v>4</v>
      </c>
      <c r="E2667">
        <v>0</v>
      </c>
      <c r="F2667">
        <v>0</v>
      </c>
      <c r="G2667">
        <v>0</v>
      </c>
      <c r="H2667">
        <v>0</v>
      </c>
      <c r="I2667">
        <v>10</v>
      </c>
      <c r="J2667">
        <v>10</v>
      </c>
      <c r="K2667">
        <v>0</v>
      </c>
      <c r="L2667">
        <v>0</v>
      </c>
      <c r="M2667">
        <v>0</v>
      </c>
      <c r="N2667">
        <v>0</v>
      </c>
      <c r="O2667">
        <v>0</v>
      </c>
      <c r="P2667">
        <v>10</v>
      </c>
      <c r="Q2667">
        <v>10</v>
      </c>
      <c r="R2667">
        <v>10</v>
      </c>
      <c r="S2667">
        <v>10</v>
      </c>
      <c r="T2667">
        <v>20</v>
      </c>
      <c r="U2667">
        <v>20</v>
      </c>
      <c r="V2667">
        <v>20</v>
      </c>
      <c r="W2667">
        <v>20</v>
      </c>
      <c r="X2667">
        <v>20</v>
      </c>
      <c r="Y2667" s="145">
        <v>20</v>
      </c>
      <c r="Z2667">
        <v>20</v>
      </c>
      <c r="AA2667">
        <v>20</v>
      </c>
    </row>
    <row r="2668" spans="1:27" x14ac:dyDescent="0.2">
      <c r="A2668" s="89">
        <f>VLOOKUP(C2668,TabellenBDFS!$B$4:$C$2717,2,FALSE)</f>
        <v>370</v>
      </c>
      <c r="B2668" t="str">
        <f t="shared" si="44"/>
        <v>3705</v>
      </c>
      <c r="C2668" t="s">
        <v>380</v>
      </c>
      <c r="D2668">
        <v>5</v>
      </c>
      <c r="E2668">
        <v>0</v>
      </c>
      <c r="F2668">
        <v>0</v>
      </c>
      <c r="G2668">
        <v>0</v>
      </c>
      <c r="H2668">
        <v>0</v>
      </c>
      <c r="I2668">
        <v>0</v>
      </c>
      <c r="J2668">
        <v>0</v>
      </c>
      <c r="K2668">
        <v>0</v>
      </c>
      <c r="L2668">
        <v>0</v>
      </c>
      <c r="M2668">
        <v>0</v>
      </c>
      <c r="N2668">
        <v>0</v>
      </c>
      <c r="O2668">
        <v>0</v>
      </c>
      <c r="P2668">
        <v>0</v>
      </c>
      <c r="Q2668">
        <v>0</v>
      </c>
      <c r="R2668">
        <v>0</v>
      </c>
      <c r="S2668">
        <v>0</v>
      </c>
      <c r="T2668">
        <v>0</v>
      </c>
      <c r="U2668">
        <v>0</v>
      </c>
      <c r="V2668">
        <v>0</v>
      </c>
      <c r="W2668">
        <v>0</v>
      </c>
      <c r="X2668">
        <v>0</v>
      </c>
      <c r="Y2668" s="145">
        <v>0</v>
      </c>
      <c r="Z2668">
        <v>0</v>
      </c>
      <c r="AA2668">
        <v>0</v>
      </c>
    </row>
    <row r="2669" spans="1:27" x14ac:dyDescent="0.2">
      <c r="A2669" s="89">
        <f>VLOOKUP(C2669,TabellenBDFS!$B$4:$C$2717,2,FALSE)</f>
        <v>370</v>
      </c>
      <c r="B2669" t="str">
        <f t="shared" si="44"/>
        <v>3706</v>
      </c>
      <c r="C2669" t="s">
        <v>380</v>
      </c>
      <c r="D2669">
        <v>6</v>
      </c>
      <c r="E2669">
        <v>100</v>
      </c>
      <c r="F2669">
        <v>100</v>
      </c>
      <c r="G2669">
        <v>100</v>
      </c>
      <c r="H2669">
        <v>120</v>
      </c>
      <c r="I2669">
        <v>120</v>
      </c>
      <c r="J2669">
        <v>120</v>
      </c>
      <c r="K2669">
        <v>120</v>
      </c>
      <c r="L2669">
        <v>130</v>
      </c>
      <c r="M2669">
        <v>150</v>
      </c>
      <c r="N2669">
        <v>150</v>
      </c>
      <c r="O2669">
        <v>160</v>
      </c>
      <c r="P2669">
        <v>170</v>
      </c>
      <c r="Q2669">
        <v>170</v>
      </c>
      <c r="R2669">
        <v>170</v>
      </c>
      <c r="S2669">
        <v>170</v>
      </c>
      <c r="T2669">
        <v>180</v>
      </c>
      <c r="U2669">
        <v>200</v>
      </c>
      <c r="V2669">
        <v>200</v>
      </c>
      <c r="W2669">
        <v>190</v>
      </c>
      <c r="X2669">
        <v>190</v>
      </c>
      <c r="Y2669" s="145">
        <v>200</v>
      </c>
      <c r="Z2669">
        <v>190</v>
      </c>
      <c r="AA2669">
        <v>190</v>
      </c>
    </row>
    <row r="2670" spans="1:27" x14ac:dyDescent="0.2">
      <c r="A2670" s="89">
        <f>VLOOKUP(C2670,TabellenBDFS!$B$4:$C$2717,2,FALSE)</f>
        <v>370</v>
      </c>
      <c r="B2670" t="str">
        <f t="shared" si="44"/>
        <v>3707</v>
      </c>
      <c r="C2670" t="s">
        <v>380</v>
      </c>
      <c r="D2670">
        <v>7</v>
      </c>
      <c r="E2670">
        <v>40</v>
      </c>
      <c r="F2670">
        <v>40</v>
      </c>
      <c r="G2670">
        <v>50</v>
      </c>
      <c r="H2670">
        <v>50</v>
      </c>
      <c r="I2670">
        <v>50</v>
      </c>
      <c r="J2670">
        <v>50</v>
      </c>
      <c r="K2670">
        <v>50</v>
      </c>
      <c r="L2670">
        <v>60</v>
      </c>
      <c r="M2670">
        <v>60</v>
      </c>
      <c r="N2670">
        <v>60</v>
      </c>
      <c r="O2670">
        <v>60</v>
      </c>
      <c r="P2670">
        <v>60</v>
      </c>
      <c r="Q2670">
        <v>60</v>
      </c>
      <c r="R2670">
        <v>60</v>
      </c>
      <c r="S2670">
        <v>60</v>
      </c>
      <c r="T2670">
        <v>60</v>
      </c>
      <c r="U2670">
        <v>70</v>
      </c>
      <c r="V2670">
        <v>60</v>
      </c>
      <c r="W2670">
        <v>70</v>
      </c>
      <c r="X2670">
        <v>70</v>
      </c>
      <c r="Y2670" s="145">
        <v>70</v>
      </c>
      <c r="Z2670">
        <v>80</v>
      </c>
      <c r="AA2670">
        <v>80</v>
      </c>
    </row>
    <row r="2671" spans="1:27" x14ac:dyDescent="0.2">
      <c r="A2671" s="89">
        <f>VLOOKUP(C2671,TabellenBDFS!$B$4:$C$2717,2,FALSE)</f>
        <v>371</v>
      </c>
      <c r="B2671" t="str">
        <f t="shared" si="44"/>
        <v>3711</v>
      </c>
      <c r="C2671" t="s">
        <v>381</v>
      </c>
      <c r="D2671">
        <v>1</v>
      </c>
      <c r="E2671">
        <v>1090</v>
      </c>
      <c r="F2671">
        <v>1090</v>
      </c>
      <c r="G2671">
        <v>1270</v>
      </c>
      <c r="H2671">
        <v>1240</v>
      </c>
      <c r="I2671">
        <v>1210</v>
      </c>
      <c r="J2671">
        <v>1180</v>
      </c>
      <c r="K2671">
        <v>1190</v>
      </c>
      <c r="L2671">
        <v>1180</v>
      </c>
      <c r="M2671">
        <v>1160</v>
      </c>
      <c r="N2671">
        <v>1160</v>
      </c>
      <c r="O2671">
        <v>1170</v>
      </c>
      <c r="P2671">
        <v>1180</v>
      </c>
      <c r="Q2671">
        <v>1180</v>
      </c>
      <c r="R2671">
        <v>1210</v>
      </c>
      <c r="S2671">
        <v>1210</v>
      </c>
      <c r="T2671">
        <v>1190</v>
      </c>
      <c r="U2671">
        <v>1170</v>
      </c>
      <c r="V2671">
        <v>1200</v>
      </c>
      <c r="W2671">
        <v>1200</v>
      </c>
      <c r="X2671">
        <v>1250</v>
      </c>
      <c r="Y2671" s="145">
        <v>1260</v>
      </c>
      <c r="Z2671">
        <v>1250</v>
      </c>
      <c r="AA2671">
        <v>1230</v>
      </c>
    </row>
    <row r="2672" spans="1:27" x14ac:dyDescent="0.2">
      <c r="A2672" s="89">
        <f>VLOOKUP(C2672,TabellenBDFS!$B$4:$C$2717,2,FALSE)</f>
        <v>371</v>
      </c>
      <c r="B2672" t="str">
        <f t="shared" si="44"/>
        <v>3712</v>
      </c>
      <c r="C2672" t="s">
        <v>381</v>
      </c>
      <c r="D2672">
        <v>2</v>
      </c>
      <c r="E2672">
        <v>110</v>
      </c>
      <c r="F2672">
        <v>110</v>
      </c>
      <c r="G2672">
        <v>110</v>
      </c>
      <c r="H2672">
        <v>110</v>
      </c>
      <c r="I2672">
        <v>100</v>
      </c>
      <c r="J2672">
        <v>100</v>
      </c>
      <c r="K2672">
        <v>100</v>
      </c>
      <c r="L2672">
        <v>90</v>
      </c>
      <c r="M2672">
        <v>90</v>
      </c>
      <c r="N2672">
        <v>90</v>
      </c>
      <c r="O2672">
        <v>80</v>
      </c>
      <c r="P2672">
        <v>80</v>
      </c>
      <c r="Q2672">
        <v>80</v>
      </c>
      <c r="R2672">
        <v>90</v>
      </c>
      <c r="S2672">
        <v>80</v>
      </c>
      <c r="T2672">
        <v>90</v>
      </c>
      <c r="U2672">
        <v>80</v>
      </c>
      <c r="V2672">
        <v>70</v>
      </c>
      <c r="W2672">
        <v>60</v>
      </c>
      <c r="X2672">
        <v>60</v>
      </c>
      <c r="Y2672" s="145">
        <v>60</v>
      </c>
      <c r="Z2672">
        <v>60</v>
      </c>
      <c r="AA2672">
        <v>50</v>
      </c>
    </row>
    <row r="2673" spans="1:27" x14ac:dyDescent="0.2">
      <c r="A2673" s="89">
        <f>VLOOKUP(C2673,TabellenBDFS!$B$4:$C$2717,2,FALSE)</f>
        <v>371</v>
      </c>
      <c r="B2673" t="str">
        <f t="shared" si="44"/>
        <v>3713</v>
      </c>
      <c r="C2673" t="s">
        <v>381</v>
      </c>
      <c r="D2673">
        <v>3</v>
      </c>
      <c r="E2673">
        <v>0</v>
      </c>
      <c r="F2673">
        <v>0</v>
      </c>
      <c r="G2673">
        <v>10</v>
      </c>
      <c r="H2673">
        <v>10</v>
      </c>
      <c r="I2673">
        <v>30</v>
      </c>
      <c r="J2673">
        <v>40</v>
      </c>
      <c r="K2673">
        <v>60</v>
      </c>
      <c r="L2673">
        <v>60</v>
      </c>
      <c r="M2673">
        <v>80</v>
      </c>
      <c r="N2673">
        <v>90</v>
      </c>
      <c r="O2673">
        <v>90</v>
      </c>
      <c r="P2673">
        <v>100</v>
      </c>
      <c r="Q2673">
        <v>100</v>
      </c>
      <c r="R2673">
        <v>120</v>
      </c>
      <c r="S2673">
        <v>130</v>
      </c>
      <c r="T2673">
        <v>130</v>
      </c>
      <c r="U2673">
        <v>130</v>
      </c>
      <c r="V2673">
        <v>150</v>
      </c>
      <c r="W2673">
        <v>160</v>
      </c>
      <c r="X2673">
        <v>180</v>
      </c>
      <c r="Y2673" s="145">
        <v>200</v>
      </c>
      <c r="Z2673">
        <v>200</v>
      </c>
      <c r="AA2673">
        <v>190</v>
      </c>
    </row>
    <row r="2674" spans="1:27" x14ac:dyDescent="0.2">
      <c r="A2674" s="89">
        <f>VLOOKUP(C2674,TabellenBDFS!$B$4:$C$2717,2,FALSE)</f>
        <v>371</v>
      </c>
      <c r="B2674" t="str">
        <f t="shared" si="44"/>
        <v>3714</v>
      </c>
      <c r="C2674" t="s">
        <v>381</v>
      </c>
      <c r="D2674">
        <v>4</v>
      </c>
      <c r="E2674">
        <v>0</v>
      </c>
      <c r="F2674">
        <v>0</v>
      </c>
      <c r="G2674">
        <v>0</v>
      </c>
      <c r="H2674">
        <v>0</v>
      </c>
      <c r="I2674">
        <v>0</v>
      </c>
      <c r="J2674">
        <v>0</v>
      </c>
      <c r="K2674">
        <v>0</v>
      </c>
      <c r="L2674">
        <v>0</v>
      </c>
      <c r="M2674">
        <v>0</v>
      </c>
      <c r="N2674">
        <v>0</v>
      </c>
      <c r="O2674">
        <v>40</v>
      </c>
      <c r="P2674">
        <v>40</v>
      </c>
      <c r="Q2674">
        <v>30</v>
      </c>
      <c r="R2674">
        <v>30</v>
      </c>
      <c r="S2674">
        <v>30</v>
      </c>
      <c r="T2674">
        <v>30</v>
      </c>
      <c r="U2674">
        <v>30</v>
      </c>
      <c r="V2674">
        <v>30</v>
      </c>
      <c r="W2674">
        <v>30</v>
      </c>
      <c r="X2674">
        <v>30</v>
      </c>
      <c r="Y2674" s="145">
        <v>30</v>
      </c>
      <c r="Z2674">
        <v>30</v>
      </c>
      <c r="AA2674">
        <v>30</v>
      </c>
    </row>
    <row r="2675" spans="1:27" x14ac:dyDescent="0.2">
      <c r="A2675" s="89">
        <f>VLOOKUP(C2675,TabellenBDFS!$B$4:$C$2717,2,FALSE)</f>
        <v>371</v>
      </c>
      <c r="B2675" t="str">
        <f t="shared" si="44"/>
        <v>3715</v>
      </c>
      <c r="C2675" t="s">
        <v>381</v>
      </c>
      <c r="D2675">
        <v>5</v>
      </c>
      <c r="E2675">
        <v>30</v>
      </c>
      <c r="F2675">
        <v>30</v>
      </c>
      <c r="G2675">
        <v>30</v>
      </c>
      <c r="H2675">
        <v>40</v>
      </c>
      <c r="I2675">
        <v>30</v>
      </c>
      <c r="J2675">
        <v>30</v>
      </c>
      <c r="K2675">
        <v>30</v>
      </c>
      <c r="L2675">
        <v>30</v>
      </c>
      <c r="M2675">
        <v>30</v>
      </c>
      <c r="N2675">
        <v>30</v>
      </c>
      <c r="O2675">
        <v>30</v>
      </c>
      <c r="P2675">
        <v>30</v>
      </c>
      <c r="Q2675">
        <v>30</v>
      </c>
      <c r="R2675">
        <v>30</v>
      </c>
      <c r="S2675">
        <v>30</v>
      </c>
      <c r="T2675">
        <v>30</v>
      </c>
      <c r="U2675">
        <v>30</v>
      </c>
      <c r="V2675">
        <v>30</v>
      </c>
      <c r="W2675">
        <v>30</v>
      </c>
      <c r="X2675">
        <v>30</v>
      </c>
      <c r="Y2675" s="145">
        <v>30</v>
      </c>
      <c r="Z2675">
        <v>30</v>
      </c>
      <c r="AA2675">
        <v>30</v>
      </c>
    </row>
    <row r="2676" spans="1:27" x14ac:dyDescent="0.2">
      <c r="A2676" s="89">
        <f>VLOOKUP(C2676,TabellenBDFS!$B$4:$C$2717,2,FALSE)</f>
        <v>371</v>
      </c>
      <c r="B2676" t="str">
        <f t="shared" si="44"/>
        <v>3716</v>
      </c>
      <c r="C2676" t="s">
        <v>381</v>
      </c>
      <c r="D2676">
        <v>6</v>
      </c>
      <c r="E2676">
        <v>490</v>
      </c>
      <c r="F2676">
        <v>500</v>
      </c>
      <c r="G2676">
        <v>580</v>
      </c>
      <c r="H2676">
        <v>570</v>
      </c>
      <c r="I2676">
        <v>580</v>
      </c>
      <c r="J2676">
        <v>570</v>
      </c>
      <c r="K2676">
        <v>570</v>
      </c>
      <c r="L2676">
        <v>550</v>
      </c>
      <c r="M2676">
        <v>530</v>
      </c>
      <c r="N2676">
        <v>520</v>
      </c>
      <c r="O2676">
        <v>510</v>
      </c>
      <c r="P2676">
        <v>490</v>
      </c>
      <c r="Q2676">
        <v>490</v>
      </c>
      <c r="R2676">
        <v>480</v>
      </c>
      <c r="S2676">
        <v>480</v>
      </c>
      <c r="T2676">
        <v>460</v>
      </c>
      <c r="U2676">
        <v>450</v>
      </c>
      <c r="V2676">
        <v>460</v>
      </c>
      <c r="W2676">
        <v>460</v>
      </c>
      <c r="X2676">
        <v>450</v>
      </c>
      <c r="Y2676" s="145">
        <v>440</v>
      </c>
      <c r="Z2676">
        <v>440</v>
      </c>
      <c r="AA2676">
        <v>430</v>
      </c>
    </row>
    <row r="2677" spans="1:27" x14ac:dyDescent="0.2">
      <c r="A2677" s="89">
        <f>VLOOKUP(C2677,TabellenBDFS!$B$4:$C$2717,2,FALSE)</f>
        <v>371</v>
      </c>
      <c r="B2677" t="str">
        <f t="shared" si="44"/>
        <v>3717</v>
      </c>
      <c r="C2677" t="s">
        <v>381</v>
      </c>
      <c r="D2677">
        <v>7</v>
      </c>
      <c r="E2677">
        <v>460</v>
      </c>
      <c r="F2677">
        <v>440</v>
      </c>
      <c r="G2677">
        <v>500</v>
      </c>
      <c r="H2677">
        <v>480</v>
      </c>
      <c r="I2677">
        <v>460</v>
      </c>
      <c r="J2677">
        <v>440</v>
      </c>
      <c r="K2677">
        <v>440</v>
      </c>
      <c r="L2677">
        <v>440</v>
      </c>
      <c r="M2677">
        <v>430</v>
      </c>
      <c r="N2677">
        <v>440</v>
      </c>
      <c r="O2677">
        <v>420</v>
      </c>
      <c r="P2677">
        <v>440</v>
      </c>
      <c r="Q2677">
        <v>440</v>
      </c>
      <c r="R2677">
        <v>460</v>
      </c>
      <c r="S2677">
        <v>460</v>
      </c>
      <c r="T2677">
        <v>450</v>
      </c>
      <c r="U2677">
        <v>440</v>
      </c>
      <c r="V2677">
        <v>460</v>
      </c>
      <c r="W2677">
        <v>460</v>
      </c>
      <c r="X2677">
        <v>500</v>
      </c>
      <c r="Y2677" s="145">
        <v>500</v>
      </c>
      <c r="Z2677">
        <v>500</v>
      </c>
      <c r="AA2677">
        <v>490</v>
      </c>
    </row>
    <row r="2678" spans="1:27" x14ac:dyDescent="0.2">
      <c r="A2678" s="89">
        <f>VLOOKUP(C2678,TabellenBDFS!$B$4:$C$2717,2,FALSE)</f>
        <v>372</v>
      </c>
      <c r="B2678" t="str">
        <f t="shared" si="44"/>
        <v>3721</v>
      </c>
      <c r="C2678" t="s">
        <v>382</v>
      </c>
      <c r="D2678">
        <v>1</v>
      </c>
      <c r="E2678">
        <v>300</v>
      </c>
      <c r="F2678">
        <v>310</v>
      </c>
      <c r="G2678">
        <v>330</v>
      </c>
      <c r="H2678">
        <v>340</v>
      </c>
      <c r="I2678">
        <v>330</v>
      </c>
      <c r="J2678">
        <v>330</v>
      </c>
      <c r="K2678">
        <v>350</v>
      </c>
      <c r="L2678">
        <v>350</v>
      </c>
      <c r="M2678">
        <v>360</v>
      </c>
      <c r="N2678">
        <v>360</v>
      </c>
      <c r="O2678">
        <v>370</v>
      </c>
      <c r="P2678">
        <v>390</v>
      </c>
      <c r="Q2678">
        <v>410</v>
      </c>
      <c r="R2678">
        <v>400</v>
      </c>
      <c r="S2678">
        <v>410</v>
      </c>
      <c r="T2678">
        <v>400</v>
      </c>
      <c r="U2678">
        <v>390</v>
      </c>
      <c r="V2678">
        <v>410</v>
      </c>
      <c r="W2678">
        <v>400</v>
      </c>
      <c r="X2678">
        <v>420</v>
      </c>
      <c r="Y2678" s="145">
        <v>630</v>
      </c>
      <c r="Z2678">
        <v>620</v>
      </c>
      <c r="AA2678">
        <v>620</v>
      </c>
    </row>
    <row r="2679" spans="1:27" x14ac:dyDescent="0.2">
      <c r="A2679" s="89">
        <f>VLOOKUP(C2679,TabellenBDFS!$B$4:$C$2717,2,FALSE)</f>
        <v>372</v>
      </c>
      <c r="B2679" t="str">
        <f t="shared" si="44"/>
        <v>3722</v>
      </c>
      <c r="C2679" t="s">
        <v>382</v>
      </c>
      <c r="D2679">
        <v>2</v>
      </c>
      <c r="E2679">
        <v>70</v>
      </c>
      <c r="F2679">
        <v>70</v>
      </c>
      <c r="G2679">
        <v>70</v>
      </c>
      <c r="H2679">
        <v>80</v>
      </c>
      <c r="I2679">
        <v>80</v>
      </c>
      <c r="J2679">
        <v>70</v>
      </c>
      <c r="K2679">
        <v>70</v>
      </c>
      <c r="L2679">
        <v>70</v>
      </c>
      <c r="M2679">
        <v>70</v>
      </c>
      <c r="N2679">
        <v>70</v>
      </c>
      <c r="O2679">
        <v>70</v>
      </c>
      <c r="P2679">
        <v>70</v>
      </c>
      <c r="Q2679">
        <v>70</v>
      </c>
      <c r="R2679">
        <v>60</v>
      </c>
      <c r="S2679">
        <v>60</v>
      </c>
      <c r="T2679">
        <v>60</v>
      </c>
      <c r="U2679">
        <v>60</v>
      </c>
      <c r="V2679">
        <v>50</v>
      </c>
      <c r="W2679">
        <v>40</v>
      </c>
      <c r="X2679">
        <v>40</v>
      </c>
      <c r="Y2679" s="145">
        <v>60</v>
      </c>
      <c r="Z2679">
        <v>50</v>
      </c>
      <c r="AA2679">
        <v>50</v>
      </c>
    </row>
    <row r="2680" spans="1:27" x14ac:dyDescent="0.2">
      <c r="A2680" s="89">
        <f>VLOOKUP(C2680,TabellenBDFS!$B$4:$C$2717,2,FALSE)</f>
        <v>372</v>
      </c>
      <c r="B2680" t="str">
        <f t="shared" si="44"/>
        <v>3723</v>
      </c>
      <c r="C2680" t="s">
        <v>382</v>
      </c>
      <c r="D2680">
        <v>3</v>
      </c>
      <c r="E2680">
        <v>0</v>
      </c>
      <c r="F2680">
        <v>0</v>
      </c>
      <c r="G2680">
        <v>10</v>
      </c>
      <c r="H2680">
        <v>20</v>
      </c>
      <c r="I2680">
        <v>20</v>
      </c>
      <c r="J2680">
        <v>20</v>
      </c>
      <c r="K2680">
        <v>20</v>
      </c>
      <c r="L2680">
        <v>30</v>
      </c>
      <c r="M2680">
        <v>30</v>
      </c>
      <c r="N2680">
        <v>40</v>
      </c>
      <c r="O2680">
        <v>50</v>
      </c>
      <c r="P2680">
        <v>50</v>
      </c>
      <c r="Q2680">
        <v>50</v>
      </c>
      <c r="R2680">
        <v>50</v>
      </c>
      <c r="S2680">
        <v>60</v>
      </c>
      <c r="T2680">
        <v>60</v>
      </c>
      <c r="U2680">
        <v>60</v>
      </c>
      <c r="V2680">
        <v>70</v>
      </c>
      <c r="W2680">
        <v>80</v>
      </c>
      <c r="X2680">
        <v>90</v>
      </c>
      <c r="Y2680" s="145">
        <v>150</v>
      </c>
      <c r="Z2680">
        <v>140</v>
      </c>
      <c r="AA2680">
        <v>160</v>
      </c>
    </row>
    <row r="2681" spans="1:27" x14ac:dyDescent="0.2">
      <c r="A2681" s="89">
        <f>VLOOKUP(C2681,TabellenBDFS!$B$4:$C$2717,2,FALSE)</f>
        <v>372</v>
      </c>
      <c r="B2681" t="str">
        <f t="shared" si="44"/>
        <v>3724</v>
      </c>
      <c r="C2681" t="s">
        <v>382</v>
      </c>
      <c r="D2681">
        <v>4</v>
      </c>
      <c r="E2681">
        <v>0</v>
      </c>
      <c r="F2681">
        <v>0</v>
      </c>
      <c r="G2681">
        <v>0</v>
      </c>
      <c r="H2681">
        <v>0</v>
      </c>
      <c r="I2681">
        <v>0</v>
      </c>
      <c r="J2681">
        <v>0</v>
      </c>
      <c r="K2681">
        <v>0</v>
      </c>
      <c r="L2681">
        <v>10</v>
      </c>
      <c r="M2681">
        <v>10</v>
      </c>
      <c r="N2681">
        <v>10</v>
      </c>
      <c r="O2681">
        <v>10</v>
      </c>
      <c r="P2681">
        <v>10</v>
      </c>
      <c r="Q2681">
        <v>10</v>
      </c>
      <c r="R2681">
        <v>10</v>
      </c>
      <c r="S2681">
        <v>10</v>
      </c>
      <c r="T2681">
        <v>20</v>
      </c>
      <c r="U2681">
        <v>10</v>
      </c>
      <c r="V2681">
        <v>20</v>
      </c>
      <c r="W2681">
        <v>20</v>
      </c>
      <c r="X2681">
        <v>20</v>
      </c>
      <c r="Y2681" s="145">
        <v>30</v>
      </c>
      <c r="Z2681">
        <v>40</v>
      </c>
      <c r="AA2681">
        <v>30</v>
      </c>
    </row>
    <row r="2682" spans="1:27" x14ac:dyDescent="0.2">
      <c r="A2682" s="89">
        <f>VLOOKUP(C2682,TabellenBDFS!$B$4:$C$2717,2,FALSE)</f>
        <v>372</v>
      </c>
      <c r="B2682" t="str">
        <f t="shared" si="44"/>
        <v>3725</v>
      </c>
      <c r="C2682" t="s">
        <v>382</v>
      </c>
      <c r="D2682">
        <v>5</v>
      </c>
      <c r="E2682">
        <v>30</v>
      </c>
      <c r="F2682">
        <v>30</v>
      </c>
      <c r="G2682">
        <v>30</v>
      </c>
      <c r="H2682">
        <v>30</v>
      </c>
      <c r="I2682">
        <v>30</v>
      </c>
      <c r="J2682">
        <v>30</v>
      </c>
      <c r="K2682">
        <v>40</v>
      </c>
      <c r="L2682">
        <v>40</v>
      </c>
      <c r="M2682">
        <v>30</v>
      </c>
      <c r="N2682">
        <v>30</v>
      </c>
      <c r="O2682">
        <v>30</v>
      </c>
      <c r="P2682">
        <v>30</v>
      </c>
      <c r="Q2682">
        <v>30</v>
      </c>
      <c r="R2682">
        <v>30</v>
      </c>
      <c r="S2682">
        <v>30</v>
      </c>
      <c r="T2682">
        <v>30</v>
      </c>
      <c r="U2682">
        <v>30</v>
      </c>
      <c r="V2682">
        <v>30</v>
      </c>
      <c r="W2682">
        <v>30</v>
      </c>
      <c r="X2682">
        <v>30</v>
      </c>
      <c r="Y2682" s="145">
        <v>40</v>
      </c>
      <c r="Z2682">
        <v>40</v>
      </c>
      <c r="AA2682">
        <v>40</v>
      </c>
    </row>
    <row r="2683" spans="1:27" x14ac:dyDescent="0.2">
      <c r="A2683" s="89">
        <f>VLOOKUP(C2683,TabellenBDFS!$B$4:$C$2717,2,FALSE)</f>
        <v>372</v>
      </c>
      <c r="B2683" t="str">
        <f t="shared" si="44"/>
        <v>3726</v>
      </c>
      <c r="C2683" t="s">
        <v>382</v>
      </c>
      <c r="D2683">
        <v>6</v>
      </c>
      <c r="E2683">
        <v>90</v>
      </c>
      <c r="F2683">
        <v>100</v>
      </c>
      <c r="G2683">
        <v>100</v>
      </c>
      <c r="H2683">
        <v>110</v>
      </c>
      <c r="I2683">
        <v>110</v>
      </c>
      <c r="J2683">
        <v>110</v>
      </c>
      <c r="K2683">
        <v>110</v>
      </c>
      <c r="L2683">
        <v>110</v>
      </c>
      <c r="M2683">
        <v>110</v>
      </c>
      <c r="N2683">
        <v>110</v>
      </c>
      <c r="O2683">
        <v>110</v>
      </c>
      <c r="P2683">
        <v>110</v>
      </c>
      <c r="Q2683">
        <v>110</v>
      </c>
      <c r="R2683">
        <v>110</v>
      </c>
      <c r="S2683">
        <v>120</v>
      </c>
      <c r="T2683">
        <v>120</v>
      </c>
      <c r="U2683">
        <v>120</v>
      </c>
      <c r="V2683">
        <v>110</v>
      </c>
      <c r="W2683">
        <v>110</v>
      </c>
      <c r="X2683">
        <v>110</v>
      </c>
      <c r="Y2683" s="145">
        <v>180</v>
      </c>
      <c r="Z2683">
        <v>170</v>
      </c>
      <c r="AA2683">
        <v>170</v>
      </c>
    </row>
    <row r="2684" spans="1:27" x14ac:dyDescent="0.2">
      <c r="A2684" s="89">
        <f>VLOOKUP(C2684,TabellenBDFS!$B$4:$C$2717,2,FALSE)</f>
        <v>372</v>
      </c>
      <c r="B2684" t="str">
        <f t="shared" si="44"/>
        <v>3727</v>
      </c>
      <c r="C2684" t="s">
        <v>382</v>
      </c>
      <c r="D2684">
        <v>7</v>
      </c>
      <c r="E2684">
        <v>120</v>
      </c>
      <c r="F2684">
        <v>120</v>
      </c>
      <c r="G2684">
        <v>120</v>
      </c>
      <c r="H2684">
        <v>100</v>
      </c>
      <c r="I2684">
        <v>90</v>
      </c>
      <c r="J2684">
        <v>100</v>
      </c>
      <c r="K2684">
        <v>110</v>
      </c>
      <c r="L2684">
        <v>100</v>
      </c>
      <c r="M2684">
        <v>110</v>
      </c>
      <c r="N2684">
        <v>100</v>
      </c>
      <c r="O2684">
        <v>110</v>
      </c>
      <c r="P2684">
        <v>130</v>
      </c>
      <c r="Q2684">
        <v>140</v>
      </c>
      <c r="R2684">
        <v>140</v>
      </c>
      <c r="S2684">
        <v>140</v>
      </c>
      <c r="T2684">
        <v>120</v>
      </c>
      <c r="U2684">
        <v>120</v>
      </c>
      <c r="V2684">
        <v>130</v>
      </c>
      <c r="W2684">
        <v>120</v>
      </c>
      <c r="X2684">
        <v>140</v>
      </c>
      <c r="Y2684" s="145">
        <v>170</v>
      </c>
      <c r="Z2684">
        <v>180</v>
      </c>
      <c r="AA2684">
        <v>170</v>
      </c>
    </row>
    <row r="2685" spans="1:27" x14ac:dyDescent="0.2">
      <c r="A2685" s="89">
        <f>VLOOKUP(C2685,TabellenBDFS!$B$4:$C$2717,2,FALSE)</f>
        <v>373</v>
      </c>
      <c r="B2685" t="str">
        <f t="shared" si="44"/>
        <v>3731</v>
      </c>
      <c r="C2685" t="s">
        <v>383</v>
      </c>
      <c r="D2685">
        <v>1</v>
      </c>
      <c r="E2685">
        <v>4470</v>
      </c>
      <c r="F2685">
        <v>4430</v>
      </c>
      <c r="G2685">
        <v>4480</v>
      </c>
      <c r="H2685">
        <v>4630</v>
      </c>
      <c r="I2685">
        <v>4590</v>
      </c>
      <c r="J2685">
        <v>4500</v>
      </c>
      <c r="K2685">
        <v>4370</v>
      </c>
      <c r="L2685">
        <v>4330</v>
      </c>
      <c r="M2685">
        <v>4350</v>
      </c>
      <c r="N2685">
        <v>4390</v>
      </c>
      <c r="O2685">
        <v>4440</v>
      </c>
      <c r="P2685">
        <v>4440</v>
      </c>
      <c r="Q2685">
        <v>4350</v>
      </c>
      <c r="R2685">
        <v>4480</v>
      </c>
      <c r="S2685">
        <v>4530</v>
      </c>
      <c r="T2685">
        <v>4740</v>
      </c>
      <c r="U2685">
        <v>4740</v>
      </c>
      <c r="V2685">
        <v>4800</v>
      </c>
      <c r="W2685">
        <v>4890</v>
      </c>
      <c r="X2685">
        <v>5030</v>
      </c>
      <c r="Y2685" s="145">
        <v>5050</v>
      </c>
      <c r="Z2685">
        <v>5030</v>
      </c>
      <c r="AA2685">
        <v>4970</v>
      </c>
    </row>
    <row r="2686" spans="1:27" x14ac:dyDescent="0.2">
      <c r="A2686" s="89">
        <f>VLOOKUP(C2686,TabellenBDFS!$B$4:$C$2717,2,FALSE)</f>
        <v>373</v>
      </c>
      <c r="B2686" t="str">
        <f t="shared" si="44"/>
        <v>3732</v>
      </c>
      <c r="C2686" t="s">
        <v>383</v>
      </c>
      <c r="D2686">
        <v>2</v>
      </c>
      <c r="E2686">
        <v>990</v>
      </c>
      <c r="F2686">
        <v>980</v>
      </c>
      <c r="G2686">
        <v>940</v>
      </c>
      <c r="H2686">
        <v>950</v>
      </c>
      <c r="I2686">
        <v>910</v>
      </c>
      <c r="J2686">
        <v>860</v>
      </c>
      <c r="K2686">
        <v>780</v>
      </c>
      <c r="L2686">
        <v>760</v>
      </c>
      <c r="M2686">
        <v>760</v>
      </c>
      <c r="N2686">
        <v>740</v>
      </c>
      <c r="O2686">
        <v>730</v>
      </c>
      <c r="P2686">
        <v>710</v>
      </c>
      <c r="Q2686">
        <v>690</v>
      </c>
      <c r="R2686">
        <v>670</v>
      </c>
      <c r="S2686">
        <v>640</v>
      </c>
      <c r="T2686">
        <v>630</v>
      </c>
      <c r="U2686">
        <v>620</v>
      </c>
      <c r="V2686">
        <v>580</v>
      </c>
      <c r="W2686">
        <v>560</v>
      </c>
      <c r="X2686">
        <v>520</v>
      </c>
      <c r="Y2686" s="145">
        <v>490</v>
      </c>
      <c r="Z2686">
        <v>470</v>
      </c>
      <c r="AA2686">
        <v>450</v>
      </c>
    </row>
    <row r="2687" spans="1:27" x14ac:dyDescent="0.2">
      <c r="A2687" s="89">
        <f>VLOOKUP(C2687,TabellenBDFS!$B$4:$C$2717,2,FALSE)</f>
        <v>373</v>
      </c>
      <c r="B2687" t="str">
        <f t="shared" si="44"/>
        <v>3733</v>
      </c>
      <c r="C2687" t="s">
        <v>383</v>
      </c>
      <c r="D2687">
        <v>3</v>
      </c>
      <c r="E2687">
        <v>0</v>
      </c>
      <c r="F2687">
        <v>10</v>
      </c>
      <c r="G2687">
        <v>30</v>
      </c>
      <c r="H2687">
        <v>90</v>
      </c>
      <c r="I2687">
        <v>110</v>
      </c>
      <c r="J2687">
        <v>140</v>
      </c>
      <c r="K2687">
        <v>150</v>
      </c>
      <c r="L2687">
        <v>180</v>
      </c>
      <c r="M2687">
        <v>200</v>
      </c>
      <c r="N2687">
        <v>250</v>
      </c>
      <c r="O2687">
        <v>290</v>
      </c>
      <c r="P2687">
        <v>350</v>
      </c>
      <c r="Q2687">
        <v>350</v>
      </c>
      <c r="R2687">
        <v>390</v>
      </c>
      <c r="S2687">
        <v>380</v>
      </c>
      <c r="T2687">
        <v>420</v>
      </c>
      <c r="U2687">
        <v>440</v>
      </c>
      <c r="V2687">
        <v>520</v>
      </c>
      <c r="W2687">
        <v>520</v>
      </c>
      <c r="X2687">
        <v>590</v>
      </c>
      <c r="Y2687" s="145">
        <v>600</v>
      </c>
      <c r="Z2687">
        <v>620</v>
      </c>
      <c r="AA2687">
        <v>630</v>
      </c>
    </row>
    <row r="2688" spans="1:27" x14ac:dyDescent="0.2">
      <c r="A2688" s="89">
        <f>VLOOKUP(C2688,TabellenBDFS!$B$4:$C$2717,2,FALSE)</f>
        <v>373</v>
      </c>
      <c r="B2688" t="str">
        <f t="shared" si="44"/>
        <v>3734</v>
      </c>
      <c r="C2688" t="s">
        <v>383</v>
      </c>
      <c r="D2688">
        <v>4</v>
      </c>
      <c r="E2688">
        <v>0</v>
      </c>
      <c r="F2688">
        <v>0</v>
      </c>
      <c r="G2688">
        <v>20</v>
      </c>
      <c r="H2688">
        <v>30</v>
      </c>
      <c r="I2688">
        <v>60</v>
      </c>
      <c r="J2688">
        <v>80</v>
      </c>
      <c r="K2688">
        <v>110</v>
      </c>
      <c r="L2688">
        <v>140</v>
      </c>
      <c r="M2688">
        <v>150</v>
      </c>
      <c r="N2688">
        <v>140</v>
      </c>
      <c r="O2688">
        <v>180</v>
      </c>
      <c r="P2688">
        <v>160</v>
      </c>
      <c r="Q2688">
        <v>150</v>
      </c>
      <c r="R2688">
        <v>170</v>
      </c>
      <c r="S2688">
        <v>180</v>
      </c>
      <c r="T2688">
        <v>190</v>
      </c>
      <c r="U2688">
        <v>190</v>
      </c>
      <c r="V2688">
        <v>190</v>
      </c>
      <c r="W2688">
        <v>200</v>
      </c>
      <c r="X2688">
        <v>210</v>
      </c>
      <c r="Y2688" s="145">
        <v>220</v>
      </c>
      <c r="Z2688">
        <v>210</v>
      </c>
      <c r="AA2688">
        <v>200</v>
      </c>
    </row>
    <row r="2689" spans="1:27" x14ac:dyDescent="0.2">
      <c r="A2689" s="89">
        <f>VLOOKUP(C2689,TabellenBDFS!$B$4:$C$2717,2,FALSE)</f>
        <v>373</v>
      </c>
      <c r="B2689" t="str">
        <f t="shared" si="44"/>
        <v>3735</v>
      </c>
      <c r="C2689" t="s">
        <v>383</v>
      </c>
      <c r="D2689">
        <v>5</v>
      </c>
      <c r="E2689">
        <v>140</v>
      </c>
      <c r="F2689">
        <v>140</v>
      </c>
      <c r="G2689">
        <v>140</v>
      </c>
      <c r="H2689">
        <v>140</v>
      </c>
      <c r="I2689">
        <v>130</v>
      </c>
      <c r="J2689">
        <v>130</v>
      </c>
      <c r="K2689">
        <v>120</v>
      </c>
      <c r="L2689">
        <v>110</v>
      </c>
      <c r="M2689">
        <v>110</v>
      </c>
      <c r="N2689">
        <v>100</v>
      </c>
      <c r="O2689">
        <v>90</v>
      </c>
      <c r="P2689">
        <v>90</v>
      </c>
      <c r="Q2689">
        <v>80</v>
      </c>
      <c r="R2689">
        <v>90</v>
      </c>
      <c r="S2689">
        <v>90</v>
      </c>
      <c r="T2689">
        <v>90</v>
      </c>
      <c r="U2689">
        <v>80</v>
      </c>
      <c r="V2689">
        <v>80</v>
      </c>
      <c r="W2689">
        <v>70</v>
      </c>
      <c r="X2689">
        <v>180</v>
      </c>
      <c r="Y2689" s="145">
        <v>220</v>
      </c>
      <c r="Z2689">
        <v>230</v>
      </c>
      <c r="AA2689">
        <v>270</v>
      </c>
    </row>
    <row r="2690" spans="1:27" x14ac:dyDescent="0.2">
      <c r="A2690" s="89">
        <f>VLOOKUP(C2690,TabellenBDFS!$B$4:$C$2717,2,FALSE)</f>
        <v>373</v>
      </c>
      <c r="B2690" t="str">
        <f t="shared" si="44"/>
        <v>3736</v>
      </c>
      <c r="C2690" t="s">
        <v>383</v>
      </c>
      <c r="D2690">
        <v>6</v>
      </c>
      <c r="E2690">
        <v>2380</v>
      </c>
      <c r="F2690">
        <v>2350</v>
      </c>
      <c r="G2690">
        <v>2340</v>
      </c>
      <c r="H2690">
        <v>2400</v>
      </c>
      <c r="I2690">
        <v>2390</v>
      </c>
      <c r="J2690">
        <v>2330</v>
      </c>
      <c r="K2690">
        <v>2230</v>
      </c>
      <c r="L2690">
        <v>2210</v>
      </c>
      <c r="M2690">
        <v>2210</v>
      </c>
      <c r="N2690">
        <v>2190</v>
      </c>
      <c r="O2690">
        <v>2170</v>
      </c>
      <c r="P2690">
        <v>2200</v>
      </c>
      <c r="Q2690">
        <v>2160</v>
      </c>
      <c r="R2690">
        <v>2230</v>
      </c>
      <c r="S2690">
        <v>2310</v>
      </c>
      <c r="T2690">
        <v>2450</v>
      </c>
      <c r="U2690">
        <v>2480</v>
      </c>
      <c r="V2690">
        <v>2490</v>
      </c>
      <c r="W2690">
        <v>2520</v>
      </c>
      <c r="X2690">
        <v>2510</v>
      </c>
      <c r="Y2690" s="145">
        <v>2500</v>
      </c>
      <c r="Z2690">
        <v>2470</v>
      </c>
      <c r="AA2690">
        <v>2390</v>
      </c>
    </row>
    <row r="2691" spans="1:27" x14ac:dyDescent="0.2">
      <c r="A2691" s="89">
        <f>VLOOKUP(C2691,TabellenBDFS!$B$4:$C$2717,2,FALSE)</f>
        <v>373</v>
      </c>
      <c r="B2691" t="str">
        <f t="shared" si="44"/>
        <v>3737</v>
      </c>
      <c r="C2691" t="s">
        <v>383</v>
      </c>
      <c r="D2691">
        <v>7</v>
      </c>
      <c r="E2691">
        <v>960</v>
      </c>
      <c r="F2691">
        <v>960</v>
      </c>
      <c r="G2691">
        <v>1010</v>
      </c>
      <c r="H2691">
        <v>1030</v>
      </c>
      <c r="I2691">
        <v>980</v>
      </c>
      <c r="J2691">
        <v>960</v>
      </c>
      <c r="K2691">
        <v>970</v>
      </c>
      <c r="L2691">
        <v>930</v>
      </c>
      <c r="M2691">
        <v>920</v>
      </c>
      <c r="N2691">
        <v>960</v>
      </c>
      <c r="O2691">
        <v>970</v>
      </c>
      <c r="P2691">
        <v>940</v>
      </c>
      <c r="Q2691">
        <v>910</v>
      </c>
      <c r="R2691">
        <v>930</v>
      </c>
      <c r="S2691">
        <v>930</v>
      </c>
      <c r="T2691">
        <v>950</v>
      </c>
      <c r="U2691">
        <v>920</v>
      </c>
      <c r="V2691">
        <v>950</v>
      </c>
      <c r="W2691">
        <v>1010</v>
      </c>
      <c r="X2691">
        <v>1010</v>
      </c>
      <c r="Y2691" s="145">
        <v>1030</v>
      </c>
      <c r="Z2691">
        <v>1030</v>
      </c>
      <c r="AA2691">
        <v>1030</v>
      </c>
    </row>
    <row r="2692" spans="1:27" x14ac:dyDescent="0.2">
      <c r="A2692" s="89">
        <f>VLOOKUP(C2692,TabellenBDFS!$B$4:$C$2717,2,FALSE)</f>
        <v>374</v>
      </c>
      <c r="B2692" t="str">
        <f t="shared" si="44"/>
        <v>3741</v>
      </c>
      <c r="C2692" t="s">
        <v>384</v>
      </c>
      <c r="D2692">
        <v>1</v>
      </c>
      <c r="E2692">
        <v>70</v>
      </c>
      <c r="F2692">
        <v>70</v>
      </c>
      <c r="G2692">
        <v>50</v>
      </c>
      <c r="H2692">
        <v>50</v>
      </c>
      <c r="I2692">
        <v>50</v>
      </c>
      <c r="J2692">
        <v>50</v>
      </c>
      <c r="K2692">
        <v>60</v>
      </c>
      <c r="L2692">
        <v>60</v>
      </c>
      <c r="M2692">
        <v>60</v>
      </c>
      <c r="N2692">
        <v>60</v>
      </c>
      <c r="O2692">
        <v>70</v>
      </c>
      <c r="P2692">
        <v>70</v>
      </c>
      <c r="Q2692">
        <v>70</v>
      </c>
      <c r="R2692">
        <v>70</v>
      </c>
      <c r="S2692">
        <v>70</v>
      </c>
      <c r="T2692">
        <v>80</v>
      </c>
      <c r="U2692">
        <v>70</v>
      </c>
      <c r="V2692">
        <v>70</v>
      </c>
      <c r="W2692">
        <v>70</v>
      </c>
      <c r="X2692">
        <v>80</v>
      </c>
      <c r="Y2692" s="145">
        <v>90</v>
      </c>
      <c r="Z2692">
        <v>90</v>
      </c>
      <c r="AA2692">
        <v>80</v>
      </c>
    </row>
    <row r="2693" spans="1:27" x14ac:dyDescent="0.2">
      <c r="A2693" s="89">
        <f>VLOOKUP(C2693,TabellenBDFS!$B$4:$C$2717,2,FALSE)</f>
        <v>374</v>
      </c>
      <c r="B2693" t="str">
        <f t="shared" si="44"/>
        <v>3742</v>
      </c>
      <c r="C2693" t="s">
        <v>384</v>
      </c>
      <c r="D2693">
        <v>2</v>
      </c>
      <c r="E2693">
        <v>0</v>
      </c>
      <c r="F2693">
        <v>10</v>
      </c>
      <c r="G2693">
        <v>10</v>
      </c>
      <c r="H2693">
        <v>10</v>
      </c>
      <c r="I2693">
        <v>10</v>
      </c>
      <c r="J2693">
        <v>10</v>
      </c>
      <c r="K2693">
        <v>10</v>
      </c>
      <c r="L2693">
        <v>10</v>
      </c>
      <c r="M2693">
        <v>10</v>
      </c>
      <c r="N2693">
        <v>10</v>
      </c>
      <c r="O2693">
        <v>10</v>
      </c>
      <c r="P2693">
        <v>10</v>
      </c>
      <c r="Q2693">
        <v>0</v>
      </c>
      <c r="R2693">
        <v>0</v>
      </c>
      <c r="S2693">
        <v>0</v>
      </c>
      <c r="T2693">
        <v>0</v>
      </c>
      <c r="U2693">
        <v>0</v>
      </c>
      <c r="V2693">
        <v>0</v>
      </c>
      <c r="W2693">
        <v>0</v>
      </c>
      <c r="X2693">
        <v>0</v>
      </c>
      <c r="Y2693" s="145">
        <v>0</v>
      </c>
      <c r="Z2693">
        <v>0</v>
      </c>
      <c r="AA2693">
        <v>0</v>
      </c>
    </row>
    <row r="2694" spans="1:27" x14ac:dyDescent="0.2">
      <c r="A2694" s="89">
        <f>VLOOKUP(C2694,TabellenBDFS!$B$4:$C$2717,2,FALSE)</f>
        <v>374</v>
      </c>
      <c r="B2694" t="str">
        <f t="shared" si="44"/>
        <v>3743</v>
      </c>
      <c r="C2694" t="s">
        <v>384</v>
      </c>
      <c r="D2694">
        <v>3</v>
      </c>
      <c r="E2694">
        <v>0</v>
      </c>
      <c r="F2694">
        <v>0</v>
      </c>
      <c r="G2694">
        <v>0</v>
      </c>
      <c r="H2694">
        <v>0</v>
      </c>
      <c r="I2694">
        <v>0</v>
      </c>
      <c r="J2694">
        <v>0</v>
      </c>
      <c r="K2694">
        <v>0</v>
      </c>
      <c r="L2694">
        <v>0</v>
      </c>
      <c r="M2694">
        <v>0</v>
      </c>
      <c r="N2694">
        <v>0</v>
      </c>
      <c r="O2694">
        <v>0</v>
      </c>
      <c r="P2694">
        <v>0</v>
      </c>
      <c r="Q2694">
        <v>0</v>
      </c>
      <c r="R2694">
        <v>0</v>
      </c>
      <c r="S2694">
        <v>0</v>
      </c>
      <c r="T2694">
        <v>0</v>
      </c>
      <c r="U2694">
        <v>0</v>
      </c>
      <c r="V2694">
        <v>0</v>
      </c>
      <c r="W2694">
        <v>0</v>
      </c>
      <c r="X2694">
        <v>10</v>
      </c>
      <c r="Y2694" s="145">
        <v>10</v>
      </c>
      <c r="Z2694">
        <v>20</v>
      </c>
      <c r="AA2694">
        <v>20</v>
      </c>
    </row>
    <row r="2695" spans="1:27" x14ac:dyDescent="0.2">
      <c r="A2695" s="89">
        <f>VLOOKUP(C2695,TabellenBDFS!$B$4:$C$2717,2,FALSE)</f>
        <v>374</v>
      </c>
      <c r="B2695" t="str">
        <f t="shared" si="44"/>
        <v>3744</v>
      </c>
      <c r="C2695" t="s">
        <v>384</v>
      </c>
      <c r="D2695">
        <v>4</v>
      </c>
      <c r="E2695">
        <v>0</v>
      </c>
      <c r="F2695">
        <v>0</v>
      </c>
      <c r="G2695">
        <v>0</v>
      </c>
      <c r="H2695">
        <v>0</v>
      </c>
      <c r="I2695">
        <v>0</v>
      </c>
      <c r="J2695">
        <v>0</v>
      </c>
      <c r="K2695">
        <v>0</v>
      </c>
      <c r="L2695">
        <v>0</v>
      </c>
      <c r="M2695">
        <v>0</v>
      </c>
      <c r="N2695">
        <v>0</v>
      </c>
      <c r="O2695">
        <v>0</v>
      </c>
      <c r="P2695">
        <v>0</v>
      </c>
      <c r="Q2695">
        <v>0</v>
      </c>
      <c r="R2695">
        <v>0</v>
      </c>
      <c r="S2695">
        <v>0</v>
      </c>
      <c r="T2695">
        <v>0</v>
      </c>
      <c r="U2695">
        <v>0</v>
      </c>
      <c r="V2695">
        <v>0</v>
      </c>
      <c r="W2695">
        <v>0</v>
      </c>
      <c r="X2695">
        <v>0</v>
      </c>
      <c r="Y2695" s="145">
        <v>0</v>
      </c>
      <c r="Z2695">
        <v>0</v>
      </c>
      <c r="AA2695">
        <v>0</v>
      </c>
    </row>
    <row r="2696" spans="1:27" x14ac:dyDescent="0.2">
      <c r="A2696" s="89">
        <f>VLOOKUP(C2696,TabellenBDFS!$B$4:$C$2717,2,FALSE)</f>
        <v>374</v>
      </c>
      <c r="B2696" t="str">
        <f t="shared" si="44"/>
        <v>3745</v>
      </c>
      <c r="C2696" t="s">
        <v>384</v>
      </c>
      <c r="D2696">
        <v>5</v>
      </c>
      <c r="E2696">
        <v>0</v>
      </c>
      <c r="F2696">
        <v>0</v>
      </c>
      <c r="G2696">
        <v>0</v>
      </c>
      <c r="H2696">
        <v>0</v>
      </c>
      <c r="I2696">
        <v>0</v>
      </c>
      <c r="J2696">
        <v>0</v>
      </c>
      <c r="K2696">
        <v>0</v>
      </c>
      <c r="L2696">
        <v>0</v>
      </c>
      <c r="M2696">
        <v>0</v>
      </c>
      <c r="N2696">
        <v>0</v>
      </c>
      <c r="O2696">
        <v>0</v>
      </c>
      <c r="P2696">
        <v>0</v>
      </c>
      <c r="Q2696">
        <v>0</v>
      </c>
      <c r="R2696">
        <v>0</v>
      </c>
      <c r="S2696">
        <v>0</v>
      </c>
      <c r="T2696">
        <v>0</v>
      </c>
      <c r="U2696">
        <v>0</v>
      </c>
      <c r="V2696">
        <v>0</v>
      </c>
      <c r="W2696">
        <v>0</v>
      </c>
      <c r="X2696">
        <v>0</v>
      </c>
      <c r="Y2696" s="145">
        <v>0</v>
      </c>
      <c r="Z2696">
        <v>0</v>
      </c>
      <c r="AA2696">
        <v>0</v>
      </c>
    </row>
    <row r="2697" spans="1:27" x14ac:dyDescent="0.2">
      <c r="A2697" s="89">
        <f>VLOOKUP(C2697,TabellenBDFS!$B$4:$C$2717,2,FALSE)</f>
        <v>374</v>
      </c>
      <c r="B2697" t="str">
        <f t="shared" si="44"/>
        <v>3746</v>
      </c>
      <c r="C2697" t="s">
        <v>384</v>
      </c>
      <c r="D2697">
        <v>6</v>
      </c>
      <c r="E2697">
        <v>50</v>
      </c>
      <c r="F2697">
        <v>50</v>
      </c>
      <c r="G2697">
        <v>40</v>
      </c>
      <c r="H2697">
        <v>30</v>
      </c>
      <c r="I2697">
        <v>40</v>
      </c>
      <c r="J2697">
        <v>40</v>
      </c>
      <c r="K2697">
        <v>40</v>
      </c>
      <c r="L2697">
        <v>40</v>
      </c>
      <c r="M2697">
        <v>40</v>
      </c>
      <c r="N2697">
        <v>40</v>
      </c>
      <c r="O2697">
        <v>50</v>
      </c>
      <c r="P2697">
        <v>50</v>
      </c>
      <c r="Q2697">
        <v>50</v>
      </c>
      <c r="R2697">
        <v>60</v>
      </c>
      <c r="S2697">
        <v>60</v>
      </c>
      <c r="T2697">
        <v>70</v>
      </c>
      <c r="U2697">
        <v>60</v>
      </c>
      <c r="V2697">
        <v>60</v>
      </c>
      <c r="W2697">
        <v>50</v>
      </c>
      <c r="X2697">
        <v>50</v>
      </c>
      <c r="Y2697" s="145">
        <v>60</v>
      </c>
      <c r="Z2697">
        <v>60</v>
      </c>
      <c r="AA2697">
        <v>60</v>
      </c>
    </row>
    <row r="2698" spans="1:27" x14ac:dyDescent="0.2">
      <c r="A2698" s="89">
        <f>VLOOKUP(C2698,TabellenBDFS!$B$4:$C$2717,2,FALSE)</f>
        <v>374</v>
      </c>
      <c r="B2698" t="str">
        <f t="shared" si="44"/>
        <v>3747</v>
      </c>
      <c r="C2698" t="s">
        <v>384</v>
      </c>
      <c r="D2698">
        <v>7</v>
      </c>
      <c r="E2698">
        <v>10</v>
      </c>
      <c r="F2698">
        <v>10</v>
      </c>
      <c r="G2698">
        <v>10</v>
      </c>
      <c r="H2698">
        <v>10</v>
      </c>
      <c r="I2698">
        <v>10</v>
      </c>
      <c r="J2698">
        <v>10</v>
      </c>
      <c r="K2698">
        <v>10</v>
      </c>
      <c r="L2698">
        <v>10</v>
      </c>
      <c r="M2698">
        <v>10</v>
      </c>
      <c r="N2698">
        <v>10</v>
      </c>
      <c r="O2698">
        <v>10</v>
      </c>
      <c r="P2698">
        <v>10</v>
      </c>
      <c r="Q2698">
        <v>10</v>
      </c>
      <c r="R2698">
        <v>10</v>
      </c>
      <c r="S2698">
        <v>0</v>
      </c>
      <c r="T2698">
        <v>10</v>
      </c>
      <c r="U2698">
        <v>10</v>
      </c>
      <c r="V2698">
        <v>10</v>
      </c>
      <c r="W2698">
        <v>10</v>
      </c>
      <c r="X2698">
        <v>10</v>
      </c>
      <c r="Y2698" s="145">
        <v>10</v>
      </c>
      <c r="Z2698">
        <v>10</v>
      </c>
      <c r="AA2698">
        <v>10</v>
      </c>
    </row>
    <row r="2699" spans="1:27" x14ac:dyDescent="0.2">
      <c r="A2699" s="89">
        <f>VLOOKUP(C2699,TabellenBDFS!$B$4:$C$2717,2,FALSE)</f>
        <v>375</v>
      </c>
      <c r="B2699" t="str">
        <f t="shared" ref="B2699:B2747" si="45">CONCATENATE(A2699,D2699)</f>
        <v>3751</v>
      </c>
      <c r="C2699" t="s">
        <v>385</v>
      </c>
      <c r="D2699">
        <v>1</v>
      </c>
      <c r="E2699">
        <v>160</v>
      </c>
      <c r="F2699">
        <v>170</v>
      </c>
      <c r="G2699">
        <v>170</v>
      </c>
      <c r="H2699">
        <v>180</v>
      </c>
      <c r="I2699">
        <v>190</v>
      </c>
      <c r="J2699">
        <v>200</v>
      </c>
      <c r="K2699">
        <v>220</v>
      </c>
      <c r="L2699">
        <v>230</v>
      </c>
      <c r="M2699">
        <v>240</v>
      </c>
      <c r="N2699">
        <v>260</v>
      </c>
      <c r="O2699">
        <v>270</v>
      </c>
      <c r="P2699">
        <v>290</v>
      </c>
      <c r="Q2699">
        <v>300</v>
      </c>
      <c r="R2699">
        <v>90</v>
      </c>
      <c r="S2699">
        <v>100</v>
      </c>
      <c r="T2699">
        <v>90</v>
      </c>
      <c r="U2699">
        <v>100</v>
      </c>
      <c r="V2699">
        <v>90</v>
      </c>
      <c r="W2699">
        <v>100</v>
      </c>
      <c r="X2699">
        <v>100</v>
      </c>
      <c r="Y2699" s="145">
        <v>90</v>
      </c>
      <c r="Z2699">
        <v>110</v>
      </c>
      <c r="AA2699">
        <v>90</v>
      </c>
    </row>
    <row r="2700" spans="1:27" x14ac:dyDescent="0.2">
      <c r="A2700" s="89">
        <f>VLOOKUP(C2700,TabellenBDFS!$B$4:$C$2717,2,FALSE)</f>
        <v>375</v>
      </c>
      <c r="B2700" t="str">
        <f t="shared" si="45"/>
        <v>3752</v>
      </c>
      <c r="C2700" t="s">
        <v>385</v>
      </c>
      <c r="D2700">
        <v>2</v>
      </c>
      <c r="E2700">
        <v>30</v>
      </c>
      <c r="F2700">
        <v>20</v>
      </c>
      <c r="G2700">
        <v>20</v>
      </c>
      <c r="H2700">
        <v>20</v>
      </c>
      <c r="I2700">
        <v>20</v>
      </c>
      <c r="J2700">
        <v>20</v>
      </c>
      <c r="K2700">
        <v>20</v>
      </c>
      <c r="L2700">
        <v>20</v>
      </c>
      <c r="M2700">
        <v>20</v>
      </c>
      <c r="N2700">
        <v>20</v>
      </c>
      <c r="O2700">
        <v>20</v>
      </c>
      <c r="P2700">
        <v>20</v>
      </c>
      <c r="Q2700">
        <v>20</v>
      </c>
      <c r="R2700">
        <v>10</v>
      </c>
      <c r="S2700">
        <v>10</v>
      </c>
      <c r="T2700">
        <v>10</v>
      </c>
      <c r="U2700">
        <v>10</v>
      </c>
      <c r="V2700">
        <v>0</v>
      </c>
      <c r="W2700">
        <v>0</v>
      </c>
      <c r="X2700">
        <v>0</v>
      </c>
      <c r="Y2700" s="145">
        <v>0</v>
      </c>
      <c r="Z2700">
        <v>0</v>
      </c>
      <c r="AA2700">
        <v>0</v>
      </c>
    </row>
    <row r="2701" spans="1:27" x14ac:dyDescent="0.2">
      <c r="A2701" s="89">
        <f>VLOOKUP(C2701,TabellenBDFS!$B$4:$C$2717,2,FALSE)</f>
        <v>375</v>
      </c>
      <c r="B2701" t="str">
        <f t="shared" si="45"/>
        <v>3753</v>
      </c>
      <c r="C2701" t="s">
        <v>385</v>
      </c>
      <c r="D2701">
        <v>3</v>
      </c>
      <c r="E2701">
        <v>0</v>
      </c>
      <c r="F2701">
        <v>0</v>
      </c>
      <c r="G2701">
        <v>10</v>
      </c>
      <c r="H2701">
        <v>10</v>
      </c>
      <c r="I2701">
        <v>10</v>
      </c>
      <c r="J2701">
        <v>10</v>
      </c>
      <c r="K2701">
        <v>20</v>
      </c>
      <c r="L2701">
        <v>10</v>
      </c>
      <c r="M2701">
        <v>10</v>
      </c>
      <c r="N2701">
        <v>20</v>
      </c>
      <c r="O2701">
        <v>20</v>
      </c>
      <c r="P2701">
        <v>20</v>
      </c>
      <c r="Q2701">
        <v>20</v>
      </c>
      <c r="R2701">
        <v>10</v>
      </c>
      <c r="S2701">
        <v>10</v>
      </c>
      <c r="T2701">
        <v>10</v>
      </c>
      <c r="U2701">
        <v>10</v>
      </c>
      <c r="V2701">
        <v>10</v>
      </c>
      <c r="W2701">
        <v>10</v>
      </c>
      <c r="X2701">
        <v>10</v>
      </c>
      <c r="Y2701" s="145">
        <v>10</v>
      </c>
      <c r="Z2701">
        <v>10</v>
      </c>
      <c r="AA2701">
        <v>10</v>
      </c>
    </row>
    <row r="2702" spans="1:27" x14ac:dyDescent="0.2">
      <c r="A2702" s="89">
        <f>VLOOKUP(C2702,TabellenBDFS!$B$4:$C$2717,2,FALSE)</f>
        <v>375</v>
      </c>
      <c r="B2702" t="str">
        <f t="shared" si="45"/>
        <v>3754</v>
      </c>
      <c r="C2702" t="s">
        <v>385</v>
      </c>
      <c r="D2702">
        <v>4</v>
      </c>
      <c r="E2702">
        <v>0</v>
      </c>
      <c r="F2702">
        <v>0</v>
      </c>
      <c r="G2702">
        <v>0</v>
      </c>
      <c r="H2702">
        <v>0</v>
      </c>
      <c r="I2702">
        <v>0</v>
      </c>
      <c r="J2702">
        <v>10</v>
      </c>
      <c r="K2702">
        <v>10</v>
      </c>
      <c r="L2702">
        <v>10</v>
      </c>
      <c r="M2702">
        <v>10</v>
      </c>
      <c r="N2702">
        <v>10</v>
      </c>
      <c r="O2702">
        <v>10</v>
      </c>
      <c r="P2702">
        <v>10</v>
      </c>
      <c r="Q2702">
        <v>10</v>
      </c>
      <c r="R2702">
        <v>0</v>
      </c>
      <c r="S2702">
        <v>0</v>
      </c>
      <c r="T2702">
        <v>0</v>
      </c>
      <c r="U2702">
        <v>0</v>
      </c>
      <c r="V2702">
        <v>0</v>
      </c>
      <c r="W2702">
        <v>0</v>
      </c>
      <c r="X2702">
        <v>0</v>
      </c>
      <c r="Y2702" s="145">
        <v>0</v>
      </c>
      <c r="Z2702">
        <v>0</v>
      </c>
      <c r="AA2702">
        <v>0</v>
      </c>
    </row>
    <row r="2703" spans="1:27" x14ac:dyDescent="0.2">
      <c r="A2703" s="89">
        <f>VLOOKUP(C2703,TabellenBDFS!$B$4:$C$2717,2,FALSE)</f>
        <v>375</v>
      </c>
      <c r="B2703" t="str">
        <f t="shared" si="45"/>
        <v>3755</v>
      </c>
      <c r="C2703" t="s">
        <v>385</v>
      </c>
      <c r="D2703">
        <v>5</v>
      </c>
      <c r="E2703">
        <v>0</v>
      </c>
      <c r="F2703">
        <v>0</v>
      </c>
      <c r="G2703">
        <v>0</v>
      </c>
      <c r="H2703">
        <v>0</v>
      </c>
      <c r="I2703">
        <v>0</v>
      </c>
      <c r="J2703">
        <v>0</v>
      </c>
      <c r="K2703">
        <v>0</v>
      </c>
      <c r="L2703">
        <v>0</v>
      </c>
      <c r="M2703">
        <v>0</v>
      </c>
      <c r="N2703">
        <v>0</v>
      </c>
      <c r="O2703">
        <v>0</v>
      </c>
      <c r="P2703">
        <v>0</v>
      </c>
      <c r="Q2703">
        <v>0</v>
      </c>
      <c r="R2703">
        <v>0</v>
      </c>
      <c r="S2703">
        <v>0</v>
      </c>
      <c r="T2703">
        <v>0</v>
      </c>
      <c r="U2703">
        <v>0</v>
      </c>
      <c r="V2703">
        <v>0</v>
      </c>
      <c r="W2703">
        <v>0</v>
      </c>
      <c r="X2703">
        <v>0</v>
      </c>
      <c r="Y2703" s="145">
        <v>0</v>
      </c>
      <c r="Z2703">
        <v>0</v>
      </c>
      <c r="AA2703">
        <v>0</v>
      </c>
    </row>
    <row r="2704" spans="1:27" x14ac:dyDescent="0.2">
      <c r="A2704" s="89">
        <f>VLOOKUP(C2704,TabellenBDFS!$B$4:$C$2717,2,FALSE)</f>
        <v>375</v>
      </c>
      <c r="B2704" t="str">
        <f t="shared" si="45"/>
        <v>3756</v>
      </c>
      <c r="C2704" t="s">
        <v>385</v>
      </c>
      <c r="D2704">
        <v>6</v>
      </c>
      <c r="E2704">
        <v>80</v>
      </c>
      <c r="F2704">
        <v>80</v>
      </c>
      <c r="G2704">
        <v>80</v>
      </c>
      <c r="H2704">
        <v>80</v>
      </c>
      <c r="I2704">
        <v>90</v>
      </c>
      <c r="J2704">
        <v>90</v>
      </c>
      <c r="K2704">
        <v>90</v>
      </c>
      <c r="L2704">
        <v>100</v>
      </c>
      <c r="M2704">
        <v>100</v>
      </c>
      <c r="N2704">
        <v>100</v>
      </c>
      <c r="O2704">
        <v>110</v>
      </c>
      <c r="P2704">
        <v>110</v>
      </c>
      <c r="Q2704">
        <v>120</v>
      </c>
      <c r="R2704">
        <v>40</v>
      </c>
      <c r="S2704">
        <v>50</v>
      </c>
      <c r="T2704">
        <v>40</v>
      </c>
      <c r="U2704">
        <v>50</v>
      </c>
      <c r="V2704">
        <v>50</v>
      </c>
      <c r="W2704">
        <v>50</v>
      </c>
      <c r="X2704">
        <v>50</v>
      </c>
      <c r="Y2704" s="145">
        <v>50</v>
      </c>
      <c r="Z2704">
        <v>50</v>
      </c>
      <c r="AA2704">
        <v>50</v>
      </c>
    </row>
    <row r="2705" spans="1:27" x14ac:dyDescent="0.2">
      <c r="A2705" s="89">
        <f>VLOOKUP(C2705,TabellenBDFS!$B$4:$C$2717,2,FALSE)</f>
        <v>375</v>
      </c>
      <c r="B2705" t="str">
        <f t="shared" si="45"/>
        <v>3757</v>
      </c>
      <c r="C2705" t="s">
        <v>385</v>
      </c>
      <c r="D2705">
        <v>7</v>
      </c>
      <c r="E2705">
        <v>50</v>
      </c>
      <c r="F2705">
        <v>60</v>
      </c>
      <c r="G2705">
        <v>70</v>
      </c>
      <c r="H2705">
        <v>70</v>
      </c>
      <c r="I2705">
        <v>70</v>
      </c>
      <c r="J2705">
        <v>80</v>
      </c>
      <c r="K2705">
        <v>90</v>
      </c>
      <c r="L2705">
        <v>90</v>
      </c>
      <c r="M2705">
        <v>100</v>
      </c>
      <c r="N2705">
        <v>110</v>
      </c>
      <c r="O2705">
        <v>120</v>
      </c>
      <c r="P2705">
        <v>130</v>
      </c>
      <c r="Q2705">
        <v>140</v>
      </c>
      <c r="R2705">
        <v>30</v>
      </c>
      <c r="S2705">
        <v>40</v>
      </c>
      <c r="T2705">
        <v>30</v>
      </c>
      <c r="U2705">
        <v>40</v>
      </c>
      <c r="V2705">
        <v>30</v>
      </c>
      <c r="W2705">
        <v>40</v>
      </c>
      <c r="X2705">
        <v>30</v>
      </c>
      <c r="Y2705" s="145">
        <v>30</v>
      </c>
      <c r="Z2705">
        <v>30</v>
      </c>
      <c r="AA2705">
        <v>30</v>
      </c>
    </row>
    <row r="2706" spans="1:27" x14ac:dyDescent="0.2">
      <c r="A2706" s="89">
        <f>VLOOKUP(C2706,TabellenBDFS!$B$4:$C$2717,2,FALSE)</f>
        <v>376</v>
      </c>
      <c r="B2706" t="str">
        <f t="shared" si="45"/>
        <v>3761</v>
      </c>
      <c r="C2706" t="s">
        <v>386</v>
      </c>
      <c r="D2706">
        <v>1</v>
      </c>
      <c r="E2706">
        <v>210</v>
      </c>
      <c r="F2706">
        <v>210</v>
      </c>
      <c r="G2706">
        <v>220</v>
      </c>
      <c r="H2706">
        <v>240</v>
      </c>
      <c r="I2706">
        <v>250</v>
      </c>
      <c r="J2706">
        <v>260</v>
      </c>
      <c r="K2706">
        <v>260</v>
      </c>
      <c r="L2706">
        <v>250</v>
      </c>
      <c r="M2706">
        <v>230</v>
      </c>
      <c r="N2706">
        <v>230</v>
      </c>
      <c r="O2706">
        <v>210</v>
      </c>
      <c r="P2706">
        <v>260</v>
      </c>
      <c r="Q2706">
        <v>270</v>
      </c>
      <c r="R2706">
        <v>280</v>
      </c>
      <c r="S2706">
        <v>290</v>
      </c>
      <c r="T2706">
        <v>300</v>
      </c>
      <c r="U2706">
        <v>320</v>
      </c>
      <c r="V2706">
        <v>340</v>
      </c>
      <c r="W2706">
        <v>340</v>
      </c>
      <c r="X2706">
        <v>370</v>
      </c>
      <c r="Y2706" s="145">
        <v>390</v>
      </c>
      <c r="Z2706">
        <v>390</v>
      </c>
      <c r="AA2706">
        <v>390</v>
      </c>
    </row>
    <row r="2707" spans="1:27" x14ac:dyDescent="0.2">
      <c r="A2707" s="89">
        <f>VLOOKUP(C2707,TabellenBDFS!$B$4:$C$2717,2,FALSE)</f>
        <v>376</v>
      </c>
      <c r="B2707" t="str">
        <f t="shared" si="45"/>
        <v>3762</v>
      </c>
      <c r="C2707" t="s">
        <v>386</v>
      </c>
      <c r="D2707">
        <v>2</v>
      </c>
      <c r="E2707">
        <v>30</v>
      </c>
      <c r="F2707">
        <v>30</v>
      </c>
      <c r="G2707">
        <v>30</v>
      </c>
      <c r="H2707">
        <v>30</v>
      </c>
      <c r="I2707">
        <v>20</v>
      </c>
      <c r="J2707">
        <v>20</v>
      </c>
      <c r="K2707">
        <v>20</v>
      </c>
      <c r="L2707">
        <v>20</v>
      </c>
      <c r="M2707">
        <v>20</v>
      </c>
      <c r="N2707">
        <v>20</v>
      </c>
      <c r="O2707">
        <v>20</v>
      </c>
      <c r="P2707">
        <v>20</v>
      </c>
      <c r="Q2707">
        <v>20</v>
      </c>
      <c r="R2707">
        <v>20</v>
      </c>
      <c r="S2707">
        <v>20</v>
      </c>
      <c r="T2707">
        <v>20</v>
      </c>
      <c r="U2707">
        <v>10</v>
      </c>
      <c r="V2707">
        <v>10</v>
      </c>
      <c r="W2707">
        <v>10</v>
      </c>
      <c r="X2707">
        <v>10</v>
      </c>
      <c r="Y2707" s="145">
        <v>10</v>
      </c>
      <c r="Z2707">
        <v>10</v>
      </c>
      <c r="AA2707">
        <v>10</v>
      </c>
    </row>
    <row r="2708" spans="1:27" x14ac:dyDescent="0.2">
      <c r="A2708" s="89">
        <f>VLOOKUP(C2708,TabellenBDFS!$B$4:$C$2717,2,FALSE)</f>
        <v>376</v>
      </c>
      <c r="B2708" t="str">
        <f t="shared" si="45"/>
        <v>3763</v>
      </c>
      <c r="C2708" t="s">
        <v>386</v>
      </c>
      <c r="D2708">
        <v>3</v>
      </c>
      <c r="E2708">
        <v>0</v>
      </c>
      <c r="F2708">
        <v>0</v>
      </c>
      <c r="G2708">
        <v>0</v>
      </c>
      <c r="H2708">
        <v>0</v>
      </c>
      <c r="I2708">
        <v>10</v>
      </c>
      <c r="J2708">
        <v>20</v>
      </c>
      <c r="K2708">
        <v>30</v>
      </c>
      <c r="L2708">
        <v>30</v>
      </c>
      <c r="M2708">
        <v>30</v>
      </c>
      <c r="N2708">
        <v>30</v>
      </c>
      <c r="O2708">
        <v>30</v>
      </c>
      <c r="P2708">
        <v>40</v>
      </c>
      <c r="Q2708">
        <v>40</v>
      </c>
      <c r="R2708">
        <v>40</v>
      </c>
      <c r="S2708">
        <v>50</v>
      </c>
      <c r="T2708">
        <v>50</v>
      </c>
      <c r="U2708">
        <v>60</v>
      </c>
      <c r="V2708">
        <v>60</v>
      </c>
      <c r="W2708">
        <v>70</v>
      </c>
      <c r="X2708">
        <v>80</v>
      </c>
      <c r="Y2708" s="145">
        <v>90</v>
      </c>
      <c r="Z2708">
        <v>90</v>
      </c>
      <c r="AA2708">
        <v>90</v>
      </c>
    </row>
    <row r="2709" spans="1:27" x14ac:dyDescent="0.2">
      <c r="A2709" s="89">
        <f>VLOOKUP(C2709,TabellenBDFS!$B$4:$C$2717,2,FALSE)</f>
        <v>376</v>
      </c>
      <c r="B2709" t="str">
        <f t="shared" si="45"/>
        <v>3764</v>
      </c>
      <c r="C2709" t="s">
        <v>386</v>
      </c>
      <c r="D2709">
        <v>4</v>
      </c>
      <c r="E2709">
        <v>0</v>
      </c>
      <c r="F2709">
        <v>0</v>
      </c>
      <c r="G2709">
        <v>0</v>
      </c>
      <c r="H2709">
        <v>0</v>
      </c>
      <c r="I2709">
        <v>0</v>
      </c>
      <c r="J2709">
        <v>10</v>
      </c>
      <c r="K2709">
        <v>10</v>
      </c>
      <c r="L2709">
        <v>10</v>
      </c>
      <c r="M2709">
        <v>10</v>
      </c>
      <c r="N2709">
        <v>10</v>
      </c>
      <c r="O2709">
        <v>10</v>
      </c>
      <c r="P2709">
        <v>10</v>
      </c>
      <c r="Q2709">
        <v>10</v>
      </c>
      <c r="R2709">
        <v>10</v>
      </c>
      <c r="S2709">
        <v>20</v>
      </c>
      <c r="T2709">
        <v>20</v>
      </c>
      <c r="U2709">
        <v>20</v>
      </c>
      <c r="V2709">
        <v>20</v>
      </c>
      <c r="W2709">
        <v>30</v>
      </c>
      <c r="X2709">
        <v>30</v>
      </c>
      <c r="Y2709" s="145">
        <v>30</v>
      </c>
      <c r="Z2709">
        <v>30</v>
      </c>
      <c r="AA2709">
        <v>30</v>
      </c>
    </row>
    <row r="2710" spans="1:27" x14ac:dyDescent="0.2">
      <c r="A2710" s="89">
        <f>VLOOKUP(C2710,TabellenBDFS!$B$4:$C$2717,2,FALSE)</f>
        <v>376</v>
      </c>
      <c r="B2710" t="str">
        <f t="shared" si="45"/>
        <v>3765</v>
      </c>
      <c r="C2710" t="s">
        <v>386</v>
      </c>
      <c r="D2710">
        <v>5</v>
      </c>
      <c r="E2710">
        <v>10</v>
      </c>
      <c r="F2710">
        <v>10</v>
      </c>
      <c r="G2710">
        <v>10</v>
      </c>
      <c r="H2710">
        <v>10</v>
      </c>
      <c r="I2710">
        <v>10</v>
      </c>
      <c r="J2710">
        <v>0</v>
      </c>
      <c r="K2710">
        <v>0</v>
      </c>
      <c r="L2710">
        <v>0</v>
      </c>
      <c r="M2710">
        <v>0</v>
      </c>
      <c r="N2710">
        <v>0</v>
      </c>
      <c r="O2710">
        <v>0</v>
      </c>
      <c r="P2710">
        <v>0</v>
      </c>
      <c r="Q2710">
        <v>0</v>
      </c>
      <c r="R2710">
        <v>0</v>
      </c>
      <c r="S2710">
        <v>0</v>
      </c>
      <c r="T2710">
        <v>10</v>
      </c>
      <c r="U2710">
        <v>10</v>
      </c>
      <c r="V2710">
        <v>10</v>
      </c>
      <c r="W2710">
        <v>10</v>
      </c>
      <c r="X2710">
        <v>10</v>
      </c>
      <c r="Y2710" s="145">
        <v>10</v>
      </c>
      <c r="Z2710">
        <v>10</v>
      </c>
      <c r="AA2710">
        <v>10</v>
      </c>
    </row>
    <row r="2711" spans="1:27" x14ac:dyDescent="0.2">
      <c r="A2711" s="89">
        <f>VLOOKUP(C2711,TabellenBDFS!$B$4:$C$2717,2,FALSE)</f>
        <v>376</v>
      </c>
      <c r="B2711" t="str">
        <f t="shared" si="45"/>
        <v>3766</v>
      </c>
      <c r="C2711" t="s">
        <v>386</v>
      </c>
      <c r="D2711">
        <v>6</v>
      </c>
      <c r="E2711">
        <v>100</v>
      </c>
      <c r="F2711">
        <v>100</v>
      </c>
      <c r="G2711">
        <v>110</v>
      </c>
      <c r="H2711">
        <v>120</v>
      </c>
      <c r="I2711">
        <v>110</v>
      </c>
      <c r="J2711">
        <v>110</v>
      </c>
      <c r="K2711">
        <v>110</v>
      </c>
      <c r="L2711">
        <v>110</v>
      </c>
      <c r="M2711">
        <v>100</v>
      </c>
      <c r="N2711">
        <v>100</v>
      </c>
      <c r="O2711">
        <v>80</v>
      </c>
      <c r="P2711">
        <v>130</v>
      </c>
      <c r="Q2711">
        <v>130</v>
      </c>
      <c r="R2711">
        <v>130</v>
      </c>
      <c r="S2711">
        <v>140</v>
      </c>
      <c r="T2711">
        <v>140</v>
      </c>
      <c r="U2711">
        <v>150</v>
      </c>
      <c r="V2711">
        <v>150</v>
      </c>
      <c r="W2711">
        <v>150</v>
      </c>
      <c r="X2711">
        <v>160</v>
      </c>
      <c r="Y2711" s="145">
        <v>160</v>
      </c>
      <c r="Z2711">
        <v>160</v>
      </c>
      <c r="AA2711">
        <v>160</v>
      </c>
    </row>
    <row r="2712" spans="1:27" x14ac:dyDescent="0.2">
      <c r="A2712" s="89">
        <f>VLOOKUP(C2712,TabellenBDFS!$B$4:$C$2717,2,FALSE)</f>
        <v>376</v>
      </c>
      <c r="B2712" t="str">
        <f t="shared" si="45"/>
        <v>3767</v>
      </c>
      <c r="C2712" t="s">
        <v>386</v>
      </c>
      <c r="D2712">
        <v>7</v>
      </c>
      <c r="E2712">
        <v>70</v>
      </c>
      <c r="F2712">
        <v>80</v>
      </c>
      <c r="G2712">
        <v>70</v>
      </c>
      <c r="H2712">
        <v>90</v>
      </c>
      <c r="I2712">
        <v>90</v>
      </c>
      <c r="J2712">
        <v>90</v>
      </c>
      <c r="K2712">
        <v>80</v>
      </c>
      <c r="L2712">
        <v>80</v>
      </c>
      <c r="M2712">
        <v>70</v>
      </c>
      <c r="N2712">
        <v>80</v>
      </c>
      <c r="O2712">
        <v>60</v>
      </c>
      <c r="P2712">
        <v>70</v>
      </c>
      <c r="Q2712">
        <v>70</v>
      </c>
      <c r="R2712">
        <v>80</v>
      </c>
      <c r="S2712">
        <v>70</v>
      </c>
      <c r="T2712">
        <v>70</v>
      </c>
      <c r="U2712">
        <v>80</v>
      </c>
      <c r="V2712">
        <v>90</v>
      </c>
      <c r="W2712">
        <v>80</v>
      </c>
      <c r="X2712">
        <v>90</v>
      </c>
      <c r="Y2712" s="145">
        <v>90</v>
      </c>
      <c r="Z2712">
        <v>90</v>
      </c>
      <c r="AA2712">
        <v>90</v>
      </c>
    </row>
    <row r="2713" spans="1:27" x14ac:dyDescent="0.2">
      <c r="A2713" s="89">
        <f>VLOOKUP(C2713,TabellenBDFS!$B$4:$C$2717,2,FALSE)</f>
        <v>377</v>
      </c>
      <c r="B2713" t="str">
        <f t="shared" si="45"/>
        <v>3771</v>
      </c>
      <c r="C2713" t="s">
        <v>387</v>
      </c>
      <c r="D2713">
        <v>1</v>
      </c>
      <c r="E2713">
        <v>130</v>
      </c>
      <c r="F2713">
        <v>140</v>
      </c>
      <c r="G2713">
        <v>110</v>
      </c>
      <c r="H2713">
        <v>120</v>
      </c>
      <c r="I2713">
        <v>120</v>
      </c>
      <c r="J2713">
        <v>120</v>
      </c>
      <c r="K2713">
        <v>120</v>
      </c>
      <c r="L2713">
        <v>140</v>
      </c>
      <c r="M2713">
        <v>110</v>
      </c>
      <c r="N2713">
        <v>110</v>
      </c>
      <c r="O2713">
        <v>110</v>
      </c>
      <c r="P2713">
        <v>110</v>
      </c>
      <c r="Q2713">
        <v>110</v>
      </c>
      <c r="R2713">
        <v>110</v>
      </c>
      <c r="S2713">
        <v>120</v>
      </c>
      <c r="T2713">
        <v>130</v>
      </c>
      <c r="U2713">
        <v>140</v>
      </c>
      <c r="V2713">
        <v>130</v>
      </c>
      <c r="W2713">
        <v>130</v>
      </c>
      <c r="X2713">
        <v>140</v>
      </c>
      <c r="Y2713" s="145">
        <v>140</v>
      </c>
      <c r="Z2713">
        <v>140</v>
      </c>
      <c r="AA2713">
        <v>160</v>
      </c>
    </row>
    <row r="2714" spans="1:27" x14ac:dyDescent="0.2">
      <c r="A2714" s="89">
        <f>VLOOKUP(C2714,TabellenBDFS!$B$4:$C$2717,2,FALSE)</f>
        <v>377</v>
      </c>
      <c r="B2714" t="str">
        <f t="shared" si="45"/>
        <v>3772</v>
      </c>
      <c r="C2714" t="s">
        <v>387</v>
      </c>
      <c r="D2714">
        <v>2</v>
      </c>
      <c r="E2714">
        <v>30</v>
      </c>
      <c r="F2714">
        <v>40</v>
      </c>
      <c r="G2714">
        <v>20</v>
      </c>
      <c r="H2714">
        <v>20</v>
      </c>
      <c r="I2714">
        <v>20</v>
      </c>
      <c r="J2714">
        <v>20</v>
      </c>
      <c r="K2714">
        <v>20</v>
      </c>
      <c r="L2714">
        <v>20</v>
      </c>
      <c r="M2714">
        <v>10</v>
      </c>
      <c r="N2714">
        <v>10</v>
      </c>
      <c r="O2714">
        <v>10</v>
      </c>
      <c r="P2714">
        <v>10</v>
      </c>
      <c r="Q2714">
        <v>10</v>
      </c>
      <c r="R2714">
        <v>10</v>
      </c>
      <c r="S2714">
        <v>10</v>
      </c>
      <c r="T2714">
        <v>10</v>
      </c>
      <c r="U2714">
        <v>10</v>
      </c>
      <c r="V2714">
        <v>10</v>
      </c>
      <c r="W2714">
        <v>10</v>
      </c>
      <c r="X2714">
        <v>10</v>
      </c>
      <c r="Y2714" s="145">
        <v>10</v>
      </c>
      <c r="Z2714">
        <v>10</v>
      </c>
      <c r="AA2714">
        <v>10</v>
      </c>
    </row>
    <row r="2715" spans="1:27" x14ac:dyDescent="0.2">
      <c r="A2715" s="89">
        <f>VLOOKUP(C2715,TabellenBDFS!$B$4:$C$2717,2,FALSE)</f>
        <v>377</v>
      </c>
      <c r="B2715" t="str">
        <f t="shared" si="45"/>
        <v>3773</v>
      </c>
      <c r="C2715" t="s">
        <v>387</v>
      </c>
      <c r="D2715">
        <v>3</v>
      </c>
      <c r="E2715">
        <v>0</v>
      </c>
      <c r="F2715">
        <v>0</v>
      </c>
      <c r="G2715">
        <v>0</v>
      </c>
      <c r="H2715">
        <v>0</v>
      </c>
      <c r="I2715">
        <v>0</v>
      </c>
      <c r="J2715">
        <v>0</v>
      </c>
      <c r="K2715">
        <v>0</v>
      </c>
      <c r="L2715">
        <v>0</v>
      </c>
      <c r="M2715">
        <v>0</v>
      </c>
      <c r="N2715">
        <v>0</v>
      </c>
      <c r="O2715">
        <v>10</v>
      </c>
      <c r="P2715">
        <v>0</v>
      </c>
      <c r="Q2715">
        <v>0</v>
      </c>
      <c r="R2715">
        <v>10</v>
      </c>
      <c r="S2715">
        <v>0</v>
      </c>
      <c r="T2715">
        <v>10</v>
      </c>
      <c r="U2715">
        <v>10</v>
      </c>
      <c r="V2715">
        <v>10</v>
      </c>
      <c r="W2715">
        <v>10</v>
      </c>
      <c r="X2715">
        <v>10</v>
      </c>
      <c r="Y2715" s="145">
        <v>20</v>
      </c>
      <c r="Z2715">
        <v>30</v>
      </c>
      <c r="AA2715">
        <v>30</v>
      </c>
    </row>
    <row r="2716" spans="1:27" x14ac:dyDescent="0.2">
      <c r="A2716" s="89">
        <f>VLOOKUP(C2716,TabellenBDFS!$B$4:$C$2717,2,FALSE)</f>
        <v>377</v>
      </c>
      <c r="B2716" t="str">
        <f t="shared" si="45"/>
        <v>3774</v>
      </c>
      <c r="C2716" t="s">
        <v>387</v>
      </c>
      <c r="D2716">
        <v>4</v>
      </c>
      <c r="E2716">
        <v>0</v>
      </c>
      <c r="F2716">
        <v>0</v>
      </c>
      <c r="G2716">
        <v>0</v>
      </c>
      <c r="H2716">
        <v>0</v>
      </c>
      <c r="I2716">
        <v>0</v>
      </c>
      <c r="J2716">
        <v>0</v>
      </c>
      <c r="K2716">
        <v>0</v>
      </c>
      <c r="L2716">
        <v>0</v>
      </c>
      <c r="M2716">
        <v>0</v>
      </c>
      <c r="N2716">
        <v>0</v>
      </c>
      <c r="O2716">
        <v>0</v>
      </c>
      <c r="P2716">
        <v>0</v>
      </c>
      <c r="Q2716">
        <v>0</v>
      </c>
      <c r="R2716">
        <v>0</v>
      </c>
      <c r="S2716">
        <v>0</v>
      </c>
      <c r="T2716">
        <v>0</v>
      </c>
      <c r="U2716">
        <v>0</v>
      </c>
      <c r="V2716">
        <v>0</v>
      </c>
      <c r="W2716">
        <v>0</v>
      </c>
      <c r="X2716">
        <v>0</v>
      </c>
      <c r="Y2716" s="145">
        <v>0</v>
      </c>
      <c r="Z2716">
        <v>0</v>
      </c>
      <c r="AA2716">
        <v>0</v>
      </c>
    </row>
    <row r="2717" spans="1:27" x14ac:dyDescent="0.2">
      <c r="A2717" s="89">
        <f>VLOOKUP(C2717,TabellenBDFS!$B$4:$C$2717,2,FALSE)</f>
        <v>377</v>
      </c>
      <c r="B2717" t="str">
        <f t="shared" si="45"/>
        <v>3775</v>
      </c>
      <c r="C2717" t="s">
        <v>387</v>
      </c>
      <c r="D2717">
        <v>5</v>
      </c>
      <c r="E2717">
        <v>0</v>
      </c>
      <c r="F2717">
        <v>0</v>
      </c>
      <c r="G2717">
        <v>0</v>
      </c>
      <c r="H2717">
        <v>0</v>
      </c>
      <c r="I2717">
        <v>0</v>
      </c>
      <c r="J2717">
        <v>0</v>
      </c>
      <c r="K2717">
        <v>0</v>
      </c>
      <c r="L2717">
        <v>0</v>
      </c>
      <c r="M2717">
        <v>0</v>
      </c>
      <c r="N2717">
        <v>0</v>
      </c>
      <c r="O2717">
        <v>0</v>
      </c>
      <c r="P2717">
        <v>0</v>
      </c>
      <c r="Q2717">
        <v>0</v>
      </c>
      <c r="R2717">
        <v>10</v>
      </c>
      <c r="S2717">
        <v>0</v>
      </c>
      <c r="T2717">
        <v>0</v>
      </c>
      <c r="U2717">
        <v>0</v>
      </c>
      <c r="V2717">
        <v>0</v>
      </c>
      <c r="W2717">
        <v>0</v>
      </c>
      <c r="X2717">
        <v>0</v>
      </c>
      <c r="Y2717" s="145">
        <v>0</v>
      </c>
      <c r="Z2717">
        <v>0</v>
      </c>
      <c r="AA2717">
        <v>0</v>
      </c>
    </row>
    <row r="2718" spans="1:27" x14ac:dyDescent="0.2">
      <c r="A2718" s="89">
        <f>VLOOKUP(C2718,TabellenBDFS!$B$4:$C$2717,2,FALSE)</f>
        <v>377</v>
      </c>
      <c r="B2718" t="str">
        <f t="shared" si="45"/>
        <v>3776</v>
      </c>
      <c r="C2718" t="s">
        <v>387</v>
      </c>
      <c r="D2718">
        <v>6</v>
      </c>
      <c r="E2718">
        <v>40</v>
      </c>
      <c r="F2718">
        <v>40</v>
      </c>
      <c r="G2718">
        <v>30</v>
      </c>
      <c r="H2718">
        <v>30</v>
      </c>
      <c r="I2718">
        <v>30</v>
      </c>
      <c r="J2718">
        <v>30</v>
      </c>
      <c r="K2718">
        <v>30</v>
      </c>
      <c r="L2718">
        <v>30</v>
      </c>
      <c r="M2718">
        <v>30</v>
      </c>
      <c r="N2718">
        <v>30</v>
      </c>
      <c r="O2718">
        <v>30</v>
      </c>
      <c r="P2718">
        <v>30</v>
      </c>
      <c r="Q2718">
        <v>30</v>
      </c>
      <c r="R2718">
        <v>30</v>
      </c>
      <c r="S2718">
        <v>40</v>
      </c>
      <c r="T2718">
        <v>50</v>
      </c>
      <c r="U2718">
        <v>50</v>
      </c>
      <c r="V2718">
        <v>50</v>
      </c>
      <c r="W2718">
        <v>50</v>
      </c>
      <c r="X2718">
        <v>50</v>
      </c>
      <c r="Y2718" s="145">
        <v>50</v>
      </c>
      <c r="Z2718">
        <v>50</v>
      </c>
      <c r="AA2718">
        <v>50</v>
      </c>
    </row>
    <row r="2719" spans="1:27" x14ac:dyDescent="0.2">
      <c r="A2719" s="89">
        <f>VLOOKUP(C2719,TabellenBDFS!$B$4:$C$2717,2,FALSE)</f>
        <v>377</v>
      </c>
      <c r="B2719" t="str">
        <f t="shared" si="45"/>
        <v>3777</v>
      </c>
      <c r="C2719" t="s">
        <v>387</v>
      </c>
      <c r="D2719">
        <v>7</v>
      </c>
      <c r="E2719">
        <v>50</v>
      </c>
      <c r="F2719">
        <v>60</v>
      </c>
      <c r="G2719">
        <v>60</v>
      </c>
      <c r="H2719">
        <v>70</v>
      </c>
      <c r="I2719">
        <v>70</v>
      </c>
      <c r="J2719">
        <v>70</v>
      </c>
      <c r="K2719">
        <v>70</v>
      </c>
      <c r="L2719">
        <v>80</v>
      </c>
      <c r="M2719">
        <v>60</v>
      </c>
      <c r="N2719">
        <v>60</v>
      </c>
      <c r="O2719">
        <v>60</v>
      </c>
      <c r="P2719">
        <v>60</v>
      </c>
      <c r="Q2719">
        <v>60</v>
      </c>
      <c r="R2719">
        <v>60</v>
      </c>
      <c r="S2719">
        <v>60</v>
      </c>
      <c r="T2719">
        <v>60</v>
      </c>
      <c r="U2719">
        <v>70</v>
      </c>
      <c r="V2719">
        <v>60</v>
      </c>
      <c r="W2719">
        <v>60</v>
      </c>
      <c r="X2719">
        <v>60</v>
      </c>
      <c r="Y2719" s="145">
        <v>60</v>
      </c>
      <c r="Z2719">
        <v>60</v>
      </c>
      <c r="AA2719">
        <v>70</v>
      </c>
    </row>
    <row r="2720" spans="1:27" x14ac:dyDescent="0.2">
      <c r="A2720" s="89">
        <f>VLOOKUP(C2720,TabellenBDFS!$B$4:$C$2717,2,FALSE)</f>
        <v>378</v>
      </c>
      <c r="B2720" t="str">
        <f t="shared" si="45"/>
        <v>3781</v>
      </c>
      <c r="C2720" t="s">
        <v>388</v>
      </c>
      <c r="D2720">
        <v>1</v>
      </c>
      <c r="E2720">
        <v>670</v>
      </c>
      <c r="F2720">
        <v>680</v>
      </c>
      <c r="G2720">
        <v>660</v>
      </c>
      <c r="H2720">
        <v>880</v>
      </c>
      <c r="I2720">
        <v>880</v>
      </c>
      <c r="J2720">
        <v>830</v>
      </c>
      <c r="K2720">
        <v>840</v>
      </c>
      <c r="L2720">
        <v>860</v>
      </c>
      <c r="M2720">
        <v>830</v>
      </c>
      <c r="N2720">
        <v>880</v>
      </c>
      <c r="O2720">
        <v>950</v>
      </c>
      <c r="P2720">
        <v>1030</v>
      </c>
      <c r="Q2720">
        <v>890</v>
      </c>
      <c r="R2720">
        <v>880</v>
      </c>
      <c r="S2720">
        <v>900</v>
      </c>
      <c r="T2720">
        <v>900</v>
      </c>
      <c r="U2720">
        <v>890</v>
      </c>
      <c r="V2720">
        <v>870</v>
      </c>
      <c r="W2720">
        <v>900</v>
      </c>
      <c r="X2720">
        <v>900</v>
      </c>
      <c r="Y2720" s="145">
        <v>890</v>
      </c>
      <c r="Z2720">
        <v>890</v>
      </c>
      <c r="AA2720">
        <v>950</v>
      </c>
    </row>
    <row r="2721" spans="1:27" x14ac:dyDescent="0.2">
      <c r="A2721" s="89">
        <f>VLOOKUP(C2721,TabellenBDFS!$B$4:$C$2717,2,FALSE)</f>
        <v>378</v>
      </c>
      <c r="B2721" t="str">
        <f t="shared" si="45"/>
        <v>3782</v>
      </c>
      <c r="C2721" t="s">
        <v>388</v>
      </c>
      <c r="D2721">
        <v>2</v>
      </c>
      <c r="E2721">
        <v>70</v>
      </c>
      <c r="F2721">
        <v>70</v>
      </c>
      <c r="G2721">
        <v>60</v>
      </c>
      <c r="H2721">
        <v>70</v>
      </c>
      <c r="I2721">
        <v>70</v>
      </c>
      <c r="J2721">
        <v>60</v>
      </c>
      <c r="K2721">
        <v>60</v>
      </c>
      <c r="L2721">
        <v>60</v>
      </c>
      <c r="M2721">
        <v>60</v>
      </c>
      <c r="N2721">
        <v>60</v>
      </c>
      <c r="O2721">
        <v>50</v>
      </c>
      <c r="P2721">
        <v>50</v>
      </c>
      <c r="Q2721">
        <v>50</v>
      </c>
      <c r="R2721">
        <v>50</v>
      </c>
      <c r="S2721">
        <v>50</v>
      </c>
      <c r="T2721">
        <v>40</v>
      </c>
      <c r="U2721">
        <v>40</v>
      </c>
      <c r="V2721">
        <v>30</v>
      </c>
      <c r="W2721">
        <v>30</v>
      </c>
      <c r="X2721">
        <v>30</v>
      </c>
      <c r="Y2721" s="145">
        <v>30</v>
      </c>
      <c r="Z2721">
        <v>30</v>
      </c>
      <c r="AA2721">
        <v>30</v>
      </c>
    </row>
    <row r="2722" spans="1:27" x14ac:dyDescent="0.2">
      <c r="A2722" s="89">
        <f>VLOOKUP(C2722,TabellenBDFS!$B$4:$C$2717,2,FALSE)</f>
        <v>378</v>
      </c>
      <c r="B2722" t="str">
        <f t="shared" si="45"/>
        <v>3783</v>
      </c>
      <c r="C2722" t="s">
        <v>388</v>
      </c>
      <c r="D2722">
        <v>3</v>
      </c>
      <c r="E2722">
        <v>0</v>
      </c>
      <c r="F2722">
        <v>0</v>
      </c>
      <c r="G2722">
        <v>0</v>
      </c>
      <c r="H2722">
        <v>10</v>
      </c>
      <c r="I2722">
        <v>10</v>
      </c>
      <c r="J2722">
        <v>20</v>
      </c>
      <c r="K2722">
        <v>20</v>
      </c>
      <c r="L2722">
        <v>30</v>
      </c>
      <c r="M2722">
        <v>30</v>
      </c>
      <c r="N2722">
        <v>40</v>
      </c>
      <c r="O2722">
        <v>50</v>
      </c>
      <c r="P2722">
        <v>70</v>
      </c>
      <c r="Q2722">
        <v>70</v>
      </c>
      <c r="R2722">
        <v>80</v>
      </c>
      <c r="S2722">
        <v>100</v>
      </c>
      <c r="T2722">
        <v>110</v>
      </c>
      <c r="U2722">
        <v>110</v>
      </c>
      <c r="V2722">
        <v>120</v>
      </c>
      <c r="W2722">
        <v>150</v>
      </c>
      <c r="X2722">
        <v>210</v>
      </c>
      <c r="Y2722" s="145">
        <v>200</v>
      </c>
      <c r="Z2722">
        <v>190</v>
      </c>
      <c r="AA2722">
        <v>170</v>
      </c>
    </row>
    <row r="2723" spans="1:27" x14ac:dyDescent="0.2">
      <c r="A2723" s="89">
        <f>VLOOKUP(C2723,TabellenBDFS!$B$4:$C$2717,2,FALSE)</f>
        <v>378</v>
      </c>
      <c r="B2723" t="str">
        <f t="shared" si="45"/>
        <v>3784</v>
      </c>
      <c r="C2723" t="s">
        <v>388</v>
      </c>
      <c r="D2723">
        <v>4</v>
      </c>
      <c r="E2723">
        <v>0</v>
      </c>
      <c r="F2723">
        <v>0</v>
      </c>
      <c r="G2723">
        <v>0</v>
      </c>
      <c r="H2723">
        <v>0</v>
      </c>
      <c r="I2723">
        <v>0</v>
      </c>
      <c r="J2723">
        <v>0</v>
      </c>
      <c r="K2723">
        <v>10</v>
      </c>
      <c r="L2723">
        <v>10</v>
      </c>
      <c r="M2723">
        <v>10</v>
      </c>
      <c r="N2723">
        <v>20</v>
      </c>
      <c r="O2723">
        <v>20</v>
      </c>
      <c r="P2723">
        <v>30</v>
      </c>
      <c r="Q2723">
        <v>40</v>
      </c>
      <c r="R2723">
        <v>40</v>
      </c>
      <c r="S2723">
        <v>40</v>
      </c>
      <c r="T2723">
        <v>50</v>
      </c>
      <c r="U2723">
        <v>50</v>
      </c>
      <c r="V2723">
        <v>40</v>
      </c>
      <c r="W2723">
        <v>40</v>
      </c>
      <c r="X2723">
        <v>40</v>
      </c>
      <c r="Y2723" s="145">
        <v>40</v>
      </c>
      <c r="Z2723">
        <v>40</v>
      </c>
      <c r="AA2723">
        <v>50</v>
      </c>
    </row>
    <row r="2724" spans="1:27" x14ac:dyDescent="0.2">
      <c r="A2724" s="89">
        <f>VLOOKUP(C2724,TabellenBDFS!$B$4:$C$2717,2,FALSE)</f>
        <v>378</v>
      </c>
      <c r="B2724" t="str">
        <f t="shared" si="45"/>
        <v>3785</v>
      </c>
      <c r="C2724" t="s">
        <v>388</v>
      </c>
      <c r="D2724">
        <v>5</v>
      </c>
      <c r="E2724">
        <v>60</v>
      </c>
      <c r="F2724">
        <v>60</v>
      </c>
      <c r="G2724">
        <v>60</v>
      </c>
      <c r="H2724">
        <v>70</v>
      </c>
      <c r="I2724">
        <v>70</v>
      </c>
      <c r="J2724">
        <v>70</v>
      </c>
      <c r="K2724">
        <v>70</v>
      </c>
      <c r="L2724">
        <v>70</v>
      </c>
      <c r="M2724">
        <v>70</v>
      </c>
      <c r="N2724">
        <v>60</v>
      </c>
      <c r="O2724">
        <v>60</v>
      </c>
      <c r="P2724">
        <v>60</v>
      </c>
      <c r="Q2724">
        <v>50</v>
      </c>
      <c r="R2724">
        <v>50</v>
      </c>
      <c r="S2724">
        <v>50</v>
      </c>
      <c r="T2724">
        <v>50</v>
      </c>
      <c r="U2724">
        <v>40</v>
      </c>
      <c r="V2724">
        <v>40</v>
      </c>
      <c r="W2724">
        <v>30</v>
      </c>
      <c r="X2724">
        <v>30</v>
      </c>
      <c r="Y2724" s="145">
        <v>30</v>
      </c>
      <c r="Z2724">
        <v>30</v>
      </c>
      <c r="AA2724">
        <v>30</v>
      </c>
    </row>
    <row r="2725" spans="1:27" x14ac:dyDescent="0.2">
      <c r="A2725" s="89">
        <f>VLOOKUP(C2725,TabellenBDFS!$B$4:$C$2717,2,FALSE)</f>
        <v>378</v>
      </c>
      <c r="B2725" t="str">
        <f t="shared" si="45"/>
        <v>3786</v>
      </c>
      <c r="C2725" t="s">
        <v>388</v>
      </c>
      <c r="D2725">
        <v>6</v>
      </c>
      <c r="E2725">
        <v>230</v>
      </c>
      <c r="F2725">
        <v>210</v>
      </c>
      <c r="G2725">
        <v>210</v>
      </c>
      <c r="H2725">
        <v>260</v>
      </c>
      <c r="I2725">
        <v>260</v>
      </c>
      <c r="J2725">
        <v>240</v>
      </c>
      <c r="K2725">
        <v>250</v>
      </c>
      <c r="L2725">
        <v>240</v>
      </c>
      <c r="M2725">
        <v>240</v>
      </c>
      <c r="N2725">
        <v>230</v>
      </c>
      <c r="O2725">
        <v>290</v>
      </c>
      <c r="P2725">
        <v>300</v>
      </c>
      <c r="Q2725">
        <v>290</v>
      </c>
      <c r="R2725">
        <v>290</v>
      </c>
      <c r="S2725">
        <v>290</v>
      </c>
      <c r="T2725">
        <v>280</v>
      </c>
      <c r="U2725">
        <v>260</v>
      </c>
      <c r="V2725">
        <v>250</v>
      </c>
      <c r="W2725">
        <v>260</v>
      </c>
      <c r="X2725">
        <v>250</v>
      </c>
      <c r="Y2725" s="145">
        <v>250</v>
      </c>
      <c r="Z2725">
        <v>250</v>
      </c>
      <c r="AA2725">
        <v>340</v>
      </c>
    </row>
    <row r="2726" spans="1:27" x14ac:dyDescent="0.2">
      <c r="A2726" s="89">
        <f>VLOOKUP(C2726,TabellenBDFS!$B$4:$C$2717,2,FALSE)</f>
        <v>378</v>
      </c>
      <c r="B2726" t="str">
        <f t="shared" si="45"/>
        <v>3787</v>
      </c>
      <c r="C2726" t="s">
        <v>388</v>
      </c>
      <c r="D2726">
        <v>7</v>
      </c>
      <c r="E2726">
        <v>320</v>
      </c>
      <c r="F2726">
        <v>330</v>
      </c>
      <c r="G2726">
        <v>320</v>
      </c>
      <c r="H2726">
        <v>470</v>
      </c>
      <c r="I2726">
        <v>470</v>
      </c>
      <c r="J2726">
        <v>430</v>
      </c>
      <c r="K2726">
        <v>440</v>
      </c>
      <c r="L2726">
        <v>450</v>
      </c>
      <c r="M2726">
        <v>430</v>
      </c>
      <c r="N2726">
        <v>480</v>
      </c>
      <c r="O2726">
        <v>490</v>
      </c>
      <c r="P2726">
        <v>530</v>
      </c>
      <c r="Q2726">
        <v>390</v>
      </c>
      <c r="R2726">
        <v>380</v>
      </c>
      <c r="S2726">
        <v>370</v>
      </c>
      <c r="T2726">
        <v>380</v>
      </c>
      <c r="U2726">
        <v>400</v>
      </c>
      <c r="V2726">
        <v>390</v>
      </c>
      <c r="W2726">
        <v>390</v>
      </c>
      <c r="X2726">
        <v>340</v>
      </c>
      <c r="Y2726" s="145">
        <v>350</v>
      </c>
      <c r="Z2726">
        <v>340</v>
      </c>
      <c r="AA2726">
        <v>330</v>
      </c>
    </row>
    <row r="2727" spans="1:27" x14ac:dyDescent="0.2">
      <c r="A2727" s="89">
        <f>VLOOKUP(C2727,TabellenBDFS!$B$4:$C$2717,2,FALSE)</f>
        <v>379</v>
      </c>
      <c r="B2727" t="str">
        <f t="shared" si="45"/>
        <v>3791</v>
      </c>
      <c r="C2727" t="s">
        <v>389</v>
      </c>
      <c r="D2727">
        <v>1</v>
      </c>
      <c r="E2727">
        <v>90</v>
      </c>
      <c r="F2727">
        <v>90</v>
      </c>
      <c r="G2727">
        <v>90</v>
      </c>
      <c r="H2727">
        <v>110</v>
      </c>
      <c r="I2727">
        <v>80</v>
      </c>
      <c r="J2727">
        <v>80</v>
      </c>
      <c r="K2727">
        <v>80</v>
      </c>
      <c r="L2727">
        <v>110</v>
      </c>
      <c r="M2727">
        <v>90</v>
      </c>
      <c r="N2727">
        <v>90</v>
      </c>
      <c r="O2727">
        <v>100</v>
      </c>
      <c r="P2727">
        <v>100</v>
      </c>
      <c r="Q2727">
        <v>80</v>
      </c>
      <c r="R2727">
        <v>90</v>
      </c>
      <c r="S2727">
        <v>90</v>
      </c>
      <c r="T2727">
        <v>110</v>
      </c>
      <c r="U2727">
        <v>100</v>
      </c>
      <c r="V2727">
        <v>100</v>
      </c>
      <c r="W2727">
        <v>100</v>
      </c>
      <c r="X2727">
        <v>110</v>
      </c>
      <c r="Y2727" s="145">
        <v>120</v>
      </c>
      <c r="Z2727">
        <v>120</v>
      </c>
      <c r="AA2727">
        <v>130</v>
      </c>
    </row>
    <row r="2728" spans="1:27" x14ac:dyDescent="0.2">
      <c r="A2728" s="89">
        <f>VLOOKUP(C2728,TabellenBDFS!$B$4:$C$2717,2,FALSE)</f>
        <v>379</v>
      </c>
      <c r="B2728" t="str">
        <f t="shared" si="45"/>
        <v>3792</v>
      </c>
      <c r="C2728" t="s">
        <v>389</v>
      </c>
      <c r="D2728">
        <v>2</v>
      </c>
      <c r="E2728">
        <v>10</v>
      </c>
      <c r="F2728">
        <v>10</v>
      </c>
      <c r="G2728">
        <v>10</v>
      </c>
      <c r="H2728">
        <v>10</v>
      </c>
      <c r="I2728">
        <v>10</v>
      </c>
      <c r="J2728">
        <v>10</v>
      </c>
      <c r="K2728">
        <v>10</v>
      </c>
      <c r="L2728">
        <v>10</v>
      </c>
      <c r="M2728">
        <v>10</v>
      </c>
      <c r="N2728">
        <v>10</v>
      </c>
      <c r="O2728">
        <v>10</v>
      </c>
      <c r="P2728">
        <v>10</v>
      </c>
      <c r="Q2728">
        <v>10</v>
      </c>
      <c r="R2728">
        <v>0</v>
      </c>
      <c r="S2728">
        <v>0</v>
      </c>
      <c r="T2728">
        <v>10</v>
      </c>
      <c r="U2728">
        <v>0</v>
      </c>
      <c r="V2728">
        <v>0</v>
      </c>
      <c r="W2728">
        <v>0</v>
      </c>
      <c r="X2728">
        <v>0</v>
      </c>
      <c r="Y2728" s="145">
        <v>0</v>
      </c>
      <c r="Z2728">
        <v>0</v>
      </c>
      <c r="AA2728">
        <v>0</v>
      </c>
    </row>
    <row r="2729" spans="1:27" x14ac:dyDescent="0.2">
      <c r="A2729" s="89">
        <f>VLOOKUP(C2729,TabellenBDFS!$B$4:$C$2717,2,FALSE)</f>
        <v>379</v>
      </c>
      <c r="B2729" t="str">
        <f t="shared" si="45"/>
        <v>3793</v>
      </c>
      <c r="C2729" t="s">
        <v>389</v>
      </c>
      <c r="D2729">
        <v>3</v>
      </c>
      <c r="E2729">
        <v>0</v>
      </c>
      <c r="F2729">
        <v>0</v>
      </c>
      <c r="G2729">
        <v>0</v>
      </c>
      <c r="H2729">
        <v>0</v>
      </c>
      <c r="I2729">
        <v>0</v>
      </c>
      <c r="J2729">
        <v>0</v>
      </c>
      <c r="K2729">
        <v>0</v>
      </c>
      <c r="L2729">
        <v>0</v>
      </c>
      <c r="M2729">
        <v>0</v>
      </c>
      <c r="N2729">
        <v>0</v>
      </c>
      <c r="O2729">
        <v>0</v>
      </c>
      <c r="P2729">
        <v>0</v>
      </c>
      <c r="Q2729">
        <v>0</v>
      </c>
      <c r="R2729">
        <v>0</v>
      </c>
      <c r="S2729">
        <v>0</v>
      </c>
      <c r="T2729">
        <v>0</v>
      </c>
      <c r="U2729">
        <v>0</v>
      </c>
      <c r="V2729">
        <v>0</v>
      </c>
      <c r="W2729">
        <v>0</v>
      </c>
      <c r="X2729">
        <v>0</v>
      </c>
      <c r="Y2729" s="145">
        <v>0</v>
      </c>
      <c r="Z2729">
        <v>0</v>
      </c>
      <c r="AA2729">
        <v>0</v>
      </c>
    </row>
    <row r="2730" spans="1:27" x14ac:dyDescent="0.2">
      <c r="A2730" s="89">
        <f>VLOOKUP(C2730,TabellenBDFS!$B$4:$C$2717,2,FALSE)</f>
        <v>379</v>
      </c>
      <c r="B2730" t="str">
        <f t="shared" si="45"/>
        <v>3794</v>
      </c>
      <c r="C2730" t="s">
        <v>389</v>
      </c>
      <c r="D2730">
        <v>4</v>
      </c>
      <c r="E2730">
        <v>0</v>
      </c>
      <c r="F2730">
        <v>0</v>
      </c>
      <c r="G2730">
        <v>0</v>
      </c>
      <c r="H2730">
        <v>0</v>
      </c>
      <c r="I2730">
        <v>0</v>
      </c>
      <c r="J2730">
        <v>0</v>
      </c>
      <c r="K2730">
        <v>0</v>
      </c>
      <c r="L2730">
        <v>0</v>
      </c>
      <c r="M2730">
        <v>0</v>
      </c>
      <c r="N2730">
        <v>0</v>
      </c>
      <c r="O2730">
        <v>0</v>
      </c>
      <c r="P2730">
        <v>0</v>
      </c>
      <c r="Q2730">
        <v>0</v>
      </c>
      <c r="R2730">
        <v>0</v>
      </c>
      <c r="S2730">
        <v>0</v>
      </c>
      <c r="T2730">
        <v>0</v>
      </c>
      <c r="U2730">
        <v>0</v>
      </c>
      <c r="V2730">
        <v>0</v>
      </c>
      <c r="W2730">
        <v>0</v>
      </c>
      <c r="X2730">
        <v>0</v>
      </c>
      <c r="Y2730" s="145">
        <v>0</v>
      </c>
      <c r="Z2730">
        <v>0</v>
      </c>
      <c r="AA2730">
        <v>0</v>
      </c>
    </row>
    <row r="2731" spans="1:27" x14ac:dyDescent="0.2">
      <c r="A2731" s="89">
        <f>VLOOKUP(C2731,TabellenBDFS!$B$4:$C$2717,2,FALSE)</f>
        <v>379</v>
      </c>
      <c r="B2731" t="str">
        <f t="shared" si="45"/>
        <v>3795</v>
      </c>
      <c r="C2731" t="s">
        <v>389</v>
      </c>
      <c r="D2731">
        <v>5</v>
      </c>
      <c r="E2731">
        <v>10</v>
      </c>
      <c r="F2731">
        <v>10</v>
      </c>
      <c r="G2731">
        <v>10</v>
      </c>
      <c r="H2731">
        <v>10</v>
      </c>
      <c r="I2731">
        <v>10</v>
      </c>
      <c r="J2731">
        <v>10</v>
      </c>
      <c r="K2731">
        <v>10</v>
      </c>
      <c r="L2731">
        <v>10</v>
      </c>
      <c r="M2731">
        <v>10</v>
      </c>
      <c r="N2731">
        <v>10</v>
      </c>
      <c r="O2731">
        <v>10</v>
      </c>
      <c r="P2731">
        <v>0</v>
      </c>
      <c r="Q2731">
        <v>0</v>
      </c>
      <c r="R2731">
        <v>0</v>
      </c>
      <c r="S2731">
        <v>0</v>
      </c>
      <c r="T2731">
        <v>0</v>
      </c>
      <c r="U2731">
        <v>0</v>
      </c>
      <c r="V2731">
        <v>0</v>
      </c>
      <c r="W2731">
        <v>0</v>
      </c>
      <c r="X2731">
        <v>0</v>
      </c>
      <c r="Y2731" s="145">
        <v>0</v>
      </c>
      <c r="Z2731">
        <v>0</v>
      </c>
      <c r="AA2731">
        <v>0</v>
      </c>
    </row>
    <row r="2732" spans="1:27" x14ac:dyDescent="0.2">
      <c r="A2732" s="89">
        <f>VLOOKUP(C2732,TabellenBDFS!$B$4:$C$2717,2,FALSE)</f>
        <v>379</v>
      </c>
      <c r="B2732" t="str">
        <f t="shared" si="45"/>
        <v>3796</v>
      </c>
      <c r="C2732" t="s">
        <v>389</v>
      </c>
      <c r="D2732">
        <v>6</v>
      </c>
      <c r="E2732">
        <v>40</v>
      </c>
      <c r="F2732">
        <v>30</v>
      </c>
      <c r="G2732">
        <v>40</v>
      </c>
      <c r="H2732">
        <v>40</v>
      </c>
      <c r="I2732">
        <v>40</v>
      </c>
      <c r="J2732">
        <v>40</v>
      </c>
      <c r="K2732">
        <v>40</v>
      </c>
      <c r="L2732">
        <v>40</v>
      </c>
      <c r="M2732">
        <v>40</v>
      </c>
      <c r="N2732">
        <v>40</v>
      </c>
      <c r="O2732">
        <v>50</v>
      </c>
      <c r="P2732">
        <v>50</v>
      </c>
      <c r="Q2732">
        <v>50</v>
      </c>
      <c r="R2732">
        <v>60</v>
      </c>
      <c r="S2732">
        <v>60</v>
      </c>
      <c r="T2732">
        <v>70</v>
      </c>
      <c r="U2732">
        <v>70</v>
      </c>
      <c r="V2732">
        <v>70</v>
      </c>
      <c r="W2732">
        <v>70</v>
      </c>
      <c r="X2732">
        <v>70</v>
      </c>
      <c r="Y2732" s="145">
        <v>80</v>
      </c>
      <c r="Z2732">
        <v>70</v>
      </c>
      <c r="AA2732">
        <v>80</v>
      </c>
    </row>
    <row r="2733" spans="1:27" x14ac:dyDescent="0.2">
      <c r="A2733" s="89">
        <f>VLOOKUP(C2733,TabellenBDFS!$B$4:$C$2717,2,FALSE)</f>
        <v>379</v>
      </c>
      <c r="B2733" t="str">
        <f t="shared" si="45"/>
        <v>3797</v>
      </c>
      <c r="C2733" t="s">
        <v>389</v>
      </c>
      <c r="D2733">
        <v>7</v>
      </c>
      <c r="E2733">
        <v>30</v>
      </c>
      <c r="F2733">
        <v>30</v>
      </c>
      <c r="G2733">
        <v>30</v>
      </c>
      <c r="H2733">
        <v>50</v>
      </c>
      <c r="I2733">
        <v>30</v>
      </c>
      <c r="J2733">
        <v>20</v>
      </c>
      <c r="K2733">
        <v>30</v>
      </c>
      <c r="L2733">
        <v>50</v>
      </c>
      <c r="M2733">
        <v>30</v>
      </c>
      <c r="N2733">
        <v>30</v>
      </c>
      <c r="O2733">
        <v>40</v>
      </c>
      <c r="P2733">
        <v>40</v>
      </c>
      <c r="Q2733">
        <v>30</v>
      </c>
      <c r="R2733">
        <v>30</v>
      </c>
      <c r="S2733">
        <v>30</v>
      </c>
      <c r="T2733">
        <v>40</v>
      </c>
      <c r="U2733">
        <v>20</v>
      </c>
      <c r="V2733">
        <v>20</v>
      </c>
      <c r="W2733">
        <v>30</v>
      </c>
      <c r="X2733">
        <v>30</v>
      </c>
      <c r="Y2733" s="145">
        <v>30</v>
      </c>
      <c r="Z2733">
        <v>40</v>
      </c>
      <c r="AA2733">
        <v>40</v>
      </c>
    </row>
    <row r="2734" spans="1:27" x14ac:dyDescent="0.2">
      <c r="A2734" s="89">
        <f>VLOOKUP(C2734,TabellenBDFS!$B$4:$C$2717,2,FALSE)</f>
        <v>380</v>
      </c>
      <c r="B2734" t="str">
        <f t="shared" si="45"/>
        <v>3801</v>
      </c>
      <c r="C2734" t="s">
        <v>390</v>
      </c>
      <c r="D2734">
        <v>1</v>
      </c>
      <c r="E2734">
        <v>690</v>
      </c>
      <c r="F2734">
        <v>680</v>
      </c>
      <c r="G2734">
        <v>710</v>
      </c>
      <c r="H2734">
        <v>720</v>
      </c>
      <c r="I2734">
        <v>710</v>
      </c>
      <c r="J2734">
        <v>710</v>
      </c>
      <c r="K2734">
        <v>720</v>
      </c>
      <c r="L2734">
        <v>740</v>
      </c>
      <c r="M2734">
        <v>770</v>
      </c>
      <c r="N2734">
        <v>760</v>
      </c>
      <c r="O2734">
        <v>770</v>
      </c>
      <c r="P2734">
        <v>780</v>
      </c>
      <c r="Q2734">
        <v>800</v>
      </c>
      <c r="R2734">
        <v>820</v>
      </c>
      <c r="S2734">
        <v>890</v>
      </c>
      <c r="T2734">
        <v>900</v>
      </c>
      <c r="U2734">
        <v>910</v>
      </c>
      <c r="V2734">
        <v>910</v>
      </c>
      <c r="W2734">
        <v>890</v>
      </c>
      <c r="X2734">
        <v>920</v>
      </c>
      <c r="Y2734" s="145">
        <v>910</v>
      </c>
      <c r="Z2734">
        <v>890</v>
      </c>
      <c r="AA2734">
        <v>890</v>
      </c>
    </row>
    <row r="2735" spans="1:27" x14ac:dyDescent="0.2">
      <c r="A2735" s="89">
        <f>VLOOKUP(C2735,TabellenBDFS!$B$4:$C$2717,2,FALSE)</f>
        <v>380</v>
      </c>
      <c r="B2735" t="str">
        <f t="shared" si="45"/>
        <v>3802</v>
      </c>
      <c r="C2735" t="s">
        <v>390</v>
      </c>
      <c r="D2735">
        <v>2</v>
      </c>
      <c r="E2735">
        <v>100</v>
      </c>
      <c r="F2735">
        <v>100</v>
      </c>
      <c r="G2735">
        <v>110</v>
      </c>
      <c r="H2735">
        <v>120</v>
      </c>
      <c r="I2735">
        <v>120</v>
      </c>
      <c r="J2735">
        <v>110</v>
      </c>
      <c r="K2735">
        <v>110</v>
      </c>
      <c r="L2735">
        <v>110</v>
      </c>
      <c r="M2735">
        <v>110</v>
      </c>
      <c r="N2735">
        <v>100</v>
      </c>
      <c r="O2735">
        <v>100</v>
      </c>
      <c r="P2735">
        <v>100</v>
      </c>
      <c r="Q2735">
        <v>100</v>
      </c>
      <c r="R2735">
        <v>90</v>
      </c>
      <c r="S2735">
        <v>90</v>
      </c>
      <c r="T2735">
        <v>90</v>
      </c>
      <c r="U2735">
        <v>90</v>
      </c>
      <c r="V2735">
        <v>90</v>
      </c>
      <c r="W2735">
        <v>90</v>
      </c>
      <c r="X2735">
        <v>90</v>
      </c>
      <c r="Y2735" s="145">
        <v>70</v>
      </c>
      <c r="Z2735">
        <v>60</v>
      </c>
      <c r="AA2735">
        <v>60</v>
      </c>
    </row>
    <row r="2736" spans="1:27" x14ac:dyDescent="0.2">
      <c r="A2736" s="89">
        <f>VLOOKUP(C2736,TabellenBDFS!$B$4:$C$2717,2,FALSE)</f>
        <v>380</v>
      </c>
      <c r="B2736" t="str">
        <f t="shared" si="45"/>
        <v>3803</v>
      </c>
      <c r="C2736" t="s">
        <v>390</v>
      </c>
      <c r="D2736">
        <v>3</v>
      </c>
      <c r="E2736">
        <v>0</v>
      </c>
      <c r="F2736">
        <v>0</v>
      </c>
      <c r="G2736">
        <v>20</v>
      </c>
      <c r="H2736">
        <v>40</v>
      </c>
      <c r="I2736">
        <v>50</v>
      </c>
      <c r="J2736">
        <v>60</v>
      </c>
      <c r="K2736">
        <v>60</v>
      </c>
      <c r="L2736">
        <v>70</v>
      </c>
      <c r="M2736">
        <v>70</v>
      </c>
      <c r="N2736">
        <v>70</v>
      </c>
      <c r="O2736">
        <v>80</v>
      </c>
      <c r="P2736">
        <v>90</v>
      </c>
      <c r="Q2736">
        <v>110</v>
      </c>
      <c r="R2736">
        <v>110</v>
      </c>
      <c r="S2736">
        <v>130</v>
      </c>
      <c r="T2736">
        <v>140</v>
      </c>
      <c r="U2736">
        <v>150</v>
      </c>
      <c r="V2736">
        <v>160</v>
      </c>
      <c r="W2736">
        <v>150</v>
      </c>
      <c r="X2736">
        <v>160</v>
      </c>
      <c r="Y2736" s="145">
        <v>180</v>
      </c>
      <c r="Z2736">
        <v>170</v>
      </c>
      <c r="AA2736">
        <v>160</v>
      </c>
    </row>
    <row r="2737" spans="1:27" x14ac:dyDescent="0.2">
      <c r="A2737" s="89">
        <f>VLOOKUP(C2737,TabellenBDFS!$B$4:$C$2717,2,FALSE)</f>
        <v>380</v>
      </c>
      <c r="B2737" t="str">
        <f t="shared" si="45"/>
        <v>3804</v>
      </c>
      <c r="C2737" t="s">
        <v>390</v>
      </c>
      <c r="D2737">
        <v>4</v>
      </c>
      <c r="E2737">
        <v>0</v>
      </c>
      <c r="F2737">
        <v>0</v>
      </c>
      <c r="G2737">
        <v>20</v>
      </c>
      <c r="H2737">
        <v>20</v>
      </c>
      <c r="I2737">
        <v>20</v>
      </c>
      <c r="J2737">
        <v>20</v>
      </c>
      <c r="K2737">
        <v>20</v>
      </c>
      <c r="L2737">
        <v>30</v>
      </c>
      <c r="M2737">
        <v>30</v>
      </c>
      <c r="N2737">
        <v>30</v>
      </c>
      <c r="O2737">
        <v>40</v>
      </c>
      <c r="P2737">
        <v>40</v>
      </c>
      <c r="Q2737">
        <v>30</v>
      </c>
      <c r="R2737">
        <v>40</v>
      </c>
      <c r="S2737">
        <v>40</v>
      </c>
      <c r="T2737">
        <v>50</v>
      </c>
      <c r="U2737">
        <v>60</v>
      </c>
      <c r="V2737">
        <v>50</v>
      </c>
      <c r="W2737">
        <v>50</v>
      </c>
      <c r="X2737">
        <v>50</v>
      </c>
      <c r="Y2737" s="145">
        <v>60</v>
      </c>
      <c r="Z2737">
        <v>50</v>
      </c>
      <c r="AA2737">
        <v>50</v>
      </c>
    </row>
    <row r="2738" spans="1:27" x14ac:dyDescent="0.2">
      <c r="A2738" s="89">
        <f>VLOOKUP(C2738,TabellenBDFS!$B$4:$C$2717,2,FALSE)</f>
        <v>380</v>
      </c>
      <c r="B2738" t="str">
        <f t="shared" si="45"/>
        <v>3805</v>
      </c>
      <c r="C2738" t="s">
        <v>390</v>
      </c>
      <c r="D2738">
        <v>5</v>
      </c>
      <c r="E2738">
        <v>30</v>
      </c>
      <c r="F2738">
        <v>30</v>
      </c>
      <c r="G2738">
        <v>30</v>
      </c>
      <c r="H2738">
        <v>30</v>
      </c>
      <c r="I2738">
        <v>40</v>
      </c>
      <c r="J2738">
        <v>40</v>
      </c>
      <c r="K2738">
        <v>40</v>
      </c>
      <c r="L2738">
        <v>40</v>
      </c>
      <c r="M2738">
        <v>40</v>
      </c>
      <c r="N2738">
        <v>40</v>
      </c>
      <c r="O2738">
        <v>30</v>
      </c>
      <c r="P2738">
        <v>40</v>
      </c>
      <c r="Q2738">
        <v>30</v>
      </c>
      <c r="R2738">
        <v>30</v>
      </c>
      <c r="S2738">
        <v>30</v>
      </c>
      <c r="T2738">
        <v>30</v>
      </c>
      <c r="U2738">
        <v>30</v>
      </c>
      <c r="V2738">
        <v>30</v>
      </c>
      <c r="W2738">
        <v>30</v>
      </c>
      <c r="X2738">
        <v>30</v>
      </c>
      <c r="Y2738" s="145">
        <v>30</v>
      </c>
      <c r="Z2738">
        <v>20</v>
      </c>
      <c r="AA2738">
        <v>20</v>
      </c>
    </row>
    <row r="2739" spans="1:27" x14ac:dyDescent="0.2">
      <c r="A2739" s="89">
        <f>VLOOKUP(C2739,TabellenBDFS!$B$4:$C$2717,2,FALSE)</f>
        <v>380</v>
      </c>
      <c r="B2739" t="str">
        <f t="shared" si="45"/>
        <v>3806</v>
      </c>
      <c r="C2739" t="s">
        <v>390</v>
      </c>
      <c r="D2739">
        <v>6</v>
      </c>
      <c r="E2739">
        <v>310</v>
      </c>
      <c r="F2739">
        <v>300</v>
      </c>
      <c r="G2739">
        <v>300</v>
      </c>
      <c r="H2739">
        <v>300</v>
      </c>
      <c r="I2739">
        <v>300</v>
      </c>
      <c r="J2739">
        <v>300</v>
      </c>
      <c r="K2739">
        <v>300</v>
      </c>
      <c r="L2739">
        <v>300</v>
      </c>
      <c r="M2739">
        <v>300</v>
      </c>
      <c r="N2739">
        <v>300</v>
      </c>
      <c r="O2739">
        <v>300</v>
      </c>
      <c r="P2739">
        <v>300</v>
      </c>
      <c r="Q2739">
        <v>290</v>
      </c>
      <c r="R2739">
        <v>320</v>
      </c>
      <c r="S2739">
        <v>350</v>
      </c>
      <c r="T2739">
        <v>370</v>
      </c>
      <c r="U2739">
        <v>370</v>
      </c>
      <c r="V2739">
        <v>370</v>
      </c>
      <c r="W2739">
        <v>370</v>
      </c>
      <c r="X2739">
        <v>370</v>
      </c>
      <c r="Y2739" s="145">
        <v>350</v>
      </c>
      <c r="Z2739">
        <v>350</v>
      </c>
      <c r="AA2739">
        <v>360</v>
      </c>
    </row>
    <row r="2740" spans="1:27" x14ac:dyDescent="0.2">
      <c r="A2740" s="89">
        <f>VLOOKUP(C2740,TabellenBDFS!$B$4:$C$2717,2,FALSE)</f>
        <v>380</v>
      </c>
      <c r="B2740" t="str">
        <f t="shared" si="45"/>
        <v>3807</v>
      </c>
      <c r="C2740" t="s">
        <v>390</v>
      </c>
      <c r="D2740">
        <v>7</v>
      </c>
      <c r="E2740">
        <v>250</v>
      </c>
      <c r="F2740">
        <v>250</v>
      </c>
      <c r="G2740">
        <v>230</v>
      </c>
      <c r="H2740">
        <v>220</v>
      </c>
      <c r="I2740">
        <v>190</v>
      </c>
      <c r="J2740">
        <v>190</v>
      </c>
      <c r="K2740">
        <v>200</v>
      </c>
      <c r="L2740">
        <v>200</v>
      </c>
      <c r="M2740">
        <v>210</v>
      </c>
      <c r="N2740">
        <v>230</v>
      </c>
      <c r="O2740">
        <v>220</v>
      </c>
      <c r="P2740">
        <v>220</v>
      </c>
      <c r="Q2740">
        <v>240</v>
      </c>
      <c r="R2740">
        <v>220</v>
      </c>
      <c r="S2740">
        <v>250</v>
      </c>
      <c r="T2740">
        <v>230</v>
      </c>
      <c r="U2740">
        <v>220</v>
      </c>
      <c r="V2740">
        <v>210</v>
      </c>
      <c r="W2740">
        <v>210</v>
      </c>
      <c r="X2740">
        <v>230</v>
      </c>
      <c r="Y2740" s="145">
        <v>230</v>
      </c>
      <c r="Z2740">
        <v>230</v>
      </c>
      <c r="AA2740">
        <v>230</v>
      </c>
    </row>
    <row r="2741" spans="1:27" x14ac:dyDescent="0.2">
      <c r="A2741" s="89">
        <f>VLOOKUP(C2741,TabellenBDFS!$B$4:$C$2717,2,FALSE)</f>
        <v>381</v>
      </c>
      <c r="B2741" t="str">
        <f t="shared" si="45"/>
        <v>3811</v>
      </c>
      <c r="C2741" t="s">
        <v>391</v>
      </c>
      <c r="D2741">
        <v>1</v>
      </c>
      <c r="E2741">
        <v>2400</v>
      </c>
      <c r="F2741">
        <v>2460</v>
      </c>
      <c r="G2741">
        <v>2460</v>
      </c>
      <c r="H2741">
        <v>2540</v>
      </c>
      <c r="I2741">
        <v>2570</v>
      </c>
      <c r="J2741">
        <v>2530</v>
      </c>
      <c r="K2741">
        <v>2450</v>
      </c>
      <c r="L2741">
        <v>2440</v>
      </c>
      <c r="M2741">
        <v>2570</v>
      </c>
      <c r="N2741">
        <v>2600</v>
      </c>
      <c r="O2741">
        <v>2670</v>
      </c>
      <c r="P2741">
        <v>2730</v>
      </c>
      <c r="Q2741">
        <v>2760</v>
      </c>
      <c r="R2741">
        <v>2780</v>
      </c>
      <c r="S2741">
        <v>2760</v>
      </c>
      <c r="T2741">
        <v>2810</v>
      </c>
      <c r="U2741">
        <v>2840</v>
      </c>
      <c r="V2741">
        <v>2940</v>
      </c>
      <c r="W2741">
        <v>3010</v>
      </c>
      <c r="X2741">
        <v>3050</v>
      </c>
      <c r="Y2741" s="145">
        <v>3110</v>
      </c>
      <c r="Z2741">
        <v>3180</v>
      </c>
      <c r="AA2741">
        <v>3230</v>
      </c>
    </row>
    <row r="2742" spans="1:27" x14ac:dyDescent="0.2">
      <c r="A2742" s="89">
        <f>VLOOKUP(C2742,TabellenBDFS!$B$4:$C$2717,2,FALSE)</f>
        <v>381</v>
      </c>
      <c r="B2742" t="str">
        <f t="shared" si="45"/>
        <v>3812</v>
      </c>
      <c r="C2742" t="s">
        <v>391</v>
      </c>
      <c r="D2742">
        <v>2</v>
      </c>
      <c r="E2742">
        <v>870</v>
      </c>
      <c r="F2742">
        <v>890</v>
      </c>
      <c r="G2742">
        <v>870</v>
      </c>
      <c r="H2742">
        <v>870</v>
      </c>
      <c r="I2742">
        <v>840</v>
      </c>
      <c r="J2742">
        <v>790</v>
      </c>
      <c r="K2742">
        <v>740</v>
      </c>
      <c r="L2742">
        <v>710</v>
      </c>
      <c r="M2742">
        <v>700</v>
      </c>
      <c r="N2742">
        <v>670</v>
      </c>
      <c r="O2742">
        <v>650</v>
      </c>
      <c r="P2742">
        <v>630</v>
      </c>
      <c r="Q2742">
        <v>620</v>
      </c>
      <c r="R2742">
        <v>610</v>
      </c>
      <c r="S2742">
        <v>590</v>
      </c>
      <c r="T2742">
        <v>570</v>
      </c>
      <c r="U2742">
        <v>560</v>
      </c>
      <c r="V2742">
        <v>540</v>
      </c>
      <c r="W2742">
        <v>530</v>
      </c>
      <c r="X2742">
        <v>510</v>
      </c>
      <c r="Y2742" s="145">
        <v>490</v>
      </c>
      <c r="Z2742">
        <v>470</v>
      </c>
      <c r="AA2742">
        <v>460</v>
      </c>
    </row>
    <row r="2743" spans="1:27" x14ac:dyDescent="0.2">
      <c r="A2743" s="89">
        <f>VLOOKUP(C2743,TabellenBDFS!$B$4:$C$2717,2,FALSE)</f>
        <v>381</v>
      </c>
      <c r="B2743" t="str">
        <f t="shared" si="45"/>
        <v>3813</v>
      </c>
      <c r="C2743" t="s">
        <v>391</v>
      </c>
      <c r="D2743">
        <v>3</v>
      </c>
      <c r="E2743">
        <v>10</v>
      </c>
      <c r="F2743">
        <v>30</v>
      </c>
      <c r="G2743">
        <v>60</v>
      </c>
      <c r="H2743">
        <v>90</v>
      </c>
      <c r="I2743">
        <v>130</v>
      </c>
      <c r="J2743">
        <v>170</v>
      </c>
      <c r="K2743">
        <v>190</v>
      </c>
      <c r="L2743">
        <v>230</v>
      </c>
      <c r="M2743">
        <v>310</v>
      </c>
      <c r="N2743">
        <v>330</v>
      </c>
      <c r="O2743">
        <v>370</v>
      </c>
      <c r="P2743">
        <v>380</v>
      </c>
      <c r="Q2743">
        <v>420</v>
      </c>
      <c r="R2743">
        <v>430</v>
      </c>
      <c r="S2743">
        <v>440</v>
      </c>
      <c r="T2743">
        <v>490</v>
      </c>
      <c r="U2743">
        <v>510</v>
      </c>
      <c r="V2743">
        <v>580</v>
      </c>
      <c r="W2743">
        <v>630</v>
      </c>
      <c r="X2743">
        <v>670</v>
      </c>
      <c r="Y2743" s="145">
        <v>710</v>
      </c>
      <c r="Z2743">
        <v>790</v>
      </c>
      <c r="AA2743">
        <v>840</v>
      </c>
    </row>
    <row r="2744" spans="1:27" x14ac:dyDescent="0.2">
      <c r="A2744" s="89">
        <f>VLOOKUP(C2744,TabellenBDFS!$B$4:$C$2717,2,FALSE)</f>
        <v>381</v>
      </c>
      <c r="B2744" t="str">
        <f t="shared" si="45"/>
        <v>3814</v>
      </c>
      <c r="C2744" t="s">
        <v>391</v>
      </c>
      <c r="D2744">
        <v>4</v>
      </c>
      <c r="E2744">
        <v>0</v>
      </c>
      <c r="F2744">
        <v>0</v>
      </c>
      <c r="G2744">
        <v>10</v>
      </c>
      <c r="H2744">
        <v>20</v>
      </c>
      <c r="I2744">
        <v>20</v>
      </c>
      <c r="J2744">
        <v>20</v>
      </c>
      <c r="K2744">
        <v>30</v>
      </c>
      <c r="L2744">
        <v>40</v>
      </c>
      <c r="M2744">
        <v>110</v>
      </c>
      <c r="N2744">
        <v>130</v>
      </c>
      <c r="O2744">
        <v>150</v>
      </c>
      <c r="P2744">
        <v>160</v>
      </c>
      <c r="Q2744">
        <v>190</v>
      </c>
      <c r="R2744">
        <v>220</v>
      </c>
      <c r="S2744">
        <v>210</v>
      </c>
      <c r="T2744">
        <v>240</v>
      </c>
      <c r="U2744">
        <v>260</v>
      </c>
      <c r="V2744">
        <v>280</v>
      </c>
      <c r="W2744">
        <v>300</v>
      </c>
      <c r="X2744">
        <v>320</v>
      </c>
      <c r="Y2744" s="145">
        <v>330</v>
      </c>
      <c r="Z2744">
        <v>370</v>
      </c>
      <c r="AA2744">
        <v>380</v>
      </c>
    </row>
    <row r="2745" spans="1:27" x14ac:dyDescent="0.2">
      <c r="A2745" s="89">
        <f>VLOOKUP(C2745,TabellenBDFS!$B$4:$C$2717,2,FALSE)</f>
        <v>381</v>
      </c>
      <c r="B2745" t="str">
        <f t="shared" si="45"/>
        <v>3815</v>
      </c>
      <c r="C2745" t="s">
        <v>391</v>
      </c>
      <c r="D2745">
        <v>5</v>
      </c>
      <c r="E2745">
        <v>140</v>
      </c>
      <c r="F2745">
        <v>150</v>
      </c>
      <c r="G2745">
        <v>160</v>
      </c>
      <c r="H2745">
        <v>180</v>
      </c>
      <c r="I2745">
        <v>190</v>
      </c>
      <c r="J2745">
        <v>190</v>
      </c>
      <c r="K2745">
        <v>190</v>
      </c>
      <c r="L2745">
        <v>180</v>
      </c>
      <c r="M2745">
        <v>180</v>
      </c>
      <c r="N2745">
        <v>180</v>
      </c>
      <c r="O2745">
        <v>180</v>
      </c>
      <c r="P2745">
        <v>170</v>
      </c>
      <c r="Q2745">
        <v>180</v>
      </c>
      <c r="R2745">
        <v>190</v>
      </c>
      <c r="S2745">
        <v>180</v>
      </c>
      <c r="T2745">
        <v>180</v>
      </c>
      <c r="U2745">
        <v>180</v>
      </c>
      <c r="V2745">
        <v>180</v>
      </c>
      <c r="W2745">
        <v>180</v>
      </c>
      <c r="X2745">
        <v>170</v>
      </c>
      <c r="Y2745" s="145">
        <v>170</v>
      </c>
      <c r="Z2745">
        <v>170</v>
      </c>
      <c r="AA2745">
        <v>170</v>
      </c>
    </row>
    <row r="2746" spans="1:27" x14ac:dyDescent="0.2">
      <c r="A2746" s="89">
        <f>VLOOKUP(C2746,TabellenBDFS!$B$4:$C$2717,2,FALSE)</f>
        <v>381</v>
      </c>
      <c r="B2746" t="str">
        <f t="shared" si="45"/>
        <v>3816</v>
      </c>
      <c r="C2746" t="s">
        <v>391</v>
      </c>
      <c r="D2746">
        <v>6</v>
      </c>
      <c r="E2746">
        <v>670</v>
      </c>
      <c r="F2746">
        <v>680</v>
      </c>
      <c r="G2746">
        <v>650</v>
      </c>
      <c r="H2746">
        <v>660</v>
      </c>
      <c r="I2746">
        <v>650</v>
      </c>
      <c r="J2746">
        <v>640</v>
      </c>
      <c r="K2746">
        <v>590</v>
      </c>
      <c r="L2746">
        <v>580</v>
      </c>
      <c r="M2746">
        <v>550</v>
      </c>
      <c r="N2746">
        <v>560</v>
      </c>
      <c r="O2746">
        <v>550</v>
      </c>
      <c r="P2746">
        <v>570</v>
      </c>
      <c r="Q2746">
        <v>560</v>
      </c>
      <c r="R2746">
        <v>550</v>
      </c>
      <c r="S2746">
        <v>540</v>
      </c>
      <c r="T2746">
        <v>530</v>
      </c>
      <c r="U2746">
        <v>530</v>
      </c>
      <c r="V2746">
        <v>520</v>
      </c>
      <c r="W2746">
        <v>500</v>
      </c>
      <c r="X2746">
        <v>490</v>
      </c>
      <c r="Y2746" s="145">
        <v>500</v>
      </c>
      <c r="Z2746">
        <v>490</v>
      </c>
      <c r="AA2746">
        <v>480</v>
      </c>
    </row>
    <row r="2747" spans="1:27" x14ac:dyDescent="0.2">
      <c r="A2747" s="89">
        <f>VLOOKUP(C2747,TabellenBDFS!$B$4:$C$2717,2,FALSE)</f>
        <v>381</v>
      </c>
      <c r="B2747" t="str">
        <f t="shared" si="45"/>
        <v>3817</v>
      </c>
      <c r="C2747" t="s">
        <v>391</v>
      </c>
      <c r="D2747">
        <v>7</v>
      </c>
      <c r="E2747">
        <v>710</v>
      </c>
      <c r="F2747">
        <v>700</v>
      </c>
      <c r="G2747">
        <v>710</v>
      </c>
      <c r="H2747">
        <v>730</v>
      </c>
      <c r="I2747">
        <v>750</v>
      </c>
      <c r="J2747">
        <v>720</v>
      </c>
      <c r="K2747">
        <v>700</v>
      </c>
      <c r="L2747">
        <v>700</v>
      </c>
      <c r="M2747">
        <v>720</v>
      </c>
      <c r="N2747">
        <v>740</v>
      </c>
      <c r="O2747">
        <v>770</v>
      </c>
      <c r="P2747">
        <v>810</v>
      </c>
      <c r="Q2747">
        <v>790</v>
      </c>
      <c r="R2747">
        <v>780</v>
      </c>
      <c r="S2747">
        <v>800</v>
      </c>
      <c r="T2747">
        <v>810</v>
      </c>
      <c r="U2747">
        <v>800</v>
      </c>
      <c r="V2747">
        <v>840</v>
      </c>
      <c r="W2747">
        <v>870</v>
      </c>
      <c r="X2747">
        <v>890</v>
      </c>
      <c r="Y2747" s="145">
        <v>900</v>
      </c>
      <c r="Z2747">
        <v>900</v>
      </c>
      <c r="AA2747">
        <v>890</v>
      </c>
    </row>
    <row r="2748" spans="1:27" x14ac:dyDescent="0.2">
      <c r="A2748" s="89">
        <f>VLOOKUP(C2748,TabellenBDFS!$B$4:$C$2717,2,FALSE)</f>
        <v>350</v>
      </c>
      <c r="B2748" t="str">
        <f t="shared" ref="B2748:B2768" si="46">CONCATENATE(A2748,D2748)</f>
        <v>3501</v>
      </c>
      <c r="C2748" t="s">
        <v>690</v>
      </c>
      <c r="D2748">
        <v>1</v>
      </c>
      <c r="Y2748">
        <v>380</v>
      </c>
      <c r="Z2748">
        <v>410</v>
      </c>
      <c r="AA2748">
        <v>390</v>
      </c>
    </row>
    <row r="2749" spans="1:27" x14ac:dyDescent="0.2">
      <c r="A2749" s="89">
        <f>VLOOKUP(C2749,TabellenBDFS!$B$4:$C$2717,2,FALSE)</f>
        <v>350</v>
      </c>
      <c r="B2749" t="str">
        <f t="shared" si="46"/>
        <v>3502</v>
      </c>
      <c r="C2749" t="s">
        <v>690</v>
      </c>
      <c r="D2749">
        <v>2</v>
      </c>
      <c r="Y2749">
        <v>30</v>
      </c>
      <c r="Z2749">
        <v>30</v>
      </c>
      <c r="AA2749">
        <v>30</v>
      </c>
    </row>
    <row r="2750" spans="1:27" x14ac:dyDescent="0.2">
      <c r="A2750" s="89">
        <f>VLOOKUP(C2750,TabellenBDFS!$B$4:$C$2717,2,FALSE)</f>
        <v>350</v>
      </c>
      <c r="B2750" t="str">
        <f t="shared" si="46"/>
        <v>3503</v>
      </c>
      <c r="C2750" t="s">
        <v>690</v>
      </c>
      <c r="D2750">
        <v>3</v>
      </c>
      <c r="Y2750">
        <v>50</v>
      </c>
      <c r="Z2750">
        <v>60</v>
      </c>
      <c r="AA2750">
        <v>60</v>
      </c>
    </row>
    <row r="2751" spans="1:27" x14ac:dyDescent="0.2">
      <c r="A2751" s="89">
        <f>VLOOKUP(C2751,TabellenBDFS!$B$4:$C$2717,2,FALSE)</f>
        <v>350</v>
      </c>
      <c r="B2751" t="str">
        <f t="shared" si="46"/>
        <v>3504</v>
      </c>
      <c r="C2751" t="s">
        <v>690</v>
      </c>
      <c r="D2751">
        <v>4</v>
      </c>
      <c r="Y2751">
        <v>20</v>
      </c>
      <c r="Z2751">
        <v>20</v>
      </c>
      <c r="AA2751">
        <v>20</v>
      </c>
    </row>
    <row r="2752" spans="1:27" x14ac:dyDescent="0.2">
      <c r="A2752" s="89">
        <f>VLOOKUP(C2752,TabellenBDFS!$B$4:$C$2717,2,FALSE)</f>
        <v>350</v>
      </c>
      <c r="B2752" t="str">
        <f t="shared" si="46"/>
        <v>3505</v>
      </c>
      <c r="C2752" t="s">
        <v>690</v>
      </c>
      <c r="D2752">
        <v>5</v>
      </c>
      <c r="Y2752">
        <v>10</v>
      </c>
      <c r="Z2752">
        <v>10</v>
      </c>
      <c r="AA2752">
        <v>10</v>
      </c>
    </row>
    <row r="2753" spans="1:27" x14ac:dyDescent="0.2">
      <c r="A2753" s="89">
        <f>VLOOKUP(C2753,TabellenBDFS!$B$4:$C$2717,2,FALSE)</f>
        <v>350</v>
      </c>
      <c r="B2753" t="str">
        <f t="shared" si="46"/>
        <v>3506</v>
      </c>
      <c r="C2753" t="s">
        <v>690</v>
      </c>
      <c r="D2753">
        <v>6</v>
      </c>
      <c r="Y2753">
        <v>150</v>
      </c>
      <c r="Z2753">
        <v>150</v>
      </c>
      <c r="AA2753">
        <v>150</v>
      </c>
    </row>
    <row r="2754" spans="1:27" x14ac:dyDescent="0.2">
      <c r="A2754" s="89">
        <f>VLOOKUP(C2754,TabellenBDFS!$B$4:$C$2717,2,FALSE)</f>
        <v>350</v>
      </c>
      <c r="B2754" t="str">
        <f t="shared" si="46"/>
        <v>3507</v>
      </c>
      <c r="C2754" t="s">
        <v>690</v>
      </c>
      <c r="D2754">
        <v>7</v>
      </c>
      <c r="Y2754">
        <v>120</v>
      </c>
      <c r="Z2754">
        <v>130</v>
      </c>
      <c r="AA2754">
        <v>120</v>
      </c>
    </row>
    <row r="2755" spans="1:27" x14ac:dyDescent="0.2">
      <c r="A2755" s="89">
        <f>VLOOKUP(C2755,TabellenBDFS!$B$4:$C$2717,2,FALSE)</f>
        <v>210</v>
      </c>
      <c r="B2755" t="str">
        <f t="shared" si="46"/>
        <v>2101</v>
      </c>
      <c r="C2755" t="s">
        <v>688</v>
      </c>
      <c r="D2755">
        <v>1</v>
      </c>
      <c r="Y2755">
        <v>1380</v>
      </c>
      <c r="Z2755">
        <v>1410</v>
      </c>
      <c r="AA2755">
        <v>1440</v>
      </c>
    </row>
    <row r="2756" spans="1:27" x14ac:dyDescent="0.2">
      <c r="A2756" s="89">
        <f>VLOOKUP(C2756,TabellenBDFS!$B$4:$C$2717,2,FALSE)</f>
        <v>210</v>
      </c>
      <c r="B2756" t="str">
        <f t="shared" si="46"/>
        <v>2102</v>
      </c>
      <c r="C2756" t="s">
        <v>688</v>
      </c>
      <c r="D2756">
        <v>2</v>
      </c>
      <c r="Y2756">
        <v>90</v>
      </c>
      <c r="Z2756">
        <v>90</v>
      </c>
      <c r="AA2756">
        <v>80</v>
      </c>
    </row>
    <row r="2757" spans="1:27" x14ac:dyDescent="0.2">
      <c r="A2757" s="89">
        <f>VLOOKUP(C2757,TabellenBDFS!$B$4:$C$2717,2,FALSE)</f>
        <v>210</v>
      </c>
      <c r="B2757" t="str">
        <f t="shared" si="46"/>
        <v>2103</v>
      </c>
      <c r="C2757" t="s">
        <v>688</v>
      </c>
      <c r="D2757">
        <v>3</v>
      </c>
      <c r="Y2757">
        <v>220</v>
      </c>
      <c r="Z2757">
        <v>240</v>
      </c>
      <c r="AA2757">
        <v>240</v>
      </c>
    </row>
    <row r="2758" spans="1:27" x14ac:dyDescent="0.2">
      <c r="A2758" s="89">
        <f>VLOOKUP(C2758,TabellenBDFS!$B$4:$C$2717,2,FALSE)</f>
        <v>210</v>
      </c>
      <c r="B2758" t="str">
        <f t="shared" si="46"/>
        <v>2104</v>
      </c>
      <c r="C2758" t="s">
        <v>688</v>
      </c>
      <c r="D2758">
        <v>4</v>
      </c>
      <c r="Y2758">
        <v>130</v>
      </c>
      <c r="Z2758">
        <v>130</v>
      </c>
      <c r="AA2758">
        <v>130</v>
      </c>
    </row>
    <row r="2759" spans="1:27" x14ac:dyDescent="0.2">
      <c r="A2759" s="89">
        <f>VLOOKUP(C2759,TabellenBDFS!$B$4:$C$2717,2,FALSE)</f>
        <v>210</v>
      </c>
      <c r="B2759" t="str">
        <f t="shared" si="46"/>
        <v>2105</v>
      </c>
      <c r="C2759" t="s">
        <v>688</v>
      </c>
      <c r="D2759">
        <v>5</v>
      </c>
      <c r="Y2759">
        <v>150</v>
      </c>
      <c r="Z2759">
        <v>160</v>
      </c>
      <c r="AA2759">
        <v>170</v>
      </c>
    </row>
    <row r="2760" spans="1:27" x14ac:dyDescent="0.2">
      <c r="A2760" s="89">
        <f>VLOOKUP(C2760,TabellenBDFS!$B$4:$C$2717,2,FALSE)</f>
        <v>210</v>
      </c>
      <c r="B2760" t="str">
        <f t="shared" si="46"/>
        <v>2106</v>
      </c>
      <c r="C2760" t="s">
        <v>688</v>
      </c>
      <c r="D2760">
        <v>6</v>
      </c>
      <c r="Y2760">
        <v>410</v>
      </c>
      <c r="Z2760">
        <v>400</v>
      </c>
      <c r="AA2760">
        <v>400</v>
      </c>
    </row>
    <row r="2761" spans="1:27" x14ac:dyDescent="0.2">
      <c r="A2761" s="89">
        <f>VLOOKUP(C2761,TabellenBDFS!$B$4:$C$2717,2,FALSE)</f>
        <v>210</v>
      </c>
      <c r="B2761" t="str">
        <f t="shared" si="46"/>
        <v>2107</v>
      </c>
      <c r="C2761" t="s">
        <v>688</v>
      </c>
      <c r="D2761">
        <v>7</v>
      </c>
      <c r="Y2761">
        <v>390</v>
      </c>
      <c r="Z2761">
        <v>390</v>
      </c>
      <c r="AA2761">
        <v>410</v>
      </c>
    </row>
    <row r="2762" spans="1:27" x14ac:dyDescent="0.2">
      <c r="A2762" s="89">
        <f>VLOOKUP(C2762,TabellenBDFS!$B$4:$C$2717,2,FALSE)</f>
        <v>337</v>
      </c>
      <c r="B2762" t="str">
        <f t="shared" si="46"/>
        <v>3371</v>
      </c>
      <c r="C2762" t="s">
        <v>689</v>
      </c>
      <c r="D2762">
        <v>1</v>
      </c>
      <c r="Y2762">
        <v>830</v>
      </c>
      <c r="Z2762">
        <v>840</v>
      </c>
      <c r="AA2762">
        <v>830</v>
      </c>
    </row>
    <row r="2763" spans="1:27" x14ac:dyDescent="0.2">
      <c r="A2763" s="89">
        <f>VLOOKUP(C2763,TabellenBDFS!$B$4:$C$2717,2,FALSE)</f>
        <v>337</v>
      </c>
      <c r="B2763" t="str">
        <f t="shared" si="46"/>
        <v>3372</v>
      </c>
      <c r="C2763" t="s">
        <v>689</v>
      </c>
      <c r="D2763">
        <v>2</v>
      </c>
      <c r="Y2763">
        <v>40</v>
      </c>
      <c r="Z2763">
        <v>40</v>
      </c>
      <c r="AA2763">
        <v>40</v>
      </c>
    </row>
    <row r="2764" spans="1:27" x14ac:dyDescent="0.2">
      <c r="A2764" s="89">
        <f>VLOOKUP(C2764,TabellenBDFS!$B$4:$C$2717,2,FALSE)</f>
        <v>337</v>
      </c>
      <c r="B2764" t="str">
        <f t="shared" si="46"/>
        <v>3373</v>
      </c>
      <c r="C2764" t="s">
        <v>689</v>
      </c>
      <c r="D2764">
        <v>3</v>
      </c>
      <c r="Y2764">
        <v>150</v>
      </c>
      <c r="Z2764">
        <v>140</v>
      </c>
      <c r="AA2764">
        <v>150</v>
      </c>
    </row>
    <row r="2765" spans="1:27" x14ac:dyDescent="0.2">
      <c r="A2765" s="89">
        <f>VLOOKUP(C2765,TabellenBDFS!$B$4:$C$2717,2,FALSE)</f>
        <v>337</v>
      </c>
      <c r="B2765" t="str">
        <f t="shared" si="46"/>
        <v>3374</v>
      </c>
      <c r="C2765" t="s">
        <v>689</v>
      </c>
      <c r="D2765">
        <v>4</v>
      </c>
      <c r="Y2765">
        <v>50</v>
      </c>
      <c r="Z2765">
        <v>50</v>
      </c>
      <c r="AA2765">
        <v>50</v>
      </c>
    </row>
    <row r="2766" spans="1:27" x14ac:dyDescent="0.2">
      <c r="A2766" s="89">
        <f>VLOOKUP(C2766,TabellenBDFS!$B$4:$C$2717,2,FALSE)</f>
        <v>337</v>
      </c>
      <c r="B2766" t="str">
        <f t="shared" si="46"/>
        <v>3375</v>
      </c>
      <c r="C2766" t="s">
        <v>689</v>
      </c>
      <c r="D2766">
        <v>5</v>
      </c>
      <c r="Y2766">
        <v>30</v>
      </c>
      <c r="Z2766">
        <v>30</v>
      </c>
      <c r="AA2766">
        <v>30</v>
      </c>
    </row>
    <row r="2767" spans="1:27" x14ac:dyDescent="0.2">
      <c r="A2767" s="89">
        <f>VLOOKUP(C2767,TabellenBDFS!$B$4:$C$2717,2,FALSE)</f>
        <v>337</v>
      </c>
      <c r="B2767" t="str">
        <f t="shared" si="46"/>
        <v>3376</v>
      </c>
      <c r="C2767" t="s">
        <v>689</v>
      </c>
      <c r="D2767">
        <v>6</v>
      </c>
      <c r="Y2767">
        <v>320</v>
      </c>
      <c r="Z2767">
        <v>320</v>
      </c>
      <c r="AA2767">
        <v>320</v>
      </c>
    </row>
    <row r="2768" spans="1:27" x14ac:dyDescent="0.2">
      <c r="A2768" s="89">
        <f>VLOOKUP(C2768,TabellenBDFS!$B$4:$C$2717,2,FALSE)</f>
        <v>337</v>
      </c>
      <c r="B2768" t="str">
        <f t="shared" si="46"/>
        <v>3377</v>
      </c>
      <c r="C2768" t="s">
        <v>689</v>
      </c>
      <c r="D2768">
        <v>7</v>
      </c>
      <c r="Y2768">
        <v>240</v>
      </c>
      <c r="Z2768">
        <v>250</v>
      </c>
      <c r="AA2768">
        <v>250</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4"/>
  <dimension ref="A1:AF2768"/>
  <sheetViews>
    <sheetView topLeftCell="N1" workbookViewId="0">
      <selection activeCell="H58" sqref="H58"/>
    </sheetView>
  </sheetViews>
  <sheetFormatPr defaultRowHeight="12.75" x14ac:dyDescent="0.2"/>
  <cols>
    <col min="1" max="1" width="9.140625" style="89"/>
    <col min="2" max="2" width="15.42578125" customWidth="1"/>
    <col min="3" max="3" width="17.140625" customWidth="1"/>
    <col min="7" max="7" width="12.7109375" customWidth="1"/>
  </cols>
  <sheetData>
    <row r="1" spans="1:32" ht="15" x14ac:dyDescent="0.25">
      <c r="C1" s="5" t="s">
        <v>566</v>
      </c>
      <c r="E1" s="5"/>
      <c r="F1" s="5"/>
      <c r="G1" s="48" t="s">
        <v>454</v>
      </c>
      <c r="H1" s="48"/>
      <c r="I1" s="48" t="str">
        <f>HLOOKUP(MAX(E2:AF2),E2:AF3,2,FALSE)</f>
        <v>september 2018</v>
      </c>
      <c r="K1" s="5"/>
      <c r="L1" s="5"/>
      <c r="M1" s="5"/>
      <c r="N1" s="5"/>
      <c r="O1" s="33"/>
      <c r="P1" s="5"/>
      <c r="R1" s="3"/>
      <c r="S1" s="3"/>
      <c r="U1" s="37"/>
      <c r="V1" s="36"/>
    </row>
    <row r="2" spans="1:32" s="50" customFormat="1" ht="15" x14ac:dyDescent="0.25">
      <c r="A2" s="90"/>
      <c r="C2" s="54"/>
      <c r="D2" s="49">
        <v>0</v>
      </c>
      <c r="E2" s="49">
        <f>IF(E4&gt;0,D2+1,0)</f>
        <v>1</v>
      </c>
      <c r="F2" s="49">
        <f t="shared" ref="F2:AF2" si="0">IF(F4&gt;0,E2+1,0)</f>
        <v>2</v>
      </c>
      <c r="G2" s="49">
        <f t="shared" si="0"/>
        <v>3</v>
      </c>
      <c r="H2" s="49">
        <f t="shared" si="0"/>
        <v>4</v>
      </c>
      <c r="I2" s="49">
        <f t="shared" si="0"/>
        <v>5</v>
      </c>
      <c r="J2" s="49">
        <f t="shared" si="0"/>
        <v>6</v>
      </c>
      <c r="K2" s="49">
        <f t="shared" si="0"/>
        <v>7</v>
      </c>
      <c r="L2" s="49">
        <f t="shared" si="0"/>
        <v>8</v>
      </c>
      <c r="M2" s="49">
        <f t="shared" si="0"/>
        <v>9</v>
      </c>
      <c r="N2" s="49">
        <f t="shared" si="0"/>
        <v>10</v>
      </c>
      <c r="O2" s="49">
        <f t="shared" si="0"/>
        <v>11</v>
      </c>
      <c r="P2" s="49">
        <f t="shared" si="0"/>
        <v>12</v>
      </c>
      <c r="Q2" s="49">
        <f t="shared" si="0"/>
        <v>13</v>
      </c>
      <c r="R2" s="49">
        <f t="shared" si="0"/>
        <v>14</v>
      </c>
      <c r="S2" s="49">
        <f t="shared" si="0"/>
        <v>15</v>
      </c>
      <c r="T2" s="49">
        <f t="shared" si="0"/>
        <v>16</v>
      </c>
      <c r="U2" s="49">
        <f t="shared" si="0"/>
        <v>17</v>
      </c>
      <c r="V2" s="49">
        <f t="shared" si="0"/>
        <v>18</v>
      </c>
      <c r="W2" s="49">
        <f t="shared" si="0"/>
        <v>19</v>
      </c>
      <c r="X2" s="49">
        <f t="shared" si="0"/>
        <v>20</v>
      </c>
      <c r="Y2" s="49">
        <f t="shared" si="0"/>
        <v>21</v>
      </c>
      <c r="Z2" s="49">
        <f t="shared" si="0"/>
        <v>22</v>
      </c>
      <c r="AA2" s="49">
        <f t="shared" si="0"/>
        <v>23</v>
      </c>
      <c r="AB2" s="49">
        <f t="shared" si="0"/>
        <v>0</v>
      </c>
      <c r="AC2" s="49">
        <f t="shared" si="0"/>
        <v>0</v>
      </c>
      <c r="AD2" s="49">
        <f t="shared" si="0"/>
        <v>0</v>
      </c>
      <c r="AE2" s="49">
        <f t="shared" si="0"/>
        <v>0</v>
      </c>
      <c r="AF2" s="49">
        <f t="shared" si="0"/>
        <v>0</v>
      </c>
    </row>
    <row r="3" spans="1:32" s="47" customFormat="1" x14ac:dyDescent="0.2">
      <c r="A3" s="91">
        <v>0</v>
      </c>
      <c r="D3" s="46" t="s">
        <v>565</v>
      </c>
      <c r="E3" s="46" t="s">
        <v>455</v>
      </c>
      <c r="F3" s="46" t="s">
        <v>456</v>
      </c>
      <c r="G3" s="4" t="s">
        <v>457</v>
      </c>
      <c r="H3" s="4" t="s">
        <v>458</v>
      </c>
      <c r="I3" s="4" t="s">
        <v>459</v>
      </c>
      <c r="J3" s="4" t="s">
        <v>460</v>
      </c>
      <c r="K3" s="4" t="s">
        <v>461</v>
      </c>
      <c r="L3" s="4" t="s">
        <v>462</v>
      </c>
      <c r="M3" s="4" t="s">
        <v>463</v>
      </c>
      <c r="N3" s="4" t="s">
        <v>464</v>
      </c>
      <c r="O3" s="4" t="s">
        <v>465</v>
      </c>
      <c r="P3" s="4" t="s">
        <v>466</v>
      </c>
      <c r="Q3" s="4" t="s">
        <v>467</v>
      </c>
      <c r="R3" s="4" t="s">
        <v>468</v>
      </c>
      <c r="S3" s="4" t="s">
        <v>469</v>
      </c>
      <c r="T3" s="4" t="s">
        <v>451</v>
      </c>
      <c r="U3" s="4" t="s">
        <v>470</v>
      </c>
      <c r="V3" s="4" t="s">
        <v>471</v>
      </c>
      <c r="W3" s="4" t="s">
        <v>472</v>
      </c>
      <c r="X3" s="4" t="s">
        <v>473</v>
      </c>
      <c r="Y3" s="4" t="s">
        <v>474</v>
      </c>
      <c r="Z3" s="4" t="s">
        <v>475</v>
      </c>
      <c r="AA3" s="4" t="s">
        <v>476</v>
      </c>
      <c r="AB3" s="4" t="s">
        <v>477</v>
      </c>
      <c r="AC3" s="4" t="s">
        <v>478</v>
      </c>
      <c r="AD3" s="4" t="s">
        <v>479</v>
      </c>
      <c r="AE3" s="4" t="s">
        <v>480</v>
      </c>
      <c r="AF3" s="4" t="s">
        <v>481</v>
      </c>
    </row>
    <row r="4" spans="1:32" x14ac:dyDescent="0.2">
      <c r="A4" s="89">
        <f>VLOOKUP(C4,TabellenBDFS!$B$4:$C$2717,2,FALSE)</f>
        <v>2</v>
      </c>
      <c r="B4" t="str">
        <f t="shared" ref="B4:B67" si="1">CONCATENATE(A4,D4)</f>
        <v>21</v>
      </c>
      <c r="C4" t="s">
        <v>0</v>
      </c>
      <c r="D4">
        <v>1</v>
      </c>
      <c r="E4">
        <v>1.4</v>
      </c>
      <c r="F4">
        <v>1.5</v>
      </c>
      <c r="G4">
        <v>1.5</v>
      </c>
      <c r="H4">
        <v>1.5</v>
      </c>
      <c r="I4">
        <v>1.6</v>
      </c>
      <c r="J4">
        <v>1.6</v>
      </c>
      <c r="K4">
        <v>1.6</v>
      </c>
      <c r="L4">
        <v>1.6</v>
      </c>
      <c r="M4">
        <v>1.6</v>
      </c>
      <c r="N4">
        <v>1.6</v>
      </c>
      <c r="O4">
        <v>1.7</v>
      </c>
      <c r="P4">
        <v>1.7</v>
      </c>
      <c r="Q4">
        <v>1.7</v>
      </c>
      <c r="R4">
        <v>1.7</v>
      </c>
      <c r="S4">
        <v>1.7</v>
      </c>
      <c r="T4">
        <v>1.7</v>
      </c>
      <c r="U4">
        <v>1.7</v>
      </c>
      <c r="V4">
        <v>1.7</v>
      </c>
      <c r="W4">
        <v>1.6</v>
      </c>
      <c r="X4">
        <v>1.5</v>
      </c>
      <c r="Y4">
        <v>1.6</v>
      </c>
      <c r="Z4">
        <v>1.5</v>
      </c>
      <c r="AA4">
        <v>1.6</v>
      </c>
    </row>
    <row r="5" spans="1:32" x14ac:dyDescent="0.2">
      <c r="A5" s="89">
        <f>VLOOKUP(C5,TabellenBDFS!$B$4:$C$2717,2,FALSE)</f>
        <v>2</v>
      </c>
      <c r="B5" t="str">
        <f t="shared" si="1"/>
        <v>22</v>
      </c>
      <c r="C5" t="s">
        <v>0</v>
      </c>
      <c r="D5">
        <v>2</v>
      </c>
      <c r="E5">
        <v>0.3</v>
      </c>
      <c r="F5">
        <v>0.3</v>
      </c>
      <c r="G5">
        <v>0.3</v>
      </c>
      <c r="H5">
        <v>0.3</v>
      </c>
      <c r="I5">
        <v>0.3</v>
      </c>
      <c r="J5">
        <v>0.3</v>
      </c>
      <c r="K5">
        <v>0.3</v>
      </c>
      <c r="L5">
        <v>0.3</v>
      </c>
      <c r="M5">
        <v>0.3</v>
      </c>
      <c r="N5">
        <v>0.2</v>
      </c>
      <c r="O5">
        <v>0.2</v>
      </c>
      <c r="P5">
        <v>0.2</v>
      </c>
      <c r="Q5">
        <v>0.2</v>
      </c>
      <c r="R5">
        <v>0.2</v>
      </c>
      <c r="S5">
        <v>0.2</v>
      </c>
      <c r="T5">
        <v>0.2</v>
      </c>
      <c r="U5">
        <v>0.2</v>
      </c>
      <c r="V5">
        <v>0.2</v>
      </c>
      <c r="W5">
        <v>0.2</v>
      </c>
      <c r="X5">
        <v>0.2</v>
      </c>
      <c r="Y5">
        <v>0.2</v>
      </c>
      <c r="Z5">
        <v>0.2</v>
      </c>
      <c r="AA5">
        <v>0.2</v>
      </c>
    </row>
    <row r="6" spans="1:32" x14ac:dyDescent="0.2">
      <c r="A6" s="89">
        <f>VLOOKUP(C6,TabellenBDFS!$B$4:$C$2717,2,FALSE)</f>
        <v>2</v>
      </c>
      <c r="B6" t="str">
        <f t="shared" si="1"/>
        <v>23</v>
      </c>
      <c r="C6" t="s">
        <v>0</v>
      </c>
      <c r="D6">
        <v>3</v>
      </c>
      <c r="E6">
        <v>0</v>
      </c>
      <c r="F6">
        <v>0</v>
      </c>
      <c r="G6">
        <v>0</v>
      </c>
      <c r="H6">
        <v>0</v>
      </c>
      <c r="I6">
        <v>0.1</v>
      </c>
      <c r="J6">
        <v>0.1</v>
      </c>
      <c r="K6">
        <v>0.1</v>
      </c>
      <c r="L6">
        <v>0.1</v>
      </c>
      <c r="M6">
        <v>0.1</v>
      </c>
      <c r="N6">
        <v>0.1</v>
      </c>
      <c r="O6">
        <v>0.2</v>
      </c>
      <c r="P6">
        <v>0.3</v>
      </c>
      <c r="Q6">
        <v>0.3</v>
      </c>
      <c r="R6">
        <v>0.3</v>
      </c>
      <c r="S6">
        <v>0.3</v>
      </c>
      <c r="T6">
        <v>0.3</v>
      </c>
      <c r="U6">
        <v>0.2</v>
      </c>
      <c r="V6">
        <v>0.2</v>
      </c>
      <c r="W6">
        <v>0.2</v>
      </c>
      <c r="X6">
        <v>0.2</v>
      </c>
      <c r="Y6">
        <v>0.2</v>
      </c>
      <c r="Z6">
        <v>0.2</v>
      </c>
      <c r="AA6">
        <v>0.3</v>
      </c>
    </row>
    <row r="7" spans="1:32" x14ac:dyDescent="0.2">
      <c r="A7" s="89">
        <f>VLOOKUP(C7,TabellenBDFS!$B$4:$C$2717,2,FALSE)</f>
        <v>2</v>
      </c>
      <c r="B7" t="str">
        <f t="shared" si="1"/>
        <v>24</v>
      </c>
      <c r="C7" t="s">
        <v>0</v>
      </c>
      <c r="D7">
        <v>4</v>
      </c>
      <c r="E7">
        <v>0</v>
      </c>
      <c r="F7">
        <v>0</v>
      </c>
      <c r="G7">
        <v>0</v>
      </c>
      <c r="H7">
        <v>0</v>
      </c>
      <c r="I7">
        <v>0</v>
      </c>
      <c r="J7">
        <v>0</v>
      </c>
      <c r="K7">
        <v>0</v>
      </c>
      <c r="L7">
        <v>0</v>
      </c>
      <c r="M7">
        <v>0</v>
      </c>
      <c r="N7">
        <v>0</v>
      </c>
      <c r="O7">
        <v>0</v>
      </c>
      <c r="P7">
        <v>0</v>
      </c>
      <c r="Q7">
        <v>0</v>
      </c>
      <c r="R7">
        <v>0</v>
      </c>
      <c r="S7">
        <v>0</v>
      </c>
      <c r="T7">
        <v>0</v>
      </c>
      <c r="U7">
        <v>0</v>
      </c>
      <c r="V7">
        <v>0</v>
      </c>
      <c r="W7">
        <v>0</v>
      </c>
      <c r="X7">
        <v>0</v>
      </c>
      <c r="Y7">
        <v>0</v>
      </c>
      <c r="Z7">
        <v>0</v>
      </c>
      <c r="AA7">
        <v>0</v>
      </c>
    </row>
    <row r="8" spans="1:32" x14ac:dyDescent="0.2">
      <c r="A8" s="89">
        <f>VLOOKUP(C8,TabellenBDFS!$B$4:$C$2717,2,FALSE)</f>
        <v>2</v>
      </c>
      <c r="B8" t="str">
        <f t="shared" si="1"/>
        <v>25</v>
      </c>
      <c r="C8" t="s">
        <v>0</v>
      </c>
      <c r="D8">
        <v>5</v>
      </c>
      <c r="E8">
        <v>0</v>
      </c>
      <c r="F8">
        <v>0</v>
      </c>
      <c r="G8">
        <v>0</v>
      </c>
      <c r="H8">
        <v>0</v>
      </c>
      <c r="I8">
        <v>0</v>
      </c>
      <c r="J8">
        <v>0</v>
      </c>
      <c r="K8">
        <v>0</v>
      </c>
      <c r="L8">
        <v>0</v>
      </c>
      <c r="M8">
        <v>0</v>
      </c>
      <c r="N8">
        <v>0</v>
      </c>
      <c r="O8">
        <v>0</v>
      </c>
      <c r="P8">
        <v>0</v>
      </c>
      <c r="Q8">
        <v>0</v>
      </c>
      <c r="R8">
        <v>0</v>
      </c>
      <c r="S8">
        <v>0</v>
      </c>
      <c r="T8">
        <v>0</v>
      </c>
      <c r="U8">
        <v>0</v>
      </c>
      <c r="V8">
        <v>0</v>
      </c>
      <c r="W8">
        <v>0</v>
      </c>
      <c r="X8">
        <v>0</v>
      </c>
      <c r="Y8">
        <v>0</v>
      </c>
      <c r="Z8">
        <v>0</v>
      </c>
      <c r="AA8">
        <v>0</v>
      </c>
    </row>
    <row r="9" spans="1:32" x14ac:dyDescent="0.2">
      <c r="A9" s="89">
        <f>VLOOKUP(C9,TabellenBDFS!$B$4:$C$2717,2,FALSE)</f>
        <v>2</v>
      </c>
      <c r="B9" t="str">
        <f t="shared" si="1"/>
        <v>26</v>
      </c>
      <c r="C9" t="s">
        <v>0</v>
      </c>
      <c r="D9">
        <v>6</v>
      </c>
      <c r="E9">
        <v>1</v>
      </c>
      <c r="F9">
        <v>1.1000000000000001</v>
      </c>
      <c r="G9">
        <v>1.1000000000000001</v>
      </c>
      <c r="H9">
        <v>1.1000000000000001</v>
      </c>
      <c r="I9">
        <v>1.1000000000000001</v>
      </c>
      <c r="J9">
        <v>1.1000000000000001</v>
      </c>
      <c r="K9">
        <v>1.1000000000000001</v>
      </c>
      <c r="L9">
        <v>1.1000000000000001</v>
      </c>
      <c r="M9">
        <v>1.1000000000000001</v>
      </c>
      <c r="N9">
        <v>1.1000000000000001</v>
      </c>
      <c r="O9">
        <v>1.2</v>
      </c>
      <c r="P9">
        <v>1.1000000000000001</v>
      </c>
      <c r="Q9">
        <v>1.1000000000000001</v>
      </c>
      <c r="R9">
        <v>1.1000000000000001</v>
      </c>
      <c r="S9">
        <v>1.1000000000000001</v>
      </c>
      <c r="T9">
        <v>1.2</v>
      </c>
      <c r="U9">
        <v>1.1000000000000001</v>
      </c>
      <c r="V9">
        <v>1.1000000000000001</v>
      </c>
      <c r="W9">
        <v>1.1000000000000001</v>
      </c>
      <c r="X9">
        <v>1</v>
      </c>
      <c r="Y9">
        <v>1</v>
      </c>
      <c r="Z9">
        <v>1</v>
      </c>
      <c r="AA9">
        <v>1</v>
      </c>
    </row>
    <row r="10" spans="1:32" x14ac:dyDescent="0.2">
      <c r="A10" s="89">
        <f>VLOOKUP(C10,TabellenBDFS!$B$4:$C$2717,2,FALSE)</f>
        <v>2</v>
      </c>
      <c r="B10" t="str">
        <f t="shared" si="1"/>
        <v>27</v>
      </c>
      <c r="C10" t="s">
        <v>0</v>
      </c>
      <c r="D10">
        <v>7</v>
      </c>
      <c r="E10">
        <v>0.1</v>
      </c>
      <c r="F10">
        <v>0.2</v>
      </c>
      <c r="G10">
        <v>0.1</v>
      </c>
      <c r="H10">
        <v>0.1</v>
      </c>
      <c r="I10">
        <v>0.1</v>
      </c>
      <c r="J10">
        <v>0.1</v>
      </c>
      <c r="K10">
        <v>0.1</v>
      </c>
      <c r="L10">
        <v>0.1</v>
      </c>
      <c r="M10">
        <v>0.1</v>
      </c>
      <c r="N10">
        <v>0.1</v>
      </c>
      <c r="O10">
        <v>0.1</v>
      </c>
      <c r="P10">
        <v>0.1</v>
      </c>
      <c r="Q10">
        <v>0.1</v>
      </c>
      <c r="R10">
        <v>0.1</v>
      </c>
      <c r="S10">
        <v>0.1</v>
      </c>
      <c r="T10">
        <v>0.1</v>
      </c>
      <c r="U10">
        <v>0.1</v>
      </c>
      <c r="V10">
        <v>0.1</v>
      </c>
      <c r="W10">
        <v>0.1</v>
      </c>
      <c r="X10">
        <v>0.1</v>
      </c>
      <c r="Y10">
        <v>0.1</v>
      </c>
      <c r="Z10">
        <v>0.1</v>
      </c>
      <c r="AA10">
        <v>0.1</v>
      </c>
    </row>
    <row r="11" spans="1:32" x14ac:dyDescent="0.2">
      <c r="A11" s="89">
        <f>VLOOKUP(C11,TabellenBDFS!$B$4:$C$2717,2,FALSE)</f>
        <v>3</v>
      </c>
      <c r="B11" t="str">
        <f t="shared" si="1"/>
        <v>31</v>
      </c>
      <c r="C11" t="s">
        <v>1</v>
      </c>
      <c r="D11">
        <v>1</v>
      </c>
      <c r="E11">
        <v>0.2</v>
      </c>
      <c r="F11">
        <v>0.3</v>
      </c>
      <c r="G11">
        <v>0.3</v>
      </c>
      <c r="H11">
        <v>0.3</v>
      </c>
      <c r="I11">
        <v>0.3</v>
      </c>
      <c r="J11">
        <v>0.3</v>
      </c>
      <c r="K11">
        <v>0.3</v>
      </c>
      <c r="L11">
        <v>0.3</v>
      </c>
      <c r="M11">
        <v>0.3</v>
      </c>
      <c r="N11">
        <v>0.3</v>
      </c>
      <c r="O11">
        <v>0.3</v>
      </c>
      <c r="P11">
        <v>0.4</v>
      </c>
      <c r="Q11">
        <v>0.3</v>
      </c>
      <c r="R11">
        <v>0.3</v>
      </c>
      <c r="S11">
        <v>0.3</v>
      </c>
      <c r="T11">
        <v>0.3</v>
      </c>
      <c r="U11">
        <v>0.3</v>
      </c>
      <c r="V11">
        <v>0.4</v>
      </c>
      <c r="W11">
        <v>0.3</v>
      </c>
      <c r="X11">
        <v>0.3</v>
      </c>
      <c r="Y11">
        <v>0.3</v>
      </c>
      <c r="Z11">
        <v>0.3</v>
      </c>
      <c r="AA11">
        <v>0.3</v>
      </c>
    </row>
    <row r="12" spans="1:32" x14ac:dyDescent="0.2">
      <c r="A12" s="89">
        <f>VLOOKUP(C12,TabellenBDFS!$B$4:$C$2717,2,FALSE)</f>
        <v>3</v>
      </c>
      <c r="B12" t="str">
        <f t="shared" si="1"/>
        <v>32</v>
      </c>
      <c r="C12" t="s">
        <v>1</v>
      </c>
      <c r="D12">
        <v>2</v>
      </c>
      <c r="E12">
        <v>0</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A12">
        <v>0</v>
      </c>
    </row>
    <row r="13" spans="1:32" x14ac:dyDescent="0.2">
      <c r="A13" s="89">
        <f>VLOOKUP(C13,TabellenBDFS!$B$4:$C$2717,2,FALSE)</f>
        <v>3</v>
      </c>
      <c r="B13" t="str">
        <f t="shared" si="1"/>
        <v>33</v>
      </c>
      <c r="C13" t="s">
        <v>1</v>
      </c>
      <c r="D13">
        <v>3</v>
      </c>
      <c r="E13">
        <v>0</v>
      </c>
      <c r="F13">
        <v>0</v>
      </c>
      <c r="G13">
        <v>0</v>
      </c>
      <c r="H13">
        <v>0</v>
      </c>
      <c r="I13">
        <v>0</v>
      </c>
      <c r="J13">
        <v>0</v>
      </c>
      <c r="K13">
        <v>0</v>
      </c>
      <c r="L13">
        <v>0</v>
      </c>
      <c r="M13">
        <v>0</v>
      </c>
      <c r="N13">
        <v>0</v>
      </c>
      <c r="O13">
        <v>0</v>
      </c>
      <c r="P13">
        <v>0</v>
      </c>
      <c r="Q13">
        <v>0</v>
      </c>
      <c r="R13">
        <v>0</v>
      </c>
      <c r="S13">
        <v>0</v>
      </c>
      <c r="T13">
        <v>0</v>
      </c>
      <c r="U13">
        <v>0</v>
      </c>
      <c r="V13">
        <v>0</v>
      </c>
      <c r="W13">
        <v>0</v>
      </c>
      <c r="X13">
        <v>0</v>
      </c>
      <c r="Y13">
        <v>0</v>
      </c>
      <c r="Z13">
        <v>0</v>
      </c>
      <c r="AA13">
        <v>0</v>
      </c>
    </row>
    <row r="14" spans="1:32" x14ac:dyDescent="0.2">
      <c r="A14" s="89">
        <f>VLOOKUP(C14,TabellenBDFS!$B$4:$C$2717,2,FALSE)</f>
        <v>3</v>
      </c>
      <c r="B14" t="str">
        <f t="shared" si="1"/>
        <v>34</v>
      </c>
      <c r="C14" t="s">
        <v>1</v>
      </c>
      <c r="D14">
        <v>4</v>
      </c>
      <c r="E14">
        <v>0</v>
      </c>
      <c r="F14">
        <v>0</v>
      </c>
      <c r="G14">
        <v>0</v>
      </c>
      <c r="H14">
        <v>0</v>
      </c>
      <c r="I14">
        <v>0</v>
      </c>
      <c r="J14">
        <v>0</v>
      </c>
      <c r="K14">
        <v>0</v>
      </c>
      <c r="L14">
        <v>0</v>
      </c>
      <c r="M14">
        <v>0</v>
      </c>
      <c r="N14">
        <v>0</v>
      </c>
      <c r="O14">
        <v>0</v>
      </c>
      <c r="P14">
        <v>0</v>
      </c>
      <c r="Q14">
        <v>0</v>
      </c>
      <c r="R14">
        <v>0</v>
      </c>
      <c r="S14">
        <v>0</v>
      </c>
      <c r="T14">
        <v>0</v>
      </c>
      <c r="U14">
        <v>0</v>
      </c>
      <c r="V14">
        <v>0</v>
      </c>
      <c r="W14">
        <v>0</v>
      </c>
      <c r="X14">
        <v>0</v>
      </c>
      <c r="Y14">
        <v>0</v>
      </c>
      <c r="Z14">
        <v>0</v>
      </c>
      <c r="AA14">
        <v>0</v>
      </c>
    </row>
    <row r="15" spans="1:32" x14ac:dyDescent="0.2">
      <c r="A15" s="89">
        <f>VLOOKUP(C15,TabellenBDFS!$B$4:$C$2717,2,FALSE)</f>
        <v>3</v>
      </c>
      <c r="B15" t="str">
        <f t="shared" si="1"/>
        <v>35</v>
      </c>
      <c r="C15" t="s">
        <v>1</v>
      </c>
      <c r="D15">
        <v>5</v>
      </c>
      <c r="E15">
        <v>0</v>
      </c>
      <c r="F15">
        <v>0</v>
      </c>
      <c r="G15">
        <v>0</v>
      </c>
      <c r="H15">
        <v>0</v>
      </c>
      <c r="I15">
        <v>0</v>
      </c>
      <c r="J15">
        <v>0</v>
      </c>
      <c r="K15">
        <v>0</v>
      </c>
      <c r="L15">
        <v>0</v>
      </c>
      <c r="M15">
        <v>0</v>
      </c>
      <c r="N15">
        <v>0</v>
      </c>
      <c r="O15">
        <v>0</v>
      </c>
      <c r="P15">
        <v>0</v>
      </c>
      <c r="Q15">
        <v>0</v>
      </c>
      <c r="R15">
        <v>0</v>
      </c>
      <c r="S15">
        <v>0</v>
      </c>
      <c r="T15">
        <v>0</v>
      </c>
      <c r="U15">
        <v>0</v>
      </c>
      <c r="V15">
        <v>0</v>
      </c>
      <c r="W15">
        <v>0</v>
      </c>
      <c r="X15">
        <v>0</v>
      </c>
      <c r="Y15">
        <v>0</v>
      </c>
      <c r="Z15">
        <v>0</v>
      </c>
      <c r="AA15">
        <v>0</v>
      </c>
    </row>
    <row r="16" spans="1:32" x14ac:dyDescent="0.2">
      <c r="A16" s="89">
        <f>VLOOKUP(C16,TabellenBDFS!$B$4:$C$2717,2,FALSE)</f>
        <v>3</v>
      </c>
      <c r="B16" t="str">
        <f t="shared" si="1"/>
        <v>36</v>
      </c>
      <c r="C16" t="s">
        <v>1</v>
      </c>
      <c r="D16">
        <v>6</v>
      </c>
      <c r="E16">
        <v>0.2</v>
      </c>
      <c r="F16">
        <v>0.3</v>
      </c>
      <c r="G16">
        <v>0.3</v>
      </c>
      <c r="H16">
        <v>0.3</v>
      </c>
      <c r="I16">
        <v>0.3</v>
      </c>
      <c r="J16">
        <v>0.3</v>
      </c>
      <c r="K16">
        <v>0.3</v>
      </c>
      <c r="L16">
        <v>0.3</v>
      </c>
      <c r="M16">
        <v>0.3</v>
      </c>
      <c r="N16">
        <v>0.3</v>
      </c>
      <c r="O16">
        <v>0.3</v>
      </c>
      <c r="P16">
        <v>0.4</v>
      </c>
      <c r="Q16">
        <v>0.3</v>
      </c>
      <c r="R16">
        <v>0.3</v>
      </c>
      <c r="S16">
        <v>0.3</v>
      </c>
      <c r="T16">
        <v>0.3</v>
      </c>
      <c r="U16">
        <v>0.3</v>
      </c>
      <c r="V16">
        <v>0.4</v>
      </c>
      <c r="W16">
        <v>0.3</v>
      </c>
      <c r="X16">
        <v>0.3</v>
      </c>
      <c r="Y16">
        <v>0.3</v>
      </c>
      <c r="Z16">
        <v>0.3</v>
      </c>
      <c r="AA16">
        <v>0.3</v>
      </c>
    </row>
    <row r="17" spans="1:27" x14ac:dyDescent="0.2">
      <c r="A17" s="89">
        <f>VLOOKUP(C17,TabellenBDFS!$B$4:$C$2717,2,FALSE)</f>
        <v>3</v>
      </c>
      <c r="B17" t="str">
        <f t="shared" si="1"/>
        <v>37</v>
      </c>
      <c r="C17" t="s">
        <v>1</v>
      </c>
      <c r="D17">
        <v>7</v>
      </c>
      <c r="E17">
        <v>0</v>
      </c>
      <c r="F17">
        <v>0</v>
      </c>
      <c r="G17">
        <v>0</v>
      </c>
      <c r="H17">
        <v>0</v>
      </c>
      <c r="I17">
        <v>0</v>
      </c>
      <c r="J17">
        <v>0</v>
      </c>
      <c r="K17">
        <v>0</v>
      </c>
      <c r="L17">
        <v>0</v>
      </c>
      <c r="M17">
        <v>0</v>
      </c>
      <c r="N17">
        <v>0</v>
      </c>
      <c r="O17">
        <v>0</v>
      </c>
      <c r="P17">
        <v>0</v>
      </c>
      <c r="Q17">
        <v>0</v>
      </c>
      <c r="R17">
        <v>0</v>
      </c>
      <c r="S17">
        <v>0</v>
      </c>
      <c r="T17">
        <v>0</v>
      </c>
      <c r="U17">
        <v>0</v>
      </c>
      <c r="V17">
        <v>0</v>
      </c>
      <c r="W17">
        <v>0</v>
      </c>
      <c r="X17">
        <v>0</v>
      </c>
      <c r="Y17">
        <v>0</v>
      </c>
      <c r="Z17">
        <v>0</v>
      </c>
      <c r="AA17">
        <v>0</v>
      </c>
    </row>
    <row r="18" spans="1:27" x14ac:dyDescent="0.2">
      <c r="A18" s="89">
        <f>VLOOKUP(C18,TabellenBDFS!$B$4:$C$2717,2,FALSE)</f>
        <v>4</v>
      </c>
      <c r="B18" t="str">
        <f t="shared" si="1"/>
        <v>41</v>
      </c>
      <c r="C18" t="s">
        <v>2</v>
      </c>
      <c r="D18">
        <v>1</v>
      </c>
      <c r="E18">
        <v>0.5</v>
      </c>
      <c r="F18">
        <v>0.5</v>
      </c>
      <c r="G18">
        <v>0.5</v>
      </c>
      <c r="H18">
        <v>0.5</v>
      </c>
      <c r="I18">
        <v>0.5</v>
      </c>
      <c r="J18">
        <v>0.5</v>
      </c>
      <c r="K18">
        <v>0.5</v>
      </c>
      <c r="L18">
        <v>0.5</v>
      </c>
      <c r="M18">
        <v>0.5</v>
      </c>
      <c r="N18">
        <v>0.6</v>
      </c>
      <c r="O18">
        <v>0.6</v>
      </c>
      <c r="P18">
        <v>0.7</v>
      </c>
      <c r="Q18">
        <v>0.7</v>
      </c>
      <c r="R18">
        <v>0.7</v>
      </c>
      <c r="S18">
        <v>0.7</v>
      </c>
      <c r="T18">
        <v>0.8</v>
      </c>
      <c r="U18">
        <v>0.8</v>
      </c>
      <c r="V18">
        <v>0.8</v>
      </c>
      <c r="W18">
        <v>0.8</v>
      </c>
      <c r="X18">
        <v>0.9</v>
      </c>
      <c r="Y18">
        <v>0.9</v>
      </c>
      <c r="Z18">
        <v>0.9</v>
      </c>
      <c r="AA18">
        <v>0.9</v>
      </c>
    </row>
    <row r="19" spans="1:27" x14ac:dyDescent="0.2">
      <c r="A19" s="89">
        <f>VLOOKUP(C19,TabellenBDFS!$B$4:$C$2717,2,FALSE)</f>
        <v>4</v>
      </c>
      <c r="B19" t="str">
        <f t="shared" si="1"/>
        <v>42</v>
      </c>
      <c r="C19" t="s">
        <v>2</v>
      </c>
      <c r="D19">
        <v>2</v>
      </c>
      <c r="E19">
        <v>0.1</v>
      </c>
      <c r="F19">
        <v>0.1</v>
      </c>
      <c r="G19">
        <v>0.1</v>
      </c>
      <c r="H19">
        <v>0.1</v>
      </c>
      <c r="I19">
        <v>0.1</v>
      </c>
      <c r="J19">
        <v>0.1</v>
      </c>
      <c r="K19">
        <v>0</v>
      </c>
      <c r="L19">
        <v>0</v>
      </c>
      <c r="M19">
        <v>0</v>
      </c>
      <c r="N19">
        <v>0</v>
      </c>
      <c r="O19">
        <v>0</v>
      </c>
      <c r="P19">
        <v>0</v>
      </c>
      <c r="Q19">
        <v>0</v>
      </c>
      <c r="R19">
        <v>0</v>
      </c>
      <c r="S19">
        <v>0.1</v>
      </c>
      <c r="T19">
        <v>0.1</v>
      </c>
      <c r="U19">
        <v>0.1</v>
      </c>
      <c r="V19">
        <v>0</v>
      </c>
      <c r="W19">
        <v>0</v>
      </c>
      <c r="X19">
        <v>0</v>
      </c>
      <c r="Y19">
        <v>0</v>
      </c>
      <c r="Z19">
        <v>0</v>
      </c>
      <c r="AA19">
        <v>0</v>
      </c>
    </row>
    <row r="20" spans="1:27" x14ac:dyDescent="0.2">
      <c r="A20" s="89">
        <f>VLOOKUP(C20,TabellenBDFS!$B$4:$C$2717,2,FALSE)</f>
        <v>4</v>
      </c>
      <c r="B20" t="str">
        <f t="shared" si="1"/>
        <v>43</v>
      </c>
      <c r="C20" t="s">
        <v>2</v>
      </c>
      <c r="D20">
        <v>3</v>
      </c>
      <c r="E20">
        <v>0</v>
      </c>
      <c r="F20">
        <v>0</v>
      </c>
      <c r="G20">
        <v>0</v>
      </c>
      <c r="H20">
        <v>0</v>
      </c>
      <c r="I20">
        <v>0</v>
      </c>
      <c r="J20">
        <v>0</v>
      </c>
      <c r="K20">
        <v>0</v>
      </c>
      <c r="L20">
        <v>0</v>
      </c>
      <c r="M20">
        <v>0</v>
      </c>
      <c r="N20">
        <v>0</v>
      </c>
      <c r="O20">
        <v>0</v>
      </c>
      <c r="P20">
        <v>0</v>
      </c>
      <c r="Q20">
        <v>0</v>
      </c>
      <c r="R20">
        <v>0</v>
      </c>
      <c r="S20">
        <v>0.1</v>
      </c>
      <c r="T20">
        <v>0.1</v>
      </c>
      <c r="U20">
        <v>0.1</v>
      </c>
      <c r="V20">
        <v>0.1</v>
      </c>
      <c r="W20">
        <v>0.1</v>
      </c>
      <c r="X20">
        <v>0.1</v>
      </c>
      <c r="Y20">
        <v>0.2</v>
      </c>
      <c r="Z20">
        <v>0.2</v>
      </c>
      <c r="AA20">
        <v>0.2</v>
      </c>
    </row>
    <row r="21" spans="1:27" x14ac:dyDescent="0.2">
      <c r="A21" s="89">
        <f>VLOOKUP(C21,TabellenBDFS!$B$4:$C$2717,2,FALSE)</f>
        <v>4</v>
      </c>
      <c r="B21" t="str">
        <f t="shared" si="1"/>
        <v>44</v>
      </c>
      <c r="C21" t="s">
        <v>2</v>
      </c>
      <c r="D21">
        <v>4</v>
      </c>
      <c r="E21">
        <v>0</v>
      </c>
      <c r="F21">
        <v>0</v>
      </c>
      <c r="G21">
        <v>0</v>
      </c>
      <c r="H21">
        <v>0</v>
      </c>
      <c r="I21">
        <v>0</v>
      </c>
      <c r="J21">
        <v>0</v>
      </c>
      <c r="K21">
        <v>0</v>
      </c>
      <c r="L21">
        <v>0</v>
      </c>
      <c r="M21">
        <v>0</v>
      </c>
      <c r="N21">
        <v>0</v>
      </c>
      <c r="O21">
        <v>0</v>
      </c>
      <c r="P21">
        <v>0</v>
      </c>
      <c r="Q21">
        <v>0</v>
      </c>
      <c r="R21">
        <v>0</v>
      </c>
      <c r="S21">
        <v>0</v>
      </c>
      <c r="T21">
        <v>0</v>
      </c>
      <c r="U21">
        <v>0</v>
      </c>
      <c r="V21">
        <v>0</v>
      </c>
      <c r="W21">
        <v>0</v>
      </c>
      <c r="X21">
        <v>0</v>
      </c>
      <c r="Y21">
        <v>0</v>
      </c>
      <c r="Z21">
        <v>0</v>
      </c>
      <c r="AA21">
        <v>0</v>
      </c>
    </row>
    <row r="22" spans="1:27" x14ac:dyDescent="0.2">
      <c r="A22" s="89">
        <f>VLOOKUP(C22,TabellenBDFS!$B$4:$C$2717,2,FALSE)</f>
        <v>4</v>
      </c>
      <c r="B22" t="str">
        <f t="shared" si="1"/>
        <v>45</v>
      </c>
      <c r="C22" t="s">
        <v>2</v>
      </c>
      <c r="D22">
        <v>5</v>
      </c>
      <c r="E22">
        <v>0</v>
      </c>
      <c r="F22">
        <v>0</v>
      </c>
      <c r="G22">
        <v>0</v>
      </c>
      <c r="H22">
        <v>0</v>
      </c>
      <c r="I22">
        <v>0</v>
      </c>
      <c r="J22">
        <v>0</v>
      </c>
      <c r="K22">
        <v>0</v>
      </c>
      <c r="L22">
        <v>0</v>
      </c>
      <c r="M22">
        <v>0</v>
      </c>
      <c r="N22">
        <v>0</v>
      </c>
      <c r="O22">
        <v>0</v>
      </c>
      <c r="P22">
        <v>0</v>
      </c>
      <c r="Q22">
        <v>0</v>
      </c>
      <c r="R22">
        <v>0</v>
      </c>
      <c r="S22">
        <v>0</v>
      </c>
      <c r="T22">
        <v>0</v>
      </c>
      <c r="U22">
        <v>0</v>
      </c>
      <c r="V22">
        <v>0</v>
      </c>
      <c r="W22">
        <v>0</v>
      </c>
      <c r="X22">
        <v>0</v>
      </c>
      <c r="Y22">
        <v>0</v>
      </c>
      <c r="Z22">
        <v>0</v>
      </c>
      <c r="AA22">
        <v>0</v>
      </c>
    </row>
    <row r="23" spans="1:27" x14ac:dyDescent="0.2">
      <c r="A23" s="89">
        <f>VLOOKUP(C23,TabellenBDFS!$B$4:$C$2717,2,FALSE)</f>
        <v>4</v>
      </c>
      <c r="B23" t="str">
        <f t="shared" si="1"/>
        <v>46</v>
      </c>
      <c r="C23" t="s">
        <v>2</v>
      </c>
      <c r="D23">
        <v>6</v>
      </c>
      <c r="E23">
        <v>0.4</v>
      </c>
      <c r="F23">
        <v>0.4</v>
      </c>
      <c r="G23">
        <v>0.4</v>
      </c>
      <c r="H23">
        <v>0.4</v>
      </c>
      <c r="I23">
        <v>0.4</v>
      </c>
      <c r="J23">
        <v>0.3</v>
      </c>
      <c r="K23">
        <v>0.3</v>
      </c>
      <c r="L23">
        <v>0.4</v>
      </c>
      <c r="M23">
        <v>0.4</v>
      </c>
      <c r="N23">
        <v>0.5</v>
      </c>
      <c r="O23">
        <v>0.5</v>
      </c>
      <c r="P23">
        <v>0.5</v>
      </c>
      <c r="Q23">
        <v>0.5</v>
      </c>
      <c r="R23">
        <v>0.6</v>
      </c>
      <c r="S23">
        <v>0.5</v>
      </c>
      <c r="T23">
        <v>0.6</v>
      </c>
      <c r="U23">
        <v>0.6</v>
      </c>
      <c r="V23">
        <v>0.6</v>
      </c>
      <c r="W23">
        <v>0.6</v>
      </c>
      <c r="X23">
        <v>0.6</v>
      </c>
      <c r="Y23">
        <v>0.7</v>
      </c>
      <c r="Z23">
        <v>0.7</v>
      </c>
      <c r="AA23">
        <v>0.7</v>
      </c>
    </row>
    <row r="24" spans="1:27" x14ac:dyDescent="0.2">
      <c r="A24" s="89">
        <f>VLOOKUP(C24,TabellenBDFS!$B$4:$C$2717,2,FALSE)</f>
        <v>4</v>
      </c>
      <c r="B24" t="str">
        <f t="shared" si="1"/>
        <v>47</v>
      </c>
      <c r="C24" t="s">
        <v>2</v>
      </c>
      <c r="D24">
        <v>7</v>
      </c>
      <c r="E24">
        <v>0.1</v>
      </c>
      <c r="F24">
        <v>0.1</v>
      </c>
      <c r="G24">
        <v>0.1</v>
      </c>
      <c r="H24">
        <v>0.1</v>
      </c>
      <c r="I24">
        <v>0.1</v>
      </c>
      <c r="J24">
        <v>0.1</v>
      </c>
      <c r="K24">
        <v>0.1</v>
      </c>
      <c r="L24">
        <v>0.1</v>
      </c>
      <c r="M24">
        <v>0.1</v>
      </c>
      <c r="N24">
        <v>0.1</v>
      </c>
      <c r="O24">
        <v>0.1</v>
      </c>
      <c r="P24">
        <v>0.1</v>
      </c>
      <c r="Q24">
        <v>0.1</v>
      </c>
      <c r="R24">
        <v>0.1</v>
      </c>
      <c r="S24">
        <v>0.1</v>
      </c>
      <c r="T24">
        <v>0.1</v>
      </c>
      <c r="U24">
        <v>0.1</v>
      </c>
      <c r="V24">
        <v>0</v>
      </c>
      <c r="W24">
        <v>0.1</v>
      </c>
      <c r="X24">
        <v>0</v>
      </c>
      <c r="Y24">
        <v>0.1</v>
      </c>
      <c r="Z24">
        <v>0.1</v>
      </c>
      <c r="AA24">
        <v>0.1</v>
      </c>
    </row>
    <row r="25" spans="1:27" x14ac:dyDescent="0.2">
      <c r="A25" s="89">
        <f>VLOOKUP(C25,TabellenBDFS!$B$4:$C$2717,2,FALSE)</f>
        <v>5</v>
      </c>
      <c r="B25" t="str">
        <f t="shared" si="1"/>
        <v>51</v>
      </c>
      <c r="C25" t="s">
        <v>3</v>
      </c>
      <c r="D25">
        <v>1</v>
      </c>
      <c r="E25">
        <v>1</v>
      </c>
      <c r="F25">
        <v>1</v>
      </c>
      <c r="G25">
        <v>1.1000000000000001</v>
      </c>
      <c r="H25">
        <v>1.1000000000000001</v>
      </c>
      <c r="I25">
        <v>1.1000000000000001</v>
      </c>
      <c r="J25">
        <v>1.1000000000000001</v>
      </c>
      <c r="K25">
        <v>1.1000000000000001</v>
      </c>
      <c r="L25">
        <v>1.1000000000000001</v>
      </c>
      <c r="M25">
        <v>1.2</v>
      </c>
      <c r="N25">
        <v>1.2</v>
      </c>
      <c r="O25">
        <v>1.2</v>
      </c>
      <c r="P25">
        <v>1.1000000000000001</v>
      </c>
      <c r="Q25">
        <v>1.1000000000000001</v>
      </c>
      <c r="R25">
        <v>1.1000000000000001</v>
      </c>
      <c r="S25">
        <v>1.1000000000000001</v>
      </c>
      <c r="T25">
        <v>1.1000000000000001</v>
      </c>
      <c r="U25">
        <v>1.2</v>
      </c>
      <c r="V25">
        <v>1.1000000000000001</v>
      </c>
      <c r="W25">
        <v>1</v>
      </c>
      <c r="X25">
        <v>0.9</v>
      </c>
      <c r="Y25">
        <v>0.9</v>
      </c>
      <c r="Z25">
        <v>1</v>
      </c>
      <c r="AA25">
        <v>1</v>
      </c>
    </row>
    <row r="26" spans="1:27" x14ac:dyDescent="0.2">
      <c r="A26" s="89">
        <f>VLOOKUP(C26,TabellenBDFS!$B$4:$C$2717,2,FALSE)</f>
        <v>5</v>
      </c>
      <c r="B26" t="str">
        <f t="shared" si="1"/>
        <v>52</v>
      </c>
      <c r="C26" t="s">
        <v>3</v>
      </c>
      <c r="D26">
        <v>2</v>
      </c>
      <c r="E26">
        <v>0.2</v>
      </c>
      <c r="F26">
        <v>0.1</v>
      </c>
      <c r="G26">
        <v>0.1</v>
      </c>
      <c r="H26">
        <v>0.1</v>
      </c>
      <c r="I26">
        <v>0.1</v>
      </c>
      <c r="J26">
        <v>0.1</v>
      </c>
      <c r="K26">
        <v>0.1</v>
      </c>
      <c r="L26">
        <v>0.1</v>
      </c>
      <c r="M26">
        <v>0.1</v>
      </c>
      <c r="N26">
        <v>0.1</v>
      </c>
      <c r="O26">
        <v>0.1</v>
      </c>
      <c r="P26">
        <v>0.1</v>
      </c>
      <c r="Q26">
        <v>0.1</v>
      </c>
      <c r="R26">
        <v>0.1</v>
      </c>
      <c r="S26">
        <v>0.1</v>
      </c>
      <c r="T26">
        <v>0.1</v>
      </c>
      <c r="U26">
        <v>0.1</v>
      </c>
      <c r="V26">
        <v>0.1</v>
      </c>
      <c r="W26">
        <v>0.1</v>
      </c>
      <c r="X26">
        <v>0.1</v>
      </c>
      <c r="Y26">
        <v>0.1</v>
      </c>
      <c r="Z26">
        <v>0.1</v>
      </c>
      <c r="AA26">
        <v>0.1</v>
      </c>
    </row>
    <row r="27" spans="1:27" x14ac:dyDescent="0.2">
      <c r="A27" s="89">
        <f>VLOOKUP(C27,TabellenBDFS!$B$4:$C$2717,2,FALSE)</f>
        <v>5</v>
      </c>
      <c r="B27" t="str">
        <f t="shared" si="1"/>
        <v>53</v>
      </c>
      <c r="C27" t="s">
        <v>3</v>
      </c>
      <c r="D27">
        <v>3</v>
      </c>
      <c r="E27">
        <v>0</v>
      </c>
      <c r="F27">
        <v>0</v>
      </c>
      <c r="G27">
        <v>0</v>
      </c>
      <c r="H27">
        <v>0</v>
      </c>
      <c r="I27">
        <v>0</v>
      </c>
      <c r="J27">
        <v>0</v>
      </c>
      <c r="K27">
        <v>0</v>
      </c>
      <c r="L27">
        <v>0.1</v>
      </c>
      <c r="M27">
        <v>0.1</v>
      </c>
      <c r="N27">
        <v>0.2</v>
      </c>
      <c r="O27">
        <v>0.2</v>
      </c>
      <c r="P27">
        <v>0.1</v>
      </c>
      <c r="Q27">
        <v>0.1</v>
      </c>
      <c r="R27">
        <v>0.1</v>
      </c>
      <c r="S27">
        <v>0.1</v>
      </c>
      <c r="T27">
        <v>0.1</v>
      </c>
      <c r="U27">
        <v>0.2</v>
      </c>
      <c r="V27">
        <v>0.2</v>
      </c>
      <c r="W27">
        <v>0.2</v>
      </c>
      <c r="X27">
        <v>0.2</v>
      </c>
      <c r="Y27">
        <v>0.2</v>
      </c>
      <c r="Z27">
        <v>0.2</v>
      </c>
      <c r="AA27">
        <v>0.2</v>
      </c>
    </row>
    <row r="28" spans="1:27" x14ac:dyDescent="0.2">
      <c r="A28" s="89">
        <f>VLOOKUP(C28,TabellenBDFS!$B$4:$C$2717,2,FALSE)</f>
        <v>5</v>
      </c>
      <c r="B28" t="str">
        <f t="shared" si="1"/>
        <v>54</v>
      </c>
      <c r="C28" t="s">
        <v>3</v>
      </c>
      <c r="D28">
        <v>4</v>
      </c>
      <c r="E28">
        <v>0</v>
      </c>
      <c r="F28">
        <v>0</v>
      </c>
      <c r="G28">
        <v>0</v>
      </c>
      <c r="H28">
        <v>0</v>
      </c>
      <c r="I28">
        <v>0</v>
      </c>
      <c r="J28">
        <v>0</v>
      </c>
      <c r="K28">
        <v>0</v>
      </c>
      <c r="L28">
        <v>0</v>
      </c>
      <c r="M28">
        <v>0</v>
      </c>
      <c r="N28">
        <v>0</v>
      </c>
      <c r="O28">
        <v>0</v>
      </c>
      <c r="P28">
        <v>0.1</v>
      </c>
      <c r="Q28">
        <v>0.1</v>
      </c>
      <c r="R28">
        <v>0.1</v>
      </c>
      <c r="S28">
        <v>0.1</v>
      </c>
      <c r="T28">
        <v>0.1</v>
      </c>
      <c r="U28">
        <v>0.1</v>
      </c>
      <c r="V28">
        <v>0.1</v>
      </c>
      <c r="W28">
        <v>0.1</v>
      </c>
      <c r="X28">
        <v>0.1</v>
      </c>
      <c r="Y28">
        <v>0.1</v>
      </c>
      <c r="Z28">
        <v>0.1</v>
      </c>
      <c r="AA28">
        <v>0.1</v>
      </c>
    </row>
    <row r="29" spans="1:27" x14ac:dyDescent="0.2">
      <c r="A29" s="89">
        <f>VLOOKUP(C29,TabellenBDFS!$B$4:$C$2717,2,FALSE)</f>
        <v>5</v>
      </c>
      <c r="B29" t="str">
        <f t="shared" si="1"/>
        <v>55</v>
      </c>
      <c r="C29" t="s">
        <v>3</v>
      </c>
      <c r="D29">
        <v>5</v>
      </c>
      <c r="E29">
        <v>0</v>
      </c>
      <c r="F29">
        <v>0</v>
      </c>
      <c r="G29">
        <v>0</v>
      </c>
      <c r="H29">
        <v>0.1</v>
      </c>
      <c r="I29">
        <v>0.1</v>
      </c>
      <c r="J29">
        <v>0.1</v>
      </c>
      <c r="K29">
        <v>0.1</v>
      </c>
      <c r="L29">
        <v>0.1</v>
      </c>
      <c r="M29">
        <v>0.1</v>
      </c>
      <c r="N29">
        <v>0.1</v>
      </c>
      <c r="O29">
        <v>0.1</v>
      </c>
      <c r="P29">
        <v>0</v>
      </c>
      <c r="Q29">
        <v>0</v>
      </c>
      <c r="R29">
        <v>0</v>
      </c>
      <c r="S29">
        <v>0</v>
      </c>
      <c r="T29">
        <v>0</v>
      </c>
      <c r="U29">
        <v>0</v>
      </c>
      <c r="V29">
        <v>0</v>
      </c>
      <c r="W29">
        <v>0</v>
      </c>
      <c r="X29">
        <v>0</v>
      </c>
      <c r="Y29">
        <v>0</v>
      </c>
      <c r="Z29">
        <v>0</v>
      </c>
      <c r="AA29">
        <v>0</v>
      </c>
    </row>
    <row r="30" spans="1:27" x14ac:dyDescent="0.2">
      <c r="A30" s="89">
        <f>VLOOKUP(C30,TabellenBDFS!$B$4:$C$2717,2,FALSE)</f>
        <v>5</v>
      </c>
      <c r="B30" t="str">
        <f t="shared" si="1"/>
        <v>56</v>
      </c>
      <c r="C30" t="s">
        <v>3</v>
      </c>
      <c r="D30">
        <v>6</v>
      </c>
      <c r="E30">
        <v>0.7</v>
      </c>
      <c r="F30">
        <v>0.7</v>
      </c>
      <c r="G30">
        <v>0.8</v>
      </c>
      <c r="H30">
        <v>0.8</v>
      </c>
      <c r="I30">
        <v>0.7</v>
      </c>
      <c r="J30">
        <v>0.7</v>
      </c>
      <c r="K30">
        <v>0.7</v>
      </c>
      <c r="L30">
        <v>0.7</v>
      </c>
      <c r="M30">
        <v>0.7</v>
      </c>
      <c r="N30">
        <v>0.7</v>
      </c>
      <c r="O30">
        <v>0.7</v>
      </c>
      <c r="P30">
        <v>0.7</v>
      </c>
      <c r="Q30">
        <v>0.7</v>
      </c>
      <c r="R30">
        <v>0.7</v>
      </c>
      <c r="S30">
        <v>0.7</v>
      </c>
      <c r="T30">
        <v>0.7</v>
      </c>
      <c r="U30">
        <v>0.7</v>
      </c>
      <c r="V30">
        <v>0.6</v>
      </c>
      <c r="W30">
        <v>0.5</v>
      </c>
      <c r="X30">
        <v>0.4</v>
      </c>
      <c r="Y30">
        <v>0.4</v>
      </c>
      <c r="Z30">
        <v>0.4</v>
      </c>
      <c r="AA30">
        <v>0.4</v>
      </c>
    </row>
    <row r="31" spans="1:27" x14ac:dyDescent="0.2">
      <c r="A31" s="89">
        <f>VLOOKUP(C31,TabellenBDFS!$B$4:$C$2717,2,FALSE)</f>
        <v>5</v>
      </c>
      <c r="B31" t="str">
        <f t="shared" si="1"/>
        <v>57</v>
      </c>
      <c r="C31" t="s">
        <v>3</v>
      </c>
      <c r="D31">
        <v>7</v>
      </c>
      <c r="E31">
        <v>0.1</v>
      </c>
      <c r="F31">
        <v>0.1</v>
      </c>
      <c r="G31">
        <v>0.1</v>
      </c>
      <c r="H31">
        <v>0.1</v>
      </c>
      <c r="I31">
        <v>0.1</v>
      </c>
      <c r="J31">
        <v>0.1</v>
      </c>
      <c r="K31">
        <v>0.1</v>
      </c>
      <c r="L31">
        <v>0.1</v>
      </c>
      <c r="M31">
        <v>0.1</v>
      </c>
      <c r="N31">
        <v>0.1</v>
      </c>
      <c r="O31">
        <v>0.1</v>
      </c>
      <c r="P31">
        <v>0.1</v>
      </c>
      <c r="Q31">
        <v>0.1</v>
      </c>
      <c r="R31">
        <v>0.1</v>
      </c>
      <c r="S31">
        <v>0.1</v>
      </c>
      <c r="T31">
        <v>0.1</v>
      </c>
      <c r="U31">
        <v>0.1</v>
      </c>
      <c r="V31">
        <v>0.1</v>
      </c>
      <c r="W31">
        <v>0.1</v>
      </c>
      <c r="X31">
        <v>0.1</v>
      </c>
      <c r="Y31">
        <v>0.1</v>
      </c>
      <c r="Z31">
        <v>0.1</v>
      </c>
      <c r="AA31">
        <v>0.1</v>
      </c>
    </row>
    <row r="32" spans="1:27" x14ac:dyDescent="0.2">
      <c r="A32" s="89">
        <f>VLOOKUP(C32,TabellenBDFS!$B$4:$C$2717,2,FALSE)</f>
        <v>6</v>
      </c>
      <c r="B32" t="str">
        <f t="shared" si="1"/>
        <v>61</v>
      </c>
      <c r="C32" t="s">
        <v>4</v>
      </c>
      <c r="D32">
        <v>1</v>
      </c>
      <c r="E32">
        <v>2.7</v>
      </c>
      <c r="F32">
        <v>2.9</v>
      </c>
      <c r="G32">
        <v>3.1</v>
      </c>
      <c r="H32">
        <v>3.1</v>
      </c>
      <c r="I32">
        <v>3.2</v>
      </c>
      <c r="J32">
        <v>3.2</v>
      </c>
      <c r="K32">
        <v>3.2</v>
      </c>
      <c r="L32">
        <v>3.5</v>
      </c>
      <c r="M32">
        <v>3.7</v>
      </c>
      <c r="N32">
        <v>3.8</v>
      </c>
      <c r="O32">
        <v>3.8</v>
      </c>
      <c r="P32">
        <v>3.9</v>
      </c>
      <c r="Q32">
        <v>3.8</v>
      </c>
      <c r="R32">
        <v>3.7</v>
      </c>
      <c r="S32">
        <v>3.6</v>
      </c>
      <c r="T32">
        <v>3.6</v>
      </c>
      <c r="U32">
        <v>3.5</v>
      </c>
      <c r="V32">
        <v>3.5</v>
      </c>
      <c r="W32">
        <v>3.3</v>
      </c>
      <c r="X32">
        <v>3.2</v>
      </c>
      <c r="Y32">
        <v>3</v>
      </c>
      <c r="Z32">
        <v>3</v>
      </c>
      <c r="AA32">
        <v>2.8</v>
      </c>
    </row>
    <row r="33" spans="1:27" x14ac:dyDescent="0.2">
      <c r="A33" s="89">
        <f>VLOOKUP(C33,TabellenBDFS!$B$4:$C$2717,2,FALSE)</f>
        <v>6</v>
      </c>
      <c r="B33" t="str">
        <f t="shared" si="1"/>
        <v>62</v>
      </c>
      <c r="C33" t="s">
        <v>4</v>
      </c>
      <c r="D33">
        <v>2</v>
      </c>
      <c r="E33">
        <v>0.6</v>
      </c>
      <c r="F33">
        <v>0.6</v>
      </c>
      <c r="G33">
        <v>0.7</v>
      </c>
      <c r="H33">
        <v>0.7</v>
      </c>
      <c r="I33">
        <v>0.7</v>
      </c>
      <c r="J33">
        <v>0.7</v>
      </c>
      <c r="K33">
        <v>0.7</v>
      </c>
      <c r="L33">
        <v>0.8</v>
      </c>
      <c r="M33">
        <v>0.8</v>
      </c>
      <c r="N33">
        <v>0.8</v>
      </c>
      <c r="O33">
        <v>0.8</v>
      </c>
      <c r="P33">
        <v>0.8</v>
      </c>
      <c r="Q33">
        <v>0.7</v>
      </c>
      <c r="R33">
        <v>0.7</v>
      </c>
      <c r="S33">
        <v>0.6</v>
      </c>
      <c r="T33">
        <v>0.7</v>
      </c>
      <c r="U33">
        <v>0.6</v>
      </c>
      <c r="V33">
        <v>0.4</v>
      </c>
      <c r="W33">
        <v>0.4</v>
      </c>
      <c r="X33">
        <v>0.4</v>
      </c>
      <c r="Y33">
        <v>0.4</v>
      </c>
      <c r="Z33">
        <v>0.3</v>
      </c>
      <c r="AA33">
        <v>0.3</v>
      </c>
    </row>
    <row r="34" spans="1:27" x14ac:dyDescent="0.2">
      <c r="A34" s="89">
        <f>VLOOKUP(C34,TabellenBDFS!$B$4:$C$2717,2,FALSE)</f>
        <v>6</v>
      </c>
      <c r="B34" t="str">
        <f t="shared" si="1"/>
        <v>63</v>
      </c>
      <c r="C34" t="s">
        <v>4</v>
      </c>
      <c r="D34">
        <v>3</v>
      </c>
      <c r="E34">
        <v>0</v>
      </c>
      <c r="F34">
        <v>0</v>
      </c>
      <c r="G34">
        <v>0</v>
      </c>
      <c r="H34">
        <v>0</v>
      </c>
      <c r="I34">
        <v>0.1</v>
      </c>
      <c r="J34">
        <v>0.1</v>
      </c>
      <c r="K34">
        <v>0.1</v>
      </c>
      <c r="L34">
        <v>0.2</v>
      </c>
      <c r="M34">
        <v>0.3</v>
      </c>
      <c r="N34">
        <v>0.4</v>
      </c>
      <c r="O34">
        <v>0.4</v>
      </c>
      <c r="P34">
        <v>0.5</v>
      </c>
      <c r="Q34">
        <v>0.4</v>
      </c>
      <c r="R34">
        <v>0.4</v>
      </c>
      <c r="S34">
        <v>0.4</v>
      </c>
      <c r="T34">
        <v>0.5</v>
      </c>
      <c r="U34">
        <v>0.4</v>
      </c>
      <c r="V34">
        <v>0.6</v>
      </c>
      <c r="W34">
        <v>0.5</v>
      </c>
      <c r="X34">
        <v>0.6</v>
      </c>
      <c r="Y34">
        <v>0.5</v>
      </c>
      <c r="Z34">
        <v>0.5</v>
      </c>
      <c r="AA34">
        <v>0.5</v>
      </c>
    </row>
    <row r="35" spans="1:27" x14ac:dyDescent="0.2">
      <c r="A35" s="89">
        <f>VLOOKUP(C35,TabellenBDFS!$B$4:$C$2717,2,FALSE)</f>
        <v>6</v>
      </c>
      <c r="B35" t="str">
        <f t="shared" si="1"/>
        <v>64</v>
      </c>
      <c r="C35" t="s">
        <v>4</v>
      </c>
      <c r="D35">
        <v>4</v>
      </c>
      <c r="E35">
        <v>0</v>
      </c>
      <c r="F35">
        <v>0</v>
      </c>
      <c r="G35">
        <v>0</v>
      </c>
      <c r="H35">
        <v>0</v>
      </c>
      <c r="I35">
        <v>0.1</v>
      </c>
      <c r="J35">
        <v>0</v>
      </c>
      <c r="K35">
        <v>0</v>
      </c>
      <c r="L35">
        <v>0.1</v>
      </c>
      <c r="M35">
        <v>0.1</v>
      </c>
      <c r="N35">
        <v>0.1</v>
      </c>
      <c r="O35">
        <v>0.1</v>
      </c>
      <c r="P35">
        <v>0.1</v>
      </c>
      <c r="Q35">
        <v>0.1</v>
      </c>
      <c r="R35">
        <v>0.1</v>
      </c>
      <c r="S35">
        <v>0.1</v>
      </c>
      <c r="T35">
        <v>0.1</v>
      </c>
      <c r="U35">
        <v>0</v>
      </c>
      <c r="V35">
        <v>0</v>
      </c>
      <c r="W35">
        <v>0</v>
      </c>
      <c r="X35">
        <v>0</v>
      </c>
      <c r="Y35">
        <v>0</v>
      </c>
      <c r="Z35">
        <v>0</v>
      </c>
      <c r="AA35">
        <v>0</v>
      </c>
    </row>
    <row r="36" spans="1:27" x14ac:dyDescent="0.2">
      <c r="A36" s="89">
        <f>VLOOKUP(C36,TabellenBDFS!$B$4:$C$2717,2,FALSE)</f>
        <v>6</v>
      </c>
      <c r="B36" t="str">
        <f t="shared" si="1"/>
        <v>65</v>
      </c>
      <c r="C36" t="s">
        <v>4</v>
      </c>
      <c r="D36">
        <v>5</v>
      </c>
      <c r="E36">
        <v>0</v>
      </c>
      <c r="F36">
        <v>0.1</v>
      </c>
      <c r="G36">
        <v>0.1</v>
      </c>
      <c r="H36">
        <v>0.1</v>
      </c>
      <c r="I36">
        <v>0.1</v>
      </c>
      <c r="J36">
        <v>0.1</v>
      </c>
      <c r="K36">
        <v>0.1</v>
      </c>
      <c r="L36">
        <v>0.1</v>
      </c>
      <c r="M36">
        <v>0.1</v>
      </c>
      <c r="N36">
        <v>0</v>
      </c>
      <c r="O36">
        <v>0.1</v>
      </c>
      <c r="P36">
        <v>0.1</v>
      </c>
      <c r="Q36">
        <v>0</v>
      </c>
      <c r="R36">
        <v>0</v>
      </c>
      <c r="S36">
        <v>0</v>
      </c>
      <c r="T36">
        <v>0.1</v>
      </c>
      <c r="U36">
        <v>0</v>
      </c>
      <c r="V36">
        <v>0.1</v>
      </c>
      <c r="W36">
        <v>0</v>
      </c>
      <c r="X36">
        <v>0.1</v>
      </c>
      <c r="Y36">
        <v>0</v>
      </c>
      <c r="Z36">
        <v>0.1</v>
      </c>
      <c r="AA36">
        <v>0.1</v>
      </c>
    </row>
    <row r="37" spans="1:27" x14ac:dyDescent="0.2">
      <c r="A37" s="89">
        <f>VLOOKUP(C37,TabellenBDFS!$B$4:$C$2717,2,FALSE)</f>
        <v>6</v>
      </c>
      <c r="B37" t="str">
        <f t="shared" si="1"/>
        <v>66</v>
      </c>
      <c r="C37" t="s">
        <v>4</v>
      </c>
      <c r="D37">
        <v>6</v>
      </c>
      <c r="E37">
        <v>1.5</v>
      </c>
      <c r="F37">
        <v>1.7</v>
      </c>
      <c r="G37">
        <v>1.8</v>
      </c>
      <c r="H37">
        <v>1.7</v>
      </c>
      <c r="I37">
        <v>1.8</v>
      </c>
      <c r="J37">
        <v>1.8</v>
      </c>
      <c r="K37">
        <v>1.8</v>
      </c>
      <c r="L37">
        <v>1.8</v>
      </c>
      <c r="M37">
        <v>1.8</v>
      </c>
      <c r="N37">
        <v>1.9</v>
      </c>
      <c r="O37">
        <v>1.8</v>
      </c>
      <c r="P37">
        <v>1.9</v>
      </c>
      <c r="Q37">
        <v>1.9</v>
      </c>
      <c r="R37">
        <v>1.9</v>
      </c>
      <c r="S37">
        <v>1.8</v>
      </c>
      <c r="T37">
        <v>1.8</v>
      </c>
      <c r="U37">
        <v>1.8</v>
      </c>
      <c r="V37">
        <v>1.8</v>
      </c>
      <c r="W37">
        <v>1.7</v>
      </c>
      <c r="X37">
        <v>1.5</v>
      </c>
      <c r="Y37">
        <v>1.5</v>
      </c>
      <c r="Z37">
        <v>1.4</v>
      </c>
      <c r="AA37">
        <v>1.4</v>
      </c>
    </row>
    <row r="38" spans="1:27" x14ac:dyDescent="0.2">
      <c r="A38" s="89">
        <f>VLOOKUP(C38,TabellenBDFS!$B$4:$C$2717,2,FALSE)</f>
        <v>6</v>
      </c>
      <c r="B38" t="str">
        <f t="shared" si="1"/>
        <v>67</v>
      </c>
      <c r="C38" t="s">
        <v>4</v>
      </c>
      <c r="D38">
        <v>7</v>
      </c>
      <c r="E38">
        <v>0.6</v>
      </c>
      <c r="F38">
        <v>0.5</v>
      </c>
      <c r="G38">
        <v>0.6</v>
      </c>
      <c r="H38">
        <v>0.6</v>
      </c>
      <c r="I38">
        <v>0.6</v>
      </c>
      <c r="J38">
        <v>0.6</v>
      </c>
      <c r="K38">
        <v>0.6</v>
      </c>
      <c r="L38">
        <v>0.6</v>
      </c>
      <c r="M38">
        <v>0.6</v>
      </c>
      <c r="N38">
        <v>0.6</v>
      </c>
      <c r="O38">
        <v>0.6</v>
      </c>
      <c r="P38">
        <v>0.6</v>
      </c>
      <c r="Q38">
        <v>0.6</v>
      </c>
      <c r="R38">
        <v>0.6</v>
      </c>
      <c r="S38">
        <v>0.6</v>
      </c>
      <c r="T38">
        <v>0.6</v>
      </c>
      <c r="U38">
        <v>0.6</v>
      </c>
      <c r="V38">
        <v>0.6</v>
      </c>
      <c r="W38">
        <v>0.6</v>
      </c>
      <c r="X38">
        <v>0.6</v>
      </c>
      <c r="Y38">
        <v>0.6</v>
      </c>
      <c r="Z38">
        <v>0.6</v>
      </c>
      <c r="AA38">
        <v>0.6</v>
      </c>
    </row>
    <row r="39" spans="1:27" x14ac:dyDescent="0.2">
      <c r="A39" s="89">
        <f>VLOOKUP(C39,TabellenBDFS!$B$4:$C$2717,2,FALSE)</f>
        <v>7</v>
      </c>
      <c r="B39" t="str">
        <f t="shared" si="1"/>
        <v>71</v>
      </c>
      <c r="C39" t="s">
        <v>5</v>
      </c>
      <c r="D39">
        <v>1</v>
      </c>
      <c r="E39">
        <v>0.6</v>
      </c>
      <c r="F39">
        <v>0.6</v>
      </c>
      <c r="G39">
        <v>0.6</v>
      </c>
      <c r="H39">
        <v>0.7</v>
      </c>
      <c r="I39">
        <v>0.7</v>
      </c>
      <c r="J39">
        <v>0.6</v>
      </c>
      <c r="K39">
        <v>0.6</v>
      </c>
      <c r="L39">
        <v>0.7</v>
      </c>
      <c r="M39">
        <v>0.7</v>
      </c>
      <c r="N39">
        <v>0.7</v>
      </c>
      <c r="O39">
        <v>0.7</v>
      </c>
      <c r="P39">
        <v>0.7</v>
      </c>
      <c r="Q39">
        <v>0.8</v>
      </c>
      <c r="R39">
        <v>0.8</v>
      </c>
      <c r="S39">
        <v>0.8</v>
      </c>
      <c r="T39">
        <v>0.8</v>
      </c>
      <c r="U39">
        <v>0.8</v>
      </c>
      <c r="V39">
        <v>0.8</v>
      </c>
      <c r="W39">
        <v>0.7</v>
      </c>
      <c r="X39">
        <v>0.7</v>
      </c>
      <c r="Y39">
        <v>0.7</v>
      </c>
      <c r="Z39">
        <v>0.7</v>
      </c>
      <c r="AA39">
        <v>0.6</v>
      </c>
    </row>
    <row r="40" spans="1:27" x14ac:dyDescent="0.2">
      <c r="A40" s="89">
        <f>VLOOKUP(C40,TabellenBDFS!$B$4:$C$2717,2,FALSE)</f>
        <v>7</v>
      </c>
      <c r="B40" t="str">
        <f t="shared" si="1"/>
        <v>72</v>
      </c>
      <c r="C40" t="s">
        <v>5</v>
      </c>
      <c r="D40">
        <v>2</v>
      </c>
      <c r="E40">
        <v>0.1</v>
      </c>
      <c r="F40">
        <v>0.1</v>
      </c>
      <c r="G40">
        <v>0.1</v>
      </c>
      <c r="H40">
        <v>0.1</v>
      </c>
      <c r="I40">
        <v>0.1</v>
      </c>
      <c r="J40">
        <v>0.1</v>
      </c>
      <c r="K40">
        <v>0.1</v>
      </c>
      <c r="L40">
        <v>0.1</v>
      </c>
      <c r="M40">
        <v>0.1</v>
      </c>
      <c r="N40">
        <v>0.1</v>
      </c>
      <c r="O40">
        <v>0.1</v>
      </c>
      <c r="P40">
        <v>0.1</v>
      </c>
      <c r="Q40">
        <v>0.1</v>
      </c>
      <c r="R40">
        <v>0.1</v>
      </c>
      <c r="S40">
        <v>0.1</v>
      </c>
      <c r="T40">
        <v>0.1</v>
      </c>
      <c r="U40">
        <v>0.1</v>
      </c>
      <c r="V40">
        <v>0.1</v>
      </c>
      <c r="W40">
        <v>0.1</v>
      </c>
      <c r="X40">
        <v>0.1</v>
      </c>
      <c r="Y40">
        <v>0.1</v>
      </c>
      <c r="Z40">
        <v>0.1</v>
      </c>
      <c r="AA40">
        <v>0.1</v>
      </c>
    </row>
    <row r="41" spans="1:27" x14ac:dyDescent="0.2">
      <c r="A41" s="89">
        <f>VLOOKUP(C41,TabellenBDFS!$B$4:$C$2717,2,FALSE)</f>
        <v>7</v>
      </c>
      <c r="B41" t="str">
        <f t="shared" si="1"/>
        <v>73</v>
      </c>
      <c r="C41" t="s">
        <v>5</v>
      </c>
      <c r="D41">
        <v>3</v>
      </c>
      <c r="E41">
        <v>0</v>
      </c>
      <c r="F41">
        <v>0</v>
      </c>
      <c r="G41">
        <v>0</v>
      </c>
      <c r="H41">
        <v>0</v>
      </c>
      <c r="I41">
        <v>0</v>
      </c>
      <c r="J41">
        <v>0</v>
      </c>
      <c r="K41">
        <v>0</v>
      </c>
      <c r="L41">
        <v>0</v>
      </c>
      <c r="M41">
        <v>0</v>
      </c>
      <c r="N41">
        <v>0</v>
      </c>
      <c r="O41">
        <v>0</v>
      </c>
      <c r="P41">
        <v>0</v>
      </c>
      <c r="Q41">
        <v>0.1</v>
      </c>
      <c r="R41">
        <v>0.1</v>
      </c>
      <c r="S41">
        <v>0.1</v>
      </c>
      <c r="T41">
        <v>0.1</v>
      </c>
      <c r="U41">
        <v>0.1</v>
      </c>
      <c r="V41">
        <v>0.1</v>
      </c>
      <c r="W41">
        <v>0.1</v>
      </c>
      <c r="X41">
        <v>0.1</v>
      </c>
      <c r="Y41">
        <v>0.1</v>
      </c>
      <c r="Z41">
        <v>0.1</v>
      </c>
      <c r="AA41">
        <v>0.1</v>
      </c>
    </row>
    <row r="42" spans="1:27" x14ac:dyDescent="0.2">
      <c r="A42" s="89">
        <f>VLOOKUP(C42,TabellenBDFS!$B$4:$C$2717,2,FALSE)</f>
        <v>7</v>
      </c>
      <c r="B42" t="str">
        <f t="shared" si="1"/>
        <v>74</v>
      </c>
      <c r="C42" t="s">
        <v>5</v>
      </c>
      <c r="D42">
        <v>4</v>
      </c>
      <c r="E42">
        <v>0</v>
      </c>
      <c r="F42">
        <v>0</v>
      </c>
      <c r="G42">
        <v>0</v>
      </c>
      <c r="H42">
        <v>0</v>
      </c>
      <c r="I42">
        <v>0</v>
      </c>
      <c r="J42">
        <v>0</v>
      </c>
      <c r="K42">
        <v>0</v>
      </c>
      <c r="L42">
        <v>0</v>
      </c>
      <c r="M42">
        <v>0</v>
      </c>
      <c r="N42">
        <v>0</v>
      </c>
      <c r="O42">
        <v>0</v>
      </c>
      <c r="P42">
        <v>0</v>
      </c>
      <c r="Q42">
        <v>0</v>
      </c>
      <c r="R42">
        <v>0</v>
      </c>
      <c r="S42">
        <v>0</v>
      </c>
      <c r="T42">
        <v>0</v>
      </c>
      <c r="U42">
        <v>0</v>
      </c>
      <c r="V42">
        <v>0</v>
      </c>
      <c r="W42">
        <v>0</v>
      </c>
      <c r="X42">
        <v>0</v>
      </c>
      <c r="Y42">
        <v>0</v>
      </c>
      <c r="Z42">
        <v>0</v>
      </c>
      <c r="AA42">
        <v>0</v>
      </c>
    </row>
    <row r="43" spans="1:27" x14ac:dyDescent="0.2">
      <c r="A43" s="89">
        <f>VLOOKUP(C43,TabellenBDFS!$B$4:$C$2717,2,FALSE)</f>
        <v>7</v>
      </c>
      <c r="B43" t="str">
        <f t="shared" si="1"/>
        <v>75</v>
      </c>
      <c r="C43" t="s">
        <v>5</v>
      </c>
      <c r="D43">
        <v>5</v>
      </c>
      <c r="E43">
        <v>0</v>
      </c>
      <c r="F43">
        <v>0</v>
      </c>
      <c r="G43">
        <v>0</v>
      </c>
      <c r="H43">
        <v>0</v>
      </c>
      <c r="I43">
        <v>0</v>
      </c>
      <c r="J43">
        <v>0</v>
      </c>
      <c r="K43">
        <v>0</v>
      </c>
      <c r="L43">
        <v>0</v>
      </c>
      <c r="M43">
        <v>0</v>
      </c>
      <c r="N43">
        <v>0</v>
      </c>
      <c r="O43">
        <v>0</v>
      </c>
      <c r="P43">
        <v>0</v>
      </c>
      <c r="Q43">
        <v>0</v>
      </c>
      <c r="R43">
        <v>0</v>
      </c>
      <c r="S43">
        <v>0</v>
      </c>
      <c r="T43">
        <v>0</v>
      </c>
      <c r="U43">
        <v>0</v>
      </c>
      <c r="V43">
        <v>0</v>
      </c>
      <c r="W43">
        <v>0</v>
      </c>
      <c r="X43">
        <v>0.1</v>
      </c>
      <c r="Y43">
        <v>0.1</v>
      </c>
      <c r="Z43">
        <v>0.1</v>
      </c>
      <c r="AA43">
        <v>0</v>
      </c>
    </row>
    <row r="44" spans="1:27" x14ac:dyDescent="0.2">
      <c r="A44" s="89">
        <f>VLOOKUP(C44,TabellenBDFS!$B$4:$C$2717,2,FALSE)</f>
        <v>7</v>
      </c>
      <c r="B44" t="str">
        <f t="shared" si="1"/>
        <v>76</v>
      </c>
      <c r="C44" t="s">
        <v>5</v>
      </c>
      <c r="D44">
        <v>6</v>
      </c>
      <c r="E44">
        <v>0.4</v>
      </c>
      <c r="F44">
        <v>0.4</v>
      </c>
      <c r="G44">
        <v>0.4</v>
      </c>
      <c r="H44">
        <v>0.4</v>
      </c>
      <c r="I44">
        <v>0.4</v>
      </c>
      <c r="J44">
        <v>0.4</v>
      </c>
      <c r="K44">
        <v>0.4</v>
      </c>
      <c r="L44">
        <v>0.4</v>
      </c>
      <c r="M44">
        <v>0.4</v>
      </c>
      <c r="N44">
        <v>0.4</v>
      </c>
      <c r="O44">
        <v>0.5</v>
      </c>
      <c r="P44">
        <v>0.5</v>
      </c>
      <c r="Q44">
        <v>0.5</v>
      </c>
      <c r="R44">
        <v>0.5</v>
      </c>
      <c r="S44">
        <v>0.5</v>
      </c>
      <c r="T44">
        <v>0.5</v>
      </c>
      <c r="U44">
        <v>0.5</v>
      </c>
      <c r="V44">
        <v>0.5</v>
      </c>
      <c r="W44">
        <v>0.5</v>
      </c>
      <c r="X44">
        <v>0.4</v>
      </c>
      <c r="Y44">
        <v>0.4</v>
      </c>
      <c r="Z44">
        <v>0.4</v>
      </c>
      <c r="AA44">
        <v>0.3</v>
      </c>
    </row>
    <row r="45" spans="1:27" x14ac:dyDescent="0.2">
      <c r="A45" s="89">
        <f>VLOOKUP(C45,TabellenBDFS!$B$4:$C$2717,2,FALSE)</f>
        <v>7</v>
      </c>
      <c r="B45" t="str">
        <f t="shared" si="1"/>
        <v>77</v>
      </c>
      <c r="C45" t="s">
        <v>5</v>
      </c>
      <c r="D45">
        <v>7</v>
      </c>
      <c r="E45">
        <v>0.1</v>
      </c>
      <c r="F45">
        <v>0.1</v>
      </c>
      <c r="G45">
        <v>0.1</v>
      </c>
      <c r="H45">
        <v>0.1</v>
      </c>
      <c r="I45">
        <v>0.1</v>
      </c>
      <c r="J45">
        <v>0.1</v>
      </c>
      <c r="K45">
        <v>0.1</v>
      </c>
      <c r="L45">
        <v>0</v>
      </c>
      <c r="M45">
        <v>0</v>
      </c>
      <c r="N45">
        <v>0</v>
      </c>
      <c r="O45">
        <v>0.1</v>
      </c>
      <c r="P45">
        <v>0.1</v>
      </c>
      <c r="Q45">
        <v>0.1</v>
      </c>
      <c r="R45">
        <v>0.1</v>
      </c>
      <c r="S45">
        <v>0.1</v>
      </c>
      <c r="T45">
        <v>0.1</v>
      </c>
      <c r="U45">
        <v>0.1</v>
      </c>
      <c r="V45">
        <v>0.1</v>
      </c>
      <c r="W45">
        <v>0.1</v>
      </c>
      <c r="X45">
        <v>0.1</v>
      </c>
      <c r="Y45">
        <v>0</v>
      </c>
      <c r="Z45">
        <v>0.1</v>
      </c>
      <c r="AA45">
        <v>0</v>
      </c>
    </row>
    <row r="46" spans="1:27" x14ac:dyDescent="0.2">
      <c r="A46" s="89">
        <f>VLOOKUP(C46,TabellenBDFS!$B$4:$C$2717,2,FALSE)</f>
        <v>8</v>
      </c>
      <c r="B46" t="str">
        <f t="shared" si="1"/>
        <v>81</v>
      </c>
      <c r="C46" t="s">
        <v>6</v>
      </c>
      <c r="D46">
        <v>1</v>
      </c>
      <c r="E46">
        <v>0.6</v>
      </c>
      <c r="F46">
        <v>0.5</v>
      </c>
      <c r="G46">
        <v>0.5</v>
      </c>
      <c r="H46">
        <v>0.7</v>
      </c>
      <c r="I46">
        <v>0.7</v>
      </c>
      <c r="J46">
        <v>0.7</v>
      </c>
      <c r="K46">
        <v>0.7</v>
      </c>
      <c r="L46">
        <v>0.7</v>
      </c>
      <c r="M46">
        <v>0.8</v>
      </c>
      <c r="N46">
        <v>0.9</v>
      </c>
      <c r="O46">
        <v>0.9</v>
      </c>
      <c r="P46">
        <v>1</v>
      </c>
      <c r="Q46">
        <v>1</v>
      </c>
      <c r="R46">
        <v>1</v>
      </c>
      <c r="S46">
        <v>1</v>
      </c>
      <c r="T46">
        <v>1</v>
      </c>
      <c r="U46">
        <v>1</v>
      </c>
      <c r="V46">
        <v>1</v>
      </c>
      <c r="W46">
        <v>1</v>
      </c>
      <c r="X46">
        <v>1</v>
      </c>
      <c r="Y46">
        <v>1</v>
      </c>
      <c r="Z46">
        <v>1</v>
      </c>
      <c r="AA46">
        <v>0.9</v>
      </c>
    </row>
    <row r="47" spans="1:27" x14ac:dyDescent="0.2">
      <c r="A47" s="89">
        <f>VLOOKUP(C47,TabellenBDFS!$B$4:$C$2717,2,FALSE)</f>
        <v>8</v>
      </c>
      <c r="B47" t="str">
        <f t="shared" si="1"/>
        <v>82</v>
      </c>
      <c r="C47" t="s">
        <v>6</v>
      </c>
      <c r="D47">
        <v>2</v>
      </c>
      <c r="E47">
        <v>0</v>
      </c>
      <c r="F47">
        <v>0</v>
      </c>
      <c r="G47">
        <v>0</v>
      </c>
      <c r="H47">
        <v>0</v>
      </c>
      <c r="I47">
        <v>0</v>
      </c>
      <c r="J47">
        <v>0</v>
      </c>
      <c r="K47">
        <v>0</v>
      </c>
      <c r="L47">
        <v>0</v>
      </c>
      <c r="M47">
        <v>0</v>
      </c>
      <c r="N47">
        <v>0</v>
      </c>
      <c r="O47">
        <v>0</v>
      </c>
      <c r="P47">
        <v>0</v>
      </c>
      <c r="Q47">
        <v>0</v>
      </c>
      <c r="R47">
        <v>0</v>
      </c>
      <c r="S47">
        <v>0</v>
      </c>
      <c r="T47">
        <v>0</v>
      </c>
      <c r="U47">
        <v>0</v>
      </c>
      <c r="V47">
        <v>0</v>
      </c>
      <c r="W47">
        <v>0</v>
      </c>
      <c r="X47">
        <v>0</v>
      </c>
      <c r="Y47">
        <v>0</v>
      </c>
      <c r="Z47">
        <v>0</v>
      </c>
      <c r="AA47">
        <v>0</v>
      </c>
    </row>
    <row r="48" spans="1:27" x14ac:dyDescent="0.2">
      <c r="A48" s="89">
        <f>VLOOKUP(C48,TabellenBDFS!$B$4:$C$2717,2,FALSE)</f>
        <v>8</v>
      </c>
      <c r="B48" t="str">
        <f t="shared" si="1"/>
        <v>83</v>
      </c>
      <c r="C48" t="s">
        <v>6</v>
      </c>
      <c r="D48">
        <v>3</v>
      </c>
      <c r="E48">
        <v>0</v>
      </c>
      <c r="F48">
        <v>0</v>
      </c>
      <c r="G48">
        <v>0</v>
      </c>
      <c r="H48">
        <v>0</v>
      </c>
      <c r="I48">
        <v>0</v>
      </c>
      <c r="J48">
        <v>0</v>
      </c>
      <c r="K48">
        <v>0</v>
      </c>
      <c r="L48">
        <v>0</v>
      </c>
      <c r="M48">
        <v>0</v>
      </c>
      <c r="N48">
        <v>0.1</v>
      </c>
      <c r="O48">
        <v>0.1</v>
      </c>
      <c r="P48">
        <v>0.1</v>
      </c>
      <c r="Q48">
        <v>0.1</v>
      </c>
      <c r="R48">
        <v>0.1</v>
      </c>
      <c r="S48">
        <v>0.1</v>
      </c>
      <c r="T48">
        <v>0.1</v>
      </c>
      <c r="U48">
        <v>0.1</v>
      </c>
      <c r="V48">
        <v>0.1</v>
      </c>
      <c r="W48">
        <v>0.1</v>
      </c>
      <c r="X48">
        <v>0.1</v>
      </c>
      <c r="Y48">
        <v>0.1</v>
      </c>
      <c r="Z48">
        <v>0.1</v>
      </c>
      <c r="AA48">
        <v>0.1</v>
      </c>
    </row>
    <row r="49" spans="1:27" x14ac:dyDescent="0.2">
      <c r="A49" s="89">
        <f>VLOOKUP(C49,TabellenBDFS!$B$4:$C$2717,2,FALSE)</f>
        <v>8</v>
      </c>
      <c r="B49" t="str">
        <f t="shared" si="1"/>
        <v>84</v>
      </c>
      <c r="C49" t="s">
        <v>6</v>
      </c>
      <c r="D49">
        <v>4</v>
      </c>
      <c r="E49">
        <v>0</v>
      </c>
      <c r="F49">
        <v>0</v>
      </c>
      <c r="G49">
        <v>0</v>
      </c>
      <c r="H49">
        <v>0</v>
      </c>
      <c r="I49">
        <v>0</v>
      </c>
      <c r="J49">
        <v>0</v>
      </c>
      <c r="K49">
        <v>0</v>
      </c>
      <c r="L49">
        <v>0</v>
      </c>
      <c r="M49">
        <v>0</v>
      </c>
      <c r="N49">
        <v>0</v>
      </c>
      <c r="O49">
        <v>0</v>
      </c>
      <c r="P49">
        <v>0</v>
      </c>
      <c r="Q49">
        <v>0</v>
      </c>
      <c r="R49">
        <v>0</v>
      </c>
      <c r="S49">
        <v>0</v>
      </c>
      <c r="T49">
        <v>0</v>
      </c>
      <c r="U49">
        <v>0</v>
      </c>
      <c r="V49">
        <v>0</v>
      </c>
      <c r="W49">
        <v>0</v>
      </c>
      <c r="X49">
        <v>0</v>
      </c>
      <c r="Y49">
        <v>0</v>
      </c>
      <c r="Z49">
        <v>0</v>
      </c>
      <c r="AA49">
        <v>0</v>
      </c>
    </row>
    <row r="50" spans="1:27" x14ac:dyDescent="0.2">
      <c r="A50" s="89">
        <f>VLOOKUP(C50,TabellenBDFS!$B$4:$C$2717,2,FALSE)</f>
        <v>8</v>
      </c>
      <c r="B50" t="str">
        <f t="shared" si="1"/>
        <v>85</v>
      </c>
      <c r="C50" t="s">
        <v>6</v>
      </c>
      <c r="D50">
        <v>5</v>
      </c>
      <c r="E50">
        <v>0</v>
      </c>
      <c r="F50">
        <v>0</v>
      </c>
      <c r="G50">
        <v>0</v>
      </c>
      <c r="H50">
        <v>0</v>
      </c>
      <c r="I50">
        <v>0</v>
      </c>
      <c r="J50">
        <v>0.1</v>
      </c>
      <c r="K50">
        <v>0.1</v>
      </c>
      <c r="L50">
        <v>0.1</v>
      </c>
      <c r="M50">
        <v>0.1</v>
      </c>
      <c r="N50">
        <v>0.1</v>
      </c>
      <c r="O50">
        <v>0.1</v>
      </c>
      <c r="P50">
        <v>0.1</v>
      </c>
      <c r="Q50">
        <v>0.1</v>
      </c>
      <c r="R50">
        <v>0.1</v>
      </c>
      <c r="S50">
        <v>0.1</v>
      </c>
      <c r="T50">
        <v>0.1</v>
      </c>
      <c r="U50">
        <v>0.1</v>
      </c>
      <c r="V50">
        <v>0.1</v>
      </c>
      <c r="W50">
        <v>0.1</v>
      </c>
      <c r="X50">
        <v>0.1</v>
      </c>
      <c r="Y50">
        <v>0.2</v>
      </c>
      <c r="Z50">
        <v>0.2</v>
      </c>
      <c r="AA50">
        <v>0.1</v>
      </c>
    </row>
    <row r="51" spans="1:27" x14ac:dyDescent="0.2">
      <c r="A51" s="89">
        <f>VLOOKUP(C51,TabellenBDFS!$B$4:$C$2717,2,FALSE)</f>
        <v>8</v>
      </c>
      <c r="B51" t="str">
        <f t="shared" si="1"/>
        <v>86</v>
      </c>
      <c r="C51" t="s">
        <v>6</v>
      </c>
      <c r="D51">
        <v>6</v>
      </c>
      <c r="E51">
        <v>0.4</v>
      </c>
      <c r="F51">
        <v>0.3</v>
      </c>
      <c r="G51">
        <v>0.3</v>
      </c>
      <c r="H51">
        <v>0.4</v>
      </c>
      <c r="I51">
        <v>0.4</v>
      </c>
      <c r="J51">
        <v>0.4</v>
      </c>
      <c r="K51">
        <v>0.4</v>
      </c>
      <c r="L51">
        <v>0.5</v>
      </c>
      <c r="M51">
        <v>0.5</v>
      </c>
      <c r="N51">
        <v>0.5</v>
      </c>
      <c r="O51">
        <v>0.6</v>
      </c>
      <c r="P51">
        <v>0.6</v>
      </c>
      <c r="Q51">
        <v>0.6</v>
      </c>
      <c r="R51">
        <v>0.6</v>
      </c>
      <c r="S51">
        <v>0.6</v>
      </c>
      <c r="T51">
        <v>0.6</v>
      </c>
      <c r="U51">
        <v>0.7</v>
      </c>
      <c r="V51">
        <v>0.7</v>
      </c>
      <c r="W51">
        <v>0.6</v>
      </c>
      <c r="X51">
        <v>0.6</v>
      </c>
      <c r="Y51">
        <v>0.6</v>
      </c>
      <c r="Z51">
        <v>0.6</v>
      </c>
      <c r="AA51">
        <v>0.6</v>
      </c>
    </row>
    <row r="52" spans="1:27" x14ac:dyDescent="0.2">
      <c r="A52" s="89">
        <f>VLOOKUP(C52,TabellenBDFS!$B$4:$C$2717,2,FALSE)</f>
        <v>8</v>
      </c>
      <c r="B52" t="str">
        <f t="shared" si="1"/>
        <v>87</v>
      </c>
      <c r="C52" t="s">
        <v>6</v>
      </c>
      <c r="D52">
        <v>7</v>
      </c>
      <c r="E52">
        <v>0.2</v>
      </c>
      <c r="F52">
        <v>0.2</v>
      </c>
      <c r="G52">
        <v>0.2</v>
      </c>
      <c r="H52">
        <v>0.2</v>
      </c>
      <c r="I52">
        <v>0.2</v>
      </c>
      <c r="J52">
        <v>0.2</v>
      </c>
      <c r="K52">
        <v>0.2</v>
      </c>
      <c r="L52">
        <v>0.2</v>
      </c>
      <c r="M52">
        <v>0.2</v>
      </c>
      <c r="N52">
        <v>0.2</v>
      </c>
      <c r="O52">
        <v>0.2</v>
      </c>
      <c r="P52">
        <v>0.2</v>
      </c>
      <c r="Q52">
        <v>0.2</v>
      </c>
      <c r="R52">
        <v>0.2</v>
      </c>
      <c r="S52">
        <v>0.1</v>
      </c>
      <c r="T52">
        <v>0.1</v>
      </c>
      <c r="U52">
        <v>0.1</v>
      </c>
      <c r="V52">
        <v>0.1</v>
      </c>
      <c r="W52">
        <v>0.2</v>
      </c>
      <c r="X52">
        <v>0.2</v>
      </c>
      <c r="Y52">
        <v>0.2</v>
      </c>
      <c r="Z52">
        <v>0.2</v>
      </c>
      <c r="AA52">
        <v>0.2</v>
      </c>
    </row>
    <row r="53" spans="1:27" x14ac:dyDescent="0.2">
      <c r="A53" s="89">
        <f>VLOOKUP(C53,TabellenBDFS!$B$4:$C$2717,2,FALSE)</f>
        <v>9</v>
      </c>
      <c r="B53" t="str">
        <f t="shared" si="1"/>
        <v>91</v>
      </c>
      <c r="C53" t="s">
        <v>7</v>
      </c>
      <c r="D53">
        <v>1</v>
      </c>
      <c r="E53">
        <v>8.5</v>
      </c>
      <c r="F53">
        <v>8.6</v>
      </c>
      <c r="G53">
        <v>8.5</v>
      </c>
      <c r="H53">
        <v>9.1</v>
      </c>
      <c r="I53">
        <v>9.1999999999999993</v>
      </c>
      <c r="J53">
        <v>9.1999999999999993</v>
      </c>
      <c r="K53">
        <v>9.1</v>
      </c>
      <c r="L53">
        <v>9.1</v>
      </c>
      <c r="M53">
        <v>9.1</v>
      </c>
      <c r="N53">
        <v>8.9</v>
      </c>
      <c r="O53">
        <v>8.8000000000000007</v>
      </c>
      <c r="P53">
        <v>9</v>
      </c>
      <c r="Q53">
        <v>9.1</v>
      </c>
      <c r="R53">
        <v>8.6</v>
      </c>
      <c r="S53">
        <v>8</v>
      </c>
      <c r="T53">
        <v>8</v>
      </c>
      <c r="U53">
        <v>7.8</v>
      </c>
      <c r="V53">
        <v>7.9</v>
      </c>
      <c r="W53">
        <v>7.7</v>
      </c>
      <c r="X53">
        <v>7.5</v>
      </c>
      <c r="Y53">
        <v>7.6</v>
      </c>
      <c r="Z53">
        <v>7.4</v>
      </c>
      <c r="AA53">
        <v>7.4</v>
      </c>
    </row>
    <row r="54" spans="1:27" x14ac:dyDescent="0.2">
      <c r="A54" s="89">
        <f>VLOOKUP(C54,TabellenBDFS!$B$4:$C$2717,2,FALSE)</f>
        <v>9</v>
      </c>
      <c r="B54" t="str">
        <f t="shared" si="1"/>
        <v>92</v>
      </c>
      <c r="C54" t="s">
        <v>7</v>
      </c>
      <c r="D54">
        <v>2</v>
      </c>
      <c r="E54">
        <v>4.2</v>
      </c>
      <c r="F54">
        <v>4.2</v>
      </c>
      <c r="G54">
        <v>4.0999999999999996</v>
      </c>
      <c r="H54">
        <v>4.2</v>
      </c>
      <c r="I54">
        <v>4.0999999999999996</v>
      </c>
      <c r="J54">
        <v>4</v>
      </c>
      <c r="K54">
        <v>3.9</v>
      </c>
      <c r="L54">
        <v>3.9</v>
      </c>
      <c r="M54">
        <v>3.7</v>
      </c>
      <c r="N54">
        <v>3.6</v>
      </c>
      <c r="O54">
        <v>3.6</v>
      </c>
      <c r="P54">
        <v>3.6</v>
      </c>
      <c r="Q54">
        <v>3.5</v>
      </c>
      <c r="R54">
        <v>3.4</v>
      </c>
      <c r="S54">
        <v>3.3</v>
      </c>
      <c r="T54">
        <v>3.2</v>
      </c>
      <c r="U54">
        <v>3.2</v>
      </c>
      <c r="V54">
        <v>2.9</v>
      </c>
      <c r="W54">
        <v>2.8</v>
      </c>
      <c r="X54">
        <v>2.8</v>
      </c>
      <c r="Y54">
        <v>2.8</v>
      </c>
      <c r="Z54">
        <v>2.7</v>
      </c>
      <c r="AA54">
        <v>2.6</v>
      </c>
    </row>
    <row r="55" spans="1:27" x14ac:dyDescent="0.2">
      <c r="A55" s="89">
        <f>VLOOKUP(C55,TabellenBDFS!$B$4:$C$2717,2,FALSE)</f>
        <v>9</v>
      </c>
      <c r="B55" t="str">
        <f t="shared" si="1"/>
        <v>93</v>
      </c>
      <c r="C55" t="s">
        <v>7</v>
      </c>
      <c r="D55">
        <v>3</v>
      </c>
      <c r="E55">
        <v>0</v>
      </c>
      <c r="F55">
        <v>0.2</v>
      </c>
      <c r="G55">
        <v>0.2</v>
      </c>
      <c r="H55">
        <v>0.2</v>
      </c>
      <c r="I55">
        <v>0.4</v>
      </c>
      <c r="J55">
        <v>0.4</v>
      </c>
      <c r="K55">
        <v>0.4</v>
      </c>
      <c r="L55">
        <v>0.5</v>
      </c>
      <c r="M55">
        <v>0.5</v>
      </c>
      <c r="N55">
        <v>0.5</v>
      </c>
      <c r="O55">
        <v>0.5</v>
      </c>
      <c r="P55">
        <v>0.6</v>
      </c>
      <c r="Q55">
        <v>0.6</v>
      </c>
      <c r="R55">
        <v>0.6</v>
      </c>
      <c r="S55">
        <v>0.6</v>
      </c>
      <c r="T55">
        <v>0.6</v>
      </c>
      <c r="U55">
        <v>0.6</v>
      </c>
      <c r="V55">
        <v>0.9</v>
      </c>
      <c r="W55">
        <v>0.9</v>
      </c>
      <c r="X55">
        <v>0.9</v>
      </c>
      <c r="Y55">
        <v>1</v>
      </c>
      <c r="Z55">
        <v>1</v>
      </c>
      <c r="AA55">
        <v>1.1000000000000001</v>
      </c>
    </row>
    <row r="56" spans="1:27" x14ac:dyDescent="0.2">
      <c r="A56" s="89">
        <f>VLOOKUP(C56,TabellenBDFS!$B$4:$C$2717,2,FALSE)</f>
        <v>9</v>
      </c>
      <c r="B56" t="str">
        <f t="shared" si="1"/>
        <v>94</v>
      </c>
      <c r="C56" t="s">
        <v>7</v>
      </c>
      <c r="D56">
        <v>4</v>
      </c>
      <c r="E56">
        <v>0</v>
      </c>
      <c r="F56">
        <v>0</v>
      </c>
      <c r="G56">
        <v>0</v>
      </c>
      <c r="H56">
        <v>0</v>
      </c>
      <c r="I56">
        <v>0</v>
      </c>
      <c r="J56">
        <v>0</v>
      </c>
      <c r="K56">
        <v>0</v>
      </c>
      <c r="L56">
        <v>0.1</v>
      </c>
      <c r="M56">
        <v>0.1</v>
      </c>
      <c r="N56">
        <v>0.1</v>
      </c>
      <c r="O56">
        <v>0.1</v>
      </c>
      <c r="P56">
        <v>0.1</v>
      </c>
      <c r="Q56">
        <v>0.1</v>
      </c>
      <c r="R56">
        <v>0.1</v>
      </c>
      <c r="S56">
        <v>0.1</v>
      </c>
      <c r="T56">
        <v>0.1</v>
      </c>
      <c r="U56">
        <v>0.1</v>
      </c>
      <c r="V56">
        <v>0.1</v>
      </c>
      <c r="W56">
        <v>0.1</v>
      </c>
      <c r="X56">
        <v>0.1</v>
      </c>
      <c r="Y56">
        <v>0.1</v>
      </c>
      <c r="Z56">
        <v>0</v>
      </c>
      <c r="AA56">
        <v>0.1</v>
      </c>
    </row>
    <row r="57" spans="1:27" x14ac:dyDescent="0.2">
      <c r="A57" s="89">
        <f>VLOOKUP(C57,TabellenBDFS!$B$4:$C$2717,2,FALSE)</f>
        <v>9</v>
      </c>
      <c r="B57" t="str">
        <f t="shared" si="1"/>
        <v>95</v>
      </c>
      <c r="C57" t="s">
        <v>7</v>
      </c>
      <c r="D57">
        <v>5</v>
      </c>
      <c r="E57">
        <v>1.5</v>
      </c>
      <c r="F57">
        <v>1.5</v>
      </c>
      <c r="G57">
        <v>1.5</v>
      </c>
      <c r="H57">
        <v>1.9</v>
      </c>
      <c r="I57">
        <v>1.9</v>
      </c>
      <c r="J57">
        <v>1.9</v>
      </c>
      <c r="K57">
        <v>1.9</v>
      </c>
      <c r="L57">
        <v>1.8</v>
      </c>
      <c r="M57">
        <v>1.9</v>
      </c>
      <c r="N57">
        <v>1.8</v>
      </c>
      <c r="O57">
        <v>1.6</v>
      </c>
      <c r="P57">
        <v>1.7</v>
      </c>
      <c r="Q57">
        <v>1.8</v>
      </c>
      <c r="R57">
        <v>1.4</v>
      </c>
      <c r="S57">
        <v>1</v>
      </c>
      <c r="T57">
        <v>0.9</v>
      </c>
      <c r="U57">
        <v>0.9</v>
      </c>
      <c r="V57">
        <v>0.9</v>
      </c>
      <c r="W57">
        <v>0.9</v>
      </c>
      <c r="X57">
        <v>0.9</v>
      </c>
      <c r="Y57">
        <v>0.9</v>
      </c>
      <c r="Z57">
        <v>0.9</v>
      </c>
      <c r="AA57">
        <v>0.9</v>
      </c>
    </row>
    <row r="58" spans="1:27" x14ac:dyDescent="0.2">
      <c r="A58" s="89">
        <f>VLOOKUP(C58,TabellenBDFS!$B$4:$C$2717,2,FALSE)</f>
        <v>9</v>
      </c>
      <c r="B58" t="str">
        <f t="shared" si="1"/>
        <v>96</v>
      </c>
      <c r="C58" t="s">
        <v>7</v>
      </c>
      <c r="D58">
        <v>6</v>
      </c>
      <c r="E58">
        <v>2</v>
      </c>
      <c r="F58">
        <v>2.1</v>
      </c>
      <c r="G58">
        <v>2.1</v>
      </c>
      <c r="H58">
        <v>2.2000000000000002</v>
      </c>
      <c r="I58">
        <v>2.2000000000000002</v>
      </c>
      <c r="J58">
        <v>2.2000000000000002</v>
      </c>
      <c r="K58">
        <v>2.2999999999999998</v>
      </c>
      <c r="L58">
        <v>2.2000000000000002</v>
      </c>
      <c r="M58">
        <v>2.2999999999999998</v>
      </c>
      <c r="N58">
        <v>2.2999999999999998</v>
      </c>
      <c r="O58">
        <v>2.4</v>
      </c>
      <c r="P58">
        <v>2.4</v>
      </c>
      <c r="Q58">
        <v>2.5</v>
      </c>
      <c r="R58">
        <v>2.5</v>
      </c>
      <c r="S58">
        <v>2.4</v>
      </c>
      <c r="T58">
        <v>2.4</v>
      </c>
      <c r="U58">
        <v>2.4</v>
      </c>
      <c r="V58">
        <v>2.5</v>
      </c>
      <c r="W58">
        <v>2.5</v>
      </c>
      <c r="X58">
        <v>2.2999999999999998</v>
      </c>
      <c r="Y58">
        <v>2.2999999999999998</v>
      </c>
      <c r="Z58">
        <v>2.2000000000000002</v>
      </c>
      <c r="AA58">
        <v>2.2000000000000002</v>
      </c>
    </row>
    <row r="59" spans="1:27" x14ac:dyDescent="0.2">
      <c r="A59" s="89">
        <f>VLOOKUP(C59,TabellenBDFS!$B$4:$C$2717,2,FALSE)</f>
        <v>9</v>
      </c>
      <c r="B59" t="str">
        <f t="shared" si="1"/>
        <v>97</v>
      </c>
      <c r="C59" t="s">
        <v>7</v>
      </c>
      <c r="D59">
        <v>7</v>
      </c>
      <c r="E59">
        <v>0.7</v>
      </c>
      <c r="F59">
        <v>0.7</v>
      </c>
      <c r="G59">
        <v>0.7</v>
      </c>
      <c r="H59">
        <v>0.7</v>
      </c>
      <c r="I59">
        <v>0.7</v>
      </c>
      <c r="J59">
        <v>0.7</v>
      </c>
      <c r="K59">
        <v>0.6</v>
      </c>
      <c r="L59">
        <v>0.7</v>
      </c>
      <c r="M59">
        <v>0.7</v>
      </c>
      <c r="N59">
        <v>0.6</v>
      </c>
      <c r="O59">
        <v>0.6</v>
      </c>
      <c r="P59">
        <v>0.6</v>
      </c>
      <c r="Q59">
        <v>0.6</v>
      </c>
      <c r="R59">
        <v>0.6</v>
      </c>
      <c r="S59">
        <v>0.6</v>
      </c>
      <c r="T59">
        <v>0.7</v>
      </c>
      <c r="U59">
        <v>0.6</v>
      </c>
      <c r="V59">
        <v>0.6</v>
      </c>
      <c r="W59">
        <v>0.6</v>
      </c>
      <c r="X59">
        <v>0.6</v>
      </c>
      <c r="Y59">
        <v>0.6</v>
      </c>
      <c r="Z59">
        <v>0.5</v>
      </c>
      <c r="AA59">
        <v>0.5</v>
      </c>
    </row>
    <row r="60" spans="1:27" x14ac:dyDescent="0.2">
      <c r="A60" s="89">
        <f>VLOOKUP(C60,TabellenBDFS!$B$4:$C$2717,2,FALSE)</f>
        <v>10</v>
      </c>
      <c r="B60" t="str">
        <f t="shared" si="1"/>
        <v>101</v>
      </c>
      <c r="C60" t="s">
        <v>8</v>
      </c>
      <c r="D60">
        <v>1</v>
      </c>
      <c r="E60">
        <v>14.4</v>
      </c>
      <c r="F60">
        <v>14.1</v>
      </c>
      <c r="G60">
        <v>13.9</v>
      </c>
      <c r="H60">
        <v>14.8</v>
      </c>
      <c r="I60">
        <v>14.7</v>
      </c>
      <c r="J60">
        <v>15.9</v>
      </c>
      <c r="K60">
        <v>15.8</v>
      </c>
      <c r="L60">
        <v>15.7</v>
      </c>
      <c r="M60">
        <v>15.7</v>
      </c>
      <c r="N60">
        <v>17.2</v>
      </c>
      <c r="O60">
        <v>17.2</v>
      </c>
      <c r="P60">
        <v>17.399999999999999</v>
      </c>
      <c r="Q60">
        <v>17.600000000000001</v>
      </c>
      <c r="R60">
        <v>17.600000000000001</v>
      </c>
      <c r="S60">
        <v>17.600000000000001</v>
      </c>
      <c r="T60">
        <v>17.600000000000001</v>
      </c>
      <c r="U60">
        <v>17.600000000000001</v>
      </c>
      <c r="V60">
        <v>17.600000000000001</v>
      </c>
      <c r="W60">
        <v>17.3</v>
      </c>
      <c r="X60">
        <v>16.8</v>
      </c>
      <c r="Y60">
        <v>16.7</v>
      </c>
      <c r="Z60">
        <v>15.5</v>
      </c>
      <c r="AA60">
        <v>15.2</v>
      </c>
    </row>
    <row r="61" spans="1:27" x14ac:dyDescent="0.2">
      <c r="A61" s="89">
        <f>VLOOKUP(C61,TabellenBDFS!$B$4:$C$2717,2,FALSE)</f>
        <v>10</v>
      </c>
      <c r="B61" t="str">
        <f t="shared" si="1"/>
        <v>102</v>
      </c>
      <c r="C61" t="s">
        <v>8</v>
      </c>
      <c r="D61">
        <v>2</v>
      </c>
      <c r="E61">
        <v>7.4</v>
      </c>
      <c r="F61">
        <v>7.4</v>
      </c>
      <c r="G61">
        <v>7.3</v>
      </c>
      <c r="H61">
        <v>8</v>
      </c>
      <c r="I61">
        <v>8</v>
      </c>
      <c r="J61">
        <v>8.9</v>
      </c>
      <c r="K61">
        <v>9</v>
      </c>
      <c r="L61">
        <v>9</v>
      </c>
      <c r="M61">
        <v>8.9</v>
      </c>
      <c r="N61">
        <v>8.8000000000000007</v>
      </c>
      <c r="O61">
        <v>8.8000000000000007</v>
      </c>
      <c r="P61">
        <v>8.9</v>
      </c>
      <c r="Q61">
        <v>8.8000000000000007</v>
      </c>
      <c r="R61">
        <v>8.6</v>
      </c>
      <c r="S61">
        <v>8.4</v>
      </c>
      <c r="T61">
        <v>8.3000000000000007</v>
      </c>
      <c r="U61">
        <v>8.1999999999999993</v>
      </c>
      <c r="V61">
        <v>7.4</v>
      </c>
      <c r="W61">
        <v>7.2</v>
      </c>
      <c r="X61">
        <v>6.8</v>
      </c>
      <c r="Y61">
        <v>6.7</v>
      </c>
      <c r="Z61">
        <v>6.6</v>
      </c>
      <c r="AA61">
        <v>6.5</v>
      </c>
    </row>
    <row r="62" spans="1:27" x14ac:dyDescent="0.2">
      <c r="A62" s="89">
        <f>VLOOKUP(C62,TabellenBDFS!$B$4:$C$2717,2,FALSE)</f>
        <v>10</v>
      </c>
      <c r="B62" t="str">
        <f t="shared" si="1"/>
        <v>103</v>
      </c>
      <c r="C62" t="s">
        <v>8</v>
      </c>
      <c r="D62">
        <v>3</v>
      </c>
      <c r="E62">
        <v>0</v>
      </c>
      <c r="F62">
        <v>0</v>
      </c>
      <c r="G62">
        <v>0.2</v>
      </c>
      <c r="H62">
        <v>0.5</v>
      </c>
      <c r="I62">
        <v>0.6</v>
      </c>
      <c r="J62">
        <v>0.8</v>
      </c>
      <c r="K62">
        <v>0.9</v>
      </c>
      <c r="L62">
        <v>1</v>
      </c>
      <c r="M62">
        <v>1.1000000000000001</v>
      </c>
      <c r="N62">
        <v>1.1000000000000001</v>
      </c>
      <c r="O62">
        <v>1.2</v>
      </c>
      <c r="P62">
        <v>1.5</v>
      </c>
      <c r="Q62">
        <v>1.6</v>
      </c>
      <c r="R62">
        <v>1.8</v>
      </c>
      <c r="S62">
        <v>1.9</v>
      </c>
      <c r="T62">
        <v>2.1</v>
      </c>
      <c r="U62">
        <v>2.2000000000000002</v>
      </c>
      <c r="V62">
        <v>3</v>
      </c>
      <c r="W62">
        <v>3</v>
      </c>
      <c r="X62">
        <v>3</v>
      </c>
      <c r="Y62">
        <v>2.9</v>
      </c>
      <c r="Z62">
        <v>3</v>
      </c>
      <c r="AA62">
        <v>3</v>
      </c>
    </row>
    <row r="63" spans="1:27" x14ac:dyDescent="0.2">
      <c r="A63" s="89">
        <f>VLOOKUP(C63,TabellenBDFS!$B$4:$C$2717,2,FALSE)</f>
        <v>10</v>
      </c>
      <c r="B63" t="str">
        <f t="shared" si="1"/>
        <v>104</v>
      </c>
      <c r="C63" t="s">
        <v>8</v>
      </c>
      <c r="D63">
        <v>4</v>
      </c>
      <c r="E63">
        <v>0</v>
      </c>
      <c r="F63">
        <v>0</v>
      </c>
      <c r="G63">
        <v>0</v>
      </c>
      <c r="H63">
        <v>0</v>
      </c>
      <c r="I63">
        <v>0</v>
      </c>
      <c r="J63">
        <v>0</v>
      </c>
      <c r="K63">
        <v>0</v>
      </c>
      <c r="L63">
        <v>0</v>
      </c>
      <c r="M63">
        <v>0</v>
      </c>
      <c r="N63">
        <v>0.2</v>
      </c>
      <c r="O63">
        <v>0.2</v>
      </c>
      <c r="P63">
        <v>0.2</v>
      </c>
      <c r="Q63">
        <v>0.2</v>
      </c>
      <c r="R63">
        <v>0.2</v>
      </c>
      <c r="S63">
        <v>0.2</v>
      </c>
      <c r="T63">
        <v>0.2</v>
      </c>
      <c r="U63">
        <v>0.2</v>
      </c>
      <c r="V63">
        <v>0.2</v>
      </c>
      <c r="W63">
        <v>0.2</v>
      </c>
      <c r="X63">
        <v>0.2</v>
      </c>
      <c r="Y63">
        <v>0.2</v>
      </c>
      <c r="Z63">
        <v>0.2</v>
      </c>
      <c r="AA63">
        <v>0.2</v>
      </c>
    </row>
    <row r="64" spans="1:27" x14ac:dyDescent="0.2">
      <c r="A64" s="89">
        <f>VLOOKUP(C64,TabellenBDFS!$B$4:$C$2717,2,FALSE)</f>
        <v>10</v>
      </c>
      <c r="B64" t="str">
        <f t="shared" si="1"/>
        <v>105</v>
      </c>
      <c r="C64" t="s">
        <v>8</v>
      </c>
      <c r="D64">
        <v>5</v>
      </c>
      <c r="E64">
        <v>1.4</v>
      </c>
      <c r="F64">
        <v>1.3</v>
      </c>
      <c r="G64">
        <v>1.2</v>
      </c>
      <c r="H64">
        <v>1.1000000000000001</v>
      </c>
      <c r="I64">
        <v>1.1000000000000001</v>
      </c>
      <c r="J64">
        <v>1.1000000000000001</v>
      </c>
      <c r="K64">
        <v>1.1000000000000001</v>
      </c>
      <c r="L64">
        <v>1.2</v>
      </c>
      <c r="M64">
        <v>1.1000000000000001</v>
      </c>
      <c r="N64">
        <v>1.1000000000000001</v>
      </c>
      <c r="O64">
        <v>1.1000000000000001</v>
      </c>
      <c r="P64">
        <v>1.2</v>
      </c>
      <c r="Q64">
        <v>1.2</v>
      </c>
      <c r="R64">
        <v>1.2</v>
      </c>
      <c r="S64">
        <v>1.3</v>
      </c>
      <c r="T64">
        <v>1.3</v>
      </c>
      <c r="U64">
        <v>1.3</v>
      </c>
      <c r="V64">
        <v>1.4</v>
      </c>
      <c r="W64">
        <v>1.4</v>
      </c>
      <c r="X64">
        <v>1.3</v>
      </c>
      <c r="Y64">
        <v>1.3</v>
      </c>
      <c r="Z64">
        <v>0.2</v>
      </c>
      <c r="AA64">
        <v>0.2</v>
      </c>
    </row>
    <row r="65" spans="1:27" x14ac:dyDescent="0.2">
      <c r="A65" s="89">
        <f>VLOOKUP(C65,TabellenBDFS!$B$4:$C$2717,2,FALSE)</f>
        <v>10</v>
      </c>
      <c r="B65" t="str">
        <f t="shared" si="1"/>
        <v>106</v>
      </c>
      <c r="C65" t="s">
        <v>8</v>
      </c>
      <c r="D65">
        <v>6</v>
      </c>
      <c r="E65">
        <v>3</v>
      </c>
      <c r="F65">
        <v>2.9</v>
      </c>
      <c r="G65">
        <v>2.8</v>
      </c>
      <c r="H65">
        <v>2.8</v>
      </c>
      <c r="I65">
        <v>2.7</v>
      </c>
      <c r="J65">
        <v>2.8</v>
      </c>
      <c r="K65">
        <v>2.5</v>
      </c>
      <c r="L65">
        <v>2.4</v>
      </c>
      <c r="M65">
        <v>2.4</v>
      </c>
      <c r="N65">
        <v>3.8</v>
      </c>
      <c r="O65">
        <v>3.8</v>
      </c>
      <c r="P65">
        <v>3.7</v>
      </c>
      <c r="Q65">
        <v>3.7</v>
      </c>
      <c r="R65">
        <v>3.8</v>
      </c>
      <c r="S65">
        <v>3.8</v>
      </c>
      <c r="T65">
        <v>3.8</v>
      </c>
      <c r="U65">
        <v>3.9</v>
      </c>
      <c r="V65">
        <v>3.9</v>
      </c>
      <c r="W65">
        <v>3.8</v>
      </c>
      <c r="X65">
        <v>3.8</v>
      </c>
      <c r="Y65">
        <v>3.7</v>
      </c>
      <c r="Z65">
        <v>3.8</v>
      </c>
      <c r="AA65">
        <v>3.6</v>
      </c>
    </row>
    <row r="66" spans="1:27" x14ac:dyDescent="0.2">
      <c r="A66" s="89">
        <f>VLOOKUP(C66,TabellenBDFS!$B$4:$C$2717,2,FALSE)</f>
        <v>10</v>
      </c>
      <c r="B66" t="str">
        <f t="shared" si="1"/>
        <v>107</v>
      </c>
      <c r="C66" t="s">
        <v>8</v>
      </c>
      <c r="D66">
        <v>7</v>
      </c>
      <c r="E66">
        <v>2.6</v>
      </c>
      <c r="F66">
        <v>2.5</v>
      </c>
      <c r="G66">
        <v>2.5</v>
      </c>
      <c r="H66">
        <v>2.4</v>
      </c>
      <c r="I66">
        <v>2.4</v>
      </c>
      <c r="J66">
        <v>2.4</v>
      </c>
      <c r="K66">
        <v>2.2999999999999998</v>
      </c>
      <c r="L66">
        <v>2.2000000000000002</v>
      </c>
      <c r="M66">
        <v>2.1</v>
      </c>
      <c r="N66">
        <v>2.1</v>
      </c>
      <c r="O66">
        <v>2</v>
      </c>
      <c r="P66">
        <v>2</v>
      </c>
      <c r="Q66">
        <v>2</v>
      </c>
      <c r="R66">
        <v>2</v>
      </c>
      <c r="S66">
        <v>2</v>
      </c>
      <c r="T66">
        <v>1.9</v>
      </c>
      <c r="U66">
        <v>1.8</v>
      </c>
      <c r="V66">
        <v>1.8</v>
      </c>
      <c r="W66">
        <v>1.8</v>
      </c>
      <c r="X66">
        <v>1.7</v>
      </c>
      <c r="Y66">
        <v>1.8</v>
      </c>
      <c r="Z66">
        <v>1.7</v>
      </c>
      <c r="AA66">
        <v>1.7</v>
      </c>
    </row>
    <row r="67" spans="1:27" x14ac:dyDescent="0.2">
      <c r="A67" s="89">
        <f>VLOOKUP(C67,TabellenBDFS!$B$4:$C$2717,2,FALSE)</f>
        <v>11</v>
      </c>
      <c r="B67" t="str">
        <f t="shared" si="1"/>
        <v>111</v>
      </c>
      <c r="C67" t="s">
        <v>9</v>
      </c>
      <c r="D67">
        <v>1</v>
      </c>
      <c r="E67">
        <v>23.8</v>
      </c>
      <c r="F67">
        <v>23.9</v>
      </c>
      <c r="G67">
        <v>25.3</v>
      </c>
      <c r="H67">
        <v>26.9</v>
      </c>
      <c r="I67">
        <v>27.5</v>
      </c>
      <c r="J67">
        <v>27.7</v>
      </c>
      <c r="K67">
        <v>28.1</v>
      </c>
      <c r="L67">
        <v>28.3</v>
      </c>
      <c r="M67">
        <v>28.5</v>
      </c>
      <c r="N67">
        <v>28.3</v>
      </c>
      <c r="O67">
        <v>28.5</v>
      </c>
      <c r="P67">
        <v>28.4</v>
      </c>
      <c r="Q67">
        <v>28.8</v>
      </c>
      <c r="R67">
        <v>28.6</v>
      </c>
      <c r="S67">
        <v>28.9</v>
      </c>
      <c r="T67">
        <v>29.4</v>
      </c>
      <c r="U67">
        <v>29.7</v>
      </c>
      <c r="V67">
        <v>29.7</v>
      </c>
      <c r="W67">
        <v>29.6</v>
      </c>
      <c r="X67">
        <v>29.7</v>
      </c>
      <c r="Y67">
        <v>30.6</v>
      </c>
      <c r="Z67">
        <v>30</v>
      </c>
      <c r="AA67">
        <v>29.9</v>
      </c>
    </row>
    <row r="68" spans="1:27" x14ac:dyDescent="0.2">
      <c r="A68" s="89">
        <f>VLOOKUP(C68,TabellenBDFS!$B$4:$C$2717,2,FALSE)</f>
        <v>11</v>
      </c>
      <c r="B68" t="str">
        <f t="shared" ref="B68:B131" si="2">CONCATENATE(A68,D68)</f>
        <v>112</v>
      </c>
      <c r="C68" t="s">
        <v>9</v>
      </c>
      <c r="D68">
        <v>2</v>
      </c>
      <c r="E68">
        <v>10</v>
      </c>
      <c r="F68">
        <v>9.9</v>
      </c>
      <c r="G68">
        <v>10.6</v>
      </c>
      <c r="H68">
        <v>10.9</v>
      </c>
      <c r="I68">
        <v>10.9</v>
      </c>
      <c r="J68">
        <v>11.1</v>
      </c>
      <c r="K68">
        <v>10.9</v>
      </c>
      <c r="L68">
        <v>10.6</v>
      </c>
      <c r="M68">
        <v>10.3</v>
      </c>
      <c r="N68">
        <v>9.9</v>
      </c>
      <c r="O68">
        <v>9.6999999999999993</v>
      </c>
      <c r="P68">
        <v>9.3000000000000007</v>
      </c>
      <c r="Q68">
        <v>9.1</v>
      </c>
      <c r="R68">
        <v>9</v>
      </c>
      <c r="S68">
        <v>8.9</v>
      </c>
      <c r="T68">
        <v>8.8000000000000007</v>
      </c>
      <c r="U68">
        <v>8.6</v>
      </c>
      <c r="V68">
        <v>7.7</v>
      </c>
      <c r="W68">
        <v>7.7</v>
      </c>
      <c r="X68">
        <v>7.6</v>
      </c>
      <c r="Y68">
        <v>7.4</v>
      </c>
      <c r="Z68">
        <v>6.8</v>
      </c>
      <c r="AA68">
        <v>6.8</v>
      </c>
    </row>
    <row r="69" spans="1:27" x14ac:dyDescent="0.2">
      <c r="A69" s="89">
        <f>VLOOKUP(C69,TabellenBDFS!$B$4:$C$2717,2,FALSE)</f>
        <v>11</v>
      </c>
      <c r="B69" t="str">
        <f t="shared" si="2"/>
        <v>113</v>
      </c>
      <c r="C69" t="s">
        <v>9</v>
      </c>
      <c r="D69">
        <v>3</v>
      </c>
      <c r="E69">
        <v>0</v>
      </c>
      <c r="F69">
        <v>0.1</v>
      </c>
      <c r="G69">
        <v>0.3</v>
      </c>
      <c r="H69">
        <v>0.5</v>
      </c>
      <c r="I69">
        <v>0.9</v>
      </c>
      <c r="J69">
        <v>1.1000000000000001</v>
      </c>
      <c r="K69">
        <v>1.4</v>
      </c>
      <c r="L69">
        <v>1.6</v>
      </c>
      <c r="M69">
        <v>1.9</v>
      </c>
      <c r="N69">
        <v>2.2000000000000002</v>
      </c>
      <c r="O69">
        <v>2.5</v>
      </c>
      <c r="P69">
        <v>2.2999999999999998</v>
      </c>
      <c r="Q69">
        <v>2.5</v>
      </c>
      <c r="R69">
        <v>2.7</v>
      </c>
      <c r="S69">
        <v>3.2</v>
      </c>
      <c r="T69">
        <v>3.7</v>
      </c>
      <c r="U69">
        <v>3.7</v>
      </c>
      <c r="V69">
        <v>4.3</v>
      </c>
      <c r="W69">
        <v>4.7</v>
      </c>
      <c r="X69">
        <v>5.0999999999999996</v>
      </c>
      <c r="Y69">
        <v>5.8</v>
      </c>
      <c r="Z69">
        <v>6.3</v>
      </c>
      <c r="AA69">
        <v>6.6</v>
      </c>
    </row>
    <row r="70" spans="1:27" x14ac:dyDescent="0.2">
      <c r="A70" s="89">
        <f>VLOOKUP(C70,TabellenBDFS!$B$4:$C$2717,2,FALSE)</f>
        <v>11</v>
      </c>
      <c r="B70" t="str">
        <f t="shared" si="2"/>
        <v>114</v>
      </c>
      <c r="C70" t="s">
        <v>9</v>
      </c>
      <c r="D70">
        <v>4</v>
      </c>
      <c r="E70">
        <v>0</v>
      </c>
      <c r="F70">
        <v>0</v>
      </c>
      <c r="G70">
        <v>0.2</v>
      </c>
      <c r="H70">
        <v>0.4</v>
      </c>
      <c r="I70">
        <v>0.5</v>
      </c>
      <c r="J70">
        <v>0.6</v>
      </c>
      <c r="K70">
        <v>0.7</v>
      </c>
      <c r="L70">
        <v>0.9</v>
      </c>
      <c r="M70">
        <v>0.8</v>
      </c>
      <c r="N70">
        <v>0.8</v>
      </c>
      <c r="O70">
        <v>0.7</v>
      </c>
      <c r="P70">
        <v>0.8</v>
      </c>
      <c r="Q70">
        <v>0.8</v>
      </c>
      <c r="R70">
        <v>0.6</v>
      </c>
      <c r="S70">
        <v>0.6</v>
      </c>
      <c r="T70">
        <v>0.6</v>
      </c>
      <c r="U70">
        <v>0.6</v>
      </c>
      <c r="V70">
        <v>0.6</v>
      </c>
      <c r="W70">
        <v>0.6</v>
      </c>
      <c r="X70">
        <v>0.6</v>
      </c>
      <c r="Y70">
        <v>0.6</v>
      </c>
      <c r="Z70">
        <v>0.6</v>
      </c>
      <c r="AA70">
        <v>0.6</v>
      </c>
    </row>
    <row r="71" spans="1:27" x14ac:dyDescent="0.2">
      <c r="A71" s="89">
        <f>VLOOKUP(C71,TabellenBDFS!$B$4:$C$2717,2,FALSE)</f>
        <v>11</v>
      </c>
      <c r="B71" t="str">
        <f t="shared" si="2"/>
        <v>115</v>
      </c>
      <c r="C71" t="s">
        <v>9</v>
      </c>
      <c r="D71">
        <v>5</v>
      </c>
      <c r="E71">
        <v>0.6</v>
      </c>
      <c r="F71">
        <v>0.7</v>
      </c>
      <c r="G71">
        <v>0.7</v>
      </c>
      <c r="H71">
        <v>0.7</v>
      </c>
      <c r="I71">
        <v>0.7</v>
      </c>
      <c r="J71">
        <v>0.6</v>
      </c>
      <c r="K71">
        <v>0.6</v>
      </c>
      <c r="L71">
        <v>0.6</v>
      </c>
      <c r="M71">
        <v>0.6</v>
      </c>
      <c r="N71">
        <v>0.6</v>
      </c>
      <c r="O71">
        <v>0.7</v>
      </c>
      <c r="P71">
        <v>0.6</v>
      </c>
      <c r="Q71">
        <v>0.7</v>
      </c>
      <c r="R71">
        <v>0.7</v>
      </c>
      <c r="S71">
        <v>0.7</v>
      </c>
      <c r="T71">
        <v>0.7</v>
      </c>
      <c r="U71">
        <v>0.7</v>
      </c>
      <c r="V71">
        <v>0.7</v>
      </c>
      <c r="W71">
        <v>0.7</v>
      </c>
      <c r="X71">
        <v>0.7</v>
      </c>
      <c r="Y71">
        <v>0.7</v>
      </c>
      <c r="Z71">
        <v>0.7</v>
      </c>
      <c r="AA71">
        <v>0.6</v>
      </c>
    </row>
    <row r="72" spans="1:27" x14ac:dyDescent="0.2">
      <c r="A72" s="89">
        <f>VLOOKUP(C72,TabellenBDFS!$B$4:$C$2717,2,FALSE)</f>
        <v>11</v>
      </c>
      <c r="B72" t="str">
        <f t="shared" si="2"/>
        <v>116</v>
      </c>
      <c r="C72" t="s">
        <v>9</v>
      </c>
      <c r="D72">
        <v>6</v>
      </c>
      <c r="E72">
        <v>8.9</v>
      </c>
      <c r="F72">
        <v>9.1</v>
      </c>
      <c r="G72">
        <v>9.1999999999999993</v>
      </c>
      <c r="H72">
        <v>9.8000000000000007</v>
      </c>
      <c r="I72">
        <v>9.8000000000000007</v>
      </c>
      <c r="J72">
        <v>10</v>
      </c>
      <c r="K72">
        <v>10.1</v>
      </c>
      <c r="L72">
        <v>10.1</v>
      </c>
      <c r="M72">
        <v>10.4</v>
      </c>
      <c r="N72">
        <v>10.4</v>
      </c>
      <c r="O72">
        <v>10.4</v>
      </c>
      <c r="P72">
        <v>10.9</v>
      </c>
      <c r="Q72">
        <v>11.3</v>
      </c>
      <c r="R72">
        <v>11</v>
      </c>
      <c r="S72">
        <v>11</v>
      </c>
      <c r="T72">
        <v>11</v>
      </c>
      <c r="U72">
        <v>11.6</v>
      </c>
      <c r="V72">
        <v>11.8</v>
      </c>
      <c r="W72">
        <v>11.3</v>
      </c>
      <c r="X72">
        <v>11</v>
      </c>
      <c r="Y72">
        <v>11.1</v>
      </c>
      <c r="Z72">
        <v>10.9</v>
      </c>
      <c r="AA72">
        <v>10.6</v>
      </c>
    </row>
    <row r="73" spans="1:27" x14ac:dyDescent="0.2">
      <c r="A73" s="89">
        <f>VLOOKUP(C73,TabellenBDFS!$B$4:$C$2717,2,FALSE)</f>
        <v>11</v>
      </c>
      <c r="B73" t="str">
        <f t="shared" si="2"/>
        <v>117</v>
      </c>
      <c r="C73" t="s">
        <v>9</v>
      </c>
      <c r="D73">
        <v>7</v>
      </c>
      <c r="E73">
        <v>4.3</v>
      </c>
      <c r="F73">
        <v>4.0999999999999996</v>
      </c>
      <c r="G73">
        <v>4.3</v>
      </c>
      <c r="H73">
        <v>4.5999999999999996</v>
      </c>
      <c r="I73">
        <v>4.5999999999999996</v>
      </c>
      <c r="J73">
        <v>4.2</v>
      </c>
      <c r="K73">
        <v>4.4000000000000004</v>
      </c>
      <c r="L73">
        <v>4.5</v>
      </c>
      <c r="M73">
        <v>4.5</v>
      </c>
      <c r="N73">
        <v>4.4000000000000004</v>
      </c>
      <c r="O73">
        <v>4.5</v>
      </c>
      <c r="P73">
        <v>4.5</v>
      </c>
      <c r="Q73">
        <v>4.5</v>
      </c>
      <c r="R73">
        <v>4.4000000000000004</v>
      </c>
      <c r="S73">
        <v>4.5</v>
      </c>
      <c r="T73">
        <v>4.5999999999999996</v>
      </c>
      <c r="U73">
        <v>4.5</v>
      </c>
      <c r="V73">
        <v>4.5999999999999996</v>
      </c>
      <c r="W73">
        <v>4.5999999999999996</v>
      </c>
      <c r="X73">
        <v>4.7</v>
      </c>
      <c r="Y73">
        <v>4.9000000000000004</v>
      </c>
      <c r="Z73">
        <v>4.5999999999999996</v>
      </c>
      <c r="AA73">
        <v>4.5999999999999996</v>
      </c>
    </row>
    <row r="74" spans="1:27" x14ac:dyDescent="0.2">
      <c r="A74" s="89">
        <f>VLOOKUP(C74,TabellenBDFS!$B$4:$C$2717,2,FALSE)</f>
        <v>12</v>
      </c>
      <c r="B74" t="str">
        <f t="shared" si="2"/>
        <v>121</v>
      </c>
      <c r="C74" t="s">
        <v>13</v>
      </c>
      <c r="D74">
        <v>1</v>
      </c>
      <c r="E74">
        <v>3.9</v>
      </c>
      <c r="F74">
        <v>3.8</v>
      </c>
      <c r="G74">
        <v>3.9</v>
      </c>
      <c r="H74">
        <v>3.9</v>
      </c>
      <c r="I74">
        <v>5.7</v>
      </c>
      <c r="J74">
        <v>5.6</v>
      </c>
      <c r="K74">
        <v>5.6</v>
      </c>
      <c r="L74">
        <v>6</v>
      </c>
      <c r="M74">
        <v>6.1</v>
      </c>
      <c r="N74">
        <v>6.1</v>
      </c>
      <c r="O74">
        <v>6.1</v>
      </c>
      <c r="P74">
        <v>6.1</v>
      </c>
      <c r="Q74">
        <v>6.4</v>
      </c>
      <c r="R74">
        <v>6.4</v>
      </c>
      <c r="S74">
        <v>6.5</v>
      </c>
      <c r="T74">
        <v>6.3</v>
      </c>
      <c r="U74">
        <v>6.3</v>
      </c>
      <c r="V74">
        <v>6</v>
      </c>
      <c r="W74">
        <v>5.8</v>
      </c>
      <c r="X74">
        <v>5.6</v>
      </c>
      <c r="Y74">
        <v>5.6</v>
      </c>
      <c r="Z74">
        <v>5.6</v>
      </c>
      <c r="AA74">
        <v>5.7</v>
      </c>
    </row>
    <row r="75" spans="1:27" x14ac:dyDescent="0.2">
      <c r="A75" s="89">
        <f>VLOOKUP(C75,TabellenBDFS!$B$4:$C$2717,2,FALSE)</f>
        <v>12</v>
      </c>
      <c r="B75" t="str">
        <f t="shared" si="2"/>
        <v>122</v>
      </c>
      <c r="C75" t="s">
        <v>13</v>
      </c>
      <c r="D75">
        <v>2</v>
      </c>
      <c r="E75">
        <v>1.2</v>
      </c>
      <c r="F75">
        <v>1.1000000000000001</v>
      </c>
      <c r="G75">
        <v>1.2</v>
      </c>
      <c r="H75">
        <v>1.2</v>
      </c>
      <c r="I75">
        <v>1.4</v>
      </c>
      <c r="J75">
        <v>1.3</v>
      </c>
      <c r="K75">
        <v>1.3</v>
      </c>
      <c r="L75">
        <v>1.2</v>
      </c>
      <c r="M75">
        <v>1.2</v>
      </c>
      <c r="N75">
        <v>1.2</v>
      </c>
      <c r="O75">
        <v>1.2</v>
      </c>
      <c r="P75">
        <v>1.1000000000000001</v>
      </c>
      <c r="Q75">
        <v>1.1000000000000001</v>
      </c>
      <c r="R75">
        <v>1.1000000000000001</v>
      </c>
      <c r="S75">
        <v>1.1000000000000001</v>
      </c>
      <c r="T75">
        <v>1.1000000000000001</v>
      </c>
      <c r="U75">
        <v>1.1000000000000001</v>
      </c>
      <c r="V75">
        <v>1</v>
      </c>
      <c r="W75">
        <v>1</v>
      </c>
      <c r="X75">
        <v>1</v>
      </c>
      <c r="Y75">
        <v>1</v>
      </c>
      <c r="Z75">
        <v>1</v>
      </c>
      <c r="AA75">
        <v>0.9</v>
      </c>
    </row>
    <row r="76" spans="1:27" x14ac:dyDescent="0.2">
      <c r="A76" s="89">
        <f>VLOOKUP(C76,TabellenBDFS!$B$4:$C$2717,2,FALSE)</f>
        <v>12</v>
      </c>
      <c r="B76" t="str">
        <f t="shared" si="2"/>
        <v>123</v>
      </c>
      <c r="C76" t="s">
        <v>13</v>
      </c>
      <c r="D76">
        <v>3</v>
      </c>
      <c r="E76">
        <v>0</v>
      </c>
      <c r="F76">
        <v>0</v>
      </c>
      <c r="G76">
        <v>0</v>
      </c>
      <c r="H76">
        <v>0</v>
      </c>
      <c r="I76">
        <v>0</v>
      </c>
      <c r="J76">
        <v>0.1</v>
      </c>
      <c r="K76">
        <v>0.1</v>
      </c>
      <c r="L76">
        <v>0.1</v>
      </c>
      <c r="M76">
        <v>0.2</v>
      </c>
      <c r="N76">
        <v>0.1</v>
      </c>
      <c r="O76">
        <v>0.1</v>
      </c>
      <c r="P76">
        <v>0.2</v>
      </c>
      <c r="Q76">
        <v>0.2</v>
      </c>
      <c r="R76">
        <v>0.2</v>
      </c>
      <c r="S76">
        <v>0.2</v>
      </c>
      <c r="T76">
        <v>0.3</v>
      </c>
      <c r="U76">
        <v>0.3</v>
      </c>
      <c r="V76">
        <v>0.3</v>
      </c>
      <c r="W76">
        <v>0.3</v>
      </c>
      <c r="X76">
        <v>0.4</v>
      </c>
      <c r="Y76">
        <v>0.4</v>
      </c>
      <c r="Z76">
        <v>0.4</v>
      </c>
      <c r="AA76">
        <v>0.4</v>
      </c>
    </row>
    <row r="77" spans="1:27" x14ac:dyDescent="0.2">
      <c r="A77" s="89">
        <f>VLOOKUP(C77,TabellenBDFS!$B$4:$C$2717,2,FALSE)</f>
        <v>12</v>
      </c>
      <c r="B77" t="str">
        <f t="shared" si="2"/>
        <v>124</v>
      </c>
      <c r="C77" t="s">
        <v>13</v>
      </c>
      <c r="D77">
        <v>4</v>
      </c>
      <c r="E77">
        <v>0</v>
      </c>
      <c r="F77">
        <v>0</v>
      </c>
      <c r="G77">
        <v>0</v>
      </c>
      <c r="H77">
        <v>0</v>
      </c>
      <c r="I77">
        <v>0</v>
      </c>
      <c r="J77">
        <v>0</v>
      </c>
      <c r="K77">
        <v>0</v>
      </c>
      <c r="L77">
        <v>0</v>
      </c>
      <c r="M77">
        <v>0</v>
      </c>
      <c r="N77">
        <v>0</v>
      </c>
      <c r="O77">
        <v>0</v>
      </c>
      <c r="P77">
        <v>0</v>
      </c>
      <c r="Q77">
        <v>0</v>
      </c>
      <c r="R77">
        <v>0</v>
      </c>
      <c r="S77">
        <v>0</v>
      </c>
      <c r="T77">
        <v>0</v>
      </c>
      <c r="U77">
        <v>0</v>
      </c>
      <c r="V77">
        <v>0</v>
      </c>
      <c r="W77">
        <v>0</v>
      </c>
      <c r="X77">
        <v>0</v>
      </c>
      <c r="Y77">
        <v>0</v>
      </c>
      <c r="Z77">
        <v>0.1</v>
      </c>
      <c r="AA77">
        <v>0.1</v>
      </c>
    </row>
    <row r="78" spans="1:27" x14ac:dyDescent="0.2">
      <c r="A78" s="89">
        <f>VLOOKUP(C78,TabellenBDFS!$B$4:$C$2717,2,FALSE)</f>
        <v>12</v>
      </c>
      <c r="B78" t="str">
        <f t="shared" si="2"/>
        <v>125</v>
      </c>
      <c r="C78" t="s">
        <v>13</v>
      </c>
      <c r="D78">
        <v>5</v>
      </c>
      <c r="E78">
        <v>0.2</v>
      </c>
      <c r="F78">
        <v>0.2</v>
      </c>
      <c r="G78">
        <v>0.2</v>
      </c>
      <c r="H78">
        <v>0.2</v>
      </c>
      <c r="I78">
        <v>0.3</v>
      </c>
      <c r="J78">
        <v>0.3</v>
      </c>
      <c r="K78">
        <v>0.3</v>
      </c>
      <c r="L78">
        <v>0.3</v>
      </c>
      <c r="M78">
        <v>0.3</v>
      </c>
      <c r="N78">
        <v>0.3</v>
      </c>
      <c r="O78">
        <v>0.3</v>
      </c>
      <c r="P78">
        <v>0.2</v>
      </c>
      <c r="Q78">
        <v>0.2</v>
      </c>
      <c r="R78">
        <v>0.2</v>
      </c>
      <c r="S78">
        <v>0.2</v>
      </c>
      <c r="T78">
        <v>0.2</v>
      </c>
      <c r="U78">
        <v>0.2</v>
      </c>
      <c r="V78">
        <v>0.2</v>
      </c>
      <c r="W78">
        <v>0.2</v>
      </c>
      <c r="X78">
        <v>0.2</v>
      </c>
      <c r="Y78">
        <v>0.2</v>
      </c>
      <c r="Z78">
        <v>0.2</v>
      </c>
      <c r="AA78">
        <v>0.2</v>
      </c>
    </row>
    <row r="79" spans="1:27" x14ac:dyDescent="0.2">
      <c r="A79" s="89">
        <f>VLOOKUP(C79,TabellenBDFS!$B$4:$C$2717,2,FALSE)</f>
        <v>12</v>
      </c>
      <c r="B79" t="str">
        <f t="shared" si="2"/>
        <v>126</v>
      </c>
      <c r="C79" t="s">
        <v>13</v>
      </c>
      <c r="D79">
        <v>6</v>
      </c>
      <c r="E79">
        <v>2.1</v>
      </c>
      <c r="F79">
        <v>2.1</v>
      </c>
      <c r="G79">
        <v>2.1</v>
      </c>
      <c r="H79">
        <v>2.1</v>
      </c>
      <c r="I79">
        <v>3.4</v>
      </c>
      <c r="J79">
        <v>3.2</v>
      </c>
      <c r="K79">
        <v>3.3</v>
      </c>
      <c r="L79">
        <v>3.7</v>
      </c>
      <c r="M79">
        <v>3.7</v>
      </c>
      <c r="N79">
        <v>3.7</v>
      </c>
      <c r="O79">
        <v>3.8</v>
      </c>
      <c r="P79">
        <v>3.8</v>
      </c>
      <c r="Q79">
        <v>4.0999999999999996</v>
      </c>
      <c r="R79">
        <v>4.2</v>
      </c>
      <c r="S79">
        <v>4.2</v>
      </c>
      <c r="T79">
        <v>4</v>
      </c>
      <c r="U79">
        <v>4.0999999999999996</v>
      </c>
      <c r="V79">
        <v>3.9</v>
      </c>
      <c r="W79">
        <v>3.6</v>
      </c>
      <c r="X79">
        <v>3.4</v>
      </c>
      <c r="Y79">
        <v>3.3</v>
      </c>
      <c r="Z79">
        <v>3.3</v>
      </c>
      <c r="AA79">
        <v>3.4</v>
      </c>
    </row>
    <row r="80" spans="1:27" x14ac:dyDescent="0.2">
      <c r="A80" s="89">
        <f>VLOOKUP(C80,TabellenBDFS!$B$4:$C$2717,2,FALSE)</f>
        <v>12</v>
      </c>
      <c r="B80" t="str">
        <f t="shared" si="2"/>
        <v>127</v>
      </c>
      <c r="C80" t="s">
        <v>13</v>
      </c>
      <c r="D80">
        <v>7</v>
      </c>
      <c r="E80">
        <v>0.4</v>
      </c>
      <c r="F80">
        <v>0.4</v>
      </c>
      <c r="G80">
        <v>0.4</v>
      </c>
      <c r="H80">
        <v>0.4</v>
      </c>
      <c r="I80">
        <v>0.7</v>
      </c>
      <c r="J80">
        <v>0.7</v>
      </c>
      <c r="K80">
        <v>0.7</v>
      </c>
      <c r="L80">
        <v>0.7</v>
      </c>
      <c r="M80">
        <v>0.7</v>
      </c>
      <c r="N80">
        <v>0.7</v>
      </c>
      <c r="O80">
        <v>0.7</v>
      </c>
      <c r="P80">
        <v>0.7</v>
      </c>
      <c r="Q80">
        <v>0.7</v>
      </c>
      <c r="R80">
        <v>0.7</v>
      </c>
      <c r="S80">
        <v>0.7</v>
      </c>
      <c r="T80">
        <v>0.7</v>
      </c>
      <c r="U80">
        <v>0.7</v>
      </c>
      <c r="V80">
        <v>0.6</v>
      </c>
      <c r="W80">
        <v>0.6</v>
      </c>
      <c r="X80">
        <v>0.6</v>
      </c>
      <c r="Y80">
        <v>0.6</v>
      </c>
      <c r="Z80">
        <v>0.6</v>
      </c>
      <c r="AA80">
        <v>0.6</v>
      </c>
    </row>
    <row r="81" spans="1:27" x14ac:dyDescent="0.2">
      <c r="A81" s="89">
        <f>VLOOKUP(C81,TabellenBDFS!$B$4:$C$2717,2,FALSE)</f>
        <v>13</v>
      </c>
      <c r="B81" t="str">
        <f t="shared" si="2"/>
        <v>131</v>
      </c>
      <c r="C81" t="s">
        <v>14</v>
      </c>
      <c r="D81">
        <v>1</v>
      </c>
      <c r="E81">
        <v>0.9</v>
      </c>
      <c r="F81">
        <v>0.9</v>
      </c>
      <c r="G81">
        <v>0.9</v>
      </c>
      <c r="H81">
        <v>0.9</v>
      </c>
      <c r="I81">
        <v>0.9</v>
      </c>
      <c r="J81">
        <v>0.8</v>
      </c>
      <c r="K81">
        <v>0.8</v>
      </c>
      <c r="L81">
        <v>0.8</v>
      </c>
      <c r="M81">
        <v>0.8</v>
      </c>
      <c r="N81">
        <v>0.9</v>
      </c>
      <c r="O81">
        <v>0.9</v>
      </c>
      <c r="P81">
        <v>0.8</v>
      </c>
      <c r="Q81">
        <v>0.8</v>
      </c>
      <c r="R81">
        <v>0.5</v>
      </c>
      <c r="S81">
        <v>0.4</v>
      </c>
      <c r="T81">
        <v>0.4</v>
      </c>
      <c r="U81">
        <v>0.4</v>
      </c>
      <c r="V81">
        <v>0.4</v>
      </c>
      <c r="W81">
        <v>0.4</v>
      </c>
      <c r="X81">
        <v>0.4</v>
      </c>
      <c r="Y81">
        <v>0.4</v>
      </c>
      <c r="Z81">
        <v>0.4</v>
      </c>
      <c r="AA81">
        <v>0.4</v>
      </c>
    </row>
    <row r="82" spans="1:27" x14ac:dyDescent="0.2">
      <c r="A82" s="89">
        <f>VLOOKUP(C82,TabellenBDFS!$B$4:$C$2717,2,FALSE)</f>
        <v>13</v>
      </c>
      <c r="B82" t="str">
        <f t="shared" si="2"/>
        <v>132</v>
      </c>
      <c r="C82" t="s">
        <v>14</v>
      </c>
      <c r="D82">
        <v>2</v>
      </c>
      <c r="E82">
        <v>0</v>
      </c>
      <c r="F82">
        <v>0</v>
      </c>
      <c r="G82">
        <v>0</v>
      </c>
      <c r="H82">
        <v>0</v>
      </c>
      <c r="I82">
        <v>0</v>
      </c>
      <c r="J82">
        <v>0</v>
      </c>
      <c r="K82">
        <v>0</v>
      </c>
      <c r="L82">
        <v>0</v>
      </c>
      <c r="M82">
        <v>0</v>
      </c>
      <c r="N82">
        <v>0</v>
      </c>
      <c r="O82">
        <v>0</v>
      </c>
      <c r="P82">
        <v>0</v>
      </c>
      <c r="Q82">
        <v>0</v>
      </c>
      <c r="R82">
        <v>0</v>
      </c>
      <c r="S82">
        <v>0</v>
      </c>
      <c r="T82">
        <v>0</v>
      </c>
      <c r="U82">
        <v>0</v>
      </c>
      <c r="V82">
        <v>0</v>
      </c>
      <c r="W82">
        <v>0</v>
      </c>
      <c r="X82">
        <v>0</v>
      </c>
      <c r="Y82">
        <v>0</v>
      </c>
      <c r="Z82">
        <v>0</v>
      </c>
      <c r="AA82">
        <v>0</v>
      </c>
    </row>
    <row r="83" spans="1:27" x14ac:dyDescent="0.2">
      <c r="A83" s="89">
        <f>VLOOKUP(C83,TabellenBDFS!$B$4:$C$2717,2,FALSE)</f>
        <v>13</v>
      </c>
      <c r="B83" t="str">
        <f t="shared" si="2"/>
        <v>133</v>
      </c>
      <c r="C83" t="s">
        <v>14</v>
      </c>
      <c r="D83">
        <v>3</v>
      </c>
      <c r="E83">
        <v>0</v>
      </c>
      <c r="F83">
        <v>0</v>
      </c>
      <c r="G83">
        <v>0</v>
      </c>
      <c r="H83">
        <v>0</v>
      </c>
      <c r="I83">
        <v>0</v>
      </c>
      <c r="J83">
        <v>0</v>
      </c>
      <c r="K83">
        <v>0</v>
      </c>
      <c r="L83">
        <v>0</v>
      </c>
      <c r="M83">
        <v>0</v>
      </c>
      <c r="N83">
        <v>0</v>
      </c>
      <c r="O83">
        <v>0</v>
      </c>
      <c r="P83">
        <v>0</v>
      </c>
      <c r="Q83">
        <v>0</v>
      </c>
      <c r="R83">
        <v>0</v>
      </c>
      <c r="S83">
        <v>0</v>
      </c>
      <c r="T83">
        <v>0</v>
      </c>
      <c r="U83">
        <v>0</v>
      </c>
      <c r="V83">
        <v>0</v>
      </c>
      <c r="W83">
        <v>0</v>
      </c>
      <c r="X83">
        <v>0</v>
      </c>
      <c r="Y83">
        <v>0</v>
      </c>
      <c r="Z83">
        <v>0</v>
      </c>
      <c r="AA83">
        <v>0</v>
      </c>
    </row>
    <row r="84" spans="1:27" x14ac:dyDescent="0.2">
      <c r="A84" s="89">
        <f>VLOOKUP(C84,TabellenBDFS!$B$4:$C$2717,2,FALSE)</f>
        <v>13</v>
      </c>
      <c r="B84" t="str">
        <f t="shared" si="2"/>
        <v>134</v>
      </c>
      <c r="C84" t="s">
        <v>14</v>
      </c>
      <c r="D84">
        <v>4</v>
      </c>
      <c r="E84">
        <v>0</v>
      </c>
      <c r="F84">
        <v>0</v>
      </c>
      <c r="G84">
        <v>0</v>
      </c>
      <c r="H84">
        <v>0</v>
      </c>
      <c r="I84">
        <v>0</v>
      </c>
      <c r="J84">
        <v>0</v>
      </c>
      <c r="K84">
        <v>0</v>
      </c>
      <c r="L84">
        <v>0</v>
      </c>
      <c r="M84">
        <v>0</v>
      </c>
      <c r="N84">
        <v>0</v>
      </c>
      <c r="O84">
        <v>0</v>
      </c>
      <c r="P84">
        <v>0</v>
      </c>
      <c r="Q84">
        <v>0</v>
      </c>
      <c r="R84">
        <v>0</v>
      </c>
      <c r="S84">
        <v>0</v>
      </c>
      <c r="T84">
        <v>0</v>
      </c>
      <c r="U84">
        <v>0</v>
      </c>
      <c r="V84">
        <v>0</v>
      </c>
      <c r="W84">
        <v>0</v>
      </c>
      <c r="X84">
        <v>0</v>
      </c>
      <c r="Y84">
        <v>0</v>
      </c>
      <c r="Z84">
        <v>0</v>
      </c>
      <c r="AA84">
        <v>0</v>
      </c>
    </row>
    <row r="85" spans="1:27" x14ac:dyDescent="0.2">
      <c r="A85" s="89">
        <f>VLOOKUP(C85,TabellenBDFS!$B$4:$C$2717,2,FALSE)</f>
        <v>13</v>
      </c>
      <c r="B85" t="str">
        <f t="shared" si="2"/>
        <v>135</v>
      </c>
      <c r="C85" t="s">
        <v>14</v>
      </c>
      <c r="D85">
        <v>5</v>
      </c>
      <c r="E85">
        <v>0</v>
      </c>
      <c r="F85">
        <v>0</v>
      </c>
      <c r="G85">
        <v>0</v>
      </c>
      <c r="H85">
        <v>0</v>
      </c>
      <c r="I85">
        <v>0</v>
      </c>
      <c r="J85">
        <v>0</v>
      </c>
      <c r="K85">
        <v>0</v>
      </c>
      <c r="L85">
        <v>0</v>
      </c>
      <c r="M85">
        <v>0</v>
      </c>
      <c r="N85">
        <v>0</v>
      </c>
      <c r="O85">
        <v>0</v>
      </c>
      <c r="P85">
        <v>0</v>
      </c>
      <c r="Q85">
        <v>0</v>
      </c>
      <c r="R85">
        <v>0</v>
      </c>
      <c r="S85">
        <v>0</v>
      </c>
      <c r="T85">
        <v>0</v>
      </c>
      <c r="U85">
        <v>0</v>
      </c>
      <c r="V85">
        <v>0</v>
      </c>
      <c r="W85">
        <v>0</v>
      </c>
      <c r="X85">
        <v>0</v>
      </c>
      <c r="Y85">
        <v>0</v>
      </c>
      <c r="Z85">
        <v>0</v>
      </c>
      <c r="AA85">
        <v>0</v>
      </c>
    </row>
    <row r="86" spans="1:27" x14ac:dyDescent="0.2">
      <c r="A86" s="89">
        <f>VLOOKUP(C86,TabellenBDFS!$B$4:$C$2717,2,FALSE)</f>
        <v>13</v>
      </c>
      <c r="B86" t="str">
        <f t="shared" si="2"/>
        <v>136</v>
      </c>
      <c r="C86" t="s">
        <v>14</v>
      </c>
      <c r="D86">
        <v>6</v>
      </c>
      <c r="E86">
        <v>0.8</v>
      </c>
      <c r="F86">
        <v>0.8</v>
      </c>
      <c r="G86">
        <v>0.9</v>
      </c>
      <c r="H86">
        <v>0.9</v>
      </c>
      <c r="I86">
        <v>0.9</v>
      </c>
      <c r="J86">
        <v>0.8</v>
      </c>
      <c r="K86">
        <v>0.8</v>
      </c>
      <c r="L86">
        <v>0.8</v>
      </c>
      <c r="M86">
        <v>0.8</v>
      </c>
      <c r="N86">
        <v>0.8</v>
      </c>
      <c r="O86">
        <v>0.8</v>
      </c>
      <c r="P86">
        <v>0.8</v>
      </c>
      <c r="Q86">
        <v>0.8</v>
      </c>
      <c r="R86">
        <v>0.4</v>
      </c>
      <c r="S86">
        <v>0.3</v>
      </c>
      <c r="T86">
        <v>0.3</v>
      </c>
      <c r="U86">
        <v>0.3</v>
      </c>
      <c r="V86">
        <v>0.3</v>
      </c>
      <c r="W86">
        <v>0.3</v>
      </c>
      <c r="X86">
        <v>0.3</v>
      </c>
      <c r="Y86">
        <v>0.3</v>
      </c>
      <c r="Z86">
        <v>0.3</v>
      </c>
      <c r="AA86">
        <v>0.3</v>
      </c>
    </row>
    <row r="87" spans="1:27" x14ac:dyDescent="0.2">
      <c r="A87" s="89">
        <f>VLOOKUP(C87,TabellenBDFS!$B$4:$C$2717,2,FALSE)</f>
        <v>13</v>
      </c>
      <c r="B87" t="str">
        <f t="shared" si="2"/>
        <v>137</v>
      </c>
      <c r="C87" t="s">
        <v>14</v>
      </c>
      <c r="D87">
        <v>7</v>
      </c>
      <c r="E87">
        <v>0</v>
      </c>
      <c r="F87">
        <v>0</v>
      </c>
      <c r="G87">
        <v>0</v>
      </c>
      <c r="H87">
        <v>0</v>
      </c>
      <c r="I87">
        <v>0</v>
      </c>
      <c r="J87">
        <v>0</v>
      </c>
      <c r="K87">
        <v>0</v>
      </c>
      <c r="L87">
        <v>0</v>
      </c>
      <c r="M87">
        <v>0</v>
      </c>
      <c r="N87">
        <v>0</v>
      </c>
      <c r="O87">
        <v>0</v>
      </c>
      <c r="P87">
        <v>0</v>
      </c>
      <c r="Q87">
        <v>0</v>
      </c>
      <c r="R87">
        <v>0</v>
      </c>
      <c r="S87">
        <v>0</v>
      </c>
      <c r="T87">
        <v>0</v>
      </c>
      <c r="U87">
        <v>0</v>
      </c>
      <c r="V87">
        <v>0</v>
      </c>
      <c r="W87">
        <v>0</v>
      </c>
      <c r="X87">
        <v>0</v>
      </c>
      <c r="Y87">
        <v>0</v>
      </c>
      <c r="Z87">
        <v>0</v>
      </c>
      <c r="AA87">
        <v>0</v>
      </c>
    </row>
    <row r="88" spans="1:27" x14ac:dyDescent="0.2">
      <c r="A88" s="89">
        <f>VLOOKUP(C88,TabellenBDFS!$B$4:$C$2717,2,FALSE)</f>
        <v>14</v>
      </c>
      <c r="B88" t="str">
        <f t="shared" si="2"/>
        <v>141</v>
      </c>
      <c r="C88" t="s">
        <v>15</v>
      </c>
      <c r="D88">
        <v>1</v>
      </c>
      <c r="E88">
        <v>0</v>
      </c>
      <c r="F88">
        <v>0</v>
      </c>
      <c r="G88">
        <v>0</v>
      </c>
      <c r="H88">
        <v>0</v>
      </c>
      <c r="I88">
        <v>0</v>
      </c>
      <c r="J88">
        <v>0</v>
      </c>
      <c r="K88">
        <v>0</v>
      </c>
      <c r="L88">
        <v>0</v>
      </c>
      <c r="M88">
        <v>0</v>
      </c>
      <c r="N88">
        <v>0</v>
      </c>
      <c r="O88">
        <v>0</v>
      </c>
      <c r="P88">
        <v>0</v>
      </c>
      <c r="Q88">
        <v>0</v>
      </c>
      <c r="R88">
        <v>0</v>
      </c>
      <c r="S88">
        <v>0</v>
      </c>
      <c r="T88">
        <v>0</v>
      </c>
      <c r="U88">
        <v>0</v>
      </c>
      <c r="V88">
        <v>0</v>
      </c>
      <c r="W88">
        <v>0</v>
      </c>
      <c r="X88">
        <v>0</v>
      </c>
      <c r="Y88">
        <v>0</v>
      </c>
      <c r="Z88">
        <v>0</v>
      </c>
      <c r="AA88">
        <v>0</v>
      </c>
    </row>
    <row r="89" spans="1:27" x14ac:dyDescent="0.2">
      <c r="A89" s="89">
        <f>VLOOKUP(C89,TabellenBDFS!$B$4:$C$2717,2,FALSE)</f>
        <v>14</v>
      </c>
      <c r="B89" t="str">
        <f t="shared" si="2"/>
        <v>142</v>
      </c>
      <c r="C89" t="s">
        <v>15</v>
      </c>
      <c r="D89">
        <v>2</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row>
    <row r="90" spans="1:27" x14ac:dyDescent="0.2">
      <c r="A90" s="89">
        <f>VLOOKUP(C90,TabellenBDFS!$B$4:$C$2717,2,FALSE)</f>
        <v>14</v>
      </c>
      <c r="B90" t="str">
        <f t="shared" si="2"/>
        <v>143</v>
      </c>
      <c r="C90" t="s">
        <v>15</v>
      </c>
      <c r="D90">
        <v>3</v>
      </c>
      <c r="E90">
        <v>0</v>
      </c>
      <c r="F90">
        <v>0</v>
      </c>
      <c r="G90">
        <v>0</v>
      </c>
      <c r="H90">
        <v>0</v>
      </c>
      <c r="I90">
        <v>0</v>
      </c>
      <c r="J90">
        <v>0</v>
      </c>
      <c r="K90">
        <v>0</v>
      </c>
      <c r="L90">
        <v>0</v>
      </c>
      <c r="M90">
        <v>0</v>
      </c>
      <c r="N90">
        <v>0</v>
      </c>
      <c r="O90">
        <v>0</v>
      </c>
      <c r="P90">
        <v>0</v>
      </c>
      <c r="Q90">
        <v>0</v>
      </c>
      <c r="R90">
        <v>0</v>
      </c>
      <c r="S90">
        <v>0</v>
      </c>
      <c r="T90">
        <v>0</v>
      </c>
      <c r="U90">
        <v>0</v>
      </c>
      <c r="V90">
        <v>0</v>
      </c>
      <c r="W90">
        <v>0</v>
      </c>
      <c r="X90">
        <v>0</v>
      </c>
      <c r="Y90">
        <v>0</v>
      </c>
      <c r="Z90">
        <v>0</v>
      </c>
      <c r="AA90">
        <v>0</v>
      </c>
    </row>
    <row r="91" spans="1:27" x14ac:dyDescent="0.2">
      <c r="A91" s="89">
        <f>VLOOKUP(C91,TabellenBDFS!$B$4:$C$2717,2,FALSE)</f>
        <v>14</v>
      </c>
      <c r="B91" t="str">
        <f t="shared" si="2"/>
        <v>144</v>
      </c>
      <c r="C91" t="s">
        <v>15</v>
      </c>
      <c r="D91">
        <v>4</v>
      </c>
      <c r="E91">
        <v>0</v>
      </c>
      <c r="F91">
        <v>0</v>
      </c>
      <c r="G91">
        <v>0</v>
      </c>
      <c r="H91">
        <v>0</v>
      </c>
      <c r="I91">
        <v>0</v>
      </c>
      <c r="J91">
        <v>0</v>
      </c>
      <c r="K91">
        <v>0</v>
      </c>
      <c r="L91">
        <v>0</v>
      </c>
      <c r="M91">
        <v>0</v>
      </c>
      <c r="N91">
        <v>0</v>
      </c>
      <c r="O91">
        <v>0</v>
      </c>
      <c r="P91">
        <v>0</v>
      </c>
      <c r="Q91">
        <v>0</v>
      </c>
      <c r="R91">
        <v>0</v>
      </c>
      <c r="S91">
        <v>0</v>
      </c>
      <c r="T91">
        <v>0</v>
      </c>
      <c r="U91">
        <v>0</v>
      </c>
      <c r="V91">
        <v>0</v>
      </c>
      <c r="W91">
        <v>0</v>
      </c>
      <c r="X91">
        <v>0</v>
      </c>
      <c r="Y91">
        <v>0</v>
      </c>
      <c r="Z91">
        <v>0</v>
      </c>
      <c r="AA91">
        <v>0</v>
      </c>
    </row>
    <row r="92" spans="1:27" x14ac:dyDescent="0.2">
      <c r="A92" s="89">
        <f>VLOOKUP(C92,TabellenBDFS!$B$4:$C$2717,2,FALSE)</f>
        <v>14</v>
      </c>
      <c r="B92" t="str">
        <f t="shared" si="2"/>
        <v>145</v>
      </c>
      <c r="C92" t="s">
        <v>15</v>
      </c>
      <c r="D92">
        <v>5</v>
      </c>
      <c r="E92">
        <v>0</v>
      </c>
      <c r="F92">
        <v>0</v>
      </c>
      <c r="G92">
        <v>0</v>
      </c>
      <c r="H92">
        <v>0</v>
      </c>
      <c r="I92">
        <v>0</v>
      </c>
      <c r="J92">
        <v>0</v>
      </c>
      <c r="K92">
        <v>0</v>
      </c>
      <c r="L92">
        <v>0</v>
      </c>
      <c r="M92">
        <v>0</v>
      </c>
      <c r="N92">
        <v>0</v>
      </c>
      <c r="O92">
        <v>0</v>
      </c>
      <c r="P92">
        <v>0</v>
      </c>
      <c r="Q92">
        <v>0</v>
      </c>
      <c r="R92">
        <v>0</v>
      </c>
      <c r="S92">
        <v>0</v>
      </c>
      <c r="T92">
        <v>0</v>
      </c>
      <c r="U92">
        <v>0</v>
      </c>
      <c r="V92">
        <v>0</v>
      </c>
      <c r="W92">
        <v>0</v>
      </c>
      <c r="X92">
        <v>0</v>
      </c>
      <c r="Y92">
        <v>0</v>
      </c>
      <c r="Z92">
        <v>0</v>
      </c>
      <c r="AA92">
        <v>0</v>
      </c>
    </row>
    <row r="93" spans="1:27" x14ac:dyDescent="0.2">
      <c r="A93" s="89">
        <f>VLOOKUP(C93,TabellenBDFS!$B$4:$C$2717,2,FALSE)</f>
        <v>14</v>
      </c>
      <c r="B93" t="str">
        <f t="shared" si="2"/>
        <v>146</v>
      </c>
      <c r="C93" t="s">
        <v>15</v>
      </c>
      <c r="D93">
        <v>6</v>
      </c>
      <c r="E93">
        <v>0</v>
      </c>
      <c r="F93">
        <v>0</v>
      </c>
      <c r="G93">
        <v>0</v>
      </c>
      <c r="H93">
        <v>0</v>
      </c>
      <c r="I93">
        <v>0</v>
      </c>
      <c r="J93">
        <v>0</v>
      </c>
      <c r="K93">
        <v>0</v>
      </c>
      <c r="L93">
        <v>0</v>
      </c>
      <c r="M93">
        <v>0</v>
      </c>
      <c r="N93">
        <v>0</v>
      </c>
      <c r="O93">
        <v>0</v>
      </c>
      <c r="P93">
        <v>0</v>
      </c>
      <c r="Q93">
        <v>0</v>
      </c>
      <c r="R93">
        <v>0</v>
      </c>
      <c r="S93">
        <v>0</v>
      </c>
      <c r="T93">
        <v>0</v>
      </c>
      <c r="U93">
        <v>0</v>
      </c>
      <c r="V93">
        <v>0</v>
      </c>
      <c r="W93">
        <v>0</v>
      </c>
      <c r="X93">
        <v>0</v>
      </c>
      <c r="Y93">
        <v>0</v>
      </c>
      <c r="Z93">
        <v>0</v>
      </c>
      <c r="AA93">
        <v>0</v>
      </c>
    </row>
    <row r="94" spans="1:27" x14ac:dyDescent="0.2">
      <c r="A94" s="89">
        <f>VLOOKUP(C94,TabellenBDFS!$B$4:$C$2717,2,FALSE)</f>
        <v>14</v>
      </c>
      <c r="B94" t="str">
        <f t="shared" si="2"/>
        <v>147</v>
      </c>
      <c r="C94" t="s">
        <v>15</v>
      </c>
      <c r="D94">
        <v>7</v>
      </c>
      <c r="E94">
        <v>0</v>
      </c>
      <c r="F94">
        <v>0</v>
      </c>
      <c r="G94">
        <v>0</v>
      </c>
      <c r="H94">
        <v>0</v>
      </c>
      <c r="I94">
        <v>0</v>
      </c>
      <c r="J94">
        <v>0</v>
      </c>
      <c r="K94">
        <v>0</v>
      </c>
      <c r="L94">
        <v>0</v>
      </c>
      <c r="M94">
        <v>0</v>
      </c>
      <c r="N94">
        <v>0</v>
      </c>
      <c r="O94">
        <v>0</v>
      </c>
      <c r="P94">
        <v>0</v>
      </c>
      <c r="Q94">
        <v>0</v>
      </c>
      <c r="R94">
        <v>0</v>
      </c>
      <c r="S94">
        <v>0</v>
      </c>
      <c r="T94">
        <v>0</v>
      </c>
      <c r="U94">
        <v>0</v>
      </c>
      <c r="V94">
        <v>0</v>
      </c>
      <c r="W94">
        <v>0</v>
      </c>
      <c r="X94">
        <v>0</v>
      </c>
      <c r="Y94">
        <v>0</v>
      </c>
      <c r="Z94">
        <v>0</v>
      </c>
      <c r="AA94">
        <v>0</v>
      </c>
    </row>
    <row r="95" spans="1:27" x14ac:dyDescent="0.2">
      <c r="A95" s="89">
        <f>VLOOKUP(C95,TabellenBDFS!$B$4:$C$2717,2,FALSE)</f>
        <v>15</v>
      </c>
      <c r="B95" t="str">
        <f t="shared" si="2"/>
        <v>151</v>
      </c>
      <c r="C95" t="s">
        <v>16</v>
      </c>
      <c r="D95">
        <v>1</v>
      </c>
      <c r="E95">
        <v>10.3</v>
      </c>
      <c r="F95">
        <v>9.9</v>
      </c>
      <c r="G95">
        <v>10</v>
      </c>
      <c r="H95">
        <v>10.3</v>
      </c>
      <c r="I95">
        <v>10.3</v>
      </c>
      <c r="J95">
        <v>10.1</v>
      </c>
      <c r="K95">
        <v>10</v>
      </c>
      <c r="L95">
        <v>9.8000000000000007</v>
      </c>
      <c r="M95">
        <v>9.8000000000000007</v>
      </c>
      <c r="N95">
        <v>9.6</v>
      </c>
      <c r="O95">
        <v>9.6</v>
      </c>
      <c r="P95">
        <v>9.4</v>
      </c>
      <c r="Q95">
        <v>9.6</v>
      </c>
      <c r="R95">
        <v>9.6</v>
      </c>
      <c r="S95">
        <v>9.5</v>
      </c>
      <c r="T95">
        <v>9.5</v>
      </c>
      <c r="U95">
        <v>9.6</v>
      </c>
      <c r="V95">
        <v>9.1999999999999993</v>
      </c>
      <c r="W95">
        <v>9.1</v>
      </c>
      <c r="X95">
        <v>8.5</v>
      </c>
      <c r="Y95">
        <v>8.4</v>
      </c>
      <c r="Z95">
        <v>8.1</v>
      </c>
      <c r="AA95">
        <v>7.7</v>
      </c>
    </row>
    <row r="96" spans="1:27" x14ac:dyDescent="0.2">
      <c r="A96" s="89">
        <f>VLOOKUP(C96,TabellenBDFS!$B$4:$C$2717,2,FALSE)</f>
        <v>15</v>
      </c>
      <c r="B96" t="str">
        <f t="shared" si="2"/>
        <v>152</v>
      </c>
      <c r="C96" t="s">
        <v>16</v>
      </c>
      <c r="D96">
        <v>2</v>
      </c>
      <c r="E96">
        <v>4.0999999999999996</v>
      </c>
      <c r="F96">
        <v>3.9</v>
      </c>
      <c r="G96">
        <v>3.9</v>
      </c>
      <c r="H96">
        <v>4</v>
      </c>
      <c r="I96">
        <v>3.8</v>
      </c>
      <c r="J96">
        <v>3.6</v>
      </c>
      <c r="K96">
        <v>3.4</v>
      </c>
      <c r="L96">
        <v>3.3</v>
      </c>
      <c r="M96">
        <v>3.2</v>
      </c>
      <c r="N96">
        <v>3</v>
      </c>
      <c r="O96">
        <v>3</v>
      </c>
      <c r="P96">
        <v>2.9</v>
      </c>
      <c r="Q96">
        <v>2.9</v>
      </c>
      <c r="R96">
        <v>2.8</v>
      </c>
      <c r="S96">
        <v>2.8</v>
      </c>
      <c r="T96">
        <v>2.8</v>
      </c>
      <c r="U96">
        <v>2.7</v>
      </c>
      <c r="V96">
        <v>2.6</v>
      </c>
      <c r="W96">
        <v>2.6</v>
      </c>
      <c r="X96">
        <v>2.2000000000000002</v>
      </c>
      <c r="Y96">
        <v>2.1</v>
      </c>
      <c r="Z96">
        <v>2</v>
      </c>
      <c r="AA96">
        <v>2</v>
      </c>
    </row>
    <row r="97" spans="1:27" x14ac:dyDescent="0.2">
      <c r="A97" s="89">
        <f>VLOOKUP(C97,TabellenBDFS!$B$4:$C$2717,2,FALSE)</f>
        <v>15</v>
      </c>
      <c r="B97" t="str">
        <f t="shared" si="2"/>
        <v>153</v>
      </c>
      <c r="C97" t="s">
        <v>16</v>
      </c>
      <c r="D97">
        <v>3</v>
      </c>
      <c r="E97">
        <v>0</v>
      </c>
      <c r="F97">
        <v>0</v>
      </c>
      <c r="G97">
        <v>0.1</v>
      </c>
      <c r="H97">
        <v>0.2</v>
      </c>
      <c r="I97">
        <v>0.3</v>
      </c>
      <c r="J97">
        <v>0.3</v>
      </c>
      <c r="K97">
        <v>0.4</v>
      </c>
      <c r="L97">
        <v>0.4</v>
      </c>
      <c r="M97">
        <v>0.5</v>
      </c>
      <c r="N97">
        <v>0.5</v>
      </c>
      <c r="O97">
        <v>0.6</v>
      </c>
      <c r="P97">
        <v>0.6</v>
      </c>
      <c r="Q97">
        <v>0.6</v>
      </c>
      <c r="R97">
        <v>0.6</v>
      </c>
      <c r="S97">
        <v>0.6</v>
      </c>
      <c r="T97">
        <v>0.7</v>
      </c>
      <c r="U97">
        <v>0.7</v>
      </c>
      <c r="V97">
        <v>0.8</v>
      </c>
      <c r="W97">
        <v>0.9</v>
      </c>
      <c r="X97">
        <v>0.9</v>
      </c>
      <c r="Y97">
        <v>0.9</v>
      </c>
      <c r="Z97">
        <v>0.9</v>
      </c>
      <c r="AA97">
        <v>0.9</v>
      </c>
    </row>
    <row r="98" spans="1:27" x14ac:dyDescent="0.2">
      <c r="A98" s="89">
        <f>VLOOKUP(C98,TabellenBDFS!$B$4:$C$2717,2,FALSE)</f>
        <v>15</v>
      </c>
      <c r="B98" t="str">
        <f t="shared" si="2"/>
        <v>154</v>
      </c>
      <c r="C98" t="s">
        <v>16</v>
      </c>
      <c r="D98">
        <v>4</v>
      </c>
      <c r="E98">
        <v>0</v>
      </c>
      <c r="F98">
        <v>0</v>
      </c>
      <c r="G98">
        <v>0</v>
      </c>
      <c r="H98">
        <v>0.1</v>
      </c>
      <c r="I98">
        <v>0.1</v>
      </c>
      <c r="J98">
        <v>0.2</v>
      </c>
      <c r="K98">
        <v>0.2</v>
      </c>
      <c r="L98">
        <v>0.2</v>
      </c>
      <c r="M98">
        <v>0.2</v>
      </c>
      <c r="N98">
        <v>0.2</v>
      </c>
      <c r="O98">
        <v>0.2</v>
      </c>
      <c r="P98">
        <v>0.1</v>
      </c>
      <c r="Q98">
        <v>0.1</v>
      </c>
      <c r="R98">
        <v>0.2</v>
      </c>
      <c r="S98">
        <v>0.2</v>
      </c>
      <c r="T98">
        <v>0.2</v>
      </c>
      <c r="U98">
        <v>0.2</v>
      </c>
      <c r="V98">
        <v>0.2</v>
      </c>
      <c r="W98">
        <v>0.2</v>
      </c>
      <c r="X98">
        <v>0.2</v>
      </c>
      <c r="Y98">
        <v>0.2</v>
      </c>
      <c r="Z98">
        <v>0.2</v>
      </c>
      <c r="AA98">
        <v>0.2</v>
      </c>
    </row>
    <row r="99" spans="1:27" x14ac:dyDescent="0.2">
      <c r="A99" s="89">
        <f>VLOOKUP(C99,TabellenBDFS!$B$4:$C$2717,2,FALSE)</f>
        <v>15</v>
      </c>
      <c r="B99" t="str">
        <f t="shared" si="2"/>
        <v>155</v>
      </c>
      <c r="C99" t="s">
        <v>16</v>
      </c>
      <c r="D99">
        <v>5</v>
      </c>
      <c r="E99">
        <v>0.3</v>
      </c>
      <c r="F99">
        <v>0.3</v>
      </c>
      <c r="G99">
        <v>0.3</v>
      </c>
      <c r="H99">
        <v>0.4</v>
      </c>
      <c r="I99">
        <v>0.4</v>
      </c>
      <c r="J99">
        <v>0.4</v>
      </c>
      <c r="K99">
        <v>0.3</v>
      </c>
      <c r="L99">
        <v>0.4</v>
      </c>
      <c r="M99">
        <v>0.3</v>
      </c>
      <c r="N99">
        <v>0.3</v>
      </c>
      <c r="O99">
        <v>0.3</v>
      </c>
      <c r="P99">
        <v>0.3</v>
      </c>
      <c r="Q99">
        <v>0.3</v>
      </c>
      <c r="R99">
        <v>0.2</v>
      </c>
      <c r="S99">
        <v>0.2</v>
      </c>
      <c r="T99">
        <v>0.2</v>
      </c>
      <c r="U99">
        <v>0.2</v>
      </c>
      <c r="V99">
        <v>0.2</v>
      </c>
      <c r="W99">
        <v>0.2</v>
      </c>
      <c r="X99">
        <v>0.2</v>
      </c>
      <c r="Y99">
        <v>0.1</v>
      </c>
      <c r="Z99">
        <v>0.1</v>
      </c>
      <c r="AA99">
        <v>0.1</v>
      </c>
    </row>
    <row r="100" spans="1:27" x14ac:dyDescent="0.2">
      <c r="A100" s="89">
        <f>VLOOKUP(C100,TabellenBDFS!$B$4:$C$2717,2,FALSE)</f>
        <v>15</v>
      </c>
      <c r="B100" t="str">
        <f t="shared" si="2"/>
        <v>156</v>
      </c>
      <c r="C100" t="s">
        <v>16</v>
      </c>
      <c r="D100">
        <v>6</v>
      </c>
      <c r="E100">
        <v>4.8</v>
      </c>
      <c r="F100">
        <v>4.7</v>
      </c>
      <c r="G100">
        <v>4.5999999999999996</v>
      </c>
      <c r="H100">
        <v>4.5999999999999996</v>
      </c>
      <c r="I100">
        <v>4.5999999999999996</v>
      </c>
      <c r="J100">
        <v>4.5</v>
      </c>
      <c r="K100">
        <v>4.5</v>
      </c>
      <c r="L100">
        <v>4.4000000000000004</v>
      </c>
      <c r="M100">
        <v>4.5</v>
      </c>
      <c r="N100">
        <v>4.4000000000000004</v>
      </c>
      <c r="O100">
        <v>4.3</v>
      </c>
      <c r="P100">
        <v>4.3</v>
      </c>
      <c r="Q100">
        <v>4.4000000000000004</v>
      </c>
      <c r="R100">
        <v>4.5</v>
      </c>
      <c r="S100">
        <v>4.4000000000000004</v>
      </c>
      <c r="T100">
        <v>4.4000000000000004</v>
      </c>
      <c r="U100">
        <v>4.5999999999999996</v>
      </c>
      <c r="V100">
        <v>4.2</v>
      </c>
      <c r="W100">
        <v>4</v>
      </c>
      <c r="X100">
        <v>3.8</v>
      </c>
      <c r="Y100">
        <v>3.9</v>
      </c>
      <c r="Z100">
        <v>3.7</v>
      </c>
      <c r="AA100">
        <v>3.4</v>
      </c>
    </row>
    <row r="101" spans="1:27" x14ac:dyDescent="0.2">
      <c r="A101" s="89">
        <f>VLOOKUP(C101,TabellenBDFS!$B$4:$C$2717,2,FALSE)</f>
        <v>15</v>
      </c>
      <c r="B101" t="str">
        <f t="shared" si="2"/>
        <v>157</v>
      </c>
      <c r="C101" t="s">
        <v>16</v>
      </c>
      <c r="D101">
        <v>7</v>
      </c>
      <c r="E101">
        <v>1</v>
      </c>
      <c r="F101">
        <v>1</v>
      </c>
      <c r="G101">
        <v>1.1000000000000001</v>
      </c>
      <c r="H101">
        <v>1.1000000000000001</v>
      </c>
      <c r="I101">
        <v>1.2</v>
      </c>
      <c r="J101">
        <v>1.1000000000000001</v>
      </c>
      <c r="K101">
        <v>1.2</v>
      </c>
      <c r="L101">
        <v>1.2</v>
      </c>
      <c r="M101">
        <v>1.2</v>
      </c>
      <c r="N101">
        <v>1.2</v>
      </c>
      <c r="O101">
        <v>1.2</v>
      </c>
      <c r="P101">
        <v>1.2</v>
      </c>
      <c r="Q101">
        <v>1.3</v>
      </c>
      <c r="R101">
        <v>1.3</v>
      </c>
      <c r="S101">
        <v>1.3</v>
      </c>
      <c r="T101">
        <v>1.3</v>
      </c>
      <c r="U101">
        <v>1.2</v>
      </c>
      <c r="V101">
        <v>1.2</v>
      </c>
      <c r="W101">
        <v>1.2</v>
      </c>
      <c r="X101">
        <v>1.2</v>
      </c>
      <c r="Y101">
        <v>1.2</v>
      </c>
      <c r="Z101">
        <v>1.1000000000000001</v>
      </c>
      <c r="AA101">
        <v>1.1000000000000001</v>
      </c>
    </row>
    <row r="102" spans="1:27" x14ac:dyDescent="0.2">
      <c r="A102" s="89">
        <f>VLOOKUP(C102,TabellenBDFS!$B$4:$C$2717,2,FALSE)</f>
        <v>16</v>
      </c>
      <c r="B102" t="str">
        <f t="shared" si="2"/>
        <v>161</v>
      </c>
      <c r="C102" t="s">
        <v>17</v>
      </c>
      <c r="D102">
        <v>1</v>
      </c>
      <c r="E102">
        <v>4.0999999999999996</v>
      </c>
      <c r="F102">
        <v>4</v>
      </c>
      <c r="G102">
        <v>4.0999999999999996</v>
      </c>
      <c r="H102">
        <v>4.5</v>
      </c>
      <c r="I102">
        <v>4.5</v>
      </c>
      <c r="J102">
        <v>4.7</v>
      </c>
      <c r="K102">
        <v>4.9000000000000004</v>
      </c>
      <c r="L102">
        <v>4.8</v>
      </c>
      <c r="M102">
        <v>4.8</v>
      </c>
      <c r="N102">
        <v>4.7</v>
      </c>
      <c r="O102">
        <v>4.8</v>
      </c>
      <c r="P102">
        <v>5</v>
      </c>
      <c r="Q102">
        <v>5</v>
      </c>
      <c r="R102">
        <v>4.9000000000000004</v>
      </c>
      <c r="S102">
        <v>5</v>
      </c>
      <c r="T102">
        <v>5</v>
      </c>
      <c r="U102">
        <v>5</v>
      </c>
      <c r="V102">
        <v>4.9000000000000004</v>
      </c>
      <c r="W102">
        <v>4.9000000000000004</v>
      </c>
      <c r="X102">
        <v>4.8</v>
      </c>
      <c r="Y102">
        <v>4.8</v>
      </c>
      <c r="Z102">
        <v>4.8</v>
      </c>
      <c r="AA102">
        <v>4.9000000000000004</v>
      </c>
    </row>
    <row r="103" spans="1:27" x14ac:dyDescent="0.2">
      <c r="A103" s="89">
        <f>VLOOKUP(C103,TabellenBDFS!$B$4:$C$2717,2,FALSE)</f>
        <v>16</v>
      </c>
      <c r="B103" t="str">
        <f t="shared" si="2"/>
        <v>162</v>
      </c>
      <c r="C103" t="s">
        <v>17</v>
      </c>
      <c r="D103">
        <v>2</v>
      </c>
      <c r="E103">
        <v>1.2</v>
      </c>
      <c r="F103">
        <v>1.1000000000000001</v>
      </c>
      <c r="G103">
        <v>1.2</v>
      </c>
      <c r="H103">
        <v>1.3</v>
      </c>
      <c r="I103">
        <v>1.3</v>
      </c>
      <c r="J103">
        <v>1.4</v>
      </c>
      <c r="K103">
        <v>1.4</v>
      </c>
      <c r="L103">
        <v>1.3</v>
      </c>
      <c r="M103">
        <v>1.4</v>
      </c>
      <c r="N103">
        <v>1.3</v>
      </c>
      <c r="O103">
        <v>1.3</v>
      </c>
      <c r="P103">
        <v>1.4</v>
      </c>
      <c r="Q103">
        <v>1.3</v>
      </c>
      <c r="R103">
        <v>1.3</v>
      </c>
      <c r="S103">
        <v>1.3</v>
      </c>
      <c r="T103">
        <v>1.3</v>
      </c>
      <c r="U103">
        <v>1.3</v>
      </c>
      <c r="V103">
        <v>1.1000000000000001</v>
      </c>
      <c r="W103">
        <v>1.1000000000000001</v>
      </c>
      <c r="X103">
        <v>1.1000000000000001</v>
      </c>
      <c r="Y103">
        <v>1</v>
      </c>
      <c r="Z103">
        <v>1</v>
      </c>
      <c r="AA103">
        <v>1</v>
      </c>
    </row>
    <row r="104" spans="1:27" x14ac:dyDescent="0.2">
      <c r="A104" s="89">
        <f>VLOOKUP(C104,TabellenBDFS!$B$4:$C$2717,2,FALSE)</f>
        <v>16</v>
      </c>
      <c r="B104" t="str">
        <f t="shared" si="2"/>
        <v>163</v>
      </c>
      <c r="C104" t="s">
        <v>17</v>
      </c>
      <c r="D104">
        <v>3</v>
      </c>
      <c r="E104">
        <v>0</v>
      </c>
      <c r="F104">
        <v>0</v>
      </c>
      <c r="G104">
        <v>0</v>
      </c>
      <c r="H104">
        <v>0</v>
      </c>
      <c r="I104">
        <v>0.1</v>
      </c>
      <c r="J104">
        <v>0.1</v>
      </c>
      <c r="K104">
        <v>0.2</v>
      </c>
      <c r="L104">
        <v>0.2</v>
      </c>
      <c r="M104">
        <v>0.2</v>
      </c>
      <c r="N104">
        <v>0.2</v>
      </c>
      <c r="O104">
        <v>0.3</v>
      </c>
      <c r="P104">
        <v>0.3</v>
      </c>
      <c r="Q104">
        <v>0.4</v>
      </c>
      <c r="R104">
        <v>0.4</v>
      </c>
      <c r="S104">
        <v>0.4</v>
      </c>
      <c r="T104">
        <v>0.4</v>
      </c>
      <c r="U104">
        <v>0.4</v>
      </c>
      <c r="V104">
        <v>0.6</v>
      </c>
      <c r="W104">
        <v>0.6</v>
      </c>
      <c r="X104">
        <v>0.6</v>
      </c>
      <c r="Y104">
        <v>0.6</v>
      </c>
      <c r="Z104">
        <v>0.6</v>
      </c>
      <c r="AA104">
        <v>0.7</v>
      </c>
    </row>
    <row r="105" spans="1:27" x14ac:dyDescent="0.2">
      <c r="A105" s="89">
        <f>VLOOKUP(C105,TabellenBDFS!$B$4:$C$2717,2,FALSE)</f>
        <v>16</v>
      </c>
      <c r="B105" t="str">
        <f t="shared" si="2"/>
        <v>164</v>
      </c>
      <c r="C105" t="s">
        <v>17</v>
      </c>
      <c r="D105">
        <v>4</v>
      </c>
      <c r="E105">
        <v>0</v>
      </c>
      <c r="F105">
        <v>0</v>
      </c>
      <c r="G105">
        <v>0</v>
      </c>
      <c r="H105">
        <v>0</v>
      </c>
      <c r="I105">
        <v>0</v>
      </c>
      <c r="J105">
        <v>0</v>
      </c>
      <c r="K105">
        <v>0.1</v>
      </c>
      <c r="L105">
        <v>0.1</v>
      </c>
      <c r="M105">
        <v>0.1</v>
      </c>
      <c r="N105">
        <v>0.1</v>
      </c>
      <c r="O105">
        <v>0.1</v>
      </c>
      <c r="P105">
        <v>0.1</v>
      </c>
      <c r="Q105">
        <v>0.1</v>
      </c>
      <c r="R105">
        <v>0.1</v>
      </c>
      <c r="S105">
        <v>0.1</v>
      </c>
      <c r="T105">
        <v>0.1</v>
      </c>
      <c r="U105">
        <v>0.1</v>
      </c>
      <c r="V105">
        <v>0.1</v>
      </c>
      <c r="W105">
        <v>0.1</v>
      </c>
      <c r="X105">
        <v>0.1</v>
      </c>
      <c r="Y105">
        <v>0.1</v>
      </c>
      <c r="Z105">
        <v>0.1</v>
      </c>
      <c r="AA105">
        <v>0.1</v>
      </c>
    </row>
    <row r="106" spans="1:27" x14ac:dyDescent="0.2">
      <c r="A106" s="89">
        <f>VLOOKUP(C106,TabellenBDFS!$B$4:$C$2717,2,FALSE)</f>
        <v>16</v>
      </c>
      <c r="B106" t="str">
        <f t="shared" si="2"/>
        <v>165</v>
      </c>
      <c r="C106" t="s">
        <v>17</v>
      </c>
      <c r="D106">
        <v>5</v>
      </c>
      <c r="E106">
        <v>0.4</v>
      </c>
      <c r="F106">
        <v>0.4</v>
      </c>
      <c r="G106">
        <v>0.4</v>
      </c>
      <c r="H106">
        <v>0.4</v>
      </c>
      <c r="I106">
        <v>0.4</v>
      </c>
      <c r="J106">
        <v>0.4</v>
      </c>
      <c r="K106">
        <v>0.4</v>
      </c>
      <c r="L106">
        <v>0.4</v>
      </c>
      <c r="M106">
        <v>0.4</v>
      </c>
      <c r="N106">
        <v>0.4</v>
      </c>
      <c r="O106">
        <v>0.4</v>
      </c>
      <c r="P106">
        <v>0.4</v>
      </c>
      <c r="Q106">
        <v>0.4</v>
      </c>
      <c r="R106">
        <v>0.4</v>
      </c>
      <c r="S106">
        <v>0.4</v>
      </c>
      <c r="T106">
        <v>0.4</v>
      </c>
      <c r="U106">
        <v>0.4</v>
      </c>
      <c r="V106">
        <v>0.4</v>
      </c>
      <c r="W106">
        <v>0.3</v>
      </c>
      <c r="X106">
        <v>0.3</v>
      </c>
      <c r="Y106">
        <v>0.3</v>
      </c>
      <c r="Z106">
        <v>0.3</v>
      </c>
      <c r="AA106">
        <v>0.3</v>
      </c>
    </row>
    <row r="107" spans="1:27" x14ac:dyDescent="0.2">
      <c r="A107" s="89">
        <f>VLOOKUP(C107,TabellenBDFS!$B$4:$C$2717,2,FALSE)</f>
        <v>16</v>
      </c>
      <c r="B107" t="str">
        <f t="shared" si="2"/>
        <v>166</v>
      </c>
      <c r="C107" t="s">
        <v>17</v>
      </c>
      <c r="D107">
        <v>6</v>
      </c>
      <c r="E107">
        <v>1.5</v>
      </c>
      <c r="F107">
        <v>1.4</v>
      </c>
      <c r="G107">
        <v>1.4</v>
      </c>
      <c r="H107">
        <v>1.4</v>
      </c>
      <c r="I107">
        <v>1.5</v>
      </c>
      <c r="J107">
        <v>1.5</v>
      </c>
      <c r="K107">
        <v>1.6</v>
      </c>
      <c r="L107">
        <v>1.6</v>
      </c>
      <c r="M107">
        <v>1.6</v>
      </c>
      <c r="N107">
        <v>1.6</v>
      </c>
      <c r="O107">
        <v>1.7</v>
      </c>
      <c r="P107">
        <v>1.7</v>
      </c>
      <c r="Q107">
        <v>1.8</v>
      </c>
      <c r="R107">
        <v>1.7</v>
      </c>
      <c r="S107">
        <v>1.8</v>
      </c>
      <c r="T107">
        <v>1.8</v>
      </c>
      <c r="U107">
        <v>1.9</v>
      </c>
      <c r="V107">
        <v>1.9</v>
      </c>
      <c r="W107">
        <v>1.9</v>
      </c>
      <c r="X107">
        <v>1.9</v>
      </c>
      <c r="Y107">
        <v>1.9</v>
      </c>
      <c r="Z107">
        <v>2</v>
      </c>
      <c r="AA107">
        <v>2</v>
      </c>
    </row>
    <row r="108" spans="1:27" x14ac:dyDescent="0.2">
      <c r="A108" s="89">
        <f>VLOOKUP(C108,TabellenBDFS!$B$4:$C$2717,2,FALSE)</f>
        <v>16</v>
      </c>
      <c r="B108" t="str">
        <f t="shared" si="2"/>
        <v>167</v>
      </c>
      <c r="C108" t="s">
        <v>17</v>
      </c>
      <c r="D108">
        <v>7</v>
      </c>
      <c r="E108">
        <v>1</v>
      </c>
      <c r="F108">
        <v>1</v>
      </c>
      <c r="G108">
        <v>1.1000000000000001</v>
      </c>
      <c r="H108">
        <v>1.3</v>
      </c>
      <c r="I108">
        <v>1.2</v>
      </c>
      <c r="J108">
        <v>1.2</v>
      </c>
      <c r="K108">
        <v>1.2</v>
      </c>
      <c r="L108">
        <v>1.2</v>
      </c>
      <c r="M108">
        <v>1.1000000000000001</v>
      </c>
      <c r="N108">
        <v>1.1000000000000001</v>
      </c>
      <c r="O108">
        <v>1.1000000000000001</v>
      </c>
      <c r="P108">
        <v>1</v>
      </c>
      <c r="Q108">
        <v>1</v>
      </c>
      <c r="R108">
        <v>1</v>
      </c>
      <c r="S108">
        <v>1</v>
      </c>
      <c r="T108">
        <v>1</v>
      </c>
      <c r="U108">
        <v>1</v>
      </c>
      <c r="V108">
        <v>0.9</v>
      </c>
      <c r="W108">
        <v>0.9</v>
      </c>
      <c r="X108">
        <v>0.9</v>
      </c>
      <c r="Y108">
        <v>0.9</v>
      </c>
      <c r="Z108">
        <v>0.9</v>
      </c>
      <c r="AA108">
        <v>0.9</v>
      </c>
    </row>
    <row r="109" spans="1:27" x14ac:dyDescent="0.2">
      <c r="A109" s="89">
        <f>VLOOKUP(C109,TabellenBDFS!$B$4:$C$2717,2,FALSE)</f>
        <v>17</v>
      </c>
      <c r="B109" t="str">
        <f t="shared" si="2"/>
        <v>171</v>
      </c>
      <c r="C109" t="s">
        <v>18</v>
      </c>
      <c r="D109">
        <v>1</v>
      </c>
      <c r="E109">
        <v>109.7</v>
      </c>
      <c r="F109">
        <v>107.8</v>
      </c>
      <c r="G109">
        <v>106.9</v>
      </c>
      <c r="H109">
        <v>106.1</v>
      </c>
      <c r="I109">
        <v>109.2</v>
      </c>
      <c r="J109">
        <v>106.7</v>
      </c>
      <c r="K109">
        <v>105.1</v>
      </c>
      <c r="L109">
        <v>105.6</v>
      </c>
      <c r="M109">
        <v>107.8</v>
      </c>
      <c r="N109">
        <v>105.1</v>
      </c>
      <c r="O109">
        <v>104.7</v>
      </c>
      <c r="P109">
        <v>103.8</v>
      </c>
      <c r="Q109">
        <v>105.8</v>
      </c>
      <c r="R109">
        <v>103.5</v>
      </c>
      <c r="S109">
        <v>101.9</v>
      </c>
      <c r="T109">
        <v>101.4</v>
      </c>
      <c r="U109">
        <v>102.4</v>
      </c>
      <c r="V109">
        <v>100.4</v>
      </c>
      <c r="W109">
        <v>99.4</v>
      </c>
      <c r="X109">
        <v>99.8</v>
      </c>
      <c r="Y109">
        <v>100.8</v>
      </c>
      <c r="Z109">
        <v>97.7</v>
      </c>
      <c r="AA109">
        <v>95.9</v>
      </c>
    </row>
    <row r="110" spans="1:27" x14ac:dyDescent="0.2">
      <c r="A110" s="89">
        <f>VLOOKUP(C110,TabellenBDFS!$B$4:$C$2717,2,FALSE)</f>
        <v>17</v>
      </c>
      <c r="B110" t="str">
        <f t="shared" si="2"/>
        <v>172</v>
      </c>
      <c r="C110" t="s">
        <v>18</v>
      </c>
      <c r="D110">
        <v>2</v>
      </c>
      <c r="E110">
        <v>64.400000000000006</v>
      </c>
      <c r="F110">
        <v>62.8</v>
      </c>
      <c r="G110">
        <v>61.5</v>
      </c>
      <c r="H110">
        <v>60.2</v>
      </c>
      <c r="I110">
        <v>59.3</v>
      </c>
      <c r="J110">
        <v>56.6</v>
      </c>
      <c r="K110">
        <v>55.1</v>
      </c>
      <c r="L110">
        <v>53.9</v>
      </c>
      <c r="M110">
        <v>52.5</v>
      </c>
      <c r="N110">
        <v>50.5</v>
      </c>
      <c r="O110">
        <v>49.2</v>
      </c>
      <c r="P110">
        <v>48.1</v>
      </c>
      <c r="Q110">
        <v>47</v>
      </c>
      <c r="R110">
        <v>45.2</v>
      </c>
      <c r="S110">
        <v>44</v>
      </c>
      <c r="T110">
        <v>42.9</v>
      </c>
      <c r="U110">
        <v>41.8</v>
      </c>
      <c r="V110">
        <v>38.5</v>
      </c>
      <c r="W110">
        <v>37.4</v>
      </c>
      <c r="X110">
        <v>36.299999999999997</v>
      </c>
      <c r="Y110">
        <v>34.9</v>
      </c>
      <c r="Z110">
        <v>33.1</v>
      </c>
      <c r="AA110">
        <v>31.5</v>
      </c>
    </row>
    <row r="111" spans="1:27" x14ac:dyDescent="0.2">
      <c r="A111" s="89">
        <f>VLOOKUP(C111,TabellenBDFS!$B$4:$C$2717,2,FALSE)</f>
        <v>17</v>
      </c>
      <c r="B111" t="str">
        <f t="shared" si="2"/>
        <v>173</v>
      </c>
      <c r="C111" t="s">
        <v>18</v>
      </c>
      <c r="D111">
        <v>3</v>
      </c>
      <c r="E111">
        <v>0.1</v>
      </c>
      <c r="F111">
        <v>0.2</v>
      </c>
      <c r="G111">
        <v>0.6</v>
      </c>
      <c r="H111">
        <v>1.7</v>
      </c>
      <c r="I111">
        <v>3.1</v>
      </c>
      <c r="J111">
        <v>3.8</v>
      </c>
      <c r="K111">
        <v>4.5</v>
      </c>
      <c r="L111">
        <v>5.9</v>
      </c>
      <c r="M111">
        <v>7</v>
      </c>
      <c r="N111">
        <v>7.4</v>
      </c>
      <c r="O111">
        <v>8.3000000000000007</v>
      </c>
      <c r="P111">
        <v>9</v>
      </c>
      <c r="Q111">
        <v>10.199999999999999</v>
      </c>
      <c r="R111">
        <v>10.8</v>
      </c>
      <c r="S111">
        <v>11.4</v>
      </c>
      <c r="T111">
        <v>12</v>
      </c>
      <c r="U111">
        <v>12.9</v>
      </c>
      <c r="V111">
        <v>15.2</v>
      </c>
      <c r="W111">
        <v>15.8</v>
      </c>
      <c r="X111">
        <v>17.100000000000001</v>
      </c>
      <c r="Y111">
        <v>17.100000000000001</v>
      </c>
      <c r="Z111">
        <v>17.3</v>
      </c>
      <c r="AA111">
        <v>17.7</v>
      </c>
    </row>
    <row r="112" spans="1:27" x14ac:dyDescent="0.2">
      <c r="A112" s="89">
        <f>VLOOKUP(C112,TabellenBDFS!$B$4:$C$2717,2,FALSE)</f>
        <v>17</v>
      </c>
      <c r="B112" t="str">
        <f t="shared" si="2"/>
        <v>174</v>
      </c>
      <c r="C112" t="s">
        <v>18</v>
      </c>
      <c r="D112">
        <v>4</v>
      </c>
      <c r="E112">
        <v>0</v>
      </c>
      <c r="F112">
        <v>0.1</v>
      </c>
      <c r="G112">
        <v>0.1</v>
      </c>
      <c r="H112">
        <v>0.2</v>
      </c>
      <c r="I112">
        <v>0.3</v>
      </c>
      <c r="J112">
        <v>0.5</v>
      </c>
      <c r="K112">
        <v>0.7</v>
      </c>
      <c r="L112">
        <v>1</v>
      </c>
      <c r="M112">
        <v>0.9</v>
      </c>
      <c r="N112">
        <v>0.8</v>
      </c>
      <c r="O112">
        <v>0.8</v>
      </c>
      <c r="P112">
        <v>0.8</v>
      </c>
      <c r="Q112">
        <v>0.6</v>
      </c>
      <c r="R112">
        <v>0.5</v>
      </c>
      <c r="S112">
        <v>0.4</v>
      </c>
      <c r="T112">
        <v>0.5</v>
      </c>
      <c r="U112">
        <v>0.5</v>
      </c>
      <c r="V112">
        <v>0.4</v>
      </c>
      <c r="W112">
        <v>0.5</v>
      </c>
      <c r="X112">
        <v>0.5</v>
      </c>
      <c r="Y112">
        <v>0.4</v>
      </c>
      <c r="Z112">
        <v>0.4</v>
      </c>
      <c r="AA112">
        <v>0.4</v>
      </c>
    </row>
    <row r="113" spans="1:27" x14ac:dyDescent="0.2">
      <c r="A113" s="89">
        <f>VLOOKUP(C113,TabellenBDFS!$B$4:$C$2717,2,FALSE)</f>
        <v>17</v>
      </c>
      <c r="B113" t="str">
        <f t="shared" si="2"/>
        <v>175</v>
      </c>
      <c r="C113" t="s">
        <v>18</v>
      </c>
      <c r="D113">
        <v>5</v>
      </c>
      <c r="E113">
        <v>13</v>
      </c>
      <c r="F113">
        <v>13.2</v>
      </c>
      <c r="G113">
        <v>13.4</v>
      </c>
      <c r="H113">
        <v>13.5</v>
      </c>
      <c r="I113">
        <v>13.6</v>
      </c>
      <c r="J113">
        <v>13.7</v>
      </c>
      <c r="K113">
        <v>13.4</v>
      </c>
      <c r="L113">
        <v>13.2</v>
      </c>
      <c r="M113">
        <v>13.4</v>
      </c>
      <c r="N113">
        <v>13.3</v>
      </c>
      <c r="O113">
        <v>13.3</v>
      </c>
      <c r="P113">
        <v>13.3</v>
      </c>
      <c r="Q113">
        <v>13.4</v>
      </c>
      <c r="R113">
        <v>13.6</v>
      </c>
      <c r="S113">
        <v>13.7</v>
      </c>
      <c r="T113">
        <v>13.9</v>
      </c>
      <c r="U113">
        <v>13.8</v>
      </c>
      <c r="V113">
        <v>13.9</v>
      </c>
      <c r="W113">
        <v>14</v>
      </c>
      <c r="X113">
        <v>14.1</v>
      </c>
      <c r="Y113">
        <v>14.1</v>
      </c>
      <c r="Z113">
        <v>14</v>
      </c>
      <c r="AA113">
        <v>14.1</v>
      </c>
    </row>
    <row r="114" spans="1:27" x14ac:dyDescent="0.2">
      <c r="A114" s="89">
        <f>VLOOKUP(C114,TabellenBDFS!$B$4:$C$2717,2,FALSE)</f>
        <v>17</v>
      </c>
      <c r="B114" t="str">
        <f t="shared" si="2"/>
        <v>176</v>
      </c>
      <c r="C114" t="s">
        <v>18</v>
      </c>
      <c r="D114">
        <v>6</v>
      </c>
      <c r="E114">
        <v>21.4</v>
      </c>
      <c r="F114">
        <v>20.9</v>
      </c>
      <c r="G114">
        <v>20.100000000000001</v>
      </c>
      <c r="H114">
        <v>19.8</v>
      </c>
      <c r="I114">
        <v>21.5</v>
      </c>
      <c r="J114">
        <v>20.9</v>
      </c>
      <c r="K114">
        <v>19.600000000000001</v>
      </c>
      <c r="L114">
        <v>19.5</v>
      </c>
      <c r="M114">
        <v>21.6</v>
      </c>
      <c r="N114">
        <v>20.8</v>
      </c>
      <c r="O114">
        <v>19.899999999999999</v>
      </c>
      <c r="P114">
        <v>18.600000000000001</v>
      </c>
      <c r="Q114">
        <v>20.7</v>
      </c>
      <c r="R114">
        <v>19.5</v>
      </c>
      <c r="S114">
        <v>18.3</v>
      </c>
      <c r="T114">
        <v>18</v>
      </c>
      <c r="U114">
        <v>18.899999999999999</v>
      </c>
      <c r="V114">
        <v>18.3</v>
      </c>
      <c r="W114">
        <v>17</v>
      </c>
      <c r="X114">
        <v>16.600000000000001</v>
      </c>
      <c r="Y114">
        <v>18.7</v>
      </c>
      <c r="Z114">
        <v>17.600000000000001</v>
      </c>
      <c r="AA114">
        <v>16.8</v>
      </c>
    </row>
    <row r="115" spans="1:27" x14ac:dyDescent="0.2">
      <c r="A115" s="89">
        <f>VLOOKUP(C115,TabellenBDFS!$B$4:$C$2717,2,FALSE)</f>
        <v>17</v>
      </c>
      <c r="B115" t="str">
        <f t="shared" si="2"/>
        <v>177</v>
      </c>
      <c r="C115" t="s">
        <v>18</v>
      </c>
      <c r="D115">
        <v>7</v>
      </c>
      <c r="E115">
        <v>10.8</v>
      </c>
      <c r="F115">
        <v>10.6</v>
      </c>
      <c r="G115">
        <v>11.2</v>
      </c>
      <c r="H115">
        <v>10.8</v>
      </c>
      <c r="I115">
        <v>11.4</v>
      </c>
      <c r="J115">
        <v>11.3</v>
      </c>
      <c r="K115">
        <v>11.8</v>
      </c>
      <c r="L115">
        <v>12.1</v>
      </c>
      <c r="M115">
        <v>12.4</v>
      </c>
      <c r="N115">
        <v>12.3</v>
      </c>
      <c r="O115">
        <v>13.2</v>
      </c>
      <c r="P115">
        <v>13.9</v>
      </c>
      <c r="Q115">
        <v>13.8</v>
      </c>
      <c r="R115">
        <v>14</v>
      </c>
      <c r="S115">
        <v>14.1</v>
      </c>
      <c r="T115">
        <v>14.1</v>
      </c>
      <c r="U115">
        <v>14.5</v>
      </c>
      <c r="V115">
        <v>14.1</v>
      </c>
      <c r="W115">
        <v>14.8</v>
      </c>
      <c r="X115">
        <v>15.2</v>
      </c>
      <c r="Y115">
        <v>15.5</v>
      </c>
      <c r="Z115">
        <v>15.3</v>
      </c>
      <c r="AA115">
        <v>15.4</v>
      </c>
    </row>
    <row r="116" spans="1:27" x14ac:dyDescent="0.2">
      <c r="A116" s="89">
        <f>VLOOKUP(C116,TabellenBDFS!$B$4:$C$2717,2,FALSE)</f>
        <v>18</v>
      </c>
      <c r="B116" t="str">
        <f t="shared" si="2"/>
        <v>181</v>
      </c>
      <c r="C116" t="s">
        <v>19</v>
      </c>
      <c r="D116">
        <v>1</v>
      </c>
      <c r="E116">
        <v>11.4</v>
      </c>
      <c r="F116">
        <v>11.4</v>
      </c>
      <c r="G116">
        <v>11.1</v>
      </c>
      <c r="H116">
        <v>11.2</v>
      </c>
      <c r="I116">
        <v>11.3</v>
      </c>
      <c r="J116">
        <v>11</v>
      </c>
      <c r="K116">
        <v>11</v>
      </c>
      <c r="L116">
        <v>11.4</v>
      </c>
      <c r="M116">
        <v>11.7</v>
      </c>
      <c r="N116">
        <v>11.5</v>
      </c>
      <c r="O116">
        <v>11.5</v>
      </c>
      <c r="P116">
        <v>11.4</v>
      </c>
      <c r="Q116">
        <v>11.7</v>
      </c>
      <c r="R116">
        <v>11.6</v>
      </c>
      <c r="S116">
        <v>11.9</v>
      </c>
      <c r="T116">
        <v>12</v>
      </c>
      <c r="U116">
        <v>12.3</v>
      </c>
      <c r="V116">
        <v>12.3</v>
      </c>
      <c r="W116">
        <v>12.1</v>
      </c>
      <c r="X116">
        <v>11.9</v>
      </c>
      <c r="Y116">
        <v>11.6</v>
      </c>
      <c r="Z116">
        <v>11.4</v>
      </c>
      <c r="AA116">
        <v>11.3</v>
      </c>
    </row>
    <row r="117" spans="1:27" x14ac:dyDescent="0.2">
      <c r="A117" s="89">
        <f>VLOOKUP(C117,TabellenBDFS!$B$4:$C$2717,2,FALSE)</f>
        <v>18</v>
      </c>
      <c r="B117" t="str">
        <f t="shared" si="2"/>
        <v>182</v>
      </c>
      <c r="C117" t="s">
        <v>19</v>
      </c>
      <c r="D117">
        <v>2</v>
      </c>
      <c r="E117">
        <v>3.7</v>
      </c>
      <c r="F117">
        <v>3.6</v>
      </c>
      <c r="G117">
        <v>3.6</v>
      </c>
      <c r="H117">
        <v>3.9</v>
      </c>
      <c r="I117">
        <v>3.8</v>
      </c>
      <c r="J117">
        <v>3.6</v>
      </c>
      <c r="K117">
        <v>3.6</v>
      </c>
      <c r="L117">
        <v>3.7</v>
      </c>
      <c r="M117">
        <v>3.6</v>
      </c>
      <c r="N117">
        <v>3.5</v>
      </c>
      <c r="O117">
        <v>3.5</v>
      </c>
      <c r="P117">
        <v>3.4</v>
      </c>
      <c r="Q117">
        <v>3.3</v>
      </c>
      <c r="R117">
        <v>3.2</v>
      </c>
      <c r="S117">
        <v>3.2</v>
      </c>
      <c r="T117">
        <v>3.1</v>
      </c>
      <c r="U117">
        <v>3.1</v>
      </c>
      <c r="V117">
        <v>2.6</v>
      </c>
      <c r="W117">
        <v>2.6</v>
      </c>
      <c r="X117">
        <v>2.5</v>
      </c>
      <c r="Y117">
        <v>2.4</v>
      </c>
      <c r="Z117">
        <v>2.2999999999999998</v>
      </c>
      <c r="AA117">
        <v>2.2000000000000002</v>
      </c>
    </row>
    <row r="118" spans="1:27" x14ac:dyDescent="0.2">
      <c r="A118" s="89">
        <f>VLOOKUP(C118,TabellenBDFS!$B$4:$C$2717,2,FALSE)</f>
        <v>18</v>
      </c>
      <c r="B118" t="str">
        <f t="shared" si="2"/>
        <v>183</v>
      </c>
      <c r="C118" t="s">
        <v>19</v>
      </c>
      <c r="D118">
        <v>3</v>
      </c>
      <c r="E118">
        <v>0</v>
      </c>
      <c r="F118">
        <v>0</v>
      </c>
      <c r="G118">
        <v>0.1</v>
      </c>
      <c r="H118">
        <v>0.2</v>
      </c>
      <c r="I118">
        <v>0.3</v>
      </c>
      <c r="J118">
        <v>0.3</v>
      </c>
      <c r="K118">
        <v>0.4</v>
      </c>
      <c r="L118">
        <v>0.5</v>
      </c>
      <c r="M118">
        <v>0.6</v>
      </c>
      <c r="N118">
        <v>0.7</v>
      </c>
      <c r="O118">
        <v>0.7</v>
      </c>
      <c r="P118">
        <v>0.8</v>
      </c>
      <c r="Q118">
        <v>1.1000000000000001</v>
      </c>
      <c r="R118">
        <v>1.1000000000000001</v>
      </c>
      <c r="S118">
        <v>1.4</v>
      </c>
      <c r="T118">
        <v>1.5</v>
      </c>
      <c r="U118">
        <v>1.6</v>
      </c>
      <c r="V118">
        <v>2</v>
      </c>
      <c r="W118">
        <v>2</v>
      </c>
      <c r="X118">
        <v>2.1</v>
      </c>
      <c r="Y118">
        <v>2.1</v>
      </c>
      <c r="Z118">
        <v>2.2000000000000002</v>
      </c>
      <c r="AA118">
        <v>2.2999999999999998</v>
      </c>
    </row>
    <row r="119" spans="1:27" x14ac:dyDescent="0.2">
      <c r="A119" s="89">
        <f>VLOOKUP(C119,TabellenBDFS!$B$4:$C$2717,2,FALSE)</f>
        <v>18</v>
      </c>
      <c r="B119" t="str">
        <f t="shared" si="2"/>
        <v>184</v>
      </c>
      <c r="C119" t="s">
        <v>19</v>
      </c>
      <c r="D119">
        <v>4</v>
      </c>
      <c r="E119">
        <v>0</v>
      </c>
      <c r="F119">
        <v>0</v>
      </c>
      <c r="G119">
        <v>0</v>
      </c>
      <c r="H119">
        <v>0</v>
      </c>
      <c r="I119">
        <v>0</v>
      </c>
      <c r="J119">
        <v>0</v>
      </c>
      <c r="K119">
        <v>0.2</v>
      </c>
      <c r="L119">
        <v>0.2</v>
      </c>
      <c r="M119">
        <v>0.3</v>
      </c>
      <c r="N119">
        <v>0.2</v>
      </c>
      <c r="O119">
        <v>0.3</v>
      </c>
      <c r="P119">
        <v>0.3</v>
      </c>
      <c r="Q119">
        <v>0.2</v>
      </c>
      <c r="R119">
        <v>0.1</v>
      </c>
      <c r="S119">
        <v>0.1</v>
      </c>
      <c r="T119">
        <v>0.1</v>
      </c>
      <c r="U119">
        <v>0.2</v>
      </c>
      <c r="V119">
        <v>0.2</v>
      </c>
      <c r="W119">
        <v>0.2</v>
      </c>
      <c r="X119">
        <v>0.2</v>
      </c>
      <c r="Y119">
        <v>0.2</v>
      </c>
      <c r="Z119">
        <v>0.2</v>
      </c>
      <c r="AA119">
        <v>0.2</v>
      </c>
    </row>
    <row r="120" spans="1:27" x14ac:dyDescent="0.2">
      <c r="A120" s="89">
        <f>VLOOKUP(C120,TabellenBDFS!$B$4:$C$2717,2,FALSE)</f>
        <v>18</v>
      </c>
      <c r="B120" t="str">
        <f t="shared" si="2"/>
        <v>185</v>
      </c>
      <c r="C120" t="s">
        <v>19</v>
      </c>
      <c r="D120">
        <v>5</v>
      </c>
      <c r="E120">
        <v>0.4</v>
      </c>
      <c r="F120">
        <v>0.4</v>
      </c>
      <c r="G120">
        <v>0.3</v>
      </c>
      <c r="H120">
        <v>0.4</v>
      </c>
      <c r="I120">
        <v>0.4</v>
      </c>
      <c r="J120">
        <v>0.4</v>
      </c>
      <c r="K120">
        <v>0.4</v>
      </c>
      <c r="L120">
        <v>0.4</v>
      </c>
      <c r="M120">
        <v>0.4</v>
      </c>
      <c r="N120">
        <v>0.4</v>
      </c>
      <c r="O120">
        <v>0.4</v>
      </c>
      <c r="P120">
        <v>0.3</v>
      </c>
      <c r="Q120">
        <v>0.3</v>
      </c>
      <c r="R120">
        <v>0.3</v>
      </c>
      <c r="S120">
        <v>0.3</v>
      </c>
      <c r="T120">
        <v>0.3</v>
      </c>
      <c r="U120">
        <v>0.3</v>
      </c>
      <c r="V120">
        <v>0.3</v>
      </c>
      <c r="W120">
        <v>0.3</v>
      </c>
      <c r="X120">
        <v>0.2</v>
      </c>
      <c r="Y120">
        <v>0.3</v>
      </c>
      <c r="Z120">
        <v>0.3</v>
      </c>
      <c r="AA120">
        <v>0.2</v>
      </c>
    </row>
    <row r="121" spans="1:27" x14ac:dyDescent="0.2">
      <c r="A121" s="89">
        <f>VLOOKUP(C121,TabellenBDFS!$B$4:$C$2717,2,FALSE)</f>
        <v>18</v>
      </c>
      <c r="B121" t="str">
        <f t="shared" si="2"/>
        <v>186</v>
      </c>
      <c r="C121" t="s">
        <v>19</v>
      </c>
      <c r="D121">
        <v>6</v>
      </c>
      <c r="E121">
        <v>6</v>
      </c>
      <c r="F121">
        <v>5.9</v>
      </c>
      <c r="G121">
        <v>5.7</v>
      </c>
      <c r="H121">
        <v>5.5</v>
      </c>
      <c r="I121">
        <v>5.5</v>
      </c>
      <c r="J121">
        <v>5.3</v>
      </c>
      <c r="K121">
        <v>5.2</v>
      </c>
      <c r="L121">
        <v>5.2</v>
      </c>
      <c r="M121">
        <v>5.6</v>
      </c>
      <c r="N121">
        <v>5.5</v>
      </c>
      <c r="O121">
        <v>5.4</v>
      </c>
      <c r="P121">
        <v>5.3</v>
      </c>
      <c r="Q121">
        <v>5.4</v>
      </c>
      <c r="R121">
        <v>5.5</v>
      </c>
      <c r="S121">
        <v>5.6</v>
      </c>
      <c r="T121">
        <v>5.8</v>
      </c>
      <c r="U121">
        <v>6</v>
      </c>
      <c r="V121">
        <v>6.1</v>
      </c>
      <c r="W121">
        <v>6</v>
      </c>
      <c r="X121">
        <v>5.7</v>
      </c>
      <c r="Y121">
        <v>5.6</v>
      </c>
      <c r="Z121">
        <v>5.4</v>
      </c>
      <c r="AA121">
        <v>5.3</v>
      </c>
    </row>
    <row r="122" spans="1:27" x14ac:dyDescent="0.2">
      <c r="A122" s="89">
        <f>VLOOKUP(C122,TabellenBDFS!$B$4:$C$2717,2,FALSE)</f>
        <v>18</v>
      </c>
      <c r="B122" t="str">
        <f t="shared" si="2"/>
        <v>187</v>
      </c>
      <c r="C122" t="s">
        <v>19</v>
      </c>
      <c r="D122">
        <v>7</v>
      </c>
      <c r="E122">
        <v>1.4</v>
      </c>
      <c r="F122">
        <v>1.4</v>
      </c>
      <c r="G122">
        <v>1.4</v>
      </c>
      <c r="H122">
        <v>1.3</v>
      </c>
      <c r="I122">
        <v>1.3</v>
      </c>
      <c r="J122">
        <v>1.3</v>
      </c>
      <c r="K122">
        <v>1.3</v>
      </c>
      <c r="L122">
        <v>1.4</v>
      </c>
      <c r="M122">
        <v>1.3</v>
      </c>
      <c r="N122">
        <v>1.3</v>
      </c>
      <c r="O122">
        <v>1.3</v>
      </c>
      <c r="P122">
        <v>1.3</v>
      </c>
      <c r="Q122">
        <v>1.3</v>
      </c>
      <c r="R122">
        <v>1.2</v>
      </c>
      <c r="S122">
        <v>1.2</v>
      </c>
      <c r="T122">
        <v>1.2</v>
      </c>
      <c r="U122">
        <v>1.2</v>
      </c>
      <c r="V122">
        <v>1.2</v>
      </c>
      <c r="W122">
        <v>1.1000000000000001</v>
      </c>
      <c r="X122">
        <v>1.2</v>
      </c>
      <c r="Y122">
        <v>1.1000000000000001</v>
      </c>
      <c r="Z122">
        <v>1.1000000000000001</v>
      </c>
      <c r="AA122">
        <v>1</v>
      </c>
    </row>
    <row r="123" spans="1:27" x14ac:dyDescent="0.2">
      <c r="A123" s="89">
        <f>VLOOKUP(C123,TabellenBDFS!$B$4:$C$2717,2,FALSE)</f>
        <v>19</v>
      </c>
      <c r="B123" t="str">
        <f t="shared" si="2"/>
        <v>191</v>
      </c>
      <c r="C123" t="s">
        <v>20</v>
      </c>
      <c r="D123">
        <v>1</v>
      </c>
      <c r="E123">
        <v>0.7</v>
      </c>
      <c r="F123">
        <v>0.7</v>
      </c>
      <c r="G123">
        <v>0.7</v>
      </c>
      <c r="H123">
        <v>0.7</v>
      </c>
      <c r="I123">
        <v>0.8</v>
      </c>
      <c r="J123">
        <v>0.7</v>
      </c>
      <c r="K123">
        <v>0.7</v>
      </c>
      <c r="L123">
        <v>0.7</v>
      </c>
      <c r="M123">
        <v>0.7</v>
      </c>
      <c r="N123">
        <v>0.7</v>
      </c>
      <c r="O123">
        <v>0.6</v>
      </c>
      <c r="P123">
        <v>0.7</v>
      </c>
      <c r="Q123">
        <v>0.8</v>
      </c>
      <c r="R123">
        <v>0.7</v>
      </c>
      <c r="S123">
        <v>0.6</v>
      </c>
      <c r="T123">
        <v>0.6</v>
      </c>
      <c r="U123">
        <v>0.6</v>
      </c>
      <c r="V123">
        <v>0.6</v>
      </c>
      <c r="W123">
        <v>0.5</v>
      </c>
      <c r="X123">
        <v>0.5</v>
      </c>
      <c r="Y123">
        <v>0.5</v>
      </c>
      <c r="Z123">
        <v>0.6</v>
      </c>
      <c r="AA123">
        <v>0.6</v>
      </c>
    </row>
    <row r="124" spans="1:27" x14ac:dyDescent="0.2">
      <c r="A124" s="89">
        <f>VLOOKUP(C124,TabellenBDFS!$B$4:$C$2717,2,FALSE)</f>
        <v>19</v>
      </c>
      <c r="B124" t="str">
        <f t="shared" si="2"/>
        <v>192</v>
      </c>
      <c r="C124" t="s">
        <v>20</v>
      </c>
      <c r="D124">
        <v>2</v>
      </c>
      <c r="E124">
        <v>0.1</v>
      </c>
      <c r="F124">
        <v>0.1</v>
      </c>
      <c r="G124">
        <v>0.1</v>
      </c>
      <c r="H124">
        <v>0.2</v>
      </c>
      <c r="I124">
        <v>0.2</v>
      </c>
      <c r="J124">
        <v>0.2</v>
      </c>
      <c r="K124">
        <v>0.1</v>
      </c>
      <c r="L124">
        <v>0.1</v>
      </c>
      <c r="M124">
        <v>0.1</v>
      </c>
      <c r="N124">
        <v>0.1</v>
      </c>
      <c r="O124">
        <v>0.1</v>
      </c>
      <c r="P124">
        <v>0.1</v>
      </c>
      <c r="Q124">
        <v>0.1</v>
      </c>
      <c r="R124">
        <v>0.1</v>
      </c>
      <c r="S124">
        <v>0.1</v>
      </c>
      <c r="T124">
        <v>0.1</v>
      </c>
      <c r="U124">
        <v>0.1</v>
      </c>
      <c r="V124">
        <v>0.1</v>
      </c>
      <c r="W124">
        <v>0.1</v>
      </c>
      <c r="X124">
        <v>0.1</v>
      </c>
      <c r="Y124">
        <v>0.1</v>
      </c>
      <c r="Z124">
        <v>0.1</v>
      </c>
      <c r="AA124">
        <v>0.1</v>
      </c>
    </row>
    <row r="125" spans="1:27" x14ac:dyDescent="0.2">
      <c r="A125" s="89">
        <f>VLOOKUP(C125,TabellenBDFS!$B$4:$C$2717,2,FALSE)</f>
        <v>19</v>
      </c>
      <c r="B125" t="str">
        <f t="shared" si="2"/>
        <v>193</v>
      </c>
      <c r="C125" t="s">
        <v>20</v>
      </c>
      <c r="D125">
        <v>3</v>
      </c>
      <c r="E125">
        <v>0</v>
      </c>
      <c r="F125">
        <v>0</v>
      </c>
      <c r="G125">
        <v>0</v>
      </c>
      <c r="H125">
        <v>0</v>
      </c>
      <c r="I125">
        <v>0</v>
      </c>
      <c r="J125">
        <v>0</v>
      </c>
      <c r="K125">
        <v>0</v>
      </c>
      <c r="L125">
        <v>0</v>
      </c>
      <c r="M125">
        <v>0</v>
      </c>
      <c r="N125">
        <v>0</v>
      </c>
      <c r="O125">
        <v>0</v>
      </c>
      <c r="P125">
        <v>0.1</v>
      </c>
      <c r="Q125">
        <v>0.1</v>
      </c>
      <c r="R125">
        <v>0.1</v>
      </c>
      <c r="S125">
        <v>0.1</v>
      </c>
      <c r="T125">
        <v>0.1</v>
      </c>
      <c r="U125">
        <v>0.1</v>
      </c>
      <c r="V125">
        <v>0.1</v>
      </c>
      <c r="W125">
        <v>0.1</v>
      </c>
      <c r="X125">
        <v>0.1</v>
      </c>
      <c r="Y125">
        <v>0.1</v>
      </c>
      <c r="Z125">
        <v>0.1</v>
      </c>
      <c r="AA125">
        <v>0.1</v>
      </c>
    </row>
    <row r="126" spans="1:27" x14ac:dyDescent="0.2">
      <c r="A126" s="89">
        <f>VLOOKUP(C126,TabellenBDFS!$B$4:$C$2717,2,FALSE)</f>
        <v>19</v>
      </c>
      <c r="B126" t="str">
        <f t="shared" si="2"/>
        <v>194</v>
      </c>
      <c r="C126" t="s">
        <v>20</v>
      </c>
      <c r="D126">
        <v>4</v>
      </c>
      <c r="E126">
        <v>0</v>
      </c>
      <c r="F126">
        <v>0</v>
      </c>
      <c r="G126">
        <v>0</v>
      </c>
      <c r="H126">
        <v>0</v>
      </c>
      <c r="I126">
        <v>0</v>
      </c>
      <c r="J126">
        <v>0</v>
      </c>
      <c r="K126">
        <v>0</v>
      </c>
      <c r="L126">
        <v>0</v>
      </c>
      <c r="M126">
        <v>0</v>
      </c>
      <c r="N126">
        <v>0</v>
      </c>
      <c r="O126">
        <v>0</v>
      </c>
      <c r="P126">
        <v>0</v>
      </c>
      <c r="Q126">
        <v>0</v>
      </c>
      <c r="R126">
        <v>0</v>
      </c>
      <c r="S126">
        <v>0</v>
      </c>
      <c r="T126">
        <v>0</v>
      </c>
      <c r="U126">
        <v>0</v>
      </c>
      <c r="V126">
        <v>0</v>
      </c>
      <c r="W126">
        <v>0</v>
      </c>
      <c r="X126">
        <v>0</v>
      </c>
      <c r="Y126">
        <v>0</v>
      </c>
      <c r="Z126">
        <v>0</v>
      </c>
      <c r="AA126">
        <v>0</v>
      </c>
    </row>
    <row r="127" spans="1:27" x14ac:dyDescent="0.2">
      <c r="A127" s="89">
        <f>VLOOKUP(C127,TabellenBDFS!$B$4:$C$2717,2,FALSE)</f>
        <v>19</v>
      </c>
      <c r="B127" t="str">
        <f t="shared" si="2"/>
        <v>195</v>
      </c>
      <c r="C127" t="s">
        <v>20</v>
      </c>
      <c r="D127">
        <v>5</v>
      </c>
      <c r="E127">
        <v>0</v>
      </c>
      <c r="F127">
        <v>0</v>
      </c>
      <c r="G127">
        <v>0</v>
      </c>
      <c r="H127">
        <v>0</v>
      </c>
      <c r="I127">
        <v>0</v>
      </c>
      <c r="J127">
        <v>0</v>
      </c>
      <c r="K127">
        <v>0</v>
      </c>
      <c r="L127">
        <v>0</v>
      </c>
      <c r="M127">
        <v>0</v>
      </c>
      <c r="N127">
        <v>0</v>
      </c>
      <c r="O127">
        <v>0</v>
      </c>
      <c r="P127">
        <v>0</v>
      </c>
      <c r="Q127">
        <v>0</v>
      </c>
      <c r="R127">
        <v>0</v>
      </c>
      <c r="S127">
        <v>0</v>
      </c>
      <c r="T127">
        <v>0</v>
      </c>
      <c r="U127">
        <v>0</v>
      </c>
      <c r="V127">
        <v>0</v>
      </c>
      <c r="W127">
        <v>0</v>
      </c>
      <c r="X127">
        <v>0</v>
      </c>
      <c r="Y127">
        <v>0</v>
      </c>
      <c r="Z127">
        <v>0</v>
      </c>
      <c r="AA127">
        <v>0</v>
      </c>
    </row>
    <row r="128" spans="1:27" x14ac:dyDescent="0.2">
      <c r="A128" s="89">
        <f>VLOOKUP(C128,TabellenBDFS!$B$4:$C$2717,2,FALSE)</f>
        <v>19</v>
      </c>
      <c r="B128" t="str">
        <f t="shared" si="2"/>
        <v>196</v>
      </c>
      <c r="C128" t="s">
        <v>20</v>
      </c>
      <c r="D128">
        <v>6</v>
      </c>
      <c r="E128">
        <v>0.2</v>
      </c>
      <c r="F128">
        <v>0.2</v>
      </c>
      <c r="G128">
        <v>0.2</v>
      </c>
      <c r="H128">
        <v>0.3</v>
      </c>
      <c r="I128">
        <v>0.3</v>
      </c>
      <c r="J128">
        <v>0.3</v>
      </c>
      <c r="K128">
        <v>0.3</v>
      </c>
      <c r="L128">
        <v>0.3</v>
      </c>
      <c r="M128">
        <v>0.3</v>
      </c>
      <c r="N128">
        <v>0.3</v>
      </c>
      <c r="O128">
        <v>0.3</v>
      </c>
      <c r="P128">
        <v>0.3</v>
      </c>
      <c r="Q128">
        <v>0.3</v>
      </c>
      <c r="R128">
        <v>0.3</v>
      </c>
      <c r="S128">
        <v>0.3</v>
      </c>
      <c r="T128">
        <v>0.3</v>
      </c>
      <c r="U128">
        <v>0.3</v>
      </c>
      <c r="V128">
        <v>0.2</v>
      </c>
      <c r="W128">
        <v>0.2</v>
      </c>
      <c r="X128">
        <v>0.2</v>
      </c>
      <c r="Y128">
        <v>0.2</v>
      </c>
      <c r="Z128">
        <v>0.2</v>
      </c>
      <c r="AA128">
        <v>0.2</v>
      </c>
    </row>
    <row r="129" spans="1:27" x14ac:dyDescent="0.2">
      <c r="A129" s="89">
        <f>VLOOKUP(C129,TabellenBDFS!$B$4:$C$2717,2,FALSE)</f>
        <v>19</v>
      </c>
      <c r="B129" t="str">
        <f t="shared" si="2"/>
        <v>197</v>
      </c>
      <c r="C129" t="s">
        <v>20</v>
      </c>
      <c r="D129">
        <v>7</v>
      </c>
      <c r="E129">
        <v>0.3</v>
      </c>
      <c r="F129">
        <v>0.3</v>
      </c>
      <c r="G129">
        <v>0.3</v>
      </c>
      <c r="H129">
        <v>0.3</v>
      </c>
      <c r="I129">
        <v>0.3</v>
      </c>
      <c r="J129">
        <v>0.3</v>
      </c>
      <c r="K129">
        <v>0.2</v>
      </c>
      <c r="L129">
        <v>0.3</v>
      </c>
      <c r="M129">
        <v>0.2</v>
      </c>
      <c r="N129">
        <v>0.2</v>
      </c>
      <c r="O129">
        <v>0.2</v>
      </c>
      <c r="P129">
        <v>0.2</v>
      </c>
      <c r="Q129">
        <v>0.2</v>
      </c>
      <c r="R129">
        <v>0.2</v>
      </c>
      <c r="S129">
        <v>0.1</v>
      </c>
      <c r="T129">
        <v>0.1</v>
      </c>
      <c r="U129">
        <v>0.2</v>
      </c>
      <c r="V129">
        <v>0.1</v>
      </c>
      <c r="W129">
        <v>0.1</v>
      </c>
      <c r="X129">
        <v>0.1</v>
      </c>
      <c r="Y129">
        <v>0.1</v>
      </c>
      <c r="Z129">
        <v>0.1</v>
      </c>
      <c r="AA129">
        <v>0.1</v>
      </c>
    </row>
    <row r="130" spans="1:27" x14ac:dyDescent="0.2">
      <c r="A130" s="89">
        <f>VLOOKUP(C130,TabellenBDFS!$B$4:$C$2717,2,FALSE)</f>
        <v>20</v>
      </c>
      <c r="B130" t="str">
        <f t="shared" si="2"/>
        <v>201</v>
      </c>
      <c r="C130" t="s">
        <v>21</v>
      </c>
      <c r="D130">
        <v>1</v>
      </c>
      <c r="E130">
        <v>20.7</v>
      </c>
      <c r="F130">
        <v>20.8</v>
      </c>
      <c r="G130">
        <v>20.7</v>
      </c>
      <c r="H130">
        <v>21.9</v>
      </c>
      <c r="I130">
        <v>22.1</v>
      </c>
      <c r="J130">
        <v>22.1</v>
      </c>
      <c r="K130">
        <v>21.9</v>
      </c>
      <c r="L130">
        <v>21.8</v>
      </c>
      <c r="M130">
        <v>21.9</v>
      </c>
      <c r="N130">
        <v>21.7</v>
      </c>
      <c r="O130">
        <v>21.3</v>
      </c>
      <c r="P130">
        <v>19.8</v>
      </c>
      <c r="Q130">
        <v>19.7</v>
      </c>
      <c r="R130">
        <v>19.8</v>
      </c>
      <c r="S130">
        <v>19.100000000000001</v>
      </c>
      <c r="T130">
        <v>18.899999999999999</v>
      </c>
      <c r="U130">
        <v>18.899999999999999</v>
      </c>
      <c r="V130">
        <v>19</v>
      </c>
      <c r="W130">
        <v>19</v>
      </c>
      <c r="X130">
        <v>18.399999999999999</v>
      </c>
      <c r="Y130">
        <v>18.3</v>
      </c>
      <c r="Z130">
        <v>17.8</v>
      </c>
      <c r="AA130">
        <v>17.7</v>
      </c>
    </row>
    <row r="131" spans="1:27" x14ac:dyDescent="0.2">
      <c r="A131" s="89">
        <f>VLOOKUP(C131,TabellenBDFS!$B$4:$C$2717,2,FALSE)</f>
        <v>20</v>
      </c>
      <c r="B131" t="str">
        <f t="shared" si="2"/>
        <v>202</v>
      </c>
      <c r="C131" t="s">
        <v>21</v>
      </c>
      <c r="D131">
        <v>2</v>
      </c>
      <c r="E131">
        <v>8.3000000000000007</v>
      </c>
      <c r="F131">
        <v>8.1</v>
      </c>
      <c r="G131">
        <v>8.1</v>
      </c>
      <c r="H131">
        <v>8.6</v>
      </c>
      <c r="I131">
        <v>8.4</v>
      </c>
      <c r="J131">
        <v>8.1999999999999993</v>
      </c>
      <c r="K131">
        <v>8</v>
      </c>
      <c r="L131">
        <v>7.9</v>
      </c>
      <c r="M131">
        <v>7.7</v>
      </c>
      <c r="N131">
        <v>7.5</v>
      </c>
      <c r="O131">
        <v>7.4</v>
      </c>
      <c r="P131">
        <v>6.3</v>
      </c>
      <c r="Q131">
        <v>6</v>
      </c>
      <c r="R131">
        <v>5.8</v>
      </c>
      <c r="S131">
        <v>5.6</v>
      </c>
      <c r="T131">
        <v>5.4</v>
      </c>
      <c r="U131">
        <v>5.2</v>
      </c>
      <c r="V131">
        <v>4.7</v>
      </c>
      <c r="W131">
        <v>4.3</v>
      </c>
      <c r="X131">
        <v>3.9</v>
      </c>
      <c r="Y131">
        <v>3.7</v>
      </c>
      <c r="Z131">
        <v>3.4</v>
      </c>
      <c r="AA131">
        <v>3.3</v>
      </c>
    </row>
    <row r="132" spans="1:27" x14ac:dyDescent="0.2">
      <c r="A132" s="89">
        <f>VLOOKUP(C132,TabellenBDFS!$B$4:$C$2717,2,FALSE)</f>
        <v>20</v>
      </c>
      <c r="B132" t="str">
        <f t="shared" ref="B132:B195" si="3">CONCATENATE(A132,D132)</f>
        <v>203</v>
      </c>
      <c r="C132" t="s">
        <v>21</v>
      </c>
      <c r="D132">
        <v>3</v>
      </c>
      <c r="E132">
        <v>0</v>
      </c>
      <c r="F132">
        <v>0.1</v>
      </c>
      <c r="G132">
        <v>0.1</v>
      </c>
      <c r="H132">
        <v>0.3</v>
      </c>
      <c r="I132">
        <v>0.5</v>
      </c>
      <c r="J132">
        <v>0.6</v>
      </c>
      <c r="K132">
        <v>0.8</v>
      </c>
      <c r="L132">
        <v>1</v>
      </c>
      <c r="M132">
        <v>1.2</v>
      </c>
      <c r="N132">
        <v>1.3</v>
      </c>
      <c r="O132">
        <v>1.4</v>
      </c>
      <c r="P132">
        <v>1.5</v>
      </c>
      <c r="Q132">
        <v>1.7</v>
      </c>
      <c r="R132">
        <v>1.9</v>
      </c>
      <c r="S132">
        <v>2</v>
      </c>
      <c r="T132">
        <v>2.2000000000000002</v>
      </c>
      <c r="U132">
        <v>2.4</v>
      </c>
      <c r="V132">
        <v>3</v>
      </c>
      <c r="W132">
        <v>3.2</v>
      </c>
      <c r="X132">
        <v>3.4</v>
      </c>
      <c r="Y132">
        <v>3.6</v>
      </c>
      <c r="Z132">
        <v>3.7</v>
      </c>
      <c r="AA132">
        <v>4</v>
      </c>
    </row>
    <row r="133" spans="1:27" x14ac:dyDescent="0.2">
      <c r="A133" s="89">
        <f>VLOOKUP(C133,TabellenBDFS!$B$4:$C$2717,2,FALSE)</f>
        <v>20</v>
      </c>
      <c r="B133" t="str">
        <f t="shared" si="3"/>
        <v>204</v>
      </c>
      <c r="C133" t="s">
        <v>21</v>
      </c>
      <c r="D133">
        <v>4</v>
      </c>
      <c r="E133">
        <v>0</v>
      </c>
      <c r="F133">
        <v>0</v>
      </c>
      <c r="G133">
        <v>0.1</v>
      </c>
      <c r="H133">
        <v>0.1</v>
      </c>
      <c r="I133">
        <v>0.2</v>
      </c>
      <c r="J133">
        <v>0.3</v>
      </c>
      <c r="K133">
        <v>0.5</v>
      </c>
      <c r="L133">
        <v>0.5</v>
      </c>
      <c r="M133">
        <v>0.6</v>
      </c>
      <c r="N133">
        <v>0.6</v>
      </c>
      <c r="O133">
        <v>0.6</v>
      </c>
      <c r="P133">
        <v>0.6</v>
      </c>
      <c r="Q133">
        <v>0.6</v>
      </c>
      <c r="R133">
        <v>0.6</v>
      </c>
      <c r="S133">
        <v>0.2</v>
      </c>
      <c r="T133">
        <v>0.3</v>
      </c>
      <c r="U133">
        <v>0.3</v>
      </c>
      <c r="V133">
        <v>0.3</v>
      </c>
      <c r="W133">
        <v>0.3</v>
      </c>
      <c r="X133">
        <v>0.3</v>
      </c>
      <c r="Y133">
        <v>0.4</v>
      </c>
      <c r="Z133">
        <v>0.4</v>
      </c>
      <c r="AA133">
        <v>0.4</v>
      </c>
    </row>
    <row r="134" spans="1:27" x14ac:dyDescent="0.2">
      <c r="A134" s="89">
        <f>VLOOKUP(C134,TabellenBDFS!$B$4:$C$2717,2,FALSE)</f>
        <v>20</v>
      </c>
      <c r="B134" t="str">
        <f t="shared" si="3"/>
        <v>205</v>
      </c>
      <c r="C134" t="s">
        <v>21</v>
      </c>
      <c r="D134">
        <v>5</v>
      </c>
      <c r="E134">
        <v>1.2</v>
      </c>
      <c r="F134">
        <v>1.1000000000000001</v>
      </c>
      <c r="G134">
        <v>1.1000000000000001</v>
      </c>
      <c r="H134">
        <v>1.1000000000000001</v>
      </c>
      <c r="I134">
        <v>1.1000000000000001</v>
      </c>
      <c r="J134">
        <v>1.1000000000000001</v>
      </c>
      <c r="K134">
        <v>1</v>
      </c>
      <c r="L134">
        <v>1</v>
      </c>
      <c r="M134">
        <v>1</v>
      </c>
      <c r="N134">
        <v>1</v>
      </c>
      <c r="O134">
        <v>1</v>
      </c>
      <c r="P134">
        <v>0.9</v>
      </c>
      <c r="Q134">
        <v>0.9</v>
      </c>
      <c r="R134">
        <v>0.9</v>
      </c>
      <c r="S134">
        <v>0.9</v>
      </c>
      <c r="T134">
        <v>0.7</v>
      </c>
      <c r="U134">
        <v>0.7</v>
      </c>
      <c r="V134">
        <v>0.7</v>
      </c>
      <c r="W134">
        <v>0.7</v>
      </c>
      <c r="X134">
        <v>0.7</v>
      </c>
      <c r="Y134">
        <v>0.7</v>
      </c>
      <c r="Z134">
        <v>0.7</v>
      </c>
      <c r="AA134">
        <v>0.7</v>
      </c>
    </row>
    <row r="135" spans="1:27" x14ac:dyDescent="0.2">
      <c r="A135" s="89">
        <f>VLOOKUP(C135,TabellenBDFS!$B$4:$C$2717,2,FALSE)</f>
        <v>20</v>
      </c>
      <c r="B135" t="str">
        <f t="shared" si="3"/>
        <v>206</v>
      </c>
      <c r="C135" t="s">
        <v>21</v>
      </c>
      <c r="D135">
        <v>6</v>
      </c>
      <c r="E135">
        <v>8</v>
      </c>
      <c r="F135">
        <v>8</v>
      </c>
      <c r="G135">
        <v>7.8</v>
      </c>
      <c r="H135">
        <v>7.8</v>
      </c>
      <c r="I135">
        <v>8</v>
      </c>
      <c r="J135">
        <v>7.9</v>
      </c>
      <c r="K135">
        <v>7.6</v>
      </c>
      <c r="L135">
        <v>7.4</v>
      </c>
      <c r="M135">
        <v>7.5</v>
      </c>
      <c r="N135">
        <v>7.5</v>
      </c>
      <c r="O135">
        <v>7.1</v>
      </c>
      <c r="P135">
        <v>6.8</v>
      </c>
      <c r="Q135">
        <v>6.9</v>
      </c>
      <c r="R135">
        <v>6.9</v>
      </c>
      <c r="S135">
        <v>6.8</v>
      </c>
      <c r="T135">
        <v>6.7</v>
      </c>
      <c r="U135">
        <v>6.8</v>
      </c>
      <c r="V135">
        <v>6.8</v>
      </c>
      <c r="W135">
        <v>6.9</v>
      </c>
      <c r="X135">
        <v>6.7</v>
      </c>
      <c r="Y135">
        <v>6.6</v>
      </c>
      <c r="Z135">
        <v>6.5</v>
      </c>
      <c r="AA135">
        <v>6.1</v>
      </c>
    </row>
    <row r="136" spans="1:27" x14ac:dyDescent="0.2">
      <c r="A136" s="89">
        <f>VLOOKUP(C136,TabellenBDFS!$B$4:$C$2717,2,FALSE)</f>
        <v>20</v>
      </c>
      <c r="B136" t="str">
        <f t="shared" si="3"/>
        <v>207</v>
      </c>
      <c r="C136" t="s">
        <v>21</v>
      </c>
      <c r="D136">
        <v>7</v>
      </c>
      <c r="E136">
        <v>3.2</v>
      </c>
      <c r="F136">
        <v>3.5</v>
      </c>
      <c r="G136">
        <v>3.5</v>
      </c>
      <c r="H136">
        <v>4</v>
      </c>
      <c r="I136">
        <v>3.9</v>
      </c>
      <c r="J136">
        <v>4</v>
      </c>
      <c r="K136">
        <v>4</v>
      </c>
      <c r="L136">
        <v>4</v>
      </c>
      <c r="M136">
        <v>4</v>
      </c>
      <c r="N136">
        <v>3.9</v>
      </c>
      <c r="O136">
        <v>3.8</v>
      </c>
      <c r="P136">
        <v>3.7</v>
      </c>
      <c r="Q136">
        <v>3.7</v>
      </c>
      <c r="R136">
        <v>3.6</v>
      </c>
      <c r="S136">
        <v>3.6</v>
      </c>
      <c r="T136">
        <v>3.7</v>
      </c>
      <c r="U136">
        <v>3.5</v>
      </c>
      <c r="V136">
        <v>3.5</v>
      </c>
      <c r="W136">
        <v>3.6</v>
      </c>
      <c r="X136">
        <v>3.2</v>
      </c>
      <c r="Y136">
        <v>3.3</v>
      </c>
      <c r="Z136">
        <v>3.2</v>
      </c>
      <c r="AA136">
        <v>3.2</v>
      </c>
    </row>
    <row r="137" spans="1:27" x14ac:dyDescent="0.2">
      <c r="A137" s="89">
        <f>VLOOKUP(C137,TabellenBDFS!$B$4:$C$2717,2,FALSE)</f>
        <v>21</v>
      </c>
      <c r="B137" t="str">
        <f t="shared" si="3"/>
        <v>211</v>
      </c>
      <c r="C137" t="s">
        <v>22</v>
      </c>
      <c r="D137">
        <v>1</v>
      </c>
      <c r="E137">
        <v>6.2</v>
      </c>
      <c r="F137">
        <v>6.4</v>
      </c>
      <c r="G137">
        <v>6.3</v>
      </c>
      <c r="H137">
        <v>6.4</v>
      </c>
      <c r="I137">
        <v>6.5</v>
      </c>
      <c r="J137">
        <v>6.7</v>
      </c>
      <c r="K137">
        <v>6.8</v>
      </c>
      <c r="L137">
        <v>7.1</v>
      </c>
      <c r="M137">
        <v>6.9</v>
      </c>
      <c r="N137">
        <v>6.8</v>
      </c>
      <c r="O137">
        <v>6.9</v>
      </c>
      <c r="P137">
        <v>7.3</v>
      </c>
      <c r="Q137">
        <v>7.5</v>
      </c>
      <c r="R137">
        <v>7.2</v>
      </c>
      <c r="S137">
        <v>7.3</v>
      </c>
      <c r="T137">
        <v>7.2</v>
      </c>
      <c r="U137">
        <v>7.1</v>
      </c>
      <c r="V137">
        <v>7</v>
      </c>
      <c r="W137">
        <v>6.8</v>
      </c>
      <c r="X137">
        <v>6.8</v>
      </c>
      <c r="Y137">
        <v>6.9</v>
      </c>
      <c r="Z137">
        <v>6.7</v>
      </c>
      <c r="AA137">
        <v>6.6</v>
      </c>
    </row>
    <row r="138" spans="1:27" x14ac:dyDescent="0.2">
      <c r="A138" s="89">
        <f>VLOOKUP(C138,TabellenBDFS!$B$4:$C$2717,2,FALSE)</f>
        <v>21</v>
      </c>
      <c r="B138" t="str">
        <f t="shared" si="3"/>
        <v>212</v>
      </c>
      <c r="C138" t="s">
        <v>22</v>
      </c>
      <c r="D138">
        <v>2</v>
      </c>
      <c r="E138">
        <v>2.5</v>
      </c>
      <c r="F138">
        <v>2.6</v>
      </c>
      <c r="G138">
        <v>2.5</v>
      </c>
      <c r="H138">
        <v>2.5</v>
      </c>
      <c r="I138">
        <v>2.5</v>
      </c>
      <c r="J138">
        <v>2.4</v>
      </c>
      <c r="K138">
        <v>2.4</v>
      </c>
      <c r="L138">
        <v>2.4</v>
      </c>
      <c r="M138">
        <v>2.4</v>
      </c>
      <c r="N138">
        <v>2.2000000000000002</v>
      </c>
      <c r="O138">
        <v>2.2999999999999998</v>
      </c>
      <c r="P138">
        <v>2.2999999999999998</v>
      </c>
      <c r="Q138">
        <v>2.2000000000000002</v>
      </c>
      <c r="R138">
        <v>2.2000000000000002</v>
      </c>
      <c r="S138">
        <v>2.2000000000000002</v>
      </c>
      <c r="T138">
        <v>2.1</v>
      </c>
      <c r="U138">
        <v>2.1</v>
      </c>
      <c r="V138">
        <v>1.6</v>
      </c>
      <c r="W138">
        <v>1.6</v>
      </c>
      <c r="X138">
        <v>1.6</v>
      </c>
      <c r="Y138">
        <v>1.5</v>
      </c>
      <c r="Z138">
        <v>1.5</v>
      </c>
      <c r="AA138">
        <v>1.4</v>
      </c>
    </row>
    <row r="139" spans="1:27" x14ac:dyDescent="0.2">
      <c r="A139" s="89">
        <f>VLOOKUP(C139,TabellenBDFS!$B$4:$C$2717,2,FALSE)</f>
        <v>21</v>
      </c>
      <c r="B139" t="str">
        <f t="shared" si="3"/>
        <v>213</v>
      </c>
      <c r="C139" t="s">
        <v>22</v>
      </c>
      <c r="D139">
        <v>3</v>
      </c>
      <c r="E139">
        <v>0</v>
      </c>
      <c r="F139">
        <v>0.1</v>
      </c>
      <c r="G139">
        <v>0.1</v>
      </c>
      <c r="H139">
        <v>0.2</v>
      </c>
      <c r="I139">
        <v>0.3</v>
      </c>
      <c r="J139">
        <v>0.4</v>
      </c>
      <c r="K139">
        <v>0.6</v>
      </c>
      <c r="L139">
        <v>0.9</v>
      </c>
      <c r="M139">
        <v>0.9</v>
      </c>
      <c r="N139">
        <v>0.9</v>
      </c>
      <c r="O139">
        <v>1</v>
      </c>
      <c r="P139">
        <v>1.4</v>
      </c>
      <c r="Q139">
        <v>1.8</v>
      </c>
      <c r="R139">
        <v>1.8</v>
      </c>
      <c r="S139">
        <v>1.9</v>
      </c>
      <c r="T139">
        <v>2.1</v>
      </c>
      <c r="U139">
        <v>2.1</v>
      </c>
      <c r="V139">
        <v>2.6</v>
      </c>
      <c r="W139">
        <v>2.6</v>
      </c>
      <c r="X139">
        <v>2.6</v>
      </c>
      <c r="Y139">
        <v>2.5</v>
      </c>
      <c r="Z139">
        <v>2.5</v>
      </c>
      <c r="AA139">
        <v>2.6</v>
      </c>
    </row>
    <row r="140" spans="1:27" x14ac:dyDescent="0.2">
      <c r="A140" s="89">
        <f>VLOOKUP(C140,TabellenBDFS!$B$4:$C$2717,2,FALSE)</f>
        <v>21</v>
      </c>
      <c r="B140" t="str">
        <f t="shared" si="3"/>
        <v>214</v>
      </c>
      <c r="C140" t="s">
        <v>22</v>
      </c>
      <c r="D140">
        <v>4</v>
      </c>
      <c r="E140">
        <v>0</v>
      </c>
      <c r="F140">
        <v>0</v>
      </c>
      <c r="G140">
        <v>0</v>
      </c>
      <c r="H140">
        <v>0.1</v>
      </c>
      <c r="I140">
        <v>0.1</v>
      </c>
      <c r="J140">
        <v>0.1</v>
      </c>
      <c r="K140">
        <v>0.1</v>
      </c>
      <c r="L140">
        <v>0.1</v>
      </c>
      <c r="M140">
        <v>0.1</v>
      </c>
      <c r="N140">
        <v>0.1</v>
      </c>
      <c r="O140">
        <v>0.1</v>
      </c>
      <c r="P140">
        <v>0.2</v>
      </c>
      <c r="Q140">
        <v>0.2</v>
      </c>
      <c r="R140">
        <v>0.2</v>
      </c>
      <c r="S140">
        <v>0.2</v>
      </c>
      <c r="T140">
        <v>0.2</v>
      </c>
      <c r="U140">
        <v>0.2</v>
      </c>
      <c r="V140">
        <v>0.1</v>
      </c>
      <c r="W140">
        <v>0.1</v>
      </c>
      <c r="X140">
        <v>0.1</v>
      </c>
      <c r="Y140">
        <v>0.1</v>
      </c>
      <c r="Z140">
        <v>0.1</v>
      </c>
      <c r="AA140">
        <v>0.1</v>
      </c>
    </row>
    <row r="141" spans="1:27" x14ac:dyDescent="0.2">
      <c r="A141" s="89">
        <f>VLOOKUP(C141,TabellenBDFS!$B$4:$C$2717,2,FALSE)</f>
        <v>21</v>
      </c>
      <c r="B141" t="str">
        <f t="shared" si="3"/>
        <v>215</v>
      </c>
      <c r="C141" t="s">
        <v>22</v>
      </c>
      <c r="D141">
        <v>5</v>
      </c>
      <c r="E141">
        <v>0</v>
      </c>
      <c r="F141">
        <v>0</v>
      </c>
      <c r="G141">
        <v>0</v>
      </c>
      <c r="H141">
        <v>0</v>
      </c>
      <c r="I141">
        <v>0</v>
      </c>
      <c r="J141">
        <v>0</v>
      </c>
      <c r="K141">
        <v>0</v>
      </c>
      <c r="L141">
        <v>0</v>
      </c>
      <c r="M141">
        <v>0</v>
      </c>
      <c r="N141">
        <v>0</v>
      </c>
      <c r="O141">
        <v>0</v>
      </c>
      <c r="P141">
        <v>0</v>
      </c>
      <c r="Q141">
        <v>0</v>
      </c>
      <c r="R141">
        <v>0</v>
      </c>
      <c r="S141">
        <v>0</v>
      </c>
      <c r="T141">
        <v>0</v>
      </c>
      <c r="U141">
        <v>0</v>
      </c>
      <c r="V141">
        <v>0</v>
      </c>
      <c r="W141">
        <v>0</v>
      </c>
      <c r="X141">
        <v>0</v>
      </c>
      <c r="Y141">
        <v>0</v>
      </c>
      <c r="Z141">
        <v>0</v>
      </c>
      <c r="AA141">
        <v>0</v>
      </c>
    </row>
    <row r="142" spans="1:27" x14ac:dyDescent="0.2">
      <c r="A142" s="89">
        <f>VLOOKUP(C142,TabellenBDFS!$B$4:$C$2717,2,FALSE)</f>
        <v>21</v>
      </c>
      <c r="B142" t="str">
        <f t="shared" si="3"/>
        <v>216</v>
      </c>
      <c r="C142" t="s">
        <v>22</v>
      </c>
      <c r="D142">
        <v>6</v>
      </c>
      <c r="E142">
        <v>3.2</v>
      </c>
      <c r="F142">
        <v>3.2</v>
      </c>
      <c r="G142">
        <v>3.2</v>
      </c>
      <c r="H142">
        <v>3.2</v>
      </c>
      <c r="I142">
        <v>3.2</v>
      </c>
      <c r="J142">
        <v>3.3</v>
      </c>
      <c r="K142">
        <v>3.2</v>
      </c>
      <c r="L142">
        <v>3.3</v>
      </c>
      <c r="M142">
        <v>3.2</v>
      </c>
      <c r="N142">
        <v>3.2</v>
      </c>
      <c r="O142">
        <v>3.2</v>
      </c>
      <c r="P142">
        <v>3.2</v>
      </c>
      <c r="Q142">
        <v>2.9</v>
      </c>
      <c r="R142">
        <v>2.8</v>
      </c>
      <c r="S142">
        <v>2.8</v>
      </c>
      <c r="T142">
        <v>2.5</v>
      </c>
      <c r="U142">
        <v>2.4</v>
      </c>
      <c r="V142">
        <v>2.4</v>
      </c>
      <c r="W142">
        <v>2.2999999999999998</v>
      </c>
      <c r="X142">
        <v>2.2999999999999998</v>
      </c>
      <c r="Y142">
        <v>2.2999999999999998</v>
      </c>
      <c r="Z142">
        <v>2.2999999999999998</v>
      </c>
      <c r="AA142">
        <v>2.1</v>
      </c>
    </row>
    <row r="143" spans="1:27" x14ac:dyDescent="0.2">
      <c r="A143" s="89">
        <f>VLOOKUP(C143,TabellenBDFS!$B$4:$C$2717,2,FALSE)</f>
        <v>21</v>
      </c>
      <c r="B143" t="str">
        <f t="shared" si="3"/>
        <v>217</v>
      </c>
      <c r="C143" t="s">
        <v>22</v>
      </c>
      <c r="D143">
        <v>7</v>
      </c>
      <c r="E143">
        <v>0.5</v>
      </c>
      <c r="F143">
        <v>0.5</v>
      </c>
      <c r="G143">
        <v>0.5</v>
      </c>
      <c r="H143">
        <v>0.4</v>
      </c>
      <c r="I143">
        <v>0.5</v>
      </c>
      <c r="J143">
        <v>0.4</v>
      </c>
      <c r="K143">
        <v>0.4</v>
      </c>
      <c r="L143">
        <v>0.4</v>
      </c>
      <c r="M143">
        <v>0.4</v>
      </c>
      <c r="N143">
        <v>0.4</v>
      </c>
      <c r="O143">
        <v>0.3</v>
      </c>
      <c r="P143">
        <v>0.3</v>
      </c>
      <c r="Q143">
        <v>0.3</v>
      </c>
      <c r="R143">
        <v>0.3</v>
      </c>
      <c r="S143">
        <v>0.3</v>
      </c>
      <c r="T143">
        <v>0.3</v>
      </c>
      <c r="U143">
        <v>0.3</v>
      </c>
      <c r="V143">
        <v>0.3</v>
      </c>
      <c r="W143">
        <v>0.3</v>
      </c>
      <c r="X143">
        <v>0.3</v>
      </c>
      <c r="Y143">
        <v>0.3</v>
      </c>
      <c r="Z143">
        <v>0.3</v>
      </c>
      <c r="AA143">
        <v>0.2</v>
      </c>
    </row>
    <row r="144" spans="1:27" x14ac:dyDescent="0.2">
      <c r="A144" s="89">
        <f>VLOOKUP(C144,TabellenBDFS!$B$4:$C$2717,2,FALSE)</f>
        <v>22</v>
      </c>
      <c r="B144" t="str">
        <f t="shared" si="3"/>
        <v>221</v>
      </c>
      <c r="C144" t="s">
        <v>23</v>
      </c>
      <c r="D144">
        <v>1</v>
      </c>
      <c r="E144">
        <v>0.5</v>
      </c>
      <c r="F144">
        <v>0.5</v>
      </c>
      <c r="G144">
        <v>0.5</v>
      </c>
      <c r="H144">
        <v>0.5</v>
      </c>
      <c r="I144">
        <v>0.5</v>
      </c>
      <c r="J144">
        <v>0.5</v>
      </c>
      <c r="K144">
        <v>0.5</v>
      </c>
      <c r="L144">
        <v>0.8</v>
      </c>
      <c r="M144">
        <v>0.7</v>
      </c>
      <c r="N144">
        <v>0.7</v>
      </c>
      <c r="O144">
        <v>0.7</v>
      </c>
      <c r="P144">
        <v>0.7</v>
      </c>
      <c r="Q144">
        <v>0.7</v>
      </c>
      <c r="R144">
        <v>0.7</v>
      </c>
      <c r="S144">
        <v>0.6</v>
      </c>
      <c r="T144">
        <v>0.7</v>
      </c>
      <c r="U144">
        <v>0.7</v>
      </c>
      <c r="V144">
        <v>0.6</v>
      </c>
      <c r="W144">
        <v>0.6</v>
      </c>
      <c r="X144">
        <v>0.6</v>
      </c>
      <c r="Y144">
        <v>0.6</v>
      </c>
      <c r="Z144">
        <v>0.6</v>
      </c>
      <c r="AA144">
        <v>0.5</v>
      </c>
    </row>
    <row r="145" spans="1:27" x14ac:dyDescent="0.2">
      <c r="A145" s="89">
        <f>VLOOKUP(C145,TabellenBDFS!$B$4:$C$2717,2,FALSE)</f>
        <v>22</v>
      </c>
      <c r="B145" t="str">
        <f t="shared" si="3"/>
        <v>222</v>
      </c>
      <c r="C145" t="s">
        <v>23</v>
      </c>
      <c r="D145">
        <v>2</v>
      </c>
      <c r="E145">
        <v>0</v>
      </c>
      <c r="F145">
        <v>0</v>
      </c>
      <c r="G145">
        <v>0.1</v>
      </c>
      <c r="H145">
        <v>0.1</v>
      </c>
      <c r="I145">
        <v>0.1</v>
      </c>
      <c r="J145">
        <v>0.1</v>
      </c>
      <c r="K145">
        <v>0.1</v>
      </c>
      <c r="L145">
        <v>0.1</v>
      </c>
      <c r="M145">
        <v>0.1</v>
      </c>
      <c r="N145">
        <v>0.1</v>
      </c>
      <c r="O145">
        <v>0.1</v>
      </c>
      <c r="P145">
        <v>0.1</v>
      </c>
      <c r="Q145">
        <v>0.1</v>
      </c>
      <c r="R145">
        <v>0.1</v>
      </c>
      <c r="S145">
        <v>0.1</v>
      </c>
      <c r="T145">
        <v>0.1</v>
      </c>
      <c r="U145">
        <v>0.1</v>
      </c>
      <c r="V145">
        <v>0.1</v>
      </c>
      <c r="W145">
        <v>0.1</v>
      </c>
      <c r="X145">
        <v>0.1</v>
      </c>
      <c r="Y145">
        <v>0.1</v>
      </c>
      <c r="Z145">
        <v>0.1</v>
      </c>
      <c r="AA145">
        <v>0.1</v>
      </c>
    </row>
    <row r="146" spans="1:27" x14ac:dyDescent="0.2">
      <c r="A146" s="89">
        <f>VLOOKUP(C146,TabellenBDFS!$B$4:$C$2717,2,FALSE)</f>
        <v>22</v>
      </c>
      <c r="B146" t="str">
        <f t="shared" si="3"/>
        <v>223</v>
      </c>
      <c r="C146" t="s">
        <v>23</v>
      </c>
      <c r="D146">
        <v>3</v>
      </c>
      <c r="E146">
        <v>0.1</v>
      </c>
      <c r="F146">
        <v>0.1</v>
      </c>
      <c r="G146">
        <v>0</v>
      </c>
      <c r="H146">
        <v>0</v>
      </c>
      <c r="I146">
        <v>0</v>
      </c>
      <c r="J146">
        <v>0</v>
      </c>
      <c r="K146">
        <v>0</v>
      </c>
      <c r="L146">
        <v>0</v>
      </c>
      <c r="M146">
        <v>0</v>
      </c>
      <c r="N146">
        <v>0</v>
      </c>
      <c r="O146">
        <v>0</v>
      </c>
      <c r="P146">
        <v>0</v>
      </c>
      <c r="Q146">
        <v>0</v>
      </c>
      <c r="R146">
        <v>0</v>
      </c>
      <c r="S146">
        <v>0</v>
      </c>
      <c r="T146">
        <v>0</v>
      </c>
      <c r="U146">
        <v>0</v>
      </c>
      <c r="V146">
        <v>0</v>
      </c>
      <c r="W146">
        <v>0</v>
      </c>
      <c r="X146">
        <v>0</v>
      </c>
      <c r="Y146">
        <v>0</v>
      </c>
      <c r="Z146">
        <v>0</v>
      </c>
      <c r="AA146">
        <v>0</v>
      </c>
    </row>
    <row r="147" spans="1:27" x14ac:dyDescent="0.2">
      <c r="A147" s="89">
        <f>VLOOKUP(C147,TabellenBDFS!$B$4:$C$2717,2,FALSE)</f>
        <v>22</v>
      </c>
      <c r="B147" t="str">
        <f t="shared" si="3"/>
        <v>224</v>
      </c>
      <c r="C147" t="s">
        <v>23</v>
      </c>
      <c r="D147">
        <v>4</v>
      </c>
      <c r="E147">
        <v>0</v>
      </c>
      <c r="F147">
        <v>0</v>
      </c>
      <c r="G147">
        <v>0</v>
      </c>
      <c r="H147">
        <v>0</v>
      </c>
      <c r="I147">
        <v>0</v>
      </c>
      <c r="J147">
        <v>0</v>
      </c>
      <c r="K147">
        <v>0</v>
      </c>
      <c r="L147">
        <v>0</v>
      </c>
      <c r="M147">
        <v>0</v>
      </c>
      <c r="N147">
        <v>0</v>
      </c>
      <c r="O147">
        <v>0</v>
      </c>
      <c r="P147">
        <v>0</v>
      </c>
      <c r="Q147">
        <v>0</v>
      </c>
      <c r="R147">
        <v>0</v>
      </c>
      <c r="S147">
        <v>0</v>
      </c>
      <c r="T147">
        <v>0</v>
      </c>
      <c r="U147">
        <v>0</v>
      </c>
      <c r="V147">
        <v>0</v>
      </c>
      <c r="W147">
        <v>0</v>
      </c>
      <c r="X147">
        <v>0</v>
      </c>
      <c r="Y147">
        <v>0</v>
      </c>
      <c r="Z147">
        <v>0</v>
      </c>
      <c r="AA147">
        <v>0</v>
      </c>
    </row>
    <row r="148" spans="1:27" x14ac:dyDescent="0.2">
      <c r="A148" s="89">
        <f>VLOOKUP(C148,TabellenBDFS!$B$4:$C$2717,2,FALSE)</f>
        <v>22</v>
      </c>
      <c r="B148" t="str">
        <f t="shared" si="3"/>
        <v>225</v>
      </c>
      <c r="C148" t="s">
        <v>23</v>
      </c>
      <c r="D148">
        <v>5</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row>
    <row r="149" spans="1:27" x14ac:dyDescent="0.2">
      <c r="A149" s="89">
        <f>VLOOKUP(C149,TabellenBDFS!$B$4:$C$2717,2,FALSE)</f>
        <v>22</v>
      </c>
      <c r="B149" t="str">
        <f t="shared" si="3"/>
        <v>226</v>
      </c>
      <c r="C149" t="s">
        <v>23</v>
      </c>
      <c r="D149">
        <v>6</v>
      </c>
      <c r="E149">
        <v>0.4</v>
      </c>
      <c r="F149">
        <v>0.4</v>
      </c>
      <c r="G149">
        <v>0.4</v>
      </c>
      <c r="H149">
        <v>0.4</v>
      </c>
      <c r="I149">
        <v>0.3</v>
      </c>
      <c r="J149">
        <v>0.3</v>
      </c>
      <c r="K149">
        <v>0.2</v>
      </c>
      <c r="L149">
        <v>0.4</v>
      </c>
      <c r="M149">
        <v>0.4</v>
      </c>
      <c r="N149">
        <v>0.4</v>
      </c>
      <c r="O149">
        <v>0.4</v>
      </c>
      <c r="P149">
        <v>0.4</v>
      </c>
      <c r="Q149">
        <v>0.4</v>
      </c>
      <c r="R149">
        <v>0.4</v>
      </c>
      <c r="S149">
        <v>0.3</v>
      </c>
      <c r="T149">
        <v>0.3</v>
      </c>
      <c r="U149">
        <v>0.3</v>
      </c>
      <c r="V149">
        <v>0.3</v>
      </c>
      <c r="W149">
        <v>0.3</v>
      </c>
      <c r="X149">
        <v>0.3</v>
      </c>
      <c r="Y149">
        <v>0.3</v>
      </c>
      <c r="Z149">
        <v>0.3</v>
      </c>
      <c r="AA149">
        <v>0.3</v>
      </c>
    </row>
    <row r="150" spans="1:27" x14ac:dyDescent="0.2">
      <c r="A150" s="89">
        <f>VLOOKUP(C150,TabellenBDFS!$B$4:$C$2717,2,FALSE)</f>
        <v>22</v>
      </c>
      <c r="B150" t="str">
        <f t="shared" si="3"/>
        <v>227</v>
      </c>
      <c r="C150" t="s">
        <v>23</v>
      </c>
      <c r="D150">
        <v>7</v>
      </c>
      <c r="E150">
        <v>0</v>
      </c>
      <c r="F150">
        <v>0</v>
      </c>
      <c r="G150">
        <v>0</v>
      </c>
      <c r="H150">
        <v>0</v>
      </c>
      <c r="I150">
        <v>0</v>
      </c>
      <c r="J150">
        <v>0</v>
      </c>
      <c r="K150">
        <v>0.1</v>
      </c>
      <c r="L150">
        <v>0.3</v>
      </c>
      <c r="M150">
        <v>0.2</v>
      </c>
      <c r="N150">
        <v>0.2</v>
      </c>
      <c r="O150">
        <v>0.2</v>
      </c>
      <c r="P150">
        <v>0.2</v>
      </c>
      <c r="Q150">
        <v>0.2</v>
      </c>
      <c r="R150">
        <v>0.2</v>
      </c>
      <c r="S150">
        <v>0.2</v>
      </c>
      <c r="T150">
        <v>0.2</v>
      </c>
      <c r="U150">
        <v>0.2</v>
      </c>
      <c r="V150">
        <v>0.1</v>
      </c>
      <c r="W150">
        <v>0.1</v>
      </c>
      <c r="X150">
        <v>0.1</v>
      </c>
      <c r="Y150">
        <v>0.1</v>
      </c>
      <c r="Z150">
        <v>0.1</v>
      </c>
      <c r="AA150">
        <v>0.1</v>
      </c>
    </row>
    <row r="151" spans="1:27" x14ac:dyDescent="0.2">
      <c r="A151" s="89">
        <f>VLOOKUP(C151,TabellenBDFS!$B$4:$C$2717,2,FALSE)</f>
        <v>23</v>
      </c>
      <c r="B151" t="str">
        <f t="shared" si="3"/>
        <v>231</v>
      </c>
      <c r="C151" t="s">
        <v>24</v>
      </c>
      <c r="D151">
        <v>1</v>
      </c>
      <c r="E151">
        <v>0.5</v>
      </c>
      <c r="F151">
        <v>0.5</v>
      </c>
      <c r="G151">
        <v>0.4</v>
      </c>
      <c r="H151">
        <v>0.4</v>
      </c>
      <c r="I151">
        <v>0.4</v>
      </c>
      <c r="J151">
        <v>0.4</v>
      </c>
      <c r="K151">
        <v>0.4</v>
      </c>
      <c r="L151">
        <v>0.4</v>
      </c>
      <c r="M151">
        <v>0.4</v>
      </c>
      <c r="N151">
        <v>0.4</v>
      </c>
      <c r="O151">
        <v>0.4</v>
      </c>
      <c r="P151">
        <v>0.4</v>
      </c>
      <c r="Q151">
        <v>0.4</v>
      </c>
      <c r="R151">
        <v>0.4</v>
      </c>
      <c r="S151">
        <v>0.4</v>
      </c>
      <c r="T151">
        <v>0.4</v>
      </c>
      <c r="U151">
        <v>0.3</v>
      </c>
      <c r="V151">
        <v>0.3</v>
      </c>
      <c r="W151">
        <v>0.3</v>
      </c>
      <c r="X151">
        <v>0.3</v>
      </c>
      <c r="Y151">
        <v>0.3</v>
      </c>
      <c r="Z151">
        <v>0.3</v>
      </c>
      <c r="AA151">
        <v>0.3</v>
      </c>
    </row>
    <row r="152" spans="1:27" x14ac:dyDescent="0.2">
      <c r="A152" s="89">
        <f>VLOOKUP(C152,TabellenBDFS!$B$4:$C$2717,2,FALSE)</f>
        <v>23</v>
      </c>
      <c r="B152" t="str">
        <f t="shared" si="3"/>
        <v>232</v>
      </c>
      <c r="C152" t="s">
        <v>24</v>
      </c>
      <c r="D152">
        <v>2</v>
      </c>
      <c r="E152">
        <v>0</v>
      </c>
      <c r="F152">
        <v>0</v>
      </c>
      <c r="G152">
        <v>0</v>
      </c>
      <c r="H152">
        <v>0</v>
      </c>
      <c r="I152">
        <v>0</v>
      </c>
      <c r="J152">
        <v>0</v>
      </c>
      <c r="K152">
        <v>0</v>
      </c>
      <c r="L152">
        <v>0</v>
      </c>
      <c r="M152">
        <v>0</v>
      </c>
      <c r="N152">
        <v>0</v>
      </c>
      <c r="O152">
        <v>0</v>
      </c>
      <c r="P152">
        <v>0</v>
      </c>
      <c r="Q152">
        <v>0</v>
      </c>
      <c r="R152">
        <v>0</v>
      </c>
      <c r="S152">
        <v>0</v>
      </c>
      <c r="T152">
        <v>0</v>
      </c>
      <c r="U152">
        <v>0</v>
      </c>
      <c r="V152">
        <v>0</v>
      </c>
      <c r="W152">
        <v>0</v>
      </c>
      <c r="X152">
        <v>0</v>
      </c>
      <c r="Y152">
        <v>0</v>
      </c>
      <c r="Z152">
        <v>0</v>
      </c>
      <c r="AA152">
        <v>0</v>
      </c>
    </row>
    <row r="153" spans="1:27" x14ac:dyDescent="0.2">
      <c r="A153" s="89">
        <f>VLOOKUP(C153,TabellenBDFS!$B$4:$C$2717,2,FALSE)</f>
        <v>23</v>
      </c>
      <c r="B153" t="str">
        <f t="shared" si="3"/>
        <v>233</v>
      </c>
      <c r="C153" t="s">
        <v>24</v>
      </c>
      <c r="D153">
        <v>3</v>
      </c>
      <c r="E153">
        <v>0</v>
      </c>
      <c r="F153">
        <v>0</v>
      </c>
      <c r="G153">
        <v>0</v>
      </c>
      <c r="H153">
        <v>0</v>
      </c>
      <c r="I153">
        <v>0</v>
      </c>
      <c r="J153">
        <v>0</v>
      </c>
      <c r="K153">
        <v>0</v>
      </c>
      <c r="L153">
        <v>0</v>
      </c>
      <c r="M153">
        <v>0</v>
      </c>
      <c r="N153">
        <v>0</v>
      </c>
      <c r="O153">
        <v>0</v>
      </c>
      <c r="P153">
        <v>0</v>
      </c>
      <c r="Q153">
        <v>0</v>
      </c>
      <c r="R153">
        <v>0</v>
      </c>
      <c r="S153">
        <v>0</v>
      </c>
      <c r="T153">
        <v>0</v>
      </c>
      <c r="U153">
        <v>0</v>
      </c>
      <c r="V153">
        <v>0</v>
      </c>
      <c r="W153">
        <v>0</v>
      </c>
      <c r="X153">
        <v>0</v>
      </c>
      <c r="Y153">
        <v>0</v>
      </c>
      <c r="Z153">
        <v>0</v>
      </c>
      <c r="AA153">
        <v>0</v>
      </c>
    </row>
    <row r="154" spans="1:27" x14ac:dyDescent="0.2">
      <c r="A154" s="89">
        <f>VLOOKUP(C154,TabellenBDFS!$B$4:$C$2717,2,FALSE)</f>
        <v>23</v>
      </c>
      <c r="B154" t="str">
        <f t="shared" si="3"/>
        <v>234</v>
      </c>
      <c r="C154" t="s">
        <v>24</v>
      </c>
      <c r="D154">
        <v>4</v>
      </c>
      <c r="E154">
        <v>0</v>
      </c>
      <c r="F154">
        <v>0</v>
      </c>
      <c r="G154">
        <v>0</v>
      </c>
      <c r="H154">
        <v>0</v>
      </c>
      <c r="I154">
        <v>0</v>
      </c>
      <c r="J154">
        <v>0</v>
      </c>
      <c r="K154">
        <v>0</v>
      </c>
      <c r="L154">
        <v>0</v>
      </c>
      <c r="M154">
        <v>0</v>
      </c>
      <c r="N154">
        <v>0</v>
      </c>
      <c r="O154">
        <v>0</v>
      </c>
      <c r="P154">
        <v>0</v>
      </c>
      <c r="Q154">
        <v>0</v>
      </c>
      <c r="R154">
        <v>0</v>
      </c>
      <c r="S154">
        <v>0</v>
      </c>
      <c r="T154">
        <v>0</v>
      </c>
      <c r="U154">
        <v>0</v>
      </c>
      <c r="V154">
        <v>0</v>
      </c>
      <c r="W154">
        <v>0</v>
      </c>
      <c r="X154">
        <v>0</v>
      </c>
      <c r="Y154">
        <v>0</v>
      </c>
      <c r="Z154">
        <v>0</v>
      </c>
      <c r="AA154">
        <v>0</v>
      </c>
    </row>
    <row r="155" spans="1:27" x14ac:dyDescent="0.2">
      <c r="A155" s="89">
        <f>VLOOKUP(C155,TabellenBDFS!$B$4:$C$2717,2,FALSE)</f>
        <v>23</v>
      </c>
      <c r="B155" t="str">
        <f t="shared" si="3"/>
        <v>235</v>
      </c>
      <c r="C155" t="s">
        <v>24</v>
      </c>
      <c r="D155">
        <v>5</v>
      </c>
      <c r="E155">
        <v>0</v>
      </c>
      <c r="F155">
        <v>0</v>
      </c>
      <c r="G155">
        <v>0</v>
      </c>
      <c r="H155">
        <v>0</v>
      </c>
      <c r="I155">
        <v>0</v>
      </c>
      <c r="J155">
        <v>0</v>
      </c>
      <c r="K155">
        <v>0</v>
      </c>
      <c r="L155">
        <v>0</v>
      </c>
      <c r="M155">
        <v>0</v>
      </c>
      <c r="N155">
        <v>0</v>
      </c>
      <c r="O155">
        <v>0</v>
      </c>
      <c r="P155">
        <v>0</v>
      </c>
      <c r="Q155">
        <v>0</v>
      </c>
      <c r="R155">
        <v>0</v>
      </c>
      <c r="S155">
        <v>0</v>
      </c>
      <c r="T155">
        <v>0</v>
      </c>
      <c r="U155">
        <v>0</v>
      </c>
      <c r="V155">
        <v>0</v>
      </c>
      <c r="W155">
        <v>0</v>
      </c>
      <c r="X155">
        <v>0</v>
      </c>
      <c r="Y155">
        <v>0</v>
      </c>
      <c r="Z155">
        <v>0</v>
      </c>
      <c r="AA155">
        <v>0</v>
      </c>
    </row>
    <row r="156" spans="1:27" x14ac:dyDescent="0.2">
      <c r="A156" s="89">
        <f>VLOOKUP(C156,TabellenBDFS!$B$4:$C$2717,2,FALSE)</f>
        <v>23</v>
      </c>
      <c r="B156" t="str">
        <f t="shared" si="3"/>
        <v>236</v>
      </c>
      <c r="C156" t="s">
        <v>24</v>
      </c>
      <c r="D156">
        <v>6</v>
      </c>
      <c r="E156">
        <v>0.4</v>
      </c>
      <c r="F156">
        <v>0.4</v>
      </c>
      <c r="G156">
        <v>0.4</v>
      </c>
      <c r="H156">
        <v>0.4</v>
      </c>
      <c r="I156">
        <v>0.4</v>
      </c>
      <c r="J156">
        <v>0.4</v>
      </c>
      <c r="K156">
        <v>0.4</v>
      </c>
      <c r="L156">
        <v>0.4</v>
      </c>
      <c r="M156">
        <v>0.4</v>
      </c>
      <c r="N156">
        <v>0.4</v>
      </c>
      <c r="O156">
        <v>0.3</v>
      </c>
      <c r="P156">
        <v>0.3</v>
      </c>
      <c r="Q156">
        <v>0.3</v>
      </c>
      <c r="R156">
        <v>0.3</v>
      </c>
      <c r="S156">
        <v>0.4</v>
      </c>
      <c r="T156">
        <v>0.4</v>
      </c>
      <c r="U156">
        <v>0.2</v>
      </c>
      <c r="V156">
        <v>0.2</v>
      </c>
      <c r="W156">
        <v>0.2</v>
      </c>
      <c r="X156">
        <v>0.2</v>
      </c>
      <c r="Y156">
        <v>0.2</v>
      </c>
      <c r="Z156">
        <v>0.2</v>
      </c>
      <c r="AA156">
        <v>0.2</v>
      </c>
    </row>
    <row r="157" spans="1:27" x14ac:dyDescent="0.2">
      <c r="A157" s="89">
        <f>VLOOKUP(C157,TabellenBDFS!$B$4:$C$2717,2,FALSE)</f>
        <v>23</v>
      </c>
      <c r="B157" t="str">
        <f t="shared" si="3"/>
        <v>237</v>
      </c>
      <c r="C157" t="s">
        <v>24</v>
      </c>
      <c r="D157">
        <v>7</v>
      </c>
      <c r="E157">
        <v>0</v>
      </c>
      <c r="F157">
        <v>0</v>
      </c>
      <c r="G157">
        <v>0</v>
      </c>
      <c r="H157">
        <v>0</v>
      </c>
      <c r="I157">
        <v>0</v>
      </c>
      <c r="J157">
        <v>0</v>
      </c>
      <c r="K157">
        <v>0</v>
      </c>
      <c r="L157">
        <v>0</v>
      </c>
      <c r="M157">
        <v>0</v>
      </c>
      <c r="N157">
        <v>0</v>
      </c>
      <c r="O157">
        <v>0</v>
      </c>
      <c r="P157">
        <v>0</v>
      </c>
      <c r="Q157">
        <v>0</v>
      </c>
      <c r="R157">
        <v>0</v>
      </c>
      <c r="S157">
        <v>0</v>
      </c>
      <c r="T157">
        <v>0</v>
      </c>
      <c r="U157">
        <v>0</v>
      </c>
      <c r="V157">
        <v>0</v>
      </c>
      <c r="W157">
        <v>0</v>
      </c>
      <c r="X157">
        <v>0</v>
      </c>
      <c r="Y157">
        <v>0</v>
      </c>
      <c r="Z157">
        <v>0</v>
      </c>
      <c r="AA157">
        <v>0.1</v>
      </c>
    </row>
    <row r="158" spans="1:27" x14ac:dyDescent="0.2">
      <c r="A158" s="89">
        <f>VLOOKUP(C158,TabellenBDFS!$B$4:$C$2717,2,FALSE)</f>
        <v>24</v>
      </c>
      <c r="B158" t="str">
        <f t="shared" si="3"/>
        <v>241</v>
      </c>
      <c r="C158" t="s">
        <v>25</v>
      </c>
      <c r="D158">
        <v>1</v>
      </c>
      <c r="E158">
        <v>2.2999999999999998</v>
      </c>
      <c r="F158">
        <v>2.5</v>
      </c>
      <c r="G158">
        <v>2.2999999999999998</v>
      </c>
      <c r="H158">
        <v>2.4</v>
      </c>
      <c r="I158">
        <v>2.4</v>
      </c>
      <c r="J158">
        <v>2.2999999999999998</v>
      </c>
      <c r="K158">
        <v>2.2999999999999998</v>
      </c>
      <c r="L158">
        <v>2.2000000000000002</v>
      </c>
      <c r="M158">
        <v>2.2000000000000002</v>
      </c>
      <c r="N158">
        <v>2.2999999999999998</v>
      </c>
      <c r="O158">
        <v>2.2999999999999998</v>
      </c>
      <c r="P158">
        <v>2.4</v>
      </c>
      <c r="Q158">
        <v>2.4</v>
      </c>
      <c r="R158">
        <v>2.4</v>
      </c>
      <c r="S158">
        <v>2.5</v>
      </c>
      <c r="T158">
        <v>2.5</v>
      </c>
      <c r="U158">
        <v>2.6</v>
      </c>
      <c r="V158">
        <v>2.6</v>
      </c>
      <c r="W158">
        <v>2.6</v>
      </c>
      <c r="X158">
        <v>2.6</v>
      </c>
      <c r="Y158">
        <v>2.6</v>
      </c>
      <c r="Z158">
        <v>2.6</v>
      </c>
      <c r="AA158">
        <v>2.5</v>
      </c>
    </row>
    <row r="159" spans="1:27" x14ac:dyDescent="0.2">
      <c r="A159" s="89">
        <f>VLOOKUP(C159,TabellenBDFS!$B$4:$C$2717,2,FALSE)</f>
        <v>24</v>
      </c>
      <c r="B159" t="str">
        <f t="shared" si="3"/>
        <v>242</v>
      </c>
      <c r="C159" t="s">
        <v>25</v>
      </c>
      <c r="D159">
        <v>2</v>
      </c>
      <c r="E159">
        <v>1.2</v>
      </c>
      <c r="F159">
        <v>1.5</v>
      </c>
      <c r="G159">
        <v>1.2</v>
      </c>
      <c r="H159">
        <v>1.1000000000000001</v>
      </c>
      <c r="I159">
        <v>1.1000000000000001</v>
      </c>
      <c r="J159">
        <v>1.1000000000000001</v>
      </c>
      <c r="K159">
        <v>1.1000000000000001</v>
      </c>
      <c r="L159">
        <v>1.1000000000000001</v>
      </c>
      <c r="M159">
        <v>1.1000000000000001</v>
      </c>
      <c r="N159">
        <v>1.1000000000000001</v>
      </c>
      <c r="O159">
        <v>1.1000000000000001</v>
      </c>
      <c r="P159">
        <v>1.1000000000000001</v>
      </c>
      <c r="Q159">
        <v>1.1000000000000001</v>
      </c>
      <c r="R159">
        <v>1.1000000000000001</v>
      </c>
      <c r="S159">
        <v>1</v>
      </c>
      <c r="T159">
        <v>1</v>
      </c>
      <c r="U159">
        <v>1</v>
      </c>
      <c r="V159">
        <v>1</v>
      </c>
      <c r="W159">
        <v>0.9</v>
      </c>
      <c r="X159">
        <v>0.9</v>
      </c>
      <c r="Y159">
        <v>0.9</v>
      </c>
      <c r="Z159">
        <v>0.9</v>
      </c>
      <c r="AA159">
        <v>0.9</v>
      </c>
    </row>
    <row r="160" spans="1:27" x14ac:dyDescent="0.2">
      <c r="A160" s="89">
        <f>VLOOKUP(C160,TabellenBDFS!$B$4:$C$2717,2,FALSE)</f>
        <v>24</v>
      </c>
      <c r="B160" t="str">
        <f t="shared" si="3"/>
        <v>243</v>
      </c>
      <c r="C160" t="s">
        <v>25</v>
      </c>
      <c r="D160">
        <v>3</v>
      </c>
      <c r="E160">
        <v>0</v>
      </c>
      <c r="F160">
        <v>0</v>
      </c>
      <c r="G160">
        <v>0</v>
      </c>
      <c r="H160">
        <v>0</v>
      </c>
      <c r="I160">
        <v>0</v>
      </c>
      <c r="J160">
        <v>0</v>
      </c>
      <c r="K160">
        <v>0</v>
      </c>
      <c r="L160">
        <v>0</v>
      </c>
      <c r="M160">
        <v>0</v>
      </c>
      <c r="N160">
        <v>0</v>
      </c>
      <c r="O160">
        <v>0</v>
      </c>
      <c r="P160">
        <v>0</v>
      </c>
      <c r="Q160">
        <v>0.1</v>
      </c>
      <c r="R160">
        <v>0</v>
      </c>
      <c r="S160">
        <v>0.1</v>
      </c>
      <c r="T160">
        <v>0.1</v>
      </c>
      <c r="U160">
        <v>0.1</v>
      </c>
      <c r="V160">
        <v>0.1</v>
      </c>
      <c r="W160">
        <v>0.2</v>
      </c>
      <c r="X160">
        <v>0.2</v>
      </c>
      <c r="Y160">
        <v>0.2</v>
      </c>
      <c r="Z160">
        <v>0.2</v>
      </c>
      <c r="AA160">
        <v>0.2</v>
      </c>
    </row>
    <row r="161" spans="1:27" x14ac:dyDescent="0.2">
      <c r="A161" s="89">
        <f>VLOOKUP(C161,TabellenBDFS!$B$4:$C$2717,2,FALSE)</f>
        <v>24</v>
      </c>
      <c r="B161" t="str">
        <f t="shared" si="3"/>
        <v>244</v>
      </c>
      <c r="C161" t="s">
        <v>25</v>
      </c>
      <c r="D161">
        <v>4</v>
      </c>
      <c r="E161">
        <v>0</v>
      </c>
      <c r="F161">
        <v>0</v>
      </c>
      <c r="G161">
        <v>0</v>
      </c>
      <c r="H161">
        <v>0</v>
      </c>
      <c r="I161">
        <v>0</v>
      </c>
      <c r="J161">
        <v>0</v>
      </c>
      <c r="K161">
        <v>0</v>
      </c>
      <c r="L161">
        <v>0</v>
      </c>
      <c r="M161">
        <v>0</v>
      </c>
      <c r="N161">
        <v>0</v>
      </c>
      <c r="O161">
        <v>0</v>
      </c>
      <c r="P161">
        <v>0</v>
      </c>
      <c r="Q161">
        <v>0</v>
      </c>
      <c r="R161">
        <v>0</v>
      </c>
      <c r="S161">
        <v>0</v>
      </c>
      <c r="T161">
        <v>0</v>
      </c>
      <c r="U161">
        <v>0</v>
      </c>
      <c r="V161">
        <v>0</v>
      </c>
      <c r="W161">
        <v>0</v>
      </c>
      <c r="X161">
        <v>0</v>
      </c>
      <c r="Y161">
        <v>0</v>
      </c>
      <c r="Z161">
        <v>0</v>
      </c>
      <c r="AA161">
        <v>0</v>
      </c>
    </row>
    <row r="162" spans="1:27" x14ac:dyDescent="0.2">
      <c r="A162" s="89">
        <f>VLOOKUP(C162,TabellenBDFS!$B$4:$C$2717,2,FALSE)</f>
        <v>24</v>
      </c>
      <c r="B162" t="str">
        <f t="shared" si="3"/>
        <v>245</v>
      </c>
      <c r="C162" t="s">
        <v>25</v>
      </c>
      <c r="D162">
        <v>5</v>
      </c>
      <c r="E162">
        <v>0.1</v>
      </c>
      <c r="F162">
        <v>0.1</v>
      </c>
      <c r="G162">
        <v>0.2</v>
      </c>
      <c r="H162">
        <v>0.2</v>
      </c>
      <c r="I162">
        <v>0.1</v>
      </c>
      <c r="J162">
        <v>0.1</v>
      </c>
      <c r="K162">
        <v>0.1</v>
      </c>
      <c r="L162">
        <v>0.1</v>
      </c>
      <c r="M162">
        <v>0.1</v>
      </c>
      <c r="N162">
        <v>0.1</v>
      </c>
      <c r="O162">
        <v>0.1</v>
      </c>
      <c r="P162">
        <v>0.1</v>
      </c>
      <c r="Q162">
        <v>0.1</v>
      </c>
      <c r="R162">
        <v>0.1</v>
      </c>
      <c r="S162">
        <v>0.2</v>
      </c>
      <c r="T162">
        <v>0.2</v>
      </c>
      <c r="U162">
        <v>0.2</v>
      </c>
      <c r="V162">
        <v>0.2</v>
      </c>
      <c r="W162">
        <v>0.2</v>
      </c>
      <c r="X162">
        <v>0.2</v>
      </c>
      <c r="Y162">
        <v>0.2</v>
      </c>
      <c r="Z162">
        <v>0.2</v>
      </c>
      <c r="AA162">
        <v>0.2</v>
      </c>
    </row>
    <row r="163" spans="1:27" x14ac:dyDescent="0.2">
      <c r="A163" s="89">
        <f>VLOOKUP(C163,TabellenBDFS!$B$4:$C$2717,2,FALSE)</f>
        <v>24</v>
      </c>
      <c r="B163" t="str">
        <f t="shared" si="3"/>
        <v>246</v>
      </c>
      <c r="C163" t="s">
        <v>25</v>
      </c>
      <c r="D163">
        <v>6</v>
      </c>
      <c r="E163">
        <v>0.8</v>
      </c>
      <c r="F163">
        <v>0.7</v>
      </c>
      <c r="G163">
        <v>0.8</v>
      </c>
      <c r="H163">
        <v>0.9</v>
      </c>
      <c r="I163">
        <v>0.9</v>
      </c>
      <c r="J163">
        <v>0.8</v>
      </c>
      <c r="K163">
        <v>0.8</v>
      </c>
      <c r="L163">
        <v>0.8</v>
      </c>
      <c r="M163">
        <v>0.8</v>
      </c>
      <c r="N163">
        <v>0.8</v>
      </c>
      <c r="O163">
        <v>0.9</v>
      </c>
      <c r="P163">
        <v>0.9</v>
      </c>
      <c r="Q163">
        <v>0.9</v>
      </c>
      <c r="R163">
        <v>1</v>
      </c>
      <c r="S163">
        <v>1</v>
      </c>
      <c r="T163">
        <v>1</v>
      </c>
      <c r="U163">
        <v>1.1000000000000001</v>
      </c>
      <c r="V163">
        <v>1.1000000000000001</v>
      </c>
      <c r="W163">
        <v>1.1000000000000001</v>
      </c>
      <c r="X163">
        <v>1.1000000000000001</v>
      </c>
      <c r="Y163">
        <v>1.1000000000000001</v>
      </c>
      <c r="Z163">
        <v>1.1000000000000001</v>
      </c>
      <c r="AA163">
        <v>1</v>
      </c>
    </row>
    <row r="164" spans="1:27" x14ac:dyDescent="0.2">
      <c r="A164" s="89">
        <f>VLOOKUP(C164,TabellenBDFS!$B$4:$C$2717,2,FALSE)</f>
        <v>24</v>
      </c>
      <c r="B164" t="str">
        <f t="shared" si="3"/>
        <v>247</v>
      </c>
      <c r="C164" t="s">
        <v>25</v>
      </c>
      <c r="D164">
        <v>7</v>
      </c>
      <c r="E164">
        <v>0.2</v>
      </c>
      <c r="F164">
        <v>0.2</v>
      </c>
      <c r="G164">
        <v>0.2</v>
      </c>
      <c r="H164">
        <v>0.2</v>
      </c>
      <c r="I164">
        <v>0.2</v>
      </c>
      <c r="J164">
        <v>0.2</v>
      </c>
      <c r="K164">
        <v>0.2</v>
      </c>
      <c r="L164">
        <v>0.2</v>
      </c>
      <c r="M164">
        <v>0.2</v>
      </c>
      <c r="N164">
        <v>0.2</v>
      </c>
      <c r="O164">
        <v>0.2</v>
      </c>
      <c r="P164">
        <v>0.2</v>
      </c>
      <c r="Q164">
        <v>0.2</v>
      </c>
      <c r="R164">
        <v>0.2</v>
      </c>
      <c r="S164">
        <v>0.2</v>
      </c>
      <c r="T164">
        <v>0.2</v>
      </c>
      <c r="U164">
        <v>0.2</v>
      </c>
      <c r="V164">
        <v>0.2</v>
      </c>
      <c r="W164">
        <v>0.2</v>
      </c>
      <c r="X164">
        <v>0.2</v>
      </c>
      <c r="Y164">
        <v>0.2</v>
      </c>
      <c r="Z164">
        <v>0.2</v>
      </c>
      <c r="AA164">
        <v>0.2</v>
      </c>
    </row>
    <row r="165" spans="1:27" x14ac:dyDescent="0.2">
      <c r="A165" s="89">
        <f>VLOOKUP(C165,TabellenBDFS!$B$4:$C$2717,2,FALSE)</f>
        <v>25</v>
      </c>
      <c r="B165" t="str">
        <f t="shared" si="3"/>
        <v>251</v>
      </c>
      <c r="C165" t="s">
        <v>26</v>
      </c>
      <c r="D165">
        <v>1</v>
      </c>
      <c r="E165">
        <v>0.9</v>
      </c>
      <c r="F165">
        <v>1</v>
      </c>
      <c r="G165">
        <v>1</v>
      </c>
      <c r="H165">
        <v>1</v>
      </c>
      <c r="I165">
        <v>1.1000000000000001</v>
      </c>
      <c r="J165">
        <v>1.2</v>
      </c>
      <c r="K165">
        <v>1.1000000000000001</v>
      </c>
      <c r="L165">
        <v>1.1000000000000001</v>
      </c>
      <c r="M165">
        <v>1.2</v>
      </c>
      <c r="N165">
        <v>1.3</v>
      </c>
      <c r="O165">
        <v>1.3</v>
      </c>
      <c r="P165">
        <v>1.3</v>
      </c>
      <c r="Q165">
        <v>1.3</v>
      </c>
      <c r="R165">
        <v>1.3</v>
      </c>
      <c r="S165">
        <v>1.3</v>
      </c>
      <c r="T165">
        <v>1.6</v>
      </c>
      <c r="U165">
        <v>1.7</v>
      </c>
      <c r="V165">
        <v>1.6</v>
      </c>
      <c r="W165">
        <v>1.6</v>
      </c>
      <c r="X165">
        <v>1.5</v>
      </c>
      <c r="Y165">
        <v>1.5</v>
      </c>
      <c r="Z165">
        <v>1.4</v>
      </c>
      <c r="AA165">
        <v>1.4</v>
      </c>
    </row>
    <row r="166" spans="1:27" x14ac:dyDescent="0.2">
      <c r="A166" s="89">
        <f>VLOOKUP(C166,TabellenBDFS!$B$4:$C$2717,2,FALSE)</f>
        <v>25</v>
      </c>
      <c r="B166" t="str">
        <f t="shared" si="3"/>
        <v>252</v>
      </c>
      <c r="C166" t="s">
        <v>26</v>
      </c>
      <c r="D166">
        <v>2</v>
      </c>
      <c r="E166">
        <v>0.1</v>
      </c>
      <c r="F166">
        <v>0</v>
      </c>
      <c r="G166">
        <v>0</v>
      </c>
      <c r="H166">
        <v>0</v>
      </c>
      <c r="I166">
        <v>0</v>
      </c>
      <c r="J166">
        <v>0</v>
      </c>
      <c r="K166">
        <v>0</v>
      </c>
      <c r="L166">
        <v>0</v>
      </c>
      <c r="M166">
        <v>0</v>
      </c>
      <c r="N166">
        <v>0</v>
      </c>
      <c r="O166">
        <v>0</v>
      </c>
      <c r="P166">
        <v>0</v>
      </c>
      <c r="Q166">
        <v>0</v>
      </c>
      <c r="R166">
        <v>0</v>
      </c>
      <c r="S166">
        <v>0</v>
      </c>
      <c r="T166">
        <v>0</v>
      </c>
      <c r="U166">
        <v>0</v>
      </c>
      <c r="V166">
        <v>0</v>
      </c>
      <c r="W166">
        <v>0</v>
      </c>
      <c r="X166">
        <v>0</v>
      </c>
      <c r="Y166">
        <v>0</v>
      </c>
      <c r="Z166">
        <v>0</v>
      </c>
      <c r="AA166">
        <v>0</v>
      </c>
    </row>
    <row r="167" spans="1:27" x14ac:dyDescent="0.2">
      <c r="A167" s="89">
        <f>VLOOKUP(C167,TabellenBDFS!$B$4:$C$2717,2,FALSE)</f>
        <v>25</v>
      </c>
      <c r="B167" t="str">
        <f t="shared" si="3"/>
        <v>253</v>
      </c>
      <c r="C167" t="s">
        <v>26</v>
      </c>
      <c r="D167">
        <v>3</v>
      </c>
      <c r="E167">
        <v>0</v>
      </c>
      <c r="F167">
        <v>0</v>
      </c>
      <c r="G167">
        <v>0</v>
      </c>
      <c r="H167">
        <v>0</v>
      </c>
      <c r="I167">
        <v>0</v>
      </c>
      <c r="J167">
        <v>0</v>
      </c>
      <c r="K167">
        <v>0</v>
      </c>
      <c r="L167">
        <v>0</v>
      </c>
      <c r="M167">
        <v>0.1</v>
      </c>
      <c r="N167">
        <v>0.1</v>
      </c>
      <c r="O167">
        <v>0.1</v>
      </c>
      <c r="P167">
        <v>0.1</v>
      </c>
      <c r="Q167">
        <v>0.1</v>
      </c>
      <c r="R167">
        <v>0.1</v>
      </c>
      <c r="S167">
        <v>0.1</v>
      </c>
      <c r="T167">
        <v>0.1</v>
      </c>
      <c r="U167">
        <v>0.1</v>
      </c>
      <c r="V167">
        <v>0.1</v>
      </c>
      <c r="W167">
        <v>0.1</v>
      </c>
      <c r="X167">
        <v>0.1</v>
      </c>
      <c r="Y167">
        <v>0.1</v>
      </c>
      <c r="Z167">
        <v>0.1</v>
      </c>
      <c r="AA167">
        <v>0.1</v>
      </c>
    </row>
    <row r="168" spans="1:27" x14ac:dyDescent="0.2">
      <c r="A168" s="89">
        <f>VLOOKUP(C168,TabellenBDFS!$B$4:$C$2717,2,FALSE)</f>
        <v>25</v>
      </c>
      <c r="B168" t="str">
        <f t="shared" si="3"/>
        <v>254</v>
      </c>
      <c r="C168" t="s">
        <v>26</v>
      </c>
      <c r="D168">
        <v>4</v>
      </c>
      <c r="E168">
        <v>0</v>
      </c>
      <c r="F168">
        <v>0</v>
      </c>
      <c r="G168">
        <v>0</v>
      </c>
      <c r="H168">
        <v>0</v>
      </c>
      <c r="I168">
        <v>0</v>
      </c>
      <c r="J168">
        <v>0</v>
      </c>
      <c r="K168">
        <v>0</v>
      </c>
      <c r="L168">
        <v>0</v>
      </c>
      <c r="M168">
        <v>0</v>
      </c>
      <c r="N168">
        <v>0</v>
      </c>
      <c r="O168">
        <v>0</v>
      </c>
      <c r="P168">
        <v>0</v>
      </c>
      <c r="Q168">
        <v>0</v>
      </c>
      <c r="R168">
        <v>0</v>
      </c>
      <c r="S168">
        <v>0</v>
      </c>
      <c r="T168">
        <v>0</v>
      </c>
      <c r="U168">
        <v>0</v>
      </c>
      <c r="V168">
        <v>0</v>
      </c>
      <c r="W168">
        <v>0</v>
      </c>
      <c r="X168">
        <v>0</v>
      </c>
      <c r="Y168">
        <v>0</v>
      </c>
      <c r="Z168">
        <v>0</v>
      </c>
      <c r="AA168">
        <v>0</v>
      </c>
    </row>
    <row r="169" spans="1:27" x14ac:dyDescent="0.2">
      <c r="A169" s="89">
        <f>VLOOKUP(C169,TabellenBDFS!$B$4:$C$2717,2,FALSE)</f>
        <v>25</v>
      </c>
      <c r="B169" t="str">
        <f t="shared" si="3"/>
        <v>255</v>
      </c>
      <c r="C169" t="s">
        <v>26</v>
      </c>
      <c r="D169">
        <v>5</v>
      </c>
      <c r="E169">
        <v>0</v>
      </c>
      <c r="F169">
        <v>0</v>
      </c>
      <c r="G169">
        <v>0</v>
      </c>
      <c r="H169">
        <v>0</v>
      </c>
      <c r="I169">
        <v>0</v>
      </c>
      <c r="J169">
        <v>0</v>
      </c>
      <c r="K169">
        <v>0</v>
      </c>
      <c r="L169">
        <v>0</v>
      </c>
      <c r="M169">
        <v>0</v>
      </c>
      <c r="N169">
        <v>0</v>
      </c>
      <c r="O169">
        <v>0</v>
      </c>
      <c r="P169">
        <v>0</v>
      </c>
      <c r="Q169">
        <v>0</v>
      </c>
      <c r="R169">
        <v>0</v>
      </c>
      <c r="S169">
        <v>0</v>
      </c>
      <c r="T169">
        <v>0</v>
      </c>
      <c r="U169">
        <v>0</v>
      </c>
      <c r="V169">
        <v>0</v>
      </c>
      <c r="W169">
        <v>0</v>
      </c>
      <c r="X169">
        <v>0</v>
      </c>
      <c r="Y169">
        <v>0</v>
      </c>
      <c r="Z169">
        <v>0</v>
      </c>
      <c r="AA169">
        <v>0</v>
      </c>
    </row>
    <row r="170" spans="1:27" x14ac:dyDescent="0.2">
      <c r="A170" s="89">
        <f>VLOOKUP(C170,TabellenBDFS!$B$4:$C$2717,2,FALSE)</f>
        <v>25</v>
      </c>
      <c r="B170" t="str">
        <f t="shared" si="3"/>
        <v>256</v>
      </c>
      <c r="C170" t="s">
        <v>26</v>
      </c>
      <c r="D170">
        <v>6</v>
      </c>
      <c r="E170">
        <v>0.7</v>
      </c>
      <c r="F170">
        <v>0.8</v>
      </c>
      <c r="G170">
        <v>0.8</v>
      </c>
      <c r="H170">
        <v>0.8</v>
      </c>
      <c r="I170">
        <v>0.8</v>
      </c>
      <c r="J170">
        <v>0.9</v>
      </c>
      <c r="K170">
        <v>0.9</v>
      </c>
      <c r="L170">
        <v>0.9</v>
      </c>
      <c r="M170">
        <v>0.9</v>
      </c>
      <c r="N170">
        <v>0.8</v>
      </c>
      <c r="O170">
        <v>0.8</v>
      </c>
      <c r="P170">
        <v>0.8</v>
      </c>
      <c r="Q170">
        <v>0.8</v>
      </c>
      <c r="R170">
        <v>0.8</v>
      </c>
      <c r="S170">
        <v>0.8</v>
      </c>
      <c r="T170">
        <v>0.9</v>
      </c>
      <c r="U170">
        <v>1</v>
      </c>
      <c r="V170">
        <v>1</v>
      </c>
      <c r="W170">
        <v>1</v>
      </c>
      <c r="X170">
        <v>0.9</v>
      </c>
      <c r="Y170">
        <v>0.9</v>
      </c>
      <c r="Z170">
        <v>0.9</v>
      </c>
      <c r="AA170">
        <v>0.9</v>
      </c>
    </row>
    <row r="171" spans="1:27" x14ac:dyDescent="0.2">
      <c r="A171" s="89">
        <f>VLOOKUP(C171,TabellenBDFS!$B$4:$C$2717,2,FALSE)</f>
        <v>25</v>
      </c>
      <c r="B171" t="str">
        <f t="shared" si="3"/>
        <v>257</v>
      </c>
      <c r="C171" t="s">
        <v>26</v>
      </c>
      <c r="D171">
        <v>7</v>
      </c>
      <c r="E171">
        <v>0.2</v>
      </c>
      <c r="F171">
        <v>0.1</v>
      </c>
      <c r="G171">
        <v>0.1</v>
      </c>
      <c r="H171">
        <v>0.2</v>
      </c>
      <c r="I171">
        <v>0.2</v>
      </c>
      <c r="J171">
        <v>0.2</v>
      </c>
      <c r="K171">
        <v>0.2</v>
      </c>
      <c r="L171">
        <v>0.2</v>
      </c>
      <c r="M171">
        <v>0.2</v>
      </c>
      <c r="N171">
        <v>0.3</v>
      </c>
      <c r="O171">
        <v>0.3</v>
      </c>
      <c r="P171">
        <v>0.4</v>
      </c>
      <c r="Q171">
        <v>0.4</v>
      </c>
      <c r="R171">
        <v>0.4</v>
      </c>
      <c r="S171">
        <v>0.4</v>
      </c>
      <c r="T171">
        <v>0.6</v>
      </c>
      <c r="U171">
        <v>0.6</v>
      </c>
      <c r="V171">
        <v>0.6</v>
      </c>
      <c r="W171">
        <v>0.6</v>
      </c>
      <c r="X171">
        <v>0.5</v>
      </c>
      <c r="Y171">
        <v>0.5</v>
      </c>
      <c r="Z171">
        <v>0.5</v>
      </c>
      <c r="AA171">
        <v>0.5</v>
      </c>
    </row>
    <row r="172" spans="1:27" x14ac:dyDescent="0.2">
      <c r="A172" s="89">
        <f>VLOOKUP(C172,TabellenBDFS!$B$4:$C$2717,2,FALSE)</f>
        <v>26</v>
      </c>
      <c r="B172" t="str">
        <f t="shared" si="3"/>
        <v>261</v>
      </c>
      <c r="C172" t="s">
        <v>27</v>
      </c>
      <c r="D172">
        <v>1</v>
      </c>
      <c r="E172">
        <v>2.1</v>
      </c>
      <c r="F172">
        <v>2.1</v>
      </c>
      <c r="G172">
        <v>2.2000000000000002</v>
      </c>
      <c r="H172">
        <v>2.2999999999999998</v>
      </c>
      <c r="I172">
        <v>2.2999999999999998</v>
      </c>
      <c r="J172">
        <v>2.5</v>
      </c>
      <c r="K172">
        <v>2.4</v>
      </c>
      <c r="L172">
        <v>2.4</v>
      </c>
      <c r="M172">
        <v>2.4</v>
      </c>
      <c r="N172">
        <v>2.4</v>
      </c>
      <c r="O172">
        <v>2.2999999999999998</v>
      </c>
      <c r="P172">
        <v>2.2000000000000002</v>
      </c>
      <c r="Q172">
        <v>2.1</v>
      </c>
      <c r="R172">
        <v>2.1</v>
      </c>
      <c r="S172">
        <v>2.1</v>
      </c>
      <c r="T172">
        <v>2.1</v>
      </c>
      <c r="U172">
        <v>2.2000000000000002</v>
      </c>
      <c r="V172">
        <v>2.2999999999999998</v>
      </c>
      <c r="W172">
        <v>2.1</v>
      </c>
      <c r="X172">
        <v>1.9</v>
      </c>
      <c r="Y172">
        <v>2.1</v>
      </c>
      <c r="Z172">
        <v>2</v>
      </c>
      <c r="AA172">
        <v>1.8</v>
      </c>
    </row>
    <row r="173" spans="1:27" x14ac:dyDescent="0.2">
      <c r="A173" s="89">
        <f>VLOOKUP(C173,TabellenBDFS!$B$4:$C$2717,2,FALSE)</f>
        <v>26</v>
      </c>
      <c r="B173" t="str">
        <f t="shared" si="3"/>
        <v>262</v>
      </c>
      <c r="C173" t="s">
        <v>27</v>
      </c>
      <c r="D173">
        <v>2</v>
      </c>
      <c r="E173">
        <v>0.1</v>
      </c>
      <c r="F173">
        <v>0.1</v>
      </c>
      <c r="G173">
        <v>0.1</v>
      </c>
      <c r="H173">
        <v>0.1</v>
      </c>
      <c r="I173">
        <v>0.1</v>
      </c>
      <c r="J173">
        <v>0.1</v>
      </c>
      <c r="K173">
        <v>0.1</v>
      </c>
      <c r="L173">
        <v>0.1</v>
      </c>
      <c r="M173">
        <v>0.1</v>
      </c>
      <c r="N173">
        <v>0.1</v>
      </c>
      <c r="O173">
        <v>0.1</v>
      </c>
      <c r="P173">
        <v>0.1</v>
      </c>
      <c r="Q173">
        <v>0.1</v>
      </c>
      <c r="R173">
        <v>0.1</v>
      </c>
      <c r="S173">
        <v>0.1</v>
      </c>
      <c r="T173">
        <v>0.1</v>
      </c>
      <c r="U173">
        <v>0.1</v>
      </c>
      <c r="V173">
        <v>0.1</v>
      </c>
      <c r="W173">
        <v>0.1</v>
      </c>
      <c r="X173">
        <v>0.1</v>
      </c>
      <c r="Y173">
        <v>0.1</v>
      </c>
      <c r="Z173">
        <v>0</v>
      </c>
      <c r="AA173">
        <v>0</v>
      </c>
    </row>
    <row r="174" spans="1:27" x14ac:dyDescent="0.2">
      <c r="A174" s="89">
        <f>VLOOKUP(C174,TabellenBDFS!$B$4:$C$2717,2,FALSE)</f>
        <v>26</v>
      </c>
      <c r="B174" t="str">
        <f t="shared" si="3"/>
        <v>263</v>
      </c>
      <c r="C174" t="s">
        <v>27</v>
      </c>
      <c r="D174">
        <v>3</v>
      </c>
      <c r="E174">
        <v>0</v>
      </c>
      <c r="F174">
        <v>0</v>
      </c>
      <c r="G174">
        <v>0</v>
      </c>
      <c r="H174">
        <v>0</v>
      </c>
      <c r="I174">
        <v>0</v>
      </c>
      <c r="J174">
        <v>0</v>
      </c>
      <c r="K174">
        <v>0</v>
      </c>
      <c r="L174">
        <v>0</v>
      </c>
      <c r="M174">
        <v>0</v>
      </c>
      <c r="N174">
        <v>0</v>
      </c>
      <c r="O174">
        <v>0</v>
      </c>
      <c r="P174">
        <v>0</v>
      </c>
      <c r="Q174">
        <v>0</v>
      </c>
      <c r="R174">
        <v>0.1</v>
      </c>
      <c r="S174">
        <v>0.1</v>
      </c>
      <c r="T174">
        <v>0.1</v>
      </c>
      <c r="U174">
        <v>0.1</v>
      </c>
      <c r="V174">
        <v>0.1</v>
      </c>
      <c r="W174">
        <v>0.1</v>
      </c>
      <c r="X174">
        <v>0.1</v>
      </c>
      <c r="Y174">
        <v>0.1</v>
      </c>
      <c r="Z174">
        <v>0.1</v>
      </c>
      <c r="AA174">
        <v>0.1</v>
      </c>
    </row>
    <row r="175" spans="1:27" x14ac:dyDescent="0.2">
      <c r="A175" s="89">
        <f>VLOOKUP(C175,TabellenBDFS!$B$4:$C$2717,2,FALSE)</f>
        <v>26</v>
      </c>
      <c r="B175" t="str">
        <f t="shared" si="3"/>
        <v>264</v>
      </c>
      <c r="C175" t="s">
        <v>27</v>
      </c>
      <c r="D175">
        <v>4</v>
      </c>
      <c r="E175">
        <v>0</v>
      </c>
      <c r="F175">
        <v>0</v>
      </c>
      <c r="G175">
        <v>0</v>
      </c>
      <c r="H175">
        <v>0</v>
      </c>
      <c r="I175">
        <v>0</v>
      </c>
      <c r="J175">
        <v>0</v>
      </c>
      <c r="K175">
        <v>0</v>
      </c>
      <c r="L175">
        <v>0</v>
      </c>
      <c r="M175">
        <v>0</v>
      </c>
      <c r="N175">
        <v>0</v>
      </c>
      <c r="O175">
        <v>0</v>
      </c>
      <c r="P175">
        <v>0</v>
      </c>
      <c r="Q175">
        <v>0</v>
      </c>
      <c r="R175">
        <v>0</v>
      </c>
      <c r="S175">
        <v>0</v>
      </c>
      <c r="T175">
        <v>0</v>
      </c>
      <c r="U175">
        <v>0</v>
      </c>
      <c r="V175">
        <v>0</v>
      </c>
      <c r="W175">
        <v>0</v>
      </c>
      <c r="X175">
        <v>0</v>
      </c>
      <c r="Y175">
        <v>0</v>
      </c>
      <c r="Z175">
        <v>0</v>
      </c>
      <c r="AA175">
        <v>0</v>
      </c>
    </row>
    <row r="176" spans="1:27" x14ac:dyDescent="0.2">
      <c r="A176" s="89">
        <f>VLOOKUP(C176,TabellenBDFS!$B$4:$C$2717,2,FALSE)</f>
        <v>26</v>
      </c>
      <c r="B176" t="str">
        <f t="shared" si="3"/>
        <v>265</v>
      </c>
      <c r="C176" t="s">
        <v>27</v>
      </c>
      <c r="D176">
        <v>5</v>
      </c>
      <c r="E176">
        <v>0</v>
      </c>
      <c r="F176">
        <v>0</v>
      </c>
      <c r="G176">
        <v>0</v>
      </c>
      <c r="H176">
        <v>0</v>
      </c>
      <c r="I176">
        <v>0</v>
      </c>
      <c r="J176">
        <v>0</v>
      </c>
      <c r="K176">
        <v>0</v>
      </c>
      <c r="L176">
        <v>0</v>
      </c>
      <c r="M176">
        <v>0</v>
      </c>
      <c r="N176">
        <v>0</v>
      </c>
      <c r="O176">
        <v>0</v>
      </c>
      <c r="P176">
        <v>0</v>
      </c>
      <c r="Q176">
        <v>0</v>
      </c>
      <c r="R176">
        <v>0</v>
      </c>
      <c r="S176">
        <v>0</v>
      </c>
      <c r="T176">
        <v>0</v>
      </c>
      <c r="U176">
        <v>0</v>
      </c>
      <c r="V176">
        <v>0</v>
      </c>
      <c r="W176">
        <v>0</v>
      </c>
      <c r="X176">
        <v>0</v>
      </c>
      <c r="Y176">
        <v>0</v>
      </c>
      <c r="Z176">
        <v>0</v>
      </c>
      <c r="AA176">
        <v>0</v>
      </c>
    </row>
    <row r="177" spans="1:27" x14ac:dyDescent="0.2">
      <c r="A177" s="89">
        <f>VLOOKUP(C177,TabellenBDFS!$B$4:$C$2717,2,FALSE)</f>
        <v>26</v>
      </c>
      <c r="B177" t="str">
        <f t="shared" si="3"/>
        <v>266</v>
      </c>
      <c r="C177" t="s">
        <v>27</v>
      </c>
      <c r="D177">
        <v>6</v>
      </c>
      <c r="E177">
        <v>1.7</v>
      </c>
      <c r="F177">
        <v>1.7</v>
      </c>
      <c r="G177">
        <v>1.9</v>
      </c>
      <c r="H177">
        <v>1.9</v>
      </c>
      <c r="I177">
        <v>1.9</v>
      </c>
      <c r="J177">
        <v>2</v>
      </c>
      <c r="K177">
        <v>2</v>
      </c>
      <c r="L177">
        <v>2</v>
      </c>
      <c r="M177">
        <v>2</v>
      </c>
      <c r="N177">
        <v>2</v>
      </c>
      <c r="O177">
        <v>1.9</v>
      </c>
      <c r="P177">
        <v>1.8</v>
      </c>
      <c r="Q177">
        <v>1.8</v>
      </c>
      <c r="R177">
        <v>1.8</v>
      </c>
      <c r="S177">
        <v>1.7</v>
      </c>
      <c r="T177">
        <v>1.8</v>
      </c>
      <c r="U177">
        <v>1.9</v>
      </c>
      <c r="V177">
        <v>1.9</v>
      </c>
      <c r="W177">
        <v>1.7</v>
      </c>
      <c r="X177">
        <v>1.6</v>
      </c>
      <c r="Y177">
        <v>1.7</v>
      </c>
      <c r="Z177">
        <v>1.7</v>
      </c>
      <c r="AA177">
        <v>1.5</v>
      </c>
    </row>
    <row r="178" spans="1:27" x14ac:dyDescent="0.2">
      <c r="A178" s="89">
        <f>VLOOKUP(C178,TabellenBDFS!$B$4:$C$2717,2,FALSE)</f>
        <v>26</v>
      </c>
      <c r="B178" t="str">
        <f t="shared" si="3"/>
        <v>267</v>
      </c>
      <c r="C178" t="s">
        <v>27</v>
      </c>
      <c r="D178">
        <v>7</v>
      </c>
      <c r="E178">
        <v>0.2</v>
      </c>
      <c r="F178">
        <v>0.2</v>
      </c>
      <c r="G178">
        <v>0.2</v>
      </c>
      <c r="H178">
        <v>0.2</v>
      </c>
      <c r="I178">
        <v>0.2</v>
      </c>
      <c r="J178">
        <v>0.2</v>
      </c>
      <c r="K178">
        <v>0.2</v>
      </c>
      <c r="L178">
        <v>0.2</v>
      </c>
      <c r="M178">
        <v>0.2</v>
      </c>
      <c r="N178">
        <v>0.2</v>
      </c>
      <c r="O178">
        <v>0.2</v>
      </c>
      <c r="P178">
        <v>0.2</v>
      </c>
      <c r="Q178">
        <v>0.2</v>
      </c>
      <c r="R178">
        <v>0.2</v>
      </c>
      <c r="S178">
        <v>0.2</v>
      </c>
      <c r="T178">
        <v>0.2</v>
      </c>
      <c r="U178">
        <v>0.2</v>
      </c>
      <c r="V178">
        <v>0.2</v>
      </c>
      <c r="W178">
        <v>0.2</v>
      </c>
      <c r="X178">
        <v>0.2</v>
      </c>
      <c r="Y178">
        <v>0.3</v>
      </c>
      <c r="Z178">
        <v>0.2</v>
      </c>
      <c r="AA178">
        <v>0.2</v>
      </c>
    </row>
    <row r="179" spans="1:27" x14ac:dyDescent="0.2">
      <c r="A179" s="89">
        <f>VLOOKUP(C179,TabellenBDFS!$B$4:$C$2717,2,FALSE)</f>
        <v>27</v>
      </c>
      <c r="B179" t="str">
        <f t="shared" si="3"/>
        <v>271</v>
      </c>
      <c r="C179" t="s">
        <v>28</v>
      </c>
      <c r="D179">
        <v>1</v>
      </c>
      <c r="E179">
        <v>0.2</v>
      </c>
      <c r="F179">
        <v>0.2</v>
      </c>
      <c r="G179">
        <v>0.1</v>
      </c>
      <c r="H179">
        <v>0.2</v>
      </c>
      <c r="I179">
        <v>0.2</v>
      </c>
      <c r="J179">
        <v>0.2</v>
      </c>
      <c r="K179">
        <v>0.2</v>
      </c>
      <c r="L179">
        <v>0.2</v>
      </c>
      <c r="M179">
        <v>0.2</v>
      </c>
      <c r="N179">
        <v>0.2</v>
      </c>
      <c r="O179">
        <v>0.2</v>
      </c>
      <c r="P179">
        <v>0.2</v>
      </c>
      <c r="Q179">
        <v>0.4</v>
      </c>
      <c r="R179">
        <v>0.4</v>
      </c>
      <c r="S179">
        <v>0.4</v>
      </c>
      <c r="T179">
        <v>0.4</v>
      </c>
      <c r="U179">
        <v>0.4</v>
      </c>
      <c r="V179">
        <v>0.4</v>
      </c>
      <c r="W179">
        <v>0.4</v>
      </c>
      <c r="X179">
        <v>0.4</v>
      </c>
      <c r="Y179">
        <v>0.4</v>
      </c>
      <c r="Z179">
        <v>0.4</v>
      </c>
      <c r="AA179">
        <v>0.3</v>
      </c>
    </row>
    <row r="180" spans="1:27" x14ac:dyDescent="0.2">
      <c r="A180" s="89">
        <f>VLOOKUP(C180,TabellenBDFS!$B$4:$C$2717,2,FALSE)</f>
        <v>27</v>
      </c>
      <c r="B180" t="str">
        <f t="shared" si="3"/>
        <v>272</v>
      </c>
      <c r="C180" t="s">
        <v>28</v>
      </c>
      <c r="D180">
        <v>2</v>
      </c>
      <c r="E180">
        <v>0</v>
      </c>
      <c r="F180">
        <v>0</v>
      </c>
      <c r="G180">
        <v>0</v>
      </c>
      <c r="H180">
        <v>0</v>
      </c>
      <c r="I180">
        <v>0</v>
      </c>
      <c r="J180">
        <v>0</v>
      </c>
      <c r="K180">
        <v>0</v>
      </c>
      <c r="L180">
        <v>0</v>
      </c>
      <c r="M180">
        <v>0</v>
      </c>
      <c r="N180">
        <v>0</v>
      </c>
      <c r="O180">
        <v>0</v>
      </c>
      <c r="P180">
        <v>0</v>
      </c>
      <c r="Q180">
        <v>0</v>
      </c>
      <c r="R180">
        <v>0</v>
      </c>
      <c r="S180">
        <v>0</v>
      </c>
      <c r="T180">
        <v>0</v>
      </c>
      <c r="U180">
        <v>0</v>
      </c>
      <c r="V180">
        <v>0</v>
      </c>
      <c r="W180">
        <v>0</v>
      </c>
      <c r="X180">
        <v>0</v>
      </c>
      <c r="Y180">
        <v>0</v>
      </c>
      <c r="Z180">
        <v>0</v>
      </c>
      <c r="AA180">
        <v>0</v>
      </c>
    </row>
    <row r="181" spans="1:27" x14ac:dyDescent="0.2">
      <c r="A181" s="89">
        <f>VLOOKUP(C181,TabellenBDFS!$B$4:$C$2717,2,FALSE)</f>
        <v>27</v>
      </c>
      <c r="B181" t="str">
        <f t="shared" si="3"/>
        <v>273</v>
      </c>
      <c r="C181" t="s">
        <v>28</v>
      </c>
      <c r="D181">
        <v>3</v>
      </c>
      <c r="E181">
        <v>0</v>
      </c>
      <c r="F181">
        <v>0</v>
      </c>
      <c r="G181">
        <v>0</v>
      </c>
      <c r="H181">
        <v>0</v>
      </c>
      <c r="I181">
        <v>0</v>
      </c>
      <c r="J181">
        <v>0</v>
      </c>
      <c r="K181">
        <v>0</v>
      </c>
      <c r="L181">
        <v>0</v>
      </c>
      <c r="M181">
        <v>0</v>
      </c>
      <c r="N181">
        <v>0</v>
      </c>
      <c r="O181">
        <v>0</v>
      </c>
      <c r="P181">
        <v>0</v>
      </c>
      <c r="Q181">
        <v>0</v>
      </c>
      <c r="R181">
        <v>0</v>
      </c>
      <c r="S181">
        <v>0</v>
      </c>
      <c r="T181">
        <v>0</v>
      </c>
      <c r="U181">
        <v>0</v>
      </c>
      <c r="V181">
        <v>0</v>
      </c>
      <c r="W181">
        <v>0</v>
      </c>
      <c r="X181">
        <v>0</v>
      </c>
      <c r="Y181">
        <v>0</v>
      </c>
      <c r="Z181">
        <v>0</v>
      </c>
      <c r="AA181">
        <v>0</v>
      </c>
    </row>
    <row r="182" spans="1:27" x14ac:dyDescent="0.2">
      <c r="A182" s="89">
        <f>VLOOKUP(C182,TabellenBDFS!$B$4:$C$2717,2,FALSE)</f>
        <v>27</v>
      </c>
      <c r="B182" t="str">
        <f t="shared" si="3"/>
        <v>274</v>
      </c>
      <c r="C182" t="s">
        <v>28</v>
      </c>
      <c r="D182">
        <v>4</v>
      </c>
      <c r="E182">
        <v>0</v>
      </c>
      <c r="F182">
        <v>0</v>
      </c>
      <c r="G182">
        <v>0</v>
      </c>
      <c r="H182">
        <v>0</v>
      </c>
      <c r="I182">
        <v>0</v>
      </c>
      <c r="J182">
        <v>0</v>
      </c>
      <c r="K182">
        <v>0</v>
      </c>
      <c r="L182">
        <v>0</v>
      </c>
      <c r="M182">
        <v>0</v>
      </c>
      <c r="N182">
        <v>0</v>
      </c>
      <c r="O182">
        <v>0</v>
      </c>
      <c r="P182">
        <v>0</v>
      </c>
      <c r="Q182">
        <v>0</v>
      </c>
      <c r="R182">
        <v>0</v>
      </c>
      <c r="S182">
        <v>0</v>
      </c>
      <c r="T182">
        <v>0</v>
      </c>
      <c r="U182">
        <v>0</v>
      </c>
      <c r="V182">
        <v>0</v>
      </c>
      <c r="W182">
        <v>0</v>
      </c>
      <c r="X182">
        <v>0</v>
      </c>
      <c r="Y182">
        <v>0</v>
      </c>
      <c r="Z182">
        <v>0</v>
      </c>
      <c r="AA182">
        <v>0</v>
      </c>
    </row>
    <row r="183" spans="1:27" x14ac:dyDescent="0.2">
      <c r="A183" s="89">
        <f>VLOOKUP(C183,TabellenBDFS!$B$4:$C$2717,2,FALSE)</f>
        <v>27</v>
      </c>
      <c r="B183" t="str">
        <f t="shared" si="3"/>
        <v>275</v>
      </c>
      <c r="C183" t="s">
        <v>28</v>
      </c>
      <c r="D183">
        <v>5</v>
      </c>
      <c r="E183">
        <v>0</v>
      </c>
      <c r="F183">
        <v>0</v>
      </c>
      <c r="G183">
        <v>0</v>
      </c>
      <c r="H183">
        <v>0</v>
      </c>
      <c r="I183">
        <v>0</v>
      </c>
      <c r="J183">
        <v>0</v>
      </c>
      <c r="K183">
        <v>0</v>
      </c>
      <c r="L183">
        <v>0</v>
      </c>
      <c r="M183">
        <v>0</v>
      </c>
      <c r="N183">
        <v>0</v>
      </c>
      <c r="O183">
        <v>0</v>
      </c>
      <c r="P183">
        <v>0</v>
      </c>
      <c r="Q183">
        <v>0</v>
      </c>
      <c r="R183">
        <v>0</v>
      </c>
      <c r="S183">
        <v>0</v>
      </c>
      <c r="T183">
        <v>0</v>
      </c>
      <c r="U183">
        <v>0</v>
      </c>
      <c r="V183">
        <v>0</v>
      </c>
      <c r="W183">
        <v>0</v>
      </c>
      <c r="X183">
        <v>0</v>
      </c>
      <c r="Y183">
        <v>0</v>
      </c>
      <c r="Z183">
        <v>0</v>
      </c>
      <c r="AA183">
        <v>0</v>
      </c>
    </row>
    <row r="184" spans="1:27" x14ac:dyDescent="0.2">
      <c r="A184" s="89">
        <f>VLOOKUP(C184,TabellenBDFS!$B$4:$C$2717,2,FALSE)</f>
        <v>27</v>
      </c>
      <c r="B184" t="str">
        <f t="shared" si="3"/>
        <v>276</v>
      </c>
      <c r="C184" t="s">
        <v>28</v>
      </c>
      <c r="D184">
        <v>6</v>
      </c>
      <c r="E184">
        <v>0.1</v>
      </c>
      <c r="F184">
        <v>0.1</v>
      </c>
      <c r="G184">
        <v>0.1</v>
      </c>
      <c r="H184">
        <v>0.1</v>
      </c>
      <c r="I184">
        <v>0.1</v>
      </c>
      <c r="J184">
        <v>0.1</v>
      </c>
      <c r="K184">
        <v>0.1</v>
      </c>
      <c r="L184">
        <v>0.1</v>
      </c>
      <c r="M184">
        <v>0.1</v>
      </c>
      <c r="N184">
        <v>0.1</v>
      </c>
      <c r="O184">
        <v>0.1</v>
      </c>
      <c r="P184">
        <v>0.1</v>
      </c>
      <c r="Q184">
        <v>0.3</v>
      </c>
      <c r="R184">
        <v>0.3</v>
      </c>
      <c r="S184">
        <v>0.3</v>
      </c>
      <c r="T184">
        <v>0.3</v>
      </c>
      <c r="U184">
        <v>0.3</v>
      </c>
      <c r="V184">
        <v>0.3</v>
      </c>
      <c r="W184">
        <v>0.3</v>
      </c>
      <c r="X184">
        <v>0.3</v>
      </c>
      <c r="Y184">
        <v>0.3</v>
      </c>
      <c r="Z184">
        <v>0.3</v>
      </c>
      <c r="AA184">
        <v>0.3</v>
      </c>
    </row>
    <row r="185" spans="1:27" x14ac:dyDescent="0.2">
      <c r="A185" s="89">
        <f>VLOOKUP(C185,TabellenBDFS!$B$4:$C$2717,2,FALSE)</f>
        <v>27</v>
      </c>
      <c r="B185" t="str">
        <f t="shared" si="3"/>
        <v>277</v>
      </c>
      <c r="C185" t="s">
        <v>28</v>
      </c>
      <c r="D185">
        <v>7</v>
      </c>
      <c r="E185">
        <v>0</v>
      </c>
      <c r="F185">
        <v>0</v>
      </c>
      <c r="G185">
        <v>0</v>
      </c>
      <c r="H185">
        <v>0</v>
      </c>
      <c r="I185">
        <v>0</v>
      </c>
      <c r="J185">
        <v>0</v>
      </c>
      <c r="K185">
        <v>0</v>
      </c>
      <c r="L185">
        <v>0</v>
      </c>
      <c r="M185">
        <v>0</v>
      </c>
      <c r="N185">
        <v>0</v>
      </c>
      <c r="O185">
        <v>0</v>
      </c>
      <c r="P185">
        <v>0</v>
      </c>
      <c r="Q185">
        <v>0</v>
      </c>
      <c r="R185">
        <v>0</v>
      </c>
      <c r="S185">
        <v>0</v>
      </c>
      <c r="T185">
        <v>0</v>
      </c>
      <c r="U185">
        <v>0</v>
      </c>
      <c r="V185">
        <v>0</v>
      </c>
      <c r="W185">
        <v>0</v>
      </c>
      <c r="X185">
        <v>0</v>
      </c>
      <c r="Y185">
        <v>0</v>
      </c>
      <c r="Z185">
        <v>0</v>
      </c>
      <c r="AA185">
        <v>0</v>
      </c>
    </row>
    <row r="186" spans="1:27" x14ac:dyDescent="0.2">
      <c r="A186" s="89">
        <f>VLOOKUP(C186,TabellenBDFS!$B$4:$C$2717,2,FALSE)</f>
        <v>28</v>
      </c>
      <c r="B186" t="str">
        <f t="shared" si="3"/>
        <v>281</v>
      </c>
      <c r="C186" t="s">
        <v>556</v>
      </c>
      <c r="D186">
        <v>1</v>
      </c>
      <c r="E186">
        <v>0.4</v>
      </c>
      <c r="F186">
        <v>0.5</v>
      </c>
      <c r="G186">
        <v>0.5</v>
      </c>
      <c r="H186">
        <v>0.5</v>
      </c>
      <c r="I186">
        <v>0.5</v>
      </c>
      <c r="J186">
        <v>0.5</v>
      </c>
      <c r="K186">
        <v>0.6</v>
      </c>
      <c r="L186">
        <v>0.6</v>
      </c>
      <c r="M186">
        <v>0.6</v>
      </c>
      <c r="N186">
        <v>0.6</v>
      </c>
      <c r="O186">
        <v>0.6</v>
      </c>
      <c r="P186">
        <v>0.6</v>
      </c>
      <c r="Q186">
        <v>0.6</v>
      </c>
      <c r="R186">
        <v>0.6</v>
      </c>
      <c r="S186">
        <v>0.8</v>
      </c>
      <c r="T186">
        <v>0.8</v>
      </c>
      <c r="U186">
        <v>0.8</v>
      </c>
      <c r="V186">
        <v>0.8</v>
      </c>
      <c r="W186">
        <v>0.8</v>
      </c>
      <c r="X186">
        <v>0.8</v>
      </c>
      <c r="Y186">
        <v>0.9</v>
      </c>
      <c r="Z186">
        <v>0.8</v>
      </c>
      <c r="AA186">
        <v>0.8</v>
      </c>
    </row>
    <row r="187" spans="1:27" x14ac:dyDescent="0.2">
      <c r="A187" s="89">
        <f>VLOOKUP(C187,TabellenBDFS!$B$4:$C$2717,2,FALSE)</f>
        <v>28</v>
      </c>
      <c r="B187" t="str">
        <f t="shared" si="3"/>
        <v>282</v>
      </c>
      <c r="C187" t="s">
        <v>556</v>
      </c>
      <c r="D187">
        <v>2</v>
      </c>
      <c r="E187">
        <v>0.1</v>
      </c>
      <c r="F187">
        <v>0.2</v>
      </c>
      <c r="G187">
        <v>0.2</v>
      </c>
      <c r="H187">
        <v>0.1</v>
      </c>
      <c r="I187">
        <v>0.2</v>
      </c>
      <c r="J187">
        <v>0.2</v>
      </c>
      <c r="K187">
        <v>0.2</v>
      </c>
      <c r="L187">
        <v>0.2</v>
      </c>
      <c r="M187">
        <v>0.2</v>
      </c>
      <c r="N187">
        <v>0.2</v>
      </c>
      <c r="O187">
        <v>0.2</v>
      </c>
      <c r="P187">
        <v>0.2</v>
      </c>
      <c r="Q187">
        <v>0.2</v>
      </c>
      <c r="R187">
        <v>0.2</v>
      </c>
      <c r="S187">
        <v>0.2</v>
      </c>
      <c r="T187">
        <v>0.2</v>
      </c>
      <c r="U187">
        <v>0.2</v>
      </c>
      <c r="V187">
        <v>0.2</v>
      </c>
      <c r="W187">
        <v>0.2</v>
      </c>
      <c r="X187">
        <v>0.2</v>
      </c>
      <c r="Y187">
        <v>0.2</v>
      </c>
      <c r="Z187">
        <v>0.1</v>
      </c>
      <c r="AA187">
        <v>0.1</v>
      </c>
    </row>
    <row r="188" spans="1:27" x14ac:dyDescent="0.2">
      <c r="A188" s="89">
        <f>VLOOKUP(C188,TabellenBDFS!$B$4:$C$2717,2,FALSE)</f>
        <v>28</v>
      </c>
      <c r="B188" t="str">
        <f t="shared" si="3"/>
        <v>283</v>
      </c>
      <c r="C188" t="s">
        <v>556</v>
      </c>
      <c r="D188">
        <v>3</v>
      </c>
      <c r="E188">
        <v>0</v>
      </c>
      <c r="F188">
        <v>0</v>
      </c>
      <c r="G188">
        <v>0</v>
      </c>
      <c r="H188">
        <v>0</v>
      </c>
      <c r="I188">
        <v>0</v>
      </c>
      <c r="J188">
        <v>0</v>
      </c>
      <c r="K188">
        <v>0</v>
      </c>
      <c r="L188">
        <v>0.1</v>
      </c>
      <c r="M188">
        <v>0.1</v>
      </c>
      <c r="N188">
        <v>0.1</v>
      </c>
      <c r="O188">
        <v>0.1</v>
      </c>
      <c r="P188">
        <v>0.1</v>
      </c>
      <c r="Q188">
        <v>0.1</v>
      </c>
      <c r="R188">
        <v>0.1</v>
      </c>
      <c r="S188">
        <v>0.2</v>
      </c>
      <c r="T188">
        <v>0.2</v>
      </c>
      <c r="U188">
        <v>0.2</v>
      </c>
      <c r="V188">
        <v>0.2</v>
      </c>
      <c r="W188">
        <v>0.2</v>
      </c>
      <c r="X188">
        <v>0.2</v>
      </c>
      <c r="Y188">
        <v>0.2</v>
      </c>
      <c r="Z188">
        <v>0.2</v>
      </c>
      <c r="AA188">
        <v>0.3</v>
      </c>
    </row>
    <row r="189" spans="1:27" x14ac:dyDescent="0.2">
      <c r="A189" s="89">
        <f>VLOOKUP(C189,TabellenBDFS!$B$4:$C$2717,2,FALSE)</f>
        <v>28</v>
      </c>
      <c r="B189" t="str">
        <f t="shared" si="3"/>
        <v>284</v>
      </c>
      <c r="C189" t="s">
        <v>556</v>
      </c>
      <c r="D189">
        <v>4</v>
      </c>
      <c r="E189">
        <v>0</v>
      </c>
      <c r="F189">
        <v>0</v>
      </c>
      <c r="G189">
        <v>0</v>
      </c>
      <c r="H189">
        <v>0</v>
      </c>
      <c r="I189">
        <v>0</v>
      </c>
      <c r="J189">
        <v>0</v>
      </c>
      <c r="K189">
        <v>0</v>
      </c>
      <c r="L189">
        <v>0</v>
      </c>
      <c r="M189">
        <v>0</v>
      </c>
      <c r="N189">
        <v>0</v>
      </c>
      <c r="O189">
        <v>0</v>
      </c>
      <c r="P189">
        <v>0</v>
      </c>
      <c r="Q189">
        <v>0</v>
      </c>
      <c r="R189">
        <v>0</v>
      </c>
      <c r="S189">
        <v>0</v>
      </c>
      <c r="T189">
        <v>0</v>
      </c>
      <c r="U189">
        <v>0</v>
      </c>
      <c r="V189">
        <v>0</v>
      </c>
      <c r="W189">
        <v>0</v>
      </c>
      <c r="X189">
        <v>0</v>
      </c>
      <c r="Y189">
        <v>0</v>
      </c>
      <c r="Z189">
        <v>0</v>
      </c>
      <c r="AA189">
        <v>0</v>
      </c>
    </row>
    <row r="190" spans="1:27" x14ac:dyDescent="0.2">
      <c r="A190" s="89">
        <f>VLOOKUP(C190,TabellenBDFS!$B$4:$C$2717,2,FALSE)</f>
        <v>28</v>
      </c>
      <c r="B190" t="str">
        <f t="shared" si="3"/>
        <v>285</v>
      </c>
      <c r="C190" t="s">
        <v>556</v>
      </c>
      <c r="D190">
        <v>5</v>
      </c>
      <c r="E190">
        <v>0.1</v>
      </c>
      <c r="F190">
        <v>0</v>
      </c>
      <c r="G190">
        <v>0</v>
      </c>
      <c r="H190">
        <v>0</v>
      </c>
      <c r="I190">
        <v>0</v>
      </c>
      <c r="J190">
        <v>0</v>
      </c>
      <c r="K190">
        <v>0</v>
      </c>
      <c r="L190">
        <v>0</v>
      </c>
      <c r="M190">
        <v>0</v>
      </c>
      <c r="N190">
        <v>0</v>
      </c>
      <c r="O190">
        <v>0</v>
      </c>
      <c r="P190">
        <v>0</v>
      </c>
      <c r="Q190">
        <v>0</v>
      </c>
      <c r="R190">
        <v>0</v>
      </c>
      <c r="S190">
        <v>0</v>
      </c>
      <c r="T190">
        <v>0</v>
      </c>
      <c r="U190">
        <v>0</v>
      </c>
      <c r="V190">
        <v>0</v>
      </c>
      <c r="W190">
        <v>0</v>
      </c>
      <c r="X190">
        <v>0</v>
      </c>
      <c r="Y190">
        <v>0</v>
      </c>
      <c r="Z190">
        <v>0</v>
      </c>
      <c r="AA190">
        <v>0</v>
      </c>
    </row>
    <row r="191" spans="1:27" x14ac:dyDescent="0.2">
      <c r="A191" s="89">
        <f>VLOOKUP(C191,TabellenBDFS!$B$4:$C$2717,2,FALSE)</f>
        <v>28</v>
      </c>
      <c r="B191" t="str">
        <f t="shared" si="3"/>
        <v>286</v>
      </c>
      <c r="C191" t="s">
        <v>556</v>
      </c>
      <c r="D191">
        <v>6</v>
      </c>
      <c r="E191">
        <v>0.1</v>
      </c>
      <c r="F191">
        <v>0.1</v>
      </c>
      <c r="G191">
        <v>0.1</v>
      </c>
      <c r="H191">
        <v>0.2</v>
      </c>
      <c r="I191">
        <v>0.1</v>
      </c>
      <c r="J191">
        <v>0.2</v>
      </c>
      <c r="K191">
        <v>0.2</v>
      </c>
      <c r="L191">
        <v>0.2</v>
      </c>
      <c r="M191">
        <v>0.2</v>
      </c>
      <c r="N191">
        <v>0.2</v>
      </c>
      <c r="O191">
        <v>0.2</v>
      </c>
      <c r="P191">
        <v>0.2</v>
      </c>
      <c r="Q191">
        <v>0.2</v>
      </c>
      <c r="R191">
        <v>0.2</v>
      </c>
      <c r="S191">
        <v>0.3</v>
      </c>
      <c r="T191">
        <v>0.3</v>
      </c>
      <c r="U191">
        <v>0.3</v>
      </c>
      <c r="V191">
        <v>0.3</v>
      </c>
      <c r="W191">
        <v>0.3</v>
      </c>
      <c r="X191">
        <v>0.3</v>
      </c>
      <c r="Y191">
        <v>0.2</v>
      </c>
      <c r="Z191">
        <v>0.2</v>
      </c>
      <c r="AA191">
        <v>0.2</v>
      </c>
    </row>
    <row r="192" spans="1:27" x14ac:dyDescent="0.2">
      <c r="A192" s="89">
        <f>VLOOKUP(C192,TabellenBDFS!$B$4:$C$2717,2,FALSE)</f>
        <v>28</v>
      </c>
      <c r="B192" t="str">
        <f t="shared" si="3"/>
        <v>287</v>
      </c>
      <c r="C192" t="s">
        <v>556</v>
      </c>
      <c r="D192">
        <v>7</v>
      </c>
      <c r="E192">
        <v>0.1</v>
      </c>
      <c r="F192">
        <v>0.1</v>
      </c>
      <c r="G192">
        <v>0.1</v>
      </c>
      <c r="H192">
        <v>0.1</v>
      </c>
      <c r="I192">
        <v>0.1</v>
      </c>
      <c r="J192">
        <v>0.1</v>
      </c>
      <c r="K192">
        <v>0.1</v>
      </c>
      <c r="L192">
        <v>0.1</v>
      </c>
      <c r="M192">
        <v>0.1</v>
      </c>
      <c r="N192">
        <v>0.1</v>
      </c>
      <c r="O192">
        <v>0.1</v>
      </c>
      <c r="P192">
        <v>0.1</v>
      </c>
      <c r="Q192">
        <v>0.1</v>
      </c>
      <c r="R192">
        <v>0.1</v>
      </c>
      <c r="S192">
        <v>0.1</v>
      </c>
      <c r="T192">
        <v>0.1</v>
      </c>
      <c r="U192">
        <v>0.1</v>
      </c>
      <c r="V192">
        <v>0.1</v>
      </c>
      <c r="W192">
        <v>0.1</v>
      </c>
      <c r="X192">
        <v>0.1</v>
      </c>
      <c r="Y192">
        <v>0.2</v>
      </c>
      <c r="Z192">
        <v>0.2</v>
      </c>
      <c r="AA192">
        <v>0.2</v>
      </c>
    </row>
    <row r="193" spans="1:27" x14ac:dyDescent="0.2">
      <c r="A193" s="89">
        <f>VLOOKUP(C193,TabellenBDFS!$B$4:$C$2717,2,FALSE)</f>
        <v>29</v>
      </c>
      <c r="B193" t="str">
        <f t="shared" si="3"/>
        <v>291</v>
      </c>
      <c r="C193" t="s">
        <v>29</v>
      </c>
      <c r="D193">
        <v>1</v>
      </c>
      <c r="E193">
        <v>0.2</v>
      </c>
      <c r="F193">
        <v>0.2</v>
      </c>
      <c r="G193">
        <v>0.2</v>
      </c>
      <c r="H193">
        <v>0.2</v>
      </c>
      <c r="I193">
        <v>0.2</v>
      </c>
      <c r="J193">
        <v>0.2</v>
      </c>
      <c r="K193">
        <v>0.2</v>
      </c>
      <c r="L193">
        <v>0.2</v>
      </c>
      <c r="M193">
        <v>0.2</v>
      </c>
      <c r="N193">
        <v>0.2</v>
      </c>
      <c r="O193">
        <v>0.3</v>
      </c>
      <c r="P193">
        <v>0.3</v>
      </c>
      <c r="Q193">
        <v>0.3</v>
      </c>
      <c r="R193">
        <v>0.2</v>
      </c>
      <c r="S193">
        <v>0.3</v>
      </c>
      <c r="T193">
        <v>0.3</v>
      </c>
      <c r="U193">
        <v>0.3</v>
      </c>
      <c r="V193">
        <v>0.3</v>
      </c>
      <c r="W193">
        <v>0.3</v>
      </c>
      <c r="X193">
        <v>0.3</v>
      </c>
      <c r="Y193">
        <v>0.3</v>
      </c>
      <c r="Z193">
        <v>0.3</v>
      </c>
      <c r="AA193">
        <v>0.2</v>
      </c>
    </row>
    <row r="194" spans="1:27" x14ac:dyDescent="0.2">
      <c r="A194" s="89">
        <f>VLOOKUP(C194,TabellenBDFS!$B$4:$C$2717,2,FALSE)</f>
        <v>29</v>
      </c>
      <c r="B194" t="str">
        <f t="shared" si="3"/>
        <v>292</v>
      </c>
      <c r="C194" t="s">
        <v>29</v>
      </c>
      <c r="D194">
        <v>2</v>
      </c>
      <c r="E194">
        <v>0.1</v>
      </c>
      <c r="F194">
        <v>0.1</v>
      </c>
      <c r="G194">
        <v>0.1</v>
      </c>
      <c r="H194">
        <v>0.1</v>
      </c>
      <c r="I194">
        <v>0.1</v>
      </c>
      <c r="J194">
        <v>0.1</v>
      </c>
      <c r="K194">
        <v>0.1</v>
      </c>
      <c r="L194">
        <v>0.1</v>
      </c>
      <c r="M194">
        <v>0.1</v>
      </c>
      <c r="N194">
        <v>0.1</v>
      </c>
      <c r="O194">
        <v>0.1</v>
      </c>
      <c r="P194">
        <v>0.1</v>
      </c>
      <c r="Q194">
        <v>0.1</v>
      </c>
      <c r="R194">
        <v>0.1</v>
      </c>
      <c r="S194">
        <v>0.1</v>
      </c>
      <c r="T194">
        <v>0.1</v>
      </c>
      <c r="U194">
        <v>0.1</v>
      </c>
      <c r="V194">
        <v>0.1</v>
      </c>
      <c r="W194">
        <v>0.1</v>
      </c>
      <c r="X194">
        <v>0.1</v>
      </c>
      <c r="Y194">
        <v>0.1</v>
      </c>
      <c r="Z194">
        <v>0.1</v>
      </c>
      <c r="AA194">
        <v>0.1</v>
      </c>
    </row>
    <row r="195" spans="1:27" x14ac:dyDescent="0.2">
      <c r="A195" s="89">
        <f>VLOOKUP(C195,TabellenBDFS!$B$4:$C$2717,2,FALSE)</f>
        <v>29</v>
      </c>
      <c r="B195" t="str">
        <f t="shared" si="3"/>
        <v>293</v>
      </c>
      <c r="C195" t="s">
        <v>29</v>
      </c>
      <c r="D195">
        <v>3</v>
      </c>
      <c r="E195">
        <v>0</v>
      </c>
      <c r="F195">
        <v>0</v>
      </c>
      <c r="G195">
        <v>0</v>
      </c>
      <c r="H195">
        <v>0</v>
      </c>
      <c r="I195">
        <v>0</v>
      </c>
      <c r="J195">
        <v>0</v>
      </c>
      <c r="K195">
        <v>0</v>
      </c>
      <c r="L195">
        <v>0</v>
      </c>
      <c r="M195">
        <v>0</v>
      </c>
      <c r="N195">
        <v>0</v>
      </c>
      <c r="O195">
        <v>0</v>
      </c>
      <c r="P195">
        <v>0</v>
      </c>
      <c r="Q195">
        <v>0</v>
      </c>
      <c r="R195">
        <v>0</v>
      </c>
      <c r="S195">
        <v>0</v>
      </c>
      <c r="T195">
        <v>0</v>
      </c>
      <c r="U195">
        <v>0</v>
      </c>
      <c r="V195">
        <v>0</v>
      </c>
      <c r="W195">
        <v>0</v>
      </c>
      <c r="X195">
        <v>0</v>
      </c>
      <c r="Y195">
        <v>0</v>
      </c>
      <c r="Z195">
        <v>0</v>
      </c>
      <c r="AA195">
        <v>0</v>
      </c>
    </row>
    <row r="196" spans="1:27" x14ac:dyDescent="0.2">
      <c r="A196" s="89">
        <f>VLOOKUP(C196,TabellenBDFS!$B$4:$C$2717,2,FALSE)</f>
        <v>29</v>
      </c>
      <c r="B196" t="str">
        <f t="shared" ref="B196:B259" si="4">CONCATENATE(A196,D196)</f>
        <v>294</v>
      </c>
      <c r="C196" t="s">
        <v>29</v>
      </c>
      <c r="D196">
        <v>4</v>
      </c>
      <c r="E196">
        <v>0</v>
      </c>
      <c r="F196">
        <v>0</v>
      </c>
      <c r="G196">
        <v>0</v>
      </c>
      <c r="H196">
        <v>0</v>
      </c>
      <c r="I196">
        <v>0</v>
      </c>
      <c r="J196">
        <v>0</v>
      </c>
      <c r="K196">
        <v>0</v>
      </c>
      <c r="L196">
        <v>0</v>
      </c>
      <c r="M196">
        <v>0</v>
      </c>
      <c r="N196">
        <v>0</v>
      </c>
      <c r="O196">
        <v>0</v>
      </c>
      <c r="P196">
        <v>0</v>
      </c>
      <c r="Q196">
        <v>0</v>
      </c>
      <c r="R196">
        <v>0</v>
      </c>
      <c r="S196">
        <v>0</v>
      </c>
      <c r="T196">
        <v>0</v>
      </c>
      <c r="U196">
        <v>0</v>
      </c>
      <c r="V196">
        <v>0</v>
      </c>
      <c r="W196">
        <v>0</v>
      </c>
      <c r="X196">
        <v>0</v>
      </c>
      <c r="Y196">
        <v>0</v>
      </c>
      <c r="Z196">
        <v>0</v>
      </c>
      <c r="AA196">
        <v>0</v>
      </c>
    </row>
    <row r="197" spans="1:27" x14ac:dyDescent="0.2">
      <c r="A197" s="89">
        <f>VLOOKUP(C197,TabellenBDFS!$B$4:$C$2717,2,FALSE)</f>
        <v>29</v>
      </c>
      <c r="B197" t="str">
        <f t="shared" si="4"/>
        <v>295</v>
      </c>
      <c r="C197" t="s">
        <v>29</v>
      </c>
      <c r="D197">
        <v>5</v>
      </c>
      <c r="E197">
        <v>0</v>
      </c>
      <c r="F197">
        <v>0</v>
      </c>
      <c r="G197">
        <v>0</v>
      </c>
      <c r="H197">
        <v>0</v>
      </c>
      <c r="I197">
        <v>0</v>
      </c>
      <c r="J197">
        <v>0</v>
      </c>
      <c r="K197">
        <v>0</v>
      </c>
      <c r="L197">
        <v>0</v>
      </c>
      <c r="M197">
        <v>0</v>
      </c>
      <c r="N197">
        <v>0</v>
      </c>
      <c r="O197">
        <v>0.1</v>
      </c>
      <c r="P197">
        <v>0.1</v>
      </c>
      <c r="Q197">
        <v>0.1</v>
      </c>
      <c r="R197">
        <v>0</v>
      </c>
      <c r="S197">
        <v>0</v>
      </c>
      <c r="T197">
        <v>0</v>
      </c>
      <c r="U197">
        <v>0.1</v>
      </c>
      <c r="V197">
        <v>0.1</v>
      </c>
      <c r="W197">
        <v>0.1</v>
      </c>
      <c r="X197">
        <v>0.1</v>
      </c>
      <c r="Y197">
        <v>0.1</v>
      </c>
      <c r="Z197">
        <v>0.1</v>
      </c>
      <c r="AA197">
        <v>0</v>
      </c>
    </row>
    <row r="198" spans="1:27" x14ac:dyDescent="0.2">
      <c r="A198" s="89">
        <f>VLOOKUP(C198,TabellenBDFS!$B$4:$C$2717,2,FALSE)</f>
        <v>29</v>
      </c>
      <c r="B198" t="str">
        <f t="shared" si="4"/>
        <v>296</v>
      </c>
      <c r="C198" t="s">
        <v>29</v>
      </c>
      <c r="D198">
        <v>6</v>
      </c>
      <c r="E198">
        <v>0</v>
      </c>
      <c r="F198">
        <v>0.1</v>
      </c>
      <c r="G198">
        <v>0.1</v>
      </c>
      <c r="H198">
        <v>0.1</v>
      </c>
      <c r="I198">
        <v>0.1</v>
      </c>
      <c r="J198">
        <v>0.1</v>
      </c>
      <c r="K198">
        <v>0.1</v>
      </c>
      <c r="L198">
        <v>0.1</v>
      </c>
      <c r="M198">
        <v>0.1</v>
      </c>
      <c r="N198">
        <v>0.1</v>
      </c>
      <c r="O198">
        <v>0.1</v>
      </c>
      <c r="P198">
        <v>0.1</v>
      </c>
      <c r="Q198">
        <v>0.1</v>
      </c>
      <c r="R198">
        <v>0.1</v>
      </c>
      <c r="S198">
        <v>0.1</v>
      </c>
      <c r="T198">
        <v>0.1</v>
      </c>
      <c r="U198">
        <v>0.1</v>
      </c>
      <c r="V198">
        <v>0.1</v>
      </c>
      <c r="W198">
        <v>0.1</v>
      </c>
      <c r="X198">
        <v>0.1</v>
      </c>
      <c r="Y198">
        <v>0.1</v>
      </c>
      <c r="Z198">
        <v>0.1</v>
      </c>
      <c r="AA198">
        <v>0.1</v>
      </c>
    </row>
    <row r="199" spans="1:27" x14ac:dyDescent="0.2">
      <c r="A199" s="89">
        <f>VLOOKUP(C199,TabellenBDFS!$B$4:$C$2717,2,FALSE)</f>
        <v>29</v>
      </c>
      <c r="B199" t="str">
        <f t="shared" si="4"/>
        <v>297</v>
      </c>
      <c r="C199" t="s">
        <v>29</v>
      </c>
      <c r="D199">
        <v>7</v>
      </c>
      <c r="E199">
        <v>0</v>
      </c>
      <c r="F199">
        <v>0</v>
      </c>
      <c r="G199">
        <v>0</v>
      </c>
      <c r="H199">
        <v>0</v>
      </c>
      <c r="I199">
        <v>0</v>
      </c>
      <c r="J199">
        <v>0</v>
      </c>
      <c r="K199">
        <v>0</v>
      </c>
      <c r="L199">
        <v>0</v>
      </c>
      <c r="M199">
        <v>0</v>
      </c>
      <c r="N199">
        <v>0</v>
      </c>
      <c r="O199">
        <v>0</v>
      </c>
      <c r="P199">
        <v>0</v>
      </c>
      <c r="Q199">
        <v>0</v>
      </c>
      <c r="R199">
        <v>0</v>
      </c>
      <c r="S199">
        <v>0</v>
      </c>
      <c r="T199">
        <v>0</v>
      </c>
      <c r="U199">
        <v>0</v>
      </c>
      <c r="V199">
        <v>0</v>
      </c>
      <c r="W199">
        <v>0</v>
      </c>
      <c r="X199">
        <v>0</v>
      </c>
      <c r="Y199">
        <v>0</v>
      </c>
      <c r="Z199">
        <v>0</v>
      </c>
      <c r="AA199">
        <v>0</v>
      </c>
    </row>
    <row r="200" spans="1:27" x14ac:dyDescent="0.2">
      <c r="A200" s="89">
        <f>VLOOKUP(C200,TabellenBDFS!$B$4:$C$2717,2,FALSE)</f>
        <v>30</v>
      </c>
      <c r="B200" t="str">
        <f t="shared" si="4"/>
        <v>301</v>
      </c>
      <c r="C200" t="s">
        <v>30</v>
      </c>
      <c r="D200">
        <v>1</v>
      </c>
      <c r="E200">
        <v>0.9</v>
      </c>
      <c r="F200">
        <v>0.9</v>
      </c>
      <c r="G200">
        <v>0.9</v>
      </c>
      <c r="H200">
        <v>0.9</v>
      </c>
      <c r="I200">
        <v>0.9</v>
      </c>
      <c r="J200">
        <v>1</v>
      </c>
      <c r="K200">
        <v>1</v>
      </c>
      <c r="L200">
        <v>1.1000000000000001</v>
      </c>
      <c r="M200">
        <v>1</v>
      </c>
      <c r="N200">
        <v>1</v>
      </c>
      <c r="O200">
        <v>1</v>
      </c>
      <c r="P200">
        <v>1.1000000000000001</v>
      </c>
      <c r="Q200">
        <v>1</v>
      </c>
      <c r="R200">
        <v>1</v>
      </c>
      <c r="S200">
        <v>1</v>
      </c>
      <c r="T200">
        <v>1</v>
      </c>
      <c r="U200">
        <v>0.9</v>
      </c>
      <c r="V200">
        <v>0.9</v>
      </c>
      <c r="W200">
        <v>0.9</v>
      </c>
      <c r="X200">
        <v>1</v>
      </c>
      <c r="Y200">
        <v>0.8</v>
      </c>
      <c r="Z200">
        <v>0.8</v>
      </c>
      <c r="AA200">
        <v>0.7</v>
      </c>
    </row>
    <row r="201" spans="1:27" x14ac:dyDescent="0.2">
      <c r="A201" s="89">
        <f>VLOOKUP(C201,TabellenBDFS!$B$4:$C$2717,2,FALSE)</f>
        <v>30</v>
      </c>
      <c r="B201" t="str">
        <f t="shared" si="4"/>
        <v>302</v>
      </c>
      <c r="C201" t="s">
        <v>30</v>
      </c>
      <c r="D201">
        <v>2</v>
      </c>
      <c r="E201">
        <v>0.3</v>
      </c>
      <c r="F201">
        <v>0.3</v>
      </c>
      <c r="G201">
        <v>0.3</v>
      </c>
      <c r="H201">
        <v>0.3</v>
      </c>
      <c r="I201">
        <v>0.2</v>
      </c>
      <c r="J201">
        <v>0.2</v>
      </c>
      <c r="K201">
        <v>0.2</v>
      </c>
      <c r="L201">
        <v>0.2</v>
      </c>
      <c r="M201">
        <v>0.2</v>
      </c>
      <c r="N201">
        <v>0.2</v>
      </c>
      <c r="O201">
        <v>0.2</v>
      </c>
      <c r="P201">
        <v>0.2</v>
      </c>
      <c r="Q201">
        <v>0.2</v>
      </c>
      <c r="R201">
        <v>0.1</v>
      </c>
      <c r="S201">
        <v>0.1</v>
      </c>
      <c r="T201">
        <v>0.1</v>
      </c>
      <c r="U201">
        <v>0.1</v>
      </c>
      <c r="V201">
        <v>0.1</v>
      </c>
      <c r="W201">
        <v>0.1</v>
      </c>
      <c r="X201">
        <v>0.1</v>
      </c>
      <c r="Y201">
        <v>0.1</v>
      </c>
      <c r="Z201">
        <v>0.1</v>
      </c>
      <c r="AA201">
        <v>0.1</v>
      </c>
    </row>
    <row r="202" spans="1:27" x14ac:dyDescent="0.2">
      <c r="A202" s="89">
        <f>VLOOKUP(C202,TabellenBDFS!$B$4:$C$2717,2,FALSE)</f>
        <v>30</v>
      </c>
      <c r="B202" t="str">
        <f t="shared" si="4"/>
        <v>303</v>
      </c>
      <c r="C202" t="s">
        <v>30</v>
      </c>
      <c r="D202">
        <v>3</v>
      </c>
      <c r="E202">
        <v>0</v>
      </c>
      <c r="F202">
        <v>0</v>
      </c>
      <c r="G202">
        <v>0</v>
      </c>
      <c r="H202">
        <v>0</v>
      </c>
      <c r="I202">
        <v>0</v>
      </c>
      <c r="J202">
        <v>0</v>
      </c>
      <c r="K202">
        <v>0</v>
      </c>
      <c r="L202">
        <v>0</v>
      </c>
      <c r="M202">
        <v>0</v>
      </c>
      <c r="N202">
        <v>0.1</v>
      </c>
      <c r="O202">
        <v>0.1</v>
      </c>
      <c r="P202">
        <v>0.1</v>
      </c>
      <c r="Q202">
        <v>0.1</v>
      </c>
      <c r="R202">
        <v>0.1</v>
      </c>
      <c r="S202">
        <v>0.1</v>
      </c>
      <c r="T202">
        <v>0.1</v>
      </c>
      <c r="U202">
        <v>0.1</v>
      </c>
      <c r="V202">
        <v>0.1</v>
      </c>
      <c r="W202">
        <v>0.1</v>
      </c>
      <c r="X202">
        <v>0.2</v>
      </c>
      <c r="Y202">
        <v>0.1</v>
      </c>
      <c r="Z202">
        <v>0.1</v>
      </c>
      <c r="AA202">
        <v>0.1</v>
      </c>
    </row>
    <row r="203" spans="1:27" x14ac:dyDescent="0.2">
      <c r="A203" s="89">
        <f>VLOOKUP(C203,TabellenBDFS!$B$4:$C$2717,2,FALSE)</f>
        <v>30</v>
      </c>
      <c r="B203" t="str">
        <f t="shared" si="4"/>
        <v>304</v>
      </c>
      <c r="C203" t="s">
        <v>30</v>
      </c>
      <c r="D203">
        <v>4</v>
      </c>
      <c r="E203">
        <v>0</v>
      </c>
      <c r="F203">
        <v>0</v>
      </c>
      <c r="G203">
        <v>0</v>
      </c>
      <c r="H203">
        <v>0</v>
      </c>
      <c r="I203">
        <v>0</v>
      </c>
      <c r="J203">
        <v>0</v>
      </c>
      <c r="K203">
        <v>0</v>
      </c>
      <c r="L203">
        <v>0</v>
      </c>
      <c r="M203">
        <v>0</v>
      </c>
      <c r="N203">
        <v>0</v>
      </c>
      <c r="O203">
        <v>0</v>
      </c>
      <c r="P203">
        <v>0</v>
      </c>
      <c r="Q203">
        <v>0</v>
      </c>
      <c r="R203">
        <v>0</v>
      </c>
      <c r="S203">
        <v>0</v>
      </c>
      <c r="T203">
        <v>0</v>
      </c>
      <c r="U203">
        <v>0</v>
      </c>
      <c r="V203">
        <v>0</v>
      </c>
      <c r="W203">
        <v>0</v>
      </c>
      <c r="X203">
        <v>0</v>
      </c>
      <c r="Y203">
        <v>0</v>
      </c>
      <c r="Z203">
        <v>0</v>
      </c>
      <c r="AA203">
        <v>0</v>
      </c>
    </row>
    <row r="204" spans="1:27" x14ac:dyDescent="0.2">
      <c r="A204" s="89">
        <f>VLOOKUP(C204,TabellenBDFS!$B$4:$C$2717,2,FALSE)</f>
        <v>30</v>
      </c>
      <c r="B204" t="str">
        <f t="shared" si="4"/>
        <v>305</v>
      </c>
      <c r="C204" t="s">
        <v>30</v>
      </c>
      <c r="D204">
        <v>5</v>
      </c>
      <c r="E204">
        <v>0</v>
      </c>
      <c r="F204">
        <v>0</v>
      </c>
      <c r="G204">
        <v>0</v>
      </c>
      <c r="H204">
        <v>0</v>
      </c>
      <c r="I204">
        <v>0</v>
      </c>
      <c r="J204">
        <v>0</v>
      </c>
      <c r="K204">
        <v>0</v>
      </c>
      <c r="L204">
        <v>0</v>
      </c>
      <c r="M204">
        <v>0</v>
      </c>
      <c r="N204">
        <v>0</v>
      </c>
      <c r="O204">
        <v>0</v>
      </c>
      <c r="P204">
        <v>0</v>
      </c>
      <c r="Q204">
        <v>0</v>
      </c>
      <c r="R204">
        <v>0</v>
      </c>
      <c r="S204">
        <v>0</v>
      </c>
      <c r="T204">
        <v>0</v>
      </c>
      <c r="U204">
        <v>0</v>
      </c>
      <c r="V204">
        <v>0</v>
      </c>
      <c r="W204">
        <v>0</v>
      </c>
      <c r="X204">
        <v>0</v>
      </c>
      <c r="Y204">
        <v>0</v>
      </c>
      <c r="Z204">
        <v>0</v>
      </c>
      <c r="AA204">
        <v>0</v>
      </c>
    </row>
    <row r="205" spans="1:27" x14ac:dyDescent="0.2">
      <c r="A205" s="89">
        <f>VLOOKUP(C205,TabellenBDFS!$B$4:$C$2717,2,FALSE)</f>
        <v>30</v>
      </c>
      <c r="B205" t="str">
        <f t="shared" si="4"/>
        <v>306</v>
      </c>
      <c r="C205" t="s">
        <v>30</v>
      </c>
      <c r="D205">
        <v>6</v>
      </c>
      <c r="E205">
        <v>0.5</v>
      </c>
      <c r="F205">
        <v>0.5</v>
      </c>
      <c r="G205">
        <v>0.6</v>
      </c>
      <c r="H205">
        <v>0.6</v>
      </c>
      <c r="I205">
        <v>0.6</v>
      </c>
      <c r="J205">
        <v>0.7</v>
      </c>
      <c r="K205">
        <v>0.7</v>
      </c>
      <c r="L205">
        <v>0.7</v>
      </c>
      <c r="M205">
        <v>0.7</v>
      </c>
      <c r="N205">
        <v>0.7</v>
      </c>
      <c r="O205">
        <v>0.7</v>
      </c>
      <c r="P205">
        <v>0.7</v>
      </c>
      <c r="Q205">
        <v>0.7</v>
      </c>
      <c r="R205">
        <v>0.7</v>
      </c>
      <c r="S205">
        <v>0.7</v>
      </c>
      <c r="T205">
        <v>0.7</v>
      </c>
      <c r="U205">
        <v>0.6</v>
      </c>
      <c r="V205">
        <v>0.6</v>
      </c>
      <c r="W205">
        <v>0.6</v>
      </c>
      <c r="X205">
        <v>0.6</v>
      </c>
      <c r="Y205">
        <v>0.5</v>
      </c>
      <c r="Z205">
        <v>0.4</v>
      </c>
      <c r="AA205">
        <v>0.4</v>
      </c>
    </row>
    <row r="206" spans="1:27" x14ac:dyDescent="0.2">
      <c r="A206" s="89">
        <f>VLOOKUP(C206,TabellenBDFS!$B$4:$C$2717,2,FALSE)</f>
        <v>30</v>
      </c>
      <c r="B206" t="str">
        <f t="shared" si="4"/>
        <v>307</v>
      </c>
      <c r="C206" t="s">
        <v>30</v>
      </c>
      <c r="D206">
        <v>7</v>
      </c>
      <c r="E206">
        <v>0.1</v>
      </c>
      <c r="F206">
        <v>0.1</v>
      </c>
      <c r="G206">
        <v>0</v>
      </c>
      <c r="H206">
        <v>0</v>
      </c>
      <c r="I206">
        <v>0.1</v>
      </c>
      <c r="J206">
        <v>0.1</v>
      </c>
      <c r="K206">
        <v>0.1</v>
      </c>
      <c r="L206">
        <v>0.1</v>
      </c>
      <c r="M206">
        <v>0.1</v>
      </c>
      <c r="N206">
        <v>0.1</v>
      </c>
      <c r="O206">
        <v>0.1</v>
      </c>
      <c r="P206">
        <v>0.1</v>
      </c>
      <c r="Q206">
        <v>0.1</v>
      </c>
      <c r="R206">
        <v>0.1</v>
      </c>
      <c r="S206">
        <v>0.1</v>
      </c>
      <c r="T206">
        <v>0.1</v>
      </c>
      <c r="U206">
        <v>0.1</v>
      </c>
      <c r="V206">
        <v>0.1</v>
      </c>
      <c r="W206">
        <v>0.1</v>
      </c>
      <c r="X206">
        <v>0.1</v>
      </c>
      <c r="Y206">
        <v>0.1</v>
      </c>
      <c r="Z206">
        <v>0.1</v>
      </c>
      <c r="AA206">
        <v>0.1</v>
      </c>
    </row>
    <row r="207" spans="1:27" x14ac:dyDescent="0.2">
      <c r="A207" s="89" t="e">
        <f>VLOOKUP(C207,TabellenBDFS!$B$4:$C$2717,2,FALSE)</f>
        <v>#N/A</v>
      </c>
      <c r="B207" t="e">
        <f t="shared" si="4"/>
        <v>#N/A</v>
      </c>
      <c r="C207" t="s">
        <v>31</v>
      </c>
      <c r="D207">
        <v>1</v>
      </c>
      <c r="E207">
        <v>0.7</v>
      </c>
      <c r="F207">
        <v>0.7</v>
      </c>
      <c r="G207">
        <v>0.6</v>
      </c>
      <c r="H207">
        <v>0.7</v>
      </c>
      <c r="I207">
        <v>0.6</v>
      </c>
      <c r="J207">
        <v>0.7</v>
      </c>
      <c r="K207">
        <v>0.7</v>
      </c>
      <c r="L207">
        <v>0.7</v>
      </c>
      <c r="M207">
        <v>0.7</v>
      </c>
      <c r="N207">
        <v>0.7</v>
      </c>
      <c r="O207">
        <v>0.7</v>
      </c>
      <c r="P207">
        <v>0.7</v>
      </c>
      <c r="Q207">
        <v>0.7</v>
      </c>
      <c r="R207">
        <v>0.7</v>
      </c>
      <c r="S207">
        <v>0.7</v>
      </c>
      <c r="T207">
        <v>0.7</v>
      </c>
      <c r="U207">
        <v>0.7</v>
      </c>
      <c r="V207">
        <v>0.7</v>
      </c>
      <c r="W207">
        <v>0.8</v>
      </c>
      <c r="X207">
        <v>0.8</v>
      </c>
      <c r="Y207" t="e">
        <v>#N/A</v>
      </c>
      <c r="Z207" t="e">
        <v>#N/A</v>
      </c>
      <c r="AA207" t="e">
        <v>#N/A</v>
      </c>
    </row>
    <row r="208" spans="1:27" x14ac:dyDescent="0.2">
      <c r="A208" s="89" t="e">
        <f>VLOOKUP(C208,TabellenBDFS!$B$4:$C$2717,2,FALSE)</f>
        <v>#N/A</v>
      </c>
      <c r="B208" t="e">
        <f t="shared" si="4"/>
        <v>#N/A</v>
      </c>
      <c r="C208" t="s">
        <v>31</v>
      </c>
      <c r="D208">
        <v>2</v>
      </c>
      <c r="E208">
        <v>0.1</v>
      </c>
      <c r="F208">
        <v>0.1</v>
      </c>
      <c r="G208">
        <v>0.1</v>
      </c>
      <c r="H208">
        <v>0.1</v>
      </c>
      <c r="I208">
        <v>0.1</v>
      </c>
      <c r="J208">
        <v>0.1</v>
      </c>
      <c r="K208">
        <v>0.1</v>
      </c>
      <c r="L208">
        <v>0.1</v>
      </c>
      <c r="M208">
        <v>0.1</v>
      </c>
      <c r="N208">
        <v>0.1</v>
      </c>
      <c r="O208">
        <v>0.1</v>
      </c>
      <c r="P208">
        <v>0.1</v>
      </c>
      <c r="Q208">
        <v>0.1</v>
      </c>
      <c r="R208">
        <v>0.1</v>
      </c>
      <c r="S208">
        <v>0.1</v>
      </c>
      <c r="T208">
        <v>0.1</v>
      </c>
      <c r="U208">
        <v>0.1</v>
      </c>
      <c r="V208">
        <v>0.1</v>
      </c>
      <c r="W208">
        <v>0.1</v>
      </c>
      <c r="X208">
        <v>0.1</v>
      </c>
      <c r="Y208" t="e">
        <v>#N/A</v>
      </c>
      <c r="Z208" t="e">
        <v>#N/A</v>
      </c>
      <c r="AA208" t="e">
        <v>#N/A</v>
      </c>
    </row>
    <row r="209" spans="1:27" x14ac:dyDescent="0.2">
      <c r="A209" s="89" t="e">
        <f>VLOOKUP(C209,TabellenBDFS!$B$4:$C$2717,2,FALSE)</f>
        <v>#N/A</v>
      </c>
      <c r="B209" t="e">
        <f t="shared" si="4"/>
        <v>#N/A</v>
      </c>
      <c r="C209" t="s">
        <v>31</v>
      </c>
      <c r="D209">
        <v>3</v>
      </c>
      <c r="E209">
        <v>0</v>
      </c>
      <c r="F209">
        <v>0</v>
      </c>
      <c r="G209">
        <v>0</v>
      </c>
      <c r="H209">
        <v>0</v>
      </c>
      <c r="I209">
        <v>0</v>
      </c>
      <c r="J209">
        <v>0</v>
      </c>
      <c r="K209">
        <v>0</v>
      </c>
      <c r="L209">
        <v>0</v>
      </c>
      <c r="M209">
        <v>0</v>
      </c>
      <c r="N209">
        <v>0</v>
      </c>
      <c r="O209">
        <v>0</v>
      </c>
      <c r="P209">
        <v>0.1</v>
      </c>
      <c r="Q209">
        <v>0.1</v>
      </c>
      <c r="R209">
        <v>0.1</v>
      </c>
      <c r="S209">
        <v>0.1</v>
      </c>
      <c r="T209">
        <v>0.1</v>
      </c>
      <c r="U209">
        <v>0.1</v>
      </c>
      <c r="V209">
        <v>0.2</v>
      </c>
      <c r="W209">
        <v>0.2</v>
      </c>
      <c r="X209">
        <v>0.2</v>
      </c>
      <c r="Y209" t="e">
        <v>#N/A</v>
      </c>
      <c r="Z209" t="e">
        <v>#N/A</v>
      </c>
      <c r="AA209" t="e">
        <v>#N/A</v>
      </c>
    </row>
    <row r="210" spans="1:27" x14ac:dyDescent="0.2">
      <c r="A210" s="89" t="e">
        <f>VLOOKUP(C210,TabellenBDFS!$B$4:$C$2717,2,FALSE)</f>
        <v>#N/A</v>
      </c>
      <c r="B210" t="e">
        <f t="shared" si="4"/>
        <v>#N/A</v>
      </c>
      <c r="C210" t="s">
        <v>31</v>
      </c>
      <c r="D210">
        <v>4</v>
      </c>
      <c r="E210">
        <v>0</v>
      </c>
      <c r="F210">
        <v>0</v>
      </c>
      <c r="G210">
        <v>0</v>
      </c>
      <c r="H210">
        <v>0</v>
      </c>
      <c r="I210">
        <v>0</v>
      </c>
      <c r="J210">
        <v>0</v>
      </c>
      <c r="K210">
        <v>0</v>
      </c>
      <c r="L210">
        <v>0</v>
      </c>
      <c r="M210">
        <v>0</v>
      </c>
      <c r="N210">
        <v>0</v>
      </c>
      <c r="O210">
        <v>0</v>
      </c>
      <c r="P210">
        <v>0</v>
      </c>
      <c r="Q210">
        <v>0</v>
      </c>
      <c r="R210">
        <v>0</v>
      </c>
      <c r="S210">
        <v>0</v>
      </c>
      <c r="T210">
        <v>0</v>
      </c>
      <c r="U210">
        <v>0</v>
      </c>
      <c r="V210">
        <v>0</v>
      </c>
      <c r="W210">
        <v>0</v>
      </c>
      <c r="X210">
        <v>0</v>
      </c>
      <c r="Y210" t="e">
        <v>#N/A</v>
      </c>
      <c r="Z210" t="e">
        <v>#N/A</v>
      </c>
      <c r="AA210" t="e">
        <v>#N/A</v>
      </c>
    </row>
    <row r="211" spans="1:27" x14ac:dyDescent="0.2">
      <c r="A211" s="89" t="e">
        <f>VLOOKUP(C211,TabellenBDFS!$B$4:$C$2717,2,FALSE)</f>
        <v>#N/A</v>
      </c>
      <c r="B211" t="e">
        <f t="shared" si="4"/>
        <v>#N/A</v>
      </c>
      <c r="C211" t="s">
        <v>31</v>
      </c>
      <c r="D211">
        <v>5</v>
      </c>
      <c r="E211">
        <v>0</v>
      </c>
      <c r="F211">
        <v>0</v>
      </c>
      <c r="G211">
        <v>0</v>
      </c>
      <c r="H211">
        <v>0</v>
      </c>
      <c r="I211">
        <v>0</v>
      </c>
      <c r="J211">
        <v>0</v>
      </c>
      <c r="K211">
        <v>0</v>
      </c>
      <c r="L211">
        <v>0</v>
      </c>
      <c r="M211">
        <v>0</v>
      </c>
      <c r="N211">
        <v>0</v>
      </c>
      <c r="O211">
        <v>0</v>
      </c>
      <c r="P211">
        <v>0</v>
      </c>
      <c r="Q211">
        <v>0</v>
      </c>
      <c r="R211">
        <v>0</v>
      </c>
      <c r="S211">
        <v>0</v>
      </c>
      <c r="T211">
        <v>0</v>
      </c>
      <c r="U211">
        <v>0</v>
      </c>
      <c r="V211">
        <v>0</v>
      </c>
      <c r="W211">
        <v>0</v>
      </c>
      <c r="X211">
        <v>0</v>
      </c>
      <c r="Y211" t="e">
        <v>#N/A</v>
      </c>
      <c r="Z211" t="e">
        <v>#N/A</v>
      </c>
      <c r="AA211" t="e">
        <v>#N/A</v>
      </c>
    </row>
    <row r="212" spans="1:27" x14ac:dyDescent="0.2">
      <c r="A212" s="89" t="e">
        <f>VLOOKUP(C212,TabellenBDFS!$B$4:$C$2717,2,FALSE)</f>
        <v>#N/A</v>
      </c>
      <c r="B212" t="e">
        <f t="shared" si="4"/>
        <v>#N/A</v>
      </c>
      <c r="C212" t="s">
        <v>31</v>
      </c>
      <c r="D212">
        <v>6</v>
      </c>
      <c r="E212">
        <v>0.2</v>
      </c>
      <c r="F212">
        <v>0.2</v>
      </c>
      <c r="G212">
        <v>0.2</v>
      </c>
      <c r="H212">
        <v>0.2</v>
      </c>
      <c r="I212">
        <v>0.2</v>
      </c>
      <c r="J212">
        <v>0.2</v>
      </c>
      <c r="K212">
        <v>0.2</v>
      </c>
      <c r="L212">
        <v>0.2</v>
      </c>
      <c r="M212">
        <v>0.2</v>
      </c>
      <c r="N212">
        <v>0.3</v>
      </c>
      <c r="O212">
        <v>0.3</v>
      </c>
      <c r="P212">
        <v>0.2</v>
      </c>
      <c r="Q212">
        <v>0.2</v>
      </c>
      <c r="R212">
        <v>0.2</v>
      </c>
      <c r="S212">
        <v>0.2</v>
      </c>
      <c r="T212">
        <v>0.3</v>
      </c>
      <c r="U212">
        <v>0.3</v>
      </c>
      <c r="V212">
        <v>0.3</v>
      </c>
      <c r="W212">
        <v>0.3</v>
      </c>
      <c r="X212">
        <v>0.2</v>
      </c>
      <c r="Y212" t="e">
        <v>#N/A</v>
      </c>
      <c r="Z212" t="e">
        <v>#N/A</v>
      </c>
      <c r="AA212" t="e">
        <v>#N/A</v>
      </c>
    </row>
    <row r="213" spans="1:27" x14ac:dyDescent="0.2">
      <c r="A213" s="89" t="e">
        <f>VLOOKUP(C213,TabellenBDFS!$B$4:$C$2717,2,FALSE)</f>
        <v>#N/A</v>
      </c>
      <c r="B213" t="e">
        <f t="shared" si="4"/>
        <v>#N/A</v>
      </c>
      <c r="C213" t="s">
        <v>31</v>
      </c>
      <c r="D213">
        <v>7</v>
      </c>
      <c r="E213">
        <v>0.4</v>
      </c>
      <c r="F213">
        <v>0.4</v>
      </c>
      <c r="G213">
        <v>0.4</v>
      </c>
      <c r="H213">
        <v>0.4</v>
      </c>
      <c r="I213">
        <v>0.3</v>
      </c>
      <c r="J213">
        <v>0.4</v>
      </c>
      <c r="K213">
        <v>0.4</v>
      </c>
      <c r="L213">
        <v>0.3</v>
      </c>
      <c r="M213">
        <v>0.3</v>
      </c>
      <c r="N213">
        <v>0.3</v>
      </c>
      <c r="O213">
        <v>0.3</v>
      </c>
      <c r="P213">
        <v>0.3</v>
      </c>
      <c r="Q213">
        <v>0.3</v>
      </c>
      <c r="R213">
        <v>0.3</v>
      </c>
      <c r="S213">
        <v>0.3</v>
      </c>
      <c r="T213">
        <v>0.2</v>
      </c>
      <c r="U213">
        <v>0.2</v>
      </c>
      <c r="V213">
        <v>0.2</v>
      </c>
      <c r="W213">
        <v>0.2</v>
      </c>
      <c r="X213">
        <v>0.3</v>
      </c>
      <c r="Y213" t="e">
        <v>#N/A</v>
      </c>
      <c r="Z213" t="e">
        <v>#N/A</v>
      </c>
      <c r="AA213" t="e">
        <v>#N/A</v>
      </c>
    </row>
    <row r="214" spans="1:27" x14ac:dyDescent="0.2">
      <c r="A214" s="89">
        <f>VLOOKUP(C214,TabellenBDFS!$B$4:$C$2717,2,FALSE)</f>
        <v>31</v>
      </c>
      <c r="B214" t="str">
        <f t="shared" si="4"/>
        <v>311</v>
      </c>
      <c r="C214" t="s">
        <v>32</v>
      </c>
      <c r="D214">
        <v>1</v>
      </c>
      <c r="E214" t="e">
        <v>#N/A</v>
      </c>
      <c r="F214" t="e">
        <v>#N/A</v>
      </c>
      <c r="G214" t="e">
        <v>#N/A</v>
      </c>
      <c r="H214" t="e">
        <v>#N/A</v>
      </c>
      <c r="I214" t="e">
        <v>#N/A</v>
      </c>
      <c r="J214" t="e">
        <v>#N/A</v>
      </c>
      <c r="K214" t="e">
        <v>#N/A</v>
      </c>
      <c r="L214" t="e">
        <v>#N/A</v>
      </c>
      <c r="M214" t="e">
        <v>#N/A</v>
      </c>
      <c r="N214" t="e">
        <v>#N/A</v>
      </c>
      <c r="O214" t="e">
        <v>#N/A</v>
      </c>
      <c r="P214" t="e">
        <v>#N/A</v>
      </c>
      <c r="Q214">
        <v>3.4</v>
      </c>
      <c r="R214">
        <v>3.5</v>
      </c>
      <c r="S214">
        <v>3.5</v>
      </c>
      <c r="T214">
        <v>3.6</v>
      </c>
      <c r="U214">
        <v>3.5</v>
      </c>
      <c r="V214">
        <v>3.5</v>
      </c>
      <c r="W214">
        <v>3.3</v>
      </c>
      <c r="X214">
        <v>3.3</v>
      </c>
      <c r="Y214">
        <v>3.3</v>
      </c>
      <c r="Z214">
        <v>3.3</v>
      </c>
      <c r="AA214">
        <v>3.2</v>
      </c>
    </row>
    <row r="215" spans="1:27" x14ac:dyDescent="0.2">
      <c r="A215" s="89">
        <f>VLOOKUP(C215,TabellenBDFS!$B$4:$C$2717,2,FALSE)</f>
        <v>31</v>
      </c>
      <c r="B215" t="str">
        <f t="shared" si="4"/>
        <v>312</v>
      </c>
      <c r="C215" t="s">
        <v>32</v>
      </c>
      <c r="D215">
        <v>2</v>
      </c>
      <c r="E215" t="e">
        <v>#N/A</v>
      </c>
      <c r="F215" t="e">
        <v>#N/A</v>
      </c>
      <c r="G215" t="e">
        <v>#N/A</v>
      </c>
      <c r="H215" t="e">
        <v>#N/A</v>
      </c>
      <c r="I215" t="e">
        <v>#N/A</v>
      </c>
      <c r="J215" t="e">
        <v>#N/A</v>
      </c>
      <c r="K215" t="e">
        <v>#N/A</v>
      </c>
      <c r="L215" t="e">
        <v>#N/A</v>
      </c>
      <c r="M215" t="e">
        <v>#N/A</v>
      </c>
      <c r="N215" t="e">
        <v>#N/A</v>
      </c>
      <c r="O215" t="e">
        <v>#N/A</v>
      </c>
      <c r="P215" t="e">
        <v>#N/A</v>
      </c>
      <c r="Q215">
        <v>1.1000000000000001</v>
      </c>
      <c r="R215">
        <v>1.1000000000000001</v>
      </c>
      <c r="S215">
        <v>1</v>
      </c>
      <c r="T215">
        <v>1.1000000000000001</v>
      </c>
      <c r="U215">
        <v>1.1000000000000001</v>
      </c>
      <c r="V215">
        <v>1</v>
      </c>
      <c r="W215">
        <v>1</v>
      </c>
      <c r="X215">
        <v>1</v>
      </c>
      <c r="Y215">
        <v>1</v>
      </c>
      <c r="Z215">
        <v>1</v>
      </c>
      <c r="AA215">
        <v>1</v>
      </c>
    </row>
    <row r="216" spans="1:27" x14ac:dyDescent="0.2">
      <c r="A216" s="89">
        <f>VLOOKUP(C216,TabellenBDFS!$B$4:$C$2717,2,FALSE)</f>
        <v>31</v>
      </c>
      <c r="B216" t="str">
        <f t="shared" si="4"/>
        <v>313</v>
      </c>
      <c r="C216" t="s">
        <v>32</v>
      </c>
      <c r="D216">
        <v>3</v>
      </c>
      <c r="E216" t="e">
        <v>#N/A</v>
      </c>
      <c r="F216" t="e">
        <v>#N/A</v>
      </c>
      <c r="G216" t="e">
        <v>#N/A</v>
      </c>
      <c r="H216" t="e">
        <v>#N/A</v>
      </c>
      <c r="I216" t="e">
        <v>#N/A</v>
      </c>
      <c r="J216" t="e">
        <v>#N/A</v>
      </c>
      <c r="K216" t="e">
        <v>#N/A</v>
      </c>
      <c r="L216" t="e">
        <v>#N/A</v>
      </c>
      <c r="M216" t="e">
        <v>#N/A</v>
      </c>
      <c r="N216" t="e">
        <v>#N/A</v>
      </c>
      <c r="O216" t="e">
        <v>#N/A</v>
      </c>
      <c r="P216" t="e">
        <v>#N/A</v>
      </c>
      <c r="Q216">
        <v>0.1</v>
      </c>
      <c r="R216">
        <v>0.2</v>
      </c>
      <c r="S216">
        <v>0.2</v>
      </c>
      <c r="T216">
        <v>0.2</v>
      </c>
      <c r="U216">
        <v>0.2</v>
      </c>
      <c r="V216">
        <v>0.3</v>
      </c>
      <c r="W216">
        <v>0.3</v>
      </c>
      <c r="X216">
        <v>0.3</v>
      </c>
      <c r="Y216">
        <v>0.3</v>
      </c>
      <c r="Z216">
        <v>0.4</v>
      </c>
      <c r="AA216">
        <v>0.4</v>
      </c>
    </row>
    <row r="217" spans="1:27" x14ac:dyDescent="0.2">
      <c r="A217" s="89">
        <f>VLOOKUP(C217,TabellenBDFS!$B$4:$C$2717,2,FALSE)</f>
        <v>31</v>
      </c>
      <c r="B217" t="str">
        <f t="shared" si="4"/>
        <v>314</v>
      </c>
      <c r="C217" t="s">
        <v>32</v>
      </c>
      <c r="D217">
        <v>4</v>
      </c>
      <c r="E217" t="e">
        <v>#N/A</v>
      </c>
      <c r="F217" t="e">
        <v>#N/A</v>
      </c>
      <c r="G217" t="e">
        <v>#N/A</v>
      </c>
      <c r="H217" t="e">
        <v>#N/A</v>
      </c>
      <c r="I217" t="e">
        <v>#N/A</v>
      </c>
      <c r="J217" t="e">
        <v>#N/A</v>
      </c>
      <c r="K217" t="e">
        <v>#N/A</v>
      </c>
      <c r="L217" t="e">
        <v>#N/A</v>
      </c>
      <c r="M217" t="e">
        <v>#N/A</v>
      </c>
      <c r="N217" t="e">
        <v>#N/A</v>
      </c>
      <c r="O217" t="e">
        <v>#N/A</v>
      </c>
      <c r="P217" t="e">
        <v>#N/A</v>
      </c>
      <c r="Q217">
        <v>0</v>
      </c>
      <c r="R217">
        <v>0</v>
      </c>
      <c r="S217">
        <v>0.1</v>
      </c>
      <c r="T217">
        <v>0.1</v>
      </c>
      <c r="U217">
        <v>0.1</v>
      </c>
      <c r="V217">
        <v>0.1</v>
      </c>
      <c r="W217">
        <v>0.1</v>
      </c>
      <c r="X217">
        <v>0.1</v>
      </c>
      <c r="Y217">
        <v>0.1</v>
      </c>
      <c r="Z217">
        <v>0.1</v>
      </c>
      <c r="AA217">
        <v>0</v>
      </c>
    </row>
    <row r="218" spans="1:27" x14ac:dyDescent="0.2">
      <c r="A218" s="89">
        <f>VLOOKUP(C218,TabellenBDFS!$B$4:$C$2717,2,FALSE)</f>
        <v>31</v>
      </c>
      <c r="B218" t="str">
        <f t="shared" si="4"/>
        <v>315</v>
      </c>
      <c r="C218" t="s">
        <v>32</v>
      </c>
      <c r="D218">
        <v>5</v>
      </c>
      <c r="E218" t="e">
        <v>#N/A</v>
      </c>
      <c r="F218" t="e">
        <v>#N/A</v>
      </c>
      <c r="G218" t="e">
        <v>#N/A</v>
      </c>
      <c r="H218" t="e">
        <v>#N/A</v>
      </c>
      <c r="I218" t="e">
        <v>#N/A</v>
      </c>
      <c r="J218" t="e">
        <v>#N/A</v>
      </c>
      <c r="K218" t="e">
        <v>#N/A</v>
      </c>
      <c r="L218" t="e">
        <v>#N/A</v>
      </c>
      <c r="M218" t="e">
        <v>#N/A</v>
      </c>
      <c r="N218" t="e">
        <v>#N/A</v>
      </c>
      <c r="O218" t="e">
        <v>#N/A</v>
      </c>
      <c r="P218" t="e">
        <v>#N/A</v>
      </c>
      <c r="Q218">
        <v>0.2</v>
      </c>
      <c r="R218">
        <v>0.2</v>
      </c>
      <c r="S218">
        <v>0.2</v>
      </c>
      <c r="T218">
        <v>0.2</v>
      </c>
      <c r="U218">
        <v>0.2</v>
      </c>
      <c r="V218">
        <v>0.2</v>
      </c>
      <c r="W218">
        <v>0.2</v>
      </c>
      <c r="X218">
        <v>0.2</v>
      </c>
      <c r="Y218">
        <v>0.2</v>
      </c>
      <c r="Z218">
        <v>0.2</v>
      </c>
      <c r="AA218">
        <v>0.2</v>
      </c>
    </row>
    <row r="219" spans="1:27" x14ac:dyDescent="0.2">
      <c r="A219" s="89">
        <f>VLOOKUP(C219,TabellenBDFS!$B$4:$C$2717,2,FALSE)</f>
        <v>31</v>
      </c>
      <c r="B219" t="str">
        <f t="shared" si="4"/>
        <v>316</v>
      </c>
      <c r="C219" t="s">
        <v>32</v>
      </c>
      <c r="D219">
        <v>6</v>
      </c>
      <c r="E219" t="e">
        <v>#N/A</v>
      </c>
      <c r="F219" t="e">
        <v>#N/A</v>
      </c>
      <c r="G219" t="e">
        <v>#N/A</v>
      </c>
      <c r="H219" t="e">
        <v>#N/A</v>
      </c>
      <c r="I219" t="e">
        <v>#N/A</v>
      </c>
      <c r="J219" t="e">
        <v>#N/A</v>
      </c>
      <c r="K219" t="e">
        <v>#N/A</v>
      </c>
      <c r="L219" t="e">
        <v>#N/A</v>
      </c>
      <c r="M219" t="e">
        <v>#N/A</v>
      </c>
      <c r="N219" t="e">
        <v>#N/A</v>
      </c>
      <c r="O219" t="e">
        <v>#N/A</v>
      </c>
      <c r="P219" t="e">
        <v>#N/A</v>
      </c>
      <c r="Q219">
        <v>1.8</v>
      </c>
      <c r="R219">
        <v>1.9</v>
      </c>
      <c r="S219">
        <v>1.8</v>
      </c>
      <c r="T219">
        <v>1.8</v>
      </c>
      <c r="U219">
        <v>1.8</v>
      </c>
      <c r="V219">
        <v>1.8</v>
      </c>
      <c r="W219">
        <v>1.6</v>
      </c>
      <c r="X219">
        <v>1.6</v>
      </c>
      <c r="Y219">
        <v>1.6</v>
      </c>
      <c r="Z219">
        <v>1.5</v>
      </c>
      <c r="AA219">
        <v>1.5</v>
      </c>
    </row>
    <row r="220" spans="1:27" x14ac:dyDescent="0.2">
      <c r="A220" s="89">
        <f>VLOOKUP(C220,TabellenBDFS!$B$4:$C$2717,2,FALSE)</f>
        <v>31</v>
      </c>
      <c r="B220" t="str">
        <f t="shared" si="4"/>
        <v>317</v>
      </c>
      <c r="C220" t="s">
        <v>32</v>
      </c>
      <c r="D220">
        <v>7</v>
      </c>
      <c r="E220" t="e">
        <v>#N/A</v>
      </c>
      <c r="F220" t="e">
        <v>#N/A</v>
      </c>
      <c r="G220" t="e">
        <v>#N/A</v>
      </c>
      <c r="H220" t="e">
        <v>#N/A</v>
      </c>
      <c r="I220" t="e">
        <v>#N/A</v>
      </c>
      <c r="J220" t="e">
        <v>#N/A</v>
      </c>
      <c r="K220" t="e">
        <v>#N/A</v>
      </c>
      <c r="L220" t="e">
        <v>#N/A</v>
      </c>
      <c r="M220" t="e">
        <v>#N/A</v>
      </c>
      <c r="N220" t="e">
        <v>#N/A</v>
      </c>
      <c r="O220" t="e">
        <v>#N/A</v>
      </c>
      <c r="P220" t="e">
        <v>#N/A</v>
      </c>
      <c r="Q220">
        <v>0.2</v>
      </c>
      <c r="R220">
        <v>0.2</v>
      </c>
      <c r="S220">
        <v>0.2</v>
      </c>
      <c r="T220">
        <v>0.2</v>
      </c>
      <c r="U220">
        <v>0.2</v>
      </c>
      <c r="V220">
        <v>0.2</v>
      </c>
      <c r="W220">
        <v>0.2</v>
      </c>
      <c r="X220">
        <v>0.2</v>
      </c>
      <c r="Y220">
        <v>0.2</v>
      </c>
      <c r="Z220">
        <v>0.2</v>
      </c>
      <c r="AA220">
        <v>0.2</v>
      </c>
    </row>
    <row r="221" spans="1:27" x14ac:dyDescent="0.2">
      <c r="A221" s="89">
        <f>VLOOKUP(C221,TabellenBDFS!$B$4:$C$2717,2,FALSE)</f>
        <v>32</v>
      </c>
      <c r="B221" t="str">
        <f t="shared" si="4"/>
        <v>321</v>
      </c>
      <c r="C221" t="s">
        <v>33</v>
      </c>
      <c r="D221">
        <v>1</v>
      </c>
      <c r="E221">
        <v>0.4</v>
      </c>
      <c r="F221">
        <v>0.4</v>
      </c>
      <c r="G221">
        <v>0.4</v>
      </c>
      <c r="H221">
        <v>0.6</v>
      </c>
      <c r="I221">
        <v>0.6</v>
      </c>
      <c r="J221">
        <v>0.6</v>
      </c>
      <c r="K221">
        <v>0.6</v>
      </c>
      <c r="L221">
        <v>0.6</v>
      </c>
      <c r="M221">
        <v>0.6</v>
      </c>
      <c r="N221">
        <v>0.6</v>
      </c>
      <c r="O221">
        <v>0.5</v>
      </c>
      <c r="P221">
        <v>0.5</v>
      </c>
      <c r="Q221">
        <v>0.5</v>
      </c>
      <c r="R221">
        <v>0.6</v>
      </c>
      <c r="S221">
        <v>0.6</v>
      </c>
      <c r="T221">
        <v>0.6</v>
      </c>
      <c r="U221">
        <v>0.6</v>
      </c>
      <c r="V221">
        <v>0.6</v>
      </c>
      <c r="W221">
        <v>0.6</v>
      </c>
      <c r="X221">
        <v>0.6</v>
      </c>
      <c r="Y221">
        <v>0.6</v>
      </c>
      <c r="Z221">
        <v>0.6</v>
      </c>
      <c r="AA221">
        <v>0.7</v>
      </c>
    </row>
    <row r="222" spans="1:27" x14ac:dyDescent="0.2">
      <c r="A222" s="89">
        <f>VLOOKUP(C222,TabellenBDFS!$B$4:$C$2717,2,FALSE)</f>
        <v>32</v>
      </c>
      <c r="B222" t="str">
        <f t="shared" si="4"/>
        <v>322</v>
      </c>
      <c r="C222" t="s">
        <v>33</v>
      </c>
      <c r="D222">
        <v>2</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row>
    <row r="223" spans="1:27" x14ac:dyDescent="0.2">
      <c r="A223" s="89">
        <f>VLOOKUP(C223,TabellenBDFS!$B$4:$C$2717,2,FALSE)</f>
        <v>32</v>
      </c>
      <c r="B223" t="str">
        <f t="shared" si="4"/>
        <v>323</v>
      </c>
      <c r="C223" t="s">
        <v>33</v>
      </c>
      <c r="D223">
        <v>3</v>
      </c>
      <c r="E223">
        <v>0</v>
      </c>
      <c r="F223">
        <v>0</v>
      </c>
      <c r="G223">
        <v>0</v>
      </c>
      <c r="H223">
        <v>0</v>
      </c>
      <c r="I223">
        <v>0</v>
      </c>
      <c r="J223">
        <v>0</v>
      </c>
      <c r="K223">
        <v>0</v>
      </c>
      <c r="L223">
        <v>0</v>
      </c>
      <c r="M223">
        <v>0</v>
      </c>
      <c r="N223">
        <v>0</v>
      </c>
      <c r="O223">
        <v>0</v>
      </c>
      <c r="P223">
        <v>0</v>
      </c>
      <c r="Q223">
        <v>0</v>
      </c>
      <c r="R223">
        <v>0</v>
      </c>
      <c r="S223">
        <v>0</v>
      </c>
      <c r="T223">
        <v>0</v>
      </c>
      <c r="U223">
        <v>0</v>
      </c>
      <c r="V223">
        <v>0</v>
      </c>
      <c r="W223">
        <v>0</v>
      </c>
      <c r="X223">
        <v>0</v>
      </c>
      <c r="Y223">
        <v>0</v>
      </c>
      <c r="Z223">
        <v>0</v>
      </c>
      <c r="AA223">
        <v>0.1</v>
      </c>
    </row>
    <row r="224" spans="1:27" x14ac:dyDescent="0.2">
      <c r="A224" s="89">
        <f>VLOOKUP(C224,TabellenBDFS!$B$4:$C$2717,2,FALSE)</f>
        <v>32</v>
      </c>
      <c r="B224" t="str">
        <f t="shared" si="4"/>
        <v>324</v>
      </c>
      <c r="C224" t="s">
        <v>33</v>
      </c>
      <c r="D224">
        <v>4</v>
      </c>
      <c r="E224">
        <v>0</v>
      </c>
      <c r="F224">
        <v>0</v>
      </c>
      <c r="G224">
        <v>0</v>
      </c>
      <c r="H224">
        <v>0</v>
      </c>
      <c r="I224">
        <v>0</v>
      </c>
      <c r="J224">
        <v>0</v>
      </c>
      <c r="K224">
        <v>0</v>
      </c>
      <c r="L224">
        <v>0</v>
      </c>
      <c r="M224">
        <v>0</v>
      </c>
      <c r="N224">
        <v>0</v>
      </c>
      <c r="O224">
        <v>0</v>
      </c>
      <c r="P224">
        <v>0</v>
      </c>
      <c r="Q224">
        <v>0</v>
      </c>
      <c r="R224">
        <v>0</v>
      </c>
      <c r="S224">
        <v>0</v>
      </c>
      <c r="T224">
        <v>0</v>
      </c>
      <c r="U224">
        <v>0</v>
      </c>
      <c r="V224">
        <v>0</v>
      </c>
      <c r="W224">
        <v>0</v>
      </c>
      <c r="X224">
        <v>0</v>
      </c>
      <c r="Y224">
        <v>0</v>
      </c>
      <c r="Z224">
        <v>0</v>
      </c>
      <c r="AA224">
        <v>0</v>
      </c>
    </row>
    <row r="225" spans="1:27" x14ac:dyDescent="0.2">
      <c r="A225" s="89">
        <f>VLOOKUP(C225,TabellenBDFS!$B$4:$C$2717,2,FALSE)</f>
        <v>32</v>
      </c>
      <c r="B225" t="str">
        <f t="shared" si="4"/>
        <v>325</v>
      </c>
      <c r="C225" t="s">
        <v>33</v>
      </c>
      <c r="D225">
        <v>5</v>
      </c>
      <c r="E225">
        <v>0</v>
      </c>
      <c r="F225">
        <v>0</v>
      </c>
      <c r="G225">
        <v>0</v>
      </c>
      <c r="H225">
        <v>0</v>
      </c>
      <c r="I225">
        <v>0</v>
      </c>
      <c r="J225">
        <v>0</v>
      </c>
      <c r="K225">
        <v>0</v>
      </c>
      <c r="L225">
        <v>0</v>
      </c>
      <c r="M225">
        <v>0</v>
      </c>
      <c r="N225">
        <v>0</v>
      </c>
      <c r="O225">
        <v>0</v>
      </c>
      <c r="P225">
        <v>0</v>
      </c>
      <c r="Q225">
        <v>0</v>
      </c>
      <c r="R225">
        <v>0</v>
      </c>
      <c r="S225">
        <v>0</v>
      </c>
      <c r="T225">
        <v>0</v>
      </c>
      <c r="U225">
        <v>0</v>
      </c>
      <c r="V225">
        <v>0</v>
      </c>
      <c r="W225">
        <v>0</v>
      </c>
      <c r="X225">
        <v>0</v>
      </c>
      <c r="Y225">
        <v>0</v>
      </c>
      <c r="Z225">
        <v>0</v>
      </c>
      <c r="AA225">
        <v>0</v>
      </c>
    </row>
    <row r="226" spans="1:27" x14ac:dyDescent="0.2">
      <c r="A226" s="89">
        <f>VLOOKUP(C226,TabellenBDFS!$B$4:$C$2717,2,FALSE)</f>
        <v>32</v>
      </c>
      <c r="B226" t="str">
        <f t="shared" si="4"/>
        <v>326</v>
      </c>
      <c r="C226" t="s">
        <v>33</v>
      </c>
      <c r="D226">
        <v>6</v>
      </c>
      <c r="E226">
        <v>0.3</v>
      </c>
      <c r="F226">
        <v>0.2</v>
      </c>
      <c r="G226">
        <v>0.2</v>
      </c>
      <c r="H226">
        <v>0.4</v>
      </c>
      <c r="I226">
        <v>0.4</v>
      </c>
      <c r="J226">
        <v>0.4</v>
      </c>
      <c r="K226">
        <v>0.4</v>
      </c>
      <c r="L226">
        <v>0.4</v>
      </c>
      <c r="M226">
        <v>0.4</v>
      </c>
      <c r="N226">
        <v>0.4</v>
      </c>
      <c r="O226">
        <v>0.3</v>
      </c>
      <c r="P226">
        <v>0.3</v>
      </c>
      <c r="Q226">
        <v>0.3</v>
      </c>
      <c r="R226">
        <v>0.4</v>
      </c>
      <c r="S226">
        <v>0.4</v>
      </c>
      <c r="T226">
        <v>0.4</v>
      </c>
      <c r="U226">
        <v>0.4</v>
      </c>
      <c r="V226">
        <v>0.4</v>
      </c>
      <c r="W226">
        <v>0.4</v>
      </c>
      <c r="X226">
        <v>0.4</v>
      </c>
      <c r="Y226">
        <v>0.4</v>
      </c>
      <c r="Z226">
        <v>0.4</v>
      </c>
      <c r="AA226">
        <v>0.4</v>
      </c>
    </row>
    <row r="227" spans="1:27" x14ac:dyDescent="0.2">
      <c r="A227" s="89">
        <f>VLOOKUP(C227,TabellenBDFS!$B$4:$C$2717,2,FALSE)</f>
        <v>32</v>
      </c>
      <c r="B227" t="str">
        <f t="shared" si="4"/>
        <v>327</v>
      </c>
      <c r="C227" t="s">
        <v>33</v>
      </c>
      <c r="D227">
        <v>7</v>
      </c>
      <c r="E227">
        <v>0.1</v>
      </c>
      <c r="F227">
        <v>0.1</v>
      </c>
      <c r="G227">
        <v>0.2</v>
      </c>
      <c r="H227">
        <v>0.2</v>
      </c>
      <c r="I227">
        <v>0.2</v>
      </c>
      <c r="J227">
        <v>0.1</v>
      </c>
      <c r="K227">
        <v>0.1</v>
      </c>
      <c r="L227">
        <v>0.1</v>
      </c>
      <c r="M227">
        <v>0.2</v>
      </c>
      <c r="N227">
        <v>0.2</v>
      </c>
      <c r="O227">
        <v>0.2</v>
      </c>
      <c r="P227">
        <v>0.1</v>
      </c>
      <c r="Q227">
        <v>0.1</v>
      </c>
      <c r="R227">
        <v>0.1</v>
      </c>
      <c r="S227">
        <v>0.1</v>
      </c>
      <c r="T227">
        <v>0.1</v>
      </c>
      <c r="U227">
        <v>0.1</v>
      </c>
      <c r="V227">
        <v>0.1</v>
      </c>
      <c r="W227">
        <v>0.1</v>
      </c>
      <c r="X227">
        <v>0.1</v>
      </c>
      <c r="Y227">
        <v>0.1</v>
      </c>
      <c r="Z227">
        <v>0.1</v>
      </c>
      <c r="AA227">
        <v>0.1</v>
      </c>
    </row>
    <row r="228" spans="1:27" x14ac:dyDescent="0.2">
      <c r="A228" s="89">
        <f>VLOOKUP(C228,TabellenBDFS!$B$4:$C$2717,2,FALSE)</f>
        <v>33</v>
      </c>
      <c r="B228" t="str">
        <f t="shared" si="4"/>
        <v>331</v>
      </c>
      <c r="C228" t="s">
        <v>34</v>
      </c>
      <c r="D228">
        <v>1</v>
      </c>
      <c r="E228">
        <v>1.3</v>
      </c>
      <c r="F228">
        <v>1.3</v>
      </c>
      <c r="G228">
        <v>1.3</v>
      </c>
      <c r="H228">
        <v>1.4</v>
      </c>
      <c r="I228">
        <v>1.4</v>
      </c>
      <c r="J228">
        <v>1.3</v>
      </c>
      <c r="K228">
        <v>1.2</v>
      </c>
      <c r="L228">
        <v>1.3</v>
      </c>
      <c r="M228">
        <v>1.3</v>
      </c>
      <c r="N228">
        <v>1.3</v>
      </c>
      <c r="O228">
        <v>1.4</v>
      </c>
      <c r="P228">
        <v>1.3</v>
      </c>
      <c r="Q228">
        <v>1.4</v>
      </c>
      <c r="R228">
        <v>1.4</v>
      </c>
      <c r="S228">
        <v>1.4</v>
      </c>
      <c r="T228">
        <v>1.4</v>
      </c>
      <c r="U228">
        <v>1.3</v>
      </c>
      <c r="V228">
        <v>1.3</v>
      </c>
      <c r="W228">
        <v>1.3</v>
      </c>
      <c r="X228">
        <v>1.4</v>
      </c>
      <c r="Y228">
        <v>1.3</v>
      </c>
      <c r="Z228">
        <v>1.2</v>
      </c>
      <c r="AA228">
        <v>1.1000000000000001</v>
      </c>
    </row>
    <row r="229" spans="1:27" x14ac:dyDescent="0.2">
      <c r="A229" s="89">
        <f>VLOOKUP(C229,TabellenBDFS!$B$4:$C$2717,2,FALSE)</f>
        <v>33</v>
      </c>
      <c r="B229" t="str">
        <f t="shared" si="4"/>
        <v>332</v>
      </c>
      <c r="C229" t="s">
        <v>34</v>
      </c>
      <c r="D229">
        <v>2</v>
      </c>
      <c r="E229">
        <v>0.2</v>
      </c>
      <c r="F229">
        <v>0.2</v>
      </c>
      <c r="G229">
        <v>0.2</v>
      </c>
      <c r="H229">
        <v>0.2</v>
      </c>
      <c r="I229">
        <v>0.2</v>
      </c>
      <c r="J229">
        <v>0.2</v>
      </c>
      <c r="K229">
        <v>0.2</v>
      </c>
      <c r="L229">
        <v>0.2</v>
      </c>
      <c r="M229">
        <v>0.2</v>
      </c>
      <c r="N229">
        <v>0.2</v>
      </c>
      <c r="O229">
        <v>0.2</v>
      </c>
      <c r="P229">
        <v>0.2</v>
      </c>
      <c r="Q229">
        <v>0.2</v>
      </c>
      <c r="R229">
        <v>0.2</v>
      </c>
      <c r="S229">
        <v>0.2</v>
      </c>
      <c r="T229">
        <v>0.2</v>
      </c>
      <c r="U229">
        <v>0.2</v>
      </c>
      <c r="V229">
        <v>0.2</v>
      </c>
      <c r="W229">
        <v>0.2</v>
      </c>
      <c r="X229">
        <v>0.2</v>
      </c>
      <c r="Y229">
        <v>0.2</v>
      </c>
      <c r="Z229">
        <v>0.2</v>
      </c>
      <c r="AA229">
        <v>0.1</v>
      </c>
    </row>
    <row r="230" spans="1:27" x14ac:dyDescent="0.2">
      <c r="A230" s="89">
        <f>VLOOKUP(C230,TabellenBDFS!$B$4:$C$2717,2,FALSE)</f>
        <v>33</v>
      </c>
      <c r="B230" t="str">
        <f t="shared" si="4"/>
        <v>333</v>
      </c>
      <c r="C230" t="s">
        <v>34</v>
      </c>
      <c r="D230">
        <v>3</v>
      </c>
      <c r="E230">
        <v>0</v>
      </c>
      <c r="F230">
        <v>0</v>
      </c>
      <c r="G230">
        <v>0</v>
      </c>
      <c r="H230">
        <v>0</v>
      </c>
      <c r="I230">
        <v>0</v>
      </c>
      <c r="J230">
        <v>0</v>
      </c>
      <c r="K230">
        <v>0</v>
      </c>
      <c r="L230">
        <v>0</v>
      </c>
      <c r="M230">
        <v>0</v>
      </c>
      <c r="N230">
        <v>0</v>
      </c>
      <c r="O230">
        <v>0</v>
      </c>
      <c r="P230">
        <v>0</v>
      </c>
      <c r="Q230">
        <v>0</v>
      </c>
      <c r="R230">
        <v>0</v>
      </c>
      <c r="S230">
        <v>0</v>
      </c>
      <c r="T230">
        <v>0</v>
      </c>
      <c r="U230">
        <v>0</v>
      </c>
      <c r="V230">
        <v>0.1</v>
      </c>
      <c r="W230">
        <v>0.1</v>
      </c>
      <c r="X230">
        <v>0.1</v>
      </c>
      <c r="Y230">
        <v>0.1</v>
      </c>
      <c r="Z230">
        <v>0.1</v>
      </c>
      <c r="AA230">
        <v>0.1</v>
      </c>
    </row>
    <row r="231" spans="1:27" x14ac:dyDescent="0.2">
      <c r="A231" s="89">
        <f>VLOOKUP(C231,TabellenBDFS!$B$4:$C$2717,2,FALSE)</f>
        <v>33</v>
      </c>
      <c r="B231" t="str">
        <f t="shared" si="4"/>
        <v>334</v>
      </c>
      <c r="C231" t="s">
        <v>34</v>
      </c>
      <c r="D231">
        <v>4</v>
      </c>
      <c r="E231">
        <v>0</v>
      </c>
      <c r="F231">
        <v>0</v>
      </c>
      <c r="G231">
        <v>0</v>
      </c>
      <c r="H231">
        <v>0</v>
      </c>
      <c r="I231">
        <v>0</v>
      </c>
      <c r="J231">
        <v>0</v>
      </c>
      <c r="K231">
        <v>0</v>
      </c>
      <c r="L231">
        <v>0</v>
      </c>
      <c r="M231">
        <v>0</v>
      </c>
      <c r="N231">
        <v>0</v>
      </c>
      <c r="O231">
        <v>0</v>
      </c>
      <c r="P231">
        <v>0</v>
      </c>
      <c r="Q231">
        <v>0</v>
      </c>
      <c r="R231">
        <v>0</v>
      </c>
      <c r="S231">
        <v>0</v>
      </c>
      <c r="T231">
        <v>0</v>
      </c>
      <c r="U231">
        <v>0</v>
      </c>
      <c r="V231">
        <v>0</v>
      </c>
      <c r="W231">
        <v>0</v>
      </c>
      <c r="X231">
        <v>0</v>
      </c>
      <c r="Y231">
        <v>0</v>
      </c>
      <c r="Z231">
        <v>0</v>
      </c>
      <c r="AA231">
        <v>0</v>
      </c>
    </row>
    <row r="232" spans="1:27" x14ac:dyDescent="0.2">
      <c r="A232" s="89">
        <f>VLOOKUP(C232,TabellenBDFS!$B$4:$C$2717,2,FALSE)</f>
        <v>33</v>
      </c>
      <c r="B232" t="str">
        <f t="shared" si="4"/>
        <v>335</v>
      </c>
      <c r="C232" t="s">
        <v>34</v>
      </c>
      <c r="D232">
        <v>5</v>
      </c>
      <c r="E232">
        <v>0</v>
      </c>
      <c r="F232">
        <v>0</v>
      </c>
      <c r="G232">
        <v>0</v>
      </c>
      <c r="H232">
        <v>0</v>
      </c>
      <c r="I232">
        <v>0</v>
      </c>
      <c r="J232">
        <v>0</v>
      </c>
      <c r="K232">
        <v>0</v>
      </c>
      <c r="L232">
        <v>0</v>
      </c>
      <c r="M232">
        <v>0</v>
      </c>
      <c r="N232">
        <v>0</v>
      </c>
      <c r="O232">
        <v>0</v>
      </c>
      <c r="P232">
        <v>0</v>
      </c>
      <c r="Q232">
        <v>0</v>
      </c>
      <c r="R232">
        <v>0</v>
      </c>
      <c r="S232">
        <v>0</v>
      </c>
      <c r="T232">
        <v>0</v>
      </c>
      <c r="U232">
        <v>0</v>
      </c>
      <c r="V232">
        <v>0</v>
      </c>
      <c r="W232">
        <v>0</v>
      </c>
      <c r="X232">
        <v>0</v>
      </c>
      <c r="Y232">
        <v>0</v>
      </c>
      <c r="Z232">
        <v>0</v>
      </c>
      <c r="AA232">
        <v>0</v>
      </c>
    </row>
    <row r="233" spans="1:27" x14ac:dyDescent="0.2">
      <c r="A233" s="89">
        <f>VLOOKUP(C233,TabellenBDFS!$B$4:$C$2717,2,FALSE)</f>
        <v>33</v>
      </c>
      <c r="B233" t="str">
        <f t="shared" si="4"/>
        <v>336</v>
      </c>
      <c r="C233" t="s">
        <v>34</v>
      </c>
      <c r="D233">
        <v>6</v>
      </c>
      <c r="E233">
        <v>1.1000000000000001</v>
      </c>
      <c r="F233">
        <v>1.1000000000000001</v>
      </c>
      <c r="G233">
        <v>1.1000000000000001</v>
      </c>
      <c r="H233">
        <v>1.2</v>
      </c>
      <c r="I233">
        <v>1.2</v>
      </c>
      <c r="J233">
        <v>1.1000000000000001</v>
      </c>
      <c r="K233">
        <v>1</v>
      </c>
      <c r="L233">
        <v>1.1000000000000001</v>
      </c>
      <c r="M233">
        <v>1.1000000000000001</v>
      </c>
      <c r="N233">
        <v>1.1000000000000001</v>
      </c>
      <c r="O233">
        <v>1.1000000000000001</v>
      </c>
      <c r="P233">
        <v>1.1000000000000001</v>
      </c>
      <c r="Q233">
        <v>1.1000000000000001</v>
      </c>
      <c r="R233">
        <v>1.2</v>
      </c>
      <c r="S233">
        <v>1.2</v>
      </c>
      <c r="T233">
        <v>1.2</v>
      </c>
      <c r="U233">
        <v>1.1000000000000001</v>
      </c>
      <c r="V233">
        <v>1.1000000000000001</v>
      </c>
      <c r="W233">
        <v>1.1000000000000001</v>
      </c>
      <c r="X233">
        <v>1.1000000000000001</v>
      </c>
      <c r="Y233">
        <v>1</v>
      </c>
      <c r="Z233">
        <v>1</v>
      </c>
      <c r="AA233">
        <v>0.9</v>
      </c>
    </row>
    <row r="234" spans="1:27" x14ac:dyDescent="0.2">
      <c r="A234" s="89">
        <f>VLOOKUP(C234,TabellenBDFS!$B$4:$C$2717,2,FALSE)</f>
        <v>33</v>
      </c>
      <c r="B234" t="str">
        <f t="shared" si="4"/>
        <v>337</v>
      </c>
      <c r="C234" t="s">
        <v>34</v>
      </c>
      <c r="D234">
        <v>7</v>
      </c>
      <c r="E234">
        <v>0</v>
      </c>
      <c r="F234">
        <v>0</v>
      </c>
      <c r="G234">
        <v>0</v>
      </c>
      <c r="H234">
        <v>0</v>
      </c>
      <c r="I234">
        <v>0</v>
      </c>
      <c r="J234">
        <v>0</v>
      </c>
      <c r="K234">
        <v>0.1</v>
      </c>
      <c r="L234">
        <v>0.1</v>
      </c>
      <c r="M234">
        <v>0.1</v>
      </c>
      <c r="N234">
        <v>0</v>
      </c>
      <c r="O234">
        <v>0</v>
      </c>
      <c r="P234">
        <v>0</v>
      </c>
      <c r="Q234">
        <v>0</v>
      </c>
      <c r="R234">
        <v>0</v>
      </c>
      <c r="S234">
        <v>0</v>
      </c>
      <c r="T234">
        <v>0</v>
      </c>
      <c r="U234">
        <v>0</v>
      </c>
      <c r="V234">
        <v>0.1</v>
      </c>
      <c r="W234">
        <v>0</v>
      </c>
      <c r="X234">
        <v>0.1</v>
      </c>
      <c r="Y234">
        <v>0.1</v>
      </c>
      <c r="Z234">
        <v>0.1</v>
      </c>
      <c r="AA234">
        <v>0</v>
      </c>
    </row>
    <row r="235" spans="1:27" x14ac:dyDescent="0.2">
      <c r="A235" s="89">
        <f>VLOOKUP(C235,TabellenBDFS!$B$4:$C$2717,2,FALSE)</f>
        <v>34</v>
      </c>
      <c r="B235" t="str">
        <f t="shared" si="4"/>
        <v>341</v>
      </c>
      <c r="C235" t="s">
        <v>35</v>
      </c>
      <c r="D235">
        <v>1</v>
      </c>
      <c r="E235">
        <v>1.2</v>
      </c>
      <c r="F235">
        <v>1.2</v>
      </c>
      <c r="G235">
        <v>1.1000000000000001</v>
      </c>
      <c r="H235">
        <v>1</v>
      </c>
      <c r="I235">
        <v>1</v>
      </c>
      <c r="J235">
        <v>1</v>
      </c>
      <c r="K235">
        <v>1</v>
      </c>
      <c r="L235">
        <v>1</v>
      </c>
      <c r="M235">
        <v>1</v>
      </c>
      <c r="N235">
        <v>1</v>
      </c>
      <c r="O235">
        <v>0.9</v>
      </c>
      <c r="P235">
        <v>0.9</v>
      </c>
      <c r="Q235">
        <v>0.9</v>
      </c>
      <c r="R235">
        <v>1</v>
      </c>
      <c r="S235">
        <v>1</v>
      </c>
      <c r="T235">
        <v>1</v>
      </c>
      <c r="U235">
        <v>1</v>
      </c>
      <c r="V235">
        <v>1</v>
      </c>
      <c r="W235">
        <v>0.8</v>
      </c>
      <c r="X235">
        <v>0.8</v>
      </c>
      <c r="Y235">
        <v>0.8</v>
      </c>
      <c r="Z235">
        <v>0.9</v>
      </c>
      <c r="AA235">
        <v>0.8</v>
      </c>
    </row>
    <row r="236" spans="1:27" x14ac:dyDescent="0.2">
      <c r="A236" s="89">
        <f>VLOOKUP(C236,TabellenBDFS!$B$4:$C$2717,2,FALSE)</f>
        <v>34</v>
      </c>
      <c r="B236" t="str">
        <f t="shared" si="4"/>
        <v>342</v>
      </c>
      <c r="C236" t="s">
        <v>35</v>
      </c>
      <c r="D236">
        <v>2</v>
      </c>
      <c r="E236">
        <v>0</v>
      </c>
      <c r="F236">
        <v>0</v>
      </c>
      <c r="G236">
        <v>0</v>
      </c>
      <c r="H236">
        <v>0</v>
      </c>
      <c r="I236">
        <v>0</v>
      </c>
      <c r="J236">
        <v>0</v>
      </c>
      <c r="K236">
        <v>0</v>
      </c>
      <c r="L236">
        <v>0</v>
      </c>
      <c r="M236">
        <v>0</v>
      </c>
      <c r="N236">
        <v>0</v>
      </c>
      <c r="O236">
        <v>0</v>
      </c>
      <c r="P236">
        <v>0</v>
      </c>
      <c r="Q236">
        <v>0</v>
      </c>
      <c r="R236">
        <v>0</v>
      </c>
      <c r="S236">
        <v>0</v>
      </c>
      <c r="T236">
        <v>0</v>
      </c>
      <c r="U236">
        <v>0</v>
      </c>
      <c r="V236">
        <v>0</v>
      </c>
      <c r="W236">
        <v>0</v>
      </c>
      <c r="X236">
        <v>0</v>
      </c>
      <c r="Y236">
        <v>0</v>
      </c>
      <c r="Z236">
        <v>0</v>
      </c>
      <c r="AA236">
        <v>0</v>
      </c>
    </row>
    <row r="237" spans="1:27" x14ac:dyDescent="0.2">
      <c r="A237" s="89">
        <f>VLOOKUP(C237,TabellenBDFS!$B$4:$C$2717,2,FALSE)</f>
        <v>34</v>
      </c>
      <c r="B237" t="str">
        <f t="shared" si="4"/>
        <v>343</v>
      </c>
      <c r="C237" t="s">
        <v>35</v>
      </c>
      <c r="D237">
        <v>3</v>
      </c>
      <c r="E237">
        <v>0</v>
      </c>
      <c r="F237">
        <v>0</v>
      </c>
      <c r="G237">
        <v>0</v>
      </c>
      <c r="H237">
        <v>0</v>
      </c>
      <c r="I237">
        <v>0</v>
      </c>
      <c r="J237">
        <v>0</v>
      </c>
      <c r="K237">
        <v>0</v>
      </c>
      <c r="L237">
        <v>0</v>
      </c>
      <c r="M237">
        <v>0</v>
      </c>
      <c r="N237">
        <v>0</v>
      </c>
      <c r="O237">
        <v>0</v>
      </c>
      <c r="P237">
        <v>0</v>
      </c>
      <c r="Q237">
        <v>0</v>
      </c>
      <c r="R237">
        <v>0</v>
      </c>
      <c r="S237">
        <v>0</v>
      </c>
      <c r="T237">
        <v>0</v>
      </c>
      <c r="U237">
        <v>0</v>
      </c>
      <c r="V237">
        <v>0</v>
      </c>
      <c r="W237">
        <v>0</v>
      </c>
      <c r="X237">
        <v>0</v>
      </c>
      <c r="Y237">
        <v>0</v>
      </c>
      <c r="Z237">
        <v>0</v>
      </c>
      <c r="AA237">
        <v>0</v>
      </c>
    </row>
    <row r="238" spans="1:27" x14ac:dyDescent="0.2">
      <c r="A238" s="89">
        <f>VLOOKUP(C238,TabellenBDFS!$B$4:$C$2717,2,FALSE)</f>
        <v>34</v>
      </c>
      <c r="B238" t="str">
        <f t="shared" si="4"/>
        <v>344</v>
      </c>
      <c r="C238" t="s">
        <v>35</v>
      </c>
      <c r="D238">
        <v>4</v>
      </c>
      <c r="E238">
        <v>0</v>
      </c>
      <c r="F238">
        <v>0</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row>
    <row r="239" spans="1:27" x14ac:dyDescent="0.2">
      <c r="A239" s="89">
        <f>VLOOKUP(C239,TabellenBDFS!$B$4:$C$2717,2,FALSE)</f>
        <v>34</v>
      </c>
      <c r="B239" t="str">
        <f t="shared" si="4"/>
        <v>345</v>
      </c>
      <c r="C239" t="s">
        <v>35</v>
      </c>
      <c r="D239">
        <v>5</v>
      </c>
      <c r="E239">
        <v>0</v>
      </c>
      <c r="F239">
        <v>0</v>
      </c>
      <c r="G239">
        <v>0</v>
      </c>
      <c r="H239">
        <v>0</v>
      </c>
      <c r="I239">
        <v>0</v>
      </c>
      <c r="J239">
        <v>0</v>
      </c>
      <c r="K239">
        <v>0</v>
      </c>
      <c r="L239">
        <v>0</v>
      </c>
      <c r="M239">
        <v>0</v>
      </c>
      <c r="N239">
        <v>0</v>
      </c>
      <c r="O239">
        <v>0</v>
      </c>
      <c r="P239">
        <v>0</v>
      </c>
      <c r="Q239">
        <v>0</v>
      </c>
      <c r="R239">
        <v>0</v>
      </c>
      <c r="S239">
        <v>0</v>
      </c>
      <c r="T239">
        <v>0</v>
      </c>
      <c r="U239">
        <v>0</v>
      </c>
      <c r="V239">
        <v>0</v>
      </c>
      <c r="W239">
        <v>0</v>
      </c>
      <c r="X239">
        <v>0</v>
      </c>
      <c r="Y239">
        <v>0</v>
      </c>
      <c r="Z239">
        <v>0</v>
      </c>
      <c r="AA239">
        <v>0</v>
      </c>
    </row>
    <row r="240" spans="1:27" x14ac:dyDescent="0.2">
      <c r="A240" s="89">
        <f>VLOOKUP(C240,TabellenBDFS!$B$4:$C$2717,2,FALSE)</f>
        <v>34</v>
      </c>
      <c r="B240" t="str">
        <f t="shared" si="4"/>
        <v>346</v>
      </c>
      <c r="C240" t="s">
        <v>35</v>
      </c>
      <c r="D240">
        <v>6</v>
      </c>
      <c r="E240">
        <v>0.8</v>
      </c>
      <c r="F240">
        <v>0.8</v>
      </c>
      <c r="G240">
        <v>0.7</v>
      </c>
      <c r="H240">
        <v>0.7</v>
      </c>
      <c r="I240">
        <v>0.7</v>
      </c>
      <c r="J240">
        <v>0.7</v>
      </c>
      <c r="K240">
        <v>0.7</v>
      </c>
      <c r="L240">
        <v>0.7</v>
      </c>
      <c r="M240">
        <v>0.7</v>
      </c>
      <c r="N240">
        <v>0.8</v>
      </c>
      <c r="O240">
        <v>0.7</v>
      </c>
      <c r="P240">
        <v>0.7</v>
      </c>
      <c r="Q240">
        <v>0.7</v>
      </c>
      <c r="R240">
        <v>0.8</v>
      </c>
      <c r="S240">
        <v>0.8</v>
      </c>
      <c r="T240">
        <v>0.8</v>
      </c>
      <c r="U240">
        <v>0.8</v>
      </c>
      <c r="V240">
        <v>0.8</v>
      </c>
      <c r="W240">
        <v>0.6</v>
      </c>
      <c r="X240">
        <v>0.6</v>
      </c>
      <c r="Y240">
        <v>0.6</v>
      </c>
      <c r="Z240">
        <v>0.6</v>
      </c>
      <c r="AA240">
        <v>0.6</v>
      </c>
    </row>
    <row r="241" spans="1:27" x14ac:dyDescent="0.2">
      <c r="A241" s="89">
        <f>VLOOKUP(C241,TabellenBDFS!$B$4:$C$2717,2,FALSE)</f>
        <v>34</v>
      </c>
      <c r="B241" t="str">
        <f t="shared" si="4"/>
        <v>347</v>
      </c>
      <c r="C241" t="s">
        <v>35</v>
      </c>
      <c r="D241">
        <v>7</v>
      </c>
      <c r="E241">
        <v>0.3</v>
      </c>
      <c r="F241">
        <v>0.2</v>
      </c>
      <c r="G241">
        <v>0.2</v>
      </c>
      <c r="H241">
        <v>0.2</v>
      </c>
      <c r="I241">
        <v>0.2</v>
      </c>
      <c r="J241">
        <v>0.3</v>
      </c>
      <c r="K241">
        <v>0.2</v>
      </c>
      <c r="L241">
        <v>0.2</v>
      </c>
      <c r="M241">
        <v>0.2</v>
      </c>
      <c r="N241">
        <v>0.2</v>
      </c>
      <c r="O241">
        <v>0.2</v>
      </c>
      <c r="P241">
        <v>0.2</v>
      </c>
      <c r="Q241">
        <v>0.2</v>
      </c>
      <c r="R241">
        <v>0.2</v>
      </c>
      <c r="S241">
        <v>0.2</v>
      </c>
      <c r="T241">
        <v>0.2</v>
      </c>
      <c r="U241">
        <v>0.2</v>
      </c>
      <c r="V241">
        <v>0.2</v>
      </c>
      <c r="W241">
        <v>0.2</v>
      </c>
      <c r="X241">
        <v>0.2</v>
      </c>
      <c r="Y241">
        <v>0.2</v>
      </c>
      <c r="Z241">
        <v>0.2</v>
      </c>
      <c r="AA241">
        <v>0.2</v>
      </c>
    </row>
    <row r="242" spans="1:27" x14ac:dyDescent="0.2">
      <c r="A242" s="89">
        <f>VLOOKUP(C242,TabellenBDFS!$B$4:$C$2717,2,FALSE)</f>
        <v>35</v>
      </c>
      <c r="B242" t="str">
        <f t="shared" si="4"/>
        <v>351</v>
      </c>
      <c r="C242" t="s">
        <v>36</v>
      </c>
      <c r="D242">
        <v>1</v>
      </c>
      <c r="E242">
        <v>4.8</v>
      </c>
      <c r="F242">
        <v>4.9000000000000004</v>
      </c>
      <c r="G242">
        <v>4.8</v>
      </c>
      <c r="H242">
        <v>5</v>
      </c>
      <c r="I242">
        <v>5.0999999999999996</v>
      </c>
      <c r="J242">
        <v>5.0999999999999996</v>
      </c>
      <c r="K242">
        <v>5.0999999999999996</v>
      </c>
      <c r="L242">
        <v>5.2</v>
      </c>
      <c r="M242">
        <v>5.0999999999999996</v>
      </c>
      <c r="N242">
        <v>5.3</v>
      </c>
      <c r="O242">
        <v>5.5</v>
      </c>
      <c r="P242">
        <v>5.6</v>
      </c>
      <c r="Q242">
        <v>5.7</v>
      </c>
      <c r="R242">
        <v>5.7</v>
      </c>
      <c r="S242">
        <v>5.7</v>
      </c>
      <c r="T242">
        <v>6.3</v>
      </c>
      <c r="U242">
        <v>6.1</v>
      </c>
      <c r="V242">
        <v>6</v>
      </c>
      <c r="W242">
        <v>6</v>
      </c>
      <c r="X242">
        <v>6</v>
      </c>
      <c r="Y242">
        <v>6</v>
      </c>
      <c r="Z242">
        <v>6.1</v>
      </c>
      <c r="AA242">
        <v>6.1</v>
      </c>
    </row>
    <row r="243" spans="1:27" x14ac:dyDescent="0.2">
      <c r="A243" s="89">
        <f>VLOOKUP(C243,TabellenBDFS!$B$4:$C$2717,2,FALSE)</f>
        <v>35</v>
      </c>
      <c r="B243" t="str">
        <f t="shared" si="4"/>
        <v>352</v>
      </c>
      <c r="C243" t="s">
        <v>36</v>
      </c>
      <c r="D243">
        <v>2</v>
      </c>
      <c r="E243">
        <v>1.3</v>
      </c>
      <c r="F243">
        <v>1.3</v>
      </c>
      <c r="G243">
        <v>1.3</v>
      </c>
      <c r="H243">
        <v>1.4</v>
      </c>
      <c r="I243">
        <v>1.4</v>
      </c>
      <c r="J243">
        <v>1.4</v>
      </c>
      <c r="K243">
        <v>1.4</v>
      </c>
      <c r="L243">
        <v>1.3</v>
      </c>
      <c r="M243">
        <v>1.2</v>
      </c>
      <c r="N243">
        <v>1.2</v>
      </c>
      <c r="O243">
        <v>1.2</v>
      </c>
      <c r="P243">
        <v>1.1000000000000001</v>
      </c>
      <c r="Q243">
        <v>1.1000000000000001</v>
      </c>
      <c r="R243">
        <v>1.1000000000000001</v>
      </c>
      <c r="S243">
        <v>1</v>
      </c>
      <c r="T243">
        <v>1</v>
      </c>
      <c r="U243">
        <v>1</v>
      </c>
      <c r="V243">
        <v>0.9</v>
      </c>
      <c r="W243">
        <v>0.9</v>
      </c>
      <c r="X243">
        <v>0.9</v>
      </c>
      <c r="Y243">
        <v>0.9</v>
      </c>
      <c r="Z243">
        <v>0.9</v>
      </c>
      <c r="AA243">
        <v>0.8</v>
      </c>
    </row>
    <row r="244" spans="1:27" x14ac:dyDescent="0.2">
      <c r="A244" s="89">
        <f>VLOOKUP(C244,TabellenBDFS!$B$4:$C$2717,2,FALSE)</f>
        <v>35</v>
      </c>
      <c r="B244" t="str">
        <f t="shared" si="4"/>
        <v>353</v>
      </c>
      <c r="C244" t="s">
        <v>36</v>
      </c>
      <c r="D244">
        <v>3</v>
      </c>
      <c r="E244">
        <v>0</v>
      </c>
      <c r="F244">
        <v>0</v>
      </c>
      <c r="G244">
        <v>0</v>
      </c>
      <c r="H244">
        <v>0.1</v>
      </c>
      <c r="I244">
        <v>0.1</v>
      </c>
      <c r="J244">
        <v>0.2</v>
      </c>
      <c r="K244">
        <v>0.2</v>
      </c>
      <c r="L244">
        <v>0.3</v>
      </c>
      <c r="M244">
        <v>0.3</v>
      </c>
      <c r="N244">
        <v>0.6</v>
      </c>
      <c r="O244">
        <v>0.7</v>
      </c>
      <c r="P244">
        <v>0.7</v>
      </c>
      <c r="Q244">
        <v>0.7</v>
      </c>
      <c r="R244">
        <v>0.7</v>
      </c>
      <c r="S244">
        <v>0.7</v>
      </c>
      <c r="T244">
        <v>0.9</v>
      </c>
      <c r="U244">
        <v>0.9</v>
      </c>
      <c r="V244">
        <v>0.8</v>
      </c>
      <c r="W244">
        <v>0.8</v>
      </c>
      <c r="X244">
        <v>0.8</v>
      </c>
      <c r="Y244">
        <v>0.9</v>
      </c>
      <c r="Z244">
        <v>0.9</v>
      </c>
      <c r="AA244">
        <v>1</v>
      </c>
    </row>
    <row r="245" spans="1:27" x14ac:dyDescent="0.2">
      <c r="A245" s="89">
        <f>VLOOKUP(C245,TabellenBDFS!$B$4:$C$2717,2,FALSE)</f>
        <v>35</v>
      </c>
      <c r="B245" t="str">
        <f t="shared" si="4"/>
        <v>354</v>
      </c>
      <c r="C245" t="s">
        <v>36</v>
      </c>
      <c r="D245">
        <v>4</v>
      </c>
      <c r="E245">
        <v>0</v>
      </c>
      <c r="F245">
        <v>0</v>
      </c>
      <c r="G245">
        <v>0</v>
      </c>
      <c r="H245">
        <v>0</v>
      </c>
      <c r="I245">
        <v>0</v>
      </c>
      <c r="J245">
        <v>0</v>
      </c>
      <c r="K245">
        <v>0</v>
      </c>
      <c r="L245">
        <v>0.1</v>
      </c>
      <c r="M245">
        <v>0.1</v>
      </c>
      <c r="N245">
        <v>0.1</v>
      </c>
      <c r="O245">
        <v>0.1</v>
      </c>
      <c r="P245">
        <v>0.1</v>
      </c>
      <c r="Q245">
        <v>0.1</v>
      </c>
      <c r="R245">
        <v>0.1</v>
      </c>
      <c r="S245">
        <v>0.1</v>
      </c>
      <c r="T245">
        <v>0.1</v>
      </c>
      <c r="U245">
        <v>0.1</v>
      </c>
      <c r="V245">
        <v>0.1</v>
      </c>
      <c r="W245">
        <v>0.1</v>
      </c>
      <c r="X245">
        <v>0.1</v>
      </c>
      <c r="Y245">
        <v>0.1</v>
      </c>
      <c r="Z245">
        <v>0.1</v>
      </c>
      <c r="AA245">
        <v>0.1</v>
      </c>
    </row>
    <row r="246" spans="1:27" x14ac:dyDescent="0.2">
      <c r="A246" s="89">
        <f>VLOOKUP(C246,TabellenBDFS!$B$4:$C$2717,2,FALSE)</f>
        <v>35</v>
      </c>
      <c r="B246" t="str">
        <f t="shared" si="4"/>
        <v>355</v>
      </c>
      <c r="C246" t="s">
        <v>36</v>
      </c>
      <c r="D246">
        <v>5</v>
      </c>
      <c r="E246">
        <v>1.2</v>
      </c>
      <c r="F246">
        <v>1.2</v>
      </c>
      <c r="G246">
        <v>1.2</v>
      </c>
      <c r="H246">
        <v>1.3</v>
      </c>
      <c r="I246">
        <v>1.3</v>
      </c>
      <c r="J246">
        <v>1.3</v>
      </c>
      <c r="K246">
        <v>1.3</v>
      </c>
      <c r="L246">
        <v>1.3</v>
      </c>
      <c r="M246">
        <v>1.3</v>
      </c>
      <c r="N246">
        <v>1.3</v>
      </c>
      <c r="O246">
        <v>1.4</v>
      </c>
      <c r="P246">
        <v>1.4</v>
      </c>
      <c r="Q246">
        <v>1.4</v>
      </c>
      <c r="R246">
        <v>1.3</v>
      </c>
      <c r="S246">
        <v>1.4</v>
      </c>
      <c r="T246">
        <v>1.4</v>
      </c>
      <c r="U246">
        <v>1.3</v>
      </c>
      <c r="V246">
        <v>1.3</v>
      </c>
      <c r="W246">
        <v>1.3</v>
      </c>
      <c r="X246">
        <v>1.3</v>
      </c>
      <c r="Y246">
        <v>1.3</v>
      </c>
      <c r="Z246">
        <v>1.3</v>
      </c>
      <c r="AA246">
        <v>1.3</v>
      </c>
    </row>
    <row r="247" spans="1:27" x14ac:dyDescent="0.2">
      <c r="A247" s="89">
        <f>VLOOKUP(C247,TabellenBDFS!$B$4:$C$2717,2,FALSE)</f>
        <v>35</v>
      </c>
      <c r="B247" t="str">
        <f t="shared" si="4"/>
        <v>356</v>
      </c>
      <c r="C247" t="s">
        <v>36</v>
      </c>
      <c r="D247">
        <v>6</v>
      </c>
      <c r="E247">
        <v>2.1</v>
      </c>
      <c r="F247">
        <v>2.1</v>
      </c>
      <c r="G247">
        <v>2</v>
      </c>
      <c r="H247">
        <v>2.1</v>
      </c>
      <c r="I247">
        <v>2.1</v>
      </c>
      <c r="J247">
        <v>2</v>
      </c>
      <c r="K247">
        <v>2</v>
      </c>
      <c r="L247">
        <v>1.9</v>
      </c>
      <c r="M247">
        <v>1.8</v>
      </c>
      <c r="N247">
        <v>1.8</v>
      </c>
      <c r="O247">
        <v>2</v>
      </c>
      <c r="P247">
        <v>2</v>
      </c>
      <c r="Q247">
        <v>2</v>
      </c>
      <c r="R247">
        <v>2.1</v>
      </c>
      <c r="S247">
        <v>2.2000000000000002</v>
      </c>
      <c r="T247">
        <v>2.5</v>
      </c>
      <c r="U247">
        <v>2.6</v>
      </c>
      <c r="V247">
        <v>2.6</v>
      </c>
      <c r="W247">
        <v>2.6</v>
      </c>
      <c r="X247">
        <v>2.6</v>
      </c>
      <c r="Y247">
        <v>2.6</v>
      </c>
      <c r="Z247">
        <v>2.5</v>
      </c>
      <c r="AA247">
        <v>2.5</v>
      </c>
    </row>
    <row r="248" spans="1:27" x14ac:dyDescent="0.2">
      <c r="A248" s="89">
        <f>VLOOKUP(C248,TabellenBDFS!$B$4:$C$2717,2,FALSE)</f>
        <v>35</v>
      </c>
      <c r="B248" t="str">
        <f t="shared" si="4"/>
        <v>357</v>
      </c>
      <c r="C248" t="s">
        <v>36</v>
      </c>
      <c r="D248">
        <v>7</v>
      </c>
      <c r="E248">
        <v>0.3</v>
      </c>
      <c r="F248">
        <v>0.3</v>
      </c>
      <c r="G248">
        <v>0.3</v>
      </c>
      <c r="H248">
        <v>0.3</v>
      </c>
      <c r="I248">
        <v>0.3</v>
      </c>
      <c r="J248">
        <v>0.3</v>
      </c>
      <c r="K248">
        <v>0.3</v>
      </c>
      <c r="L248">
        <v>0.3</v>
      </c>
      <c r="M248">
        <v>0.3</v>
      </c>
      <c r="N248">
        <v>0.3</v>
      </c>
      <c r="O248">
        <v>0.3</v>
      </c>
      <c r="P248">
        <v>0.3</v>
      </c>
      <c r="Q248">
        <v>0.4</v>
      </c>
      <c r="R248">
        <v>0.4</v>
      </c>
      <c r="S248">
        <v>0.3</v>
      </c>
      <c r="T248">
        <v>0.4</v>
      </c>
      <c r="U248">
        <v>0.3</v>
      </c>
      <c r="V248">
        <v>0.3</v>
      </c>
      <c r="W248">
        <v>0.3</v>
      </c>
      <c r="X248">
        <v>0.3</v>
      </c>
      <c r="Y248">
        <v>0.3</v>
      </c>
      <c r="Z248">
        <v>0.4</v>
      </c>
      <c r="AA248">
        <v>0.4</v>
      </c>
    </row>
    <row r="249" spans="1:27" x14ac:dyDescent="0.2">
      <c r="A249" s="89">
        <f>VLOOKUP(C249,TabellenBDFS!$B$4:$C$2717,2,FALSE)</f>
        <v>36</v>
      </c>
      <c r="B249" t="str">
        <f t="shared" si="4"/>
        <v>361</v>
      </c>
      <c r="C249" t="s">
        <v>37</v>
      </c>
      <c r="D249">
        <v>1</v>
      </c>
      <c r="E249">
        <v>2.8</v>
      </c>
      <c r="F249">
        <v>2.7</v>
      </c>
      <c r="G249">
        <v>2.7</v>
      </c>
      <c r="H249">
        <v>2.7</v>
      </c>
      <c r="I249">
        <v>2.7</v>
      </c>
      <c r="J249">
        <v>2.6</v>
      </c>
      <c r="K249">
        <v>2.6</v>
      </c>
      <c r="L249">
        <v>2.6</v>
      </c>
      <c r="M249">
        <v>2.7</v>
      </c>
      <c r="N249">
        <v>2.8</v>
      </c>
      <c r="O249">
        <v>2.7</v>
      </c>
      <c r="P249">
        <v>2.8</v>
      </c>
      <c r="Q249">
        <v>2.8</v>
      </c>
      <c r="R249">
        <v>2.6</v>
      </c>
      <c r="S249">
        <v>2.6</v>
      </c>
      <c r="T249">
        <v>2.5</v>
      </c>
      <c r="U249">
        <v>2.5</v>
      </c>
      <c r="V249">
        <v>2.2999999999999998</v>
      </c>
      <c r="W249">
        <v>2.1</v>
      </c>
      <c r="X249">
        <v>2.1</v>
      </c>
      <c r="Y249">
        <v>2.1</v>
      </c>
      <c r="Z249">
        <v>2.1</v>
      </c>
      <c r="AA249">
        <v>2.1</v>
      </c>
    </row>
    <row r="250" spans="1:27" x14ac:dyDescent="0.2">
      <c r="A250" s="89">
        <f>VLOOKUP(C250,TabellenBDFS!$B$4:$C$2717,2,FALSE)</f>
        <v>36</v>
      </c>
      <c r="B250" t="str">
        <f t="shared" si="4"/>
        <v>362</v>
      </c>
      <c r="C250" t="s">
        <v>37</v>
      </c>
      <c r="D250">
        <v>2</v>
      </c>
      <c r="E250">
        <v>0.2</v>
      </c>
      <c r="F250">
        <v>0.2</v>
      </c>
      <c r="G250">
        <v>0.2</v>
      </c>
      <c r="H250">
        <v>0.2</v>
      </c>
      <c r="I250">
        <v>0.2</v>
      </c>
      <c r="J250">
        <v>0.2</v>
      </c>
      <c r="K250">
        <v>0.2</v>
      </c>
      <c r="L250">
        <v>0.2</v>
      </c>
      <c r="M250">
        <v>0.2</v>
      </c>
      <c r="N250">
        <v>0.2</v>
      </c>
      <c r="O250">
        <v>0.2</v>
      </c>
      <c r="P250">
        <v>0.2</v>
      </c>
      <c r="Q250">
        <v>0.2</v>
      </c>
      <c r="R250">
        <v>0.2</v>
      </c>
      <c r="S250">
        <v>0.2</v>
      </c>
      <c r="T250">
        <v>0.2</v>
      </c>
      <c r="U250">
        <v>0.2</v>
      </c>
      <c r="V250">
        <v>0.1</v>
      </c>
      <c r="W250">
        <v>0.1</v>
      </c>
      <c r="X250">
        <v>0.1</v>
      </c>
      <c r="Y250">
        <v>0.1</v>
      </c>
      <c r="Z250">
        <v>0.1</v>
      </c>
      <c r="AA250">
        <v>0.1</v>
      </c>
    </row>
    <row r="251" spans="1:27" x14ac:dyDescent="0.2">
      <c r="A251" s="89">
        <f>VLOOKUP(C251,TabellenBDFS!$B$4:$C$2717,2,FALSE)</f>
        <v>36</v>
      </c>
      <c r="B251" t="str">
        <f t="shared" si="4"/>
        <v>363</v>
      </c>
      <c r="C251" t="s">
        <v>37</v>
      </c>
      <c r="D251">
        <v>3</v>
      </c>
      <c r="E251">
        <v>0</v>
      </c>
      <c r="F251">
        <v>0</v>
      </c>
      <c r="G251">
        <v>0</v>
      </c>
      <c r="H251">
        <v>0</v>
      </c>
      <c r="I251">
        <v>0.1</v>
      </c>
      <c r="J251">
        <v>0.1</v>
      </c>
      <c r="K251">
        <v>0.1</v>
      </c>
      <c r="L251">
        <v>0.1</v>
      </c>
      <c r="M251">
        <v>0.1</v>
      </c>
      <c r="N251">
        <v>0.1</v>
      </c>
      <c r="O251">
        <v>0.1</v>
      </c>
      <c r="P251">
        <v>0.1</v>
      </c>
      <c r="Q251">
        <v>0.1</v>
      </c>
      <c r="R251">
        <v>0.1</v>
      </c>
      <c r="S251">
        <v>0.1</v>
      </c>
      <c r="T251">
        <v>0.1</v>
      </c>
      <c r="U251">
        <v>0.1</v>
      </c>
      <c r="V251">
        <v>0.1</v>
      </c>
      <c r="W251">
        <v>0.1</v>
      </c>
      <c r="X251">
        <v>0.1</v>
      </c>
      <c r="Y251">
        <v>0.1</v>
      </c>
      <c r="Z251">
        <v>0.2</v>
      </c>
      <c r="AA251">
        <v>0.2</v>
      </c>
    </row>
    <row r="252" spans="1:27" x14ac:dyDescent="0.2">
      <c r="A252" s="89">
        <f>VLOOKUP(C252,TabellenBDFS!$B$4:$C$2717,2,FALSE)</f>
        <v>36</v>
      </c>
      <c r="B252" t="str">
        <f t="shared" si="4"/>
        <v>364</v>
      </c>
      <c r="C252" t="s">
        <v>37</v>
      </c>
      <c r="D252">
        <v>4</v>
      </c>
      <c r="E252">
        <v>0</v>
      </c>
      <c r="F252">
        <v>0</v>
      </c>
      <c r="G252">
        <v>0</v>
      </c>
      <c r="H252">
        <v>0</v>
      </c>
      <c r="I252">
        <v>0</v>
      </c>
      <c r="J252">
        <v>0</v>
      </c>
      <c r="K252">
        <v>0</v>
      </c>
      <c r="L252">
        <v>0</v>
      </c>
      <c r="M252">
        <v>0</v>
      </c>
      <c r="N252">
        <v>0</v>
      </c>
      <c r="O252">
        <v>0</v>
      </c>
      <c r="P252">
        <v>0</v>
      </c>
      <c r="Q252">
        <v>0</v>
      </c>
      <c r="R252">
        <v>0</v>
      </c>
      <c r="S252">
        <v>0</v>
      </c>
      <c r="T252">
        <v>0</v>
      </c>
      <c r="U252">
        <v>0</v>
      </c>
      <c r="V252">
        <v>0</v>
      </c>
      <c r="W252">
        <v>0</v>
      </c>
      <c r="X252">
        <v>0</v>
      </c>
      <c r="Y252">
        <v>0</v>
      </c>
      <c r="Z252">
        <v>0</v>
      </c>
      <c r="AA252">
        <v>0</v>
      </c>
    </row>
    <row r="253" spans="1:27" x14ac:dyDescent="0.2">
      <c r="A253" s="89">
        <f>VLOOKUP(C253,TabellenBDFS!$B$4:$C$2717,2,FALSE)</f>
        <v>36</v>
      </c>
      <c r="B253" t="str">
        <f t="shared" si="4"/>
        <v>365</v>
      </c>
      <c r="C253" t="s">
        <v>37</v>
      </c>
      <c r="D253">
        <v>5</v>
      </c>
      <c r="E253">
        <v>0.1</v>
      </c>
      <c r="F253">
        <v>0.1</v>
      </c>
      <c r="G253">
        <v>0.1</v>
      </c>
      <c r="H253">
        <v>0.1</v>
      </c>
      <c r="I253">
        <v>0.1</v>
      </c>
      <c r="J253">
        <v>0.1</v>
      </c>
      <c r="K253">
        <v>0.1</v>
      </c>
      <c r="L253">
        <v>0.1</v>
      </c>
      <c r="M253">
        <v>0.1</v>
      </c>
      <c r="N253">
        <v>0.1</v>
      </c>
      <c r="O253">
        <v>0.1</v>
      </c>
      <c r="P253">
        <v>0.1</v>
      </c>
      <c r="Q253">
        <v>0.1</v>
      </c>
      <c r="R253">
        <v>0.1</v>
      </c>
      <c r="S253">
        <v>0.1</v>
      </c>
      <c r="T253">
        <v>0.1</v>
      </c>
      <c r="U253">
        <v>0.1</v>
      </c>
      <c r="V253">
        <v>0.1</v>
      </c>
      <c r="W253">
        <v>0.1</v>
      </c>
      <c r="X253">
        <v>0.1</v>
      </c>
      <c r="Y253">
        <v>0.1</v>
      </c>
      <c r="Z253">
        <v>0.1</v>
      </c>
      <c r="AA253">
        <v>0.1</v>
      </c>
    </row>
    <row r="254" spans="1:27" x14ac:dyDescent="0.2">
      <c r="A254" s="89">
        <f>VLOOKUP(C254,TabellenBDFS!$B$4:$C$2717,2,FALSE)</f>
        <v>36</v>
      </c>
      <c r="B254" t="str">
        <f t="shared" si="4"/>
        <v>366</v>
      </c>
      <c r="C254" t="s">
        <v>37</v>
      </c>
      <c r="D254">
        <v>6</v>
      </c>
      <c r="E254">
        <v>2.2000000000000002</v>
      </c>
      <c r="F254">
        <v>2.1</v>
      </c>
      <c r="G254">
        <v>2.1</v>
      </c>
      <c r="H254">
        <v>2</v>
      </c>
      <c r="I254">
        <v>1.9</v>
      </c>
      <c r="J254">
        <v>1.9</v>
      </c>
      <c r="K254">
        <v>1.9</v>
      </c>
      <c r="L254">
        <v>1.9</v>
      </c>
      <c r="M254">
        <v>2</v>
      </c>
      <c r="N254">
        <v>2.1</v>
      </c>
      <c r="O254">
        <v>2</v>
      </c>
      <c r="P254">
        <v>2.1</v>
      </c>
      <c r="Q254">
        <v>2</v>
      </c>
      <c r="R254">
        <v>2</v>
      </c>
      <c r="S254">
        <v>1.9</v>
      </c>
      <c r="T254">
        <v>1.8</v>
      </c>
      <c r="U254">
        <v>1.8</v>
      </c>
      <c r="V254">
        <v>1.7</v>
      </c>
      <c r="W254">
        <v>1.5</v>
      </c>
      <c r="X254">
        <v>1.5</v>
      </c>
      <c r="Y254">
        <v>1.5</v>
      </c>
      <c r="Z254">
        <v>1.4</v>
      </c>
      <c r="AA254">
        <v>1.4</v>
      </c>
    </row>
    <row r="255" spans="1:27" x14ac:dyDescent="0.2">
      <c r="A255" s="89">
        <f>VLOOKUP(C255,TabellenBDFS!$B$4:$C$2717,2,FALSE)</f>
        <v>36</v>
      </c>
      <c r="B255" t="str">
        <f t="shared" si="4"/>
        <v>367</v>
      </c>
      <c r="C255" t="s">
        <v>37</v>
      </c>
      <c r="D255">
        <v>7</v>
      </c>
      <c r="E255">
        <v>0.3</v>
      </c>
      <c r="F255">
        <v>0.3</v>
      </c>
      <c r="G255">
        <v>0.4</v>
      </c>
      <c r="H255">
        <v>0.4</v>
      </c>
      <c r="I255">
        <v>0.3</v>
      </c>
      <c r="J255">
        <v>0.3</v>
      </c>
      <c r="K255">
        <v>0.3</v>
      </c>
      <c r="L255">
        <v>0.3</v>
      </c>
      <c r="M255">
        <v>0.3</v>
      </c>
      <c r="N255">
        <v>0.3</v>
      </c>
      <c r="O255">
        <v>0.3</v>
      </c>
      <c r="P255">
        <v>0.3</v>
      </c>
      <c r="Q255">
        <v>0.3</v>
      </c>
      <c r="R255">
        <v>0.3</v>
      </c>
      <c r="S255">
        <v>0.3</v>
      </c>
      <c r="T255">
        <v>0.3</v>
      </c>
      <c r="U255">
        <v>0.3</v>
      </c>
      <c r="V255">
        <v>0.3</v>
      </c>
      <c r="W255">
        <v>0.3</v>
      </c>
      <c r="X255">
        <v>0.3</v>
      </c>
      <c r="Y255">
        <v>0.3</v>
      </c>
      <c r="Z255">
        <v>0.3</v>
      </c>
      <c r="AA255">
        <v>0.3</v>
      </c>
    </row>
    <row r="256" spans="1:27" x14ac:dyDescent="0.2">
      <c r="A256" s="89">
        <f>VLOOKUP(C256,TabellenBDFS!$B$4:$C$2717,2,FALSE)</f>
        <v>37</v>
      </c>
      <c r="B256" t="str">
        <f t="shared" si="4"/>
        <v>371</v>
      </c>
      <c r="C256" t="s">
        <v>38</v>
      </c>
      <c r="D256">
        <v>1</v>
      </c>
      <c r="E256">
        <v>0.9</v>
      </c>
      <c r="F256">
        <v>0.9</v>
      </c>
      <c r="G256">
        <v>0.9</v>
      </c>
      <c r="H256">
        <v>0.9</v>
      </c>
      <c r="I256">
        <v>0.9</v>
      </c>
      <c r="J256">
        <v>0.8</v>
      </c>
      <c r="K256">
        <v>0.8</v>
      </c>
      <c r="L256">
        <v>0.8</v>
      </c>
      <c r="M256">
        <v>0.8</v>
      </c>
      <c r="N256">
        <v>0.8</v>
      </c>
      <c r="O256">
        <v>0.8</v>
      </c>
      <c r="P256">
        <v>0.8</v>
      </c>
      <c r="Q256">
        <v>0.8</v>
      </c>
      <c r="R256">
        <v>0.8</v>
      </c>
      <c r="S256">
        <v>0.8</v>
      </c>
      <c r="T256">
        <v>0.7</v>
      </c>
      <c r="U256">
        <v>0.7</v>
      </c>
      <c r="V256">
        <v>0.7</v>
      </c>
      <c r="W256">
        <v>0.7</v>
      </c>
      <c r="X256">
        <v>0.6</v>
      </c>
      <c r="Y256">
        <v>0.7</v>
      </c>
      <c r="Z256">
        <v>0.6</v>
      </c>
      <c r="AA256">
        <v>0.6</v>
      </c>
    </row>
    <row r="257" spans="1:27" x14ac:dyDescent="0.2">
      <c r="A257" s="89">
        <f>VLOOKUP(C257,TabellenBDFS!$B$4:$C$2717,2,FALSE)</f>
        <v>37</v>
      </c>
      <c r="B257" t="str">
        <f t="shared" si="4"/>
        <v>372</v>
      </c>
      <c r="C257" t="s">
        <v>38</v>
      </c>
      <c r="D257">
        <v>2</v>
      </c>
      <c r="E257">
        <v>0.1</v>
      </c>
      <c r="F257">
        <v>0.1</v>
      </c>
      <c r="G257">
        <v>0.1</v>
      </c>
      <c r="H257">
        <v>0.1</v>
      </c>
      <c r="I257">
        <v>0.1</v>
      </c>
      <c r="J257">
        <v>0.1</v>
      </c>
      <c r="K257">
        <v>0.1</v>
      </c>
      <c r="L257">
        <v>0.1</v>
      </c>
      <c r="M257">
        <v>0.1</v>
      </c>
      <c r="N257">
        <v>0.1</v>
      </c>
      <c r="O257">
        <v>0</v>
      </c>
      <c r="P257">
        <v>0</v>
      </c>
      <c r="Q257">
        <v>0</v>
      </c>
      <c r="R257">
        <v>0</v>
      </c>
      <c r="S257">
        <v>0</v>
      </c>
      <c r="T257">
        <v>0</v>
      </c>
      <c r="U257">
        <v>0</v>
      </c>
      <c r="V257">
        <v>0</v>
      </c>
      <c r="W257">
        <v>0</v>
      </c>
      <c r="X257">
        <v>0</v>
      </c>
      <c r="Y257">
        <v>0</v>
      </c>
      <c r="Z257">
        <v>0</v>
      </c>
      <c r="AA257">
        <v>0</v>
      </c>
    </row>
    <row r="258" spans="1:27" x14ac:dyDescent="0.2">
      <c r="A258" s="89">
        <f>VLOOKUP(C258,TabellenBDFS!$B$4:$C$2717,2,FALSE)</f>
        <v>37</v>
      </c>
      <c r="B258" t="str">
        <f t="shared" si="4"/>
        <v>373</v>
      </c>
      <c r="C258" t="s">
        <v>38</v>
      </c>
      <c r="D258">
        <v>3</v>
      </c>
      <c r="E258">
        <v>0</v>
      </c>
      <c r="F258">
        <v>0</v>
      </c>
      <c r="G258">
        <v>0</v>
      </c>
      <c r="H258">
        <v>0</v>
      </c>
      <c r="I258">
        <v>0</v>
      </c>
      <c r="J258">
        <v>0</v>
      </c>
      <c r="K258">
        <v>0</v>
      </c>
      <c r="L258">
        <v>0</v>
      </c>
      <c r="M258">
        <v>0</v>
      </c>
      <c r="N258">
        <v>0</v>
      </c>
      <c r="O258">
        <v>0</v>
      </c>
      <c r="P258">
        <v>0</v>
      </c>
      <c r="Q258">
        <v>0</v>
      </c>
      <c r="R258">
        <v>0</v>
      </c>
      <c r="S258">
        <v>0</v>
      </c>
      <c r="T258">
        <v>0.1</v>
      </c>
      <c r="U258">
        <v>0.1</v>
      </c>
      <c r="V258">
        <v>0.1</v>
      </c>
      <c r="W258">
        <v>0.1</v>
      </c>
      <c r="X258">
        <v>0.1</v>
      </c>
      <c r="Y258">
        <v>0.1</v>
      </c>
      <c r="Z258">
        <v>0.1</v>
      </c>
      <c r="AA258">
        <v>0.1</v>
      </c>
    </row>
    <row r="259" spans="1:27" x14ac:dyDescent="0.2">
      <c r="A259" s="89">
        <f>VLOOKUP(C259,TabellenBDFS!$B$4:$C$2717,2,FALSE)</f>
        <v>37</v>
      </c>
      <c r="B259" t="str">
        <f t="shared" si="4"/>
        <v>374</v>
      </c>
      <c r="C259" t="s">
        <v>38</v>
      </c>
      <c r="D259">
        <v>4</v>
      </c>
      <c r="E259">
        <v>0</v>
      </c>
      <c r="F259">
        <v>0</v>
      </c>
      <c r="G259">
        <v>0</v>
      </c>
      <c r="H259">
        <v>0</v>
      </c>
      <c r="I259">
        <v>0</v>
      </c>
      <c r="J259">
        <v>0</v>
      </c>
      <c r="K259">
        <v>0</v>
      </c>
      <c r="L259">
        <v>0</v>
      </c>
      <c r="M259">
        <v>0</v>
      </c>
      <c r="N259">
        <v>0</v>
      </c>
      <c r="O259">
        <v>0</v>
      </c>
      <c r="P259">
        <v>0</v>
      </c>
      <c r="Q259">
        <v>0</v>
      </c>
      <c r="R259">
        <v>0</v>
      </c>
      <c r="S259">
        <v>0</v>
      </c>
      <c r="T259">
        <v>0</v>
      </c>
      <c r="U259">
        <v>0</v>
      </c>
      <c r="V259">
        <v>0</v>
      </c>
      <c r="W259">
        <v>0</v>
      </c>
      <c r="X259">
        <v>0</v>
      </c>
      <c r="Y259">
        <v>0</v>
      </c>
      <c r="Z259">
        <v>0</v>
      </c>
      <c r="AA259">
        <v>0</v>
      </c>
    </row>
    <row r="260" spans="1:27" x14ac:dyDescent="0.2">
      <c r="A260" s="89">
        <f>VLOOKUP(C260,TabellenBDFS!$B$4:$C$2717,2,FALSE)</f>
        <v>37</v>
      </c>
      <c r="B260" t="str">
        <f t="shared" ref="B260:B323" si="5">CONCATENATE(A260,D260)</f>
        <v>375</v>
      </c>
      <c r="C260" t="s">
        <v>38</v>
      </c>
      <c r="D260">
        <v>5</v>
      </c>
      <c r="E260">
        <v>0</v>
      </c>
      <c r="F260">
        <v>0</v>
      </c>
      <c r="G260">
        <v>0</v>
      </c>
      <c r="H260">
        <v>0</v>
      </c>
      <c r="I260">
        <v>0</v>
      </c>
      <c r="J260">
        <v>0</v>
      </c>
      <c r="K260">
        <v>0</v>
      </c>
      <c r="L260">
        <v>0</v>
      </c>
      <c r="M260">
        <v>0</v>
      </c>
      <c r="N260">
        <v>0</v>
      </c>
      <c r="O260">
        <v>0</v>
      </c>
      <c r="P260">
        <v>0</v>
      </c>
      <c r="Q260">
        <v>0</v>
      </c>
      <c r="R260">
        <v>0</v>
      </c>
      <c r="S260">
        <v>0</v>
      </c>
      <c r="T260">
        <v>0</v>
      </c>
      <c r="U260">
        <v>0</v>
      </c>
      <c r="V260">
        <v>0</v>
      </c>
      <c r="W260">
        <v>0</v>
      </c>
      <c r="X260">
        <v>0</v>
      </c>
      <c r="Y260">
        <v>0</v>
      </c>
      <c r="Z260">
        <v>0</v>
      </c>
      <c r="AA260">
        <v>0</v>
      </c>
    </row>
    <row r="261" spans="1:27" x14ac:dyDescent="0.2">
      <c r="A261" s="89">
        <f>VLOOKUP(C261,TabellenBDFS!$B$4:$C$2717,2,FALSE)</f>
        <v>37</v>
      </c>
      <c r="B261" t="str">
        <f t="shared" si="5"/>
        <v>376</v>
      </c>
      <c r="C261" t="s">
        <v>38</v>
      </c>
      <c r="D261">
        <v>6</v>
      </c>
      <c r="E261">
        <v>0.8</v>
      </c>
      <c r="F261">
        <v>0.7</v>
      </c>
      <c r="G261">
        <v>0.7</v>
      </c>
      <c r="H261">
        <v>0.7</v>
      </c>
      <c r="I261">
        <v>0.7</v>
      </c>
      <c r="J261">
        <v>0.6</v>
      </c>
      <c r="K261">
        <v>0.6</v>
      </c>
      <c r="L261">
        <v>0.6</v>
      </c>
      <c r="M261">
        <v>0.6</v>
      </c>
      <c r="N261">
        <v>0.6</v>
      </c>
      <c r="O261">
        <v>0.6</v>
      </c>
      <c r="P261">
        <v>0.6</v>
      </c>
      <c r="Q261">
        <v>0.6</v>
      </c>
      <c r="R261">
        <v>0.6</v>
      </c>
      <c r="S261">
        <v>0.6</v>
      </c>
      <c r="T261">
        <v>0.6</v>
      </c>
      <c r="U261">
        <v>0.5</v>
      </c>
      <c r="V261">
        <v>0.5</v>
      </c>
      <c r="W261">
        <v>0.5</v>
      </c>
      <c r="X261">
        <v>0.4</v>
      </c>
      <c r="Y261">
        <v>0.5</v>
      </c>
      <c r="Z261">
        <v>0.4</v>
      </c>
      <c r="AA261">
        <v>0.4</v>
      </c>
    </row>
    <row r="262" spans="1:27" x14ac:dyDescent="0.2">
      <c r="A262" s="89">
        <f>VLOOKUP(C262,TabellenBDFS!$B$4:$C$2717,2,FALSE)</f>
        <v>37</v>
      </c>
      <c r="B262" t="str">
        <f t="shared" si="5"/>
        <v>377</v>
      </c>
      <c r="C262" t="s">
        <v>38</v>
      </c>
      <c r="D262">
        <v>7</v>
      </c>
      <c r="E262">
        <v>0.1</v>
      </c>
      <c r="F262">
        <v>0.1</v>
      </c>
      <c r="G262">
        <v>0.1</v>
      </c>
      <c r="H262">
        <v>0.1</v>
      </c>
      <c r="I262">
        <v>0.1</v>
      </c>
      <c r="J262">
        <v>0.1</v>
      </c>
      <c r="K262">
        <v>0.1</v>
      </c>
      <c r="L262">
        <v>0.1</v>
      </c>
      <c r="M262">
        <v>0.1</v>
      </c>
      <c r="N262">
        <v>0.1</v>
      </c>
      <c r="O262">
        <v>0.1</v>
      </c>
      <c r="P262">
        <v>0.1</v>
      </c>
      <c r="Q262">
        <v>0.1</v>
      </c>
      <c r="R262">
        <v>0.1</v>
      </c>
      <c r="S262">
        <v>0.1</v>
      </c>
      <c r="T262">
        <v>0.1</v>
      </c>
      <c r="U262">
        <v>0.1</v>
      </c>
      <c r="V262">
        <v>0.1</v>
      </c>
      <c r="W262">
        <v>0.1</v>
      </c>
      <c r="X262">
        <v>0.1</v>
      </c>
      <c r="Y262">
        <v>0.1</v>
      </c>
      <c r="Z262">
        <v>0.1</v>
      </c>
      <c r="AA262">
        <v>0.1</v>
      </c>
    </row>
    <row r="263" spans="1:27" x14ac:dyDescent="0.2">
      <c r="A263" s="89">
        <f>VLOOKUP(C263,TabellenBDFS!$B$4:$C$2717,2,FALSE)</f>
        <v>38</v>
      </c>
      <c r="B263" t="str">
        <f t="shared" si="5"/>
        <v>381</v>
      </c>
      <c r="C263" t="s">
        <v>39</v>
      </c>
      <c r="D263">
        <v>1</v>
      </c>
      <c r="E263">
        <v>0.9</v>
      </c>
      <c r="F263">
        <v>0.8</v>
      </c>
      <c r="G263">
        <v>0.9</v>
      </c>
      <c r="H263">
        <v>1.1000000000000001</v>
      </c>
      <c r="I263">
        <v>1.1000000000000001</v>
      </c>
      <c r="J263">
        <v>1.1000000000000001</v>
      </c>
      <c r="K263">
        <v>1</v>
      </c>
      <c r="L263">
        <v>1</v>
      </c>
      <c r="M263">
        <v>1</v>
      </c>
      <c r="N263">
        <v>1</v>
      </c>
      <c r="O263">
        <v>1</v>
      </c>
      <c r="P263">
        <v>1</v>
      </c>
      <c r="Q263">
        <v>1.1000000000000001</v>
      </c>
      <c r="R263">
        <v>1.1000000000000001</v>
      </c>
      <c r="S263">
        <v>1.1000000000000001</v>
      </c>
      <c r="T263">
        <v>1</v>
      </c>
      <c r="U263">
        <v>0.9</v>
      </c>
      <c r="V263">
        <v>0.9</v>
      </c>
      <c r="W263">
        <v>0.8</v>
      </c>
      <c r="X263">
        <v>0.9</v>
      </c>
      <c r="Y263">
        <v>0.9</v>
      </c>
      <c r="Z263">
        <v>0.9</v>
      </c>
      <c r="AA263">
        <v>0.9</v>
      </c>
    </row>
    <row r="264" spans="1:27" x14ac:dyDescent="0.2">
      <c r="A264" s="89">
        <f>VLOOKUP(C264,TabellenBDFS!$B$4:$C$2717,2,FALSE)</f>
        <v>38</v>
      </c>
      <c r="B264" t="str">
        <f t="shared" si="5"/>
        <v>382</v>
      </c>
      <c r="C264" t="s">
        <v>39</v>
      </c>
      <c r="D264">
        <v>2</v>
      </c>
      <c r="E264">
        <v>0.2</v>
      </c>
      <c r="F264">
        <v>0.2</v>
      </c>
      <c r="G264">
        <v>0.2</v>
      </c>
      <c r="H264">
        <v>0.4</v>
      </c>
      <c r="I264">
        <v>0.4</v>
      </c>
      <c r="J264">
        <v>0.4</v>
      </c>
      <c r="K264">
        <v>0.2</v>
      </c>
      <c r="L264">
        <v>0.2</v>
      </c>
      <c r="M264">
        <v>0.2</v>
      </c>
      <c r="N264">
        <v>0.2</v>
      </c>
      <c r="O264">
        <v>0.2</v>
      </c>
      <c r="P264">
        <v>0.3</v>
      </c>
      <c r="Q264">
        <v>0.2</v>
      </c>
      <c r="R264">
        <v>0.2</v>
      </c>
      <c r="S264">
        <v>0.2</v>
      </c>
      <c r="T264">
        <v>0.2</v>
      </c>
      <c r="U264">
        <v>0.1</v>
      </c>
      <c r="V264">
        <v>0.1</v>
      </c>
      <c r="W264">
        <v>0.1</v>
      </c>
      <c r="X264">
        <v>0.1</v>
      </c>
      <c r="Y264">
        <v>0.1</v>
      </c>
      <c r="Z264">
        <v>0.1</v>
      </c>
      <c r="AA264">
        <v>0.1</v>
      </c>
    </row>
    <row r="265" spans="1:27" x14ac:dyDescent="0.2">
      <c r="A265" s="89">
        <f>VLOOKUP(C265,TabellenBDFS!$B$4:$C$2717,2,FALSE)</f>
        <v>38</v>
      </c>
      <c r="B265" t="str">
        <f t="shared" si="5"/>
        <v>383</v>
      </c>
      <c r="C265" t="s">
        <v>39</v>
      </c>
      <c r="D265">
        <v>3</v>
      </c>
      <c r="E265">
        <v>0</v>
      </c>
      <c r="F265">
        <v>0</v>
      </c>
      <c r="G265">
        <v>0</v>
      </c>
      <c r="H265">
        <v>0</v>
      </c>
      <c r="I265">
        <v>0</v>
      </c>
      <c r="J265">
        <v>0</v>
      </c>
      <c r="K265">
        <v>0</v>
      </c>
      <c r="L265">
        <v>0</v>
      </c>
      <c r="M265">
        <v>0.1</v>
      </c>
      <c r="N265">
        <v>0</v>
      </c>
      <c r="O265">
        <v>0</v>
      </c>
      <c r="P265">
        <v>0.1</v>
      </c>
      <c r="Q265">
        <v>0.1</v>
      </c>
      <c r="R265">
        <v>0.1</v>
      </c>
      <c r="S265">
        <v>0.1</v>
      </c>
      <c r="T265">
        <v>0.1</v>
      </c>
      <c r="U265">
        <v>0.1</v>
      </c>
      <c r="V265">
        <v>0.1</v>
      </c>
      <c r="W265">
        <v>0.1</v>
      </c>
      <c r="X265">
        <v>0.1</v>
      </c>
      <c r="Y265">
        <v>0.1</v>
      </c>
      <c r="Z265">
        <v>0.1</v>
      </c>
      <c r="AA265">
        <v>0.1</v>
      </c>
    </row>
    <row r="266" spans="1:27" x14ac:dyDescent="0.2">
      <c r="A266" s="89">
        <f>VLOOKUP(C266,TabellenBDFS!$B$4:$C$2717,2,FALSE)</f>
        <v>38</v>
      </c>
      <c r="B266" t="str">
        <f t="shared" si="5"/>
        <v>384</v>
      </c>
      <c r="C266" t="s">
        <v>39</v>
      </c>
      <c r="D266">
        <v>4</v>
      </c>
      <c r="E266">
        <v>0</v>
      </c>
      <c r="F266">
        <v>0</v>
      </c>
      <c r="G266">
        <v>0</v>
      </c>
      <c r="H266">
        <v>0</v>
      </c>
      <c r="I266">
        <v>0</v>
      </c>
      <c r="J266">
        <v>0</v>
      </c>
      <c r="K266">
        <v>0</v>
      </c>
      <c r="L266">
        <v>0</v>
      </c>
      <c r="M266">
        <v>0</v>
      </c>
      <c r="N266">
        <v>0</v>
      </c>
      <c r="O266">
        <v>0</v>
      </c>
      <c r="P266">
        <v>0</v>
      </c>
      <c r="Q266">
        <v>0</v>
      </c>
      <c r="R266">
        <v>0</v>
      </c>
      <c r="S266">
        <v>0</v>
      </c>
      <c r="T266">
        <v>0</v>
      </c>
      <c r="U266">
        <v>0</v>
      </c>
      <c r="V266">
        <v>0</v>
      </c>
      <c r="W266">
        <v>0</v>
      </c>
      <c r="X266">
        <v>0</v>
      </c>
      <c r="Y266">
        <v>0</v>
      </c>
      <c r="Z266">
        <v>0</v>
      </c>
      <c r="AA266">
        <v>0</v>
      </c>
    </row>
    <row r="267" spans="1:27" x14ac:dyDescent="0.2">
      <c r="A267" s="89">
        <f>VLOOKUP(C267,TabellenBDFS!$B$4:$C$2717,2,FALSE)</f>
        <v>38</v>
      </c>
      <c r="B267" t="str">
        <f t="shared" si="5"/>
        <v>385</v>
      </c>
      <c r="C267" t="s">
        <v>39</v>
      </c>
      <c r="D267">
        <v>5</v>
      </c>
      <c r="E267">
        <v>0</v>
      </c>
      <c r="F267">
        <v>0</v>
      </c>
      <c r="G267">
        <v>0</v>
      </c>
      <c r="H267">
        <v>0</v>
      </c>
      <c r="I267">
        <v>0</v>
      </c>
      <c r="J267">
        <v>0</v>
      </c>
      <c r="K267">
        <v>0</v>
      </c>
      <c r="L267">
        <v>0</v>
      </c>
      <c r="M267">
        <v>0</v>
      </c>
      <c r="N267">
        <v>0</v>
      </c>
      <c r="O267">
        <v>0</v>
      </c>
      <c r="P267">
        <v>0</v>
      </c>
      <c r="Q267">
        <v>0</v>
      </c>
      <c r="R267">
        <v>0</v>
      </c>
      <c r="S267">
        <v>0</v>
      </c>
      <c r="T267">
        <v>0</v>
      </c>
      <c r="U267">
        <v>0</v>
      </c>
      <c r="V267">
        <v>0</v>
      </c>
      <c r="W267">
        <v>0</v>
      </c>
      <c r="X267">
        <v>0</v>
      </c>
      <c r="Y267">
        <v>0</v>
      </c>
      <c r="Z267">
        <v>0</v>
      </c>
      <c r="AA267">
        <v>0</v>
      </c>
    </row>
    <row r="268" spans="1:27" x14ac:dyDescent="0.2">
      <c r="A268" s="89">
        <f>VLOOKUP(C268,TabellenBDFS!$B$4:$C$2717,2,FALSE)</f>
        <v>38</v>
      </c>
      <c r="B268" t="str">
        <f t="shared" si="5"/>
        <v>386</v>
      </c>
      <c r="C268" t="s">
        <v>39</v>
      </c>
      <c r="D268">
        <v>6</v>
      </c>
      <c r="E268">
        <v>0.5</v>
      </c>
      <c r="F268">
        <v>0.5</v>
      </c>
      <c r="G268">
        <v>0.5</v>
      </c>
      <c r="H268">
        <v>0.5</v>
      </c>
      <c r="I268">
        <v>0.4</v>
      </c>
      <c r="J268">
        <v>0.5</v>
      </c>
      <c r="K268">
        <v>0.5</v>
      </c>
      <c r="L268">
        <v>0.5</v>
      </c>
      <c r="M268">
        <v>0.5</v>
      </c>
      <c r="N268">
        <v>0.5</v>
      </c>
      <c r="O268">
        <v>0.5</v>
      </c>
      <c r="P268">
        <v>0.5</v>
      </c>
      <c r="Q268">
        <v>0.5</v>
      </c>
      <c r="R268">
        <v>0.5</v>
      </c>
      <c r="S268">
        <v>0.5</v>
      </c>
      <c r="T268">
        <v>0.5</v>
      </c>
      <c r="U268">
        <v>0.5</v>
      </c>
      <c r="V268">
        <v>0.5</v>
      </c>
      <c r="W268">
        <v>0.4</v>
      </c>
      <c r="X268">
        <v>0.5</v>
      </c>
      <c r="Y268">
        <v>0.5</v>
      </c>
      <c r="Z268">
        <v>0.5</v>
      </c>
      <c r="AA268">
        <v>0.5</v>
      </c>
    </row>
    <row r="269" spans="1:27" x14ac:dyDescent="0.2">
      <c r="A269" s="89">
        <f>VLOOKUP(C269,TabellenBDFS!$B$4:$C$2717,2,FALSE)</f>
        <v>38</v>
      </c>
      <c r="B269" t="str">
        <f t="shared" si="5"/>
        <v>387</v>
      </c>
      <c r="C269" t="s">
        <v>39</v>
      </c>
      <c r="D269">
        <v>7</v>
      </c>
      <c r="E269">
        <v>0.1</v>
      </c>
      <c r="F269">
        <v>0.1</v>
      </c>
      <c r="G269">
        <v>0.1</v>
      </c>
      <c r="H269">
        <v>0.1</v>
      </c>
      <c r="I269">
        <v>0.2</v>
      </c>
      <c r="J269">
        <v>0.1</v>
      </c>
      <c r="K269">
        <v>0.2</v>
      </c>
      <c r="L269">
        <v>0.2</v>
      </c>
      <c r="M269">
        <v>0.2</v>
      </c>
      <c r="N269">
        <v>0.2</v>
      </c>
      <c r="O269">
        <v>0.2</v>
      </c>
      <c r="P269">
        <v>0.2</v>
      </c>
      <c r="Q269">
        <v>0.2</v>
      </c>
      <c r="R269">
        <v>0.2</v>
      </c>
      <c r="S269">
        <v>0.2</v>
      </c>
      <c r="T269">
        <v>0.2</v>
      </c>
      <c r="U269">
        <v>0.2</v>
      </c>
      <c r="V269">
        <v>0.2</v>
      </c>
      <c r="W269">
        <v>0.2</v>
      </c>
      <c r="X269">
        <v>0.2</v>
      </c>
      <c r="Y269">
        <v>0.2</v>
      </c>
      <c r="Z269">
        <v>0.2</v>
      </c>
      <c r="AA269">
        <v>0.2</v>
      </c>
    </row>
    <row r="270" spans="1:27" x14ac:dyDescent="0.2">
      <c r="A270" s="89">
        <f>VLOOKUP(C270,TabellenBDFS!$B$4:$C$2717,2,FALSE)</f>
        <v>39</v>
      </c>
      <c r="B270" t="str">
        <f t="shared" si="5"/>
        <v>391</v>
      </c>
      <c r="C270" t="s">
        <v>40</v>
      </c>
      <c r="D270">
        <v>1</v>
      </c>
      <c r="E270">
        <v>1.4</v>
      </c>
      <c r="F270">
        <v>1.4</v>
      </c>
      <c r="G270">
        <v>1.5</v>
      </c>
      <c r="H270">
        <v>1.6</v>
      </c>
      <c r="I270">
        <v>1.6</v>
      </c>
      <c r="J270">
        <v>1.6</v>
      </c>
      <c r="K270">
        <v>1.6</v>
      </c>
      <c r="L270">
        <v>1.5</v>
      </c>
      <c r="M270">
        <v>1.5</v>
      </c>
      <c r="N270">
        <v>1.5</v>
      </c>
      <c r="O270">
        <v>1.5</v>
      </c>
      <c r="P270">
        <v>1.5</v>
      </c>
      <c r="Q270">
        <v>1.5</v>
      </c>
      <c r="R270">
        <v>1.5</v>
      </c>
      <c r="S270">
        <v>1.5</v>
      </c>
      <c r="T270">
        <v>1.4</v>
      </c>
      <c r="U270">
        <v>1.5</v>
      </c>
      <c r="V270">
        <v>1.5</v>
      </c>
      <c r="W270">
        <v>1.6</v>
      </c>
      <c r="X270">
        <v>1.6</v>
      </c>
      <c r="Y270">
        <v>1.6</v>
      </c>
      <c r="Z270">
        <v>1.4</v>
      </c>
      <c r="AA270">
        <v>1.4</v>
      </c>
    </row>
    <row r="271" spans="1:27" x14ac:dyDescent="0.2">
      <c r="A271" s="89">
        <f>VLOOKUP(C271,TabellenBDFS!$B$4:$C$2717,2,FALSE)</f>
        <v>39</v>
      </c>
      <c r="B271" t="str">
        <f t="shared" si="5"/>
        <v>392</v>
      </c>
      <c r="C271" t="s">
        <v>40</v>
      </c>
      <c r="D271">
        <v>2</v>
      </c>
      <c r="E271">
        <v>0.5</v>
      </c>
      <c r="F271">
        <v>0.6</v>
      </c>
      <c r="G271">
        <v>0.7</v>
      </c>
      <c r="H271">
        <v>0.7</v>
      </c>
      <c r="I271">
        <v>0.7</v>
      </c>
      <c r="J271">
        <v>0.7</v>
      </c>
      <c r="K271">
        <v>0.6</v>
      </c>
      <c r="L271">
        <v>0.6</v>
      </c>
      <c r="M271">
        <v>0.6</v>
      </c>
      <c r="N271">
        <v>0.6</v>
      </c>
      <c r="O271">
        <v>0.5</v>
      </c>
      <c r="P271">
        <v>0.5</v>
      </c>
      <c r="Q271">
        <v>0.5</v>
      </c>
      <c r="R271">
        <v>0.5</v>
      </c>
      <c r="S271">
        <v>0.4</v>
      </c>
      <c r="T271">
        <v>0.4</v>
      </c>
      <c r="U271">
        <v>0.4</v>
      </c>
      <c r="V271">
        <v>0.4</v>
      </c>
      <c r="W271">
        <v>0.4</v>
      </c>
      <c r="X271">
        <v>0.4</v>
      </c>
      <c r="Y271">
        <v>0.4</v>
      </c>
      <c r="Z271">
        <v>0.4</v>
      </c>
      <c r="AA271">
        <v>0.4</v>
      </c>
    </row>
    <row r="272" spans="1:27" x14ac:dyDescent="0.2">
      <c r="A272" s="89">
        <f>VLOOKUP(C272,TabellenBDFS!$B$4:$C$2717,2,FALSE)</f>
        <v>39</v>
      </c>
      <c r="B272" t="str">
        <f t="shared" si="5"/>
        <v>393</v>
      </c>
      <c r="C272" t="s">
        <v>40</v>
      </c>
      <c r="D272">
        <v>3</v>
      </c>
      <c r="E272">
        <v>0</v>
      </c>
      <c r="F272">
        <v>0</v>
      </c>
      <c r="G272">
        <v>0</v>
      </c>
      <c r="H272">
        <v>0</v>
      </c>
      <c r="I272">
        <v>0</v>
      </c>
      <c r="J272">
        <v>0</v>
      </c>
      <c r="K272">
        <v>0</v>
      </c>
      <c r="L272">
        <v>0</v>
      </c>
      <c r="M272">
        <v>0</v>
      </c>
      <c r="N272">
        <v>0</v>
      </c>
      <c r="O272">
        <v>0</v>
      </c>
      <c r="P272">
        <v>0.1</v>
      </c>
      <c r="Q272">
        <v>0.1</v>
      </c>
      <c r="R272">
        <v>0.1</v>
      </c>
      <c r="S272">
        <v>0.1</v>
      </c>
      <c r="T272">
        <v>0.1</v>
      </c>
      <c r="U272">
        <v>0.1</v>
      </c>
      <c r="V272">
        <v>0.1</v>
      </c>
      <c r="W272">
        <v>0.2</v>
      </c>
      <c r="X272">
        <v>0.2</v>
      </c>
      <c r="Y272">
        <v>0.2</v>
      </c>
      <c r="Z272">
        <v>0.2</v>
      </c>
      <c r="AA272">
        <v>0.3</v>
      </c>
    </row>
    <row r="273" spans="1:27" x14ac:dyDescent="0.2">
      <c r="A273" s="89">
        <f>VLOOKUP(C273,TabellenBDFS!$B$4:$C$2717,2,FALSE)</f>
        <v>39</v>
      </c>
      <c r="B273" t="str">
        <f t="shared" si="5"/>
        <v>394</v>
      </c>
      <c r="C273" t="s">
        <v>40</v>
      </c>
      <c r="D273">
        <v>4</v>
      </c>
      <c r="E273">
        <v>0</v>
      </c>
      <c r="F273">
        <v>0</v>
      </c>
      <c r="G273">
        <v>0</v>
      </c>
      <c r="H273">
        <v>0</v>
      </c>
      <c r="I273">
        <v>0</v>
      </c>
      <c r="J273">
        <v>0</v>
      </c>
      <c r="K273">
        <v>0</v>
      </c>
      <c r="L273">
        <v>0</v>
      </c>
      <c r="M273">
        <v>0</v>
      </c>
      <c r="N273">
        <v>0</v>
      </c>
      <c r="O273">
        <v>0</v>
      </c>
      <c r="P273">
        <v>0</v>
      </c>
      <c r="Q273">
        <v>0</v>
      </c>
      <c r="R273">
        <v>0</v>
      </c>
      <c r="S273">
        <v>0</v>
      </c>
      <c r="T273">
        <v>0</v>
      </c>
      <c r="U273">
        <v>0.1</v>
      </c>
      <c r="V273">
        <v>0.1</v>
      </c>
      <c r="W273">
        <v>0.1</v>
      </c>
      <c r="X273">
        <v>0.1</v>
      </c>
      <c r="Y273">
        <v>0.1</v>
      </c>
      <c r="Z273">
        <v>0.1</v>
      </c>
      <c r="AA273">
        <v>0.1</v>
      </c>
    </row>
    <row r="274" spans="1:27" x14ac:dyDescent="0.2">
      <c r="A274" s="89">
        <f>VLOOKUP(C274,TabellenBDFS!$B$4:$C$2717,2,FALSE)</f>
        <v>39</v>
      </c>
      <c r="B274" t="str">
        <f t="shared" si="5"/>
        <v>395</v>
      </c>
      <c r="C274" t="s">
        <v>40</v>
      </c>
      <c r="D274">
        <v>5</v>
      </c>
      <c r="E274">
        <v>0.1</v>
      </c>
      <c r="F274">
        <v>0.1</v>
      </c>
      <c r="G274">
        <v>0.1</v>
      </c>
      <c r="H274">
        <v>0.1</v>
      </c>
      <c r="I274">
        <v>0.1</v>
      </c>
      <c r="J274">
        <v>0.1</v>
      </c>
      <c r="K274">
        <v>0.1</v>
      </c>
      <c r="L274">
        <v>0.1</v>
      </c>
      <c r="M274">
        <v>0</v>
      </c>
      <c r="N274">
        <v>0</v>
      </c>
      <c r="O274">
        <v>0</v>
      </c>
      <c r="P274">
        <v>0</v>
      </c>
      <c r="Q274">
        <v>0</v>
      </c>
      <c r="R274">
        <v>0</v>
      </c>
      <c r="S274">
        <v>0</v>
      </c>
      <c r="T274">
        <v>0</v>
      </c>
      <c r="U274">
        <v>0</v>
      </c>
      <c r="V274">
        <v>0</v>
      </c>
      <c r="W274">
        <v>0</v>
      </c>
      <c r="X274">
        <v>0</v>
      </c>
      <c r="Y274">
        <v>0</v>
      </c>
      <c r="Z274">
        <v>0</v>
      </c>
      <c r="AA274">
        <v>0</v>
      </c>
    </row>
    <row r="275" spans="1:27" x14ac:dyDescent="0.2">
      <c r="A275" s="89">
        <f>VLOOKUP(C275,TabellenBDFS!$B$4:$C$2717,2,FALSE)</f>
        <v>39</v>
      </c>
      <c r="B275" t="str">
        <f t="shared" si="5"/>
        <v>396</v>
      </c>
      <c r="C275" t="s">
        <v>40</v>
      </c>
      <c r="D275">
        <v>6</v>
      </c>
      <c r="E275">
        <v>0.5</v>
      </c>
      <c r="F275">
        <v>0.4</v>
      </c>
      <c r="G275">
        <v>0.4</v>
      </c>
      <c r="H275">
        <v>0.5</v>
      </c>
      <c r="I275">
        <v>0.5</v>
      </c>
      <c r="J275">
        <v>0.5</v>
      </c>
      <c r="K275">
        <v>0.5</v>
      </c>
      <c r="L275">
        <v>0.5</v>
      </c>
      <c r="M275">
        <v>0.5</v>
      </c>
      <c r="N275">
        <v>0.5</v>
      </c>
      <c r="O275">
        <v>0.5</v>
      </c>
      <c r="P275">
        <v>0.5</v>
      </c>
      <c r="Q275">
        <v>0.5</v>
      </c>
      <c r="R275">
        <v>0.5</v>
      </c>
      <c r="S275">
        <v>0.6</v>
      </c>
      <c r="T275">
        <v>0.6</v>
      </c>
      <c r="U275">
        <v>0.6</v>
      </c>
      <c r="V275">
        <v>0.6</v>
      </c>
      <c r="W275">
        <v>0.6</v>
      </c>
      <c r="X275">
        <v>0.6</v>
      </c>
      <c r="Y275">
        <v>0.5</v>
      </c>
      <c r="Z275">
        <v>0.5</v>
      </c>
      <c r="AA275">
        <v>0.5</v>
      </c>
    </row>
    <row r="276" spans="1:27" x14ac:dyDescent="0.2">
      <c r="A276" s="89">
        <f>VLOOKUP(C276,TabellenBDFS!$B$4:$C$2717,2,FALSE)</f>
        <v>39</v>
      </c>
      <c r="B276" t="str">
        <f t="shared" si="5"/>
        <v>397</v>
      </c>
      <c r="C276" t="s">
        <v>40</v>
      </c>
      <c r="D276">
        <v>7</v>
      </c>
      <c r="E276">
        <v>0.3</v>
      </c>
      <c r="F276">
        <v>0.4</v>
      </c>
      <c r="G276">
        <v>0.4</v>
      </c>
      <c r="H276">
        <v>0.4</v>
      </c>
      <c r="I276">
        <v>0.4</v>
      </c>
      <c r="J276">
        <v>0.4</v>
      </c>
      <c r="K276">
        <v>0.4</v>
      </c>
      <c r="L276">
        <v>0.4</v>
      </c>
      <c r="M276">
        <v>0.3</v>
      </c>
      <c r="N276">
        <v>0.3</v>
      </c>
      <c r="O276">
        <v>0.4</v>
      </c>
      <c r="P276">
        <v>0.3</v>
      </c>
      <c r="Q276">
        <v>0.3</v>
      </c>
      <c r="R276">
        <v>0.3</v>
      </c>
      <c r="S276">
        <v>0.3</v>
      </c>
      <c r="T276">
        <v>0.2</v>
      </c>
      <c r="U276">
        <v>0.2</v>
      </c>
      <c r="V276">
        <v>0.2</v>
      </c>
      <c r="W276">
        <v>0.3</v>
      </c>
      <c r="X276">
        <v>0.3</v>
      </c>
      <c r="Y276">
        <v>0.3</v>
      </c>
      <c r="Z276">
        <v>0.3</v>
      </c>
      <c r="AA276">
        <v>0.2</v>
      </c>
    </row>
    <row r="277" spans="1:27" x14ac:dyDescent="0.2">
      <c r="A277" s="89">
        <f>VLOOKUP(C277,TabellenBDFS!$B$4:$C$2717,2,FALSE)</f>
        <v>40</v>
      </c>
      <c r="B277" t="str">
        <f t="shared" si="5"/>
        <v>401</v>
      </c>
      <c r="C277" t="s">
        <v>41</v>
      </c>
      <c r="D277">
        <v>1</v>
      </c>
      <c r="E277">
        <v>2.5</v>
      </c>
      <c r="F277">
        <v>2.4</v>
      </c>
      <c r="G277">
        <v>2.4</v>
      </c>
      <c r="H277">
        <v>2.5</v>
      </c>
      <c r="I277">
        <v>2.4</v>
      </c>
      <c r="J277">
        <v>2.6</v>
      </c>
      <c r="K277">
        <v>2.5</v>
      </c>
      <c r="L277">
        <v>2.7</v>
      </c>
      <c r="M277">
        <v>2.6</v>
      </c>
      <c r="N277">
        <v>2.6</v>
      </c>
      <c r="O277">
        <v>2.6</v>
      </c>
      <c r="P277">
        <v>2.7</v>
      </c>
      <c r="Q277">
        <v>2.8</v>
      </c>
      <c r="R277">
        <v>2.7</v>
      </c>
      <c r="S277">
        <v>2.7</v>
      </c>
      <c r="T277">
        <v>2.8</v>
      </c>
      <c r="U277">
        <v>2.8</v>
      </c>
      <c r="V277">
        <v>2.8</v>
      </c>
      <c r="W277">
        <v>2.8</v>
      </c>
      <c r="X277">
        <v>2.6</v>
      </c>
      <c r="Y277">
        <v>2.6</v>
      </c>
      <c r="Z277">
        <v>2.6</v>
      </c>
      <c r="AA277">
        <v>2.6</v>
      </c>
    </row>
    <row r="278" spans="1:27" x14ac:dyDescent="0.2">
      <c r="A278" s="89">
        <f>VLOOKUP(C278,TabellenBDFS!$B$4:$C$2717,2,FALSE)</f>
        <v>40</v>
      </c>
      <c r="B278" t="str">
        <f t="shared" si="5"/>
        <v>402</v>
      </c>
      <c r="C278" t="s">
        <v>41</v>
      </c>
      <c r="D278">
        <v>2</v>
      </c>
      <c r="E278">
        <v>0.9</v>
      </c>
      <c r="F278">
        <v>0.9</v>
      </c>
      <c r="G278">
        <v>0.8</v>
      </c>
      <c r="H278">
        <v>1</v>
      </c>
      <c r="I278">
        <v>0.9</v>
      </c>
      <c r="J278">
        <v>0.9</v>
      </c>
      <c r="K278">
        <v>0.9</v>
      </c>
      <c r="L278">
        <v>0.8</v>
      </c>
      <c r="M278">
        <v>0.8</v>
      </c>
      <c r="N278">
        <v>0.7</v>
      </c>
      <c r="O278">
        <v>0.7</v>
      </c>
      <c r="P278">
        <v>0.7</v>
      </c>
      <c r="Q278">
        <v>0.7</v>
      </c>
      <c r="R278">
        <v>0.6</v>
      </c>
      <c r="S278">
        <v>0.6</v>
      </c>
      <c r="T278">
        <v>0.6</v>
      </c>
      <c r="U278">
        <v>0.6</v>
      </c>
      <c r="V278">
        <v>0.5</v>
      </c>
      <c r="W278">
        <v>0.5</v>
      </c>
      <c r="X278">
        <v>0.4</v>
      </c>
      <c r="Y278">
        <v>0.4</v>
      </c>
      <c r="Z278">
        <v>0.4</v>
      </c>
      <c r="AA278">
        <v>0.4</v>
      </c>
    </row>
    <row r="279" spans="1:27" x14ac:dyDescent="0.2">
      <c r="A279" s="89">
        <f>VLOOKUP(C279,TabellenBDFS!$B$4:$C$2717,2,FALSE)</f>
        <v>40</v>
      </c>
      <c r="B279" t="str">
        <f t="shared" si="5"/>
        <v>403</v>
      </c>
      <c r="C279" t="s">
        <v>41</v>
      </c>
      <c r="D279">
        <v>3</v>
      </c>
      <c r="E279">
        <v>0</v>
      </c>
      <c r="F279">
        <v>0</v>
      </c>
      <c r="G279">
        <v>0</v>
      </c>
      <c r="H279">
        <v>0.1</v>
      </c>
      <c r="I279">
        <v>0.1</v>
      </c>
      <c r="J279">
        <v>0.3</v>
      </c>
      <c r="K279">
        <v>0.3</v>
      </c>
      <c r="L279">
        <v>0.4</v>
      </c>
      <c r="M279">
        <v>0.4</v>
      </c>
      <c r="N279">
        <v>0.4</v>
      </c>
      <c r="O279">
        <v>0.4</v>
      </c>
      <c r="P279">
        <v>0.5</v>
      </c>
      <c r="Q279">
        <v>0.5</v>
      </c>
      <c r="R279">
        <v>0.5</v>
      </c>
      <c r="S279">
        <v>0.5</v>
      </c>
      <c r="T279">
        <v>0.5</v>
      </c>
      <c r="U279">
        <v>0.5</v>
      </c>
      <c r="V279">
        <v>0.5</v>
      </c>
      <c r="W279">
        <v>0.6</v>
      </c>
      <c r="X279">
        <v>0.6</v>
      </c>
      <c r="Y279">
        <v>0.6</v>
      </c>
      <c r="Z279">
        <v>0.6</v>
      </c>
      <c r="AA279">
        <v>0.6</v>
      </c>
    </row>
    <row r="280" spans="1:27" x14ac:dyDescent="0.2">
      <c r="A280" s="89">
        <f>VLOOKUP(C280,TabellenBDFS!$B$4:$C$2717,2,FALSE)</f>
        <v>40</v>
      </c>
      <c r="B280" t="str">
        <f t="shared" si="5"/>
        <v>404</v>
      </c>
      <c r="C280" t="s">
        <v>41</v>
      </c>
      <c r="D280">
        <v>4</v>
      </c>
      <c r="E280">
        <v>0</v>
      </c>
      <c r="F280">
        <v>0</v>
      </c>
      <c r="G280">
        <v>0</v>
      </c>
      <c r="H280">
        <v>0</v>
      </c>
      <c r="I280">
        <v>0</v>
      </c>
      <c r="J280">
        <v>0</v>
      </c>
      <c r="K280">
        <v>0</v>
      </c>
      <c r="L280">
        <v>0.1</v>
      </c>
      <c r="M280">
        <v>0.1</v>
      </c>
      <c r="N280">
        <v>0.1</v>
      </c>
      <c r="O280">
        <v>0.1</v>
      </c>
      <c r="P280">
        <v>0.1</v>
      </c>
      <c r="Q280">
        <v>0.1</v>
      </c>
      <c r="R280">
        <v>0.1</v>
      </c>
      <c r="S280">
        <v>0</v>
      </c>
      <c r="T280">
        <v>0</v>
      </c>
      <c r="U280">
        <v>0</v>
      </c>
      <c r="V280">
        <v>0</v>
      </c>
      <c r="W280">
        <v>0</v>
      </c>
      <c r="X280">
        <v>0</v>
      </c>
      <c r="Y280">
        <v>0</v>
      </c>
      <c r="Z280">
        <v>0</v>
      </c>
      <c r="AA280">
        <v>0</v>
      </c>
    </row>
    <row r="281" spans="1:27" x14ac:dyDescent="0.2">
      <c r="A281" s="89">
        <f>VLOOKUP(C281,TabellenBDFS!$B$4:$C$2717,2,FALSE)</f>
        <v>40</v>
      </c>
      <c r="B281" t="str">
        <f t="shared" si="5"/>
        <v>405</v>
      </c>
      <c r="C281" t="s">
        <v>41</v>
      </c>
      <c r="D281">
        <v>5</v>
      </c>
      <c r="E281">
        <v>0.4</v>
      </c>
      <c r="F281">
        <v>0.4</v>
      </c>
      <c r="G281">
        <v>0.4</v>
      </c>
      <c r="H281">
        <v>0.5</v>
      </c>
      <c r="I281">
        <v>0.5</v>
      </c>
      <c r="J281">
        <v>0.5</v>
      </c>
      <c r="K281">
        <v>0.4</v>
      </c>
      <c r="L281">
        <v>0.4</v>
      </c>
      <c r="M281">
        <v>0.4</v>
      </c>
      <c r="N281">
        <v>0.4</v>
      </c>
      <c r="O281">
        <v>0.4</v>
      </c>
      <c r="P281">
        <v>0.4</v>
      </c>
      <c r="Q281">
        <v>0.4</v>
      </c>
      <c r="R281">
        <v>0.3</v>
      </c>
      <c r="S281">
        <v>0.3</v>
      </c>
      <c r="T281">
        <v>0.3</v>
      </c>
      <c r="U281">
        <v>0.3</v>
      </c>
      <c r="V281">
        <v>0.3</v>
      </c>
      <c r="W281">
        <v>0.3</v>
      </c>
      <c r="X281">
        <v>0.3</v>
      </c>
      <c r="Y281">
        <v>0.3</v>
      </c>
      <c r="Z281">
        <v>0.3</v>
      </c>
      <c r="AA281">
        <v>0.3</v>
      </c>
    </row>
    <row r="282" spans="1:27" x14ac:dyDescent="0.2">
      <c r="A282" s="89">
        <f>VLOOKUP(C282,TabellenBDFS!$B$4:$C$2717,2,FALSE)</f>
        <v>40</v>
      </c>
      <c r="B282" t="str">
        <f t="shared" si="5"/>
        <v>406</v>
      </c>
      <c r="C282" t="s">
        <v>41</v>
      </c>
      <c r="D282">
        <v>6</v>
      </c>
      <c r="E282">
        <v>0.5</v>
      </c>
      <c r="F282">
        <v>0.5</v>
      </c>
      <c r="G282">
        <v>0.5</v>
      </c>
      <c r="H282">
        <v>0.5</v>
      </c>
      <c r="I282">
        <v>0.5</v>
      </c>
      <c r="J282">
        <v>0.5</v>
      </c>
      <c r="K282">
        <v>0.5</v>
      </c>
      <c r="L282">
        <v>0.5</v>
      </c>
      <c r="M282">
        <v>0.5</v>
      </c>
      <c r="N282">
        <v>0.5</v>
      </c>
      <c r="O282">
        <v>0.6</v>
      </c>
      <c r="P282">
        <v>0.7</v>
      </c>
      <c r="Q282">
        <v>0.8</v>
      </c>
      <c r="R282">
        <v>0.8</v>
      </c>
      <c r="S282">
        <v>0.9</v>
      </c>
      <c r="T282">
        <v>0.9</v>
      </c>
      <c r="U282">
        <v>0.9</v>
      </c>
      <c r="V282">
        <v>1</v>
      </c>
      <c r="W282">
        <v>1</v>
      </c>
      <c r="X282">
        <v>1</v>
      </c>
      <c r="Y282">
        <v>0.9</v>
      </c>
      <c r="Z282">
        <v>0.9</v>
      </c>
      <c r="AA282">
        <v>0.9</v>
      </c>
    </row>
    <row r="283" spans="1:27" x14ac:dyDescent="0.2">
      <c r="A283" s="89">
        <f>VLOOKUP(C283,TabellenBDFS!$B$4:$C$2717,2,FALSE)</f>
        <v>40</v>
      </c>
      <c r="B283" t="str">
        <f t="shared" si="5"/>
        <v>407</v>
      </c>
      <c r="C283" t="s">
        <v>41</v>
      </c>
      <c r="D283">
        <v>7</v>
      </c>
      <c r="E283">
        <v>0.6</v>
      </c>
      <c r="F283">
        <v>0.5</v>
      </c>
      <c r="G283">
        <v>0.6</v>
      </c>
      <c r="H283">
        <v>0.5</v>
      </c>
      <c r="I283">
        <v>0.4</v>
      </c>
      <c r="J283">
        <v>0.4</v>
      </c>
      <c r="K283">
        <v>0.4</v>
      </c>
      <c r="L283">
        <v>0.6</v>
      </c>
      <c r="M283">
        <v>0.4</v>
      </c>
      <c r="N283">
        <v>0.4</v>
      </c>
      <c r="O283">
        <v>0.4</v>
      </c>
      <c r="P283">
        <v>0.4</v>
      </c>
      <c r="Q283">
        <v>0.4</v>
      </c>
      <c r="R283">
        <v>0.4</v>
      </c>
      <c r="S283">
        <v>0.4</v>
      </c>
      <c r="T283">
        <v>0.4</v>
      </c>
      <c r="U283">
        <v>0.4</v>
      </c>
      <c r="V283">
        <v>0.4</v>
      </c>
      <c r="W283">
        <v>0.4</v>
      </c>
      <c r="X283">
        <v>0.2</v>
      </c>
      <c r="Y283">
        <v>0.2</v>
      </c>
      <c r="Z283">
        <v>0.2</v>
      </c>
      <c r="AA283">
        <v>0.2</v>
      </c>
    </row>
    <row r="284" spans="1:27" x14ac:dyDescent="0.2">
      <c r="A284" s="89">
        <f>VLOOKUP(C284,TabellenBDFS!$B$4:$C$2717,2,FALSE)</f>
        <v>42</v>
      </c>
      <c r="B284" t="str">
        <f t="shared" si="5"/>
        <v>421</v>
      </c>
      <c r="C284" t="s">
        <v>44</v>
      </c>
      <c r="D284">
        <v>1</v>
      </c>
      <c r="E284">
        <v>1</v>
      </c>
      <c r="F284">
        <v>1</v>
      </c>
      <c r="G284">
        <v>1</v>
      </c>
      <c r="H284">
        <v>1</v>
      </c>
      <c r="I284">
        <v>1</v>
      </c>
      <c r="J284">
        <v>1</v>
      </c>
      <c r="K284">
        <v>0.9</v>
      </c>
      <c r="L284">
        <v>1</v>
      </c>
      <c r="M284">
        <v>1</v>
      </c>
      <c r="N284">
        <v>1</v>
      </c>
      <c r="O284">
        <v>1</v>
      </c>
      <c r="P284">
        <v>1</v>
      </c>
      <c r="Q284">
        <v>1</v>
      </c>
      <c r="R284">
        <v>1</v>
      </c>
      <c r="S284">
        <v>1</v>
      </c>
      <c r="T284">
        <v>1</v>
      </c>
      <c r="U284">
        <v>1</v>
      </c>
      <c r="V284">
        <v>1</v>
      </c>
      <c r="W284">
        <v>0.9</v>
      </c>
      <c r="X284">
        <v>0.9</v>
      </c>
      <c r="Y284">
        <v>0.9</v>
      </c>
      <c r="Z284">
        <v>1</v>
      </c>
      <c r="AA284">
        <v>0.9</v>
      </c>
    </row>
    <row r="285" spans="1:27" x14ac:dyDescent="0.2">
      <c r="A285" s="89">
        <f>VLOOKUP(C285,TabellenBDFS!$B$4:$C$2717,2,FALSE)</f>
        <v>42</v>
      </c>
      <c r="B285" t="str">
        <f t="shared" si="5"/>
        <v>422</v>
      </c>
      <c r="C285" t="s">
        <v>44</v>
      </c>
      <c r="D285">
        <v>2</v>
      </c>
      <c r="E285">
        <v>0.1</v>
      </c>
      <c r="F285">
        <v>0.1</v>
      </c>
      <c r="G285">
        <v>0.1</v>
      </c>
      <c r="H285">
        <v>0.1</v>
      </c>
      <c r="I285">
        <v>0.1</v>
      </c>
      <c r="J285">
        <v>0.1</v>
      </c>
      <c r="K285">
        <v>0.1</v>
      </c>
      <c r="L285">
        <v>0.1</v>
      </c>
      <c r="M285">
        <v>0.1</v>
      </c>
      <c r="N285">
        <v>0.1</v>
      </c>
      <c r="O285">
        <v>0.1</v>
      </c>
      <c r="P285">
        <v>0.1</v>
      </c>
      <c r="Q285">
        <v>0.1</v>
      </c>
      <c r="R285">
        <v>0</v>
      </c>
      <c r="S285">
        <v>0</v>
      </c>
      <c r="T285">
        <v>0</v>
      </c>
      <c r="U285">
        <v>0</v>
      </c>
      <c r="V285">
        <v>0</v>
      </c>
      <c r="W285">
        <v>0</v>
      </c>
      <c r="X285">
        <v>0</v>
      </c>
      <c r="Y285">
        <v>0</v>
      </c>
      <c r="Z285">
        <v>0</v>
      </c>
      <c r="AA285">
        <v>0</v>
      </c>
    </row>
    <row r="286" spans="1:27" x14ac:dyDescent="0.2">
      <c r="A286" s="89">
        <f>VLOOKUP(C286,TabellenBDFS!$B$4:$C$2717,2,FALSE)</f>
        <v>42</v>
      </c>
      <c r="B286" t="str">
        <f t="shared" si="5"/>
        <v>423</v>
      </c>
      <c r="C286" t="s">
        <v>44</v>
      </c>
      <c r="D286">
        <v>3</v>
      </c>
      <c r="E286">
        <v>0</v>
      </c>
      <c r="F286">
        <v>0</v>
      </c>
      <c r="G286">
        <v>0</v>
      </c>
      <c r="H286">
        <v>0</v>
      </c>
      <c r="I286">
        <v>0</v>
      </c>
      <c r="J286">
        <v>0.1</v>
      </c>
      <c r="K286">
        <v>0</v>
      </c>
      <c r="L286">
        <v>0.1</v>
      </c>
      <c r="M286">
        <v>0.1</v>
      </c>
      <c r="N286">
        <v>0.1</v>
      </c>
      <c r="O286">
        <v>0.1</v>
      </c>
      <c r="P286">
        <v>0.1</v>
      </c>
      <c r="Q286">
        <v>0.1</v>
      </c>
      <c r="R286">
        <v>0.1</v>
      </c>
      <c r="S286">
        <v>0.1</v>
      </c>
      <c r="T286">
        <v>0.1</v>
      </c>
      <c r="U286">
        <v>0.1</v>
      </c>
      <c r="V286">
        <v>0.1</v>
      </c>
      <c r="W286">
        <v>0.1</v>
      </c>
      <c r="X286">
        <v>0.1</v>
      </c>
      <c r="Y286">
        <v>0.1</v>
      </c>
      <c r="Z286">
        <v>0.1</v>
      </c>
      <c r="AA286">
        <v>0.1</v>
      </c>
    </row>
    <row r="287" spans="1:27" x14ac:dyDescent="0.2">
      <c r="A287" s="89">
        <f>VLOOKUP(C287,TabellenBDFS!$B$4:$C$2717,2,FALSE)</f>
        <v>42</v>
      </c>
      <c r="B287" t="str">
        <f t="shared" si="5"/>
        <v>424</v>
      </c>
      <c r="C287" t="s">
        <v>44</v>
      </c>
      <c r="D287">
        <v>4</v>
      </c>
      <c r="E287">
        <v>0</v>
      </c>
      <c r="F287">
        <v>0</v>
      </c>
      <c r="G287">
        <v>0</v>
      </c>
      <c r="H287">
        <v>0</v>
      </c>
      <c r="I287">
        <v>0</v>
      </c>
      <c r="J287">
        <v>0</v>
      </c>
      <c r="K287">
        <v>0</v>
      </c>
      <c r="L287">
        <v>0</v>
      </c>
      <c r="M287">
        <v>0</v>
      </c>
      <c r="N287">
        <v>0.1</v>
      </c>
      <c r="O287">
        <v>0</v>
      </c>
      <c r="P287">
        <v>0</v>
      </c>
      <c r="Q287">
        <v>0</v>
      </c>
      <c r="R287">
        <v>0</v>
      </c>
      <c r="S287">
        <v>0</v>
      </c>
      <c r="T287">
        <v>0</v>
      </c>
      <c r="U287">
        <v>0</v>
      </c>
      <c r="V287">
        <v>0</v>
      </c>
      <c r="W287">
        <v>0</v>
      </c>
      <c r="X287">
        <v>0</v>
      </c>
      <c r="Y287">
        <v>0</v>
      </c>
      <c r="Z287">
        <v>0</v>
      </c>
      <c r="AA287">
        <v>0</v>
      </c>
    </row>
    <row r="288" spans="1:27" x14ac:dyDescent="0.2">
      <c r="A288" s="89">
        <f>VLOOKUP(C288,TabellenBDFS!$B$4:$C$2717,2,FALSE)</f>
        <v>42</v>
      </c>
      <c r="B288" t="str">
        <f t="shared" si="5"/>
        <v>425</v>
      </c>
      <c r="C288" t="s">
        <v>44</v>
      </c>
      <c r="D288">
        <v>5</v>
      </c>
      <c r="E288">
        <v>0.1</v>
      </c>
      <c r="F288">
        <v>0.1</v>
      </c>
      <c r="G288">
        <v>0.1</v>
      </c>
      <c r="H288">
        <v>0.1</v>
      </c>
      <c r="I288">
        <v>0.1</v>
      </c>
      <c r="J288">
        <v>0.1</v>
      </c>
      <c r="K288">
        <v>0</v>
      </c>
      <c r="L288">
        <v>0</v>
      </c>
      <c r="M288">
        <v>0</v>
      </c>
      <c r="N288">
        <v>0</v>
      </c>
      <c r="O288">
        <v>0</v>
      </c>
      <c r="P288">
        <v>0</v>
      </c>
      <c r="Q288">
        <v>0</v>
      </c>
      <c r="R288">
        <v>0</v>
      </c>
      <c r="S288">
        <v>0</v>
      </c>
      <c r="T288">
        <v>0</v>
      </c>
      <c r="U288">
        <v>0</v>
      </c>
      <c r="V288">
        <v>0</v>
      </c>
      <c r="W288">
        <v>0</v>
      </c>
      <c r="X288">
        <v>0</v>
      </c>
      <c r="Y288">
        <v>0</v>
      </c>
      <c r="Z288">
        <v>0</v>
      </c>
      <c r="AA288">
        <v>0</v>
      </c>
    </row>
    <row r="289" spans="1:27" x14ac:dyDescent="0.2">
      <c r="A289" s="89">
        <f>VLOOKUP(C289,TabellenBDFS!$B$4:$C$2717,2,FALSE)</f>
        <v>42</v>
      </c>
      <c r="B289" t="str">
        <f t="shared" si="5"/>
        <v>426</v>
      </c>
      <c r="C289" t="s">
        <v>44</v>
      </c>
      <c r="D289">
        <v>6</v>
      </c>
      <c r="E289">
        <v>0.8</v>
      </c>
      <c r="F289">
        <v>0.8</v>
      </c>
      <c r="G289">
        <v>0.7</v>
      </c>
      <c r="H289">
        <v>0.8</v>
      </c>
      <c r="I289">
        <v>0.8</v>
      </c>
      <c r="J289">
        <v>0.7</v>
      </c>
      <c r="K289">
        <v>0.7</v>
      </c>
      <c r="L289">
        <v>0.8</v>
      </c>
      <c r="M289">
        <v>0.8</v>
      </c>
      <c r="N289">
        <v>0.7</v>
      </c>
      <c r="O289">
        <v>0.8</v>
      </c>
      <c r="P289">
        <v>0.8</v>
      </c>
      <c r="Q289">
        <v>0.8</v>
      </c>
      <c r="R289">
        <v>0.8</v>
      </c>
      <c r="S289">
        <v>0.8</v>
      </c>
      <c r="T289">
        <v>0.8</v>
      </c>
      <c r="U289">
        <v>0.8</v>
      </c>
      <c r="V289">
        <v>0.8</v>
      </c>
      <c r="W289">
        <v>0.7</v>
      </c>
      <c r="X289">
        <v>0.7</v>
      </c>
      <c r="Y289">
        <v>0.8</v>
      </c>
      <c r="Z289">
        <v>0.8</v>
      </c>
      <c r="AA289">
        <v>0.7</v>
      </c>
    </row>
    <row r="290" spans="1:27" x14ac:dyDescent="0.2">
      <c r="A290" s="89">
        <f>VLOOKUP(C290,TabellenBDFS!$B$4:$C$2717,2,FALSE)</f>
        <v>42</v>
      </c>
      <c r="B290" t="str">
        <f t="shared" si="5"/>
        <v>427</v>
      </c>
      <c r="C290" t="s">
        <v>44</v>
      </c>
      <c r="D290">
        <v>7</v>
      </c>
      <c r="E290">
        <v>0.1</v>
      </c>
      <c r="F290">
        <v>0.1</v>
      </c>
      <c r="G290">
        <v>0.1</v>
      </c>
      <c r="H290">
        <v>0.1</v>
      </c>
      <c r="I290">
        <v>0.1</v>
      </c>
      <c r="J290">
        <v>0.1</v>
      </c>
      <c r="K290">
        <v>0.1</v>
      </c>
      <c r="L290">
        <v>0.1</v>
      </c>
      <c r="M290">
        <v>0.1</v>
      </c>
      <c r="N290">
        <v>0.1</v>
      </c>
      <c r="O290">
        <v>0.1</v>
      </c>
      <c r="P290">
        <v>0.1</v>
      </c>
      <c r="Q290">
        <v>0.1</v>
      </c>
      <c r="R290">
        <v>0.1</v>
      </c>
      <c r="S290">
        <v>0.1</v>
      </c>
      <c r="T290">
        <v>0.1</v>
      </c>
      <c r="U290">
        <v>0.1</v>
      </c>
      <c r="V290">
        <v>0.1</v>
      </c>
      <c r="W290">
        <v>0.1</v>
      </c>
      <c r="X290">
        <v>0.1</v>
      </c>
      <c r="Y290">
        <v>0.1</v>
      </c>
      <c r="Z290">
        <v>0.1</v>
      </c>
      <c r="AA290">
        <v>0.1</v>
      </c>
    </row>
    <row r="291" spans="1:27" x14ac:dyDescent="0.2">
      <c r="A291" s="89">
        <f>VLOOKUP(C291,TabellenBDFS!$B$4:$C$2717,2,FALSE)</f>
        <v>43</v>
      </c>
      <c r="B291" t="str">
        <f t="shared" si="5"/>
        <v>431</v>
      </c>
      <c r="C291" t="s">
        <v>45</v>
      </c>
      <c r="D291">
        <v>1</v>
      </c>
      <c r="E291">
        <v>0.7</v>
      </c>
      <c r="F291">
        <v>0.8</v>
      </c>
      <c r="G291">
        <v>0.7</v>
      </c>
      <c r="H291">
        <v>0.7</v>
      </c>
      <c r="I291">
        <v>0.7</v>
      </c>
      <c r="J291">
        <v>0.7</v>
      </c>
      <c r="K291">
        <v>0.7</v>
      </c>
      <c r="L291">
        <v>0.7</v>
      </c>
      <c r="M291">
        <v>0.7</v>
      </c>
      <c r="N291">
        <v>0.7</v>
      </c>
      <c r="O291">
        <v>0.7</v>
      </c>
      <c r="P291">
        <v>0.7</v>
      </c>
      <c r="Q291">
        <v>0.7</v>
      </c>
      <c r="R291">
        <v>0.7</v>
      </c>
      <c r="S291">
        <v>0.6</v>
      </c>
      <c r="T291">
        <v>0.7</v>
      </c>
      <c r="U291">
        <v>0.7</v>
      </c>
      <c r="V291">
        <v>0.7</v>
      </c>
      <c r="W291">
        <v>0.8</v>
      </c>
      <c r="X291">
        <v>0.7</v>
      </c>
      <c r="Y291">
        <v>0.7</v>
      </c>
      <c r="Z291">
        <v>0.7</v>
      </c>
      <c r="AA291">
        <v>0.6</v>
      </c>
    </row>
    <row r="292" spans="1:27" x14ac:dyDescent="0.2">
      <c r="A292" s="89">
        <f>VLOOKUP(C292,TabellenBDFS!$B$4:$C$2717,2,FALSE)</f>
        <v>43</v>
      </c>
      <c r="B292" t="str">
        <f t="shared" si="5"/>
        <v>432</v>
      </c>
      <c r="C292" t="s">
        <v>45</v>
      </c>
      <c r="D292">
        <v>2</v>
      </c>
      <c r="E292">
        <v>0</v>
      </c>
      <c r="F292">
        <v>0</v>
      </c>
      <c r="G292">
        <v>0</v>
      </c>
      <c r="H292">
        <v>0</v>
      </c>
      <c r="I292">
        <v>0</v>
      </c>
      <c r="J292">
        <v>0</v>
      </c>
      <c r="K292">
        <v>0</v>
      </c>
      <c r="L292">
        <v>0</v>
      </c>
      <c r="M292">
        <v>0</v>
      </c>
      <c r="N292">
        <v>0</v>
      </c>
      <c r="O292">
        <v>0</v>
      </c>
      <c r="P292">
        <v>0</v>
      </c>
      <c r="Q292">
        <v>0</v>
      </c>
      <c r="R292">
        <v>0</v>
      </c>
      <c r="S292">
        <v>0</v>
      </c>
      <c r="T292">
        <v>0</v>
      </c>
      <c r="U292">
        <v>0</v>
      </c>
      <c r="V292">
        <v>0</v>
      </c>
      <c r="W292">
        <v>0</v>
      </c>
      <c r="X292">
        <v>0</v>
      </c>
      <c r="Y292">
        <v>0</v>
      </c>
      <c r="Z292">
        <v>0</v>
      </c>
      <c r="AA292">
        <v>0</v>
      </c>
    </row>
    <row r="293" spans="1:27" x14ac:dyDescent="0.2">
      <c r="A293" s="89">
        <f>VLOOKUP(C293,TabellenBDFS!$B$4:$C$2717,2,FALSE)</f>
        <v>43</v>
      </c>
      <c r="B293" t="str">
        <f t="shared" si="5"/>
        <v>433</v>
      </c>
      <c r="C293" t="s">
        <v>45</v>
      </c>
      <c r="D293">
        <v>3</v>
      </c>
      <c r="E293">
        <v>0</v>
      </c>
      <c r="F293">
        <v>0</v>
      </c>
      <c r="G293">
        <v>0</v>
      </c>
      <c r="H293">
        <v>0</v>
      </c>
      <c r="I293">
        <v>0</v>
      </c>
      <c r="J293">
        <v>0</v>
      </c>
      <c r="K293">
        <v>0</v>
      </c>
      <c r="L293">
        <v>0</v>
      </c>
      <c r="M293">
        <v>0</v>
      </c>
      <c r="N293">
        <v>0</v>
      </c>
      <c r="O293">
        <v>0</v>
      </c>
      <c r="P293">
        <v>0</v>
      </c>
      <c r="Q293">
        <v>0</v>
      </c>
      <c r="R293">
        <v>0</v>
      </c>
      <c r="S293">
        <v>0</v>
      </c>
      <c r="T293">
        <v>0</v>
      </c>
      <c r="U293">
        <v>0</v>
      </c>
      <c r="V293">
        <v>0</v>
      </c>
      <c r="W293">
        <v>0</v>
      </c>
      <c r="X293">
        <v>0</v>
      </c>
      <c r="Y293">
        <v>0</v>
      </c>
      <c r="Z293">
        <v>0</v>
      </c>
      <c r="AA293">
        <v>0</v>
      </c>
    </row>
    <row r="294" spans="1:27" x14ac:dyDescent="0.2">
      <c r="A294" s="89">
        <f>VLOOKUP(C294,TabellenBDFS!$B$4:$C$2717,2,FALSE)</f>
        <v>43</v>
      </c>
      <c r="B294" t="str">
        <f t="shared" si="5"/>
        <v>434</v>
      </c>
      <c r="C294" t="s">
        <v>45</v>
      </c>
      <c r="D294">
        <v>4</v>
      </c>
      <c r="E294">
        <v>0</v>
      </c>
      <c r="F294">
        <v>0</v>
      </c>
      <c r="G294">
        <v>0</v>
      </c>
      <c r="H294">
        <v>0</v>
      </c>
      <c r="I294">
        <v>0</v>
      </c>
      <c r="J294">
        <v>0</v>
      </c>
      <c r="K294">
        <v>0</v>
      </c>
      <c r="L294">
        <v>0</v>
      </c>
      <c r="M294">
        <v>0</v>
      </c>
      <c r="N294">
        <v>0</v>
      </c>
      <c r="O294">
        <v>0</v>
      </c>
      <c r="P294">
        <v>0</v>
      </c>
      <c r="Q294">
        <v>0</v>
      </c>
      <c r="R294">
        <v>0</v>
      </c>
      <c r="S294">
        <v>0</v>
      </c>
      <c r="T294">
        <v>0</v>
      </c>
      <c r="U294">
        <v>0</v>
      </c>
      <c r="V294">
        <v>0</v>
      </c>
      <c r="W294">
        <v>0</v>
      </c>
      <c r="X294">
        <v>0</v>
      </c>
      <c r="Y294">
        <v>0</v>
      </c>
      <c r="Z294">
        <v>0</v>
      </c>
      <c r="AA294">
        <v>0</v>
      </c>
    </row>
    <row r="295" spans="1:27" x14ac:dyDescent="0.2">
      <c r="A295" s="89">
        <f>VLOOKUP(C295,TabellenBDFS!$B$4:$C$2717,2,FALSE)</f>
        <v>43</v>
      </c>
      <c r="B295" t="str">
        <f t="shared" si="5"/>
        <v>435</v>
      </c>
      <c r="C295" t="s">
        <v>45</v>
      </c>
      <c r="D295">
        <v>5</v>
      </c>
      <c r="E295">
        <v>0</v>
      </c>
      <c r="F295">
        <v>0</v>
      </c>
      <c r="G295">
        <v>0</v>
      </c>
      <c r="H295">
        <v>0</v>
      </c>
      <c r="I295">
        <v>0</v>
      </c>
      <c r="J295">
        <v>0</v>
      </c>
      <c r="K295">
        <v>0</v>
      </c>
      <c r="L295">
        <v>0</v>
      </c>
      <c r="M295">
        <v>0</v>
      </c>
      <c r="N295">
        <v>0</v>
      </c>
      <c r="O295">
        <v>0</v>
      </c>
      <c r="P295">
        <v>0</v>
      </c>
      <c r="Q295">
        <v>0</v>
      </c>
      <c r="R295">
        <v>0</v>
      </c>
      <c r="S295">
        <v>0</v>
      </c>
      <c r="T295">
        <v>0</v>
      </c>
      <c r="U295">
        <v>0</v>
      </c>
      <c r="V295">
        <v>0</v>
      </c>
      <c r="W295">
        <v>0</v>
      </c>
      <c r="X295">
        <v>0</v>
      </c>
      <c r="Y295">
        <v>0</v>
      </c>
      <c r="Z295">
        <v>0</v>
      </c>
      <c r="AA295">
        <v>0</v>
      </c>
    </row>
    <row r="296" spans="1:27" x14ac:dyDescent="0.2">
      <c r="A296" s="89">
        <f>VLOOKUP(C296,TabellenBDFS!$B$4:$C$2717,2,FALSE)</f>
        <v>43</v>
      </c>
      <c r="B296" t="str">
        <f t="shared" si="5"/>
        <v>436</v>
      </c>
      <c r="C296" t="s">
        <v>45</v>
      </c>
      <c r="D296">
        <v>6</v>
      </c>
      <c r="E296">
        <v>0.6</v>
      </c>
      <c r="F296">
        <v>0.7</v>
      </c>
      <c r="G296">
        <v>0.5</v>
      </c>
      <c r="H296">
        <v>0.5</v>
      </c>
      <c r="I296">
        <v>0.6</v>
      </c>
      <c r="J296">
        <v>0.6</v>
      </c>
      <c r="K296">
        <v>0.6</v>
      </c>
      <c r="L296">
        <v>0.6</v>
      </c>
      <c r="M296">
        <v>0.4</v>
      </c>
      <c r="N296">
        <v>0.5</v>
      </c>
      <c r="O296">
        <v>0.5</v>
      </c>
      <c r="P296">
        <v>0.5</v>
      </c>
      <c r="Q296">
        <v>0.5</v>
      </c>
      <c r="R296">
        <v>0.4</v>
      </c>
      <c r="S296">
        <v>0.4</v>
      </c>
      <c r="T296">
        <v>0.5</v>
      </c>
      <c r="U296">
        <v>0.5</v>
      </c>
      <c r="V296">
        <v>0.5</v>
      </c>
      <c r="W296">
        <v>0.5</v>
      </c>
      <c r="X296">
        <v>0.5</v>
      </c>
      <c r="Y296">
        <v>0.4</v>
      </c>
      <c r="Z296">
        <v>0.4</v>
      </c>
      <c r="AA296">
        <v>0.4</v>
      </c>
    </row>
    <row r="297" spans="1:27" x14ac:dyDescent="0.2">
      <c r="A297" s="89">
        <f>VLOOKUP(C297,TabellenBDFS!$B$4:$C$2717,2,FALSE)</f>
        <v>43</v>
      </c>
      <c r="B297" t="str">
        <f t="shared" si="5"/>
        <v>437</v>
      </c>
      <c r="C297" t="s">
        <v>45</v>
      </c>
      <c r="D297">
        <v>7</v>
      </c>
      <c r="E297">
        <v>0.1</v>
      </c>
      <c r="F297">
        <v>0.1</v>
      </c>
      <c r="G297">
        <v>0.1</v>
      </c>
      <c r="H297">
        <v>0.1</v>
      </c>
      <c r="I297">
        <v>0.1</v>
      </c>
      <c r="J297">
        <v>0.1</v>
      </c>
      <c r="K297">
        <v>0.1</v>
      </c>
      <c r="L297">
        <v>0.1</v>
      </c>
      <c r="M297">
        <v>0.2</v>
      </c>
      <c r="N297">
        <v>0.2</v>
      </c>
      <c r="O297">
        <v>0.2</v>
      </c>
      <c r="P297">
        <v>0.2</v>
      </c>
      <c r="Q297">
        <v>0.2</v>
      </c>
      <c r="R297">
        <v>0.2</v>
      </c>
      <c r="S297">
        <v>0.2</v>
      </c>
      <c r="T297">
        <v>0.2</v>
      </c>
      <c r="U297">
        <v>0.2</v>
      </c>
      <c r="V297">
        <v>0.2</v>
      </c>
      <c r="W297">
        <v>0.2</v>
      </c>
      <c r="X297">
        <v>0.2</v>
      </c>
      <c r="Y297">
        <v>0.2</v>
      </c>
      <c r="Z297">
        <v>0.2</v>
      </c>
      <c r="AA297">
        <v>0.2</v>
      </c>
    </row>
    <row r="298" spans="1:27" x14ac:dyDescent="0.2">
      <c r="A298" s="89">
        <f>VLOOKUP(C298,TabellenBDFS!$B$4:$C$2717,2,FALSE)</f>
        <v>44</v>
      </c>
      <c r="B298" t="str">
        <f t="shared" si="5"/>
        <v>441</v>
      </c>
      <c r="C298" t="s">
        <v>46</v>
      </c>
      <c r="D298">
        <v>1</v>
      </c>
      <c r="E298">
        <v>0.2</v>
      </c>
      <c r="F298">
        <v>0.3</v>
      </c>
      <c r="G298">
        <v>0.4</v>
      </c>
      <c r="H298">
        <v>0.4</v>
      </c>
      <c r="I298">
        <v>0.5</v>
      </c>
      <c r="J298">
        <v>0.4</v>
      </c>
      <c r="K298">
        <v>0.4</v>
      </c>
      <c r="L298">
        <v>0.3</v>
      </c>
      <c r="M298">
        <v>0.3</v>
      </c>
      <c r="N298">
        <v>0.3</v>
      </c>
      <c r="O298">
        <v>0.3</v>
      </c>
      <c r="P298">
        <v>0.3</v>
      </c>
      <c r="Q298">
        <v>0.2</v>
      </c>
      <c r="R298">
        <v>0.2</v>
      </c>
      <c r="S298">
        <v>0.3</v>
      </c>
      <c r="T298">
        <v>0.3</v>
      </c>
      <c r="U298">
        <v>0.2</v>
      </c>
      <c r="V298">
        <v>0.2</v>
      </c>
      <c r="W298">
        <v>0.2</v>
      </c>
      <c r="X298">
        <v>0.2</v>
      </c>
      <c r="Y298">
        <v>0.2</v>
      </c>
      <c r="Z298">
        <v>0.2</v>
      </c>
      <c r="AA298">
        <v>0.2</v>
      </c>
    </row>
    <row r="299" spans="1:27" x14ac:dyDescent="0.2">
      <c r="A299" s="89">
        <f>VLOOKUP(C299,TabellenBDFS!$B$4:$C$2717,2,FALSE)</f>
        <v>44</v>
      </c>
      <c r="B299" t="str">
        <f t="shared" si="5"/>
        <v>442</v>
      </c>
      <c r="C299" t="s">
        <v>46</v>
      </c>
      <c r="D299">
        <v>2</v>
      </c>
      <c r="E299">
        <v>0.1</v>
      </c>
      <c r="F299">
        <v>0.1</v>
      </c>
      <c r="G299">
        <v>0.1</v>
      </c>
      <c r="H299">
        <v>0.1</v>
      </c>
      <c r="I299">
        <v>0.1</v>
      </c>
      <c r="J299">
        <v>0</v>
      </c>
      <c r="K299">
        <v>0</v>
      </c>
      <c r="L299">
        <v>0</v>
      </c>
      <c r="M299">
        <v>0</v>
      </c>
      <c r="N299">
        <v>0</v>
      </c>
      <c r="O299">
        <v>0</v>
      </c>
      <c r="P299">
        <v>0</v>
      </c>
      <c r="Q299">
        <v>0</v>
      </c>
      <c r="R299">
        <v>0</v>
      </c>
      <c r="S299">
        <v>0</v>
      </c>
      <c r="T299">
        <v>0</v>
      </c>
      <c r="U299">
        <v>0</v>
      </c>
      <c r="V299">
        <v>0</v>
      </c>
      <c r="W299">
        <v>0</v>
      </c>
      <c r="X299">
        <v>0</v>
      </c>
      <c r="Y299">
        <v>0</v>
      </c>
      <c r="Z299">
        <v>0</v>
      </c>
      <c r="AA299">
        <v>0</v>
      </c>
    </row>
    <row r="300" spans="1:27" x14ac:dyDescent="0.2">
      <c r="A300" s="89">
        <f>VLOOKUP(C300,TabellenBDFS!$B$4:$C$2717,2,FALSE)</f>
        <v>44</v>
      </c>
      <c r="B300" t="str">
        <f t="shared" si="5"/>
        <v>443</v>
      </c>
      <c r="C300" t="s">
        <v>46</v>
      </c>
      <c r="D300">
        <v>3</v>
      </c>
      <c r="E300">
        <v>0</v>
      </c>
      <c r="F300">
        <v>0</v>
      </c>
      <c r="G300">
        <v>0</v>
      </c>
      <c r="H300">
        <v>0</v>
      </c>
      <c r="I300">
        <v>0</v>
      </c>
      <c r="J300">
        <v>0</v>
      </c>
      <c r="K300">
        <v>0</v>
      </c>
      <c r="L300">
        <v>0</v>
      </c>
      <c r="M300">
        <v>0</v>
      </c>
      <c r="N300">
        <v>0</v>
      </c>
      <c r="O300">
        <v>0</v>
      </c>
      <c r="P300">
        <v>0</v>
      </c>
      <c r="Q300">
        <v>0</v>
      </c>
      <c r="R300">
        <v>0</v>
      </c>
      <c r="S300">
        <v>0</v>
      </c>
      <c r="T300">
        <v>0</v>
      </c>
      <c r="U300">
        <v>0</v>
      </c>
      <c r="V300">
        <v>0</v>
      </c>
      <c r="W300">
        <v>0</v>
      </c>
      <c r="X300">
        <v>0</v>
      </c>
      <c r="Y300">
        <v>0</v>
      </c>
      <c r="Z300">
        <v>0</v>
      </c>
      <c r="AA300">
        <v>0</v>
      </c>
    </row>
    <row r="301" spans="1:27" x14ac:dyDescent="0.2">
      <c r="A301" s="89">
        <f>VLOOKUP(C301,TabellenBDFS!$B$4:$C$2717,2,FALSE)</f>
        <v>44</v>
      </c>
      <c r="B301" t="str">
        <f t="shared" si="5"/>
        <v>444</v>
      </c>
      <c r="C301" t="s">
        <v>46</v>
      </c>
      <c r="D301">
        <v>4</v>
      </c>
      <c r="E301">
        <v>0</v>
      </c>
      <c r="F301">
        <v>0</v>
      </c>
      <c r="G301">
        <v>0</v>
      </c>
      <c r="H301">
        <v>0</v>
      </c>
      <c r="I301">
        <v>0</v>
      </c>
      <c r="J301">
        <v>0</v>
      </c>
      <c r="K301">
        <v>0</v>
      </c>
      <c r="L301">
        <v>0</v>
      </c>
      <c r="M301">
        <v>0</v>
      </c>
      <c r="N301">
        <v>0</v>
      </c>
      <c r="O301">
        <v>0</v>
      </c>
      <c r="P301">
        <v>0</v>
      </c>
      <c r="Q301">
        <v>0</v>
      </c>
      <c r="R301">
        <v>0</v>
      </c>
      <c r="S301">
        <v>0</v>
      </c>
      <c r="T301">
        <v>0</v>
      </c>
      <c r="U301">
        <v>0</v>
      </c>
      <c r="V301">
        <v>0</v>
      </c>
      <c r="W301">
        <v>0</v>
      </c>
      <c r="X301">
        <v>0</v>
      </c>
      <c r="Y301">
        <v>0</v>
      </c>
      <c r="Z301">
        <v>0</v>
      </c>
      <c r="AA301">
        <v>0</v>
      </c>
    </row>
    <row r="302" spans="1:27" x14ac:dyDescent="0.2">
      <c r="A302" s="89">
        <f>VLOOKUP(C302,TabellenBDFS!$B$4:$C$2717,2,FALSE)</f>
        <v>44</v>
      </c>
      <c r="B302" t="str">
        <f t="shared" si="5"/>
        <v>445</v>
      </c>
      <c r="C302" t="s">
        <v>46</v>
      </c>
      <c r="D302">
        <v>5</v>
      </c>
      <c r="E302">
        <v>0</v>
      </c>
      <c r="F302">
        <v>0</v>
      </c>
      <c r="G302">
        <v>0</v>
      </c>
      <c r="H302">
        <v>0</v>
      </c>
      <c r="I302">
        <v>0</v>
      </c>
      <c r="J302">
        <v>0</v>
      </c>
      <c r="K302">
        <v>0</v>
      </c>
      <c r="L302">
        <v>0</v>
      </c>
      <c r="M302">
        <v>0</v>
      </c>
      <c r="N302">
        <v>0</v>
      </c>
      <c r="O302">
        <v>0</v>
      </c>
      <c r="P302">
        <v>0</v>
      </c>
      <c r="Q302">
        <v>0</v>
      </c>
      <c r="R302">
        <v>0</v>
      </c>
      <c r="S302">
        <v>0</v>
      </c>
      <c r="T302">
        <v>0</v>
      </c>
      <c r="U302">
        <v>0</v>
      </c>
      <c r="V302">
        <v>0</v>
      </c>
      <c r="W302">
        <v>0</v>
      </c>
      <c r="X302">
        <v>0</v>
      </c>
      <c r="Y302">
        <v>0</v>
      </c>
      <c r="Z302">
        <v>0</v>
      </c>
      <c r="AA302">
        <v>0</v>
      </c>
    </row>
    <row r="303" spans="1:27" x14ac:dyDescent="0.2">
      <c r="A303" s="89">
        <f>VLOOKUP(C303,TabellenBDFS!$B$4:$C$2717,2,FALSE)</f>
        <v>44</v>
      </c>
      <c r="B303" t="str">
        <f t="shared" si="5"/>
        <v>446</v>
      </c>
      <c r="C303" t="s">
        <v>46</v>
      </c>
      <c r="D303">
        <v>6</v>
      </c>
      <c r="E303">
        <v>0.1</v>
      </c>
      <c r="F303">
        <v>0.2</v>
      </c>
      <c r="G303">
        <v>0.2</v>
      </c>
      <c r="H303">
        <v>0.3</v>
      </c>
      <c r="I303">
        <v>0.3</v>
      </c>
      <c r="J303">
        <v>0.3</v>
      </c>
      <c r="K303">
        <v>0.3</v>
      </c>
      <c r="L303">
        <v>0.2</v>
      </c>
      <c r="M303">
        <v>0.2</v>
      </c>
      <c r="N303">
        <v>0.2</v>
      </c>
      <c r="O303">
        <v>0.2</v>
      </c>
      <c r="P303">
        <v>0.1</v>
      </c>
      <c r="Q303">
        <v>0.1</v>
      </c>
      <c r="R303">
        <v>0.1</v>
      </c>
      <c r="S303">
        <v>0.1</v>
      </c>
      <c r="T303">
        <v>0.1</v>
      </c>
      <c r="U303">
        <v>0.1</v>
      </c>
      <c r="V303">
        <v>0.1</v>
      </c>
      <c r="W303">
        <v>0.1</v>
      </c>
      <c r="X303">
        <v>0.1</v>
      </c>
      <c r="Y303">
        <v>0.1</v>
      </c>
      <c r="Z303">
        <v>0.1</v>
      </c>
      <c r="AA303">
        <v>0.1</v>
      </c>
    </row>
    <row r="304" spans="1:27" x14ac:dyDescent="0.2">
      <c r="A304" s="89">
        <f>VLOOKUP(C304,TabellenBDFS!$B$4:$C$2717,2,FALSE)</f>
        <v>44</v>
      </c>
      <c r="B304" t="str">
        <f t="shared" si="5"/>
        <v>447</v>
      </c>
      <c r="C304" t="s">
        <v>46</v>
      </c>
      <c r="D304">
        <v>7</v>
      </c>
      <c r="E304">
        <v>0</v>
      </c>
      <c r="F304">
        <v>0</v>
      </c>
      <c r="G304">
        <v>0.1</v>
      </c>
      <c r="H304">
        <v>0.1</v>
      </c>
      <c r="I304">
        <v>0.1</v>
      </c>
      <c r="J304">
        <v>0.1</v>
      </c>
      <c r="K304">
        <v>0.1</v>
      </c>
      <c r="L304">
        <v>0.1</v>
      </c>
      <c r="M304">
        <v>0.1</v>
      </c>
      <c r="N304">
        <v>0.1</v>
      </c>
      <c r="O304">
        <v>0.1</v>
      </c>
      <c r="P304">
        <v>0.1</v>
      </c>
      <c r="Q304">
        <v>0.1</v>
      </c>
      <c r="R304">
        <v>0.1</v>
      </c>
      <c r="S304">
        <v>0.1</v>
      </c>
      <c r="T304">
        <v>0.1</v>
      </c>
      <c r="U304">
        <v>0.1</v>
      </c>
      <c r="V304">
        <v>0.1</v>
      </c>
      <c r="W304">
        <v>0.1</v>
      </c>
      <c r="X304">
        <v>0.1</v>
      </c>
      <c r="Y304">
        <v>0.1</v>
      </c>
      <c r="Z304">
        <v>0.1</v>
      </c>
      <c r="AA304">
        <v>0.1</v>
      </c>
    </row>
    <row r="305" spans="1:27" x14ac:dyDescent="0.2">
      <c r="A305" s="89">
        <f>VLOOKUP(C305,TabellenBDFS!$B$4:$C$2717,2,FALSE)</f>
        <v>45</v>
      </c>
      <c r="B305" t="str">
        <f t="shared" si="5"/>
        <v>451</v>
      </c>
      <c r="C305" t="s">
        <v>47</v>
      </c>
      <c r="D305">
        <v>1</v>
      </c>
      <c r="E305">
        <v>0.6</v>
      </c>
      <c r="F305">
        <v>0.6</v>
      </c>
      <c r="G305">
        <v>0.6</v>
      </c>
      <c r="H305">
        <v>0.6</v>
      </c>
      <c r="I305">
        <v>0.6</v>
      </c>
      <c r="J305">
        <v>0.6</v>
      </c>
      <c r="K305">
        <v>0.6</v>
      </c>
      <c r="L305">
        <v>0.7</v>
      </c>
      <c r="M305">
        <v>0.7</v>
      </c>
      <c r="N305">
        <v>0.7</v>
      </c>
      <c r="O305">
        <v>0.7</v>
      </c>
      <c r="P305">
        <v>0.7</v>
      </c>
      <c r="Q305">
        <v>0.7</v>
      </c>
      <c r="R305">
        <v>0.7</v>
      </c>
      <c r="S305">
        <v>0.7</v>
      </c>
      <c r="T305">
        <v>0.7</v>
      </c>
      <c r="U305">
        <v>0.6</v>
      </c>
      <c r="V305">
        <v>0.6</v>
      </c>
      <c r="W305">
        <v>0.6</v>
      </c>
      <c r="X305">
        <v>0.6</v>
      </c>
      <c r="Y305">
        <v>0.5</v>
      </c>
      <c r="Z305">
        <v>0.5</v>
      </c>
      <c r="AA305">
        <v>0.5</v>
      </c>
    </row>
    <row r="306" spans="1:27" x14ac:dyDescent="0.2">
      <c r="A306" s="89">
        <f>VLOOKUP(C306,TabellenBDFS!$B$4:$C$2717,2,FALSE)</f>
        <v>45</v>
      </c>
      <c r="B306" t="str">
        <f t="shared" si="5"/>
        <v>452</v>
      </c>
      <c r="C306" t="s">
        <v>47</v>
      </c>
      <c r="D306">
        <v>2</v>
      </c>
      <c r="E306">
        <v>0</v>
      </c>
      <c r="F306">
        <v>0.1</v>
      </c>
      <c r="G306">
        <v>0.1</v>
      </c>
      <c r="H306">
        <v>0.1</v>
      </c>
      <c r="I306">
        <v>0.1</v>
      </c>
      <c r="J306">
        <v>0.1</v>
      </c>
      <c r="K306">
        <v>0.1</v>
      </c>
      <c r="L306">
        <v>0.1</v>
      </c>
      <c r="M306">
        <v>0.1</v>
      </c>
      <c r="N306">
        <v>0.1</v>
      </c>
      <c r="O306">
        <v>0.1</v>
      </c>
      <c r="P306">
        <v>0.1</v>
      </c>
      <c r="Q306">
        <v>0.1</v>
      </c>
      <c r="R306">
        <v>0.1</v>
      </c>
      <c r="S306">
        <v>0.1</v>
      </c>
      <c r="T306">
        <v>0.1</v>
      </c>
      <c r="U306">
        <v>0</v>
      </c>
      <c r="V306">
        <v>0</v>
      </c>
      <c r="W306">
        <v>0</v>
      </c>
      <c r="X306">
        <v>0</v>
      </c>
      <c r="Y306">
        <v>0</v>
      </c>
      <c r="Z306">
        <v>0</v>
      </c>
      <c r="AA306">
        <v>0</v>
      </c>
    </row>
    <row r="307" spans="1:27" x14ac:dyDescent="0.2">
      <c r="A307" s="89">
        <f>VLOOKUP(C307,TabellenBDFS!$B$4:$C$2717,2,FALSE)</f>
        <v>45</v>
      </c>
      <c r="B307" t="str">
        <f t="shared" si="5"/>
        <v>453</v>
      </c>
      <c r="C307" t="s">
        <v>47</v>
      </c>
      <c r="D307">
        <v>3</v>
      </c>
      <c r="E307">
        <v>0</v>
      </c>
      <c r="F307">
        <v>0</v>
      </c>
      <c r="G307">
        <v>0</v>
      </c>
      <c r="H307">
        <v>0</v>
      </c>
      <c r="I307">
        <v>0</v>
      </c>
      <c r="J307">
        <v>0</v>
      </c>
      <c r="K307">
        <v>0</v>
      </c>
      <c r="L307">
        <v>0.1</v>
      </c>
      <c r="M307">
        <v>0.1</v>
      </c>
      <c r="N307">
        <v>0.1</v>
      </c>
      <c r="O307">
        <v>0.1</v>
      </c>
      <c r="P307">
        <v>0.1</v>
      </c>
      <c r="Q307">
        <v>0.1</v>
      </c>
      <c r="R307">
        <v>0.1</v>
      </c>
      <c r="S307">
        <v>0.1</v>
      </c>
      <c r="T307">
        <v>0.1</v>
      </c>
      <c r="U307">
        <v>0.1</v>
      </c>
      <c r="V307">
        <v>0.1</v>
      </c>
      <c r="W307">
        <v>0.1</v>
      </c>
      <c r="X307">
        <v>0.1</v>
      </c>
      <c r="Y307">
        <v>0.1</v>
      </c>
      <c r="Z307">
        <v>0.1</v>
      </c>
      <c r="AA307">
        <v>0.1</v>
      </c>
    </row>
    <row r="308" spans="1:27" x14ac:dyDescent="0.2">
      <c r="A308" s="89">
        <f>VLOOKUP(C308,TabellenBDFS!$B$4:$C$2717,2,FALSE)</f>
        <v>45</v>
      </c>
      <c r="B308" t="str">
        <f t="shared" si="5"/>
        <v>454</v>
      </c>
      <c r="C308" t="s">
        <v>47</v>
      </c>
      <c r="D308">
        <v>4</v>
      </c>
      <c r="E308">
        <v>0</v>
      </c>
      <c r="F308">
        <v>0</v>
      </c>
      <c r="G308">
        <v>0</v>
      </c>
      <c r="H308">
        <v>0</v>
      </c>
      <c r="I308">
        <v>0</v>
      </c>
      <c r="J308">
        <v>0</v>
      </c>
      <c r="K308">
        <v>0</v>
      </c>
      <c r="L308">
        <v>0</v>
      </c>
      <c r="M308">
        <v>0</v>
      </c>
      <c r="N308">
        <v>0</v>
      </c>
      <c r="O308">
        <v>0</v>
      </c>
      <c r="P308">
        <v>0</v>
      </c>
      <c r="Q308">
        <v>0</v>
      </c>
      <c r="R308">
        <v>0</v>
      </c>
      <c r="S308">
        <v>0</v>
      </c>
      <c r="T308">
        <v>0</v>
      </c>
      <c r="U308">
        <v>0</v>
      </c>
      <c r="V308">
        <v>0</v>
      </c>
      <c r="W308">
        <v>0</v>
      </c>
      <c r="X308">
        <v>0</v>
      </c>
      <c r="Y308">
        <v>0</v>
      </c>
      <c r="Z308">
        <v>0</v>
      </c>
      <c r="AA308">
        <v>0</v>
      </c>
    </row>
    <row r="309" spans="1:27" x14ac:dyDescent="0.2">
      <c r="A309" s="89">
        <f>VLOOKUP(C309,TabellenBDFS!$B$4:$C$2717,2,FALSE)</f>
        <v>45</v>
      </c>
      <c r="B309" t="str">
        <f t="shared" si="5"/>
        <v>455</v>
      </c>
      <c r="C309" t="s">
        <v>47</v>
      </c>
      <c r="D309">
        <v>5</v>
      </c>
      <c r="E309">
        <v>0</v>
      </c>
      <c r="F309">
        <v>0</v>
      </c>
      <c r="G309">
        <v>0</v>
      </c>
      <c r="H309">
        <v>0</v>
      </c>
      <c r="I309">
        <v>0</v>
      </c>
      <c r="J309">
        <v>0</v>
      </c>
      <c r="K309">
        <v>0</v>
      </c>
      <c r="L309">
        <v>0</v>
      </c>
      <c r="M309">
        <v>0</v>
      </c>
      <c r="N309">
        <v>0</v>
      </c>
      <c r="O309">
        <v>0</v>
      </c>
      <c r="P309">
        <v>0</v>
      </c>
      <c r="Q309">
        <v>0</v>
      </c>
      <c r="R309">
        <v>0</v>
      </c>
      <c r="S309">
        <v>0</v>
      </c>
      <c r="T309">
        <v>0</v>
      </c>
      <c r="U309">
        <v>0</v>
      </c>
      <c r="V309">
        <v>0</v>
      </c>
      <c r="W309">
        <v>0</v>
      </c>
      <c r="X309">
        <v>0</v>
      </c>
      <c r="Y309">
        <v>0</v>
      </c>
      <c r="Z309">
        <v>0</v>
      </c>
      <c r="AA309">
        <v>0</v>
      </c>
    </row>
    <row r="310" spans="1:27" x14ac:dyDescent="0.2">
      <c r="A310" s="89">
        <f>VLOOKUP(C310,TabellenBDFS!$B$4:$C$2717,2,FALSE)</f>
        <v>45</v>
      </c>
      <c r="B310" t="str">
        <f t="shared" si="5"/>
        <v>456</v>
      </c>
      <c r="C310" t="s">
        <v>47</v>
      </c>
      <c r="D310">
        <v>6</v>
      </c>
      <c r="E310">
        <v>0.5</v>
      </c>
      <c r="F310">
        <v>0.5</v>
      </c>
      <c r="G310">
        <v>0.5</v>
      </c>
      <c r="H310">
        <v>0.5</v>
      </c>
      <c r="I310">
        <v>0.4</v>
      </c>
      <c r="J310">
        <v>0.4</v>
      </c>
      <c r="K310">
        <v>0.4</v>
      </c>
      <c r="L310">
        <v>0.4</v>
      </c>
      <c r="M310">
        <v>0.4</v>
      </c>
      <c r="N310">
        <v>0.4</v>
      </c>
      <c r="O310">
        <v>0.4</v>
      </c>
      <c r="P310">
        <v>0.4</v>
      </c>
      <c r="Q310">
        <v>0.4</v>
      </c>
      <c r="R310">
        <v>0.4</v>
      </c>
      <c r="S310">
        <v>0.4</v>
      </c>
      <c r="T310">
        <v>0.4</v>
      </c>
      <c r="U310">
        <v>0.4</v>
      </c>
      <c r="V310">
        <v>0.4</v>
      </c>
      <c r="W310">
        <v>0.4</v>
      </c>
      <c r="X310">
        <v>0.3</v>
      </c>
      <c r="Y310">
        <v>0.3</v>
      </c>
      <c r="Z310">
        <v>0.3</v>
      </c>
      <c r="AA310">
        <v>0.3</v>
      </c>
    </row>
    <row r="311" spans="1:27" x14ac:dyDescent="0.2">
      <c r="A311" s="89">
        <f>VLOOKUP(C311,TabellenBDFS!$B$4:$C$2717,2,FALSE)</f>
        <v>45</v>
      </c>
      <c r="B311" t="str">
        <f t="shared" si="5"/>
        <v>457</v>
      </c>
      <c r="C311" t="s">
        <v>47</v>
      </c>
      <c r="D311">
        <v>7</v>
      </c>
      <c r="E311">
        <v>0.1</v>
      </c>
      <c r="F311">
        <v>0.1</v>
      </c>
      <c r="G311">
        <v>0</v>
      </c>
      <c r="H311">
        <v>0</v>
      </c>
      <c r="I311">
        <v>0.1</v>
      </c>
      <c r="J311">
        <v>0.1</v>
      </c>
      <c r="K311">
        <v>0.1</v>
      </c>
      <c r="L311">
        <v>0</v>
      </c>
      <c r="M311">
        <v>0</v>
      </c>
      <c r="N311">
        <v>0</v>
      </c>
      <c r="O311">
        <v>0</v>
      </c>
      <c r="P311">
        <v>0.1</v>
      </c>
      <c r="Q311">
        <v>0.1</v>
      </c>
      <c r="R311">
        <v>0.1</v>
      </c>
      <c r="S311">
        <v>0.1</v>
      </c>
      <c r="T311">
        <v>0.1</v>
      </c>
      <c r="U311">
        <v>0.1</v>
      </c>
      <c r="V311">
        <v>0.1</v>
      </c>
      <c r="W311">
        <v>0.1</v>
      </c>
      <c r="X311">
        <v>0.1</v>
      </c>
      <c r="Y311">
        <v>0.1</v>
      </c>
      <c r="Z311">
        <v>0.1</v>
      </c>
      <c r="AA311">
        <v>0.1</v>
      </c>
    </row>
    <row r="312" spans="1:27" x14ac:dyDescent="0.2">
      <c r="A312" s="89">
        <f>VLOOKUP(C312,TabellenBDFS!$B$4:$C$2717,2,FALSE)</f>
        <v>46</v>
      </c>
      <c r="B312" t="str">
        <f t="shared" si="5"/>
        <v>461</v>
      </c>
      <c r="C312" t="s">
        <v>48</v>
      </c>
      <c r="D312">
        <v>1</v>
      </c>
      <c r="E312">
        <v>1.1000000000000001</v>
      </c>
      <c r="F312">
        <v>1.2</v>
      </c>
      <c r="G312">
        <v>1.3</v>
      </c>
      <c r="H312">
        <v>1.3</v>
      </c>
      <c r="I312">
        <v>1.3</v>
      </c>
      <c r="J312">
        <v>1.4</v>
      </c>
      <c r="K312">
        <v>1.4</v>
      </c>
      <c r="L312">
        <v>1.3</v>
      </c>
      <c r="M312">
        <v>1.4</v>
      </c>
      <c r="N312">
        <v>1.4</v>
      </c>
      <c r="O312">
        <v>1.2</v>
      </c>
      <c r="P312">
        <v>1.2</v>
      </c>
      <c r="Q312">
        <v>1.2</v>
      </c>
      <c r="R312">
        <v>1.3</v>
      </c>
      <c r="S312">
        <v>1.3</v>
      </c>
      <c r="T312">
        <v>1.3</v>
      </c>
      <c r="U312">
        <v>1.3</v>
      </c>
      <c r="V312">
        <v>1.3</v>
      </c>
      <c r="W312">
        <v>1.3</v>
      </c>
      <c r="X312">
        <v>1.1000000000000001</v>
      </c>
      <c r="Y312">
        <v>1.1000000000000001</v>
      </c>
      <c r="Z312">
        <v>1.1000000000000001</v>
      </c>
      <c r="AA312">
        <v>1</v>
      </c>
    </row>
    <row r="313" spans="1:27" x14ac:dyDescent="0.2">
      <c r="A313" s="89">
        <f>VLOOKUP(C313,TabellenBDFS!$B$4:$C$2717,2,FALSE)</f>
        <v>46</v>
      </c>
      <c r="B313" t="str">
        <f t="shared" si="5"/>
        <v>462</v>
      </c>
      <c r="C313" t="s">
        <v>48</v>
      </c>
      <c r="D313">
        <v>2</v>
      </c>
      <c r="E313">
        <v>0.1</v>
      </c>
      <c r="F313">
        <v>0.1</v>
      </c>
      <c r="G313">
        <v>0.1</v>
      </c>
      <c r="H313">
        <v>0.1</v>
      </c>
      <c r="I313">
        <v>0.1</v>
      </c>
      <c r="J313">
        <v>0.1</v>
      </c>
      <c r="K313">
        <v>0.1</v>
      </c>
      <c r="L313">
        <v>0.1</v>
      </c>
      <c r="M313">
        <v>0.1</v>
      </c>
      <c r="N313">
        <v>0.1</v>
      </c>
      <c r="O313">
        <v>0.1</v>
      </c>
      <c r="P313">
        <v>0</v>
      </c>
      <c r="Q313">
        <v>0</v>
      </c>
      <c r="R313">
        <v>0</v>
      </c>
      <c r="S313">
        <v>0</v>
      </c>
      <c r="T313">
        <v>0</v>
      </c>
      <c r="U313">
        <v>0</v>
      </c>
      <c r="V313">
        <v>0</v>
      </c>
      <c r="W313">
        <v>0</v>
      </c>
      <c r="X313">
        <v>0</v>
      </c>
      <c r="Y313">
        <v>0</v>
      </c>
      <c r="Z313">
        <v>0</v>
      </c>
      <c r="AA313">
        <v>0</v>
      </c>
    </row>
    <row r="314" spans="1:27" x14ac:dyDescent="0.2">
      <c r="A314" s="89">
        <f>VLOOKUP(C314,TabellenBDFS!$B$4:$C$2717,2,FALSE)</f>
        <v>46</v>
      </c>
      <c r="B314" t="str">
        <f t="shared" si="5"/>
        <v>463</v>
      </c>
      <c r="C314" t="s">
        <v>48</v>
      </c>
      <c r="D314">
        <v>3</v>
      </c>
      <c r="E314">
        <v>0</v>
      </c>
      <c r="F314">
        <v>0</v>
      </c>
      <c r="G314">
        <v>0</v>
      </c>
      <c r="H314">
        <v>0</v>
      </c>
      <c r="I314">
        <v>0</v>
      </c>
      <c r="J314">
        <v>0</v>
      </c>
      <c r="K314">
        <v>0</v>
      </c>
      <c r="L314">
        <v>0</v>
      </c>
      <c r="M314">
        <v>0</v>
      </c>
      <c r="N314">
        <v>0</v>
      </c>
      <c r="O314">
        <v>0</v>
      </c>
      <c r="P314">
        <v>0</v>
      </c>
      <c r="Q314">
        <v>0</v>
      </c>
      <c r="R314">
        <v>0</v>
      </c>
      <c r="S314">
        <v>0</v>
      </c>
      <c r="T314">
        <v>0</v>
      </c>
      <c r="U314">
        <v>0.1</v>
      </c>
      <c r="V314">
        <v>0.1</v>
      </c>
      <c r="W314">
        <v>0.1</v>
      </c>
      <c r="X314">
        <v>0</v>
      </c>
      <c r="Y314">
        <v>0</v>
      </c>
      <c r="Z314">
        <v>0</v>
      </c>
      <c r="AA314">
        <v>0</v>
      </c>
    </row>
    <row r="315" spans="1:27" x14ac:dyDescent="0.2">
      <c r="A315" s="89">
        <f>VLOOKUP(C315,TabellenBDFS!$B$4:$C$2717,2,FALSE)</f>
        <v>46</v>
      </c>
      <c r="B315" t="str">
        <f t="shared" si="5"/>
        <v>464</v>
      </c>
      <c r="C315" t="s">
        <v>48</v>
      </c>
      <c r="D315">
        <v>4</v>
      </c>
      <c r="E315">
        <v>0</v>
      </c>
      <c r="F315">
        <v>0</v>
      </c>
      <c r="G315">
        <v>0</v>
      </c>
      <c r="H315">
        <v>0</v>
      </c>
      <c r="I315">
        <v>0</v>
      </c>
      <c r="J315">
        <v>0</v>
      </c>
      <c r="K315">
        <v>0</v>
      </c>
      <c r="L315">
        <v>0</v>
      </c>
      <c r="M315">
        <v>0</v>
      </c>
      <c r="N315">
        <v>0</v>
      </c>
      <c r="O315">
        <v>0</v>
      </c>
      <c r="P315">
        <v>0</v>
      </c>
      <c r="Q315">
        <v>0</v>
      </c>
      <c r="R315">
        <v>0</v>
      </c>
      <c r="S315">
        <v>0</v>
      </c>
      <c r="T315">
        <v>0</v>
      </c>
      <c r="U315">
        <v>0</v>
      </c>
      <c r="V315">
        <v>0</v>
      </c>
      <c r="W315">
        <v>0</v>
      </c>
      <c r="X315">
        <v>0</v>
      </c>
      <c r="Y315">
        <v>0</v>
      </c>
      <c r="Z315">
        <v>0</v>
      </c>
      <c r="AA315">
        <v>0</v>
      </c>
    </row>
    <row r="316" spans="1:27" x14ac:dyDescent="0.2">
      <c r="A316" s="89">
        <f>VLOOKUP(C316,TabellenBDFS!$B$4:$C$2717,2,FALSE)</f>
        <v>46</v>
      </c>
      <c r="B316" t="str">
        <f t="shared" si="5"/>
        <v>465</v>
      </c>
      <c r="C316" t="s">
        <v>48</v>
      </c>
      <c r="D316">
        <v>5</v>
      </c>
      <c r="E316">
        <v>0.1</v>
      </c>
      <c r="F316">
        <v>0.1</v>
      </c>
      <c r="G316">
        <v>0.1</v>
      </c>
      <c r="H316">
        <v>0</v>
      </c>
      <c r="I316">
        <v>0</v>
      </c>
      <c r="J316">
        <v>0</v>
      </c>
      <c r="K316">
        <v>0</v>
      </c>
      <c r="L316">
        <v>0</v>
      </c>
      <c r="M316">
        <v>0</v>
      </c>
      <c r="N316">
        <v>0</v>
      </c>
      <c r="O316">
        <v>0</v>
      </c>
      <c r="P316">
        <v>0</v>
      </c>
      <c r="Q316">
        <v>0</v>
      </c>
      <c r="R316">
        <v>0</v>
      </c>
      <c r="S316">
        <v>0</v>
      </c>
      <c r="T316">
        <v>0</v>
      </c>
      <c r="U316">
        <v>0</v>
      </c>
      <c r="V316">
        <v>0</v>
      </c>
      <c r="W316">
        <v>0</v>
      </c>
      <c r="X316">
        <v>0</v>
      </c>
      <c r="Y316">
        <v>0</v>
      </c>
      <c r="Z316">
        <v>0</v>
      </c>
      <c r="AA316">
        <v>0</v>
      </c>
    </row>
    <row r="317" spans="1:27" x14ac:dyDescent="0.2">
      <c r="A317" s="89">
        <f>VLOOKUP(C317,TabellenBDFS!$B$4:$C$2717,2,FALSE)</f>
        <v>46</v>
      </c>
      <c r="B317" t="str">
        <f t="shared" si="5"/>
        <v>466</v>
      </c>
      <c r="C317" t="s">
        <v>48</v>
      </c>
      <c r="D317">
        <v>6</v>
      </c>
      <c r="E317">
        <v>0.9</v>
      </c>
      <c r="F317">
        <v>1</v>
      </c>
      <c r="G317">
        <v>1</v>
      </c>
      <c r="H317">
        <v>1</v>
      </c>
      <c r="I317">
        <v>1.1000000000000001</v>
      </c>
      <c r="J317">
        <v>1.2</v>
      </c>
      <c r="K317">
        <v>1.2</v>
      </c>
      <c r="L317">
        <v>1.2</v>
      </c>
      <c r="M317">
        <v>1.2</v>
      </c>
      <c r="N317">
        <v>1.2</v>
      </c>
      <c r="O317">
        <v>1</v>
      </c>
      <c r="P317">
        <v>1</v>
      </c>
      <c r="Q317">
        <v>1</v>
      </c>
      <c r="R317">
        <v>1</v>
      </c>
      <c r="S317">
        <v>1.1000000000000001</v>
      </c>
      <c r="T317">
        <v>1.1000000000000001</v>
      </c>
      <c r="U317">
        <v>1.1000000000000001</v>
      </c>
      <c r="V317">
        <v>1.1000000000000001</v>
      </c>
      <c r="W317">
        <v>1.1000000000000001</v>
      </c>
      <c r="X317">
        <v>0.9</v>
      </c>
      <c r="Y317">
        <v>0.9</v>
      </c>
      <c r="Z317">
        <v>0.9</v>
      </c>
      <c r="AA317">
        <v>0.9</v>
      </c>
    </row>
    <row r="318" spans="1:27" x14ac:dyDescent="0.2">
      <c r="A318" s="89">
        <f>VLOOKUP(C318,TabellenBDFS!$B$4:$C$2717,2,FALSE)</f>
        <v>46</v>
      </c>
      <c r="B318" t="str">
        <f t="shared" si="5"/>
        <v>467</v>
      </c>
      <c r="C318" t="s">
        <v>48</v>
      </c>
      <c r="D318">
        <v>7</v>
      </c>
      <c r="E318">
        <v>0.1</v>
      </c>
      <c r="F318">
        <v>0.1</v>
      </c>
      <c r="G318">
        <v>0.1</v>
      </c>
      <c r="H318">
        <v>0.1</v>
      </c>
      <c r="I318">
        <v>0.1</v>
      </c>
      <c r="J318">
        <v>0.1</v>
      </c>
      <c r="K318">
        <v>0.1</v>
      </c>
      <c r="L318">
        <v>0.1</v>
      </c>
      <c r="M318">
        <v>0.1</v>
      </c>
      <c r="N318">
        <v>0.1</v>
      </c>
      <c r="O318">
        <v>0.1</v>
      </c>
      <c r="P318">
        <v>0.1</v>
      </c>
      <c r="Q318">
        <v>0.1</v>
      </c>
      <c r="R318">
        <v>0.1</v>
      </c>
      <c r="S318">
        <v>0.1</v>
      </c>
      <c r="T318">
        <v>0.1</v>
      </c>
      <c r="U318">
        <v>0.1</v>
      </c>
      <c r="V318">
        <v>0.1</v>
      </c>
      <c r="W318">
        <v>0.1</v>
      </c>
      <c r="X318">
        <v>0.1</v>
      </c>
      <c r="Y318">
        <v>0.1</v>
      </c>
      <c r="Z318">
        <v>0.1</v>
      </c>
      <c r="AA318">
        <v>0.1</v>
      </c>
    </row>
    <row r="319" spans="1:27" x14ac:dyDescent="0.2">
      <c r="A319" s="89">
        <f>VLOOKUP(C319,TabellenBDFS!$B$4:$C$2717,2,FALSE)</f>
        <v>47</v>
      </c>
      <c r="B319" t="str">
        <f t="shared" si="5"/>
        <v>471</v>
      </c>
      <c r="C319" t="s">
        <v>49</v>
      </c>
      <c r="D319">
        <v>1</v>
      </c>
      <c r="E319">
        <v>0.4</v>
      </c>
      <c r="F319">
        <v>0.4</v>
      </c>
      <c r="G319">
        <v>0.4</v>
      </c>
      <c r="H319">
        <v>0.5</v>
      </c>
      <c r="I319">
        <v>0.3</v>
      </c>
      <c r="J319">
        <v>0.3</v>
      </c>
      <c r="K319">
        <v>0.3</v>
      </c>
      <c r="L319">
        <v>0.3</v>
      </c>
      <c r="M319">
        <v>0.4</v>
      </c>
      <c r="N319">
        <v>0.4</v>
      </c>
      <c r="O319">
        <v>0.4</v>
      </c>
      <c r="P319">
        <v>0.3</v>
      </c>
      <c r="Q319">
        <v>0.3</v>
      </c>
      <c r="R319">
        <v>0.3</v>
      </c>
      <c r="S319">
        <v>0.3</v>
      </c>
      <c r="T319">
        <v>0.3</v>
      </c>
      <c r="U319">
        <v>0.3</v>
      </c>
      <c r="V319">
        <v>0.2</v>
      </c>
      <c r="W319">
        <v>0.3</v>
      </c>
      <c r="X319">
        <v>0.3</v>
      </c>
      <c r="Y319">
        <v>0.2</v>
      </c>
      <c r="Z319">
        <v>0.2</v>
      </c>
      <c r="AA319">
        <v>0.2</v>
      </c>
    </row>
    <row r="320" spans="1:27" x14ac:dyDescent="0.2">
      <c r="A320" s="89">
        <f>VLOOKUP(C320,TabellenBDFS!$B$4:$C$2717,2,FALSE)</f>
        <v>47</v>
      </c>
      <c r="B320" t="str">
        <f t="shared" si="5"/>
        <v>472</v>
      </c>
      <c r="C320" t="s">
        <v>49</v>
      </c>
      <c r="D320">
        <v>2</v>
      </c>
      <c r="E320">
        <v>0</v>
      </c>
      <c r="F320">
        <v>0</v>
      </c>
      <c r="G320">
        <v>0</v>
      </c>
      <c r="H320">
        <v>0.1</v>
      </c>
      <c r="I320">
        <v>0.1</v>
      </c>
      <c r="J320">
        <v>0</v>
      </c>
      <c r="K320">
        <v>0</v>
      </c>
      <c r="L320">
        <v>0</v>
      </c>
      <c r="M320">
        <v>0</v>
      </c>
      <c r="N320">
        <v>0</v>
      </c>
      <c r="O320">
        <v>0</v>
      </c>
      <c r="P320">
        <v>0</v>
      </c>
      <c r="Q320">
        <v>0</v>
      </c>
      <c r="R320">
        <v>0</v>
      </c>
      <c r="S320">
        <v>0</v>
      </c>
      <c r="T320">
        <v>0</v>
      </c>
      <c r="U320">
        <v>0</v>
      </c>
      <c r="V320">
        <v>0</v>
      </c>
      <c r="W320">
        <v>0</v>
      </c>
      <c r="X320">
        <v>0</v>
      </c>
      <c r="Y320">
        <v>0</v>
      </c>
      <c r="Z320">
        <v>0</v>
      </c>
      <c r="AA320">
        <v>0</v>
      </c>
    </row>
    <row r="321" spans="1:27" x14ac:dyDescent="0.2">
      <c r="A321" s="89">
        <f>VLOOKUP(C321,TabellenBDFS!$B$4:$C$2717,2,FALSE)</f>
        <v>47</v>
      </c>
      <c r="B321" t="str">
        <f t="shared" si="5"/>
        <v>473</v>
      </c>
      <c r="C321" t="s">
        <v>49</v>
      </c>
      <c r="D321">
        <v>3</v>
      </c>
      <c r="E321">
        <v>0</v>
      </c>
      <c r="F321">
        <v>0</v>
      </c>
      <c r="G321">
        <v>0</v>
      </c>
      <c r="H321">
        <v>0</v>
      </c>
      <c r="I321">
        <v>0</v>
      </c>
      <c r="J321">
        <v>0</v>
      </c>
      <c r="K321">
        <v>0</v>
      </c>
      <c r="L321">
        <v>0</v>
      </c>
      <c r="M321">
        <v>0</v>
      </c>
      <c r="N321">
        <v>0</v>
      </c>
      <c r="O321">
        <v>0</v>
      </c>
      <c r="P321">
        <v>0</v>
      </c>
      <c r="Q321">
        <v>0</v>
      </c>
      <c r="R321">
        <v>0</v>
      </c>
      <c r="S321">
        <v>0</v>
      </c>
      <c r="T321">
        <v>0</v>
      </c>
      <c r="U321">
        <v>0</v>
      </c>
      <c r="V321">
        <v>0.1</v>
      </c>
      <c r="W321">
        <v>0.1</v>
      </c>
      <c r="X321">
        <v>0.1</v>
      </c>
      <c r="Y321">
        <v>0.1</v>
      </c>
      <c r="Z321">
        <v>0.1</v>
      </c>
      <c r="AA321">
        <v>0.1</v>
      </c>
    </row>
    <row r="322" spans="1:27" x14ac:dyDescent="0.2">
      <c r="A322" s="89">
        <f>VLOOKUP(C322,TabellenBDFS!$B$4:$C$2717,2,FALSE)</f>
        <v>47</v>
      </c>
      <c r="B322" t="str">
        <f t="shared" si="5"/>
        <v>474</v>
      </c>
      <c r="C322" t="s">
        <v>49</v>
      </c>
      <c r="D322">
        <v>4</v>
      </c>
      <c r="E322">
        <v>0</v>
      </c>
      <c r="F322">
        <v>0</v>
      </c>
      <c r="G322">
        <v>0</v>
      </c>
      <c r="H322">
        <v>0</v>
      </c>
      <c r="I322">
        <v>0</v>
      </c>
      <c r="J322">
        <v>0</v>
      </c>
      <c r="K322">
        <v>0</v>
      </c>
      <c r="L322">
        <v>0</v>
      </c>
      <c r="M322">
        <v>0</v>
      </c>
      <c r="N322">
        <v>0</v>
      </c>
      <c r="O322">
        <v>0</v>
      </c>
      <c r="P322">
        <v>0</v>
      </c>
      <c r="Q322">
        <v>0</v>
      </c>
      <c r="R322">
        <v>0</v>
      </c>
      <c r="S322">
        <v>0</v>
      </c>
      <c r="T322">
        <v>0</v>
      </c>
      <c r="U322">
        <v>0</v>
      </c>
      <c r="V322">
        <v>0</v>
      </c>
      <c r="W322">
        <v>0</v>
      </c>
      <c r="X322">
        <v>0</v>
      </c>
      <c r="Y322">
        <v>0</v>
      </c>
      <c r="Z322">
        <v>0</v>
      </c>
      <c r="AA322">
        <v>0</v>
      </c>
    </row>
    <row r="323" spans="1:27" x14ac:dyDescent="0.2">
      <c r="A323" s="89">
        <f>VLOOKUP(C323,TabellenBDFS!$B$4:$C$2717,2,FALSE)</f>
        <v>47</v>
      </c>
      <c r="B323" t="str">
        <f t="shared" si="5"/>
        <v>475</v>
      </c>
      <c r="C323" t="s">
        <v>49</v>
      </c>
      <c r="D323">
        <v>5</v>
      </c>
      <c r="E323">
        <v>0</v>
      </c>
      <c r="F323">
        <v>0</v>
      </c>
      <c r="G323">
        <v>0</v>
      </c>
      <c r="H323">
        <v>0</v>
      </c>
      <c r="I323">
        <v>0</v>
      </c>
      <c r="J323">
        <v>0</v>
      </c>
      <c r="K323">
        <v>0</v>
      </c>
      <c r="L323">
        <v>0</v>
      </c>
      <c r="M323">
        <v>0</v>
      </c>
      <c r="N323">
        <v>0</v>
      </c>
      <c r="O323">
        <v>0</v>
      </c>
      <c r="P323">
        <v>0</v>
      </c>
      <c r="Q323">
        <v>0</v>
      </c>
      <c r="R323">
        <v>0</v>
      </c>
      <c r="S323">
        <v>0</v>
      </c>
      <c r="T323">
        <v>0</v>
      </c>
      <c r="U323">
        <v>0</v>
      </c>
      <c r="V323">
        <v>0</v>
      </c>
      <c r="W323">
        <v>0</v>
      </c>
      <c r="X323">
        <v>0</v>
      </c>
      <c r="Y323">
        <v>0</v>
      </c>
      <c r="Z323">
        <v>0</v>
      </c>
      <c r="AA323">
        <v>0</v>
      </c>
    </row>
    <row r="324" spans="1:27" x14ac:dyDescent="0.2">
      <c r="A324" s="89">
        <f>VLOOKUP(C324,TabellenBDFS!$B$4:$C$2717,2,FALSE)</f>
        <v>47</v>
      </c>
      <c r="B324" t="str">
        <f t="shared" ref="B324:B387" si="6">CONCATENATE(A324,D324)</f>
        <v>476</v>
      </c>
      <c r="C324" t="s">
        <v>49</v>
      </c>
      <c r="D324">
        <v>6</v>
      </c>
      <c r="E324">
        <v>0.4</v>
      </c>
      <c r="F324">
        <v>0.4</v>
      </c>
      <c r="G324">
        <v>0.4</v>
      </c>
      <c r="H324">
        <v>0.4</v>
      </c>
      <c r="I324">
        <v>0.1</v>
      </c>
      <c r="J324">
        <v>0.1</v>
      </c>
      <c r="K324">
        <v>0.1</v>
      </c>
      <c r="L324">
        <v>0.1</v>
      </c>
      <c r="M324">
        <v>0.2</v>
      </c>
      <c r="N324">
        <v>0.2</v>
      </c>
      <c r="O324">
        <v>0.2</v>
      </c>
      <c r="P324">
        <v>0.2</v>
      </c>
      <c r="Q324">
        <v>0.2</v>
      </c>
      <c r="R324">
        <v>0.2</v>
      </c>
      <c r="S324">
        <v>0.2</v>
      </c>
      <c r="T324">
        <v>0.2</v>
      </c>
      <c r="U324">
        <v>0.2</v>
      </c>
      <c r="V324">
        <v>0.2</v>
      </c>
      <c r="W324">
        <v>0.2</v>
      </c>
      <c r="X324">
        <v>0.2</v>
      </c>
      <c r="Y324">
        <v>0.2</v>
      </c>
      <c r="Z324">
        <v>0.1</v>
      </c>
      <c r="AA324">
        <v>0.1</v>
      </c>
    </row>
    <row r="325" spans="1:27" x14ac:dyDescent="0.2">
      <c r="A325" s="89">
        <f>VLOOKUP(C325,TabellenBDFS!$B$4:$C$2717,2,FALSE)</f>
        <v>47</v>
      </c>
      <c r="B325" t="str">
        <f t="shared" si="6"/>
        <v>477</v>
      </c>
      <c r="C325" t="s">
        <v>49</v>
      </c>
      <c r="D325">
        <v>7</v>
      </c>
      <c r="E325">
        <v>0</v>
      </c>
      <c r="F325">
        <v>0</v>
      </c>
      <c r="G325">
        <v>0</v>
      </c>
      <c r="H325">
        <v>0</v>
      </c>
      <c r="I325">
        <v>0</v>
      </c>
      <c r="J325">
        <v>0.1</v>
      </c>
      <c r="K325">
        <v>0.1</v>
      </c>
      <c r="L325">
        <v>0.1</v>
      </c>
      <c r="M325">
        <v>0.1</v>
      </c>
      <c r="N325">
        <v>0.1</v>
      </c>
      <c r="O325">
        <v>0.1</v>
      </c>
      <c r="P325">
        <v>0.1</v>
      </c>
      <c r="Q325">
        <v>0</v>
      </c>
      <c r="R325">
        <v>0</v>
      </c>
      <c r="S325">
        <v>0</v>
      </c>
      <c r="T325">
        <v>0</v>
      </c>
      <c r="U325">
        <v>0</v>
      </c>
      <c r="V325">
        <v>0</v>
      </c>
      <c r="W325">
        <v>0</v>
      </c>
      <c r="X325">
        <v>0</v>
      </c>
      <c r="Y325">
        <v>0</v>
      </c>
      <c r="Z325">
        <v>0</v>
      </c>
      <c r="AA325">
        <v>0</v>
      </c>
    </row>
    <row r="326" spans="1:27" x14ac:dyDescent="0.2">
      <c r="A326" s="89">
        <f>VLOOKUP(C326,TabellenBDFS!$B$4:$C$2717,2,FALSE)</f>
        <v>49</v>
      </c>
      <c r="B326" t="str">
        <f t="shared" si="6"/>
        <v>491</v>
      </c>
      <c r="C326" t="s">
        <v>51</v>
      </c>
      <c r="D326">
        <v>1</v>
      </c>
      <c r="E326">
        <v>1.5</v>
      </c>
      <c r="F326">
        <v>1.4</v>
      </c>
      <c r="G326">
        <v>1.4</v>
      </c>
      <c r="H326">
        <v>1.3</v>
      </c>
      <c r="I326">
        <v>1.4</v>
      </c>
      <c r="J326">
        <v>1.5</v>
      </c>
      <c r="K326">
        <v>1.5</v>
      </c>
      <c r="L326">
        <v>1.6</v>
      </c>
      <c r="M326">
        <v>1.6</v>
      </c>
      <c r="N326">
        <v>1.7</v>
      </c>
      <c r="O326">
        <v>1.7</v>
      </c>
      <c r="P326">
        <v>1.9</v>
      </c>
      <c r="Q326">
        <v>1.9</v>
      </c>
      <c r="R326">
        <v>1.9</v>
      </c>
      <c r="S326">
        <v>1.9</v>
      </c>
      <c r="T326">
        <v>1.9</v>
      </c>
      <c r="U326">
        <v>1.9</v>
      </c>
      <c r="V326">
        <v>1.9</v>
      </c>
      <c r="W326">
        <v>2</v>
      </c>
      <c r="X326">
        <v>1.9</v>
      </c>
      <c r="Y326">
        <v>1.9</v>
      </c>
      <c r="Z326">
        <v>1.9</v>
      </c>
      <c r="AA326">
        <v>1.9</v>
      </c>
    </row>
    <row r="327" spans="1:27" x14ac:dyDescent="0.2">
      <c r="A327" s="89">
        <f>VLOOKUP(C327,TabellenBDFS!$B$4:$C$2717,2,FALSE)</f>
        <v>49</v>
      </c>
      <c r="B327" t="str">
        <f t="shared" si="6"/>
        <v>492</v>
      </c>
      <c r="C327" t="s">
        <v>51</v>
      </c>
      <c r="D327">
        <v>2</v>
      </c>
      <c r="E327">
        <v>0.6</v>
      </c>
      <c r="F327">
        <v>0.6</v>
      </c>
      <c r="G327">
        <v>0.5</v>
      </c>
      <c r="H327">
        <v>0.5</v>
      </c>
      <c r="I327">
        <v>0.5</v>
      </c>
      <c r="J327">
        <v>0.5</v>
      </c>
      <c r="K327">
        <v>0.5</v>
      </c>
      <c r="L327">
        <v>0.5</v>
      </c>
      <c r="M327">
        <v>0.5</v>
      </c>
      <c r="N327">
        <v>0.5</v>
      </c>
      <c r="O327">
        <v>0.5</v>
      </c>
      <c r="P327">
        <v>0.5</v>
      </c>
      <c r="Q327">
        <v>0.4</v>
      </c>
      <c r="R327">
        <v>0.4</v>
      </c>
      <c r="S327">
        <v>0.4</v>
      </c>
      <c r="T327">
        <v>0.4</v>
      </c>
      <c r="U327">
        <v>0.4</v>
      </c>
      <c r="V327">
        <v>0.4</v>
      </c>
      <c r="W327">
        <v>0.4</v>
      </c>
      <c r="X327">
        <v>0.3</v>
      </c>
      <c r="Y327">
        <v>0.3</v>
      </c>
      <c r="Z327">
        <v>0.3</v>
      </c>
      <c r="AA327">
        <v>0.3</v>
      </c>
    </row>
    <row r="328" spans="1:27" x14ac:dyDescent="0.2">
      <c r="A328" s="89">
        <f>VLOOKUP(C328,TabellenBDFS!$B$4:$C$2717,2,FALSE)</f>
        <v>49</v>
      </c>
      <c r="B328" t="str">
        <f t="shared" si="6"/>
        <v>493</v>
      </c>
      <c r="C328" t="s">
        <v>51</v>
      </c>
      <c r="D328">
        <v>3</v>
      </c>
      <c r="E328">
        <v>0</v>
      </c>
      <c r="F328">
        <v>0</v>
      </c>
      <c r="G328">
        <v>0</v>
      </c>
      <c r="H328">
        <v>0</v>
      </c>
      <c r="I328">
        <v>0</v>
      </c>
      <c r="J328">
        <v>0.1</v>
      </c>
      <c r="K328">
        <v>0.1</v>
      </c>
      <c r="L328">
        <v>0.2</v>
      </c>
      <c r="M328">
        <v>0.2</v>
      </c>
      <c r="N328">
        <v>0.2</v>
      </c>
      <c r="O328">
        <v>0.2</v>
      </c>
      <c r="P328">
        <v>0.2</v>
      </c>
      <c r="Q328">
        <v>0.2</v>
      </c>
      <c r="R328">
        <v>0.2</v>
      </c>
      <c r="S328">
        <v>0.2</v>
      </c>
      <c r="T328">
        <v>0.2</v>
      </c>
      <c r="U328">
        <v>0.2</v>
      </c>
      <c r="V328">
        <v>0.2</v>
      </c>
      <c r="W328">
        <v>0.3</v>
      </c>
      <c r="X328">
        <v>0.3</v>
      </c>
      <c r="Y328">
        <v>0.3</v>
      </c>
      <c r="Z328">
        <v>0.3</v>
      </c>
      <c r="AA328">
        <v>0.3</v>
      </c>
    </row>
    <row r="329" spans="1:27" x14ac:dyDescent="0.2">
      <c r="A329" s="89">
        <f>VLOOKUP(C329,TabellenBDFS!$B$4:$C$2717,2,FALSE)</f>
        <v>49</v>
      </c>
      <c r="B329" t="str">
        <f t="shared" si="6"/>
        <v>494</v>
      </c>
      <c r="C329" t="s">
        <v>51</v>
      </c>
      <c r="D329">
        <v>4</v>
      </c>
      <c r="E329">
        <v>0</v>
      </c>
      <c r="F329">
        <v>0</v>
      </c>
      <c r="G329">
        <v>0</v>
      </c>
      <c r="H329">
        <v>0</v>
      </c>
      <c r="I329">
        <v>0</v>
      </c>
      <c r="J329">
        <v>0.1</v>
      </c>
      <c r="K329">
        <v>0.1</v>
      </c>
      <c r="L329">
        <v>0.1</v>
      </c>
      <c r="M329">
        <v>0.1</v>
      </c>
      <c r="N329">
        <v>0.1</v>
      </c>
      <c r="O329">
        <v>0.1</v>
      </c>
      <c r="P329">
        <v>0.1</v>
      </c>
      <c r="Q329">
        <v>0.1</v>
      </c>
      <c r="R329">
        <v>0.1</v>
      </c>
      <c r="S329">
        <v>0.1</v>
      </c>
      <c r="T329">
        <v>0.1</v>
      </c>
      <c r="U329">
        <v>0.1</v>
      </c>
      <c r="V329">
        <v>0.1</v>
      </c>
      <c r="W329">
        <v>0.1</v>
      </c>
      <c r="X329">
        <v>0.1</v>
      </c>
      <c r="Y329">
        <v>0.1</v>
      </c>
      <c r="Z329">
        <v>0.1</v>
      </c>
      <c r="AA329">
        <v>0.1</v>
      </c>
    </row>
    <row r="330" spans="1:27" x14ac:dyDescent="0.2">
      <c r="A330" s="89">
        <f>VLOOKUP(C330,TabellenBDFS!$B$4:$C$2717,2,FALSE)</f>
        <v>49</v>
      </c>
      <c r="B330" t="str">
        <f t="shared" si="6"/>
        <v>495</v>
      </c>
      <c r="C330" t="s">
        <v>51</v>
      </c>
      <c r="D330">
        <v>5</v>
      </c>
      <c r="E330">
        <v>0</v>
      </c>
      <c r="F330">
        <v>0</v>
      </c>
      <c r="G330">
        <v>0</v>
      </c>
      <c r="H330">
        <v>0</v>
      </c>
      <c r="I330">
        <v>0</v>
      </c>
      <c r="J330">
        <v>0</v>
      </c>
      <c r="K330">
        <v>0</v>
      </c>
      <c r="L330">
        <v>0</v>
      </c>
      <c r="M330">
        <v>0</v>
      </c>
      <c r="N330">
        <v>0</v>
      </c>
      <c r="O330">
        <v>0</v>
      </c>
      <c r="P330">
        <v>0</v>
      </c>
      <c r="Q330">
        <v>0</v>
      </c>
      <c r="R330">
        <v>0</v>
      </c>
      <c r="S330">
        <v>0</v>
      </c>
      <c r="T330">
        <v>0</v>
      </c>
      <c r="U330">
        <v>0</v>
      </c>
      <c r="V330">
        <v>0</v>
      </c>
      <c r="W330">
        <v>0</v>
      </c>
      <c r="X330">
        <v>0</v>
      </c>
      <c r="Y330">
        <v>0</v>
      </c>
      <c r="Z330">
        <v>0</v>
      </c>
      <c r="AA330">
        <v>0</v>
      </c>
    </row>
    <row r="331" spans="1:27" x14ac:dyDescent="0.2">
      <c r="A331" s="89">
        <f>VLOOKUP(C331,TabellenBDFS!$B$4:$C$2717,2,FALSE)</f>
        <v>49</v>
      </c>
      <c r="B331" t="str">
        <f t="shared" si="6"/>
        <v>496</v>
      </c>
      <c r="C331" t="s">
        <v>51</v>
      </c>
      <c r="D331">
        <v>6</v>
      </c>
      <c r="E331">
        <v>0.9</v>
      </c>
      <c r="F331">
        <v>0.7</v>
      </c>
      <c r="G331">
        <v>0.7</v>
      </c>
      <c r="H331">
        <v>0.7</v>
      </c>
      <c r="I331">
        <v>0.7</v>
      </c>
      <c r="J331">
        <v>0.7</v>
      </c>
      <c r="K331">
        <v>0.6</v>
      </c>
      <c r="L331">
        <v>0.8</v>
      </c>
      <c r="M331">
        <v>0.8</v>
      </c>
      <c r="N331">
        <v>0.8</v>
      </c>
      <c r="O331">
        <v>0.8</v>
      </c>
      <c r="P331">
        <v>1</v>
      </c>
      <c r="Q331">
        <v>1</v>
      </c>
      <c r="R331">
        <v>1</v>
      </c>
      <c r="S331">
        <v>1</v>
      </c>
      <c r="T331">
        <v>1</v>
      </c>
      <c r="U331">
        <v>1</v>
      </c>
      <c r="V331">
        <v>1</v>
      </c>
      <c r="W331">
        <v>1</v>
      </c>
      <c r="X331">
        <v>1</v>
      </c>
      <c r="Y331">
        <v>1</v>
      </c>
      <c r="Z331">
        <v>1</v>
      </c>
      <c r="AA331">
        <v>1</v>
      </c>
    </row>
    <row r="332" spans="1:27" x14ac:dyDescent="0.2">
      <c r="A332" s="89">
        <f>VLOOKUP(C332,TabellenBDFS!$B$4:$C$2717,2,FALSE)</f>
        <v>49</v>
      </c>
      <c r="B332" t="str">
        <f t="shared" si="6"/>
        <v>497</v>
      </c>
      <c r="C332" t="s">
        <v>51</v>
      </c>
      <c r="D332">
        <v>7</v>
      </c>
      <c r="E332">
        <v>0</v>
      </c>
      <c r="F332">
        <v>0</v>
      </c>
      <c r="G332">
        <v>0.1</v>
      </c>
      <c r="H332">
        <v>0.1</v>
      </c>
      <c r="I332">
        <v>0.1</v>
      </c>
      <c r="J332">
        <v>0.1</v>
      </c>
      <c r="K332">
        <v>0.1</v>
      </c>
      <c r="L332">
        <v>0.1</v>
      </c>
      <c r="M332">
        <v>0.1</v>
      </c>
      <c r="N332">
        <v>0.1</v>
      </c>
      <c r="O332">
        <v>0.1</v>
      </c>
      <c r="P332">
        <v>0.1</v>
      </c>
      <c r="Q332">
        <v>0.1</v>
      </c>
      <c r="R332">
        <v>0.1</v>
      </c>
      <c r="S332">
        <v>0.1</v>
      </c>
      <c r="T332">
        <v>0.1</v>
      </c>
      <c r="U332">
        <v>0.1</v>
      </c>
      <c r="V332">
        <v>0.1</v>
      </c>
      <c r="W332">
        <v>0.1</v>
      </c>
      <c r="X332">
        <v>0.1</v>
      </c>
      <c r="Y332">
        <v>0.1</v>
      </c>
      <c r="Z332">
        <v>0.1</v>
      </c>
      <c r="AA332">
        <v>0.1</v>
      </c>
    </row>
    <row r="333" spans="1:27" x14ac:dyDescent="0.2">
      <c r="A333" s="89">
        <f>VLOOKUP(C333,TabellenBDFS!$B$4:$C$2717,2,FALSE)</f>
        <v>50</v>
      </c>
      <c r="B333" t="str">
        <f t="shared" si="6"/>
        <v>501</v>
      </c>
      <c r="C333" t="s">
        <v>52</v>
      </c>
      <c r="D333">
        <v>1</v>
      </c>
      <c r="E333">
        <v>1</v>
      </c>
      <c r="F333">
        <v>1</v>
      </c>
      <c r="G333">
        <v>1.1000000000000001</v>
      </c>
      <c r="H333">
        <v>1.1000000000000001</v>
      </c>
      <c r="I333">
        <v>1.1000000000000001</v>
      </c>
      <c r="J333">
        <v>1.1000000000000001</v>
      </c>
      <c r="K333">
        <v>1.2</v>
      </c>
      <c r="L333">
        <v>1.2</v>
      </c>
      <c r="M333">
        <v>1.3</v>
      </c>
      <c r="N333">
        <v>1.4</v>
      </c>
      <c r="O333">
        <v>1.4</v>
      </c>
      <c r="P333">
        <v>1.3</v>
      </c>
      <c r="Q333">
        <v>1.5</v>
      </c>
      <c r="R333">
        <v>1.6</v>
      </c>
      <c r="S333">
        <v>1.6</v>
      </c>
      <c r="T333">
        <v>1.6</v>
      </c>
      <c r="U333">
        <v>1.7</v>
      </c>
      <c r="V333">
        <v>1.7</v>
      </c>
      <c r="W333">
        <v>1.5</v>
      </c>
      <c r="X333">
        <v>1.5</v>
      </c>
      <c r="Y333">
        <v>1.6</v>
      </c>
      <c r="Z333">
        <v>1.5</v>
      </c>
      <c r="AA333">
        <v>1.5</v>
      </c>
    </row>
    <row r="334" spans="1:27" x14ac:dyDescent="0.2">
      <c r="A334" s="89">
        <f>VLOOKUP(C334,TabellenBDFS!$B$4:$C$2717,2,FALSE)</f>
        <v>50</v>
      </c>
      <c r="B334" t="str">
        <f t="shared" si="6"/>
        <v>502</v>
      </c>
      <c r="C334" t="s">
        <v>52</v>
      </c>
      <c r="D334">
        <v>2</v>
      </c>
      <c r="E334">
        <v>0</v>
      </c>
      <c r="F334">
        <v>0</v>
      </c>
      <c r="G334">
        <v>0</v>
      </c>
      <c r="H334">
        <v>0</v>
      </c>
      <c r="I334">
        <v>0</v>
      </c>
      <c r="J334">
        <v>0</v>
      </c>
      <c r="K334">
        <v>0</v>
      </c>
      <c r="L334">
        <v>0</v>
      </c>
      <c r="M334">
        <v>0</v>
      </c>
      <c r="N334">
        <v>0.1</v>
      </c>
      <c r="O334">
        <v>0.1</v>
      </c>
      <c r="P334">
        <v>0.1</v>
      </c>
      <c r="Q334">
        <v>0.1</v>
      </c>
      <c r="R334">
        <v>0.1</v>
      </c>
      <c r="S334">
        <v>0.1</v>
      </c>
      <c r="T334">
        <v>0.1</v>
      </c>
      <c r="U334">
        <v>0.1</v>
      </c>
      <c r="V334">
        <v>0.1</v>
      </c>
      <c r="W334">
        <v>0.1</v>
      </c>
      <c r="X334">
        <v>0.1</v>
      </c>
      <c r="Y334">
        <v>0.1</v>
      </c>
      <c r="Z334">
        <v>0</v>
      </c>
      <c r="AA334">
        <v>0</v>
      </c>
    </row>
    <row r="335" spans="1:27" x14ac:dyDescent="0.2">
      <c r="A335" s="89">
        <f>VLOOKUP(C335,TabellenBDFS!$B$4:$C$2717,2,FALSE)</f>
        <v>50</v>
      </c>
      <c r="B335" t="str">
        <f t="shared" si="6"/>
        <v>503</v>
      </c>
      <c r="C335" t="s">
        <v>52</v>
      </c>
      <c r="D335">
        <v>3</v>
      </c>
      <c r="E335">
        <v>0</v>
      </c>
      <c r="F335">
        <v>0</v>
      </c>
      <c r="G335">
        <v>0</v>
      </c>
      <c r="H335">
        <v>0</v>
      </c>
      <c r="I335">
        <v>0</v>
      </c>
      <c r="J335">
        <v>0</v>
      </c>
      <c r="K335">
        <v>0</v>
      </c>
      <c r="L335">
        <v>0</v>
      </c>
      <c r="M335">
        <v>0</v>
      </c>
      <c r="N335">
        <v>0.1</v>
      </c>
      <c r="O335">
        <v>0.1</v>
      </c>
      <c r="P335">
        <v>0.1</v>
      </c>
      <c r="Q335">
        <v>0.1</v>
      </c>
      <c r="R335">
        <v>0.1</v>
      </c>
      <c r="S335">
        <v>0.1</v>
      </c>
      <c r="T335">
        <v>0.1</v>
      </c>
      <c r="U335">
        <v>0.1</v>
      </c>
      <c r="V335">
        <v>0.1</v>
      </c>
      <c r="W335">
        <v>0.1</v>
      </c>
      <c r="X335">
        <v>0.1</v>
      </c>
      <c r="Y335">
        <v>0.1</v>
      </c>
      <c r="Z335">
        <v>0.1</v>
      </c>
      <c r="AA335">
        <v>0.1</v>
      </c>
    </row>
    <row r="336" spans="1:27" x14ac:dyDescent="0.2">
      <c r="A336" s="89">
        <f>VLOOKUP(C336,TabellenBDFS!$B$4:$C$2717,2,FALSE)</f>
        <v>50</v>
      </c>
      <c r="B336" t="str">
        <f t="shared" si="6"/>
        <v>504</v>
      </c>
      <c r="C336" t="s">
        <v>52</v>
      </c>
      <c r="D336">
        <v>4</v>
      </c>
      <c r="E336">
        <v>0</v>
      </c>
      <c r="F336">
        <v>0</v>
      </c>
      <c r="G336">
        <v>0</v>
      </c>
      <c r="H336">
        <v>0</v>
      </c>
      <c r="I336">
        <v>0</v>
      </c>
      <c r="J336">
        <v>0</v>
      </c>
      <c r="K336">
        <v>0</v>
      </c>
      <c r="L336">
        <v>0</v>
      </c>
      <c r="M336">
        <v>0</v>
      </c>
      <c r="N336">
        <v>0</v>
      </c>
      <c r="O336">
        <v>0</v>
      </c>
      <c r="P336">
        <v>0</v>
      </c>
      <c r="Q336">
        <v>0</v>
      </c>
      <c r="R336">
        <v>0</v>
      </c>
      <c r="S336">
        <v>0</v>
      </c>
      <c r="T336">
        <v>0</v>
      </c>
      <c r="U336">
        <v>0</v>
      </c>
      <c r="V336">
        <v>0</v>
      </c>
      <c r="W336">
        <v>0</v>
      </c>
      <c r="X336">
        <v>0</v>
      </c>
      <c r="Y336">
        <v>0</v>
      </c>
      <c r="Z336">
        <v>0</v>
      </c>
      <c r="AA336">
        <v>0</v>
      </c>
    </row>
    <row r="337" spans="1:27" x14ac:dyDescent="0.2">
      <c r="A337" s="89">
        <f>VLOOKUP(C337,TabellenBDFS!$B$4:$C$2717,2,FALSE)</f>
        <v>50</v>
      </c>
      <c r="B337" t="str">
        <f t="shared" si="6"/>
        <v>505</v>
      </c>
      <c r="C337" t="s">
        <v>52</v>
      </c>
      <c r="D337">
        <v>5</v>
      </c>
      <c r="E337">
        <v>0</v>
      </c>
      <c r="F337">
        <v>0</v>
      </c>
      <c r="G337">
        <v>0</v>
      </c>
      <c r="H337">
        <v>0</v>
      </c>
      <c r="I337">
        <v>0</v>
      </c>
      <c r="J337">
        <v>0</v>
      </c>
      <c r="K337">
        <v>0</v>
      </c>
      <c r="L337">
        <v>0</v>
      </c>
      <c r="M337">
        <v>0</v>
      </c>
      <c r="N337">
        <v>0</v>
      </c>
      <c r="O337">
        <v>0</v>
      </c>
      <c r="P337">
        <v>0</v>
      </c>
      <c r="Q337">
        <v>0</v>
      </c>
      <c r="R337">
        <v>0</v>
      </c>
      <c r="S337">
        <v>0</v>
      </c>
      <c r="T337">
        <v>0</v>
      </c>
      <c r="U337">
        <v>0</v>
      </c>
      <c r="V337">
        <v>0</v>
      </c>
      <c r="W337">
        <v>0</v>
      </c>
      <c r="X337">
        <v>0</v>
      </c>
      <c r="Y337">
        <v>0</v>
      </c>
      <c r="Z337">
        <v>0</v>
      </c>
      <c r="AA337">
        <v>0</v>
      </c>
    </row>
    <row r="338" spans="1:27" x14ac:dyDescent="0.2">
      <c r="A338" s="89">
        <f>VLOOKUP(C338,TabellenBDFS!$B$4:$C$2717,2,FALSE)</f>
        <v>50</v>
      </c>
      <c r="B338" t="str">
        <f t="shared" si="6"/>
        <v>506</v>
      </c>
      <c r="C338" t="s">
        <v>52</v>
      </c>
      <c r="D338">
        <v>6</v>
      </c>
      <c r="E338">
        <v>0.5</v>
      </c>
      <c r="F338">
        <v>0.5</v>
      </c>
      <c r="G338">
        <v>0.5</v>
      </c>
      <c r="H338">
        <v>0.5</v>
      </c>
      <c r="I338">
        <v>0.5</v>
      </c>
      <c r="J338">
        <v>0.6</v>
      </c>
      <c r="K338">
        <v>0.6</v>
      </c>
      <c r="L338">
        <v>0.6</v>
      </c>
      <c r="M338">
        <v>0.6</v>
      </c>
      <c r="N338">
        <v>0.6</v>
      </c>
      <c r="O338">
        <v>0.6</v>
      </c>
      <c r="P338">
        <v>0.6</v>
      </c>
      <c r="Q338">
        <v>0.7</v>
      </c>
      <c r="R338">
        <v>0.8</v>
      </c>
      <c r="S338">
        <v>0.8</v>
      </c>
      <c r="T338">
        <v>0.7</v>
      </c>
      <c r="U338">
        <v>0.8</v>
      </c>
      <c r="V338">
        <v>0.8</v>
      </c>
      <c r="W338">
        <v>0.7</v>
      </c>
      <c r="X338">
        <v>0.7</v>
      </c>
      <c r="Y338">
        <v>0.7</v>
      </c>
      <c r="Z338">
        <v>0.7</v>
      </c>
      <c r="AA338">
        <v>0.6</v>
      </c>
    </row>
    <row r="339" spans="1:27" x14ac:dyDescent="0.2">
      <c r="A339" s="89">
        <f>VLOOKUP(C339,TabellenBDFS!$B$4:$C$2717,2,FALSE)</f>
        <v>50</v>
      </c>
      <c r="B339" t="str">
        <f t="shared" si="6"/>
        <v>507</v>
      </c>
      <c r="C339" t="s">
        <v>52</v>
      </c>
      <c r="D339">
        <v>7</v>
      </c>
      <c r="E339">
        <v>0.5</v>
      </c>
      <c r="F339">
        <v>0.5</v>
      </c>
      <c r="G339">
        <v>0.5</v>
      </c>
      <c r="H339">
        <v>0.5</v>
      </c>
      <c r="I339">
        <v>0.5</v>
      </c>
      <c r="J339">
        <v>0.5</v>
      </c>
      <c r="K339">
        <v>0.5</v>
      </c>
      <c r="L339">
        <v>0.5</v>
      </c>
      <c r="M339">
        <v>0.5</v>
      </c>
      <c r="N339">
        <v>0.5</v>
      </c>
      <c r="O339">
        <v>0.5</v>
      </c>
      <c r="P339">
        <v>0.4</v>
      </c>
      <c r="Q339">
        <v>0.6</v>
      </c>
      <c r="R339">
        <v>0.6</v>
      </c>
      <c r="S339">
        <v>0.6</v>
      </c>
      <c r="T339">
        <v>0.7</v>
      </c>
      <c r="U339">
        <v>0.7</v>
      </c>
      <c r="V339">
        <v>0.7</v>
      </c>
      <c r="W339">
        <v>0.6</v>
      </c>
      <c r="X339">
        <v>0.6</v>
      </c>
      <c r="Y339">
        <v>0.6</v>
      </c>
      <c r="Z339">
        <v>0.6</v>
      </c>
      <c r="AA339">
        <v>0.6</v>
      </c>
    </row>
    <row r="340" spans="1:27" x14ac:dyDescent="0.2">
      <c r="A340" s="89">
        <f>VLOOKUP(C340,TabellenBDFS!$B$4:$C$2717,2,FALSE)</f>
        <v>51</v>
      </c>
      <c r="B340" t="str">
        <f t="shared" si="6"/>
        <v>511</v>
      </c>
      <c r="C340" t="s">
        <v>53</v>
      </c>
      <c r="D340">
        <v>1</v>
      </c>
      <c r="E340">
        <v>1.1000000000000001</v>
      </c>
      <c r="F340">
        <v>1.2</v>
      </c>
      <c r="G340">
        <v>1.3</v>
      </c>
      <c r="H340">
        <v>1.3</v>
      </c>
      <c r="I340">
        <v>1.3</v>
      </c>
      <c r="J340">
        <v>1.3</v>
      </c>
      <c r="K340">
        <v>1.3</v>
      </c>
      <c r="L340">
        <v>1.2</v>
      </c>
      <c r="M340">
        <v>1.2</v>
      </c>
      <c r="N340">
        <v>1.2</v>
      </c>
      <c r="O340">
        <v>1.2</v>
      </c>
      <c r="P340">
        <v>1.3</v>
      </c>
      <c r="Q340">
        <v>1.3</v>
      </c>
      <c r="R340">
        <v>1.3</v>
      </c>
      <c r="S340">
        <v>1.3</v>
      </c>
      <c r="T340">
        <v>1.3</v>
      </c>
      <c r="U340">
        <v>1.3</v>
      </c>
      <c r="V340">
        <v>1.3</v>
      </c>
      <c r="W340">
        <v>1.2</v>
      </c>
      <c r="X340">
        <v>1.3</v>
      </c>
      <c r="Y340">
        <v>1.2</v>
      </c>
      <c r="Z340">
        <v>1.2</v>
      </c>
      <c r="AA340">
        <v>1</v>
      </c>
    </row>
    <row r="341" spans="1:27" x14ac:dyDescent="0.2">
      <c r="A341" s="89">
        <f>VLOOKUP(C341,TabellenBDFS!$B$4:$C$2717,2,FALSE)</f>
        <v>51</v>
      </c>
      <c r="B341" t="str">
        <f t="shared" si="6"/>
        <v>512</v>
      </c>
      <c r="C341" t="s">
        <v>53</v>
      </c>
      <c r="D341">
        <v>2</v>
      </c>
      <c r="E341">
        <v>0.1</v>
      </c>
      <c r="F341">
        <v>0.1</v>
      </c>
      <c r="G341">
        <v>0.1</v>
      </c>
      <c r="H341">
        <v>0.1</v>
      </c>
      <c r="I341">
        <v>0.1</v>
      </c>
      <c r="J341">
        <v>0.1</v>
      </c>
      <c r="K341">
        <v>0.1</v>
      </c>
      <c r="L341">
        <v>0.1</v>
      </c>
      <c r="M341">
        <v>0.1</v>
      </c>
      <c r="N341">
        <v>0.1</v>
      </c>
      <c r="O341">
        <v>0.1</v>
      </c>
      <c r="P341">
        <v>0.1</v>
      </c>
      <c r="Q341">
        <v>0.1</v>
      </c>
      <c r="R341">
        <v>0.1</v>
      </c>
      <c r="S341">
        <v>0.1</v>
      </c>
      <c r="T341">
        <v>0.1</v>
      </c>
      <c r="U341">
        <v>0.1</v>
      </c>
      <c r="V341">
        <v>0.1</v>
      </c>
      <c r="W341">
        <v>0.1</v>
      </c>
      <c r="X341">
        <v>0.1</v>
      </c>
      <c r="Y341">
        <v>0.1</v>
      </c>
      <c r="Z341">
        <v>0.1</v>
      </c>
      <c r="AA341">
        <v>0.1</v>
      </c>
    </row>
    <row r="342" spans="1:27" x14ac:dyDescent="0.2">
      <c r="A342" s="89">
        <f>VLOOKUP(C342,TabellenBDFS!$B$4:$C$2717,2,FALSE)</f>
        <v>51</v>
      </c>
      <c r="B342" t="str">
        <f t="shared" si="6"/>
        <v>513</v>
      </c>
      <c r="C342" t="s">
        <v>53</v>
      </c>
      <c r="D342">
        <v>3</v>
      </c>
      <c r="E342">
        <v>0</v>
      </c>
      <c r="F342">
        <v>0</v>
      </c>
      <c r="G342">
        <v>0</v>
      </c>
      <c r="H342">
        <v>0</v>
      </c>
      <c r="I342">
        <v>0</v>
      </c>
      <c r="J342">
        <v>0</v>
      </c>
      <c r="K342">
        <v>0</v>
      </c>
      <c r="L342">
        <v>0</v>
      </c>
      <c r="M342">
        <v>0</v>
      </c>
      <c r="N342">
        <v>0</v>
      </c>
      <c r="O342">
        <v>0.1</v>
      </c>
      <c r="P342">
        <v>0.1</v>
      </c>
      <c r="Q342">
        <v>0.1</v>
      </c>
      <c r="R342">
        <v>0.1</v>
      </c>
      <c r="S342">
        <v>0.1</v>
      </c>
      <c r="T342">
        <v>0.1</v>
      </c>
      <c r="U342">
        <v>0.1</v>
      </c>
      <c r="V342">
        <v>0.1</v>
      </c>
      <c r="W342">
        <v>0.1</v>
      </c>
      <c r="X342">
        <v>0.1</v>
      </c>
      <c r="Y342">
        <v>0.1</v>
      </c>
      <c r="Z342">
        <v>0.1</v>
      </c>
      <c r="AA342">
        <v>0.1</v>
      </c>
    </row>
    <row r="343" spans="1:27" x14ac:dyDescent="0.2">
      <c r="A343" s="89">
        <f>VLOOKUP(C343,TabellenBDFS!$B$4:$C$2717,2,FALSE)</f>
        <v>51</v>
      </c>
      <c r="B343" t="str">
        <f t="shared" si="6"/>
        <v>514</v>
      </c>
      <c r="C343" t="s">
        <v>53</v>
      </c>
      <c r="D343">
        <v>4</v>
      </c>
      <c r="E343">
        <v>0</v>
      </c>
      <c r="F343">
        <v>0</v>
      </c>
      <c r="G343">
        <v>0</v>
      </c>
      <c r="H343">
        <v>0</v>
      </c>
      <c r="I343">
        <v>0</v>
      </c>
      <c r="J343">
        <v>0</v>
      </c>
      <c r="K343">
        <v>0</v>
      </c>
      <c r="L343">
        <v>0</v>
      </c>
      <c r="M343">
        <v>0</v>
      </c>
      <c r="N343">
        <v>0</v>
      </c>
      <c r="O343">
        <v>0</v>
      </c>
      <c r="P343">
        <v>0</v>
      </c>
      <c r="Q343">
        <v>0</v>
      </c>
      <c r="R343">
        <v>0</v>
      </c>
      <c r="S343">
        <v>0</v>
      </c>
      <c r="T343">
        <v>0</v>
      </c>
      <c r="U343">
        <v>0</v>
      </c>
      <c r="V343">
        <v>0</v>
      </c>
      <c r="W343">
        <v>0</v>
      </c>
      <c r="X343">
        <v>0</v>
      </c>
      <c r="Y343">
        <v>0</v>
      </c>
      <c r="Z343">
        <v>0</v>
      </c>
      <c r="AA343">
        <v>0</v>
      </c>
    </row>
    <row r="344" spans="1:27" x14ac:dyDescent="0.2">
      <c r="A344" s="89">
        <f>VLOOKUP(C344,TabellenBDFS!$B$4:$C$2717,2,FALSE)</f>
        <v>51</v>
      </c>
      <c r="B344" t="str">
        <f t="shared" si="6"/>
        <v>515</v>
      </c>
      <c r="C344" t="s">
        <v>53</v>
      </c>
      <c r="D344">
        <v>5</v>
      </c>
      <c r="E344">
        <v>0</v>
      </c>
      <c r="F344">
        <v>0</v>
      </c>
      <c r="G344">
        <v>0</v>
      </c>
      <c r="H344">
        <v>0</v>
      </c>
      <c r="I344">
        <v>0</v>
      </c>
      <c r="J344">
        <v>0</v>
      </c>
      <c r="K344">
        <v>0</v>
      </c>
      <c r="L344">
        <v>0</v>
      </c>
      <c r="M344">
        <v>0</v>
      </c>
      <c r="N344">
        <v>0</v>
      </c>
      <c r="O344">
        <v>0</v>
      </c>
      <c r="P344">
        <v>0</v>
      </c>
      <c r="Q344">
        <v>0</v>
      </c>
      <c r="R344">
        <v>0</v>
      </c>
      <c r="S344">
        <v>0</v>
      </c>
      <c r="T344">
        <v>0</v>
      </c>
      <c r="U344">
        <v>0</v>
      </c>
      <c r="V344">
        <v>0</v>
      </c>
      <c r="W344">
        <v>0</v>
      </c>
      <c r="X344">
        <v>0</v>
      </c>
      <c r="Y344">
        <v>0</v>
      </c>
      <c r="Z344">
        <v>0</v>
      </c>
      <c r="AA344">
        <v>0</v>
      </c>
    </row>
    <row r="345" spans="1:27" x14ac:dyDescent="0.2">
      <c r="A345" s="89">
        <f>VLOOKUP(C345,TabellenBDFS!$B$4:$C$2717,2,FALSE)</f>
        <v>51</v>
      </c>
      <c r="B345" t="str">
        <f t="shared" si="6"/>
        <v>516</v>
      </c>
      <c r="C345" t="s">
        <v>53</v>
      </c>
      <c r="D345">
        <v>6</v>
      </c>
      <c r="E345">
        <v>0.7</v>
      </c>
      <c r="F345">
        <v>0.8</v>
      </c>
      <c r="G345">
        <v>0.9</v>
      </c>
      <c r="H345">
        <v>0.9</v>
      </c>
      <c r="I345">
        <v>0.9</v>
      </c>
      <c r="J345">
        <v>0.9</v>
      </c>
      <c r="K345">
        <v>0.8</v>
      </c>
      <c r="L345">
        <v>0.7</v>
      </c>
      <c r="M345">
        <v>0.7</v>
      </c>
      <c r="N345">
        <v>0.7</v>
      </c>
      <c r="O345">
        <v>0.7</v>
      </c>
      <c r="P345">
        <v>0.8</v>
      </c>
      <c r="Q345">
        <v>0.8</v>
      </c>
      <c r="R345">
        <v>0.8</v>
      </c>
      <c r="S345">
        <v>0.7</v>
      </c>
      <c r="T345">
        <v>0.7</v>
      </c>
      <c r="U345">
        <v>0.8</v>
      </c>
      <c r="V345">
        <v>0.8</v>
      </c>
      <c r="W345">
        <v>0.7</v>
      </c>
      <c r="X345">
        <v>0.7</v>
      </c>
      <c r="Y345">
        <v>0.7</v>
      </c>
      <c r="Z345">
        <v>0.6</v>
      </c>
      <c r="AA345">
        <v>0.6</v>
      </c>
    </row>
    <row r="346" spans="1:27" x14ac:dyDescent="0.2">
      <c r="A346" s="89">
        <f>VLOOKUP(C346,TabellenBDFS!$B$4:$C$2717,2,FALSE)</f>
        <v>51</v>
      </c>
      <c r="B346" t="str">
        <f t="shared" si="6"/>
        <v>517</v>
      </c>
      <c r="C346" t="s">
        <v>53</v>
      </c>
      <c r="D346">
        <v>7</v>
      </c>
      <c r="E346">
        <v>0.2</v>
      </c>
      <c r="F346">
        <v>0.2</v>
      </c>
      <c r="G346">
        <v>0.3</v>
      </c>
      <c r="H346">
        <v>0.2</v>
      </c>
      <c r="I346">
        <v>0.3</v>
      </c>
      <c r="J346">
        <v>0.2</v>
      </c>
      <c r="K346">
        <v>0.3</v>
      </c>
      <c r="L346">
        <v>0.3</v>
      </c>
      <c r="M346">
        <v>0.3</v>
      </c>
      <c r="N346">
        <v>0.3</v>
      </c>
      <c r="O346">
        <v>0.3</v>
      </c>
      <c r="P346">
        <v>0.3</v>
      </c>
      <c r="Q346">
        <v>0.3</v>
      </c>
      <c r="R346">
        <v>0.3</v>
      </c>
      <c r="S346">
        <v>0.3</v>
      </c>
      <c r="T346">
        <v>0.3</v>
      </c>
      <c r="U346">
        <v>0.3</v>
      </c>
      <c r="V346">
        <v>0.3</v>
      </c>
      <c r="W346">
        <v>0.3</v>
      </c>
      <c r="X346">
        <v>0.3</v>
      </c>
      <c r="Y346">
        <v>0.3</v>
      </c>
      <c r="Z346">
        <v>0.3</v>
      </c>
      <c r="AA346">
        <v>0.2</v>
      </c>
    </row>
    <row r="347" spans="1:27" x14ac:dyDescent="0.2">
      <c r="A347" s="89">
        <f>VLOOKUP(C347,TabellenBDFS!$B$4:$C$2717,2,FALSE)</f>
        <v>52</v>
      </c>
      <c r="B347" t="str">
        <f t="shared" si="6"/>
        <v>521</v>
      </c>
      <c r="C347" t="s">
        <v>54</v>
      </c>
      <c r="D347">
        <v>1</v>
      </c>
      <c r="E347">
        <v>0.9</v>
      </c>
      <c r="F347">
        <v>1</v>
      </c>
      <c r="G347">
        <v>1</v>
      </c>
      <c r="H347">
        <v>0.9</v>
      </c>
      <c r="I347">
        <v>0.9</v>
      </c>
      <c r="J347">
        <v>0.9</v>
      </c>
      <c r="K347">
        <v>0.9</v>
      </c>
      <c r="L347">
        <v>0.9</v>
      </c>
      <c r="M347">
        <v>0.9</v>
      </c>
      <c r="N347">
        <v>0.9</v>
      </c>
      <c r="O347">
        <v>0.9</v>
      </c>
      <c r="P347">
        <v>0.9</v>
      </c>
      <c r="Q347">
        <v>0.9</v>
      </c>
      <c r="R347">
        <v>0.9</v>
      </c>
      <c r="S347">
        <v>0.9</v>
      </c>
      <c r="T347">
        <v>0.9</v>
      </c>
      <c r="U347">
        <v>0.9</v>
      </c>
      <c r="V347">
        <v>0.9</v>
      </c>
      <c r="W347">
        <v>0.9</v>
      </c>
      <c r="X347">
        <v>0.9</v>
      </c>
      <c r="Y347">
        <v>0.9</v>
      </c>
      <c r="Z347">
        <v>0.8</v>
      </c>
      <c r="AA347">
        <v>0.8</v>
      </c>
    </row>
    <row r="348" spans="1:27" x14ac:dyDescent="0.2">
      <c r="A348" s="89">
        <f>VLOOKUP(C348,TabellenBDFS!$B$4:$C$2717,2,FALSE)</f>
        <v>52</v>
      </c>
      <c r="B348" t="str">
        <f t="shared" si="6"/>
        <v>522</v>
      </c>
      <c r="C348" t="s">
        <v>54</v>
      </c>
      <c r="D348">
        <v>2</v>
      </c>
      <c r="E348">
        <v>0.1</v>
      </c>
      <c r="F348">
        <v>0.1</v>
      </c>
      <c r="G348">
        <v>0.1</v>
      </c>
      <c r="H348">
        <v>0.1</v>
      </c>
      <c r="I348">
        <v>0.1</v>
      </c>
      <c r="J348">
        <v>0.1</v>
      </c>
      <c r="K348">
        <v>0.1</v>
      </c>
      <c r="L348">
        <v>0.1</v>
      </c>
      <c r="M348">
        <v>0.1</v>
      </c>
      <c r="N348">
        <v>0.1</v>
      </c>
      <c r="O348">
        <v>0.1</v>
      </c>
      <c r="P348">
        <v>0.1</v>
      </c>
      <c r="Q348">
        <v>0.1</v>
      </c>
      <c r="R348">
        <v>0.1</v>
      </c>
      <c r="S348">
        <v>0.1</v>
      </c>
      <c r="T348">
        <v>0</v>
      </c>
      <c r="U348">
        <v>0</v>
      </c>
      <c r="V348">
        <v>0</v>
      </c>
      <c r="W348">
        <v>0</v>
      </c>
      <c r="X348">
        <v>0</v>
      </c>
      <c r="Y348">
        <v>0</v>
      </c>
      <c r="Z348">
        <v>0</v>
      </c>
      <c r="AA348">
        <v>0</v>
      </c>
    </row>
    <row r="349" spans="1:27" x14ac:dyDescent="0.2">
      <c r="A349" s="89">
        <f>VLOOKUP(C349,TabellenBDFS!$B$4:$C$2717,2,FALSE)</f>
        <v>52</v>
      </c>
      <c r="B349" t="str">
        <f t="shared" si="6"/>
        <v>523</v>
      </c>
      <c r="C349" t="s">
        <v>54</v>
      </c>
      <c r="D349">
        <v>3</v>
      </c>
      <c r="E349">
        <v>0</v>
      </c>
      <c r="F349">
        <v>0</v>
      </c>
      <c r="G349">
        <v>0</v>
      </c>
      <c r="H349">
        <v>0</v>
      </c>
      <c r="I349">
        <v>0</v>
      </c>
      <c r="J349">
        <v>0</v>
      </c>
      <c r="K349">
        <v>0</v>
      </c>
      <c r="L349">
        <v>0</v>
      </c>
      <c r="M349">
        <v>0</v>
      </c>
      <c r="N349">
        <v>0</v>
      </c>
      <c r="O349">
        <v>0.1</v>
      </c>
      <c r="P349">
        <v>0.1</v>
      </c>
      <c r="Q349">
        <v>0.1</v>
      </c>
      <c r="R349">
        <v>0.1</v>
      </c>
      <c r="S349">
        <v>0.1</v>
      </c>
      <c r="T349">
        <v>0.1</v>
      </c>
      <c r="U349">
        <v>0.1</v>
      </c>
      <c r="V349">
        <v>0.1</v>
      </c>
      <c r="W349">
        <v>0.1</v>
      </c>
      <c r="X349">
        <v>0.1</v>
      </c>
      <c r="Y349">
        <v>0.1</v>
      </c>
      <c r="Z349">
        <v>0.1</v>
      </c>
      <c r="AA349">
        <v>0.1</v>
      </c>
    </row>
    <row r="350" spans="1:27" x14ac:dyDescent="0.2">
      <c r="A350" s="89">
        <f>VLOOKUP(C350,TabellenBDFS!$B$4:$C$2717,2,FALSE)</f>
        <v>52</v>
      </c>
      <c r="B350" t="str">
        <f t="shared" si="6"/>
        <v>524</v>
      </c>
      <c r="C350" t="s">
        <v>54</v>
      </c>
      <c r="D350">
        <v>4</v>
      </c>
      <c r="E350">
        <v>0</v>
      </c>
      <c r="F350">
        <v>0</v>
      </c>
      <c r="G350">
        <v>0</v>
      </c>
      <c r="H350">
        <v>0</v>
      </c>
      <c r="I350">
        <v>0</v>
      </c>
      <c r="J350">
        <v>0</v>
      </c>
      <c r="K350">
        <v>0</v>
      </c>
      <c r="L350">
        <v>0</v>
      </c>
      <c r="M350">
        <v>0</v>
      </c>
      <c r="N350">
        <v>0</v>
      </c>
      <c r="O350">
        <v>0</v>
      </c>
      <c r="P350">
        <v>0</v>
      </c>
      <c r="Q350">
        <v>0</v>
      </c>
      <c r="R350">
        <v>0</v>
      </c>
      <c r="S350">
        <v>0</v>
      </c>
      <c r="T350">
        <v>0</v>
      </c>
      <c r="U350">
        <v>0</v>
      </c>
      <c r="V350">
        <v>0</v>
      </c>
      <c r="W350">
        <v>0</v>
      </c>
      <c r="X350">
        <v>0</v>
      </c>
      <c r="Y350">
        <v>0</v>
      </c>
      <c r="Z350">
        <v>0</v>
      </c>
      <c r="AA350">
        <v>0</v>
      </c>
    </row>
    <row r="351" spans="1:27" x14ac:dyDescent="0.2">
      <c r="A351" s="89">
        <f>VLOOKUP(C351,TabellenBDFS!$B$4:$C$2717,2,FALSE)</f>
        <v>52</v>
      </c>
      <c r="B351" t="str">
        <f t="shared" si="6"/>
        <v>525</v>
      </c>
      <c r="C351" t="s">
        <v>54</v>
      </c>
      <c r="D351">
        <v>5</v>
      </c>
      <c r="E351">
        <v>0</v>
      </c>
      <c r="F351">
        <v>0</v>
      </c>
      <c r="G351">
        <v>0</v>
      </c>
      <c r="H351">
        <v>0</v>
      </c>
      <c r="I351">
        <v>0</v>
      </c>
      <c r="J351">
        <v>0</v>
      </c>
      <c r="K351">
        <v>0</v>
      </c>
      <c r="L351">
        <v>0</v>
      </c>
      <c r="M351">
        <v>0</v>
      </c>
      <c r="N351">
        <v>0</v>
      </c>
      <c r="O351">
        <v>0</v>
      </c>
      <c r="P351">
        <v>0</v>
      </c>
      <c r="Q351">
        <v>0</v>
      </c>
      <c r="R351">
        <v>0</v>
      </c>
      <c r="S351">
        <v>0</v>
      </c>
      <c r="T351">
        <v>0</v>
      </c>
      <c r="U351">
        <v>0</v>
      </c>
      <c r="V351">
        <v>0</v>
      </c>
      <c r="W351">
        <v>0</v>
      </c>
      <c r="X351">
        <v>0</v>
      </c>
      <c r="Y351">
        <v>0</v>
      </c>
      <c r="Z351">
        <v>0</v>
      </c>
      <c r="AA351">
        <v>0</v>
      </c>
    </row>
    <row r="352" spans="1:27" x14ac:dyDescent="0.2">
      <c r="A352" s="89">
        <f>VLOOKUP(C352,TabellenBDFS!$B$4:$C$2717,2,FALSE)</f>
        <v>52</v>
      </c>
      <c r="B352" t="str">
        <f t="shared" si="6"/>
        <v>526</v>
      </c>
      <c r="C352" t="s">
        <v>54</v>
      </c>
      <c r="D352">
        <v>6</v>
      </c>
      <c r="E352">
        <v>0.8</v>
      </c>
      <c r="F352">
        <v>0.9</v>
      </c>
      <c r="G352">
        <v>0.9</v>
      </c>
      <c r="H352">
        <v>0.8</v>
      </c>
      <c r="I352">
        <v>0.8</v>
      </c>
      <c r="J352">
        <v>0.8</v>
      </c>
      <c r="K352">
        <v>0.8</v>
      </c>
      <c r="L352">
        <v>0.8</v>
      </c>
      <c r="M352">
        <v>0.8</v>
      </c>
      <c r="N352">
        <v>0.8</v>
      </c>
      <c r="O352">
        <v>0.8</v>
      </c>
      <c r="P352">
        <v>0.8</v>
      </c>
      <c r="Q352">
        <v>0.8</v>
      </c>
      <c r="R352">
        <v>0.8</v>
      </c>
      <c r="S352">
        <v>0.8</v>
      </c>
      <c r="T352">
        <v>0.7</v>
      </c>
      <c r="U352">
        <v>0.7</v>
      </c>
      <c r="V352">
        <v>0.7</v>
      </c>
      <c r="W352">
        <v>0.7</v>
      </c>
      <c r="X352">
        <v>0.7</v>
      </c>
      <c r="Y352">
        <v>0.7</v>
      </c>
      <c r="Z352">
        <v>0.6</v>
      </c>
      <c r="AA352">
        <v>0.6</v>
      </c>
    </row>
    <row r="353" spans="1:27" x14ac:dyDescent="0.2">
      <c r="A353" s="89">
        <f>VLOOKUP(C353,TabellenBDFS!$B$4:$C$2717,2,FALSE)</f>
        <v>52</v>
      </c>
      <c r="B353" t="str">
        <f t="shared" si="6"/>
        <v>527</v>
      </c>
      <c r="C353" t="s">
        <v>54</v>
      </c>
      <c r="D353">
        <v>7</v>
      </c>
      <c r="E353">
        <v>0</v>
      </c>
      <c r="F353">
        <v>0</v>
      </c>
      <c r="G353">
        <v>0</v>
      </c>
      <c r="H353">
        <v>0</v>
      </c>
      <c r="I353">
        <v>0</v>
      </c>
      <c r="J353">
        <v>0</v>
      </c>
      <c r="K353">
        <v>0</v>
      </c>
      <c r="L353">
        <v>0</v>
      </c>
      <c r="M353">
        <v>0</v>
      </c>
      <c r="N353">
        <v>0</v>
      </c>
      <c r="O353">
        <v>0</v>
      </c>
      <c r="P353">
        <v>0</v>
      </c>
      <c r="Q353">
        <v>0</v>
      </c>
      <c r="R353">
        <v>0</v>
      </c>
      <c r="S353">
        <v>0</v>
      </c>
      <c r="T353">
        <v>0</v>
      </c>
      <c r="U353">
        <v>0</v>
      </c>
      <c r="V353">
        <v>0</v>
      </c>
      <c r="W353">
        <v>0</v>
      </c>
      <c r="X353">
        <v>0.1</v>
      </c>
      <c r="Y353">
        <v>0.1</v>
      </c>
      <c r="Z353">
        <v>0.1</v>
      </c>
      <c r="AA353">
        <v>0.1</v>
      </c>
    </row>
    <row r="354" spans="1:27" x14ac:dyDescent="0.2">
      <c r="A354" s="89">
        <f>VLOOKUP(C354,TabellenBDFS!$B$4:$C$2717,2,FALSE)</f>
        <v>53</v>
      </c>
      <c r="B354" t="str">
        <f t="shared" si="6"/>
        <v>531</v>
      </c>
      <c r="C354" t="s">
        <v>55</v>
      </c>
      <c r="D354">
        <v>1</v>
      </c>
      <c r="E354">
        <v>0.9</v>
      </c>
      <c r="F354">
        <v>0.9</v>
      </c>
      <c r="G354">
        <v>0.9</v>
      </c>
      <c r="H354">
        <v>0.9</v>
      </c>
      <c r="I354">
        <v>0.9</v>
      </c>
      <c r="J354">
        <v>0.9</v>
      </c>
      <c r="K354">
        <v>1</v>
      </c>
      <c r="L354">
        <v>1</v>
      </c>
      <c r="M354">
        <v>1</v>
      </c>
      <c r="N354">
        <v>1</v>
      </c>
      <c r="O354">
        <v>1.1000000000000001</v>
      </c>
      <c r="P354">
        <v>1</v>
      </c>
      <c r="Q354">
        <v>1</v>
      </c>
      <c r="R354">
        <v>1</v>
      </c>
      <c r="S354">
        <v>1</v>
      </c>
      <c r="T354">
        <v>0.9</v>
      </c>
      <c r="U354">
        <v>0.9</v>
      </c>
      <c r="V354">
        <v>0.9</v>
      </c>
      <c r="W354">
        <v>0.9</v>
      </c>
      <c r="X354">
        <v>1</v>
      </c>
      <c r="Y354">
        <v>0.9</v>
      </c>
      <c r="Z354">
        <v>1</v>
      </c>
      <c r="AA354">
        <v>1</v>
      </c>
    </row>
    <row r="355" spans="1:27" x14ac:dyDescent="0.2">
      <c r="A355" s="89">
        <f>VLOOKUP(C355,TabellenBDFS!$B$4:$C$2717,2,FALSE)</f>
        <v>53</v>
      </c>
      <c r="B355" t="str">
        <f t="shared" si="6"/>
        <v>532</v>
      </c>
      <c r="C355" t="s">
        <v>55</v>
      </c>
      <c r="D355">
        <v>2</v>
      </c>
      <c r="E355">
        <v>0.3</v>
      </c>
      <c r="F355">
        <v>0.3</v>
      </c>
      <c r="G355">
        <v>0.3</v>
      </c>
      <c r="H355">
        <v>0.3</v>
      </c>
      <c r="I355">
        <v>0.3</v>
      </c>
      <c r="J355">
        <v>0.3</v>
      </c>
      <c r="K355">
        <v>0.3</v>
      </c>
      <c r="L355">
        <v>0.3</v>
      </c>
      <c r="M355">
        <v>0.2</v>
      </c>
      <c r="N355">
        <v>0.2</v>
      </c>
      <c r="O355">
        <v>0.2</v>
      </c>
      <c r="P355">
        <v>0.2</v>
      </c>
      <c r="Q355">
        <v>0.2</v>
      </c>
      <c r="R355">
        <v>0.2</v>
      </c>
      <c r="S355">
        <v>0.2</v>
      </c>
      <c r="T355">
        <v>0.2</v>
      </c>
      <c r="U355">
        <v>0.2</v>
      </c>
      <c r="V355">
        <v>0.2</v>
      </c>
      <c r="W355">
        <v>0.2</v>
      </c>
      <c r="X355">
        <v>0.2</v>
      </c>
      <c r="Y355">
        <v>0.2</v>
      </c>
      <c r="Z355">
        <v>0.1</v>
      </c>
      <c r="AA355">
        <v>0.1</v>
      </c>
    </row>
    <row r="356" spans="1:27" x14ac:dyDescent="0.2">
      <c r="A356" s="89">
        <f>VLOOKUP(C356,TabellenBDFS!$B$4:$C$2717,2,FALSE)</f>
        <v>53</v>
      </c>
      <c r="B356" t="str">
        <f t="shared" si="6"/>
        <v>533</v>
      </c>
      <c r="C356" t="s">
        <v>55</v>
      </c>
      <c r="D356">
        <v>3</v>
      </c>
      <c r="E356">
        <v>0</v>
      </c>
      <c r="F356">
        <v>0</v>
      </c>
      <c r="G356">
        <v>0</v>
      </c>
      <c r="H356">
        <v>0</v>
      </c>
      <c r="I356">
        <v>0</v>
      </c>
      <c r="J356">
        <v>0</v>
      </c>
      <c r="K356">
        <v>0</v>
      </c>
      <c r="L356">
        <v>0</v>
      </c>
      <c r="M356">
        <v>0.1</v>
      </c>
      <c r="N356">
        <v>0.1</v>
      </c>
      <c r="O356">
        <v>0.1</v>
      </c>
      <c r="P356">
        <v>0.1</v>
      </c>
      <c r="Q356">
        <v>0.1</v>
      </c>
      <c r="R356">
        <v>0.1</v>
      </c>
      <c r="S356">
        <v>0.1</v>
      </c>
      <c r="T356">
        <v>0.1</v>
      </c>
      <c r="U356">
        <v>0.1</v>
      </c>
      <c r="V356">
        <v>0.1</v>
      </c>
      <c r="W356">
        <v>0.2</v>
      </c>
      <c r="X356">
        <v>0.2</v>
      </c>
      <c r="Y356">
        <v>0.2</v>
      </c>
      <c r="Z356">
        <v>0.2</v>
      </c>
      <c r="AA356">
        <v>0.2</v>
      </c>
    </row>
    <row r="357" spans="1:27" x14ac:dyDescent="0.2">
      <c r="A357" s="89">
        <f>VLOOKUP(C357,TabellenBDFS!$B$4:$C$2717,2,FALSE)</f>
        <v>53</v>
      </c>
      <c r="B357" t="str">
        <f t="shared" si="6"/>
        <v>534</v>
      </c>
      <c r="C357" t="s">
        <v>55</v>
      </c>
      <c r="D357">
        <v>4</v>
      </c>
      <c r="E357">
        <v>0</v>
      </c>
      <c r="F357">
        <v>0</v>
      </c>
      <c r="G357">
        <v>0</v>
      </c>
      <c r="H357">
        <v>0</v>
      </c>
      <c r="I357">
        <v>0</v>
      </c>
      <c r="J357">
        <v>0</v>
      </c>
      <c r="K357">
        <v>0</v>
      </c>
      <c r="L357">
        <v>0</v>
      </c>
      <c r="M357">
        <v>0</v>
      </c>
      <c r="N357">
        <v>0</v>
      </c>
      <c r="O357">
        <v>0</v>
      </c>
      <c r="P357">
        <v>0</v>
      </c>
      <c r="Q357">
        <v>0</v>
      </c>
      <c r="R357">
        <v>0.1</v>
      </c>
      <c r="S357">
        <v>0</v>
      </c>
      <c r="T357">
        <v>0</v>
      </c>
      <c r="U357">
        <v>0</v>
      </c>
      <c r="V357">
        <v>0</v>
      </c>
      <c r="W357">
        <v>0</v>
      </c>
      <c r="X357">
        <v>0</v>
      </c>
      <c r="Y357">
        <v>0</v>
      </c>
      <c r="Z357">
        <v>0</v>
      </c>
      <c r="AA357">
        <v>0</v>
      </c>
    </row>
    <row r="358" spans="1:27" x14ac:dyDescent="0.2">
      <c r="A358" s="89">
        <f>VLOOKUP(C358,TabellenBDFS!$B$4:$C$2717,2,FALSE)</f>
        <v>53</v>
      </c>
      <c r="B358" t="str">
        <f t="shared" si="6"/>
        <v>535</v>
      </c>
      <c r="C358" t="s">
        <v>55</v>
      </c>
      <c r="D358">
        <v>5</v>
      </c>
      <c r="E358">
        <v>0</v>
      </c>
      <c r="F358">
        <v>0</v>
      </c>
      <c r="G358">
        <v>0</v>
      </c>
      <c r="H358">
        <v>0</v>
      </c>
      <c r="I358">
        <v>0</v>
      </c>
      <c r="J358">
        <v>0</v>
      </c>
      <c r="K358">
        <v>0</v>
      </c>
      <c r="L358">
        <v>0</v>
      </c>
      <c r="M358">
        <v>0</v>
      </c>
      <c r="N358">
        <v>0</v>
      </c>
      <c r="O358">
        <v>0</v>
      </c>
      <c r="P358">
        <v>0</v>
      </c>
      <c r="Q358">
        <v>0</v>
      </c>
      <c r="R358">
        <v>0</v>
      </c>
      <c r="S358">
        <v>0</v>
      </c>
      <c r="T358">
        <v>0</v>
      </c>
      <c r="U358">
        <v>0</v>
      </c>
      <c r="V358">
        <v>0</v>
      </c>
      <c r="W358">
        <v>0</v>
      </c>
      <c r="X358">
        <v>0</v>
      </c>
      <c r="Y358">
        <v>0</v>
      </c>
      <c r="Z358">
        <v>0</v>
      </c>
      <c r="AA358">
        <v>0</v>
      </c>
    </row>
    <row r="359" spans="1:27" x14ac:dyDescent="0.2">
      <c r="A359" s="89">
        <f>VLOOKUP(C359,TabellenBDFS!$B$4:$C$2717,2,FALSE)</f>
        <v>53</v>
      </c>
      <c r="B359" t="str">
        <f t="shared" si="6"/>
        <v>536</v>
      </c>
      <c r="C359" t="s">
        <v>55</v>
      </c>
      <c r="D359">
        <v>6</v>
      </c>
      <c r="E359">
        <v>0.4</v>
      </c>
      <c r="F359">
        <v>0.4</v>
      </c>
      <c r="G359">
        <v>0.4</v>
      </c>
      <c r="H359">
        <v>0.4</v>
      </c>
      <c r="I359">
        <v>0.4</v>
      </c>
      <c r="J359">
        <v>0.4</v>
      </c>
      <c r="K359">
        <v>0.4</v>
      </c>
      <c r="L359">
        <v>0.5</v>
      </c>
      <c r="M359">
        <v>0.5</v>
      </c>
      <c r="N359">
        <v>0.5</v>
      </c>
      <c r="O359">
        <v>0.5</v>
      </c>
      <c r="P359">
        <v>0.4</v>
      </c>
      <c r="Q359">
        <v>0.4</v>
      </c>
      <c r="R359">
        <v>0.4</v>
      </c>
      <c r="S359">
        <v>0.4</v>
      </c>
      <c r="T359">
        <v>0.4</v>
      </c>
      <c r="U359">
        <v>0.4</v>
      </c>
      <c r="V359">
        <v>0.3</v>
      </c>
      <c r="W359">
        <v>0.3</v>
      </c>
      <c r="X359">
        <v>0.4</v>
      </c>
      <c r="Y359">
        <v>0.4</v>
      </c>
      <c r="Z359">
        <v>0.4</v>
      </c>
      <c r="AA359">
        <v>0.4</v>
      </c>
    </row>
    <row r="360" spans="1:27" x14ac:dyDescent="0.2">
      <c r="A360" s="89">
        <f>VLOOKUP(C360,TabellenBDFS!$B$4:$C$2717,2,FALSE)</f>
        <v>53</v>
      </c>
      <c r="B360" t="str">
        <f t="shared" si="6"/>
        <v>537</v>
      </c>
      <c r="C360" t="s">
        <v>55</v>
      </c>
      <c r="D360">
        <v>7</v>
      </c>
      <c r="E360">
        <v>0.2</v>
      </c>
      <c r="F360">
        <v>0.2</v>
      </c>
      <c r="G360">
        <v>0.2</v>
      </c>
      <c r="H360">
        <v>0.2</v>
      </c>
      <c r="I360">
        <v>0.2</v>
      </c>
      <c r="J360">
        <v>0.2</v>
      </c>
      <c r="K360">
        <v>0.2</v>
      </c>
      <c r="L360">
        <v>0.2</v>
      </c>
      <c r="M360">
        <v>0.2</v>
      </c>
      <c r="N360">
        <v>0.2</v>
      </c>
      <c r="O360">
        <v>0.2</v>
      </c>
      <c r="P360">
        <v>0.2</v>
      </c>
      <c r="Q360">
        <v>0.2</v>
      </c>
      <c r="R360">
        <v>0.2</v>
      </c>
      <c r="S360">
        <v>0.2</v>
      </c>
      <c r="T360">
        <v>0.2</v>
      </c>
      <c r="U360">
        <v>0.2</v>
      </c>
      <c r="V360">
        <v>0.2</v>
      </c>
      <c r="W360">
        <v>0.2</v>
      </c>
      <c r="X360">
        <v>0.2</v>
      </c>
      <c r="Y360">
        <v>0.2</v>
      </c>
      <c r="Z360">
        <v>0.2</v>
      </c>
      <c r="AA360">
        <v>0.2</v>
      </c>
    </row>
    <row r="361" spans="1:27" x14ac:dyDescent="0.2">
      <c r="A361" s="89">
        <f>VLOOKUP(C361,TabellenBDFS!$B$4:$C$2717,2,FALSE)</f>
        <v>54</v>
      </c>
      <c r="B361" t="str">
        <f t="shared" si="6"/>
        <v>541</v>
      </c>
      <c r="C361" t="s">
        <v>56</v>
      </c>
      <c r="D361">
        <v>1</v>
      </c>
      <c r="E361">
        <v>17.7</v>
      </c>
      <c r="F361">
        <v>17.899999999999999</v>
      </c>
      <c r="G361">
        <v>18.3</v>
      </c>
      <c r="H361">
        <v>18.899999999999999</v>
      </c>
      <c r="I361">
        <v>19.100000000000001</v>
      </c>
      <c r="J361">
        <v>19.2</v>
      </c>
      <c r="K361">
        <v>19.2</v>
      </c>
      <c r="L361">
        <v>18.7</v>
      </c>
      <c r="M361">
        <v>18.7</v>
      </c>
      <c r="N361">
        <v>18.7</v>
      </c>
      <c r="O361">
        <v>19.399999999999999</v>
      </c>
      <c r="P361">
        <v>19.600000000000001</v>
      </c>
      <c r="Q361">
        <v>19.7</v>
      </c>
      <c r="R361">
        <v>20.2</v>
      </c>
      <c r="S361">
        <v>20.7</v>
      </c>
      <c r="T361">
        <v>21.1</v>
      </c>
      <c r="U361">
        <v>21.3</v>
      </c>
      <c r="V361">
        <v>21.2</v>
      </c>
      <c r="W361">
        <v>20.8</v>
      </c>
      <c r="X361">
        <v>20.3</v>
      </c>
      <c r="Y361">
        <v>20.3</v>
      </c>
      <c r="Z361">
        <v>20</v>
      </c>
      <c r="AA361">
        <v>19.8</v>
      </c>
    </row>
    <row r="362" spans="1:27" x14ac:dyDescent="0.2">
      <c r="A362" s="89">
        <f>VLOOKUP(C362,TabellenBDFS!$B$4:$C$2717,2,FALSE)</f>
        <v>54</v>
      </c>
      <c r="B362" t="str">
        <f t="shared" si="6"/>
        <v>542</v>
      </c>
      <c r="C362" t="s">
        <v>56</v>
      </c>
      <c r="D362">
        <v>2</v>
      </c>
      <c r="E362">
        <v>6.7</v>
      </c>
      <c r="F362">
        <v>6.6</v>
      </c>
      <c r="G362">
        <v>6.8</v>
      </c>
      <c r="H362">
        <v>6.9</v>
      </c>
      <c r="I362">
        <v>7</v>
      </c>
      <c r="J362">
        <v>7</v>
      </c>
      <c r="K362">
        <v>6.9</v>
      </c>
      <c r="L362">
        <v>6.5</v>
      </c>
      <c r="M362">
        <v>6.4</v>
      </c>
      <c r="N362">
        <v>6.3</v>
      </c>
      <c r="O362">
        <v>6.1</v>
      </c>
      <c r="P362">
        <v>6</v>
      </c>
      <c r="Q362">
        <v>5.9</v>
      </c>
      <c r="R362">
        <v>5.9</v>
      </c>
      <c r="S362">
        <v>5.8</v>
      </c>
      <c r="T362">
        <v>5.8</v>
      </c>
      <c r="U362">
        <v>5.7</v>
      </c>
      <c r="V362">
        <v>5.3</v>
      </c>
      <c r="W362">
        <v>5.2</v>
      </c>
      <c r="X362">
        <v>5</v>
      </c>
      <c r="Y362">
        <v>4.9000000000000004</v>
      </c>
      <c r="Z362">
        <v>4.7</v>
      </c>
      <c r="AA362">
        <v>4.7</v>
      </c>
    </row>
    <row r="363" spans="1:27" x14ac:dyDescent="0.2">
      <c r="A363" s="89">
        <f>VLOOKUP(C363,TabellenBDFS!$B$4:$C$2717,2,FALSE)</f>
        <v>54</v>
      </c>
      <c r="B363" t="str">
        <f t="shared" si="6"/>
        <v>543</v>
      </c>
      <c r="C363" t="s">
        <v>56</v>
      </c>
      <c r="D363">
        <v>3</v>
      </c>
      <c r="E363">
        <v>0</v>
      </c>
      <c r="F363">
        <v>0</v>
      </c>
      <c r="G363">
        <v>0.2</v>
      </c>
      <c r="H363">
        <v>0.2</v>
      </c>
      <c r="I363">
        <v>0.4</v>
      </c>
      <c r="J363">
        <v>0.6</v>
      </c>
      <c r="K363">
        <v>0.7</v>
      </c>
      <c r="L363">
        <v>0.8</v>
      </c>
      <c r="M363">
        <v>1</v>
      </c>
      <c r="N363">
        <v>1.2</v>
      </c>
      <c r="O363">
        <v>1.6</v>
      </c>
      <c r="P363">
        <v>1.8</v>
      </c>
      <c r="Q363">
        <v>2</v>
      </c>
      <c r="R363">
        <v>2.2000000000000002</v>
      </c>
      <c r="S363">
        <v>2.6</v>
      </c>
      <c r="T363">
        <v>3</v>
      </c>
      <c r="U363">
        <v>3</v>
      </c>
      <c r="V363">
        <v>3.2</v>
      </c>
      <c r="W363">
        <v>3.2</v>
      </c>
      <c r="X363">
        <v>3.1</v>
      </c>
      <c r="Y363">
        <v>3.1</v>
      </c>
      <c r="Z363">
        <v>3.2</v>
      </c>
      <c r="AA363">
        <v>3.2</v>
      </c>
    </row>
    <row r="364" spans="1:27" x14ac:dyDescent="0.2">
      <c r="A364" s="89">
        <f>VLOOKUP(C364,TabellenBDFS!$B$4:$C$2717,2,FALSE)</f>
        <v>54</v>
      </c>
      <c r="B364" t="str">
        <f t="shared" si="6"/>
        <v>544</v>
      </c>
      <c r="C364" t="s">
        <v>56</v>
      </c>
      <c r="D364">
        <v>4</v>
      </c>
      <c r="E364">
        <v>0</v>
      </c>
      <c r="F364">
        <v>0</v>
      </c>
      <c r="G364">
        <v>0</v>
      </c>
      <c r="H364">
        <v>0</v>
      </c>
      <c r="I364">
        <v>0</v>
      </c>
      <c r="J364">
        <v>0</v>
      </c>
      <c r="K364">
        <v>0</v>
      </c>
      <c r="L364">
        <v>0</v>
      </c>
      <c r="M364">
        <v>0</v>
      </c>
      <c r="N364">
        <v>0</v>
      </c>
      <c r="O364">
        <v>0</v>
      </c>
      <c r="P364">
        <v>0</v>
      </c>
      <c r="Q364">
        <v>0</v>
      </c>
      <c r="R364">
        <v>0</v>
      </c>
      <c r="S364">
        <v>0</v>
      </c>
      <c r="T364">
        <v>0</v>
      </c>
      <c r="U364">
        <v>0</v>
      </c>
      <c r="V364">
        <v>0</v>
      </c>
      <c r="W364">
        <v>0</v>
      </c>
      <c r="X364">
        <v>0</v>
      </c>
      <c r="Y364">
        <v>0</v>
      </c>
      <c r="Z364">
        <v>0</v>
      </c>
      <c r="AA364">
        <v>0</v>
      </c>
    </row>
    <row r="365" spans="1:27" x14ac:dyDescent="0.2">
      <c r="A365" s="89">
        <f>VLOOKUP(C365,TabellenBDFS!$B$4:$C$2717,2,FALSE)</f>
        <v>54</v>
      </c>
      <c r="B365" t="str">
        <f t="shared" si="6"/>
        <v>545</v>
      </c>
      <c r="C365" t="s">
        <v>56</v>
      </c>
      <c r="D365">
        <v>5</v>
      </c>
      <c r="E365">
        <v>1.6</v>
      </c>
      <c r="F365">
        <v>1.6</v>
      </c>
      <c r="G365">
        <v>1.7</v>
      </c>
      <c r="H365">
        <v>1.8</v>
      </c>
      <c r="I365">
        <v>1.7</v>
      </c>
      <c r="J365">
        <v>1.6</v>
      </c>
      <c r="K365">
        <v>1.6</v>
      </c>
      <c r="L365">
        <v>1.6</v>
      </c>
      <c r="M365">
        <v>1.5</v>
      </c>
      <c r="N365">
        <v>1.4</v>
      </c>
      <c r="O365">
        <v>1.4</v>
      </c>
      <c r="P365">
        <v>1.4</v>
      </c>
      <c r="Q365">
        <v>1.4</v>
      </c>
      <c r="R365">
        <v>1.4</v>
      </c>
      <c r="S365">
        <v>1.4</v>
      </c>
      <c r="T365">
        <v>1.4</v>
      </c>
      <c r="U365">
        <v>1.5</v>
      </c>
      <c r="V365">
        <v>1.4</v>
      </c>
      <c r="W365">
        <v>1.3</v>
      </c>
      <c r="X365">
        <v>1.2</v>
      </c>
      <c r="Y365">
        <v>1.2</v>
      </c>
      <c r="Z365">
        <v>1</v>
      </c>
      <c r="AA365">
        <v>1.1000000000000001</v>
      </c>
    </row>
    <row r="366" spans="1:27" x14ac:dyDescent="0.2">
      <c r="A366" s="89">
        <f>VLOOKUP(C366,TabellenBDFS!$B$4:$C$2717,2,FALSE)</f>
        <v>54</v>
      </c>
      <c r="B366" t="str">
        <f t="shared" si="6"/>
        <v>546</v>
      </c>
      <c r="C366" t="s">
        <v>56</v>
      </c>
      <c r="D366">
        <v>6</v>
      </c>
      <c r="E366">
        <v>6.2</v>
      </c>
      <c r="F366">
        <v>6.4</v>
      </c>
      <c r="G366">
        <v>6.5</v>
      </c>
      <c r="H366">
        <v>6.8</v>
      </c>
      <c r="I366">
        <v>6.8</v>
      </c>
      <c r="J366">
        <v>6.9</v>
      </c>
      <c r="K366">
        <v>6.9</v>
      </c>
      <c r="L366">
        <v>6.8</v>
      </c>
      <c r="M366">
        <v>6.9</v>
      </c>
      <c r="N366">
        <v>7</v>
      </c>
      <c r="O366">
        <v>7.1</v>
      </c>
      <c r="P366">
        <v>7.2</v>
      </c>
      <c r="Q366">
        <v>7.4</v>
      </c>
      <c r="R366">
        <v>7.6</v>
      </c>
      <c r="S366">
        <v>7.9</v>
      </c>
      <c r="T366">
        <v>8.1</v>
      </c>
      <c r="U366">
        <v>8.1999999999999993</v>
      </c>
      <c r="V366">
        <v>8.3000000000000007</v>
      </c>
      <c r="W366">
        <v>8.3000000000000007</v>
      </c>
      <c r="X366">
        <v>8.3000000000000007</v>
      </c>
      <c r="Y366">
        <v>8.3000000000000007</v>
      </c>
      <c r="Z366">
        <v>8.3000000000000007</v>
      </c>
      <c r="AA366">
        <v>8.1999999999999993</v>
      </c>
    </row>
    <row r="367" spans="1:27" x14ac:dyDescent="0.2">
      <c r="A367" s="89">
        <f>VLOOKUP(C367,TabellenBDFS!$B$4:$C$2717,2,FALSE)</f>
        <v>54</v>
      </c>
      <c r="B367" t="str">
        <f t="shared" si="6"/>
        <v>547</v>
      </c>
      <c r="C367" t="s">
        <v>56</v>
      </c>
      <c r="D367">
        <v>7</v>
      </c>
      <c r="E367">
        <v>3.2</v>
      </c>
      <c r="F367">
        <v>3.2</v>
      </c>
      <c r="G367">
        <v>3.2</v>
      </c>
      <c r="H367">
        <v>3.1</v>
      </c>
      <c r="I367">
        <v>3.2</v>
      </c>
      <c r="J367">
        <v>3.2</v>
      </c>
      <c r="K367">
        <v>3.1</v>
      </c>
      <c r="L367">
        <v>3</v>
      </c>
      <c r="M367">
        <v>2.9</v>
      </c>
      <c r="N367">
        <v>2.9</v>
      </c>
      <c r="O367">
        <v>3.2</v>
      </c>
      <c r="P367">
        <v>3.1</v>
      </c>
      <c r="Q367">
        <v>3</v>
      </c>
      <c r="R367">
        <v>2.9</v>
      </c>
      <c r="S367">
        <v>2.9</v>
      </c>
      <c r="T367">
        <v>2.8</v>
      </c>
      <c r="U367">
        <v>2.9</v>
      </c>
      <c r="V367">
        <v>2.9</v>
      </c>
      <c r="W367">
        <v>2.8</v>
      </c>
      <c r="X367">
        <v>2.8</v>
      </c>
      <c r="Y367">
        <v>2.8</v>
      </c>
      <c r="Z367">
        <v>2.7</v>
      </c>
      <c r="AA367">
        <v>2.7</v>
      </c>
    </row>
    <row r="368" spans="1:27" x14ac:dyDescent="0.2">
      <c r="A368" s="89">
        <f>VLOOKUP(C368,TabellenBDFS!$B$4:$C$2717,2,FALSE)</f>
        <v>55</v>
      </c>
      <c r="B368" t="str">
        <f t="shared" si="6"/>
        <v>551</v>
      </c>
      <c r="C368" t="s">
        <v>57</v>
      </c>
      <c r="D368">
        <v>1</v>
      </c>
      <c r="E368">
        <v>1</v>
      </c>
      <c r="F368">
        <v>1</v>
      </c>
      <c r="G368">
        <v>1</v>
      </c>
      <c r="H368">
        <v>0.8</v>
      </c>
      <c r="I368">
        <v>0.9</v>
      </c>
      <c r="J368">
        <v>0.9</v>
      </c>
      <c r="K368">
        <v>0.9</v>
      </c>
      <c r="L368">
        <v>0.9</v>
      </c>
      <c r="M368">
        <v>0.9</v>
      </c>
      <c r="N368">
        <v>0.8</v>
      </c>
      <c r="O368">
        <v>0.8</v>
      </c>
      <c r="P368">
        <v>0.8</v>
      </c>
      <c r="Q368">
        <v>0.8</v>
      </c>
      <c r="R368">
        <v>0.8</v>
      </c>
      <c r="S368">
        <v>0.8</v>
      </c>
      <c r="T368">
        <v>0.8</v>
      </c>
      <c r="U368">
        <v>0.8</v>
      </c>
      <c r="V368">
        <v>0.7</v>
      </c>
      <c r="W368">
        <v>0.8</v>
      </c>
      <c r="X368">
        <v>0.8</v>
      </c>
      <c r="Y368">
        <v>0.8</v>
      </c>
      <c r="Z368">
        <v>0.7</v>
      </c>
      <c r="AA368">
        <v>0.7</v>
      </c>
    </row>
    <row r="369" spans="1:27" x14ac:dyDescent="0.2">
      <c r="A369" s="89">
        <f>VLOOKUP(C369,TabellenBDFS!$B$4:$C$2717,2,FALSE)</f>
        <v>55</v>
      </c>
      <c r="B369" t="str">
        <f t="shared" si="6"/>
        <v>552</v>
      </c>
      <c r="C369" t="s">
        <v>57</v>
      </c>
      <c r="D369">
        <v>2</v>
      </c>
      <c r="E369">
        <v>0.1</v>
      </c>
      <c r="F369">
        <v>0.1</v>
      </c>
      <c r="G369">
        <v>0.1</v>
      </c>
      <c r="H369">
        <v>0.1</v>
      </c>
      <c r="I369">
        <v>0.1</v>
      </c>
      <c r="J369">
        <v>0.1</v>
      </c>
      <c r="K369">
        <v>0.1</v>
      </c>
      <c r="L369">
        <v>0.1</v>
      </c>
      <c r="M369">
        <v>0.1</v>
      </c>
      <c r="N369">
        <v>0.1</v>
      </c>
      <c r="O369">
        <v>0.1</v>
      </c>
      <c r="P369">
        <v>0.1</v>
      </c>
      <c r="Q369">
        <v>0.1</v>
      </c>
      <c r="R369">
        <v>0.1</v>
      </c>
      <c r="S369">
        <v>0.1</v>
      </c>
      <c r="T369">
        <v>0.1</v>
      </c>
      <c r="U369">
        <v>0.1</v>
      </c>
      <c r="V369">
        <v>0.1</v>
      </c>
      <c r="W369">
        <v>0.1</v>
      </c>
      <c r="X369">
        <v>0.1</v>
      </c>
      <c r="Y369">
        <v>0.1</v>
      </c>
      <c r="Z369">
        <v>0.1</v>
      </c>
      <c r="AA369">
        <v>0.1</v>
      </c>
    </row>
    <row r="370" spans="1:27" x14ac:dyDescent="0.2">
      <c r="A370" s="89">
        <f>VLOOKUP(C370,TabellenBDFS!$B$4:$C$2717,2,FALSE)</f>
        <v>55</v>
      </c>
      <c r="B370" t="str">
        <f t="shared" si="6"/>
        <v>553</v>
      </c>
      <c r="C370" t="s">
        <v>57</v>
      </c>
      <c r="D370">
        <v>3</v>
      </c>
      <c r="E370">
        <v>0</v>
      </c>
      <c r="F370">
        <v>0</v>
      </c>
      <c r="G370">
        <v>0</v>
      </c>
      <c r="H370">
        <v>0</v>
      </c>
      <c r="I370">
        <v>0</v>
      </c>
      <c r="J370">
        <v>0</v>
      </c>
      <c r="K370">
        <v>0</v>
      </c>
      <c r="L370">
        <v>0</v>
      </c>
      <c r="M370">
        <v>0</v>
      </c>
      <c r="N370">
        <v>0</v>
      </c>
      <c r="O370">
        <v>0</v>
      </c>
      <c r="P370">
        <v>0</v>
      </c>
      <c r="Q370">
        <v>0</v>
      </c>
      <c r="R370">
        <v>0</v>
      </c>
      <c r="S370">
        <v>0.1</v>
      </c>
      <c r="T370">
        <v>0.1</v>
      </c>
      <c r="U370">
        <v>0.1</v>
      </c>
      <c r="V370">
        <v>0.1</v>
      </c>
      <c r="W370">
        <v>0.1</v>
      </c>
      <c r="X370">
        <v>0.1</v>
      </c>
      <c r="Y370">
        <v>0.1</v>
      </c>
      <c r="Z370">
        <v>0.1</v>
      </c>
      <c r="AA370">
        <v>0.1</v>
      </c>
    </row>
    <row r="371" spans="1:27" x14ac:dyDescent="0.2">
      <c r="A371" s="89">
        <f>VLOOKUP(C371,TabellenBDFS!$B$4:$C$2717,2,FALSE)</f>
        <v>55</v>
      </c>
      <c r="B371" t="str">
        <f t="shared" si="6"/>
        <v>554</v>
      </c>
      <c r="C371" t="s">
        <v>57</v>
      </c>
      <c r="D371">
        <v>4</v>
      </c>
      <c r="E371">
        <v>0</v>
      </c>
      <c r="F371">
        <v>0</v>
      </c>
      <c r="G371">
        <v>0</v>
      </c>
      <c r="H371">
        <v>0</v>
      </c>
      <c r="I371">
        <v>0</v>
      </c>
      <c r="J371">
        <v>0</v>
      </c>
      <c r="K371">
        <v>0</v>
      </c>
      <c r="L371">
        <v>0</v>
      </c>
      <c r="M371">
        <v>0</v>
      </c>
      <c r="N371">
        <v>0</v>
      </c>
      <c r="O371">
        <v>0</v>
      </c>
      <c r="P371">
        <v>0</v>
      </c>
      <c r="Q371">
        <v>0</v>
      </c>
      <c r="R371">
        <v>0</v>
      </c>
      <c r="S371">
        <v>0</v>
      </c>
      <c r="T371">
        <v>0</v>
      </c>
      <c r="U371">
        <v>0</v>
      </c>
      <c r="V371">
        <v>0</v>
      </c>
      <c r="W371">
        <v>0</v>
      </c>
      <c r="X371">
        <v>0</v>
      </c>
      <c r="Y371">
        <v>0</v>
      </c>
      <c r="Z371">
        <v>0</v>
      </c>
      <c r="AA371">
        <v>0</v>
      </c>
    </row>
    <row r="372" spans="1:27" x14ac:dyDescent="0.2">
      <c r="A372" s="89">
        <f>VLOOKUP(C372,TabellenBDFS!$B$4:$C$2717,2,FALSE)</f>
        <v>55</v>
      </c>
      <c r="B372" t="str">
        <f t="shared" si="6"/>
        <v>555</v>
      </c>
      <c r="C372" t="s">
        <v>57</v>
      </c>
      <c r="D372">
        <v>5</v>
      </c>
      <c r="E372">
        <v>0</v>
      </c>
      <c r="F372">
        <v>0</v>
      </c>
      <c r="G372">
        <v>0</v>
      </c>
      <c r="H372">
        <v>0</v>
      </c>
      <c r="I372">
        <v>0</v>
      </c>
      <c r="J372">
        <v>0</v>
      </c>
      <c r="K372">
        <v>0</v>
      </c>
      <c r="L372">
        <v>0</v>
      </c>
      <c r="M372">
        <v>0</v>
      </c>
      <c r="N372">
        <v>0</v>
      </c>
      <c r="O372">
        <v>0</v>
      </c>
      <c r="P372">
        <v>0</v>
      </c>
      <c r="Q372">
        <v>0</v>
      </c>
      <c r="R372">
        <v>0</v>
      </c>
      <c r="S372">
        <v>0</v>
      </c>
      <c r="T372">
        <v>0</v>
      </c>
      <c r="U372">
        <v>0</v>
      </c>
      <c r="V372">
        <v>0</v>
      </c>
      <c r="W372">
        <v>0</v>
      </c>
      <c r="X372">
        <v>0</v>
      </c>
      <c r="Y372">
        <v>0.1</v>
      </c>
      <c r="Z372">
        <v>0.1</v>
      </c>
      <c r="AA372">
        <v>0.1</v>
      </c>
    </row>
    <row r="373" spans="1:27" x14ac:dyDescent="0.2">
      <c r="A373" s="89">
        <f>VLOOKUP(C373,TabellenBDFS!$B$4:$C$2717,2,FALSE)</f>
        <v>55</v>
      </c>
      <c r="B373" t="str">
        <f t="shared" si="6"/>
        <v>556</v>
      </c>
      <c r="C373" t="s">
        <v>57</v>
      </c>
      <c r="D373">
        <v>6</v>
      </c>
      <c r="E373">
        <v>0.9</v>
      </c>
      <c r="F373">
        <v>0.9</v>
      </c>
      <c r="G373">
        <v>0.8</v>
      </c>
      <c r="H373">
        <v>0.7</v>
      </c>
      <c r="I373">
        <v>0.8</v>
      </c>
      <c r="J373">
        <v>0.7</v>
      </c>
      <c r="K373">
        <v>0.7</v>
      </c>
      <c r="L373">
        <v>0.7</v>
      </c>
      <c r="M373">
        <v>0.7</v>
      </c>
      <c r="N373">
        <v>0.7</v>
      </c>
      <c r="O373">
        <v>0.6</v>
      </c>
      <c r="P373">
        <v>0.6</v>
      </c>
      <c r="Q373">
        <v>0.6</v>
      </c>
      <c r="R373">
        <v>0.6</v>
      </c>
      <c r="S373">
        <v>0.6</v>
      </c>
      <c r="T373">
        <v>0.6</v>
      </c>
      <c r="U373">
        <v>0.5</v>
      </c>
      <c r="V373">
        <v>0.5</v>
      </c>
      <c r="W373">
        <v>0.5</v>
      </c>
      <c r="X373">
        <v>0.5</v>
      </c>
      <c r="Y373">
        <v>0.5</v>
      </c>
      <c r="Z373">
        <v>0.4</v>
      </c>
      <c r="AA373">
        <v>0.4</v>
      </c>
    </row>
    <row r="374" spans="1:27" x14ac:dyDescent="0.2">
      <c r="A374" s="89">
        <f>VLOOKUP(C374,TabellenBDFS!$B$4:$C$2717,2,FALSE)</f>
        <v>55</v>
      </c>
      <c r="B374" t="str">
        <f t="shared" si="6"/>
        <v>557</v>
      </c>
      <c r="C374" t="s">
        <v>57</v>
      </c>
      <c r="D374">
        <v>7</v>
      </c>
      <c r="E374">
        <v>0</v>
      </c>
      <c r="F374">
        <v>0</v>
      </c>
      <c r="G374">
        <v>0</v>
      </c>
      <c r="H374">
        <v>0</v>
      </c>
      <c r="I374">
        <v>0</v>
      </c>
      <c r="J374">
        <v>0</v>
      </c>
      <c r="K374">
        <v>0.1</v>
      </c>
      <c r="L374">
        <v>0.1</v>
      </c>
      <c r="M374">
        <v>0.1</v>
      </c>
      <c r="N374">
        <v>0.1</v>
      </c>
      <c r="O374">
        <v>0.1</v>
      </c>
      <c r="P374">
        <v>0.1</v>
      </c>
      <c r="Q374">
        <v>0.1</v>
      </c>
      <c r="R374">
        <v>0.1</v>
      </c>
      <c r="S374">
        <v>0.1</v>
      </c>
      <c r="T374">
        <v>0.1</v>
      </c>
      <c r="U374">
        <v>0.1</v>
      </c>
      <c r="V374">
        <v>0.1</v>
      </c>
      <c r="W374">
        <v>0.1</v>
      </c>
      <c r="X374">
        <v>0.1</v>
      </c>
      <c r="Y374">
        <v>0</v>
      </c>
      <c r="Z374">
        <v>0</v>
      </c>
      <c r="AA374">
        <v>0</v>
      </c>
    </row>
    <row r="375" spans="1:27" x14ac:dyDescent="0.2">
      <c r="A375" s="89">
        <f>VLOOKUP(C375,TabellenBDFS!$B$4:$C$2717,2,FALSE)</f>
        <v>56</v>
      </c>
      <c r="B375" t="str">
        <f t="shared" si="6"/>
        <v>561</v>
      </c>
      <c r="C375" t="s">
        <v>58</v>
      </c>
      <c r="D375">
        <v>1</v>
      </c>
      <c r="E375">
        <v>1.9</v>
      </c>
      <c r="F375">
        <v>2</v>
      </c>
      <c r="G375">
        <v>1.9</v>
      </c>
      <c r="H375">
        <v>1.9</v>
      </c>
      <c r="I375">
        <v>1.7</v>
      </c>
      <c r="J375">
        <v>1.8</v>
      </c>
      <c r="K375">
        <v>1.8</v>
      </c>
      <c r="L375">
        <v>1.8</v>
      </c>
      <c r="M375">
        <v>1.7</v>
      </c>
      <c r="N375">
        <v>2</v>
      </c>
      <c r="O375">
        <v>2.1</v>
      </c>
      <c r="P375">
        <v>2.1</v>
      </c>
      <c r="Q375">
        <v>2</v>
      </c>
      <c r="R375">
        <v>2.1</v>
      </c>
      <c r="S375">
        <v>2</v>
      </c>
      <c r="T375">
        <v>2</v>
      </c>
      <c r="U375">
        <v>2</v>
      </c>
      <c r="V375">
        <v>2</v>
      </c>
      <c r="W375">
        <v>1.9</v>
      </c>
      <c r="X375">
        <v>1.9</v>
      </c>
      <c r="Y375">
        <v>2</v>
      </c>
      <c r="Z375">
        <v>1.9</v>
      </c>
      <c r="AA375">
        <v>2</v>
      </c>
    </row>
    <row r="376" spans="1:27" x14ac:dyDescent="0.2">
      <c r="A376" s="89">
        <f>VLOOKUP(C376,TabellenBDFS!$B$4:$C$2717,2,FALSE)</f>
        <v>56</v>
      </c>
      <c r="B376" t="str">
        <f t="shared" si="6"/>
        <v>562</v>
      </c>
      <c r="C376" t="s">
        <v>58</v>
      </c>
      <c r="D376">
        <v>2</v>
      </c>
      <c r="E376">
        <v>0.1</v>
      </c>
      <c r="F376">
        <v>0.1</v>
      </c>
      <c r="G376">
        <v>0.1</v>
      </c>
      <c r="H376">
        <v>0.1</v>
      </c>
      <c r="I376">
        <v>0.1</v>
      </c>
      <c r="J376">
        <v>0.1</v>
      </c>
      <c r="K376">
        <v>0.1</v>
      </c>
      <c r="L376">
        <v>0.1</v>
      </c>
      <c r="M376">
        <v>0.1</v>
      </c>
      <c r="N376">
        <v>0.1</v>
      </c>
      <c r="O376">
        <v>0.1</v>
      </c>
      <c r="P376">
        <v>0.1</v>
      </c>
      <c r="Q376">
        <v>0.1</v>
      </c>
      <c r="R376">
        <v>0.1</v>
      </c>
      <c r="S376">
        <v>0.1</v>
      </c>
      <c r="T376">
        <v>0.1</v>
      </c>
      <c r="U376">
        <v>0.1</v>
      </c>
      <c r="V376">
        <v>0.1</v>
      </c>
      <c r="W376">
        <v>0.1</v>
      </c>
      <c r="X376">
        <v>0.1</v>
      </c>
      <c r="Y376">
        <v>0.1</v>
      </c>
      <c r="Z376">
        <v>0.1</v>
      </c>
      <c r="AA376">
        <v>0.1</v>
      </c>
    </row>
    <row r="377" spans="1:27" x14ac:dyDescent="0.2">
      <c r="A377" s="89">
        <f>VLOOKUP(C377,TabellenBDFS!$B$4:$C$2717,2,FALSE)</f>
        <v>56</v>
      </c>
      <c r="B377" t="str">
        <f t="shared" si="6"/>
        <v>563</v>
      </c>
      <c r="C377" t="s">
        <v>58</v>
      </c>
      <c r="D377">
        <v>3</v>
      </c>
      <c r="E377">
        <v>0</v>
      </c>
      <c r="F377">
        <v>0</v>
      </c>
      <c r="G377">
        <v>0</v>
      </c>
      <c r="H377">
        <v>0</v>
      </c>
      <c r="I377">
        <v>0</v>
      </c>
      <c r="J377">
        <v>0</v>
      </c>
      <c r="K377">
        <v>0</v>
      </c>
      <c r="L377">
        <v>0</v>
      </c>
      <c r="M377">
        <v>0</v>
      </c>
      <c r="N377">
        <v>0.1</v>
      </c>
      <c r="O377">
        <v>0.1</v>
      </c>
      <c r="P377">
        <v>0.1</v>
      </c>
      <c r="Q377">
        <v>0.1</v>
      </c>
      <c r="R377">
        <v>0.1</v>
      </c>
      <c r="S377">
        <v>0.1</v>
      </c>
      <c r="T377">
        <v>0.1</v>
      </c>
      <c r="U377">
        <v>0.2</v>
      </c>
      <c r="V377">
        <v>0.2</v>
      </c>
      <c r="W377">
        <v>0.2</v>
      </c>
      <c r="X377">
        <v>0.2</v>
      </c>
      <c r="Y377">
        <v>0.2</v>
      </c>
      <c r="Z377">
        <v>0.2</v>
      </c>
      <c r="AA377">
        <v>0.2</v>
      </c>
    </row>
    <row r="378" spans="1:27" x14ac:dyDescent="0.2">
      <c r="A378" s="89">
        <f>VLOOKUP(C378,TabellenBDFS!$B$4:$C$2717,2,FALSE)</f>
        <v>56</v>
      </c>
      <c r="B378" t="str">
        <f t="shared" si="6"/>
        <v>564</v>
      </c>
      <c r="C378" t="s">
        <v>58</v>
      </c>
      <c r="D378">
        <v>4</v>
      </c>
      <c r="E378">
        <v>0</v>
      </c>
      <c r="F378">
        <v>0</v>
      </c>
      <c r="G378">
        <v>0</v>
      </c>
      <c r="H378">
        <v>0</v>
      </c>
      <c r="I378">
        <v>0</v>
      </c>
      <c r="J378">
        <v>0</v>
      </c>
      <c r="K378">
        <v>0</v>
      </c>
      <c r="L378">
        <v>0</v>
      </c>
      <c r="M378">
        <v>0</v>
      </c>
      <c r="N378">
        <v>0</v>
      </c>
      <c r="O378">
        <v>0</v>
      </c>
      <c r="P378">
        <v>0</v>
      </c>
      <c r="Q378">
        <v>0</v>
      </c>
      <c r="R378">
        <v>0</v>
      </c>
      <c r="S378">
        <v>0</v>
      </c>
      <c r="T378">
        <v>0</v>
      </c>
      <c r="U378">
        <v>0</v>
      </c>
      <c r="V378">
        <v>0</v>
      </c>
      <c r="W378">
        <v>0</v>
      </c>
      <c r="X378">
        <v>0</v>
      </c>
      <c r="Y378">
        <v>0.1</v>
      </c>
      <c r="Z378">
        <v>0.1</v>
      </c>
      <c r="AA378">
        <v>0.1</v>
      </c>
    </row>
    <row r="379" spans="1:27" x14ac:dyDescent="0.2">
      <c r="A379" s="89">
        <f>VLOOKUP(C379,TabellenBDFS!$B$4:$C$2717,2,FALSE)</f>
        <v>56</v>
      </c>
      <c r="B379" t="str">
        <f t="shared" si="6"/>
        <v>565</v>
      </c>
      <c r="C379" t="s">
        <v>58</v>
      </c>
      <c r="D379">
        <v>5</v>
      </c>
      <c r="E379">
        <v>0</v>
      </c>
      <c r="F379">
        <v>0</v>
      </c>
      <c r="G379">
        <v>0</v>
      </c>
      <c r="H379">
        <v>0</v>
      </c>
      <c r="I379">
        <v>0</v>
      </c>
      <c r="J379">
        <v>0</v>
      </c>
      <c r="K379">
        <v>0</v>
      </c>
      <c r="L379">
        <v>0</v>
      </c>
      <c r="M379">
        <v>0</v>
      </c>
      <c r="N379">
        <v>0</v>
      </c>
      <c r="O379">
        <v>0</v>
      </c>
      <c r="P379">
        <v>0</v>
      </c>
      <c r="Q379">
        <v>0</v>
      </c>
      <c r="R379">
        <v>0</v>
      </c>
      <c r="S379">
        <v>0</v>
      </c>
      <c r="T379">
        <v>0</v>
      </c>
      <c r="U379">
        <v>0</v>
      </c>
      <c r="V379">
        <v>0</v>
      </c>
      <c r="W379">
        <v>0</v>
      </c>
      <c r="X379">
        <v>0</v>
      </c>
      <c r="Y379">
        <v>0</v>
      </c>
      <c r="Z379">
        <v>0</v>
      </c>
      <c r="AA379">
        <v>0</v>
      </c>
    </row>
    <row r="380" spans="1:27" x14ac:dyDescent="0.2">
      <c r="A380" s="89">
        <f>VLOOKUP(C380,TabellenBDFS!$B$4:$C$2717,2,FALSE)</f>
        <v>56</v>
      </c>
      <c r="B380" t="str">
        <f t="shared" si="6"/>
        <v>566</v>
      </c>
      <c r="C380" t="s">
        <v>58</v>
      </c>
      <c r="D380">
        <v>6</v>
      </c>
      <c r="E380">
        <v>1.7</v>
      </c>
      <c r="F380">
        <v>1.7</v>
      </c>
      <c r="G380">
        <v>1.6</v>
      </c>
      <c r="H380">
        <v>1.6</v>
      </c>
      <c r="I380">
        <v>1.5</v>
      </c>
      <c r="J380">
        <v>1.6</v>
      </c>
      <c r="K380">
        <v>1.6</v>
      </c>
      <c r="L380">
        <v>1.5</v>
      </c>
      <c r="M380">
        <v>1.4</v>
      </c>
      <c r="N380">
        <v>1.7</v>
      </c>
      <c r="O380">
        <v>1.7</v>
      </c>
      <c r="P380">
        <v>1.7</v>
      </c>
      <c r="Q380">
        <v>1.7</v>
      </c>
      <c r="R380">
        <v>1.7</v>
      </c>
      <c r="S380">
        <v>1.6</v>
      </c>
      <c r="T380">
        <v>1.6</v>
      </c>
      <c r="U380">
        <v>1.6</v>
      </c>
      <c r="V380">
        <v>1.6</v>
      </c>
      <c r="W380">
        <v>1.5</v>
      </c>
      <c r="X380">
        <v>1.5</v>
      </c>
      <c r="Y380">
        <v>1.5</v>
      </c>
      <c r="Z380">
        <v>1.5</v>
      </c>
      <c r="AA380">
        <v>1.5</v>
      </c>
    </row>
    <row r="381" spans="1:27" x14ac:dyDescent="0.2">
      <c r="A381" s="89">
        <f>VLOOKUP(C381,TabellenBDFS!$B$4:$C$2717,2,FALSE)</f>
        <v>56</v>
      </c>
      <c r="B381" t="str">
        <f t="shared" si="6"/>
        <v>567</v>
      </c>
      <c r="C381" t="s">
        <v>58</v>
      </c>
      <c r="D381">
        <v>7</v>
      </c>
      <c r="E381">
        <v>0.2</v>
      </c>
      <c r="F381">
        <v>0.2</v>
      </c>
      <c r="G381">
        <v>0.2</v>
      </c>
      <c r="H381">
        <v>0.1</v>
      </c>
      <c r="I381">
        <v>0.1</v>
      </c>
      <c r="J381">
        <v>0.1</v>
      </c>
      <c r="K381">
        <v>0.1</v>
      </c>
      <c r="L381">
        <v>0.1</v>
      </c>
      <c r="M381">
        <v>0.1</v>
      </c>
      <c r="N381">
        <v>0.1</v>
      </c>
      <c r="O381">
        <v>0.1</v>
      </c>
      <c r="P381">
        <v>0.1</v>
      </c>
      <c r="Q381">
        <v>0.1</v>
      </c>
      <c r="R381">
        <v>0.1</v>
      </c>
      <c r="S381">
        <v>0.1</v>
      </c>
      <c r="T381">
        <v>0.1</v>
      </c>
      <c r="U381">
        <v>0.1</v>
      </c>
      <c r="V381">
        <v>0.1</v>
      </c>
      <c r="W381">
        <v>0.1</v>
      </c>
      <c r="X381">
        <v>0.1</v>
      </c>
      <c r="Y381">
        <v>0.1</v>
      </c>
      <c r="Z381">
        <v>0.1</v>
      </c>
      <c r="AA381">
        <v>0.1</v>
      </c>
    </row>
    <row r="382" spans="1:27" x14ac:dyDescent="0.2">
      <c r="A382" s="89">
        <f>VLOOKUP(C382,TabellenBDFS!$B$4:$C$2717,2,FALSE)</f>
        <v>57</v>
      </c>
      <c r="B382" t="str">
        <f t="shared" si="6"/>
        <v>571</v>
      </c>
      <c r="C382" t="s">
        <v>59</v>
      </c>
      <c r="D382">
        <v>1</v>
      </c>
      <c r="E382">
        <v>0.8</v>
      </c>
      <c r="F382">
        <v>0.8</v>
      </c>
      <c r="G382">
        <v>0.8</v>
      </c>
      <c r="H382">
        <v>0.8</v>
      </c>
      <c r="I382">
        <v>0.8</v>
      </c>
      <c r="J382">
        <v>0.8</v>
      </c>
      <c r="K382">
        <v>0.8</v>
      </c>
      <c r="L382">
        <v>0.8</v>
      </c>
      <c r="M382">
        <v>0.9</v>
      </c>
      <c r="N382">
        <v>0.9</v>
      </c>
      <c r="O382">
        <v>0.9</v>
      </c>
      <c r="P382">
        <v>1</v>
      </c>
      <c r="Q382">
        <v>1</v>
      </c>
      <c r="R382">
        <v>1</v>
      </c>
      <c r="S382">
        <v>1</v>
      </c>
      <c r="T382">
        <v>1.1000000000000001</v>
      </c>
      <c r="U382">
        <v>1.1000000000000001</v>
      </c>
      <c r="V382">
        <v>1.1000000000000001</v>
      </c>
      <c r="W382">
        <v>1.1000000000000001</v>
      </c>
      <c r="X382">
        <v>1.1000000000000001</v>
      </c>
      <c r="Y382">
        <v>1</v>
      </c>
      <c r="Z382">
        <v>1</v>
      </c>
      <c r="AA382">
        <v>1</v>
      </c>
    </row>
    <row r="383" spans="1:27" x14ac:dyDescent="0.2">
      <c r="A383" s="89">
        <f>VLOOKUP(C383,TabellenBDFS!$B$4:$C$2717,2,FALSE)</f>
        <v>57</v>
      </c>
      <c r="B383" t="str">
        <f t="shared" si="6"/>
        <v>572</v>
      </c>
      <c r="C383" t="s">
        <v>59</v>
      </c>
      <c r="D383">
        <v>2</v>
      </c>
      <c r="E383">
        <v>0.2</v>
      </c>
      <c r="F383">
        <v>0.2</v>
      </c>
      <c r="G383">
        <v>0.2</v>
      </c>
      <c r="H383">
        <v>0.2</v>
      </c>
      <c r="I383">
        <v>0.1</v>
      </c>
      <c r="J383">
        <v>0.1</v>
      </c>
      <c r="K383">
        <v>0.1</v>
      </c>
      <c r="L383">
        <v>0.1</v>
      </c>
      <c r="M383">
        <v>0.1</v>
      </c>
      <c r="N383">
        <v>0.1</v>
      </c>
      <c r="O383">
        <v>0.1</v>
      </c>
      <c r="P383">
        <v>0.1</v>
      </c>
      <c r="Q383">
        <v>0.1</v>
      </c>
      <c r="R383">
        <v>0.1</v>
      </c>
      <c r="S383">
        <v>0.1</v>
      </c>
      <c r="T383">
        <v>0.2</v>
      </c>
      <c r="U383">
        <v>0.2</v>
      </c>
      <c r="V383">
        <v>0.1</v>
      </c>
      <c r="W383">
        <v>0.1</v>
      </c>
      <c r="X383">
        <v>0.1</v>
      </c>
      <c r="Y383">
        <v>0.1</v>
      </c>
      <c r="Z383">
        <v>0.1</v>
      </c>
      <c r="AA383">
        <v>0.1</v>
      </c>
    </row>
    <row r="384" spans="1:27" x14ac:dyDescent="0.2">
      <c r="A384" s="89">
        <f>VLOOKUP(C384,TabellenBDFS!$B$4:$C$2717,2,FALSE)</f>
        <v>57</v>
      </c>
      <c r="B384" t="str">
        <f t="shared" si="6"/>
        <v>573</v>
      </c>
      <c r="C384" t="s">
        <v>59</v>
      </c>
      <c r="D384">
        <v>3</v>
      </c>
      <c r="E384">
        <v>0</v>
      </c>
      <c r="F384">
        <v>0</v>
      </c>
      <c r="G384">
        <v>0</v>
      </c>
      <c r="H384">
        <v>0</v>
      </c>
      <c r="I384">
        <v>0</v>
      </c>
      <c r="J384">
        <v>0</v>
      </c>
      <c r="K384">
        <v>0</v>
      </c>
      <c r="L384">
        <v>0</v>
      </c>
      <c r="M384">
        <v>0</v>
      </c>
      <c r="N384">
        <v>0</v>
      </c>
      <c r="O384">
        <v>0</v>
      </c>
      <c r="P384">
        <v>0.2</v>
      </c>
      <c r="Q384">
        <v>0.2</v>
      </c>
      <c r="R384">
        <v>0.2</v>
      </c>
      <c r="S384">
        <v>0.2</v>
      </c>
      <c r="T384">
        <v>0.2</v>
      </c>
      <c r="U384">
        <v>0.2</v>
      </c>
      <c r="V384">
        <v>0.3</v>
      </c>
      <c r="W384">
        <v>0.3</v>
      </c>
      <c r="X384">
        <v>0.3</v>
      </c>
      <c r="Y384">
        <v>0.2</v>
      </c>
      <c r="Z384">
        <v>0.3</v>
      </c>
      <c r="AA384">
        <v>0.3</v>
      </c>
    </row>
    <row r="385" spans="1:27" x14ac:dyDescent="0.2">
      <c r="A385" s="89">
        <f>VLOOKUP(C385,TabellenBDFS!$B$4:$C$2717,2,FALSE)</f>
        <v>57</v>
      </c>
      <c r="B385" t="str">
        <f t="shared" si="6"/>
        <v>574</v>
      </c>
      <c r="C385" t="s">
        <v>59</v>
      </c>
      <c r="D385">
        <v>4</v>
      </c>
      <c r="E385">
        <v>0</v>
      </c>
      <c r="F385">
        <v>0</v>
      </c>
      <c r="G385">
        <v>0</v>
      </c>
      <c r="H385">
        <v>0</v>
      </c>
      <c r="I385">
        <v>0</v>
      </c>
      <c r="J385">
        <v>0</v>
      </c>
      <c r="K385">
        <v>0</v>
      </c>
      <c r="L385">
        <v>0</v>
      </c>
      <c r="M385">
        <v>0</v>
      </c>
      <c r="N385">
        <v>0</v>
      </c>
      <c r="O385">
        <v>0</v>
      </c>
      <c r="P385">
        <v>0</v>
      </c>
      <c r="Q385">
        <v>0</v>
      </c>
      <c r="R385">
        <v>0</v>
      </c>
      <c r="S385">
        <v>0</v>
      </c>
      <c r="T385">
        <v>0</v>
      </c>
      <c r="U385">
        <v>0</v>
      </c>
      <c r="V385">
        <v>0</v>
      </c>
      <c r="W385">
        <v>0</v>
      </c>
      <c r="X385">
        <v>0</v>
      </c>
      <c r="Y385">
        <v>0</v>
      </c>
      <c r="Z385">
        <v>0</v>
      </c>
      <c r="AA385">
        <v>0</v>
      </c>
    </row>
    <row r="386" spans="1:27" x14ac:dyDescent="0.2">
      <c r="A386" s="89">
        <f>VLOOKUP(C386,TabellenBDFS!$B$4:$C$2717,2,FALSE)</f>
        <v>57</v>
      </c>
      <c r="B386" t="str">
        <f t="shared" si="6"/>
        <v>575</v>
      </c>
      <c r="C386" t="s">
        <v>59</v>
      </c>
      <c r="D386">
        <v>5</v>
      </c>
      <c r="E386">
        <v>0</v>
      </c>
      <c r="F386">
        <v>0</v>
      </c>
      <c r="G386">
        <v>0</v>
      </c>
      <c r="H386">
        <v>0</v>
      </c>
      <c r="I386">
        <v>0</v>
      </c>
      <c r="J386">
        <v>0</v>
      </c>
      <c r="K386">
        <v>0</v>
      </c>
      <c r="L386">
        <v>0</v>
      </c>
      <c r="M386">
        <v>0</v>
      </c>
      <c r="N386">
        <v>0</v>
      </c>
      <c r="O386">
        <v>0</v>
      </c>
      <c r="P386">
        <v>0</v>
      </c>
      <c r="Q386">
        <v>0</v>
      </c>
      <c r="R386">
        <v>0</v>
      </c>
      <c r="S386">
        <v>0</v>
      </c>
      <c r="T386">
        <v>0</v>
      </c>
      <c r="U386">
        <v>0</v>
      </c>
      <c r="V386">
        <v>0</v>
      </c>
      <c r="W386">
        <v>0</v>
      </c>
      <c r="X386">
        <v>0</v>
      </c>
      <c r="Y386">
        <v>0</v>
      </c>
      <c r="Z386">
        <v>0</v>
      </c>
      <c r="AA386">
        <v>0</v>
      </c>
    </row>
    <row r="387" spans="1:27" x14ac:dyDescent="0.2">
      <c r="A387" s="89">
        <f>VLOOKUP(C387,TabellenBDFS!$B$4:$C$2717,2,FALSE)</f>
        <v>57</v>
      </c>
      <c r="B387" t="str">
        <f t="shared" si="6"/>
        <v>576</v>
      </c>
      <c r="C387" t="s">
        <v>59</v>
      </c>
      <c r="D387">
        <v>6</v>
      </c>
      <c r="E387">
        <v>0.6</v>
      </c>
      <c r="F387">
        <v>0.5</v>
      </c>
      <c r="G387">
        <v>0.5</v>
      </c>
      <c r="H387">
        <v>0.6</v>
      </c>
      <c r="I387">
        <v>0.6</v>
      </c>
      <c r="J387">
        <v>0.5</v>
      </c>
      <c r="K387">
        <v>0.5</v>
      </c>
      <c r="L387">
        <v>0.5</v>
      </c>
      <c r="M387">
        <v>0.6</v>
      </c>
      <c r="N387">
        <v>0.6</v>
      </c>
      <c r="O387">
        <v>0.6</v>
      </c>
      <c r="P387">
        <v>0.6</v>
      </c>
      <c r="Q387">
        <v>0.6</v>
      </c>
      <c r="R387">
        <v>0.6</v>
      </c>
      <c r="S387">
        <v>0.6</v>
      </c>
      <c r="T387">
        <v>0.6</v>
      </c>
      <c r="U387">
        <v>0.6</v>
      </c>
      <c r="V387">
        <v>0.6</v>
      </c>
      <c r="W387">
        <v>0.6</v>
      </c>
      <c r="X387">
        <v>0.6</v>
      </c>
      <c r="Y387">
        <v>0.6</v>
      </c>
      <c r="Z387">
        <v>0.5</v>
      </c>
      <c r="AA387">
        <v>0.5</v>
      </c>
    </row>
    <row r="388" spans="1:27" x14ac:dyDescent="0.2">
      <c r="A388" s="89">
        <f>VLOOKUP(C388,TabellenBDFS!$B$4:$C$2717,2,FALSE)</f>
        <v>57</v>
      </c>
      <c r="B388" t="str">
        <f t="shared" ref="B388:B451" si="7">CONCATENATE(A388,D388)</f>
        <v>577</v>
      </c>
      <c r="C388" t="s">
        <v>59</v>
      </c>
      <c r="D388">
        <v>7</v>
      </c>
      <c r="E388">
        <v>0.1</v>
      </c>
      <c r="F388">
        <v>0.1</v>
      </c>
      <c r="G388">
        <v>0.1</v>
      </c>
      <c r="H388">
        <v>0.1</v>
      </c>
      <c r="I388">
        <v>0.1</v>
      </c>
      <c r="J388">
        <v>0.1</v>
      </c>
      <c r="K388">
        <v>0.1</v>
      </c>
      <c r="L388">
        <v>0.1</v>
      </c>
      <c r="M388">
        <v>0.1</v>
      </c>
      <c r="N388">
        <v>0.1</v>
      </c>
      <c r="O388">
        <v>0.1</v>
      </c>
      <c r="P388">
        <v>0.1</v>
      </c>
      <c r="Q388">
        <v>0.1</v>
      </c>
      <c r="R388">
        <v>0.1</v>
      </c>
      <c r="S388">
        <v>0.1</v>
      </c>
      <c r="T388">
        <v>0.1</v>
      </c>
      <c r="U388">
        <v>0.1</v>
      </c>
      <c r="V388">
        <v>0.1</v>
      </c>
      <c r="W388">
        <v>0.1</v>
      </c>
      <c r="X388">
        <v>0.1</v>
      </c>
      <c r="Y388">
        <v>0.1</v>
      </c>
      <c r="Z388">
        <v>0.1</v>
      </c>
      <c r="AA388">
        <v>0.1</v>
      </c>
    </row>
    <row r="389" spans="1:27" x14ac:dyDescent="0.2">
      <c r="A389" s="89">
        <f>VLOOKUP(C389,TabellenBDFS!$B$4:$C$2717,2,FALSE)</f>
        <v>58</v>
      </c>
      <c r="B389" t="str">
        <f t="shared" si="7"/>
        <v>581</v>
      </c>
      <c r="C389" t="s">
        <v>60</v>
      </c>
      <c r="D389">
        <v>1</v>
      </c>
      <c r="E389">
        <v>1.2</v>
      </c>
      <c r="F389">
        <v>1.2</v>
      </c>
      <c r="G389">
        <v>1.3</v>
      </c>
      <c r="H389">
        <v>1.4</v>
      </c>
      <c r="I389">
        <v>1.4</v>
      </c>
      <c r="J389">
        <v>1.4</v>
      </c>
      <c r="K389">
        <v>1.4</v>
      </c>
      <c r="L389">
        <v>1.4</v>
      </c>
      <c r="M389">
        <v>1.4</v>
      </c>
      <c r="N389">
        <v>1.5</v>
      </c>
      <c r="O389">
        <v>1.5</v>
      </c>
      <c r="P389">
        <v>1.5</v>
      </c>
      <c r="Q389">
        <v>1.6</v>
      </c>
      <c r="R389">
        <v>1.6</v>
      </c>
      <c r="S389">
        <v>1.5</v>
      </c>
      <c r="T389">
        <v>1.6</v>
      </c>
      <c r="U389">
        <v>1.6</v>
      </c>
      <c r="V389">
        <v>1.6</v>
      </c>
      <c r="W389">
        <v>1.5</v>
      </c>
      <c r="X389">
        <v>1.5</v>
      </c>
      <c r="Y389">
        <v>1.5</v>
      </c>
      <c r="Z389">
        <v>1.5</v>
      </c>
      <c r="AA389">
        <v>1.6</v>
      </c>
    </row>
    <row r="390" spans="1:27" x14ac:dyDescent="0.2">
      <c r="A390" s="89">
        <f>VLOOKUP(C390,TabellenBDFS!$B$4:$C$2717,2,FALSE)</f>
        <v>58</v>
      </c>
      <c r="B390" t="str">
        <f t="shared" si="7"/>
        <v>582</v>
      </c>
      <c r="C390" t="s">
        <v>60</v>
      </c>
      <c r="D390">
        <v>2</v>
      </c>
      <c r="E390">
        <v>0.5</v>
      </c>
      <c r="F390">
        <v>0.5</v>
      </c>
      <c r="G390">
        <v>0.5</v>
      </c>
      <c r="H390">
        <v>0.6</v>
      </c>
      <c r="I390">
        <v>0.6</v>
      </c>
      <c r="J390">
        <v>0.6</v>
      </c>
      <c r="K390">
        <v>0.6</v>
      </c>
      <c r="L390">
        <v>0.6</v>
      </c>
      <c r="M390">
        <v>0.6</v>
      </c>
      <c r="N390">
        <v>0.6</v>
      </c>
      <c r="O390">
        <v>0.5</v>
      </c>
      <c r="P390">
        <v>0.5</v>
      </c>
      <c r="Q390">
        <v>0.5</v>
      </c>
      <c r="R390">
        <v>0.5</v>
      </c>
      <c r="S390">
        <v>0.5</v>
      </c>
      <c r="T390">
        <v>0.5</v>
      </c>
      <c r="U390">
        <v>0.5</v>
      </c>
      <c r="V390">
        <v>0.5</v>
      </c>
      <c r="W390">
        <v>0.5</v>
      </c>
      <c r="X390">
        <v>0.5</v>
      </c>
      <c r="Y390">
        <v>0.4</v>
      </c>
      <c r="Z390">
        <v>0.4</v>
      </c>
      <c r="AA390">
        <v>0.4</v>
      </c>
    </row>
    <row r="391" spans="1:27" x14ac:dyDescent="0.2">
      <c r="A391" s="89">
        <f>VLOOKUP(C391,TabellenBDFS!$B$4:$C$2717,2,FALSE)</f>
        <v>58</v>
      </c>
      <c r="B391" t="str">
        <f t="shared" si="7"/>
        <v>583</v>
      </c>
      <c r="C391" t="s">
        <v>60</v>
      </c>
      <c r="D391">
        <v>3</v>
      </c>
      <c r="E391">
        <v>0</v>
      </c>
      <c r="F391">
        <v>0</v>
      </c>
      <c r="G391">
        <v>0</v>
      </c>
      <c r="H391">
        <v>0</v>
      </c>
      <c r="I391">
        <v>0</v>
      </c>
      <c r="J391">
        <v>0.1</v>
      </c>
      <c r="K391">
        <v>0.1</v>
      </c>
      <c r="L391">
        <v>0.1</v>
      </c>
      <c r="M391">
        <v>0.1</v>
      </c>
      <c r="N391">
        <v>0.2</v>
      </c>
      <c r="O391">
        <v>0.2</v>
      </c>
      <c r="P391">
        <v>0.3</v>
      </c>
      <c r="Q391">
        <v>0.3</v>
      </c>
      <c r="R391">
        <v>0.3</v>
      </c>
      <c r="S391">
        <v>0.3</v>
      </c>
      <c r="T391">
        <v>0.4</v>
      </c>
      <c r="U391">
        <v>0.4</v>
      </c>
      <c r="V391">
        <v>0.3</v>
      </c>
      <c r="W391">
        <v>0.3</v>
      </c>
      <c r="X391">
        <v>0.4</v>
      </c>
      <c r="Y391">
        <v>0.3</v>
      </c>
      <c r="Z391">
        <v>0.3</v>
      </c>
      <c r="AA391">
        <v>0.3</v>
      </c>
    </row>
    <row r="392" spans="1:27" x14ac:dyDescent="0.2">
      <c r="A392" s="89">
        <f>VLOOKUP(C392,TabellenBDFS!$B$4:$C$2717,2,FALSE)</f>
        <v>58</v>
      </c>
      <c r="B392" t="str">
        <f t="shared" si="7"/>
        <v>584</v>
      </c>
      <c r="C392" t="s">
        <v>60</v>
      </c>
      <c r="D392">
        <v>4</v>
      </c>
      <c r="E392">
        <v>0</v>
      </c>
      <c r="F392">
        <v>0</v>
      </c>
      <c r="G392">
        <v>0</v>
      </c>
      <c r="H392">
        <v>0</v>
      </c>
      <c r="I392">
        <v>0</v>
      </c>
      <c r="J392">
        <v>0</v>
      </c>
      <c r="K392">
        <v>0.1</v>
      </c>
      <c r="L392">
        <v>0</v>
      </c>
      <c r="M392">
        <v>0</v>
      </c>
      <c r="N392">
        <v>0.1</v>
      </c>
      <c r="O392">
        <v>0.1</v>
      </c>
      <c r="P392">
        <v>0.1</v>
      </c>
      <c r="Q392">
        <v>0.1</v>
      </c>
      <c r="R392">
        <v>0.1</v>
      </c>
      <c r="S392">
        <v>0</v>
      </c>
      <c r="T392">
        <v>0</v>
      </c>
      <c r="U392">
        <v>0</v>
      </c>
      <c r="V392">
        <v>0</v>
      </c>
      <c r="W392">
        <v>0</v>
      </c>
      <c r="X392">
        <v>0</v>
      </c>
      <c r="Y392">
        <v>0</v>
      </c>
      <c r="Z392">
        <v>0</v>
      </c>
      <c r="AA392">
        <v>0</v>
      </c>
    </row>
    <row r="393" spans="1:27" x14ac:dyDescent="0.2">
      <c r="A393" s="89">
        <f>VLOOKUP(C393,TabellenBDFS!$B$4:$C$2717,2,FALSE)</f>
        <v>58</v>
      </c>
      <c r="B393" t="str">
        <f t="shared" si="7"/>
        <v>585</v>
      </c>
      <c r="C393" t="s">
        <v>60</v>
      </c>
      <c r="D393">
        <v>5</v>
      </c>
      <c r="E393">
        <v>0</v>
      </c>
      <c r="F393">
        <v>0</v>
      </c>
      <c r="G393">
        <v>0</v>
      </c>
      <c r="H393">
        <v>0</v>
      </c>
      <c r="I393">
        <v>0</v>
      </c>
      <c r="J393">
        <v>0</v>
      </c>
      <c r="K393">
        <v>0</v>
      </c>
      <c r="L393">
        <v>0</v>
      </c>
      <c r="M393">
        <v>0</v>
      </c>
      <c r="N393">
        <v>0</v>
      </c>
      <c r="O393">
        <v>0</v>
      </c>
      <c r="P393">
        <v>0</v>
      </c>
      <c r="Q393">
        <v>0</v>
      </c>
      <c r="R393">
        <v>0</v>
      </c>
      <c r="S393">
        <v>0</v>
      </c>
      <c r="T393">
        <v>0</v>
      </c>
      <c r="U393">
        <v>0</v>
      </c>
      <c r="V393">
        <v>0</v>
      </c>
      <c r="W393">
        <v>0</v>
      </c>
      <c r="X393">
        <v>0</v>
      </c>
      <c r="Y393">
        <v>0</v>
      </c>
      <c r="Z393">
        <v>0</v>
      </c>
      <c r="AA393">
        <v>0</v>
      </c>
    </row>
    <row r="394" spans="1:27" x14ac:dyDescent="0.2">
      <c r="A394" s="89">
        <f>VLOOKUP(C394,TabellenBDFS!$B$4:$C$2717,2,FALSE)</f>
        <v>58</v>
      </c>
      <c r="B394" t="str">
        <f t="shared" si="7"/>
        <v>586</v>
      </c>
      <c r="C394" t="s">
        <v>60</v>
      </c>
      <c r="D394">
        <v>6</v>
      </c>
      <c r="E394">
        <v>0.5</v>
      </c>
      <c r="F394">
        <v>0.5</v>
      </c>
      <c r="G394">
        <v>0.5</v>
      </c>
      <c r="H394">
        <v>0.6</v>
      </c>
      <c r="I394">
        <v>0.5</v>
      </c>
      <c r="J394">
        <v>0.5</v>
      </c>
      <c r="K394">
        <v>0.5</v>
      </c>
      <c r="L394">
        <v>0.5</v>
      </c>
      <c r="M394">
        <v>0.5</v>
      </c>
      <c r="N394">
        <v>0.5</v>
      </c>
      <c r="O394">
        <v>0.5</v>
      </c>
      <c r="P394">
        <v>0.5</v>
      </c>
      <c r="Q394">
        <v>0.5</v>
      </c>
      <c r="R394">
        <v>0.5</v>
      </c>
      <c r="S394">
        <v>0.5</v>
      </c>
      <c r="T394">
        <v>0.5</v>
      </c>
      <c r="U394">
        <v>0.5</v>
      </c>
      <c r="V394">
        <v>0.6</v>
      </c>
      <c r="W394">
        <v>0.4</v>
      </c>
      <c r="X394">
        <v>0.5</v>
      </c>
      <c r="Y394">
        <v>0.5</v>
      </c>
      <c r="Z394">
        <v>0.5</v>
      </c>
      <c r="AA394">
        <v>0.4</v>
      </c>
    </row>
    <row r="395" spans="1:27" x14ac:dyDescent="0.2">
      <c r="A395" s="89">
        <f>VLOOKUP(C395,TabellenBDFS!$B$4:$C$2717,2,FALSE)</f>
        <v>58</v>
      </c>
      <c r="B395" t="str">
        <f t="shared" si="7"/>
        <v>587</v>
      </c>
      <c r="C395" t="s">
        <v>60</v>
      </c>
      <c r="D395">
        <v>7</v>
      </c>
      <c r="E395">
        <v>0.2</v>
      </c>
      <c r="F395">
        <v>0.2</v>
      </c>
      <c r="G395">
        <v>0.2</v>
      </c>
      <c r="H395">
        <v>0.2</v>
      </c>
      <c r="I395">
        <v>0.2</v>
      </c>
      <c r="J395">
        <v>0.2</v>
      </c>
      <c r="K395">
        <v>0.2</v>
      </c>
      <c r="L395">
        <v>0.2</v>
      </c>
      <c r="M395">
        <v>0.1</v>
      </c>
      <c r="N395">
        <v>0.2</v>
      </c>
      <c r="O395">
        <v>0.2</v>
      </c>
      <c r="P395">
        <v>0.1</v>
      </c>
      <c r="Q395">
        <v>0.2</v>
      </c>
      <c r="R395">
        <v>0.2</v>
      </c>
      <c r="S395">
        <v>0.2</v>
      </c>
      <c r="T395">
        <v>0.2</v>
      </c>
      <c r="U395">
        <v>0.2</v>
      </c>
      <c r="V395">
        <v>0.3</v>
      </c>
      <c r="W395">
        <v>0.2</v>
      </c>
      <c r="X395">
        <v>0.2</v>
      </c>
      <c r="Y395">
        <v>0.2</v>
      </c>
      <c r="Z395">
        <v>0.3</v>
      </c>
      <c r="AA395">
        <v>0.3</v>
      </c>
    </row>
    <row r="396" spans="1:27" x14ac:dyDescent="0.2">
      <c r="A396" s="89">
        <f>VLOOKUP(C396,TabellenBDFS!$B$4:$C$2717,2,FALSE)</f>
        <v>59</v>
      </c>
      <c r="B396" t="str">
        <f t="shared" si="7"/>
        <v>591</v>
      </c>
      <c r="C396" t="s">
        <v>61</v>
      </c>
      <c r="D396">
        <v>1</v>
      </c>
      <c r="E396">
        <v>0.2</v>
      </c>
      <c r="F396">
        <v>0.2</v>
      </c>
      <c r="G396">
        <v>0.5</v>
      </c>
      <c r="H396">
        <v>0.5</v>
      </c>
      <c r="I396">
        <v>0.5</v>
      </c>
      <c r="J396">
        <v>0.5</v>
      </c>
      <c r="K396">
        <v>0.5</v>
      </c>
      <c r="L396">
        <v>0.5</v>
      </c>
      <c r="M396">
        <v>0.4</v>
      </c>
      <c r="N396">
        <v>0.4</v>
      </c>
      <c r="O396">
        <v>0.4</v>
      </c>
      <c r="P396">
        <v>0.4</v>
      </c>
      <c r="Q396">
        <v>0.3</v>
      </c>
      <c r="R396">
        <v>0.3</v>
      </c>
      <c r="S396">
        <v>0.4</v>
      </c>
      <c r="T396">
        <v>0.3</v>
      </c>
      <c r="U396">
        <v>0.3</v>
      </c>
      <c r="V396">
        <v>0.3</v>
      </c>
      <c r="W396">
        <v>0.3</v>
      </c>
      <c r="X396">
        <v>0.3</v>
      </c>
      <c r="Y396">
        <v>0.2</v>
      </c>
      <c r="Z396">
        <v>0.2</v>
      </c>
      <c r="AA396">
        <v>0.2</v>
      </c>
    </row>
    <row r="397" spans="1:27" x14ac:dyDescent="0.2">
      <c r="A397" s="89">
        <f>VLOOKUP(C397,TabellenBDFS!$B$4:$C$2717,2,FALSE)</f>
        <v>59</v>
      </c>
      <c r="B397" t="str">
        <f t="shared" si="7"/>
        <v>592</v>
      </c>
      <c r="C397" t="s">
        <v>61</v>
      </c>
      <c r="D397">
        <v>2</v>
      </c>
      <c r="E397">
        <v>0</v>
      </c>
      <c r="F397">
        <v>0</v>
      </c>
      <c r="G397">
        <v>0</v>
      </c>
      <c r="H397">
        <v>0</v>
      </c>
      <c r="I397">
        <v>0</v>
      </c>
      <c r="J397">
        <v>0</v>
      </c>
      <c r="K397">
        <v>0</v>
      </c>
      <c r="L397">
        <v>0</v>
      </c>
      <c r="M397">
        <v>0</v>
      </c>
      <c r="N397">
        <v>0</v>
      </c>
      <c r="O397">
        <v>0</v>
      </c>
      <c r="P397">
        <v>0</v>
      </c>
      <c r="Q397">
        <v>0</v>
      </c>
      <c r="R397">
        <v>0</v>
      </c>
      <c r="S397">
        <v>0</v>
      </c>
      <c r="T397">
        <v>0</v>
      </c>
      <c r="U397">
        <v>0</v>
      </c>
      <c r="V397">
        <v>0</v>
      </c>
      <c r="W397">
        <v>0</v>
      </c>
      <c r="X397">
        <v>0</v>
      </c>
      <c r="Y397">
        <v>0</v>
      </c>
      <c r="Z397">
        <v>0</v>
      </c>
      <c r="AA397">
        <v>0</v>
      </c>
    </row>
    <row r="398" spans="1:27" x14ac:dyDescent="0.2">
      <c r="A398" s="89">
        <f>VLOOKUP(C398,TabellenBDFS!$B$4:$C$2717,2,FALSE)</f>
        <v>59</v>
      </c>
      <c r="B398" t="str">
        <f t="shared" si="7"/>
        <v>593</v>
      </c>
      <c r="C398" t="s">
        <v>61</v>
      </c>
      <c r="D398">
        <v>3</v>
      </c>
      <c r="E398">
        <v>0</v>
      </c>
      <c r="F398">
        <v>0</v>
      </c>
      <c r="G398">
        <v>0</v>
      </c>
      <c r="H398">
        <v>0</v>
      </c>
      <c r="I398">
        <v>0</v>
      </c>
      <c r="J398">
        <v>0</v>
      </c>
      <c r="K398">
        <v>0</v>
      </c>
      <c r="L398">
        <v>0</v>
      </c>
      <c r="M398">
        <v>0</v>
      </c>
      <c r="N398">
        <v>0</v>
      </c>
      <c r="O398">
        <v>0</v>
      </c>
      <c r="P398">
        <v>0</v>
      </c>
      <c r="Q398">
        <v>0</v>
      </c>
      <c r="R398">
        <v>0</v>
      </c>
      <c r="S398">
        <v>0</v>
      </c>
      <c r="T398">
        <v>0</v>
      </c>
      <c r="U398">
        <v>0</v>
      </c>
      <c r="V398">
        <v>0</v>
      </c>
      <c r="W398">
        <v>0</v>
      </c>
      <c r="X398">
        <v>0</v>
      </c>
      <c r="Y398">
        <v>0</v>
      </c>
      <c r="Z398">
        <v>0</v>
      </c>
      <c r="AA398">
        <v>0</v>
      </c>
    </row>
    <row r="399" spans="1:27" x14ac:dyDescent="0.2">
      <c r="A399" s="89">
        <f>VLOOKUP(C399,TabellenBDFS!$B$4:$C$2717,2,FALSE)</f>
        <v>59</v>
      </c>
      <c r="B399" t="str">
        <f t="shared" si="7"/>
        <v>594</v>
      </c>
      <c r="C399" t="s">
        <v>61</v>
      </c>
      <c r="D399">
        <v>4</v>
      </c>
      <c r="E399">
        <v>0</v>
      </c>
      <c r="F399">
        <v>0</v>
      </c>
      <c r="G399">
        <v>0</v>
      </c>
      <c r="H399">
        <v>0</v>
      </c>
      <c r="I399">
        <v>0</v>
      </c>
      <c r="J399">
        <v>0</v>
      </c>
      <c r="K399">
        <v>0</v>
      </c>
      <c r="L399">
        <v>0</v>
      </c>
      <c r="M399">
        <v>0</v>
      </c>
      <c r="N399">
        <v>0</v>
      </c>
      <c r="O399">
        <v>0</v>
      </c>
      <c r="P399">
        <v>0</v>
      </c>
      <c r="Q399">
        <v>0</v>
      </c>
      <c r="R399">
        <v>0</v>
      </c>
      <c r="S399">
        <v>0</v>
      </c>
      <c r="T399">
        <v>0</v>
      </c>
      <c r="U399">
        <v>0</v>
      </c>
      <c r="V399">
        <v>0</v>
      </c>
      <c r="W399">
        <v>0</v>
      </c>
      <c r="X399">
        <v>0</v>
      </c>
      <c r="Y399">
        <v>0</v>
      </c>
      <c r="Z399">
        <v>0</v>
      </c>
      <c r="AA399">
        <v>0</v>
      </c>
    </row>
    <row r="400" spans="1:27" x14ac:dyDescent="0.2">
      <c r="A400" s="89">
        <f>VLOOKUP(C400,TabellenBDFS!$B$4:$C$2717,2,FALSE)</f>
        <v>59</v>
      </c>
      <c r="B400" t="str">
        <f t="shared" si="7"/>
        <v>595</v>
      </c>
      <c r="C400" t="s">
        <v>61</v>
      </c>
      <c r="D400">
        <v>5</v>
      </c>
      <c r="E400">
        <v>0</v>
      </c>
      <c r="F400">
        <v>0</v>
      </c>
      <c r="G400">
        <v>0</v>
      </c>
      <c r="H400">
        <v>0</v>
      </c>
      <c r="I400">
        <v>0</v>
      </c>
      <c r="J400">
        <v>0</v>
      </c>
      <c r="K400">
        <v>0</v>
      </c>
      <c r="L400">
        <v>0</v>
      </c>
      <c r="M400">
        <v>0</v>
      </c>
      <c r="N400">
        <v>0</v>
      </c>
      <c r="O400">
        <v>0</v>
      </c>
      <c r="P400">
        <v>0</v>
      </c>
      <c r="Q400">
        <v>0</v>
      </c>
      <c r="R400">
        <v>0</v>
      </c>
      <c r="S400">
        <v>0</v>
      </c>
      <c r="T400">
        <v>0</v>
      </c>
      <c r="U400">
        <v>0</v>
      </c>
      <c r="V400">
        <v>0</v>
      </c>
      <c r="W400">
        <v>0</v>
      </c>
      <c r="X400">
        <v>0</v>
      </c>
      <c r="Y400">
        <v>0</v>
      </c>
      <c r="Z400">
        <v>0</v>
      </c>
      <c r="AA400">
        <v>0</v>
      </c>
    </row>
    <row r="401" spans="1:27" x14ac:dyDescent="0.2">
      <c r="A401" s="89">
        <f>VLOOKUP(C401,TabellenBDFS!$B$4:$C$2717,2,FALSE)</f>
        <v>59</v>
      </c>
      <c r="B401" t="str">
        <f t="shared" si="7"/>
        <v>596</v>
      </c>
      <c r="C401" t="s">
        <v>61</v>
      </c>
      <c r="D401">
        <v>6</v>
      </c>
      <c r="E401">
        <v>0.1</v>
      </c>
      <c r="F401">
        <v>0.1</v>
      </c>
      <c r="G401">
        <v>0.4</v>
      </c>
      <c r="H401">
        <v>0.4</v>
      </c>
      <c r="I401">
        <v>0.4</v>
      </c>
      <c r="J401">
        <v>0.4</v>
      </c>
      <c r="K401">
        <v>0.4</v>
      </c>
      <c r="L401">
        <v>0.4</v>
      </c>
      <c r="M401">
        <v>0.3</v>
      </c>
      <c r="N401">
        <v>0.3</v>
      </c>
      <c r="O401">
        <v>0.3</v>
      </c>
      <c r="P401">
        <v>0.3</v>
      </c>
      <c r="Q401">
        <v>0.3</v>
      </c>
      <c r="R401">
        <v>0.2</v>
      </c>
      <c r="S401">
        <v>0.3</v>
      </c>
      <c r="T401">
        <v>0.3</v>
      </c>
      <c r="U401">
        <v>0.3</v>
      </c>
      <c r="V401">
        <v>0.2</v>
      </c>
      <c r="W401">
        <v>0.2</v>
      </c>
      <c r="X401">
        <v>0.2</v>
      </c>
      <c r="Y401">
        <v>0.2</v>
      </c>
      <c r="Z401">
        <v>0.2</v>
      </c>
      <c r="AA401">
        <v>0.2</v>
      </c>
    </row>
    <row r="402" spans="1:27" x14ac:dyDescent="0.2">
      <c r="A402" s="89">
        <f>VLOOKUP(C402,TabellenBDFS!$B$4:$C$2717,2,FALSE)</f>
        <v>59</v>
      </c>
      <c r="B402" t="str">
        <f t="shared" si="7"/>
        <v>597</v>
      </c>
      <c r="C402" t="s">
        <v>61</v>
      </c>
      <c r="D402">
        <v>7</v>
      </c>
      <c r="E402">
        <v>0.1</v>
      </c>
      <c r="F402">
        <v>0.1</v>
      </c>
      <c r="G402">
        <v>0.1</v>
      </c>
      <c r="H402">
        <v>0</v>
      </c>
      <c r="I402">
        <v>0.1</v>
      </c>
      <c r="J402">
        <v>0.1</v>
      </c>
      <c r="K402">
        <v>0</v>
      </c>
      <c r="L402">
        <v>0.1</v>
      </c>
      <c r="M402">
        <v>0</v>
      </c>
      <c r="N402">
        <v>0</v>
      </c>
      <c r="O402">
        <v>0</v>
      </c>
      <c r="P402">
        <v>0</v>
      </c>
      <c r="Q402">
        <v>0</v>
      </c>
      <c r="R402">
        <v>0</v>
      </c>
      <c r="S402">
        <v>0</v>
      </c>
      <c r="T402">
        <v>0</v>
      </c>
      <c r="U402">
        <v>0</v>
      </c>
      <c r="V402">
        <v>0</v>
      </c>
      <c r="W402">
        <v>0</v>
      </c>
      <c r="X402">
        <v>0</v>
      </c>
      <c r="Y402">
        <v>0</v>
      </c>
      <c r="Z402">
        <v>0</v>
      </c>
      <c r="AA402">
        <v>0</v>
      </c>
    </row>
    <row r="403" spans="1:27" x14ac:dyDescent="0.2">
      <c r="A403" s="89">
        <f>VLOOKUP(C403,TabellenBDFS!$B$4:$C$2717,2,FALSE)</f>
        <v>60</v>
      </c>
      <c r="B403" t="str">
        <f t="shared" si="7"/>
        <v>601</v>
      </c>
      <c r="C403" t="s">
        <v>62</v>
      </c>
      <c r="D403">
        <v>1</v>
      </c>
      <c r="E403">
        <v>1</v>
      </c>
      <c r="F403">
        <v>1</v>
      </c>
      <c r="G403">
        <v>1.1000000000000001</v>
      </c>
      <c r="H403">
        <v>1.1000000000000001</v>
      </c>
      <c r="I403">
        <v>1.1000000000000001</v>
      </c>
      <c r="J403">
        <v>1.1000000000000001</v>
      </c>
      <c r="K403">
        <v>1.1000000000000001</v>
      </c>
      <c r="L403">
        <v>1.1000000000000001</v>
      </c>
      <c r="M403">
        <v>1.1000000000000001</v>
      </c>
      <c r="N403">
        <v>1.2</v>
      </c>
      <c r="O403">
        <v>1.2</v>
      </c>
      <c r="P403">
        <v>1.2</v>
      </c>
      <c r="Q403">
        <v>1.2</v>
      </c>
      <c r="R403">
        <v>1.2</v>
      </c>
      <c r="S403">
        <v>1.2</v>
      </c>
      <c r="T403">
        <v>1.3</v>
      </c>
      <c r="U403">
        <v>1.3</v>
      </c>
      <c r="V403">
        <v>1.3</v>
      </c>
      <c r="W403">
        <v>1.3</v>
      </c>
      <c r="X403">
        <v>1.3</v>
      </c>
      <c r="Y403">
        <v>1.4</v>
      </c>
      <c r="Z403">
        <v>1.2</v>
      </c>
      <c r="AA403">
        <v>1.3</v>
      </c>
    </row>
    <row r="404" spans="1:27" x14ac:dyDescent="0.2">
      <c r="A404" s="89">
        <f>VLOOKUP(C404,TabellenBDFS!$B$4:$C$2717,2,FALSE)</f>
        <v>60</v>
      </c>
      <c r="B404" t="str">
        <f t="shared" si="7"/>
        <v>602</v>
      </c>
      <c r="C404" t="s">
        <v>62</v>
      </c>
      <c r="D404">
        <v>2</v>
      </c>
      <c r="E404">
        <v>0.2</v>
      </c>
      <c r="F404">
        <v>0.2</v>
      </c>
      <c r="G404">
        <v>0.2</v>
      </c>
      <c r="H404">
        <v>0.2</v>
      </c>
      <c r="I404">
        <v>0.2</v>
      </c>
      <c r="J404">
        <v>0.2</v>
      </c>
      <c r="K404">
        <v>0.2</v>
      </c>
      <c r="L404">
        <v>0.2</v>
      </c>
      <c r="M404">
        <v>0.2</v>
      </c>
      <c r="N404">
        <v>0.2</v>
      </c>
      <c r="O404">
        <v>0.2</v>
      </c>
      <c r="P404">
        <v>0.2</v>
      </c>
      <c r="Q404">
        <v>0.2</v>
      </c>
      <c r="R404">
        <v>0.1</v>
      </c>
      <c r="S404">
        <v>0.1</v>
      </c>
      <c r="T404">
        <v>0.1</v>
      </c>
      <c r="U404">
        <v>0.1</v>
      </c>
      <c r="V404">
        <v>0.1</v>
      </c>
      <c r="W404">
        <v>0.1</v>
      </c>
      <c r="X404">
        <v>0.1</v>
      </c>
      <c r="Y404">
        <v>0.1</v>
      </c>
      <c r="Z404">
        <v>0.1</v>
      </c>
      <c r="AA404">
        <v>0.1</v>
      </c>
    </row>
    <row r="405" spans="1:27" x14ac:dyDescent="0.2">
      <c r="A405" s="89">
        <f>VLOOKUP(C405,TabellenBDFS!$B$4:$C$2717,2,FALSE)</f>
        <v>60</v>
      </c>
      <c r="B405" t="str">
        <f t="shared" si="7"/>
        <v>603</v>
      </c>
      <c r="C405" t="s">
        <v>62</v>
      </c>
      <c r="D405">
        <v>3</v>
      </c>
      <c r="E405">
        <v>0</v>
      </c>
      <c r="F405">
        <v>0</v>
      </c>
      <c r="G405">
        <v>0</v>
      </c>
      <c r="H405">
        <v>0</v>
      </c>
      <c r="I405">
        <v>0</v>
      </c>
      <c r="J405">
        <v>0</v>
      </c>
      <c r="K405">
        <v>0</v>
      </c>
      <c r="L405">
        <v>0</v>
      </c>
      <c r="M405">
        <v>0</v>
      </c>
      <c r="N405">
        <v>0</v>
      </c>
      <c r="O405">
        <v>0</v>
      </c>
      <c r="P405">
        <v>0</v>
      </c>
      <c r="Q405">
        <v>0</v>
      </c>
      <c r="R405">
        <v>0</v>
      </c>
      <c r="S405">
        <v>0</v>
      </c>
      <c r="T405">
        <v>0</v>
      </c>
      <c r="U405">
        <v>0</v>
      </c>
      <c r="V405">
        <v>0</v>
      </c>
      <c r="W405">
        <v>0.1</v>
      </c>
      <c r="X405">
        <v>0.1</v>
      </c>
      <c r="Y405">
        <v>0.1</v>
      </c>
      <c r="Z405">
        <v>0.1</v>
      </c>
      <c r="AA405">
        <v>0.1</v>
      </c>
    </row>
    <row r="406" spans="1:27" x14ac:dyDescent="0.2">
      <c r="A406" s="89">
        <f>VLOOKUP(C406,TabellenBDFS!$B$4:$C$2717,2,FALSE)</f>
        <v>60</v>
      </c>
      <c r="B406" t="str">
        <f t="shared" si="7"/>
        <v>604</v>
      </c>
      <c r="C406" t="s">
        <v>62</v>
      </c>
      <c r="D406">
        <v>4</v>
      </c>
      <c r="E406">
        <v>0</v>
      </c>
      <c r="F406">
        <v>0</v>
      </c>
      <c r="G406">
        <v>0</v>
      </c>
      <c r="H406">
        <v>0</v>
      </c>
      <c r="I406">
        <v>0</v>
      </c>
      <c r="J406">
        <v>0</v>
      </c>
      <c r="K406">
        <v>0</v>
      </c>
      <c r="L406">
        <v>0</v>
      </c>
      <c r="M406">
        <v>0</v>
      </c>
      <c r="N406">
        <v>0</v>
      </c>
      <c r="O406">
        <v>0</v>
      </c>
      <c r="P406">
        <v>0</v>
      </c>
      <c r="Q406">
        <v>0</v>
      </c>
      <c r="R406">
        <v>0</v>
      </c>
      <c r="S406">
        <v>0</v>
      </c>
      <c r="T406">
        <v>0</v>
      </c>
      <c r="U406">
        <v>0</v>
      </c>
      <c r="V406">
        <v>0</v>
      </c>
      <c r="W406">
        <v>0</v>
      </c>
      <c r="X406">
        <v>0</v>
      </c>
      <c r="Y406">
        <v>0</v>
      </c>
      <c r="Z406">
        <v>0</v>
      </c>
      <c r="AA406">
        <v>0</v>
      </c>
    </row>
    <row r="407" spans="1:27" x14ac:dyDescent="0.2">
      <c r="A407" s="89">
        <f>VLOOKUP(C407,TabellenBDFS!$B$4:$C$2717,2,FALSE)</f>
        <v>60</v>
      </c>
      <c r="B407" t="str">
        <f t="shared" si="7"/>
        <v>605</v>
      </c>
      <c r="C407" t="s">
        <v>62</v>
      </c>
      <c r="D407">
        <v>5</v>
      </c>
      <c r="E407">
        <v>0.1</v>
      </c>
      <c r="F407">
        <v>0.1</v>
      </c>
      <c r="G407">
        <v>0.1</v>
      </c>
      <c r="H407">
        <v>0.1</v>
      </c>
      <c r="I407">
        <v>0.1</v>
      </c>
      <c r="J407">
        <v>0.1</v>
      </c>
      <c r="K407">
        <v>0.1</v>
      </c>
      <c r="L407">
        <v>0.1</v>
      </c>
      <c r="M407">
        <v>0.1</v>
      </c>
      <c r="N407">
        <v>0.1</v>
      </c>
      <c r="O407">
        <v>0.1</v>
      </c>
      <c r="P407">
        <v>0.1</v>
      </c>
      <c r="Q407">
        <v>0.1</v>
      </c>
      <c r="R407">
        <v>0.1</v>
      </c>
      <c r="S407">
        <v>0.1</v>
      </c>
      <c r="T407">
        <v>0.1</v>
      </c>
      <c r="U407">
        <v>0.1</v>
      </c>
      <c r="V407">
        <v>0.1</v>
      </c>
      <c r="W407">
        <v>0.1</v>
      </c>
      <c r="X407">
        <v>0.1</v>
      </c>
      <c r="Y407">
        <v>0.1</v>
      </c>
      <c r="Z407">
        <v>0.1</v>
      </c>
      <c r="AA407">
        <v>0.1</v>
      </c>
    </row>
    <row r="408" spans="1:27" x14ac:dyDescent="0.2">
      <c r="A408" s="89">
        <f>VLOOKUP(C408,TabellenBDFS!$B$4:$C$2717,2,FALSE)</f>
        <v>60</v>
      </c>
      <c r="B408" t="str">
        <f t="shared" si="7"/>
        <v>606</v>
      </c>
      <c r="C408" t="s">
        <v>62</v>
      </c>
      <c r="D408">
        <v>6</v>
      </c>
      <c r="E408">
        <v>0.5</v>
      </c>
      <c r="F408">
        <v>0.5</v>
      </c>
      <c r="G408">
        <v>0.5</v>
      </c>
      <c r="H408">
        <v>0.5</v>
      </c>
      <c r="I408">
        <v>0.5</v>
      </c>
      <c r="J408">
        <v>0.5</v>
      </c>
      <c r="K408">
        <v>0.6</v>
      </c>
      <c r="L408">
        <v>0.6</v>
      </c>
      <c r="M408">
        <v>0.6</v>
      </c>
      <c r="N408">
        <v>0.6</v>
      </c>
      <c r="O408">
        <v>0.6</v>
      </c>
      <c r="P408">
        <v>0.6</v>
      </c>
      <c r="Q408">
        <v>0.7</v>
      </c>
      <c r="R408">
        <v>0.7</v>
      </c>
      <c r="S408">
        <v>0.7</v>
      </c>
      <c r="T408">
        <v>0.7</v>
      </c>
      <c r="U408">
        <v>0.7</v>
      </c>
      <c r="V408">
        <v>0.7</v>
      </c>
      <c r="W408">
        <v>0.7</v>
      </c>
      <c r="X408">
        <v>0.8</v>
      </c>
      <c r="Y408">
        <v>0.8</v>
      </c>
      <c r="Z408">
        <v>0.7</v>
      </c>
      <c r="AA408">
        <v>0.7</v>
      </c>
    </row>
    <row r="409" spans="1:27" x14ac:dyDescent="0.2">
      <c r="A409" s="89">
        <f>VLOOKUP(C409,TabellenBDFS!$B$4:$C$2717,2,FALSE)</f>
        <v>60</v>
      </c>
      <c r="B409" t="str">
        <f t="shared" si="7"/>
        <v>607</v>
      </c>
      <c r="C409" t="s">
        <v>62</v>
      </c>
      <c r="D409">
        <v>7</v>
      </c>
      <c r="E409">
        <v>0.2</v>
      </c>
      <c r="F409">
        <v>0.2</v>
      </c>
      <c r="G409">
        <v>0.2</v>
      </c>
      <c r="H409">
        <v>0.3</v>
      </c>
      <c r="I409">
        <v>0.3</v>
      </c>
      <c r="J409">
        <v>0.2</v>
      </c>
      <c r="K409">
        <v>0.2</v>
      </c>
      <c r="L409">
        <v>0.2</v>
      </c>
      <c r="M409">
        <v>0.3</v>
      </c>
      <c r="N409">
        <v>0.2</v>
      </c>
      <c r="O409">
        <v>0.2</v>
      </c>
      <c r="P409">
        <v>0.2</v>
      </c>
      <c r="Q409">
        <v>0.2</v>
      </c>
      <c r="R409">
        <v>0.2</v>
      </c>
      <c r="S409">
        <v>0.2</v>
      </c>
      <c r="T409">
        <v>0.2</v>
      </c>
      <c r="U409">
        <v>0.2</v>
      </c>
      <c r="V409">
        <v>0.2</v>
      </c>
      <c r="W409">
        <v>0.2</v>
      </c>
      <c r="X409">
        <v>0.2</v>
      </c>
      <c r="Y409">
        <v>0.2</v>
      </c>
      <c r="Z409">
        <v>0.2</v>
      </c>
      <c r="AA409">
        <v>0.2</v>
      </c>
    </row>
    <row r="410" spans="1:27" x14ac:dyDescent="0.2">
      <c r="A410" s="89">
        <f>VLOOKUP(C410,TabellenBDFS!$B$4:$C$2717,2,FALSE)</f>
        <v>61</v>
      </c>
      <c r="B410" t="str">
        <f t="shared" si="7"/>
        <v>611</v>
      </c>
      <c r="C410" t="s">
        <v>63</v>
      </c>
      <c r="D410">
        <v>1</v>
      </c>
      <c r="E410">
        <v>1.4</v>
      </c>
      <c r="F410">
        <v>1.3</v>
      </c>
      <c r="G410">
        <v>1.3</v>
      </c>
      <c r="H410">
        <v>1.3</v>
      </c>
      <c r="I410">
        <v>1.3</v>
      </c>
      <c r="J410">
        <v>1.4</v>
      </c>
      <c r="K410">
        <v>1.4</v>
      </c>
      <c r="L410">
        <v>1.5</v>
      </c>
      <c r="M410">
        <v>1.6</v>
      </c>
      <c r="N410">
        <v>1.6</v>
      </c>
      <c r="O410">
        <v>1.6</v>
      </c>
      <c r="P410">
        <v>1.6</v>
      </c>
      <c r="Q410">
        <v>1.6</v>
      </c>
      <c r="R410">
        <v>1.6</v>
      </c>
      <c r="S410">
        <v>1.6</v>
      </c>
      <c r="T410">
        <v>1.6</v>
      </c>
      <c r="U410">
        <v>1.6</v>
      </c>
      <c r="V410">
        <v>1.6</v>
      </c>
      <c r="W410">
        <v>1.7</v>
      </c>
      <c r="X410">
        <v>1.7</v>
      </c>
      <c r="Y410">
        <v>1.6</v>
      </c>
      <c r="Z410">
        <v>1.6</v>
      </c>
      <c r="AA410">
        <v>1.5</v>
      </c>
    </row>
    <row r="411" spans="1:27" x14ac:dyDescent="0.2">
      <c r="A411" s="89">
        <f>VLOOKUP(C411,TabellenBDFS!$B$4:$C$2717,2,FALSE)</f>
        <v>61</v>
      </c>
      <c r="B411" t="str">
        <f t="shared" si="7"/>
        <v>612</v>
      </c>
      <c r="C411" t="s">
        <v>63</v>
      </c>
      <c r="D411">
        <v>2</v>
      </c>
      <c r="E411">
        <v>0.4</v>
      </c>
      <c r="F411">
        <v>0.4</v>
      </c>
      <c r="G411">
        <v>0.4</v>
      </c>
      <c r="H411">
        <v>0.4</v>
      </c>
      <c r="I411">
        <v>0.4</v>
      </c>
      <c r="J411">
        <v>0.4</v>
      </c>
      <c r="K411">
        <v>0.4</v>
      </c>
      <c r="L411">
        <v>0.4</v>
      </c>
      <c r="M411">
        <v>0.4</v>
      </c>
      <c r="N411">
        <v>0.4</v>
      </c>
      <c r="O411">
        <v>0.4</v>
      </c>
      <c r="P411">
        <v>0.4</v>
      </c>
      <c r="Q411">
        <v>0.4</v>
      </c>
      <c r="R411">
        <v>0.4</v>
      </c>
      <c r="S411">
        <v>0.3</v>
      </c>
      <c r="T411">
        <v>0.3</v>
      </c>
      <c r="U411">
        <v>0.3</v>
      </c>
      <c r="V411">
        <v>0.3</v>
      </c>
      <c r="W411">
        <v>0.3</v>
      </c>
      <c r="X411">
        <v>0.3</v>
      </c>
      <c r="Y411">
        <v>0.3</v>
      </c>
      <c r="Z411">
        <v>0.3</v>
      </c>
      <c r="AA411">
        <v>0.3</v>
      </c>
    </row>
    <row r="412" spans="1:27" x14ac:dyDescent="0.2">
      <c r="A412" s="89">
        <f>VLOOKUP(C412,TabellenBDFS!$B$4:$C$2717,2,FALSE)</f>
        <v>61</v>
      </c>
      <c r="B412" t="str">
        <f t="shared" si="7"/>
        <v>613</v>
      </c>
      <c r="C412" t="s">
        <v>63</v>
      </c>
      <c r="D412">
        <v>3</v>
      </c>
      <c r="E412">
        <v>0</v>
      </c>
      <c r="F412">
        <v>0</v>
      </c>
      <c r="G412">
        <v>0</v>
      </c>
      <c r="H412">
        <v>0</v>
      </c>
      <c r="I412">
        <v>0</v>
      </c>
      <c r="J412">
        <v>0</v>
      </c>
      <c r="K412">
        <v>0</v>
      </c>
      <c r="L412">
        <v>0.2</v>
      </c>
      <c r="M412">
        <v>0.2</v>
      </c>
      <c r="N412">
        <v>0.2</v>
      </c>
      <c r="O412">
        <v>0.2</v>
      </c>
      <c r="P412">
        <v>0.2</v>
      </c>
      <c r="Q412">
        <v>0.2</v>
      </c>
      <c r="R412">
        <v>0.2</v>
      </c>
      <c r="S412">
        <v>0.2</v>
      </c>
      <c r="T412">
        <v>0.2</v>
      </c>
      <c r="U412">
        <v>0.2</v>
      </c>
      <c r="V412">
        <v>0.2</v>
      </c>
      <c r="W412">
        <v>0.3</v>
      </c>
      <c r="X412">
        <v>0.3</v>
      </c>
      <c r="Y412">
        <v>0.2</v>
      </c>
      <c r="Z412">
        <v>0.2</v>
      </c>
      <c r="AA412">
        <v>0.2</v>
      </c>
    </row>
    <row r="413" spans="1:27" x14ac:dyDescent="0.2">
      <c r="A413" s="89">
        <f>VLOOKUP(C413,TabellenBDFS!$B$4:$C$2717,2,FALSE)</f>
        <v>61</v>
      </c>
      <c r="B413" t="str">
        <f t="shared" si="7"/>
        <v>614</v>
      </c>
      <c r="C413" t="s">
        <v>63</v>
      </c>
      <c r="D413">
        <v>4</v>
      </c>
      <c r="E413">
        <v>0</v>
      </c>
      <c r="F413">
        <v>0</v>
      </c>
      <c r="G413">
        <v>0</v>
      </c>
      <c r="H413">
        <v>0</v>
      </c>
      <c r="I413">
        <v>0</v>
      </c>
      <c r="J413">
        <v>0</v>
      </c>
      <c r="K413">
        <v>0</v>
      </c>
      <c r="L413">
        <v>0</v>
      </c>
      <c r="M413">
        <v>0</v>
      </c>
      <c r="N413">
        <v>0</v>
      </c>
      <c r="O413">
        <v>0</v>
      </c>
      <c r="P413">
        <v>0</v>
      </c>
      <c r="Q413">
        <v>0</v>
      </c>
      <c r="R413">
        <v>0</v>
      </c>
      <c r="S413">
        <v>0</v>
      </c>
      <c r="T413">
        <v>0</v>
      </c>
      <c r="U413">
        <v>0</v>
      </c>
      <c r="V413">
        <v>0</v>
      </c>
      <c r="W413">
        <v>0</v>
      </c>
      <c r="X413">
        <v>0</v>
      </c>
      <c r="Y413">
        <v>0</v>
      </c>
      <c r="Z413">
        <v>0</v>
      </c>
      <c r="AA413">
        <v>0</v>
      </c>
    </row>
    <row r="414" spans="1:27" x14ac:dyDescent="0.2">
      <c r="A414" s="89">
        <f>VLOOKUP(C414,TabellenBDFS!$B$4:$C$2717,2,FALSE)</f>
        <v>61</v>
      </c>
      <c r="B414" t="str">
        <f t="shared" si="7"/>
        <v>615</v>
      </c>
      <c r="C414" t="s">
        <v>63</v>
      </c>
      <c r="D414">
        <v>5</v>
      </c>
      <c r="E414">
        <v>0</v>
      </c>
      <c r="F414">
        <v>0</v>
      </c>
      <c r="G414">
        <v>0</v>
      </c>
      <c r="H414">
        <v>0</v>
      </c>
      <c r="I414">
        <v>0</v>
      </c>
      <c r="J414">
        <v>0</v>
      </c>
      <c r="K414">
        <v>0</v>
      </c>
      <c r="L414">
        <v>0</v>
      </c>
      <c r="M414">
        <v>0</v>
      </c>
      <c r="N414">
        <v>0</v>
      </c>
      <c r="O414">
        <v>0</v>
      </c>
      <c r="P414">
        <v>0</v>
      </c>
      <c r="Q414">
        <v>0</v>
      </c>
      <c r="R414">
        <v>0</v>
      </c>
      <c r="S414">
        <v>0</v>
      </c>
      <c r="T414">
        <v>0</v>
      </c>
      <c r="U414">
        <v>0</v>
      </c>
      <c r="V414">
        <v>0</v>
      </c>
      <c r="W414">
        <v>0</v>
      </c>
      <c r="X414">
        <v>0</v>
      </c>
      <c r="Y414">
        <v>0</v>
      </c>
      <c r="Z414">
        <v>0</v>
      </c>
      <c r="AA414">
        <v>0</v>
      </c>
    </row>
    <row r="415" spans="1:27" x14ac:dyDescent="0.2">
      <c r="A415" s="89">
        <f>VLOOKUP(C415,TabellenBDFS!$B$4:$C$2717,2,FALSE)</f>
        <v>61</v>
      </c>
      <c r="B415" t="str">
        <f t="shared" si="7"/>
        <v>616</v>
      </c>
      <c r="C415" t="s">
        <v>63</v>
      </c>
      <c r="D415">
        <v>6</v>
      </c>
      <c r="E415">
        <v>0.7</v>
      </c>
      <c r="F415">
        <v>0.7</v>
      </c>
      <c r="G415">
        <v>0.7</v>
      </c>
      <c r="H415">
        <v>0.7</v>
      </c>
      <c r="I415">
        <v>0.7</v>
      </c>
      <c r="J415">
        <v>0.7</v>
      </c>
      <c r="K415">
        <v>0.8</v>
      </c>
      <c r="L415">
        <v>0.8</v>
      </c>
      <c r="M415">
        <v>0.8</v>
      </c>
      <c r="N415">
        <v>0.8</v>
      </c>
      <c r="O415">
        <v>0.8</v>
      </c>
      <c r="P415">
        <v>0.8</v>
      </c>
      <c r="Q415">
        <v>0.8</v>
      </c>
      <c r="R415">
        <v>0.8</v>
      </c>
      <c r="S415">
        <v>0.8</v>
      </c>
      <c r="T415">
        <v>0.8</v>
      </c>
      <c r="U415">
        <v>0.8</v>
      </c>
      <c r="V415">
        <v>0.8</v>
      </c>
      <c r="W415">
        <v>0.9</v>
      </c>
      <c r="X415">
        <v>0.8</v>
      </c>
      <c r="Y415">
        <v>0.8</v>
      </c>
      <c r="Z415">
        <v>0.8</v>
      </c>
      <c r="AA415">
        <v>0.7</v>
      </c>
    </row>
    <row r="416" spans="1:27" x14ac:dyDescent="0.2">
      <c r="A416" s="89">
        <f>VLOOKUP(C416,TabellenBDFS!$B$4:$C$2717,2,FALSE)</f>
        <v>61</v>
      </c>
      <c r="B416" t="str">
        <f t="shared" si="7"/>
        <v>617</v>
      </c>
      <c r="C416" t="s">
        <v>63</v>
      </c>
      <c r="D416">
        <v>7</v>
      </c>
      <c r="E416">
        <v>0.1</v>
      </c>
      <c r="F416">
        <v>0.1</v>
      </c>
      <c r="G416">
        <v>0.1</v>
      </c>
      <c r="H416">
        <v>0.1</v>
      </c>
      <c r="I416">
        <v>0.1</v>
      </c>
      <c r="J416">
        <v>0.1</v>
      </c>
      <c r="K416">
        <v>0.2</v>
      </c>
      <c r="L416">
        <v>0.1</v>
      </c>
      <c r="M416">
        <v>0.1</v>
      </c>
      <c r="N416">
        <v>0.1</v>
      </c>
      <c r="O416">
        <v>0.1</v>
      </c>
      <c r="P416">
        <v>0.2</v>
      </c>
      <c r="Q416">
        <v>0.2</v>
      </c>
      <c r="R416">
        <v>0.2</v>
      </c>
      <c r="S416">
        <v>0.2</v>
      </c>
      <c r="T416">
        <v>0.2</v>
      </c>
      <c r="U416">
        <v>0.2</v>
      </c>
      <c r="V416">
        <v>0.2</v>
      </c>
      <c r="W416">
        <v>0.2</v>
      </c>
      <c r="X416">
        <v>0.3</v>
      </c>
      <c r="Y416">
        <v>0.3</v>
      </c>
      <c r="Z416">
        <v>0.3</v>
      </c>
      <c r="AA416">
        <v>0.3</v>
      </c>
    </row>
    <row r="417" spans="1:27" x14ac:dyDescent="0.2">
      <c r="A417" s="89">
        <f>VLOOKUP(C417,TabellenBDFS!$B$4:$C$2717,2,FALSE)</f>
        <v>62</v>
      </c>
      <c r="B417" t="str">
        <f t="shared" si="7"/>
        <v>621</v>
      </c>
      <c r="C417" t="s">
        <v>64</v>
      </c>
      <c r="D417">
        <v>1</v>
      </c>
      <c r="E417">
        <v>5.8</v>
      </c>
      <c r="F417">
        <v>6.2</v>
      </c>
      <c r="G417">
        <v>6.3</v>
      </c>
      <c r="H417">
        <v>6.3</v>
      </c>
      <c r="I417">
        <v>6.6</v>
      </c>
      <c r="J417">
        <v>6.6</v>
      </c>
      <c r="K417">
        <v>6.5</v>
      </c>
      <c r="L417">
        <v>6.4</v>
      </c>
      <c r="M417">
        <v>6.5</v>
      </c>
      <c r="N417">
        <v>6.3</v>
      </c>
      <c r="O417">
        <v>6.3</v>
      </c>
      <c r="P417">
        <v>6.3</v>
      </c>
      <c r="Q417">
        <v>6.3</v>
      </c>
      <c r="R417">
        <v>6.5</v>
      </c>
      <c r="S417">
        <v>6.6</v>
      </c>
      <c r="T417">
        <v>6.6</v>
      </c>
      <c r="U417">
        <v>6.8</v>
      </c>
      <c r="V417">
        <v>6.6</v>
      </c>
      <c r="W417">
        <v>6.9</v>
      </c>
      <c r="X417">
        <v>7.2</v>
      </c>
      <c r="Y417">
        <v>7.5</v>
      </c>
      <c r="Z417">
        <v>7.3</v>
      </c>
      <c r="AA417">
        <v>7.3</v>
      </c>
    </row>
    <row r="418" spans="1:27" x14ac:dyDescent="0.2">
      <c r="A418" s="89">
        <f>VLOOKUP(C418,TabellenBDFS!$B$4:$C$2717,2,FALSE)</f>
        <v>62</v>
      </c>
      <c r="B418" t="str">
        <f t="shared" si="7"/>
        <v>622</v>
      </c>
      <c r="C418" t="s">
        <v>64</v>
      </c>
      <c r="D418">
        <v>2</v>
      </c>
      <c r="E418">
        <v>3</v>
      </c>
      <c r="F418">
        <v>3.3</v>
      </c>
      <c r="G418">
        <v>3.4</v>
      </c>
      <c r="H418">
        <v>3.4</v>
      </c>
      <c r="I418">
        <v>2.7</v>
      </c>
      <c r="J418">
        <v>2.6</v>
      </c>
      <c r="K418">
        <v>2.5</v>
      </c>
      <c r="L418">
        <v>2.2999999999999998</v>
      </c>
      <c r="M418">
        <v>2.2000000000000002</v>
      </c>
      <c r="N418">
        <v>2.1</v>
      </c>
      <c r="O418">
        <v>2</v>
      </c>
      <c r="P418">
        <v>2</v>
      </c>
      <c r="Q418">
        <v>2</v>
      </c>
      <c r="R418">
        <v>1.9</v>
      </c>
      <c r="S418">
        <v>1.9</v>
      </c>
      <c r="T418">
        <v>1.9</v>
      </c>
      <c r="U418">
        <v>1.9</v>
      </c>
      <c r="V418">
        <v>1.6</v>
      </c>
      <c r="W418">
        <v>1.6</v>
      </c>
      <c r="X418">
        <v>1.6</v>
      </c>
      <c r="Y418">
        <v>1.6</v>
      </c>
      <c r="Z418">
        <v>1.5</v>
      </c>
      <c r="AA418">
        <v>1.4</v>
      </c>
    </row>
    <row r="419" spans="1:27" x14ac:dyDescent="0.2">
      <c r="A419" s="89">
        <f>VLOOKUP(C419,TabellenBDFS!$B$4:$C$2717,2,FALSE)</f>
        <v>62</v>
      </c>
      <c r="B419" t="str">
        <f t="shared" si="7"/>
        <v>623</v>
      </c>
      <c r="C419" t="s">
        <v>64</v>
      </c>
      <c r="D419">
        <v>3</v>
      </c>
      <c r="E419">
        <v>0</v>
      </c>
      <c r="F419">
        <v>0</v>
      </c>
      <c r="G419">
        <v>0.1</v>
      </c>
      <c r="H419">
        <v>0.2</v>
      </c>
      <c r="I419">
        <v>1</v>
      </c>
      <c r="J419">
        <v>1</v>
      </c>
      <c r="K419">
        <v>1.1000000000000001</v>
      </c>
      <c r="L419">
        <v>1.1000000000000001</v>
      </c>
      <c r="M419">
        <v>1.2</v>
      </c>
      <c r="N419">
        <v>1.2</v>
      </c>
      <c r="O419">
        <v>1.3</v>
      </c>
      <c r="P419">
        <v>1.2</v>
      </c>
      <c r="Q419">
        <v>1.3</v>
      </c>
      <c r="R419">
        <v>1.5</v>
      </c>
      <c r="S419">
        <v>1.6</v>
      </c>
      <c r="T419">
        <v>1.7</v>
      </c>
      <c r="U419">
        <v>1.8</v>
      </c>
      <c r="V419">
        <v>1.9</v>
      </c>
      <c r="W419">
        <v>2.2000000000000002</v>
      </c>
      <c r="X419">
        <v>2.4</v>
      </c>
      <c r="Y419">
        <v>2.8</v>
      </c>
      <c r="Z419">
        <v>2.8</v>
      </c>
      <c r="AA419">
        <v>2.8</v>
      </c>
    </row>
    <row r="420" spans="1:27" x14ac:dyDescent="0.2">
      <c r="A420" s="89">
        <f>VLOOKUP(C420,TabellenBDFS!$B$4:$C$2717,2,FALSE)</f>
        <v>62</v>
      </c>
      <c r="B420" t="str">
        <f t="shared" si="7"/>
        <v>624</v>
      </c>
      <c r="C420" t="s">
        <v>64</v>
      </c>
      <c r="D420">
        <v>4</v>
      </c>
      <c r="E420">
        <v>0</v>
      </c>
      <c r="F420">
        <v>0.1</v>
      </c>
      <c r="G420">
        <v>0.1</v>
      </c>
      <c r="H420">
        <v>0.1</v>
      </c>
      <c r="I420">
        <v>0.1</v>
      </c>
      <c r="J420">
        <v>0.2</v>
      </c>
      <c r="K420">
        <v>0.3</v>
      </c>
      <c r="L420">
        <v>0.3</v>
      </c>
      <c r="M420">
        <v>0.3</v>
      </c>
      <c r="N420">
        <v>0.3</v>
      </c>
      <c r="O420">
        <v>0.3</v>
      </c>
      <c r="P420">
        <v>0.3</v>
      </c>
      <c r="Q420">
        <v>0.3</v>
      </c>
      <c r="R420">
        <v>0.3</v>
      </c>
      <c r="S420">
        <v>0.3</v>
      </c>
      <c r="T420">
        <v>0.3</v>
      </c>
      <c r="U420">
        <v>0.3</v>
      </c>
      <c r="V420">
        <v>0.3</v>
      </c>
      <c r="W420">
        <v>0.4</v>
      </c>
      <c r="X420">
        <v>0.4</v>
      </c>
      <c r="Y420">
        <v>0.4</v>
      </c>
      <c r="Z420">
        <v>0.4</v>
      </c>
      <c r="AA420">
        <v>0.4</v>
      </c>
    </row>
    <row r="421" spans="1:27" x14ac:dyDescent="0.2">
      <c r="A421" s="89">
        <f>VLOOKUP(C421,TabellenBDFS!$B$4:$C$2717,2,FALSE)</f>
        <v>62</v>
      </c>
      <c r="B421" t="str">
        <f t="shared" si="7"/>
        <v>625</v>
      </c>
      <c r="C421" t="s">
        <v>64</v>
      </c>
      <c r="D421">
        <v>5</v>
      </c>
      <c r="E421">
        <v>0.7</v>
      </c>
      <c r="F421">
        <v>0.6</v>
      </c>
      <c r="G421">
        <v>0.7</v>
      </c>
      <c r="H421">
        <v>0.6</v>
      </c>
      <c r="I421">
        <v>0.6</v>
      </c>
      <c r="J421">
        <v>0.6</v>
      </c>
      <c r="K421">
        <v>0.6</v>
      </c>
      <c r="L421">
        <v>0.6</v>
      </c>
      <c r="M421">
        <v>0.6</v>
      </c>
      <c r="N421">
        <v>0.6</v>
      </c>
      <c r="O421">
        <v>0.6</v>
      </c>
      <c r="P421">
        <v>0.6</v>
      </c>
      <c r="Q421">
        <v>0.6</v>
      </c>
      <c r="R421">
        <v>0.6</v>
      </c>
      <c r="S421">
        <v>0.6</v>
      </c>
      <c r="T421">
        <v>0.6</v>
      </c>
      <c r="U421">
        <v>0.6</v>
      </c>
      <c r="V421">
        <v>0.6</v>
      </c>
      <c r="W421">
        <v>0.6</v>
      </c>
      <c r="X421">
        <v>0.6</v>
      </c>
      <c r="Y421">
        <v>0.7</v>
      </c>
      <c r="Z421">
        <v>0.7</v>
      </c>
      <c r="AA421">
        <v>0.7</v>
      </c>
    </row>
    <row r="422" spans="1:27" x14ac:dyDescent="0.2">
      <c r="A422" s="89">
        <f>VLOOKUP(C422,TabellenBDFS!$B$4:$C$2717,2,FALSE)</f>
        <v>62</v>
      </c>
      <c r="B422" t="str">
        <f t="shared" si="7"/>
        <v>626</v>
      </c>
      <c r="C422" t="s">
        <v>64</v>
      </c>
      <c r="D422">
        <v>6</v>
      </c>
      <c r="E422">
        <v>1.5</v>
      </c>
      <c r="F422">
        <v>1.5</v>
      </c>
      <c r="G422">
        <v>1.5</v>
      </c>
      <c r="H422">
        <v>1.4</v>
      </c>
      <c r="I422">
        <v>1.6</v>
      </c>
      <c r="J422">
        <v>1.6</v>
      </c>
      <c r="K422">
        <v>1.5</v>
      </c>
      <c r="L422">
        <v>1.5</v>
      </c>
      <c r="M422">
        <v>1.5</v>
      </c>
      <c r="N422">
        <v>1.5</v>
      </c>
      <c r="O422">
        <v>1.5</v>
      </c>
      <c r="P422">
        <v>1.5</v>
      </c>
      <c r="Q422">
        <v>1.5</v>
      </c>
      <c r="R422">
        <v>1.5</v>
      </c>
      <c r="S422">
        <v>1.6</v>
      </c>
      <c r="T422">
        <v>1.5</v>
      </c>
      <c r="U422">
        <v>1.6</v>
      </c>
      <c r="V422">
        <v>1.5</v>
      </c>
      <c r="W422">
        <v>1.5</v>
      </c>
      <c r="X422">
        <v>1.6</v>
      </c>
      <c r="Y422">
        <v>1.5</v>
      </c>
      <c r="Z422">
        <v>1.3</v>
      </c>
      <c r="AA422">
        <v>1.3</v>
      </c>
    </row>
    <row r="423" spans="1:27" x14ac:dyDescent="0.2">
      <c r="A423" s="89">
        <f>VLOOKUP(C423,TabellenBDFS!$B$4:$C$2717,2,FALSE)</f>
        <v>62</v>
      </c>
      <c r="B423" t="str">
        <f t="shared" si="7"/>
        <v>627</v>
      </c>
      <c r="C423" t="s">
        <v>64</v>
      </c>
      <c r="D423">
        <v>7</v>
      </c>
      <c r="E423">
        <v>0.6</v>
      </c>
      <c r="F423">
        <v>0.6</v>
      </c>
      <c r="G423">
        <v>0.6</v>
      </c>
      <c r="H423">
        <v>0.6</v>
      </c>
      <c r="I423">
        <v>0.6</v>
      </c>
      <c r="J423">
        <v>0.6</v>
      </c>
      <c r="K423">
        <v>0.6</v>
      </c>
      <c r="L423">
        <v>0.6</v>
      </c>
      <c r="M423">
        <v>0.7</v>
      </c>
      <c r="N423">
        <v>0.6</v>
      </c>
      <c r="O423">
        <v>0.6</v>
      </c>
      <c r="P423">
        <v>0.6</v>
      </c>
      <c r="Q423">
        <v>0.6</v>
      </c>
      <c r="R423">
        <v>0.6</v>
      </c>
      <c r="S423">
        <v>0.6</v>
      </c>
      <c r="T423">
        <v>0.6</v>
      </c>
      <c r="U423">
        <v>0.6</v>
      </c>
      <c r="V423">
        <v>0.6</v>
      </c>
      <c r="W423">
        <v>0.6</v>
      </c>
      <c r="X423">
        <v>0.6</v>
      </c>
      <c r="Y423">
        <v>0.6</v>
      </c>
      <c r="Z423">
        <v>0.6</v>
      </c>
      <c r="AA423">
        <v>0.6</v>
      </c>
    </row>
    <row r="424" spans="1:27" x14ac:dyDescent="0.2">
      <c r="A424" s="89">
        <f>VLOOKUP(C424,TabellenBDFS!$B$4:$C$2717,2,FALSE)</f>
        <v>63</v>
      </c>
      <c r="B424" t="str">
        <f t="shared" si="7"/>
        <v>631</v>
      </c>
      <c r="C424" t="s">
        <v>65</v>
      </c>
      <c r="D424">
        <v>1</v>
      </c>
      <c r="E424">
        <v>0.8</v>
      </c>
      <c r="F424">
        <v>0.8</v>
      </c>
      <c r="G424">
        <v>0.8</v>
      </c>
      <c r="H424">
        <v>0.8</v>
      </c>
      <c r="I424">
        <v>0.8</v>
      </c>
      <c r="J424">
        <v>0.8</v>
      </c>
      <c r="K424">
        <v>0.8</v>
      </c>
      <c r="L424">
        <v>0.7</v>
      </c>
      <c r="M424">
        <v>0.7</v>
      </c>
      <c r="N424">
        <v>0.7</v>
      </c>
      <c r="O424">
        <v>0.7</v>
      </c>
      <c r="P424">
        <v>0.7</v>
      </c>
      <c r="Q424">
        <v>0.7</v>
      </c>
      <c r="R424">
        <v>0.7</v>
      </c>
      <c r="S424">
        <v>0.7</v>
      </c>
      <c r="T424">
        <v>0.7</v>
      </c>
      <c r="U424">
        <v>0.8</v>
      </c>
      <c r="V424">
        <v>0.8</v>
      </c>
      <c r="W424">
        <v>0.7</v>
      </c>
      <c r="X424">
        <v>0.8</v>
      </c>
      <c r="Y424">
        <v>0.8</v>
      </c>
      <c r="Z424">
        <v>0.9</v>
      </c>
      <c r="AA424">
        <v>1</v>
      </c>
    </row>
    <row r="425" spans="1:27" x14ac:dyDescent="0.2">
      <c r="A425" s="89">
        <f>VLOOKUP(C425,TabellenBDFS!$B$4:$C$2717,2,FALSE)</f>
        <v>63</v>
      </c>
      <c r="B425" t="str">
        <f t="shared" si="7"/>
        <v>632</v>
      </c>
      <c r="C425" t="s">
        <v>65</v>
      </c>
      <c r="D425">
        <v>2</v>
      </c>
      <c r="E425">
        <v>0</v>
      </c>
      <c r="F425">
        <v>0</v>
      </c>
      <c r="G425">
        <v>0</v>
      </c>
      <c r="H425">
        <v>0</v>
      </c>
      <c r="I425">
        <v>0</v>
      </c>
      <c r="J425">
        <v>0</v>
      </c>
      <c r="K425">
        <v>0</v>
      </c>
      <c r="L425">
        <v>0</v>
      </c>
      <c r="M425">
        <v>0</v>
      </c>
      <c r="N425">
        <v>0</v>
      </c>
      <c r="O425">
        <v>0</v>
      </c>
      <c r="P425">
        <v>0</v>
      </c>
      <c r="Q425">
        <v>0</v>
      </c>
      <c r="R425">
        <v>0</v>
      </c>
      <c r="S425">
        <v>0</v>
      </c>
      <c r="T425">
        <v>0</v>
      </c>
      <c r="U425">
        <v>0</v>
      </c>
      <c r="V425">
        <v>0</v>
      </c>
      <c r="W425">
        <v>0</v>
      </c>
      <c r="X425">
        <v>0</v>
      </c>
      <c r="Y425">
        <v>0</v>
      </c>
      <c r="Z425">
        <v>0</v>
      </c>
      <c r="AA425">
        <v>0</v>
      </c>
    </row>
    <row r="426" spans="1:27" x14ac:dyDescent="0.2">
      <c r="A426" s="89">
        <f>VLOOKUP(C426,TabellenBDFS!$B$4:$C$2717,2,FALSE)</f>
        <v>63</v>
      </c>
      <c r="B426" t="str">
        <f t="shared" si="7"/>
        <v>633</v>
      </c>
      <c r="C426" t="s">
        <v>65</v>
      </c>
      <c r="D426">
        <v>3</v>
      </c>
      <c r="E426">
        <v>0</v>
      </c>
      <c r="F426">
        <v>0</v>
      </c>
      <c r="G426">
        <v>0</v>
      </c>
      <c r="H426">
        <v>0</v>
      </c>
      <c r="I426">
        <v>0</v>
      </c>
      <c r="J426">
        <v>0</v>
      </c>
      <c r="K426">
        <v>0</v>
      </c>
      <c r="L426">
        <v>0</v>
      </c>
      <c r="M426">
        <v>0</v>
      </c>
      <c r="N426">
        <v>0</v>
      </c>
      <c r="O426">
        <v>0.1</v>
      </c>
      <c r="P426">
        <v>0.1</v>
      </c>
      <c r="Q426">
        <v>0.1</v>
      </c>
      <c r="R426">
        <v>0.1</v>
      </c>
      <c r="S426">
        <v>0.1</v>
      </c>
      <c r="T426">
        <v>0.1</v>
      </c>
      <c r="U426">
        <v>0.1</v>
      </c>
      <c r="V426">
        <v>0.2</v>
      </c>
      <c r="W426">
        <v>0.2</v>
      </c>
      <c r="X426">
        <v>0.2</v>
      </c>
      <c r="Y426">
        <v>0.2</v>
      </c>
      <c r="Z426">
        <v>0.3</v>
      </c>
      <c r="AA426">
        <v>0.3</v>
      </c>
    </row>
    <row r="427" spans="1:27" x14ac:dyDescent="0.2">
      <c r="A427" s="89">
        <f>VLOOKUP(C427,TabellenBDFS!$B$4:$C$2717,2,FALSE)</f>
        <v>63</v>
      </c>
      <c r="B427" t="str">
        <f t="shared" si="7"/>
        <v>634</v>
      </c>
      <c r="C427" t="s">
        <v>65</v>
      </c>
      <c r="D427">
        <v>4</v>
      </c>
      <c r="E427">
        <v>0</v>
      </c>
      <c r="F427">
        <v>0</v>
      </c>
      <c r="G427">
        <v>0</v>
      </c>
      <c r="H427">
        <v>0</v>
      </c>
      <c r="I427">
        <v>0</v>
      </c>
      <c r="J427">
        <v>0</v>
      </c>
      <c r="K427">
        <v>0</v>
      </c>
      <c r="L427">
        <v>0</v>
      </c>
      <c r="M427">
        <v>0</v>
      </c>
      <c r="N427">
        <v>0</v>
      </c>
      <c r="O427">
        <v>0</v>
      </c>
      <c r="P427">
        <v>0</v>
      </c>
      <c r="Q427">
        <v>0</v>
      </c>
      <c r="R427">
        <v>0</v>
      </c>
      <c r="S427">
        <v>0</v>
      </c>
      <c r="T427">
        <v>0</v>
      </c>
      <c r="U427">
        <v>0</v>
      </c>
      <c r="V427">
        <v>0</v>
      </c>
      <c r="W427">
        <v>0</v>
      </c>
      <c r="X427">
        <v>0</v>
      </c>
      <c r="Y427">
        <v>0</v>
      </c>
      <c r="Z427">
        <v>0</v>
      </c>
      <c r="AA427">
        <v>0</v>
      </c>
    </row>
    <row r="428" spans="1:27" x14ac:dyDescent="0.2">
      <c r="A428" s="89">
        <f>VLOOKUP(C428,TabellenBDFS!$B$4:$C$2717,2,FALSE)</f>
        <v>63</v>
      </c>
      <c r="B428" t="str">
        <f t="shared" si="7"/>
        <v>635</v>
      </c>
      <c r="C428" t="s">
        <v>65</v>
      </c>
      <c r="D428">
        <v>5</v>
      </c>
      <c r="E428">
        <v>0</v>
      </c>
      <c r="F428">
        <v>0</v>
      </c>
      <c r="G428">
        <v>0</v>
      </c>
      <c r="H428">
        <v>0</v>
      </c>
      <c r="I428">
        <v>0</v>
      </c>
      <c r="J428">
        <v>0</v>
      </c>
      <c r="K428">
        <v>0</v>
      </c>
      <c r="L428">
        <v>0</v>
      </c>
      <c r="M428">
        <v>0</v>
      </c>
      <c r="N428">
        <v>0</v>
      </c>
      <c r="O428">
        <v>0</v>
      </c>
      <c r="P428">
        <v>0</v>
      </c>
      <c r="Q428">
        <v>0</v>
      </c>
      <c r="R428">
        <v>0</v>
      </c>
      <c r="S428">
        <v>0</v>
      </c>
      <c r="T428">
        <v>0</v>
      </c>
      <c r="U428">
        <v>0</v>
      </c>
      <c r="V428">
        <v>0</v>
      </c>
      <c r="W428">
        <v>0</v>
      </c>
      <c r="X428">
        <v>0</v>
      </c>
      <c r="Y428">
        <v>0</v>
      </c>
      <c r="Z428">
        <v>0</v>
      </c>
      <c r="AA428">
        <v>0</v>
      </c>
    </row>
    <row r="429" spans="1:27" x14ac:dyDescent="0.2">
      <c r="A429" s="89">
        <f>VLOOKUP(C429,TabellenBDFS!$B$4:$C$2717,2,FALSE)</f>
        <v>63</v>
      </c>
      <c r="B429" t="str">
        <f t="shared" si="7"/>
        <v>636</v>
      </c>
      <c r="C429" t="s">
        <v>65</v>
      </c>
      <c r="D429">
        <v>6</v>
      </c>
      <c r="E429">
        <v>0.3</v>
      </c>
      <c r="F429">
        <v>0.4</v>
      </c>
      <c r="G429">
        <v>0.4</v>
      </c>
      <c r="H429">
        <v>0.4</v>
      </c>
      <c r="I429">
        <v>0.4</v>
      </c>
      <c r="J429">
        <v>0.4</v>
      </c>
      <c r="K429">
        <v>0.4</v>
      </c>
      <c r="L429">
        <v>0.3</v>
      </c>
      <c r="M429">
        <v>0.3</v>
      </c>
      <c r="N429">
        <v>0.4</v>
      </c>
      <c r="O429">
        <v>0.3</v>
      </c>
      <c r="P429">
        <v>0.3</v>
      </c>
      <c r="Q429">
        <v>0.4</v>
      </c>
      <c r="R429">
        <v>0.3</v>
      </c>
      <c r="S429">
        <v>0.3</v>
      </c>
      <c r="T429">
        <v>0.3</v>
      </c>
      <c r="U429">
        <v>0.3</v>
      </c>
      <c r="V429">
        <v>0.4</v>
      </c>
      <c r="W429">
        <v>0.3</v>
      </c>
      <c r="X429">
        <v>0.3</v>
      </c>
      <c r="Y429">
        <v>0.3</v>
      </c>
      <c r="Z429">
        <v>0.4</v>
      </c>
      <c r="AA429">
        <v>0.4</v>
      </c>
    </row>
    <row r="430" spans="1:27" x14ac:dyDescent="0.2">
      <c r="A430" s="89">
        <f>VLOOKUP(C430,TabellenBDFS!$B$4:$C$2717,2,FALSE)</f>
        <v>63</v>
      </c>
      <c r="B430" t="str">
        <f t="shared" si="7"/>
        <v>637</v>
      </c>
      <c r="C430" t="s">
        <v>65</v>
      </c>
      <c r="D430">
        <v>7</v>
      </c>
      <c r="E430">
        <v>0.4</v>
      </c>
      <c r="F430">
        <v>0.4</v>
      </c>
      <c r="G430">
        <v>0.4</v>
      </c>
      <c r="H430">
        <v>0.4</v>
      </c>
      <c r="I430">
        <v>0.3</v>
      </c>
      <c r="J430">
        <v>0.3</v>
      </c>
      <c r="K430">
        <v>0.3</v>
      </c>
      <c r="L430">
        <v>0.3</v>
      </c>
      <c r="M430">
        <v>0.3</v>
      </c>
      <c r="N430">
        <v>0.3</v>
      </c>
      <c r="O430">
        <v>0.3</v>
      </c>
      <c r="P430">
        <v>0.3</v>
      </c>
      <c r="Q430">
        <v>0.2</v>
      </c>
      <c r="R430">
        <v>0.2</v>
      </c>
      <c r="S430">
        <v>0.2</v>
      </c>
      <c r="T430">
        <v>0.2</v>
      </c>
      <c r="U430">
        <v>0.2</v>
      </c>
      <c r="V430">
        <v>0.2</v>
      </c>
      <c r="W430">
        <v>0.2</v>
      </c>
      <c r="X430">
        <v>0.2</v>
      </c>
      <c r="Y430">
        <v>0.2</v>
      </c>
      <c r="Z430">
        <v>0.3</v>
      </c>
      <c r="AA430">
        <v>0.3</v>
      </c>
    </row>
    <row r="431" spans="1:27" x14ac:dyDescent="0.2">
      <c r="A431" s="89">
        <f>VLOOKUP(C431,TabellenBDFS!$B$4:$C$2717,2,FALSE)</f>
        <v>64</v>
      </c>
      <c r="B431" t="str">
        <f t="shared" si="7"/>
        <v>641</v>
      </c>
      <c r="C431" t="s">
        <v>66</v>
      </c>
      <c r="D431">
        <v>1</v>
      </c>
      <c r="E431">
        <v>1.9</v>
      </c>
      <c r="F431">
        <v>1.8</v>
      </c>
      <c r="G431">
        <v>1.9</v>
      </c>
      <c r="H431">
        <v>2</v>
      </c>
      <c r="I431">
        <v>1.9</v>
      </c>
      <c r="J431">
        <v>1.9</v>
      </c>
      <c r="K431">
        <v>1.9</v>
      </c>
      <c r="L431">
        <v>1.9</v>
      </c>
      <c r="M431">
        <v>1.9</v>
      </c>
      <c r="N431">
        <v>1.9</v>
      </c>
      <c r="O431">
        <v>1.9</v>
      </c>
      <c r="P431">
        <v>2</v>
      </c>
      <c r="Q431">
        <v>2.1</v>
      </c>
      <c r="R431">
        <v>2</v>
      </c>
      <c r="S431">
        <v>2</v>
      </c>
      <c r="T431">
        <v>2</v>
      </c>
      <c r="U431">
        <v>2</v>
      </c>
      <c r="V431">
        <v>1.9</v>
      </c>
      <c r="W431">
        <v>1.9</v>
      </c>
      <c r="X431">
        <v>2</v>
      </c>
      <c r="Y431">
        <v>2</v>
      </c>
      <c r="Z431">
        <v>2</v>
      </c>
      <c r="AA431">
        <v>2</v>
      </c>
    </row>
    <row r="432" spans="1:27" x14ac:dyDescent="0.2">
      <c r="A432" s="89">
        <f>VLOOKUP(C432,TabellenBDFS!$B$4:$C$2717,2,FALSE)</f>
        <v>64</v>
      </c>
      <c r="B432" t="str">
        <f t="shared" si="7"/>
        <v>642</v>
      </c>
      <c r="C432" t="s">
        <v>66</v>
      </c>
      <c r="D432">
        <v>2</v>
      </c>
      <c r="E432">
        <v>0.7</v>
      </c>
      <c r="F432">
        <v>0.7</v>
      </c>
      <c r="G432">
        <v>0.7</v>
      </c>
      <c r="H432">
        <v>0.7</v>
      </c>
      <c r="I432">
        <v>0.6</v>
      </c>
      <c r="J432">
        <v>0.7</v>
      </c>
      <c r="K432">
        <v>0.7</v>
      </c>
      <c r="L432">
        <v>0.6</v>
      </c>
      <c r="M432">
        <v>0.6</v>
      </c>
      <c r="N432">
        <v>0.6</v>
      </c>
      <c r="O432">
        <v>0.6</v>
      </c>
      <c r="P432">
        <v>0.5</v>
      </c>
      <c r="Q432">
        <v>0.5</v>
      </c>
      <c r="R432">
        <v>0.4</v>
      </c>
      <c r="S432">
        <v>0.3</v>
      </c>
      <c r="T432">
        <v>0.3</v>
      </c>
      <c r="U432">
        <v>0.3</v>
      </c>
      <c r="V432">
        <v>0.3</v>
      </c>
      <c r="W432">
        <v>0.2</v>
      </c>
      <c r="X432">
        <v>0.2</v>
      </c>
      <c r="Y432">
        <v>0.2</v>
      </c>
      <c r="Z432">
        <v>0.2</v>
      </c>
      <c r="AA432">
        <v>0.2</v>
      </c>
    </row>
    <row r="433" spans="1:27" x14ac:dyDescent="0.2">
      <c r="A433" s="89">
        <f>VLOOKUP(C433,TabellenBDFS!$B$4:$C$2717,2,FALSE)</f>
        <v>64</v>
      </c>
      <c r="B433" t="str">
        <f t="shared" si="7"/>
        <v>643</v>
      </c>
      <c r="C433" t="s">
        <v>66</v>
      </c>
      <c r="D433">
        <v>3</v>
      </c>
      <c r="E433">
        <v>0.1</v>
      </c>
      <c r="F433">
        <v>0.1</v>
      </c>
      <c r="G433">
        <v>0.1</v>
      </c>
      <c r="H433">
        <v>0.1</v>
      </c>
      <c r="I433">
        <v>0.1</v>
      </c>
      <c r="J433">
        <v>0.1</v>
      </c>
      <c r="K433">
        <v>0.1</v>
      </c>
      <c r="L433">
        <v>0.2</v>
      </c>
      <c r="M433">
        <v>0.2</v>
      </c>
      <c r="N433">
        <v>0.2</v>
      </c>
      <c r="O433">
        <v>0.2</v>
      </c>
      <c r="P433">
        <v>0.2</v>
      </c>
      <c r="Q433">
        <v>0.2</v>
      </c>
      <c r="R433">
        <v>0.2</v>
      </c>
      <c r="S433">
        <v>0.2</v>
      </c>
      <c r="T433">
        <v>0.2</v>
      </c>
      <c r="U433">
        <v>0.3</v>
      </c>
      <c r="V433">
        <v>0.3</v>
      </c>
      <c r="W433">
        <v>0.3</v>
      </c>
      <c r="X433">
        <v>0.4</v>
      </c>
      <c r="Y433">
        <v>0.4</v>
      </c>
      <c r="Z433">
        <v>0.4</v>
      </c>
      <c r="AA433">
        <v>0.4</v>
      </c>
    </row>
    <row r="434" spans="1:27" x14ac:dyDescent="0.2">
      <c r="A434" s="89">
        <f>VLOOKUP(C434,TabellenBDFS!$B$4:$C$2717,2,FALSE)</f>
        <v>64</v>
      </c>
      <c r="B434" t="str">
        <f t="shared" si="7"/>
        <v>644</v>
      </c>
      <c r="C434" t="s">
        <v>66</v>
      </c>
      <c r="D434">
        <v>4</v>
      </c>
      <c r="E434">
        <v>0</v>
      </c>
      <c r="F434">
        <v>0</v>
      </c>
      <c r="G434">
        <v>0</v>
      </c>
      <c r="H434">
        <v>0</v>
      </c>
      <c r="I434">
        <v>0</v>
      </c>
      <c r="J434">
        <v>0</v>
      </c>
      <c r="K434">
        <v>0.1</v>
      </c>
      <c r="L434">
        <v>0.1</v>
      </c>
      <c r="M434">
        <v>0.1</v>
      </c>
      <c r="N434">
        <v>0.1</v>
      </c>
      <c r="O434">
        <v>0.1</v>
      </c>
      <c r="P434">
        <v>0.1</v>
      </c>
      <c r="Q434">
        <v>0.1</v>
      </c>
      <c r="R434">
        <v>0.1</v>
      </c>
      <c r="S434">
        <v>0.1</v>
      </c>
      <c r="T434">
        <v>0.1</v>
      </c>
      <c r="U434">
        <v>0.1</v>
      </c>
      <c r="V434">
        <v>0.1</v>
      </c>
      <c r="W434">
        <v>0.1</v>
      </c>
      <c r="X434">
        <v>0.1</v>
      </c>
      <c r="Y434">
        <v>0.1</v>
      </c>
      <c r="Z434">
        <v>0.1</v>
      </c>
      <c r="AA434">
        <v>0.1</v>
      </c>
    </row>
    <row r="435" spans="1:27" x14ac:dyDescent="0.2">
      <c r="A435" s="89">
        <f>VLOOKUP(C435,TabellenBDFS!$B$4:$C$2717,2,FALSE)</f>
        <v>64</v>
      </c>
      <c r="B435" t="str">
        <f t="shared" si="7"/>
        <v>645</v>
      </c>
      <c r="C435" t="s">
        <v>66</v>
      </c>
      <c r="D435">
        <v>5</v>
      </c>
      <c r="E435">
        <v>0.1</v>
      </c>
      <c r="F435">
        <v>0.1</v>
      </c>
      <c r="G435">
        <v>0.1</v>
      </c>
      <c r="H435">
        <v>0.1</v>
      </c>
      <c r="I435">
        <v>0.1</v>
      </c>
      <c r="J435">
        <v>0.1</v>
      </c>
      <c r="K435">
        <v>0.1</v>
      </c>
      <c r="L435">
        <v>0.1</v>
      </c>
      <c r="M435">
        <v>0.1</v>
      </c>
      <c r="N435">
        <v>0.1</v>
      </c>
      <c r="O435">
        <v>0.1</v>
      </c>
      <c r="P435">
        <v>0.1</v>
      </c>
      <c r="Q435">
        <v>0.1</v>
      </c>
      <c r="R435">
        <v>0.1</v>
      </c>
      <c r="S435">
        <v>0.1</v>
      </c>
      <c r="T435">
        <v>0.1</v>
      </c>
      <c r="U435">
        <v>0.1</v>
      </c>
      <c r="V435">
        <v>0.1</v>
      </c>
      <c r="W435">
        <v>0.1</v>
      </c>
      <c r="X435">
        <v>0.1</v>
      </c>
      <c r="Y435">
        <v>0.1</v>
      </c>
      <c r="Z435">
        <v>0.1</v>
      </c>
      <c r="AA435">
        <v>0.1</v>
      </c>
    </row>
    <row r="436" spans="1:27" x14ac:dyDescent="0.2">
      <c r="A436" s="89">
        <f>VLOOKUP(C436,TabellenBDFS!$B$4:$C$2717,2,FALSE)</f>
        <v>64</v>
      </c>
      <c r="B436" t="str">
        <f t="shared" si="7"/>
        <v>646</v>
      </c>
      <c r="C436" t="s">
        <v>66</v>
      </c>
      <c r="D436">
        <v>6</v>
      </c>
      <c r="E436">
        <v>0.9</v>
      </c>
      <c r="F436">
        <v>0.9</v>
      </c>
      <c r="G436">
        <v>0.9</v>
      </c>
      <c r="H436">
        <v>0.9</v>
      </c>
      <c r="I436">
        <v>0.9</v>
      </c>
      <c r="J436">
        <v>0.9</v>
      </c>
      <c r="K436">
        <v>0.8</v>
      </c>
      <c r="L436">
        <v>0.8</v>
      </c>
      <c r="M436">
        <v>0.8</v>
      </c>
      <c r="N436">
        <v>0.9</v>
      </c>
      <c r="O436">
        <v>0.9</v>
      </c>
      <c r="P436">
        <v>1</v>
      </c>
      <c r="Q436">
        <v>1.1000000000000001</v>
      </c>
      <c r="R436">
        <v>1.1000000000000001</v>
      </c>
      <c r="S436">
        <v>1.1000000000000001</v>
      </c>
      <c r="T436">
        <v>1.1000000000000001</v>
      </c>
      <c r="U436">
        <v>1.1000000000000001</v>
      </c>
      <c r="V436">
        <v>1.1000000000000001</v>
      </c>
      <c r="W436">
        <v>1.1000000000000001</v>
      </c>
      <c r="X436">
        <v>1.1000000000000001</v>
      </c>
      <c r="Y436">
        <v>1.1000000000000001</v>
      </c>
      <c r="Z436">
        <v>1.2</v>
      </c>
      <c r="AA436">
        <v>1.1000000000000001</v>
      </c>
    </row>
    <row r="437" spans="1:27" x14ac:dyDescent="0.2">
      <c r="A437" s="89">
        <f>VLOOKUP(C437,TabellenBDFS!$B$4:$C$2717,2,FALSE)</f>
        <v>64</v>
      </c>
      <c r="B437" t="str">
        <f t="shared" si="7"/>
        <v>647</v>
      </c>
      <c r="C437" t="s">
        <v>66</v>
      </c>
      <c r="D437">
        <v>7</v>
      </c>
      <c r="E437">
        <v>0</v>
      </c>
      <c r="F437">
        <v>0</v>
      </c>
      <c r="G437">
        <v>0.1</v>
      </c>
      <c r="H437">
        <v>0.1</v>
      </c>
      <c r="I437">
        <v>0.1</v>
      </c>
      <c r="J437">
        <v>0.1</v>
      </c>
      <c r="K437">
        <v>0.1</v>
      </c>
      <c r="L437">
        <v>0.1</v>
      </c>
      <c r="M437">
        <v>0.1</v>
      </c>
      <c r="N437">
        <v>0.1</v>
      </c>
      <c r="O437">
        <v>0.1</v>
      </c>
      <c r="P437">
        <v>0.1</v>
      </c>
      <c r="Q437">
        <v>0.1</v>
      </c>
      <c r="R437">
        <v>0.1</v>
      </c>
      <c r="S437">
        <v>0.1</v>
      </c>
      <c r="T437">
        <v>0.1</v>
      </c>
      <c r="U437">
        <v>0.2</v>
      </c>
      <c r="V437">
        <v>0.1</v>
      </c>
      <c r="W437">
        <v>0.1</v>
      </c>
      <c r="X437">
        <v>0.1</v>
      </c>
      <c r="Y437">
        <v>0.1</v>
      </c>
      <c r="Z437">
        <v>0.1</v>
      </c>
      <c r="AA437">
        <v>0.1</v>
      </c>
    </row>
    <row r="438" spans="1:27" x14ac:dyDescent="0.2">
      <c r="A438" s="89">
        <f>VLOOKUP(C438,TabellenBDFS!$B$4:$C$2717,2,FALSE)</f>
        <v>65</v>
      </c>
      <c r="B438" t="str">
        <f t="shared" si="7"/>
        <v>651</v>
      </c>
      <c r="C438" t="s">
        <v>67</v>
      </c>
      <c r="D438">
        <v>1</v>
      </c>
      <c r="E438">
        <v>0.5</v>
      </c>
      <c r="F438">
        <v>0.5</v>
      </c>
      <c r="G438">
        <v>0.5</v>
      </c>
      <c r="H438">
        <v>0.5</v>
      </c>
      <c r="I438">
        <v>0.5</v>
      </c>
      <c r="J438">
        <v>0.6</v>
      </c>
      <c r="K438">
        <v>0.6</v>
      </c>
      <c r="L438">
        <v>0.6</v>
      </c>
      <c r="M438">
        <v>0.7</v>
      </c>
      <c r="N438">
        <v>0.7</v>
      </c>
      <c r="O438">
        <v>0.7</v>
      </c>
      <c r="P438">
        <v>0.6</v>
      </c>
      <c r="Q438">
        <v>0.7</v>
      </c>
      <c r="R438">
        <v>0.7</v>
      </c>
      <c r="S438">
        <v>0.7</v>
      </c>
      <c r="T438">
        <v>0.7</v>
      </c>
      <c r="U438">
        <v>0.7</v>
      </c>
      <c r="V438">
        <v>0.7</v>
      </c>
      <c r="W438">
        <v>0.8</v>
      </c>
      <c r="X438">
        <v>0.8</v>
      </c>
      <c r="Y438">
        <v>0.8</v>
      </c>
      <c r="Z438">
        <v>0.8</v>
      </c>
      <c r="AA438">
        <v>0.8</v>
      </c>
    </row>
    <row r="439" spans="1:27" x14ac:dyDescent="0.2">
      <c r="A439" s="89">
        <f>VLOOKUP(C439,TabellenBDFS!$B$4:$C$2717,2,FALSE)</f>
        <v>65</v>
      </c>
      <c r="B439" t="str">
        <f t="shared" si="7"/>
        <v>652</v>
      </c>
      <c r="C439" t="s">
        <v>67</v>
      </c>
      <c r="D439">
        <v>2</v>
      </c>
      <c r="E439">
        <v>0</v>
      </c>
      <c r="F439">
        <v>0</v>
      </c>
      <c r="G439">
        <v>0</v>
      </c>
      <c r="H439">
        <v>0</v>
      </c>
      <c r="I439">
        <v>0</v>
      </c>
      <c r="J439">
        <v>0</v>
      </c>
      <c r="K439">
        <v>0</v>
      </c>
      <c r="L439">
        <v>0</v>
      </c>
      <c r="M439">
        <v>0</v>
      </c>
      <c r="N439">
        <v>0</v>
      </c>
      <c r="O439">
        <v>0</v>
      </c>
      <c r="P439">
        <v>0</v>
      </c>
      <c r="Q439">
        <v>0</v>
      </c>
      <c r="R439">
        <v>0</v>
      </c>
      <c r="S439">
        <v>0</v>
      </c>
      <c r="T439">
        <v>0</v>
      </c>
      <c r="U439">
        <v>0</v>
      </c>
      <c r="V439">
        <v>0</v>
      </c>
      <c r="W439">
        <v>0</v>
      </c>
      <c r="X439">
        <v>0</v>
      </c>
      <c r="Y439">
        <v>0</v>
      </c>
      <c r="Z439">
        <v>0</v>
      </c>
      <c r="AA439">
        <v>0</v>
      </c>
    </row>
    <row r="440" spans="1:27" x14ac:dyDescent="0.2">
      <c r="A440" s="89">
        <f>VLOOKUP(C440,TabellenBDFS!$B$4:$C$2717,2,FALSE)</f>
        <v>65</v>
      </c>
      <c r="B440" t="str">
        <f t="shared" si="7"/>
        <v>653</v>
      </c>
      <c r="C440" t="s">
        <v>67</v>
      </c>
      <c r="D440">
        <v>3</v>
      </c>
      <c r="E440">
        <v>0</v>
      </c>
      <c r="F440">
        <v>0</v>
      </c>
      <c r="G440">
        <v>0</v>
      </c>
      <c r="H440">
        <v>0</v>
      </c>
      <c r="I440">
        <v>0</v>
      </c>
      <c r="J440">
        <v>0</v>
      </c>
      <c r="K440">
        <v>0</v>
      </c>
      <c r="L440">
        <v>0</v>
      </c>
      <c r="M440">
        <v>0.1</v>
      </c>
      <c r="N440">
        <v>0.1</v>
      </c>
      <c r="O440">
        <v>0.1</v>
      </c>
      <c r="P440">
        <v>0</v>
      </c>
      <c r="Q440">
        <v>0.1</v>
      </c>
      <c r="R440">
        <v>0.1</v>
      </c>
      <c r="S440">
        <v>0.1</v>
      </c>
      <c r="T440">
        <v>0.1</v>
      </c>
      <c r="U440">
        <v>0.1</v>
      </c>
      <c r="V440">
        <v>0.1</v>
      </c>
      <c r="W440">
        <v>0.1</v>
      </c>
      <c r="X440">
        <v>0.1</v>
      </c>
      <c r="Y440">
        <v>0.1</v>
      </c>
      <c r="Z440">
        <v>0.1</v>
      </c>
      <c r="AA440">
        <v>0.2</v>
      </c>
    </row>
    <row r="441" spans="1:27" x14ac:dyDescent="0.2">
      <c r="A441" s="89">
        <f>VLOOKUP(C441,TabellenBDFS!$B$4:$C$2717,2,FALSE)</f>
        <v>65</v>
      </c>
      <c r="B441" t="str">
        <f t="shared" si="7"/>
        <v>654</v>
      </c>
      <c r="C441" t="s">
        <v>67</v>
      </c>
      <c r="D441">
        <v>4</v>
      </c>
      <c r="E441">
        <v>0</v>
      </c>
      <c r="F441">
        <v>0</v>
      </c>
      <c r="G441">
        <v>0</v>
      </c>
      <c r="H441">
        <v>0</v>
      </c>
      <c r="I441">
        <v>0</v>
      </c>
      <c r="J441">
        <v>0</v>
      </c>
      <c r="K441">
        <v>0</v>
      </c>
      <c r="L441">
        <v>0</v>
      </c>
      <c r="M441">
        <v>0</v>
      </c>
      <c r="N441">
        <v>0</v>
      </c>
      <c r="O441">
        <v>0</v>
      </c>
      <c r="P441">
        <v>0</v>
      </c>
      <c r="Q441">
        <v>0</v>
      </c>
      <c r="R441">
        <v>0</v>
      </c>
      <c r="S441">
        <v>0</v>
      </c>
      <c r="T441">
        <v>0</v>
      </c>
      <c r="U441">
        <v>0</v>
      </c>
      <c r="V441">
        <v>0</v>
      </c>
      <c r="W441">
        <v>0</v>
      </c>
      <c r="X441">
        <v>0</v>
      </c>
      <c r="Y441">
        <v>0</v>
      </c>
      <c r="Z441">
        <v>0</v>
      </c>
      <c r="AA441">
        <v>0</v>
      </c>
    </row>
    <row r="442" spans="1:27" x14ac:dyDescent="0.2">
      <c r="A442" s="89">
        <f>VLOOKUP(C442,TabellenBDFS!$B$4:$C$2717,2,FALSE)</f>
        <v>65</v>
      </c>
      <c r="B442" t="str">
        <f t="shared" si="7"/>
        <v>655</v>
      </c>
      <c r="C442" t="s">
        <v>67</v>
      </c>
      <c r="D442">
        <v>5</v>
      </c>
      <c r="E442">
        <v>0</v>
      </c>
      <c r="F442">
        <v>0</v>
      </c>
      <c r="G442">
        <v>0</v>
      </c>
      <c r="H442">
        <v>0</v>
      </c>
      <c r="I442">
        <v>0</v>
      </c>
      <c r="J442">
        <v>0</v>
      </c>
      <c r="K442">
        <v>0</v>
      </c>
      <c r="L442">
        <v>0</v>
      </c>
      <c r="M442">
        <v>0</v>
      </c>
      <c r="N442">
        <v>0</v>
      </c>
      <c r="O442">
        <v>0</v>
      </c>
      <c r="P442">
        <v>0</v>
      </c>
      <c r="Q442">
        <v>0</v>
      </c>
      <c r="R442">
        <v>0</v>
      </c>
      <c r="S442">
        <v>0</v>
      </c>
      <c r="T442">
        <v>0</v>
      </c>
      <c r="U442">
        <v>0</v>
      </c>
      <c r="V442">
        <v>0</v>
      </c>
      <c r="W442">
        <v>0</v>
      </c>
      <c r="X442">
        <v>0</v>
      </c>
      <c r="Y442">
        <v>0</v>
      </c>
      <c r="Z442">
        <v>0</v>
      </c>
      <c r="AA442">
        <v>0</v>
      </c>
    </row>
    <row r="443" spans="1:27" x14ac:dyDescent="0.2">
      <c r="A443" s="89">
        <f>VLOOKUP(C443,TabellenBDFS!$B$4:$C$2717,2,FALSE)</f>
        <v>65</v>
      </c>
      <c r="B443" t="str">
        <f t="shared" si="7"/>
        <v>656</v>
      </c>
      <c r="C443" t="s">
        <v>67</v>
      </c>
      <c r="D443">
        <v>6</v>
      </c>
      <c r="E443">
        <v>0.4</v>
      </c>
      <c r="F443">
        <v>0.4</v>
      </c>
      <c r="G443">
        <v>0.4</v>
      </c>
      <c r="H443">
        <v>0.4</v>
      </c>
      <c r="I443">
        <v>0.4</v>
      </c>
      <c r="J443">
        <v>0.4</v>
      </c>
      <c r="K443">
        <v>0.4</v>
      </c>
      <c r="L443">
        <v>0.4</v>
      </c>
      <c r="M443">
        <v>0.4</v>
      </c>
      <c r="N443">
        <v>0.4</v>
      </c>
      <c r="O443">
        <v>0.4</v>
      </c>
      <c r="P443">
        <v>0.4</v>
      </c>
      <c r="Q443">
        <v>0.4</v>
      </c>
      <c r="R443">
        <v>0.5</v>
      </c>
      <c r="S443">
        <v>0.5</v>
      </c>
      <c r="T443">
        <v>0.5</v>
      </c>
      <c r="U443">
        <v>0.5</v>
      </c>
      <c r="V443">
        <v>0.5</v>
      </c>
      <c r="W443">
        <v>0.5</v>
      </c>
      <c r="X443">
        <v>0.5</v>
      </c>
      <c r="Y443">
        <v>0.5</v>
      </c>
      <c r="Z443">
        <v>0.5</v>
      </c>
      <c r="AA443">
        <v>0.5</v>
      </c>
    </row>
    <row r="444" spans="1:27" x14ac:dyDescent="0.2">
      <c r="A444" s="89">
        <f>VLOOKUP(C444,TabellenBDFS!$B$4:$C$2717,2,FALSE)</f>
        <v>65</v>
      </c>
      <c r="B444" t="str">
        <f t="shared" si="7"/>
        <v>657</v>
      </c>
      <c r="C444" t="s">
        <v>67</v>
      </c>
      <c r="D444">
        <v>7</v>
      </c>
      <c r="E444">
        <v>0.1</v>
      </c>
      <c r="F444">
        <v>0.1</v>
      </c>
      <c r="G444">
        <v>0.2</v>
      </c>
      <c r="H444">
        <v>0.1</v>
      </c>
      <c r="I444">
        <v>0.1</v>
      </c>
      <c r="J444">
        <v>0.2</v>
      </c>
      <c r="K444">
        <v>0.2</v>
      </c>
      <c r="L444">
        <v>0.2</v>
      </c>
      <c r="M444">
        <v>0.2</v>
      </c>
      <c r="N444">
        <v>0.1</v>
      </c>
      <c r="O444">
        <v>0.1</v>
      </c>
      <c r="P444">
        <v>0.1</v>
      </c>
      <c r="Q444">
        <v>0.1</v>
      </c>
      <c r="R444">
        <v>0.1</v>
      </c>
      <c r="S444">
        <v>0.1</v>
      </c>
      <c r="T444">
        <v>0.1</v>
      </c>
      <c r="U444">
        <v>0.1</v>
      </c>
      <c r="V444">
        <v>0.1</v>
      </c>
      <c r="W444">
        <v>0.1</v>
      </c>
      <c r="X444">
        <v>0.1</v>
      </c>
      <c r="Y444">
        <v>0.1</v>
      </c>
      <c r="Z444">
        <v>0.1</v>
      </c>
      <c r="AA444">
        <v>0.1</v>
      </c>
    </row>
    <row r="445" spans="1:27" x14ac:dyDescent="0.2">
      <c r="A445" s="89">
        <f>VLOOKUP(C445,TabellenBDFS!$B$4:$C$2717,2,FALSE)</f>
        <v>66</v>
      </c>
      <c r="B445" t="str">
        <f t="shared" si="7"/>
        <v>661</v>
      </c>
      <c r="C445" t="s">
        <v>68</v>
      </c>
      <c r="D445">
        <v>1</v>
      </c>
      <c r="E445">
        <v>0.7</v>
      </c>
      <c r="F445">
        <v>0.7</v>
      </c>
      <c r="G445">
        <v>0.7</v>
      </c>
      <c r="H445">
        <v>0.7</v>
      </c>
      <c r="I445">
        <v>0.7</v>
      </c>
      <c r="J445">
        <v>0.7</v>
      </c>
      <c r="K445">
        <v>0.8</v>
      </c>
      <c r="L445">
        <v>0.8</v>
      </c>
      <c r="M445">
        <v>0.8</v>
      </c>
      <c r="N445">
        <v>0.8</v>
      </c>
      <c r="O445">
        <v>0.7</v>
      </c>
      <c r="P445">
        <v>0.5</v>
      </c>
      <c r="Q445">
        <v>0.4</v>
      </c>
      <c r="R445">
        <v>0.4</v>
      </c>
      <c r="S445">
        <v>0.4</v>
      </c>
      <c r="T445">
        <v>0.4</v>
      </c>
      <c r="U445">
        <v>0.4</v>
      </c>
      <c r="V445">
        <v>0.4</v>
      </c>
      <c r="W445">
        <v>0.3</v>
      </c>
      <c r="X445">
        <v>0.3</v>
      </c>
      <c r="Y445">
        <v>0.4</v>
      </c>
      <c r="Z445">
        <v>0.3</v>
      </c>
      <c r="AA445">
        <v>0.3</v>
      </c>
    </row>
    <row r="446" spans="1:27" x14ac:dyDescent="0.2">
      <c r="A446" s="89">
        <f>VLOOKUP(C446,TabellenBDFS!$B$4:$C$2717,2,FALSE)</f>
        <v>66</v>
      </c>
      <c r="B446" t="str">
        <f t="shared" si="7"/>
        <v>662</v>
      </c>
      <c r="C446" t="s">
        <v>68</v>
      </c>
      <c r="D446">
        <v>2</v>
      </c>
      <c r="E446">
        <v>0</v>
      </c>
      <c r="F446">
        <v>0</v>
      </c>
      <c r="G446">
        <v>0</v>
      </c>
      <c r="H446">
        <v>0</v>
      </c>
      <c r="I446">
        <v>0</v>
      </c>
      <c r="J446">
        <v>0</v>
      </c>
      <c r="K446">
        <v>0</v>
      </c>
      <c r="L446">
        <v>0</v>
      </c>
      <c r="M446">
        <v>0.1</v>
      </c>
      <c r="N446">
        <v>0</v>
      </c>
      <c r="O446">
        <v>0</v>
      </c>
      <c r="P446">
        <v>0</v>
      </c>
      <c r="Q446">
        <v>0</v>
      </c>
      <c r="R446">
        <v>0</v>
      </c>
      <c r="S446">
        <v>0</v>
      </c>
      <c r="T446">
        <v>0</v>
      </c>
      <c r="U446">
        <v>0</v>
      </c>
      <c r="V446">
        <v>0</v>
      </c>
      <c r="W446">
        <v>0</v>
      </c>
      <c r="X446">
        <v>0</v>
      </c>
      <c r="Y446">
        <v>0</v>
      </c>
      <c r="Z446">
        <v>0</v>
      </c>
      <c r="AA446">
        <v>0</v>
      </c>
    </row>
    <row r="447" spans="1:27" x14ac:dyDescent="0.2">
      <c r="A447" s="89">
        <f>VLOOKUP(C447,TabellenBDFS!$B$4:$C$2717,2,FALSE)</f>
        <v>66</v>
      </c>
      <c r="B447" t="str">
        <f t="shared" si="7"/>
        <v>663</v>
      </c>
      <c r="C447" t="s">
        <v>68</v>
      </c>
      <c r="D447">
        <v>3</v>
      </c>
      <c r="E447">
        <v>0</v>
      </c>
      <c r="F447">
        <v>0</v>
      </c>
      <c r="G447">
        <v>0</v>
      </c>
      <c r="H447">
        <v>0</v>
      </c>
      <c r="I447">
        <v>0.1</v>
      </c>
      <c r="J447">
        <v>0.1</v>
      </c>
      <c r="K447">
        <v>0.1</v>
      </c>
      <c r="L447">
        <v>0.1</v>
      </c>
      <c r="M447">
        <v>0.2</v>
      </c>
      <c r="N447">
        <v>0.2</v>
      </c>
      <c r="O447">
        <v>0.2</v>
      </c>
      <c r="P447">
        <v>0</v>
      </c>
      <c r="Q447">
        <v>0</v>
      </c>
      <c r="R447">
        <v>0</v>
      </c>
      <c r="S447">
        <v>0</v>
      </c>
      <c r="T447">
        <v>0</v>
      </c>
      <c r="U447">
        <v>0</v>
      </c>
      <c r="V447">
        <v>0</v>
      </c>
      <c r="W447">
        <v>0</v>
      </c>
      <c r="X447">
        <v>0</v>
      </c>
      <c r="Y447">
        <v>0</v>
      </c>
      <c r="Z447">
        <v>0</v>
      </c>
      <c r="AA447">
        <v>0</v>
      </c>
    </row>
    <row r="448" spans="1:27" x14ac:dyDescent="0.2">
      <c r="A448" s="89">
        <f>VLOOKUP(C448,TabellenBDFS!$B$4:$C$2717,2,FALSE)</f>
        <v>66</v>
      </c>
      <c r="B448" t="str">
        <f t="shared" si="7"/>
        <v>664</v>
      </c>
      <c r="C448" t="s">
        <v>68</v>
      </c>
      <c r="D448">
        <v>4</v>
      </c>
      <c r="E448">
        <v>0</v>
      </c>
      <c r="F448">
        <v>0</v>
      </c>
      <c r="G448">
        <v>0</v>
      </c>
      <c r="H448">
        <v>0</v>
      </c>
      <c r="I448">
        <v>0</v>
      </c>
      <c r="J448">
        <v>0</v>
      </c>
      <c r="K448">
        <v>0</v>
      </c>
      <c r="L448">
        <v>0</v>
      </c>
      <c r="M448">
        <v>0</v>
      </c>
      <c r="N448">
        <v>0</v>
      </c>
      <c r="O448">
        <v>0</v>
      </c>
      <c r="P448">
        <v>0</v>
      </c>
      <c r="Q448">
        <v>0</v>
      </c>
      <c r="R448">
        <v>0</v>
      </c>
      <c r="S448">
        <v>0</v>
      </c>
      <c r="T448">
        <v>0</v>
      </c>
      <c r="U448">
        <v>0</v>
      </c>
      <c r="V448">
        <v>0</v>
      </c>
      <c r="W448">
        <v>0</v>
      </c>
      <c r="X448">
        <v>0</v>
      </c>
      <c r="Y448">
        <v>0</v>
      </c>
      <c r="Z448">
        <v>0</v>
      </c>
      <c r="AA448">
        <v>0</v>
      </c>
    </row>
    <row r="449" spans="1:27" x14ac:dyDescent="0.2">
      <c r="A449" s="89">
        <f>VLOOKUP(C449,TabellenBDFS!$B$4:$C$2717,2,FALSE)</f>
        <v>66</v>
      </c>
      <c r="B449" t="str">
        <f t="shared" si="7"/>
        <v>665</v>
      </c>
      <c r="C449" t="s">
        <v>68</v>
      </c>
      <c r="D449">
        <v>5</v>
      </c>
      <c r="E449">
        <v>0.1</v>
      </c>
      <c r="F449">
        <v>0.1</v>
      </c>
      <c r="G449">
        <v>0.1</v>
      </c>
      <c r="H449">
        <v>0.1</v>
      </c>
      <c r="I449">
        <v>0.1</v>
      </c>
      <c r="J449">
        <v>0.1</v>
      </c>
      <c r="K449">
        <v>0.1</v>
      </c>
      <c r="L449">
        <v>0.1</v>
      </c>
      <c r="M449">
        <v>0</v>
      </c>
      <c r="N449">
        <v>0</v>
      </c>
      <c r="O449">
        <v>0</v>
      </c>
      <c r="P449">
        <v>0</v>
      </c>
      <c r="Q449">
        <v>0</v>
      </c>
      <c r="R449">
        <v>0</v>
      </c>
      <c r="S449">
        <v>0</v>
      </c>
      <c r="T449">
        <v>0</v>
      </c>
      <c r="U449">
        <v>0</v>
      </c>
      <c r="V449">
        <v>0</v>
      </c>
      <c r="W449">
        <v>0</v>
      </c>
      <c r="X449">
        <v>0</v>
      </c>
      <c r="Y449">
        <v>0</v>
      </c>
      <c r="Z449">
        <v>0</v>
      </c>
      <c r="AA449">
        <v>0</v>
      </c>
    </row>
    <row r="450" spans="1:27" x14ac:dyDescent="0.2">
      <c r="A450" s="89">
        <f>VLOOKUP(C450,TabellenBDFS!$B$4:$C$2717,2,FALSE)</f>
        <v>66</v>
      </c>
      <c r="B450" t="str">
        <f t="shared" si="7"/>
        <v>666</v>
      </c>
      <c r="C450" t="s">
        <v>68</v>
      </c>
      <c r="D450">
        <v>6</v>
      </c>
      <c r="E450">
        <v>0.6</v>
      </c>
      <c r="F450">
        <v>0.6</v>
      </c>
      <c r="G450">
        <v>0.5</v>
      </c>
      <c r="H450">
        <v>0.5</v>
      </c>
      <c r="I450">
        <v>0.5</v>
      </c>
      <c r="J450">
        <v>0.5</v>
      </c>
      <c r="K450">
        <v>0.5</v>
      </c>
      <c r="L450">
        <v>0.5</v>
      </c>
      <c r="M450">
        <v>0.5</v>
      </c>
      <c r="N450">
        <v>0.5</v>
      </c>
      <c r="O450">
        <v>0.5</v>
      </c>
      <c r="P450">
        <v>0.5</v>
      </c>
      <c r="Q450">
        <v>0.3</v>
      </c>
      <c r="R450">
        <v>0.3</v>
      </c>
      <c r="S450">
        <v>0.3</v>
      </c>
      <c r="T450">
        <v>0.3</v>
      </c>
      <c r="U450">
        <v>0.3</v>
      </c>
      <c r="V450">
        <v>0.3</v>
      </c>
      <c r="W450">
        <v>0.3</v>
      </c>
      <c r="X450">
        <v>0.3</v>
      </c>
      <c r="Y450">
        <v>0.3</v>
      </c>
      <c r="Z450">
        <v>0.3</v>
      </c>
      <c r="AA450">
        <v>0.3</v>
      </c>
    </row>
    <row r="451" spans="1:27" x14ac:dyDescent="0.2">
      <c r="A451" s="89">
        <f>VLOOKUP(C451,TabellenBDFS!$B$4:$C$2717,2,FALSE)</f>
        <v>66</v>
      </c>
      <c r="B451" t="str">
        <f t="shared" si="7"/>
        <v>667</v>
      </c>
      <c r="C451" t="s">
        <v>68</v>
      </c>
      <c r="D451">
        <v>7</v>
      </c>
      <c r="E451">
        <v>0</v>
      </c>
      <c r="F451">
        <v>0</v>
      </c>
      <c r="G451">
        <v>0</v>
      </c>
      <c r="H451">
        <v>0</v>
      </c>
      <c r="I451">
        <v>0</v>
      </c>
      <c r="J451">
        <v>0</v>
      </c>
      <c r="K451">
        <v>0</v>
      </c>
      <c r="L451">
        <v>0</v>
      </c>
      <c r="M451">
        <v>0</v>
      </c>
      <c r="N451">
        <v>0</v>
      </c>
      <c r="O451">
        <v>0</v>
      </c>
      <c r="P451">
        <v>0</v>
      </c>
      <c r="Q451">
        <v>0.1</v>
      </c>
      <c r="R451">
        <v>0.1</v>
      </c>
      <c r="S451">
        <v>0.1</v>
      </c>
      <c r="T451">
        <v>0</v>
      </c>
      <c r="U451">
        <v>0</v>
      </c>
      <c r="V451">
        <v>0</v>
      </c>
      <c r="W451">
        <v>0</v>
      </c>
      <c r="X451">
        <v>0</v>
      </c>
      <c r="Y451">
        <v>0</v>
      </c>
      <c r="Z451">
        <v>0</v>
      </c>
      <c r="AA451">
        <v>0</v>
      </c>
    </row>
    <row r="452" spans="1:27" x14ac:dyDescent="0.2">
      <c r="A452" s="89">
        <f>VLOOKUP(C452,TabellenBDFS!$B$4:$C$2717,2,FALSE)</f>
        <v>67</v>
      </c>
      <c r="B452" t="str">
        <f t="shared" ref="B452:B515" si="8">CONCATENATE(A452,D452)</f>
        <v>671</v>
      </c>
      <c r="C452" t="s">
        <v>69</v>
      </c>
      <c r="D452">
        <v>1</v>
      </c>
      <c r="E452">
        <v>1.2</v>
      </c>
      <c r="F452">
        <v>1.2</v>
      </c>
      <c r="G452">
        <v>1.2</v>
      </c>
      <c r="H452">
        <v>1.2</v>
      </c>
      <c r="I452">
        <v>1.2</v>
      </c>
      <c r="J452">
        <v>1.3</v>
      </c>
      <c r="K452">
        <v>1.3</v>
      </c>
      <c r="L452">
        <v>1.2</v>
      </c>
      <c r="M452">
        <v>1.1000000000000001</v>
      </c>
      <c r="N452">
        <v>1.1000000000000001</v>
      </c>
      <c r="O452">
        <v>1.1000000000000001</v>
      </c>
      <c r="P452">
        <v>1.3</v>
      </c>
      <c r="Q452">
        <v>1.3</v>
      </c>
      <c r="R452">
        <v>1.3</v>
      </c>
      <c r="S452">
        <v>1.4</v>
      </c>
      <c r="T452">
        <v>1.4</v>
      </c>
      <c r="U452">
        <v>1.4</v>
      </c>
      <c r="V452">
        <v>1.5</v>
      </c>
      <c r="W452">
        <v>1.5</v>
      </c>
      <c r="X452">
        <v>1.5</v>
      </c>
      <c r="Y452">
        <v>1.5</v>
      </c>
      <c r="Z452">
        <v>1.5</v>
      </c>
      <c r="AA452">
        <v>1.6</v>
      </c>
    </row>
    <row r="453" spans="1:27" x14ac:dyDescent="0.2">
      <c r="A453" s="89">
        <f>VLOOKUP(C453,TabellenBDFS!$B$4:$C$2717,2,FALSE)</f>
        <v>67</v>
      </c>
      <c r="B453" t="str">
        <f t="shared" si="8"/>
        <v>672</v>
      </c>
      <c r="C453" t="s">
        <v>69</v>
      </c>
      <c r="D453">
        <v>2</v>
      </c>
      <c r="E453">
        <v>0.4</v>
      </c>
      <c r="F453">
        <v>0.5</v>
      </c>
      <c r="G453">
        <v>0.4</v>
      </c>
      <c r="H453">
        <v>0.5</v>
      </c>
      <c r="I453">
        <v>0.4</v>
      </c>
      <c r="J453">
        <v>0.4</v>
      </c>
      <c r="K453">
        <v>0.4</v>
      </c>
      <c r="L453">
        <v>0.5</v>
      </c>
      <c r="M453">
        <v>0.4</v>
      </c>
      <c r="N453">
        <v>0.4</v>
      </c>
      <c r="O453">
        <v>0.4</v>
      </c>
      <c r="P453">
        <v>0.6</v>
      </c>
      <c r="Q453">
        <v>0.6</v>
      </c>
      <c r="R453">
        <v>0.6</v>
      </c>
      <c r="S453">
        <v>0.6</v>
      </c>
      <c r="T453">
        <v>0.6</v>
      </c>
      <c r="U453">
        <v>0.6</v>
      </c>
      <c r="V453">
        <v>0.4</v>
      </c>
      <c r="W453">
        <v>0.3</v>
      </c>
      <c r="X453">
        <v>0.3</v>
      </c>
      <c r="Y453">
        <v>0.3</v>
      </c>
      <c r="Z453">
        <v>0.3</v>
      </c>
      <c r="AA453">
        <v>0.3</v>
      </c>
    </row>
    <row r="454" spans="1:27" x14ac:dyDescent="0.2">
      <c r="A454" s="89">
        <f>VLOOKUP(C454,TabellenBDFS!$B$4:$C$2717,2,FALSE)</f>
        <v>67</v>
      </c>
      <c r="B454" t="str">
        <f t="shared" si="8"/>
        <v>673</v>
      </c>
      <c r="C454" t="s">
        <v>69</v>
      </c>
      <c r="D454">
        <v>3</v>
      </c>
      <c r="E454">
        <v>0</v>
      </c>
      <c r="F454">
        <v>0</v>
      </c>
      <c r="G454">
        <v>0</v>
      </c>
      <c r="H454">
        <v>0</v>
      </c>
      <c r="I454">
        <v>0</v>
      </c>
      <c r="J454">
        <v>0</v>
      </c>
      <c r="K454">
        <v>0</v>
      </c>
      <c r="L454">
        <v>0</v>
      </c>
      <c r="M454">
        <v>0</v>
      </c>
      <c r="N454">
        <v>0</v>
      </c>
      <c r="O454">
        <v>0.1</v>
      </c>
      <c r="P454">
        <v>0.1</v>
      </c>
      <c r="Q454">
        <v>0.1</v>
      </c>
      <c r="R454">
        <v>0.1</v>
      </c>
      <c r="S454">
        <v>0.1</v>
      </c>
      <c r="T454">
        <v>0.1</v>
      </c>
      <c r="U454">
        <v>0.1</v>
      </c>
      <c r="V454">
        <v>0.4</v>
      </c>
      <c r="W454">
        <v>0.3</v>
      </c>
      <c r="X454">
        <v>0.3</v>
      </c>
      <c r="Y454">
        <v>0.3</v>
      </c>
      <c r="Z454">
        <v>0.4</v>
      </c>
      <c r="AA454">
        <v>0.4</v>
      </c>
    </row>
    <row r="455" spans="1:27" x14ac:dyDescent="0.2">
      <c r="A455" s="89">
        <f>VLOOKUP(C455,TabellenBDFS!$B$4:$C$2717,2,FALSE)</f>
        <v>67</v>
      </c>
      <c r="B455" t="str">
        <f t="shared" si="8"/>
        <v>674</v>
      </c>
      <c r="C455" t="s">
        <v>69</v>
      </c>
      <c r="D455">
        <v>4</v>
      </c>
      <c r="E455">
        <v>0</v>
      </c>
      <c r="F455">
        <v>0</v>
      </c>
      <c r="G455">
        <v>0</v>
      </c>
      <c r="H455">
        <v>0</v>
      </c>
      <c r="I455">
        <v>0</v>
      </c>
      <c r="J455">
        <v>0</v>
      </c>
      <c r="K455">
        <v>0</v>
      </c>
      <c r="L455">
        <v>0</v>
      </c>
      <c r="M455">
        <v>0</v>
      </c>
      <c r="N455">
        <v>0</v>
      </c>
      <c r="O455">
        <v>0</v>
      </c>
      <c r="P455">
        <v>0</v>
      </c>
      <c r="Q455">
        <v>0</v>
      </c>
      <c r="R455">
        <v>0</v>
      </c>
      <c r="S455">
        <v>0</v>
      </c>
      <c r="T455">
        <v>0</v>
      </c>
      <c r="U455">
        <v>0</v>
      </c>
      <c r="V455">
        <v>0</v>
      </c>
      <c r="W455">
        <v>0</v>
      </c>
      <c r="X455">
        <v>0</v>
      </c>
      <c r="Y455">
        <v>0</v>
      </c>
      <c r="Z455">
        <v>0</v>
      </c>
      <c r="AA455">
        <v>0</v>
      </c>
    </row>
    <row r="456" spans="1:27" x14ac:dyDescent="0.2">
      <c r="A456" s="89">
        <f>VLOOKUP(C456,TabellenBDFS!$B$4:$C$2717,2,FALSE)</f>
        <v>67</v>
      </c>
      <c r="B456" t="str">
        <f t="shared" si="8"/>
        <v>675</v>
      </c>
      <c r="C456" t="s">
        <v>69</v>
      </c>
      <c r="D456">
        <v>5</v>
      </c>
      <c r="E456">
        <v>0.1</v>
      </c>
      <c r="F456">
        <v>0.1</v>
      </c>
      <c r="G456">
        <v>0.1</v>
      </c>
      <c r="H456">
        <v>0.1</v>
      </c>
      <c r="I456">
        <v>0.1</v>
      </c>
      <c r="J456">
        <v>0.1</v>
      </c>
      <c r="K456">
        <v>0.1</v>
      </c>
      <c r="L456">
        <v>0</v>
      </c>
      <c r="M456">
        <v>0</v>
      </c>
      <c r="N456">
        <v>0</v>
      </c>
      <c r="O456">
        <v>0</v>
      </c>
      <c r="P456">
        <v>0</v>
      </c>
      <c r="Q456">
        <v>0</v>
      </c>
      <c r="R456">
        <v>0</v>
      </c>
      <c r="S456">
        <v>0</v>
      </c>
      <c r="T456">
        <v>0</v>
      </c>
      <c r="U456">
        <v>0</v>
      </c>
      <c r="V456">
        <v>0</v>
      </c>
      <c r="W456">
        <v>0</v>
      </c>
      <c r="X456">
        <v>0</v>
      </c>
      <c r="Y456">
        <v>0</v>
      </c>
      <c r="Z456">
        <v>0.1</v>
      </c>
      <c r="AA456">
        <v>0.1</v>
      </c>
    </row>
    <row r="457" spans="1:27" x14ac:dyDescent="0.2">
      <c r="A457" s="89">
        <f>VLOOKUP(C457,TabellenBDFS!$B$4:$C$2717,2,FALSE)</f>
        <v>67</v>
      </c>
      <c r="B457" t="str">
        <f t="shared" si="8"/>
        <v>676</v>
      </c>
      <c r="C457" t="s">
        <v>69</v>
      </c>
      <c r="D457">
        <v>6</v>
      </c>
      <c r="E457">
        <v>0.5</v>
      </c>
      <c r="F457">
        <v>0.5</v>
      </c>
      <c r="G457">
        <v>0.6</v>
      </c>
      <c r="H457">
        <v>0.5</v>
      </c>
      <c r="I457">
        <v>0.6</v>
      </c>
      <c r="J457">
        <v>0.6</v>
      </c>
      <c r="K457">
        <v>0.6</v>
      </c>
      <c r="L457">
        <v>0.6</v>
      </c>
      <c r="M457">
        <v>0.5</v>
      </c>
      <c r="N457">
        <v>0.5</v>
      </c>
      <c r="O457">
        <v>0.5</v>
      </c>
      <c r="P457">
        <v>0.5</v>
      </c>
      <c r="Q457">
        <v>0.5</v>
      </c>
      <c r="R457">
        <v>0.5</v>
      </c>
      <c r="S457">
        <v>0.6</v>
      </c>
      <c r="T457">
        <v>0.6</v>
      </c>
      <c r="U457">
        <v>0.6</v>
      </c>
      <c r="V457">
        <v>0.6</v>
      </c>
      <c r="W457">
        <v>0.6</v>
      </c>
      <c r="X457">
        <v>0.6</v>
      </c>
      <c r="Y457">
        <v>0.6</v>
      </c>
      <c r="Z457">
        <v>0.6</v>
      </c>
      <c r="AA457">
        <v>0.6</v>
      </c>
    </row>
    <row r="458" spans="1:27" x14ac:dyDescent="0.2">
      <c r="A458" s="89">
        <f>VLOOKUP(C458,TabellenBDFS!$B$4:$C$2717,2,FALSE)</f>
        <v>67</v>
      </c>
      <c r="B458" t="str">
        <f t="shared" si="8"/>
        <v>677</v>
      </c>
      <c r="C458" t="s">
        <v>69</v>
      </c>
      <c r="D458">
        <v>7</v>
      </c>
      <c r="E458">
        <v>0.1</v>
      </c>
      <c r="F458">
        <v>0.1</v>
      </c>
      <c r="G458">
        <v>0.1</v>
      </c>
      <c r="H458">
        <v>0.1</v>
      </c>
      <c r="I458">
        <v>0.1</v>
      </c>
      <c r="J458">
        <v>0.1</v>
      </c>
      <c r="K458">
        <v>0.1</v>
      </c>
      <c r="L458">
        <v>0.1</v>
      </c>
      <c r="M458">
        <v>0.1</v>
      </c>
      <c r="N458">
        <v>0.1</v>
      </c>
      <c r="O458">
        <v>0.1</v>
      </c>
      <c r="P458">
        <v>0.1</v>
      </c>
      <c r="Q458">
        <v>0.1</v>
      </c>
      <c r="R458">
        <v>0.1</v>
      </c>
      <c r="S458">
        <v>0.1</v>
      </c>
      <c r="T458">
        <v>0.1</v>
      </c>
      <c r="U458">
        <v>0.1</v>
      </c>
      <c r="V458">
        <v>0.1</v>
      </c>
      <c r="W458">
        <v>0.1</v>
      </c>
      <c r="X458">
        <v>0.1</v>
      </c>
      <c r="Y458">
        <v>0.1</v>
      </c>
      <c r="Z458">
        <v>0.1</v>
      </c>
      <c r="AA458">
        <v>0.1</v>
      </c>
    </row>
    <row r="459" spans="1:27" x14ac:dyDescent="0.2">
      <c r="A459" s="89">
        <f>VLOOKUP(C459,TabellenBDFS!$B$4:$C$2717,2,FALSE)</f>
        <v>68</v>
      </c>
      <c r="B459" t="str">
        <f t="shared" si="8"/>
        <v>681</v>
      </c>
      <c r="C459" t="s">
        <v>70</v>
      </c>
      <c r="D459">
        <v>1</v>
      </c>
      <c r="E459">
        <v>2.2000000000000002</v>
      </c>
      <c r="F459">
        <v>2.2999999999999998</v>
      </c>
      <c r="G459">
        <v>2.1</v>
      </c>
      <c r="H459">
        <v>3</v>
      </c>
      <c r="I459">
        <v>2.5</v>
      </c>
      <c r="J459">
        <v>2.5</v>
      </c>
      <c r="K459">
        <v>2.4</v>
      </c>
      <c r="L459">
        <v>2.4</v>
      </c>
      <c r="M459">
        <v>2.4</v>
      </c>
      <c r="N459">
        <v>2.4</v>
      </c>
      <c r="O459">
        <v>2.2999999999999998</v>
      </c>
      <c r="P459">
        <v>2.2999999999999998</v>
      </c>
      <c r="Q459">
        <v>2.2999999999999998</v>
      </c>
      <c r="R459">
        <v>2.4</v>
      </c>
      <c r="S459">
        <v>2.2000000000000002</v>
      </c>
      <c r="T459">
        <v>2.2000000000000002</v>
      </c>
      <c r="U459">
        <v>2.2000000000000002</v>
      </c>
      <c r="V459">
        <v>2.2000000000000002</v>
      </c>
      <c r="W459">
        <v>2.1</v>
      </c>
      <c r="X459">
        <v>2.1</v>
      </c>
      <c r="Y459">
        <v>2.1</v>
      </c>
      <c r="Z459">
        <v>2</v>
      </c>
      <c r="AA459">
        <v>1.9</v>
      </c>
    </row>
    <row r="460" spans="1:27" x14ac:dyDescent="0.2">
      <c r="A460" s="89">
        <f>VLOOKUP(C460,TabellenBDFS!$B$4:$C$2717,2,FALSE)</f>
        <v>68</v>
      </c>
      <c r="B460" t="str">
        <f t="shared" si="8"/>
        <v>682</v>
      </c>
      <c r="C460" t="s">
        <v>70</v>
      </c>
      <c r="D460">
        <v>2</v>
      </c>
      <c r="E460">
        <v>0.1</v>
      </c>
      <c r="F460">
        <v>0.1</v>
      </c>
      <c r="G460">
        <v>0.1</v>
      </c>
      <c r="H460">
        <v>0.1</v>
      </c>
      <c r="I460">
        <v>0.1</v>
      </c>
      <c r="J460">
        <v>0.1</v>
      </c>
      <c r="K460">
        <v>0.1</v>
      </c>
      <c r="L460">
        <v>0.1</v>
      </c>
      <c r="M460">
        <v>0.1</v>
      </c>
      <c r="N460">
        <v>0.1</v>
      </c>
      <c r="O460">
        <v>0.1</v>
      </c>
      <c r="P460">
        <v>0.1</v>
      </c>
      <c r="Q460">
        <v>0.1</v>
      </c>
      <c r="R460">
        <v>0</v>
      </c>
      <c r="S460">
        <v>0</v>
      </c>
      <c r="T460">
        <v>0</v>
      </c>
      <c r="U460">
        <v>0</v>
      </c>
      <c r="V460">
        <v>0</v>
      </c>
      <c r="W460">
        <v>0</v>
      </c>
      <c r="X460">
        <v>0</v>
      </c>
      <c r="Y460">
        <v>0</v>
      </c>
      <c r="Z460">
        <v>0</v>
      </c>
      <c r="AA460">
        <v>0</v>
      </c>
    </row>
    <row r="461" spans="1:27" x14ac:dyDescent="0.2">
      <c r="A461" s="89">
        <f>VLOOKUP(C461,TabellenBDFS!$B$4:$C$2717,2,FALSE)</f>
        <v>68</v>
      </c>
      <c r="B461" t="str">
        <f t="shared" si="8"/>
        <v>683</v>
      </c>
      <c r="C461" t="s">
        <v>70</v>
      </c>
      <c r="D461">
        <v>3</v>
      </c>
      <c r="E461">
        <v>0</v>
      </c>
      <c r="F461">
        <v>0</v>
      </c>
      <c r="G461">
        <v>0</v>
      </c>
      <c r="H461">
        <v>0</v>
      </c>
      <c r="I461">
        <v>0</v>
      </c>
      <c r="J461">
        <v>0</v>
      </c>
      <c r="K461">
        <v>0</v>
      </c>
      <c r="L461">
        <v>0.1</v>
      </c>
      <c r="M461">
        <v>0.1</v>
      </c>
      <c r="N461">
        <v>0.1</v>
      </c>
      <c r="O461">
        <v>0.1</v>
      </c>
      <c r="P461">
        <v>0.1</v>
      </c>
      <c r="Q461">
        <v>0.1</v>
      </c>
      <c r="R461">
        <v>0.1</v>
      </c>
      <c r="S461">
        <v>0.1</v>
      </c>
      <c r="T461">
        <v>0.1</v>
      </c>
      <c r="U461">
        <v>0.1</v>
      </c>
      <c r="V461">
        <v>0.1</v>
      </c>
      <c r="W461">
        <v>0.1</v>
      </c>
      <c r="X461">
        <v>0.2</v>
      </c>
      <c r="Y461">
        <v>0.2</v>
      </c>
      <c r="Z461">
        <v>0.2</v>
      </c>
      <c r="AA461">
        <v>0.2</v>
      </c>
    </row>
    <row r="462" spans="1:27" x14ac:dyDescent="0.2">
      <c r="A462" s="89">
        <f>VLOOKUP(C462,TabellenBDFS!$B$4:$C$2717,2,FALSE)</f>
        <v>68</v>
      </c>
      <c r="B462" t="str">
        <f t="shared" si="8"/>
        <v>684</v>
      </c>
      <c r="C462" t="s">
        <v>70</v>
      </c>
      <c r="D462">
        <v>4</v>
      </c>
      <c r="E462">
        <v>0</v>
      </c>
      <c r="F462">
        <v>0</v>
      </c>
      <c r="G462">
        <v>0</v>
      </c>
      <c r="H462">
        <v>0</v>
      </c>
      <c r="I462">
        <v>0</v>
      </c>
      <c r="J462">
        <v>0</v>
      </c>
      <c r="K462">
        <v>0</v>
      </c>
      <c r="L462">
        <v>0</v>
      </c>
      <c r="M462">
        <v>0</v>
      </c>
      <c r="N462">
        <v>0</v>
      </c>
      <c r="O462">
        <v>0</v>
      </c>
      <c r="P462">
        <v>0.1</v>
      </c>
      <c r="Q462">
        <v>0.1</v>
      </c>
      <c r="R462">
        <v>0.1</v>
      </c>
      <c r="S462">
        <v>0</v>
      </c>
      <c r="T462">
        <v>0</v>
      </c>
      <c r="U462">
        <v>0</v>
      </c>
      <c r="V462">
        <v>0</v>
      </c>
      <c r="W462">
        <v>0</v>
      </c>
      <c r="X462">
        <v>0</v>
      </c>
      <c r="Y462">
        <v>0</v>
      </c>
      <c r="Z462">
        <v>0</v>
      </c>
      <c r="AA462">
        <v>0</v>
      </c>
    </row>
    <row r="463" spans="1:27" x14ac:dyDescent="0.2">
      <c r="A463" s="89">
        <f>VLOOKUP(C463,TabellenBDFS!$B$4:$C$2717,2,FALSE)</f>
        <v>68</v>
      </c>
      <c r="B463" t="str">
        <f t="shared" si="8"/>
        <v>685</v>
      </c>
      <c r="C463" t="s">
        <v>70</v>
      </c>
      <c r="D463">
        <v>5</v>
      </c>
      <c r="E463">
        <v>0.1</v>
      </c>
      <c r="F463">
        <v>0.1</v>
      </c>
      <c r="G463">
        <v>0.1</v>
      </c>
      <c r="H463">
        <v>0.1</v>
      </c>
      <c r="I463">
        <v>0.2</v>
      </c>
      <c r="J463">
        <v>0.2</v>
      </c>
      <c r="K463">
        <v>0.2</v>
      </c>
      <c r="L463">
        <v>0.2</v>
      </c>
      <c r="M463">
        <v>0.2</v>
      </c>
      <c r="N463">
        <v>0.2</v>
      </c>
      <c r="O463">
        <v>0.2</v>
      </c>
      <c r="P463">
        <v>0.2</v>
      </c>
      <c r="Q463">
        <v>0.2</v>
      </c>
      <c r="R463">
        <v>0.2</v>
      </c>
      <c r="S463">
        <v>0.2</v>
      </c>
      <c r="T463">
        <v>0.2</v>
      </c>
      <c r="U463">
        <v>0.2</v>
      </c>
      <c r="V463">
        <v>0.2</v>
      </c>
      <c r="W463">
        <v>0.2</v>
      </c>
      <c r="X463">
        <v>0.2</v>
      </c>
      <c r="Y463">
        <v>0.2</v>
      </c>
      <c r="Z463">
        <v>0.2</v>
      </c>
      <c r="AA463">
        <v>0.2</v>
      </c>
    </row>
    <row r="464" spans="1:27" x14ac:dyDescent="0.2">
      <c r="A464" s="89">
        <f>VLOOKUP(C464,TabellenBDFS!$B$4:$C$2717,2,FALSE)</f>
        <v>68</v>
      </c>
      <c r="B464" t="str">
        <f t="shared" si="8"/>
        <v>686</v>
      </c>
      <c r="C464" t="s">
        <v>70</v>
      </c>
      <c r="D464">
        <v>6</v>
      </c>
      <c r="E464">
        <v>0.9</v>
      </c>
      <c r="F464">
        <v>1</v>
      </c>
      <c r="G464">
        <v>1</v>
      </c>
      <c r="H464">
        <v>1.4</v>
      </c>
      <c r="I464">
        <v>0.9</v>
      </c>
      <c r="J464">
        <v>0.9</v>
      </c>
      <c r="K464">
        <v>0.8</v>
      </c>
      <c r="L464">
        <v>0.8</v>
      </c>
      <c r="M464">
        <v>0.8</v>
      </c>
      <c r="N464">
        <v>0.8</v>
      </c>
      <c r="O464">
        <v>0.7</v>
      </c>
      <c r="P464">
        <v>0.7</v>
      </c>
      <c r="Q464">
        <v>0.7</v>
      </c>
      <c r="R464">
        <v>0.7</v>
      </c>
      <c r="S464">
        <v>0.7</v>
      </c>
      <c r="T464">
        <v>0.6</v>
      </c>
      <c r="U464">
        <v>0.6</v>
      </c>
      <c r="V464">
        <v>0.6</v>
      </c>
      <c r="W464">
        <v>0.6</v>
      </c>
      <c r="X464">
        <v>0.5</v>
      </c>
      <c r="Y464">
        <v>0.5</v>
      </c>
      <c r="Z464">
        <v>0.4</v>
      </c>
      <c r="AA464">
        <v>0.4</v>
      </c>
    </row>
    <row r="465" spans="1:27" x14ac:dyDescent="0.2">
      <c r="A465" s="89">
        <f>VLOOKUP(C465,TabellenBDFS!$B$4:$C$2717,2,FALSE)</f>
        <v>68</v>
      </c>
      <c r="B465" t="str">
        <f t="shared" si="8"/>
        <v>687</v>
      </c>
      <c r="C465" t="s">
        <v>70</v>
      </c>
      <c r="D465">
        <v>7</v>
      </c>
      <c r="E465">
        <v>1.1000000000000001</v>
      </c>
      <c r="F465">
        <v>1.1000000000000001</v>
      </c>
      <c r="G465">
        <v>0.9</v>
      </c>
      <c r="H465">
        <v>1.3</v>
      </c>
      <c r="I465">
        <v>1.3</v>
      </c>
      <c r="J465">
        <v>1.3</v>
      </c>
      <c r="K465">
        <v>1.3</v>
      </c>
      <c r="L465">
        <v>1.3</v>
      </c>
      <c r="M465">
        <v>1.2</v>
      </c>
      <c r="N465">
        <v>1.2</v>
      </c>
      <c r="O465">
        <v>1.2</v>
      </c>
      <c r="P465">
        <v>1.2</v>
      </c>
      <c r="Q465">
        <v>1.2</v>
      </c>
      <c r="R465">
        <v>1.2</v>
      </c>
      <c r="S465">
        <v>1.2</v>
      </c>
      <c r="T465">
        <v>1.1000000000000001</v>
      </c>
      <c r="U465">
        <v>1.1000000000000001</v>
      </c>
      <c r="V465">
        <v>1.1000000000000001</v>
      </c>
      <c r="W465">
        <v>1.1000000000000001</v>
      </c>
      <c r="X465">
        <v>1.2</v>
      </c>
      <c r="Y465">
        <v>1.1000000000000001</v>
      </c>
      <c r="Z465">
        <v>1.1000000000000001</v>
      </c>
      <c r="AA465">
        <v>1.1000000000000001</v>
      </c>
    </row>
    <row r="466" spans="1:27" x14ac:dyDescent="0.2">
      <c r="A466" s="89">
        <f>VLOOKUP(C466,TabellenBDFS!$B$4:$C$2717,2,FALSE)</f>
        <v>69</v>
      </c>
      <c r="B466" t="str">
        <f t="shared" si="8"/>
        <v>691</v>
      </c>
      <c r="C466" t="s">
        <v>71</v>
      </c>
      <c r="D466">
        <v>1</v>
      </c>
      <c r="E466">
        <v>0.6</v>
      </c>
      <c r="F466">
        <v>0.6</v>
      </c>
      <c r="G466">
        <v>0.5</v>
      </c>
      <c r="H466">
        <v>0.6</v>
      </c>
      <c r="I466">
        <v>0.6</v>
      </c>
      <c r="J466">
        <v>0.5</v>
      </c>
      <c r="K466">
        <v>0.5</v>
      </c>
      <c r="L466">
        <v>0.5</v>
      </c>
      <c r="M466">
        <v>0.6</v>
      </c>
      <c r="N466">
        <v>0.6</v>
      </c>
      <c r="O466">
        <v>0.6</v>
      </c>
      <c r="P466">
        <v>0.6</v>
      </c>
      <c r="Q466">
        <v>0.6</v>
      </c>
      <c r="R466">
        <v>0.6</v>
      </c>
      <c r="S466">
        <v>0.6</v>
      </c>
      <c r="T466">
        <v>0.6</v>
      </c>
      <c r="U466">
        <v>0.6</v>
      </c>
      <c r="V466">
        <v>0.6</v>
      </c>
      <c r="W466">
        <v>0.6</v>
      </c>
      <c r="X466">
        <v>0.6</v>
      </c>
      <c r="Y466">
        <v>0.7</v>
      </c>
      <c r="Z466">
        <v>0.7</v>
      </c>
      <c r="AA466">
        <v>0.8</v>
      </c>
    </row>
    <row r="467" spans="1:27" x14ac:dyDescent="0.2">
      <c r="A467" s="89">
        <f>VLOOKUP(C467,TabellenBDFS!$B$4:$C$2717,2,FALSE)</f>
        <v>69</v>
      </c>
      <c r="B467" t="str">
        <f t="shared" si="8"/>
        <v>692</v>
      </c>
      <c r="C467" t="s">
        <v>71</v>
      </c>
      <c r="D467">
        <v>2</v>
      </c>
      <c r="E467">
        <v>0.1</v>
      </c>
      <c r="F467">
        <v>0.1</v>
      </c>
      <c r="G467">
        <v>0</v>
      </c>
      <c r="H467">
        <v>0</v>
      </c>
      <c r="I467">
        <v>0</v>
      </c>
      <c r="J467">
        <v>0</v>
      </c>
      <c r="K467">
        <v>0</v>
      </c>
      <c r="L467">
        <v>0</v>
      </c>
      <c r="M467">
        <v>0</v>
      </c>
      <c r="N467">
        <v>0</v>
      </c>
      <c r="O467">
        <v>0</v>
      </c>
      <c r="P467">
        <v>0</v>
      </c>
      <c r="Q467">
        <v>0</v>
      </c>
      <c r="R467">
        <v>0</v>
      </c>
      <c r="S467">
        <v>0</v>
      </c>
      <c r="T467">
        <v>0</v>
      </c>
      <c r="U467">
        <v>0</v>
      </c>
      <c r="V467">
        <v>0</v>
      </c>
      <c r="W467">
        <v>0</v>
      </c>
      <c r="X467">
        <v>0</v>
      </c>
      <c r="Y467">
        <v>0</v>
      </c>
      <c r="Z467">
        <v>0</v>
      </c>
      <c r="AA467">
        <v>0</v>
      </c>
    </row>
    <row r="468" spans="1:27" x14ac:dyDescent="0.2">
      <c r="A468" s="89">
        <f>VLOOKUP(C468,TabellenBDFS!$B$4:$C$2717,2,FALSE)</f>
        <v>69</v>
      </c>
      <c r="B468" t="str">
        <f t="shared" si="8"/>
        <v>693</v>
      </c>
      <c r="C468" t="s">
        <v>71</v>
      </c>
      <c r="D468">
        <v>3</v>
      </c>
      <c r="E468">
        <v>0</v>
      </c>
      <c r="F468">
        <v>0</v>
      </c>
      <c r="G468">
        <v>0</v>
      </c>
      <c r="H468">
        <v>0</v>
      </c>
      <c r="I468">
        <v>0</v>
      </c>
      <c r="J468">
        <v>0</v>
      </c>
      <c r="K468">
        <v>0</v>
      </c>
      <c r="L468">
        <v>0</v>
      </c>
      <c r="M468">
        <v>0</v>
      </c>
      <c r="N468">
        <v>0</v>
      </c>
      <c r="O468">
        <v>0</v>
      </c>
      <c r="P468">
        <v>0</v>
      </c>
      <c r="Q468">
        <v>0</v>
      </c>
      <c r="R468">
        <v>0</v>
      </c>
      <c r="S468">
        <v>0</v>
      </c>
      <c r="T468">
        <v>0</v>
      </c>
      <c r="U468">
        <v>0</v>
      </c>
      <c r="V468">
        <v>0</v>
      </c>
      <c r="W468">
        <v>0</v>
      </c>
      <c r="X468">
        <v>0</v>
      </c>
      <c r="Y468">
        <v>0</v>
      </c>
      <c r="Z468">
        <v>0</v>
      </c>
      <c r="AA468">
        <v>0</v>
      </c>
    </row>
    <row r="469" spans="1:27" x14ac:dyDescent="0.2">
      <c r="A469" s="89">
        <f>VLOOKUP(C469,TabellenBDFS!$B$4:$C$2717,2,FALSE)</f>
        <v>69</v>
      </c>
      <c r="B469" t="str">
        <f t="shared" si="8"/>
        <v>694</v>
      </c>
      <c r="C469" t="s">
        <v>71</v>
      </c>
      <c r="D469">
        <v>4</v>
      </c>
      <c r="E469">
        <v>0</v>
      </c>
      <c r="F469">
        <v>0</v>
      </c>
      <c r="G469">
        <v>0</v>
      </c>
      <c r="H469">
        <v>0</v>
      </c>
      <c r="I469">
        <v>0</v>
      </c>
      <c r="J469">
        <v>0</v>
      </c>
      <c r="K469">
        <v>0</v>
      </c>
      <c r="L469">
        <v>0</v>
      </c>
      <c r="M469">
        <v>0</v>
      </c>
      <c r="N469">
        <v>0</v>
      </c>
      <c r="O469">
        <v>0</v>
      </c>
      <c r="P469">
        <v>0</v>
      </c>
      <c r="Q469">
        <v>0</v>
      </c>
      <c r="R469">
        <v>0</v>
      </c>
      <c r="S469">
        <v>0</v>
      </c>
      <c r="T469">
        <v>0</v>
      </c>
      <c r="U469">
        <v>0</v>
      </c>
      <c r="V469">
        <v>0</v>
      </c>
      <c r="W469">
        <v>0</v>
      </c>
      <c r="X469">
        <v>0</v>
      </c>
      <c r="Y469">
        <v>0</v>
      </c>
      <c r="Z469">
        <v>0</v>
      </c>
      <c r="AA469">
        <v>0</v>
      </c>
    </row>
    <row r="470" spans="1:27" x14ac:dyDescent="0.2">
      <c r="A470" s="89">
        <f>VLOOKUP(C470,TabellenBDFS!$B$4:$C$2717,2,FALSE)</f>
        <v>69</v>
      </c>
      <c r="B470" t="str">
        <f t="shared" si="8"/>
        <v>695</v>
      </c>
      <c r="C470" t="s">
        <v>71</v>
      </c>
      <c r="D470">
        <v>5</v>
      </c>
      <c r="E470">
        <v>0.1</v>
      </c>
      <c r="F470">
        <v>0.1</v>
      </c>
      <c r="G470">
        <v>0.1</v>
      </c>
      <c r="H470">
        <v>0.1</v>
      </c>
      <c r="I470">
        <v>0</v>
      </c>
      <c r="J470">
        <v>0</v>
      </c>
      <c r="K470">
        <v>0</v>
      </c>
      <c r="L470">
        <v>0</v>
      </c>
      <c r="M470">
        <v>0.1</v>
      </c>
      <c r="N470">
        <v>0.1</v>
      </c>
      <c r="O470">
        <v>0.1</v>
      </c>
      <c r="P470">
        <v>0</v>
      </c>
      <c r="Q470">
        <v>0</v>
      </c>
      <c r="R470">
        <v>0</v>
      </c>
      <c r="S470">
        <v>0</v>
      </c>
      <c r="T470">
        <v>0</v>
      </c>
      <c r="U470">
        <v>0</v>
      </c>
      <c r="V470">
        <v>0</v>
      </c>
      <c r="W470">
        <v>0</v>
      </c>
      <c r="X470">
        <v>0</v>
      </c>
      <c r="Y470">
        <v>0</v>
      </c>
      <c r="Z470">
        <v>0</v>
      </c>
      <c r="AA470">
        <v>0</v>
      </c>
    </row>
    <row r="471" spans="1:27" x14ac:dyDescent="0.2">
      <c r="A471" s="89">
        <f>VLOOKUP(C471,TabellenBDFS!$B$4:$C$2717,2,FALSE)</f>
        <v>69</v>
      </c>
      <c r="B471" t="str">
        <f t="shared" si="8"/>
        <v>696</v>
      </c>
      <c r="C471" t="s">
        <v>71</v>
      </c>
      <c r="D471">
        <v>6</v>
      </c>
      <c r="E471">
        <v>0.4</v>
      </c>
      <c r="F471">
        <v>0.4</v>
      </c>
      <c r="G471">
        <v>0.4</v>
      </c>
      <c r="H471">
        <v>0.4</v>
      </c>
      <c r="I471">
        <v>0.4</v>
      </c>
      <c r="J471">
        <v>0.4</v>
      </c>
      <c r="K471">
        <v>0.4</v>
      </c>
      <c r="L471">
        <v>0.4</v>
      </c>
      <c r="M471">
        <v>0.4</v>
      </c>
      <c r="N471">
        <v>0.4</v>
      </c>
      <c r="O471">
        <v>0.4</v>
      </c>
      <c r="P471">
        <v>0.5</v>
      </c>
      <c r="Q471">
        <v>0.5</v>
      </c>
      <c r="R471">
        <v>0.5</v>
      </c>
      <c r="S471">
        <v>0.5</v>
      </c>
      <c r="T471">
        <v>0.5</v>
      </c>
      <c r="U471">
        <v>0.5</v>
      </c>
      <c r="V471">
        <v>0.5</v>
      </c>
      <c r="W471">
        <v>0.5</v>
      </c>
      <c r="X471">
        <v>0.5</v>
      </c>
      <c r="Y471">
        <v>0.6</v>
      </c>
      <c r="Z471">
        <v>0.5</v>
      </c>
      <c r="AA471">
        <v>0.6</v>
      </c>
    </row>
    <row r="472" spans="1:27" x14ac:dyDescent="0.2">
      <c r="A472" s="89">
        <f>VLOOKUP(C472,TabellenBDFS!$B$4:$C$2717,2,FALSE)</f>
        <v>69</v>
      </c>
      <c r="B472" t="str">
        <f t="shared" si="8"/>
        <v>697</v>
      </c>
      <c r="C472" t="s">
        <v>71</v>
      </c>
      <c r="D472">
        <v>7</v>
      </c>
      <c r="E472">
        <v>0</v>
      </c>
      <c r="F472">
        <v>0</v>
      </c>
      <c r="G472">
        <v>0</v>
      </c>
      <c r="H472">
        <v>0</v>
      </c>
      <c r="I472">
        <v>0</v>
      </c>
      <c r="J472">
        <v>0</v>
      </c>
      <c r="K472">
        <v>0</v>
      </c>
      <c r="L472">
        <v>0</v>
      </c>
      <c r="M472">
        <v>0</v>
      </c>
      <c r="N472">
        <v>0.1</v>
      </c>
      <c r="O472">
        <v>0</v>
      </c>
      <c r="P472">
        <v>0</v>
      </c>
      <c r="Q472">
        <v>0</v>
      </c>
      <c r="R472">
        <v>0</v>
      </c>
      <c r="S472">
        <v>0</v>
      </c>
      <c r="T472">
        <v>0</v>
      </c>
      <c r="U472">
        <v>0.1</v>
      </c>
      <c r="V472">
        <v>0</v>
      </c>
      <c r="W472">
        <v>0.1</v>
      </c>
      <c r="X472">
        <v>0.1</v>
      </c>
      <c r="Y472">
        <v>0.1</v>
      </c>
      <c r="Z472">
        <v>0.1</v>
      </c>
      <c r="AA472">
        <v>0.1</v>
      </c>
    </row>
    <row r="473" spans="1:27" x14ac:dyDescent="0.2">
      <c r="A473" s="89">
        <f>VLOOKUP(C473,TabellenBDFS!$B$4:$C$2717,2,FALSE)</f>
        <v>70</v>
      </c>
      <c r="B473" t="str">
        <f t="shared" si="8"/>
        <v>701</v>
      </c>
      <c r="C473" t="s">
        <v>72</v>
      </c>
      <c r="D473">
        <v>1</v>
      </c>
      <c r="E473">
        <v>1.8</v>
      </c>
      <c r="F473">
        <v>1.7</v>
      </c>
      <c r="G473">
        <v>1.8</v>
      </c>
      <c r="H473">
        <v>1.6</v>
      </c>
      <c r="I473">
        <v>1.6</v>
      </c>
      <c r="J473">
        <v>1.6</v>
      </c>
      <c r="K473">
        <v>1.7</v>
      </c>
      <c r="L473">
        <v>1.7</v>
      </c>
      <c r="M473">
        <v>1.7</v>
      </c>
      <c r="N473">
        <v>1.7</v>
      </c>
      <c r="O473">
        <v>1.8</v>
      </c>
      <c r="P473">
        <v>1.7</v>
      </c>
      <c r="Q473">
        <v>1.8</v>
      </c>
      <c r="R473">
        <v>1.8</v>
      </c>
      <c r="S473">
        <v>1.8</v>
      </c>
      <c r="T473">
        <v>1.8</v>
      </c>
      <c r="U473">
        <v>1.7</v>
      </c>
      <c r="V473">
        <v>1.7</v>
      </c>
      <c r="W473">
        <v>1.7</v>
      </c>
      <c r="X473">
        <v>1.6</v>
      </c>
      <c r="Y473">
        <v>1.5</v>
      </c>
      <c r="Z473">
        <v>1.4</v>
      </c>
      <c r="AA473">
        <v>1.4</v>
      </c>
    </row>
    <row r="474" spans="1:27" x14ac:dyDescent="0.2">
      <c r="A474" s="89">
        <f>VLOOKUP(C474,TabellenBDFS!$B$4:$C$2717,2,FALSE)</f>
        <v>70</v>
      </c>
      <c r="B474" t="str">
        <f t="shared" si="8"/>
        <v>702</v>
      </c>
      <c r="C474" t="s">
        <v>72</v>
      </c>
      <c r="D474">
        <v>2</v>
      </c>
      <c r="E474">
        <v>0.5</v>
      </c>
      <c r="F474">
        <v>0.5</v>
      </c>
      <c r="G474">
        <v>0.5</v>
      </c>
      <c r="H474">
        <v>0.5</v>
      </c>
      <c r="I474">
        <v>0.5</v>
      </c>
      <c r="J474">
        <v>0.5</v>
      </c>
      <c r="K474">
        <v>0.5</v>
      </c>
      <c r="L474">
        <v>0.5</v>
      </c>
      <c r="M474">
        <v>0.5</v>
      </c>
      <c r="N474">
        <v>0.5</v>
      </c>
      <c r="O474">
        <v>0.5</v>
      </c>
      <c r="P474">
        <v>0.5</v>
      </c>
      <c r="Q474">
        <v>0.5</v>
      </c>
      <c r="R474">
        <v>0.5</v>
      </c>
      <c r="S474">
        <v>0.5</v>
      </c>
      <c r="T474">
        <v>0.4</v>
      </c>
      <c r="U474">
        <v>0.4</v>
      </c>
      <c r="V474">
        <v>0.4</v>
      </c>
      <c r="W474">
        <v>0.4</v>
      </c>
      <c r="X474">
        <v>0.3</v>
      </c>
      <c r="Y474">
        <v>0.3</v>
      </c>
      <c r="Z474">
        <v>0.3</v>
      </c>
      <c r="AA474">
        <v>0.3</v>
      </c>
    </row>
    <row r="475" spans="1:27" x14ac:dyDescent="0.2">
      <c r="A475" s="89">
        <f>VLOOKUP(C475,TabellenBDFS!$B$4:$C$2717,2,FALSE)</f>
        <v>70</v>
      </c>
      <c r="B475" t="str">
        <f t="shared" si="8"/>
        <v>703</v>
      </c>
      <c r="C475" t="s">
        <v>72</v>
      </c>
      <c r="D475">
        <v>3</v>
      </c>
      <c r="E475">
        <v>0</v>
      </c>
      <c r="F475">
        <v>0</v>
      </c>
      <c r="G475">
        <v>0</v>
      </c>
      <c r="H475">
        <v>0</v>
      </c>
      <c r="I475">
        <v>0</v>
      </c>
      <c r="J475">
        <v>0</v>
      </c>
      <c r="K475">
        <v>0</v>
      </c>
      <c r="L475">
        <v>0</v>
      </c>
      <c r="M475">
        <v>0</v>
      </c>
      <c r="N475">
        <v>0</v>
      </c>
      <c r="O475">
        <v>0.1</v>
      </c>
      <c r="P475">
        <v>0</v>
      </c>
      <c r="Q475">
        <v>0.1</v>
      </c>
      <c r="R475">
        <v>0.1</v>
      </c>
      <c r="S475">
        <v>0.1</v>
      </c>
      <c r="T475">
        <v>0.1</v>
      </c>
      <c r="U475">
        <v>0.1</v>
      </c>
      <c r="V475">
        <v>0.1</v>
      </c>
      <c r="W475">
        <v>0.1</v>
      </c>
      <c r="X475">
        <v>0.1</v>
      </c>
      <c r="Y475">
        <v>0.1</v>
      </c>
      <c r="Z475">
        <v>0.1</v>
      </c>
      <c r="AA475">
        <v>0.1</v>
      </c>
    </row>
    <row r="476" spans="1:27" x14ac:dyDescent="0.2">
      <c r="A476" s="89">
        <f>VLOOKUP(C476,TabellenBDFS!$B$4:$C$2717,2,FALSE)</f>
        <v>70</v>
      </c>
      <c r="B476" t="str">
        <f t="shared" si="8"/>
        <v>704</v>
      </c>
      <c r="C476" t="s">
        <v>72</v>
      </c>
      <c r="D476">
        <v>4</v>
      </c>
      <c r="E476">
        <v>0</v>
      </c>
      <c r="F476">
        <v>0</v>
      </c>
      <c r="G476">
        <v>0</v>
      </c>
      <c r="H476">
        <v>0</v>
      </c>
      <c r="I476">
        <v>0</v>
      </c>
      <c r="J476">
        <v>0</v>
      </c>
      <c r="K476">
        <v>0</v>
      </c>
      <c r="L476">
        <v>0</v>
      </c>
      <c r="M476">
        <v>0</v>
      </c>
      <c r="N476">
        <v>0</v>
      </c>
      <c r="O476">
        <v>0</v>
      </c>
      <c r="P476">
        <v>0</v>
      </c>
      <c r="Q476">
        <v>0</v>
      </c>
      <c r="R476">
        <v>0</v>
      </c>
      <c r="S476">
        <v>0</v>
      </c>
      <c r="T476">
        <v>0</v>
      </c>
      <c r="U476">
        <v>0</v>
      </c>
      <c r="V476">
        <v>0</v>
      </c>
      <c r="W476">
        <v>0</v>
      </c>
      <c r="X476">
        <v>0</v>
      </c>
      <c r="Y476">
        <v>0</v>
      </c>
      <c r="Z476">
        <v>0</v>
      </c>
      <c r="AA476">
        <v>0</v>
      </c>
    </row>
    <row r="477" spans="1:27" x14ac:dyDescent="0.2">
      <c r="A477" s="89">
        <f>VLOOKUP(C477,TabellenBDFS!$B$4:$C$2717,2,FALSE)</f>
        <v>70</v>
      </c>
      <c r="B477" t="str">
        <f t="shared" si="8"/>
        <v>705</v>
      </c>
      <c r="C477" t="s">
        <v>72</v>
      </c>
      <c r="D477">
        <v>5</v>
      </c>
      <c r="E477">
        <v>0</v>
      </c>
      <c r="F477">
        <v>0</v>
      </c>
      <c r="G477">
        <v>0</v>
      </c>
      <c r="H477">
        <v>0</v>
      </c>
      <c r="I477">
        <v>0</v>
      </c>
      <c r="J477">
        <v>0</v>
      </c>
      <c r="K477">
        <v>0</v>
      </c>
      <c r="L477">
        <v>0</v>
      </c>
      <c r="M477">
        <v>0</v>
      </c>
      <c r="N477">
        <v>0</v>
      </c>
      <c r="O477">
        <v>0</v>
      </c>
      <c r="P477">
        <v>0</v>
      </c>
      <c r="Q477">
        <v>0</v>
      </c>
      <c r="R477">
        <v>0</v>
      </c>
      <c r="S477">
        <v>0</v>
      </c>
      <c r="T477">
        <v>0</v>
      </c>
      <c r="U477">
        <v>0</v>
      </c>
      <c r="V477">
        <v>0</v>
      </c>
      <c r="W477">
        <v>0</v>
      </c>
      <c r="X477">
        <v>0</v>
      </c>
      <c r="Y477">
        <v>0</v>
      </c>
      <c r="Z477">
        <v>0</v>
      </c>
      <c r="AA477">
        <v>0</v>
      </c>
    </row>
    <row r="478" spans="1:27" x14ac:dyDescent="0.2">
      <c r="A478" s="89">
        <f>VLOOKUP(C478,TabellenBDFS!$B$4:$C$2717,2,FALSE)</f>
        <v>70</v>
      </c>
      <c r="B478" t="str">
        <f t="shared" si="8"/>
        <v>706</v>
      </c>
      <c r="C478" t="s">
        <v>72</v>
      </c>
      <c r="D478">
        <v>6</v>
      </c>
      <c r="E478">
        <v>1.1000000000000001</v>
      </c>
      <c r="F478">
        <v>1.1000000000000001</v>
      </c>
      <c r="G478">
        <v>1.1000000000000001</v>
      </c>
      <c r="H478">
        <v>1</v>
      </c>
      <c r="I478">
        <v>1</v>
      </c>
      <c r="J478">
        <v>1</v>
      </c>
      <c r="K478">
        <v>1.1000000000000001</v>
      </c>
      <c r="L478">
        <v>1</v>
      </c>
      <c r="M478">
        <v>1</v>
      </c>
      <c r="N478">
        <v>1</v>
      </c>
      <c r="O478">
        <v>1.1000000000000001</v>
      </c>
      <c r="P478">
        <v>1</v>
      </c>
      <c r="Q478">
        <v>1</v>
      </c>
      <c r="R478">
        <v>1</v>
      </c>
      <c r="S478">
        <v>1.1000000000000001</v>
      </c>
      <c r="T478">
        <v>1.1000000000000001</v>
      </c>
      <c r="U478">
        <v>1.1000000000000001</v>
      </c>
      <c r="V478">
        <v>1.1000000000000001</v>
      </c>
      <c r="W478">
        <v>1.1000000000000001</v>
      </c>
      <c r="X478">
        <v>1</v>
      </c>
      <c r="Y478">
        <v>0.9</v>
      </c>
      <c r="Z478">
        <v>0.9</v>
      </c>
      <c r="AA478">
        <v>0.9</v>
      </c>
    </row>
    <row r="479" spans="1:27" x14ac:dyDescent="0.2">
      <c r="A479" s="89">
        <f>VLOOKUP(C479,TabellenBDFS!$B$4:$C$2717,2,FALSE)</f>
        <v>70</v>
      </c>
      <c r="B479" t="str">
        <f t="shared" si="8"/>
        <v>707</v>
      </c>
      <c r="C479" t="s">
        <v>72</v>
      </c>
      <c r="D479">
        <v>7</v>
      </c>
      <c r="E479">
        <v>0.1</v>
      </c>
      <c r="F479">
        <v>0.1</v>
      </c>
      <c r="G479">
        <v>0.1</v>
      </c>
      <c r="H479">
        <v>0.1</v>
      </c>
      <c r="I479">
        <v>0.1</v>
      </c>
      <c r="J479">
        <v>0.1</v>
      </c>
      <c r="K479">
        <v>0.1</v>
      </c>
      <c r="L479">
        <v>0.1</v>
      </c>
      <c r="M479">
        <v>0.1</v>
      </c>
      <c r="N479">
        <v>0.1</v>
      </c>
      <c r="O479">
        <v>0.1</v>
      </c>
      <c r="P479">
        <v>0.2</v>
      </c>
      <c r="Q479">
        <v>0.2</v>
      </c>
      <c r="R479">
        <v>0.2</v>
      </c>
      <c r="S479">
        <v>0.2</v>
      </c>
      <c r="T479">
        <v>0.1</v>
      </c>
      <c r="U479">
        <v>0.1</v>
      </c>
      <c r="V479">
        <v>0.2</v>
      </c>
      <c r="W479">
        <v>0.2</v>
      </c>
      <c r="X479">
        <v>0.1</v>
      </c>
      <c r="Y479">
        <v>0.1</v>
      </c>
      <c r="Z479">
        <v>0.1</v>
      </c>
      <c r="AA479">
        <v>0.1</v>
      </c>
    </row>
    <row r="480" spans="1:27" x14ac:dyDescent="0.2">
      <c r="A480" s="89">
        <f>VLOOKUP(C480,TabellenBDFS!$B$4:$C$2717,2,FALSE)</f>
        <v>41</v>
      </c>
      <c r="B480" t="str">
        <f t="shared" si="8"/>
        <v>411</v>
      </c>
      <c r="C480" t="s">
        <v>43</v>
      </c>
      <c r="D480">
        <v>1</v>
      </c>
      <c r="E480">
        <v>1.7</v>
      </c>
      <c r="F480">
        <v>1.7</v>
      </c>
      <c r="G480">
        <v>1.8</v>
      </c>
      <c r="H480">
        <v>1.9</v>
      </c>
      <c r="I480">
        <v>1.9</v>
      </c>
      <c r="J480">
        <v>1.9</v>
      </c>
      <c r="K480">
        <v>1.8</v>
      </c>
      <c r="L480">
        <v>1.8</v>
      </c>
      <c r="M480">
        <v>1.8</v>
      </c>
      <c r="N480">
        <v>1.7</v>
      </c>
      <c r="O480">
        <v>1.7</v>
      </c>
      <c r="P480">
        <v>1.7</v>
      </c>
      <c r="Q480">
        <v>1.8</v>
      </c>
      <c r="R480">
        <v>1.8</v>
      </c>
      <c r="S480">
        <v>1.8</v>
      </c>
      <c r="T480">
        <v>1.7</v>
      </c>
      <c r="U480">
        <v>1.9</v>
      </c>
      <c r="V480">
        <v>1.9</v>
      </c>
      <c r="W480">
        <v>2.1</v>
      </c>
      <c r="X480">
        <v>2.1</v>
      </c>
      <c r="Y480">
        <v>2.2000000000000002</v>
      </c>
      <c r="Z480">
        <v>2.2000000000000002</v>
      </c>
      <c r="AA480">
        <v>2.2000000000000002</v>
      </c>
    </row>
    <row r="481" spans="1:27" x14ac:dyDescent="0.2">
      <c r="A481" s="89">
        <f>VLOOKUP(C481,TabellenBDFS!$B$4:$C$2717,2,FALSE)</f>
        <v>41</v>
      </c>
      <c r="B481" t="str">
        <f t="shared" si="8"/>
        <v>412</v>
      </c>
      <c r="C481" t="s">
        <v>43</v>
      </c>
      <c r="D481">
        <v>2</v>
      </c>
      <c r="E481">
        <v>0.5</v>
      </c>
      <c r="F481">
        <v>0.5</v>
      </c>
      <c r="G481">
        <v>0.4</v>
      </c>
      <c r="H481">
        <v>0.5</v>
      </c>
      <c r="I481">
        <v>0.4</v>
      </c>
      <c r="J481">
        <v>0.4</v>
      </c>
      <c r="K481">
        <v>0.4</v>
      </c>
      <c r="L481">
        <v>0.4</v>
      </c>
      <c r="M481">
        <v>0.4</v>
      </c>
      <c r="N481">
        <v>0.3</v>
      </c>
      <c r="O481">
        <v>0.3</v>
      </c>
      <c r="P481">
        <v>0.3</v>
      </c>
      <c r="Q481">
        <v>0.5</v>
      </c>
      <c r="R481">
        <v>0.5</v>
      </c>
      <c r="S481">
        <v>0.4</v>
      </c>
      <c r="T481">
        <v>0.4</v>
      </c>
      <c r="U481">
        <v>0.5</v>
      </c>
      <c r="V481">
        <v>0.4</v>
      </c>
      <c r="W481">
        <v>0.4</v>
      </c>
      <c r="X481">
        <v>0.4</v>
      </c>
      <c r="Y481">
        <v>0.4</v>
      </c>
      <c r="Z481">
        <v>0.4</v>
      </c>
      <c r="AA481">
        <v>0.4</v>
      </c>
    </row>
    <row r="482" spans="1:27" x14ac:dyDescent="0.2">
      <c r="A482" s="89">
        <f>VLOOKUP(C482,TabellenBDFS!$B$4:$C$2717,2,FALSE)</f>
        <v>41</v>
      </c>
      <c r="B482" t="str">
        <f t="shared" si="8"/>
        <v>413</v>
      </c>
      <c r="C482" t="s">
        <v>43</v>
      </c>
      <c r="D482">
        <v>3</v>
      </c>
      <c r="E482">
        <v>0</v>
      </c>
      <c r="F482">
        <v>0</v>
      </c>
      <c r="G482">
        <v>0</v>
      </c>
      <c r="H482">
        <v>0</v>
      </c>
      <c r="I482">
        <v>0.1</v>
      </c>
      <c r="J482">
        <v>0.1</v>
      </c>
      <c r="K482">
        <v>0.1</v>
      </c>
      <c r="L482">
        <v>0.1</v>
      </c>
      <c r="M482">
        <v>0.1</v>
      </c>
      <c r="N482">
        <v>0.1</v>
      </c>
      <c r="O482">
        <v>0.1</v>
      </c>
      <c r="P482">
        <v>0.1</v>
      </c>
      <c r="Q482">
        <v>0.2</v>
      </c>
      <c r="R482">
        <v>0.2</v>
      </c>
      <c r="S482">
        <v>0.2</v>
      </c>
      <c r="T482">
        <v>0.2</v>
      </c>
      <c r="U482">
        <v>0.3</v>
      </c>
      <c r="V482">
        <v>0.3</v>
      </c>
      <c r="W482">
        <v>0.3</v>
      </c>
      <c r="X482">
        <v>0.3</v>
      </c>
      <c r="Y482">
        <v>0.4</v>
      </c>
      <c r="Z482">
        <v>0.4</v>
      </c>
      <c r="AA482">
        <v>0.4</v>
      </c>
    </row>
    <row r="483" spans="1:27" x14ac:dyDescent="0.2">
      <c r="A483" s="89">
        <f>VLOOKUP(C483,TabellenBDFS!$B$4:$C$2717,2,FALSE)</f>
        <v>41</v>
      </c>
      <c r="B483" t="str">
        <f t="shared" si="8"/>
        <v>414</v>
      </c>
      <c r="C483" t="s">
        <v>43</v>
      </c>
      <c r="D483">
        <v>4</v>
      </c>
      <c r="E483">
        <v>0</v>
      </c>
      <c r="F483">
        <v>0</v>
      </c>
      <c r="G483">
        <v>0</v>
      </c>
      <c r="H483">
        <v>0</v>
      </c>
      <c r="I483">
        <v>0</v>
      </c>
      <c r="J483">
        <v>0</v>
      </c>
      <c r="K483">
        <v>0</v>
      </c>
      <c r="L483">
        <v>0</v>
      </c>
      <c r="M483">
        <v>0</v>
      </c>
      <c r="N483">
        <v>0</v>
      </c>
      <c r="O483">
        <v>0</v>
      </c>
      <c r="P483">
        <v>0</v>
      </c>
      <c r="Q483">
        <v>0</v>
      </c>
      <c r="R483">
        <v>0</v>
      </c>
      <c r="S483">
        <v>0</v>
      </c>
      <c r="T483">
        <v>0</v>
      </c>
      <c r="U483">
        <v>0</v>
      </c>
      <c r="V483">
        <v>0</v>
      </c>
      <c r="W483">
        <v>0</v>
      </c>
      <c r="X483">
        <v>0</v>
      </c>
      <c r="Y483">
        <v>0</v>
      </c>
      <c r="Z483">
        <v>0</v>
      </c>
      <c r="AA483">
        <v>0</v>
      </c>
    </row>
    <row r="484" spans="1:27" x14ac:dyDescent="0.2">
      <c r="A484" s="89">
        <f>VLOOKUP(C484,TabellenBDFS!$B$4:$C$2717,2,FALSE)</f>
        <v>41</v>
      </c>
      <c r="B484" t="str">
        <f t="shared" si="8"/>
        <v>415</v>
      </c>
      <c r="C484" t="s">
        <v>43</v>
      </c>
      <c r="D484">
        <v>5</v>
      </c>
      <c r="E484">
        <v>0.1</v>
      </c>
      <c r="F484">
        <v>0.1</v>
      </c>
      <c r="G484">
        <v>0.1</v>
      </c>
      <c r="H484">
        <v>0.1</v>
      </c>
      <c r="I484">
        <v>0.1</v>
      </c>
      <c r="J484">
        <v>0.1</v>
      </c>
      <c r="K484">
        <v>0</v>
      </c>
      <c r="L484">
        <v>0</v>
      </c>
      <c r="M484">
        <v>0</v>
      </c>
      <c r="N484">
        <v>0</v>
      </c>
      <c r="O484">
        <v>0</v>
      </c>
      <c r="P484">
        <v>0</v>
      </c>
      <c r="Q484">
        <v>0</v>
      </c>
      <c r="R484">
        <v>0</v>
      </c>
      <c r="S484">
        <v>0</v>
      </c>
      <c r="T484">
        <v>0</v>
      </c>
      <c r="U484">
        <v>0</v>
      </c>
      <c r="V484">
        <v>0</v>
      </c>
      <c r="W484">
        <v>0</v>
      </c>
      <c r="X484">
        <v>0</v>
      </c>
      <c r="Y484">
        <v>0</v>
      </c>
      <c r="Z484">
        <v>0</v>
      </c>
      <c r="AA484">
        <v>0</v>
      </c>
    </row>
    <row r="485" spans="1:27" x14ac:dyDescent="0.2">
      <c r="A485" s="89">
        <f>VLOOKUP(C485,TabellenBDFS!$B$4:$C$2717,2,FALSE)</f>
        <v>41</v>
      </c>
      <c r="B485" t="str">
        <f t="shared" si="8"/>
        <v>416</v>
      </c>
      <c r="C485" t="s">
        <v>43</v>
      </c>
      <c r="D485">
        <v>6</v>
      </c>
      <c r="E485">
        <v>0.6</v>
      </c>
      <c r="F485">
        <v>0.6</v>
      </c>
      <c r="G485">
        <v>0.7</v>
      </c>
      <c r="H485">
        <v>0.7</v>
      </c>
      <c r="I485">
        <v>0.7</v>
      </c>
      <c r="J485">
        <v>0.7</v>
      </c>
      <c r="K485">
        <v>0.8</v>
      </c>
      <c r="L485">
        <v>0.7</v>
      </c>
      <c r="M485">
        <v>0.7</v>
      </c>
      <c r="N485">
        <v>0.7</v>
      </c>
      <c r="O485">
        <v>0.6</v>
      </c>
      <c r="P485">
        <v>0.6</v>
      </c>
      <c r="Q485">
        <v>0.6</v>
      </c>
      <c r="R485">
        <v>0.6</v>
      </c>
      <c r="S485">
        <v>0.5</v>
      </c>
      <c r="T485">
        <v>0.6</v>
      </c>
      <c r="U485">
        <v>0.6</v>
      </c>
      <c r="V485">
        <v>0.6</v>
      </c>
      <c r="W485">
        <v>0.7</v>
      </c>
      <c r="X485">
        <v>0.7</v>
      </c>
      <c r="Y485">
        <v>0.7</v>
      </c>
      <c r="Z485">
        <v>0.7</v>
      </c>
      <c r="AA485">
        <v>0.7</v>
      </c>
    </row>
    <row r="486" spans="1:27" x14ac:dyDescent="0.2">
      <c r="A486" s="89">
        <f>VLOOKUP(C486,TabellenBDFS!$B$4:$C$2717,2,FALSE)</f>
        <v>41</v>
      </c>
      <c r="B486" t="str">
        <f t="shared" si="8"/>
        <v>417</v>
      </c>
      <c r="C486" t="s">
        <v>43</v>
      </c>
      <c r="D486">
        <v>7</v>
      </c>
      <c r="E486">
        <v>0.5</v>
      </c>
      <c r="F486">
        <v>0.6</v>
      </c>
      <c r="G486">
        <v>0.6</v>
      </c>
      <c r="H486">
        <v>0.5</v>
      </c>
      <c r="I486">
        <v>0.6</v>
      </c>
      <c r="J486">
        <v>0.5</v>
      </c>
      <c r="K486">
        <v>0.5</v>
      </c>
      <c r="L486">
        <v>0.5</v>
      </c>
      <c r="M486">
        <v>0.5</v>
      </c>
      <c r="N486">
        <v>0.5</v>
      </c>
      <c r="O486">
        <v>0.6</v>
      </c>
      <c r="P486">
        <v>0.6</v>
      </c>
      <c r="Q486">
        <v>0.6</v>
      </c>
      <c r="R486">
        <v>0.6</v>
      </c>
      <c r="S486">
        <v>0.6</v>
      </c>
      <c r="T486">
        <v>0.5</v>
      </c>
      <c r="U486">
        <v>0.5</v>
      </c>
      <c r="V486">
        <v>0.5</v>
      </c>
      <c r="W486">
        <v>0.6</v>
      </c>
      <c r="X486">
        <v>0.6</v>
      </c>
      <c r="Y486">
        <v>0.6</v>
      </c>
      <c r="Z486">
        <v>0.6</v>
      </c>
      <c r="AA486">
        <v>0.6</v>
      </c>
    </row>
    <row r="487" spans="1:27" x14ac:dyDescent="0.2">
      <c r="A487" s="89">
        <f>VLOOKUP(C487,TabellenBDFS!$B$4:$C$2717,2,FALSE)</f>
        <v>103</v>
      </c>
      <c r="B487" t="str">
        <f t="shared" si="8"/>
        <v>1031</v>
      </c>
      <c r="C487" t="s">
        <v>106</v>
      </c>
      <c r="D487">
        <v>1</v>
      </c>
      <c r="E487" t="e">
        <v>#N/A</v>
      </c>
      <c r="F487" t="e">
        <v>#N/A</v>
      </c>
      <c r="G487" t="e">
        <v>#N/A</v>
      </c>
      <c r="H487" t="e">
        <v>#N/A</v>
      </c>
      <c r="I487" t="e">
        <v>#N/A</v>
      </c>
      <c r="J487" t="e">
        <v>#N/A</v>
      </c>
      <c r="K487" t="e">
        <v>#N/A</v>
      </c>
      <c r="L487" t="e">
        <v>#N/A</v>
      </c>
      <c r="M487" t="e">
        <v>#N/A</v>
      </c>
      <c r="N487" t="e">
        <v>#N/A</v>
      </c>
      <c r="O487" t="e">
        <v>#N/A</v>
      </c>
      <c r="P487" t="e">
        <v>#N/A</v>
      </c>
      <c r="Q487">
        <v>2.9</v>
      </c>
      <c r="R487">
        <v>3</v>
      </c>
      <c r="S487">
        <v>2.9</v>
      </c>
      <c r="T487">
        <v>2.8</v>
      </c>
      <c r="U487">
        <v>2.9</v>
      </c>
      <c r="V487">
        <v>3.1</v>
      </c>
      <c r="W487">
        <v>3</v>
      </c>
      <c r="X487">
        <v>2.9</v>
      </c>
      <c r="Y487">
        <v>2.9</v>
      </c>
      <c r="Z487">
        <v>2.8</v>
      </c>
      <c r="AA487">
        <v>2.8</v>
      </c>
    </row>
    <row r="488" spans="1:27" x14ac:dyDescent="0.2">
      <c r="A488" s="89">
        <f>VLOOKUP(C488,TabellenBDFS!$B$4:$C$2717,2,FALSE)</f>
        <v>103</v>
      </c>
      <c r="B488" t="str">
        <f t="shared" si="8"/>
        <v>1032</v>
      </c>
      <c r="C488" t="s">
        <v>106</v>
      </c>
      <c r="D488">
        <v>2</v>
      </c>
      <c r="E488" t="e">
        <v>#N/A</v>
      </c>
      <c r="F488" t="e">
        <v>#N/A</v>
      </c>
      <c r="G488" t="e">
        <v>#N/A</v>
      </c>
      <c r="H488" t="e">
        <v>#N/A</v>
      </c>
      <c r="I488" t="e">
        <v>#N/A</v>
      </c>
      <c r="J488" t="e">
        <v>#N/A</v>
      </c>
      <c r="K488" t="e">
        <v>#N/A</v>
      </c>
      <c r="L488" t="e">
        <v>#N/A</v>
      </c>
      <c r="M488" t="e">
        <v>#N/A</v>
      </c>
      <c r="N488" t="e">
        <v>#N/A</v>
      </c>
      <c r="O488" t="e">
        <v>#N/A</v>
      </c>
      <c r="P488" t="e">
        <v>#N/A</v>
      </c>
      <c r="Q488">
        <v>0.3</v>
      </c>
      <c r="R488">
        <v>0.3</v>
      </c>
      <c r="S488">
        <v>0.3</v>
      </c>
      <c r="T488">
        <v>0.3</v>
      </c>
      <c r="U488">
        <v>0.2</v>
      </c>
      <c r="V488">
        <v>0.2</v>
      </c>
      <c r="W488">
        <v>0.2</v>
      </c>
      <c r="X488">
        <v>0.2</v>
      </c>
      <c r="Y488">
        <v>0.2</v>
      </c>
      <c r="Z488">
        <v>0.2</v>
      </c>
      <c r="AA488">
        <v>0.2</v>
      </c>
    </row>
    <row r="489" spans="1:27" x14ac:dyDescent="0.2">
      <c r="A489" s="89">
        <f>VLOOKUP(C489,TabellenBDFS!$B$4:$C$2717,2,FALSE)</f>
        <v>103</v>
      </c>
      <c r="B489" t="str">
        <f t="shared" si="8"/>
        <v>1033</v>
      </c>
      <c r="C489" t="s">
        <v>106</v>
      </c>
      <c r="D489">
        <v>3</v>
      </c>
      <c r="E489" t="e">
        <v>#N/A</v>
      </c>
      <c r="F489" t="e">
        <v>#N/A</v>
      </c>
      <c r="G489" t="e">
        <v>#N/A</v>
      </c>
      <c r="H489" t="e">
        <v>#N/A</v>
      </c>
      <c r="I489" t="e">
        <v>#N/A</v>
      </c>
      <c r="J489" t="e">
        <v>#N/A</v>
      </c>
      <c r="K489" t="e">
        <v>#N/A</v>
      </c>
      <c r="L489" t="e">
        <v>#N/A</v>
      </c>
      <c r="M489" t="e">
        <v>#N/A</v>
      </c>
      <c r="N489" t="e">
        <v>#N/A</v>
      </c>
      <c r="O489" t="e">
        <v>#N/A</v>
      </c>
      <c r="P489" t="e">
        <v>#N/A</v>
      </c>
      <c r="Q489">
        <v>0.1</v>
      </c>
      <c r="R489">
        <v>0.1</v>
      </c>
      <c r="S489">
        <v>0.2</v>
      </c>
      <c r="T489">
        <v>0.2</v>
      </c>
      <c r="U489">
        <v>0.2</v>
      </c>
      <c r="V489">
        <v>0.3</v>
      </c>
      <c r="W489">
        <v>0.3</v>
      </c>
      <c r="X489">
        <v>0.3</v>
      </c>
      <c r="Y489">
        <v>0.3</v>
      </c>
      <c r="Z489">
        <v>0.3</v>
      </c>
      <c r="AA489">
        <v>0.4</v>
      </c>
    </row>
    <row r="490" spans="1:27" x14ac:dyDescent="0.2">
      <c r="A490" s="89">
        <f>VLOOKUP(C490,TabellenBDFS!$B$4:$C$2717,2,FALSE)</f>
        <v>103</v>
      </c>
      <c r="B490" t="str">
        <f t="shared" si="8"/>
        <v>1034</v>
      </c>
      <c r="C490" t="s">
        <v>106</v>
      </c>
      <c r="D490">
        <v>4</v>
      </c>
      <c r="E490" t="e">
        <v>#N/A</v>
      </c>
      <c r="F490" t="e">
        <v>#N/A</v>
      </c>
      <c r="G490" t="e">
        <v>#N/A</v>
      </c>
      <c r="H490" t="e">
        <v>#N/A</v>
      </c>
      <c r="I490" t="e">
        <v>#N/A</v>
      </c>
      <c r="J490" t="e">
        <v>#N/A</v>
      </c>
      <c r="K490" t="e">
        <v>#N/A</v>
      </c>
      <c r="L490" t="e">
        <v>#N/A</v>
      </c>
      <c r="M490" t="e">
        <v>#N/A</v>
      </c>
      <c r="N490" t="e">
        <v>#N/A</v>
      </c>
      <c r="O490" t="e">
        <v>#N/A</v>
      </c>
      <c r="P490" t="e">
        <v>#N/A</v>
      </c>
      <c r="Q490">
        <v>0</v>
      </c>
      <c r="R490">
        <v>0</v>
      </c>
      <c r="S490">
        <v>0</v>
      </c>
      <c r="T490">
        <v>0</v>
      </c>
      <c r="U490">
        <v>0</v>
      </c>
      <c r="V490">
        <v>0</v>
      </c>
      <c r="W490">
        <v>0</v>
      </c>
      <c r="X490">
        <v>0</v>
      </c>
      <c r="Y490">
        <v>0</v>
      </c>
      <c r="Z490">
        <v>0</v>
      </c>
      <c r="AA490">
        <v>0</v>
      </c>
    </row>
    <row r="491" spans="1:27" x14ac:dyDescent="0.2">
      <c r="A491" s="89">
        <f>VLOOKUP(C491,TabellenBDFS!$B$4:$C$2717,2,FALSE)</f>
        <v>103</v>
      </c>
      <c r="B491" t="str">
        <f t="shared" si="8"/>
        <v>1035</v>
      </c>
      <c r="C491" t="s">
        <v>106</v>
      </c>
      <c r="D491">
        <v>5</v>
      </c>
      <c r="E491" t="e">
        <v>#N/A</v>
      </c>
      <c r="F491" t="e">
        <v>#N/A</v>
      </c>
      <c r="G491" t="e">
        <v>#N/A</v>
      </c>
      <c r="H491" t="e">
        <v>#N/A</v>
      </c>
      <c r="I491" t="e">
        <v>#N/A</v>
      </c>
      <c r="J491" t="e">
        <v>#N/A</v>
      </c>
      <c r="K491" t="e">
        <v>#N/A</v>
      </c>
      <c r="L491" t="e">
        <v>#N/A</v>
      </c>
      <c r="M491" t="e">
        <v>#N/A</v>
      </c>
      <c r="N491" t="e">
        <v>#N/A</v>
      </c>
      <c r="O491" t="e">
        <v>#N/A</v>
      </c>
      <c r="P491" t="e">
        <v>#N/A</v>
      </c>
      <c r="Q491">
        <v>0</v>
      </c>
      <c r="R491">
        <v>0</v>
      </c>
      <c r="S491">
        <v>0</v>
      </c>
      <c r="T491">
        <v>0</v>
      </c>
      <c r="U491">
        <v>0</v>
      </c>
      <c r="V491">
        <v>0</v>
      </c>
      <c r="W491">
        <v>0</v>
      </c>
      <c r="X491">
        <v>0</v>
      </c>
      <c r="Y491">
        <v>0</v>
      </c>
      <c r="Z491">
        <v>0</v>
      </c>
      <c r="AA491">
        <v>0</v>
      </c>
    </row>
    <row r="492" spans="1:27" x14ac:dyDescent="0.2">
      <c r="A492" s="89">
        <f>VLOOKUP(C492,TabellenBDFS!$B$4:$C$2717,2,FALSE)</f>
        <v>103</v>
      </c>
      <c r="B492" t="str">
        <f t="shared" si="8"/>
        <v>1036</v>
      </c>
      <c r="C492" t="s">
        <v>106</v>
      </c>
      <c r="D492">
        <v>6</v>
      </c>
      <c r="E492" t="e">
        <v>#N/A</v>
      </c>
      <c r="F492" t="e">
        <v>#N/A</v>
      </c>
      <c r="G492" t="e">
        <v>#N/A</v>
      </c>
      <c r="H492" t="e">
        <v>#N/A</v>
      </c>
      <c r="I492" t="e">
        <v>#N/A</v>
      </c>
      <c r="J492" t="e">
        <v>#N/A</v>
      </c>
      <c r="K492" t="e">
        <v>#N/A</v>
      </c>
      <c r="L492" t="e">
        <v>#N/A</v>
      </c>
      <c r="M492" t="e">
        <v>#N/A</v>
      </c>
      <c r="N492" t="e">
        <v>#N/A</v>
      </c>
      <c r="O492" t="e">
        <v>#N/A</v>
      </c>
      <c r="P492" t="e">
        <v>#N/A</v>
      </c>
      <c r="Q492">
        <v>2.2000000000000002</v>
      </c>
      <c r="R492">
        <v>2.2999999999999998</v>
      </c>
      <c r="S492">
        <v>2.2000000000000002</v>
      </c>
      <c r="T492">
        <v>2.1</v>
      </c>
      <c r="U492">
        <v>2.1</v>
      </c>
      <c r="V492">
        <v>2.2999999999999998</v>
      </c>
      <c r="W492">
        <v>2.2000000000000002</v>
      </c>
      <c r="X492">
        <v>2.1</v>
      </c>
      <c r="Y492">
        <v>2.1</v>
      </c>
      <c r="Z492">
        <v>1.9</v>
      </c>
      <c r="AA492">
        <v>2</v>
      </c>
    </row>
    <row r="493" spans="1:27" x14ac:dyDescent="0.2">
      <c r="A493" s="89">
        <f>VLOOKUP(C493,TabellenBDFS!$B$4:$C$2717,2,FALSE)</f>
        <v>103</v>
      </c>
      <c r="B493" t="str">
        <f t="shared" si="8"/>
        <v>1037</v>
      </c>
      <c r="C493" t="s">
        <v>106</v>
      </c>
      <c r="D493">
        <v>7</v>
      </c>
      <c r="E493" t="e">
        <v>#N/A</v>
      </c>
      <c r="F493" t="e">
        <v>#N/A</v>
      </c>
      <c r="G493" t="e">
        <v>#N/A</v>
      </c>
      <c r="H493" t="e">
        <v>#N/A</v>
      </c>
      <c r="I493" t="e">
        <v>#N/A</v>
      </c>
      <c r="J493" t="e">
        <v>#N/A</v>
      </c>
      <c r="K493" t="e">
        <v>#N/A</v>
      </c>
      <c r="L493" t="e">
        <v>#N/A</v>
      </c>
      <c r="M493" t="e">
        <v>#N/A</v>
      </c>
      <c r="N493" t="e">
        <v>#N/A</v>
      </c>
      <c r="O493" t="e">
        <v>#N/A</v>
      </c>
      <c r="P493" t="e">
        <v>#N/A</v>
      </c>
      <c r="Q493">
        <v>0.3</v>
      </c>
      <c r="R493">
        <v>0.3</v>
      </c>
      <c r="S493">
        <v>0.3</v>
      </c>
      <c r="T493">
        <v>0.3</v>
      </c>
      <c r="U493">
        <v>0.3</v>
      </c>
      <c r="V493">
        <v>0.3</v>
      </c>
      <c r="W493">
        <v>0.2</v>
      </c>
      <c r="X493">
        <v>0.3</v>
      </c>
      <c r="Y493">
        <v>0.3</v>
      </c>
      <c r="Z493">
        <v>0.3</v>
      </c>
      <c r="AA493">
        <v>0.3</v>
      </c>
    </row>
    <row r="494" spans="1:27" x14ac:dyDescent="0.2">
      <c r="A494" s="89">
        <f>VLOOKUP(C494,TabellenBDFS!$B$4:$C$2717,2,FALSE)</f>
        <v>201</v>
      </c>
      <c r="B494" t="str">
        <f t="shared" si="8"/>
        <v>2011</v>
      </c>
      <c r="C494" t="s">
        <v>207</v>
      </c>
      <c r="D494">
        <v>1</v>
      </c>
      <c r="E494">
        <v>1.1000000000000001</v>
      </c>
      <c r="F494">
        <v>1.1000000000000001</v>
      </c>
      <c r="G494">
        <v>1.1000000000000001</v>
      </c>
      <c r="H494">
        <v>1.2</v>
      </c>
      <c r="I494">
        <v>1.2</v>
      </c>
      <c r="J494">
        <v>1.2</v>
      </c>
      <c r="K494">
        <v>1.3</v>
      </c>
      <c r="L494">
        <v>1.3</v>
      </c>
      <c r="M494">
        <v>1.3</v>
      </c>
      <c r="N494">
        <v>1.2</v>
      </c>
      <c r="O494">
        <v>1.2</v>
      </c>
      <c r="P494">
        <v>1.3</v>
      </c>
      <c r="Q494">
        <v>1.2</v>
      </c>
      <c r="R494">
        <v>1.2</v>
      </c>
      <c r="S494">
        <v>1.2</v>
      </c>
      <c r="T494">
        <v>1.2</v>
      </c>
      <c r="U494">
        <v>1.3</v>
      </c>
      <c r="V494">
        <v>1.3</v>
      </c>
      <c r="W494">
        <v>1.3</v>
      </c>
      <c r="X494">
        <v>1.3</v>
      </c>
      <c r="Y494">
        <v>1.3</v>
      </c>
      <c r="Z494">
        <v>1.3</v>
      </c>
      <c r="AA494">
        <v>1.2</v>
      </c>
    </row>
    <row r="495" spans="1:27" x14ac:dyDescent="0.2">
      <c r="A495" s="89">
        <f>VLOOKUP(C495,TabellenBDFS!$B$4:$C$2717,2,FALSE)</f>
        <v>201</v>
      </c>
      <c r="B495" t="str">
        <f t="shared" si="8"/>
        <v>2012</v>
      </c>
      <c r="C495" t="s">
        <v>207</v>
      </c>
      <c r="D495">
        <v>2</v>
      </c>
      <c r="E495">
        <v>0.3</v>
      </c>
      <c r="F495">
        <v>0.3</v>
      </c>
      <c r="G495">
        <v>0.3</v>
      </c>
      <c r="H495">
        <v>0.3</v>
      </c>
      <c r="I495">
        <v>0.2</v>
      </c>
      <c r="J495">
        <v>0.3</v>
      </c>
      <c r="K495">
        <v>0.2</v>
      </c>
      <c r="L495">
        <v>0.3</v>
      </c>
      <c r="M495">
        <v>0.2</v>
      </c>
      <c r="N495">
        <v>0.2</v>
      </c>
      <c r="O495">
        <v>0.2</v>
      </c>
      <c r="P495">
        <v>0.2</v>
      </c>
      <c r="Q495">
        <v>0.2</v>
      </c>
      <c r="R495">
        <v>0.2</v>
      </c>
      <c r="S495">
        <v>0.2</v>
      </c>
      <c r="T495">
        <v>0.2</v>
      </c>
      <c r="U495">
        <v>0.2</v>
      </c>
      <c r="V495">
        <v>0.2</v>
      </c>
      <c r="W495">
        <v>0.2</v>
      </c>
      <c r="X495">
        <v>0.2</v>
      </c>
      <c r="Y495">
        <v>0.2</v>
      </c>
      <c r="Z495">
        <v>0.1</v>
      </c>
      <c r="AA495">
        <v>0.1</v>
      </c>
    </row>
    <row r="496" spans="1:27" x14ac:dyDescent="0.2">
      <c r="A496" s="89">
        <f>VLOOKUP(C496,TabellenBDFS!$B$4:$C$2717,2,FALSE)</f>
        <v>201</v>
      </c>
      <c r="B496" t="str">
        <f t="shared" si="8"/>
        <v>2013</v>
      </c>
      <c r="C496" t="s">
        <v>207</v>
      </c>
      <c r="D496">
        <v>3</v>
      </c>
      <c r="E496">
        <v>0</v>
      </c>
      <c r="F496">
        <v>0</v>
      </c>
      <c r="G496">
        <v>0</v>
      </c>
      <c r="H496">
        <v>0</v>
      </c>
      <c r="I496">
        <v>0</v>
      </c>
      <c r="J496">
        <v>0.1</v>
      </c>
      <c r="K496">
        <v>0.1</v>
      </c>
      <c r="L496">
        <v>0.1</v>
      </c>
      <c r="M496">
        <v>0.1</v>
      </c>
      <c r="N496">
        <v>0.1</v>
      </c>
      <c r="O496">
        <v>0.1</v>
      </c>
      <c r="P496">
        <v>0.1</v>
      </c>
      <c r="Q496">
        <v>0.1</v>
      </c>
      <c r="R496">
        <v>0.1</v>
      </c>
      <c r="S496">
        <v>0.1</v>
      </c>
      <c r="T496">
        <v>0.2</v>
      </c>
      <c r="U496">
        <v>0.2</v>
      </c>
      <c r="V496">
        <v>0.2</v>
      </c>
      <c r="W496">
        <v>0.2</v>
      </c>
      <c r="X496">
        <v>0.2</v>
      </c>
      <c r="Y496">
        <v>0.2</v>
      </c>
      <c r="Z496">
        <v>0.2</v>
      </c>
      <c r="AA496">
        <v>0.2</v>
      </c>
    </row>
    <row r="497" spans="1:27" x14ac:dyDescent="0.2">
      <c r="A497" s="89">
        <f>VLOOKUP(C497,TabellenBDFS!$B$4:$C$2717,2,FALSE)</f>
        <v>201</v>
      </c>
      <c r="B497" t="str">
        <f t="shared" si="8"/>
        <v>2014</v>
      </c>
      <c r="C497" t="s">
        <v>207</v>
      </c>
      <c r="D497">
        <v>4</v>
      </c>
      <c r="E497">
        <v>0</v>
      </c>
      <c r="F497">
        <v>0</v>
      </c>
      <c r="G497">
        <v>0</v>
      </c>
      <c r="H497">
        <v>0</v>
      </c>
      <c r="I497">
        <v>0</v>
      </c>
      <c r="J497">
        <v>0</v>
      </c>
      <c r="K497">
        <v>0</v>
      </c>
      <c r="L497">
        <v>0</v>
      </c>
      <c r="M497">
        <v>0</v>
      </c>
      <c r="N497">
        <v>0</v>
      </c>
      <c r="O497">
        <v>0</v>
      </c>
      <c r="P497">
        <v>0</v>
      </c>
      <c r="Q497">
        <v>0</v>
      </c>
      <c r="R497">
        <v>0</v>
      </c>
      <c r="S497">
        <v>0</v>
      </c>
      <c r="T497">
        <v>0</v>
      </c>
      <c r="U497">
        <v>0</v>
      </c>
      <c r="V497">
        <v>0</v>
      </c>
      <c r="W497">
        <v>0</v>
      </c>
      <c r="X497">
        <v>0</v>
      </c>
      <c r="Y497">
        <v>0</v>
      </c>
      <c r="Z497">
        <v>0</v>
      </c>
      <c r="AA497">
        <v>0</v>
      </c>
    </row>
    <row r="498" spans="1:27" x14ac:dyDescent="0.2">
      <c r="A498" s="89">
        <f>VLOOKUP(C498,TabellenBDFS!$B$4:$C$2717,2,FALSE)</f>
        <v>201</v>
      </c>
      <c r="B498" t="str">
        <f t="shared" si="8"/>
        <v>2015</v>
      </c>
      <c r="C498" t="s">
        <v>207</v>
      </c>
      <c r="D498">
        <v>5</v>
      </c>
      <c r="E498">
        <v>0</v>
      </c>
      <c r="F498">
        <v>0</v>
      </c>
      <c r="G498">
        <v>0</v>
      </c>
      <c r="H498">
        <v>0</v>
      </c>
      <c r="I498">
        <v>0</v>
      </c>
      <c r="J498">
        <v>0</v>
      </c>
      <c r="K498">
        <v>0</v>
      </c>
      <c r="L498">
        <v>0</v>
      </c>
      <c r="M498">
        <v>0</v>
      </c>
      <c r="N498">
        <v>0</v>
      </c>
      <c r="O498">
        <v>0</v>
      </c>
      <c r="P498">
        <v>0</v>
      </c>
      <c r="Q498">
        <v>0</v>
      </c>
      <c r="R498">
        <v>0</v>
      </c>
      <c r="S498">
        <v>0</v>
      </c>
      <c r="T498">
        <v>0</v>
      </c>
      <c r="U498">
        <v>0</v>
      </c>
      <c r="V498">
        <v>0</v>
      </c>
      <c r="W498">
        <v>0</v>
      </c>
      <c r="X498">
        <v>0</v>
      </c>
      <c r="Y498">
        <v>0</v>
      </c>
      <c r="Z498">
        <v>0</v>
      </c>
      <c r="AA498">
        <v>0</v>
      </c>
    </row>
    <row r="499" spans="1:27" x14ac:dyDescent="0.2">
      <c r="A499" s="89">
        <f>VLOOKUP(C499,TabellenBDFS!$B$4:$C$2717,2,FALSE)</f>
        <v>201</v>
      </c>
      <c r="B499" t="str">
        <f t="shared" si="8"/>
        <v>2016</v>
      </c>
      <c r="C499" t="s">
        <v>207</v>
      </c>
      <c r="D499">
        <v>6</v>
      </c>
      <c r="E499">
        <v>0.8</v>
      </c>
      <c r="F499">
        <v>0.8</v>
      </c>
      <c r="G499">
        <v>0.8</v>
      </c>
      <c r="H499">
        <v>0.8</v>
      </c>
      <c r="I499">
        <v>0.9</v>
      </c>
      <c r="J499">
        <v>0.9</v>
      </c>
      <c r="K499">
        <v>0.9</v>
      </c>
      <c r="L499">
        <v>0.8</v>
      </c>
      <c r="M499">
        <v>0.8</v>
      </c>
      <c r="N499">
        <v>0.8</v>
      </c>
      <c r="O499">
        <v>0.8</v>
      </c>
      <c r="P499">
        <v>0.9</v>
      </c>
      <c r="Q499">
        <v>0.8</v>
      </c>
      <c r="R499">
        <v>0.8</v>
      </c>
      <c r="S499">
        <v>0.8</v>
      </c>
      <c r="T499">
        <v>0.8</v>
      </c>
      <c r="U499">
        <v>0.8</v>
      </c>
      <c r="V499">
        <v>0.8</v>
      </c>
      <c r="W499">
        <v>0.8</v>
      </c>
      <c r="X499">
        <v>0.8</v>
      </c>
      <c r="Y499">
        <v>0.9</v>
      </c>
      <c r="Z499">
        <v>0.8</v>
      </c>
      <c r="AA499">
        <v>0.8</v>
      </c>
    </row>
    <row r="500" spans="1:27" x14ac:dyDescent="0.2">
      <c r="A500" s="89">
        <f>VLOOKUP(C500,TabellenBDFS!$B$4:$C$2717,2,FALSE)</f>
        <v>201</v>
      </c>
      <c r="B500" t="str">
        <f t="shared" si="8"/>
        <v>2017</v>
      </c>
      <c r="C500" t="s">
        <v>207</v>
      </c>
      <c r="D500">
        <v>7</v>
      </c>
      <c r="E500">
        <v>0</v>
      </c>
      <c r="F500">
        <v>0</v>
      </c>
      <c r="G500">
        <v>0</v>
      </c>
      <c r="H500">
        <v>0</v>
      </c>
      <c r="I500">
        <v>0</v>
      </c>
      <c r="J500">
        <v>0</v>
      </c>
      <c r="K500">
        <v>0</v>
      </c>
      <c r="L500">
        <v>0</v>
      </c>
      <c r="M500">
        <v>0</v>
      </c>
      <c r="N500">
        <v>0</v>
      </c>
      <c r="O500">
        <v>0.1</v>
      </c>
      <c r="P500">
        <v>0</v>
      </c>
      <c r="Q500">
        <v>0.1</v>
      </c>
      <c r="R500">
        <v>0</v>
      </c>
      <c r="S500">
        <v>0</v>
      </c>
      <c r="T500">
        <v>0</v>
      </c>
      <c r="U500">
        <v>0</v>
      </c>
      <c r="V500">
        <v>0</v>
      </c>
      <c r="W500">
        <v>0</v>
      </c>
      <c r="X500">
        <v>0</v>
      </c>
      <c r="Y500">
        <v>0</v>
      </c>
      <c r="Z500">
        <v>0</v>
      </c>
      <c r="AA500">
        <v>0</v>
      </c>
    </row>
    <row r="501" spans="1:27" x14ac:dyDescent="0.2">
      <c r="A501" s="89">
        <f>VLOOKUP(C501,TabellenBDFS!$B$4:$C$2717,2,FALSE)</f>
        <v>272</v>
      </c>
      <c r="B501" t="str">
        <f t="shared" si="8"/>
        <v>2721</v>
      </c>
      <c r="C501" t="s">
        <v>279</v>
      </c>
      <c r="D501">
        <v>1</v>
      </c>
      <c r="E501">
        <v>1.2</v>
      </c>
      <c r="F501">
        <v>1.2</v>
      </c>
      <c r="G501">
        <v>1.2</v>
      </c>
      <c r="H501">
        <v>1.4</v>
      </c>
      <c r="I501">
        <v>1.4</v>
      </c>
      <c r="J501">
        <v>1.4</v>
      </c>
      <c r="K501">
        <v>1.3</v>
      </c>
      <c r="L501">
        <v>1.4</v>
      </c>
      <c r="M501">
        <v>1.4</v>
      </c>
      <c r="N501">
        <v>1.4</v>
      </c>
      <c r="O501">
        <v>1.5</v>
      </c>
      <c r="P501">
        <v>1.5</v>
      </c>
      <c r="Q501">
        <v>1.5</v>
      </c>
      <c r="R501">
        <v>1.5</v>
      </c>
      <c r="S501">
        <v>1.5</v>
      </c>
      <c r="T501">
        <v>1.6</v>
      </c>
      <c r="U501">
        <v>1.6</v>
      </c>
      <c r="V501">
        <v>1.6</v>
      </c>
      <c r="W501">
        <v>1.6</v>
      </c>
      <c r="X501">
        <v>1.4</v>
      </c>
      <c r="Y501">
        <v>1.4</v>
      </c>
      <c r="Z501">
        <v>1.4</v>
      </c>
      <c r="AA501">
        <v>1.4</v>
      </c>
    </row>
    <row r="502" spans="1:27" x14ac:dyDescent="0.2">
      <c r="A502" s="89">
        <f>VLOOKUP(C502,TabellenBDFS!$B$4:$C$2717,2,FALSE)</f>
        <v>272</v>
      </c>
      <c r="B502" t="str">
        <f t="shared" si="8"/>
        <v>2722</v>
      </c>
      <c r="C502" t="s">
        <v>279</v>
      </c>
      <c r="D502">
        <v>2</v>
      </c>
      <c r="E502">
        <v>0.3</v>
      </c>
      <c r="F502">
        <v>0.3</v>
      </c>
      <c r="G502">
        <v>0.3</v>
      </c>
      <c r="H502">
        <v>0.4</v>
      </c>
      <c r="I502">
        <v>0.5</v>
      </c>
      <c r="J502">
        <v>0.4</v>
      </c>
      <c r="K502">
        <v>0.4</v>
      </c>
      <c r="L502">
        <v>0.4</v>
      </c>
      <c r="M502">
        <v>0.4</v>
      </c>
      <c r="N502">
        <v>0.4</v>
      </c>
      <c r="O502">
        <v>0.4</v>
      </c>
      <c r="P502">
        <v>0.4</v>
      </c>
      <c r="Q502">
        <v>0.3</v>
      </c>
      <c r="R502">
        <v>0.3</v>
      </c>
      <c r="S502">
        <v>0.3</v>
      </c>
      <c r="T502">
        <v>0.3</v>
      </c>
      <c r="U502">
        <v>0.3</v>
      </c>
      <c r="V502">
        <v>0.3</v>
      </c>
      <c r="W502">
        <v>0.3</v>
      </c>
      <c r="X502">
        <v>0.1</v>
      </c>
      <c r="Y502">
        <v>0.1</v>
      </c>
      <c r="Z502">
        <v>0.1</v>
      </c>
      <c r="AA502">
        <v>0.1</v>
      </c>
    </row>
    <row r="503" spans="1:27" x14ac:dyDescent="0.2">
      <c r="A503" s="89">
        <f>VLOOKUP(C503,TabellenBDFS!$B$4:$C$2717,2,FALSE)</f>
        <v>272</v>
      </c>
      <c r="B503" t="str">
        <f t="shared" si="8"/>
        <v>2723</v>
      </c>
      <c r="C503" t="s">
        <v>279</v>
      </c>
      <c r="D503">
        <v>3</v>
      </c>
      <c r="E503">
        <v>0</v>
      </c>
      <c r="F503">
        <v>0</v>
      </c>
      <c r="G503">
        <v>0</v>
      </c>
      <c r="H503">
        <v>0</v>
      </c>
      <c r="I503">
        <v>0</v>
      </c>
      <c r="J503">
        <v>0</v>
      </c>
      <c r="K503">
        <v>0</v>
      </c>
      <c r="L503">
        <v>0</v>
      </c>
      <c r="M503">
        <v>0</v>
      </c>
      <c r="N503">
        <v>0</v>
      </c>
      <c r="O503">
        <v>0.1</v>
      </c>
      <c r="P503">
        <v>0.1</v>
      </c>
      <c r="Q503">
        <v>0.1</v>
      </c>
      <c r="R503">
        <v>0.1</v>
      </c>
      <c r="S503">
        <v>0.1</v>
      </c>
      <c r="T503">
        <v>0.1</v>
      </c>
      <c r="U503">
        <v>0.1</v>
      </c>
      <c r="V503">
        <v>0.2</v>
      </c>
      <c r="W503">
        <v>0.2</v>
      </c>
      <c r="X503">
        <v>0.2</v>
      </c>
      <c r="Y503">
        <v>0.2</v>
      </c>
      <c r="Z503">
        <v>0.2</v>
      </c>
      <c r="AA503">
        <v>0.2</v>
      </c>
    </row>
    <row r="504" spans="1:27" x14ac:dyDescent="0.2">
      <c r="A504" s="89">
        <f>VLOOKUP(C504,TabellenBDFS!$B$4:$C$2717,2,FALSE)</f>
        <v>272</v>
      </c>
      <c r="B504" t="str">
        <f t="shared" si="8"/>
        <v>2724</v>
      </c>
      <c r="C504" t="s">
        <v>279</v>
      </c>
      <c r="D504">
        <v>4</v>
      </c>
      <c r="E504">
        <v>0</v>
      </c>
      <c r="F504">
        <v>0</v>
      </c>
      <c r="G504">
        <v>0</v>
      </c>
      <c r="H504">
        <v>0</v>
      </c>
      <c r="I504">
        <v>0</v>
      </c>
      <c r="J504">
        <v>0</v>
      </c>
      <c r="K504">
        <v>0</v>
      </c>
      <c r="L504">
        <v>0</v>
      </c>
      <c r="M504">
        <v>0</v>
      </c>
      <c r="N504">
        <v>0</v>
      </c>
      <c r="O504">
        <v>0</v>
      </c>
      <c r="P504">
        <v>0</v>
      </c>
      <c r="Q504">
        <v>0</v>
      </c>
      <c r="R504">
        <v>0</v>
      </c>
      <c r="S504">
        <v>0</v>
      </c>
      <c r="T504">
        <v>0</v>
      </c>
      <c r="U504">
        <v>0</v>
      </c>
      <c r="V504">
        <v>0</v>
      </c>
      <c r="W504">
        <v>0</v>
      </c>
      <c r="X504">
        <v>0</v>
      </c>
      <c r="Y504">
        <v>0</v>
      </c>
      <c r="Z504">
        <v>0</v>
      </c>
      <c r="AA504">
        <v>0</v>
      </c>
    </row>
    <row r="505" spans="1:27" x14ac:dyDescent="0.2">
      <c r="A505" s="89">
        <f>VLOOKUP(C505,TabellenBDFS!$B$4:$C$2717,2,FALSE)</f>
        <v>272</v>
      </c>
      <c r="B505" t="str">
        <f t="shared" si="8"/>
        <v>2725</v>
      </c>
      <c r="C505" t="s">
        <v>279</v>
      </c>
      <c r="D505">
        <v>5</v>
      </c>
      <c r="E505">
        <v>0</v>
      </c>
      <c r="F505">
        <v>0</v>
      </c>
      <c r="G505">
        <v>0</v>
      </c>
      <c r="H505">
        <v>0</v>
      </c>
      <c r="I505">
        <v>0</v>
      </c>
      <c r="J505">
        <v>0</v>
      </c>
      <c r="K505">
        <v>0</v>
      </c>
      <c r="L505">
        <v>0</v>
      </c>
      <c r="M505">
        <v>0</v>
      </c>
      <c r="N505">
        <v>0</v>
      </c>
      <c r="O505">
        <v>0</v>
      </c>
      <c r="P505">
        <v>0</v>
      </c>
      <c r="Q505">
        <v>0</v>
      </c>
      <c r="R505">
        <v>0</v>
      </c>
      <c r="S505">
        <v>0</v>
      </c>
      <c r="T505">
        <v>0</v>
      </c>
      <c r="U505">
        <v>0</v>
      </c>
      <c r="V505">
        <v>0</v>
      </c>
      <c r="W505">
        <v>0</v>
      </c>
      <c r="X505">
        <v>0</v>
      </c>
      <c r="Y505">
        <v>0</v>
      </c>
      <c r="Z505">
        <v>0</v>
      </c>
      <c r="AA505">
        <v>0</v>
      </c>
    </row>
    <row r="506" spans="1:27" x14ac:dyDescent="0.2">
      <c r="A506" s="89">
        <f>VLOOKUP(C506,TabellenBDFS!$B$4:$C$2717,2,FALSE)</f>
        <v>272</v>
      </c>
      <c r="B506" t="str">
        <f t="shared" si="8"/>
        <v>2726</v>
      </c>
      <c r="C506" t="s">
        <v>279</v>
      </c>
      <c r="D506">
        <v>6</v>
      </c>
      <c r="E506">
        <v>0.3</v>
      </c>
      <c r="F506">
        <v>0.4</v>
      </c>
      <c r="G506">
        <v>0.4</v>
      </c>
      <c r="H506">
        <v>0.5</v>
      </c>
      <c r="I506">
        <v>0.4</v>
      </c>
      <c r="J506">
        <v>0.4</v>
      </c>
      <c r="K506">
        <v>0.4</v>
      </c>
      <c r="L506">
        <v>0.5</v>
      </c>
      <c r="M506">
        <v>0.5</v>
      </c>
      <c r="N506">
        <v>0.5</v>
      </c>
      <c r="O506">
        <v>0.6</v>
      </c>
      <c r="P506">
        <v>0.5</v>
      </c>
      <c r="Q506">
        <v>0.6</v>
      </c>
      <c r="R506">
        <v>0.6</v>
      </c>
      <c r="S506">
        <v>0.7</v>
      </c>
      <c r="T506">
        <v>0.7</v>
      </c>
      <c r="U506">
        <v>0.7</v>
      </c>
      <c r="V506">
        <v>1</v>
      </c>
      <c r="W506">
        <v>0.9</v>
      </c>
      <c r="X506">
        <v>0.8</v>
      </c>
      <c r="Y506">
        <v>0.8</v>
      </c>
      <c r="Z506">
        <v>0.8</v>
      </c>
      <c r="AA506">
        <v>0.8</v>
      </c>
    </row>
    <row r="507" spans="1:27" x14ac:dyDescent="0.2">
      <c r="A507" s="89">
        <f>VLOOKUP(C507,TabellenBDFS!$B$4:$C$2717,2,FALSE)</f>
        <v>272</v>
      </c>
      <c r="B507" t="str">
        <f t="shared" si="8"/>
        <v>2727</v>
      </c>
      <c r="C507" t="s">
        <v>279</v>
      </c>
      <c r="D507">
        <v>7</v>
      </c>
      <c r="E507">
        <v>0.5</v>
      </c>
      <c r="F507">
        <v>0.5</v>
      </c>
      <c r="G507">
        <v>0.5</v>
      </c>
      <c r="H507">
        <v>0.5</v>
      </c>
      <c r="I507">
        <v>0.5</v>
      </c>
      <c r="J507">
        <v>0.5</v>
      </c>
      <c r="K507">
        <v>0.4</v>
      </c>
      <c r="L507">
        <v>0.4</v>
      </c>
      <c r="M507">
        <v>0.4</v>
      </c>
      <c r="N507">
        <v>0.4</v>
      </c>
      <c r="O507">
        <v>0.4</v>
      </c>
      <c r="P507">
        <v>0.4</v>
      </c>
      <c r="Q507">
        <v>0.4</v>
      </c>
      <c r="R507">
        <v>0.4</v>
      </c>
      <c r="S507">
        <v>0.4</v>
      </c>
      <c r="T507">
        <v>0.4</v>
      </c>
      <c r="U507">
        <v>0.4</v>
      </c>
      <c r="V507">
        <v>0.2</v>
      </c>
      <c r="W507">
        <v>0.3</v>
      </c>
      <c r="X507">
        <v>0.3</v>
      </c>
      <c r="Y507">
        <v>0.3</v>
      </c>
      <c r="Z507">
        <v>0.3</v>
      </c>
      <c r="AA507">
        <v>0.3</v>
      </c>
    </row>
    <row r="508" spans="1:27" x14ac:dyDescent="0.2">
      <c r="A508" s="89">
        <f>VLOOKUP(C508,TabellenBDFS!$B$4:$C$2717,2,FALSE)</f>
        <v>362</v>
      </c>
      <c r="B508" t="str">
        <f t="shared" si="8"/>
        <v>3621</v>
      </c>
      <c r="C508" t="s">
        <v>372</v>
      </c>
      <c r="D508">
        <v>1</v>
      </c>
      <c r="E508">
        <v>1</v>
      </c>
      <c r="F508">
        <v>1.1000000000000001</v>
      </c>
      <c r="G508">
        <v>1.1000000000000001</v>
      </c>
      <c r="H508">
        <v>1</v>
      </c>
      <c r="I508">
        <v>1.1000000000000001</v>
      </c>
      <c r="J508">
        <v>1.1000000000000001</v>
      </c>
      <c r="K508">
        <v>1</v>
      </c>
      <c r="L508">
        <v>1</v>
      </c>
      <c r="M508">
        <v>1</v>
      </c>
      <c r="N508">
        <v>1.1000000000000001</v>
      </c>
      <c r="O508">
        <v>1.1000000000000001</v>
      </c>
      <c r="P508">
        <v>1.1000000000000001</v>
      </c>
      <c r="Q508">
        <v>1.1000000000000001</v>
      </c>
      <c r="R508">
        <v>1.1000000000000001</v>
      </c>
      <c r="S508">
        <v>1.2</v>
      </c>
      <c r="T508">
        <v>1.2</v>
      </c>
      <c r="U508">
        <v>1.2</v>
      </c>
      <c r="V508">
        <v>1.2</v>
      </c>
      <c r="W508">
        <v>1.2</v>
      </c>
      <c r="X508">
        <v>1.1000000000000001</v>
      </c>
      <c r="Y508">
        <v>1</v>
      </c>
      <c r="Z508">
        <v>1</v>
      </c>
      <c r="AA508">
        <v>0.9</v>
      </c>
    </row>
    <row r="509" spans="1:27" x14ac:dyDescent="0.2">
      <c r="A509" s="89">
        <f>VLOOKUP(C509,TabellenBDFS!$B$4:$C$2717,2,FALSE)</f>
        <v>362</v>
      </c>
      <c r="B509" t="str">
        <f t="shared" si="8"/>
        <v>3622</v>
      </c>
      <c r="C509" t="s">
        <v>372</v>
      </c>
      <c r="D509">
        <v>2</v>
      </c>
      <c r="E509">
        <v>0.2</v>
      </c>
      <c r="F509">
        <v>0.2</v>
      </c>
      <c r="G509">
        <v>0.2</v>
      </c>
      <c r="H509">
        <v>0.2</v>
      </c>
      <c r="I509">
        <v>0.2</v>
      </c>
      <c r="J509">
        <v>0.2</v>
      </c>
      <c r="K509">
        <v>0.2</v>
      </c>
      <c r="L509">
        <v>0.2</v>
      </c>
      <c r="M509">
        <v>0.2</v>
      </c>
      <c r="N509">
        <v>0.2</v>
      </c>
      <c r="O509">
        <v>0.2</v>
      </c>
      <c r="P509">
        <v>0.1</v>
      </c>
      <c r="Q509">
        <v>0.1</v>
      </c>
      <c r="R509">
        <v>0.1</v>
      </c>
      <c r="S509">
        <v>0.1</v>
      </c>
      <c r="T509">
        <v>0.1</v>
      </c>
      <c r="U509">
        <v>0.1</v>
      </c>
      <c r="V509">
        <v>0.1</v>
      </c>
      <c r="W509">
        <v>0.1</v>
      </c>
      <c r="X509">
        <v>0.1</v>
      </c>
      <c r="Y509">
        <v>0.1</v>
      </c>
      <c r="Z509">
        <v>0.1</v>
      </c>
      <c r="AA509">
        <v>0.1</v>
      </c>
    </row>
    <row r="510" spans="1:27" x14ac:dyDescent="0.2">
      <c r="A510" s="89">
        <f>VLOOKUP(C510,TabellenBDFS!$B$4:$C$2717,2,FALSE)</f>
        <v>362</v>
      </c>
      <c r="B510" t="str">
        <f t="shared" si="8"/>
        <v>3623</v>
      </c>
      <c r="C510" t="s">
        <v>372</v>
      </c>
      <c r="D510">
        <v>3</v>
      </c>
      <c r="E510">
        <v>0</v>
      </c>
      <c r="F510">
        <v>0</v>
      </c>
      <c r="G510">
        <v>0</v>
      </c>
      <c r="H510">
        <v>0</v>
      </c>
      <c r="I510">
        <v>0</v>
      </c>
      <c r="J510">
        <v>0</v>
      </c>
      <c r="K510">
        <v>0</v>
      </c>
      <c r="L510">
        <v>0</v>
      </c>
      <c r="M510">
        <v>0</v>
      </c>
      <c r="N510">
        <v>0</v>
      </c>
      <c r="O510">
        <v>0</v>
      </c>
      <c r="P510">
        <v>0</v>
      </c>
      <c r="Q510">
        <v>0</v>
      </c>
      <c r="R510">
        <v>0</v>
      </c>
      <c r="S510">
        <v>0</v>
      </c>
      <c r="T510">
        <v>0.1</v>
      </c>
      <c r="U510">
        <v>0.1</v>
      </c>
      <c r="V510">
        <v>0.1</v>
      </c>
      <c r="W510">
        <v>0.1</v>
      </c>
      <c r="X510">
        <v>0.1</v>
      </c>
      <c r="Y510">
        <v>0.1</v>
      </c>
      <c r="Z510">
        <v>0.1</v>
      </c>
      <c r="AA510">
        <v>0.1</v>
      </c>
    </row>
    <row r="511" spans="1:27" x14ac:dyDescent="0.2">
      <c r="A511" s="89">
        <f>VLOOKUP(C511,TabellenBDFS!$B$4:$C$2717,2,FALSE)</f>
        <v>362</v>
      </c>
      <c r="B511" t="str">
        <f t="shared" si="8"/>
        <v>3624</v>
      </c>
      <c r="C511" t="s">
        <v>372</v>
      </c>
      <c r="D511">
        <v>4</v>
      </c>
      <c r="E511">
        <v>0</v>
      </c>
      <c r="F511">
        <v>0</v>
      </c>
      <c r="G511">
        <v>0</v>
      </c>
      <c r="H511">
        <v>0</v>
      </c>
      <c r="I511">
        <v>0</v>
      </c>
      <c r="J511">
        <v>0</v>
      </c>
      <c r="K511">
        <v>0</v>
      </c>
      <c r="L511">
        <v>0</v>
      </c>
      <c r="M511">
        <v>0</v>
      </c>
      <c r="N511">
        <v>0</v>
      </c>
      <c r="O511">
        <v>0</v>
      </c>
      <c r="P511">
        <v>0</v>
      </c>
      <c r="Q511">
        <v>0</v>
      </c>
      <c r="R511">
        <v>0</v>
      </c>
      <c r="S511">
        <v>0</v>
      </c>
      <c r="T511">
        <v>0</v>
      </c>
      <c r="U511">
        <v>0</v>
      </c>
      <c r="V511">
        <v>0</v>
      </c>
      <c r="W511">
        <v>0</v>
      </c>
      <c r="X511">
        <v>0</v>
      </c>
      <c r="Y511">
        <v>0</v>
      </c>
      <c r="Z511">
        <v>0</v>
      </c>
      <c r="AA511">
        <v>0</v>
      </c>
    </row>
    <row r="512" spans="1:27" x14ac:dyDescent="0.2">
      <c r="A512" s="89">
        <f>VLOOKUP(C512,TabellenBDFS!$B$4:$C$2717,2,FALSE)</f>
        <v>362</v>
      </c>
      <c r="B512" t="str">
        <f t="shared" si="8"/>
        <v>3625</v>
      </c>
      <c r="C512" t="s">
        <v>372</v>
      </c>
      <c r="D512">
        <v>5</v>
      </c>
      <c r="E512">
        <v>0</v>
      </c>
      <c r="F512">
        <v>0</v>
      </c>
      <c r="G512">
        <v>0</v>
      </c>
      <c r="H512">
        <v>0</v>
      </c>
      <c r="I512">
        <v>0</v>
      </c>
      <c r="J512">
        <v>0</v>
      </c>
      <c r="K512">
        <v>0</v>
      </c>
      <c r="L512">
        <v>0</v>
      </c>
      <c r="M512">
        <v>0</v>
      </c>
      <c r="N512">
        <v>0</v>
      </c>
      <c r="O512">
        <v>0</v>
      </c>
      <c r="P512">
        <v>0</v>
      </c>
      <c r="Q512">
        <v>0</v>
      </c>
      <c r="R512">
        <v>0</v>
      </c>
      <c r="S512">
        <v>0</v>
      </c>
      <c r="T512">
        <v>0</v>
      </c>
      <c r="U512">
        <v>0</v>
      </c>
      <c r="V512">
        <v>0</v>
      </c>
      <c r="W512">
        <v>0</v>
      </c>
      <c r="X512">
        <v>0</v>
      </c>
      <c r="Y512">
        <v>0</v>
      </c>
      <c r="Z512">
        <v>0</v>
      </c>
      <c r="AA512">
        <v>0</v>
      </c>
    </row>
    <row r="513" spans="1:27" x14ac:dyDescent="0.2">
      <c r="A513" s="89">
        <f>VLOOKUP(C513,TabellenBDFS!$B$4:$C$2717,2,FALSE)</f>
        <v>362</v>
      </c>
      <c r="B513" t="str">
        <f t="shared" si="8"/>
        <v>3626</v>
      </c>
      <c r="C513" t="s">
        <v>372</v>
      </c>
      <c r="D513">
        <v>6</v>
      </c>
      <c r="E513">
        <v>0.8</v>
      </c>
      <c r="F513">
        <v>0.9</v>
      </c>
      <c r="G513">
        <v>0.8</v>
      </c>
      <c r="H513">
        <v>0.8</v>
      </c>
      <c r="I513">
        <v>0.8</v>
      </c>
      <c r="J513">
        <v>0.8</v>
      </c>
      <c r="K513">
        <v>0.8</v>
      </c>
      <c r="L513">
        <v>0.8</v>
      </c>
      <c r="M513">
        <v>0.8</v>
      </c>
      <c r="N513">
        <v>0.9</v>
      </c>
      <c r="O513">
        <v>0.9</v>
      </c>
      <c r="P513">
        <v>0.9</v>
      </c>
      <c r="Q513">
        <v>0.9</v>
      </c>
      <c r="R513">
        <v>0.9</v>
      </c>
      <c r="S513">
        <v>1</v>
      </c>
      <c r="T513">
        <v>1</v>
      </c>
      <c r="U513">
        <v>1</v>
      </c>
      <c r="V513">
        <v>1</v>
      </c>
      <c r="W513">
        <v>1</v>
      </c>
      <c r="X513">
        <v>0.9</v>
      </c>
      <c r="Y513">
        <v>0.9</v>
      </c>
      <c r="Z513">
        <v>0.8</v>
      </c>
      <c r="AA513">
        <v>0.7</v>
      </c>
    </row>
    <row r="514" spans="1:27" x14ac:dyDescent="0.2">
      <c r="A514" s="89">
        <f>VLOOKUP(C514,TabellenBDFS!$B$4:$C$2717,2,FALSE)</f>
        <v>362</v>
      </c>
      <c r="B514" t="str">
        <f t="shared" si="8"/>
        <v>3627</v>
      </c>
      <c r="C514" t="s">
        <v>372</v>
      </c>
      <c r="D514">
        <v>7</v>
      </c>
      <c r="E514">
        <v>0</v>
      </c>
      <c r="F514">
        <v>0</v>
      </c>
      <c r="G514">
        <v>0.1</v>
      </c>
      <c r="H514">
        <v>0</v>
      </c>
      <c r="I514">
        <v>0</v>
      </c>
      <c r="J514">
        <v>0</v>
      </c>
      <c r="K514">
        <v>0</v>
      </c>
      <c r="L514">
        <v>0</v>
      </c>
      <c r="M514">
        <v>0</v>
      </c>
      <c r="N514">
        <v>0</v>
      </c>
      <c r="O514">
        <v>0</v>
      </c>
      <c r="P514">
        <v>0</v>
      </c>
      <c r="Q514">
        <v>0.1</v>
      </c>
      <c r="R514">
        <v>0</v>
      </c>
      <c r="S514">
        <v>0.1</v>
      </c>
      <c r="T514">
        <v>0</v>
      </c>
      <c r="U514">
        <v>0</v>
      </c>
      <c r="V514">
        <v>0</v>
      </c>
      <c r="W514">
        <v>0</v>
      </c>
      <c r="X514">
        <v>0</v>
      </c>
      <c r="Y514">
        <v>0</v>
      </c>
      <c r="Z514">
        <v>0</v>
      </c>
      <c r="AA514">
        <v>0</v>
      </c>
    </row>
    <row r="515" spans="1:27" x14ac:dyDescent="0.2">
      <c r="A515" s="89">
        <f>VLOOKUP(C515,TabellenBDFS!$B$4:$C$2717,2,FALSE)</f>
        <v>71</v>
      </c>
      <c r="B515" t="str">
        <f t="shared" si="8"/>
        <v>711</v>
      </c>
      <c r="C515" t="s">
        <v>73</v>
      </c>
      <c r="D515">
        <v>1</v>
      </c>
      <c r="E515">
        <v>15.4</v>
      </c>
      <c r="F515">
        <v>15.1</v>
      </c>
      <c r="G515">
        <v>15.2</v>
      </c>
      <c r="H515">
        <v>17</v>
      </c>
      <c r="I515">
        <v>16.899999999999999</v>
      </c>
      <c r="J515">
        <v>16.899999999999999</v>
      </c>
      <c r="K515">
        <v>16.899999999999999</v>
      </c>
      <c r="L515">
        <v>16.899999999999999</v>
      </c>
      <c r="M515">
        <v>16.7</v>
      </c>
      <c r="N515">
        <v>16.399999999999999</v>
      </c>
      <c r="O515">
        <v>16.3</v>
      </c>
      <c r="P515">
        <v>16.2</v>
      </c>
      <c r="Q515">
        <v>16.3</v>
      </c>
      <c r="R515">
        <v>16.100000000000001</v>
      </c>
      <c r="S515">
        <v>16</v>
      </c>
      <c r="T515">
        <v>16</v>
      </c>
      <c r="U515">
        <v>15.8</v>
      </c>
      <c r="V515">
        <v>15.7</v>
      </c>
      <c r="W515">
        <v>15.4</v>
      </c>
      <c r="X515">
        <v>12.2</v>
      </c>
      <c r="Y515">
        <v>11.6</v>
      </c>
      <c r="Z515">
        <v>10.9</v>
      </c>
      <c r="AA515">
        <v>10.4</v>
      </c>
    </row>
    <row r="516" spans="1:27" x14ac:dyDescent="0.2">
      <c r="A516" s="89">
        <f>VLOOKUP(C516,TabellenBDFS!$B$4:$C$2717,2,FALSE)</f>
        <v>71</v>
      </c>
      <c r="B516" t="str">
        <f t="shared" ref="B516:B579" si="9">CONCATENATE(A516,D516)</f>
        <v>712</v>
      </c>
      <c r="C516" t="s">
        <v>73</v>
      </c>
      <c r="D516">
        <v>2</v>
      </c>
      <c r="E516">
        <v>9.1999999999999993</v>
      </c>
      <c r="F516">
        <v>9.1</v>
      </c>
      <c r="G516">
        <v>8.9</v>
      </c>
      <c r="H516">
        <v>9.6999999999999993</v>
      </c>
      <c r="I516">
        <v>9.4</v>
      </c>
      <c r="J516">
        <v>9.3000000000000007</v>
      </c>
      <c r="K516">
        <v>9.1999999999999993</v>
      </c>
      <c r="L516">
        <v>8.9</v>
      </c>
      <c r="M516">
        <v>8.6999999999999993</v>
      </c>
      <c r="N516">
        <v>8.4</v>
      </c>
      <c r="O516">
        <v>8.4</v>
      </c>
      <c r="P516">
        <v>8.1999999999999993</v>
      </c>
      <c r="Q516">
        <v>8</v>
      </c>
      <c r="R516">
        <v>7.9</v>
      </c>
      <c r="S516">
        <v>7.7</v>
      </c>
      <c r="T516">
        <v>7.6</v>
      </c>
      <c r="U516">
        <v>7.3</v>
      </c>
      <c r="V516">
        <v>6.7</v>
      </c>
      <c r="W516">
        <v>6.4</v>
      </c>
      <c r="X516">
        <v>3.9</v>
      </c>
      <c r="Y516">
        <v>3.3</v>
      </c>
      <c r="Z516">
        <v>3</v>
      </c>
      <c r="AA516">
        <v>2.7</v>
      </c>
    </row>
    <row r="517" spans="1:27" x14ac:dyDescent="0.2">
      <c r="A517" s="89">
        <f>VLOOKUP(C517,TabellenBDFS!$B$4:$C$2717,2,FALSE)</f>
        <v>71</v>
      </c>
      <c r="B517" t="str">
        <f t="shared" si="9"/>
        <v>713</v>
      </c>
      <c r="C517" t="s">
        <v>73</v>
      </c>
      <c r="D517">
        <v>3</v>
      </c>
      <c r="E517">
        <v>0</v>
      </c>
      <c r="F517">
        <v>0</v>
      </c>
      <c r="G517">
        <v>0</v>
      </c>
      <c r="H517">
        <v>0.1</v>
      </c>
      <c r="I517">
        <v>0.2</v>
      </c>
      <c r="J517">
        <v>0.4</v>
      </c>
      <c r="K517">
        <v>0.5</v>
      </c>
      <c r="L517">
        <v>0.6</v>
      </c>
      <c r="M517">
        <v>0.7</v>
      </c>
      <c r="N517">
        <v>0.7</v>
      </c>
      <c r="O517">
        <v>0.8</v>
      </c>
      <c r="P517">
        <v>0.9</v>
      </c>
      <c r="Q517">
        <v>1.1000000000000001</v>
      </c>
      <c r="R517">
        <v>1.1000000000000001</v>
      </c>
      <c r="S517">
        <v>1.2</v>
      </c>
      <c r="T517">
        <v>1.2</v>
      </c>
      <c r="U517">
        <v>1.3</v>
      </c>
      <c r="V517">
        <v>1.8</v>
      </c>
      <c r="W517">
        <v>1.9</v>
      </c>
      <c r="X517">
        <v>1.7</v>
      </c>
      <c r="Y517">
        <v>1.9</v>
      </c>
      <c r="Z517">
        <v>1.8</v>
      </c>
      <c r="AA517">
        <v>1.8</v>
      </c>
    </row>
    <row r="518" spans="1:27" x14ac:dyDescent="0.2">
      <c r="A518" s="89">
        <f>VLOOKUP(C518,TabellenBDFS!$B$4:$C$2717,2,FALSE)</f>
        <v>71</v>
      </c>
      <c r="B518" t="str">
        <f t="shared" si="9"/>
        <v>714</v>
      </c>
      <c r="C518" t="s">
        <v>73</v>
      </c>
      <c r="D518">
        <v>4</v>
      </c>
      <c r="E518">
        <v>0</v>
      </c>
      <c r="F518">
        <v>0</v>
      </c>
      <c r="G518">
        <v>0</v>
      </c>
      <c r="H518">
        <v>0.1</v>
      </c>
      <c r="I518">
        <v>0.1</v>
      </c>
      <c r="J518">
        <v>0.2</v>
      </c>
      <c r="K518">
        <v>0.2</v>
      </c>
      <c r="L518">
        <v>0.3</v>
      </c>
      <c r="M518">
        <v>0.3</v>
      </c>
      <c r="N518">
        <v>0.3</v>
      </c>
      <c r="O518">
        <v>0.3</v>
      </c>
      <c r="P518">
        <v>0.3</v>
      </c>
      <c r="Q518">
        <v>0.3</v>
      </c>
      <c r="R518">
        <v>0.4</v>
      </c>
      <c r="S518">
        <v>0.4</v>
      </c>
      <c r="T518">
        <v>0.3</v>
      </c>
      <c r="U518">
        <v>0.4</v>
      </c>
      <c r="V518">
        <v>0.4</v>
      </c>
      <c r="W518">
        <v>0.4</v>
      </c>
      <c r="X518">
        <v>0.4</v>
      </c>
      <c r="Y518">
        <v>0.3</v>
      </c>
      <c r="Z518">
        <v>0.3</v>
      </c>
      <c r="AA518">
        <v>0.3</v>
      </c>
    </row>
    <row r="519" spans="1:27" x14ac:dyDescent="0.2">
      <c r="A519" s="89">
        <f>VLOOKUP(C519,TabellenBDFS!$B$4:$C$2717,2,FALSE)</f>
        <v>71</v>
      </c>
      <c r="B519" t="str">
        <f t="shared" si="9"/>
        <v>715</v>
      </c>
      <c r="C519" t="s">
        <v>73</v>
      </c>
      <c r="D519">
        <v>5</v>
      </c>
      <c r="E519">
        <v>1.6</v>
      </c>
      <c r="F519">
        <v>1.6</v>
      </c>
      <c r="G519">
        <v>1.6</v>
      </c>
      <c r="H519">
        <v>2.2000000000000002</v>
      </c>
      <c r="I519">
        <v>2.1</v>
      </c>
      <c r="J519">
        <v>2.2000000000000002</v>
      </c>
      <c r="K519">
        <v>2.2000000000000002</v>
      </c>
      <c r="L519">
        <v>2.1</v>
      </c>
      <c r="M519">
        <v>2.1</v>
      </c>
      <c r="N519">
        <v>2</v>
      </c>
      <c r="O519">
        <v>1.9</v>
      </c>
      <c r="P519">
        <v>2</v>
      </c>
      <c r="Q519">
        <v>2</v>
      </c>
      <c r="R519">
        <v>2</v>
      </c>
      <c r="S519">
        <v>2</v>
      </c>
      <c r="T519">
        <v>2</v>
      </c>
      <c r="U519">
        <v>2</v>
      </c>
      <c r="V519">
        <v>1.9</v>
      </c>
      <c r="W519">
        <v>1.8</v>
      </c>
      <c r="X519">
        <v>1.4</v>
      </c>
      <c r="Y519">
        <v>1.3</v>
      </c>
      <c r="Z519">
        <v>1.2</v>
      </c>
      <c r="AA519">
        <v>1.2</v>
      </c>
    </row>
    <row r="520" spans="1:27" x14ac:dyDescent="0.2">
      <c r="A520" s="89">
        <f>VLOOKUP(C520,TabellenBDFS!$B$4:$C$2717,2,FALSE)</f>
        <v>71</v>
      </c>
      <c r="B520" t="str">
        <f t="shared" si="9"/>
        <v>716</v>
      </c>
      <c r="C520" t="s">
        <v>73</v>
      </c>
      <c r="D520">
        <v>6</v>
      </c>
      <c r="E520">
        <v>2.2000000000000002</v>
      </c>
      <c r="F520">
        <v>2.1</v>
      </c>
      <c r="G520">
        <v>2.2000000000000002</v>
      </c>
      <c r="H520">
        <v>2.4</v>
      </c>
      <c r="I520">
        <v>2.4</v>
      </c>
      <c r="J520">
        <v>2.2999999999999998</v>
      </c>
      <c r="K520">
        <v>2.4</v>
      </c>
      <c r="L520">
        <v>2.4</v>
      </c>
      <c r="M520">
        <v>2.5</v>
      </c>
      <c r="N520">
        <v>2.5</v>
      </c>
      <c r="O520">
        <v>2.5</v>
      </c>
      <c r="P520">
        <v>2.4</v>
      </c>
      <c r="Q520">
        <v>2.4</v>
      </c>
      <c r="R520">
        <v>2.4</v>
      </c>
      <c r="S520">
        <v>2.5</v>
      </c>
      <c r="T520">
        <v>2.5</v>
      </c>
      <c r="U520">
        <v>2.6</v>
      </c>
      <c r="V520">
        <v>2.6</v>
      </c>
      <c r="W520">
        <v>2.6</v>
      </c>
      <c r="X520">
        <v>2.6</v>
      </c>
      <c r="Y520">
        <v>2.6</v>
      </c>
      <c r="Z520">
        <v>2.6</v>
      </c>
      <c r="AA520">
        <v>2.5</v>
      </c>
    </row>
    <row r="521" spans="1:27" x14ac:dyDescent="0.2">
      <c r="A521" s="89">
        <f>VLOOKUP(C521,TabellenBDFS!$B$4:$C$2717,2,FALSE)</f>
        <v>71</v>
      </c>
      <c r="B521" t="str">
        <f t="shared" si="9"/>
        <v>717</v>
      </c>
      <c r="C521" t="s">
        <v>73</v>
      </c>
      <c r="D521">
        <v>7</v>
      </c>
      <c r="E521">
        <v>2.4</v>
      </c>
      <c r="F521">
        <v>2.2999999999999998</v>
      </c>
      <c r="G521">
        <v>2.2999999999999998</v>
      </c>
      <c r="H521">
        <v>2.7</v>
      </c>
      <c r="I521">
        <v>2.7</v>
      </c>
      <c r="J521">
        <v>2.6</v>
      </c>
      <c r="K521">
        <v>2.5</v>
      </c>
      <c r="L521">
        <v>2.5</v>
      </c>
      <c r="M521">
        <v>2.5</v>
      </c>
      <c r="N521">
        <v>2.4</v>
      </c>
      <c r="O521">
        <v>2.5</v>
      </c>
      <c r="P521">
        <v>2.4</v>
      </c>
      <c r="Q521">
        <v>2.4</v>
      </c>
      <c r="R521">
        <v>2.4</v>
      </c>
      <c r="S521">
        <v>2.2999999999999998</v>
      </c>
      <c r="T521">
        <v>2.2999999999999998</v>
      </c>
      <c r="U521">
        <v>2.2999999999999998</v>
      </c>
      <c r="V521">
        <v>2.2999999999999998</v>
      </c>
      <c r="W521">
        <v>2.2999999999999998</v>
      </c>
      <c r="X521">
        <v>2.2000000000000002</v>
      </c>
      <c r="Y521">
        <v>2.1</v>
      </c>
      <c r="Z521">
        <v>2</v>
      </c>
      <c r="AA521">
        <v>1.9</v>
      </c>
    </row>
    <row r="522" spans="1:27" x14ac:dyDescent="0.2">
      <c r="A522" s="89">
        <f>VLOOKUP(C522,TabellenBDFS!$B$4:$C$2717,2,FALSE)</f>
        <v>72</v>
      </c>
      <c r="B522" t="str">
        <f t="shared" si="9"/>
        <v>721</v>
      </c>
      <c r="C522" t="s">
        <v>74</v>
      </c>
      <c r="D522">
        <v>1</v>
      </c>
      <c r="E522">
        <v>2.2999999999999998</v>
      </c>
      <c r="F522">
        <v>2.2000000000000002</v>
      </c>
      <c r="G522">
        <v>2.2000000000000002</v>
      </c>
      <c r="H522">
        <v>2.2999999999999998</v>
      </c>
      <c r="I522">
        <v>2.5</v>
      </c>
      <c r="J522">
        <v>2.5</v>
      </c>
      <c r="K522">
        <v>2.4</v>
      </c>
      <c r="L522">
        <v>2.5</v>
      </c>
      <c r="M522">
        <v>2.5</v>
      </c>
      <c r="N522">
        <v>2.6</v>
      </c>
      <c r="O522">
        <v>2.7</v>
      </c>
      <c r="P522">
        <v>2.6</v>
      </c>
      <c r="Q522">
        <v>2.6</v>
      </c>
      <c r="R522">
        <v>2.4</v>
      </c>
      <c r="S522">
        <v>2.4</v>
      </c>
      <c r="T522">
        <v>2.2999999999999998</v>
      </c>
      <c r="U522">
        <v>2.2999999999999998</v>
      </c>
      <c r="V522">
        <v>2.2000000000000002</v>
      </c>
      <c r="W522">
        <v>2.2000000000000002</v>
      </c>
      <c r="X522">
        <v>2.2000000000000002</v>
      </c>
      <c r="Y522">
        <v>2.1</v>
      </c>
      <c r="Z522">
        <v>2.1</v>
      </c>
      <c r="AA522">
        <v>2.1</v>
      </c>
    </row>
    <row r="523" spans="1:27" x14ac:dyDescent="0.2">
      <c r="A523" s="89">
        <f>VLOOKUP(C523,TabellenBDFS!$B$4:$C$2717,2,FALSE)</f>
        <v>72</v>
      </c>
      <c r="B523" t="str">
        <f t="shared" si="9"/>
        <v>722</v>
      </c>
      <c r="C523" t="s">
        <v>74</v>
      </c>
      <c r="D523">
        <v>2</v>
      </c>
      <c r="E523">
        <v>0.8</v>
      </c>
      <c r="F523">
        <v>0.8</v>
      </c>
      <c r="G523">
        <v>0.8</v>
      </c>
      <c r="H523">
        <v>0.8</v>
      </c>
      <c r="I523">
        <v>0.8</v>
      </c>
      <c r="J523">
        <v>0.8</v>
      </c>
      <c r="K523">
        <v>0.8</v>
      </c>
      <c r="L523">
        <v>0.8</v>
      </c>
      <c r="M523">
        <v>0.8</v>
      </c>
      <c r="N523">
        <v>0.8</v>
      </c>
      <c r="O523">
        <v>0.8</v>
      </c>
      <c r="P523">
        <v>0.7</v>
      </c>
      <c r="Q523">
        <v>0.7</v>
      </c>
      <c r="R523">
        <v>0.7</v>
      </c>
      <c r="S523">
        <v>0.7</v>
      </c>
      <c r="T523">
        <v>0.7</v>
      </c>
      <c r="U523">
        <v>0.6</v>
      </c>
      <c r="V523">
        <v>0.5</v>
      </c>
      <c r="W523">
        <v>0.5</v>
      </c>
      <c r="X523">
        <v>0.5</v>
      </c>
      <c r="Y523">
        <v>0.5</v>
      </c>
      <c r="Z523">
        <v>0.5</v>
      </c>
      <c r="AA523">
        <v>0.5</v>
      </c>
    </row>
    <row r="524" spans="1:27" x14ac:dyDescent="0.2">
      <c r="A524" s="89">
        <f>VLOOKUP(C524,TabellenBDFS!$B$4:$C$2717,2,FALSE)</f>
        <v>72</v>
      </c>
      <c r="B524" t="str">
        <f t="shared" si="9"/>
        <v>723</v>
      </c>
      <c r="C524" t="s">
        <v>74</v>
      </c>
      <c r="D524">
        <v>3</v>
      </c>
      <c r="E524">
        <v>0</v>
      </c>
      <c r="F524">
        <v>0</v>
      </c>
      <c r="G524">
        <v>0</v>
      </c>
      <c r="H524">
        <v>0</v>
      </c>
      <c r="I524">
        <v>0</v>
      </c>
      <c r="J524">
        <v>0</v>
      </c>
      <c r="K524">
        <v>0.1</v>
      </c>
      <c r="L524">
        <v>0.1</v>
      </c>
      <c r="M524">
        <v>0.1</v>
      </c>
      <c r="N524">
        <v>0.2</v>
      </c>
      <c r="O524">
        <v>0.3</v>
      </c>
      <c r="P524">
        <v>0.3</v>
      </c>
      <c r="Q524">
        <v>0.3</v>
      </c>
      <c r="R524">
        <v>0.3</v>
      </c>
      <c r="S524">
        <v>0.3</v>
      </c>
      <c r="T524">
        <v>0.4</v>
      </c>
      <c r="U524">
        <v>0.4</v>
      </c>
      <c r="V524">
        <v>0.5</v>
      </c>
      <c r="W524">
        <v>0.5</v>
      </c>
      <c r="X524">
        <v>0.5</v>
      </c>
      <c r="Y524">
        <v>0.5</v>
      </c>
      <c r="Z524">
        <v>0.5</v>
      </c>
      <c r="AA524">
        <v>0.5</v>
      </c>
    </row>
    <row r="525" spans="1:27" x14ac:dyDescent="0.2">
      <c r="A525" s="89">
        <f>VLOOKUP(C525,TabellenBDFS!$B$4:$C$2717,2,FALSE)</f>
        <v>72</v>
      </c>
      <c r="B525" t="str">
        <f t="shared" si="9"/>
        <v>724</v>
      </c>
      <c r="C525" t="s">
        <v>74</v>
      </c>
      <c r="D525">
        <v>4</v>
      </c>
      <c r="E525">
        <v>0</v>
      </c>
      <c r="F525">
        <v>0</v>
      </c>
      <c r="G525">
        <v>0</v>
      </c>
      <c r="H525">
        <v>0</v>
      </c>
      <c r="I525">
        <v>0</v>
      </c>
      <c r="J525">
        <v>0</v>
      </c>
      <c r="K525">
        <v>0.1</v>
      </c>
      <c r="L525">
        <v>0.1</v>
      </c>
      <c r="M525">
        <v>0.1</v>
      </c>
      <c r="N525">
        <v>0.1</v>
      </c>
      <c r="O525">
        <v>0.1</v>
      </c>
      <c r="P525">
        <v>0.1</v>
      </c>
      <c r="Q525">
        <v>0.1</v>
      </c>
      <c r="R525">
        <v>0.1</v>
      </c>
      <c r="S525">
        <v>0.1</v>
      </c>
      <c r="T525">
        <v>0.1</v>
      </c>
      <c r="U525">
        <v>0</v>
      </c>
      <c r="V525">
        <v>0</v>
      </c>
      <c r="W525">
        <v>0</v>
      </c>
      <c r="X525">
        <v>0</v>
      </c>
      <c r="Y525">
        <v>0</v>
      </c>
      <c r="Z525">
        <v>0</v>
      </c>
      <c r="AA525">
        <v>0</v>
      </c>
    </row>
    <row r="526" spans="1:27" x14ac:dyDescent="0.2">
      <c r="A526" s="89">
        <f>VLOOKUP(C526,TabellenBDFS!$B$4:$C$2717,2,FALSE)</f>
        <v>72</v>
      </c>
      <c r="B526" t="str">
        <f t="shared" si="9"/>
        <v>725</v>
      </c>
      <c r="C526" t="s">
        <v>74</v>
      </c>
      <c r="D526">
        <v>5</v>
      </c>
      <c r="E526">
        <v>0.1</v>
      </c>
      <c r="F526">
        <v>0.1</v>
      </c>
      <c r="G526">
        <v>0.1</v>
      </c>
      <c r="H526">
        <v>0.1</v>
      </c>
      <c r="I526">
        <v>0.1</v>
      </c>
      <c r="J526">
        <v>0.1</v>
      </c>
      <c r="K526">
        <v>0.1</v>
      </c>
      <c r="L526">
        <v>0.1</v>
      </c>
      <c r="M526">
        <v>0.1</v>
      </c>
      <c r="N526">
        <v>0.1</v>
      </c>
      <c r="O526">
        <v>0.1</v>
      </c>
      <c r="P526">
        <v>0.1</v>
      </c>
      <c r="Q526">
        <v>0.1</v>
      </c>
      <c r="R526">
        <v>0.1</v>
      </c>
      <c r="S526">
        <v>0</v>
      </c>
      <c r="T526">
        <v>0</v>
      </c>
      <c r="U526">
        <v>0</v>
      </c>
      <c r="V526">
        <v>0</v>
      </c>
      <c r="W526">
        <v>0</v>
      </c>
      <c r="X526">
        <v>0</v>
      </c>
      <c r="Y526">
        <v>0</v>
      </c>
      <c r="Z526">
        <v>0</v>
      </c>
      <c r="AA526">
        <v>0</v>
      </c>
    </row>
    <row r="527" spans="1:27" x14ac:dyDescent="0.2">
      <c r="A527" s="89">
        <f>VLOOKUP(C527,TabellenBDFS!$B$4:$C$2717,2,FALSE)</f>
        <v>72</v>
      </c>
      <c r="B527" t="str">
        <f t="shared" si="9"/>
        <v>726</v>
      </c>
      <c r="C527" t="s">
        <v>74</v>
      </c>
      <c r="D527">
        <v>6</v>
      </c>
      <c r="E527">
        <v>0.6</v>
      </c>
      <c r="F527">
        <v>0.6</v>
      </c>
      <c r="G527">
        <v>0.6</v>
      </c>
      <c r="H527">
        <v>0.7</v>
      </c>
      <c r="I527">
        <v>0.8</v>
      </c>
      <c r="J527">
        <v>0.8</v>
      </c>
      <c r="K527">
        <v>0.7</v>
      </c>
      <c r="L527">
        <v>0.8</v>
      </c>
      <c r="M527">
        <v>0.8</v>
      </c>
      <c r="N527">
        <v>0.8</v>
      </c>
      <c r="O527">
        <v>0.8</v>
      </c>
      <c r="P527">
        <v>0.8</v>
      </c>
      <c r="Q527">
        <v>0.8</v>
      </c>
      <c r="R527">
        <v>0.6</v>
      </c>
      <c r="S527">
        <v>0.6</v>
      </c>
      <c r="T527">
        <v>0.5</v>
      </c>
      <c r="U527">
        <v>0.5</v>
      </c>
      <c r="V527">
        <v>0.5</v>
      </c>
      <c r="W527">
        <v>0.5</v>
      </c>
      <c r="X527">
        <v>0.5</v>
      </c>
      <c r="Y527">
        <v>0.5</v>
      </c>
      <c r="Z527">
        <v>0.4</v>
      </c>
      <c r="AA527">
        <v>0.4</v>
      </c>
    </row>
    <row r="528" spans="1:27" x14ac:dyDescent="0.2">
      <c r="A528" s="89">
        <f>VLOOKUP(C528,TabellenBDFS!$B$4:$C$2717,2,FALSE)</f>
        <v>72</v>
      </c>
      <c r="B528" t="str">
        <f t="shared" si="9"/>
        <v>727</v>
      </c>
      <c r="C528" t="s">
        <v>74</v>
      </c>
      <c r="D528">
        <v>7</v>
      </c>
      <c r="E528">
        <v>0.7</v>
      </c>
      <c r="F528">
        <v>0.7</v>
      </c>
      <c r="G528">
        <v>0.7</v>
      </c>
      <c r="H528">
        <v>0.7</v>
      </c>
      <c r="I528">
        <v>0.7</v>
      </c>
      <c r="J528">
        <v>0.7</v>
      </c>
      <c r="K528">
        <v>0.7</v>
      </c>
      <c r="L528">
        <v>0.7</v>
      </c>
      <c r="M528">
        <v>0.7</v>
      </c>
      <c r="N528">
        <v>0.7</v>
      </c>
      <c r="O528">
        <v>0.7</v>
      </c>
      <c r="P528">
        <v>0.7</v>
      </c>
      <c r="Q528">
        <v>0.7</v>
      </c>
      <c r="R528">
        <v>0.6</v>
      </c>
      <c r="S528">
        <v>0.6</v>
      </c>
      <c r="T528">
        <v>0.6</v>
      </c>
      <c r="U528">
        <v>0.7</v>
      </c>
      <c r="V528">
        <v>0.6</v>
      </c>
      <c r="W528">
        <v>0.6</v>
      </c>
      <c r="X528">
        <v>0.6</v>
      </c>
      <c r="Y528">
        <v>0.6</v>
      </c>
      <c r="Z528">
        <v>0.6</v>
      </c>
      <c r="AA528">
        <v>0.6</v>
      </c>
    </row>
    <row r="529" spans="1:27" x14ac:dyDescent="0.2">
      <c r="A529" s="89">
        <f>VLOOKUP(C529,TabellenBDFS!$B$4:$C$2717,2,FALSE)</f>
        <v>142</v>
      </c>
      <c r="B529" t="str">
        <f t="shared" si="9"/>
        <v>1421</v>
      </c>
      <c r="C529" t="s">
        <v>145</v>
      </c>
      <c r="D529">
        <v>1</v>
      </c>
      <c r="E529">
        <v>4.5</v>
      </c>
      <c r="F529">
        <v>4.3</v>
      </c>
      <c r="G529">
        <v>4.3</v>
      </c>
      <c r="H529">
        <v>4.2</v>
      </c>
      <c r="I529">
        <v>4.3</v>
      </c>
      <c r="J529">
        <v>4.0999999999999996</v>
      </c>
      <c r="K529">
        <v>4.0999999999999996</v>
      </c>
      <c r="L529">
        <v>4</v>
      </c>
      <c r="M529">
        <v>4</v>
      </c>
      <c r="N529">
        <v>3.9</v>
      </c>
      <c r="O529">
        <v>4</v>
      </c>
      <c r="P529">
        <v>4</v>
      </c>
      <c r="Q529">
        <v>4.2</v>
      </c>
      <c r="R529">
        <v>4.0999999999999996</v>
      </c>
      <c r="S529">
        <v>4.2</v>
      </c>
      <c r="T529">
        <v>4.0999999999999996</v>
      </c>
      <c r="U529">
        <v>4</v>
      </c>
      <c r="V529">
        <v>3.9</v>
      </c>
      <c r="W529">
        <v>3.6</v>
      </c>
      <c r="X529">
        <v>3.5</v>
      </c>
      <c r="Y529">
        <v>3.5</v>
      </c>
      <c r="Z529">
        <v>3.4</v>
      </c>
      <c r="AA529">
        <v>3.4</v>
      </c>
    </row>
    <row r="530" spans="1:27" x14ac:dyDescent="0.2">
      <c r="A530" s="89">
        <f>VLOOKUP(C530,TabellenBDFS!$B$4:$C$2717,2,FALSE)</f>
        <v>142</v>
      </c>
      <c r="B530" t="str">
        <f t="shared" si="9"/>
        <v>1422</v>
      </c>
      <c r="C530" t="s">
        <v>145</v>
      </c>
      <c r="D530">
        <v>2</v>
      </c>
      <c r="E530">
        <v>2</v>
      </c>
      <c r="F530">
        <v>1.9</v>
      </c>
      <c r="G530">
        <v>1.8</v>
      </c>
      <c r="H530">
        <v>1.8</v>
      </c>
      <c r="I530">
        <v>1.8</v>
      </c>
      <c r="J530">
        <v>1.7</v>
      </c>
      <c r="K530">
        <v>1.7</v>
      </c>
      <c r="L530">
        <v>1.6</v>
      </c>
      <c r="M530">
        <v>1.6</v>
      </c>
      <c r="N530">
        <v>1.5</v>
      </c>
      <c r="O530">
        <v>1.5</v>
      </c>
      <c r="P530">
        <v>1.5</v>
      </c>
      <c r="Q530">
        <v>1.4</v>
      </c>
      <c r="R530">
        <v>1.4</v>
      </c>
      <c r="S530">
        <v>1.4</v>
      </c>
      <c r="T530">
        <v>1.3</v>
      </c>
      <c r="U530">
        <v>1.2</v>
      </c>
      <c r="V530">
        <v>1.1000000000000001</v>
      </c>
      <c r="W530">
        <v>1.1000000000000001</v>
      </c>
      <c r="X530">
        <v>1.1000000000000001</v>
      </c>
      <c r="Y530">
        <v>1</v>
      </c>
      <c r="Z530">
        <v>1</v>
      </c>
      <c r="AA530">
        <v>1</v>
      </c>
    </row>
    <row r="531" spans="1:27" x14ac:dyDescent="0.2">
      <c r="A531" s="89">
        <f>VLOOKUP(C531,TabellenBDFS!$B$4:$C$2717,2,FALSE)</f>
        <v>142</v>
      </c>
      <c r="B531" t="str">
        <f t="shared" si="9"/>
        <v>1423</v>
      </c>
      <c r="C531" t="s">
        <v>145</v>
      </c>
      <c r="D531">
        <v>3</v>
      </c>
      <c r="E531">
        <v>0</v>
      </c>
      <c r="F531">
        <v>0</v>
      </c>
      <c r="G531">
        <v>0</v>
      </c>
      <c r="H531">
        <v>0</v>
      </c>
      <c r="I531">
        <v>0.1</v>
      </c>
      <c r="J531">
        <v>0.1</v>
      </c>
      <c r="K531">
        <v>0.1</v>
      </c>
      <c r="L531">
        <v>0.1</v>
      </c>
      <c r="M531">
        <v>0.1</v>
      </c>
      <c r="N531">
        <v>0.1</v>
      </c>
      <c r="O531">
        <v>0.2</v>
      </c>
      <c r="P531">
        <v>0.3</v>
      </c>
      <c r="Q531">
        <v>0.4</v>
      </c>
      <c r="R531">
        <v>0.4</v>
      </c>
      <c r="S531">
        <v>0.5</v>
      </c>
      <c r="T531">
        <v>0.5</v>
      </c>
      <c r="U531">
        <v>0.6</v>
      </c>
      <c r="V531">
        <v>0.6</v>
      </c>
      <c r="W531">
        <v>0.5</v>
      </c>
      <c r="X531">
        <v>0.6</v>
      </c>
      <c r="Y531">
        <v>0.6</v>
      </c>
      <c r="Z531">
        <v>0.5</v>
      </c>
      <c r="AA531">
        <v>0.5</v>
      </c>
    </row>
    <row r="532" spans="1:27" x14ac:dyDescent="0.2">
      <c r="A532" s="89">
        <f>VLOOKUP(C532,TabellenBDFS!$B$4:$C$2717,2,FALSE)</f>
        <v>142</v>
      </c>
      <c r="B532" t="str">
        <f t="shared" si="9"/>
        <v>1424</v>
      </c>
      <c r="C532" t="s">
        <v>145</v>
      </c>
      <c r="D532">
        <v>4</v>
      </c>
      <c r="E532">
        <v>0</v>
      </c>
      <c r="F532">
        <v>0</v>
      </c>
      <c r="G532">
        <v>0</v>
      </c>
      <c r="H532">
        <v>0</v>
      </c>
      <c r="I532">
        <v>0</v>
      </c>
      <c r="J532">
        <v>0</v>
      </c>
      <c r="K532">
        <v>0</v>
      </c>
      <c r="L532">
        <v>0</v>
      </c>
      <c r="M532">
        <v>0</v>
      </c>
      <c r="N532">
        <v>0</v>
      </c>
      <c r="O532">
        <v>0</v>
      </c>
      <c r="P532">
        <v>0</v>
      </c>
      <c r="Q532">
        <v>0</v>
      </c>
      <c r="R532">
        <v>0</v>
      </c>
      <c r="S532">
        <v>0</v>
      </c>
      <c r="T532">
        <v>0</v>
      </c>
      <c r="U532">
        <v>0</v>
      </c>
      <c r="V532">
        <v>0</v>
      </c>
      <c r="W532">
        <v>0</v>
      </c>
      <c r="X532">
        <v>0</v>
      </c>
      <c r="Y532">
        <v>0</v>
      </c>
      <c r="Z532">
        <v>0</v>
      </c>
      <c r="AA532">
        <v>0</v>
      </c>
    </row>
    <row r="533" spans="1:27" x14ac:dyDescent="0.2">
      <c r="A533" s="89">
        <f>VLOOKUP(C533,TabellenBDFS!$B$4:$C$2717,2,FALSE)</f>
        <v>142</v>
      </c>
      <c r="B533" t="str">
        <f t="shared" si="9"/>
        <v>1425</v>
      </c>
      <c r="C533" t="s">
        <v>145</v>
      </c>
      <c r="D533">
        <v>5</v>
      </c>
      <c r="E533">
        <v>0.1</v>
      </c>
      <c r="F533">
        <v>0.1</v>
      </c>
      <c r="G533">
        <v>0.1</v>
      </c>
      <c r="H533">
        <v>0.1</v>
      </c>
      <c r="I533">
        <v>0.1</v>
      </c>
      <c r="J533">
        <v>0.1</v>
      </c>
      <c r="K533">
        <v>0.1</v>
      </c>
      <c r="L533">
        <v>0.1</v>
      </c>
      <c r="M533">
        <v>0.1</v>
      </c>
      <c r="N533">
        <v>0.1</v>
      </c>
      <c r="O533">
        <v>0.1</v>
      </c>
      <c r="P533">
        <v>0.1</v>
      </c>
      <c r="Q533">
        <v>0.1</v>
      </c>
      <c r="R533">
        <v>0.1</v>
      </c>
      <c r="S533">
        <v>0.1</v>
      </c>
      <c r="T533">
        <v>0.1</v>
      </c>
      <c r="U533">
        <v>0.1</v>
      </c>
      <c r="V533">
        <v>0.1</v>
      </c>
      <c r="W533">
        <v>0.1</v>
      </c>
      <c r="X533">
        <v>0.1</v>
      </c>
      <c r="Y533">
        <v>0.1</v>
      </c>
      <c r="Z533">
        <v>0.1</v>
      </c>
      <c r="AA533">
        <v>0.1</v>
      </c>
    </row>
    <row r="534" spans="1:27" x14ac:dyDescent="0.2">
      <c r="A534" s="89">
        <f>VLOOKUP(C534,TabellenBDFS!$B$4:$C$2717,2,FALSE)</f>
        <v>142</v>
      </c>
      <c r="B534" t="str">
        <f t="shared" si="9"/>
        <v>1426</v>
      </c>
      <c r="C534" t="s">
        <v>145</v>
      </c>
      <c r="D534">
        <v>6</v>
      </c>
      <c r="E534">
        <v>1.9</v>
      </c>
      <c r="F534">
        <v>1.8</v>
      </c>
      <c r="G534">
        <v>1.9</v>
      </c>
      <c r="H534">
        <v>1.8</v>
      </c>
      <c r="I534">
        <v>1.8</v>
      </c>
      <c r="J534">
        <v>1.8</v>
      </c>
      <c r="K534">
        <v>1.8</v>
      </c>
      <c r="L534">
        <v>1.8</v>
      </c>
      <c r="M534">
        <v>1.8</v>
      </c>
      <c r="N534">
        <v>1.8</v>
      </c>
      <c r="O534">
        <v>1.8</v>
      </c>
      <c r="P534">
        <v>1.8</v>
      </c>
      <c r="Q534">
        <v>1.8</v>
      </c>
      <c r="R534">
        <v>1.8</v>
      </c>
      <c r="S534">
        <v>1.7</v>
      </c>
      <c r="T534">
        <v>1.7</v>
      </c>
      <c r="U534">
        <v>1.7</v>
      </c>
      <c r="V534">
        <v>1.7</v>
      </c>
      <c r="W534">
        <v>1.4</v>
      </c>
      <c r="X534">
        <v>1.4</v>
      </c>
      <c r="Y534">
        <v>1.4</v>
      </c>
      <c r="Z534">
        <v>1.4</v>
      </c>
      <c r="AA534">
        <v>1.3</v>
      </c>
    </row>
    <row r="535" spans="1:27" x14ac:dyDescent="0.2">
      <c r="A535" s="89">
        <f>VLOOKUP(C535,TabellenBDFS!$B$4:$C$2717,2,FALSE)</f>
        <v>142</v>
      </c>
      <c r="B535" t="str">
        <f t="shared" si="9"/>
        <v>1427</v>
      </c>
      <c r="C535" t="s">
        <v>145</v>
      </c>
      <c r="D535">
        <v>7</v>
      </c>
      <c r="E535">
        <v>0.5</v>
      </c>
      <c r="F535">
        <v>0.5</v>
      </c>
      <c r="G535">
        <v>0.5</v>
      </c>
      <c r="H535">
        <v>0.5</v>
      </c>
      <c r="I535">
        <v>0.5</v>
      </c>
      <c r="J535">
        <v>0.4</v>
      </c>
      <c r="K535">
        <v>0.4</v>
      </c>
      <c r="L535">
        <v>0.4</v>
      </c>
      <c r="M535">
        <v>0.4</v>
      </c>
      <c r="N535">
        <v>0.4</v>
      </c>
      <c r="O535">
        <v>0.4</v>
      </c>
      <c r="P535">
        <v>0.4</v>
      </c>
      <c r="Q535">
        <v>0.4</v>
      </c>
      <c r="R535">
        <v>0.4</v>
      </c>
      <c r="S535">
        <v>0.4</v>
      </c>
      <c r="T535">
        <v>0.4</v>
      </c>
      <c r="U535">
        <v>0.4</v>
      </c>
      <c r="V535">
        <v>0.4</v>
      </c>
      <c r="W535">
        <v>0.4</v>
      </c>
      <c r="X535">
        <v>0.4</v>
      </c>
      <c r="Y535">
        <v>0.4</v>
      </c>
      <c r="Z535">
        <v>0.4</v>
      </c>
      <c r="AA535">
        <v>0.4</v>
      </c>
    </row>
    <row r="536" spans="1:27" x14ac:dyDescent="0.2">
      <c r="A536" s="89">
        <f>VLOOKUP(C536,TabellenBDFS!$B$4:$C$2717,2,FALSE)</f>
        <v>73</v>
      </c>
      <c r="B536" t="str">
        <f t="shared" si="9"/>
        <v>731</v>
      </c>
      <c r="C536" t="s">
        <v>75</v>
      </c>
      <c r="D536">
        <v>1</v>
      </c>
      <c r="E536">
        <v>2.2000000000000002</v>
      </c>
      <c r="F536">
        <v>2.2000000000000002</v>
      </c>
      <c r="G536">
        <v>2.2000000000000002</v>
      </c>
      <c r="H536">
        <v>2</v>
      </c>
      <c r="I536">
        <v>1.8</v>
      </c>
      <c r="J536">
        <v>1.8</v>
      </c>
      <c r="K536">
        <v>1.8</v>
      </c>
      <c r="L536">
        <v>2.1</v>
      </c>
      <c r="M536">
        <v>2.1</v>
      </c>
      <c r="N536">
        <v>2.2000000000000002</v>
      </c>
      <c r="O536">
        <v>2.2000000000000002</v>
      </c>
      <c r="P536">
        <v>2.1</v>
      </c>
      <c r="Q536">
        <v>2.1</v>
      </c>
      <c r="R536">
        <v>2.1</v>
      </c>
      <c r="S536">
        <v>2.1</v>
      </c>
      <c r="T536">
        <v>2</v>
      </c>
      <c r="U536">
        <v>2</v>
      </c>
      <c r="V536">
        <v>2</v>
      </c>
      <c r="W536">
        <v>1.8</v>
      </c>
      <c r="X536">
        <v>1.6</v>
      </c>
      <c r="Y536">
        <v>1.6</v>
      </c>
      <c r="Z536">
        <v>1.5</v>
      </c>
      <c r="AA536">
        <v>1.5</v>
      </c>
    </row>
    <row r="537" spans="1:27" x14ac:dyDescent="0.2">
      <c r="A537" s="89">
        <f>VLOOKUP(C537,TabellenBDFS!$B$4:$C$2717,2,FALSE)</f>
        <v>73</v>
      </c>
      <c r="B537" t="str">
        <f t="shared" si="9"/>
        <v>732</v>
      </c>
      <c r="C537" t="s">
        <v>75</v>
      </c>
      <c r="D537">
        <v>2</v>
      </c>
      <c r="E537">
        <v>0.6</v>
      </c>
      <c r="F537">
        <v>0.6</v>
      </c>
      <c r="G537">
        <v>0.6</v>
      </c>
      <c r="H537">
        <v>0.5</v>
      </c>
      <c r="I537">
        <v>0.5</v>
      </c>
      <c r="J537">
        <v>0.5</v>
      </c>
      <c r="K537">
        <v>0.4</v>
      </c>
      <c r="L537">
        <v>0.4</v>
      </c>
      <c r="M537">
        <v>0.4</v>
      </c>
      <c r="N537">
        <v>0.4</v>
      </c>
      <c r="O537">
        <v>0.4</v>
      </c>
      <c r="P537">
        <v>0.4</v>
      </c>
      <c r="Q537">
        <v>0.4</v>
      </c>
      <c r="R537">
        <v>0.4</v>
      </c>
      <c r="S537">
        <v>0.4</v>
      </c>
      <c r="T537">
        <v>0.4</v>
      </c>
      <c r="U537">
        <v>0.4</v>
      </c>
      <c r="V537">
        <v>0.3</v>
      </c>
      <c r="W537">
        <v>0.3</v>
      </c>
      <c r="X537">
        <v>0.3</v>
      </c>
      <c r="Y537">
        <v>0.3</v>
      </c>
      <c r="Z537">
        <v>0.3</v>
      </c>
      <c r="AA537">
        <v>0.3</v>
      </c>
    </row>
    <row r="538" spans="1:27" x14ac:dyDescent="0.2">
      <c r="A538" s="89">
        <f>VLOOKUP(C538,TabellenBDFS!$B$4:$C$2717,2,FALSE)</f>
        <v>73</v>
      </c>
      <c r="B538" t="str">
        <f t="shared" si="9"/>
        <v>733</v>
      </c>
      <c r="C538" t="s">
        <v>75</v>
      </c>
      <c r="D538">
        <v>3</v>
      </c>
      <c r="E538">
        <v>0</v>
      </c>
      <c r="F538">
        <v>0</v>
      </c>
      <c r="G538">
        <v>0</v>
      </c>
      <c r="H538">
        <v>0</v>
      </c>
      <c r="I538">
        <v>0</v>
      </c>
      <c r="J538">
        <v>0</v>
      </c>
      <c r="K538">
        <v>0</v>
      </c>
      <c r="L538">
        <v>0</v>
      </c>
      <c r="M538">
        <v>0</v>
      </c>
      <c r="N538">
        <v>0</v>
      </c>
      <c r="O538">
        <v>0.1</v>
      </c>
      <c r="P538">
        <v>0.1</v>
      </c>
      <c r="Q538">
        <v>0.1</v>
      </c>
      <c r="R538">
        <v>0.1</v>
      </c>
      <c r="S538">
        <v>0.1</v>
      </c>
      <c r="T538">
        <v>0.1</v>
      </c>
      <c r="U538">
        <v>0.1</v>
      </c>
      <c r="V538">
        <v>0.2</v>
      </c>
      <c r="W538">
        <v>0.2</v>
      </c>
      <c r="X538">
        <v>0.2</v>
      </c>
      <c r="Y538">
        <v>0.2</v>
      </c>
      <c r="Z538">
        <v>0.2</v>
      </c>
      <c r="AA538">
        <v>0.2</v>
      </c>
    </row>
    <row r="539" spans="1:27" x14ac:dyDescent="0.2">
      <c r="A539" s="89">
        <f>VLOOKUP(C539,TabellenBDFS!$B$4:$C$2717,2,FALSE)</f>
        <v>73</v>
      </c>
      <c r="B539" t="str">
        <f t="shared" si="9"/>
        <v>734</v>
      </c>
      <c r="C539" t="s">
        <v>75</v>
      </c>
      <c r="D539">
        <v>4</v>
      </c>
      <c r="E539">
        <v>0</v>
      </c>
      <c r="F539">
        <v>0</v>
      </c>
      <c r="G539">
        <v>0</v>
      </c>
      <c r="H539">
        <v>0</v>
      </c>
      <c r="I539">
        <v>0</v>
      </c>
      <c r="J539">
        <v>0</v>
      </c>
      <c r="K539">
        <v>0</v>
      </c>
      <c r="L539">
        <v>0</v>
      </c>
      <c r="M539">
        <v>0</v>
      </c>
      <c r="N539">
        <v>0</v>
      </c>
      <c r="O539">
        <v>0</v>
      </c>
      <c r="P539">
        <v>0</v>
      </c>
      <c r="Q539">
        <v>0</v>
      </c>
      <c r="R539">
        <v>0</v>
      </c>
      <c r="S539">
        <v>0</v>
      </c>
      <c r="T539">
        <v>0</v>
      </c>
      <c r="U539">
        <v>0</v>
      </c>
      <c r="V539">
        <v>0</v>
      </c>
      <c r="W539">
        <v>0</v>
      </c>
      <c r="X539">
        <v>0</v>
      </c>
      <c r="Y539">
        <v>0</v>
      </c>
      <c r="Z539">
        <v>0</v>
      </c>
      <c r="AA539">
        <v>0</v>
      </c>
    </row>
    <row r="540" spans="1:27" x14ac:dyDescent="0.2">
      <c r="A540" s="89">
        <f>VLOOKUP(C540,TabellenBDFS!$B$4:$C$2717,2,FALSE)</f>
        <v>73</v>
      </c>
      <c r="B540" t="str">
        <f t="shared" si="9"/>
        <v>735</v>
      </c>
      <c r="C540" t="s">
        <v>75</v>
      </c>
      <c r="D540">
        <v>5</v>
      </c>
      <c r="E540">
        <v>0</v>
      </c>
      <c r="F540">
        <v>0</v>
      </c>
      <c r="G540">
        <v>0</v>
      </c>
      <c r="H540">
        <v>0</v>
      </c>
      <c r="I540">
        <v>0</v>
      </c>
      <c r="J540">
        <v>0</v>
      </c>
      <c r="K540">
        <v>0</v>
      </c>
      <c r="L540">
        <v>0</v>
      </c>
      <c r="M540">
        <v>0</v>
      </c>
      <c r="N540">
        <v>0</v>
      </c>
      <c r="O540">
        <v>0</v>
      </c>
      <c r="P540">
        <v>0</v>
      </c>
      <c r="Q540">
        <v>0</v>
      </c>
      <c r="R540">
        <v>0</v>
      </c>
      <c r="S540">
        <v>0</v>
      </c>
      <c r="T540">
        <v>0</v>
      </c>
      <c r="U540">
        <v>0</v>
      </c>
      <c r="V540">
        <v>0</v>
      </c>
      <c r="W540">
        <v>0</v>
      </c>
      <c r="X540">
        <v>0</v>
      </c>
      <c r="Y540">
        <v>0</v>
      </c>
      <c r="Z540">
        <v>0</v>
      </c>
      <c r="AA540">
        <v>0</v>
      </c>
    </row>
    <row r="541" spans="1:27" x14ac:dyDescent="0.2">
      <c r="A541" s="89">
        <f>VLOOKUP(C541,TabellenBDFS!$B$4:$C$2717,2,FALSE)</f>
        <v>73</v>
      </c>
      <c r="B541" t="str">
        <f t="shared" si="9"/>
        <v>736</v>
      </c>
      <c r="C541" t="s">
        <v>75</v>
      </c>
      <c r="D541">
        <v>6</v>
      </c>
      <c r="E541">
        <v>1.2</v>
      </c>
      <c r="F541">
        <v>1.2</v>
      </c>
      <c r="G541">
        <v>1.2</v>
      </c>
      <c r="H541">
        <v>1.1000000000000001</v>
      </c>
      <c r="I541">
        <v>0.9</v>
      </c>
      <c r="J541">
        <v>0.9</v>
      </c>
      <c r="K541">
        <v>0.9</v>
      </c>
      <c r="L541">
        <v>1</v>
      </c>
      <c r="M541">
        <v>1</v>
      </c>
      <c r="N541">
        <v>1.1000000000000001</v>
      </c>
      <c r="O541">
        <v>1.1000000000000001</v>
      </c>
      <c r="P541">
        <v>1</v>
      </c>
      <c r="Q541">
        <v>1</v>
      </c>
      <c r="R541">
        <v>1</v>
      </c>
      <c r="S541">
        <v>1</v>
      </c>
      <c r="T541">
        <v>1</v>
      </c>
      <c r="U541">
        <v>1</v>
      </c>
      <c r="V541">
        <v>1</v>
      </c>
      <c r="W541">
        <v>0.9</v>
      </c>
      <c r="X541">
        <v>0.9</v>
      </c>
      <c r="Y541">
        <v>0.9</v>
      </c>
      <c r="Z541">
        <v>0.9</v>
      </c>
      <c r="AA541">
        <v>0.8</v>
      </c>
    </row>
    <row r="542" spans="1:27" x14ac:dyDescent="0.2">
      <c r="A542" s="89">
        <f>VLOOKUP(C542,TabellenBDFS!$B$4:$C$2717,2,FALSE)</f>
        <v>73</v>
      </c>
      <c r="B542" t="str">
        <f t="shared" si="9"/>
        <v>737</v>
      </c>
      <c r="C542" t="s">
        <v>75</v>
      </c>
      <c r="D542">
        <v>7</v>
      </c>
      <c r="E542">
        <v>0.4</v>
      </c>
      <c r="F542">
        <v>0.4</v>
      </c>
      <c r="G542">
        <v>0.4</v>
      </c>
      <c r="H542">
        <v>0.4</v>
      </c>
      <c r="I542">
        <v>0.4</v>
      </c>
      <c r="J542">
        <v>0.4</v>
      </c>
      <c r="K542">
        <v>0.4</v>
      </c>
      <c r="L542">
        <v>0.7</v>
      </c>
      <c r="M542">
        <v>0.6</v>
      </c>
      <c r="N542">
        <v>0.7</v>
      </c>
      <c r="O542">
        <v>0.7</v>
      </c>
      <c r="P542">
        <v>0.7</v>
      </c>
      <c r="Q542">
        <v>0.7</v>
      </c>
      <c r="R542">
        <v>0.6</v>
      </c>
      <c r="S542">
        <v>0.6</v>
      </c>
      <c r="T542">
        <v>0.4</v>
      </c>
      <c r="U542">
        <v>0.4</v>
      </c>
      <c r="V542">
        <v>0.5</v>
      </c>
      <c r="W542">
        <v>0.3</v>
      </c>
      <c r="X542">
        <v>0.2</v>
      </c>
      <c r="Y542">
        <v>0.2</v>
      </c>
      <c r="Z542">
        <v>0.2</v>
      </c>
      <c r="AA542">
        <v>0.2</v>
      </c>
    </row>
    <row r="543" spans="1:27" x14ac:dyDescent="0.2">
      <c r="A543" s="89">
        <f>VLOOKUP(C543,TabellenBDFS!$B$4:$C$2717,2,FALSE)</f>
        <v>74</v>
      </c>
      <c r="B543" t="str">
        <f t="shared" si="9"/>
        <v>741</v>
      </c>
      <c r="C543" t="s">
        <v>76</v>
      </c>
      <c r="D543">
        <v>1</v>
      </c>
      <c r="E543">
        <v>7.8</v>
      </c>
      <c r="F543">
        <v>8.1</v>
      </c>
      <c r="G543">
        <v>7.9</v>
      </c>
      <c r="H543">
        <v>7.9</v>
      </c>
      <c r="I543">
        <v>7.8</v>
      </c>
      <c r="J543">
        <v>7.9</v>
      </c>
      <c r="K543">
        <v>8</v>
      </c>
      <c r="L543">
        <v>7.9</v>
      </c>
      <c r="M543">
        <v>8</v>
      </c>
      <c r="N543">
        <v>7.9</v>
      </c>
      <c r="O543">
        <v>7.8</v>
      </c>
      <c r="P543">
        <v>7.6</v>
      </c>
      <c r="Q543">
        <v>7.7</v>
      </c>
      <c r="R543">
        <v>7.6</v>
      </c>
      <c r="S543">
        <v>7.5</v>
      </c>
      <c r="T543">
        <v>7.5</v>
      </c>
      <c r="U543">
        <v>7.6</v>
      </c>
      <c r="V543">
        <v>7.6</v>
      </c>
      <c r="W543">
        <v>7.8</v>
      </c>
      <c r="X543">
        <v>7.5</v>
      </c>
      <c r="Y543">
        <v>7.7</v>
      </c>
      <c r="Z543">
        <v>7.4</v>
      </c>
      <c r="AA543">
        <v>7.2</v>
      </c>
    </row>
    <row r="544" spans="1:27" x14ac:dyDescent="0.2">
      <c r="A544" s="89">
        <f>VLOOKUP(C544,TabellenBDFS!$B$4:$C$2717,2,FALSE)</f>
        <v>74</v>
      </c>
      <c r="B544" t="str">
        <f t="shared" si="9"/>
        <v>742</v>
      </c>
      <c r="C544" t="s">
        <v>76</v>
      </c>
      <c r="D544">
        <v>2</v>
      </c>
      <c r="E544">
        <v>2.2000000000000002</v>
      </c>
      <c r="F544">
        <v>2.4</v>
      </c>
      <c r="G544">
        <v>2.2999999999999998</v>
      </c>
      <c r="H544">
        <v>2.2999999999999998</v>
      </c>
      <c r="I544">
        <v>2.1</v>
      </c>
      <c r="J544">
        <v>2.1</v>
      </c>
      <c r="K544">
        <v>2.1</v>
      </c>
      <c r="L544">
        <v>2</v>
      </c>
      <c r="M544">
        <v>2</v>
      </c>
      <c r="N544">
        <v>1.9</v>
      </c>
      <c r="O544">
        <v>1.9</v>
      </c>
      <c r="P544">
        <v>1.8</v>
      </c>
      <c r="Q544">
        <v>1.8</v>
      </c>
      <c r="R544">
        <v>1.7</v>
      </c>
      <c r="S544">
        <v>1.6</v>
      </c>
      <c r="T544">
        <v>1.5</v>
      </c>
      <c r="U544">
        <v>1.5</v>
      </c>
      <c r="V544">
        <v>1.4</v>
      </c>
      <c r="W544">
        <v>1.3</v>
      </c>
      <c r="X544">
        <v>1.3</v>
      </c>
      <c r="Y544">
        <v>1.3</v>
      </c>
      <c r="Z544">
        <v>1.3</v>
      </c>
      <c r="AA544">
        <v>1.2</v>
      </c>
    </row>
    <row r="545" spans="1:27" x14ac:dyDescent="0.2">
      <c r="A545" s="89">
        <f>VLOOKUP(C545,TabellenBDFS!$B$4:$C$2717,2,FALSE)</f>
        <v>74</v>
      </c>
      <c r="B545" t="str">
        <f t="shared" si="9"/>
        <v>743</v>
      </c>
      <c r="C545" t="s">
        <v>76</v>
      </c>
      <c r="D545">
        <v>3</v>
      </c>
      <c r="E545">
        <v>0</v>
      </c>
      <c r="F545">
        <v>0</v>
      </c>
      <c r="G545">
        <v>0.1</v>
      </c>
      <c r="H545">
        <v>0.1</v>
      </c>
      <c r="I545">
        <v>0.2</v>
      </c>
      <c r="J545">
        <v>0.3</v>
      </c>
      <c r="K545">
        <v>0.3</v>
      </c>
      <c r="L545">
        <v>0.4</v>
      </c>
      <c r="M545">
        <v>0.5</v>
      </c>
      <c r="N545">
        <v>0.5</v>
      </c>
      <c r="O545">
        <v>0.6</v>
      </c>
      <c r="P545">
        <v>0.7</v>
      </c>
      <c r="Q545">
        <v>0.6</v>
      </c>
      <c r="R545">
        <v>0.7</v>
      </c>
      <c r="S545">
        <v>0.7</v>
      </c>
      <c r="T545">
        <v>0.7</v>
      </c>
      <c r="U545">
        <v>0.9</v>
      </c>
      <c r="V545">
        <v>1</v>
      </c>
      <c r="W545">
        <v>1.1000000000000001</v>
      </c>
      <c r="X545">
        <v>1.2</v>
      </c>
      <c r="Y545">
        <v>1.3</v>
      </c>
      <c r="Z545">
        <v>1.4</v>
      </c>
      <c r="AA545">
        <v>1.4</v>
      </c>
    </row>
    <row r="546" spans="1:27" x14ac:dyDescent="0.2">
      <c r="A546" s="89">
        <f>VLOOKUP(C546,TabellenBDFS!$B$4:$C$2717,2,FALSE)</f>
        <v>74</v>
      </c>
      <c r="B546" t="str">
        <f t="shared" si="9"/>
        <v>744</v>
      </c>
      <c r="C546" t="s">
        <v>76</v>
      </c>
      <c r="D546">
        <v>4</v>
      </c>
      <c r="E546">
        <v>0</v>
      </c>
      <c r="F546">
        <v>0</v>
      </c>
      <c r="G546">
        <v>0</v>
      </c>
      <c r="H546">
        <v>0</v>
      </c>
      <c r="I546">
        <v>0</v>
      </c>
      <c r="J546">
        <v>0</v>
      </c>
      <c r="K546">
        <v>0.1</v>
      </c>
      <c r="L546">
        <v>0.2</v>
      </c>
      <c r="M546">
        <v>0.2</v>
      </c>
      <c r="N546">
        <v>0.2</v>
      </c>
      <c r="O546">
        <v>0.2</v>
      </c>
      <c r="P546">
        <v>0.1</v>
      </c>
      <c r="Q546">
        <v>0.2</v>
      </c>
      <c r="R546">
        <v>0.2</v>
      </c>
      <c r="S546">
        <v>0.2</v>
      </c>
      <c r="T546">
        <v>0.2</v>
      </c>
      <c r="U546">
        <v>0.3</v>
      </c>
      <c r="V546">
        <v>0.3</v>
      </c>
      <c r="W546">
        <v>0.3</v>
      </c>
      <c r="X546">
        <v>0.3</v>
      </c>
      <c r="Y546">
        <v>0.4</v>
      </c>
      <c r="Z546">
        <v>0.3</v>
      </c>
      <c r="AA546">
        <v>0.3</v>
      </c>
    </row>
    <row r="547" spans="1:27" x14ac:dyDescent="0.2">
      <c r="A547" s="89">
        <f>VLOOKUP(C547,TabellenBDFS!$B$4:$C$2717,2,FALSE)</f>
        <v>74</v>
      </c>
      <c r="B547" t="str">
        <f t="shared" si="9"/>
        <v>745</v>
      </c>
      <c r="C547" t="s">
        <v>76</v>
      </c>
      <c r="D547">
        <v>5</v>
      </c>
      <c r="E547">
        <v>0</v>
      </c>
      <c r="F547">
        <v>0</v>
      </c>
      <c r="G547">
        <v>0</v>
      </c>
      <c r="H547">
        <v>0</v>
      </c>
      <c r="I547">
        <v>0</v>
      </c>
      <c r="J547">
        <v>0</v>
      </c>
      <c r="K547">
        <v>0</v>
      </c>
      <c r="L547">
        <v>0</v>
      </c>
      <c r="M547">
        <v>0</v>
      </c>
      <c r="N547">
        <v>0</v>
      </c>
      <c r="O547">
        <v>0</v>
      </c>
      <c r="P547">
        <v>0</v>
      </c>
      <c r="Q547">
        <v>0</v>
      </c>
      <c r="R547">
        <v>0</v>
      </c>
      <c r="S547">
        <v>0</v>
      </c>
      <c r="T547">
        <v>0</v>
      </c>
      <c r="U547">
        <v>0</v>
      </c>
      <c r="V547">
        <v>0</v>
      </c>
      <c r="W547">
        <v>0</v>
      </c>
      <c r="X547">
        <v>0</v>
      </c>
      <c r="Y547">
        <v>0</v>
      </c>
      <c r="Z547">
        <v>0</v>
      </c>
      <c r="AA547">
        <v>0</v>
      </c>
    </row>
    <row r="548" spans="1:27" x14ac:dyDescent="0.2">
      <c r="A548" s="89">
        <f>VLOOKUP(C548,TabellenBDFS!$B$4:$C$2717,2,FALSE)</f>
        <v>74</v>
      </c>
      <c r="B548" t="str">
        <f t="shared" si="9"/>
        <v>746</v>
      </c>
      <c r="C548" t="s">
        <v>76</v>
      </c>
      <c r="D548">
        <v>6</v>
      </c>
      <c r="E548">
        <v>5</v>
      </c>
      <c r="F548">
        <v>5.0999999999999996</v>
      </c>
      <c r="G548">
        <v>5</v>
      </c>
      <c r="H548">
        <v>4.9000000000000004</v>
      </c>
      <c r="I548">
        <v>4.9000000000000004</v>
      </c>
      <c r="J548">
        <v>5</v>
      </c>
      <c r="K548">
        <v>5</v>
      </c>
      <c r="L548">
        <v>4.9000000000000004</v>
      </c>
      <c r="M548">
        <v>4.9000000000000004</v>
      </c>
      <c r="N548">
        <v>4.8</v>
      </c>
      <c r="O548">
        <v>4.7</v>
      </c>
      <c r="P548">
        <v>4.5999999999999996</v>
      </c>
      <c r="Q548">
        <v>4.7</v>
      </c>
      <c r="R548">
        <v>4.5999999999999996</v>
      </c>
      <c r="S548">
        <v>4.5999999999999996</v>
      </c>
      <c r="T548">
        <v>4.5999999999999996</v>
      </c>
      <c r="U548">
        <v>4.5999999999999996</v>
      </c>
      <c r="V548">
        <v>4.5</v>
      </c>
      <c r="W548">
        <v>4.5</v>
      </c>
      <c r="X548">
        <v>4.3</v>
      </c>
      <c r="Y548">
        <v>4.3</v>
      </c>
      <c r="Z548">
        <v>4</v>
      </c>
      <c r="AA548">
        <v>3.7</v>
      </c>
    </row>
    <row r="549" spans="1:27" x14ac:dyDescent="0.2">
      <c r="A549" s="89">
        <f>VLOOKUP(C549,TabellenBDFS!$B$4:$C$2717,2,FALSE)</f>
        <v>74</v>
      </c>
      <c r="B549" t="str">
        <f t="shared" si="9"/>
        <v>747</v>
      </c>
      <c r="C549" t="s">
        <v>76</v>
      </c>
      <c r="D549">
        <v>7</v>
      </c>
      <c r="E549">
        <v>0.5</v>
      </c>
      <c r="F549">
        <v>0.5</v>
      </c>
      <c r="G549">
        <v>0.5</v>
      </c>
      <c r="H549">
        <v>0.5</v>
      </c>
      <c r="I549">
        <v>0.5</v>
      </c>
      <c r="J549">
        <v>0.5</v>
      </c>
      <c r="K549">
        <v>0.5</v>
      </c>
      <c r="L549">
        <v>0.5</v>
      </c>
      <c r="M549">
        <v>0.5</v>
      </c>
      <c r="N549">
        <v>0.4</v>
      </c>
      <c r="O549">
        <v>0.4</v>
      </c>
      <c r="P549">
        <v>0.3</v>
      </c>
      <c r="Q549">
        <v>0.4</v>
      </c>
      <c r="R549">
        <v>0.4</v>
      </c>
      <c r="S549">
        <v>0.5</v>
      </c>
      <c r="T549">
        <v>0.5</v>
      </c>
      <c r="U549">
        <v>0.4</v>
      </c>
      <c r="V549">
        <v>0.5</v>
      </c>
      <c r="W549">
        <v>0.5</v>
      </c>
      <c r="X549">
        <v>0.4</v>
      </c>
      <c r="Y549">
        <v>0.5</v>
      </c>
      <c r="Z549">
        <v>0.4</v>
      </c>
      <c r="AA549">
        <v>0.4</v>
      </c>
    </row>
    <row r="550" spans="1:27" x14ac:dyDescent="0.2">
      <c r="A550" s="89">
        <f>VLOOKUP(C550,TabellenBDFS!$B$4:$C$2717,2,FALSE)</f>
        <v>75</v>
      </c>
      <c r="B550" t="str">
        <f t="shared" si="9"/>
        <v>751</v>
      </c>
      <c r="C550" t="s">
        <v>77</v>
      </c>
      <c r="D550">
        <v>1</v>
      </c>
      <c r="E550">
        <v>3.5</v>
      </c>
      <c r="F550">
        <v>3.5</v>
      </c>
      <c r="G550">
        <v>3.4</v>
      </c>
      <c r="H550">
        <v>3.4</v>
      </c>
      <c r="I550">
        <v>3.5</v>
      </c>
      <c r="J550">
        <v>3.5</v>
      </c>
      <c r="K550">
        <v>3.5</v>
      </c>
      <c r="L550">
        <v>3.5</v>
      </c>
      <c r="M550">
        <v>3.4</v>
      </c>
      <c r="N550">
        <v>3.4</v>
      </c>
      <c r="O550">
        <v>3.4</v>
      </c>
      <c r="P550">
        <v>3.3</v>
      </c>
      <c r="Q550">
        <v>3.4</v>
      </c>
      <c r="R550">
        <v>3.4</v>
      </c>
      <c r="S550">
        <v>3.4</v>
      </c>
      <c r="T550">
        <v>3.4</v>
      </c>
      <c r="U550">
        <v>3.5</v>
      </c>
      <c r="V550">
        <v>3.5</v>
      </c>
      <c r="W550">
        <v>3.4</v>
      </c>
      <c r="X550">
        <v>3.2</v>
      </c>
      <c r="Y550">
        <v>3.2</v>
      </c>
      <c r="Z550">
        <v>3.3</v>
      </c>
      <c r="AA550">
        <v>3.2</v>
      </c>
    </row>
    <row r="551" spans="1:27" x14ac:dyDescent="0.2">
      <c r="A551" s="89">
        <f>VLOOKUP(C551,TabellenBDFS!$B$4:$C$2717,2,FALSE)</f>
        <v>75</v>
      </c>
      <c r="B551" t="str">
        <f t="shared" si="9"/>
        <v>752</v>
      </c>
      <c r="C551" t="s">
        <v>77</v>
      </c>
      <c r="D551">
        <v>2</v>
      </c>
      <c r="E551">
        <v>1.5</v>
      </c>
      <c r="F551">
        <v>1.4</v>
      </c>
      <c r="G551">
        <v>1.4</v>
      </c>
      <c r="H551">
        <v>1.4</v>
      </c>
      <c r="I551">
        <v>1.3</v>
      </c>
      <c r="J551">
        <v>1.3</v>
      </c>
      <c r="K551">
        <v>1.2</v>
      </c>
      <c r="L551">
        <v>1.2</v>
      </c>
      <c r="M551">
        <v>1.1000000000000001</v>
      </c>
      <c r="N551">
        <v>1.1000000000000001</v>
      </c>
      <c r="O551">
        <v>1.1000000000000001</v>
      </c>
      <c r="P551">
        <v>1</v>
      </c>
      <c r="Q551">
        <v>1</v>
      </c>
      <c r="R551">
        <v>1</v>
      </c>
      <c r="S551">
        <v>1</v>
      </c>
      <c r="T551">
        <v>1</v>
      </c>
      <c r="U551">
        <v>1</v>
      </c>
      <c r="V551">
        <v>1</v>
      </c>
      <c r="W551">
        <v>0.9</v>
      </c>
      <c r="X551">
        <v>0.9</v>
      </c>
      <c r="Y551">
        <v>0.9</v>
      </c>
      <c r="Z551">
        <v>0.9</v>
      </c>
      <c r="AA551">
        <v>0.9</v>
      </c>
    </row>
    <row r="552" spans="1:27" x14ac:dyDescent="0.2">
      <c r="A552" s="89">
        <f>VLOOKUP(C552,TabellenBDFS!$B$4:$C$2717,2,FALSE)</f>
        <v>75</v>
      </c>
      <c r="B552" t="str">
        <f t="shared" si="9"/>
        <v>753</v>
      </c>
      <c r="C552" t="s">
        <v>77</v>
      </c>
      <c r="D552">
        <v>3</v>
      </c>
      <c r="E552">
        <v>0</v>
      </c>
      <c r="F552">
        <v>0</v>
      </c>
      <c r="G552">
        <v>0</v>
      </c>
      <c r="H552">
        <v>0</v>
      </c>
      <c r="I552">
        <v>0.1</v>
      </c>
      <c r="J552">
        <v>0.1</v>
      </c>
      <c r="K552">
        <v>0.2</v>
      </c>
      <c r="L552">
        <v>0.2</v>
      </c>
      <c r="M552">
        <v>0.2</v>
      </c>
      <c r="N552">
        <v>0.2</v>
      </c>
      <c r="O552">
        <v>0.2</v>
      </c>
      <c r="P552">
        <v>0.2</v>
      </c>
      <c r="Q552">
        <v>0.2</v>
      </c>
      <c r="R552">
        <v>0.2</v>
      </c>
      <c r="S552">
        <v>0.3</v>
      </c>
      <c r="T552">
        <v>0.3</v>
      </c>
      <c r="U552">
        <v>0.3</v>
      </c>
      <c r="V552">
        <v>0.3</v>
      </c>
      <c r="W552">
        <v>0.4</v>
      </c>
      <c r="X552">
        <v>0.3</v>
      </c>
      <c r="Y552">
        <v>0.3</v>
      </c>
      <c r="Z552">
        <v>0.3</v>
      </c>
      <c r="AA552">
        <v>0.3</v>
      </c>
    </row>
    <row r="553" spans="1:27" x14ac:dyDescent="0.2">
      <c r="A553" s="89">
        <f>VLOOKUP(C553,TabellenBDFS!$B$4:$C$2717,2,FALSE)</f>
        <v>75</v>
      </c>
      <c r="B553" t="str">
        <f t="shared" si="9"/>
        <v>754</v>
      </c>
      <c r="C553" t="s">
        <v>77</v>
      </c>
      <c r="D553">
        <v>4</v>
      </c>
      <c r="E553">
        <v>0</v>
      </c>
      <c r="F553">
        <v>0</v>
      </c>
      <c r="G553">
        <v>0</v>
      </c>
      <c r="H553">
        <v>0</v>
      </c>
      <c r="I553">
        <v>0</v>
      </c>
      <c r="J553">
        <v>0</v>
      </c>
      <c r="K553">
        <v>0</v>
      </c>
      <c r="L553">
        <v>0</v>
      </c>
      <c r="M553">
        <v>0</v>
      </c>
      <c r="N553">
        <v>0</v>
      </c>
      <c r="O553">
        <v>0</v>
      </c>
      <c r="P553">
        <v>0</v>
      </c>
      <c r="Q553">
        <v>0</v>
      </c>
      <c r="R553">
        <v>0</v>
      </c>
      <c r="S553">
        <v>0</v>
      </c>
      <c r="T553">
        <v>0</v>
      </c>
      <c r="U553">
        <v>0</v>
      </c>
      <c r="V553">
        <v>0</v>
      </c>
      <c r="W553">
        <v>0</v>
      </c>
      <c r="X553">
        <v>0</v>
      </c>
      <c r="Y553">
        <v>0</v>
      </c>
      <c r="Z553">
        <v>0</v>
      </c>
      <c r="AA553">
        <v>0</v>
      </c>
    </row>
    <row r="554" spans="1:27" x14ac:dyDescent="0.2">
      <c r="A554" s="89">
        <f>VLOOKUP(C554,TabellenBDFS!$B$4:$C$2717,2,FALSE)</f>
        <v>75</v>
      </c>
      <c r="B554" t="str">
        <f t="shared" si="9"/>
        <v>755</v>
      </c>
      <c r="C554" t="s">
        <v>77</v>
      </c>
      <c r="D554">
        <v>5</v>
      </c>
      <c r="E554">
        <v>0.1</v>
      </c>
      <c r="F554">
        <v>0</v>
      </c>
      <c r="G554">
        <v>0</v>
      </c>
      <c r="H554">
        <v>0</v>
      </c>
      <c r="I554">
        <v>0</v>
      </c>
      <c r="J554">
        <v>0</v>
      </c>
      <c r="K554">
        <v>0</v>
      </c>
      <c r="L554">
        <v>0</v>
      </c>
      <c r="M554">
        <v>0</v>
      </c>
      <c r="N554">
        <v>0</v>
      </c>
      <c r="O554">
        <v>0</v>
      </c>
      <c r="P554">
        <v>0</v>
      </c>
      <c r="Q554">
        <v>0.1</v>
      </c>
      <c r="R554">
        <v>0</v>
      </c>
      <c r="S554">
        <v>0</v>
      </c>
      <c r="T554">
        <v>0</v>
      </c>
      <c r="U554">
        <v>0</v>
      </c>
      <c r="V554">
        <v>0</v>
      </c>
      <c r="W554">
        <v>0</v>
      </c>
      <c r="X554">
        <v>0</v>
      </c>
      <c r="Y554">
        <v>0</v>
      </c>
      <c r="Z554">
        <v>0</v>
      </c>
      <c r="AA554">
        <v>0</v>
      </c>
    </row>
    <row r="555" spans="1:27" x14ac:dyDescent="0.2">
      <c r="A555" s="89">
        <f>VLOOKUP(C555,TabellenBDFS!$B$4:$C$2717,2,FALSE)</f>
        <v>75</v>
      </c>
      <c r="B555" t="str">
        <f t="shared" si="9"/>
        <v>756</v>
      </c>
      <c r="C555" t="s">
        <v>77</v>
      </c>
      <c r="D555">
        <v>6</v>
      </c>
      <c r="E555">
        <v>1.4</v>
      </c>
      <c r="F555">
        <v>1.4</v>
      </c>
      <c r="G555">
        <v>1.4</v>
      </c>
      <c r="H555">
        <v>1.5</v>
      </c>
      <c r="I555">
        <v>1.5</v>
      </c>
      <c r="J555">
        <v>1.5</v>
      </c>
      <c r="K555">
        <v>1.5</v>
      </c>
      <c r="L555">
        <v>1.6</v>
      </c>
      <c r="M555">
        <v>1.6</v>
      </c>
      <c r="N555">
        <v>1.6</v>
      </c>
      <c r="O555">
        <v>1.6</v>
      </c>
      <c r="P555">
        <v>1.6</v>
      </c>
      <c r="Q555">
        <v>1.7</v>
      </c>
      <c r="R555">
        <v>1.7</v>
      </c>
      <c r="S555">
        <v>1.6</v>
      </c>
      <c r="T555">
        <v>1.7</v>
      </c>
      <c r="U555">
        <v>1.7</v>
      </c>
      <c r="V555">
        <v>1.7</v>
      </c>
      <c r="W555">
        <v>1.6</v>
      </c>
      <c r="X555">
        <v>1.5</v>
      </c>
      <c r="Y555">
        <v>1.5</v>
      </c>
      <c r="Z555">
        <v>1.6</v>
      </c>
      <c r="AA555">
        <v>1.5</v>
      </c>
    </row>
    <row r="556" spans="1:27" x14ac:dyDescent="0.2">
      <c r="A556" s="89">
        <f>VLOOKUP(C556,TabellenBDFS!$B$4:$C$2717,2,FALSE)</f>
        <v>75</v>
      </c>
      <c r="B556" t="str">
        <f t="shared" si="9"/>
        <v>757</v>
      </c>
      <c r="C556" t="s">
        <v>77</v>
      </c>
      <c r="D556">
        <v>7</v>
      </c>
      <c r="E556">
        <v>0.5</v>
      </c>
      <c r="F556">
        <v>0.5</v>
      </c>
      <c r="G556">
        <v>0.5</v>
      </c>
      <c r="H556">
        <v>0.5</v>
      </c>
      <c r="I556">
        <v>0.5</v>
      </c>
      <c r="J556">
        <v>0.5</v>
      </c>
      <c r="K556">
        <v>0.5</v>
      </c>
      <c r="L556">
        <v>0.5</v>
      </c>
      <c r="M556">
        <v>0.4</v>
      </c>
      <c r="N556">
        <v>0.4</v>
      </c>
      <c r="O556">
        <v>0.5</v>
      </c>
      <c r="P556">
        <v>0.4</v>
      </c>
      <c r="Q556">
        <v>0.4</v>
      </c>
      <c r="R556">
        <v>0.4</v>
      </c>
      <c r="S556">
        <v>0.4</v>
      </c>
      <c r="T556">
        <v>0.4</v>
      </c>
      <c r="U556">
        <v>0.4</v>
      </c>
      <c r="V556">
        <v>0.4</v>
      </c>
      <c r="W556">
        <v>0.4</v>
      </c>
      <c r="X556">
        <v>0.4</v>
      </c>
      <c r="Y556">
        <v>0.4</v>
      </c>
      <c r="Z556">
        <v>0.4</v>
      </c>
      <c r="AA556">
        <v>0.4</v>
      </c>
    </row>
    <row r="557" spans="1:27" x14ac:dyDescent="0.2">
      <c r="A557" s="89">
        <f>VLOOKUP(C557,TabellenBDFS!$B$4:$C$2717,2,FALSE)</f>
        <v>76</v>
      </c>
      <c r="B557" t="str">
        <f t="shared" si="9"/>
        <v>761</v>
      </c>
      <c r="C557" t="s">
        <v>78</v>
      </c>
      <c r="D557">
        <v>1</v>
      </c>
      <c r="E557">
        <v>1.2</v>
      </c>
      <c r="F557">
        <v>1.2</v>
      </c>
      <c r="G557">
        <v>1.2</v>
      </c>
      <c r="H557">
        <v>1.4</v>
      </c>
      <c r="I557">
        <v>1.4</v>
      </c>
      <c r="J557">
        <v>1.3</v>
      </c>
      <c r="K557">
        <v>1.3</v>
      </c>
      <c r="L557">
        <v>1.4</v>
      </c>
      <c r="M557">
        <v>1.3</v>
      </c>
      <c r="N557">
        <v>1.3</v>
      </c>
      <c r="O557">
        <v>1.4</v>
      </c>
      <c r="P557">
        <v>1.2</v>
      </c>
      <c r="Q557">
        <v>1.3</v>
      </c>
      <c r="R557">
        <v>1.4</v>
      </c>
      <c r="S557">
        <v>1.3</v>
      </c>
      <c r="T557">
        <v>1.1000000000000001</v>
      </c>
      <c r="U557">
        <v>1.1000000000000001</v>
      </c>
      <c r="V557">
        <v>1.3</v>
      </c>
      <c r="W557">
        <v>1.2</v>
      </c>
      <c r="X557">
        <v>1.2</v>
      </c>
      <c r="Y557">
        <v>1.2</v>
      </c>
      <c r="Z557">
        <v>1.2</v>
      </c>
      <c r="AA557">
        <v>1.2</v>
      </c>
    </row>
    <row r="558" spans="1:27" x14ac:dyDescent="0.2">
      <c r="A558" s="89">
        <f>VLOOKUP(C558,TabellenBDFS!$B$4:$C$2717,2,FALSE)</f>
        <v>76</v>
      </c>
      <c r="B558" t="str">
        <f t="shared" si="9"/>
        <v>762</v>
      </c>
      <c r="C558" t="s">
        <v>78</v>
      </c>
      <c r="D558">
        <v>2</v>
      </c>
      <c r="E558">
        <v>0</v>
      </c>
      <c r="F558">
        <v>0</v>
      </c>
      <c r="G558">
        <v>0.1</v>
      </c>
      <c r="H558">
        <v>0.1</v>
      </c>
      <c r="I558">
        <v>0.1</v>
      </c>
      <c r="J558">
        <v>0.1</v>
      </c>
      <c r="K558">
        <v>0</v>
      </c>
      <c r="L558">
        <v>0</v>
      </c>
      <c r="M558">
        <v>0.1</v>
      </c>
      <c r="N558">
        <v>0.1</v>
      </c>
      <c r="O558">
        <v>0.1</v>
      </c>
      <c r="P558">
        <v>0.1</v>
      </c>
      <c r="Q558">
        <v>0.1</v>
      </c>
      <c r="R558">
        <v>0.1</v>
      </c>
      <c r="S558">
        <v>0.1</v>
      </c>
      <c r="T558">
        <v>0.1</v>
      </c>
      <c r="U558">
        <v>0.1</v>
      </c>
      <c r="V558">
        <v>0</v>
      </c>
      <c r="W558">
        <v>0</v>
      </c>
      <c r="X558">
        <v>0</v>
      </c>
      <c r="Y558">
        <v>0</v>
      </c>
      <c r="Z558">
        <v>0</v>
      </c>
      <c r="AA558">
        <v>0</v>
      </c>
    </row>
    <row r="559" spans="1:27" x14ac:dyDescent="0.2">
      <c r="A559" s="89">
        <f>VLOOKUP(C559,TabellenBDFS!$B$4:$C$2717,2,FALSE)</f>
        <v>76</v>
      </c>
      <c r="B559" t="str">
        <f t="shared" si="9"/>
        <v>763</v>
      </c>
      <c r="C559" t="s">
        <v>78</v>
      </c>
      <c r="D559">
        <v>3</v>
      </c>
      <c r="E559">
        <v>0</v>
      </c>
      <c r="F559">
        <v>0</v>
      </c>
      <c r="G559">
        <v>0</v>
      </c>
      <c r="H559">
        <v>0.1</v>
      </c>
      <c r="I559">
        <v>0.1</v>
      </c>
      <c r="J559">
        <v>0.1</v>
      </c>
      <c r="K559">
        <v>0.1</v>
      </c>
      <c r="L559">
        <v>0.1</v>
      </c>
      <c r="M559">
        <v>0</v>
      </c>
      <c r="N559">
        <v>0</v>
      </c>
      <c r="O559">
        <v>0</v>
      </c>
      <c r="P559">
        <v>0</v>
      </c>
      <c r="Q559">
        <v>0</v>
      </c>
      <c r="R559">
        <v>0.1</v>
      </c>
      <c r="S559">
        <v>0.1</v>
      </c>
      <c r="T559">
        <v>0.1</v>
      </c>
      <c r="U559">
        <v>0.1</v>
      </c>
      <c r="V559">
        <v>0.3</v>
      </c>
      <c r="W559">
        <v>0.2</v>
      </c>
      <c r="X559">
        <v>0.3</v>
      </c>
      <c r="Y559">
        <v>0.3</v>
      </c>
      <c r="Z559">
        <v>0.3</v>
      </c>
      <c r="AA559">
        <v>0.2</v>
      </c>
    </row>
    <row r="560" spans="1:27" x14ac:dyDescent="0.2">
      <c r="A560" s="89">
        <f>VLOOKUP(C560,TabellenBDFS!$B$4:$C$2717,2,FALSE)</f>
        <v>76</v>
      </c>
      <c r="B560" t="str">
        <f t="shared" si="9"/>
        <v>764</v>
      </c>
      <c r="C560" t="s">
        <v>78</v>
      </c>
      <c r="D560">
        <v>4</v>
      </c>
      <c r="E560">
        <v>0</v>
      </c>
      <c r="F560">
        <v>0</v>
      </c>
      <c r="G560">
        <v>0</v>
      </c>
      <c r="H560">
        <v>0</v>
      </c>
      <c r="I560">
        <v>0</v>
      </c>
      <c r="J560">
        <v>0</v>
      </c>
      <c r="K560">
        <v>0</v>
      </c>
      <c r="L560">
        <v>0</v>
      </c>
      <c r="M560">
        <v>0</v>
      </c>
      <c r="N560">
        <v>0</v>
      </c>
      <c r="O560">
        <v>0</v>
      </c>
      <c r="P560">
        <v>0</v>
      </c>
      <c r="Q560">
        <v>0</v>
      </c>
      <c r="R560">
        <v>0</v>
      </c>
      <c r="S560">
        <v>0</v>
      </c>
      <c r="T560">
        <v>0</v>
      </c>
      <c r="U560">
        <v>0</v>
      </c>
      <c r="V560">
        <v>0</v>
      </c>
      <c r="W560">
        <v>0</v>
      </c>
      <c r="X560">
        <v>0</v>
      </c>
      <c r="Y560">
        <v>0</v>
      </c>
      <c r="Z560">
        <v>0</v>
      </c>
      <c r="AA560">
        <v>0</v>
      </c>
    </row>
    <row r="561" spans="1:27" x14ac:dyDescent="0.2">
      <c r="A561" s="89">
        <f>VLOOKUP(C561,TabellenBDFS!$B$4:$C$2717,2,FALSE)</f>
        <v>76</v>
      </c>
      <c r="B561" t="str">
        <f t="shared" si="9"/>
        <v>765</v>
      </c>
      <c r="C561" t="s">
        <v>78</v>
      </c>
      <c r="D561">
        <v>5</v>
      </c>
      <c r="E561">
        <v>0</v>
      </c>
      <c r="F561">
        <v>0</v>
      </c>
      <c r="G561">
        <v>0</v>
      </c>
      <c r="H561">
        <v>0</v>
      </c>
      <c r="I561">
        <v>0</v>
      </c>
      <c r="J561">
        <v>0</v>
      </c>
      <c r="K561">
        <v>0</v>
      </c>
      <c r="L561">
        <v>0</v>
      </c>
      <c r="M561">
        <v>0</v>
      </c>
      <c r="N561">
        <v>0</v>
      </c>
      <c r="O561">
        <v>0</v>
      </c>
      <c r="P561">
        <v>0</v>
      </c>
      <c r="Q561">
        <v>0</v>
      </c>
      <c r="R561">
        <v>0</v>
      </c>
      <c r="S561">
        <v>0</v>
      </c>
      <c r="T561">
        <v>0.1</v>
      </c>
      <c r="U561">
        <v>0</v>
      </c>
      <c r="V561">
        <v>0</v>
      </c>
      <c r="W561">
        <v>0</v>
      </c>
      <c r="X561">
        <v>0</v>
      </c>
      <c r="Y561">
        <v>0</v>
      </c>
      <c r="Z561">
        <v>0</v>
      </c>
      <c r="AA561">
        <v>0</v>
      </c>
    </row>
    <row r="562" spans="1:27" x14ac:dyDescent="0.2">
      <c r="A562" s="89">
        <f>VLOOKUP(C562,TabellenBDFS!$B$4:$C$2717,2,FALSE)</f>
        <v>76</v>
      </c>
      <c r="B562" t="str">
        <f t="shared" si="9"/>
        <v>766</v>
      </c>
      <c r="C562" t="s">
        <v>78</v>
      </c>
      <c r="D562">
        <v>6</v>
      </c>
      <c r="E562">
        <v>1.2</v>
      </c>
      <c r="F562">
        <v>1.1000000000000001</v>
      </c>
      <c r="G562">
        <v>1.1000000000000001</v>
      </c>
      <c r="H562">
        <v>1.2</v>
      </c>
      <c r="I562">
        <v>1.2</v>
      </c>
      <c r="J562">
        <v>1.1000000000000001</v>
      </c>
      <c r="K562">
        <v>1.1000000000000001</v>
      </c>
      <c r="L562">
        <v>1.2</v>
      </c>
      <c r="M562">
        <v>1.2</v>
      </c>
      <c r="N562">
        <v>1.2</v>
      </c>
      <c r="O562">
        <v>1.2</v>
      </c>
      <c r="P562">
        <v>1.1000000000000001</v>
      </c>
      <c r="Q562">
        <v>1.1000000000000001</v>
      </c>
      <c r="R562">
        <v>1.1000000000000001</v>
      </c>
      <c r="S562">
        <v>1.1000000000000001</v>
      </c>
      <c r="T562">
        <v>0.8</v>
      </c>
      <c r="U562">
        <v>0.8</v>
      </c>
      <c r="V562">
        <v>0.9</v>
      </c>
      <c r="W562">
        <v>0.8</v>
      </c>
      <c r="X562">
        <v>0.8</v>
      </c>
      <c r="Y562">
        <v>0.8</v>
      </c>
      <c r="Z562">
        <v>0.9</v>
      </c>
      <c r="AA562">
        <v>0.8</v>
      </c>
    </row>
    <row r="563" spans="1:27" x14ac:dyDescent="0.2">
      <c r="A563" s="89">
        <f>VLOOKUP(C563,TabellenBDFS!$B$4:$C$2717,2,FALSE)</f>
        <v>76</v>
      </c>
      <c r="B563" t="str">
        <f t="shared" si="9"/>
        <v>767</v>
      </c>
      <c r="C563" t="s">
        <v>78</v>
      </c>
      <c r="D563">
        <v>7</v>
      </c>
      <c r="E563">
        <v>0</v>
      </c>
      <c r="F563">
        <v>0</v>
      </c>
      <c r="G563">
        <v>0</v>
      </c>
      <c r="H563">
        <v>0.1</v>
      </c>
      <c r="I563">
        <v>0</v>
      </c>
      <c r="J563">
        <v>0</v>
      </c>
      <c r="K563">
        <v>0.1</v>
      </c>
      <c r="L563">
        <v>0.1</v>
      </c>
      <c r="M563">
        <v>0</v>
      </c>
      <c r="N563">
        <v>0</v>
      </c>
      <c r="O563">
        <v>0</v>
      </c>
      <c r="P563">
        <v>0</v>
      </c>
      <c r="Q563">
        <v>0</v>
      </c>
      <c r="R563">
        <v>0.1</v>
      </c>
      <c r="S563">
        <v>0</v>
      </c>
      <c r="T563">
        <v>0</v>
      </c>
      <c r="U563">
        <v>0</v>
      </c>
      <c r="V563">
        <v>0</v>
      </c>
      <c r="W563">
        <v>0</v>
      </c>
      <c r="X563">
        <v>0</v>
      </c>
      <c r="Y563">
        <v>0</v>
      </c>
      <c r="Z563">
        <v>0</v>
      </c>
      <c r="AA563">
        <v>0</v>
      </c>
    </row>
    <row r="564" spans="1:27" x14ac:dyDescent="0.2">
      <c r="A564" s="89">
        <f>VLOOKUP(C564,TabellenBDFS!$B$4:$C$2717,2,FALSE)</f>
        <v>77</v>
      </c>
      <c r="B564" t="str">
        <f t="shared" si="9"/>
        <v>771</v>
      </c>
      <c r="C564" t="s">
        <v>79</v>
      </c>
      <c r="D564">
        <v>1</v>
      </c>
      <c r="E564">
        <v>0.8</v>
      </c>
      <c r="F564">
        <v>1</v>
      </c>
      <c r="G564">
        <v>1</v>
      </c>
      <c r="H564">
        <v>1</v>
      </c>
      <c r="I564">
        <v>1</v>
      </c>
      <c r="J564">
        <v>1</v>
      </c>
      <c r="K564">
        <v>0.9</v>
      </c>
      <c r="L564">
        <v>0.9</v>
      </c>
      <c r="M564">
        <v>1</v>
      </c>
      <c r="N564">
        <v>0.9</v>
      </c>
      <c r="O564">
        <v>0.9</v>
      </c>
      <c r="P564">
        <v>0.9</v>
      </c>
      <c r="Q564">
        <v>0.9</v>
      </c>
      <c r="R564">
        <v>0.9</v>
      </c>
      <c r="S564">
        <v>0.9</v>
      </c>
      <c r="T564">
        <v>0.9</v>
      </c>
      <c r="U564">
        <v>0.9</v>
      </c>
      <c r="V564">
        <v>0.9</v>
      </c>
      <c r="W564">
        <v>0.9</v>
      </c>
      <c r="X564">
        <v>0.8</v>
      </c>
      <c r="Y564">
        <v>0.9</v>
      </c>
      <c r="Z564">
        <v>0.9</v>
      </c>
      <c r="AA564">
        <v>0.8</v>
      </c>
    </row>
    <row r="565" spans="1:27" x14ac:dyDescent="0.2">
      <c r="A565" s="89">
        <f>VLOOKUP(C565,TabellenBDFS!$B$4:$C$2717,2,FALSE)</f>
        <v>77</v>
      </c>
      <c r="B565" t="str">
        <f t="shared" si="9"/>
        <v>772</v>
      </c>
      <c r="C565" t="s">
        <v>79</v>
      </c>
      <c r="D565">
        <v>2</v>
      </c>
      <c r="E565">
        <v>0.3</v>
      </c>
      <c r="F565">
        <v>0.4</v>
      </c>
      <c r="G565">
        <v>0.4</v>
      </c>
      <c r="H565">
        <v>0.4</v>
      </c>
      <c r="I565">
        <v>0.4</v>
      </c>
      <c r="J565">
        <v>0.3</v>
      </c>
      <c r="K565">
        <v>0.3</v>
      </c>
      <c r="L565">
        <v>0.3</v>
      </c>
      <c r="M565">
        <v>0.4</v>
      </c>
      <c r="N565">
        <v>0.4</v>
      </c>
      <c r="O565">
        <v>0.4</v>
      </c>
      <c r="P565">
        <v>0.4</v>
      </c>
      <c r="Q565">
        <v>0.4</v>
      </c>
      <c r="R565">
        <v>0.4</v>
      </c>
      <c r="S565">
        <v>0.4</v>
      </c>
      <c r="T565">
        <v>0.4</v>
      </c>
      <c r="U565">
        <v>0.4</v>
      </c>
      <c r="V565">
        <v>0.3</v>
      </c>
      <c r="W565">
        <v>0.3</v>
      </c>
      <c r="X565">
        <v>0.3</v>
      </c>
      <c r="Y565">
        <v>0.3</v>
      </c>
      <c r="Z565">
        <v>0.3</v>
      </c>
      <c r="AA565">
        <v>0.2</v>
      </c>
    </row>
    <row r="566" spans="1:27" x14ac:dyDescent="0.2">
      <c r="A566" s="89">
        <f>VLOOKUP(C566,TabellenBDFS!$B$4:$C$2717,2,FALSE)</f>
        <v>77</v>
      </c>
      <c r="B566" t="str">
        <f t="shared" si="9"/>
        <v>773</v>
      </c>
      <c r="C566" t="s">
        <v>79</v>
      </c>
      <c r="D566">
        <v>3</v>
      </c>
      <c r="E566">
        <v>0</v>
      </c>
      <c r="F566">
        <v>0</v>
      </c>
      <c r="G566">
        <v>0</v>
      </c>
      <c r="H566">
        <v>0</v>
      </c>
      <c r="I566">
        <v>0</v>
      </c>
      <c r="J566">
        <v>0</v>
      </c>
      <c r="K566">
        <v>0</v>
      </c>
      <c r="L566">
        <v>0</v>
      </c>
      <c r="M566">
        <v>0.1</v>
      </c>
      <c r="N566">
        <v>0.1</v>
      </c>
      <c r="O566">
        <v>0.1</v>
      </c>
      <c r="P566">
        <v>0.1</v>
      </c>
      <c r="Q566">
        <v>0.1</v>
      </c>
      <c r="R566">
        <v>0.1</v>
      </c>
      <c r="S566">
        <v>0.1</v>
      </c>
      <c r="T566">
        <v>0.1</v>
      </c>
      <c r="U566">
        <v>0.1</v>
      </c>
      <c r="V566">
        <v>0.2</v>
      </c>
      <c r="W566">
        <v>0.2</v>
      </c>
      <c r="X566">
        <v>0.2</v>
      </c>
      <c r="Y566">
        <v>0.3</v>
      </c>
      <c r="Z566">
        <v>0.3</v>
      </c>
      <c r="AA566">
        <v>0.3</v>
      </c>
    </row>
    <row r="567" spans="1:27" x14ac:dyDescent="0.2">
      <c r="A567" s="89">
        <f>VLOOKUP(C567,TabellenBDFS!$B$4:$C$2717,2,FALSE)</f>
        <v>77</v>
      </c>
      <c r="B567" t="str">
        <f t="shared" si="9"/>
        <v>774</v>
      </c>
      <c r="C567" t="s">
        <v>79</v>
      </c>
      <c r="D567">
        <v>4</v>
      </c>
      <c r="E567">
        <v>0</v>
      </c>
      <c r="F567">
        <v>0</v>
      </c>
      <c r="G567">
        <v>0</v>
      </c>
      <c r="H567">
        <v>0</v>
      </c>
      <c r="I567">
        <v>0</v>
      </c>
      <c r="J567">
        <v>0</v>
      </c>
      <c r="K567">
        <v>0</v>
      </c>
      <c r="L567">
        <v>0</v>
      </c>
      <c r="M567">
        <v>0</v>
      </c>
      <c r="N567">
        <v>0</v>
      </c>
      <c r="O567">
        <v>0</v>
      </c>
      <c r="P567">
        <v>0</v>
      </c>
      <c r="Q567">
        <v>0</v>
      </c>
      <c r="R567">
        <v>0</v>
      </c>
      <c r="S567">
        <v>0</v>
      </c>
      <c r="T567">
        <v>0</v>
      </c>
      <c r="U567">
        <v>0</v>
      </c>
      <c r="V567">
        <v>0</v>
      </c>
      <c r="W567">
        <v>0</v>
      </c>
      <c r="X567">
        <v>0</v>
      </c>
      <c r="Y567">
        <v>0</v>
      </c>
      <c r="Z567">
        <v>0</v>
      </c>
      <c r="AA567">
        <v>0</v>
      </c>
    </row>
    <row r="568" spans="1:27" x14ac:dyDescent="0.2">
      <c r="A568" s="89">
        <f>VLOOKUP(C568,TabellenBDFS!$B$4:$C$2717,2,FALSE)</f>
        <v>77</v>
      </c>
      <c r="B568" t="str">
        <f t="shared" si="9"/>
        <v>775</v>
      </c>
      <c r="C568" t="s">
        <v>79</v>
      </c>
      <c r="D568">
        <v>5</v>
      </c>
      <c r="E568">
        <v>0</v>
      </c>
      <c r="F568">
        <v>0.1</v>
      </c>
      <c r="G568">
        <v>0.1</v>
      </c>
      <c r="H568">
        <v>0.1</v>
      </c>
      <c r="I568">
        <v>0.1</v>
      </c>
      <c r="J568">
        <v>0.1</v>
      </c>
      <c r="K568">
        <v>0.1</v>
      </c>
      <c r="L568">
        <v>0.1</v>
      </c>
      <c r="M568">
        <v>0.1</v>
      </c>
      <c r="N568">
        <v>0.1</v>
      </c>
      <c r="O568">
        <v>0.1</v>
      </c>
      <c r="P568">
        <v>0.1</v>
      </c>
      <c r="Q568">
        <v>0.1</v>
      </c>
      <c r="R568">
        <v>0.1</v>
      </c>
      <c r="S568">
        <v>0.1</v>
      </c>
      <c r="T568">
        <v>0.1</v>
      </c>
      <c r="U568">
        <v>0.1</v>
      </c>
      <c r="V568">
        <v>0.1</v>
      </c>
      <c r="W568">
        <v>0.1</v>
      </c>
      <c r="X568">
        <v>0</v>
      </c>
      <c r="Y568">
        <v>0</v>
      </c>
      <c r="Z568">
        <v>0</v>
      </c>
      <c r="AA568">
        <v>0</v>
      </c>
    </row>
    <row r="569" spans="1:27" x14ac:dyDescent="0.2">
      <c r="A569" s="89">
        <f>VLOOKUP(C569,TabellenBDFS!$B$4:$C$2717,2,FALSE)</f>
        <v>77</v>
      </c>
      <c r="B569" t="str">
        <f t="shared" si="9"/>
        <v>776</v>
      </c>
      <c r="C569" t="s">
        <v>79</v>
      </c>
      <c r="D569">
        <v>6</v>
      </c>
      <c r="E569">
        <v>0.4</v>
      </c>
      <c r="F569">
        <v>0.4</v>
      </c>
      <c r="G569">
        <v>0.4</v>
      </c>
      <c r="H569">
        <v>0.4</v>
      </c>
      <c r="I569">
        <v>0.4</v>
      </c>
      <c r="J569">
        <v>0.4</v>
      </c>
      <c r="K569">
        <v>0.4</v>
      </c>
      <c r="L569">
        <v>0.3</v>
      </c>
      <c r="M569">
        <v>0.3</v>
      </c>
      <c r="N569">
        <v>0.2</v>
      </c>
      <c r="O569">
        <v>0.2</v>
      </c>
      <c r="P569">
        <v>0.2</v>
      </c>
      <c r="Q569">
        <v>0.2</v>
      </c>
      <c r="R569">
        <v>0.2</v>
      </c>
      <c r="S569">
        <v>0.2</v>
      </c>
      <c r="T569">
        <v>0.3</v>
      </c>
      <c r="U569">
        <v>0.2</v>
      </c>
      <c r="V569">
        <v>0.3</v>
      </c>
      <c r="W569">
        <v>0.3</v>
      </c>
      <c r="X569">
        <v>0.3</v>
      </c>
      <c r="Y569">
        <v>0.2</v>
      </c>
      <c r="Z569">
        <v>0.2</v>
      </c>
      <c r="AA569">
        <v>0.2</v>
      </c>
    </row>
    <row r="570" spans="1:27" x14ac:dyDescent="0.2">
      <c r="A570" s="89">
        <f>VLOOKUP(C570,TabellenBDFS!$B$4:$C$2717,2,FALSE)</f>
        <v>77</v>
      </c>
      <c r="B570" t="str">
        <f t="shared" si="9"/>
        <v>777</v>
      </c>
      <c r="C570" t="s">
        <v>79</v>
      </c>
      <c r="D570">
        <v>7</v>
      </c>
      <c r="E570">
        <v>0.1</v>
      </c>
      <c r="F570">
        <v>0.1</v>
      </c>
      <c r="G570">
        <v>0.1</v>
      </c>
      <c r="H570">
        <v>0.1</v>
      </c>
      <c r="I570">
        <v>0.1</v>
      </c>
      <c r="J570">
        <v>0.1</v>
      </c>
      <c r="K570">
        <v>0.1</v>
      </c>
      <c r="L570">
        <v>0.1</v>
      </c>
      <c r="M570">
        <v>0.1</v>
      </c>
      <c r="N570">
        <v>0.1</v>
      </c>
      <c r="O570">
        <v>0.1</v>
      </c>
      <c r="P570">
        <v>0</v>
      </c>
      <c r="Q570">
        <v>0</v>
      </c>
      <c r="R570">
        <v>0</v>
      </c>
      <c r="S570">
        <v>0.1</v>
      </c>
      <c r="T570">
        <v>0</v>
      </c>
      <c r="U570">
        <v>0</v>
      </c>
      <c r="V570">
        <v>0.1</v>
      </c>
      <c r="W570">
        <v>0.1</v>
      </c>
      <c r="X570">
        <v>0.1</v>
      </c>
      <c r="Y570">
        <v>0</v>
      </c>
      <c r="Z570">
        <v>0</v>
      </c>
      <c r="AA570">
        <v>0</v>
      </c>
    </row>
    <row r="571" spans="1:27" x14ac:dyDescent="0.2">
      <c r="A571" s="89">
        <f>VLOOKUP(C571,TabellenBDFS!$B$4:$C$2717,2,FALSE)</f>
        <v>78</v>
      </c>
      <c r="B571" t="str">
        <f t="shared" si="9"/>
        <v>781</v>
      </c>
      <c r="C571" t="s">
        <v>80</v>
      </c>
      <c r="D571">
        <v>1</v>
      </c>
      <c r="E571">
        <v>4.4000000000000004</v>
      </c>
      <c r="F571">
        <v>4.4000000000000004</v>
      </c>
      <c r="G571">
        <v>4.4000000000000004</v>
      </c>
      <c r="H571">
        <v>4.4000000000000004</v>
      </c>
      <c r="I571">
        <v>4.4000000000000004</v>
      </c>
      <c r="J571">
        <v>4.2</v>
      </c>
      <c r="K571">
        <v>4.4000000000000004</v>
      </c>
      <c r="L571">
        <v>4.4000000000000004</v>
      </c>
      <c r="M571">
        <v>4.3</v>
      </c>
      <c r="N571">
        <v>4.2</v>
      </c>
      <c r="O571">
        <v>4.4000000000000004</v>
      </c>
      <c r="P571">
        <v>4.3</v>
      </c>
      <c r="Q571">
        <v>4.4000000000000004</v>
      </c>
      <c r="R571">
        <v>4.7</v>
      </c>
      <c r="S571">
        <v>4.5</v>
      </c>
      <c r="T571">
        <v>4.2</v>
      </c>
      <c r="U571">
        <v>4.3</v>
      </c>
      <c r="V571">
        <v>4.5</v>
      </c>
      <c r="W571">
        <v>4.2</v>
      </c>
      <c r="X571">
        <v>4.3</v>
      </c>
      <c r="Y571">
        <v>4.4000000000000004</v>
      </c>
      <c r="Z571">
        <v>4.3</v>
      </c>
      <c r="AA571">
        <v>4.3</v>
      </c>
    </row>
    <row r="572" spans="1:27" x14ac:dyDescent="0.2">
      <c r="A572" s="89">
        <f>VLOOKUP(C572,TabellenBDFS!$B$4:$C$2717,2,FALSE)</f>
        <v>78</v>
      </c>
      <c r="B572" t="str">
        <f t="shared" si="9"/>
        <v>782</v>
      </c>
      <c r="C572" t="s">
        <v>80</v>
      </c>
      <c r="D572">
        <v>2</v>
      </c>
      <c r="E572">
        <v>1.2</v>
      </c>
      <c r="F572">
        <v>1.2</v>
      </c>
      <c r="G572">
        <v>1.2</v>
      </c>
      <c r="H572">
        <v>1.2</v>
      </c>
      <c r="I572">
        <v>1.1000000000000001</v>
      </c>
      <c r="J572">
        <v>1.1000000000000001</v>
      </c>
      <c r="K572">
        <v>1.1000000000000001</v>
      </c>
      <c r="L572">
        <v>1.1000000000000001</v>
      </c>
      <c r="M572">
        <v>1</v>
      </c>
      <c r="N572">
        <v>1</v>
      </c>
      <c r="O572">
        <v>1</v>
      </c>
      <c r="P572">
        <v>1</v>
      </c>
      <c r="Q572">
        <v>1.1000000000000001</v>
      </c>
      <c r="R572">
        <v>1.1000000000000001</v>
      </c>
      <c r="S572">
        <v>1.1000000000000001</v>
      </c>
      <c r="T572">
        <v>0.9</v>
      </c>
      <c r="U572">
        <v>0.9</v>
      </c>
      <c r="V572">
        <v>1</v>
      </c>
      <c r="W572">
        <v>0.8</v>
      </c>
      <c r="X572">
        <v>0.8</v>
      </c>
      <c r="Y572">
        <v>0.8</v>
      </c>
      <c r="Z572">
        <v>0.7</v>
      </c>
      <c r="AA572">
        <v>0.7</v>
      </c>
    </row>
    <row r="573" spans="1:27" x14ac:dyDescent="0.2">
      <c r="A573" s="89">
        <f>VLOOKUP(C573,TabellenBDFS!$B$4:$C$2717,2,FALSE)</f>
        <v>78</v>
      </c>
      <c r="B573" t="str">
        <f t="shared" si="9"/>
        <v>783</v>
      </c>
      <c r="C573" t="s">
        <v>80</v>
      </c>
      <c r="D573">
        <v>3</v>
      </c>
      <c r="E573">
        <v>0</v>
      </c>
      <c r="F573">
        <v>0</v>
      </c>
      <c r="G573">
        <v>0</v>
      </c>
      <c r="H573">
        <v>0</v>
      </c>
      <c r="I573">
        <v>0.1</v>
      </c>
      <c r="J573">
        <v>0.1</v>
      </c>
      <c r="K573">
        <v>0.1</v>
      </c>
      <c r="L573">
        <v>0.1</v>
      </c>
      <c r="M573">
        <v>0.2</v>
      </c>
      <c r="N573">
        <v>0.2</v>
      </c>
      <c r="O573">
        <v>0.2</v>
      </c>
      <c r="P573">
        <v>0.3</v>
      </c>
      <c r="Q573">
        <v>0.4</v>
      </c>
      <c r="R573">
        <v>0.5</v>
      </c>
      <c r="S573">
        <v>0.6</v>
      </c>
      <c r="T573">
        <v>0.5</v>
      </c>
      <c r="U573">
        <v>0.5</v>
      </c>
      <c r="V573">
        <v>0.5</v>
      </c>
      <c r="W573">
        <v>0.5</v>
      </c>
      <c r="X573">
        <v>0.6</v>
      </c>
      <c r="Y573">
        <v>0.6</v>
      </c>
      <c r="Z573">
        <v>0.7</v>
      </c>
      <c r="AA573">
        <v>0.7</v>
      </c>
    </row>
    <row r="574" spans="1:27" x14ac:dyDescent="0.2">
      <c r="A574" s="89">
        <f>VLOOKUP(C574,TabellenBDFS!$B$4:$C$2717,2,FALSE)</f>
        <v>78</v>
      </c>
      <c r="B574" t="str">
        <f t="shared" si="9"/>
        <v>784</v>
      </c>
      <c r="C574" t="s">
        <v>80</v>
      </c>
      <c r="D574">
        <v>4</v>
      </c>
      <c r="E574">
        <v>0</v>
      </c>
      <c r="F574">
        <v>0</v>
      </c>
      <c r="G574">
        <v>0</v>
      </c>
      <c r="H574">
        <v>0</v>
      </c>
      <c r="I574">
        <v>0</v>
      </c>
      <c r="J574">
        <v>0</v>
      </c>
      <c r="K574">
        <v>0.1</v>
      </c>
      <c r="L574">
        <v>0.1</v>
      </c>
      <c r="M574">
        <v>0.1</v>
      </c>
      <c r="N574">
        <v>0.1</v>
      </c>
      <c r="O574">
        <v>0.1</v>
      </c>
      <c r="P574">
        <v>0.1</v>
      </c>
      <c r="Q574">
        <v>0.1</v>
      </c>
      <c r="R574">
        <v>0.1</v>
      </c>
      <c r="S574">
        <v>0.1</v>
      </c>
      <c r="T574">
        <v>0.1</v>
      </c>
      <c r="U574">
        <v>0.1</v>
      </c>
      <c r="V574">
        <v>0.1</v>
      </c>
      <c r="W574">
        <v>0.1</v>
      </c>
      <c r="X574">
        <v>0.1</v>
      </c>
      <c r="Y574">
        <v>0.1</v>
      </c>
      <c r="Z574">
        <v>0.1</v>
      </c>
      <c r="AA574">
        <v>0.1</v>
      </c>
    </row>
    <row r="575" spans="1:27" x14ac:dyDescent="0.2">
      <c r="A575" s="89">
        <f>VLOOKUP(C575,TabellenBDFS!$B$4:$C$2717,2,FALSE)</f>
        <v>78</v>
      </c>
      <c r="B575" t="str">
        <f t="shared" si="9"/>
        <v>785</v>
      </c>
      <c r="C575" t="s">
        <v>80</v>
      </c>
      <c r="D575">
        <v>5</v>
      </c>
      <c r="E575">
        <v>0</v>
      </c>
      <c r="F575">
        <v>0</v>
      </c>
      <c r="G575">
        <v>0.1</v>
      </c>
      <c r="H575">
        <v>0.1</v>
      </c>
      <c r="I575">
        <v>0.1</v>
      </c>
      <c r="J575">
        <v>0.1</v>
      </c>
      <c r="K575">
        <v>0.1</v>
      </c>
      <c r="L575">
        <v>0.1</v>
      </c>
      <c r="M575">
        <v>0.1</v>
      </c>
      <c r="N575">
        <v>0.1</v>
      </c>
      <c r="O575">
        <v>0.1</v>
      </c>
      <c r="P575">
        <v>0.1</v>
      </c>
      <c r="Q575">
        <v>0.1</v>
      </c>
      <c r="R575">
        <v>0.1</v>
      </c>
      <c r="S575">
        <v>0</v>
      </c>
      <c r="T575">
        <v>0</v>
      </c>
      <c r="U575">
        <v>0</v>
      </c>
      <c r="V575">
        <v>0</v>
      </c>
      <c r="W575">
        <v>0</v>
      </c>
      <c r="X575">
        <v>0</v>
      </c>
      <c r="Y575">
        <v>0</v>
      </c>
      <c r="Z575">
        <v>0</v>
      </c>
      <c r="AA575">
        <v>0</v>
      </c>
    </row>
    <row r="576" spans="1:27" x14ac:dyDescent="0.2">
      <c r="A576" s="89">
        <f>VLOOKUP(C576,TabellenBDFS!$B$4:$C$2717,2,FALSE)</f>
        <v>78</v>
      </c>
      <c r="B576" t="str">
        <f t="shared" si="9"/>
        <v>786</v>
      </c>
      <c r="C576" t="s">
        <v>80</v>
      </c>
      <c r="D576">
        <v>6</v>
      </c>
      <c r="E576">
        <v>2.5</v>
      </c>
      <c r="F576">
        <v>2.6</v>
      </c>
      <c r="G576">
        <v>2.5</v>
      </c>
      <c r="H576">
        <v>2.5</v>
      </c>
      <c r="I576">
        <v>2.5</v>
      </c>
      <c r="J576">
        <v>2.4</v>
      </c>
      <c r="K576">
        <v>2.5</v>
      </c>
      <c r="L576">
        <v>2.4</v>
      </c>
      <c r="M576">
        <v>2.4</v>
      </c>
      <c r="N576">
        <v>2.2000000000000002</v>
      </c>
      <c r="O576">
        <v>2.2999999999999998</v>
      </c>
      <c r="P576">
        <v>2.2000000000000002</v>
      </c>
      <c r="Q576">
        <v>2.2000000000000002</v>
      </c>
      <c r="R576">
        <v>2.2999999999999998</v>
      </c>
      <c r="S576">
        <v>2.2000000000000002</v>
      </c>
      <c r="T576">
        <v>2.2000000000000002</v>
      </c>
      <c r="U576">
        <v>2.2000000000000002</v>
      </c>
      <c r="V576">
        <v>2.2999999999999998</v>
      </c>
      <c r="W576">
        <v>2.2000000000000002</v>
      </c>
      <c r="X576">
        <v>2.2000000000000002</v>
      </c>
      <c r="Y576">
        <v>2.2000000000000002</v>
      </c>
      <c r="Z576">
        <v>2.2000000000000002</v>
      </c>
      <c r="AA576">
        <v>2.2000000000000002</v>
      </c>
    </row>
    <row r="577" spans="1:27" x14ac:dyDescent="0.2">
      <c r="A577" s="89">
        <f>VLOOKUP(C577,TabellenBDFS!$B$4:$C$2717,2,FALSE)</f>
        <v>78</v>
      </c>
      <c r="B577" t="str">
        <f t="shared" si="9"/>
        <v>787</v>
      </c>
      <c r="C577" t="s">
        <v>80</v>
      </c>
      <c r="D577">
        <v>7</v>
      </c>
      <c r="E577">
        <v>0.7</v>
      </c>
      <c r="F577">
        <v>0.6</v>
      </c>
      <c r="G577">
        <v>0.6</v>
      </c>
      <c r="H577">
        <v>0.6</v>
      </c>
      <c r="I577">
        <v>0.6</v>
      </c>
      <c r="J577">
        <v>0.5</v>
      </c>
      <c r="K577">
        <v>0.6</v>
      </c>
      <c r="L577">
        <v>0.6</v>
      </c>
      <c r="M577">
        <v>0.6</v>
      </c>
      <c r="N577">
        <v>0.6</v>
      </c>
      <c r="O577">
        <v>0.7</v>
      </c>
      <c r="P577">
        <v>0.7</v>
      </c>
      <c r="Q577">
        <v>0.6</v>
      </c>
      <c r="R577">
        <v>0.7</v>
      </c>
      <c r="S577">
        <v>0.6</v>
      </c>
      <c r="T577">
        <v>0.6</v>
      </c>
      <c r="U577">
        <v>0.6</v>
      </c>
      <c r="V577">
        <v>0.6</v>
      </c>
      <c r="W577">
        <v>0.6</v>
      </c>
      <c r="X577">
        <v>0.6</v>
      </c>
      <c r="Y577">
        <v>0.7</v>
      </c>
      <c r="Z577">
        <v>0.6</v>
      </c>
      <c r="AA577">
        <v>0.6</v>
      </c>
    </row>
    <row r="578" spans="1:27" x14ac:dyDescent="0.2">
      <c r="A578" s="89">
        <f>VLOOKUP(C578,TabellenBDFS!$B$4:$C$2717,2,FALSE)</f>
        <v>79</v>
      </c>
      <c r="B578" t="str">
        <f t="shared" si="9"/>
        <v>791</v>
      </c>
      <c r="C578" t="s">
        <v>81</v>
      </c>
      <c r="D578">
        <v>1</v>
      </c>
      <c r="E578">
        <v>1.6</v>
      </c>
      <c r="F578">
        <v>1.6</v>
      </c>
      <c r="G578">
        <v>1.6</v>
      </c>
      <c r="H578">
        <v>1.7</v>
      </c>
      <c r="I578">
        <v>1.6</v>
      </c>
      <c r="J578">
        <v>1.6</v>
      </c>
      <c r="K578">
        <v>1.6</v>
      </c>
      <c r="L578">
        <v>1.7</v>
      </c>
      <c r="M578">
        <v>1.7</v>
      </c>
      <c r="N578">
        <v>1.6</v>
      </c>
      <c r="O578">
        <v>1.7</v>
      </c>
      <c r="P578">
        <v>1.6</v>
      </c>
      <c r="Q578">
        <v>1.6</v>
      </c>
      <c r="R578">
        <v>1.6</v>
      </c>
      <c r="S578">
        <v>1.7</v>
      </c>
      <c r="T578">
        <v>1.6</v>
      </c>
      <c r="U578">
        <v>1.6</v>
      </c>
      <c r="V578">
        <v>1.5</v>
      </c>
      <c r="W578">
        <v>1.4</v>
      </c>
      <c r="X578">
        <v>1.4</v>
      </c>
      <c r="Y578">
        <v>1.5</v>
      </c>
      <c r="Z578">
        <v>1.4</v>
      </c>
      <c r="AA578">
        <v>1.5</v>
      </c>
    </row>
    <row r="579" spans="1:27" x14ac:dyDescent="0.2">
      <c r="A579" s="89">
        <f>VLOOKUP(C579,TabellenBDFS!$B$4:$C$2717,2,FALSE)</f>
        <v>79</v>
      </c>
      <c r="B579" t="str">
        <f t="shared" si="9"/>
        <v>792</v>
      </c>
      <c r="C579" t="s">
        <v>81</v>
      </c>
      <c r="D579">
        <v>2</v>
      </c>
      <c r="E579">
        <v>0.4</v>
      </c>
      <c r="F579">
        <v>0.4</v>
      </c>
      <c r="G579">
        <v>0.4</v>
      </c>
      <c r="H579">
        <v>0.4</v>
      </c>
      <c r="I579">
        <v>0.4</v>
      </c>
      <c r="J579">
        <v>0.4</v>
      </c>
      <c r="K579">
        <v>0.4</v>
      </c>
      <c r="L579">
        <v>0.4</v>
      </c>
      <c r="M579">
        <v>0.4</v>
      </c>
      <c r="N579">
        <v>0.4</v>
      </c>
      <c r="O579">
        <v>0.4</v>
      </c>
      <c r="P579">
        <v>0.4</v>
      </c>
      <c r="Q579">
        <v>0.4</v>
      </c>
      <c r="R579">
        <v>0.4</v>
      </c>
      <c r="S579">
        <v>0.4</v>
      </c>
      <c r="T579">
        <v>0.4</v>
      </c>
      <c r="U579">
        <v>0.3</v>
      </c>
      <c r="V579">
        <v>0.3</v>
      </c>
      <c r="W579">
        <v>0.3</v>
      </c>
      <c r="X579">
        <v>0.3</v>
      </c>
      <c r="Y579">
        <v>0.3</v>
      </c>
      <c r="Z579">
        <v>0.3</v>
      </c>
      <c r="AA579">
        <v>0.3</v>
      </c>
    </row>
    <row r="580" spans="1:27" x14ac:dyDescent="0.2">
      <c r="A580" s="89">
        <f>VLOOKUP(C580,TabellenBDFS!$B$4:$C$2717,2,FALSE)</f>
        <v>79</v>
      </c>
      <c r="B580" t="str">
        <f t="shared" ref="B580:B643" si="10">CONCATENATE(A580,D580)</f>
        <v>793</v>
      </c>
      <c r="C580" t="s">
        <v>81</v>
      </c>
      <c r="D580">
        <v>3</v>
      </c>
      <c r="E580">
        <v>0</v>
      </c>
      <c r="F580">
        <v>0</v>
      </c>
      <c r="G580">
        <v>0</v>
      </c>
      <c r="H580">
        <v>0</v>
      </c>
      <c r="I580">
        <v>0</v>
      </c>
      <c r="J580">
        <v>0</v>
      </c>
      <c r="K580">
        <v>0</v>
      </c>
      <c r="L580">
        <v>0</v>
      </c>
      <c r="M580">
        <v>0</v>
      </c>
      <c r="N580">
        <v>0</v>
      </c>
      <c r="O580">
        <v>0</v>
      </c>
      <c r="P580">
        <v>0</v>
      </c>
      <c r="Q580">
        <v>0</v>
      </c>
      <c r="R580">
        <v>0</v>
      </c>
      <c r="S580">
        <v>0</v>
      </c>
      <c r="T580">
        <v>0</v>
      </c>
      <c r="U580">
        <v>0</v>
      </c>
      <c r="V580">
        <v>0</v>
      </c>
      <c r="W580">
        <v>0</v>
      </c>
      <c r="X580">
        <v>0</v>
      </c>
      <c r="Y580">
        <v>0</v>
      </c>
      <c r="Z580">
        <v>0</v>
      </c>
      <c r="AA580">
        <v>0</v>
      </c>
    </row>
    <row r="581" spans="1:27" x14ac:dyDescent="0.2">
      <c r="A581" s="89">
        <f>VLOOKUP(C581,TabellenBDFS!$B$4:$C$2717,2,FALSE)</f>
        <v>79</v>
      </c>
      <c r="B581" t="str">
        <f t="shared" si="10"/>
        <v>794</v>
      </c>
      <c r="C581" t="s">
        <v>81</v>
      </c>
      <c r="D581">
        <v>4</v>
      </c>
      <c r="E581">
        <v>0</v>
      </c>
      <c r="F581">
        <v>0</v>
      </c>
      <c r="G581">
        <v>0</v>
      </c>
      <c r="H581">
        <v>0</v>
      </c>
      <c r="I581">
        <v>0</v>
      </c>
      <c r="J581">
        <v>0</v>
      </c>
      <c r="K581">
        <v>0</v>
      </c>
      <c r="L581">
        <v>0</v>
      </c>
      <c r="M581">
        <v>0</v>
      </c>
      <c r="N581">
        <v>0</v>
      </c>
      <c r="O581">
        <v>0</v>
      </c>
      <c r="P581">
        <v>0</v>
      </c>
      <c r="Q581">
        <v>0</v>
      </c>
      <c r="R581">
        <v>0</v>
      </c>
      <c r="S581">
        <v>0</v>
      </c>
      <c r="T581">
        <v>0</v>
      </c>
      <c r="U581">
        <v>0</v>
      </c>
      <c r="V581">
        <v>0</v>
      </c>
      <c r="W581">
        <v>0</v>
      </c>
      <c r="X581">
        <v>0</v>
      </c>
      <c r="Y581">
        <v>0</v>
      </c>
      <c r="Z581">
        <v>0</v>
      </c>
      <c r="AA581">
        <v>0</v>
      </c>
    </row>
    <row r="582" spans="1:27" x14ac:dyDescent="0.2">
      <c r="A582" s="89">
        <f>VLOOKUP(C582,TabellenBDFS!$B$4:$C$2717,2,FALSE)</f>
        <v>79</v>
      </c>
      <c r="B582" t="str">
        <f t="shared" si="10"/>
        <v>795</v>
      </c>
      <c r="C582" t="s">
        <v>81</v>
      </c>
      <c r="D582">
        <v>5</v>
      </c>
      <c r="E582">
        <v>0</v>
      </c>
      <c r="F582">
        <v>0</v>
      </c>
      <c r="G582">
        <v>0</v>
      </c>
      <c r="H582">
        <v>0</v>
      </c>
      <c r="I582">
        <v>0</v>
      </c>
      <c r="J582">
        <v>0</v>
      </c>
      <c r="K582">
        <v>0</v>
      </c>
      <c r="L582">
        <v>0</v>
      </c>
      <c r="M582">
        <v>0</v>
      </c>
      <c r="N582">
        <v>0</v>
      </c>
      <c r="O582">
        <v>0</v>
      </c>
      <c r="P582">
        <v>0</v>
      </c>
      <c r="Q582">
        <v>0</v>
      </c>
      <c r="R582">
        <v>0</v>
      </c>
      <c r="S582">
        <v>0</v>
      </c>
      <c r="T582">
        <v>0</v>
      </c>
      <c r="U582">
        <v>0</v>
      </c>
      <c r="V582">
        <v>0</v>
      </c>
      <c r="W582">
        <v>0</v>
      </c>
      <c r="X582">
        <v>0</v>
      </c>
      <c r="Y582">
        <v>0</v>
      </c>
      <c r="Z582">
        <v>0</v>
      </c>
      <c r="AA582">
        <v>0</v>
      </c>
    </row>
    <row r="583" spans="1:27" x14ac:dyDescent="0.2">
      <c r="A583" s="89">
        <f>VLOOKUP(C583,TabellenBDFS!$B$4:$C$2717,2,FALSE)</f>
        <v>79</v>
      </c>
      <c r="B583" t="str">
        <f t="shared" si="10"/>
        <v>796</v>
      </c>
      <c r="C583" t="s">
        <v>81</v>
      </c>
      <c r="D583">
        <v>6</v>
      </c>
      <c r="E583">
        <v>1</v>
      </c>
      <c r="F583">
        <v>1</v>
      </c>
      <c r="G583">
        <v>1</v>
      </c>
      <c r="H583">
        <v>1</v>
      </c>
      <c r="I583">
        <v>1</v>
      </c>
      <c r="J583">
        <v>1</v>
      </c>
      <c r="K583">
        <v>1</v>
      </c>
      <c r="L583">
        <v>1</v>
      </c>
      <c r="M583">
        <v>1</v>
      </c>
      <c r="N583">
        <v>1</v>
      </c>
      <c r="O583">
        <v>1</v>
      </c>
      <c r="P583">
        <v>1</v>
      </c>
      <c r="Q583">
        <v>1</v>
      </c>
      <c r="R583">
        <v>1</v>
      </c>
      <c r="S583">
        <v>1</v>
      </c>
      <c r="T583">
        <v>1</v>
      </c>
      <c r="U583">
        <v>1.1000000000000001</v>
      </c>
      <c r="V583">
        <v>0.9</v>
      </c>
      <c r="W583">
        <v>0.8</v>
      </c>
      <c r="X583">
        <v>0.8</v>
      </c>
      <c r="Y583">
        <v>0.8</v>
      </c>
      <c r="Z583">
        <v>0.8</v>
      </c>
      <c r="AA583">
        <v>0.8</v>
      </c>
    </row>
    <row r="584" spans="1:27" x14ac:dyDescent="0.2">
      <c r="A584" s="89">
        <f>VLOOKUP(C584,TabellenBDFS!$B$4:$C$2717,2,FALSE)</f>
        <v>79</v>
      </c>
      <c r="B584" t="str">
        <f t="shared" si="10"/>
        <v>797</v>
      </c>
      <c r="C584" t="s">
        <v>81</v>
      </c>
      <c r="D584">
        <v>7</v>
      </c>
      <c r="E584">
        <v>0.2</v>
      </c>
      <c r="F584">
        <v>0.2</v>
      </c>
      <c r="G584">
        <v>0.2</v>
      </c>
      <c r="H584">
        <v>0.2</v>
      </c>
      <c r="I584">
        <v>0.2</v>
      </c>
      <c r="J584">
        <v>0.2</v>
      </c>
      <c r="K584">
        <v>0.2</v>
      </c>
      <c r="L584">
        <v>0.2</v>
      </c>
      <c r="M584">
        <v>0.2</v>
      </c>
      <c r="N584">
        <v>0.2</v>
      </c>
      <c r="O584">
        <v>0.2</v>
      </c>
      <c r="P584">
        <v>0.2</v>
      </c>
      <c r="Q584">
        <v>0.2</v>
      </c>
      <c r="R584">
        <v>0.2</v>
      </c>
      <c r="S584">
        <v>0.2</v>
      </c>
      <c r="T584">
        <v>0.2</v>
      </c>
      <c r="U584">
        <v>0.2</v>
      </c>
      <c r="V584">
        <v>0.2</v>
      </c>
      <c r="W584">
        <v>0.2</v>
      </c>
      <c r="X584">
        <v>0.2</v>
      </c>
      <c r="Y584">
        <v>0.2</v>
      </c>
      <c r="Z584">
        <v>0.2</v>
      </c>
      <c r="AA584">
        <v>0.2</v>
      </c>
    </row>
    <row r="585" spans="1:27" x14ac:dyDescent="0.2">
      <c r="A585" s="89">
        <f>VLOOKUP(C585,TabellenBDFS!$B$4:$C$2717,2,FALSE)</f>
        <v>80</v>
      </c>
      <c r="B585" t="str">
        <f t="shared" si="10"/>
        <v>801</v>
      </c>
      <c r="C585" t="s">
        <v>82</v>
      </c>
      <c r="D585">
        <v>1</v>
      </c>
      <c r="E585">
        <v>1.8</v>
      </c>
      <c r="F585">
        <v>1.8</v>
      </c>
      <c r="G585">
        <v>1.9</v>
      </c>
      <c r="H585">
        <v>1.9</v>
      </c>
      <c r="I585">
        <v>2</v>
      </c>
      <c r="J585">
        <v>2.1</v>
      </c>
      <c r="K585">
        <v>2.1</v>
      </c>
      <c r="L585">
        <v>2</v>
      </c>
      <c r="M585">
        <v>2</v>
      </c>
      <c r="N585">
        <v>2.1</v>
      </c>
      <c r="O585">
        <v>2</v>
      </c>
      <c r="P585">
        <v>2</v>
      </c>
      <c r="Q585">
        <v>2</v>
      </c>
      <c r="R585">
        <v>1.9</v>
      </c>
      <c r="S585">
        <v>1.7</v>
      </c>
      <c r="T585">
        <v>1.7</v>
      </c>
      <c r="U585">
        <v>1.6</v>
      </c>
      <c r="V585">
        <v>1.6</v>
      </c>
      <c r="W585">
        <v>1.6</v>
      </c>
      <c r="X585">
        <v>1.6</v>
      </c>
      <c r="Y585">
        <v>1.6</v>
      </c>
      <c r="Z585">
        <v>1.6</v>
      </c>
      <c r="AA585">
        <v>1.5</v>
      </c>
    </row>
    <row r="586" spans="1:27" x14ac:dyDescent="0.2">
      <c r="A586" s="89">
        <f>VLOOKUP(C586,TabellenBDFS!$B$4:$C$2717,2,FALSE)</f>
        <v>80</v>
      </c>
      <c r="B586" t="str">
        <f t="shared" si="10"/>
        <v>802</v>
      </c>
      <c r="C586" t="s">
        <v>82</v>
      </c>
      <c r="D586">
        <v>2</v>
      </c>
      <c r="E586">
        <v>0.4</v>
      </c>
      <c r="F586">
        <v>0.4</v>
      </c>
      <c r="G586">
        <v>0.4</v>
      </c>
      <c r="H586">
        <v>0.4</v>
      </c>
      <c r="I586">
        <v>0.4</v>
      </c>
      <c r="J586">
        <v>0.4</v>
      </c>
      <c r="K586">
        <v>0.4</v>
      </c>
      <c r="L586">
        <v>0.4</v>
      </c>
      <c r="M586">
        <v>0.4</v>
      </c>
      <c r="N586">
        <v>0.4</v>
      </c>
      <c r="O586">
        <v>0.4</v>
      </c>
      <c r="P586">
        <v>0.4</v>
      </c>
      <c r="Q586">
        <v>0.4</v>
      </c>
      <c r="R586">
        <v>0.4</v>
      </c>
      <c r="S586">
        <v>0.3</v>
      </c>
      <c r="T586">
        <v>0.3</v>
      </c>
      <c r="U586">
        <v>0.2</v>
      </c>
      <c r="V586">
        <v>0.2</v>
      </c>
      <c r="W586">
        <v>0.2</v>
      </c>
      <c r="X586">
        <v>0.2</v>
      </c>
      <c r="Y586">
        <v>0.2</v>
      </c>
      <c r="Z586">
        <v>0.2</v>
      </c>
      <c r="AA586">
        <v>0.1</v>
      </c>
    </row>
    <row r="587" spans="1:27" x14ac:dyDescent="0.2">
      <c r="A587" s="89">
        <f>VLOOKUP(C587,TabellenBDFS!$B$4:$C$2717,2,FALSE)</f>
        <v>80</v>
      </c>
      <c r="B587" t="str">
        <f t="shared" si="10"/>
        <v>803</v>
      </c>
      <c r="C587" t="s">
        <v>82</v>
      </c>
      <c r="D587">
        <v>3</v>
      </c>
      <c r="E587">
        <v>0</v>
      </c>
      <c r="F587">
        <v>0</v>
      </c>
      <c r="G587">
        <v>0</v>
      </c>
      <c r="H587">
        <v>0</v>
      </c>
      <c r="I587">
        <v>0</v>
      </c>
      <c r="J587">
        <v>0.1</v>
      </c>
      <c r="K587">
        <v>0.1</v>
      </c>
      <c r="L587">
        <v>0.1</v>
      </c>
      <c r="M587">
        <v>0.1</v>
      </c>
      <c r="N587">
        <v>0.2</v>
      </c>
      <c r="O587">
        <v>0.2</v>
      </c>
      <c r="P587">
        <v>0.2</v>
      </c>
      <c r="Q587">
        <v>0.2</v>
      </c>
      <c r="R587">
        <v>0.2</v>
      </c>
      <c r="S587">
        <v>0.2</v>
      </c>
      <c r="T587">
        <v>0.2</v>
      </c>
      <c r="U587">
        <v>0.2</v>
      </c>
      <c r="V587">
        <v>0.2</v>
      </c>
      <c r="W587">
        <v>0.2</v>
      </c>
      <c r="X587">
        <v>0.2</v>
      </c>
      <c r="Y587">
        <v>0.2</v>
      </c>
      <c r="Z587">
        <v>0.2</v>
      </c>
      <c r="AA587">
        <v>0.2</v>
      </c>
    </row>
    <row r="588" spans="1:27" x14ac:dyDescent="0.2">
      <c r="A588" s="89">
        <f>VLOOKUP(C588,TabellenBDFS!$B$4:$C$2717,2,FALSE)</f>
        <v>80</v>
      </c>
      <c r="B588" t="str">
        <f t="shared" si="10"/>
        <v>804</v>
      </c>
      <c r="C588" t="s">
        <v>82</v>
      </c>
      <c r="D588">
        <v>4</v>
      </c>
      <c r="E588">
        <v>0</v>
      </c>
      <c r="F588">
        <v>0</v>
      </c>
      <c r="G588">
        <v>0</v>
      </c>
      <c r="H588">
        <v>0</v>
      </c>
      <c r="I588">
        <v>0</v>
      </c>
      <c r="J588">
        <v>0</v>
      </c>
      <c r="K588">
        <v>0.1</v>
      </c>
      <c r="L588">
        <v>0</v>
      </c>
      <c r="M588">
        <v>0</v>
      </c>
      <c r="N588">
        <v>0</v>
      </c>
      <c r="O588">
        <v>0.1</v>
      </c>
      <c r="P588">
        <v>0.1</v>
      </c>
      <c r="Q588">
        <v>0.1</v>
      </c>
      <c r="R588">
        <v>0.1</v>
      </c>
      <c r="S588">
        <v>0.1</v>
      </c>
      <c r="T588">
        <v>0.1</v>
      </c>
      <c r="U588">
        <v>0.1</v>
      </c>
      <c r="V588">
        <v>0.1</v>
      </c>
      <c r="W588">
        <v>0.1</v>
      </c>
      <c r="X588">
        <v>0.1</v>
      </c>
      <c r="Y588">
        <v>0.1</v>
      </c>
      <c r="Z588">
        <v>0.1</v>
      </c>
      <c r="AA588">
        <v>0.1</v>
      </c>
    </row>
    <row r="589" spans="1:27" x14ac:dyDescent="0.2">
      <c r="A589" s="89">
        <f>VLOOKUP(C589,TabellenBDFS!$B$4:$C$2717,2,FALSE)</f>
        <v>80</v>
      </c>
      <c r="B589" t="str">
        <f t="shared" si="10"/>
        <v>805</v>
      </c>
      <c r="C589" t="s">
        <v>82</v>
      </c>
      <c r="D589">
        <v>5</v>
      </c>
      <c r="E589">
        <v>0</v>
      </c>
      <c r="F589">
        <v>0</v>
      </c>
      <c r="G589">
        <v>0</v>
      </c>
      <c r="H589">
        <v>0</v>
      </c>
      <c r="I589">
        <v>0</v>
      </c>
      <c r="J589">
        <v>0</v>
      </c>
      <c r="K589">
        <v>0</v>
      </c>
      <c r="L589">
        <v>0</v>
      </c>
      <c r="M589">
        <v>0</v>
      </c>
      <c r="N589">
        <v>0</v>
      </c>
      <c r="O589">
        <v>0</v>
      </c>
      <c r="P589">
        <v>0</v>
      </c>
      <c r="Q589">
        <v>0</v>
      </c>
      <c r="R589">
        <v>0</v>
      </c>
      <c r="S589">
        <v>0</v>
      </c>
      <c r="T589">
        <v>0</v>
      </c>
      <c r="U589">
        <v>0</v>
      </c>
      <c r="V589">
        <v>0</v>
      </c>
      <c r="W589">
        <v>0</v>
      </c>
      <c r="X589">
        <v>0</v>
      </c>
      <c r="Y589">
        <v>0</v>
      </c>
      <c r="Z589">
        <v>0</v>
      </c>
      <c r="AA589">
        <v>0</v>
      </c>
    </row>
    <row r="590" spans="1:27" x14ac:dyDescent="0.2">
      <c r="A590" s="89">
        <f>VLOOKUP(C590,TabellenBDFS!$B$4:$C$2717,2,FALSE)</f>
        <v>80</v>
      </c>
      <c r="B590" t="str">
        <f t="shared" si="10"/>
        <v>806</v>
      </c>
      <c r="C590" t="s">
        <v>82</v>
      </c>
      <c r="D590">
        <v>6</v>
      </c>
      <c r="E590">
        <v>1.3</v>
      </c>
      <c r="F590">
        <v>1.3</v>
      </c>
      <c r="G590">
        <v>1.4</v>
      </c>
      <c r="H590">
        <v>1.3</v>
      </c>
      <c r="I590">
        <v>1.3</v>
      </c>
      <c r="J590">
        <v>1.3</v>
      </c>
      <c r="K590">
        <v>1.3</v>
      </c>
      <c r="L590">
        <v>1.3</v>
      </c>
      <c r="M590">
        <v>1.3</v>
      </c>
      <c r="N590">
        <v>1.4</v>
      </c>
      <c r="O590">
        <v>1.3</v>
      </c>
      <c r="P590">
        <v>1.3</v>
      </c>
      <c r="Q590">
        <v>1.3</v>
      </c>
      <c r="R590">
        <v>1.2</v>
      </c>
      <c r="S590">
        <v>1</v>
      </c>
      <c r="T590">
        <v>1</v>
      </c>
      <c r="U590">
        <v>1</v>
      </c>
      <c r="V590">
        <v>1</v>
      </c>
      <c r="W590">
        <v>1</v>
      </c>
      <c r="X590">
        <v>1</v>
      </c>
      <c r="Y590">
        <v>1</v>
      </c>
      <c r="Z590">
        <v>1</v>
      </c>
      <c r="AA590">
        <v>1</v>
      </c>
    </row>
    <row r="591" spans="1:27" x14ac:dyDescent="0.2">
      <c r="A591" s="89">
        <f>VLOOKUP(C591,TabellenBDFS!$B$4:$C$2717,2,FALSE)</f>
        <v>80</v>
      </c>
      <c r="B591" t="str">
        <f t="shared" si="10"/>
        <v>807</v>
      </c>
      <c r="C591" t="s">
        <v>82</v>
      </c>
      <c r="D591">
        <v>7</v>
      </c>
      <c r="E591">
        <v>0.1</v>
      </c>
      <c r="F591">
        <v>0.1</v>
      </c>
      <c r="G591">
        <v>0.1</v>
      </c>
      <c r="H591">
        <v>0.2</v>
      </c>
      <c r="I591">
        <v>0.2</v>
      </c>
      <c r="J591">
        <v>0.2</v>
      </c>
      <c r="K591">
        <v>0.3</v>
      </c>
      <c r="L591">
        <v>0.2</v>
      </c>
      <c r="M591">
        <v>0.2</v>
      </c>
      <c r="N591">
        <v>0.1</v>
      </c>
      <c r="O591">
        <v>0.1</v>
      </c>
      <c r="P591">
        <v>0.1</v>
      </c>
      <c r="Q591">
        <v>0.1</v>
      </c>
      <c r="R591">
        <v>0.1</v>
      </c>
      <c r="S591">
        <v>0.1</v>
      </c>
      <c r="T591">
        <v>0.1</v>
      </c>
      <c r="U591">
        <v>0.1</v>
      </c>
      <c r="V591">
        <v>0.1</v>
      </c>
      <c r="W591">
        <v>0.1</v>
      </c>
      <c r="X591">
        <v>0.1</v>
      </c>
      <c r="Y591">
        <v>0.1</v>
      </c>
      <c r="Z591">
        <v>0.1</v>
      </c>
      <c r="AA591">
        <v>0.1</v>
      </c>
    </row>
    <row r="592" spans="1:27" x14ac:dyDescent="0.2">
      <c r="A592" s="89">
        <f>VLOOKUP(C592,TabellenBDFS!$B$4:$C$2717,2,FALSE)</f>
        <v>81</v>
      </c>
      <c r="B592" t="str">
        <f t="shared" si="10"/>
        <v>811</v>
      </c>
      <c r="C592" t="s">
        <v>83</v>
      </c>
      <c r="D592">
        <v>1</v>
      </c>
      <c r="E592">
        <v>15.3</v>
      </c>
      <c r="F592">
        <v>15.1</v>
      </c>
      <c r="G592">
        <v>15.4</v>
      </c>
      <c r="H592">
        <v>15.5</v>
      </c>
      <c r="I592">
        <v>15.4</v>
      </c>
      <c r="J592">
        <v>15.1</v>
      </c>
      <c r="K592">
        <v>15.1</v>
      </c>
      <c r="L592">
        <v>15</v>
      </c>
      <c r="M592">
        <v>14.9</v>
      </c>
      <c r="N592">
        <v>14.9</v>
      </c>
      <c r="O592">
        <v>14.9</v>
      </c>
      <c r="P592">
        <v>15</v>
      </c>
      <c r="Q592">
        <v>15.1</v>
      </c>
      <c r="R592">
        <v>15.2</v>
      </c>
      <c r="S592">
        <v>15.3</v>
      </c>
      <c r="T592">
        <v>15.3</v>
      </c>
      <c r="U592">
        <v>15.1</v>
      </c>
      <c r="V592">
        <v>14.7</v>
      </c>
      <c r="W592">
        <v>14.3</v>
      </c>
      <c r="X592">
        <v>13.5</v>
      </c>
      <c r="Y592">
        <v>12.3</v>
      </c>
      <c r="Z592">
        <v>12.1</v>
      </c>
      <c r="AA592">
        <v>11.1</v>
      </c>
    </row>
    <row r="593" spans="1:27" x14ac:dyDescent="0.2">
      <c r="A593" s="89">
        <f>VLOOKUP(C593,TabellenBDFS!$B$4:$C$2717,2,FALSE)</f>
        <v>81</v>
      </c>
      <c r="B593" t="str">
        <f t="shared" si="10"/>
        <v>812</v>
      </c>
      <c r="C593" t="s">
        <v>83</v>
      </c>
      <c r="D593">
        <v>2</v>
      </c>
      <c r="E593">
        <v>4.5999999999999996</v>
      </c>
      <c r="F593">
        <v>4.5</v>
      </c>
      <c r="G593">
        <v>4.7</v>
      </c>
      <c r="H593">
        <v>4.7</v>
      </c>
      <c r="I593">
        <v>4.5999999999999996</v>
      </c>
      <c r="J593">
        <v>4.5</v>
      </c>
      <c r="K593">
        <v>4.5</v>
      </c>
      <c r="L593">
        <v>4.4000000000000004</v>
      </c>
      <c r="M593">
        <v>4.3</v>
      </c>
      <c r="N593">
        <v>4.3</v>
      </c>
      <c r="O593">
        <v>4.2</v>
      </c>
      <c r="P593">
        <v>4.0999999999999996</v>
      </c>
      <c r="Q593">
        <v>4.0999999999999996</v>
      </c>
      <c r="R593">
        <v>4.2</v>
      </c>
      <c r="S593">
        <v>4.0999999999999996</v>
      </c>
      <c r="T593">
        <v>3.9</v>
      </c>
      <c r="U593">
        <v>3.8</v>
      </c>
      <c r="V593">
        <v>3.5</v>
      </c>
      <c r="W593">
        <v>3.5</v>
      </c>
      <c r="X593">
        <v>3.3</v>
      </c>
      <c r="Y593">
        <v>2.9</v>
      </c>
      <c r="Z593">
        <v>2.8</v>
      </c>
      <c r="AA593">
        <v>2.2999999999999998</v>
      </c>
    </row>
    <row r="594" spans="1:27" x14ac:dyDescent="0.2">
      <c r="A594" s="89">
        <f>VLOOKUP(C594,TabellenBDFS!$B$4:$C$2717,2,FALSE)</f>
        <v>81</v>
      </c>
      <c r="B594" t="str">
        <f t="shared" si="10"/>
        <v>813</v>
      </c>
      <c r="C594" t="s">
        <v>83</v>
      </c>
      <c r="D594">
        <v>3</v>
      </c>
      <c r="E594">
        <v>0</v>
      </c>
      <c r="F594">
        <v>0</v>
      </c>
      <c r="G594">
        <v>0.1</v>
      </c>
      <c r="H594">
        <v>0.2</v>
      </c>
      <c r="I594">
        <v>0.3</v>
      </c>
      <c r="J594">
        <v>0.3</v>
      </c>
      <c r="K594">
        <v>0.4</v>
      </c>
      <c r="L594">
        <v>0.4</v>
      </c>
      <c r="M594">
        <v>0.5</v>
      </c>
      <c r="N594">
        <v>0.6</v>
      </c>
      <c r="O594">
        <v>0.6</v>
      </c>
      <c r="P594">
        <v>0.7</v>
      </c>
      <c r="Q594">
        <v>0.9</v>
      </c>
      <c r="R594">
        <v>0.9</v>
      </c>
      <c r="S594">
        <v>1.1000000000000001</v>
      </c>
      <c r="T594">
        <v>1.3</v>
      </c>
      <c r="U594">
        <v>1.5</v>
      </c>
      <c r="V594">
        <v>1.7</v>
      </c>
      <c r="W594">
        <v>1.6</v>
      </c>
      <c r="X594">
        <v>1.8</v>
      </c>
      <c r="Y594">
        <v>1.9</v>
      </c>
      <c r="Z594">
        <v>2</v>
      </c>
      <c r="AA594">
        <v>2</v>
      </c>
    </row>
    <row r="595" spans="1:27" x14ac:dyDescent="0.2">
      <c r="A595" s="89">
        <f>VLOOKUP(C595,TabellenBDFS!$B$4:$C$2717,2,FALSE)</f>
        <v>81</v>
      </c>
      <c r="B595" t="str">
        <f t="shared" si="10"/>
        <v>814</v>
      </c>
      <c r="C595" t="s">
        <v>83</v>
      </c>
      <c r="D595">
        <v>4</v>
      </c>
      <c r="E595">
        <v>0</v>
      </c>
      <c r="F595">
        <v>0</v>
      </c>
      <c r="G595">
        <v>0.1</v>
      </c>
      <c r="H595">
        <v>0.1</v>
      </c>
      <c r="I595">
        <v>0.2</v>
      </c>
      <c r="J595">
        <v>0.2</v>
      </c>
      <c r="K595">
        <v>0.3</v>
      </c>
      <c r="L595">
        <v>0.3</v>
      </c>
      <c r="M595">
        <v>0.3</v>
      </c>
      <c r="N595">
        <v>0.3</v>
      </c>
      <c r="O595">
        <v>0.3</v>
      </c>
      <c r="P595">
        <v>0.3</v>
      </c>
      <c r="Q595">
        <v>0.3</v>
      </c>
      <c r="R595">
        <v>0.2</v>
      </c>
      <c r="S595">
        <v>0.2</v>
      </c>
      <c r="T595">
        <v>0.2</v>
      </c>
      <c r="U595">
        <v>0.2</v>
      </c>
      <c r="V595">
        <v>0.2</v>
      </c>
      <c r="W595">
        <v>0.2</v>
      </c>
      <c r="X595">
        <v>0.2</v>
      </c>
      <c r="Y595">
        <v>0.2</v>
      </c>
      <c r="Z595">
        <v>0.2</v>
      </c>
      <c r="AA595">
        <v>0.2</v>
      </c>
    </row>
    <row r="596" spans="1:27" x14ac:dyDescent="0.2">
      <c r="A596" s="89">
        <f>VLOOKUP(C596,TabellenBDFS!$B$4:$C$2717,2,FALSE)</f>
        <v>81</v>
      </c>
      <c r="B596" t="str">
        <f t="shared" si="10"/>
        <v>815</v>
      </c>
      <c r="C596" t="s">
        <v>83</v>
      </c>
      <c r="D596">
        <v>5</v>
      </c>
      <c r="E596">
        <v>1</v>
      </c>
      <c r="F596">
        <v>1</v>
      </c>
      <c r="G596">
        <v>1</v>
      </c>
      <c r="H596">
        <v>0.9</v>
      </c>
      <c r="I596">
        <v>1</v>
      </c>
      <c r="J596">
        <v>1</v>
      </c>
      <c r="K596">
        <v>0.9</v>
      </c>
      <c r="L596">
        <v>0.9</v>
      </c>
      <c r="M596">
        <v>0.9</v>
      </c>
      <c r="N596">
        <v>0.9</v>
      </c>
      <c r="O596">
        <v>0.9</v>
      </c>
      <c r="P596">
        <v>0.9</v>
      </c>
      <c r="Q596">
        <v>0.9</v>
      </c>
      <c r="R596">
        <v>0.9</v>
      </c>
      <c r="S596">
        <v>1</v>
      </c>
      <c r="T596">
        <v>1</v>
      </c>
      <c r="U596">
        <v>0.9</v>
      </c>
      <c r="V596">
        <v>0.9</v>
      </c>
      <c r="W596">
        <v>0.9</v>
      </c>
      <c r="X596">
        <v>0.9</v>
      </c>
      <c r="Y596">
        <v>0.9</v>
      </c>
      <c r="Z596">
        <v>0.9</v>
      </c>
      <c r="AA596">
        <v>0.7</v>
      </c>
    </row>
    <row r="597" spans="1:27" x14ac:dyDescent="0.2">
      <c r="A597" s="89">
        <f>VLOOKUP(C597,TabellenBDFS!$B$4:$C$2717,2,FALSE)</f>
        <v>81</v>
      </c>
      <c r="B597" t="str">
        <f t="shared" si="10"/>
        <v>816</v>
      </c>
      <c r="C597" t="s">
        <v>83</v>
      </c>
      <c r="D597">
        <v>6</v>
      </c>
      <c r="E597">
        <v>6</v>
      </c>
      <c r="F597">
        <v>5.9</v>
      </c>
      <c r="G597">
        <v>6</v>
      </c>
      <c r="H597">
        <v>6</v>
      </c>
      <c r="I597">
        <v>6</v>
      </c>
      <c r="J597">
        <v>5.9</v>
      </c>
      <c r="K597">
        <v>5.8</v>
      </c>
      <c r="L597">
        <v>5.8</v>
      </c>
      <c r="M597">
        <v>5.7</v>
      </c>
      <c r="N597">
        <v>5.9</v>
      </c>
      <c r="O597">
        <v>5.9</v>
      </c>
      <c r="P597">
        <v>5.8</v>
      </c>
      <c r="Q597">
        <v>5.9</v>
      </c>
      <c r="R597">
        <v>6</v>
      </c>
      <c r="S597">
        <v>6</v>
      </c>
      <c r="T597">
        <v>6</v>
      </c>
      <c r="U597">
        <v>5.9</v>
      </c>
      <c r="V597">
        <v>5.6</v>
      </c>
      <c r="W597">
        <v>5.2</v>
      </c>
      <c r="X597">
        <v>4.4000000000000004</v>
      </c>
      <c r="Y597">
        <v>4</v>
      </c>
      <c r="Z597">
        <v>3.9</v>
      </c>
      <c r="AA597">
        <v>3.6</v>
      </c>
    </row>
    <row r="598" spans="1:27" x14ac:dyDescent="0.2">
      <c r="A598" s="89">
        <f>VLOOKUP(C598,TabellenBDFS!$B$4:$C$2717,2,FALSE)</f>
        <v>81</v>
      </c>
      <c r="B598" t="str">
        <f t="shared" si="10"/>
        <v>817</v>
      </c>
      <c r="C598" t="s">
        <v>83</v>
      </c>
      <c r="D598">
        <v>7</v>
      </c>
      <c r="E598">
        <v>3.8</v>
      </c>
      <c r="F598">
        <v>3.7</v>
      </c>
      <c r="G598">
        <v>3.6</v>
      </c>
      <c r="H598">
        <v>3.5</v>
      </c>
      <c r="I598">
        <v>3.4</v>
      </c>
      <c r="J598">
        <v>3.2</v>
      </c>
      <c r="K598">
        <v>3.2</v>
      </c>
      <c r="L598">
        <v>3.1</v>
      </c>
      <c r="M598">
        <v>3.1</v>
      </c>
      <c r="N598">
        <v>3</v>
      </c>
      <c r="O598">
        <v>3</v>
      </c>
      <c r="P598">
        <v>3.1</v>
      </c>
      <c r="Q598">
        <v>3</v>
      </c>
      <c r="R598">
        <v>2.9</v>
      </c>
      <c r="S598">
        <v>3</v>
      </c>
      <c r="T598">
        <v>2.9</v>
      </c>
      <c r="U598">
        <v>2.9</v>
      </c>
      <c r="V598">
        <v>2.8</v>
      </c>
      <c r="W598">
        <v>2.8</v>
      </c>
      <c r="X598">
        <v>2.8</v>
      </c>
      <c r="Y598">
        <v>2.5</v>
      </c>
      <c r="Z598">
        <v>2.4</v>
      </c>
      <c r="AA598">
        <v>2.2000000000000002</v>
      </c>
    </row>
    <row r="599" spans="1:27" x14ac:dyDescent="0.2">
      <c r="A599" s="89">
        <f>VLOOKUP(C599,TabellenBDFS!$B$4:$C$2717,2,FALSE)</f>
        <v>82</v>
      </c>
      <c r="B599" t="str">
        <f t="shared" si="10"/>
        <v>821</v>
      </c>
      <c r="C599" t="s">
        <v>84</v>
      </c>
      <c r="D599">
        <v>1</v>
      </c>
      <c r="E599">
        <v>0.6</v>
      </c>
      <c r="F599">
        <v>0.6</v>
      </c>
      <c r="G599">
        <v>0.6</v>
      </c>
      <c r="H599">
        <v>0.4</v>
      </c>
      <c r="I599">
        <v>0.5</v>
      </c>
      <c r="J599">
        <v>0.5</v>
      </c>
      <c r="K599">
        <v>0.5</v>
      </c>
      <c r="L599">
        <v>0.5</v>
      </c>
      <c r="M599">
        <v>0.5</v>
      </c>
      <c r="N599">
        <v>0.6</v>
      </c>
      <c r="O599">
        <v>0.7</v>
      </c>
      <c r="P599">
        <v>0.7</v>
      </c>
      <c r="Q599">
        <v>0.7</v>
      </c>
      <c r="R599">
        <v>0.5</v>
      </c>
      <c r="S599">
        <v>0.5</v>
      </c>
      <c r="T599">
        <v>0.5</v>
      </c>
      <c r="U599">
        <v>0.5</v>
      </c>
      <c r="V599">
        <v>0.5</v>
      </c>
      <c r="W599">
        <v>0.4</v>
      </c>
      <c r="X599">
        <v>0.5</v>
      </c>
      <c r="Y599">
        <v>0.5</v>
      </c>
      <c r="Z599">
        <v>0.5</v>
      </c>
      <c r="AA599">
        <v>0.5</v>
      </c>
    </row>
    <row r="600" spans="1:27" x14ac:dyDescent="0.2">
      <c r="A600" s="89">
        <f>VLOOKUP(C600,TabellenBDFS!$B$4:$C$2717,2,FALSE)</f>
        <v>82</v>
      </c>
      <c r="B600" t="str">
        <f t="shared" si="10"/>
        <v>822</v>
      </c>
      <c r="C600" t="s">
        <v>84</v>
      </c>
      <c r="D600">
        <v>2</v>
      </c>
      <c r="E600">
        <v>0.1</v>
      </c>
      <c r="F600">
        <v>0.1</v>
      </c>
      <c r="G600">
        <v>0.1</v>
      </c>
      <c r="H600">
        <v>0.1</v>
      </c>
      <c r="I600">
        <v>0.1</v>
      </c>
      <c r="J600">
        <v>0.1</v>
      </c>
      <c r="K600">
        <v>0.1</v>
      </c>
      <c r="L600">
        <v>0.1</v>
      </c>
      <c r="M600">
        <v>0.1</v>
      </c>
      <c r="N600">
        <v>0.1</v>
      </c>
      <c r="O600">
        <v>0.1</v>
      </c>
      <c r="P600">
        <v>0.1</v>
      </c>
      <c r="Q600">
        <v>0.1</v>
      </c>
      <c r="R600">
        <v>0.1</v>
      </c>
      <c r="S600">
        <v>0.1</v>
      </c>
      <c r="T600">
        <v>0.1</v>
      </c>
      <c r="U600">
        <v>0.1</v>
      </c>
      <c r="V600">
        <v>0.1</v>
      </c>
      <c r="W600">
        <v>0.1</v>
      </c>
      <c r="X600">
        <v>0.1</v>
      </c>
      <c r="Y600">
        <v>0.1</v>
      </c>
      <c r="Z600">
        <v>0.1</v>
      </c>
      <c r="AA600">
        <v>0.1</v>
      </c>
    </row>
    <row r="601" spans="1:27" x14ac:dyDescent="0.2">
      <c r="A601" s="89">
        <f>VLOOKUP(C601,TabellenBDFS!$B$4:$C$2717,2,FALSE)</f>
        <v>82</v>
      </c>
      <c r="B601" t="str">
        <f t="shared" si="10"/>
        <v>823</v>
      </c>
      <c r="C601" t="s">
        <v>84</v>
      </c>
      <c r="D601">
        <v>3</v>
      </c>
      <c r="E601">
        <v>0</v>
      </c>
      <c r="F601">
        <v>0</v>
      </c>
      <c r="G601">
        <v>0</v>
      </c>
      <c r="H601">
        <v>0</v>
      </c>
      <c r="I601">
        <v>0.1</v>
      </c>
      <c r="J601">
        <v>0.1</v>
      </c>
      <c r="K601">
        <v>0.1</v>
      </c>
      <c r="L601">
        <v>0.1</v>
      </c>
      <c r="M601">
        <v>0.1</v>
      </c>
      <c r="N601">
        <v>0.1</v>
      </c>
      <c r="O601">
        <v>0.1</v>
      </c>
      <c r="P601">
        <v>0.1</v>
      </c>
      <c r="Q601">
        <v>0.1</v>
      </c>
      <c r="R601">
        <v>0.1</v>
      </c>
      <c r="S601">
        <v>0.1</v>
      </c>
      <c r="T601">
        <v>0.1</v>
      </c>
      <c r="U601">
        <v>0.1</v>
      </c>
      <c r="V601">
        <v>0.1</v>
      </c>
      <c r="W601">
        <v>0</v>
      </c>
      <c r="X601">
        <v>0</v>
      </c>
      <c r="Y601">
        <v>0</v>
      </c>
      <c r="Z601">
        <v>0</v>
      </c>
      <c r="AA601">
        <v>0</v>
      </c>
    </row>
    <row r="602" spans="1:27" x14ac:dyDescent="0.2">
      <c r="A602" s="89">
        <f>VLOOKUP(C602,TabellenBDFS!$B$4:$C$2717,2,FALSE)</f>
        <v>82</v>
      </c>
      <c r="B602" t="str">
        <f t="shared" si="10"/>
        <v>824</v>
      </c>
      <c r="C602" t="s">
        <v>84</v>
      </c>
      <c r="D602">
        <v>4</v>
      </c>
      <c r="E602">
        <v>0</v>
      </c>
      <c r="F602">
        <v>0</v>
      </c>
      <c r="G602">
        <v>0</v>
      </c>
      <c r="H602">
        <v>0</v>
      </c>
      <c r="I602">
        <v>0</v>
      </c>
      <c r="J602">
        <v>0</v>
      </c>
      <c r="K602">
        <v>0</v>
      </c>
      <c r="L602">
        <v>0</v>
      </c>
      <c r="M602">
        <v>0</v>
      </c>
      <c r="N602">
        <v>0</v>
      </c>
      <c r="O602">
        <v>0</v>
      </c>
      <c r="P602">
        <v>0</v>
      </c>
      <c r="Q602">
        <v>0</v>
      </c>
      <c r="R602">
        <v>0</v>
      </c>
      <c r="S602">
        <v>0</v>
      </c>
      <c r="T602">
        <v>0</v>
      </c>
      <c r="U602">
        <v>0</v>
      </c>
      <c r="V602">
        <v>0</v>
      </c>
      <c r="W602">
        <v>0</v>
      </c>
      <c r="X602">
        <v>0</v>
      </c>
      <c r="Y602">
        <v>0</v>
      </c>
      <c r="Z602">
        <v>0</v>
      </c>
      <c r="AA602">
        <v>0</v>
      </c>
    </row>
    <row r="603" spans="1:27" x14ac:dyDescent="0.2">
      <c r="A603" s="89">
        <f>VLOOKUP(C603,TabellenBDFS!$B$4:$C$2717,2,FALSE)</f>
        <v>82</v>
      </c>
      <c r="B603" t="str">
        <f t="shared" si="10"/>
        <v>825</v>
      </c>
      <c r="C603" t="s">
        <v>84</v>
      </c>
      <c r="D603">
        <v>5</v>
      </c>
      <c r="E603">
        <v>0.1</v>
      </c>
      <c r="F603">
        <v>0.1</v>
      </c>
      <c r="G603">
        <v>0.1</v>
      </c>
      <c r="H603">
        <v>0</v>
      </c>
      <c r="I603">
        <v>0</v>
      </c>
      <c r="J603">
        <v>0</v>
      </c>
      <c r="K603">
        <v>0</v>
      </c>
      <c r="L603">
        <v>0</v>
      </c>
      <c r="M603">
        <v>0</v>
      </c>
      <c r="N603">
        <v>0</v>
      </c>
      <c r="O603">
        <v>0</v>
      </c>
      <c r="P603">
        <v>0</v>
      </c>
      <c r="Q603">
        <v>0</v>
      </c>
      <c r="R603">
        <v>0</v>
      </c>
      <c r="S603">
        <v>0</v>
      </c>
      <c r="T603">
        <v>0</v>
      </c>
      <c r="U603">
        <v>0</v>
      </c>
      <c r="V603">
        <v>0</v>
      </c>
      <c r="W603">
        <v>0</v>
      </c>
      <c r="X603">
        <v>0</v>
      </c>
      <c r="Y603">
        <v>0</v>
      </c>
      <c r="Z603">
        <v>0</v>
      </c>
      <c r="AA603">
        <v>0</v>
      </c>
    </row>
    <row r="604" spans="1:27" x14ac:dyDescent="0.2">
      <c r="A604" s="89">
        <f>VLOOKUP(C604,TabellenBDFS!$B$4:$C$2717,2,FALSE)</f>
        <v>82</v>
      </c>
      <c r="B604" t="str">
        <f t="shared" si="10"/>
        <v>826</v>
      </c>
      <c r="C604" t="s">
        <v>84</v>
      </c>
      <c r="D604">
        <v>6</v>
      </c>
      <c r="E604">
        <v>0.3</v>
      </c>
      <c r="F604">
        <v>0.2</v>
      </c>
      <c r="G604">
        <v>0.2</v>
      </c>
      <c r="H604">
        <v>0.2</v>
      </c>
      <c r="I604">
        <v>0.3</v>
      </c>
      <c r="J604">
        <v>0.2</v>
      </c>
      <c r="K604">
        <v>0.2</v>
      </c>
      <c r="L604">
        <v>0.3</v>
      </c>
      <c r="M604">
        <v>0.3</v>
      </c>
      <c r="N604">
        <v>0.3</v>
      </c>
      <c r="O604">
        <v>0.4</v>
      </c>
      <c r="P604">
        <v>0.4</v>
      </c>
      <c r="Q604">
        <v>0.4</v>
      </c>
      <c r="R604">
        <v>0.3</v>
      </c>
      <c r="S604">
        <v>0.3</v>
      </c>
      <c r="T604">
        <v>0.3</v>
      </c>
      <c r="U604">
        <v>0.3</v>
      </c>
      <c r="V604">
        <v>0.3</v>
      </c>
      <c r="W604">
        <v>0.3</v>
      </c>
      <c r="X604">
        <v>0.3</v>
      </c>
      <c r="Y604">
        <v>0.3</v>
      </c>
      <c r="Z604">
        <v>0.3</v>
      </c>
      <c r="AA604">
        <v>0.3</v>
      </c>
    </row>
    <row r="605" spans="1:27" x14ac:dyDescent="0.2">
      <c r="A605" s="89">
        <f>VLOOKUP(C605,TabellenBDFS!$B$4:$C$2717,2,FALSE)</f>
        <v>82</v>
      </c>
      <c r="B605" t="str">
        <f t="shared" si="10"/>
        <v>827</v>
      </c>
      <c r="C605" t="s">
        <v>84</v>
      </c>
      <c r="D605">
        <v>7</v>
      </c>
      <c r="E605">
        <v>0.1</v>
      </c>
      <c r="F605">
        <v>0.1</v>
      </c>
      <c r="G605">
        <v>0.1</v>
      </c>
      <c r="H605">
        <v>0.1</v>
      </c>
      <c r="I605">
        <v>0.1</v>
      </c>
      <c r="J605">
        <v>0.1</v>
      </c>
      <c r="K605">
        <v>0.1</v>
      </c>
      <c r="L605">
        <v>0.1</v>
      </c>
      <c r="M605">
        <v>0.1</v>
      </c>
      <c r="N605">
        <v>0.1</v>
      </c>
      <c r="O605">
        <v>0.1</v>
      </c>
      <c r="P605">
        <v>0.1</v>
      </c>
      <c r="Q605">
        <v>0.1</v>
      </c>
      <c r="R605">
        <v>0</v>
      </c>
      <c r="S605">
        <v>0</v>
      </c>
      <c r="T605">
        <v>0</v>
      </c>
      <c r="U605">
        <v>0</v>
      </c>
      <c r="V605">
        <v>0</v>
      </c>
      <c r="W605">
        <v>0</v>
      </c>
      <c r="X605">
        <v>0</v>
      </c>
      <c r="Y605">
        <v>0</v>
      </c>
      <c r="Z605">
        <v>0</v>
      </c>
      <c r="AA605">
        <v>0.1</v>
      </c>
    </row>
    <row r="606" spans="1:27" x14ac:dyDescent="0.2">
      <c r="A606" s="89">
        <f>VLOOKUP(C606,TabellenBDFS!$B$4:$C$2717,2,FALSE)</f>
        <v>83</v>
      </c>
      <c r="B606" t="str">
        <f t="shared" si="10"/>
        <v>831</v>
      </c>
      <c r="C606" t="s">
        <v>85</v>
      </c>
      <c r="D606">
        <v>1</v>
      </c>
      <c r="E606">
        <v>0.7</v>
      </c>
      <c r="F606">
        <v>0.7</v>
      </c>
      <c r="G606">
        <v>0.6</v>
      </c>
      <c r="H606">
        <v>0.6</v>
      </c>
      <c r="I606">
        <v>0.6</v>
      </c>
      <c r="J606">
        <v>0.5</v>
      </c>
      <c r="K606">
        <v>0.5</v>
      </c>
      <c r="L606">
        <v>0.6</v>
      </c>
      <c r="M606">
        <v>0.6</v>
      </c>
      <c r="N606">
        <v>0.6</v>
      </c>
      <c r="O606">
        <v>0.4</v>
      </c>
      <c r="P606">
        <v>0.4</v>
      </c>
      <c r="Q606">
        <v>0.4</v>
      </c>
      <c r="R606">
        <v>0.4</v>
      </c>
      <c r="S606">
        <v>0.4</v>
      </c>
      <c r="T606">
        <v>0.4</v>
      </c>
      <c r="U606">
        <v>0.5</v>
      </c>
      <c r="V606">
        <v>0.5</v>
      </c>
      <c r="W606">
        <v>0.5</v>
      </c>
      <c r="X606">
        <v>0.5</v>
      </c>
      <c r="Y606">
        <v>0.6</v>
      </c>
      <c r="Z606">
        <v>0.5</v>
      </c>
      <c r="AA606">
        <v>0.5</v>
      </c>
    </row>
    <row r="607" spans="1:27" x14ac:dyDescent="0.2">
      <c r="A607" s="89">
        <f>VLOOKUP(C607,TabellenBDFS!$B$4:$C$2717,2,FALSE)</f>
        <v>83</v>
      </c>
      <c r="B607" t="str">
        <f t="shared" si="10"/>
        <v>832</v>
      </c>
      <c r="C607" t="s">
        <v>85</v>
      </c>
      <c r="D607">
        <v>2</v>
      </c>
      <c r="E607">
        <v>0.1</v>
      </c>
      <c r="F607">
        <v>0.1</v>
      </c>
      <c r="G607">
        <v>0.1</v>
      </c>
      <c r="H607">
        <v>0.1</v>
      </c>
      <c r="I607">
        <v>0.1</v>
      </c>
      <c r="J607">
        <v>0.1</v>
      </c>
      <c r="K607">
        <v>0.1</v>
      </c>
      <c r="L607">
        <v>0.1</v>
      </c>
      <c r="M607">
        <v>0.1</v>
      </c>
      <c r="N607">
        <v>0.1</v>
      </c>
      <c r="O607">
        <v>0.1</v>
      </c>
      <c r="P607">
        <v>0.1</v>
      </c>
      <c r="Q607">
        <v>0.1</v>
      </c>
      <c r="R607">
        <v>0.1</v>
      </c>
      <c r="S607">
        <v>0.1</v>
      </c>
      <c r="T607">
        <v>0.1</v>
      </c>
      <c r="U607">
        <v>0.1</v>
      </c>
      <c r="V607">
        <v>0.1</v>
      </c>
      <c r="W607">
        <v>0.1</v>
      </c>
      <c r="X607">
        <v>0</v>
      </c>
      <c r="Y607">
        <v>0</v>
      </c>
      <c r="Z607">
        <v>0</v>
      </c>
      <c r="AA607">
        <v>0</v>
      </c>
    </row>
    <row r="608" spans="1:27" x14ac:dyDescent="0.2">
      <c r="A608" s="89">
        <f>VLOOKUP(C608,TabellenBDFS!$B$4:$C$2717,2,FALSE)</f>
        <v>83</v>
      </c>
      <c r="B608" t="str">
        <f t="shared" si="10"/>
        <v>833</v>
      </c>
      <c r="C608" t="s">
        <v>85</v>
      </c>
      <c r="D608">
        <v>3</v>
      </c>
      <c r="E608">
        <v>0</v>
      </c>
      <c r="F608">
        <v>0</v>
      </c>
      <c r="G608">
        <v>0</v>
      </c>
      <c r="H608">
        <v>0</v>
      </c>
      <c r="I608">
        <v>0</v>
      </c>
      <c r="J608">
        <v>0</v>
      </c>
      <c r="K608">
        <v>0</v>
      </c>
      <c r="L608">
        <v>0</v>
      </c>
      <c r="M608">
        <v>0</v>
      </c>
      <c r="N608">
        <v>0</v>
      </c>
      <c r="O608">
        <v>0</v>
      </c>
      <c r="P608">
        <v>0.1</v>
      </c>
      <c r="Q608">
        <v>0.1</v>
      </c>
      <c r="R608">
        <v>0.1</v>
      </c>
      <c r="S608">
        <v>0.1</v>
      </c>
      <c r="T608">
        <v>0.1</v>
      </c>
      <c r="U608">
        <v>0.1</v>
      </c>
      <c r="V608">
        <v>0.2</v>
      </c>
      <c r="W608">
        <v>0.2</v>
      </c>
      <c r="X608">
        <v>0.2</v>
      </c>
      <c r="Y608">
        <v>0.2</v>
      </c>
      <c r="Z608">
        <v>0.1</v>
      </c>
      <c r="AA608">
        <v>0.1</v>
      </c>
    </row>
    <row r="609" spans="1:27" x14ac:dyDescent="0.2">
      <c r="A609" s="89">
        <f>VLOOKUP(C609,TabellenBDFS!$B$4:$C$2717,2,FALSE)</f>
        <v>83</v>
      </c>
      <c r="B609" t="str">
        <f t="shared" si="10"/>
        <v>834</v>
      </c>
      <c r="C609" t="s">
        <v>85</v>
      </c>
      <c r="D609">
        <v>4</v>
      </c>
      <c r="E609">
        <v>0</v>
      </c>
      <c r="F609">
        <v>0</v>
      </c>
      <c r="G609">
        <v>0</v>
      </c>
      <c r="H609">
        <v>0</v>
      </c>
      <c r="I609">
        <v>0</v>
      </c>
      <c r="J609">
        <v>0</v>
      </c>
      <c r="K609">
        <v>0</v>
      </c>
      <c r="L609">
        <v>0</v>
      </c>
      <c r="M609">
        <v>0</v>
      </c>
      <c r="N609">
        <v>0</v>
      </c>
      <c r="O609">
        <v>0</v>
      </c>
      <c r="P609">
        <v>0</v>
      </c>
      <c r="Q609">
        <v>0</v>
      </c>
      <c r="R609">
        <v>0</v>
      </c>
      <c r="S609">
        <v>0</v>
      </c>
      <c r="T609">
        <v>0</v>
      </c>
      <c r="U609">
        <v>0</v>
      </c>
      <c r="V609">
        <v>0</v>
      </c>
      <c r="W609">
        <v>0</v>
      </c>
      <c r="X609">
        <v>0</v>
      </c>
      <c r="Y609">
        <v>0</v>
      </c>
      <c r="Z609">
        <v>0</v>
      </c>
      <c r="AA609">
        <v>0</v>
      </c>
    </row>
    <row r="610" spans="1:27" x14ac:dyDescent="0.2">
      <c r="A610" s="89">
        <f>VLOOKUP(C610,TabellenBDFS!$B$4:$C$2717,2,FALSE)</f>
        <v>83</v>
      </c>
      <c r="B610" t="str">
        <f t="shared" si="10"/>
        <v>835</v>
      </c>
      <c r="C610" t="s">
        <v>85</v>
      </c>
      <c r="D610">
        <v>5</v>
      </c>
      <c r="E610">
        <v>0.1</v>
      </c>
      <c r="F610">
        <v>0.1</v>
      </c>
      <c r="G610">
        <v>0</v>
      </c>
      <c r="H610">
        <v>0</v>
      </c>
      <c r="I610">
        <v>0</v>
      </c>
      <c r="J610">
        <v>0</v>
      </c>
      <c r="K610">
        <v>0</v>
      </c>
      <c r="L610">
        <v>0</v>
      </c>
      <c r="M610">
        <v>0</v>
      </c>
      <c r="N610">
        <v>0</v>
      </c>
      <c r="O610">
        <v>0</v>
      </c>
      <c r="P610">
        <v>0</v>
      </c>
      <c r="Q610">
        <v>0</v>
      </c>
      <c r="R610">
        <v>0</v>
      </c>
      <c r="S610">
        <v>0</v>
      </c>
      <c r="T610">
        <v>0</v>
      </c>
      <c r="U610">
        <v>0</v>
      </c>
      <c r="V610">
        <v>0</v>
      </c>
      <c r="W610">
        <v>0</v>
      </c>
      <c r="X610">
        <v>0</v>
      </c>
      <c r="Y610">
        <v>0</v>
      </c>
      <c r="Z610">
        <v>0</v>
      </c>
      <c r="AA610">
        <v>0</v>
      </c>
    </row>
    <row r="611" spans="1:27" x14ac:dyDescent="0.2">
      <c r="A611" s="89">
        <f>VLOOKUP(C611,TabellenBDFS!$B$4:$C$2717,2,FALSE)</f>
        <v>83</v>
      </c>
      <c r="B611" t="str">
        <f t="shared" si="10"/>
        <v>836</v>
      </c>
      <c r="C611" t="s">
        <v>85</v>
      </c>
      <c r="D611">
        <v>6</v>
      </c>
      <c r="E611">
        <v>0.4</v>
      </c>
      <c r="F611">
        <v>0.4</v>
      </c>
      <c r="G611">
        <v>0.4</v>
      </c>
      <c r="H611">
        <v>0.4</v>
      </c>
      <c r="I611">
        <v>0.4</v>
      </c>
      <c r="J611">
        <v>0.3</v>
      </c>
      <c r="K611">
        <v>0.4</v>
      </c>
      <c r="L611">
        <v>0.3</v>
      </c>
      <c r="M611">
        <v>0.4</v>
      </c>
      <c r="N611">
        <v>0.4</v>
      </c>
      <c r="O611">
        <v>0.2</v>
      </c>
      <c r="P611">
        <v>0.2</v>
      </c>
      <c r="Q611">
        <v>0.2</v>
      </c>
      <c r="R611">
        <v>0.2</v>
      </c>
      <c r="S611">
        <v>0.2</v>
      </c>
      <c r="T611">
        <v>0.2</v>
      </c>
      <c r="U611">
        <v>0.2</v>
      </c>
      <c r="V611">
        <v>0.2</v>
      </c>
      <c r="W611">
        <v>0.2</v>
      </c>
      <c r="X611">
        <v>0.2</v>
      </c>
      <c r="Y611">
        <v>0.2</v>
      </c>
      <c r="Z611">
        <v>0.2</v>
      </c>
      <c r="AA611">
        <v>0.2</v>
      </c>
    </row>
    <row r="612" spans="1:27" x14ac:dyDescent="0.2">
      <c r="A612" s="89">
        <f>VLOOKUP(C612,TabellenBDFS!$B$4:$C$2717,2,FALSE)</f>
        <v>83</v>
      </c>
      <c r="B612" t="str">
        <f t="shared" si="10"/>
        <v>837</v>
      </c>
      <c r="C612" t="s">
        <v>85</v>
      </c>
      <c r="D612">
        <v>7</v>
      </c>
      <c r="E612">
        <v>0.1</v>
      </c>
      <c r="F612">
        <v>0</v>
      </c>
      <c r="G612">
        <v>0</v>
      </c>
      <c r="H612">
        <v>0</v>
      </c>
      <c r="I612">
        <v>0</v>
      </c>
      <c r="J612">
        <v>0</v>
      </c>
      <c r="K612">
        <v>0</v>
      </c>
      <c r="L612">
        <v>0</v>
      </c>
      <c r="M612">
        <v>0</v>
      </c>
      <c r="N612">
        <v>0</v>
      </c>
      <c r="O612">
        <v>0</v>
      </c>
      <c r="P612">
        <v>0</v>
      </c>
      <c r="Q612">
        <v>0</v>
      </c>
      <c r="R612">
        <v>0</v>
      </c>
      <c r="S612">
        <v>0</v>
      </c>
      <c r="T612">
        <v>0</v>
      </c>
      <c r="U612">
        <v>0</v>
      </c>
      <c r="V612">
        <v>0</v>
      </c>
      <c r="W612">
        <v>0</v>
      </c>
      <c r="X612">
        <v>0</v>
      </c>
      <c r="Y612">
        <v>0.1</v>
      </c>
      <c r="Z612">
        <v>0</v>
      </c>
      <c r="AA612">
        <v>0</v>
      </c>
    </row>
    <row r="613" spans="1:27" x14ac:dyDescent="0.2">
      <c r="A613" s="89">
        <f>VLOOKUP(C613,TabellenBDFS!$B$4:$C$2717,2,FALSE)</f>
        <v>84</v>
      </c>
      <c r="B613" t="str">
        <f t="shared" si="10"/>
        <v>841</v>
      </c>
      <c r="C613" t="s">
        <v>86</v>
      </c>
      <c r="D613">
        <v>1</v>
      </c>
      <c r="E613">
        <v>2.6</v>
      </c>
      <c r="F613">
        <v>2.5</v>
      </c>
      <c r="G613">
        <v>2.6</v>
      </c>
      <c r="H613">
        <v>2.8</v>
      </c>
      <c r="I613">
        <v>2.7</v>
      </c>
      <c r="J613">
        <v>3</v>
      </c>
      <c r="K613">
        <v>3</v>
      </c>
      <c r="L613">
        <v>3.1</v>
      </c>
      <c r="M613">
        <v>3.1</v>
      </c>
      <c r="N613">
        <v>3.1</v>
      </c>
      <c r="O613">
        <v>3</v>
      </c>
      <c r="P613">
        <v>3.2</v>
      </c>
      <c r="Q613">
        <v>3.3</v>
      </c>
      <c r="R613">
        <v>3.2</v>
      </c>
      <c r="S613">
        <v>3.2</v>
      </c>
      <c r="T613">
        <v>3.2</v>
      </c>
      <c r="U613">
        <v>3.3</v>
      </c>
      <c r="V613">
        <v>3.3</v>
      </c>
      <c r="W613">
        <v>3.3</v>
      </c>
      <c r="X613">
        <v>3.4</v>
      </c>
      <c r="Y613">
        <v>3.4</v>
      </c>
      <c r="Z613">
        <v>3.4</v>
      </c>
      <c r="AA613">
        <v>3.5</v>
      </c>
    </row>
    <row r="614" spans="1:27" x14ac:dyDescent="0.2">
      <c r="A614" s="89">
        <f>VLOOKUP(C614,TabellenBDFS!$B$4:$C$2717,2,FALSE)</f>
        <v>84</v>
      </c>
      <c r="B614" t="str">
        <f t="shared" si="10"/>
        <v>842</v>
      </c>
      <c r="C614" t="s">
        <v>86</v>
      </c>
      <c r="D614">
        <v>2</v>
      </c>
      <c r="E614">
        <v>0.9</v>
      </c>
      <c r="F614">
        <v>0.9</v>
      </c>
      <c r="G614">
        <v>0.9</v>
      </c>
      <c r="H614">
        <v>1</v>
      </c>
      <c r="I614">
        <v>0.9</v>
      </c>
      <c r="J614">
        <v>0.9</v>
      </c>
      <c r="K614">
        <v>0.9</v>
      </c>
      <c r="L614">
        <v>0.8</v>
      </c>
      <c r="M614">
        <v>0.8</v>
      </c>
      <c r="N614">
        <v>0.8</v>
      </c>
      <c r="O614">
        <v>0.8</v>
      </c>
      <c r="P614">
        <v>0.8</v>
      </c>
      <c r="Q614">
        <v>0.8</v>
      </c>
      <c r="R614">
        <v>0.8</v>
      </c>
      <c r="S614">
        <v>0.7</v>
      </c>
      <c r="T614">
        <v>0.7</v>
      </c>
      <c r="U614">
        <v>0.7</v>
      </c>
      <c r="V614">
        <v>0.6</v>
      </c>
      <c r="W614">
        <v>0.6</v>
      </c>
      <c r="X614">
        <v>0.6</v>
      </c>
      <c r="Y614">
        <v>0.6</v>
      </c>
      <c r="Z614">
        <v>0.6</v>
      </c>
      <c r="AA614">
        <v>0.6</v>
      </c>
    </row>
    <row r="615" spans="1:27" x14ac:dyDescent="0.2">
      <c r="A615" s="89">
        <f>VLOOKUP(C615,TabellenBDFS!$B$4:$C$2717,2,FALSE)</f>
        <v>84</v>
      </c>
      <c r="B615" t="str">
        <f t="shared" si="10"/>
        <v>843</v>
      </c>
      <c r="C615" t="s">
        <v>86</v>
      </c>
      <c r="D615">
        <v>3</v>
      </c>
      <c r="E615">
        <v>0</v>
      </c>
      <c r="F615">
        <v>0</v>
      </c>
      <c r="G615">
        <v>0</v>
      </c>
      <c r="H615">
        <v>0</v>
      </c>
      <c r="I615">
        <v>0</v>
      </c>
      <c r="J615">
        <v>0.1</v>
      </c>
      <c r="K615">
        <v>0.1</v>
      </c>
      <c r="L615">
        <v>0.2</v>
      </c>
      <c r="M615">
        <v>0.2</v>
      </c>
      <c r="N615">
        <v>0.2</v>
      </c>
      <c r="O615">
        <v>0.2</v>
      </c>
      <c r="P615">
        <v>0.3</v>
      </c>
      <c r="Q615">
        <v>0.4</v>
      </c>
      <c r="R615">
        <v>0.3</v>
      </c>
      <c r="S615">
        <v>0.4</v>
      </c>
      <c r="T615">
        <v>0.4</v>
      </c>
      <c r="U615">
        <v>0.4</v>
      </c>
      <c r="V615">
        <v>0.4</v>
      </c>
      <c r="W615">
        <v>0.5</v>
      </c>
      <c r="X615">
        <v>0.6</v>
      </c>
      <c r="Y615">
        <v>0.6</v>
      </c>
      <c r="Z615">
        <v>0.6</v>
      </c>
      <c r="AA615">
        <v>0.6</v>
      </c>
    </row>
    <row r="616" spans="1:27" x14ac:dyDescent="0.2">
      <c r="A616" s="89">
        <f>VLOOKUP(C616,TabellenBDFS!$B$4:$C$2717,2,FALSE)</f>
        <v>84</v>
      </c>
      <c r="B616" t="str">
        <f t="shared" si="10"/>
        <v>844</v>
      </c>
      <c r="C616" t="s">
        <v>86</v>
      </c>
      <c r="D616">
        <v>4</v>
      </c>
      <c r="E616">
        <v>0</v>
      </c>
      <c r="F616">
        <v>0</v>
      </c>
      <c r="G616">
        <v>0</v>
      </c>
      <c r="H616">
        <v>0</v>
      </c>
      <c r="I616">
        <v>0</v>
      </c>
      <c r="J616">
        <v>0</v>
      </c>
      <c r="K616">
        <v>0</v>
      </c>
      <c r="L616">
        <v>0</v>
      </c>
      <c r="M616">
        <v>0</v>
      </c>
      <c r="N616">
        <v>0</v>
      </c>
      <c r="O616">
        <v>0</v>
      </c>
      <c r="P616">
        <v>0</v>
      </c>
      <c r="Q616">
        <v>0</v>
      </c>
      <c r="R616">
        <v>0</v>
      </c>
      <c r="S616">
        <v>0.1</v>
      </c>
      <c r="T616">
        <v>0.1</v>
      </c>
      <c r="U616">
        <v>0</v>
      </c>
      <c r="V616">
        <v>0</v>
      </c>
      <c r="W616">
        <v>0</v>
      </c>
      <c r="X616">
        <v>0</v>
      </c>
      <c r="Y616">
        <v>0</v>
      </c>
      <c r="Z616">
        <v>0.1</v>
      </c>
      <c r="AA616">
        <v>0.1</v>
      </c>
    </row>
    <row r="617" spans="1:27" x14ac:dyDescent="0.2">
      <c r="A617" s="89">
        <f>VLOOKUP(C617,TabellenBDFS!$B$4:$C$2717,2,FALSE)</f>
        <v>84</v>
      </c>
      <c r="B617" t="str">
        <f t="shared" si="10"/>
        <v>845</v>
      </c>
      <c r="C617" t="s">
        <v>86</v>
      </c>
      <c r="D617">
        <v>5</v>
      </c>
      <c r="E617">
        <v>0.2</v>
      </c>
      <c r="F617">
        <v>0.2</v>
      </c>
      <c r="G617">
        <v>0.2</v>
      </c>
      <c r="H617">
        <v>0.2</v>
      </c>
      <c r="I617">
        <v>0.1</v>
      </c>
      <c r="J617">
        <v>0.1</v>
      </c>
      <c r="K617">
        <v>0.1</v>
      </c>
      <c r="L617">
        <v>0.1</v>
      </c>
      <c r="M617">
        <v>0.1</v>
      </c>
      <c r="N617">
        <v>0.1</v>
      </c>
      <c r="O617">
        <v>0.1</v>
      </c>
      <c r="P617">
        <v>0.1</v>
      </c>
      <c r="Q617">
        <v>0.1</v>
      </c>
      <c r="R617">
        <v>0.1</v>
      </c>
      <c r="S617">
        <v>0.1</v>
      </c>
      <c r="T617">
        <v>0</v>
      </c>
      <c r="U617">
        <v>0</v>
      </c>
      <c r="V617">
        <v>0</v>
      </c>
      <c r="W617">
        <v>0</v>
      </c>
      <c r="X617">
        <v>0</v>
      </c>
      <c r="Y617">
        <v>0</v>
      </c>
      <c r="Z617">
        <v>0</v>
      </c>
      <c r="AA617">
        <v>0</v>
      </c>
    </row>
    <row r="618" spans="1:27" x14ac:dyDescent="0.2">
      <c r="A618" s="89">
        <f>VLOOKUP(C618,TabellenBDFS!$B$4:$C$2717,2,FALSE)</f>
        <v>84</v>
      </c>
      <c r="B618" t="str">
        <f t="shared" si="10"/>
        <v>846</v>
      </c>
      <c r="C618" t="s">
        <v>86</v>
      </c>
      <c r="D618">
        <v>6</v>
      </c>
      <c r="E618">
        <v>1.4</v>
      </c>
      <c r="F618">
        <v>1.3</v>
      </c>
      <c r="G618">
        <v>1.4</v>
      </c>
      <c r="H618">
        <v>1.5</v>
      </c>
      <c r="I618">
        <v>1.5</v>
      </c>
      <c r="J618">
        <v>1.7</v>
      </c>
      <c r="K618">
        <v>1.7</v>
      </c>
      <c r="L618">
        <v>1.8</v>
      </c>
      <c r="M618">
        <v>1.8</v>
      </c>
      <c r="N618">
        <v>1.9</v>
      </c>
      <c r="O618">
        <v>1.8</v>
      </c>
      <c r="P618">
        <v>1.8</v>
      </c>
      <c r="Q618">
        <v>1.9</v>
      </c>
      <c r="R618">
        <v>1.9</v>
      </c>
      <c r="S618">
        <v>1.8</v>
      </c>
      <c r="T618">
        <v>2</v>
      </c>
      <c r="U618">
        <v>2</v>
      </c>
      <c r="V618">
        <v>2.1</v>
      </c>
      <c r="W618">
        <v>2.1</v>
      </c>
      <c r="X618">
        <v>2.1</v>
      </c>
      <c r="Y618">
        <v>2</v>
      </c>
      <c r="Z618">
        <v>2</v>
      </c>
      <c r="AA618">
        <v>2.1</v>
      </c>
    </row>
    <row r="619" spans="1:27" x14ac:dyDescent="0.2">
      <c r="A619" s="89">
        <f>VLOOKUP(C619,TabellenBDFS!$B$4:$C$2717,2,FALSE)</f>
        <v>84</v>
      </c>
      <c r="B619" t="str">
        <f t="shared" si="10"/>
        <v>847</v>
      </c>
      <c r="C619" t="s">
        <v>86</v>
      </c>
      <c r="D619">
        <v>7</v>
      </c>
      <c r="E619">
        <v>0.1</v>
      </c>
      <c r="F619">
        <v>0.2</v>
      </c>
      <c r="G619">
        <v>0.1</v>
      </c>
      <c r="H619">
        <v>0.2</v>
      </c>
      <c r="I619">
        <v>0.2</v>
      </c>
      <c r="J619">
        <v>0.2</v>
      </c>
      <c r="K619">
        <v>0.2</v>
      </c>
      <c r="L619">
        <v>0.1</v>
      </c>
      <c r="M619">
        <v>0.2</v>
      </c>
      <c r="N619">
        <v>0.1</v>
      </c>
      <c r="O619">
        <v>0.1</v>
      </c>
      <c r="P619">
        <v>0.1</v>
      </c>
      <c r="Q619">
        <v>0.1</v>
      </c>
      <c r="R619">
        <v>0.2</v>
      </c>
      <c r="S619">
        <v>0.1</v>
      </c>
      <c r="T619">
        <v>0.1</v>
      </c>
      <c r="U619">
        <v>0.1</v>
      </c>
      <c r="V619">
        <v>0.1</v>
      </c>
      <c r="W619">
        <v>0.1</v>
      </c>
      <c r="X619">
        <v>0.1</v>
      </c>
      <c r="Y619">
        <v>0.1</v>
      </c>
      <c r="Z619">
        <v>0.1</v>
      </c>
      <c r="AA619">
        <v>0.1</v>
      </c>
    </row>
    <row r="620" spans="1:27" x14ac:dyDescent="0.2">
      <c r="A620" s="89">
        <f>VLOOKUP(C620,TabellenBDFS!$B$4:$C$2717,2,FALSE)</f>
        <v>85</v>
      </c>
      <c r="B620" t="str">
        <f t="shared" si="10"/>
        <v>851</v>
      </c>
      <c r="C620" t="s">
        <v>87</v>
      </c>
      <c r="D620">
        <v>1</v>
      </c>
      <c r="E620">
        <v>0.7</v>
      </c>
      <c r="F620">
        <v>0.8</v>
      </c>
      <c r="G620">
        <v>0.9</v>
      </c>
      <c r="H620">
        <v>0.9</v>
      </c>
      <c r="I620">
        <v>0.9</v>
      </c>
      <c r="J620">
        <v>0.9</v>
      </c>
      <c r="K620">
        <v>0.9</v>
      </c>
      <c r="L620">
        <v>0.9</v>
      </c>
      <c r="M620">
        <v>0.9</v>
      </c>
      <c r="N620">
        <v>0.9</v>
      </c>
      <c r="O620">
        <v>0.9</v>
      </c>
      <c r="P620">
        <v>0.9</v>
      </c>
      <c r="Q620">
        <v>0.8</v>
      </c>
      <c r="R620">
        <v>0.9</v>
      </c>
      <c r="S620">
        <v>1</v>
      </c>
      <c r="T620">
        <v>1</v>
      </c>
      <c r="U620">
        <v>1</v>
      </c>
      <c r="V620">
        <v>1</v>
      </c>
      <c r="W620">
        <v>1</v>
      </c>
      <c r="X620">
        <v>1.1000000000000001</v>
      </c>
      <c r="Y620">
        <v>1.1000000000000001</v>
      </c>
      <c r="Z620">
        <v>1</v>
      </c>
      <c r="AA620">
        <v>1.1000000000000001</v>
      </c>
    </row>
    <row r="621" spans="1:27" x14ac:dyDescent="0.2">
      <c r="A621" s="89">
        <f>VLOOKUP(C621,TabellenBDFS!$B$4:$C$2717,2,FALSE)</f>
        <v>85</v>
      </c>
      <c r="B621" t="str">
        <f t="shared" si="10"/>
        <v>852</v>
      </c>
      <c r="C621" t="s">
        <v>87</v>
      </c>
      <c r="D621">
        <v>2</v>
      </c>
      <c r="E621">
        <v>0.2</v>
      </c>
      <c r="F621">
        <v>0.3</v>
      </c>
      <c r="G621">
        <v>0.3</v>
      </c>
      <c r="H621">
        <v>0.3</v>
      </c>
      <c r="I621">
        <v>0.3</v>
      </c>
      <c r="J621">
        <v>0.3</v>
      </c>
      <c r="K621">
        <v>0.3</v>
      </c>
      <c r="L621">
        <v>0.3</v>
      </c>
      <c r="M621">
        <v>0.3</v>
      </c>
      <c r="N621">
        <v>0.2</v>
      </c>
      <c r="O621">
        <v>0.2</v>
      </c>
      <c r="P621">
        <v>0.2</v>
      </c>
      <c r="Q621">
        <v>0.2</v>
      </c>
      <c r="R621">
        <v>0.2</v>
      </c>
      <c r="S621">
        <v>0.3</v>
      </c>
      <c r="T621">
        <v>0.3</v>
      </c>
      <c r="U621">
        <v>0.3</v>
      </c>
      <c r="V621">
        <v>0.3</v>
      </c>
      <c r="W621">
        <v>0.3</v>
      </c>
      <c r="X621">
        <v>0.3</v>
      </c>
      <c r="Y621">
        <v>0.3</v>
      </c>
      <c r="Z621">
        <v>0.3</v>
      </c>
      <c r="AA621">
        <v>0.3</v>
      </c>
    </row>
    <row r="622" spans="1:27" x14ac:dyDescent="0.2">
      <c r="A622" s="89">
        <f>VLOOKUP(C622,TabellenBDFS!$B$4:$C$2717,2,FALSE)</f>
        <v>85</v>
      </c>
      <c r="B622" t="str">
        <f t="shared" si="10"/>
        <v>853</v>
      </c>
      <c r="C622" t="s">
        <v>87</v>
      </c>
      <c r="D622">
        <v>3</v>
      </c>
      <c r="E622">
        <v>0</v>
      </c>
      <c r="F622">
        <v>0</v>
      </c>
      <c r="G622">
        <v>0</v>
      </c>
      <c r="H622">
        <v>0</v>
      </c>
      <c r="I622">
        <v>0</v>
      </c>
      <c r="J622">
        <v>0</v>
      </c>
      <c r="K622">
        <v>0.1</v>
      </c>
      <c r="L622">
        <v>0</v>
      </c>
      <c r="M622">
        <v>0.1</v>
      </c>
      <c r="N622">
        <v>0.1</v>
      </c>
      <c r="O622">
        <v>0.1</v>
      </c>
      <c r="P622">
        <v>0.1</v>
      </c>
      <c r="Q622">
        <v>0.1</v>
      </c>
      <c r="R622">
        <v>0.1</v>
      </c>
      <c r="S622">
        <v>0.2</v>
      </c>
      <c r="T622">
        <v>0.2</v>
      </c>
      <c r="U622">
        <v>0.2</v>
      </c>
      <c r="V622">
        <v>0.2</v>
      </c>
      <c r="W622">
        <v>0.2</v>
      </c>
      <c r="X622">
        <v>0.3</v>
      </c>
      <c r="Y622">
        <v>0.3</v>
      </c>
      <c r="Z622">
        <v>0.3</v>
      </c>
      <c r="AA622">
        <v>0.3</v>
      </c>
    </row>
    <row r="623" spans="1:27" x14ac:dyDescent="0.2">
      <c r="A623" s="89">
        <f>VLOOKUP(C623,TabellenBDFS!$B$4:$C$2717,2,FALSE)</f>
        <v>85</v>
      </c>
      <c r="B623" t="str">
        <f t="shared" si="10"/>
        <v>854</v>
      </c>
      <c r="C623" t="s">
        <v>87</v>
      </c>
      <c r="D623">
        <v>4</v>
      </c>
      <c r="E623">
        <v>0</v>
      </c>
      <c r="F623">
        <v>0</v>
      </c>
      <c r="G623">
        <v>0</v>
      </c>
      <c r="H623">
        <v>0</v>
      </c>
      <c r="I623">
        <v>0</v>
      </c>
      <c r="J623">
        <v>0</v>
      </c>
      <c r="K623">
        <v>0</v>
      </c>
      <c r="L623">
        <v>0</v>
      </c>
      <c r="M623">
        <v>0</v>
      </c>
      <c r="N623">
        <v>0</v>
      </c>
      <c r="O623">
        <v>0</v>
      </c>
      <c r="P623">
        <v>0</v>
      </c>
      <c r="Q623">
        <v>0</v>
      </c>
      <c r="R623">
        <v>0</v>
      </c>
      <c r="S623">
        <v>0</v>
      </c>
      <c r="T623">
        <v>0</v>
      </c>
      <c r="U623">
        <v>0</v>
      </c>
      <c r="V623">
        <v>0</v>
      </c>
      <c r="W623">
        <v>0</v>
      </c>
      <c r="X623">
        <v>0</v>
      </c>
      <c r="Y623">
        <v>0</v>
      </c>
      <c r="Z623">
        <v>0</v>
      </c>
      <c r="AA623">
        <v>0</v>
      </c>
    </row>
    <row r="624" spans="1:27" x14ac:dyDescent="0.2">
      <c r="A624" s="89">
        <f>VLOOKUP(C624,TabellenBDFS!$B$4:$C$2717,2,FALSE)</f>
        <v>85</v>
      </c>
      <c r="B624" t="str">
        <f t="shared" si="10"/>
        <v>855</v>
      </c>
      <c r="C624" t="s">
        <v>87</v>
      </c>
      <c r="D624">
        <v>5</v>
      </c>
      <c r="E624">
        <v>0</v>
      </c>
      <c r="F624">
        <v>0.1</v>
      </c>
      <c r="G624">
        <v>0.1</v>
      </c>
      <c r="H624">
        <v>0.1</v>
      </c>
      <c r="I624">
        <v>0.1</v>
      </c>
      <c r="J624">
        <v>0.1</v>
      </c>
      <c r="K624">
        <v>0.1</v>
      </c>
      <c r="L624">
        <v>0.1</v>
      </c>
      <c r="M624">
        <v>0.1</v>
      </c>
      <c r="N624">
        <v>0.1</v>
      </c>
      <c r="O624">
        <v>0.1</v>
      </c>
      <c r="P624">
        <v>0.1</v>
      </c>
      <c r="Q624">
        <v>0</v>
      </c>
      <c r="R624">
        <v>0</v>
      </c>
      <c r="S624">
        <v>0</v>
      </c>
      <c r="T624">
        <v>0</v>
      </c>
      <c r="U624">
        <v>0</v>
      </c>
      <c r="V624">
        <v>0</v>
      </c>
      <c r="W624">
        <v>0</v>
      </c>
      <c r="X624">
        <v>0</v>
      </c>
      <c r="Y624">
        <v>0</v>
      </c>
      <c r="Z624">
        <v>0</v>
      </c>
      <c r="AA624">
        <v>0</v>
      </c>
    </row>
    <row r="625" spans="1:27" x14ac:dyDescent="0.2">
      <c r="A625" s="89">
        <f>VLOOKUP(C625,TabellenBDFS!$B$4:$C$2717,2,FALSE)</f>
        <v>85</v>
      </c>
      <c r="B625" t="str">
        <f t="shared" si="10"/>
        <v>856</v>
      </c>
      <c r="C625" t="s">
        <v>87</v>
      </c>
      <c r="D625">
        <v>6</v>
      </c>
      <c r="E625">
        <v>0.4</v>
      </c>
      <c r="F625">
        <v>0.4</v>
      </c>
      <c r="G625">
        <v>0.4</v>
      </c>
      <c r="H625">
        <v>0.4</v>
      </c>
      <c r="I625">
        <v>0.4</v>
      </c>
      <c r="J625">
        <v>0.4</v>
      </c>
      <c r="K625">
        <v>0.4</v>
      </c>
      <c r="L625">
        <v>0.4</v>
      </c>
      <c r="M625">
        <v>0.4</v>
      </c>
      <c r="N625">
        <v>0.4</v>
      </c>
      <c r="O625">
        <v>0.4</v>
      </c>
      <c r="P625">
        <v>0.4</v>
      </c>
      <c r="Q625">
        <v>0.4</v>
      </c>
      <c r="R625">
        <v>0.4</v>
      </c>
      <c r="S625">
        <v>0.4</v>
      </c>
      <c r="T625">
        <v>0.4</v>
      </c>
      <c r="U625">
        <v>0.4</v>
      </c>
      <c r="V625">
        <v>0.4</v>
      </c>
      <c r="W625">
        <v>0.4</v>
      </c>
      <c r="X625">
        <v>0.4</v>
      </c>
      <c r="Y625">
        <v>0.4</v>
      </c>
      <c r="Z625">
        <v>0.3</v>
      </c>
      <c r="AA625">
        <v>0.4</v>
      </c>
    </row>
    <row r="626" spans="1:27" x14ac:dyDescent="0.2">
      <c r="A626" s="89">
        <f>VLOOKUP(C626,TabellenBDFS!$B$4:$C$2717,2,FALSE)</f>
        <v>85</v>
      </c>
      <c r="B626" t="str">
        <f t="shared" si="10"/>
        <v>857</v>
      </c>
      <c r="C626" t="s">
        <v>87</v>
      </c>
      <c r="D626">
        <v>7</v>
      </c>
      <c r="E626">
        <v>0.1</v>
      </c>
      <c r="F626">
        <v>0.1</v>
      </c>
      <c r="G626">
        <v>0.1</v>
      </c>
      <c r="H626">
        <v>0.1</v>
      </c>
      <c r="I626">
        <v>0.1</v>
      </c>
      <c r="J626">
        <v>0.1</v>
      </c>
      <c r="K626">
        <v>0.1</v>
      </c>
      <c r="L626">
        <v>0.1</v>
      </c>
      <c r="M626">
        <v>0.1</v>
      </c>
      <c r="N626">
        <v>0.1</v>
      </c>
      <c r="O626">
        <v>0</v>
      </c>
      <c r="P626">
        <v>0</v>
      </c>
      <c r="Q626">
        <v>0</v>
      </c>
      <c r="R626">
        <v>0</v>
      </c>
      <c r="S626">
        <v>0.1</v>
      </c>
      <c r="T626">
        <v>0.1</v>
      </c>
      <c r="U626">
        <v>0.1</v>
      </c>
      <c r="V626">
        <v>0.1</v>
      </c>
      <c r="W626">
        <v>0.1</v>
      </c>
      <c r="X626">
        <v>0</v>
      </c>
      <c r="Y626">
        <v>0.1</v>
      </c>
      <c r="Z626">
        <v>0</v>
      </c>
      <c r="AA626">
        <v>0</v>
      </c>
    </row>
    <row r="627" spans="1:27" x14ac:dyDescent="0.2">
      <c r="A627" s="89">
        <f>VLOOKUP(C627,TabellenBDFS!$B$4:$C$2717,2,FALSE)</f>
        <v>86</v>
      </c>
      <c r="B627" t="str">
        <f t="shared" si="10"/>
        <v>861</v>
      </c>
      <c r="C627" t="s">
        <v>88</v>
      </c>
      <c r="D627">
        <v>1</v>
      </c>
      <c r="E627">
        <v>1</v>
      </c>
      <c r="F627">
        <v>0.9</v>
      </c>
      <c r="G627">
        <v>1.1000000000000001</v>
      </c>
      <c r="H627">
        <v>1.1000000000000001</v>
      </c>
      <c r="I627">
        <v>1.1000000000000001</v>
      </c>
      <c r="J627">
        <v>1.1000000000000001</v>
      </c>
      <c r="K627">
        <v>1.1000000000000001</v>
      </c>
      <c r="L627">
        <v>1</v>
      </c>
      <c r="M627">
        <v>1</v>
      </c>
      <c r="N627">
        <v>1</v>
      </c>
      <c r="O627">
        <v>1</v>
      </c>
      <c r="P627">
        <v>1</v>
      </c>
      <c r="Q627">
        <v>1</v>
      </c>
      <c r="R627">
        <v>1</v>
      </c>
      <c r="S627">
        <v>1</v>
      </c>
      <c r="T627">
        <v>1</v>
      </c>
      <c r="U627">
        <v>1</v>
      </c>
      <c r="V627">
        <v>0.9</v>
      </c>
      <c r="W627">
        <v>0.9</v>
      </c>
      <c r="X627">
        <v>0.9</v>
      </c>
      <c r="Y627">
        <v>0.9</v>
      </c>
      <c r="Z627">
        <v>0.8</v>
      </c>
      <c r="AA627">
        <v>0.8</v>
      </c>
    </row>
    <row r="628" spans="1:27" x14ac:dyDescent="0.2">
      <c r="A628" s="89">
        <f>VLOOKUP(C628,TabellenBDFS!$B$4:$C$2717,2,FALSE)</f>
        <v>86</v>
      </c>
      <c r="B628" t="str">
        <f t="shared" si="10"/>
        <v>862</v>
      </c>
      <c r="C628" t="s">
        <v>88</v>
      </c>
      <c r="D628">
        <v>2</v>
      </c>
      <c r="E628">
        <v>0.4</v>
      </c>
      <c r="F628">
        <v>0.4</v>
      </c>
      <c r="G628">
        <v>0.4</v>
      </c>
      <c r="H628">
        <v>0.4</v>
      </c>
      <c r="I628">
        <v>0.4</v>
      </c>
      <c r="J628">
        <v>0.4</v>
      </c>
      <c r="K628">
        <v>0.4</v>
      </c>
      <c r="L628">
        <v>0.4</v>
      </c>
      <c r="M628">
        <v>0.4</v>
      </c>
      <c r="N628">
        <v>0.4</v>
      </c>
      <c r="O628">
        <v>0.3</v>
      </c>
      <c r="P628">
        <v>0.3</v>
      </c>
      <c r="Q628">
        <v>0.3</v>
      </c>
      <c r="R628">
        <v>0.3</v>
      </c>
      <c r="S628">
        <v>0.3</v>
      </c>
      <c r="T628">
        <v>0.3</v>
      </c>
      <c r="U628">
        <v>0.3</v>
      </c>
      <c r="V628">
        <v>0.3</v>
      </c>
      <c r="W628">
        <v>0.3</v>
      </c>
      <c r="X628">
        <v>0.3</v>
      </c>
      <c r="Y628">
        <v>0.3</v>
      </c>
      <c r="Z628">
        <v>0.3</v>
      </c>
      <c r="AA628">
        <v>0.3</v>
      </c>
    </row>
    <row r="629" spans="1:27" x14ac:dyDescent="0.2">
      <c r="A629" s="89">
        <f>VLOOKUP(C629,TabellenBDFS!$B$4:$C$2717,2,FALSE)</f>
        <v>86</v>
      </c>
      <c r="B629" t="str">
        <f t="shared" si="10"/>
        <v>863</v>
      </c>
      <c r="C629" t="s">
        <v>88</v>
      </c>
      <c r="D629">
        <v>3</v>
      </c>
      <c r="E629">
        <v>0</v>
      </c>
      <c r="F629">
        <v>0</v>
      </c>
      <c r="G629">
        <v>0</v>
      </c>
      <c r="H629">
        <v>0</v>
      </c>
      <c r="I629">
        <v>0</v>
      </c>
      <c r="J629">
        <v>0</v>
      </c>
      <c r="K629">
        <v>0</v>
      </c>
      <c r="L629">
        <v>0</v>
      </c>
      <c r="M629">
        <v>0</v>
      </c>
      <c r="N629">
        <v>0</v>
      </c>
      <c r="O629">
        <v>0</v>
      </c>
      <c r="P629">
        <v>0</v>
      </c>
      <c r="Q629">
        <v>0</v>
      </c>
      <c r="R629">
        <v>0</v>
      </c>
      <c r="S629">
        <v>0</v>
      </c>
      <c r="T629">
        <v>0.1</v>
      </c>
      <c r="U629">
        <v>0</v>
      </c>
      <c r="V629">
        <v>0.1</v>
      </c>
      <c r="W629">
        <v>0.1</v>
      </c>
      <c r="X629">
        <v>0.1</v>
      </c>
      <c r="Y629">
        <v>0.1</v>
      </c>
      <c r="Z629">
        <v>0.1</v>
      </c>
      <c r="AA629">
        <v>0.1</v>
      </c>
    </row>
    <row r="630" spans="1:27" x14ac:dyDescent="0.2">
      <c r="A630" s="89">
        <f>VLOOKUP(C630,TabellenBDFS!$B$4:$C$2717,2,FALSE)</f>
        <v>86</v>
      </c>
      <c r="B630" t="str">
        <f t="shared" si="10"/>
        <v>864</v>
      </c>
      <c r="C630" t="s">
        <v>88</v>
      </c>
      <c r="D630">
        <v>4</v>
      </c>
      <c r="E630">
        <v>0</v>
      </c>
      <c r="F630">
        <v>0</v>
      </c>
      <c r="G630">
        <v>0</v>
      </c>
      <c r="H630">
        <v>0</v>
      </c>
      <c r="I630">
        <v>0</v>
      </c>
      <c r="J630">
        <v>0</v>
      </c>
      <c r="K630">
        <v>0</v>
      </c>
      <c r="L630">
        <v>0</v>
      </c>
      <c r="M630">
        <v>0</v>
      </c>
      <c r="N630">
        <v>0</v>
      </c>
      <c r="O630">
        <v>0</v>
      </c>
      <c r="P630">
        <v>0</v>
      </c>
      <c r="Q630">
        <v>0</v>
      </c>
      <c r="R630">
        <v>0</v>
      </c>
      <c r="S630">
        <v>0</v>
      </c>
      <c r="T630">
        <v>0</v>
      </c>
      <c r="U630">
        <v>0</v>
      </c>
      <c r="V630">
        <v>0</v>
      </c>
      <c r="W630">
        <v>0</v>
      </c>
      <c r="X630">
        <v>0</v>
      </c>
      <c r="Y630">
        <v>0</v>
      </c>
      <c r="Z630">
        <v>0</v>
      </c>
      <c r="AA630">
        <v>0</v>
      </c>
    </row>
    <row r="631" spans="1:27" x14ac:dyDescent="0.2">
      <c r="A631" s="89">
        <f>VLOOKUP(C631,TabellenBDFS!$B$4:$C$2717,2,FALSE)</f>
        <v>86</v>
      </c>
      <c r="B631" t="str">
        <f t="shared" si="10"/>
        <v>865</v>
      </c>
      <c r="C631" t="s">
        <v>88</v>
      </c>
      <c r="D631">
        <v>5</v>
      </c>
      <c r="E631">
        <v>0</v>
      </c>
      <c r="F631">
        <v>0</v>
      </c>
      <c r="G631">
        <v>0</v>
      </c>
      <c r="H631">
        <v>0</v>
      </c>
      <c r="I631">
        <v>0</v>
      </c>
      <c r="J631">
        <v>0</v>
      </c>
      <c r="K631">
        <v>0</v>
      </c>
      <c r="L631">
        <v>0</v>
      </c>
      <c r="M631">
        <v>0</v>
      </c>
      <c r="N631">
        <v>0</v>
      </c>
      <c r="O631">
        <v>0</v>
      </c>
      <c r="P631">
        <v>0</v>
      </c>
      <c r="Q631">
        <v>0</v>
      </c>
      <c r="R631">
        <v>0</v>
      </c>
      <c r="S631">
        <v>0</v>
      </c>
      <c r="T631">
        <v>0</v>
      </c>
      <c r="U631">
        <v>0</v>
      </c>
      <c r="V631">
        <v>0</v>
      </c>
      <c r="W631">
        <v>0</v>
      </c>
      <c r="X631">
        <v>0</v>
      </c>
      <c r="Y631">
        <v>0</v>
      </c>
      <c r="Z631">
        <v>0</v>
      </c>
      <c r="AA631">
        <v>0</v>
      </c>
    </row>
    <row r="632" spans="1:27" x14ac:dyDescent="0.2">
      <c r="A632" s="89">
        <f>VLOOKUP(C632,TabellenBDFS!$B$4:$C$2717,2,FALSE)</f>
        <v>86</v>
      </c>
      <c r="B632" t="str">
        <f t="shared" si="10"/>
        <v>866</v>
      </c>
      <c r="C632" t="s">
        <v>88</v>
      </c>
      <c r="D632">
        <v>6</v>
      </c>
      <c r="E632">
        <v>0.3</v>
      </c>
      <c r="F632">
        <v>0.3</v>
      </c>
      <c r="G632">
        <v>0.5</v>
      </c>
      <c r="H632">
        <v>0.4</v>
      </c>
      <c r="I632">
        <v>0.5</v>
      </c>
      <c r="J632">
        <v>0.5</v>
      </c>
      <c r="K632">
        <v>0.5</v>
      </c>
      <c r="L632">
        <v>0.3</v>
      </c>
      <c r="M632">
        <v>0.4</v>
      </c>
      <c r="N632">
        <v>0.4</v>
      </c>
      <c r="O632">
        <v>0.3</v>
      </c>
      <c r="P632">
        <v>0.3</v>
      </c>
      <c r="Q632">
        <v>0.3</v>
      </c>
      <c r="R632">
        <v>0.3</v>
      </c>
      <c r="S632">
        <v>0.3</v>
      </c>
      <c r="T632">
        <v>0.3</v>
      </c>
      <c r="U632">
        <v>0.4</v>
      </c>
      <c r="V632">
        <v>0.3</v>
      </c>
      <c r="W632">
        <v>0.2</v>
      </c>
      <c r="X632">
        <v>0.3</v>
      </c>
      <c r="Y632">
        <v>0.3</v>
      </c>
      <c r="Z632">
        <v>0.2</v>
      </c>
      <c r="AA632">
        <v>0.2</v>
      </c>
    </row>
    <row r="633" spans="1:27" x14ac:dyDescent="0.2">
      <c r="A633" s="89">
        <f>VLOOKUP(C633,TabellenBDFS!$B$4:$C$2717,2,FALSE)</f>
        <v>86</v>
      </c>
      <c r="B633" t="str">
        <f t="shared" si="10"/>
        <v>867</v>
      </c>
      <c r="C633" t="s">
        <v>88</v>
      </c>
      <c r="D633">
        <v>7</v>
      </c>
      <c r="E633">
        <v>0.2</v>
      </c>
      <c r="F633">
        <v>0.2</v>
      </c>
      <c r="G633">
        <v>0.2</v>
      </c>
      <c r="H633">
        <v>0.2</v>
      </c>
      <c r="I633">
        <v>0.2</v>
      </c>
      <c r="J633">
        <v>0.2</v>
      </c>
      <c r="K633">
        <v>0.2</v>
      </c>
      <c r="L633">
        <v>0.2</v>
      </c>
      <c r="M633">
        <v>0.2</v>
      </c>
      <c r="N633">
        <v>0.2</v>
      </c>
      <c r="O633">
        <v>0.2</v>
      </c>
      <c r="P633">
        <v>0.2</v>
      </c>
      <c r="Q633">
        <v>0.2</v>
      </c>
      <c r="R633">
        <v>0.2</v>
      </c>
      <c r="S633">
        <v>0.2</v>
      </c>
      <c r="T633">
        <v>0.2</v>
      </c>
      <c r="U633">
        <v>0.2</v>
      </c>
      <c r="V633">
        <v>0.2</v>
      </c>
      <c r="W633">
        <v>0.2</v>
      </c>
      <c r="X633">
        <v>0.2</v>
      </c>
      <c r="Y633">
        <v>0.2</v>
      </c>
      <c r="Z633">
        <v>0.2</v>
      </c>
      <c r="AA633">
        <v>0.2</v>
      </c>
    </row>
    <row r="634" spans="1:27" x14ac:dyDescent="0.2">
      <c r="A634" s="89">
        <f>VLOOKUP(C634,TabellenBDFS!$B$4:$C$2717,2,FALSE)</f>
        <v>87</v>
      </c>
      <c r="B634" t="str">
        <f t="shared" si="10"/>
        <v>871</v>
      </c>
      <c r="C634" t="s">
        <v>89</v>
      </c>
      <c r="D634">
        <v>1</v>
      </c>
      <c r="E634">
        <v>1.5</v>
      </c>
      <c r="F634">
        <v>1.5</v>
      </c>
      <c r="G634">
        <v>1.5</v>
      </c>
      <c r="H634">
        <v>1.6</v>
      </c>
      <c r="I634">
        <v>1.5</v>
      </c>
      <c r="J634">
        <v>1.5</v>
      </c>
      <c r="K634">
        <v>1.5</v>
      </c>
      <c r="L634">
        <v>1.5</v>
      </c>
      <c r="M634">
        <v>1.5</v>
      </c>
      <c r="N634">
        <v>1.4</v>
      </c>
      <c r="O634">
        <v>1.4</v>
      </c>
      <c r="P634">
        <v>1.4</v>
      </c>
      <c r="Q634">
        <v>1.4</v>
      </c>
      <c r="R634">
        <v>1.4</v>
      </c>
      <c r="S634">
        <v>1.5</v>
      </c>
      <c r="T634">
        <v>1.4</v>
      </c>
      <c r="U634">
        <v>1.4</v>
      </c>
      <c r="V634">
        <v>1.4</v>
      </c>
      <c r="W634">
        <v>1.6</v>
      </c>
      <c r="X634">
        <v>1.6</v>
      </c>
      <c r="Y634">
        <v>1.5</v>
      </c>
      <c r="Z634">
        <v>1.5</v>
      </c>
      <c r="AA634">
        <v>1.5</v>
      </c>
    </row>
    <row r="635" spans="1:27" x14ac:dyDescent="0.2">
      <c r="A635" s="89">
        <f>VLOOKUP(C635,TabellenBDFS!$B$4:$C$2717,2,FALSE)</f>
        <v>87</v>
      </c>
      <c r="B635" t="str">
        <f t="shared" si="10"/>
        <v>872</v>
      </c>
      <c r="C635" t="s">
        <v>89</v>
      </c>
      <c r="D635">
        <v>2</v>
      </c>
      <c r="E635">
        <v>0.1</v>
      </c>
      <c r="F635">
        <v>0.1</v>
      </c>
      <c r="G635">
        <v>0.1</v>
      </c>
      <c r="H635">
        <v>0.1</v>
      </c>
      <c r="I635">
        <v>0.1</v>
      </c>
      <c r="J635">
        <v>0.1</v>
      </c>
      <c r="K635">
        <v>0.1</v>
      </c>
      <c r="L635">
        <v>0.1</v>
      </c>
      <c r="M635">
        <v>0.1</v>
      </c>
      <c r="N635">
        <v>0.1</v>
      </c>
      <c r="O635">
        <v>0.1</v>
      </c>
      <c r="P635">
        <v>0.1</v>
      </c>
      <c r="Q635">
        <v>0.1</v>
      </c>
      <c r="R635">
        <v>0.1</v>
      </c>
      <c r="S635">
        <v>0</v>
      </c>
      <c r="T635">
        <v>0</v>
      </c>
      <c r="U635">
        <v>0</v>
      </c>
      <c r="V635">
        <v>0</v>
      </c>
      <c r="W635">
        <v>0</v>
      </c>
      <c r="X635">
        <v>0</v>
      </c>
      <c r="Y635">
        <v>0</v>
      </c>
      <c r="Z635">
        <v>0</v>
      </c>
      <c r="AA635">
        <v>0</v>
      </c>
    </row>
    <row r="636" spans="1:27" x14ac:dyDescent="0.2">
      <c r="A636" s="89">
        <f>VLOOKUP(C636,TabellenBDFS!$B$4:$C$2717,2,FALSE)</f>
        <v>87</v>
      </c>
      <c r="B636" t="str">
        <f t="shared" si="10"/>
        <v>873</v>
      </c>
      <c r="C636" t="s">
        <v>89</v>
      </c>
      <c r="D636">
        <v>3</v>
      </c>
      <c r="E636">
        <v>0</v>
      </c>
      <c r="F636">
        <v>0</v>
      </c>
      <c r="G636">
        <v>0</v>
      </c>
      <c r="H636">
        <v>0</v>
      </c>
      <c r="I636">
        <v>0</v>
      </c>
      <c r="J636">
        <v>0</v>
      </c>
      <c r="K636">
        <v>0</v>
      </c>
      <c r="L636">
        <v>0</v>
      </c>
      <c r="M636">
        <v>0</v>
      </c>
      <c r="N636">
        <v>0</v>
      </c>
      <c r="O636">
        <v>0</v>
      </c>
      <c r="P636">
        <v>0.1</v>
      </c>
      <c r="Q636">
        <v>0.1</v>
      </c>
      <c r="R636">
        <v>0.1</v>
      </c>
      <c r="S636">
        <v>0.1</v>
      </c>
      <c r="T636">
        <v>0.1</v>
      </c>
      <c r="U636">
        <v>0.1</v>
      </c>
      <c r="V636">
        <v>0.1</v>
      </c>
      <c r="W636">
        <v>0.1</v>
      </c>
      <c r="X636">
        <v>0.1</v>
      </c>
      <c r="Y636">
        <v>0.1</v>
      </c>
      <c r="Z636">
        <v>0.1</v>
      </c>
      <c r="AA636">
        <v>0.1</v>
      </c>
    </row>
    <row r="637" spans="1:27" x14ac:dyDescent="0.2">
      <c r="A637" s="89">
        <f>VLOOKUP(C637,TabellenBDFS!$B$4:$C$2717,2,FALSE)</f>
        <v>87</v>
      </c>
      <c r="B637" t="str">
        <f t="shared" si="10"/>
        <v>874</v>
      </c>
      <c r="C637" t="s">
        <v>89</v>
      </c>
      <c r="D637">
        <v>4</v>
      </c>
      <c r="E637">
        <v>0</v>
      </c>
      <c r="F637">
        <v>0</v>
      </c>
      <c r="G637">
        <v>0</v>
      </c>
      <c r="H637">
        <v>0</v>
      </c>
      <c r="I637">
        <v>0</v>
      </c>
      <c r="J637">
        <v>0</v>
      </c>
      <c r="K637">
        <v>0</v>
      </c>
      <c r="L637">
        <v>0</v>
      </c>
      <c r="M637">
        <v>0</v>
      </c>
      <c r="N637">
        <v>0</v>
      </c>
      <c r="O637">
        <v>0</v>
      </c>
      <c r="P637">
        <v>0</v>
      </c>
      <c r="Q637">
        <v>0</v>
      </c>
      <c r="R637">
        <v>0</v>
      </c>
      <c r="S637">
        <v>0</v>
      </c>
      <c r="T637">
        <v>0</v>
      </c>
      <c r="U637">
        <v>0</v>
      </c>
      <c r="V637">
        <v>0</v>
      </c>
      <c r="W637">
        <v>0</v>
      </c>
      <c r="X637">
        <v>0</v>
      </c>
      <c r="Y637">
        <v>0</v>
      </c>
      <c r="Z637">
        <v>0</v>
      </c>
      <c r="AA637">
        <v>0</v>
      </c>
    </row>
    <row r="638" spans="1:27" x14ac:dyDescent="0.2">
      <c r="A638" s="89">
        <f>VLOOKUP(C638,TabellenBDFS!$B$4:$C$2717,2,FALSE)</f>
        <v>87</v>
      </c>
      <c r="B638" t="str">
        <f t="shared" si="10"/>
        <v>875</v>
      </c>
      <c r="C638" t="s">
        <v>89</v>
      </c>
      <c r="D638">
        <v>5</v>
      </c>
      <c r="E638">
        <v>0.1</v>
      </c>
      <c r="F638">
        <v>0.1</v>
      </c>
      <c r="G638">
        <v>0.1</v>
      </c>
      <c r="H638">
        <v>0.1</v>
      </c>
      <c r="I638">
        <v>0.1</v>
      </c>
      <c r="J638">
        <v>0</v>
      </c>
      <c r="K638">
        <v>0</v>
      </c>
      <c r="L638">
        <v>0</v>
      </c>
      <c r="M638">
        <v>0</v>
      </c>
      <c r="N638">
        <v>0</v>
      </c>
      <c r="O638">
        <v>0</v>
      </c>
      <c r="P638">
        <v>0</v>
      </c>
      <c r="Q638">
        <v>0</v>
      </c>
      <c r="R638">
        <v>0</v>
      </c>
      <c r="S638">
        <v>0</v>
      </c>
      <c r="T638">
        <v>0</v>
      </c>
      <c r="U638">
        <v>0</v>
      </c>
      <c r="V638">
        <v>0</v>
      </c>
      <c r="W638">
        <v>0.1</v>
      </c>
      <c r="X638">
        <v>0.1</v>
      </c>
      <c r="Y638">
        <v>0.1</v>
      </c>
      <c r="Z638">
        <v>0.1</v>
      </c>
      <c r="AA638">
        <v>0.1</v>
      </c>
    </row>
    <row r="639" spans="1:27" x14ac:dyDescent="0.2">
      <c r="A639" s="89">
        <f>VLOOKUP(C639,TabellenBDFS!$B$4:$C$2717,2,FALSE)</f>
        <v>87</v>
      </c>
      <c r="B639" t="str">
        <f t="shared" si="10"/>
        <v>876</v>
      </c>
      <c r="C639" t="s">
        <v>89</v>
      </c>
      <c r="D639">
        <v>6</v>
      </c>
      <c r="E639">
        <v>1</v>
      </c>
      <c r="F639">
        <v>1</v>
      </c>
      <c r="G639">
        <v>0.9</v>
      </c>
      <c r="H639">
        <v>1</v>
      </c>
      <c r="I639">
        <v>1</v>
      </c>
      <c r="J639">
        <v>1</v>
      </c>
      <c r="K639">
        <v>1</v>
      </c>
      <c r="L639">
        <v>0.9</v>
      </c>
      <c r="M639">
        <v>0.9</v>
      </c>
      <c r="N639">
        <v>0.9</v>
      </c>
      <c r="O639">
        <v>0.9</v>
      </c>
      <c r="P639">
        <v>0.9</v>
      </c>
      <c r="Q639">
        <v>0.8</v>
      </c>
      <c r="R639">
        <v>0.8</v>
      </c>
      <c r="S639">
        <v>0.8</v>
      </c>
      <c r="T639">
        <v>0.8</v>
      </c>
      <c r="U639">
        <v>0.8</v>
      </c>
      <c r="V639">
        <v>0.8</v>
      </c>
      <c r="W639">
        <v>0.8</v>
      </c>
      <c r="X639">
        <v>0.9</v>
      </c>
      <c r="Y639">
        <v>0.9</v>
      </c>
      <c r="Z639">
        <v>0.9</v>
      </c>
      <c r="AA639">
        <v>0.9</v>
      </c>
    </row>
    <row r="640" spans="1:27" x14ac:dyDescent="0.2">
      <c r="A640" s="89">
        <f>VLOOKUP(C640,TabellenBDFS!$B$4:$C$2717,2,FALSE)</f>
        <v>87</v>
      </c>
      <c r="B640" t="str">
        <f t="shared" si="10"/>
        <v>877</v>
      </c>
      <c r="C640" t="s">
        <v>89</v>
      </c>
      <c r="D640">
        <v>7</v>
      </c>
      <c r="E640">
        <v>0.4</v>
      </c>
      <c r="F640">
        <v>0.4</v>
      </c>
      <c r="G640">
        <v>0.4</v>
      </c>
      <c r="H640">
        <v>0.4</v>
      </c>
      <c r="I640">
        <v>0.4</v>
      </c>
      <c r="J640">
        <v>0.4</v>
      </c>
      <c r="K640">
        <v>0.4</v>
      </c>
      <c r="L640">
        <v>0.4</v>
      </c>
      <c r="M640">
        <v>0.4</v>
      </c>
      <c r="N640">
        <v>0.4</v>
      </c>
      <c r="O640">
        <v>0.4</v>
      </c>
      <c r="P640">
        <v>0.4</v>
      </c>
      <c r="Q640">
        <v>0.5</v>
      </c>
      <c r="R640">
        <v>0.5</v>
      </c>
      <c r="S640">
        <v>0.5</v>
      </c>
      <c r="T640">
        <v>0.4</v>
      </c>
      <c r="U640">
        <v>0.5</v>
      </c>
      <c r="V640">
        <v>0.5</v>
      </c>
      <c r="W640">
        <v>0.5</v>
      </c>
      <c r="X640">
        <v>0.4</v>
      </c>
      <c r="Y640">
        <v>0.4</v>
      </c>
      <c r="Z640">
        <v>0.4</v>
      </c>
      <c r="AA640">
        <v>0.4</v>
      </c>
    </row>
    <row r="641" spans="1:27" x14ac:dyDescent="0.2">
      <c r="A641" s="89">
        <f>VLOOKUP(C641,TabellenBDFS!$B$4:$C$2717,2,FALSE)</f>
        <v>88</v>
      </c>
      <c r="B641" t="str">
        <f t="shared" si="10"/>
        <v>881</v>
      </c>
      <c r="C641" t="s">
        <v>90</v>
      </c>
      <c r="D641">
        <v>1</v>
      </c>
      <c r="E641">
        <v>0.6</v>
      </c>
      <c r="F641">
        <v>0.7</v>
      </c>
      <c r="G641">
        <v>0.7</v>
      </c>
      <c r="H641">
        <v>0.7</v>
      </c>
      <c r="I641">
        <v>0.7</v>
      </c>
      <c r="J641">
        <v>0.7</v>
      </c>
      <c r="K641">
        <v>0.7</v>
      </c>
      <c r="L641">
        <v>0.7</v>
      </c>
      <c r="M641">
        <v>0.7</v>
      </c>
      <c r="N641">
        <v>0.7</v>
      </c>
      <c r="O641">
        <v>0.7</v>
      </c>
      <c r="P641">
        <v>0.7</v>
      </c>
      <c r="Q641">
        <v>0.8</v>
      </c>
      <c r="R641">
        <v>0.8</v>
      </c>
      <c r="S641">
        <v>0.9</v>
      </c>
      <c r="T641">
        <v>0.9</v>
      </c>
      <c r="U641">
        <v>0.9</v>
      </c>
      <c r="V641">
        <v>0.9</v>
      </c>
      <c r="W641">
        <v>0.9</v>
      </c>
      <c r="X641">
        <v>0.9</v>
      </c>
      <c r="Y641">
        <v>0.8</v>
      </c>
      <c r="Z641">
        <v>0.9</v>
      </c>
      <c r="AA641">
        <v>0.8</v>
      </c>
    </row>
    <row r="642" spans="1:27" x14ac:dyDescent="0.2">
      <c r="A642" s="89">
        <f>VLOOKUP(C642,TabellenBDFS!$B$4:$C$2717,2,FALSE)</f>
        <v>88</v>
      </c>
      <c r="B642" t="str">
        <f t="shared" si="10"/>
        <v>882</v>
      </c>
      <c r="C642" t="s">
        <v>90</v>
      </c>
      <c r="D642">
        <v>2</v>
      </c>
      <c r="E642">
        <v>0.1</v>
      </c>
      <c r="F642">
        <v>0.1</v>
      </c>
      <c r="G642">
        <v>0.1</v>
      </c>
      <c r="H642">
        <v>0.1</v>
      </c>
      <c r="I642">
        <v>0.1</v>
      </c>
      <c r="J642">
        <v>0.1</v>
      </c>
      <c r="K642">
        <v>0.1</v>
      </c>
      <c r="L642">
        <v>0.1</v>
      </c>
      <c r="M642">
        <v>0.1</v>
      </c>
      <c r="N642">
        <v>0.1</v>
      </c>
      <c r="O642">
        <v>0.1</v>
      </c>
      <c r="P642">
        <v>0.1</v>
      </c>
      <c r="Q642">
        <v>0.1</v>
      </c>
      <c r="R642">
        <v>0.1</v>
      </c>
      <c r="S642">
        <v>0.1</v>
      </c>
      <c r="T642">
        <v>0.1</v>
      </c>
      <c r="U642">
        <v>0.1</v>
      </c>
      <c r="V642">
        <v>0.1</v>
      </c>
      <c r="W642">
        <v>0</v>
      </c>
      <c r="X642">
        <v>0</v>
      </c>
      <c r="Y642">
        <v>0</v>
      </c>
      <c r="Z642">
        <v>0</v>
      </c>
      <c r="AA642">
        <v>0</v>
      </c>
    </row>
    <row r="643" spans="1:27" x14ac:dyDescent="0.2">
      <c r="A643" s="89">
        <f>VLOOKUP(C643,TabellenBDFS!$B$4:$C$2717,2,FALSE)</f>
        <v>88</v>
      </c>
      <c r="B643" t="str">
        <f t="shared" si="10"/>
        <v>883</v>
      </c>
      <c r="C643" t="s">
        <v>90</v>
      </c>
      <c r="D643">
        <v>3</v>
      </c>
      <c r="E643">
        <v>0</v>
      </c>
      <c r="F643">
        <v>0</v>
      </c>
      <c r="G643">
        <v>0</v>
      </c>
      <c r="H643">
        <v>0</v>
      </c>
      <c r="I643">
        <v>0</v>
      </c>
      <c r="J643">
        <v>0</v>
      </c>
      <c r="K643">
        <v>0</v>
      </c>
      <c r="L643">
        <v>0</v>
      </c>
      <c r="M643">
        <v>0</v>
      </c>
      <c r="N643">
        <v>0</v>
      </c>
      <c r="O643">
        <v>0</v>
      </c>
      <c r="P643">
        <v>0</v>
      </c>
      <c r="Q643">
        <v>0</v>
      </c>
      <c r="R643">
        <v>0</v>
      </c>
      <c r="S643">
        <v>0</v>
      </c>
      <c r="T643">
        <v>0</v>
      </c>
      <c r="U643">
        <v>0</v>
      </c>
      <c r="V643">
        <v>0</v>
      </c>
      <c r="W643">
        <v>0</v>
      </c>
      <c r="X643">
        <v>0.1</v>
      </c>
      <c r="Y643">
        <v>0</v>
      </c>
      <c r="Z643">
        <v>0</v>
      </c>
      <c r="AA643">
        <v>0</v>
      </c>
    </row>
    <row r="644" spans="1:27" x14ac:dyDescent="0.2">
      <c r="A644" s="89">
        <f>VLOOKUP(C644,TabellenBDFS!$B$4:$C$2717,2,FALSE)</f>
        <v>88</v>
      </c>
      <c r="B644" t="str">
        <f t="shared" ref="B644:B707" si="11">CONCATENATE(A644,D644)</f>
        <v>884</v>
      </c>
      <c r="C644" t="s">
        <v>90</v>
      </c>
      <c r="D644">
        <v>4</v>
      </c>
      <c r="E644">
        <v>0</v>
      </c>
      <c r="F644">
        <v>0</v>
      </c>
      <c r="G644">
        <v>0</v>
      </c>
      <c r="H644">
        <v>0</v>
      </c>
      <c r="I644">
        <v>0</v>
      </c>
      <c r="J644">
        <v>0</v>
      </c>
      <c r="K644">
        <v>0</v>
      </c>
      <c r="L644">
        <v>0</v>
      </c>
      <c r="M644">
        <v>0</v>
      </c>
      <c r="N644">
        <v>0</v>
      </c>
      <c r="O644">
        <v>0</v>
      </c>
      <c r="P644">
        <v>0</v>
      </c>
      <c r="Q644">
        <v>0</v>
      </c>
      <c r="R644">
        <v>0</v>
      </c>
      <c r="S644">
        <v>0</v>
      </c>
      <c r="T644">
        <v>0</v>
      </c>
      <c r="U644">
        <v>0</v>
      </c>
      <c r="V644">
        <v>0</v>
      </c>
      <c r="W644">
        <v>0</v>
      </c>
      <c r="X644">
        <v>0</v>
      </c>
      <c r="Y644">
        <v>0</v>
      </c>
      <c r="Z644">
        <v>0</v>
      </c>
      <c r="AA644">
        <v>0</v>
      </c>
    </row>
    <row r="645" spans="1:27" x14ac:dyDescent="0.2">
      <c r="A645" s="89">
        <f>VLOOKUP(C645,TabellenBDFS!$B$4:$C$2717,2,FALSE)</f>
        <v>88</v>
      </c>
      <c r="B645" t="str">
        <f t="shared" si="11"/>
        <v>885</v>
      </c>
      <c r="C645" t="s">
        <v>90</v>
      </c>
      <c r="D645">
        <v>5</v>
      </c>
      <c r="E645">
        <v>0.1</v>
      </c>
      <c r="F645">
        <v>0.1</v>
      </c>
      <c r="G645">
        <v>0.1</v>
      </c>
      <c r="H645">
        <v>0.1</v>
      </c>
      <c r="I645">
        <v>0.1</v>
      </c>
      <c r="J645">
        <v>0.1</v>
      </c>
      <c r="K645">
        <v>0.1</v>
      </c>
      <c r="L645">
        <v>0.1</v>
      </c>
      <c r="M645">
        <v>0.1</v>
      </c>
      <c r="N645">
        <v>0.1</v>
      </c>
      <c r="O645">
        <v>0.1</v>
      </c>
      <c r="P645">
        <v>0.1</v>
      </c>
      <c r="Q645">
        <v>0</v>
      </c>
      <c r="R645">
        <v>0</v>
      </c>
      <c r="S645">
        <v>0</v>
      </c>
      <c r="T645">
        <v>0</v>
      </c>
      <c r="U645">
        <v>0</v>
      </c>
      <c r="V645">
        <v>0</v>
      </c>
      <c r="W645">
        <v>0</v>
      </c>
      <c r="X645">
        <v>0</v>
      </c>
      <c r="Y645">
        <v>0</v>
      </c>
      <c r="Z645">
        <v>0</v>
      </c>
      <c r="AA645">
        <v>0</v>
      </c>
    </row>
    <row r="646" spans="1:27" x14ac:dyDescent="0.2">
      <c r="A646" s="89">
        <f>VLOOKUP(C646,TabellenBDFS!$B$4:$C$2717,2,FALSE)</f>
        <v>88</v>
      </c>
      <c r="B646" t="str">
        <f t="shared" si="11"/>
        <v>886</v>
      </c>
      <c r="C646" t="s">
        <v>90</v>
      </c>
      <c r="D646">
        <v>6</v>
      </c>
      <c r="E646">
        <v>0.4</v>
      </c>
      <c r="F646">
        <v>0.4</v>
      </c>
      <c r="G646">
        <v>0.4</v>
      </c>
      <c r="H646">
        <v>0.4</v>
      </c>
      <c r="I646">
        <v>0.4</v>
      </c>
      <c r="J646">
        <v>0.5</v>
      </c>
      <c r="K646">
        <v>0.4</v>
      </c>
      <c r="L646">
        <v>0.4</v>
      </c>
      <c r="M646">
        <v>0.5</v>
      </c>
      <c r="N646">
        <v>0.5</v>
      </c>
      <c r="O646">
        <v>0.5</v>
      </c>
      <c r="P646">
        <v>0.5</v>
      </c>
      <c r="Q646">
        <v>0.6</v>
      </c>
      <c r="R646">
        <v>0.6</v>
      </c>
      <c r="S646">
        <v>0.7</v>
      </c>
      <c r="T646">
        <v>0.8</v>
      </c>
      <c r="U646">
        <v>0.7</v>
      </c>
      <c r="V646">
        <v>0.7</v>
      </c>
      <c r="W646">
        <v>0.7</v>
      </c>
      <c r="X646">
        <v>0.7</v>
      </c>
      <c r="Y646">
        <v>0.7</v>
      </c>
      <c r="Z646">
        <v>0.7</v>
      </c>
      <c r="AA646">
        <v>0.7</v>
      </c>
    </row>
    <row r="647" spans="1:27" x14ac:dyDescent="0.2">
      <c r="A647" s="89">
        <f>VLOOKUP(C647,TabellenBDFS!$B$4:$C$2717,2,FALSE)</f>
        <v>88</v>
      </c>
      <c r="B647" t="str">
        <f t="shared" si="11"/>
        <v>887</v>
      </c>
      <c r="C647" t="s">
        <v>90</v>
      </c>
      <c r="D647">
        <v>7</v>
      </c>
      <c r="E647">
        <v>0</v>
      </c>
      <c r="F647">
        <v>0</v>
      </c>
      <c r="G647">
        <v>0.1</v>
      </c>
      <c r="H647">
        <v>0.1</v>
      </c>
      <c r="I647">
        <v>0.1</v>
      </c>
      <c r="J647">
        <v>0.1</v>
      </c>
      <c r="K647">
        <v>0.1</v>
      </c>
      <c r="L647">
        <v>0.1</v>
      </c>
      <c r="M647">
        <v>0.1</v>
      </c>
      <c r="N647">
        <v>0</v>
      </c>
      <c r="O647">
        <v>0.1</v>
      </c>
      <c r="P647">
        <v>0.1</v>
      </c>
      <c r="Q647">
        <v>0</v>
      </c>
      <c r="R647">
        <v>0</v>
      </c>
      <c r="S647">
        <v>0</v>
      </c>
      <c r="T647">
        <v>0</v>
      </c>
      <c r="U647">
        <v>0.1</v>
      </c>
      <c r="V647">
        <v>0</v>
      </c>
      <c r="W647">
        <v>0</v>
      </c>
      <c r="X647">
        <v>0</v>
      </c>
      <c r="Y647">
        <v>0</v>
      </c>
      <c r="Z647">
        <v>0</v>
      </c>
      <c r="AA647">
        <v>0</v>
      </c>
    </row>
    <row r="648" spans="1:27" x14ac:dyDescent="0.2">
      <c r="A648" s="89">
        <f>VLOOKUP(C648,TabellenBDFS!$B$4:$C$2717,2,FALSE)</f>
        <v>89</v>
      </c>
      <c r="B648" t="str">
        <f t="shared" si="11"/>
        <v>891</v>
      </c>
      <c r="C648" t="s">
        <v>91</v>
      </c>
      <c r="D648">
        <v>1</v>
      </c>
      <c r="E648">
        <v>7.7</v>
      </c>
      <c r="F648">
        <v>7.6</v>
      </c>
      <c r="G648">
        <v>7.9</v>
      </c>
      <c r="H648">
        <v>7.9</v>
      </c>
      <c r="I648">
        <v>7.7</v>
      </c>
      <c r="J648">
        <v>7.7</v>
      </c>
      <c r="K648">
        <v>7.8</v>
      </c>
      <c r="L648">
        <v>7.7</v>
      </c>
      <c r="M648">
        <v>7.7</v>
      </c>
      <c r="N648">
        <v>7.5</v>
      </c>
      <c r="O648">
        <v>7.4</v>
      </c>
      <c r="P648">
        <v>7.3</v>
      </c>
      <c r="Q648">
        <v>7.2</v>
      </c>
      <c r="R648">
        <v>7.3</v>
      </c>
      <c r="S648">
        <v>7.4</v>
      </c>
      <c r="T648">
        <v>7.2</v>
      </c>
      <c r="U648">
        <v>7</v>
      </c>
      <c r="V648">
        <v>6.8</v>
      </c>
      <c r="W648">
        <v>6.9</v>
      </c>
      <c r="X648">
        <v>6.9</v>
      </c>
      <c r="Y648">
        <v>6.9</v>
      </c>
      <c r="Z648">
        <v>7</v>
      </c>
      <c r="AA648">
        <v>6.9</v>
      </c>
    </row>
    <row r="649" spans="1:27" x14ac:dyDescent="0.2">
      <c r="A649" s="89">
        <f>VLOOKUP(C649,TabellenBDFS!$B$4:$C$2717,2,FALSE)</f>
        <v>89</v>
      </c>
      <c r="B649" t="str">
        <f t="shared" si="11"/>
        <v>892</v>
      </c>
      <c r="C649" t="s">
        <v>91</v>
      </c>
      <c r="D649">
        <v>2</v>
      </c>
      <c r="E649">
        <v>2.9</v>
      </c>
      <c r="F649">
        <v>2.8</v>
      </c>
      <c r="G649">
        <v>3</v>
      </c>
      <c r="H649">
        <v>3</v>
      </c>
      <c r="I649">
        <v>2.9</v>
      </c>
      <c r="J649">
        <v>2.8</v>
      </c>
      <c r="K649">
        <v>2.8</v>
      </c>
      <c r="L649">
        <v>2.7</v>
      </c>
      <c r="M649">
        <v>2.7</v>
      </c>
      <c r="N649">
        <v>2.7</v>
      </c>
      <c r="O649">
        <v>2.6</v>
      </c>
      <c r="P649">
        <v>2.6</v>
      </c>
      <c r="Q649">
        <v>2.5</v>
      </c>
      <c r="R649">
        <v>2.4</v>
      </c>
      <c r="S649">
        <v>2.4</v>
      </c>
      <c r="T649">
        <v>2.2999999999999998</v>
      </c>
      <c r="U649">
        <v>2.2000000000000002</v>
      </c>
      <c r="V649">
        <v>1.7</v>
      </c>
      <c r="W649">
        <v>1.7</v>
      </c>
      <c r="X649">
        <v>1.7</v>
      </c>
      <c r="Y649">
        <v>1.7</v>
      </c>
      <c r="Z649">
        <v>1.6</v>
      </c>
      <c r="AA649">
        <v>1.6</v>
      </c>
    </row>
    <row r="650" spans="1:27" x14ac:dyDescent="0.2">
      <c r="A650" s="89">
        <f>VLOOKUP(C650,TabellenBDFS!$B$4:$C$2717,2,FALSE)</f>
        <v>89</v>
      </c>
      <c r="B650" t="str">
        <f t="shared" si="11"/>
        <v>893</v>
      </c>
      <c r="C650" t="s">
        <v>91</v>
      </c>
      <c r="D650">
        <v>3</v>
      </c>
      <c r="E650">
        <v>0</v>
      </c>
      <c r="F650">
        <v>0</v>
      </c>
      <c r="G650">
        <v>0</v>
      </c>
      <c r="H650">
        <v>0</v>
      </c>
      <c r="I650">
        <v>0.1</v>
      </c>
      <c r="J650">
        <v>0.1</v>
      </c>
      <c r="K650">
        <v>0.1</v>
      </c>
      <c r="L650">
        <v>0.1</v>
      </c>
      <c r="M650">
        <v>0.2</v>
      </c>
      <c r="N650">
        <v>0.2</v>
      </c>
      <c r="O650">
        <v>0.3</v>
      </c>
      <c r="P650">
        <v>0.3</v>
      </c>
      <c r="Q650">
        <v>0.3</v>
      </c>
      <c r="R650">
        <v>0.4</v>
      </c>
      <c r="S650">
        <v>0.4</v>
      </c>
      <c r="T650">
        <v>0.5</v>
      </c>
      <c r="U650">
        <v>0.5</v>
      </c>
      <c r="V650">
        <v>0.9</v>
      </c>
      <c r="W650">
        <v>0.9</v>
      </c>
      <c r="X650">
        <v>0.9</v>
      </c>
      <c r="Y650">
        <v>1</v>
      </c>
      <c r="Z650">
        <v>1</v>
      </c>
      <c r="AA650">
        <v>1.2</v>
      </c>
    </row>
    <row r="651" spans="1:27" x14ac:dyDescent="0.2">
      <c r="A651" s="89">
        <f>VLOOKUP(C651,TabellenBDFS!$B$4:$C$2717,2,FALSE)</f>
        <v>89</v>
      </c>
      <c r="B651" t="str">
        <f t="shared" si="11"/>
        <v>894</v>
      </c>
      <c r="C651" t="s">
        <v>91</v>
      </c>
      <c r="D651">
        <v>4</v>
      </c>
      <c r="E651">
        <v>0</v>
      </c>
      <c r="F651">
        <v>0</v>
      </c>
      <c r="G651">
        <v>0</v>
      </c>
      <c r="H651">
        <v>0</v>
      </c>
      <c r="I651">
        <v>0</v>
      </c>
      <c r="J651">
        <v>0</v>
      </c>
      <c r="K651">
        <v>0</v>
      </c>
      <c r="L651">
        <v>0</v>
      </c>
      <c r="M651">
        <v>0</v>
      </c>
      <c r="N651">
        <v>0</v>
      </c>
      <c r="O651">
        <v>0</v>
      </c>
      <c r="P651">
        <v>0</v>
      </c>
      <c r="Q651">
        <v>0</v>
      </c>
      <c r="R651">
        <v>0</v>
      </c>
      <c r="S651">
        <v>0</v>
      </c>
      <c r="T651">
        <v>0</v>
      </c>
      <c r="U651">
        <v>0</v>
      </c>
      <c r="V651">
        <v>0</v>
      </c>
      <c r="W651">
        <v>0.1</v>
      </c>
      <c r="X651">
        <v>0</v>
      </c>
      <c r="Y651">
        <v>0</v>
      </c>
      <c r="Z651">
        <v>0</v>
      </c>
      <c r="AA651">
        <v>0</v>
      </c>
    </row>
    <row r="652" spans="1:27" x14ac:dyDescent="0.2">
      <c r="A652" s="89">
        <f>VLOOKUP(C652,TabellenBDFS!$B$4:$C$2717,2,FALSE)</f>
        <v>89</v>
      </c>
      <c r="B652" t="str">
        <f t="shared" si="11"/>
        <v>895</v>
      </c>
      <c r="C652" t="s">
        <v>91</v>
      </c>
      <c r="D652">
        <v>5</v>
      </c>
      <c r="E652">
        <v>0.5</v>
      </c>
      <c r="F652">
        <v>0.5</v>
      </c>
      <c r="G652">
        <v>0.5</v>
      </c>
      <c r="H652">
        <v>0.5</v>
      </c>
      <c r="I652">
        <v>0.5</v>
      </c>
      <c r="J652">
        <v>0.5</v>
      </c>
      <c r="K652">
        <v>0.5</v>
      </c>
      <c r="L652">
        <v>0.5</v>
      </c>
      <c r="M652">
        <v>0.5</v>
      </c>
      <c r="N652">
        <v>0.6</v>
      </c>
      <c r="O652">
        <v>0.6</v>
      </c>
      <c r="P652">
        <v>0.5</v>
      </c>
      <c r="Q652">
        <v>0.5</v>
      </c>
      <c r="R652">
        <v>0.4</v>
      </c>
      <c r="S652">
        <v>0.3</v>
      </c>
      <c r="T652">
        <v>0.3</v>
      </c>
      <c r="U652">
        <v>0.3</v>
      </c>
      <c r="V652">
        <v>0.3</v>
      </c>
      <c r="W652">
        <v>0.3</v>
      </c>
      <c r="X652">
        <v>0.3</v>
      </c>
      <c r="Y652">
        <v>0.2</v>
      </c>
      <c r="Z652">
        <v>0.2</v>
      </c>
      <c r="AA652">
        <v>0.2</v>
      </c>
    </row>
    <row r="653" spans="1:27" x14ac:dyDescent="0.2">
      <c r="A653" s="89">
        <f>VLOOKUP(C653,TabellenBDFS!$B$4:$C$2717,2,FALSE)</f>
        <v>89</v>
      </c>
      <c r="B653" t="str">
        <f t="shared" si="11"/>
        <v>896</v>
      </c>
      <c r="C653" t="s">
        <v>91</v>
      </c>
      <c r="D653">
        <v>6</v>
      </c>
      <c r="E653">
        <v>3.5</v>
      </c>
      <c r="F653">
        <v>3.5</v>
      </c>
      <c r="G653">
        <v>3.6</v>
      </c>
      <c r="H653">
        <v>3.5</v>
      </c>
      <c r="I653">
        <v>3.5</v>
      </c>
      <c r="J653">
        <v>3.5</v>
      </c>
      <c r="K653">
        <v>3.5</v>
      </c>
      <c r="L653">
        <v>3.5</v>
      </c>
      <c r="M653">
        <v>3.4</v>
      </c>
      <c r="N653">
        <v>3.3</v>
      </c>
      <c r="O653">
        <v>3.1</v>
      </c>
      <c r="P653">
        <v>3.2</v>
      </c>
      <c r="Q653">
        <v>3.2</v>
      </c>
      <c r="R653">
        <v>3.4</v>
      </c>
      <c r="S653">
        <v>3.4</v>
      </c>
      <c r="T653">
        <v>3.4</v>
      </c>
      <c r="U653">
        <v>3.4</v>
      </c>
      <c r="V653">
        <v>3.2</v>
      </c>
      <c r="W653">
        <v>3.2</v>
      </c>
      <c r="X653">
        <v>3.4</v>
      </c>
      <c r="Y653">
        <v>3.4</v>
      </c>
      <c r="Z653">
        <v>3.4</v>
      </c>
      <c r="AA653">
        <v>3.3</v>
      </c>
    </row>
    <row r="654" spans="1:27" x14ac:dyDescent="0.2">
      <c r="A654" s="89">
        <f>VLOOKUP(C654,TabellenBDFS!$B$4:$C$2717,2,FALSE)</f>
        <v>89</v>
      </c>
      <c r="B654" t="str">
        <f t="shared" si="11"/>
        <v>897</v>
      </c>
      <c r="C654" t="s">
        <v>91</v>
      </c>
      <c r="D654">
        <v>7</v>
      </c>
      <c r="E654">
        <v>0.7</v>
      </c>
      <c r="F654">
        <v>0.7</v>
      </c>
      <c r="G654">
        <v>0.8</v>
      </c>
      <c r="H654">
        <v>0.8</v>
      </c>
      <c r="I654">
        <v>0.8</v>
      </c>
      <c r="J654">
        <v>0.8</v>
      </c>
      <c r="K654">
        <v>0.9</v>
      </c>
      <c r="L654">
        <v>0.9</v>
      </c>
      <c r="M654">
        <v>0.8</v>
      </c>
      <c r="N654">
        <v>0.8</v>
      </c>
      <c r="O654">
        <v>0.8</v>
      </c>
      <c r="P654">
        <v>0.7</v>
      </c>
      <c r="Q654">
        <v>0.7</v>
      </c>
      <c r="R654">
        <v>0.7</v>
      </c>
      <c r="S654">
        <v>0.8</v>
      </c>
      <c r="T654">
        <v>0.6</v>
      </c>
      <c r="U654">
        <v>0.7</v>
      </c>
      <c r="V654">
        <v>0.7</v>
      </c>
      <c r="W654">
        <v>0.7</v>
      </c>
      <c r="X654">
        <v>0.6</v>
      </c>
      <c r="Y654">
        <v>0.6</v>
      </c>
      <c r="Z654">
        <v>0.7</v>
      </c>
      <c r="AA654">
        <v>0.6</v>
      </c>
    </row>
    <row r="655" spans="1:27" x14ac:dyDescent="0.2">
      <c r="A655" s="89">
        <f>VLOOKUP(C655,TabellenBDFS!$B$4:$C$2717,2,FALSE)</f>
        <v>90</v>
      </c>
      <c r="B655" t="str">
        <f t="shared" si="11"/>
        <v>901</v>
      </c>
      <c r="C655" t="s">
        <v>92</v>
      </c>
      <c r="D655">
        <v>1</v>
      </c>
      <c r="E655">
        <v>0.2</v>
      </c>
      <c r="F655">
        <v>0.2</v>
      </c>
      <c r="G655">
        <v>0.2</v>
      </c>
      <c r="H655">
        <v>0.2</v>
      </c>
      <c r="I655">
        <v>0.2</v>
      </c>
      <c r="J655">
        <v>0.2</v>
      </c>
      <c r="K655">
        <v>0.2</v>
      </c>
      <c r="L655">
        <v>0.2</v>
      </c>
      <c r="M655">
        <v>0.2</v>
      </c>
      <c r="N655">
        <v>0.3</v>
      </c>
      <c r="O655">
        <v>0.2</v>
      </c>
      <c r="P655">
        <v>0.2</v>
      </c>
      <c r="Q655">
        <v>0.2</v>
      </c>
      <c r="R655">
        <v>0.2</v>
      </c>
      <c r="S655">
        <v>0.2</v>
      </c>
      <c r="T655">
        <v>0.2</v>
      </c>
      <c r="U655">
        <v>0.3</v>
      </c>
      <c r="V655">
        <v>0.3</v>
      </c>
      <c r="W655">
        <v>0.3</v>
      </c>
      <c r="X655">
        <v>0.3</v>
      </c>
      <c r="Y655">
        <v>0.3</v>
      </c>
      <c r="Z655">
        <v>0.3</v>
      </c>
      <c r="AA655">
        <v>0.3</v>
      </c>
    </row>
    <row r="656" spans="1:27" x14ac:dyDescent="0.2">
      <c r="A656" s="89">
        <f>VLOOKUP(C656,TabellenBDFS!$B$4:$C$2717,2,FALSE)</f>
        <v>90</v>
      </c>
      <c r="B656" t="str">
        <f t="shared" si="11"/>
        <v>902</v>
      </c>
      <c r="C656" t="s">
        <v>92</v>
      </c>
      <c r="D656">
        <v>2</v>
      </c>
      <c r="E656">
        <v>0.1</v>
      </c>
      <c r="F656">
        <v>0.1</v>
      </c>
      <c r="G656">
        <v>0.1</v>
      </c>
      <c r="H656">
        <v>0.1</v>
      </c>
      <c r="I656">
        <v>0.1</v>
      </c>
      <c r="J656">
        <v>0.1</v>
      </c>
      <c r="K656">
        <v>0.1</v>
      </c>
      <c r="L656">
        <v>0.1</v>
      </c>
      <c r="M656">
        <v>0.1</v>
      </c>
      <c r="N656">
        <v>0.1</v>
      </c>
      <c r="O656">
        <v>0.1</v>
      </c>
      <c r="P656">
        <v>0.1</v>
      </c>
      <c r="Q656">
        <v>0.1</v>
      </c>
      <c r="R656">
        <v>0.1</v>
      </c>
      <c r="S656">
        <v>0.1</v>
      </c>
      <c r="T656">
        <v>0.1</v>
      </c>
      <c r="U656">
        <v>0.1</v>
      </c>
      <c r="V656">
        <v>0.1</v>
      </c>
      <c r="W656">
        <v>0.1</v>
      </c>
      <c r="X656">
        <v>0.1</v>
      </c>
      <c r="Y656">
        <v>0.1</v>
      </c>
      <c r="Z656">
        <v>0.1</v>
      </c>
      <c r="AA656">
        <v>0.1</v>
      </c>
    </row>
    <row r="657" spans="1:27" x14ac:dyDescent="0.2">
      <c r="A657" s="89">
        <f>VLOOKUP(C657,TabellenBDFS!$B$4:$C$2717,2,FALSE)</f>
        <v>90</v>
      </c>
      <c r="B657" t="str">
        <f t="shared" si="11"/>
        <v>903</v>
      </c>
      <c r="C657" t="s">
        <v>92</v>
      </c>
      <c r="D657">
        <v>3</v>
      </c>
      <c r="E657">
        <v>0</v>
      </c>
      <c r="F657">
        <v>0</v>
      </c>
      <c r="G657">
        <v>0</v>
      </c>
      <c r="H657">
        <v>0</v>
      </c>
      <c r="I657">
        <v>0</v>
      </c>
      <c r="J657">
        <v>0</v>
      </c>
      <c r="K657">
        <v>0</v>
      </c>
      <c r="L657">
        <v>0</v>
      </c>
      <c r="M657">
        <v>0</v>
      </c>
      <c r="N657">
        <v>0</v>
      </c>
      <c r="O657">
        <v>0</v>
      </c>
      <c r="P657">
        <v>0</v>
      </c>
      <c r="Q657">
        <v>0</v>
      </c>
      <c r="R657">
        <v>0</v>
      </c>
      <c r="S657">
        <v>0</v>
      </c>
      <c r="T657">
        <v>0</v>
      </c>
      <c r="U657">
        <v>0</v>
      </c>
      <c r="V657">
        <v>0</v>
      </c>
      <c r="W657">
        <v>0</v>
      </c>
      <c r="X657">
        <v>0</v>
      </c>
      <c r="Y657">
        <v>0</v>
      </c>
      <c r="Z657">
        <v>0</v>
      </c>
      <c r="AA657">
        <v>0</v>
      </c>
    </row>
    <row r="658" spans="1:27" x14ac:dyDescent="0.2">
      <c r="A658" s="89">
        <f>VLOOKUP(C658,TabellenBDFS!$B$4:$C$2717,2,FALSE)</f>
        <v>90</v>
      </c>
      <c r="B658" t="str">
        <f t="shared" si="11"/>
        <v>904</v>
      </c>
      <c r="C658" t="s">
        <v>92</v>
      </c>
      <c r="D658">
        <v>4</v>
      </c>
      <c r="E658">
        <v>0</v>
      </c>
      <c r="F658">
        <v>0</v>
      </c>
      <c r="G658">
        <v>0</v>
      </c>
      <c r="H658">
        <v>0</v>
      </c>
      <c r="I658">
        <v>0</v>
      </c>
      <c r="J658">
        <v>0</v>
      </c>
      <c r="K658">
        <v>0</v>
      </c>
      <c r="L658">
        <v>0</v>
      </c>
      <c r="M658">
        <v>0</v>
      </c>
      <c r="N658">
        <v>0</v>
      </c>
      <c r="O658">
        <v>0</v>
      </c>
      <c r="P658">
        <v>0</v>
      </c>
      <c r="Q658">
        <v>0</v>
      </c>
      <c r="R658">
        <v>0</v>
      </c>
      <c r="S658">
        <v>0</v>
      </c>
      <c r="T658">
        <v>0</v>
      </c>
      <c r="U658">
        <v>0</v>
      </c>
      <c r="V658">
        <v>0</v>
      </c>
      <c r="W658">
        <v>0</v>
      </c>
      <c r="X658">
        <v>0</v>
      </c>
      <c r="Y658">
        <v>0</v>
      </c>
      <c r="Z658">
        <v>0</v>
      </c>
      <c r="AA658">
        <v>0</v>
      </c>
    </row>
    <row r="659" spans="1:27" x14ac:dyDescent="0.2">
      <c r="A659" s="89">
        <f>VLOOKUP(C659,TabellenBDFS!$B$4:$C$2717,2,FALSE)</f>
        <v>90</v>
      </c>
      <c r="B659" t="str">
        <f t="shared" si="11"/>
        <v>905</v>
      </c>
      <c r="C659" t="s">
        <v>92</v>
      </c>
      <c r="D659">
        <v>5</v>
      </c>
      <c r="E659">
        <v>0</v>
      </c>
      <c r="F659">
        <v>0</v>
      </c>
      <c r="G659">
        <v>0</v>
      </c>
      <c r="H659">
        <v>0</v>
      </c>
      <c r="I659">
        <v>0</v>
      </c>
      <c r="J659">
        <v>0</v>
      </c>
      <c r="K659">
        <v>0</v>
      </c>
      <c r="L659">
        <v>0</v>
      </c>
      <c r="M659">
        <v>0</v>
      </c>
      <c r="N659">
        <v>0</v>
      </c>
      <c r="O659">
        <v>0</v>
      </c>
      <c r="P659">
        <v>0</v>
      </c>
      <c r="Q659">
        <v>0</v>
      </c>
      <c r="R659">
        <v>0</v>
      </c>
      <c r="S659">
        <v>0</v>
      </c>
      <c r="T659">
        <v>0</v>
      </c>
      <c r="U659">
        <v>0</v>
      </c>
      <c r="V659">
        <v>0</v>
      </c>
      <c r="W659">
        <v>0</v>
      </c>
      <c r="X659">
        <v>0</v>
      </c>
      <c r="Y659">
        <v>0</v>
      </c>
      <c r="Z659">
        <v>0</v>
      </c>
      <c r="AA659">
        <v>0</v>
      </c>
    </row>
    <row r="660" spans="1:27" x14ac:dyDescent="0.2">
      <c r="A660" s="89">
        <f>VLOOKUP(C660,TabellenBDFS!$B$4:$C$2717,2,FALSE)</f>
        <v>90</v>
      </c>
      <c r="B660" t="str">
        <f t="shared" si="11"/>
        <v>906</v>
      </c>
      <c r="C660" t="s">
        <v>92</v>
      </c>
      <c r="D660">
        <v>6</v>
      </c>
      <c r="E660">
        <v>0.1</v>
      </c>
      <c r="F660">
        <v>0.1</v>
      </c>
      <c r="G660">
        <v>0.1</v>
      </c>
      <c r="H660">
        <v>0.1</v>
      </c>
      <c r="I660">
        <v>0.1</v>
      </c>
      <c r="J660">
        <v>0.1</v>
      </c>
      <c r="K660">
        <v>0.1</v>
      </c>
      <c r="L660">
        <v>0.1</v>
      </c>
      <c r="M660">
        <v>0.1</v>
      </c>
      <c r="N660">
        <v>0.1</v>
      </c>
      <c r="O660">
        <v>0.1</v>
      </c>
      <c r="P660">
        <v>0.1</v>
      </c>
      <c r="Q660">
        <v>0.1</v>
      </c>
      <c r="R660">
        <v>0.1</v>
      </c>
      <c r="S660">
        <v>0.1</v>
      </c>
      <c r="T660">
        <v>0.1</v>
      </c>
      <c r="U660">
        <v>0.1</v>
      </c>
      <c r="V660">
        <v>0.1</v>
      </c>
      <c r="W660">
        <v>0.1</v>
      </c>
      <c r="X660">
        <v>0.2</v>
      </c>
      <c r="Y660">
        <v>0.2</v>
      </c>
      <c r="Z660">
        <v>0.2</v>
      </c>
      <c r="AA660">
        <v>0.2</v>
      </c>
    </row>
    <row r="661" spans="1:27" x14ac:dyDescent="0.2">
      <c r="A661" s="89">
        <f>VLOOKUP(C661,TabellenBDFS!$B$4:$C$2717,2,FALSE)</f>
        <v>90</v>
      </c>
      <c r="B661" t="str">
        <f t="shared" si="11"/>
        <v>907</v>
      </c>
      <c r="C661" t="s">
        <v>92</v>
      </c>
      <c r="D661">
        <v>7</v>
      </c>
      <c r="E661">
        <v>0</v>
      </c>
      <c r="F661">
        <v>0</v>
      </c>
      <c r="G661">
        <v>0</v>
      </c>
      <c r="H661">
        <v>0</v>
      </c>
      <c r="I661">
        <v>0</v>
      </c>
      <c r="J661">
        <v>0</v>
      </c>
      <c r="K661">
        <v>0</v>
      </c>
      <c r="L661">
        <v>0</v>
      </c>
      <c r="M661">
        <v>0</v>
      </c>
      <c r="N661">
        <v>0</v>
      </c>
      <c r="O661">
        <v>0</v>
      </c>
      <c r="P661">
        <v>0</v>
      </c>
      <c r="Q661">
        <v>0</v>
      </c>
      <c r="R661">
        <v>0</v>
      </c>
      <c r="S661">
        <v>0</v>
      </c>
      <c r="T661">
        <v>0</v>
      </c>
      <c r="U661">
        <v>0</v>
      </c>
      <c r="V661">
        <v>0</v>
      </c>
      <c r="W661">
        <v>0</v>
      </c>
      <c r="X661">
        <v>0</v>
      </c>
      <c r="Y661">
        <v>0</v>
      </c>
      <c r="Z661">
        <v>0</v>
      </c>
      <c r="AA661">
        <v>0</v>
      </c>
    </row>
    <row r="662" spans="1:27" x14ac:dyDescent="0.2">
      <c r="A662" s="89">
        <f>VLOOKUP(C662,TabellenBDFS!$B$4:$C$2717,2,FALSE)</f>
        <v>91</v>
      </c>
      <c r="B662" t="str">
        <f t="shared" si="11"/>
        <v>911</v>
      </c>
      <c r="C662" t="s">
        <v>93</v>
      </c>
      <c r="D662">
        <v>1</v>
      </c>
      <c r="E662">
        <v>1.6</v>
      </c>
      <c r="F662">
        <v>1.8</v>
      </c>
      <c r="G662">
        <v>1.8</v>
      </c>
      <c r="H662">
        <v>1.8</v>
      </c>
      <c r="I662">
        <v>1.8</v>
      </c>
      <c r="J662">
        <v>1.8</v>
      </c>
      <c r="K662">
        <v>1.8</v>
      </c>
      <c r="L662">
        <v>1.8</v>
      </c>
      <c r="M662">
        <v>1.8</v>
      </c>
      <c r="N662">
        <v>1.7</v>
      </c>
      <c r="O662">
        <v>1.7</v>
      </c>
      <c r="P662">
        <v>1.8</v>
      </c>
      <c r="Q662">
        <v>1.9</v>
      </c>
      <c r="R662">
        <v>1.9</v>
      </c>
      <c r="S662">
        <v>1.9</v>
      </c>
      <c r="T662">
        <v>1.6</v>
      </c>
      <c r="U662">
        <v>1.6</v>
      </c>
      <c r="V662">
        <v>1.5</v>
      </c>
      <c r="W662">
        <v>1.5</v>
      </c>
      <c r="X662">
        <v>1.5</v>
      </c>
      <c r="Y662">
        <v>1.5</v>
      </c>
      <c r="Z662">
        <v>1.5</v>
      </c>
      <c r="AA662">
        <v>1.4</v>
      </c>
    </row>
    <row r="663" spans="1:27" x14ac:dyDescent="0.2">
      <c r="A663" s="89">
        <f>VLOOKUP(C663,TabellenBDFS!$B$4:$C$2717,2,FALSE)</f>
        <v>91</v>
      </c>
      <c r="B663" t="str">
        <f t="shared" si="11"/>
        <v>912</v>
      </c>
      <c r="C663" t="s">
        <v>93</v>
      </c>
      <c r="D663">
        <v>2</v>
      </c>
      <c r="E663">
        <v>0.4</v>
      </c>
      <c r="F663">
        <v>0.5</v>
      </c>
      <c r="G663">
        <v>0.5</v>
      </c>
      <c r="H663">
        <v>0.5</v>
      </c>
      <c r="I663">
        <v>0.5</v>
      </c>
      <c r="J663">
        <v>0.4</v>
      </c>
      <c r="K663">
        <v>0.4</v>
      </c>
      <c r="L663">
        <v>0.4</v>
      </c>
      <c r="M663">
        <v>0.4</v>
      </c>
      <c r="N663">
        <v>0.3</v>
      </c>
      <c r="O663">
        <v>0.3</v>
      </c>
      <c r="P663">
        <v>0.3</v>
      </c>
      <c r="Q663">
        <v>0.3</v>
      </c>
      <c r="R663">
        <v>0.3</v>
      </c>
      <c r="S663">
        <v>0.2</v>
      </c>
      <c r="T663">
        <v>0.2</v>
      </c>
      <c r="U663">
        <v>0.2</v>
      </c>
      <c r="V663">
        <v>0.2</v>
      </c>
      <c r="W663">
        <v>0.2</v>
      </c>
      <c r="X663">
        <v>0.2</v>
      </c>
      <c r="Y663">
        <v>0.2</v>
      </c>
      <c r="Z663">
        <v>0.1</v>
      </c>
      <c r="AA663">
        <v>0.1</v>
      </c>
    </row>
    <row r="664" spans="1:27" x14ac:dyDescent="0.2">
      <c r="A664" s="89">
        <f>VLOOKUP(C664,TabellenBDFS!$B$4:$C$2717,2,FALSE)</f>
        <v>91</v>
      </c>
      <c r="B664" t="str">
        <f t="shared" si="11"/>
        <v>913</v>
      </c>
      <c r="C664" t="s">
        <v>93</v>
      </c>
      <c r="D664">
        <v>3</v>
      </c>
      <c r="E664">
        <v>0</v>
      </c>
      <c r="F664">
        <v>0</v>
      </c>
      <c r="G664">
        <v>0</v>
      </c>
      <c r="H664">
        <v>0</v>
      </c>
      <c r="I664">
        <v>0</v>
      </c>
      <c r="J664">
        <v>0</v>
      </c>
      <c r="K664">
        <v>0</v>
      </c>
      <c r="L664">
        <v>0</v>
      </c>
      <c r="M664">
        <v>0</v>
      </c>
      <c r="N664">
        <v>0.1</v>
      </c>
      <c r="O664">
        <v>0.1</v>
      </c>
      <c r="P664">
        <v>0.1</v>
      </c>
      <c r="Q664">
        <v>0.2</v>
      </c>
      <c r="R664">
        <v>0.1</v>
      </c>
      <c r="S664">
        <v>0.1</v>
      </c>
      <c r="T664">
        <v>0.1</v>
      </c>
      <c r="U664">
        <v>0.1</v>
      </c>
      <c r="V664">
        <v>0.1</v>
      </c>
      <c r="W664">
        <v>0.1</v>
      </c>
      <c r="X664">
        <v>0.1</v>
      </c>
      <c r="Y664">
        <v>0.1</v>
      </c>
      <c r="Z664">
        <v>0.1</v>
      </c>
      <c r="AA664">
        <v>0.1</v>
      </c>
    </row>
    <row r="665" spans="1:27" x14ac:dyDescent="0.2">
      <c r="A665" s="89">
        <f>VLOOKUP(C665,TabellenBDFS!$B$4:$C$2717,2,FALSE)</f>
        <v>91</v>
      </c>
      <c r="B665" t="str">
        <f t="shared" si="11"/>
        <v>914</v>
      </c>
      <c r="C665" t="s">
        <v>93</v>
      </c>
      <c r="D665">
        <v>4</v>
      </c>
      <c r="E665">
        <v>0</v>
      </c>
      <c r="F665">
        <v>0</v>
      </c>
      <c r="G665">
        <v>0</v>
      </c>
      <c r="H665">
        <v>0</v>
      </c>
      <c r="I665">
        <v>0</v>
      </c>
      <c r="J665">
        <v>0</v>
      </c>
      <c r="K665">
        <v>0</v>
      </c>
      <c r="L665">
        <v>0</v>
      </c>
      <c r="M665">
        <v>0</v>
      </c>
      <c r="N665">
        <v>0</v>
      </c>
      <c r="O665">
        <v>0</v>
      </c>
      <c r="P665">
        <v>0</v>
      </c>
      <c r="Q665">
        <v>0</v>
      </c>
      <c r="R665">
        <v>0</v>
      </c>
      <c r="S665">
        <v>0</v>
      </c>
      <c r="T665">
        <v>0</v>
      </c>
      <c r="U665">
        <v>0</v>
      </c>
      <c r="V665">
        <v>0</v>
      </c>
      <c r="W665">
        <v>0</v>
      </c>
      <c r="X665">
        <v>0</v>
      </c>
      <c r="Y665">
        <v>0</v>
      </c>
      <c r="Z665">
        <v>0</v>
      </c>
      <c r="AA665">
        <v>0</v>
      </c>
    </row>
    <row r="666" spans="1:27" x14ac:dyDescent="0.2">
      <c r="A666" s="89">
        <f>VLOOKUP(C666,TabellenBDFS!$B$4:$C$2717,2,FALSE)</f>
        <v>91</v>
      </c>
      <c r="B666" t="str">
        <f t="shared" si="11"/>
        <v>915</v>
      </c>
      <c r="C666" t="s">
        <v>93</v>
      </c>
      <c r="D666">
        <v>5</v>
      </c>
      <c r="E666">
        <v>0</v>
      </c>
      <c r="F666">
        <v>0</v>
      </c>
      <c r="G666">
        <v>0</v>
      </c>
      <c r="H666">
        <v>0</v>
      </c>
      <c r="I666">
        <v>0</v>
      </c>
      <c r="J666">
        <v>0</v>
      </c>
      <c r="K666">
        <v>0</v>
      </c>
      <c r="L666">
        <v>0</v>
      </c>
      <c r="M666">
        <v>0</v>
      </c>
      <c r="N666">
        <v>0</v>
      </c>
      <c r="O666">
        <v>0</v>
      </c>
      <c r="P666">
        <v>0</v>
      </c>
      <c r="Q666">
        <v>0</v>
      </c>
      <c r="R666">
        <v>0</v>
      </c>
      <c r="S666">
        <v>0</v>
      </c>
      <c r="T666">
        <v>0</v>
      </c>
      <c r="U666">
        <v>0</v>
      </c>
      <c r="V666">
        <v>0</v>
      </c>
      <c r="W666">
        <v>0</v>
      </c>
      <c r="X666">
        <v>0</v>
      </c>
      <c r="Y666">
        <v>0</v>
      </c>
      <c r="Z666">
        <v>0</v>
      </c>
      <c r="AA666">
        <v>0</v>
      </c>
    </row>
    <row r="667" spans="1:27" x14ac:dyDescent="0.2">
      <c r="A667" s="89">
        <f>VLOOKUP(C667,TabellenBDFS!$B$4:$C$2717,2,FALSE)</f>
        <v>91</v>
      </c>
      <c r="B667" t="str">
        <f t="shared" si="11"/>
        <v>916</v>
      </c>
      <c r="C667" t="s">
        <v>93</v>
      </c>
      <c r="D667">
        <v>6</v>
      </c>
      <c r="E667">
        <v>1</v>
      </c>
      <c r="F667">
        <v>1.1000000000000001</v>
      </c>
      <c r="G667">
        <v>1</v>
      </c>
      <c r="H667">
        <v>1</v>
      </c>
      <c r="I667">
        <v>1.1000000000000001</v>
      </c>
      <c r="J667">
        <v>1.1000000000000001</v>
      </c>
      <c r="K667">
        <v>1.1000000000000001</v>
      </c>
      <c r="L667">
        <v>1.1000000000000001</v>
      </c>
      <c r="M667">
        <v>1.1000000000000001</v>
      </c>
      <c r="N667">
        <v>1.1000000000000001</v>
      </c>
      <c r="O667">
        <v>1.1000000000000001</v>
      </c>
      <c r="P667">
        <v>1.2</v>
      </c>
      <c r="Q667">
        <v>1.2</v>
      </c>
      <c r="R667">
        <v>1.2</v>
      </c>
      <c r="S667">
        <v>1.2</v>
      </c>
      <c r="T667">
        <v>1</v>
      </c>
      <c r="U667">
        <v>0.9</v>
      </c>
      <c r="V667">
        <v>0.9</v>
      </c>
      <c r="W667">
        <v>1</v>
      </c>
      <c r="X667">
        <v>0.9</v>
      </c>
      <c r="Y667">
        <v>1</v>
      </c>
      <c r="Z667">
        <v>1</v>
      </c>
      <c r="AA667">
        <v>1</v>
      </c>
    </row>
    <row r="668" spans="1:27" x14ac:dyDescent="0.2">
      <c r="A668" s="89">
        <f>VLOOKUP(C668,TabellenBDFS!$B$4:$C$2717,2,FALSE)</f>
        <v>91</v>
      </c>
      <c r="B668" t="str">
        <f t="shared" si="11"/>
        <v>917</v>
      </c>
      <c r="C668" t="s">
        <v>93</v>
      </c>
      <c r="D668">
        <v>7</v>
      </c>
      <c r="E668">
        <v>0.2</v>
      </c>
      <c r="F668">
        <v>0.2</v>
      </c>
      <c r="G668">
        <v>0.3</v>
      </c>
      <c r="H668">
        <v>0.2</v>
      </c>
      <c r="I668">
        <v>0.2</v>
      </c>
      <c r="J668">
        <v>0.2</v>
      </c>
      <c r="K668">
        <v>0.2</v>
      </c>
      <c r="L668">
        <v>0.2</v>
      </c>
      <c r="M668">
        <v>0.2</v>
      </c>
      <c r="N668">
        <v>0.2</v>
      </c>
      <c r="O668">
        <v>0.2</v>
      </c>
      <c r="P668">
        <v>0.2</v>
      </c>
      <c r="Q668">
        <v>0.2</v>
      </c>
      <c r="R668">
        <v>0.2</v>
      </c>
      <c r="S668">
        <v>0.2</v>
      </c>
      <c r="T668">
        <v>0.2</v>
      </c>
      <c r="U668">
        <v>0.2</v>
      </c>
      <c r="V668">
        <v>0.2</v>
      </c>
      <c r="W668">
        <v>0.2</v>
      </c>
      <c r="X668">
        <v>0.2</v>
      </c>
      <c r="Y668">
        <v>0.2</v>
      </c>
      <c r="Z668">
        <v>0.2</v>
      </c>
      <c r="AA668">
        <v>0.2</v>
      </c>
    </row>
    <row r="669" spans="1:27" x14ac:dyDescent="0.2">
      <c r="A669" s="89">
        <f>VLOOKUP(C669,TabellenBDFS!$B$4:$C$2717,2,FALSE)</f>
        <v>92</v>
      </c>
      <c r="B669" t="str">
        <f t="shared" si="11"/>
        <v>921</v>
      </c>
      <c r="C669" t="s">
        <v>94</v>
      </c>
      <c r="D669">
        <v>1</v>
      </c>
      <c r="E669">
        <v>0.6</v>
      </c>
      <c r="F669">
        <v>0.6</v>
      </c>
      <c r="G669">
        <v>0.7</v>
      </c>
      <c r="H669">
        <v>0.9</v>
      </c>
      <c r="I669">
        <v>0.9</v>
      </c>
      <c r="J669">
        <v>0.9</v>
      </c>
      <c r="K669">
        <v>0.8</v>
      </c>
      <c r="L669">
        <v>0.8</v>
      </c>
      <c r="M669">
        <v>0.8</v>
      </c>
      <c r="N669">
        <v>0.8</v>
      </c>
      <c r="O669">
        <v>0.8</v>
      </c>
      <c r="P669">
        <v>0.8</v>
      </c>
      <c r="Q669">
        <v>0.7</v>
      </c>
      <c r="R669">
        <v>0.7</v>
      </c>
      <c r="S669">
        <v>0.7</v>
      </c>
      <c r="T669">
        <v>0.7</v>
      </c>
      <c r="U669">
        <v>0.7</v>
      </c>
      <c r="V669">
        <v>0.7</v>
      </c>
      <c r="W669">
        <v>0.7</v>
      </c>
      <c r="X669">
        <v>0.7</v>
      </c>
      <c r="Y669">
        <v>0.8</v>
      </c>
      <c r="Z669">
        <v>0.6</v>
      </c>
      <c r="AA669">
        <v>0.6</v>
      </c>
    </row>
    <row r="670" spans="1:27" x14ac:dyDescent="0.2">
      <c r="A670" s="89">
        <f>VLOOKUP(C670,TabellenBDFS!$B$4:$C$2717,2,FALSE)</f>
        <v>92</v>
      </c>
      <c r="B670" t="str">
        <f t="shared" si="11"/>
        <v>922</v>
      </c>
      <c r="C670" t="s">
        <v>94</v>
      </c>
      <c r="D670">
        <v>2</v>
      </c>
      <c r="E670">
        <v>0.1</v>
      </c>
      <c r="F670">
        <v>0.1</v>
      </c>
      <c r="G670">
        <v>0.1</v>
      </c>
      <c r="H670">
        <v>0.1</v>
      </c>
      <c r="I670">
        <v>0.1</v>
      </c>
      <c r="J670">
        <v>0.1</v>
      </c>
      <c r="K670">
        <v>0.1</v>
      </c>
      <c r="L670">
        <v>0.1</v>
      </c>
      <c r="M670">
        <v>0.1</v>
      </c>
      <c r="N670">
        <v>0.1</v>
      </c>
      <c r="O670">
        <v>0.1</v>
      </c>
      <c r="P670">
        <v>0.1</v>
      </c>
      <c r="Q670">
        <v>0</v>
      </c>
      <c r="R670">
        <v>0</v>
      </c>
      <c r="S670">
        <v>0</v>
      </c>
      <c r="T670">
        <v>0</v>
      </c>
      <c r="U670">
        <v>0</v>
      </c>
      <c r="V670">
        <v>0</v>
      </c>
      <c r="W670">
        <v>0</v>
      </c>
      <c r="X670">
        <v>0</v>
      </c>
      <c r="Y670">
        <v>0</v>
      </c>
      <c r="Z670">
        <v>0</v>
      </c>
      <c r="AA670">
        <v>0</v>
      </c>
    </row>
    <row r="671" spans="1:27" x14ac:dyDescent="0.2">
      <c r="A671" s="89">
        <f>VLOOKUP(C671,TabellenBDFS!$B$4:$C$2717,2,FALSE)</f>
        <v>92</v>
      </c>
      <c r="B671" t="str">
        <f t="shared" si="11"/>
        <v>923</v>
      </c>
      <c r="C671" t="s">
        <v>94</v>
      </c>
      <c r="D671">
        <v>3</v>
      </c>
      <c r="E671">
        <v>0</v>
      </c>
      <c r="F671">
        <v>0</v>
      </c>
      <c r="G671">
        <v>0</v>
      </c>
      <c r="H671">
        <v>0</v>
      </c>
      <c r="I671">
        <v>0</v>
      </c>
      <c r="J671">
        <v>0</v>
      </c>
      <c r="K671">
        <v>0</v>
      </c>
      <c r="L671">
        <v>0</v>
      </c>
      <c r="M671">
        <v>0</v>
      </c>
      <c r="N671">
        <v>0</v>
      </c>
      <c r="O671">
        <v>0</v>
      </c>
      <c r="P671">
        <v>0</v>
      </c>
      <c r="Q671">
        <v>0</v>
      </c>
      <c r="R671">
        <v>0</v>
      </c>
      <c r="S671">
        <v>0</v>
      </c>
      <c r="T671">
        <v>0</v>
      </c>
      <c r="U671">
        <v>0</v>
      </c>
      <c r="V671">
        <v>0</v>
      </c>
      <c r="W671">
        <v>0</v>
      </c>
      <c r="X671">
        <v>0.1</v>
      </c>
      <c r="Y671">
        <v>0.1</v>
      </c>
      <c r="Z671">
        <v>0.1</v>
      </c>
      <c r="AA671">
        <v>0.1</v>
      </c>
    </row>
    <row r="672" spans="1:27" x14ac:dyDescent="0.2">
      <c r="A672" s="89">
        <f>VLOOKUP(C672,TabellenBDFS!$B$4:$C$2717,2,FALSE)</f>
        <v>92</v>
      </c>
      <c r="B672" t="str">
        <f t="shared" si="11"/>
        <v>924</v>
      </c>
      <c r="C672" t="s">
        <v>94</v>
      </c>
      <c r="D672">
        <v>4</v>
      </c>
      <c r="E672">
        <v>0</v>
      </c>
      <c r="F672">
        <v>0</v>
      </c>
      <c r="G672">
        <v>0</v>
      </c>
      <c r="H672">
        <v>0</v>
      </c>
      <c r="I672">
        <v>0</v>
      </c>
      <c r="J672">
        <v>0</v>
      </c>
      <c r="K672">
        <v>0</v>
      </c>
      <c r="L672">
        <v>0</v>
      </c>
      <c r="M672">
        <v>0</v>
      </c>
      <c r="N672">
        <v>0</v>
      </c>
      <c r="O672">
        <v>0</v>
      </c>
      <c r="P672">
        <v>0</v>
      </c>
      <c r="Q672">
        <v>0</v>
      </c>
      <c r="R672">
        <v>0</v>
      </c>
      <c r="S672">
        <v>0</v>
      </c>
      <c r="T672">
        <v>0</v>
      </c>
      <c r="U672">
        <v>0</v>
      </c>
      <c r="V672">
        <v>0</v>
      </c>
      <c r="W672">
        <v>0</v>
      </c>
      <c r="X672">
        <v>0</v>
      </c>
      <c r="Y672">
        <v>0</v>
      </c>
      <c r="Z672">
        <v>0</v>
      </c>
      <c r="AA672">
        <v>0</v>
      </c>
    </row>
    <row r="673" spans="1:27" x14ac:dyDescent="0.2">
      <c r="A673" s="89">
        <f>VLOOKUP(C673,TabellenBDFS!$B$4:$C$2717,2,FALSE)</f>
        <v>92</v>
      </c>
      <c r="B673" t="str">
        <f t="shared" si="11"/>
        <v>925</v>
      </c>
      <c r="C673" t="s">
        <v>94</v>
      </c>
      <c r="D673">
        <v>5</v>
      </c>
      <c r="E673">
        <v>0</v>
      </c>
      <c r="F673">
        <v>0</v>
      </c>
      <c r="G673">
        <v>0</v>
      </c>
      <c r="H673">
        <v>0</v>
      </c>
      <c r="I673">
        <v>0</v>
      </c>
      <c r="J673">
        <v>0</v>
      </c>
      <c r="K673">
        <v>0</v>
      </c>
      <c r="L673">
        <v>0</v>
      </c>
      <c r="M673">
        <v>0</v>
      </c>
      <c r="N673">
        <v>0</v>
      </c>
      <c r="O673">
        <v>0</v>
      </c>
      <c r="P673">
        <v>0</v>
      </c>
      <c r="Q673">
        <v>0</v>
      </c>
      <c r="R673">
        <v>0</v>
      </c>
      <c r="S673">
        <v>0</v>
      </c>
      <c r="T673">
        <v>0</v>
      </c>
      <c r="U673">
        <v>0</v>
      </c>
      <c r="V673">
        <v>0</v>
      </c>
      <c r="W673">
        <v>0</v>
      </c>
      <c r="X673">
        <v>0</v>
      </c>
      <c r="Y673">
        <v>0</v>
      </c>
      <c r="Z673">
        <v>0</v>
      </c>
      <c r="AA673">
        <v>0</v>
      </c>
    </row>
    <row r="674" spans="1:27" x14ac:dyDescent="0.2">
      <c r="A674" s="89">
        <f>VLOOKUP(C674,TabellenBDFS!$B$4:$C$2717,2,FALSE)</f>
        <v>92</v>
      </c>
      <c r="B674" t="str">
        <f t="shared" si="11"/>
        <v>926</v>
      </c>
      <c r="C674" t="s">
        <v>94</v>
      </c>
      <c r="D674">
        <v>6</v>
      </c>
      <c r="E674">
        <v>0.4</v>
      </c>
      <c r="F674">
        <v>0.4</v>
      </c>
      <c r="G674">
        <v>0.4</v>
      </c>
      <c r="H674">
        <v>0.7</v>
      </c>
      <c r="I674">
        <v>0.7</v>
      </c>
      <c r="J674">
        <v>0.6</v>
      </c>
      <c r="K674">
        <v>0.6</v>
      </c>
      <c r="L674">
        <v>0.6</v>
      </c>
      <c r="M674">
        <v>0.6</v>
      </c>
      <c r="N674">
        <v>0.5</v>
      </c>
      <c r="O674">
        <v>0.6</v>
      </c>
      <c r="P674">
        <v>0.6</v>
      </c>
      <c r="Q674">
        <v>0.5</v>
      </c>
      <c r="R674">
        <v>0.5</v>
      </c>
      <c r="S674">
        <v>0.5</v>
      </c>
      <c r="T674">
        <v>0.5</v>
      </c>
      <c r="U674">
        <v>0.5</v>
      </c>
      <c r="V674">
        <v>0.5</v>
      </c>
      <c r="W674">
        <v>0.5</v>
      </c>
      <c r="X674">
        <v>0.5</v>
      </c>
      <c r="Y674">
        <v>0.5</v>
      </c>
      <c r="Z674">
        <v>0.4</v>
      </c>
      <c r="AA674">
        <v>0.3</v>
      </c>
    </row>
    <row r="675" spans="1:27" x14ac:dyDescent="0.2">
      <c r="A675" s="89">
        <f>VLOOKUP(C675,TabellenBDFS!$B$4:$C$2717,2,FALSE)</f>
        <v>92</v>
      </c>
      <c r="B675" t="str">
        <f t="shared" si="11"/>
        <v>927</v>
      </c>
      <c r="C675" t="s">
        <v>94</v>
      </c>
      <c r="D675">
        <v>7</v>
      </c>
      <c r="E675">
        <v>0.2</v>
      </c>
      <c r="F675">
        <v>0.2</v>
      </c>
      <c r="G675">
        <v>0.2</v>
      </c>
      <c r="H675">
        <v>0.2</v>
      </c>
      <c r="I675">
        <v>0.2</v>
      </c>
      <c r="J675">
        <v>0.2</v>
      </c>
      <c r="K675">
        <v>0.2</v>
      </c>
      <c r="L675">
        <v>0.2</v>
      </c>
      <c r="M675">
        <v>0.2</v>
      </c>
      <c r="N675">
        <v>0.2</v>
      </c>
      <c r="O675">
        <v>0.2</v>
      </c>
      <c r="P675">
        <v>0.2</v>
      </c>
      <c r="Q675">
        <v>0.1</v>
      </c>
      <c r="R675">
        <v>0.1</v>
      </c>
      <c r="S675">
        <v>0.1</v>
      </c>
      <c r="T675">
        <v>0.1</v>
      </c>
      <c r="U675">
        <v>0.1</v>
      </c>
      <c r="V675">
        <v>0.1</v>
      </c>
      <c r="W675">
        <v>0.1</v>
      </c>
      <c r="X675">
        <v>0.1</v>
      </c>
      <c r="Y675">
        <v>0.1</v>
      </c>
      <c r="Z675">
        <v>0.1</v>
      </c>
      <c r="AA675">
        <v>0.1</v>
      </c>
    </row>
    <row r="676" spans="1:27" x14ac:dyDescent="0.2">
      <c r="A676" s="89">
        <f>VLOOKUP(C676,TabellenBDFS!$B$4:$C$2717,2,FALSE)</f>
        <v>93</v>
      </c>
      <c r="B676" t="str">
        <f t="shared" si="11"/>
        <v>931</v>
      </c>
      <c r="C676" t="s">
        <v>95</v>
      </c>
      <c r="D676">
        <v>1</v>
      </c>
      <c r="E676">
        <v>1</v>
      </c>
      <c r="F676">
        <v>1.1000000000000001</v>
      </c>
      <c r="G676">
        <v>1.1000000000000001</v>
      </c>
      <c r="H676">
        <v>1.1000000000000001</v>
      </c>
      <c r="I676">
        <v>1.1000000000000001</v>
      </c>
      <c r="J676">
        <v>1.1000000000000001</v>
      </c>
      <c r="K676">
        <v>1.1000000000000001</v>
      </c>
      <c r="L676">
        <v>1.1000000000000001</v>
      </c>
      <c r="M676">
        <v>1.1000000000000001</v>
      </c>
      <c r="N676">
        <v>1.1000000000000001</v>
      </c>
      <c r="O676">
        <v>1.1000000000000001</v>
      </c>
      <c r="P676">
        <v>1.1000000000000001</v>
      </c>
      <c r="Q676">
        <v>1.2</v>
      </c>
      <c r="R676">
        <v>1.2</v>
      </c>
      <c r="S676">
        <v>1.2</v>
      </c>
      <c r="T676">
        <v>1.3</v>
      </c>
      <c r="U676">
        <v>1.2</v>
      </c>
      <c r="V676">
        <v>1.2</v>
      </c>
      <c r="W676">
        <v>1.3</v>
      </c>
      <c r="X676">
        <v>1.3</v>
      </c>
      <c r="Y676">
        <v>1.3</v>
      </c>
      <c r="Z676">
        <v>1.2</v>
      </c>
      <c r="AA676">
        <v>1.2</v>
      </c>
    </row>
    <row r="677" spans="1:27" x14ac:dyDescent="0.2">
      <c r="A677" s="89">
        <f>VLOOKUP(C677,TabellenBDFS!$B$4:$C$2717,2,FALSE)</f>
        <v>93</v>
      </c>
      <c r="B677" t="str">
        <f t="shared" si="11"/>
        <v>932</v>
      </c>
      <c r="C677" t="s">
        <v>95</v>
      </c>
      <c r="D677">
        <v>2</v>
      </c>
      <c r="E677">
        <v>0.3</v>
      </c>
      <c r="F677">
        <v>0.4</v>
      </c>
      <c r="G677">
        <v>0.4</v>
      </c>
      <c r="H677">
        <v>0.4</v>
      </c>
      <c r="I677">
        <v>0.4</v>
      </c>
      <c r="J677">
        <v>0.4</v>
      </c>
      <c r="K677">
        <v>0.4</v>
      </c>
      <c r="L677">
        <v>0.4</v>
      </c>
      <c r="M677">
        <v>0.4</v>
      </c>
      <c r="N677">
        <v>0.4</v>
      </c>
      <c r="O677">
        <v>0.4</v>
      </c>
      <c r="P677">
        <v>0.4</v>
      </c>
      <c r="Q677">
        <v>0.4</v>
      </c>
      <c r="R677">
        <v>0.4</v>
      </c>
      <c r="S677">
        <v>0.4</v>
      </c>
      <c r="T677">
        <v>0.4</v>
      </c>
      <c r="U677">
        <v>0.4</v>
      </c>
      <c r="V677">
        <v>0.3</v>
      </c>
      <c r="W677">
        <v>0.3</v>
      </c>
      <c r="X677">
        <v>0.3</v>
      </c>
      <c r="Y677">
        <v>0.3</v>
      </c>
      <c r="Z677">
        <v>0.3</v>
      </c>
      <c r="AA677">
        <v>0.3</v>
      </c>
    </row>
    <row r="678" spans="1:27" x14ac:dyDescent="0.2">
      <c r="A678" s="89">
        <f>VLOOKUP(C678,TabellenBDFS!$B$4:$C$2717,2,FALSE)</f>
        <v>93</v>
      </c>
      <c r="B678" t="str">
        <f t="shared" si="11"/>
        <v>933</v>
      </c>
      <c r="C678" t="s">
        <v>95</v>
      </c>
      <c r="D678">
        <v>3</v>
      </c>
      <c r="E678">
        <v>0</v>
      </c>
      <c r="F678">
        <v>0</v>
      </c>
      <c r="G678">
        <v>0</v>
      </c>
      <c r="H678">
        <v>0</v>
      </c>
      <c r="I678">
        <v>0</v>
      </c>
      <c r="J678">
        <v>0</v>
      </c>
      <c r="K678">
        <v>0</v>
      </c>
      <c r="L678">
        <v>0</v>
      </c>
      <c r="M678">
        <v>0</v>
      </c>
      <c r="N678">
        <v>0</v>
      </c>
      <c r="O678">
        <v>0</v>
      </c>
      <c r="P678">
        <v>0</v>
      </c>
      <c r="Q678">
        <v>0</v>
      </c>
      <c r="R678">
        <v>0</v>
      </c>
      <c r="S678">
        <v>0</v>
      </c>
      <c r="T678">
        <v>0.1</v>
      </c>
      <c r="U678">
        <v>0.1</v>
      </c>
      <c r="V678">
        <v>0.2</v>
      </c>
      <c r="W678">
        <v>0.3</v>
      </c>
      <c r="X678">
        <v>0.3</v>
      </c>
      <c r="Y678">
        <v>0.3</v>
      </c>
      <c r="Z678">
        <v>0.3</v>
      </c>
      <c r="AA678">
        <v>0.3</v>
      </c>
    </row>
    <row r="679" spans="1:27" x14ac:dyDescent="0.2">
      <c r="A679" s="89">
        <f>VLOOKUP(C679,TabellenBDFS!$B$4:$C$2717,2,FALSE)</f>
        <v>93</v>
      </c>
      <c r="B679" t="str">
        <f t="shared" si="11"/>
        <v>934</v>
      </c>
      <c r="C679" t="s">
        <v>95</v>
      </c>
      <c r="D679">
        <v>4</v>
      </c>
      <c r="E679">
        <v>0</v>
      </c>
      <c r="F679">
        <v>0</v>
      </c>
      <c r="G679">
        <v>0</v>
      </c>
      <c r="H679">
        <v>0</v>
      </c>
      <c r="I679">
        <v>0</v>
      </c>
      <c r="J679">
        <v>0</v>
      </c>
      <c r="K679">
        <v>0</v>
      </c>
      <c r="L679">
        <v>0</v>
      </c>
      <c r="M679">
        <v>0</v>
      </c>
      <c r="N679">
        <v>0</v>
      </c>
      <c r="O679">
        <v>0</v>
      </c>
      <c r="P679">
        <v>0</v>
      </c>
      <c r="Q679">
        <v>0</v>
      </c>
      <c r="R679">
        <v>0</v>
      </c>
      <c r="S679">
        <v>0</v>
      </c>
      <c r="T679">
        <v>0</v>
      </c>
      <c r="U679">
        <v>0</v>
      </c>
      <c r="V679">
        <v>0</v>
      </c>
      <c r="W679">
        <v>0</v>
      </c>
      <c r="X679">
        <v>0</v>
      </c>
      <c r="Y679">
        <v>0</v>
      </c>
      <c r="Z679">
        <v>0</v>
      </c>
      <c r="AA679">
        <v>0</v>
      </c>
    </row>
    <row r="680" spans="1:27" x14ac:dyDescent="0.2">
      <c r="A680" s="89">
        <f>VLOOKUP(C680,TabellenBDFS!$B$4:$C$2717,2,FALSE)</f>
        <v>93</v>
      </c>
      <c r="B680" t="str">
        <f t="shared" si="11"/>
        <v>935</v>
      </c>
      <c r="C680" t="s">
        <v>95</v>
      </c>
      <c r="D680">
        <v>5</v>
      </c>
      <c r="E680">
        <v>0</v>
      </c>
      <c r="F680">
        <v>0</v>
      </c>
      <c r="G680">
        <v>0</v>
      </c>
      <c r="H680">
        <v>0</v>
      </c>
      <c r="I680">
        <v>0</v>
      </c>
      <c r="J680">
        <v>0</v>
      </c>
      <c r="K680">
        <v>0</v>
      </c>
      <c r="L680">
        <v>0</v>
      </c>
      <c r="M680">
        <v>0</v>
      </c>
      <c r="N680">
        <v>0</v>
      </c>
      <c r="O680">
        <v>0</v>
      </c>
      <c r="P680">
        <v>0</v>
      </c>
      <c r="Q680">
        <v>0.1</v>
      </c>
      <c r="R680">
        <v>0.1</v>
      </c>
      <c r="S680">
        <v>0.1</v>
      </c>
      <c r="T680">
        <v>0.1</v>
      </c>
      <c r="U680">
        <v>0</v>
      </c>
      <c r="V680">
        <v>0</v>
      </c>
      <c r="W680">
        <v>0</v>
      </c>
      <c r="X680">
        <v>0</v>
      </c>
      <c r="Y680">
        <v>0</v>
      </c>
      <c r="Z680">
        <v>0</v>
      </c>
      <c r="AA680">
        <v>0</v>
      </c>
    </row>
    <row r="681" spans="1:27" x14ac:dyDescent="0.2">
      <c r="A681" s="89">
        <f>VLOOKUP(C681,TabellenBDFS!$B$4:$C$2717,2,FALSE)</f>
        <v>93</v>
      </c>
      <c r="B681" t="str">
        <f t="shared" si="11"/>
        <v>936</v>
      </c>
      <c r="C681" t="s">
        <v>95</v>
      </c>
      <c r="D681">
        <v>6</v>
      </c>
      <c r="E681">
        <v>0.6</v>
      </c>
      <c r="F681">
        <v>0.4</v>
      </c>
      <c r="G681">
        <v>0.5</v>
      </c>
      <c r="H681">
        <v>0.5</v>
      </c>
      <c r="I681">
        <v>0.5</v>
      </c>
      <c r="J681">
        <v>0.5</v>
      </c>
      <c r="K681">
        <v>0.5</v>
      </c>
      <c r="L681">
        <v>0.5</v>
      </c>
      <c r="M681">
        <v>0.5</v>
      </c>
      <c r="N681">
        <v>0.5</v>
      </c>
      <c r="O681">
        <v>0.5</v>
      </c>
      <c r="P681">
        <v>0.5</v>
      </c>
      <c r="Q681">
        <v>0.5</v>
      </c>
      <c r="R681">
        <v>0.5</v>
      </c>
      <c r="S681">
        <v>0.5</v>
      </c>
      <c r="T681">
        <v>0.5</v>
      </c>
      <c r="U681">
        <v>0.6</v>
      </c>
      <c r="V681">
        <v>0.6</v>
      </c>
      <c r="W681">
        <v>0.6</v>
      </c>
      <c r="X681">
        <v>0.6</v>
      </c>
      <c r="Y681">
        <v>0.6</v>
      </c>
      <c r="Z681">
        <v>0.5</v>
      </c>
      <c r="AA681">
        <v>0.5</v>
      </c>
    </row>
    <row r="682" spans="1:27" x14ac:dyDescent="0.2">
      <c r="A682" s="89">
        <f>VLOOKUP(C682,TabellenBDFS!$B$4:$C$2717,2,FALSE)</f>
        <v>93</v>
      </c>
      <c r="B682" t="str">
        <f t="shared" si="11"/>
        <v>937</v>
      </c>
      <c r="C682" t="s">
        <v>95</v>
      </c>
      <c r="D682">
        <v>7</v>
      </c>
      <c r="E682">
        <v>0.1</v>
      </c>
      <c r="F682">
        <v>0.3</v>
      </c>
      <c r="G682">
        <v>0.1</v>
      </c>
      <c r="H682">
        <v>0.1</v>
      </c>
      <c r="I682">
        <v>0.1</v>
      </c>
      <c r="J682">
        <v>0.1</v>
      </c>
      <c r="K682">
        <v>0.1</v>
      </c>
      <c r="L682">
        <v>0.1</v>
      </c>
      <c r="M682">
        <v>0.1</v>
      </c>
      <c r="N682">
        <v>0.1</v>
      </c>
      <c r="O682">
        <v>0.1</v>
      </c>
      <c r="P682">
        <v>0.1</v>
      </c>
      <c r="Q682">
        <v>0.1</v>
      </c>
      <c r="R682">
        <v>0.1</v>
      </c>
      <c r="S682">
        <v>0.1</v>
      </c>
      <c r="T682">
        <v>0.1</v>
      </c>
      <c r="U682">
        <v>0.1</v>
      </c>
      <c r="V682">
        <v>0.1</v>
      </c>
      <c r="W682">
        <v>0.1</v>
      </c>
      <c r="X682">
        <v>0.1</v>
      </c>
      <c r="Y682">
        <v>0.1</v>
      </c>
      <c r="Z682">
        <v>0.1</v>
      </c>
      <c r="AA682">
        <v>0.1</v>
      </c>
    </row>
    <row r="683" spans="1:27" x14ac:dyDescent="0.2">
      <c r="A683" s="89">
        <f>VLOOKUP(C683,TabellenBDFS!$B$4:$C$2717,2,FALSE)</f>
        <v>94</v>
      </c>
      <c r="B683" t="str">
        <f t="shared" si="11"/>
        <v>941</v>
      </c>
      <c r="C683" t="s">
        <v>96</v>
      </c>
      <c r="D683">
        <v>1</v>
      </c>
      <c r="E683">
        <v>27.9</v>
      </c>
      <c r="F683">
        <v>28.5</v>
      </c>
      <c r="G683">
        <v>28.5</v>
      </c>
      <c r="H683">
        <v>28.1</v>
      </c>
      <c r="I683">
        <v>29.1</v>
      </c>
      <c r="J683">
        <v>29.4</v>
      </c>
      <c r="K683">
        <v>29.5</v>
      </c>
      <c r="L683">
        <v>29.9</v>
      </c>
      <c r="M683">
        <v>30.1</v>
      </c>
      <c r="N683">
        <v>30.8</v>
      </c>
      <c r="O683">
        <v>30.4</v>
      </c>
      <c r="P683">
        <v>29.5</v>
      </c>
      <c r="Q683">
        <v>29.3</v>
      </c>
      <c r="R683">
        <v>27.2</v>
      </c>
      <c r="S683">
        <v>25.4</v>
      </c>
      <c r="T683">
        <v>25</v>
      </c>
      <c r="U683">
        <v>25.4</v>
      </c>
      <c r="V683">
        <v>25.2</v>
      </c>
      <c r="W683">
        <v>25.4</v>
      </c>
      <c r="X683">
        <v>25.1</v>
      </c>
      <c r="Y683">
        <v>24.9</v>
      </c>
      <c r="Z683">
        <v>24.8</v>
      </c>
      <c r="AA683">
        <v>24.4</v>
      </c>
    </row>
    <row r="684" spans="1:27" x14ac:dyDescent="0.2">
      <c r="A684" s="89">
        <f>VLOOKUP(C684,TabellenBDFS!$B$4:$C$2717,2,FALSE)</f>
        <v>94</v>
      </c>
      <c r="B684" t="str">
        <f t="shared" si="11"/>
        <v>942</v>
      </c>
      <c r="C684" t="s">
        <v>96</v>
      </c>
      <c r="D684">
        <v>2</v>
      </c>
      <c r="E684">
        <v>9.9</v>
      </c>
      <c r="F684">
        <v>10.1</v>
      </c>
      <c r="G684">
        <v>9.9</v>
      </c>
      <c r="H684">
        <v>9.3000000000000007</v>
      </c>
      <c r="I684">
        <v>9.8000000000000007</v>
      </c>
      <c r="J684">
        <v>9.6999999999999993</v>
      </c>
      <c r="K684">
        <v>9.8000000000000007</v>
      </c>
      <c r="L684">
        <v>10</v>
      </c>
      <c r="M684">
        <v>9.9</v>
      </c>
      <c r="N684">
        <v>10</v>
      </c>
      <c r="O684">
        <v>9.9</v>
      </c>
      <c r="P684">
        <v>9.6999999999999993</v>
      </c>
      <c r="Q684">
        <v>9.4</v>
      </c>
      <c r="R684">
        <v>7.9</v>
      </c>
      <c r="S684">
        <v>6.7</v>
      </c>
      <c r="T684">
        <v>6.3</v>
      </c>
      <c r="U684">
        <v>6.1</v>
      </c>
      <c r="V684">
        <v>5.8</v>
      </c>
      <c r="W684">
        <v>5.6</v>
      </c>
      <c r="X684">
        <v>5.5</v>
      </c>
      <c r="Y684">
        <v>5.3</v>
      </c>
      <c r="Z684">
        <v>5</v>
      </c>
      <c r="AA684">
        <v>5</v>
      </c>
    </row>
    <row r="685" spans="1:27" x14ac:dyDescent="0.2">
      <c r="A685" s="89">
        <f>VLOOKUP(C685,TabellenBDFS!$B$4:$C$2717,2,FALSE)</f>
        <v>94</v>
      </c>
      <c r="B685" t="str">
        <f t="shared" si="11"/>
        <v>943</v>
      </c>
      <c r="C685" t="s">
        <v>96</v>
      </c>
      <c r="D685">
        <v>3</v>
      </c>
      <c r="E685">
        <v>0</v>
      </c>
      <c r="F685">
        <v>0</v>
      </c>
      <c r="G685">
        <v>0.1</v>
      </c>
      <c r="H685">
        <v>0.2</v>
      </c>
      <c r="I685">
        <v>0.4</v>
      </c>
      <c r="J685">
        <v>0.6</v>
      </c>
      <c r="K685">
        <v>0.7</v>
      </c>
      <c r="L685">
        <v>0.8</v>
      </c>
      <c r="M685">
        <v>1</v>
      </c>
      <c r="N685">
        <v>1.3</v>
      </c>
      <c r="O685">
        <v>1.4</v>
      </c>
      <c r="P685">
        <v>1.6</v>
      </c>
      <c r="Q685">
        <v>2</v>
      </c>
      <c r="R685">
        <v>2</v>
      </c>
      <c r="S685">
        <v>2</v>
      </c>
      <c r="T685">
        <v>2.2999999999999998</v>
      </c>
      <c r="U685">
        <v>2.6</v>
      </c>
      <c r="V685">
        <v>3</v>
      </c>
      <c r="W685">
        <v>3.3</v>
      </c>
      <c r="X685">
        <v>3.9</v>
      </c>
      <c r="Y685">
        <v>4.0999999999999996</v>
      </c>
      <c r="Z685">
        <v>4.2</v>
      </c>
      <c r="AA685">
        <v>4.2</v>
      </c>
    </row>
    <row r="686" spans="1:27" x14ac:dyDescent="0.2">
      <c r="A686" s="89">
        <f>VLOOKUP(C686,TabellenBDFS!$B$4:$C$2717,2,FALSE)</f>
        <v>94</v>
      </c>
      <c r="B686" t="str">
        <f t="shared" si="11"/>
        <v>944</v>
      </c>
      <c r="C686" t="s">
        <v>96</v>
      </c>
      <c r="D686">
        <v>4</v>
      </c>
      <c r="E686">
        <v>0</v>
      </c>
      <c r="F686">
        <v>0</v>
      </c>
      <c r="G686">
        <v>0</v>
      </c>
      <c r="H686">
        <v>0</v>
      </c>
      <c r="I686">
        <v>0.1</v>
      </c>
      <c r="J686">
        <v>0</v>
      </c>
      <c r="K686">
        <v>0</v>
      </c>
      <c r="L686">
        <v>0.2</v>
      </c>
      <c r="M686">
        <v>0.2</v>
      </c>
      <c r="N686">
        <v>0.3</v>
      </c>
      <c r="O686">
        <v>0.3</v>
      </c>
      <c r="P686">
        <v>0.2</v>
      </c>
      <c r="Q686">
        <v>0.2</v>
      </c>
      <c r="R686">
        <v>0.2</v>
      </c>
      <c r="S686">
        <v>0.3</v>
      </c>
      <c r="T686">
        <v>0.3</v>
      </c>
      <c r="U686">
        <v>0.3</v>
      </c>
      <c r="V686">
        <v>0.3</v>
      </c>
      <c r="W686">
        <v>0.3</v>
      </c>
      <c r="X686">
        <v>0.3</v>
      </c>
      <c r="Y686">
        <v>0.3</v>
      </c>
      <c r="Z686">
        <v>0.3</v>
      </c>
      <c r="AA686">
        <v>0.2</v>
      </c>
    </row>
    <row r="687" spans="1:27" x14ac:dyDescent="0.2">
      <c r="A687" s="89">
        <f>VLOOKUP(C687,TabellenBDFS!$B$4:$C$2717,2,FALSE)</f>
        <v>94</v>
      </c>
      <c r="B687" t="str">
        <f t="shared" si="11"/>
        <v>945</v>
      </c>
      <c r="C687" t="s">
        <v>96</v>
      </c>
      <c r="D687">
        <v>5</v>
      </c>
      <c r="E687">
        <v>1.9</v>
      </c>
      <c r="F687">
        <v>2</v>
      </c>
      <c r="G687">
        <v>1.9</v>
      </c>
      <c r="H687">
        <v>1.6</v>
      </c>
      <c r="I687">
        <v>1.6</v>
      </c>
      <c r="J687">
        <v>1.5</v>
      </c>
      <c r="K687">
        <v>1.5</v>
      </c>
      <c r="L687">
        <v>1.5</v>
      </c>
      <c r="M687">
        <v>1.4</v>
      </c>
      <c r="N687">
        <v>1.4</v>
      </c>
      <c r="O687">
        <v>1.4</v>
      </c>
      <c r="P687">
        <v>1.3</v>
      </c>
      <c r="Q687">
        <v>1.3</v>
      </c>
      <c r="R687">
        <v>0.9</v>
      </c>
      <c r="S687">
        <v>0.9</v>
      </c>
      <c r="T687">
        <v>0.8</v>
      </c>
      <c r="U687">
        <v>0.8</v>
      </c>
      <c r="V687">
        <v>0.8</v>
      </c>
      <c r="W687">
        <v>0.8</v>
      </c>
      <c r="X687">
        <v>0.8</v>
      </c>
      <c r="Y687">
        <v>0.8</v>
      </c>
      <c r="Z687">
        <v>0.8</v>
      </c>
      <c r="AA687">
        <v>0.8</v>
      </c>
    </row>
    <row r="688" spans="1:27" x14ac:dyDescent="0.2">
      <c r="A688" s="89">
        <f>VLOOKUP(C688,TabellenBDFS!$B$4:$C$2717,2,FALSE)</f>
        <v>94</v>
      </c>
      <c r="B688" t="str">
        <f t="shared" si="11"/>
        <v>946</v>
      </c>
      <c r="C688" t="s">
        <v>96</v>
      </c>
      <c r="D688">
        <v>6</v>
      </c>
      <c r="E688">
        <v>11.7</v>
      </c>
      <c r="F688">
        <v>12.1</v>
      </c>
      <c r="G688">
        <v>12.4</v>
      </c>
      <c r="H688">
        <v>12.6</v>
      </c>
      <c r="I688">
        <v>12.8</v>
      </c>
      <c r="J688">
        <v>13.2</v>
      </c>
      <c r="K688">
        <v>13.1</v>
      </c>
      <c r="L688">
        <v>12.6</v>
      </c>
      <c r="M688">
        <v>12.8</v>
      </c>
      <c r="N688">
        <v>13.1</v>
      </c>
      <c r="O688">
        <v>12.4</v>
      </c>
      <c r="P688">
        <v>11.6</v>
      </c>
      <c r="Q688">
        <v>11.6</v>
      </c>
      <c r="R688">
        <v>11.5</v>
      </c>
      <c r="S688">
        <v>11.1</v>
      </c>
      <c r="T688">
        <v>10.8</v>
      </c>
      <c r="U688">
        <v>11</v>
      </c>
      <c r="V688">
        <v>11</v>
      </c>
      <c r="W688">
        <v>11.1</v>
      </c>
      <c r="X688">
        <v>10.3</v>
      </c>
      <c r="Y688">
        <v>10.1</v>
      </c>
      <c r="Z688">
        <v>10.3</v>
      </c>
      <c r="AA688">
        <v>10</v>
      </c>
    </row>
    <row r="689" spans="1:27" x14ac:dyDescent="0.2">
      <c r="A689" s="89">
        <f>VLOOKUP(C689,TabellenBDFS!$B$4:$C$2717,2,FALSE)</f>
        <v>94</v>
      </c>
      <c r="B689" t="str">
        <f t="shared" si="11"/>
        <v>947</v>
      </c>
      <c r="C689" t="s">
        <v>96</v>
      </c>
      <c r="D689">
        <v>7</v>
      </c>
      <c r="E689">
        <v>4.3</v>
      </c>
      <c r="F689">
        <v>4.2</v>
      </c>
      <c r="G689">
        <v>4.2</v>
      </c>
      <c r="H689">
        <v>4.3</v>
      </c>
      <c r="I689">
        <v>4.5</v>
      </c>
      <c r="J689">
        <v>4.5</v>
      </c>
      <c r="K689">
        <v>4.4000000000000004</v>
      </c>
      <c r="L689">
        <v>4.8</v>
      </c>
      <c r="M689">
        <v>4.8</v>
      </c>
      <c r="N689">
        <v>4.8</v>
      </c>
      <c r="O689">
        <v>5.0999999999999996</v>
      </c>
      <c r="P689">
        <v>5</v>
      </c>
      <c r="Q689">
        <v>4.9000000000000004</v>
      </c>
      <c r="R689">
        <v>4.5999999999999996</v>
      </c>
      <c r="S689">
        <v>4.4000000000000004</v>
      </c>
      <c r="T689">
        <v>4.4000000000000004</v>
      </c>
      <c r="U689">
        <v>4.5999999999999996</v>
      </c>
      <c r="V689">
        <v>4.3</v>
      </c>
      <c r="W689">
        <v>4.3</v>
      </c>
      <c r="X689">
        <v>4.3</v>
      </c>
      <c r="Y689">
        <v>4.3</v>
      </c>
      <c r="Z689">
        <v>4.2</v>
      </c>
      <c r="AA689">
        <v>4.0999999999999996</v>
      </c>
    </row>
    <row r="690" spans="1:27" x14ac:dyDescent="0.2">
      <c r="A690" s="89">
        <f>VLOOKUP(C690,TabellenBDFS!$B$4:$C$2717,2,FALSE)</f>
        <v>95</v>
      </c>
      <c r="B690" t="str">
        <f t="shared" si="11"/>
        <v>951</v>
      </c>
      <c r="C690" t="s">
        <v>97</v>
      </c>
      <c r="D690">
        <v>1</v>
      </c>
      <c r="E690">
        <v>1.1000000000000001</v>
      </c>
      <c r="F690">
        <v>1.2</v>
      </c>
      <c r="G690">
        <v>1.3</v>
      </c>
      <c r="H690">
        <v>1.2</v>
      </c>
      <c r="I690">
        <v>1.3</v>
      </c>
      <c r="J690">
        <v>1</v>
      </c>
      <c r="K690">
        <v>1</v>
      </c>
      <c r="L690">
        <v>1</v>
      </c>
      <c r="M690">
        <v>1</v>
      </c>
      <c r="N690">
        <v>1.1000000000000001</v>
      </c>
      <c r="O690">
        <v>1</v>
      </c>
      <c r="P690">
        <v>0.9</v>
      </c>
      <c r="Q690">
        <v>0.9</v>
      </c>
      <c r="R690">
        <v>0.9</v>
      </c>
      <c r="S690">
        <v>0.9</v>
      </c>
      <c r="T690">
        <v>1</v>
      </c>
      <c r="U690">
        <v>1</v>
      </c>
      <c r="V690">
        <v>1</v>
      </c>
      <c r="W690">
        <v>1</v>
      </c>
      <c r="X690">
        <v>1</v>
      </c>
      <c r="Y690">
        <v>1</v>
      </c>
      <c r="Z690">
        <v>0.9</v>
      </c>
      <c r="AA690">
        <v>0.9</v>
      </c>
    </row>
    <row r="691" spans="1:27" x14ac:dyDescent="0.2">
      <c r="A691" s="89">
        <f>VLOOKUP(C691,TabellenBDFS!$B$4:$C$2717,2,FALSE)</f>
        <v>95</v>
      </c>
      <c r="B691" t="str">
        <f t="shared" si="11"/>
        <v>952</v>
      </c>
      <c r="C691" t="s">
        <v>97</v>
      </c>
      <c r="D691">
        <v>2</v>
      </c>
      <c r="E691">
        <v>0.3</v>
      </c>
      <c r="F691">
        <v>0.3</v>
      </c>
      <c r="G691">
        <v>0.3</v>
      </c>
      <c r="H691">
        <v>0.3</v>
      </c>
      <c r="I691">
        <v>0.3</v>
      </c>
      <c r="J691">
        <v>0.3</v>
      </c>
      <c r="K691">
        <v>0.3</v>
      </c>
      <c r="L691">
        <v>0.3</v>
      </c>
      <c r="M691">
        <v>0.2</v>
      </c>
      <c r="N691">
        <v>0.2</v>
      </c>
      <c r="O691">
        <v>0.2</v>
      </c>
      <c r="P691">
        <v>0.2</v>
      </c>
      <c r="Q691">
        <v>0.2</v>
      </c>
      <c r="R691">
        <v>0.2</v>
      </c>
      <c r="S691">
        <v>0.2</v>
      </c>
      <c r="T691">
        <v>0.2</v>
      </c>
      <c r="U691">
        <v>0.2</v>
      </c>
      <c r="V691">
        <v>0.2</v>
      </c>
      <c r="W691">
        <v>0.2</v>
      </c>
      <c r="X691">
        <v>0.2</v>
      </c>
      <c r="Y691">
        <v>0.2</v>
      </c>
      <c r="Z691">
        <v>0.2</v>
      </c>
      <c r="AA691">
        <v>0.2</v>
      </c>
    </row>
    <row r="692" spans="1:27" x14ac:dyDescent="0.2">
      <c r="A692" s="89">
        <f>VLOOKUP(C692,TabellenBDFS!$B$4:$C$2717,2,FALSE)</f>
        <v>95</v>
      </c>
      <c r="B692" t="str">
        <f t="shared" si="11"/>
        <v>953</v>
      </c>
      <c r="C692" t="s">
        <v>97</v>
      </c>
      <c r="D692">
        <v>3</v>
      </c>
      <c r="E692">
        <v>0</v>
      </c>
      <c r="F692">
        <v>0</v>
      </c>
      <c r="G692">
        <v>0</v>
      </c>
      <c r="H692">
        <v>0</v>
      </c>
      <c r="I692">
        <v>0</v>
      </c>
      <c r="J692">
        <v>0</v>
      </c>
      <c r="K692">
        <v>0</v>
      </c>
      <c r="L692">
        <v>0</v>
      </c>
      <c r="M692">
        <v>0</v>
      </c>
      <c r="N692">
        <v>0</v>
      </c>
      <c r="O692">
        <v>0</v>
      </c>
      <c r="P692">
        <v>0</v>
      </c>
      <c r="Q692">
        <v>0</v>
      </c>
      <c r="R692">
        <v>0</v>
      </c>
      <c r="S692">
        <v>0</v>
      </c>
      <c r="T692">
        <v>0.1</v>
      </c>
      <c r="U692">
        <v>0.1</v>
      </c>
      <c r="V692">
        <v>0.1</v>
      </c>
      <c r="W692">
        <v>0.1</v>
      </c>
      <c r="X692">
        <v>0.1</v>
      </c>
      <c r="Y692">
        <v>0.1</v>
      </c>
      <c r="Z692">
        <v>0.1</v>
      </c>
      <c r="AA692">
        <v>0.1</v>
      </c>
    </row>
    <row r="693" spans="1:27" x14ac:dyDescent="0.2">
      <c r="A693" s="89">
        <f>VLOOKUP(C693,TabellenBDFS!$B$4:$C$2717,2,FALSE)</f>
        <v>95</v>
      </c>
      <c r="B693" t="str">
        <f t="shared" si="11"/>
        <v>954</v>
      </c>
      <c r="C693" t="s">
        <v>97</v>
      </c>
      <c r="D693">
        <v>4</v>
      </c>
      <c r="E693">
        <v>0</v>
      </c>
      <c r="F693">
        <v>0</v>
      </c>
      <c r="G693">
        <v>0</v>
      </c>
      <c r="H693">
        <v>0</v>
      </c>
      <c r="I693">
        <v>0</v>
      </c>
      <c r="J693">
        <v>0</v>
      </c>
      <c r="K693">
        <v>0</v>
      </c>
      <c r="L693">
        <v>0</v>
      </c>
      <c r="M693">
        <v>0</v>
      </c>
      <c r="N693">
        <v>0</v>
      </c>
      <c r="O693">
        <v>0</v>
      </c>
      <c r="P693">
        <v>0</v>
      </c>
      <c r="Q693">
        <v>0</v>
      </c>
      <c r="R693">
        <v>0</v>
      </c>
      <c r="S693">
        <v>0</v>
      </c>
      <c r="T693">
        <v>0</v>
      </c>
      <c r="U693">
        <v>0</v>
      </c>
      <c r="V693">
        <v>0</v>
      </c>
      <c r="W693">
        <v>0</v>
      </c>
      <c r="X693">
        <v>0</v>
      </c>
      <c r="Y693">
        <v>0</v>
      </c>
      <c r="Z693">
        <v>0</v>
      </c>
      <c r="AA693">
        <v>0</v>
      </c>
    </row>
    <row r="694" spans="1:27" x14ac:dyDescent="0.2">
      <c r="A694" s="89">
        <f>VLOOKUP(C694,TabellenBDFS!$B$4:$C$2717,2,FALSE)</f>
        <v>95</v>
      </c>
      <c r="B694" t="str">
        <f t="shared" si="11"/>
        <v>955</v>
      </c>
      <c r="C694" t="s">
        <v>97</v>
      </c>
      <c r="D694">
        <v>5</v>
      </c>
      <c r="E694">
        <v>0</v>
      </c>
      <c r="F694">
        <v>0</v>
      </c>
      <c r="G694">
        <v>0</v>
      </c>
      <c r="H694">
        <v>0</v>
      </c>
      <c r="I694">
        <v>0</v>
      </c>
      <c r="J694">
        <v>0</v>
      </c>
      <c r="K694">
        <v>0</v>
      </c>
      <c r="L694">
        <v>0</v>
      </c>
      <c r="M694">
        <v>0</v>
      </c>
      <c r="N694">
        <v>0</v>
      </c>
      <c r="O694">
        <v>0</v>
      </c>
      <c r="P694">
        <v>0</v>
      </c>
      <c r="Q694">
        <v>0</v>
      </c>
      <c r="R694">
        <v>0</v>
      </c>
      <c r="S694">
        <v>0</v>
      </c>
      <c r="T694">
        <v>0</v>
      </c>
      <c r="U694">
        <v>0</v>
      </c>
      <c r="V694">
        <v>0</v>
      </c>
      <c r="W694">
        <v>0</v>
      </c>
      <c r="X694">
        <v>0</v>
      </c>
      <c r="Y694">
        <v>0</v>
      </c>
      <c r="Z694">
        <v>0</v>
      </c>
      <c r="AA694">
        <v>0</v>
      </c>
    </row>
    <row r="695" spans="1:27" x14ac:dyDescent="0.2">
      <c r="A695" s="89">
        <f>VLOOKUP(C695,TabellenBDFS!$B$4:$C$2717,2,FALSE)</f>
        <v>95</v>
      </c>
      <c r="B695" t="str">
        <f t="shared" si="11"/>
        <v>956</v>
      </c>
      <c r="C695" t="s">
        <v>97</v>
      </c>
      <c r="D695">
        <v>6</v>
      </c>
      <c r="E695">
        <v>0.5</v>
      </c>
      <c r="F695">
        <v>0.6</v>
      </c>
      <c r="G695">
        <v>0.7</v>
      </c>
      <c r="H695">
        <v>0.6</v>
      </c>
      <c r="I695">
        <v>0.6</v>
      </c>
      <c r="J695">
        <v>0.5</v>
      </c>
      <c r="K695">
        <v>0.5</v>
      </c>
      <c r="L695">
        <v>0.5</v>
      </c>
      <c r="M695">
        <v>0.4</v>
      </c>
      <c r="N695">
        <v>0.5</v>
      </c>
      <c r="O695">
        <v>0.5</v>
      </c>
      <c r="P695">
        <v>0.4</v>
      </c>
      <c r="Q695">
        <v>0.4</v>
      </c>
      <c r="R695">
        <v>0.4</v>
      </c>
      <c r="S695">
        <v>0.5</v>
      </c>
      <c r="T695">
        <v>0.5</v>
      </c>
      <c r="U695">
        <v>0.5</v>
      </c>
      <c r="V695">
        <v>0.6</v>
      </c>
      <c r="W695">
        <v>0.5</v>
      </c>
      <c r="X695">
        <v>0.5</v>
      </c>
      <c r="Y695">
        <v>0.5</v>
      </c>
      <c r="Z695">
        <v>0.4</v>
      </c>
      <c r="AA695">
        <v>0.5</v>
      </c>
    </row>
    <row r="696" spans="1:27" x14ac:dyDescent="0.2">
      <c r="A696" s="89">
        <f>VLOOKUP(C696,TabellenBDFS!$B$4:$C$2717,2,FALSE)</f>
        <v>95</v>
      </c>
      <c r="B696" t="str">
        <f t="shared" si="11"/>
        <v>957</v>
      </c>
      <c r="C696" t="s">
        <v>97</v>
      </c>
      <c r="D696">
        <v>7</v>
      </c>
      <c r="E696">
        <v>0.3</v>
      </c>
      <c r="F696">
        <v>0.2</v>
      </c>
      <c r="G696">
        <v>0.3</v>
      </c>
      <c r="H696">
        <v>0.3</v>
      </c>
      <c r="I696">
        <v>0.3</v>
      </c>
      <c r="J696">
        <v>0.2</v>
      </c>
      <c r="K696">
        <v>0.2</v>
      </c>
      <c r="L696">
        <v>0.2</v>
      </c>
      <c r="M696">
        <v>0.2</v>
      </c>
      <c r="N696">
        <v>0.3</v>
      </c>
      <c r="O696">
        <v>0.2</v>
      </c>
      <c r="P696">
        <v>0.2</v>
      </c>
      <c r="Q696">
        <v>0.2</v>
      </c>
      <c r="R696">
        <v>0.2</v>
      </c>
      <c r="S696">
        <v>0.2</v>
      </c>
      <c r="T696">
        <v>0.2</v>
      </c>
      <c r="U696">
        <v>0.2</v>
      </c>
      <c r="V696">
        <v>0.2</v>
      </c>
      <c r="W696">
        <v>0.2</v>
      </c>
      <c r="X696">
        <v>0.2</v>
      </c>
      <c r="Y696">
        <v>0.2</v>
      </c>
      <c r="Z696">
        <v>0.2</v>
      </c>
      <c r="AA696">
        <v>0.2</v>
      </c>
    </row>
    <row r="697" spans="1:27" x14ac:dyDescent="0.2">
      <c r="A697" s="89">
        <f>VLOOKUP(C697,TabellenBDFS!$B$4:$C$2717,2,FALSE)</f>
        <v>96</v>
      </c>
      <c r="B697" t="str">
        <f t="shared" si="11"/>
        <v>961</v>
      </c>
      <c r="C697" t="s">
        <v>98</v>
      </c>
      <c r="D697">
        <v>1</v>
      </c>
      <c r="E697">
        <v>8.3000000000000007</v>
      </c>
      <c r="F697">
        <v>8.1</v>
      </c>
      <c r="G697">
        <v>8.3000000000000007</v>
      </c>
      <c r="H697">
        <v>8.1999999999999993</v>
      </c>
      <c r="I697">
        <v>8.1</v>
      </c>
      <c r="J697">
        <v>7.9</v>
      </c>
      <c r="K697">
        <v>7.9</v>
      </c>
      <c r="L697">
        <v>7.9</v>
      </c>
      <c r="M697">
        <v>7.9</v>
      </c>
      <c r="N697">
        <v>7.9</v>
      </c>
      <c r="O697">
        <v>8.1</v>
      </c>
      <c r="P697">
        <v>8.4</v>
      </c>
      <c r="Q697">
        <v>8.8000000000000007</v>
      </c>
      <c r="R697">
        <v>9</v>
      </c>
      <c r="S697">
        <v>9.1999999999999993</v>
      </c>
      <c r="T697">
        <v>9.1999999999999993</v>
      </c>
      <c r="U697">
        <v>9.3000000000000007</v>
      </c>
      <c r="V697">
        <v>9.1999999999999993</v>
      </c>
      <c r="W697">
        <v>9.3000000000000007</v>
      </c>
      <c r="X697">
        <v>9.1999999999999993</v>
      </c>
      <c r="Y697">
        <v>9.1</v>
      </c>
      <c r="Z697">
        <v>8.9</v>
      </c>
      <c r="AA697">
        <v>8.9</v>
      </c>
    </row>
    <row r="698" spans="1:27" x14ac:dyDescent="0.2">
      <c r="A698" s="89">
        <f>VLOOKUP(C698,TabellenBDFS!$B$4:$C$2717,2,FALSE)</f>
        <v>96</v>
      </c>
      <c r="B698" t="str">
        <f t="shared" si="11"/>
        <v>962</v>
      </c>
      <c r="C698" t="s">
        <v>98</v>
      </c>
      <c r="D698">
        <v>2</v>
      </c>
      <c r="E698">
        <v>3.3</v>
      </c>
      <c r="F698">
        <v>3.3</v>
      </c>
      <c r="G698">
        <v>3.2</v>
      </c>
      <c r="H698">
        <v>3.1</v>
      </c>
      <c r="I698">
        <v>3</v>
      </c>
      <c r="J698">
        <v>2.9</v>
      </c>
      <c r="K698">
        <v>2.8</v>
      </c>
      <c r="L698">
        <v>2.7</v>
      </c>
      <c r="M698">
        <v>2.7</v>
      </c>
      <c r="N698">
        <v>2.6</v>
      </c>
      <c r="O698">
        <v>2.5</v>
      </c>
      <c r="P698">
        <v>2.5</v>
      </c>
      <c r="Q698">
        <v>2.4</v>
      </c>
      <c r="R698">
        <v>2.2000000000000002</v>
      </c>
      <c r="S698">
        <v>2.2000000000000002</v>
      </c>
      <c r="T698">
        <v>2</v>
      </c>
      <c r="U698">
        <v>2</v>
      </c>
      <c r="V698">
        <v>1.8</v>
      </c>
      <c r="W698">
        <v>1.7</v>
      </c>
      <c r="X698">
        <v>1.6</v>
      </c>
      <c r="Y698">
        <v>1.6</v>
      </c>
      <c r="Z698">
        <v>1.5</v>
      </c>
      <c r="AA698">
        <v>1.5</v>
      </c>
    </row>
    <row r="699" spans="1:27" x14ac:dyDescent="0.2">
      <c r="A699" s="89">
        <f>VLOOKUP(C699,TabellenBDFS!$B$4:$C$2717,2,FALSE)</f>
        <v>96</v>
      </c>
      <c r="B699" t="str">
        <f t="shared" si="11"/>
        <v>963</v>
      </c>
      <c r="C699" t="s">
        <v>98</v>
      </c>
      <c r="D699">
        <v>3</v>
      </c>
      <c r="E699">
        <v>0</v>
      </c>
      <c r="F699">
        <v>0</v>
      </c>
      <c r="G699">
        <v>0.1</v>
      </c>
      <c r="H699">
        <v>0.1</v>
      </c>
      <c r="I699">
        <v>0.2</v>
      </c>
      <c r="J699">
        <v>0.3</v>
      </c>
      <c r="K699">
        <v>0.4</v>
      </c>
      <c r="L699">
        <v>0.5</v>
      </c>
      <c r="M699">
        <v>0.6</v>
      </c>
      <c r="N699">
        <v>0.7</v>
      </c>
      <c r="O699">
        <v>0.8</v>
      </c>
      <c r="P699">
        <v>0.8</v>
      </c>
      <c r="Q699">
        <v>1.1000000000000001</v>
      </c>
      <c r="R699">
        <v>1.1000000000000001</v>
      </c>
      <c r="S699">
        <v>1.2</v>
      </c>
      <c r="T699">
        <v>1.4</v>
      </c>
      <c r="U699">
        <v>1.5</v>
      </c>
      <c r="V699">
        <v>1.6</v>
      </c>
      <c r="W699">
        <v>1.7</v>
      </c>
      <c r="X699">
        <v>1.7</v>
      </c>
      <c r="Y699">
        <v>1.7</v>
      </c>
      <c r="Z699">
        <v>1.7</v>
      </c>
      <c r="AA699">
        <v>1.9</v>
      </c>
    </row>
    <row r="700" spans="1:27" x14ac:dyDescent="0.2">
      <c r="A700" s="89">
        <f>VLOOKUP(C700,TabellenBDFS!$B$4:$C$2717,2,FALSE)</f>
        <v>96</v>
      </c>
      <c r="B700" t="str">
        <f t="shared" si="11"/>
        <v>964</v>
      </c>
      <c r="C700" t="s">
        <v>98</v>
      </c>
      <c r="D700">
        <v>4</v>
      </c>
      <c r="E700">
        <v>0</v>
      </c>
      <c r="F700">
        <v>0</v>
      </c>
      <c r="G700">
        <v>0</v>
      </c>
      <c r="H700">
        <v>0.1</v>
      </c>
      <c r="I700">
        <v>0.1</v>
      </c>
      <c r="J700">
        <v>0.2</v>
      </c>
      <c r="K700">
        <v>0.2</v>
      </c>
      <c r="L700">
        <v>0.3</v>
      </c>
      <c r="M700">
        <v>0.3</v>
      </c>
      <c r="N700">
        <v>0.3</v>
      </c>
      <c r="O700">
        <v>0.4</v>
      </c>
      <c r="P700">
        <v>0.4</v>
      </c>
      <c r="Q700">
        <v>0.4</v>
      </c>
      <c r="R700">
        <v>0.4</v>
      </c>
      <c r="S700">
        <v>0.4</v>
      </c>
      <c r="T700">
        <v>0.4</v>
      </c>
      <c r="U700">
        <v>0.4</v>
      </c>
      <c r="V700">
        <v>0.4</v>
      </c>
      <c r="W700">
        <v>0.3</v>
      </c>
      <c r="X700">
        <v>0.3</v>
      </c>
      <c r="Y700">
        <v>0.3</v>
      </c>
      <c r="Z700">
        <v>0.3</v>
      </c>
      <c r="AA700">
        <v>0.3</v>
      </c>
    </row>
    <row r="701" spans="1:27" x14ac:dyDescent="0.2">
      <c r="A701" s="89">
        <f>VLOOKUP(C701,TabellenBDFS!$B$4:$C$2717,2,FALSE)</f>
        <v>96</v>
      </c>
      <c r="B701" t="str">
        <f t="shared" si="11"/>
        <v>965</v>
      </c>
      <c r="C701" t="s">
        <v>98</v>
      </c>
      <c r="D701">
        <v>5</v>
      </c>
      <c r="E701">
        <v>0.9</v>
      </c>
      <c r="F701">
        <v>0.9</v>
      </c>
      <c r="G701">
        <v>0.9</v>
      </c>
      <c r="H701">
        <v>0.7</v>
      </c>
      <c r="I701">
        <v>0.6</v>
      </c>
      <c r="J701">
        <v>0.6</v>
      </c>
      <c r="K701">
        <v>0.6</v>
      </c>
      <c r="L701">
        <v>0.6</v>
      </c>
      <c r="M701">
        <v>0.5</v>
      </c>
      <c r="N701">
        <v>0.5</v>
      </c>
      <c r="O701">
        <v>0.5</v>
      </c>
      <c r="P701">
        <v>0.5</v>
      </c>
      <c r="Q701">
        <v>0.5</v>
      </c>
      <c r="R701">
        <v>0.5</v>
      </c>
      <c r="S701">
        <v>0.5</v>
      </c>
      <c r="T701">
        <v>0.4</v>
      </c>
      <c r="U701">
        <v>0.4</v>
      </c>
      <c r="V701">
        <v>0.4</v>
      </c>
      <c r="W701">
        <v>0.4</v>
      </c>
      <c r="X701">
        <v>0.3</v>
      </c>
      <c r="Y701">
        <v>0.3</v>
      </c>
      <c r="Z701">
        <v>0.3</v>
      </c>
      <c r="AA701">
        <v>0.3</v>
      </c>
    </row>
    <row r="702" spans="1:27" x14ac:dyDescent="0.2">
      <c r="A702" s="89">
        <f>VLOOKUP(C702,TabellenBDFS!$B$4:$C$2717,2,FALSE)</f>
        <v>96</v>
      </c>
      <c r="B702" t="str">
        <f t="shared" si="11"/>
        <v>966</v>
      </c>
      <c r="C702" t="s">
        <v>98</v>
      </c>
      <c r="D702">
        <v>6</v>
      </c>
      <c r="E702">
        <v>3.7</v>
      </c>
      <c r="F702">
        <v>3.6</v>
      </c>
      <c r="G702">
        <v>3.6</v>
      </c>
      <c r="H702">
        <v>3.7</v>
      </c>
      <c r="I702">
        <v>3.7</v>
      </c>
      <c r="J702">
        <v>3.5</v>
      </c>
      <c r="K702">
        <v>3.4</v>
      </c>
      <c r="L702">
        <v>3.4</v>
      </c>
      <c r="M702">
        <v>3.2</v>
      </c>
      <c r="N702">
        <v>3.3</v>
      </c>
      <c r="O702">
        <v>3.4</v>
      </c>
      <c r="P702">
        <v>3.7</v>
      </c>
      <c r="Q702">
        <v>4</v>
      </c>
      <c r="R702">
        <v>4.3</v>
      </c>
      <c r="S702">
        <v>4.5</v>
      </c>
      <c r="T702">
        <v>4.5</v>
      </c>
      <c r="U702">
        <v>4.5999999999999996</v>
      </c>
      <c r="V702">
        <v>4.7</v>
      </c>
      <c r="W702">
        <v>4.8</v>
      </c>
      <c r="X702">
        <v>4.7</v>
      </c>
      <c r="Y702">
        <v>4.7</v>
      </c>
      <c r="Z702">
        <v>4.5999999999999996</v>
      </c>
      <c r="AA702">
        <v>4.4000000000000004</v>
      </c>
    </row>
    <row r="703" spans="1:27" x14ac:dyDescent="0.2">
      <c r="A703" s="89">
        <f>VLOOKUP(C703,TabellenBDFS!$B$4:$C$2717,2,FALSE)</f>
        <v>96</v>
      </c>
      <c r="B703" t="str">
        <f t="shared" si="11"/>
        <v>967</v>
      </c>
      <c r="C703" t="s">
        <v>98</v>
      </c>
      <c r="D703">
        <v>7</v>
      </c>
      <c r="E703">
        <v>0.3</v>
      </c>
      <c r="F703">
        <v>0.3</v>
      </c>
      <c r="G703">
        <v>0.5</v>
      </c>
      <c r="H703">
        <v>0.5</v>
      </c>
      <c r="I703">
        <v>0.6</v>
      </c>
      <c r="J703">
        <v>0.5</v>
      </c>
      <c r="K703">
        <v>0.5</v>
      </c>
      <c r="L703">
        <v>0.5</v>
      </c>
      <c r="M703">
        <v>0.5</v>
      </c>
      <c r="N703">
        <v>0.5</v>
      </c>
      <c r="O703">
        <v>0.5</v>
      </c>
      <c r="P703">
        <v>0.5</v>
      </c>
      <c r="Q703">
        <v>0.5</v>
      </c>
      <c r="R703">
        <v>0.5</v>
      </c>
      <c r="S703">
        <v>0.5</v>
      </c>
      <c r="T703">
        <v>0.5</v>
      </c>
      <c r="U703">
        <v>0.5</v>
      </c>
      <c r="V703">
        <v>0.4</v>
      </c>
      <c r="W703">
        <v>0.4</v>
      </c>
      <c r="X703">
        <v>0.5</v>
      </c>
      <c r="Y703">
        <v>0.5</v>
      </c>
      <c r="Z703">
        <v>0.5</v>
      </c>
      <c r="AA703">
        <v>0.5</v>
      </c>
    </row>
    <row r="704" spans="1:27" x14ac:dyDescent="0.2">
      <c r="A704" s="89">
        <f>VLOOKUP(C704,TabellenBDFS!$B$4:$C$2717,2,FALSE)</f>
        <v>97</v>
      </c>
      <c r="B704" t="str">
        <f t="shared" si="11"/>
        <v>971</v>
      </c>
      <c r="C704" t="s">
        <v>99</v>
      </c>
      <c r="D704">
        <v>1</v>
      </c>
      <c r="E704">
        <v>0.5</v>
      </c>
      <c r="F704">
        <v>0.5</v>
      </c>
      <c r="G704">
        <v>0.5</v>
      </c>
      <c r="H704">
        <v>0.7</v>
      </c>
      <c r="I704">
        <v>0.7</v>
      </c>
      <c r="J704">
        <v>0.7</v>
      </c>
      <c r="K704">
        <v>0.8</v>
      </c>
      <c r="L704">
        <v>0.7</v>
      </c>
      <c r="M704">
        <v>0.7</v>
      </c>
      <c r="N704">
        <v>0.7</v>
      </c>
      <c r="O704">
        <v>0.8</v>
      </c>
      <c r="P704">
        <v>0.8</v>
      </c>
      <c r="Q704">
        <v>0.8</v>
      </c>
      <c r="R704">
        <v>0.7</v>
      </c>
      <c r="S704">
        <v>0.7</v>
      </c>
      <c r="T704">
        <v>0.9</v>
      </c>
      <c r="U704">
        <v>0.8</v>
      </c>
      <c r="V704">
        <v>0.7</v>
      </c>
      <c r="W704">
        <v>0.8</v>
      </c>
      <c r="X704">
        <v>0.8</v>
      </c>
      <c r="Y704">
        <v>0.8</v>
      </c>
      <c r="Z704">
        <v>0.8</v>
      </c>
      <c r="AA704">
        <v>0.8</v>
      </c>
    </row>
    <row r="705" spans="1:27" x14ac:dyDescent="0.2">
      <c r="A705" s="89">
        <f>VLOOKUP(C705,TabellenBDFS!$B$4:$C$2717,2,FALSE)</f>
        <v>97</v>
      </c>
      <c r="B705" t="str">
        <f t="shared" si="11"/>
        <v>972</v>
      </c>
      <c r="C705" t="s">
        <v>99</v>
      </c>
      <c r="D705">
        <v>2</v>
      </c>
      <c r="E705">
        <v>0.2</v>
      </c>
      <c r="F705">
        <v>0.2</v>
      </c>
      <c r="G705">
        <v>0.2</v>
      </c>
      <c r="H705">
        <v>0.2</v>
      </c>
      <c r="I705">
        <v>0.2</v>
      </c>
      <c r="J705">
        <v>0.2</v>
      </c>
      <c r="K705">
        <v>0.2</v>
      </c>
      <c r="L705">
        <v>0.2</v>
      </c>
      <c r="M705">
        <v>0.2</v>
      </c>
      <c r="N705">
        <v>0.2</v>
      </c>
      <c r="O705">
        <v>0.2</v>
      </c>
      <c r="P705">
        <v>0.2</v>
      </c>
      <c r="Q705">
        <v>0.2</v>
      </c>
      <c r="R705">
        <v>0.1</v>
      </c>
      <c r="S705">
        <v>0.1</v>
      </c>
      <c r="T705">
        <v>0.1</v>
      </c>
      <c r="U705">
        <v>0.1</v>
      </c>
      <c r="V705">
        <v>0.1</v>
      </c>
      <c r="W705">
        <v>0.1</v>
      </c>
      <c r="X705">
        <v>0.1</v>
      </c>
      <c r="Y705">
        <v>0.1</v>
      </c>
      <c r="Z705">
        <v>0.1</v>
      </c>
      <c r="AA705">
        <v>0</v>
      </c>
    </row>
    <row r="706" spans="1:27" x14ac:dyDescent="0.2">
      <c r="A706" s="89">
        <f>VLOOKUP(C706,TabellenBDFS!$B$4:$C$2717,2,FALSE)</f>
        <v>97</v>
      </c>
      <c r="B706" t="str">
        <f t="shared" si="11"/>
        <v>973</v>
      </c>
      <c r="C706" t="s">
        <v>99</v>
      </c>
      <c r="D706">
        <v>3</v>
      </c>
      <c r="E706">
        <v>0</v>
      </c>
      <c r="F706">
        <v>0</v>
      </c>
      <c r="G706">
        <v>0</v>
      </c>
      <c r="H706">
        <v>0.1</v>
      </c>
      <c r="I706">
        <v>0.1</v>
      </c>
      <c r="J706">
        <v>0.1</v>
      </c>
      <c r="K706">
        <v>0.1</v>
      </c>
      <c r="L706">
        <v>0.1</v>
      </c>
      <c r="M706">
        <v>0.1</v>
      </c>
      <c r="N706">
        <v>0.1</v>
      </c>
      <c r="O706">
        <v>0.1</v>
      </c>
      <c r="P706">
        <v>0.1</v>
      </c>
      <c r="Q706">
        <v>0</v>
      </c>
      <c r="R706">
        <v>0</v>
      </c>
      <c r="S706">
        <v>0</v>
      </c>
      <c r="T706">
        <v>0.2</v>
      </c>
      <c r="U706">
        <v>0.1</v>
      </c>
      <c r="V706">
        <v>0.2</v>
      </c>
      <c r="W706">
        <v>0.2</v>
      </c>
      <c r="X706">
        <v>0.2</v>
      </c>
      <c r="Y706">
        <v>0.2</v>
      </c>
      <c r="Z706">
        <v>0.2</v>
      </c>
      <c r="AA706">
        <v>0.2</v>
      </c>
    </row>
    <row r="707" spans="1:27" x14ac:dyDescent="0.2">
      <c r="A707" s="89">
        <f>VLOOKUP(C707,TabellenBDFS!$B$4:$C$2717,2,FALSE)</f>
        <v>97</v>
      </c>
      <c r="B707" t="str">
        <f t="shared" si="11"/>
        <v>974</v>
      </c>
      <c r="C707" t="s">
        <v>99</v>
      </c>
      <c r="D707">
        <v>4</v>
      </c>
      <c r="E707">
        <v>0</v>
      </c>
      <c r="F707">
        <v>0</v>
      </c>
      <c r="G707">
        <v>0</v>
      </c>
      <c r="H707">
        <v>0</v>
      </c>
      <c r="I707">
        <v>0</v>
      </c>
      <c r="J707">
        <v>0</v>
      </c>
      <c r="K707">
        <v>0</v>
      </c>
      <c r="L707">
        <v>0</v>
      </c>
      <c r="M707">
        <v>0</v>
      </c>
      <c r="N707">
        <v>0</v>
      </c>
      <c r="O707">
        <v>0</v>
      </c>
      <c r="P707">
        <v>0</v>
      </c>
      <c r="Q707">
        <v>0</v>
      </c>
      <c r="R707">
        <v>0</v>
      </c>
      <c r="S707">
        <v>0</v>
      </c>
      <c r="T707">
        <v>0</v>
      </c>
      <c r="U707">
        <v>0</v>
      </c>
      <c r="V707">
        <v>0</v>
      </c>
      <c r="W707">
        <v>0</v>
      </c>
      <c r="X707">
        <v>0</v>
      </c>
      <c r="Y707">
        <v>0</v>
      </c>
      <c r="Z707">
        <v>0</v>
      </c>
      <c r="AA707">
        <v>0</v>
      </c>
    </row>
    <row r="708" spans="1:27" x14ac:dyDescent="0.2">
      <c r="A708" s="89">
        <f>VLOOKUP(C708,TabellenBDFS!$B$4:$C$2717,2,FALSE)</f>
        <v>97</v>
      </c>
      <c r="B708" t="str">
        <f t="shared" ref="B708:B771" si="12">CONCATENATE(A708,D708)</f>
        <v>975</v>
      </c>
      <c r="C708" t="s">
        <v>99</v>
      </c>
      <c r="D708">
        <v>5</v>
      </c>
      <c r="E708">
        <v>0</v>
      </c>
      <c r="F708">
        <v>0</v>
      </c>
      <c r="G708">
        <v>0</v>
      </c>
      <c r="H708">
        <v>0</v>
      </c>
      <c r="I708">
        <v>0</v>
      </c>
      <c r="J708">
        <v>0</v>
      </c>
      <c r="K708">
        <v>0</v>
      </c>
      <c r="L708">
        <v>0</v>
      </c>
      <c r="M708">
        <v>0</v>
      </c>
      <c r="N708">
        <v>0</v>
      </c>
      <c r="O708">
        <v>0</v>
      </c>
      <c r="P708">
        <v>0</v>
      </c>
      <c r="Q708">
        <v>0</v>
      </c>
      <c r="R708">
        <v>0</v>
      </c>
      <c r="S708">
        <v>0</v>
      </c>
      <c r="T708">
        <v>0</v>
      </c>
      <c r="U708">
        <v>0</v>
      </c>
      <c r="V708">
        <v>0</v>
      </c>
      <c r="W708">
        <v>0</v>
      </c>
      <c r="X708">
        <v>0</v>
      </c>
      <c r="Y708">
        <v>0</v>
      </c>
      <c r="Z708">
        <v>0.1</v>
      </c>
      <c r="AA708">
        <v>0.1</v>
      </c>
    </row>
    <row r="709" spans="1:27" x14ac:dyDescent="0.2">
      <c r="A709" s="89">
        <f>VLOOKUP(C709,TabellenBDFS!$B$4:$C$2717,2,FALSE)</f>
        <v>97</v>
      </c>
      <c r="B709" t="str">
        <f t="shared" si="12"/>
        <v>976</v>
      </c>
      <c r="C709" t="s">
        <v>99</v>
      </c>
      <c r="D709">
        <v>6</v>
      </c>
      <c r="E709">
        <v>0.3</v>
      </c>
      <c r="F709">
        <v>0.3</v>
      </c>
      <c r="G709">
        <v>0.3</v>
      </c>
      <c r="H709">
        <v>0.3</v>
      </c>
      <c r="I709">
        <v>0.3</v>
      </c>
      <c r="J709">
        <v>0.3</v>
      </c>
      <c r="K709">
        <v>0.4</v>
      </c>
      <c r="L709">
        <v>0.4</v>
      </c>
      <c r="M709">
        <v>0.4</v>
      </c>
      <c r="N709">
        <v>0.4</v>
      </c>
      <c r="O709">
        <v>0.5</v>
      </c>
      <c r="P709">
        <v>0.4</v>
      </c>
      <c r="Q709">
        <v>0.4</v>
      </c>
      <c r="R709">
        <v>0.4</v>
      </c>
      <c r="S709">
        <v>0.4</v>
      </c>
      <c r="T709">
        <v>0.4</v>
      </c>
      <c r="U709">
        <v>0.4</v>
      </c>
      <c r="V709">
        <v>0.3</v>
      </c>
      <c r="W709">
        <v>0.3</v>
      </c>
      <c r="X709">
        <v>0.3</v>
      </c>
      <c r="Y709">
        <v>0.3</v>
      </c>
      <c r="Z709">
        <v>0.3</v>
      </c>
      <c r="AA709">
        <v>0.3</v>
      </c>
    </row>
    <row r="710" spans="1:27" x14ac:dyDescent="0.2">
      <c r="A710" s="89">
        <f>VLOOKUP(C710,TabellenBDFS!$B$4:$C$2717,2,FALSE)</f>
        <v>97</v>
      </c>
      <c r="B710" t="str">
        <f t="shared" si="12"/>
        <v>977</v>
      </c>
      <c r="C710" t="s">
        <v>99</v>
      </c>
      <c r="D710">
        <v>7</v>
      </c>
      <c r="E710">
        <v>0.1</v>
      </c>
      <c r="F710">
        <v>0.1</v>
      </c>
      <c r="G710">
        <v>0.1</v>
      </c>
      <c r="H710">
        <v>0.1</v>
      </c>
      <c r="I710">
        <v>0.1</v>
      </c>
      <c r="J710">
        <v>0.1</v>
      </c>
      <c r="K710">
        <v>0.1</v>
      </c>
      <c r="L710">
        <v>0.1</v>
      </c>
      <c r="M710">
        <v>0.1</v>
      </c>
      <c r="N710">
        <v>0.1</v>
      </c>
      <c r="O710">
        <v>0.1</v>
      </c>
      <c r="P710">
        <v>0.1</v>
      </c>
      <c r="Q710">
        <v>0.1</v>
      </c>
      <c r="R710">
        <v>0.1</v>
      </c>
      <c r="S710">
        <v>0.1</v>
      </c>
      <c r="T710">
        <v>0.1</v>
      </c>
      <c r="U710">
        <v>0.1</v>
      </c>
      <c r="V710">
        <v>0.1</v>
      </c>
      <c r="W710">
        <v>0.1</v>
      </c>
      <c r="X710">
        <v>0.1</v>
      </c>
      <c r="Y710">
        <v>0.1</v>
      </c>
      <c r="Z710">
        <v>0.1</v>
      </c>
      <c r="AA710">
        <v>0.2</v>
      </c>
    </row>
    <row r="711" spans="1:27" x14ac:dyDescent="0.2">
      <c r="A711" s="89">
        <f>VLOOKUP(C711,TabellenBDFS!$B$4:$C$2717,2,FALSE)</f>
        <v>98</v>
      </c>
      <c r="B711" t="str">
        <f t="shared" si="12"/>
        <v>981</v>
      </c>
      <c r="C711" t="s">
        <v>100</v>
      </c>
      <c r="D711">
        <v>1</v>
      </c>
      <c r="E711">
        <v>21.1</v>
      </c>
      <c r="F711">
        <v>21.5</v>
      </c>
      <c r="G711">
        <v>22.8</v>
      </c>
      <c r="H711">
        <v>25.6</v>
      </c>
      <c r="I711">
        <v>25.8</v>
      </c>
      <c r="J711">
        <v>26.2</v>
      </c>
      <c r="K711">
        <v>26.4</v>
      </c>
      <c r="L711">
        <v>26.9</v>
      </c>
      <c r="M711">
        <v>27.3</v>
      </c>
      <c r="N711">
        <v>26.9</v>
      </c>
      <c r="O711">
        <v>27</v>
      </c>
      <c r="P711">
        <v>26.4</v>
      </c>
      <c r="Q711">
        <v>26.3</v>
      </c>
      <c r="R711">
        <v>26.2</v>
      </c>
      <c r="S711">
        <v>26.4</v>
      </c>
      <c r="T711">
        <v>26.9</v>
      </c>
      <c r="U711">
        <v>28.3</v>
      </c>
      <c r="V711">
        <v>28.5</v>
      </c>
      <c r="W711">
        <v>29</v>
      </c>
      <c r="X711">
        <v>29.1</v>
      </c>
      <c r="Y711">
        <v>29.7</v>
      </c>
      <c r="Z711">
        <v>29.4</v>
      </c>
      <c r="AA711">
        <v>29.5</v>
      </c>
    </row>
    <row r="712" spans="1:27" x14ac:dyDescent="0.2">
      <c r="A712" s="89">
        <f>VLOOKUP(C712,TabellenBDFS!$B$4:$C$2717,2,FALSE)</f>
        <v>98</v>
      </c>
      <c r="B712" t="str">
        <f t="shared" si="12"/>
        <v>982</v>
      </c>
      <c r="C712" t="s">
        <v>100</v>
      </c>
      <c r="D712">
        <v>2</v>
      </c>
      <c r="E712">
        <v>7.9</v>
      </c>
      <c r="F712">
        <v>8</v>
      </c>
      <c r="G712">
        <v>8.6</v>
      </c>
      <c r="H712">
        <v>8.5</v>
      </c>
      <c r="I712">
        <v>8.4</v>
      </c>
      <c r="J712">
        <v>8.3000000000000007</v>
      </c>
      <c r="K712">
        <v>8.3000000000000007</v>
      </c>
      <c r="L712">
        <v>8.6</v>
      </c>
      <c r="M712">
        <v>8.4</v>
      </c>
      <c r="N712">
        <v>8.1</v>
      </c>
      <c r="O712">
        <v>8.1999999999999993</v>
      </c>
      <c r="P712">
        <v>7.9</v>
      </c>
      <c r="Q712">
        <v>7.8</v>
      </c>
      <c r="R712">
        <v>7.7</v>
      </c>
      <c r="S712">
        <v>8</v>
      </c>
      <c r="T712">
        <v>7.9</v>
      </c>
      <c r="U712">
        <v>8</v>
      </c>
      <c r="V712">
        <v>7.1</v>
      </c>
      <c r="W712">
        <v>7</v>
      </c>
      <c r="X712">
        <v>6.9</v>
      </c>
      <c r="Y712">
        <v>7</v>
      </c>
      <c r="Z712">
        <v>6.9</v>
      </c>
      <c r="AA712">
        <v>6.8</v>
      </c>
    </row>
    <row r="713" spans="1:27" x14ac:dyDescent="0.2">
      <c r="A713" s="89">
        <f>VLOOKUP(C713,TabellenBDFS!$B$4:$C$2717,2,FALSE)</f>
        <v>98</v>
      </c>
      <c r="B713" t="str">
        <f t="shared" si="12"/>
        <v>983</v>
      </c>
      <c r="C713" t="s">
        <v>100</v>
      </c>
      <c r="D713">
        <v>3</v>
      </c>
      <c r="E713">
        <v>0</v>
      </c>
      <c r="F713">
        <v>0</v>
      </c>
      <c r="G713">
        <v>0.1</v>
      </c>
      <c r="H713">
        <v>0.3</v>
      </c>
      <c r="I713">
        <v>0.4</v>
      </c>
      <c r="J713">
        <v>0.7</v>
      </c>
      <c r="K713">
        <v>0.7</v>
      </c>
      <c r="L713">
        <v>1.1000000000000001</v>
      </c>
      <c r="M713">
        <v>1.6</v>
      </c>
      <c r="N713">
        <v>1.7</v>
      </c>
      <c r="O713">
        <v>1.9</v>
      </c>
      <c r="P713">
        <v>2</v>
      </c>
      <c r="Q713">
        <v>2.2000000000000002</v>
      </c>
      <c r="R713">
        <v>2.4</v>
      </c>
      <c r="S713">
        <v>2.7</v>
      </c>
      <c r="T713">
        <v>3.3</v>
      </c>
      <c r="U713">
        <v>4.5</v>
      </c>
      <c r="V713">
        <v>6.2</v>
      </c>
      <c r="W713">
        <v>7</v>
      </c>
      <c r="X713">
        <v>7.4</v>
      </c>
      <c r="Y713">
        <v>8.3000000000000007</v>
      </c>
      <c r="Z713">
        <v>8.1999999999999993</v>
      </c>
      <c r="AA713">
        <v>8.6999999999999993</v>
      </c>
    </row>
    <row r="714" spans="1:27" x14ac:dyDescent="0.2">
      <c r="A714" s="89">
        <f>VLOOKUP(C714,TabellenBDFS!$B$4:$C$2717,2,FALSE)</f>
        <v>98</v>
      </c>
      <c r="B714" t="str">
        <f t="shared" si="12"/>
        <v>984</v>
      </c>
      <c r="C714" t="s">
        <v>100</v>
      </c>
      <c r="D714">
        <v>4</v>
      </c>
      <c r="E714">
        <v>0</v>
      </c>
      <c r="F714">
        <v>0</v>
      </c>
      <c r="G714">
        <v>0.1</v>
      </c>
      <c r="H714">
        <v>0.1</v>
      </c>
      <c r="I714">
        <v>0.1</v>
      </c>
      <c r="J714">
        <v>0.2</v>
      </c>
      <c r="K714">
        <v>0.2</v>
      </c>
      <c r="L714">
        <v>0.3</v>
      </c>
      <c r="M714">
        <v>0.5</v>
      </c>
      <c r="N714">
        <v>0.5</v>
      </c>
      <c r="O714">
        <v>0.6</v>
      </c>
      <c r="P714">
        <v>0.7</v>
      </c>
      <c r="Q714">
        <v>0.6</v>
      </c>
      <c r="R714">
        <v>0.6</v>
      </c>
      <c r="S714">
        <v>0.6</v>
      </c>
      <c r="T714">
        <v>0.7</v>
      </c>
      <c r="U714">
        <v>0.7</v>
      </c>
      <c r="V714">
        <v>0.7</v>
      </c>
      <c r="W714">
        <v>0.7</v>
      </c>
      <c r="X714">
        <v>0.8</v>
      </c>
      <c r="Y714">
        <v>0.7</v>
      </c>
      <c r="Z714">
        <v>0.7</v>
      </c>
      <c r="AA714">
        <v>0.8</v>
      </c>
    </row>
    <row r="715" spans="1:27" x14ac:dyDescent="0.2">
      <c r="A715" s="89">
        <f>VLOOKUP(C715,TabellenBDFS!$B$4:$C$2717,2,FALSE)</f>
        <v>98</v>
      </c>
      <c r="B715" t="str">
        <f t="shared" si="12"/>
        <v>985</v>
      </c>
      <c r="C715" t="s">
        <v>100</v>
      </c>
      <c r="D715">
        <v>5</v>
      </c>
      <c r="E715">
        <v>0.3</v>
      </c>
      <c r="F715">
        <v>0.3</v>
      </c>
      <c r="G715">
        <v>0.4</v>
      </c>
      <c r="H715">
        <v>0.4</v>
      </c>
      <c r="I715">
        <v>0.4</v>
      </c>
      <c r="J715">
        <v>0.4</v>
      </c>
      <c r="K715">
        <v>0.4</v>
      </c>
      <c r="L715">
        <v>0.4</v>
      </c>
      <c r="M715">
        <v>0.3</v>
      </c>
      <c r="N715">
        <v>0.3</v>
      </c>
      <c r="O715">
        <v>0.3</v>
      </c>
      <c r="P715">
        <v>0.3</v>
      </c>
      <c r="Q715">
        <v>0.4</v>
      </c>
      <c r="R715">
        <v>0.4</v>
      </c>
      <c r="S715">
        <v>0.4</v>
      </c>
      <c r="T715">
        <v>0.4</v>
      </c>
      <c r="U715">
        <v>0.3</v>
      </c>
      <c r="V715">
        <v>0.4</v>
      </c>
      <c r="W715">
        <v>0.4</v>
      </c>
      <c r="X715">
        <v>0.5</v>
      </c>
      <c r="Y715">
        <v>0.4</v>
      </c>
      <c r="Z715">
        <v>0.5</v>
      </c>
      <c r="AA715">
        <v>0.5</v>
      </c>
    </row>
    <row r="716" spans="1:27" x14ac:dyDescent="0.2">
      <c r="A716" s="89">
        <f>VLOOKUP(C716,TabellenBDFS!$B$4:$C$2717,2,FALSE)</f>
        <v>98</v>
      </c>
      <c r="B716" t="str">
        <f t="shared" si="12"/>
        <v>986</v>
      </c>
      <c r="C716" t="s">
        <v>100</v>
      </c>
      <c r="D716">
        <v>6</v>
      </c>
      <c r="E716">
        <v>11.2</v>
      </c>
      <c r="F716">
        <v>11.2</v>
      </c>
      <c r="G716">
        <v>11.8</v>
      </c>
      <c r="H716">
        <v>14.4</v>
      </c>
      <c r="I716">
        <v>14.6</v>
      </c>
      <c r="J716">
        <v>14.7</v>
      </c>
      <c r="K716">
        <v>14.7</v>
      </c>
      <c r="L716">
        <v>14.3</v>
      </c>
      <c r="M716">
        <v>14.3</v>
      </c>
      <c r="N716">
        <v>14.1</v>
      </c>
      <c r="O716">
        <v>13.8</v>
      </c>
      <c r="P716">
        <v>13.2</v>
      </c>
      <c r="Q716">
        <v>13</v>
      </c>
      <c r="R716">
        <v>12.6</v>
      </c>
      <c r="S716">
        <v>12.2</v>
      </c>
      <c r="T716">
        <v>12.2</v>
      </c>
      <c r="U716">
        <v>12.2</v>
      </c>
      <c r="V716">
        <v>11.6</v>
      </c>
      <c r="W716">
        <v>11.3</v>
      </c>
      <c r="X716">
        <v>11</v>
      </c>
      <c r="Y716">
        <v>10.7</v>
      </c>
      <c r="Z716">
        <v>10.5</v>
      </c>
      <c r="AA716">
        <v>10.1</v>
      </c>
    </row>
    <row r="717" spans="1:27" x14ac:dyDescent="0.2">
      <c r="A717" s="89">
        <f>VLOOKUP(C717,TabellenBDFS!$B$4:$C$2717,2,FALSE)</f>
        <v>98</v>
      </c>
      <c r="B717" t="str">
        <f t="shared" si="12"/>
        <v>987</v>
      </c>
      <c r="C717" t="s">
        <v>100</v>
      </c>
      <c r="D717">
        <v>7</v>
      </c>
      <c r="E717">
        <v>1.7</v>
      </c>
      <c r="F717">
        <v>1.9</v>
      </c>
      <c r="G717">
        <v>2</v>
      </c>
      <c r="H717">
        <v>2</v>
      </c>
      <c r="I717">
        <v>1.9</v>
      </c>
      <c r="J717">
        <v>2</v>
      </c>
      <c r="K717">
        <v>2.1</v>
      </c>
      <c r="L717">
        <v>2.1</v>
      </c>
      <c r="M717">
        <v>2.2000000000000002</v>
      </c>
      <c r="N717">
        <v>2.1</v>
      </c>
      <c r="O717">
        <v>2.2000000000000002</v>
      </c>
      <c r="P717">
        <v>2.2999999999999998</v>
      </c>
      <c r="Q717">
        <v>2.2999999999999998</v>
      </c>
      <c r="R717">
        <v>2.4</v>
      </c>
      <c r="S717">
        <v>2.4</v>
      </c>
      <c r="T717">
        <v>2.4</v>
      </c>
      <c r="U717">
        <v>2.6</v>
      </c>
      <c r="V717">
        <v>2.5</v>
      </c>
      <c r="W717">
        <v>2.6</v>
      </c>
      <c r="X717">
        <v>2.6</v>
      </c>
      <c r="Y717">
        <v>2.6</v>
      </c>
      <c r="Z717">
        <v>2.6</v>
      </c>
      <c r="AA717">
        <v>2.6</v>
      </c>
    </row>
    <row r="718" spans="1:27" x14ac:dyDescent="0.2">
      <c r="A718" s="89">
        <f>VLOOKUP(C718,TabellenBDFS!$B$4:$C$2717,2,FALSE)</f>
        <v>99</v>
      </c>
      <c r="B718" t="str">
        <f t="shared" si="12"/>
        <v>991</v>
      </c>
      <c r="C718" t="s">
        <v>101</v>
      </c>
      <c r="D718">
        <v>1</v>
      </c>
      <c r="E718">
        <v>1.3</v>
      </c>
      <c r="F718">
        <v>1.3</v>
      </c>
      <c r="G718">
        <v>1.4</v>
      </c>
      <c r="H718">
        <v>1.4</v>
      </c>
      <c r="I718">
        <v>1.5</v>
      </c>
      <c r="J718">
        <v>1.5</v>
      </c>
      <c r="K718">
        <v>1.6</v>
      </c>
      <c r="L718">
        <v>1.6</v>
      </c>
      <c r="M718">
        <v>1.5</v>
      </c>
      <c r="N718">
        <v>1.5</v>
      </c>
      <c r="O718">
        <v>1.5</v>
      </c>
      <c r="P718">
        <v>1.5</v>
      </c>
      <c r="Q718">
        <v>1.5</v>
      </c>
      <c r="R718">
        <v>1.5</v>
      </c>
      <c r="S718">
        <v>1.6</v>
      </c>
      <c r="T718">
        <v>1.6</v>
      </c>
      <c r="U718">
        <v>1.7</v>
      </c>
      <c r="V718">
        <v>1.7</v>
      </c>
      <c r="W718">
        <v>1.6</v>
      </c>
      <c r="X718">
        <v>1.6</v>
      </c>
      <c r="Y718">
        <v>1.5</v>
      </c>
      <c r="Z718">
        <v>1.5</v>
      </c>
      <c r="AA718">
        <v>1.6</v>
      </c>
    </row>
    <row r="719" spans="1:27" x14ac:dyDescent="0.2">
      <c r="A719" s="89">
        <f>VLOOKUP(C719,TabellenBDFS!$B$4:$C$2717,2,FALSE)</f>
        <v>99</v>
      </c>
      <c r="B719" t="str">
        <f t="shared" si="12"/>
        <v>992</v>
      </c>
      <c r="C719" t="s">
        <v>101</v>
      </c>
      <c r="D719">
        <v>2</v>
      </c>
      <c r="E719">
        <v>0.1</v>
      </c>
      <c r="F719">
        <v>0.1</v>
      </c>
      <c r="G719">
        <v>0.1</v>
      </c>
      <c r="H719">
        <v>0.1</v>
      </c>
      <c r="I719">
        <v>0.1</v>
      </c>
      <c r="J719">
        <v>0.1</v>
      </c>
      <c r="K719">
        <v>0.1</v>
      </c>
      <c r="L719">
        <v>0.1</v>
      </c>
      <c r="M719">
        <v>0.1</v>
      </c>
      <c r="N719">
        <v>0.1</v>
      </c>
      <c r="O719">
        <v>0.1</v>
      </c>
      <c r="P719">
        <v>0.2</v>
      </c>
      <c r="Q719">
        <v>0.2</v>
      </c>
      <c r="R719">
        <v>0.2</v>
      </c>
      <c r="S719">
        <v>0.2</v>
      </c>
      <c r="T719">
        <v>0.2</v>
      </c>
      <c r="U719">
        <v>0.2</v>
      </c>
      <c r="V719">
        <v>0.1</v>
      </c>
      <c r="W719">
        <v>0.1</v>
      </c>
      <c r="X719">
        <v>0.1</v>
      </c>
      <c r="Y719">
        <v>0.1</v>
      </c>
      <c r="Z719">
        <v>0.1</v>
      </c>
      <c r="AA719">
        <v>0.1</v>
      </c>
    </row>
    <row r="720" spans="1:27" x14ac:dyDescent="0.2">
      <c r="A720" s="89">
        <f>VLOOKUP(C720,TabellenBDFS!$B$4:$C$2717,2,FALSE)</f>
        <v>99</v>
      </c>
      <c r="B720" t="str">
        <f t="shared" si="12"/>
        <v>993</v>
      </c>
      <c r="C720" t="s">
        <v>101</v>
      </c>
      <c r="D720">
        <v>3</v>
      </c>
      <c r="E720">
        <v>0</v>
      </c>
      <c r="F720">
        <v>0</v>
      </c>
      <c r="G720">
        <v>0</v>
      </c>
      <c r="H720">
        <v>0</v>
      </c>
      <c r="I720">
        <v>0</v>
      </c>
      <c r="J720">
        <v>0</v>
      </c>
      <c r="K720">
        <v>0.1</v>
      </c>
      <c r="L720">
        <v>0.1</v>
      </c>
      <c r="M720">
        <v>0.1</v>
      </c>
      <c r="N720">
        <v>0.1</v>
      </c>
      <c r="O720">
        <v>0.1</v>
      </c>
      <c r="P720">
        <v>0.1</v>
      </c>
      <c r="Q720">
        <v>0.1</v>
      </c>
      <c r="R720">
        <v>0.1</v>
      </c>
      <c r="S720">
        <v>0.2</v>
      </c>
      <c r="T720">
        <v>0.3</v>
      </c>
      <c r="U720">
        <v>0.3</v>
      </c>
      <c r="V720">
        <v>0.4</v>
      </c>
      <c r="W720">
        <v>0.4</v>
      </c>
      <c r="X720">
        <v>0.3</v>
      </c>
      <c r="Y720">
        <v>0.4</v>
      </c>
      <c r="Z720">
        <v>0.4</v>
      </c>
      <c r="AA720">
        <v>0.3</v>
      </c>
    </row>
    <row r="721" spans="1:27" x14ac:dyDescent="0.2">
      <c r="A721" s="89">
        <f>VLOOKUP(C721,TabellenBDFS!$B$4:$C$2717,2,FALSE)</f>
        <v>99</v>
      </c>
      <c r="B721" t="str">
        <f t="shared" si="12"/>
        <v>994</v>
      </c>
      <c r="C721" t="s">
        <v>101</v>
      </c>
      <c r="D721">
        <v>4</v>
      </c>
      <c r="E721">
        <v>0</v>
      </c>
      <c r="F721">
        <v>0</v>
      </c>
      <c r="G721">
        <v>0</v>
      </c>
      <c r="H721">
        <v>0</v>
      </c>
      <c r="I721">
        <v>0</v>
      </c>
      <c r="J721">
        <v>0</v>
      </c>
      <c r="K721">
        <v>0</v>
      </c>
      <c r="L721">
        <v>0</v>
      </c>
      <c r="M721">
        <v>0</v>
      </c>
      <c r="N721">
        <v>0</v>
      </c>
      <c r="O721">
        <v>0</v>
      </c>
      <c r="P721">
        <v>0</v>
      </c>
      <c r="Q721">
        <v>0</v>
      </c>
      <c r="R721">
        <v>0</v>
      </c>
      <c r="S721">
        <v>0</v>
      </c>
      <c r="T721">
        <v>0</v>
      </c>
      <c r="U721">
        <v>0</v>
      </c>
      <c r="V721">
        <v>0</v>
      </c>
      <c r="W721">
        <v>0</v>
      </c>
      <c r="X721">
        <v>0</v>
      </c>
      <c r="Y721">
        <v>0</v>
      </c>
      <c r="Z721">
        <v>0</v>
      </c>
      <c r="AA721">
        <v>0</v>
      </c>
    </row>
    <row r="722" spans="1:27" x14ac:dyDescent="0.2">
      <c r="A722" s="89">
        <f>VLOOKUP(C722,TabellenBDFS!$B$4:$C$2717,2,FALSE)</f>
        <v>99</v>
      </c>
      <c r="B722" t="str">
        <f t="shared" si="12"/>
        <v>995</v>
      </c>
      <c r="C722" t="s">
        <v>101</v>
      </c>
      <c r="D722">
        <v>5</v>
      </c>
      <c r="E722">
        <v>0.1</v>
      </c>
      <c r="F722">
        <v>0.1</v>
      </c>
      <c r="G722">
        <v>0.1</v>
      </c>
      <c r="H722">
        <v>0.1</v>
      </c>
      <c r="I722">
        <v>0.1</v>
      </c>
      <c r="J722">
        <v>0.1</v>
      </c>
      <c r="K722">
        <v>0.1</v>
      </c>
      <c r="L722">
        <v>0.1</v>
      </c>
      <c r="M722">
        <v>0.1</v>
      </c>
      <c r="N722">
        <v>0.1</v>
      </c>
      <c r="O722">
        <v>0.1</v>
      </c>
      <c r="P722">
        <v>0.1</v>
      </c>
      <c r="Q722">
        <v>0</v>
      </c>
      <c r="R722">
        <v>0</v>
      </c>
      <c r="S722">
        <v>0</v>
      </c>
      <c r="T722">
        <v>0</v>
      </c>
      <c r="U722">
        <v>0</v>
      </c>
      <c r="V722">
        <v>0</v>
      </c>
      <c r="W722">
        <v>0</v>
      </c>
      <c r="X722">
        <v>0</v>
      </c>
      <c r="Y722">
        <v>0</v>
      </c>
      <c r="Z722">
        <v>0</v>
      </c>
      <c r="AA722">
        <v>0</v>
      </c>
    </row>
    <row r="723" spans="1:27" x14ac:dyDescent="0.2">
      <c r="A723" s="89">
        <f>VLOOKUP(C723,TabellenBDFS!$B$4:$C$2717,2,FALSE)</f>
        <v>99</v>
      </c>
      <c r="B723" t="str">
        <f t="shared" si="12"/>
        <v>996</v>
      </c>
      <c r="C723" t="s">
        <v>101</v>
      </c>
      <c r="D723">
        <v>6</v>
      </c>
      <c r="E723">
        <v>0.7</v>
      </c>
      <c r="F723">
        <v>0.7</v>
      </c>
      <c r="G723">
        <v>0.8</v>
      </c>
      <c r="H723">
        <v>0.8</v>
      </c>
      <c r="I723">
        <v>0.9</v>
      </c>
      <c r="J723">
        <v>0.9</v>
      </c>
      <c r="K723">
        <v>0.9</v>
      </c>
      <c r="L723">
        <v>0.9</v>
      </c>
      <c r="M723">
        <v>0.9</v>
      </c>
      <c r="N723">
        <v>0.9</v>
      </c>
      <c r="O723">
        <v>0.9</v>
      </c>
      <c r="P723">
        <v>0.8</v>
      </c>
      <c r="Q723">
        <v>0.8</v>
      </c>
      <c r="R723">
        <v>0.8</v>
      </c>
      <c r="S723">
        <v>0.8</v>
      </c>
      <c r="T723">
        <v>0.8</v>
      </c>
      <c r="U723">
        <v>0.8</v>
      </c>
      <c r="V723">
        <v>0.8</v>
      </c>
      <c r="W723">
        <v>0.7</v>
      </c>
      <c r="X723">
        <v>0.7</v>
      </c>
      <c r="Y723">
        <v>0.7</v>
      </c>
      <c r="Z723">
        <v>0.6</v>
      </c>
      <c r="AA723">
        <v>0.7</v>
      </c>
    </row>
    <row r="724" spans="1:27" x14ac:dyDescent="0.2">
      <c r="A724" s="89">
        <f>VLOOKUP(C724,TabellenBDFS!$B$4:$C$2717,2,FALSE)</f>
        <v>99</v>
      </c>
      <c r="B724" t="str">
        <f t="shared" si="12"/>
        <v>997</v>
      </c>
      <c r="C724" t="s">
        <v>101</v>
      </c>
      <c r="D724">
        <v>7</v>
      </c>
      <c r="E724">
        <v>0.3</v>
      </c>
      <c r="F724">
        <v>0.3</v>
      </c>
      <c r="G724">
        <v>0.3</v>
      </c>
      <c r="H724">
        <v>0.4</v>
      </c>
      <c r="I724">
        <v>0.4</v>
      </c>
      <c r="J724">
        <v>0.4</v>
      </c>
      <c r="K724">
        <v>0.4</v>
      </c>
      <c r="L724">
        <v>0.4</v>
      </c>
      <c r="M724">
        <v>0.4</v>
      </c>
      <c r="N724">
        <v>0.3</v>
      </c>
      <c r="O724">
        <v>0.4</v>
      </c>
      <c r="P724">
        <v>0.3</v>
      </c>
      <c r="Q724">
        <v>0.3</v>
      </c>
      <c r="R724">
        <v>0.3</v>
      </c>
      <c r="S724">
        <v>0.4</v>
      </c>
      <c r="T724">
        <v>0.4</v>
      </c>
      <c r="U724">
        <v>0.3</v>
      </c>
      <c r="V724">
        <v>0.3</v>
      </c>
      <c r="W724">
        <v>0.4</v>
      </c>
      <c r="X724">
        <v>0.4</v>
      </c>
      <c r="Y724">
        <v>0.4</v>
      </c>
      <c r="Z724">
        <v>0.3</v>
      </c>
      <c r="AA724">
        <v>0.4</v>
      </c>
    </row>
    <row r="725" spans="1:27" x14ac:dyDescent="0.2">
      <c r="A725" s="89">
        <f>VLOOKUP(C725,TabellenBDFS!$B$4:$C$2717,2,FALSE)</f>
        <v>100</v>
      </c>
      <c r="B725" t="str">
        <f t="shared" si="12"/>
        <v>1001</v>
      </c>
      <c r="C725" t="s">
        <v>102</v>
      </c>
      <c r="D725">
        <v>1</v>
      </c>
      <c r="E725">
        <v>1.3</v>
      </c>
      <c r="F725">
        <v>1.2</v>
      </c>
      <c r="G725">
        <v>1.2</v>
      </c>
      <c r="H725">
        <v>1.2</v>
      </c>
      <c r="I725">
        <v>1.2</v>
      </c>
      <c r="J725">
        <v>1.2</v>
      </c>
      <c r="K725">
        <v>1.2</v>
      </c>
      <c r="L725">
        <v>1.2</v>
      </c>
      <c r="M725">
        <v>1.2</v>
      </c>
      <c r="N725">
        <v>1.3</v>
      </c>
      <c r="O725">
        <v>1.3</v>
      </c>
      <c r="P725">
        <v>1.3</v>
      </c>
      <c r="Q725">
        <v>1.2</v>
      </c>
      <c r="R725">
        <v>1.3</v>
      </c>
      <c r="S725">
        <v>1.4</v>
      </c>
      <c r="T725">
        <v>1.4</v>
      </c>
      <c r="U725">
        <v>1.4</v>
      </c>
      <c r="V725">
        <v>1.4</v>
      </c>
      <c r="W725">
        <v>1.4</v>
      </c>
      <c r="X725">
        <v>1.4</v>
      </c>
      <c r="Y725">
        <v>1.4</v>
      </c>
      <c r="Z725">
        <v>1.4</v>
      </c>
      <c r="AA725">
        <v>1.4</v>
      </c>
    </row>
    <row r="726" spans="1:27" x14ac:dyDescent="0.2">
      <c r="A726" s="89">
        <f>VLOOKUP(C726,TabellenBDFS!$B$4:$C$2717,2,FALSE)</f>
        <v>100</v>
      </c>
      <c r="B726" t="str">
        <f t="shared" si="12"/>
        <v>1002</v>
      </c>
      <c r="C726" t="s">
        <v>102</v>
      </c>
      <c r="D726">
        <v>2</v>
      </c>
      <c r="E726">
        <v>0.6</v>
      </c>
      <c r="F726">
        <v>0.5</v>
      </c>
      <c r="G726">
        <v>0.5</v>
      </c>
      <c r="H726">
        <v>0.6</v>
      </c>
      <c r="I726">
        <v>0.6</v>
      </c>
      <c r="J726">
        <v>0.6</v>
      </c>
      <c r="K726">
        <v>0.5</v>
      </c>
      <c r="L726">
        <v>0.5</v>
      </c>
      <c r="M726">
        <v>0.5</v>
      </c>
      <c r="N726">
        <v>0.6</v>
      </c>
      <c r="O726">
        <v>0.5</v>
      </c>
      <c r="P726">
        <v>0.5</v>
      </c>
      <c r="Q726">
        <v>0.5</v>
      </c>
      <c r="R726">
        <v>0.5</v>
      </c>
      <c r="S726">
        <v>0.5</v>
      </c>
      <c r="T726">
        <v>0.5</v>
      </c>
      <c r="U726">
        <v>0.5</v>
      </c>
      <c r="V726">
        <v>0.5</v>
      </c>
      <c r="W726">
        <v>0.5</v>
      </c>
      <c r="X726">
        <v>0.5</v>
      </c>
      <c r="Y726">
        <v>0.5</v>
      </c>
      <c r="Z726">
        <v>0.5</v>
      </c>
      <c r="AA726">
        <v>0.5</v>
      </c>
    </row>
    <row r="727" spans="1:27" x14ac:dyDescent="0.2">
      <c r="A727" s="89">
        <f>VLOOKUP(C727,TabellenBDFS!$B$4:$C$2717,2,FALSE)</f>
        <v>100</v>
      </c>
      <c r="B727" t="str">
        <f t="shared" si="12"/>
        <v>1003</v>
      </c>
      <c r="C727" t="s">
        <v>102</v>
      </c>
      <c r="D727">
        <v>3</v>
      </c>
      <c r="E727">
        <v>0</v>
      </c>
      <c r="F727">
        <v>0</v>
      </c>
      <c r="G727">
        <v>0</v>
      </c>
      <c r="H727">
        <v>0</v>
      </c>
      <c r="I727">
        <v>0</v>
      </c>
      <c r="J727">
        <v>0</v>
      </c>
      <c r="K727">
        <v>0</v>
      </c>
      <c r="L727">
        <v>0</v>
      </c>
      <c r="M727">
        <v>0</v>
      </c>
      <c r="N727">
        <v>0.1</v>
      </c>
      <c r="O727">
        <v>0</v>
      </c>
      <c r="P727">
        <v>0.1</v>
      </c>
      <c r="Q727">
        <v>0.1</v>
      </c>
      <c r="R727">
        <v>0.1</v>
      </c>
      <c r="S727">
        <v>0.1</v>
      </c>
      <c r="T727">
        <v>0.1</v>
      </c>
      <c r="U727">
        <v>0.1</v>
      </c>
      <c r="V727">
        <v>0.2</v>
      </c>
      <c r="W727">
        <v>0.2</v>
      </c>
      <c r="X727">
        <v>0.2</v>
      </c>
      <c r="Y727">
        <v>0.2</v>
      </c>
      <c r="Z727">
        <v>0.2</v>
      </c>
      <c r="AA727">
        <v>0.2</v>
      </c>
    </row>
    <row r="728" spans="1:27" x14ac:dyDescent="0.2">
      <c r="A728" s="89">
        <f>VLOOKUP(C728,TabellenBDFS!$B$4:$C$2717,2,FALSE)</f>
        <v>100</v>
      </c>
      <c r="B728" t="str">
        <f t="shared" si="12"/>
        <v>1004</v>
      </c>
      <c r="C728" t="s">
        <v>102</v>
      </c>
      <c r="D728">
        <v>4</v>
      </c>
      <c r="E728">
        <v>0</v>
      </c>
      <c r="F728">
        <v>0</v>
      </c>
      <c r="G728">
        <v>0</v>
      </c>
      <c r="H728">
        <v>0</v>
      </c>
      <c r="I728">
        <v>0</v>
      </c>
      <c r="J728">
        <v>0</v>
      </c>
      <c r="K728">
        <v>0</v>
      </c>
      <c r="L728">
        <v>0</v>
      </c>
      <c r="M728">
        <v>0</v>
      </c>
      <c r="N728">
        <v>0</v>
      </c>
      <c r="O728">
        <v>0</v>
      </c>
      <c r="P728">
        <v>0</v>
      </c>
      <c r="Q728">
        <v>0</v>
      </c>
      <c r="R728">
        <v>0</v>
      </c>
      <c r="S728">
        <v>0</v>
      </c>
      <c r="T728">
        <v>0</v>
      </c>
      <c r="U728">
        <v>0</v>
      </c>
      <c r="V728">
        <v>0</v>
      </c>
      <c r="W728">
        <v>0</v>
      </c>
      <c r="X728">
        <v>0</v>
      </c>
      <c r="Y728">
        <v>0</v>
      </c>
      <c r="Z728">
        <v>0</v>
      </c>
      <c r="AA728">
        <v>0</v>
      </c>
    </row>
    <row r="729" spans="1:27" x14ac:dyDescent="0.2">
      <c r="A729" s="89">
        <f>VLOOKUP(C729,TabellenBDFS!$B$4:$C$2717,2,FALSE)</f>
        <v>100</v>
      </c>
      <c r="B729" t="str">
        <f t="shared" si="12"/>
        <v>1005</v>
      </c>
      <c r="C729" t="s">
        <v>102</v>
      </c>
      <c r="D729">
        <v>5</v>
      </c>
      <c r="E729">
        <v>0</v>
      </c>
      <c r="F729">
        <v>0</v>
      </c>
      <c r="G729">
        <v>0</v>
      </c>
      <c r="H729">
        <v>0</v>
      </c>
      <c r="I729">
        <v>0</v>
      </c>
      <c r="J729">
        <v>0</v>
      </c>
      <c r="K729">
        <v>0</v>
      </c>
      <c r="L729">
        <v>0</v>
      </c>
      <c r="M729">
        <v>0</v>
      </c>
      <c r="N729">
        <v>0</v>
      </c>
      <c r="O729">
        <v>0</v>
      </c>
      <c r="P729">
        <v>0</v>
      </c>
      <c r="Q729">
        <v>0</v>
      </c>
      <c r="R729">
        <v>0</v>
      </c>
      <c r="S729">
        <v>0</v>
      </c>
      <c r="T729">
        <v>0</v>
      </c>
      <c r="U729">
        <v>0</v>
      </c>
      <c r="V729">
        <v>0</v>
      </c>
      <c r="W729">
        <v>0</v>
      </c>
      <c r="X729">
        <v>0</v>
      </c>
      <c r="Y729">
        <v>0</v>
      </c>
      <c r="Z729">
        <v>0</v>
      </c>
      <c r="AA729">
        <v>0</v>
      </c>
    </row>
    <row r="730" spans="1:27" x14ac:dyDescent="0.2">
      <c r="A730" s="89">
        <f>VLOOKUP(C730,TabellenBDFS!$B$4:$C$2717,2,FALSE)</f>
        <v>100</v>
      </c>
      <c r="B730" t="str">
        <f t="shared" si="12"/>
        <v>1006</v>
      </c>
      <c r="C730" t="s">
        <v>102</v>
      </c>
      <c r="D730">
        <v>6</v>
      </c>
      <c r="E730">
        <v>0.6</v>
      </c>
      <c r="F730">
        <v>0.5</v>
      </c>
      <c r="G730">
        <v>0.5</v>
      </c>
      <c r="H730">
        <v>0.5</v>
      </c>
      <c r="I730">
        <v>0.5</v>
      </c>
      <c r="J730">
        <v>0.6</v>
      </c>
      <c r="K730">
        <v>0.6</v>
      </c>
      <c r="L730">
        <v>0.6</v>
      </c>
      <c r="M730">
        <v>0.6</v>
      </c>
      <c r="N730">
        <v>0.6</v>
      </c>
      <c r="O730">
        <v>0.6</v>
      </c>
      <c r="P730">
        <v>0.6</v>
      </c>
      <c r="Q730">
        <v>0.6</v>
      </c>
      <c r="R730">
        <v>0.6</v>
      </c>
      <c r="S730">
        <v>0.6</v>
      </c>
      <c r="T730">
        <v>0.6</v>
      </c>
      <c r="U730">
        <v>0.5</v>
      </c>
      <c r="V730">
        <v>0.6</v>
      </c>
      <c r="W730">
        <v>0.6</v>
      </c>
      <c r="X730">
        <v>0.5</v>
      </c>
      <c r="Y730">
        <v>0.6</v>
      </c>
      <c r="Z730">
        <v>0.6</v>
      </c>
      <c r="AA730">
        <v>0.5</v>
      </c>
    </row>
    <row r="731" spans="1:27" x14ac:dyDescent="0.2">
      <c r="A731" s="89">
        <f>VLOOKUP(C731,TabellenBDFS!$B$4:$C$2717,2,FALSE)</f>
        <v>100</v>
      </c>
      <c r="B731" t="str">
        <f t="shared" si="12"/>
        <v>1007</v>
      </c>
      <c r="C731" t="s">
        <v>102</v>
      </c>
      <c r="D731">
        <v>7</v>
      </c>
      <c r="E731">
        <v>0.1</v>
      </c>
      <c r="F731">
        <v>0.1</v>
      </c>
      <c r="G731">
        <v>0.1</v>
      </c>
      <c r="H731">
        <v>0.1</v>
      </c>
      <c r="I731">
        <v>0.1</v>
      </c>
      <c r="J731">
        <v>0.1</v>
      </c>
      <c r="K731">
        <v>0.1</v>
      </c>
      <c r="L731">
        <v>0.1</v>
      </c>
      <c r="M731">
        <v>0.1</v>
      </c>
      <c r="N731">
        <v>0.1</v>
      </c>
      <c r="O731">
        <v>0.1</v>
      </c>
      <c r="P731">
        <v>0.1</v>
      </c>
      <c r="Q731">
        <v>0</v>
      </c>
      <c r="R731">
        <v>0.1</v>
      </c>
      <c r="S731">
        <v>0.1</v>
      </c>
      <c r="T731">
        <v>0.1</v>
      </c>
      <c r="U731">
        <v>0.2</v>
      </c>
      <c r="V731">
        <v>0.1</v>
      </c>
      <c r="W731">
        <v>0.1</v>
      </c>
      <c r="X731">
        <v>0.2</v>
      </c>
      <c r="Y731">
        <v>0.2</v>
      </c>
      <c r="Z731">
        <v>0.2</v>
      </c>
      <c r="AA731">
        <v>0.2</v>
      </c>
    </row>
    <row r="732" spans="1:27" x14ac:dyDescent="0.2">
      <c r="A732" s="89">
        <f>VLOOKUP(C732,TabellenBDFS!$B$4:$C$2717,2,FALSE)</f>
        <v>101</v>
      </c>
      <c r="B732" t="str">
        <f t="shared" si="12"/>
        <v>1011</v>
      </c>
      <c r="C732" t="s">
        <v>103</v>
      </c>
      <c r="D732">
        <v>1</v>
      </c>
      <c r="E732">
        <v>2.2000000000000002</v>
      </c>
      <c r="F732">
        <v>2.1</v>
      </c>
      <c r="G732">
        <v>2.2000000000000002</v>
      </c>
      <c r="H732">
        <v>2.6</v>
      </c>
      <c r="I732">
        <v>2.6</v>
      </c>
      <c r="J732">
        <v>2.5</v>
      </c>
      <c r="K732">
        <v>2.5</v>
      </c>
      <c r="L732">
        <v>2.5</v>
      </c>
      <c r="M732">
        <v>2.5</v>
      </c>
      <c r="N732">
        <v>2.4</v>
      </c>
      <c r="O732">
        <v>2.4</v>
      </c>
      <c r="P732">
        <v>2.4</v>
      </c>
      <c r="Q732">
        <v>2.4</v>
      </c>
      <c r="R732">
        <v>2.4</v>
      </c>
      <c r="S732">
        <v>2.4</v>
      </c>
      <c r="T732">
        <v>2.4</v>
      </c>
      <c r="U732">
        <v>2.5</v>
      </c>
      <c r="V732">
        <v>2.5</v>
      </c>
      <c r="W732">
        <v>2.6</v>
      </c>
      <c r="X732">
        <v>2.6</v>
      </c>
      <c r="Y732">
        <v>2.6</v>
      </c>
      <c r="Z732">
        <v>2.4</v>
      </c>
      <c r="AA732">
        <v>2.1</v>
      </c>
    </row>
    <row r="733" spans="1:27" x14ac:dyDescent="0.2">
      <c r="A733" s="89">
        <f>VLOOKUP(C733,TabellenBDFS!$B$4:$C$2717,2,FALSE)</f>
        <v>101</v>
      </c>
      <c r="B733" t="str">
        <f t="shared" si="12"/>
        <v>1012</v>
      </c>
      <c r="C733" t="s">
        <v>103</v>
      </c>
      <c r="D733">
        <v>2</v>
      </c>
      <c r="E733">
        <v>0.6</v>
      </c>
      <c r="F733">
        <v>0.6</v>
      </c>
      <c r="G733">
        <v>0.6</v>
      </c>
      <c r="H733">
        <v>0.8</v>
      </c>
      <c r="I733">
        <v>0.8</v>
      </c>
      <c r="J733">
        <v>0.8</v>
      </c>
      <c r="K733">
        <v>0.8</v>
      </c>
      <c r="L733">
        <v>0.7</v>
      </c>
      <c r="M733">
        <v>0.7</v>
      </c>
      <c r="N733">
        <v>0.7</v>
      </c>
      <c r="O733">
        <v>0.7</v>
      </c>
      <c r="P733">
        <v>0.7</v>
      </c>
      <c r="Q733">
        <v>0.6</v>
      </c>
      <c r="R733">
        <v>0.6</v>
      </c>
      <c r="S733">
        <v>0.6</v>
      </c>
      <c r="T733">
        <v>0.6</v>
      </c>
      <c r="U733">
        <v>0.6</v>
      </c>
      <c r="V733">
        <v>0.5</v>
      </c>
      <c r="W733">
        <v>0.5</v>
      </c>
      <c r="X733">
        <v>0.5</v>
      </c>
      <c r="Y733">
        <v>0.5</v>
      </c>
      <c r="Z733">
        <v>0.5</v>
      </c>
      <c r="AA733">
        <v>0.4</v>
      </c>
    </row>
    <row r="734" spans="1:27" x14ac:dyDescent="0.2">
      <c r="A734" s="89">
        <f>VLOOKUP(C734,TabellenBDFS!$B$4:$C$2717,2,FALSE)</f>
        <v>101</v>
      </c>
      <c r="B734" t="str">
        <f t="shared" si="12"/>
        <v>1013</v>
      </c>
      <c r="C734" t="s">
        <v>103</v>
      </c>
      <c r="D734">
        <v>3</v>
      </c>
      <c r="E734">
        <v>0</v>
      </c>
      <c r="F734">
        <v>0</v>
      </c>
      <c r="G734">
        <v>0</v>
      </c>
      <c r="H734">
        <v>0</v>
      </c>
      <c r="I734">
        <v>0.1</v>
      </c>
      <c r="J734">
        <v>0.1</v>
      </c>
      <c r="K734">
        <v>0.1</v>
      </c>
      <c r="L734">
        <v>0.1</v>
      </c>
      <c r="M734">
        <v>0.1</v>
      </c>
      <c r="N734">
        <v>0.1</v>
      </c>
      <c r="O734">
        <v>0.1</v>
      </c>
      <c r="P734">
        <v>0.1</v>
      </c>
      <c r="Q734">
        <v>0.2</v>
      </c>
      <c r="R734">
        <v>0.2</v>
      </c>
      <c r="S734">
        <v>0.2</v>
      </c>
      <c r="T734">
        <v>0.2</v>
      </c>
      <c r="U734">
        <v>0.3</v>
      </c>
      <c r="V734">
        <v>0.3</v>
      </c>
      <c r="W734">
        <v>0.3</v>
      </c>
      <c r="X734">
        <v>0.3</v>
      </c>
      <c r="Y734">
        <v>0.4</v>
      </c>
      <c r="Z734">
        <v>0.4</v>
      </c>
      <c r="AA734">
        <v>0.4</v>
      </c>
    </row>
    <row r="735" spans="1:27" x14ac:dyDescent="0.2">
      <c r="A735" s="89">
        <f>VLOOKUP(C735,TabellenBDFS!$B$4:$C$2717,2,FALSE)</f>
        <v>101</v>
      </c>
      <c r="B735" t="str">
        <f t="shared" si="12"/>
        <v>1014</v>
      </c>
      <c r="C735" t="s">
        <v>103</v>
      </c>
      <c r="D735">
        <v>4</v>
      </c>
      <c r="E735">
        <v>0</v>
      </c>
      <c r="F735">
        <v>0</v>
      </c>
      <c r="G735">
        <v>0</v>
      </c>
      <c r="H735">
        <v>0</v>
      </c>
      <c r="I735">
        <v>0</v>
      </c>
      <c r="J735">
        <v>0</v>
      </c>
      <c r="K735">
        <v>0</v>
      </c>
      <c r="L735">
        <v>0</v>
      </c>
      <c r="M735">
        <v>0</v>
      </c>
      <c r="N735">
        <v>0</v>
      </c>
      <c r="O735">
        <v>0</v>
      </c>
      <c r="P735">
        <v>0</v>
      </c>
      <c r="Q735">
        <v>0</v>
      </c>
      <c r="R735">
        <v>0</v>
      </c>
      <c r="S735">
        <v>0</v>
      </c>
      <c r="T735">
        <v>0</v>
      </c>
      <c r="U735">
        <v>0</v>
      </c>
      <c r="V735">
        <v>0</v>
      </c>
      <c r="W735">
        <v>0</v>
      </c>
      <c r="X735">
        <v>0</v>
      </c>
      <c r="Y735">
        <v>0</v>
      </c>
      <c r="Z735">
        <v>0</v>
      </c>
      <c r="AA735">
        <v>0</v>
      </c>
    </row>
    <row r="736" spans="1:27" x14ac:dyDescent="0.2">
      <c r="A736" s="89">
        <f>VLOOKUP(C736,TabellenBDFS!$B$4:$C$2717,2,FALSE)</f>
        <v>101</v>
      </c>
      <c r="B736" t="str">
        <f t="shared" si="12"/>
        <v>1015</v>
      </c>
      <c r="C736" t="s">
        <v>103</v>
      </c>
      <c r="D736">
        <v>5</v>
      </c>
      <c r="E736">
        <v>0.6</v>
      </c>
      <c r="F736">
        <v>0.6</v>
      </c>
      <c r="G736">
        <v>0.6</v>
      </c>
      <c r="H736">
        <v>0.5</v>
      </c>
      <c r="I736">
        <v>0.5</v>
      </c>
      <c r="J736">
        <v>0.5</v>
      </c>
      <c r="K736">
        <v>0.5</v>
      </c>
      <c r="L736">
        <v>0.5</v>
      </c>
      <c r="M736">
        <v>0.5</v>
      </c>
      <c r="N736">
        <v>0.5</v>
      </c>
      <c r="O736">
        <v>0.5</v>
      </c>
      <c r="P736">
        <v>0.5</v>
      </c>
      <c r="Q736">
        <v>0.4</v>
      </c>
      <c r="R736">
        <v>0.4</v>
      </c>
      <c r="S736">
        <v>0.4</v>
      </c>
      <c r="T736">
        <v>0.3</v>
      </c>
      <c r="U736">
        <v>0.3</v>
      </c>
      <c r="V736">
        <v>0.3</v>
      </c>
      <c r="W736">
        <v>0.3</v>
      </c>
      <c r="X736">
        <v>0.3</v>
      </c>
      <c r="Y736">
        <v>0.3</v>
      </c>
      <c r="Z736">
        <v>0.1</v>
      </c>
      <c r="AA736">
        <v>0.1</v>
      </c>
    </row>
    <row r="737" spans="1:27" x14ac:dyDescent="0.2">
      <c r="A737" s="89">
        <f>VLOOKUP(C737,TabellenBDFS!$B$4:$C$2717,2,FALSE)</f>
        <v>101</v>
      </c>
      <c r="B737" t="str">
        <f t="shared" si="12"/>
        <v>1016</v>
      </c>
      <c r="C737" t="s">
        <v>103</v>
      </c>
      <c r="D737">
        <v>6</v>
      </c>
      <c r="E737">
        <v>0.9</v>
      </c>
      <c r="F737">
        <v>0.8</v>
      </c>
      <c r="G737">
        <v>0.8</v>
      </c>
      <c r="H737">
        <v>1</v>
      </c>
      <c r="I737">
        <v>1</v>
      </c>
      <c r="J737">
        <v>0.9</v>
      </c>
      <c r="K737">
        <v>0.9</v>
      </c>
      <c r="L737">
        <v>0.9</v>
      </c>
      <c r="M737">
        <v>0.9</v>
      </c>
      <c r="N737">
        <v>0.9</v>
      </c>
      <c r="O737">
        <v>0.9</v>
      </c>
      <c r="P737">
        <v>0.9</v>
      </c>
      <c r="Q737">
        <v>0.9</v>
      </c>
      <c r="R737">
        <v>0.8</v>
      </c>
      <c r="S737">
        <v>0.8</v>
      </c>
      <c r="T737">
        <v>0.9</v>
      </c>
      <c r="U737">
        <v>0.9</v>
      </c>
      <c r="V737">
        <v>0.9</v>
      </c>
      <c r="W737">
        <v>1</v>
      </c>
      <c r="X737">
        <v>0.8</v>
      </c>
      <c r="Y737">
        <v>0.8</v>
      </c>
      <c r="Z737">
        <v>0.8</v>
      </c>
      <c r="AA737">
        <v>0.6</v>
      </c>
    </row>
    <row r="738" spans="1:27" x14ac:dyDescent="0.2">
      <c r="A738" s="89">
        <f>VLOOKUP(C738,TabellenBDFS!$B$4:$C$2717,2,FALSE)</f>
        <v>101</v>
      </c>
      <c r="B738" t="str">
        <f t="shared" si="12"/>
        <v>1017</v>
      </c>
      <c r="C738" t="s">
        <v>103</v>
      </c>
      <c r="D738">
        <v>7</v>
      </c>
      <c r="E738">
        <v>0.2</v>
      </c>
      <c r="F738">
        <v>0.2</v>
      </c>
      <c r="G738">
        <v>0.1</v>
      </c>
      <c r="H738">
        <v>0.3</v>
      </c>
      <c r="I738">
        <v>0.3</v>
      </c>
      <c r="J738">
        <v>0.2</v>
      </c>
      <c r="K738">
        <v>0.3</v>
      </c>
      <c r="L738">
        <v>0.3</v>
      </c>
      <c r="M738">
        <v>0.2</v>
      </c>
      <c r="N738">
        <v>0.2</v>
      </c>
      <c r="O738">
        <v>0.2</v>
      </c>
      <c r="P738">
        <v>0.3</v>
      </c>
      <c r="Q738">
        <v>0.3</v>
      </c>
      <c r="R738">
        <v>0.3</v>
      </c>
      <c r="S738">
        <v>0.3</v>
      </c>
      <c r="T738">
        <v>0.3</v>
      </c>
      <c r="U738">
        <v>0.4</v>
      </c>
      <c r="V738">
        <v>0.4</v>
      </c>
      <c r="W738">
        <v>0.4</v>
      </c>
      <c r="X738">
        <v>0.6</v>
      </c>
      <c r="Y738">
        <v>0.6</v>
      </c>
      <c r="Z738">
        <v>0.6</v>
      </c>
      <c r="AA738">
        <v>0.6</v>
      </c>
    </row>
    <row r="739" spans="1:27" x14ac:dyDescent="0.2">
      <c r="A739" s="89">
        <f>VLOOKUP(C739,TabellenBDFS!$B$4:$C$2717,2,FALSE)</f>
        <v>102</v>
      </c>
      <c r="B739" t="str">
        <f t="shared" si="12"/>
        <v>1021</v>
      </c>
      <c r="C739" t="s">
        <v>104</v>
      </c>
      <c r="D739">
        <v>1</v>
      </c>
      <c r="E739">
        <v>0.7</v>
      </c>
      <c r="F739">
        <v>0.7</v>
      </c>
      <c r="G739">
        <v>0.7</v>
      </c>
      <c r="H739">
        <v>0.7</v>
      </c>
      <c r="I739">
        <v>0.7</v>
      </c>
      <c r="J739">
        <v>0.7</v>
      </c>
      <c r="K739">
        <v>0.7</v>
      </c>
      <c r="L739">
        <v>0.7</v>
      </c>
      <c r="M739">
        <v>0.7</v>
      </c>
      <c r="N739">
        <v>0.7</v>
      </c>
      <c r="O739">
        <v>0.7</v>
      </c>
      <c r="P739">
        <v>0.7</v>
      </c>
      <c r="Q739">
        <v>0.7</v>
      </c>
      <c r="R739">
        <v>0.7</v>
      </c>
      <c r="S739">
        <v>0.6</v>
      </c>
      <c r="T739">
        <v>0.7</v>
      </c>
      <c r="U739">
        <v>0.7</v>
      </c>
      <c r="V739">
        <v>0.7</v>
      </c>
      <c r="W739">
        <v>0.7</v>
      </c>
      <c r="X739">
        <v>0.7</v>
      </c>
      <c r="Y739">
        <v>0.8</v>
      </c>
      <c r="Z739">
        <v>0.7</v>
      </c>
      <c r="AA739">
        <v>0.7</v>
      </c>
    </row>
    <row r="740" spans="1:27" x14ac:dyDescent="0.2">
      <c r="A740" s="89">
        <f>VLOOKUP(C740,TabellenBDFS!$B$4:$C$2717,2,FALSE)</f>
        <v>102</v>
      </c>
      <c r="B740" t="str">
        <f t="shared" si="12"/>
        <v>1022</v>
      </c>
      <c r="C740" t="s">
        <v>104</v>
      </c>
      <c r="D740">
        <v>2</v>
      </c>
      <c r="E740">
        <v>0.1</v>
      </c>
      <c r="F740">
        <v>0.1</v>
      </c>
      <c r="G740">
        <v>0.1</v>
      </c>
      <c r="H740">
        <v>0.1</v>
      </c>
      <c r="I740">
        <v>0.1</v>
      </c>
      <c r="J740">
        <v>0.1</v>
      </c>
      <c r="K740">
        <v>0.1</v>
      </c>
      <c r="L740">
        <v>0.1</v>
      </c>
      <c r="M740">
        <v>0.1</v>
      </c>
      <c r="N740">
        <v>0.1</v>
      </c>
      <c r="O740">
        <v>0.1</v>
      </c>
      <c r="P740">
        <v>0.1</v>
      </c>
      <c r="Q740">
        <v>0</v>
      </c>
      <c r="R740">
        <v>0</v>
      </c>
      <c r="S740">
        <v>0</v>
      </c>
      <c r="T740">
        <v>0</v>
      </c>
      <c r="U740">
        <v>0</v>
      </c>
      <c r="V740">
        <v>0</v>
      </c>
      <c r="W740">
        <v>0</v>
      </c>
      <c r="X740">
        <v>0</v>
      </c>
      <c r="Y740">
        <v>0</v>
      </c>
      <c r="Z740">
        <v>0</v>
      </c>
      <c r="AA740">
        <v>0</v>
      </c>
    </row>
    <row r="741" spans="1:27" x14ac:dyDescent="0.2">
      <c r="A741" s="89">
        <f>VLOOKUP(C741,TabellenBDFS!$B$4:$C$2717,2,FALSE)</f>
        <v>102</v>
      </c>
      <c r="B741" t="str">
        <f t="shared" si="12"/>
        <v>1023</v>
      </c>
      <c r="C741" t="s">
        <v>104</v>
      </c>
      <c r="D741">
        <v>3</v>
      </c>
      <c r="E741">
        <v>0</v>
      </c>
      <c r="F741">
        <v>0</v>
      </c>
      <c r="G741">
        <v>0</v>
      </c>
      <c r="H741">
        <v>0</v>
      </c>
      <c r="I741">
        <v>0</v>
      </c>
      <c r="J741">
        <v>0</v>
      </c>
      <c r="K741">
        <v>0</v>
      </c>
      <c r="L741">
        <v>0</v>
      </c>
      <c r="M741">
        <v>0</v>
      </c>
      <c r="N741">
        <v>0</v>
      </c>
      <c r="O741">
        <v>0</v>
      </c>
      <c r="P741">
        <v>0</v>
      </c>
      <c r="Q741">
        <v>0</v>
      </c>
      <c r="R741">
        <v>0</v>
      </c>
      <c r="S741">
        <v>0</v>
      </c>
      <c r="T741">
        <v>0</v>
      </c>
      <c r="U741">
        <v>0</v>
      </c>
      <c r="V741">
        <v>0.1</v>
      </c>
      <c r="W741">
        <v>0.1</v>
      </c>
      <c r="X741">
        <v>0.1</v>
      </c>
      <c r="Y741">
        <v>0.1</v>
      </c>
      <c r="Z741">
        <v>0.1</v>
      </c>
      <c r="AA741">
        <v>0.1</v>
      </c>
    </row>
    <row r="742" spans="1:27" x14ac:dyDescent="0.2">
      <c r="A742" s="89">
        <f>VLOOKUP(C742,TabellenBDFS!$B$4:$C$2717,2,FALSE)</f>
        <v>102</v>
      </c>
      <c r="B742" t="str">
        <f t="shared" si="12"/>
        <v>1024</v>
      </c>
      <c r="C742" t="s">
        <v>104</v>
      </c>
      <c r="D742">
        <v>4</v>
      </c>
      <c r="E742">
        <v>0</v>
      </c>
      <c r="F742">
        <v>0</v>
      </c>
      <c r="G742">
        <v>0</v>
      </c>
      <c r="H742">
        <v>0</v>
      </c>
      <c r="I742">
        <v>0</v>
      </c>
      <c r="J742">
        <v>0</v>
      </c>
      <c r="K742">
        <v>0</v>
      </c>
      <c r="L742">
        <v>0</v>
      </c>
      <c r="M742">
        <v>0</v>
      </c>
      <c r="N742">
        <v>0</v>
      </c>
      <c r="O742">
        <v>0</v>
      </c>
      <c r="P742">
        <v>0</v>
      </c>
      <c r="Q742">
        <v>0</v>
      </c>
      <c r="R742">
        <v>0</v>
      </c>
      <c r="S742">
        <v>0</v>
      </c>
      <c r="T742">
        <v>0</v>
      </c>
      <c r="U742">
        <v>0</v>
      </c>
      <c r="V742">
        <v>0</v>
      </c>
      <c r="W742">
        <v>0</v>
      </c>
      <c r="X742">
        <v>0</v>
      </c>
      <c r="Y742">
        <v>0</v>
      </c>
      <c r="Z742">
        <v>0</v>
      </c>
      <c r="AA742">
        <v>0</v>
      </c>
    </row>
    <row r="743" spans="1:27" x14ac:dyDescent="0.2">
      <c r="A743" s="89">
        <f>VLOOKUP(C743,TabellenBDFS!$B$4:$C$2717,2,FALSE)</f>
        <v>102</v>
      </c>
      <c r="B743" t="str">
        <f t="shared" si="12"/>
        <v>1025</v>
      </c>
      <c r="C743" t="s">
        <v>104</v>
      </c>
      <c r="D743">
        <v>5</v>
      </c>
      <c r="E743">
        <v>0.1</v>
      </c>
      <c r="F743">
        <v>0</v>
      </c>
      <c r="G743">
        <v>0</v>
      </c>
      <c r="H743">
        <v>0.1</v>
      </c>
      <c r="I743">
        <v>0</v>
      </c>
      <c r="J743">
        <v>0</v>
      </c>
      <c r="K743">
        <v>0</v>
      </c>
      <c r="L743">
        <v>0</v>
      </c>
      <c r="M743">
        <v>0</v>
      </c>
      <c r="N743">
        <v>0</v>
      </c>
      <c r="O743">
        <v>0</v>
      </c>
      <c r="P743">
        <v>0</v>
      </c>
      <c r="Q743">
        <v>0</v>
      </c>
      <c r="R743">
        <v>0</v>
      </c>
      <c r="S743">
        <v>0</v>
      </c>
      <c r="T743">
        <v>0</v>
      </c>
      <c r="U743">
        <v>0</v>
      </c>
      <c r="V743">
        <v>0</v>
      </c>
      <c r="W743">
        <v>0</v>
      </c>
      <c r="X743">
        <v>0</v>
      </c>
      <c r="Y743">
        <v>0</v>
      </c>
      <c r="Z743">
        <v>0</v>
      </c>
      <c r="AA743">
        <v>0</v>
      </c>
    </row>
    <row r="744" spans="1:27" x14ac:dyDescent="0.2">
      <c r="A744" s="89">
        <f>VLOOKUP(C744,TabellenBDFS!$B$4:$C$2717,2,FALSE)</f>
        <v>102</v>
      </c>
      <c r="B744" t="str">
        <f t="shared" si="12"/>
        <v>1026</v>
      </c>
      <c r="C744" t="s">
        <v>104</v>
      </c>
      <c r="D744">
        <v>6</v>
      </c>
      <c r="E744">
        <v>0.4</v>
      </c>
      <c r="F744">
        <v>0.5</v>
      </c>
      <c r="G744">
        <v>0.5</v>
      </c>
      <c r="H744">
        <v>0.5</v>
      </c>
      <c r="I744">
        <v>0.5</v>
      </c>
      <c r="J744">
        <v>0.5</v>
      </c>
      <c r="K744">
        <v>0.5</v>
      </c>
      <c r="L744">
        <v>0.5</v>
      </c>
      <c r="M744">
        <v>0.5</v>
      </c>
      <c r="N744">
        <v>0.5</v>
      </c>
      <c r="O744">
        <v>0.5</v>
      </c>
      <c r="P744">
        <v>0.5</v>
      </c>
      <c r="Q744">
        <v>0.5</v>
      </c>
      <c r="R744">
        <v>0.5</v>
      </c>
      <c r="S744">
        <v>0.5</v>
      </c>
      <c r="T744">
        <v>0.5</v>
      </c>
      <c r="U744">
        <v>0.5</v>
      </c>
      <c r="V744">
        <v>0.5</v>
      </c>
      <c r="W744">
        <v>0.5</v>
      </c>
      <c r="X744">
        <v>0.5</v>
      </c>
      <c r="Y744">
        <v>0.6</v>
      </c>
      <c r="Z744">
        <v>0.6</v>
      </c>
      <c r="AA744">
        <v>0.5</v>
      </c>
    </row>
    <row r="745" spans="1:27" x14ac:dyDescent="0.2">
      <c r="A745" s="89">
        <f>VLOOKUP(C745,TabellenBDFS!$B$4:$C$2717,2,FALSE)</f>
        <v>102</v>
      </c>
      <c r="B745" t="str">
        <f t="shared" si="12"/>
        <v>1027</v>
      </c>
      <c r="C745" t="s">
        <v>104</v>
      </c>
      <c r="D745">
        <v>7</v>
      </c>
      <c r="E745">
        <v>0.1</v>
      </c>
      <c r="F745">
        <v>0.1</v>
      </c>
      <c r="G745">
        <v>0.1</v>
      </c>
      <c r="H745">
        <v>0.1</v>
      </c>
      <c r="I745">
        <v>0.1</v>
      </c>
      <c r="J745">
        <v>0.1</v>
      </c>
      <c r="K745">
        <v>0.1</v>
      </c>
      <c r="L745">
        <v>0.1</v>
      </c>
      <c r="M745">
        <v>0.1</v>
      </c>
      <c r="N745">
        <v>0.1</v>
      </c>
      <c r="O745">
        <v>0.1</v>
      </c>
      <c r="P745">
        <v>0.1</v>
      </c>
      <c r="Q745">
        <v>0.1</v>
      </c>
      <c r="R745">
        <v>0.1</v>
      </c>
      <c r="S745">
        <v>0.1</v>
      </c>
      <c r="T745">
        <v>0.1</v>
      </c>
      <c r="U745">
        <v>0.1</v>
      </c>
      <c r="V745">
        <v>0.1</v>
      </c>
      <c r="W745">
        <v>0.1</v>
      </c>
      <c r="X745">
        <v>0.1</v>
      </c>
      <c r="Y745">
        <v>0.1</v>
      </c>
      <c r="Z745">
        <v>0</v>
      </c>
      <c r="AA745">
        <v>0.1</v>
      </c>
    </row>
    <row r="746" spans="1:27" x14ac:dyDescent="0.2">
      <c r="A746" s="89" t="e">
        <f>VLOOKUP(C746,TabellenBDFS!$B$4:$C$2717,2,FALSE)</f>
        <v>#N/A</v>
      </c>
      <c r="B746" t="e">
        <f t="shared" si="12"/>
        <v>#N/A</v>
      </c>
      <c r="C746" t="s">
        <v>105</v>
      </c>
      <c r="D746">
        <v>1</v>
      </c>
      <c r="E746">
        <v>2</v>
      </c>
      <c r="F746">
        <v>2.1</v>
      </c>
      <c r="G746">
        <v>2</v>
      </c>
      <c r="H746">
        <v>2</v>
      </c>
      <c r="I746">
        <v>2.1</v>
      </c>
      <c r="J746">
        <v>2.1</v>
      </c>
      <c r="K746">
        <v>2.1</v>
      </c>
      <c r="L746">
        <v>2.2000000000000002</v>
      </c>
      <c r="M746">
        <v>2.1</v>
      </c>
      <c r="N746">
        <v>2</v>
      </c>
      <c r="O746">
        <v>2</v>
      </c>
      <c r="P746">
        <v>2</v>
      </c>
      <c r="Q746">
        <v>2</v>
      </c>
      <c r="R746">
        <v>2</v>
      </c>
      <c r="S746">
        <v>2.1</v>
      </c>
      <c r="T746">
        <v>2.1</v>
      </c>
      <c r="U746">
        <v>2.1</v>
      </c>
      <c r="V746">
        <v>2.1</v>
      </c>
      <c r="W746">
        <v>2</v>
      </c>
      <c r="X746">
        <v>2</v>
      </c>
      <c r="Y746" t="e">
        <v>#N/A</v>
      </c>
      <c r="Z746" t="e">
        <v>#N/A</v>
      </c>
      <c r="AA746" t="e">
        <v>#N/A</v>
      </c>
    </row>
    <row r="747" spans="1:27" x14ac:dyDescent="0.2">
      <c r="A747" s="89" t="e">
        <f>VLOOKUP(C747,TabellenBDFS!$B$4:$C$2717,2,FALSE)</f>
        <v>#N/A</v>
      </c>
      <c r="B747" t="e">
        <f t="shared" si="12"/>
        <v>#N/A</v>
      </c>
      <c r="C747" t="s">
        <v>105</v>
      </c>
      <c r="D747">
        <v>2</v>
      </c>
      <c r="E747">
        <v>0.6</v>
      </c>
      <c r="F747">
        <v>0.5</v>
      </c>
      <c r="G747">
        <v>0.5</v>
      </c>
      <c r="H747">
        <v>0.6</v>
      </c>
      <c r="I747">
        <v>0.6</v>
      </c>
      <c r="J747">
        <v>0.6</v>
      </c>
      <c r="K747">
        <v>0.6</v>
      </c>
      <c r="L747">
        <v>0.5</v>
      </c>
      <c r="M747">
        <v>0.5</v>
      </c>
      <c r="N747">
        <v>0.5</v>
      </c>
      <c r="O747">
        <v>0.5</v>
      </c>
      <c r="P747">
        <v>0.4</v>
      </c>
      <c r="Q747">
        <v>0.4</v>
      </c>
      <c r="R747">
        <v>0.4</v>
      </c>
      <c r="S747">
        <v>0.4</v>
      </c>
      <c r="T747">
        <v>0.4</v>
      </c>
      <c r="U747">
        <v>0.4</v>
      </c>
      <c r="V747">
        <v>0.3</v>
      </c>
      <c r="W747">
        <v>0.3</v>
      </c>
      <c r="X747">
        <v>0.3</v>
      </c>
      <c r="Y747" t="e">
        <v>#N/A</v>
      </c>
      <c r="Z747" t="e">
        <v>#N/A</v>
      </c>
      <c r="AA747" t="e">
        <v>#N/A</v>
      </c>
    </row>
    <row r="748" spans="1:27" x14ac:dyDescent="0.2">
      <c r="A748" s="89" t="e">
        <f>VLOOKUP(C748,TabellenBDFS!$B$4:$C$2717,2,FALSE)</f>
        <v>#N/A</v>
      </c>
      <c r="B748" t="e">
        <f t="shared" si="12"/>
        <v>#N/A</v>
      </c>
      <c r="C748" t="s">
        <v>105</v>
      </c>
      <c r="D748">
        <v>3</v>
      </c>
      <c r="E748">
        <v>0</v>
      </c>
      <c r="F748">
        <v>0</v>
      </c>
      <c r="G748">
        <v>0.1</v>
      </c>
      <c r="H748">
        <v>0</v>
      </c>
      <c r="I748">
        <v>0.1</v>
      </c>
      <c r="J748">
        <v>0.1</v>
      </c>
      <c r="K748">
        <v>0.1</v>
      </c>
      <c r="L748">
        <v>0.1</v>
      </c>
      <c r="M748">
        <v>0.1</v>
      </c>
      <c r="N748">
        <v>0.1</v>
      </c>
      <c r="O748">
        <v>0.1</v>
      </c>
      <c r="P748">
        <v>0.2</v>
      </c>
      <c r="Q748">
        <v>0.2</v>
      </c>
      <c r="R748">
        <v>0.2</v>
      </c>
      <c r="S748">
        <v>0.2</v>
      </c>
      <c r="T748">
        <v>0.2</v>
      </c>
      <c r="U748">
        <v>0.3</v>
      </c>
      <c r="V748">
        <v>0.3</v>
      </c>
      <c r="W748">
        <v>0.3</v>
      </c>
      <c r="X748">
        <v>0.4</v>
      </c>
      <c r="Y748" t="e">
        <v>#N/A</v>
      </c>
      <c r="Z748" t="e">
        <v>#N/A</v>
      </c>
      <c r="AA748" t="e">
        <v>#N/A</v>
      </c>
    </row>
    <row r="749" spans="1:27" x14ac:dyDescent="0.2">
      <c r="A749" s="89" t="e">
        <f>VLOOKUP(C749,TabellenBDFS!$B$4:$C$2717,2,FALSE)</f>
        <v>#N/A</v>
      </c>
      <c r="B749" t="e">
        <f t="shared" si="12"/>
        <v>#N/A</v>
      </c>
      <c r="C749" t="s">
        <v>105</v>
      </c>
      <c r="D749">
        <v>4</v>
      </c>
      <c r="E749">
        <v>0</v>
      </c>
      <c r="F749">
        <v>0</v>
      </c>
      <c r="G749">
        <v>0</v>
      </c>
      <c r="H749">
        <v>0</v>
      </c>
      <c r="I749">
        <v>0</v>
      </c>
      <c r="J749">
        <v>0</v>
      </c>
      <c r="K749">
        <v>0.1</v>
      </c>
      <c r="L749">
        <v>0.1</v>
      </c>
      <c r="M749">
        <v>0.1</v>
      </c>
      <c r="N749">
        <v>0.1</v>
      </c>
      <c r="O749">
        <v>0.1</v>
      </c>
      <c r="P749">
        <v>0</v>
      </c>
      <c r="Q749">
        <v>0</v>
      </c>
      <c r="R749">
        <v>0</v>
      </c>
      <c r="S749">
        <v>0</v>
      </c>
      <c r="T749">
        <v>0</v>
      </c>
      <c r="U749">
        <v>0</v>
      </c>
      <c r="V749">
        <v>0.1</v>
      </c>
      <c r="W749">
        <v>0.1</v>
      </c>
      <c r="X749">
        <v>0.1</v>
      </c>
      <c r="Y749" t="e">
        <v>#N/A</v>
      </c>
      <c r="Z749" t="e">
        <v>#N/A</v>
      </c>
      <c r="AA749" t="e">
        <v>#N/A</v>
      </c>
    </row>
    <row r="750" spans="1:27" x14ac:dyDescent="0.2">
      <c r="A750" s="89" t="e">
        <f>VLOOKUP(C750,TabellenBDFS!$B$4:$C$2717,2,FALSE)</f>
        <v>#N/A</v>
      </c>
      <c r="B750" t="e">
        <f t="shared" si="12"/>
        <v>#N/A</v>
      </c>
      <c r="C750" t="s">
        <v>105</v>
      </c>
      <c r="D750">
        <v>5</v>
      </c>
      <c r="E750">
        <v>0</v>
      </c>
      <c r="F750">
        <v>0.1</v>
      </c>
      <c r="G750">
        <v>0.1</v>
      </c>
      <c r="H750">
        <v>0.1</v>
      </c>
      <c r="I750">
        <v>0.1</v>
      </c>
      <c r="J750">
        <v>0.1</v>
      </c>
      <c r="K750">
        <v>0.1</v>
      </c>
      <c r="L750">
        <v>0.1</v>
      </c>
      <c r="M750">
        <v>0</v>
      </c>
      <c r="N750">
        <v>0</v>
      </c>
      <c r="O750">
        <v>0</v>
      </c>
      <c r="P750">
        <v>0.1</v>
      </c>
      <c r="Q750">
        <v>0.1</v>
      </c>
      <c r="R750">
        <v>0.1</v>
      </c>
      <c r="S750">
        <v>0.1</v>
      </c>
      <c r="T750">
        <v>0.1</v>
      </c>
      <c r="U750">
        <v>0.1</v>
      </c>
      <c r="V750">
        <v>0.1</v>
      </c>
      <c r="W750">
        <v>0.1</v>
      </c>
      <c r="X750">
        <v>0.1</v>
      </c>
      <c r="Y750" t="e">
        <v>#N/A</v>
      </c>
      <c r="Z750" t="e">
        <v>#N/A</v>
      </c>
      <c r="AA750" t="e">
        <v>#N/A</v>
      </c>
    </row>
    <row r="751" spans="1:27" x14ac:dyDescent="0.2">
      <c r="A751" s="89" t="e">
        <f>VLOOKUP(C751,TabellenBDFS!$B$4:$C$2717,2,FALSE)</f>
        <v>#N/A</v>
      </c>
      <c r="B751" t="e">
        <f t="shared" si="12"/>
        <v>#N/A</v>
      </c>
      <c r="C751" t="s">
        <v>105</v>
      </c>
      <c r="D751">
        <v>6</v>
      </c>
      <c r="E751">
        <v>1.3</v>
      </c>
      <c r="F751">
        <v>1.3</v>
      </c>
      <c r="G751">
        <v>1.2</v>
      </c>
      <c r="H751">
        <v>1</v>
      </c>
      <c r="I751">
        <v>1.1000000000000001</v>
      </c>
      <c r="J751">
        <v>1.1000000000000001</v>
      </c>
      <c r="K751">
        <v>1.2</v>
      </c>
      <c r="L751">
        <v>1.2</v>
      </c>
      <c r="M751">
        <v>1.1000000000000001</v>
      </c>
      <c r="N751">
        <v>1.1000000000000001</v>
      </c>
      <c r="O751">
        <v>1.1000000000000001</v>
      </c>
      <c r="P751">
        <v>1</v>
      </c>
      <c r="Q751">
        <v>1</v>
      </c>
      <c r="R751">
        <v>1</v>
      </c>
      <c r="S751">
        <v>1.1000000000000001</v>
      </c>
      <c r="T751">
        <v>1.1000000000000001</v>
      </c>
      <c r="U751">
        <v>1</v>
      </c>
      <c r="V751">
        <v>1</v>
      </c>
      <c r="W751">
        <v>1</v>
      </c>
      <c r="X751">
        <v>0.9</v>
      </c>
      <c r="Y751" t="e">
        <v>#N/A</v>
      </c>
      <c r="Z751" t="e">
        <v>#N/A</v>
      </c>
      <c r="AA751" t="e">
        <v>#N/A</v>
      </c>
    </row>
    <row r="752" spans="1:27" x14ac:dyDescent="0.2">
      <c r="A752" s="89" t="e">
        <f>VLOOKUP(C752,TabellenBDFS!$B$4:$C$2717,2,FALSE)</f>
        <v>#N/A</v>
      </c>
      <c r="B752" t="e">
        <f t="shared" si="12"/>
        <v>#N/A</v>
      </c>
      <c r="C752" t="s">
        <v>105</v>
      </c>
      <c r="D752">
        <v>7</v>
      </c>
      <c r="E752">
        <v>0.2</v>
      </c>
      <c r="F752">
        <v>0.2</v>
      </c>
      <c r="G752">
        <v>0.2</v>
      </c>
      <c r="H752">
        <v>0.2</v>
      </c>
      <c r="I752">
        <v>0.2</v>
      </c>
      <c r="J752">
        <v>0.2</v>
      </c>
      <c r="K752">
        <v>0.2</v>
      </c>
      <c r="L752">
        <v>0.2</v>
      </c>
      <c r="M752">
        <v>0.2</v>
      </c>
      <c r="N752">
        <v>0.2</v>
      </c>
      <c r="O752">
        <v>0.3</v>
      </c>
      <c r="P752">
        <v>0.3</v>
      </c>
      <c r="Q752">
        <v>0.3</v>
      </c>
      <c r="R752">
        <v>0.3</v>
      </c>
      <c r="S752">
        <v>0.2</v>
      </c>
      <c r="T752">
        <v>0.2</v>
      </c>
      <c r="U752">
        <v>0.2</v>
      </c>
      <c r="V752">
        <v>0.2</v>
      </c>
      <c r="W752">
        <v>0.3</v>
      </c>
      <c r="X752">
        <v>0.3</v>
      </c>
      <c r="Y752" t="e">
        <v>#N/A</v>
      </c>
      <c r="Z752" t="e">
        <v>#N/A</v>
      </c>
      <c r="AA752" t="e">
        <v>#N/A</v>
      </c>
    </row>
    <row r="753" spans="1:27" x14ac:dyDescent="0.2">
      <c r="A753" s="89">
        <f>VLOOKUP(C753,TabellenBDFS!$B$4:$C$2717,2,FALSE)</f>
        <v>104</v>
      </c>
      <c r="B753" t="str">
        <f t="shared" si="12"/>
        <v>1041</v>
      </c>
      <c r="C753" t="s">
        <v>107</v>
      </c>
      <c r="D753">
        <v>1</v>
      </c>
      <c r="E753">
        <v>1.1000000000000001</v>
      </c>
      <c r="F753">
        <v>1.2</v>
      </c>
      <c r="G753">
        <v>1.2</v>
      </c>
      <c r="H753">
        <v>1.1000000000000001</v>
      </c>
      <c r="I753">
        <v>1.2</v>
      </c>
      <c r="J753">
        <v>1.2</v>
      </c>
      <c r="K753">
        <v>1.2</v>
      </c>
      <c r="L753">
        <v>1.2</v>
      </c>
      <c r="M753">
        <v>1.2</v>
      </c>
      <c r="N753">
        <v>1.1000000000000001</v>
      </c>
      <c r="O753">
        <v>1.1000000000000001</v>
      </c>
      <c r="P753">
        <v>1.1000000000000001</v>
      </c>
      <c r="Q753">
        <v>1.1000000000000001</v>
      </c>
      <c r="R753">
        <v>1</v>
      </c>
      <c r="S753">
        <v>1.1000000000000001</v>
      </c>
      <c r="T753">
        <v>1.1000000000000001</v>
      </c>
      <c r="U753">
        <v>1.1000000000000001</v>
      </c>
      <c r="V753">
        <v>1.1000000000000001</v>
      </c>
      <c r="W753">
        <v>1.2</v>
      </c>
      <c r="X753">
        <v>1.1000000000000001</v>
      </c>
      <c r="Y753">
        <v>1.2</v>
      </c>
      <c r="Z753">
        <v>1.2</v>
      </c>
      <c r="AA753">
        <v>1.2</v>
      </c>
    </row>
    <row r="754" spans="1:27" x14ac:dyDescent="0.2">
      <c r="A754" s="89">
        <f>VLOOKUP(C754,TabellenBDFS!$B$4:$C$2717,2,FALSE)</f>
        <v>104</v>
      </c>
      <c r="B754" t="str">
        <f t="shared" si="12"/>
        <v>1042</v>
      </c>
      <c r="C754" t="s">
        <v>107</v>
      </c>
      <c r="D754">
        <v>2</v>
      </c>
      <c r="E754">
        <v>0.4</v>
      </c>
      <c r="F754">
        <v>0.4</v>
      </c>
      <c r="G754">
        <v>0.4</v>
      </c>
      <c r="H754">
        <v>0.3</v>
      </c>
      <c r="I754">
        <v>0.3</v>
      </c>
      <c r="J754">
        <v>0.4</v>
      </c>
      <c r="K754">
        <v>0.4</v>
      </c>
      <c r="L754">
        <v>0.3</v>
      </c>
      <c r="M754">
        <v>0.3</v>
      </c>
      <c r="N754">
        <v>0.3</v>
      </c>
      <c r="O754">
        <v>0.3</v>
      </c>
      <c r="P754">
        <v>0.3</v>
      </c>
      <c r="Q754">
        <v>0.3</v>
      </c>
      <c r="R754">
        <v>0.3</v>
      </c>
      <c r="S754">
        <v>0.3</v>
      </c>
      <c r="T754">
        <v>0.3</v>
      </c>
      <c r="U754">
        <v>0.3</v>
      </c>
      <c r="V754">
        <v>0.3</v>
      </c>
      <c r="W754">
        <v>0.3</v>
      </c>
      <c r="X754">
        <v>0.3</v>
      </c>
      <c r="Y754">
        <v>0.3</v>
      </c>
      <c r="Z754">
        <v>0.3</v>
      </c>
      <c r="AA754">
        <v>0.3</v>
      </c>
    </row>
    <row r="755" spans="1:27" x14ac:dyDescent="0.2">
      <c r="A755" s="89">
        <f>VLOOKUP(C755,TabellenBDFS!$B$4:$C$2717,2,FALSE)</f>
        <v>104</v>
      </c>
      <c r="B755" t="str">
        <f t="shared" si="12"/>
        <v>1043</v>
      </c>
      <c r="C755" t="s">
        <v>107</v>
      </c>
      <c r="D755">
        <v>3</v>
      </c>
      <c r="E755">
        <v>0</v>
      </c>
      <c r="F755">
        <v>0</v>
      </c>
      <c r="G755">
        <v>0</v>
      </c>
      <c r="H755">
        <v>0</v>
      </c>
      <c r="I755">
        <v>0</v>
      </c>
      <c r="J755">
        <v>0</v>
      </c>
      <c r="K755">
        <v>0</v>
      </c>
      <c r="L755">
        <v>0</v>
      </c>
      <c r="M755">
        <v>0</v>
      </c>
      <c r="N755">
        <v>0</v>
      </c>
      <c r="O755">
        <v>0.1</v>
      </c>
      <c r="P755">
        <v>0.1</v>
      </c>
      <c r="Q755">
        <v>0.1</v>
      </c>
      <c r="R755">
        <v>0.1</v>
      </c>
      <c r="S755">
        <v>0.1</v>
      </c>
      <c r="T755">
        <v>0.1</v>
      </c>
      <c r="U755">
        <v>0.1</v>
      </c>
      <c r="V755">
        <v>0.1</v>
      </c>
      <c r="W755">
        <v>0.2</v>
      </c>
      <c r="X755">
        <v>0.2</v>
      </c>
      <c r="Y755">
        <v>0.3</v>
      </c>
      <c r="Z755">
        <v>0.3</v>
      </c>
      <c r="AA755">
        <v>0.3</v>
      </c>
    </row>
    <row r="756" spans="1:27" x14ac:dyDescent="0.2">
      <c r="A756" s="89">
        <f>VLOOKUP(C756,TabellenBDFS!$B$4:$C$2717,2,FALSE)</f>
        <v>104</v>
      </c>
      <c r="B756" t="str">
        <f t="shared" si="12"/>
        <v>1044</v>
      </c>
      <c r="C756" t="s">
        <v>107</v>
      </c>
      <c r="D756">
        <v>4</v>
      </c>
      <c r="E756">
        <v>0</v>
      </c>
      <c r="F756">
        <v>0</v>
      </c>
      <c r="G756">
        <v>0</v>
      </c>
      <c r="H756">
        <v>0</v>
      </c>
      <c r="I756">
        <v>0</v>
      </c>
      <c r="J756">
        <v>0</v>
      </c>
      <c r="K756">
        <v>0</v>
      </c>
      <c r="L756">
        <v>0</v>
      </c>
      <c r="M756">
        <v>0</v>
      </c>
      <c r="N756">
        <v>0</v>
      </c>
      <c r="O756">
        <v>0</v>
      </c>
      <c r="P756">
        <v>0</v>
      </c>
      <c r="Q756">
        <v>0</v>
      </c>
      <c r="R756">
        <v>0</v>
      </c>
      <c r="S756">
        <v>0</v>
      </c>
      <c r="T756">
        <v>0</v>
      </c>
      <c r="U756">
        <v>0</v>
      </c>
      <c r="V756">
        <v>0</v>
      </c>
      <c r="W756">
        <v>0</v>
      </c>
      <c r="X756">
        <v>0</v>
      </c>
      <c r="Y756">
        <v>0</v>
      </c>
      <c r="Z756">
        <v>0</v>
      </c>
      <c r="AA756">
        <v>0</v>
      </c>
    </row>
    <row r="757" spans="1:27" x14ac:dyDescent="0.2">
      <c r="A757" s="89">
        <f>VLOOKUP(C757,TabellenBDFS!$B$4:$C$2717,2,FALSE)</f>
        <v>104</v>
      </c>
      <c r="B757" t="str">
        <f t="shared" si="12"/>
        <v>1045</v>
      </c>
      <c r="C757" t="s">
        <v>107</v>
      </c>
      <c r="D757">
        <v>5</v>
      </c>
      <c r="E757">
        <v>0.2</v>
      </c>
      <c r="F757">
        <v>0.2</v>
      </c>
      <c r="G757">
        <v>0.2</v>
      </c>
      <c r="H757">
        <v>0.2</v>
      </c>
      <c r="I757">
        <v>0.2</v>
      </c>
      <c r="J757">
        <v>0.2</v>
      </c>
      <c r="K757">
        <v>0.2</v>
      </c>
      <c r="L757">
        <v>0.2</v>
      </c>
      <c r="M757">
        <v>0.2</v>
      </c>
      <c r="N757">
        <v>0.2</v>
      </c>
      <c r="O757">
        <v>0.1</v>
      </c>
      <c r="P757">
        <v>0.1</v>
      </c>
      <c r="Q757">
        <v>0.1</v>
      </c>
      <c r="R757">
        <v>0.1</v>
      </c>
      <c r="S757">
        <v>0.1</v>
      </c>
      <c r="T757">
        <v>0.1</v>
      </c>
      <c r="U757">
        <v>0.1</v>
      </c>
      <c r="V757">
        <v>0.1</v>
      </c>
      <c r="W757">
        <v>0.1</v>
      </c>
      <c r="X757">
        <v>0.1</v>
      </c>
      <c r="Y757">
        <v>0.1</v>
      </c>
      <c r="Z757">
        <v>0.1</v>
      </c>
      <c r="AA757">
        <v>0.1</v>
      </c>
    </row>
    <row r="758" spans="1:27" x14ac:dyDescent="0.2">
      <c r="A758" s="89">
        <f>VLOOKUP(C758,TabellenBDFS!$B$4:$C$2717,2,FALSE)</f>
        <v>104</v>
      </c>
      <c r="B758" t="str">
        <f t="shared" si="12"/>
        <v>1046</v>
      </c>
      <c r="C758" t="s">
        <v>107</v>
      </c>
      <c r="D758">
        <v>6</v>
      </c>
      <c r="E758">
        <v>0.5</v>
      </c>
      <c r="F758">
        <v>0.5</v>
      </c>
      <c r="G758">
        <v>0.5</v>
      </c>
      <c r="H758">
        <v>0.5</v>
      </c>
      <c r="I758">
        <v>0.5</v>
      </c>
      <c r="J758">
        <v>0.6</v>
      </c>
      <c r="K758">
        <v>0.6</v>
      </c>
      <c r="L758">
        <v>0.6</v>
      </c>
      <c r="M758">
        <v>0.5</v>
      </c>
      <c r="N758">
        <v>0.5</v>
      </c>
      <c r="O758">
        <v>0.4</v>
      </c>
      <c r="P758">
        <v>0.4</v>
      </c>
      <c r="Q758">
        <v>0.5</v>
      </c>
      <c r="R758">
        <v>0.4</v>
      </c>
      <c r="S758">
        <v>0.5</v>
      </c>
      <c r="T758">
        <v>0.4</v>
      </c>
      <c r="U758">
        <v>0.5</v>
      </c>
      <c r="V758">
        <v>0.5</v>
      </c>
      <c r="W758">
        <v>0.5</v>
      </c>
      <c r="X758">
        <v>0.4</v>
      </c>
      <c r="Y758">
        <v>0.4</v>
      </c>
      <c r="Z758">
        <v>0.4</v>
      </c>
      <c r="AA758">
        <v>0.4</v>
      </c>
    </row>
    <row r="759" spans="1:27" x14ac:dyDescent="0.2">
      <c r="A759" s="89">
        <f>VLOOKUP(C759,TabellenBDFS!$B$4:$C$2717,2,FALSE)</f>
        <v>104</v>
      </c>
      <c r="B759" t="str">
        <f t="shared" si="12"/>
        <v>1047</v>
      </c>
      <c r="C759" t="s">
        <v>107</v>
      </c>
      <c r="D759">
        <v>7</v>
      </c>
      <c r="E759">
        <v>0.1</v>
      </c>
      <c r="F759">
        <v>0.1</v>
      </c>
      <c r="G759">
        <v>0.1</v>
      </c>
      <c r="H759">
        <v>0.1</v>
      </c>
      <c r="I759">
        <v>0.1</v>
      </c>
      <c r="J759">
        <v>0.1</v>
      </c>
      <c r="K759">
        <v>0.1</v>
      </c>
      <c r="L759">
        <v>0.1</v>
      </c>
      <c r="M759">
        <v>0.1</v>
      </c>
      <c r="N759">
        <v>0.1</v>
      </c>
      <c r="O759">
        <v>0.1</v>
      </c>
      <c r="P759">
        <v>0.1</v>
      </c>
      <c r="Q759">
        <v>0.1</v>
      </c>
      <c r="R759">
        <v>0.1</v>
      </c>
      <c r="S759">
        <v>0.1</v>
      </c>
      <c r="T759">
        <v>0.1</v>
      </c>
      <c r="U759">
        <v>0.1</v>
      </c>
      <c r="V759">
        <v>0.1</v>
      </c>
      <c r="W759">
        <v>0.1</v>
      </c>
      <c r="X759">
        <v>0.1</v>
      </c>
      <c r="Y759">
        <v>0.2</v>
      </c>
      <c r="Z759">
        <v>0.1</v>
      </c>
      <c r="AA759">
        <v>0.1</v>
      </c>
    </row>
    <row r="760" spans="1:27" x14ac:dyDescent="0.2">
      <c r="A760" s="89">
        <f>VLOOKUP(C760,TabellenBDFS!$B$4:$C$2717,2,FALSE)</f>
        <v>105</v>
      </c>
      <c r="B760" t="str">
        <f t="shared" si="12"/>
        <v>1051</v>
      </c>
      <c r="C760" t="s">
        <v>108</v>
      </c>
      <c r="D760">
        <v>1</v>
      </c>
      <c r="E760">
        <v>1.2</v>
      </c>
      <c r="F760">
        <v>1.2</v>
      </c>
      <c r="G760">
        <v>1.2</v>
      </c>
      <c r="H760">
        <v>1.1000000000000001</v>
      </c>
      <c r="I760">
        <v>1.2</v>
      </c>
      <c r="J760">
        <v>1.2</v>
      </c>
      <c r="K760">
        <v>1.3</v>
      </c>
      <c r="L760">
        <v>1.3</v>
      </c>
      <c r="M760">
        <v>1.3</v>
      </c>
      <c r="N760">
        <v>1.3</v>
      </c>
      <c r="O760">
        <v>1.4</v>
      </c>
      <c r="P760">
        <v>1.5</v>
      </c>
      <c r="Q760">
        <v>1.5</v>
      </c>
      <c r="R760">
        <v>1.6</v>
      </c>
      <c r="S760">
        <v>1.4</v>
      </c>
      <c r="T760">
        <v>1.4</v>
      </c>
      <c r="U760">
        <v>1.4</v>
      </c>
      <c r="V760">
        <v>1.4</v>
      </c>
      <c r="W760">
        <v>1.4</v>
      </c>
      <c r="X760">
        <v>1.4</v>
      </c>
      <c r="Y760">
        <v>1.4</v>
      </c>
      <c r="Z760">
        <v>1.2</v>
      </c>
      <c r="AA760">
        <v>1.2</v>
      </c>
    </row>
    <row r="761" spans="1:27" x14ac:dyDescent="0.2">
      <c r="A761" s="89">
        <f>VLOOKUP(C761,TabellenBDFS!$B$4:$C$2717,2,FALSE)</f>
        <v>105</v>
      </c>
      <c r="B761" t="str">
        <f t="shared" si="12"/>
        <v>1052</v>
      </c>
      <c r="C761" t="s">
        <v>108</v>
      </c>
      <c r="D761">
        <v>2</v>
      </c>
      <c r="E761">
        <v>0.1</v>
      </c>
      <c r="F761">
        <v>0.1</v>
      </c>
      <c r="G761">
        <v>0.1</v>
      </c>
      <c r="H761">
        <v>0.1</v>
      </c>
      <c r="I761">
        <v>0.1</v>
      </c>
      <c r="J761">
        <v>0.1</v>
      </c>
      <c r="K761">
        <v>0.1</v>
      </c>
      <c r="L761">
        <v>0.1</v>
      </c>
      <c r="M761">
        <v>0.1</v>
      </c>
      <c r="N761">
        <v>0.1</v>
      </c>
      <c r="O761">
        <v>0.2</v>
      </c>
      <c r="P761">
        <v>0.2</v>
      </c>
      <c r="Q761">
        <v>0.2</v>
      </c>
      <c r="R761">
        <v>0.2</v>
      </c>
      <c r="S761">
        <v>0.1</v>
      </c>
      <c r="T761">
        <v>0.1</v>
      </c>
      <c r="U761">
        <v>0.1</v>
      </c>
      <c r="V761">
        <v>0</v>
      </c>
      <c r="W761">
        <v>0</v>
      </c>
      <c r="X761">
        <v>0</v>
      </c>
      <c r="Y761">
        <v>0</v>
      </c>
      <c r="Z761">
        <v>0</v>
      </c>
      <c r="AA761">
        <v>0</v>
      </c>
    </row>
    <row r="762" spans="1:27" x14ac:dyDescent="0.2">
      <c r="A762" s="89">
        <f>VLOOKUP(C762,TabellenBDFS!$B$4:$C$2717,2,FALSE)</f>
        <v>105</v>
      </c>
      <c r="B762" t="str">
        <f t="shared" si="12"/>
        <v>1053</v>
      </c>
      <c r="C762" t="s">
        <v>108</v>
      </c>
      <c r="D762">
        <v>3</v>
      </c>
      <c r="E762">
        <v>0</v>
      </c>
      <c r="F762">
        <v>0</v>
      </c>
      <c r="G762">
        <v>0</v>
      </c>
      <c r="H762">
        <v>0</v>
      </c>
      <c r="I762">
        <v>0</v>
      </c>
      <c r="J762">
        <v>0</v>
      </c>
      <c r="K762">
        <v>0.1</v>
      </c>
      <c r="L762">
        <v>0.1</v>
      </c>
      <c r="M762">
        <v>0.1</v>
      </c>
      <c r="N762">
        <v>0.1</v>
      </c>
      <c r="O762">
        <v>0.1</v>
      </c>
      <c r="P762">
        <v>0.1</v>
      </c>
      <c r="Q762">
        <v>0.1</v>
      </c>
      <c r="R762">
        <v>0.1</v>
      </c>
      <c r="S762">
        <v>0.1</v>
      </c>
      <c r="T762">
        <v>0.1</v>
      </c>
      <c r="U762">
        <v>0.1</v>
      </c>
      <c r="V762">
        <v>0.2</v>
      </c>
      <c r="W762">
        <v>0.2</v>
      </c>
      <c r="X762">
        <v>0.2</v>
      </c>
      <c r="Y762">
        <v>0.2</v>
      </c>
      <c r="Z762">
        <v>0.2</v>
      </c>
      <c r="AA762">
        <v>0.2</v>
      </c>
    </row>
    <row r="763" spans="1:27" x14ac:dyDescent="0.2">
      <c r="A763" s="89">
        <f>VLOOKUP(C763,TabellenBDFS!$B$4:$C$2717,2,FALSE)</f>
        <v>105</v>
      </c>
      <c r="B763" t="str">
        <f t="shared" si="12"/>
        <v>1054</v>
      </c>
      <c r="C763" t="s">
        <v>108</v>
      </c>
      <c r="D763">
        <v>4</v>
      </c>
      <c r="E763">
        <v>0</v>
      </c>
      <c r="F763">
        <v>0</v>
      </c>
      <c r="G763">
        <v>0</v>
      </c>
      <c r="H763">
        <v>0</v>
      </c>
      <c r="I763">
        <v>0</v>
      </c>
      <c r="J763">
        <v>0</v>
      </c>
      <c r="K763">
        <v>0</v>
      </c>
      <c r="L763">
        <v>0</v>
      </c>
      <c r="M763">
        <v>0</v>
      </c>
      <c r="N763">
        <v>0</v>
      </c>
      <c r="O763">
        <v>0</v>
      </c>
      <c r="P763">
        <v>0</v>
      </c>
      <c r="Q763">
        <v>0</v>
      </c>
      <c r="R763">
        <v>0</v>
      </c>
      <c r="S763">
        <v>0</v>
      </c>
      <c r="T763">
        <v>0</v>
      </c>
      <c r="U763">
        <v>0</v>
      </c>
      <c r="V763">
        <v>0</v>
      </c>
      <c r="W763">
        <v>0</v>
      </c>
      <c r="X763">
        <v>0</v>
      </c>
      <c r="Y763">
        <v>0</v>
      </c>
      <c r="Z763">
        <v>0</v>
      </c>
      <c r="AA763">
        <v>0</v>
      </c>
    </row>
    <row r="764" spans="1:27" x14ac:dyDescent="0.2">
      <c r="A764" s="89">
        <f>VLOOKUP(C764,TabellenBDFS!$B$4:$C$2717,2,FALSE)</f>
        <v>105</v>
      </c>
      <c r="B764" t="str">
        <f t="shared" si="12"/>
        <v>1055</v>
      </c>
      <c r="C764" t="s">
        <v>108</v>
      </c>
      <c r="D764">
        <v>5</v>
      </c>
      <c r="E764">
        <v>0</v>
      </c>
      <c r="F764">
        <v>0</v>
      </c>
      <c r="G764">
        <v>0</v>
      </c>
      <c r="H764">
        <v>0</v>
      </c>
      <c r="I764">
        <v>0</v>
      </c>
      <c r="J764">
        <v>0</v>
      </c>
      <c r="K764">
        <v>0</v>
      </c>
      <c r="L764">
        <v>0</v>
      </c>
      <c r="M764">
        <v>0</v>
      </c>
      <c r="N764">
        <v>0</v>
      </c>
      <c r="O764">
        <v>0</v>
      </c>
      <c r="P764">
        <v>0</v>
      </c>
      <c r="Q764">
        <v>0</v>
      </c>
      <c r="R764">
        <v>0</v>
      </c>
      <c r="S764">
        <v>0</v>
      </c>
      <c r="T764">
        <v>0</v>
      </c>
      <c r="U764">
        <v>0</v>
      </c>
      <c r="V764">
        <v>0</v>
      </c>
      <c r="W764">
        <v>0</v>
      </c>
      <c r="X764">
        <v>0</v>
      </c>
      <c r="Y764">
        <v>0</v>
      </c>
      <c r="Z764">
        <v>0</v>
      </c>
      <c r="AA764">
        <v>0</v>
      </c>
    </row>
    <row r="765" spans="1:27" x14ac:dyDescent="0.2">
      <c r="A765" s="89">
        <f>VLOOKUP(C765,TabellenBDFS!$B$4:$C$2717,2,FALSE)</f>
        <v>105</v>
      </c>
      <c r="B765" t="str">
        <f t="shared" si="12"/>
        <v>1056</v>
      </c>
      <c r="C765" t="s">
        <v>108</v>
      </c>
      <c r="D765">
        <v>6</v>
      </c>
      <c r="E765">
        <v>0.6</v>
      </c>
      <c r="F765">
        <v>0.6</v>
      </c>
      <c r="G765">
        <v>0.6</v>
      </c>
      <c r="H765">
        <v>0.6</v>
      </c>
      <c r="I765">
        <v>0.6</v>
      </c>
      <c r="J765">
        <v>0.6</v>
      </c>
      <c r="K765">
        <v>0.6</v>
      </c>
      <c r="L765">
        <v>0.6</v>
      </c>
      <c r="M765">
        <v>0.6</v>
      </c>
      <c r="N765">
        <v>0.7</v>
      </c>
      <c r="O765">
        <v>0.7</v>
      </c>
      <c r="P765">
        <v>0.7</v>
      </c>
      <c r="Q765">
        <v>0.8</v>
      </c>
      <c r="R765">
        <v>0.8</v>
      </c>
      <c r="S765">
        <v>0.8</v>
      </c>
      <c r="T765">
        <v>0.7</v>
      </c>
      <c r="U765">
        <v>0.7</v>
      </c>
      <c r="V765">
        <v>0.8</v>
      </c>
      <c r="W765">
        <v>0.7</v>
      </c>
      <c r="X765">
        <v>0.8</v>
      </c>
      <c r="Y765">
        <v>0.8</v>
      </c>
      <c r="Z765">
        <v>0.7</v>
      </c>
      <c r="AA765">
        <v>0.7</v>
      </c>
    </row>
    <row r="766" spans="1:27" x14ac:dyDescent="0.2">
      <c r="A766" s="89">
        <f>VLOOKUP(C766,TabellenBDFS!$B$4:$C$2717,2,FALSE)</f>
        <v>105</v>
      </c>
      <c r="B766" t="str">
        <f t="shared" si="12"/>
        <v>1057</v>
      </c>
      <c r="C766" t="s">
        <v>108</v>
      </c>
      <c r="D766">
        <v>7</v>
      </c>
      <c r="E766">
        <v>0.5</v>
      </c>
      <c r="F766">
        <v>0.5</v>
      </c>
      <c r="G766">
        <v>0.5</v>
      </c>
      <c r="H766">
        <v>0.5</v>
      </c>
      <c r="I766">
        <v>0.5</v>
      </c>
      <c r="J766">
        <v>0.5</v>
      </c>
      <c r="K766">
        <v>0.5</v>
      </c>
      <c r="L766">
        <v>0.5</v>
      </c>
      <c r="M766">
        <v>0.4</v>
      </c>
      <c r="N766">
        <v>0.5</v>
      </c>
      <c r="O766">
        <v>0.4</v>
      </c>
      <c r="P766">
        <v>0.5</v>
      </c>
      <c r="Q766">
        <v>0.4</v>
      </c>
      <c r="R766">
        <v>0.5</v>
      </c>
      <c r="S766">
        <v>0.4</v>
      </c>
      <c r="T766">
        <v>0.4</v>
      </c>
      <c r="U766">
        <v>0.4</v>
      </c>
      <c r="V766">
        <v>0.4</v>
      </c>
      <c r="W766">
        <v>0.4</v>
      </c>
      <c r="X766">
        <v>0.4</v>
      </c>
      <c r="Y766">
        <v>0.4</v>
      </c>
      <c r="Z766">
        <v>0.3</v>
      </c>
      <c r="AA766">
        <v>0.3</v>
      </c>
    </row>
    <row r="767" spans="1:27" x14ac:dyDescent="0.2">
      <c r="A767" s="89">
        <f>VLOOKUP(C767,TabellenBDFS!$B$4:$C$2717,2,FALSE)</f>
        <v>106</v>
      </c>
      <c r="B767" t="str">
        <f t="shared" si="12"/>
        <v>1061</v>
      </c>
      <c r="C767" t="s">
        <v>109</v>
      </c>
      <c r="D767">
        <v>1</v>
      </c>
      <c r="E767">
        <v>1.9</v>
      </c>
      <c r="F767">
        <v>1.9</v>
      </c>
      <c r="G767">
        <v>2</v>
      </c>
      <c r="H767">
        <v>2</v>
      </c>
      <c r="I767">
        <v>1.9</v>
      </c>
      <c r="J767">
        <v>1.9</v>
      </c>
      <c r="K767">
        <v>1.8</v>
      </c>
      <c r="L767">
        <v>2.1</v>
      </c>
      <c r="M767">
        <v>2.2000000000000002</v>
      </c>
      <c r="N767">
        <v>2.1</v>
      </c>
      <c r="O767">
        <v>2</v>
      </c>
      <c r="P767">
        <v>2</v>
      </c>
      <c r="Q767">
        <v>2</v>
      </c>
      <c r="R767">
        <v>2.1</v>
      </c>
      <c r="S767">
        <v>2.2999999999999998</v>
      </c>
      <c r="T767">
        <v>2.2999999999999998</v>
      </c>
      <c r="U767">
        <v>2.2999999999999998</v>
      </c>
      <c r="V767">
        <v>2.2999999999999998</v>
      </c>
      <c r="W767">
        <v>2.5</v>
      </c>
      <c r="X767">
        <v>2.4</v>
      </c>
      <c r="Y767">
        <v>2.5</v>
      </c>
      <c r="Z767">
        <v>2.5</v>
      </c>
      <c r="AA767">
        <v>2.5</v>
      </c>
    </row>
    <row r="768" spans="1:27" x14ac:dyDescent="0.2">
      <c r="A768" s="89">
        <f>VLOOKUP(C768,TabellenBDFS!$B$4:$C$2717,2,FALSE)</f>
        <v>106</v>
      </c>
      <c r="B768" t="str">
        <f t="shared" si="12"/>
        <v>1062</v>
      </c>
      <c r="C768" t="s">
        <v>109</v>
      </c>
      <c r="D768">
        <v>2</v>
      </c>
      <c r="E768">
        <v>0.8</v>
      </c>
      <c r="F768">
        <v>0.9</v>
      </c>
      <c r="G768">
        <v>1</v>
      </c>
      <c r="H768">
        <v>1</v>
      </c>
      <c r="I768">
        <v>1</v>
      </c>
      <c r="J768">
        <v>0.9</v>
      </c>
      <c r="K768">
        <v>0.9</v>
      </c>
      <c r="L768">
        <v>1</v>
      </c>
      <c r="M768">
        <v>1</v>
      </c>
      <c r="N768">
        <v>0.9</v>
      </c>
      <c r="O768">
        <v>0.8</v>
      </c>
      <c r="P768">
        <v>0.8</v>
      </c>
      <c r="Q768">
        <v>0.7</v>
      </c>
      <c r="R768">
        <v>0.7</v>
      </c>
      <c r="S768">
        <v>0.7</v>
      </c>
      <c r="T768">
        <v>0.7</v>
      </c>
      <c r="U768">
        <v>0.7</v>
      </c>
      <c r="V768">
        <v>0.7</v>
      </c>
      <c r="W768">
        <v>0.6</v>
      </c>
      <c r="X768">
        <v>0.6</v>
      </c>
      <c r="Y768">
        <v>0.7</v>
      </c>
      <c r="Z768">
        <v>0.7</v>
      </c>
      <c r="AA768">
        <v>0.6</v>
      </c>
    </row>
    <row r="769" spans="1:27" x14ac:dyDescent="0.2">
      <c r="A769" s="89">
        <f>VLOOKUP(C769,TabellenBDFS!$B$4:$C$2717,2,FALSE)</f>
        <v>106</v>
      </c>
      <c r="B769" t="str">
        <f t="shared" si="12"/>
        <v>1063</v>
      </c>
      <c r="C769" t="s">
        <v>109</v>
      </c>
      <c r="D769">
        <v>3</v>
      </c>
      <c r="E769">
        <v>0</v>
      </c>
      <c r="F769">
        <v>0</v>
      </c>
      <c r="G769">
        <v>0</v>
      </c>
      <c r="H769">
        <v>0.1</v>
      </c>
      <c r="I769">
        <v>0.1</v>
      </c>
      <c r="J769">
        <v>0.1</v>
      </c>
      <c r="K769">
        <v>0.1</v>
      </c>
      <c r="L769">
        <v>0.1</v>
      </c>
      <c r="M769">
        <v>0.1</v>
      </c>
      <c r="N769">
        <v>0.1</v>
      </c>
      <c r="O769">
        <v>0.1</v>
      </c>
      <c r="P769">
        <v>0.1</v>
      </c>
      <c r="Q769">
        <v>0.1</v>
      </c>
      <c r="R769">
        <v>0.2</v>
      </c>
      <c r="S769">
        <v>0.2</v>
      </c>
      <c r="T769">
        <v>0.2</v>
      </c>
      <c r="U769">
        <v>0.2</v>
      </c>
      <c r="V769">
        <v>0.2</v>
      </c>
      <c r="W769">
        <v>0.2</v>
      </c>
      <c r="X769">
        <v>0.2</v>
      </c>
      <c r="Y769">
        <v>0.2</v>
      </c>
      <c r="Z769">
        <v>0.2</v>
      </c>
      <c r="AA769">
        <v>0.3</v>
      </c>
    </row>
    <row r="770" spans="1:27" x14ac:dyDescent="0.2">
      <c r="A770" s="89">
        <f>VLOOKUP(C770,TabellenBDFS!$B$4:$C$2717,2,FALSE)</f>
        <v>106</v>
      </c>
      <c r="B770" t="str">
        <f t="shared" si="12"/>
        <v>1064</v>
      </c>
      <c r="C770" t="s">
        <v>109</v>
      </c>
      <c r="D770">
        <v>4</v>
      </c>
      <c r="E770">
        <v>0</v>
      </c>
      <c r="F770">
        <v>0</v>
      </c>
      <c r="G770">
        <v>0</v>
      </c>
      <c r="H770">
        <v>0</v>
      </c>
      <c r="I770">
        <v>0</v>
      </c>
      <c r="J770">
        <v>0</v>
      </c>
      <c r="K770">
        <v>0</v>
      </c>
      <c r="L770">
        <v>0</v>
      </c>
      <c r="M770">
        <v>0</v>
      </c>
      <c r="N770">
        <v>0</v>
      </c>
      <c r="O770">
        <v>0</v>
      </c>
      <c r="P770">
        <v>0</v>
      </c>
      <c r="Q770">
        <v>0</v>
      </c>
      <c r="R770">
        <v>0</v>
      </c>
      <c r="S770">
        <v>0</v>
      </c>
      <c r="T770">
        <v>0</v>
      </c>
      <c r="U770">
        <v>0</v>
      </c>
      <c r="V770">
        <v>0</v>
      </c>
      <c r="W770">
        <v>0</v>
      </c>
      <c r="X770">
        <v>0</v>
      </c>
      <c r="Y770">
        <v>0</v>
      </c>
      <c r="Z770">
        <v>0</v>
      </c>
      <c r="AA770">
        <v>0</v>
      </c>
    </row>
    <row r="771" spans="1:27" x14ac:dyDescent="0.2">
      <c r="A771" s="89">
        <f>VLOOKUP(C771,TabellenBDFS!$B$4:$C$2717,2,FALSE)</f>
        <v>106</v>
      </c>
      <c r="B771" t="str">
        <f t="shared" si="12"/>
        <v>1065</v>
      </c>
      <c r="C771" t="s">
        <v>109</v>
      </c>
      <c r="D771">
        <v>5</v>
      </c>
      <c r="E771">
        <v>0</v>
      </c>
      <c r="F771">
        <v>0</v>
      </c>
      <c r="G771">
        <v>0</v>
      </c>
      <c r="H771">
        <v>0</v>
      </c>
      <c r="I771">
        <v>0</v>
      </c>
      <c r="J771">
        <v>0</v>
      </c>
      <c r="K771">
        <v>0</v>
      </c>
      <c r="L771">
        <v>0</v>
      </c>
      <c r="M771">
        <v>0</v>
      </c>
      <c r="N771">
        <v>0</v>
      </c>
      <c r="O771">
        <v>0</v>
      </c>
      <c r="P771">
        <v>0</v>
      </c>
      <c r="Q771">
        <v>0</v>
      </c>
      <c r="R771">
        <v>0</v>
      </c>
      <c r="S771">
        <v>0</v>
      </c>
      <c r="T771">
        <v>0</v>
      </c>
      <c r="U771">
        <v>0</v>
      </c>
      <c r="V771">
        <v>0</v>
      </c>
      <c r="W771">
        <v>0</v>
      </c>
      <c r="X771">
        <v>0</v>
      </c>
      <c r="Y771">
        <v>0</v>
      </c>
      <c r="Z771">
        <v>0</v>
      </c>
      <c r="AA771">
        <v>0</v>
      </c>
    </row>
    <row r="772" spans="1:27" x14ac:dyDescent="0.2">
      <c r="A772" s="89">
        <f>VLOOKUP(C772,TabellenBDFS!$B$4:$C$2717,2,FALSE)</f>
        <v>106</v>
      </c>
      <c r="B772" t="str">
        <f t="shared" ref="B772:B835" si="13">CONCATENATE(A772,D772)</f>
        <v>1066</v>
      </c>
      <c r="C772" t="s">
        <v>109</v>
      </c>
      <c r="D772">
        <v>6</v>
      </c>
      <c r="E772">
        <v>0.7</v>
      </c>
      <c r="F772">
        <v>0.7</v>
      </c>
      <c r="G772">
        <v>0.6</v>
      </c>
      <c r="H772">
        <v>0.5</v>
      </c>
      <c r="I772">
        <v>0.5</v>
      </c>
      <c r="J772">
        <v>0.5</v>
      </c>
      <c r="K772">
        <v>0.5</v>
      </c>
      <c r="L772">
        <v>0.6</v>
      </c>
      <c r="M772">
        <v>0.7</v>
      </c>
      <c r="N772">
        <v>0.7</v>
      </c>
      <c r="O772">
        <v>0.7</v>
      </c>
      <c r="P772">
        <v>0.7</v>
      </c>
      <c r="Q772">
        <v>0.8</v>
      </c>
      <c r="R772">
        <v>0.8</v>
      </c>
      <c r="S772">
        <v>0.9</v>
      </c>
      <c r="T772">
        <v>0.9</v>
      </c>
      <c r="U772">
        <v>1</v>
      </c>
      <c r="V772">
        <v>1</v>
      </c>
      <c r="W772">
        <v>1.2</v>
      </c>
      <c r="X772">
        <v>1.1000000000000001</v>
      </c>
      <c r="Y772">
        <v>1.2</v>
      </c>
      <c r="Z772">
        <v>1.1000000000000001</v>
      </c>
      <c r="AA772">
        <v>1</v>
      </c>
    </row>
    <row r="773" spans="1:27" x14ac:dyDescent="0.2">
      <c r="A773" s="89">
        <f>VLOOKUP(C773,TabellenBDFS!$B$4:$C$2717,2,FALSE)</f>
        <v>106</v>
      </c>
      <c r="B773" t="str">
        <f t="shared" si="13"/>
        <v>1067</v>
      </c>
      <c r="C773" t="s">
        <v>109</v>
      </c>
      <c r="D773">
        <v>7</v>
      </c>
      <c r="E773">
        <v>0.3</v>
      </c>
      <c r="F773">
        <v>0.3</v>
      </c>
      <c r="G773">
        <v>0.4</v>
      </c>
      <c r="H773">
        <v>0.3</v>
      </c>
      <c r="I773">
        <v>0.4</v>
      </c>
      <c r="J773">
        <v>0.4</v>
      </c>
      <c r="K773">
        <v>0.3</v>
      </c>
      <c r="L773">
        <v>0.4</v>
      </c>
      <c r="M773">
        <v>0.4</v>
      </c>
      <c r="N773">
        <v>0.4</v>
      </c>
      <c r="O773">
        <v>0.4</v>
      </c>
      <c r="P773">
        <v>0.4</v>
      </c>
      <c r="Q773">
        <v>0.4</v>
      </c>
      <c r="R773">
        <v>0.4</v>
      </c>
      <c r="S773">
        <v>0.4</v>
      </c>
      <c r="T773">
        <v>0.4</v>
      </c>
      <c r="U773">
        <v>0.4</v>
      </c>
      <c r="V773">
        <v>0.4</v>
      </c>
      <c r="W773">
        <v>0.4</v>
      </c>
      <c r="X773">
        <v>0.4</v>
      </c>
      <c r="Y773">
        <v>0.4</v>
      </c>
      <c r="Z773">
        <v>0.5</v>
      </c>
      <c r="AA773">
        <v>0.5</v>
      </c>
    </row>
    <row r="774" spans="1:27" x14ac:dyDescent="0.2">
      <c r="A774" s="89">
        <f>VLOOKUP(C774,TabellenBDFS!$B$4:$C$2717,2,FALSE)</f>
        <v>107</v>
      </c>
      <c r="B774" t="str">
        <f t="shared" si="13"/>
        <v>1071</v>
      </c>
      <c r="C774" t="s">
        <v>110</v>
      </c>
      <c r="D774">
        <v>1</v>
      </c>
      <c r="E774">
        <v>2</v>
      </c>
      <c r="F774">
        <v>2</v>
      </c>
      <c r="G774">
        <v>1.9</v>
      </c>
      <c r="H774">
        <v>2</v>
      </c>
      <c r="I774">
        <v>2</v>
      </c>
      <c r="J774">
        <v>1.8</v>
      </c>
      <c r="K774">
        <v>1.8</v>
      </c>
      <c r="L774">
        <v>1.8</v>
      </c>
      <c r="M774">
        <v>1.8</v>
      </c>
      <c r="N774">
        <v>1.8</v>
      </c>
      <c r="O774">
        <v>1.7</v>
      </c>
      <c r="P774">
        <v>1.7</v>
      </c>
      <c r="Q774">
        <v>1.7</v>
      </c>
      <c r="R774">
        <v>1.7</v>
      </c>
      <c r="S774">
        <v>1.7</v>
      </c>
      <c r="T774">
        <v>1.7</v>
      </c>
      <c r="U774">
        <v>1.7</v>
      </c>
      <c r="V774">
        <v>1.8</v>
      </c>
      <c r="W774">
        <v>1.7</v>
      </c>
      <c r="X774">
        <v>1.7</v>
      </c>
      <c r="Y774">
        <v>1.7</v>
      </c>
      <c r="Z774">
        <v>1.6</v>
      </c>
      <c r="AA774">
        <v>1.6</v>
      </c>
    </row>
    <row r="775" spans="1:27" x14ac:dyDescent="0.2">
      <c r="A775" s="89">
        <f>VLOOKUP(C775,TabellenBDFS!$B$4:$C$2717,2,FALSE)</f>
        <v>107</v>
      </c>
      <c r="B775" t="str">
        <f t="shared" si="13"/>
        <v>1072</v>
      </c>
      <c r="C775" t="s">
        <v>110</v>
      </c>
      <c r="D775">
        <v>2</v>
      </c>
      <c r="E775">
        <v>0.6</v>
      </c>
      <c r="F775">
        <v>0.6</v>
      </c>
      <c r="G775">
        <v>0.6</v>
      </c>
      <c r="H775">
        <v>0.6</v>
      </c>
      <c r="I775">
        <v>0.6</v>
      </c>
      <c r="J775">
        <v>0.6</v>
      </c>
      <c r="K775">
        <v>0.6</v>
      </c>
      <c r="L775">
        <v>0.6</v>
      </c>
      <c r="M775">
        <v>0.5</v>
      </c>
      <c r="N775">
        <v>0.5</v>
      </c>
      <c r="O775">
        <v>0.5</v>
      </c>
      <c r="P775">
        <v>0.5</v>
      </c>
      <c r="Q775">
        <v>0.5</v>
      </c>
      <c r="R775">
        <v>0.5</v>
      </c>
      <c r="S775">
        <v>0.5</v>
      </c>
      <c r="T775">
        <v>0.5</v>
      </c>
      <c r="U775">
        <v>0.4</v>
      </c>
      <c r="V775">
        <v>0.4</v>
      </c>
      <c r="W775">
        <v>0.4</v>
      </c>
      <c r="X775">
        <v>0.4</v>
      </c>
      <c r="Y775">
        <v>0.4</v>
      </c>
      <c r="Z775">
        <v>0.4</v>
      </c>
      <c r="AA775">
        <v>0.4</v>
      </c>
    </row>
    <row r="776" spans="1:27" x14ac:dyDescent="0.2">
      <c r="A776" s="89">
        <f>VLOOKUP(C776,TabellenBDFS!$B$4:$C$2717,2,FALSE)</f>
        <v>107</v>
      </c>
      <c r="B776" t="str">
        <f t="shared" si="13"/>
        <v>1073</v>
      </c>
      <c r="C776" t="s">
        <v>110</v>
      </c>
      <c r="D776">
        <v>3</v>
      </c>
      <c r="E776">
        <v>0</v>
      </c>
      <c r="F776">
        <v>0</v>
      </c>
      <c r="G776">
        <v>0</v>
      </c>
      <c r="H776">
        <v>0</v>
      </c>
      <c r="I776">
        <v>0</v>
      </c>
      <c r="J776">
        <v>0</v>
      </c>
      <c r="K776">
        <v>0</v>
      </c>
      <c r="L776">
        <v>0</v>
      </c>
      <c r="M776">
        <v>0</v>
      </c>
      <c r="N776">
        <v>0.1</v>
      </c>
      <c r="O776">
        <v>0.1</v>
      </c>
      <c r="P776">
        <v>0.1</v>
      </c>
      <c r="Q776">
        <v>0.1</v>
      </c>
      <c r="R776">
        <v>0.1</v>
      </c>
      <c r="S776">
        <v>0.2</v>
      </c>
      <c r="T776">
        <v>0.2</v>
      </c>
      <c r="U776">
        <v>0.2</v>
      </c>
      <c r="V776">
        <v>0.2</v>
      </c>
      <c r="W776">
        <v>0.2</v>
      </c>
      <c r="X776">
        <v>0.2</v>
      </c>
      <c r="Y776">
        <v>0.2</v>
      </c>
      <c r="Z776">
        <v>0.2</v>
      </c>
      <c r="AA776">
        <v>0.2</v>
      </c>
    </row>
    <row r="777" spans="1:27" x14ac:dyDescent="0.2">
      <c r="A777" s="89">
        <f>VLOOKUP(C777,TabellenBDFS!$B$4:$C$2717,2,FALSE)</f>
        <v>107</v>
      </c>
      <c r="B777" t="str">
        <f t="shared" si="13"/>
        <v>1074</v>
      </c>
      <c r="C777" t="s">
        <v>110</v>
      </c>
      <c r="D777">
        <v>4</v>
      </c>
      <c r="E777">
        <v>0</v>
      </c>
      <c r="F777">
        <v>0</v>
      </c>
      <c r="G777">
        <v>0</v>
      </c>
      <c r="H777">
        <v>0</v>
      </c>
      <c r="I777">
        <v>0</v>
      </c>
      <c r="J777">
        <v>0</v>
      </c>
      <c r="K777">
        <v>0</v>
      </c>
      <c r="L777">
        <v>0</v>
      </c>
      <c r="M777">
        <v>0</v>
      </c>
      <c r="N777">
        <v>0</v>
      </c>
      <c r="O777">
        <v>0</v>
      </c>
      <c r="P777">
        <v>0</v>
      </c>
      <c r="Q777">
        <v>0</v>
      </c>
      <c r="R777">
        <v>0</v>
      </c>
      <c r="S777">
        <v>0</v>
      </c>
      <c r="T777">
        <v>0</v>
      </c>
      <c r="U777">
        <v>0</v>
      </c>
      <c r="V777">
        <v>0</v>
      </c>
      <c r="W777">
        <v>0</v>
      </c>
      <c r="X777">
        <v>0</v>
      </c>
      <c r="Y777">
        <v>0</v>
      </c>
      <c r="Z777">
        <v>0</v>
      </c>
      <c r="AA777">
        <v>0</v>
      </c>
    </row>
    <row r="778" spans="1:27" x14ac:dyDescent="0.2">
      <c r="A778" s="89">
        <f>VLOOKUP(C778,TabellenBDFS!$B$4:$C$2717,2,FALSE)</f>
        <v>107</v>
      </c>
      <c r="B778" t="str">
        <f t="shared" si="13"/>
        <v>1075</v>
      </c>
      <c r="C778" t="s">
        <v>110</v>
      </c>
      <c r="D778">
        <v>5</v>
      </c>
      <c r="E778">
        <v>0</v>
      </c>
      <c r="F778">
        <v>0</v>
      </c>
      <c r="G778">
        <v>0</v>
      </c>
      <c r="H778">
        <v>0</v>
      </c>
      <c r="I778">
        <v>0</v>
      </c>
      <c r="J778">
        <v>0</v>
      </c>
      <c r="K778">
        <v>0</v>
      </c>
      <c r="L778">
        <v>0</v>
      </c>
      <c r="M778">
        <v>0</v>
      </c>
      <c r="N778">
        <v>0</v>
      </c>
      <c r="O778">
        <v>0</v>
      </c>
      <c r="P778">
        <v>0</v>
      </c>
      <c r="Q778">
        <v>0</v>
      </c>
      <c r="R778">
        <v>0</v>
      </c>
      <c r="S778">
        <v>0</v>
      </c>
      <c r="T778">
        <v>0</v>
      </c>
      <c r="U778">
        <v>0</v>
      </c>
      <c r="V778">
        <v>0</v>
      </c>
      <c r="W778">
        <v>0</v>
      </c>
      <c r="X778">
        <v>0</v>
      </c>
      <c r="Y778">
        <v>0</v>
      </c>
      <c r="Z778">
        <v>0</v>
      </c>
      <c r="AA778">
        <v>0</v>
      </c>
    </row>
    <row r="779" spans="1:27" x14ac:dyDescent="0.2">
      <c r="A779" s="89">
        <f>VLOOKUP(C779,TabellenBDFS!$B$4:$C$2717,2,FALSE)</f>
        <v>107</v>
      </c>
      <c r="B779" t="str">
        <f t="shared" si="13"/>
        <v>1076</v>
      </c>
      <c r="C779" t="s">
        <v>110</v>
      </c>
      <c r="D779">
        <v>6</v>
      </c>
      <c r="E779">
        <v>1.2</v>
      </c>
      <c r="F779">
        <v>1.3</v>
      </c>
      <c r="G779">
        <v>1.2</v>
      </c>
      <c r="H779">
        <v>1.2</v>
      </c>
      <c r="I779">
        <v>1.2</v>
      </c>
      <c r="J779">
        <v>0.9</v>
      </c>
      <c r="K779">
        <v>0.8</v>
      </c>
      <c r="L779">
        <v>0.7</v>
      </c>
      <c r="M779">
        <v>0.7</v>
      </c>
      <c r="N779">
        <v>0.7</v>
      </c>
      <c r="O779">
        <v>0.5</v>
      </c>
      <c r="P779">
        <v>0.5</v>
      </c>
      <c r="Q779">
        <v>0.5</v>
      </c>
      <c r="R779">
        <v>0.5</v>
      </c>
      <c r="S779">
        <v>0.5</v>
      </c>
      <c r="T779">
        <v>0.5</v>
      </c>
      <c r="U779">
        <v>0.6</v>
      </c>
      <c r="V779">
        <v>0.6</v>
      </c>
      <c r="W779">
        <v>0.6</v>
      </c>
      <c r="X779">
        <v>0.6</v>
      </c>
      <c r="Y779">
        <v>0.6</v>
      </c>
      <c r="Z779">
        <v>0.6</v>
      </c>
      <c r="AA779">
        <v>0.6</v>
      </c>
    </row>
    <row r="780" spans="1:27" x14ac:dyDescent="0.2">
      <c r="A780" s="89">
        <f>VLOOKUP(C780,TabellenBDFS!$B$4:$C$2717,2,FALSE)</f>
        <v>107</v>
      </c>
      <c r="B780" t="str">
        <f t="shared" si="13"/>
        <v>1077</v>
      </c>
      <c r="C780" t="s">
        <v>110</v>
      </c>
      <c r="D780">
        <v>7</v>
      </c>
      <c r="E780">
        <v>0.1</v>
      </c>
      <c r="F780">
        <v>0.1</v>
      </c>
      <c r="G780">
        <v>0.1</v>
      </c>
      <c r="H780">
        <v>0.1</v>
      </c>
      <c r="I780">
        <v>0.2</v>
      </c>
      <c r="J780">
        <v>0.2</v>
      </c>
      <c r="K780">
        <v>0.3</v>
      </c>
      <c r="L780">
        <v>0.5</v>
      </c>
      <c r="M780">
        <v>0.4</v>
      </c>
      <c r="N780">
        <v>0.4</v>
      </c>
      <c r="O780">
        <v>0.5</v>
      </c>
      <c r="P780">
        <v>0.5</v>
      </c>
      <c r="Q780">
        <v>0.5</v>
      </c>
      <c r="R780">
        <v>0.5</v>
      </c>
      <c r="S780">
        <v>0.5</v>
      </c>
      <c r="T780">
        <v>0.5</v>
      </c>
      <c r="U780">
        <v>0.5</v>
      </c>
      <c r="V780">
        <v>0.5</v>
      </c>
      <c r="W780">
        <v>0.5</v>
      </c>
      <c r="X780">
        <v>0.5</v>
      </c>
      <c r="Y780">
        <v>0.5</v>
      </c>
      <c r="Z780">
        <v>0.5</v>
      </c>
      <c r="AA780">
        <v>0.5</v>
      </c>
    </row>
    <row r="781" spans="1:27" x14ac:dyDescent="0.2">
      <c r="A781" s="89">
        <f>VLOOKUP(C781,TabellenBDFS!$B$4:$C$2717,2,FALSE)</f>
        <v>108</v>
      </c>
      <c r="B781" t="str">
        <f t="shared" si="13"/>
        <v>1081</v>
      </c>
      <c r="C781" t="s">
        <v>111</v>
      </c>
      <c r="D781">
        <v>1</v>
      </c>
      <c r="E781">
        <v>1.4</v>
      </c>
      <c r="F781">
        <v>1.4</v>
      </c>
      <c r="G781">
        <v>1.3</v>
      </c>
      <c r="H781">
        <v>1.4</v>
      </c>
      <c r="I781">
        <v>1.4</v>
      </c>
      <c r="J781">
        <v>1.5</v>
      </c>
      <c r="K781">
        <v>1.5</v>
      </c>
      <c r="L781">
        <v>1.4</v>
      </c>
      <c r="M781">
        <v>1.5</v>
      </c>
      <c r="N781">
        <v>1.5</v>
      </c>
      <c r="O781">
        <v>1.5</v>
      </c>
      <c r="P781">
        <v>1.5</v>
      </c>
      <c r="Q781">
        <v>1.5</v>
      </c>
      <c r="R781">
        <v>1.5</v>
      </c>
      <c r="S781">
        <v>1.6</v>
      </c>
      <c r="T781">
        <v>1.6</v>
      </c>
      <c r="U781">
        <v>1.6</v>
      </c>
      <c r="V781">
        <v>1.5</v>
      </c>
      <c r="W781">
        <v>1.5</v>
      </c>
      <c r="X781">
        <v>1.4</v>
      </c>
      <c r="Y781">
        <v>1.5</v>
      </c>
      <c r="Z781">
        <v>1.5</v>
      </c>
      <c r="AA781">
        <v>1.5</v>
      </c>
    </row>
    <row r="782" spans="1:27" x14ac:dyDescent="0.2">
      <c r="A782" s="89">
        <f>VLOOKUP(C782,TabellenBDFS!$B$4:$C$2717,2,FALSE)</f>
        <v>108</v>
      </c>
      <c r="B782" t="str">
        <f t="shared" si="13"/>
        <v>1082</v>
      </c>
      <c r="C782" t="s">
        <v>111</v>
      </c>
      <c r="D782">
        <v>2</v>
      </c>
      <c r="E782">
        <v>0.3</v>
      </c>
      <c r="F782">
        <v>0.3</v>
      </c>
      <c r="G782">
        <v>0.3</v>
      </c>
      <c r="H782">
        <v>0.3</v>
      </c>
      <c r="I782">
        <v>0.3</v>
      </c>
      <c r="J782">
        <v>0.3</v>
      </c>
      <c r="K782">
        <v>0.3</v>
      </c>
      <c r="L782">
        <v>0.3</v>
      </c>
      <c r="M782">
        <v>0.3</v>
      </c>
      <c r="N782">
        <v>0.3</v>
      </c>
      <c r="O782">
        <v>0.3</v>
      </c>
      <c r="P782">
        <v>0.3</v>
      </c>
      <c r="Q782">
        <v>0.3</v>
      </c>
      <c r="R782">
        <v>0.3</v>
      </c>
      <c r="S782">
        <v>0.3</v>
      </c>
      <c r="T782">
        <v>0.3</v>
      </c>
      <c r="U782">
        <v>0.3</v>
      </c>
      <c r="V782">
        <v>0.3</v>
      </c>
      <c r="W782">
        <v>0.3</v>
      </c>
      <c r="X782">
        <v>0.3</v>
      </c>
      <c r="Y782">
        <v>0.3</v>
      </c>
      <c r="Z782">
        <v>0.3</v>
      </c>
      <c r="AA782">
        <v>0.3</v>
      </c>
    </row>
    <row r="783" spans="1:27" x14ac:dyDescent="0.2">
      <c r="A783" s="89">
        <f>VLOOKUP(C783,TabellenBDFS!$B$4:$C$2717,2,FALSE)</f>
        <v>108</v>
      </c>
      <c r="B783" t="str">
        <f t="shared" si="13"/>
        <v>1083</v>
      </c>
      <c r="C783" t="s">
        <v>111</v>
      </c>
      <c r="D783">
        <v>3</v>
      </c>
      <c r="E783">
        <v>0</v>
      </c>
      <c r="F783">
        <v>0</v>
      </c>
      <c r="G783">
        <v>0</v>
      </c>
      <c r="H783">
        <v>0</v>
      </c>
      <c r="I783">
        <v>0</v>
      </c>
      <c r="J783">
        <v>0</v>
      </c>
      <c r="K783">
        <v>0</v>
      </c>
      <c r="L783">
        <v>0</v>
      </c>
      <c r="M783">
        <v>0</v>
      </c>
      <c r="N783">
        <v>0</v>
      </c>
      <c r="O783">
        <v>0</v>
      </c>
      <c r="P783">
        <v>0</v>
      </c>
      <c r="Q783">
        <v>0</v>
      </c>
      <c r="R783">
        <v>0</v>
      </c>
      <c r="S783">
        <v>0</v>
      </c>
      <c r="T783">
        <v>0</v>
      </c>
      <c r="U783">
        <v>0</v>
      </c>
      <c r="V783">
        <v>0</v>
      </c>
      <c r="W783">
        <v>0</v>
      </c>
      <c r="X783">
        <v>0</v>
      </c>
      <c r="Y783">
        <v>0</v>
      </c>
      <c r="Z783">
        <v>0.1</v>
      </c>
      <c r="AA783">
        <v>0.2</v>
      </c>
    </row>
    <row r="784" spans="1:27" x14ac:dyDescent="0.2">
      <c r="A784" s="89">
        <f>VLOOKUP(C784,TabellenBDFS!$B$4:$C$2717,2,FALSE)</f>
        <v>108</v>
      </c>
      <c r="B784" t="str">
        <f t="shared" si="13"/>
        <v>1084</v>
      </c>
      <c r="C784" t="s">
        <v>111</v>
      </c>
      <c r="D784">
        <v>4</v>
      </c>
      <c r="E784">
        <v>0</v>
      </c>
      <c r="F784">
        <v>0</v>
      </c>
      <c r="G784">
        <v>0</v>
      </c>
      <c r="H784">
        <v>0</v>
      </c>
      <c r="I784">
        <v>0</v>
      </c>
      <c r="J784">
        <v>0</v>
      </c>
      <c r="K784">
        <v>0</v>
      </c>
      <c r="L784">
        <v>0</v>
      </c>
      <c r="M784">
        <v>0</v>
      </c>
      <c r="N784">
        <v>0</v>
      </c>
      <c r="O784">
        <v>0</v>
      </c>
      <c r="P784">
        <v>0</v>
      </c>
      <c r="Q784">
        <v>0</v>
      </c>
      <c r="R784">
        <v>0</v>
      </c>
      <c r="S784">
        <v>0</v>
      </c>
      <c r="T784">
        <v>0</v>
      </c>
      <c r="U784">
        <v>0</v>
      </c>
      <c r="V784">
        <v>0</v>
      </c>
      <c r="W784">
        <v>0</v>
      </c>
      <c r="X784">
        <v>0</v>
      </c>
      <c r="Y784">
        <v>0</v>
      </c>
      <c r="Z784">
        <v>0</v>
      </c>
      <c r="AA784">
        <v>0</v>
      </c>
    </row>
    <row r="785" spans="1:27" x14ac:dyDescent="0.2">
      <c r="A785" s="89">
        <f>VLOOKUP(C785,TabellenBDFS!$B$4:$C$2717,2,FALSE)</f>
        <v>108</v>
      </c>
      <c r="B785" t="str">
        <f t="shared" si="13"/>
        <v>1085</v>
      </c>
      <c r="C785" t="s">
        <v>111</v>
      </c>
      <c r="D785">
        <v>5</v>
      </c>
      <c r="E785">
        <v>0</v>
      </c>
      <c r="F785">
        <v>0</v>
      </c>
      <c r="G785">
        <v>0</v>
      </c>
      <c r="H785">
        <v>0</v>
      </c>
      <c r="I785">
        <v>0</v>
      </c>
      <c r="J785">
        <v>0</v>
      </c>
      <c r="K785">
        <v>0</v>
      </c>
      <c r="L785">
        <v>0</v>
      </c>
      <c r="M785">
        <v>0</v>
      </c>
      <c r="N785">
        <v>0</v>
      </c>
      <c r="O785">
        <v>0</v>
      </c>
      <c r="P785">
        <v>0</v>
      </c>
      <c r="Q785">
        <v>0</v>
      </c>
      <c r="R785">
        <v>0</v>
      </c>
      <c r="S785">
        <v>0</v>
      </c>
      <c r="T785">
        <v>0</v>
      </c>
      <c r="U785">
        <v>0</v>
      </c>
      <c r="V785">
        <v>0</v>
      </c>
      <c r="W785">
        <v>0</v>
      </c>
      <c r="X785">
        <v>0</v>
      </c>
      <c r="Y785">
        <v>0</v>
      </c>
      <c r="Z785">
        <v>0</v>
      </c>
      <c r="AA785">
        <v>0</v>
      </c>
    </row>
    <row r="786" spans="1:27" x14ac:dyDescent="0.2">
      <c r="A786" s="89">
        <f>VLOOKUP(C786,TabellenBDFS!$B$4:$C$2717,2,FALSE)</f>
        <v>108</v>
      </c>
      <c r="B786" t="str">
        <f t="shared" si="13"/>
        <v>1086</v>
      </c>
      <c r="C786" t="s">
        <v>111</v>
      </c>
      <c r="D786">
        <v>6</v>
      </c>
      <c r="E786">
        <v>0.9</v>
      </c>
      <c r="F786">
        <v>0.9</v>
      </c>
      <c r="G786">
        <v>0.9</v>
      </c>
      <c r="H786">
        <v>0.9</v>
      </c>
      <c r="I786">
        <v>0.9</v>
      </c>
      <c r="J786">
        <v>1</v>
      </c>
      <c r="K786">
        <v>1</v>
      </c>
      <c r="L786">
        <v>1</v>
      </c>
      <c r="M786">
        <v>1</v>
      </c>
      <c r="N786">
        <v>1</v>
      </c>
      <c r="O786">
        <v>1</v>
      </c>
      <c r="P786">
        <v>1</v>
      </c>
      <c r="Q786">
        <v>1</v>
      </c>
      <c r="R786">
        <v>1.1000000000000001</v>
      </c>
      <c r="S786">
        <v>1.1000000000000001</v>
      </c>
      <c r="T786">
        <v>1.1000000000000001</v>
      </c>
      <c r="U786">
        <v>1.1000000000000001</v>
      </c>
      <c r="V786">
        <v>1</v>
      </c>
      <c r="W786">
        <v>1</v>
      </c>
      <c r="X786">
        <v>0.9</v>
      </c>
      <c r="Y786">
        <v>0.9</v>
      </c>
      <c r="Z786">
        <v>0.9</v>
      </c>
      <c r="AA786">
        <v>0.9</v>
      </c>
    </row>
    <row r="787" spans="1:27" x14ac:dyDescent="0.2">
      <c r="A787" s="89">
        <f>VLOOKUP(C787,TabellenBDFS!$B$4:$C$2717,2,FALSE)</f>
        <v>108</v>
      </c>
      <c r="B787" t="str">
        <f t="shared" si="13"/>
        <v>1087</v>
      </c>
      <c r="C787" t="s">
        <v>111</v>
      </c>
      <c r="D787">
        <v>7</v>
      </c>
      <c r="E787">
        <v>0.2</v>
      </c>
      <c r="F787">
        <v>0.2</v>
      </c>
      <c r="G787">
        <v>0.2</v>
      </c>
      <c r="H787">
        <v>0.2</v>
      </c>
      <c r="I787">
        <v>0.2</v>
      </c>
      <c r="J787">
        <v>0.2</v>
      </c>
      <c r="K787">
        <v>0.2</v>
      </c>
      <c r="L787">
        <v>0.2</v>
      </c>
      <c r="M787">
        <v>0.2</v>
      </c>
      <c r="N787">
        <v>0.2</v>
      </c>
      <c r="O787">
        <v>0.2</v>
      </c>
      <c r="P787">
        <v>0.2</v>
      </c>
      <c r="Q787">
        <v>0.2</v>
      </c>
      <c r="R787">
        <v>0.2</v>
      </c>
      <c r="S787">
        <v>0.2</v>
      </c>
      <c r="T787">
        <v>0.2</v>
      </c>
      <c r="U787">
        <v>0.2</v>
      </c>
      <c r="V787">
        <v>0.2</v>
      </c>
      <c r="W787">
        <v>0.2</v>
      </c>
      <c r="X787">
        <v>0.2</v>
      </c>
      <c r="Y787">
        <v>0.2</v>
      </c>
      <c r="Z787">
        <v>0.2</v>
      </c>
      <c r="AA787">
        <v>0.2</v>
      </c>
    </row>
    <row r="788" spans="1:27" x14ac:dyDescent="0.2">
      <c r="A788" s="89">
        <f>VLOOKUP(C788,TabellenBDFS!$B$4:$C$2717,2,FALSE)</f>
        <v>109</v>
      </c>
      <c r="B788" t="str">
        <f t="shared" si="13"/>
        <v>1091</v>
      </c>
      <c r="C788" t="s">
        <v>112</v>
      </c>
      <c r="D788">
        <v>1</v>
      </c>
      <c r="E788">
        <v>0.2</v>
      </c>
      <c r="F788">
        <v>0.2</v>
      </c>
      <c r="G788">
        <v>0.3</v>
      </c>
      <c r="H788">
        <v>0.3</v>
      </c>
      <c r="I788">
        <v>0.3</v>
      </c>
      <c r="J788">
        <v>0.3</v>
      </c>
      <c r="K788">
        <v>0.3</v>
      </c>
      <c r="L788">
        <v>0.3</v>
      </c>
      <c r="M788">
        <v>0.3</v>
      </c>
      <c r="N788">
        <v>0.3</v>
      </c>
      <c r="O788">
        <v>0.2</v>
      </c>
      <c r="P788">
        <v>0.2</v>
      </c>
      <c r="Q788">
        <v>0.2</v>
      </c>
      <c r="R788">
        <v>0.3</v>
      </c>
      <c r="S788">
        <v>0.3</v>
      </c>
      <c r="T788">
        <v>0.3</v>
      </c>
      <c r="U788">
        <v>0.3</v>
      </c>
      <c r="V788">
        <v>0.3</v>
      </c>
      <c r="W788">
        <v>0.3</v>
      </c>
      <c r="X788">
        <v>0.3</v>
      </c>
      <c r="Y788">
        <v>0.3</v>
      </c>
      <c r="Z788">
        <v>0.3</v>
      </c>
      <c r="AA788">
        <v>0.3</v>
      </c>
    </row>
    <row r="789" spans="1:27" x14ac:dyDescent="0.2">
      <c r="A789" s="89">
        <f>VLOOKUP(C789,TabellenBDFS!$B$4:$C$2717,2,FALSE)</f>
        <v>109</v>
      </c>
      <c r="B789" t="str">
        <f t="shared" si="13"/>
        <v>1092</v>
      </c>
      <c r="C789" t="s">
        <v>112</v>
      </c>
      <c r="D789">
        <v>2</v>
      </c>
      <c r="E789">
        <v>0</v>
      </c>
      <c r="F789">
        <v>0</v>
      </c>
      <c r="G789">
        <v>0</v>
      </c>
      <c r="H789">
        <v>0</v>
      </c>
      <c r="I789">
        <v>0</v>
      </c>
      <c r="J789">
        <v>0</v>
      </c>
      <c r="K789">
        <v>0</v>
      </c>
      <c r="L789">
        <v>0</v>
      </c>
      <c r="M789">
        <v>0</v>
      </c>
      <c r="N789">
        <v>0</v>
      </c>
      <c r="O789">
        <v>0</v>
      </c>
      <c r="P789">
        <v>0</v>
      </c>
      <c r="Q789">
        <v>0</v>
      </c>
      <c r="R789">
        <v>0</v>
      </c>
      <c r="S789">
        <v>0</v>
      </c>
      <c r="T789">
        <v>0</v>
      </c>
      <c r="U789">
        <v>0</v>
      </c>
      <c r="V789">
        <v>0</v>
      </c>
      <c r="W789">
        <v>0</v>
      </c>
      <c r="X789">
        <v>0</v>
      </c>
      <c r="Y789">
        <v>0</v>
      </c>
      <c r="Z789">
        <v>0</v>
      </c>
      <c r="AA789">
        <v>0</v>
      </c>
    </row>
    <row r="790" spans="1:27" x14ac:dyDescent="0.2">
      <c r="A790" s="89">
        <f>VLOOKUP(C790,TabellenBDFS!$B$4:$C$2717,2,FALSE)</f>
        <v>109</v>
      </c>
      <c r="B790" t="str">
        <f t="shared" si="13"/>
        <v>1093</v>
      </c>
      <c r="C790" t="s">
        <v>112</v>
      </c>
      <c r="D790">
        <v>3</v>
      </c>
      <c r="E790">
        <v>0</v>
      </c>
      <c r="F790">
        <v>0</v>
      </c>
      <c r="G790">
        <v>0</v>
      </c>
      <c r="H790">
        <v>0</v>
      </c>
      <c r="I790">
        <v>0</v>
      </c>
      <c r="J790">
        <v>0</v>
      </c>
      <c r="K790">
        <v>0</v>
      </c>
      <c r="L790">
        <v>0</v>
      </c>
      <c r="M790">
        <v>0</v>
      </c>
      <c r="N790">
        <v>0</v>
      </c>
      <c r="O790">
        <v>0</v>
      </c>
      <c r="P790">
        <v>0</v>
      </c>
      <c r="Q790">
        <v>0</v>
      </c>
      <c r="R790">
        <v>0</v>
      </c>
      <c r="S790">
        <v>0</v>
      </c>
      <c r="T790">
        <v>0</v>
      </c>
      <c r="U790">
        <v>0</v>
      </c>
      <c r="V790">
        <v>0</v>
      </c>
      <c r="W790">
        <v>0</v>
      </c>
      <c r="X790">
        <v>0</v>
      </c>
      <c r="Y790">
        <v>0</v>
      </c>
      <c r="Z790">
        <v>0</v>
      </c>
      <c r="AA790">
        <v>0</v>
      </c>
    </row>
    <row r="791" spans="1:27" x14ac:dyDescent="0.2">
      <c r="A791" s="89">
        <f>VLOOKUP(C791,TabellenBDFS!$B$4:$C$2717,2,FALSE)</f>
        <v>109</v>
      </c>
      <c r="B791" t="str">
        <f t="shared" si="13"/>
        <v>1094</v>
      </c>
      <c r="C791" t="s">
        <v>112</v>
      </c>
      <c r="D791">
        <v>4</v>
      </c>
      <c r="E791">
        <v>0</v>
      </c>
      <c r="F791">
        <v>0</v>
      </c>
      <c r="G791">
        <v>0</v>
      </c>
      <c r="H791">
        <v>0</v>
      </c>
      <c r="I791">
        <v>0</v>
      </c>
      <c r="J791">
        <v>0</v>
      </c>
      <c r="K791">
        <v>0</v>
      </c>
      <c r="L791">
        <v>0</v>
      </c>
      <c r="M791">
        <v>0</v>
      </c>
      <c r="N791">
        <v>0</v>
      </c>
      <c r="O791">
        <v>0</v>
      </c>
      <c r="P791">
        <v>0</v>
      </c>
      <c r="Q791">
        <v>0</v>
      </c>
      <c r="R791">
        <v>0</v>
      </c>
      <c r="S791">
        <v>0</v>
      </c>
      <c r="T791">
        <v>0</v>
      </c>
      <c r="U791">
        <v>0</v>
      </c>
      <c r="V791">
        <v>0</v>
      </c>
      <c r="W791">
        <v>0</v>
      </c>
      <c r="X791">
        <v>0</v>
      </c>
      <c r="Y791">
        <v>0</v>
      </c>
      <c r="Z791">
        <v>0</v>
      </c>
      <c r="AA791">
        <v>0</v>
      </c>
    </row>
    <row r="792" spans="1:27" x14ac:dyDescent="0.2">
      <c r="A792" s="89">
        <f>VLOOKUP(C792,TabellenBDFS!$B$4:$C$2717,2,FALSE)</f>
        <v>109</v>
      </c>
      <c r="B792" t="str">
        <f t="shared" si="13"/>
        <v>1095</v>
      </c>
      <c r="C792" t="s">
        <v>112</v>
      </c>
      <c r="D792">
        <v>5</v>
      </c>
      <c r="E792">
        <v>0</v>
      </c>
      <c r="F792">
        <v>0</v>
      </c>
      <c r="G792">
        <v>0</v>
      </c>
      <c r="H792">
        <v>0</v>
      </c>
      <c r="I792">
        <v>0.1</v>
      </c>
      <c r="J792">
        <v>0</v>
      </c>
      <c r="K792">
        <v>0</v>
      </c>
      <c r="L792">
        <v>0</v>
      </c>
      <c r="M792">
        <v>0</v>
      </c>
      <c r="N792">
        <v>0</v>
      </c>
      <c r="O792">
        <v>0</v>
      </c>
      <c r="P792">
        <v>0</v>
      </c>
      <c r="Q792">
        <v>0</v>
      </c>
      <c r="R792">
        <v>0</v>
      </c>
      <c r="S792">
        <v>0</v>
      </c>
      <c r="T792">
        <v>0</v>
      </c>
      <c r="U792">
        <v>0</v>
      </c>
      <c r="V792">
        <v>0</v>
      </c>
      <c r="W792">
        <v>0.1</v>
      </c>
      <c r="X792">
        <v>0.1</v>
      </c>
      <c r="Y792">
        <v>0.1</v>
      </c>
      <c r="Z792">
        <v>0.1</v>
      </c>
      <c r="AA792">
        <v>0.1</v>
      </c>
    </row>
    <row r="793" spans="1:27" x14ac:dyDescent="0.2">
      <c r="A793" s="89">
        <f>VLOOKUP(C793,TabellenBDFS!$B$4:$C$2717,2,FALSE)</f>
        <v>109</v>
      </c>
      <c r="B793" t="str">
        <f t="shared" si="13"/>
        <v>1096</v>
      </c>
      <c r="C793" t="s">
        <v>112</v>
      </c>
      <c r="D793">
        <v>6</v>
      </c>
      <c r="E793">
        <v>0</v>
      </c>
      <c r="F793">
        <v>0.1</v>
      </c>
      <c r="G793">
        <v>0.1</v>
      </c>
      <c r="H793">
        <v>0.1</v>
      </c>
      <c r="I793">
        <v>0.1</v>
      </c>
      <c r="J793">
        <v>0.1</v>
      </c>
      <c r="K793">
        <v>0.1</v>
      </c>
      <c r="L793">
        <v>0.1</v>
      </c>
      <c r="M793">
        <v>0.1</v>
      </c>
      <c r="N793">
        <v>0.1</v>
      </c>
      <c r="O793">
        <v>0.1</v>
      </c>
      <c r="P793">
        <v>0.1</v>
      </c>
      <c r="Q793">
        <v>0.1</v>
      </c>
      <c r="R793">
        <v>0.2</v>
      </c>
      <c r="S793">
        <v>0.2</v>
      </c>
      <c r="T793">
        <v>0.2</v>
      </c>
      <c r="U793">
        <v>0.2</v>
      </c>
      <c r="V793">
        <v>0.2</v>
      </c>
      <c r="W793">
        <v>0.2</v>
      </c>
      <c r="X793">
        <v>0.1</v>
      </c>
      <c r="Y793">
        <v>0.1</v>
      </c>
      <c r="Z793">
        <v>0.1</v>
      </c>
      <c r="AA793">
        <v>0.1</v>
      </c>
    </row>
    <row r="794" spans="1:27" x14ac:dyDescent="0.2">
      <c r="A794" s="89">
        <f>VLOOKUP(C794,TabellenBDFS!$B$4:$C$2717,2,FALSE)</f>
        <v>109</v>
      </c>
      <c r="B794" t="str">
        <f t="shared" si="13"/>
        <v>1097</v>
      </c>
      <c r="C794" t="s">
        <v>112</v>
      </c>
      <c r="D794">
        <v>7</v>
      </c>
      <c r="E794">
        <v>0.1</v>
      </c>
      <c r="F794">
        <v>0.1</v>
      </c>
      <c r="G794">
        <v>0.1</v>
      </c>
      <c r="H794">
        <v>0.1</v>
      </c>
      <c r="I794">
        <v>0.1</v>
      </c>
      <c r="J794">
        <v>0.1</v>
      </c>
      <c r="K794">
        <v>0.1</v>
      </c>
      <c r="L794">
        <v>0.1</v>
      </c>
      <c r="M794">
        <v>0.1</v>
      </c>
      <c r="N794">
        <v>0.1</v>
      </c>
      <c r="O794">
        <v>0</v>
      </c>
      <c r="P794">
        <v>0</v>
      </c>
      <c r="Q794">
        <v>0</v>
      </c>
      <c r="R794">
        <v>0</v>
      </c>
      <c r="S794">
        <v>0</v>
      </c>
      <c r="T794">
        <v>0</v>
      </c>
      <c r="U794">
        <v>0</v>
      </c>
      <c r="V794">
        <v>0</v>
      </c>
      <c r="W794">
        <v>0</v>
      </c>
      <c r="X794">
        <v>0</v>
      </c>
      <c r="Y794">
        <v>0</v>
      </c>
      <c r="Z794">
        <v>0</v>
      </c>
      <c r="AA794">
        <v>0</v>
      </c>
    </row>
    <row r="795" spans="1:27" x14ac:dyDescent="0.2">
      <c r="A795" s="89">
        <f>VLOOKUP(C795,TabellenBDFS!$B$4:$C$2717,2,FALSE)</f>
        <v>110</v>
      </c>
      <c r="B795" t="str">
        <f t="shared" si="13"/>
        <v>1101</v>
      </c>
      <c r="C795" t="s">
        <v>113</v>
      </c>
      <c r="D795">
        <v>1</v>
      </c>
      <c r="E795">
        <v>1.1000000000000001</v>
      </c>
      <c r="F795">
        <v>1.1000000000000001</v>
      </c>
      <c r="G795">
        <v>1.1000000000000001</v>
      </c>
      <c r="H795">
        <v>1.3</v>
      </c>
      <c r="I795">
        <v>1.3</v>
      </c>
      <c r="J795">
        <v>1.4</v>
      </c>
      <c r="K795">
        <v>1.4</v>
      </c>
      <c r="L795">
        <v>1.4</v>
      </c>
      <c r="M795">
        <v>1.4</v>
      </c>
      <c r="N795">
        <v>1.4</v>
      </c>
      <c r="O795">
        <v>1.4</v>
      </c>
      <c r="P795">
        <v>1.4</v>
      </c>
      <c r="Q795">
        <v>1.4</v>
      </c>
      <c r="R795">
        <v>1.4</v>
      </c>
      <c r="S795">
        <v>1.5</v>
      </c>
      <c r="T795">
        <v>1.5</v>
      </c>
      <c r="U795">
        <v>1.5</v>
      </c>
      <c r="V795">
        <v>1.5</v>
      </c>
      <c r="W795">
        <v>1.5</v>
      </c>
      <c r="X795">
        <v>1.6</v>
      </c>
      <c r="Y795">
        <v>1.6</v>
      </c>
      <c r="Z795">
        <v>1.6</v>
      </c>
      <c r="AA795">
        <v>1.6</v>
      </c>
    </row>
    <row r="796" spans="1:27" x14ac:dyDescent="0.2">
      <c r="A796" s="89">
        <f>VLOOKUP(C796,TabellenBDFS!$B$4:$C$2717,2,FALSE)</f>
        <v>110</v>
      </c>
      <c r="B796" t="str">
        <f t="shared" si="13"/>
        <v>1102</v>
      </c>
      <c r="C796" t="s">
        <v>113</v>
      </c>
      <c r="D796">
        <v>2</v>
      </c>
      <c r="E796">
        <v>0.5</v>
      </c>
      <c r="F796">
        <v>0.5</v>
      </c>
      <c r="G796">
        <v>0.5</v>
      </c>
      <c r="H796">
        <v>0.5</v>
      </c>
      <c r="I796">
        <v>0.5</v>
      </c>
      <c r="J796">
        <v>0.5</v>
      </c>
      <c r="K796">
        <v>0.5</v>
      </c>
      <c r="L796">
        <v>0.4</v>
      </c>
      <c r="M796">
        <v>0.4</v>
      </c>
      <c r="N796">
        <v>0.4</v>
      </c>
      <c r="O796">
        <v>0.4</v>
      </c>
      <c r="P796">
        <v>0.4</v>
      </c>
      <c r="Q796">
        <v>0.4</v>
      </c>
      <c r="R796">
        <v>0.4</v>
      </c>
      <c r="S796">
        <v>0.4</v>
      </c>
      <c r="T796">
        <v>0.4</v>
      </c>
      <c r="U796">
        <v>0.4</v>
      </c>
      <c r="V796">
        <v>0.4</v>
      </c>
      <c r="W796">
        <v>0.4</v>
      </c>
      <c r="X796">
        <v>0.4</v>
      </c>
      <c r="Y796">
        <v>0.4</v>
      </c>
      <c r="Z796">
        <v>0.4</v>
      </c>
      <c r="AA796">
        <v>0.4</v>
      </c>
    </row>
    <row r="797" spans="1:27" x14ac:dyDescent="0.2">
      <c r="A797" s="89">
        <f>VLOOKUP(C797,TabellenBDFS!$B$4:$C$2717,2,FALSE)</f>
        <v>110</v>
      </c>
      <c r="B797" t="str">
        <f t="shared" si="13"/>
        <v>1103</v>
      </c>
      <c r="C797" t="s">
        <v>113</v>
      </c>
      <c r="D797">
        <v>3</v>
      </c>
      <c r="E797">
        <v>0</v>
      </c>
      <c r="F797">
        <v>0</v>
      </c>
      <c r="G797">
        <v>0</v>
      </c>
      <c r="H797">
        <v>0</v>
      </c>
      <c r="I797">
        <v>0</v>
      </c>
      <c r="J797">
        <v>0</v>
      </c>
      <c r="K797">
        <v>0</v>
      </c>
      <c r="L797">
        <v>0</v>
      </c>
      <c r="M797">
        <v>0</v>
      </c>
      <c r="N797">
        <v>0</v>
      </c>
      <c r="O797">
        <v>0</v>
      </c>
      <c r="P797">
        <v>0.1</v>
      </c>
      <c r="Q797">
        <v>0.1</v>
      </c>
      <c r="R797">
        <v>0.1</v>
      </c>
      <c r="S797">
        <v>0.1</v>
      </c>
      <c r="T797">
        <v>0.1</v>
      </c>
      <c r="U797">
        <v>0</v>
      </c>
      <c r="V797">
        <v>0.1</v>
      </c>
      <c r="W797">
        <v>0</v>
      </c>
      <c r="X797">
        <v>0.1</v>
      </c>
      <c r="Y797">
        <v>0.1</v>
      </c>
      <c r="Z797">
        <v>0.1</v>
      </c>
      <c r="AA797">
        <v>0.1</v>
      </c>
    </row>
    <row r="798" spans="1:27" x14ac:dyDescent="0.2">
      <c r="A798" s="89">
        <f>VLOOKUP(C798,TabellenBDFS!$B$4:$C$2717,2,FALSE)</f>
        <v>110</v>
      </c>
      <c r="B798" t="str">
        <f t="shared" si="13"/>
        <v>1104</v>
      </c>
      <c r="C798" t="s">
        <v>113</v>
      </c>
      <c r="D798">
        <v>4</v>
      </c>
      <c r="E798">
        <v>0</v>
      </c>
      <c r="F798">
        <v>0</v>
      </c>
      <c r="G798">
        <v>0</v>
      </c>
      <c r="H798">
        <v>0</v>
      </c>
      <c r="I798">
        <v>0</v>
      </c>
      <c r="J798">
        <v>0</v>
      </c>
      <c r="K798">
        <v>0</v>
      </c>
      <c r="L798">
        <v>0</v>
      </c>
      <c r="M798">
        <v>0</v>
      </c>
      <c r="N798">
        <v>0</v>
      </c>
      <c r="O798">
        <v>0</v>
      </c>
      <c r="P798">
        <v>0</v>
      </c>
      <c r="Q798">
        <v>0</v>
      </c>
      <c r="R798">
        <v>0</v>
      </c>
      <c r="S798">
        <v>0</v>
      </c>
      <c r="T798">
        <v>0</v>
      </c>
      <c r="U798">
        <v>0</v>
      </c>
      <c r="V798">
        <v>0</v>
      </c>
      <c r="W798">
        <v>0</v>
      </c>
      <c r="X798">
        <v>0</v>
      </c>
      <c r="Y798">
        <v>0</v>
      </c>
      <c r="Z798">
        <v>0</v>
      </c>
      <c r="AA798">
        <v>0</v>
      </c>
    </row>
    <row r="799" spans="1:27" x14ac:dyDescent="0.2">
      <c r="A799" s="89">
        <f>VLOOKUP(C799,TabellenBDFS!$B$4:$C$2717,2,FALSE)</f>
        <v>110</v>
      </c>
      <c r="B799" t="str">
        <f t="shared" si="13"/>
        <v>1105</v>
      </c>
      <c r="C799" t="s">
        <v>113</v>
      </c>
      <c r="D799">
        <v>5</v>
      </c>
      <c r="E799">
        <v>0</v>
      </c>
      <c r="F799">
        <v>0</v>
      </c>
      <c r="G799">
        <v>0</v>
      </c>
      <c r="H799">
        <v>0</v>
      </c>
      <c r="I799">
        <v>0</v>
      </c>
      <c r="J799">
        <v>0</v>
      </c>
      <c r="K799">
        <v>0</v>
      </c>
      <c r="L799">
        <v>0</v>
      </c>
      <c r="M799">
        <v>0</v>
      </c>
      <c r="N799">
        <v>0</v>
      </c>
      <c r="O799">
        <v>0</v>
      </c>
      <c r="P799">
        <v>0</v>
      </c>
      <c r="Q799">
        <v>0</v>
      </c>
      <c r="R799">
        <v>0</v>
      </c>
      <c r="S799">
        <v>0</v>
      </c>
      <c r="T799">
        <v>0</v>
      </c>
      <c r="U799">
        <v>0</v>
      </c>
      <c r="V799">
        <v>0</v>
      </c>
      <c r="W799">
        <v>0</v>
      </c>
      <c r="X799">
        <v>0</v>
      </c>
      <c r="Y799">
        <v>0</v>
      </c>
      <c r="Z799">
        <v>0</v>
      </c>
      <c r="AA799">
        <v>0</v>
      </c>
    </row>
    <row r="800" spans="1:27" x14ac:dyDescent="0.2">
      <c r="A800" s="89">
        <f>VLOOKUP(C800,TabellenBDFS!$B$4:$C$2717,2,FALSE)</f>
        <v>110</v>
      </c>
      <c r="B800" t="str">
        <f t="shared" si="13"/>
        <v>1106</v>
      </c>
      <c r="C800" t="s">
        <v>113</v>
      </c>
      <c r="D800">
        <v>6</v>
      </c>
      <c r="E800">
        <v>0.5</v>
      </c>
      <c r="F800">
        <v>0.5</v>
      </c>
      <c r="G800">
        <v>0.5</v>
      </c>
      <c r="H800">
        <v>0.6</v>
      </c>
      <c r="I800">
        <v>0.6</v>
      </c>
      <c r="J800">
        <v>0.8</v>
      </c>
      <c r="K800">
        <v>0.8</v>
      </c>
      <c r="L800">
        <v>0.8</v>
      </c>
      <c r="M800">
        <v>0.7</v>
      </c>
      <c r="N800">
        <v>0.8</v>
      </c>
      <c r="O800">
        <v>0.8</v>
      </c>
      <c r="P800">
        <v>0.7</v>
      </c>
      <c r="Q800">
        <v>0.8</v>
      </c>
      <c r="R800">
        <v>0.8</v>
      </c>
      <c r="S800">
        <v>0.8</v>
      </c>
      <c r="T800">
        <v>0.8</v>
      </c>
      <c r="U800">
        <v>0.8</v>
      </c>
      <c r="V800">
        <v>0.9</v>
      </c>
      <c r="W800">
        <v>0.9</v>
      </c>
      <c r="X800">
        <v>0.9</v>
      </c>
      <c r="Y800">
        <v>0.9</v>
      </c>
      <c r="Z800">
        <v>0.9</v>
      </c>
      <c r="AA800">
        <v>0.9</v>
      </c>
    </row>
    <row r="801" spans="1:27" x14ac:dyDescent="0.2">
      <c r="A801" s="89">
        <f>VLOOKUP(C801,TabellenBDFS!$B$4:$C$2717,2,FALSE)</f>
        <v>110</v>
      </c>
      <c r="B801" t="str">
        <f t="shared" si="13"/>
        <v>1107</v>
      </c>
      <c r="C801" t="s">
        <v>113</v>
      </c>
      <c r="D801">
        <v>7</v>
      </c>
      <c r="E801">
        <v>0.2</v>
      </c>
      <c r="F801">
        <v>0.1</v>
      </c>
      <c r="G801">
        <v>0.1</v>
      </c>
      <c r="H801">
        <v>0.1</v>
      </c>
      <c r="I801">
        <v>0.2</v>
      </c>
      <c r="J801">
        <v>0.1</v>
      </c>
      <c r="K801">
        <v>0.1</v>
      </c>
      <c r="L801">
        <v>0.1</v>
      </c>
      <c r="M801">
        <v>0.1</v>
      </c>
      <c r="N801">
        <v>0.1</v>
      </c>
      <c r="O801">
        <v>0.1</v>
      </c>
      <c r="P801">
        <v>0.1</v>
      </c>
      <c r="Q801">
        <v>0.1</v>
      </c>
      <c r="R801">
        <v>0.1</v>
      </c>
      <c r="S801">
        <v>0.2</v>
      </c>
      <c r="T801">
        <v>0.2</v>
      </c>
      <c r="U801">
        <v>0.2</v>
      </c>
      <c r="V801">
        <v>0.2</v>
      </c>
      <c r="W801">
        <v>0.2</v>
      </c>
      <c r="X801">
        <v>0.2</v>
      </c>
      <c r="Y801">
        <v>0.2</v>
      </c>
      <c r="Z801">
        <v>0.2</v>
      </c>
      <c r="AA801">
        <v>0.2</v>
      </c>
    </row>
    <row r="802" spans="1:27" x14ac:dyDescent="0.2">
      <c r="A802" s="89">
        <f>VLOOKUP(C802,TabellenBDFS!$B$4:$C$2717,2,FALSE)</f>
        <v>111</v>
      </c>
      <c r="B802" t="str">
        <f t="shared" si="13"/>
        <v>1111</v>
      </c>
      <c r="C802" t="s">
        <v>114</v>
      </c>
      <c r="D802">
        <v>1</v>
      </c>
      <c r="E802">
        <v>2</v>
      </c>
      <c r="F802">
        <v>2</v>
      </c>
      <c r="G802">
        <v>2</v>
      </c>
      <c r="H802">
        <v>2.2000000000000002</v>
      </c>
      <c r="I802">
        <v>2.2999999999999998</v>
      </c>
      <c r="J802">
        <v>2.2999999999999998</v>
      </c>
      <c r="K802">
        <v>2.2999999999999998</v>
      </c>
      <c r="L802">
        <v>2.2000000000000002</v>
      </c>
      <c r="M802">
        <v>2.2999999999999998</v>
      </c>
      <c r="N802">
        <v>2.2999999999999998</v>
      </c>
      <c r="O802">
        <v>2.4</v>
      </c>
      <c r="P802">
        <v>2.4</v>
      </c>
      <c r="Q802">
        <v>2.5</v>
      </c>
      <c r="R802">
        <v>2.5</v>
      </c>
      <c r="S802">
        <v>2.6</v>
      </c>
      <c r="T802">
        <v>2.6</v>
      </c>
      <c r="U802">
        <v>2.7</v>
      </c>
      <c r="V802">
        <v>2.7</v>
      </c>
      <c r="W802">
        <v>2.7</v>
      </c>
      <c r="X802">
        <v>2.7</v>
      </c>
      <c r="Y802">
        <v>2.6</v>
      </c>
      <c r="Z802">
        <v>2.6</v>
      </c>
      <c r="AA802">
        <v>2.5</v>
      </c>
    </row>
    <row r="803" spans="1:27" x14ac:dyDescent="0.2">
      <c r="A803" s="89">
        <f>VLOOKUP(C803,TabellenBDFS!$B$4:$C$2717,2,FALSE)</f>
        <v>111</v>
      </c>
      <c r="B803" t="str">
        <f t="shared" si="13"/>
        <v>1112</v>
      </c>
      <c r="C803" t="s">
        <v>114</v>
      </c>
      <c r="D803">
        <v>2</v>
      </c>
      <c r="E803">
        <v>0.1</v>
      </c>
      <c r="F803">
        <v>0.1</v>
      </c>
      <c r="G803">
        <v>0.1</v>
      </c>
      <c r="H803">
        <v>0.1</v>
      </c>
      <c r="I803">
        <v>0.1</v>
      </c>
      <c r="J803">
        <v>0.1</v>
      </c>
      <c r="K803">
        <v>0.1</v>
      </c>
      <c r="L803">
        <v>0.1</v>
      </c>
      <c r="M803">
        <v>0</v>
      </c>
      <c r="N803">
        <v>0</v>
      </c>
      <c r="O803">
        <v>0</v>
      </c>
      <c r="P803">
        <v>0</v>
      </c>
      <c r="Q803">
        <v>0</v>
      </c>
      <c r="R803">
        <v>0</v>
      </c>
      <c r="S803">
        <v>0</v>
      </c>
      <c r="T803">
        <v>0</v>
      </c>
      <c r="U803">
        <v>0</v>
      </c>
      <c r="V803">
        <v>0</v>
      </c>
      <c r="W803">
        <v>0</v>
      </c>
      <c r="X803">
        <v>0</v>
      </c>
      <c r="Y803">
        <v>0</v>
      </c>
      <c r="Z803">
        <v>0</v>
      </c>
      <c r="AA803">
        <v>0</v>
      </c>
    </row>
    <row r="804" spans="1:27" x14ac:dyDescent="0.2">
      <c r="A804" s="89">
        <f>VLOOKUP(C804,TabellenBDFS!$B$4:$C$2717,2,FALSE)</f>
        <v>111</v>
      </c>
      <c r="B804" t="str">
        <f t="shared" si="13"/>
        <v>1113</v>
      </c>
      <c r="C804" t="s">
        <v>114</v>
      </c>
      <c r="D804">
        <v>3</v>
      </c>
      <c r="E804">
        <v>0</v>
      </c>
      <c r="F804">
        <v>0</v>
      </c>
      <c r="G804">
        <v>0</v>
      </c>
      <c r="H804">
        <v>0</v>
      </c>
      <c r="I804">
        <v>0</v>
      </c>
      <c r="J804">
        <v>0</v>
      </c>
      <c r="K804">
        <v>0</v>
      </c>
      <c r="L804">
        <v>0</v>
      </c>
      <c r="M804">
        <v>0</v>
      </c>
      <c r="N804">
        <v>0</v>
      </c>
      <c r="O804">
        <v>0</v>
      </c>
      <c r="P804">
        <v>0</v>
      </c>
      <c r="Q804">
        <v>0</v>
      </c>
      <c r="R804">
        <v>0</v>
      </c>
      <c r="S804">
        <v>0</v>
      </c>
      <c r="T804">
        <v>0</v>
      </c>
      <c r="U804">
        <v>0</v>
      </c>
      <c r="V804">
        <v>0.1</v>
      </c>
      <c r="W804">
        <v>0.1</v>
      </c>
      <c r="X804">
        <v>0.1</v>
      </c>
      <c r="Y804">
        <v>0.1</v>
      </c>
      <c r="Z804">
        <v>0.1</v>
      </c>
      <c r="AA804">
        <v>0.1</v>
      </c>
    </row>
    <row r="805" spans="1:27" x14ac:dyDescent="0.2">
      <c r="A805" s="89">
        <f>VLOOKUP(C805,TabellenBDFS!$B$4:$C$2717,2,FALSE)</f>
        <v>111</v>
      </c>
      <c r="B805" t="str">
        <f t="shared" si="13"/>
        <v>1114</v>
      </c>
      <c r="C805" t="s">
        <v>114</v>
      </c>
      <c r="D805">
        <v>4</v>
      </c>
      <c r="E805">
        <v>0</v>
      </c>
      <c r="F805">
        <v>0</v>
      </c>
      <c r="G805">
        <v>0</v>
      </c>
      <c r="H805">
        <v>0</v>
      </c>
      <c r="I805">
        <v>0</v>
      </c>
      <c r="J805">
        <v>0</v>
      </c>
      <c r="K805">
        <v>0</v>
      </c>
      <c r="L805">
        <v>0</v>
      </c>
      <c r="M805">
        <v>0</v>
      </c>
      <c r="N805">
        <v>0</v>
      </c>
      <c r="O805">
        <v>0</v>
      </c>
      <c r="P805">
        <v>0</v>
      </c>
      <c r="Q805">
        <v>0</v>
      </c>
      <c r="R805">
        <v>0</v>
      </c>
      <c r="S805">
        <v>0</v>
      </c>
      <c r="T805">
        <v>0</v>
      </c>
      <c r="U805">
        <v>0</v>
      </c>
      <c r="V805">
        <v>0</v>
      </c>
      <c r="W805">
        <v>0</v>
      </c>
      <c r="X805">
        <v>0</v>
      </c>
      <c r="Y805">
        <v>0</v>
      </c>
      <c r="Z805">
        <v>0</v>
      </c>
      <c r="AA805">
        <v>0</v>
      </c>
    </row>
    <row r="806" spans="1:27" x14ac:dyDescent="0.2">
      <c r="A806" s="89">
        <f>VLOOKUP(C806,TabellenBDFS!$B$4:$C$2717,2,FALSE)</f>
        <v>111</v>
      </c>
      <c r="B806" t="str">
        <f t="shared" si="13"/>
        <v>1115</v>
      </c>
      <c r="C806" t="s">
        <v>114</v>
      </c>
      <c r="D806">
        <v>5</v>
      </c>
      <c r="E806">
        <v>0</v>
      </c>
      <c r="F806">
        <v>0</v>
      </c>
      <c r="G806">
        <v>0</v>
      </c>
      <c r="H806">
        <v>0</v>
      </c>
      <c r="I806">
        <v>0</v>
      </c>
      <c r="J806">
        <v>0</v>
      </c>
      <c r="K806">
        <v>0</v>
      </c>
      <c r="L806">
        <v>0</v>
      </c>
      <c r="M806">
        <v>0</v>
      </c>
      <c r="N806">
        <v>0</v>
      </c>
      <c r="O806">
        <v>0</v>
      </c>
      <c r="P806">
        <v>0</v>
      </c>
      <c r="Q806">
        <v>0</v>
      </c>
      <c r="R806">
        <v>0</v>
      </c>
      <c r="S806">
        <v>0</v>
      </c>
      <c r="T806">
        <v>0.1</v>
      </c>
      <c r="U806">
        <v>0.1</v>
      </c>
      <c r="V806">
        <v>0.1</v>
      </c>
      <c r="W806">
        <v>0.1</v>
      </c>
      <c r="X806">
        <v>0.1</v>
      </c>
      <c r="Y806">
        <v>0.1</v>
      </c>
      <c r="Z806">
        <v>0.1</v>
      </c>
      <c r="AA806">
        <v>0.1</v>
      </c>
    </row>
    <row r="807" spans="1:27" x14ac:dyDescent="0.2">
      <c r="A807" s="89">
        <f>VLOOKUP(C807,TabellenBDFS!$B$4:$C$2717,2,FALSE)</f>
        <v>111</v>
      </c>
      <c r="B807" t="str">
        <f t="shared" si="13"/>
        <v>1116</v>
      </c>
      <c r="C807" t="s">
        <v>114</v>
      </c>
      <c r="D807">
        <v>6</v>
      </c>
      <c r="E807">
        <v>1.4</v>
      </c>
      <c r="F807">
        <v>1.4</v>
      </c>
      <c r="G807">
        <v>1.3</v>
      </c>
      <c r="H807">
        <v>1.5</v>
      </c>
      <c r="I807">
        <v>1.6</v>
      </c>
      <c r="J807">
        <v>1.6</v>
      </c>
      <c r="K807">
        <v>1.6</v>
      </c>
      <c r="L807">
        <v>1.6</v>
      </c>
      <c r="M807">
        <v>1.6</v>
      </c>
      <c r="N807">
        <v>1.7</v>
      </c>
      <c r="O807">
        <v>1.8</v>
      </c>
      <c r="P807">
        <v>1.8</v>
      </c>
      <c r="Q807">
        <v>1.9</v>
      </c>
      <c r="R807">
        <v>2</v>
      </c>
      <c r="S807">
        <v>2</v>
      </c>
      <c r="T807">
        <v>2</v>
      </c>
      <c r="U807">
        <v>2.1</v>
      </c>
      <c r="V807">
        <v>2.1</v>
      </c>
      <c r="W807">
        <v>2.1</v>
      </c>
      <c r="X807">
        <v>2</v>
      </c>
      <c r="Y807">
        <v>2</v>
      </c>
      <c r="Z807">
        <v>1.9</v>
      </c>
      <c r="AA807">
        <v>1.9</v>
      </c>
    </row>
    <row r="808" spans="1:27" x14ac:dyDescent="0.2">
      <c r="A808" s="89">
        <f>VLOOKUP(C808,TabellenBDFS!$B$4:$C$2717,2,FALSE)</f>
        <v>111</v>
      </c>
      <c r="B808" t="str">
        <f t="shared" si="13"/>
        <v>1117</v>
      </c>
      <c r="C808" t="s">
        <v>114</v>
      </c>
      <c r="D808">
        <v>7</v>
      </c>
      <c r="E808">
        <v>0.6</v>
      </c>
      <c r="F808">
        <v>0.6</v>
      </c>
      <c r="G808">
        <v>0.6</v>
      </c>
      <c r="H808">
        <v>0.6</v>
      </c>
      <c r="I808">
        <v>0.6</v>
      </c>
      <c r="J808">
        <v>0.6</v>
      </c>
      <c r="K808">
        <v>0.6</v>
      </c>
      <c r="L808">
        <v>0.6</v>
      </c>
      <c r="M808">
        <v>0.6</v>
      </c>
      <c r="N808">
        <v>0.6</v>
      </c>
      <c r="O808">
        <v>0.5</v>
      </c>
      <c r="P808">
        <v>0.5</v>
      </c>
      <c r="Q808">
        <v>0.5</v>
      </c>
      <c r="R808">
        <v>0.5</v>
      </c>
      <c r="S808">
        <v>0.5</v>
      </c>
      <c r="T808">
        <v>0.4</v>
      </c>
      <c r="U808">
        <v>0.5</v>
      </c>
      <c r="V808">
        <v>0.5</v>
      </c>
      <c r="W808">
        <v>0.5</v>
      </c>
      <c r="X808">
        <v>0.5</v>
      </c>
      <c r="Y808">
        <v>0.5</v>
      </c>
      <c r="Z808">
        <v>0.4</v>
      </c>
      <c r="AA808">
        <v>0.4</v>
      </c>
    </row>
    <row r="809" spans="1:27" x14ac:dyDescent="0.2">
      <c r="A809" s="89">
        <f>VLOOKUP(C809,TabellenBDFS!$B$4:$C$2717,2,FALSE)</f>
        <v>112</v>
      </c>
      <c r="B809" t="str">
        <f t="shared" si="13"/>
        <v>1121</v>
      </c>
      <c r="C809" t="s">
        <v>115</v>
      </c>
      <c r="D809">
        <v>1</v>
      </c>
      <c r="E809">
        <v>2.1</v>
      </c>
      <c r="F809">
        <v>2.1</v>
      </c>
      <c r="G809">
        <v>2</v>
      </c>
      <c r="H809">
        <v>2.4</v>
      </c>
      <c r="I809">
        <v>2.2999999999999998</v>
      </c>
      <c r="J809">
        <v>2.2999999999999998</v>
      </c>
      <c r="K809">
        <v>2.2999999999999998</v>
      </c>
      <c r="L809">
        <v>2.2999999999999998</v>
      </c>
      <c r="M809">
        <v>2.5</v>
      </c>
      <c r="N809">
        <v>2.7</v>
      </c>
      <c r="O809">
        <v>2.7</v>
      </c>
      <c r="P809">
        <v>2.8</v>
      </c>
      <c r="Q809">
        <v>3</v>
      </c>
      <c r="R809">
        <v>3</v>
      </c>
      <c r="S809">
        <v>3.1</v>
      </c>
      <c r="T809">
        <v>3.1</v>
      </c>
      <c r="U809">
        <v>3.1</v>
      </c>
      <c r="V809">
        <v>3</v>
      </c>
      <c r="W809">
        <v>2.9</v>
      </c>
      <c r="X809">
        <v>2.9</v>
      </c>
      <c r="Y809">
        <v>2.9</v>
      </c>
      <c r="Z809">
        <v>2.7</v>
      </c>
      <c r="AA809">
        <v>2.6</v>
      </c>
    </row>
    <row r="810" spans="1:27" x14ac:dyDescent="0.2">
      <c r="A810" s="89">
        <f>VLOOKUP(C810,TabellenBDFS!$B$4:$C$2717,2,FALSE)</f>
        <v>112</v>
      </c>
      <c r="B810" t="str">
        <f t="shared" si="13"/>
        <v>1122</v>
      </c>
      <c r="C810" t="s">
        <v>115</v>
      </c>
      <c r="D810">
        <v>2</v>
      </c>
      <c r="E810">
        <v>0.7</v>
      </c>
      <c r="F810">
        <v>0.7</v>
      </c>
      <c r="G810">
        <v>0.7</v>
      </c>
      <c r="H810">
        <v>0.7</v>
      </c>
      <c r="I810">
        <v>0.7</v>
      </c>
      <c r="J810">
        <v>0.7</v>
      </c>
      <c r="K810">
        <v>0.7</v>
      </c>
      <c r="L810">
        <v>0.8</v>
      </c>
      <c r="M810">
        <v>0.8</v>
      </c>
      <c r="N810">
        <v>0.7</v>
      </c>
      <c r="O810">
        <v>0.7</v>
      </c>
      <c r="P810">
        <v>0.8</v>
      </c>
      <c r="Q810">
        <v>0.8</v>
      </c>
      <c r="R810">
        <v>0.8</v>
      </c>
      <c r="S810">
        <v>0.7</v>
      </c>
      <c r="T810">
        <v>0.7</v>
      </c>
      <c r="U810">
        <v>0.7</v>
      </c>
      <c r="V810">
        <v>0.5</v>
      </c>
      <c r="W810">
        <v>0.4</v>
      </c>
      <c r="X810">
        <v>0.4</v>
      </c>
      <c r="Y810">
        <v>0.4</v>
      </c>
      <c r="Z810">
        <v>0.4</v>
      </c>
      <c r="AA810">
        <v>0.4</v>
      </c>
    </row>
    <row r="811" spans="1:27" x14ac:dyDescent="0.2">
      <c r="A811" s="89">
        <f>VLOOKUP(C811,TabellenBDFS!$B$4:$C$2717,2,FALSE)</f>
        <v>112</v>
      </c>
      <c r="B811" t="str">
        <f t="shared" si="13"/>
        <v>1123</v>
      </c>
      <c r="C811" t="s">
        <v>115</v>
      </c>
      <c r="D811">
        <v>3</v>
      </c>
      <c r="E811">
        <v>0</v>
      </c>
      <c r="F811">
        <v>0</v>
      </c>
      <c r="G811">
        <v>0</v>
      </c>
      <c r="H811">
        <v>0</v>
      </c>
      <c r="I811">
        <v>0.1</v>
      </c>
      <c r="J811">
        <v>0.1</v>
      </c>
      <c r="K811">
        <v>0.1</v>
      </c>
      <c r="L811">
        <v>0.1</v>
      </c>
      <c r="M811">
        <v>0.3</v>
      </c>
      <c r="N811">
        <v>0.3</v>
      </c>
      <c r="O811">
        <v>0.3</v>
      </c>
      <c r="P811">
        <v>0.3</v>
      </c>
      <c r="Q811">
        <v>0.3</v>
      </c>
      <c r="R811">
        <v>0.3</v>
      </c>
      <c r="S811">
        <v>0.3</v>
      </c>
      <c r="T811">
        <v>0.3</v>
      </c>
      <c r="U811">
        <v>0.4</v>
      </c>
      <c r="V811">
        <v>0.6</v>
      </c>
      <c r="W811">
        <v>0.6</v>
      </c>
      <c r="X811">
        <v>0.6</v>
      </c>
      <c r="Y811">
        <v>0.6</v>
      </c>
      <c r="Z811">
        <v>0.6</v>
      </c>
      <c r="AA811">
        <v>0.6</v>
      </c>
    </row>
    <row r="812" spans="1:27" x14ac:dyDescent="0.2">
      <c r="A812" s="89">
        <f>VLOOKUP(C812,TabellenBDFS!$B$4:$C$2717,2,FALSE)</f>
        <v>112</v>
      </c>
      <c r="B812" t="str">
        <f t="shared" si="13"/>
        <v>1124</v>
      </c>
      <c r="C812" t="s">
        <v>115</v>
      </c>
      <c r="D812">
        <v>4</v>
      </c>
      <c r="E812">
        <v>0</v>
      </c>
      <c r="F812">
        <v>0</v>
      </c>
      <c r="G812">
        <v>0</v>
      </c>
      <c r="H812">
        <v>0</v>
      </c>
      <c r="I812">
        <v>0</v>
      </c>
      <c r="J812">
        <v>0</v>
      </c>
      <c r="K812">
        <v>0</v>
      </c>
      <c r="L812">
        <v>0</v>
      </c>
      <c r="M812">
        <v>0</v>
      </c>
      <c r="N812">
        <v>0</v>
      </c>
      <c r="O812">
        <v>0</v>
      </c>
      <c r="P812">
        <v>0</v>
      </c>
      <c r="Q812">
        <v>0</v>
      </c>
      <c r="R812">
        <v>0</v>
      </c>
      <c r="S812">
        <v>0</v>
      </c>
      <c r="T812">
        <v>0</v>
      </c>
      <c r="U812">
        <v>0</v>
      </c>
      <c r="V812">
        <v>0</v>
      </c>
      <c r="W812">
        <v>0</v>
      </c>
      <c r="X812">
        <v>0</v>
      </c>
      <c r="Y812">
        <v>0</v>
      </c>
      <c r="Z812">
        <v>0</v>
      </c>
      <c r="AA812">
        <v>0</v>
      </c>
    </row>
    <row r="813" spans="1:27" x14ac:dyDescent="0.2">
      <c r="A813" s="89">
        <f>VLOOKUP(C813,TabellenBDFS!$B$4:$C$2717,2,FALSE)</f>
        <v>112</v>
      </c>
      <c r="B813" t="str">
        <f t="shared" si="13"/>
        <v>1125</v>
      </c>
      <c r="C813" t="s">
        <v>115</v>
      </c>
      <c r="D813">
        <v>5</v>
      </c>
      <c r="E813">
        <v>0.2</v>
      </c>
      <c r="F813">
        <v>0.2</v>
      </c>
      <c r="G813">
        <v>0.2</v>
      </c>
      <c r="H813">
        <v>0.2</v>
      </c>
      <c r="I813">
        <v>0.2</v>
      </c>
      <c r="J813">
        <v>0.2</v>
      </c>
      <c r="K813">
        <v>0.2</v>
      </c>
      <c r="L813">
        <v>0.2</v>
      </c>
      <c r="M813">
        <v>0.2</v>
      </c>
      <c r="N813">
        <v>0.2</v>
      </c>
      <c r="O813">
        <v>0.2</v>
      </c>
      <c r="P813">
        <v>0.2</v>
      </c>
      <c r="Q813">
        <v>0.2</v>
      </c>
      <c r="R813">
        <v>0.2</v>
      </c>
      <c r="S813">
        <v>0.2</v>
      </c>
      <c r="T813">
        <v>0.2</v>
      </c>
      <c r="U813">
        <v>0.2</v>
      </c>
      <c r="V813">
        <v>0.2</v>
      </c>
      <c r="W813">
        <v>0.2</v>
      </c>
      <c r="X813">
        <v>0.2</v>
      </c>
      <c r="Y813">
        <v>0.2</v>
      </c>
      <c r="Z813">
        <v>0.2</v>
      </c>
      <c r="AA813">
        <v>0.2</v>
      </c>
    </row>
    <row r="814" spans="1:27" x14ac:dyDescent="0.2">
      <c r="A814" s="89">
        <f>VLOOKUP(C814,TabellenBDFS!$B$4:$C$2717,2,FALSE)</f>
        <v>112</v>
      </c>
      <c r="B814" t="str">
        <f t="shared" si="13"/>
        <v>1126</v>
      </c>
      <c r="C814" t="s">
        <v>115</v>
      </c>
      <c r="D814">
        <v>6</v>
      </c>
      <c r="E814">
        <v>0.9</v>
      </c>
      <c r="F814">
        <v>0.9</v>
      </c>
      <c r="G814">
        <v>0.9</v>
      </c>
      <c r="H814">
        <v>1.3</v>
      </c>
      <c r="I814">
        <v>1</v>
      </c>
      <c r="J814">
        <v>1</v>
      </c>
      <c r="K814">
        <v>1</v>
      </c>
      <c r="L814">
        <v>0.9</v>
      </c>
      <c r="M814">
        <v>0.9</v>
      </c>
      <c r="N814">
        <v>1.1000000000000001</v>
      </c>
      <c r="O814">
        <v>1.1000000000000001</v>
      </c>
      <c r="P814">
        <v>1</v>
      </c>
      <c r="Q814">
        <v>1.2</v>
      </c>
      <c r="R814">
        <v>1.2</v>
      </c>
      <c r="S814">
        <v>1.2</v>
      </c>
      <c r="T814">
        <v>1.2</v>
      </c>
      <c r="U814">
        <v>1.2</v>
      </c>
      <c r="V814">
        <v>1.2</v>
      </c>
      <c r="W814">
        <v>1.2</v>
      </c>
      <c r="X814">
        <v>1</v>
      </c>
      <c r="Y814">
        <v>1</v>
      </c>
      <c r="Z814">
        <v>0.9</v>
      </c>
      <c r="AA814">
        <v>0.9</v>
      </c>
    </row>
    <row r="815" spans="1:27" x14ac:dyDescent="0.2">
      <c r="A815" s="89">
        <f>VLOOKUP(C815,TabellenBDFS!$B$4:$C$2717,2,FALSE)</f>
        <v>112</v>
      </c>
      <c r="B815" t="str">
        <f t="shared" si="13"/>
        <v>1127</v>
      </c>
      <c r="C815" t="s">
        <v>115</v>
      </c>
      <c r="D815">
        <v>7</v>
      </c>
      <c r="E815">
        <v>0.2</v>
      </c>
      <c r="F815">
        <v>0.2</v>
      </c>
      <c r="G815">
        <v>0.2</v>
      </c>
      <c r="H815">
        <v>0.2</v>
      </c>
      <c r="I815">
        <v>0.3</v>
      </c>
      <c r="J815">
        <v>0.3</v>
      </c>
      <c r="K815">
        <v>0.3</v>
      </c>
      <c r="L815">
        <v>0.3</v>
      </c>
      <c r="M815">
        <v>0.3</v>
      </c>
      <c r="N815">
        <v>0.3</v>
      </c>
      <c r="O815">
        <v>0.4</v>
      </c>
      <c r="P815">
        <v>0.4</v>
      </c>
      <c r="Q815">
        <v>0.5</v>
      </c>
      <c r="R815">
        <v>0.6</v>
      </c>
      <c r="S815">
        <v>0.6</v>
      </c>
      <c r="T815">
        <v>0.5</v>
      </c>
      <c r="U815">
        <v>0.5</v>
      </c>
      <c r="V815">
        <v>0.5</v>
      </c>
      <c r="W815">
        <v>0.5</v>
      </c>
      <c r="X815">
        <v>0.6</v>
      </c>
      <c r="Y815">
        <v>0.6</v>
      </c>
      <c r="Z815">
        <v>0.5</v>
      </c>
      <c r="AA815">
        <v>0.5</v>
      </c>
    </row>
    <row r="816" spans="1:27" x14ac:dyDescent="0.2">
      <c r="A816" s="89">
        <f>VLOOKUP(C816,TabellenBDFS!$B$4:$C$2717,2,FALSE)</f>
        <v>113</v>
      </c>
      <c r="B816" t="str">
        <f t="shared" si="13"/>
        <v>1131</v>
      </c>
      <c r="C816" t="s">
        <v>116</v>
      </c>
      <c r="D816">
        <v>1</v>
      </c>
      <c r="E816">
        <v>0.5</v>
      </c>
      <c r="F816">
        <v>0.5</v>
      </c>
      <c r="G816">
        <v>0.5</v>
      </c>
      <c r="H816">
        <v>0.5</v>
      </c>
      <c r="I816">
        <v>0.6</v>
      </c>
      <c r="J816">
        <v>0.6</v>
      </c>
      <c r="K816">
        <v>0.7</v>
      </c>
      <c r="L816">
        <v>0.7</v>
      </c>
      <c r="M816">
        <v>0.7</v>
      </c>
      <c r="N816">
        <v>0.7</v>
      </c>
      <c r="O816">
        <v>0.7</v>
      </c>
      <c r="P816">
        <v>0.7</v>
      </c>
      <c r="Q816">
        <v>0.7</v>
      </c>
      <c r="R816">
        <v>0.9</v>
      </c>
      <c r="S816">
        <v>0.9</v>
      </c>
      <c r="T816">
        <v>0.9</v>
      </c>
      <c r="U816">
        <v>1</v>
      </c>
      <c r="V816">
        <v>0.9</v>
      </c>
      <c r="W816">
        <v>0.9</v>
      </c>
      <c r="X816">
        <v>0.9</v>
      </c>
      <c r="Y816">
        <v>0.9</v>
      </c>
      <c r="Z816">
        <v>0.8</v>
      </c>
      <c r="AA816">
        <v>0.8</v>
      </c>
    </row>
    <row r="817" spans="1:27" x14ac:dyDescent="0.2">
      <c r="A817" s="89">
        <f>VLOOKUP(C817,TabellenBDFS!$B$4:$C$2717,2,FALSE)</f>
        <v>113</v>
      </c>
      <c r="B817" t="str">
        <f t="shared" si="13"/>
        <v>1132</v>
      </c>
      <c r="C817" t="s">
        <v>116</v>
      </c>
      <c r="D817">
        <v>2</v>
      </c>
      <c r="E817">
        <v>0.1</v>
      </c>
      <c r="F817">
        <v>0.1</v>
      </c>
      <c r="G817">
        <v>0.1</v>
      </c>
      <c r="H817">
        <v>0.1</v>
      </c>
      <c r="I817">
        <v>0.1</v>
      </c>
      <c r="J817">
        <v>0.1</v>
      </c>
      <c r="K817">
        <v>0.1</v>
      </c>
      <c r="L817">
        <v>0.1</v>
      </c>
      <c r="M817">
        <v>0.1</v>
      </c>
      <c r="N817">
        <v>0.1</v>
      </c>
      <c r="O817">
        <v>0.1</v>
      </c>
      <c r="P817">
        <v>0.1</v>
      </c>
      <c r="Q817">
        <v>0.1</v>
      </c>
      <c r="R817">
        <v>0.1</v>
      </c>
      <c r="S817">
        <v>0.1</v>
      </c>
      <c r="T817">
        <v>0.1</v>
      </c>
      <c r="U817">
        <v>0.1</v>
      </c>
      <c r="V817">
        <v>0.1</v>
      </c>
      <c r="W817">
        <v>0.1</v>
      </c>
      <c r="X817">
        <v>0.1</v>
      </c>
      <c r="Y817">
        <v>0.1</v>
      </c>
      <c r="Z817">
        <v>0.1</v>
      </c>
      <c r="AA817">
        <v>0.1</v>
      </c>
    </row>
    <row r="818" spans="1:27" x14ac:dyDescent="0.2">
      <c r="A818" s="89">
        <f>VLOOKUP(C818,TabellenBDFS!$B$4:$C$2717,2,FALSE)</f>
        <v>113</v>
      </c>
      <c r="B818" t="str">
        <f t="shared" si="13"/>
        <v>1133</v>
      </c>
      <c r="C818" t="s">
        <v>116</v>
      </c>
      <c r="D818">
        <v>3</v>
      </c>
      <c r="E818">
        <v>0</v>
      </c>
      <c r="F818">
        <v>0</v>
      </c>
      <c r="G818">
        <v>0</v>
      </c>
      <c r="H818">
        <v>0</v>
      </c>
      <c r="I818">
        <v>0</v>
      </c>
      <c r="J818">
        <v>0</v>
      </c>
      <c r="K818">
        <v>0</v>
      </c>
      <c r="L818">
        <v>0</v>
      </c>
      <c r="M818">
        <v>0</v>
      </c>
      <c r="N818">
        <v>0</v>
      </c>
      <c r="O818">
        <v>0</v>
      </c>
      <c r="P818">
        <v>0</v>
      </c>
      <c r="Q818">
        <v>0</v>
      </c>
      <c r="R818">
        <v>0</v>
      </c>
      <c r="S818">
        <v>0</v>
      </c>
      <c r="T818">
        <v>0</v>
      </c>
      <c r="U818">
        <v>0.1</v>
      </c>
      <c r="V818">
        <v>0.1</v>
      </c>
      <c r="W818">
        <v>0.1</v>
      </c>
      <c r="X818">
        <v>0.1</v>
      </c>
      <c r="Y818">
        <v>0.1</v>
      </c>
      <c r="Z818">
        <v>0.1</v>
      </c>
      <c r="AA818">
        <v>0.1</v>
      </c>
    </row>
    <row r="819" spans="1:27" x14ac:dyDescent="0.2">
      <c r="A819" s="89">
        <f>VLOOKUP(C819,TabellenBDFS!$B$4:$C$2717,2,FALSE)</f>
        <v>113</v>
      </c>
      <c r="B819" t="str">
        <f t="shared" si="13"/>
        <v>1134</v>
      </c>
      <c r="C819" t="s">
        <v>116</v>
      </c>
      <c r="D819">
        <v>4</v>
      </c>
      <c r="E819">
        <v>0</v>
      </c>
      <c r="F819">
        <v>0</v>
      </c>
      <c r="G819">
        <v>0</v>
      </c>
      <c r="H819">
        <v>0</v>
      </c>
      <c r="I819">
        <v>0</v>
      </c>
      <c r="J819">
        <v>0</v>
      </c>
      <c r="K819">
        <v>0</v>
      </c>
      <c r="L819">
        <v>0</v>
      </c>
      <c r="M819">
        <v>0</v>
      </c>
      <c r="N819">
        <v>0</v>
      </c>
      <c r="O819">
        <v>0</v>
      </c>
      <c r="P819">
        <v>0</v>
      </c>
      <c r="Q819">
        <v>0</v>
      </c>
      <c r="R819">
        <v>0</v>
      </c>
      <c r="S819">
        <v>0</v>
      </c>
      <c r="T819">
        <v>0</v>
      </c>
      <c r="U819">
        <v>0</v>
      </c>
      <c r="V819">
        <v>0</v>
      </c>
      <c r="W819">
        <v>0</v>
      </c>
      <c r="X819">
        <v>0</v>
      </c>
      <c r="Y819">
        <v>0</v>
      </c>
      <c r="Z819">
        <v>0</v>
      </c>
      <c r="AA819">
        <v>0</v>
      </c>
    </row>
    <row r="820" spans="1:27" x14ac:dyDescent="0.2">
      <c r="A820" s="89">
        <f>VLOOKUP(C820,TabellenBDFS!$B$4:$C$2717,2,FALSE)</f>
        <v>113</v>
      </c>
      <c r="B820" t="str">
        <f t="shared" si="13"/>
        <v>1135</v>
      </c>
      <c r="C820" t="s">
        <v>116</v>
      </c>
      <c r="D820">
        <v>5</v>
      </c>
      <c r="E820">
        <v>0</v>
      </c>
      <c r="F820">
        <v>0</v>
      </c>
      <c r="G820">
        <v>0</v>
      </c>
      <c r="H820">
        <v>0</v>
      </c>
      <c r="I820">
        <v>0</v>
      </c>
      <c r="J820">
        <v>0</v>
      </c>
      <c r="K820">
        <v>0</v>
      </c>
      <c r="L820">
        <v>0</v>
      </c>
      <c r="M820">
        <v>0</v>
      </c>
      <c r="N820">
        <v>0</v>
      </c>
      <c r="O820">
        <v>0</v>
      </c>
      <c r="P820">
        <v>0</v>
      </c>
      <c r="Q820">
        <v>0</v>
      </c>
      <c r="R820">
        <v>0</v>
      </c>
      <c r="S820">
        <v>0</v>
      </c>
      <c r="T820">
        <v>0</v>
      </c>
      <c r="U820">
        <v>0</v>
      </c>
      <c r="V820">
        <v>0</v>
      </c>
      <c r="W820">
        <v>0</v>
      </c>
      <c r="X820">
        <v>0</v>
      </c>
      <c r="Y820">
        <v>0</v>
      </c>
      <c r="Z820">
        <v>0</v>
      </c>
      <c r="AA820">
        <v>0</v>
      </c>
    </row>
    <row r="821" spans="1:27" x14ac:dyDescent="0.2">
      <c r="A821" s="89">
        <f>VLOOKUP(C821,TabellenBDFS!$B$4:$C$2717,2,FALSE)</f>
        <v>113</v>
      </c>
      <c r="B821" t="str">
        <f t="shared" si="13"/>
        <v>1136</v>
      </c>
      <c r="C821" t="s">
        <v>116</v>
      </c>
      <c r="D821">
        <v>6</v>
      </c>
      <c r="E821">
        <v>0.3</v>
      </c>
      <c r="F821">
        <v>0.3</v>
      </c>
      <c r="G821">
        <v>0.3</v>
      </c>
      <c r="H821">
        <v>0.3</v>
      </c>
      <c r="I821">
        <v>0.4</v>
      </c>
      <c r="J821">
        <v>0.4</v>
      </c>
      <c r="K821">
        <v>0.5</v>
      </c>
      <c r="L821">
        <v>0.4</v>
      </c>
      <c r="M821">
        <v>0.5</v>
      </c>
      <c r="N821">
        <v>0.5</v>
      </c>
      <c r="O821">
        <v>0.5</v>
      </c>
      <c r="P821">
        <v>0.5</v>
      </c>
      <c r="Q821">
        <v>0.5</v>
      </c>
      <c r="R821">
        <v>0.7</v>
      </c>
      <c r="S821">
        <v>0.7</v>
      </c>
      <c r="T821">
        <v>0.7</v>
      </c>
      <c r="U821">
        <v>0.7</v>
      </c>
      <c r="V821">
        <v>0.6</v>
      </c>
      <c r="W821">
        <v>0.6</v>
      </c>
      <c r="X821">
        <v>0.5</v>
      </c>
      <c r="Y821">
        <v>0.5</v>
      </c>
      <c r="Z821">
        <v>0.5</v>
      </c>
      <c r="AA821">
        <v>0.5</v>
      </c>
    </row>
    <row r="822" spans="1:27" x14ac:dyDescent="0.2">
      <c r="A822" s="89">
        <f>VLOOKUP(C822,TabellenBDFS!$B$4:$C$2717,2,FALSE)</f>
        <v>113</v>
      </c>
      <c r="B822" t="str">
        <f t="shared" si="13"/>
        <v>1137</v>
      </c>
      <c r="C822" t="s">
        <v>116</v>
      </c>
      <c r="D822">
        <v>7</v>
      </c>
      <c r="E822">
        <v>0.1</v>
      </c>
      <c r="F822">
        <v>0.1</v>
      </c>
      <c r="G822">
        <v>0.1</v>
      </c>
      <c r="H822">
        <v>0.1</v>
      </c>
      <c r="I822">
        <v>0.1</v>
      </c>
      <c r="J822">
        <v>0.1</v>
      </c>
      <c r="K822">
        <v>0.1</v>
      </c>
      <c r="L822">
        <v>0.1</v>
      </c>
      <c r="M822">
        <v>0.1</v>
      </c>
      <c r="N822">
        <v>0.1</v>
      </c>
      <c r="O822">
        <v>0.1</v>
      </c>
      <c r="P822">
        <v>0.1</v>
      </c>
      <c r="Q822">
        <v>0.1</v>
      </c>
      <c r="R822">
        <v>0.1</v>
      </c>
      <c r="S822">
        <v>0.1</v>
      </c>
      <c r="T822">
        <v>0.1</v>
      </c>
      <c r="U822">
        <v>0.1</v>
      </c>
      <c r="V822">
        <v>0.1</v>
      </c>
      <c r="W822">
        <v>0.1</v>
      </c>
      <c r="X822">
        <v>0.1</v>
      </c>
      <c r="Y822">
        <v>0.1</v>
      </c>
      <c r="Z822">
        <v>0.1</v>
      </c>
      <c r="AA822">
        <v>0.1</v>
      </c>
    </row>
    <row r="823" spans="1:27" x14ac:dyDescent="0.2">
      <c r="A823" s="89">
        <f>VLOOKUP(C823,TabellenBDFS!$B$4:$C$2717,2,FALSE)</f>
        <v>114</v>
      </c>
      <c r="B823" t="str">
        <f t="shared" si="13"/>
        <v>1141</v>
      </c>
      <c r="C823" t="s">
        <v>117</v>
      </c>
      <c r="D823">
        <v>1</v>
      </c>
      <c r="E823" t="e">
        <v>#N/A</v>
      </c>
      <c r="F823" t="e">
        <v>#N/A</v>
      </c>
      <c r="G823" t="e">
        <v>#N/A</v>
      </c>
      <c r="H823" t="e">
        <v>#N/A</v>
      </c>
      <c r="I823" t="e">
        <v>#N/A</v>
      </c>
      <c r="J823" t="e">
        <v>#N/A</v>
      </c>
      <c r="K823" t="e">
        <v>#N/A</v>
      </c>
      <c r="L823" t="e">
        <v>#N/A</v>
      </c>
      <c r="M823" t="e">
        <v>#N/A</v>
      </c>
      <c r="N823" t="e">
        <v>#N/A</v>
      </c>
      <c r="O823" t="e">
        <v>#N/A</v>
      </c>
      <c r="P823" t="e">
        <v>#N/A</v>
      </c>
      <c r="Q823">
        <v>3.1</v>
      </c>
      <c r="R823">
        <v>3.1</v>
      </c>
      <c r="S823">
        <v>3.2</v>
      </c>
      <c r="T823">
        <v>3.4</v>
      </c>
      <c r="U823">
        <v>3.4</v>
      </c>
      <c r="V823">
        <v>3.6</v>
      </c>
      <c r="W823">
        <v>3.8</v>
      </c>
      <c r="X823">
        <v>3.7</v>
      </c>
      <c r="Y823">
        <v>3.9</v>
      </c>
      <c r="Z823">
        <v>3.9</v>
      </c>
      <c r="AA823">
        <v>3.9</v>
      </c>
    </row>
    <row r="824" spans="1:27" x14ac:dyDescent="0.2">
      <c r="A824" s="89">
        <f>VLOOKUP(C824,TabellenBDFS!$B$4:$C$2717,2,FALSE)</f>
        <v>114</v>
      </c>
      <c r="B824" t="str">
        <f t="shared" si="13"/>
        <v>1142</v>
      </c>
      <c r="C824" t="s">
        <v>117</v>
      </c>
      <c r="D824">
        <v>2</v>
      </c>
      <c r="E824" t="e">
        <v>#N/A</v>
      </c>
      <c r="F824" t="e">
        <v>#N/A</v>
      </c>
      <c r="G824" t="e">
        <v>#N/A</v>
      </c>
      <c r="H824" t="e">
        <v>#N/A</v>
      </c>
      <c r="I824" t="e">
        <v>#N/A</v>
      </c>
      <c r="J824" t="e">
        <v>#N/A</v>
      </c>
      <c r="K824" t="e">
        <v>#N/A</v>
      </c>
      <c r="L824" t="e">
        <v>#N/A</v>
      </c>
      <c r="M824" t="e">
        <v>#N/A</v>
      </c>
      <c r="N824" t="e">
        <v>#N/A</v>
      </c>
      <c r="O824" t="e">
        <v>#N/A</v>
      </c>
      <c r="P824" t="e">
        <v>#N/A</v>
      </c>
      <c r="Q824">
        <v>0.9</v>
      </c>
      <c r="R824">
        <v>0.9</v>
      </c>
      <c r="S824">
        <v>0.9</v>
      </c>
      <c r="T824">
        <v>0.9</v>
      </c>
      <c r="U824">
        <v>0.9</v>
      </c>
      <c r="V824">
        <v>0.9</v>
      </c>
      <c r="W824">
        <v>0.9</v>
      </c>
      <c r="X824">
        <v>0.9</v>
      </c>
      <c r="Y824">
        <v>0.9</v>
      </c>
      <c r="Z824">
        <v>0.9</v>
      </c>
      <c r="AA824">
        <v>0.9</v>
      </c>
    </row>
    <row r="825" spans="1:27" x14ac:dyDescent="0.2">
      <c r="A825" s="89">
        <f>VLOOKUP(C825,TabellenBDFS!$B$4:$C$2717,2,FALSE)</f>
        <v>114</v>
      </c>
      <c r="B825" t="str">
        <f t="shared" si="13"/>
        <v>1143</v>
      </c>
      <c r="C825" t="s">
        <v>117</v>
      </c>
      <c r="D825">
        <v>3</v>
      </c>
      <c r="E825" t="e">
        <v>#N/A</v>
      </c>
      <c r="F825" t="e">
        <v>#N/A</v>
      </c>
      <c r="G825" t="e">
        <v>#N/A</v>
      </c>
      <c r="H825" t="e">
        <v>#N/A</v>
      </c>
      <c r="I825" t="e">
        <v>#N/A</v>
      </c>
      <c r="J825" t="e">
        <v>#N/A</v>
      </c>
      <c r="K825" t="e">
        <v>#N/A</v>
      </c>
      <c r="L825" t="e">
        <v>#N/A</v>
      </c>
      <c r="M825" t="e">
        <v>#N/A</v>
      </c>
      <c r="N825" t="e">
        <v>#N/A</v>
      </c>
      <c r="O825" t="e">
        <v>#N/A</v>
      </c>
      <c r="P825" t="e">
        <v>#N/A</v>
      </c>
      <c r="Q825">
        <v>0.1</v>
      </c>
      <c r="R825">
        <v>0.1</v>
      </c>
      <c r="S825">
        <v>0.1</v>
      </c>
      <c r="T825">
        <v>0.3</v>
      </c>
      <c r="U825">
        <v>0.2</v>
      </c>
      <c r="V825">
        <v>0.4</v>
      </c>
      <c r="W825">
        <v>0.5</v>
      </c>
      <c r="X825">
        <v>0.6</v>
      </c>
      <c r="Y825">
        <v>0.8</v>
      </c>
      <c r="Z825">
        <v>0.8</v>
      </c>
      <c r="AA825">
        <v>0.8</v>
      </c>
    </row>
    <row r="826" spans="1:27" x14ac:dyDescent="0.2">
      <c r="A826" s="89">
        <f>VLOOKUP(C826,TabellenBDFS!$B$4:$C$2717,2,FALSE)</f>
        <v>114</v>
      </c>
      <c r="B826" t="str">
        <f t="shared" si="13"/>
        <v>1144</v>
      </c>
      <c r="C826" t="s">
        <v>117</v>
      </c>
      <c r="D826">
        <v>4</v>
      </c>
      <c r="E826" t="e">
        <v>#N/A</v>
      </c>
      <c r="F826" t="e">
        <v>#N/A</v>
      </c>
      <c r="G826" t="e">
        <v>#N/A</v>
      </c>
      <c r="H826" t="e">
        <v>#N/A</v>
      </c>
      <c r="I826" t="e">
        <v>#N/A</v>
      </c>
      <c r="J826" t="e">
        <v>#N/A</v>
      </c>
      <c r="K826" t="e">
        <v>#N/A</v>
      </c>
      <c r="L826" t="e">
        <v>#N/A</v>
      </c>
      <c r="M826" t="e">
        <v>#N/A</v>
      </c>
      <c r="N826" t="e">
        <v>#N/A</v>
      </c>
      <c r="O826" t="e">
        <v>#N/A</v>
      </c>
      <c r="P826" t="e">
        <v>#N/A</v>
      </c>
      <c r="Q826">
        <v>0</v>
      </c>
      <c r="R826">
        <v>0</v>
      </c>
      <c r="S826">
        <v>0</v>
      </c>
      <c r="T826">
        <v>0</v>
      </c>
      <c r="U826">
        <v>0</v>
      </c>
      <c r="V826">
        <v>0.1</v>
      </c>
      <c r="W826">
        <v>0.1</v>
      </c>
      <c r="X826">
        <v>0.1</v>
      </c>
      <c r="Y826">
        <v>0.1</v>
      </c>
      <c r="Z826">
        <v>0.1</v>
      </c>
      <c r="AA826">
        <v>0.1</v>
      </c>
    </row>
    <row r="827" spans="1:27" x14ac:dyDescent="0.2">
      <c r="A827" s="89">
        <f>VLOOKUP(C827,TabellenBDFS!$B$4:$C$2717,2,FALSE)</f>
        <v>114</v>
      </c>
      <c r="B827" t="str">
        <f t="shared" si="13"/>
        <v>1145</v>
      </c>
      <c r="C827" t="s">
        <v>117</v>
      </c>
      <c r="D827">
        <v>5</v>
      </c>
      <c r="E827" t="e">
        <v>#N/A</v>
      </c>
      <c r="F827" t="e">
        <v>#N/A</v>
      </c>
      <c r="G827" t="e">
        <v>#N/A</v>
      </c>
      <c r="H827" t="e">
        <v>#N/A</v>
      </c>
      <c r="I827" t="e">
        <v>#N/A</v>
      </c>
      <c r="J827" t="e">
        <v>#N/A</v>
      </c>
      <c r="K827" t="e">
        <v>#N/A</v>
      </c>
      <c r="L827" t="e">
        <v>#N/A</v>
      </c>
      <c r="M827" t="e">
        <v>#N/A</v>
      </c>
      <c r="N827" t="e">
        <v>#N/A</v>
      </c>
      <c r="O827" t="e">
        <v>#N/A</v>
      </c>
      <c r="P827" t="e">
        <v>#N/A</v>
      </c>
      <c r="Q827">
        <v>0</v>
      </c>
      <c r="R827">
        <v>0</v>
      </c>
      <c r="S827">
        <v>0</v>
      </c>
      <c r="T827">
        <v>0</v>
      </c>
      <c r="U827">
        <v>0</v>
      </c>
      <c r="V827">
        <v>0</v>
      </c>
      <c r="W827">
        <v>0</v>
      </c>
      <c r="X827">
        <v>0</v>
      </c>
      <c r="Y827">
        <v>0</v>
      </c>
      <c r="Z827">
        <v>0</v>
      </c>
      <c r="AA827">
        <v>0</v>
      </c>
    </row>
    <row r="828" spans="1:27" x14ac:dyDescent="0.2">
      <c r="A828" s="89">
        <f>VLOOKUP(C828,TabellenBDFS!$B$4:$C$2717,2,FALSE)</f>
        <v>114</v>
      </c>
      <c r="B828" t="str">
        <f t="shared" si="13"/>
        <v>1146</v>
      </c>
      <c r="C828" t="s">
        <v>117</v>
      </c>
      <c r="D828">
        <v>6</v>
      </c>
      <c r="E828" t="e">
        <v>#N/A</v>
      </c>
      <c r="F828" t="e">
        <v>#N/A</v>
      </c>
      <c r="G828" t="e">
        <v>#N/A</v>
      </c>
      <c r="H828" t="e">
        <v>#N/A</v>
      </c>
      <c r="I828" t="e">
        <v>#N/A</v>
      </c>
      <c r="J828" t="e">
        <v>#N/A</v>
      </c>
      <c r="K828" t="e">
        <v>#N/A</v>
      </c>
      <c r="L828" t="e">
        <v>#N/A</v>
      </c>
      <c r="M828" t="e">
        <v>#N/A</v>
      </c>
      <c r="N828" t="e">
        <v>#N/A</v>
      </c>
      <c r="O828" t="e">
        <v>#N/A</v>
      </c>
      <c r="P828" t="e">
        <v>#N/A</v>
      </c>
      <c r="Q828">
        <v>1.7</v>
      </c>
      <c r="R828">
        <v>1.7</v>
      </c>
      <c r="S828">
        <v>1.8</v>
      </c>
      <c r="T828">
        <v>1.8</v>
      </c>
      <c r="U828">
        <v>1.8</v>
      </c>
      <c r="V828">
        <v>1.9</v>
      </c>
      <c r="W828">
        <v>1.9</v>
      </c>
      <c r="X828">
        <v>1.8</v>
      </c>
      <c r="Y828">
        <v>1.7</v>
      </c>
      <c r="Z828">
        <v>1.7</v>
      </c>
      <c r="AA828">
        <v>1.8</v>
      </c>
    </row>
    <row r="829" spans="1:27" x14ac:dyDescent="0.2">
      <c r="A829" s="89">
        <f>VLOOKUP(C829,TabellenBDFS!$B$4:$C$2717,2,FALSE)</f>
        <v>114</v>
      </c>
      <c r="B829" t="str">
        <f t="shared" si="13"/>
        <v>1147</v>
      </c>
      <c r="C829" t="s">
        <v>117</v>
      </c>
      <c r="D829">
        <v>7</v>
      </c>
      <c r="E829" t="e">
        <v>#N/A</v>
      </c>
      <c r="F829" t="e">
        <v>#N/A</v>
      </c>
      <c r="G829" t="e">
        <v>#N/A</v>
      </c>
      <c r="H829" t="e">
        <v>#N/A</v>
      </c>
      <c r="I829" t="e">
        <v>#N/A</v>
      </c>
      <c r="J829" t="e">
        <v>#N/A</v>
      </c>
      <c r="K829" t="e">
        <v>#N/A</v>
      </c>
      <c r="L829" t="e">
        <v>#N/A</v>
      </c>
      <c r="M829" t="e">
        <v>#N/A</v>
      </c>
      <c r="N829" t="e">
        <v>#N/A</v>
      </c>
      <c r="O829" t="e">
        <v>#N/A</v>
      </c>
      <c r="P829" t="e">
        <v>#N/A</v>
      </c>
      <c r="Q829">
        <v>0.3</v>
      </c>
      <c r="R829">
        <v>0.3</v>
      </c>
      <c r="S829">
        <v>0.3</v>
      </c>
      <c r="T829">
        <v>0.3</v>
      </c>
      <c r="U829">
        <v>0.3</v>
      </c>
      <c r="V829">
        <v>0.3</v>
      </c>
      <c r="W829">
        <v>0.3</v>
      </c>
      <c r="X829">
        <v>0.3</v>
      </c>
      <c r="Y829">
        <v>0.3</v>
      </c>
      <c r="Z829">
        <v>0.3</v>
      </c>
      <c r="AA829">
        <v>0.3</v>
      </c>
    </row>
    <row r="830" spans="1:27" x14ac:dyDescent="0.2">
      <c r="A830" s="89">
        <f>VLOOKUP(C830,TabellenBDFS!$B$4:$C$2717,2,FALSE)</f>
        <v>115</v>
      </c>
      <c r="B830" t="str">
        <f t="shared" si="13"/>
        <v>1151</v>
      </c>
      <c r="C830" t="s">
        <v>118</v>
      </c>
      <c r="D830">
        <v>1</v>
      </c>
      <c r="E830">
        <v>1.6</v>
      </c>
      <c r="F830">
        <v>1.6</v>
      </c>
      <c r="G830">
        <v>1.8</v>
      </c>
      <c r="H830">
        <v>1.8</v>
      </c>
      <c r="I830">
        <v>1.9</v>
      </c>
      <c r="J830">
        <v>2</v>
      </c>
      <c r="K830">
        <v>1.9</v>
      </c>
      <c r="L830">
        <v>1.9</v>
      </c>
      <c r="M830">
        <v>1.9</v>
      </c>
      <c r="N830">
        <v>1.8</v>
      </c>
      <c r="O830">
        <v>1.8</v>
      </c>
      <c r="P830">
        <v>1.8</v>
      </c>
      <c r="Q830">
        <v>1.8</v>
      </c>
      <c r="R830">
        <v>1.7</v>
      </c>
      <c r="S830">
        <v>1.8</v>
      </c>
      <c r="T830">
        <v>1.8</v>
      </c>
      <c r="U830">
        <v>1.9</v>
      </c>
      <c r="V830">
        <v>1.8</v>
      </c>
      <c r="W830">
        <v>1.8</v>
      </c>
      <c r="X830">
        <v>1.8</v>
      </c>
      <c r="Y830">
        <v>1.8</v>
      </c>
      <c r="Z830">
        <v>1.9</v>
      </c>
      <c r="AA830">
        <v>2</v>
      </c>
    </row>
    <row r="831" spans="1:27" x14ac:dyDescent="0.2">
      <c r="A831" s="89">
        <f>VLOOKUP(C831,TabellenBDFS!$B$4:$C$2717,2,FALSE)</f>
        <v>115</v>
      </c>
      <c r="B831" t="str">
        <f t="shared" si="13"/>
        <v>1152</v>
      </c>
      <c r="C831" t="s">
        <v>118</v>
      </c>
      <c r="D831">
        <v>2</v>
      </c>
      <c r="E831">
        <v>0.6</v>
      </c>
      <c r="F831">
        <v>0.6</v>
      </c>
      <c r="G831">
        <v>0.6</v>
      </c>
      <c r="H831">
        <v>0.6</v>
      </c>
      <c r="I831">
        <v>0.6</v>
      </c>
      <c r="J831">
        <v>0.6</v>
      </c>
      <c r="K831">
        <v>0.6</v>
      </c>
      <c r="L831">
        <v>0.6</v>
      </c>
      <c r="M831">
        <v>0.5</v>
      </c>
      <c r="N831">
        <v>0.5</v>
      </c>
      <c r="O831">
        <v>0.5</v>
      </c>
      <c r="P831">
        <v>0.5</v>
      </c>
      <c r="Q831">
        <v>0.4</v>
      </c>
      <c r="R831">
        <v>0.4</v>
      </c>
      <c r="S831">
        <v>0.4</v>
      </c>
      <c r="T831">
        <v>0.4</v>
      </c>
      <c r="U831">
        <v>0.4</v>
      </c>
      <c r="V831">
        <v>0.4</v>
      </c>
      <c r="W831">
        <v>0.4</v>
      </c>
      <c r="X831">
        <v>0.3</v>
      </c>
      <c r="Y831">
        <v>0.3</v>
      </c>
      <c r="Z831">
        <v>0.3</v>
      </c>
      <c r="AA831">
        <v>0.3</v>
      </c>
    </row>
    <row r="832" spans="1:27" x14ac:dyDescent="0.2">
      <c r="A832" s="89">
        <f>VLOOKUP(C832,TabellenBDFS!$B$4:$C$2717,2,FALSE)</f>
        <v>115</v>
      </c>
      <c r="B832" t="str">
        <f t="shared" si="13"/>
        <v>1153</v>
      </c>
      <c r="C832" t="s">
        <v>118</v>
      </c>
      <c r="D832">
        <v>3</v>
      </c>
      <c r="E832">
        <v>0</v>
      </c>
      <c r="F832">
        <v>0</v>
      </c>
      <c r="G832">
        <v>0</v>
      </c>
      <c r="H832">
        <v>0</v>
      </c>
      <c r="I832">
        <v>0</v>
      </c>
      <c r="J832">
        <v>0</v>
      </c>
      <c r="K832">
        <v>0.1</v>
      </c>
      <c r="L832">
        <v>0</v>
      </c>
      <c r="M832">
        <v>0.1</v>
      </c>
      <c r="N832">
        <v>0.1</v>
      </c>
      <c r="O832">
        <v>0.1</v>
      </c>
      <c r="P832">
        <v>0.1</v>
      </c>
      <c r="Q832">
        <v>0.1</v>
      </c>
      <c r="R832">
        <v>0.1</v>
      </c>
      <c r="S832">
        <v>0.1</v>
      </c>
      <c r="T832">
        <v>0.1</v>
      </c>
      <c r="U832">
        <v>0.1</v>
      </c>
      <c r="V832">
        <v>0.2</v>
      </c>
      <c r="W832">
        <v>0.2</v>
      </c>
      <c r="X832">
        <v>0.2</v>
      </c>
      <c r="Y832">
        <v>0.2</v>
      </c>
      <c r="Z832">
        <v>0.3</v>
      </c>
      <c r="AA832">
        <v>0.4</v>
      </c>
    </row>
    <row r="833" spans="1:27" x14ac:dyDescent="0.2">
      <c r="A833" s="89">
        <f>VLOOKUP(C833,TabellenBDFS!$B$4:$C$2717,2,FALSE)</f>
        <v>115</v>
      </c>
      <c r="B833" t="str">
        <f t="shared" si="13"/>
        <v>1154</v>
      </c>
      <c r="C833" t="s">
        <v>118</v>
      </c>
      <c r="D833">
        <v>4</v>
      </c>
      <c r="E833">
        <v>0</v>
      </c>
      <c r="F833">
        <v>0</v>
      </c>
      <c r="G833">
        <v>0</v>
      </c>
      <c r="H833">
        <v>0</v>
      </c>
      <c r="I833">
        <v>0</v>
      </c>
      <c r="J833">
        <v>0</v>
      </c>
      <c r="K833">
        <v>0</v>
      </c>
      <c r="L833">
        <v>0</v>
      </c>
      <c r="M833">
        <v>0</v>
      </c>
      <c r="N833">
        <v>0</v>
      </c>
      <c r="O833">
        <v>0</v>
      </c>
      <c r="P833">
        <v>0</v>
      </c>
      <c r="Q833">
        <v>0</v>
      </c>
      <c r="R833">
        <v>0</v>
      </c>
      <c r="S833">
        <v>0</v>
      </c>
      <c r="T833">
        <v>0</v>
      </c>
      <c r="U833">
        <v>0</v>
      </c>
      <c r="V833">
        <v>0</v>
      </c>
      <c r="W833">
        <v>0</v>
      </c>
      <c r="X833">
        <v>0</v>
      </c>
      <c r="Y833">
        <v>0</v>
      </c>
      <c r="Z833">
        <v>0</v>
      </c>
      <c r="AA833">
        <v>0</v>
      </c>
    </row>
    <row r="834" spans="1:27" x14ac:dyDescent="0.2">
      <c r="A834" s="89">
        <f>VLOOKUP(C834,TabellenBDFS!$B$4:$C$2717,2,FALSE)</f>
        <v>115</v>
      </c>
      <c r="B834" t="str">
        <f t="shared" si="13"/>
        <v>1155</v>
      </c>
      <c r="C834" t="s">
        <v>118</v>
      </c>
      <c r="D834">
        <v>5</v>
      </c>
      <c r="E834">
        <v>0.4</v>
      </c>
      <c r="F834">
        <v>0.4</v>
      </c>
      <c r="G834">
        <v>0.5</v>
      </c>
      <c r="H834">
        <v>0.5</v>
      </c>
      <c r="I834">
        <v>0.5</v>
      </c>
      <c r="J834">
        <v>0.4</v>
      </c>
      <c r="K834">
        <v>0.4</v>
      </c>
      <c r="L834">
        <v>0.4</v>
      </c>
      <c r="M834">
        <v>0.4</v>
      </c>
      <c r="N834">
        <v>0.3</v>
      </c>
      <c r="O834">
        <v>0.3</v>
      </c>
      <c r="P834">
        <v>0.2</v>
      </c>
      <c r="Q834">
        <v>0.2</v>
      </c>
      <c r="R834">
        <v>0.2</v>
      </c>
      <c r="S834">
        <v>0.2</v>
      </c>
      <c r="T834">
        <v>0.2</v>
      </c>
      <c r="U834">
        <v>0.2</v>
      </c>
      <c r="V834">
        <v>0.2</v>
      </c>
      <c r="W834">
        <v>0.2</v>
      </c>
      <c r="X834">
        <v>0.2</v>
      </c>
      <c r="Y834">
        <v>0.2</v>
      </c>
      <c r="Z834">
        <v>0.2</v>
      </c>
      <c r="AA834">
        <v>0.2</v>
      </c>
    </row>
    <row r="835" spans="1:27" x14ac:dyDescent="0.2">
      <c r="A835" s="89">
        <f>VLOOKUP(C835,TabellenBDFS!$B$4:$C$2717,2,FALSE)</f>
        <v>115</v>
      </c>
      <c r="B835" t="str">
        <f t="shared" si="13"/>
        <v>1156</v>
      </c>
      <c r="C835" t="s">
        <v>118</v>
      </c>
      <c r="D835">
        <v>6</v>
      </c>
      <c r="E835">
        <v>0.4</v>
      </c>
      <c r="F835">
        <v>0.4</v>
      </c>
      <c r="G835">
        <v>0.5</v>
      </c>
      <c r="H835">
        <v>0.5</v>
      </c>
      <c r="I835">
        <v>0.5</v>
      </c>
      <c r="J835">
        <v>0.6</v>
      </c>
      <c r="K835">
        <v>0.5</v>
      </c>
      <c r="L835">
        <v>0.5</v>
      </c>
      <c r="M835">
        <v>0.6</v>
      </c>
      <c r="N835">
        <v>0.6</v>
      </c>
      <c r="O835">
        <v>0.6</v>
      </c>
      <c r="P835">
        <v>0.6</v>
      </c>
      <c r="Q835">
        <v>0.7</v>
      </c>
      <c r="R835">
        <v>0.7</v>
      </c>
      <c r="S835">
        <v>0.8</v>
      </c>
      <c r="T835">
        <v>0.8</v>
      </c>
      <c r="U835">
        <v>0.8</v>
      </c>
      <c r="V835">
        <v>0.8</v>
      </c>
      <c r="W835">
        <v>0.9</v>
      </c>
      <c r="X835">
        <v>0.8</v>
      </c>
      <c r="Y835">
        <v>0.8</v>
      </c>
      <c r="Z835">
        <v>0.9</v>
      </c>
      <c r="AA835">
        <v>0.9</v>
      </c>
    </row>
    <row r="836" spans="1:27" x14ac:dyDescent="0.2">
      <c r="A836" s="89">
        <f>VLOOKUP(C836,TabellenBDFS!$B$4:$C$2717,2,FALSE)</f>
        <v>115</v>
      </c>
      <c r="B836" t="str">
        <f t="shared" ref="B836:B899" si="14">CONCATENATE(A836,D836)</f>
        <v>1157</v>
      </c>
      <c r="C836" t="s">
        <v>118</v>
      </c>
      <c r="D836">
        <v>7</v>
      </c>
      <c r="E836">
        <v>0.2</v>
      </c>
      <c r="F836">
        <v>0.2</v>
      </c>
      <c r="G836">
        <v>0.3</v>
      </c>
      <c r="H836">
        <v>0.2</v>
      </c>
      <c r="I836">
        <v>0.2</v>
      </c>
      <c r="J836">
        <v>0.3</v>
      </c>
      <c r="K836">
        <v>0.3</v>
      </c>
      <c r="L836">
        <v>0.3</v>
      </c>
      <c r="M836">
        <v>0.3</v>
      </c>
      <c r="N836">
        <v>0.3</v>
      </c>
      <c r="O836">
        <v>0.3</v>
      </c>
      <c r="P836">
        <v>0.3</v>
      </c>
      <c r="Q836">
        <v>0.3</v>
      </c>
      <c r="R836">
        <v>0.3</v>
      </c>
      <c r="S836">
        <v>0.3</v>
      </c>
      <c r="T836">
        <v>0.2</v>
      </c>
      <c r="U836">
        <v>0.2</v>
      </c>
      <c r="V836">
        <v>0.2</v>
      </c>
      <c r="W836">
        <v>0.2</v>
      </c>
      <c r="X836">
        <v>0.2</v>
      </c>
      <c r="Y836">
        <v>0.2</v>
      </c>
      <c r="Z836">
        <v>0.2</v>
      </c>
      <c r="AA836">
        <v>0.2</v>
      </c>
    </row>
    <row r="837" spans="1:27" x14ac:dyDescent="0.2">
      <c r="A837" s="89">
        <f>VLOOKUP(C837,TabellenBDFS!$B$4:$C$2717,2,FALSE)</f>
        <v>116</v>
      </c>
      <c r="B837" t="str">
        <f t="shared" si="14"/>
        <v>1161</v>
      </c>
      <c r="C837" t="s">
        <v>119</v>
      </c>
      <c r="D837">
        <v>1</v>
      </c>
      <c r="E837">
        <v>3.8</v>
      </c>
      <c r="F837">
        <v>3.7</v>
      </c>
      <c r="G837">
        <v>4</v>
      </c>
      <c r="H837">
        <v>3.9</v>
      </c>
      <c r="I837">
        <v>4</v>
      </c>
      <c r="J837">
        <v>3.9</v>
      </c>
      <c r="K837">
        <v>4.0999999999999996</v>
      </c>
      <c r="L837">
        <v>4.0999999999999996</v>
      </c>
      <c r="M837">
        <v>4.2</v>
      </c>
      <c r="N837">
        <v>4.2</v>
      </c>
      <c r="O837">
        <v>4.0999999999999996</v>
      </c>
      <c r="P837">
        <v>4.4000000000000004</v>
      </c>
      <c r="Q837">
        <v>4.3</v>
      </c>
      <c r="R837">
        <v>4.2</v>
      </c>
      <c r="S837">
        <v>4.2</v>
      </c>
      <c r="T837">
        <v>4.3</v>
      </c>
      <c r="U837">
        <v>4.2</v>
      </c>
      <c r="V837">
        <v>4.2</v>
      </c>
      <c r="W837">
        <v>4.0999999999999996</v>
      </c>
      <c r="X837">
        <v>3.9</v>
      </c>
      <c r="Y837">
        <v>3.9</v>
      </c>
      <c r="Z837">
        <v>3.8</v>
      </c>
      <c r="AA837">
        <v>3.7</v>
      </c>
    </row>
    <row r="838" spans="1:27" x14ac:dyDescent="0.2">
      <c r="A838" s="89">
        <f>VLOOKUP(C838,TabellenBDFS!$B$4:$C$2717,2,FALSE)</f>
        <v>116</v>
      </c>
      <c r="B838" t="str">
        <f t="shared" si="14"/>
        <v>1162</v>
      </c>
      <c r="C838" t="s">
        <v>119</v>
      </c>
      <c r="D838">
        <v>2</v>
      </c>
      <c r="E838">
        <v>1.4</v>
      </c>
      <c r="F838">
        <v>1.4</v>
      </c>
      <c r="G838">
        <v>1.5</v>
      </c>
      <c r="H838">
        <v>1.4</v>
      </c>
      <c r="I838">
        <v>1.5</v>
      </c>
      <c r="J838">
        <v>1.5</v>
      </c>
      <c r="K838">
        <v>1.5</v>
      </c>
      <c r="L838">
        <v>1.4</v>
      </c>
      <c r="M838">
        <v>1.4</v>
      </c>
      <c r="N838">
        <v>1.4</v>
      </c>
      <c r="O838">
        <v>1.3</v>
      </c>
      <c r="P838">
        <v>1.3</v>
      </c>
      <c r="Q838">
        <v>1.3</v>
      </c>
      <c r="R838">
        <v>1.3</v>
      </c>
      <c r="S838">
        <v>1.3</v>
      </c>
      <c r="T838">
        <v>1.3</v>
      </c>
      <c r="U838">
        <v>1.2</v>
      </c>
      <c r="V838">
        <v>1.2</v>
      </c>
      <c r="W838">
        <v>1.2</v>
      </c>
      <c r="X838">
        <v>1.1000000000000001</v>
      </c>
      <c r="Y838">
        <v>1</v>
      </c>
      <c r="Z838">
        <v>1</v>
      </c>
      <c r="AA838">
        <v>0.9</v>
      </c>
    </row>
    <row r="839" spans="1:27" x14ac:dyDescent="0.2">
      <c r="A839" s="89">
        <f>VLOOKUP(C839,TabellenBDFS!$B$4:$C$2717,2,FALSE)</f>
        <v>116</v>
      </c>
      <c r="B839" t="str">
        <f t="shared" si="14"/>
        <v>1163</v>
      </c>
      <c r="C839" t="s">
        <v>119</v>
      </c>
      <c r="D839">
        <v>3</v>
      </c>
      <c r="E839">
        <v>0</v>
      </c>
      <c r="F839">
        <v>0</v>
      </c>
      <c r="G839">
        <v>0</v>
      </c>
      <c r="H839">
        <v>0</v>
      </c>
      <c r="I839">
        <v>0.1</v>
      </c>
      <c r="J839">
        <v>0.1</v>
      </c>
      <c r="K839">
        <v>0.2</v>
      </c>
      <c r="L839">
        <v>0.3</v>
      </c>
      <c r="M839">
        <v>0.3</v>
      </c>
      <c r="N839">
        <v>0.4</v>
      </c>
      <c r="O839">
        <v>0.4</v>
      </c>
      <c r="P839">
        <v>0.4</v>
      </c>
      <c r="Q839">
        <v>0.4</v>
      </c>
      <c r="R839">
        <v>0.4</v>
      </c>
      <c r="S839">
        <v>0.4</v>
      </c>
      <c r="T839">
        <v>0.5</v>
      </c>
      <c r="U839">
        <v>0.5</v>
      </c>
      <c r="V839">
        <v>0.5</v>
      </c>
      <c r="W839">
        <v>0.5</v>
      </c>
      <c r="X839">
        <v>0.5</v>
      </c>
      <c r="Y839">
        <v>0.5</v>
      </c>
      <c r="Z839">
        <v>0.5</v>
      </c>
      <c r="AA839">
        <v>0.5</v>
      </c>
    </row>
    <row r="840" spans="1:27" x14ac:dyDescent="0.2">
      <c r="A840" s="89">
        <f>VLOOKUP(C840,TabellenBDFS!$B$4:$C$2717,2,FALSE)</f>
        <v>116</v>
      </c>
      <c r="B840" t="str">
        <f t="shared" si="14"/>
        <v>1164</v>
      </c>
      <c r="C840" t="s">
        <v>119</v>
      </c>
      <c r="D840">
        <v>4</v>
      </c>
      <c r="E840">
        <v>0</v>
      </c>
      <c r="F840">
        <v>0</v>
      </c>
      <c r="G840">
        <v>0</v>
      </c>
      <c r="H840">
        <v>0</v>
      </c>
      <c r="I840">
        <v>0</v>
      </c>
      <c r="J840">
        <v>0</v>
      </c>
      <c r="K840">
        <v>0</v>
      </c>
      <c r="L840">
        <v>0</v>
      </c>
      <c r="M840">
        <v>0</v>
      </c>
      <c r="N840">
        <v>0</v>
      </c>
      <c r="O840">
        <v>0</v>
      </c>
      <c r="P840">
        <v>0.1</v>
      </c>
      <c r="Q840">
        <v>0.1</v>
      </c>
      <c r="R840">
        <v>0.1</v>
      </c>
      <c r="S840">
        <v>0.1</v>
      </c>
      <c r="T840">
        <v>0.1</v>
      </c>
      <c r="U840">
        <v>0.1</v>
      </c>
      <c r="V840">
        <v>0.1</v>
      </c>
      <c r="W840">
        <v>0.1</v>
      </c>
      <c r="X840">
        <v>0.1</v>
      </c>
      <c r="Y840">
        <v>0.1</v>
      </c>
      <c r="Z840">
        <v>0.1</v>
      </c>
      <c r="AA840">
        <v>0.1</v>
      </c>
    </row>
    <row r="841" spans="1:27" x14ac:dyDescent="0.2">
      <c r="A841" s="89">
        <f>VLOOKUP(C841,TabellenBDFS!$B$4:$C$2717,2,FALSE)</f>
        <v>116</v>
      </c>
      <c r="B841" t="str">
        <f t="shared" si="14"/>
        <v>1165</v>
      </c>
      <c r="C841" t="s">
        <v>119</v>
      </c>
      <c r="D841">
        <v>5</v>
      </c>
      <c r="E841">
        <v>0.3</v>
      </c>
      <c r="F841">
        <v>0.3</v>
      </c>
      <c r="G841">
        <v>0.3</v>
      </c>
      <c r="H841">
        <v>0.3</v>
      </c>
      <c r="I841">
        <v>0.3</v>
      </c>
      <c r="J841">
        <v>0.2</v>
      </c>
      <c r="K841">
        <v>0.2</v>
      </c>
      <c r="L841">
        <v>0.3</v>
      </c>
      <c r="M841">
        <v>0.3</v>
      </c>
      <c r="N841">
        <v>0.3</v>
      </c>
      <c r="O841">
        <v>0.3</v>
      </c>
      <c r="P841">
        <v>0.3</v>
      </c>
      <c r="Q841">
        <v>0.3</v>
      </c>
      <c r="R841">
        <v>0.3</v>
      </c>
      <c r="S841">
        <v>0.3</v>
      </c>
      <c r="T841">
        <v>0.3</v>
      </c>
      <c r="U841">
        <v>0.3</v>
      </c>
      <c r="V841">
        <v>0.3</v>
      </c>
      <c r="W841">
        <v>0.3</v>
      </c>
      <c r="X841">
        <v>0.3</v>
      </c>
      <c r="Y841">
        <v>0.3</v>
      </c>
      <c r="Z841">
        <v>0.3</v>
      </c>
      <c r="AA841">
        <v>0.3</v>
      </c>
    </row>
    <row r="842" spans="1:27" x14ac:dyDescent="0.2">
      <c r="A842" s="89">
        <f>VLOOKUP(C842,TabellenBDFS!$B$4:$C$2717,2,FALSE)</f>
        <v>116</v>
      </c>
      <c r="B842" t="str">
        <f t="shared" si="14"/>
        <v>1166</v>
      </c>
      <c r="C842" t="s">
        <v>119</v>
      </c>
      <c r="D842">
        <v>6</v>
      </c>
      <c r="E842">
        <v>1.2</v>
      </c>
      <c r="F842">
        <v>1.2</v>
      </c>
      <c r="G842">
        <v>1.2</v>
      </c>
      <c r="H842">
        <v>1.2</v>
      </c>
      <c r="I842">
        <v>1.2</v>
      </c>
      <c r="J842">
        <v>1.2</v>
      </c>
      <c r="K842">
        <v>1.2</v>
      </c>
      <c r="L842">
        <v>1.1000000000000001</v>
      </c>
      <c r="M842">
        <v>1.1000000000000001</v>
      </c>
      <c r="N842">
        <v>1.2</v>
      </c>
      <c r="O842">
        <v>1.1000000000000001</v>
      </c>
      <c r="P842">
        <v>1.2</v>
      </c>
      <c r="Q842">
        <v>1.2</v>
      </c>
      <c r="R842">
        <v>1.2</v>
      </c>
      <c r="S842">
        <v>1.2</v>
      </c>
      <c r="T842">
        <v>1.3</v>
      </c>
      <c r="U842">
        <v>1.2</v>
      </c>
      <c r="V842">
        <v>1.2</v>
      </c>
      <c r="W842">
        <v>1.2</v>
      </c>
      <c r="X842">
        <v>1.1000000000000001</v>
      </c>
      <c r="Y842">
        <v>1.1000000000000001</v>
      </c>
      <c r="Z842">
        <v>1.1000000000000001</v>
      </c>
      <c r="AA842">
        <v>1.1000000000000001</v>
      </c>
    </row>
    <row r="843" spans="1:27" x14ac:dyDescent="0.2">
      <c r="A843" s="89">
        <f>VLOOKUP(C843,TabellenBDFS!$B$4:$C$2717,2,FALSE)</f>
        <v>116</v>
      </c>
      <c r="B843" t="str">
        <f t="shared" si="14"/>
        <v>1167</v>
      </c>
      <c r="C843" t="s">
        <v>119</v>
      </c>
      <c r="D843">
        <v>7</v>
      </c>
      <c r="E843">
        <v>0.9</v>
      </c>
      <c r="F843">
        <v>0.9</v>
      </c>
      <c r="G843">
        <v>0.9</v>
      </c>
      <c r="H843">
        <v>0.9</v>
      </c>
      <c r="I843">
        <v>0.9</v>
      </c>
      <c r="J843">
        <v>0.9</v>
      </c>
      <c r="K843">
        <v>0.9</v>
      </c>
      <c r="L843">
        <v>1</v>
      </c>
      <c r="M843">
        <v>1</v>
      </c>
      <c r="N843">
        <v>1</v>
      </c>
      <c r="O843">
        <v>0.9</v>
      </c>
      <c r="P843">
        <v>1</v>
      </c>
      <c r="Q843">
        <v>1</v>
      </c>
      <c r="R843">
        <v>1</v>
      </c>
      <c r="S843">
        <v>0.9</v>
      </c>
      <c r="T843">
        <v>0.9</v>
      </c>
      <c r="U843">
        <v>0.9</v>
      </c>
      <c r="V843">
        <v>0.9</v>
      </c>
      <c r="W843">
        <v>0.9</v>
      </c>
      <c r="X843">
        <v>0.9</v>
      </c>
      <c r="Y843">
        <v>0.9</v>
      </c>
      <c r="Z843">
        <v>0.8</v>
      </c>
      <c r="AA843">
        <v>0.8</v>
      </c>
    </row>
    <row r="844" spans="1:27" x14ac:dyDescent="0.2">
      <c r="A844" s="89">
        <f>VLOOKUP(C844,TabellenBDFS!$B$4:$C$2717,2,FALSE)</f>
        <v>117</v>
      </c>
      <c r="B844" t="str">
        <f t="shared" si="14"/>
        <v>1171</v>
      </c>
      <c r="C844" t="s">
        <v>120</v>
      </c>
      <c r="D844">
        <v>1</v>
      </c>
      <c r="E844">
        <v>0.4</v>
      </c>
      <c r="F844">
        <v>0.4</v>
      </c>
      <c r="G844">
        <v>0.4</v>
      </c>
      <c r="H844">
        <v>0.4</v>
      </c>
      <c r="I844">
        <v>0.4</v>
      </c>
      <c r="J844">
        <v>0.4</v>
      </c>
      <c r="K844">
        <v>0.4</v>
      </c>
      <c r="L844">
        <v>0.4</v>
      </c>
      <c r="M844">
        <v>0.4</v>
      </c>
      <c r="N844">
        <v>0.4</v>
      </c>
      <c r="O844">
        <v>0.4</v>
      </c>
      <c r="P844">
        <v>0.4</v>
      </c>
      <c r="Q844">
        <v>0.4</v>
      </c>
      <c r="R844">
        <v>0.4</v>
      </c>
      <c r="S844">
        <v>0.4</v>
      </c>
      <c r="T844">
        <v>0.4</v>
      </c>
      <c r="U844">
        <v>0.4</v>
      </c>
      <c r="V844">
        <v>0.4</v>
      </c>
      <c r="W844">
        <v>0.4</v>
      </c>
      <c r="X844">
        <v>0.4</v>
      </c>
      <c r="Y844">
        <v>0.4</v>
      </c>
      <c r="Z844">
        <v>0.4</v>
      </c>
      <c r="AA844">
        <v>0.4</v>
      </c>
    </row>
    <row r="845" spans="1:27" x14ac:dyDescent="0.2">
      <c r="A845" s="89">
        <f>VLOOKUP(C845,TabellenBDFS!$B$4:$C$2717,2,FALSE)</f>
        <v>117</v>
      </c>
      <c r="B845" t="str">
        <f t="shared" si="14"/>
        <v>1172</v>
      </c>
      <c r="C845" t="s">
        <v>120</v>
      </c>
      <c r="D845">
        <v>2</v>
      </c>
      <c r="E845">
        <v>0.1</v>
      </c>
      <c r="F845">
        <v>0.1</v>
      </c>
      <c r="G845">
        <v>0.1</v>
      </c>
      <c r="H845">
        <v>0.1</v>
      </c>
      <c r="I845">
        <v>0.1</v>
      </c>
      <c r="J845">
        <v>0.1</v>
      </c>
      <c r="K845">
        <v>0.1</v>
      </c>
      <c r="L845">
        <v>0.1</v>
      </c>
      <c r="M845">
        <v>0.1</v>
      </c>
      <c r="N845">
        <v>0.1</v>
      </c>
      <c r="O845">
        <v>0.1</v>
      </c>
      <c r="P845">
        <v>0.1</v>
      </c>
      <c r="Q845">
        <v>0.1</v>
      </c>
      <c r="R845">
        <v>0</v>
      </c>
      <c r="S845">
        <v>0</v>
      </c>
      <c r="T845">
        <v>0</v>
      </c>
      <c r="U845">
        <v>0</v>
      </c>
      <c r="V845">
        <v>0</v>
      </c>
      <c r="W845">
        <v>0</v>
      </c>
      <c r="X845">
        <v>0</v>
      </c>
      <c r="Y845">
        <v>0</v>
      </c>
      <c r="Z845">
        <v>0</v>
      </c>
      <c r="AA845">
        <v>0</v>
      </c>
    </row>
    <row r="846" spans="1:27" x14ac:dyDescent="0.2">
      <c r="A846" s="89">
        <f>VLOOKUP(C846,TabellenBDFS!$B$4:$C$2717,2,FALSE)</f>
        <v>117</v>
      </c>
      <c r="B846" t="str">
        <f t="shared" si="14"/>
        <v>1173</v>
      </c>
      <c r="C846" t="s">
        <v>120</v>
      </c>
      <c r="D846">
        <v>3</v>
      </c>
      <c r="E846">
        <v>0</v>
      </c>
      <c r="F846">
        <v>0</v>
      </c>
      <c r="G846">
        <v>0</v>
      </c>
      <c r="H846">
        <v>0</v>
      </c>
      <c r="I846">
        <v>0</v>
      </c>
      <c r="J846">
        <v>0</v>
      </c>
      <c r="K846">
        <v>0</v>
      </c>
      <c r="L846">
        <v>0</v>
      </c>
      <c r="M846">
        <v>0</v>
      </c>
      <c r="N846">
        <v>0</v>
      </c>
      <c r="O846">
        <v>0</v>
      </c>
      <c r="P846">
        <v>0</v>
      </c>
      <c r="Q846">
        <v>0.1</v>
      </c>
      <c r="R846">
        <v>0.1</v>
      </c>
      <c r="S846">
        <v>0.1</v>
      </c>
      <c r="T846">
        <v>0.1</v>
      </c>
      <c r="U846">
        <v>0.1</v>
      </c>
      <c r="V846">
        <v>0.1</v>
      </c>
      <c r="W846">
        <v>0.1</v>
      </c>
      <c r="X846">
        <v>0.1</v>
      </c>
      <c r="Y846">
        <v>0.1</v>
      </c>
      <c r="Z846">
        <v>0.1</v>
      </c>
      <c r="AA846">
        <v>0.1</v>
      </c>
    </row>
    <row r="847" spans="1:27" x14ac:dyDescent="0.2">
      <c r="A847" s="89">
        <f>VLOOKUP(C847,TabellenBDFS!$B$4:$C$2717,2,FALSE)</f>
        <v>117</v>
      </c>
      <c r="B847" t="str">
        <f t="shared" si="14"/>
        <v>1174</v>
      </c>
      <c r="C847" t="s">
        <v>120</v>
      </c>
      <c r="D847">
        <v>4</v>
      </c>
      <c r="E847">
        <v>0</v>
      </c>
      <c r="F847">
        <v>0</v>
      </c>
      <c r="G847">
        <v>0</v>
      </c>
      <c r="H847">
        <v>0</v>
      </c>
      <c r="I847">
        <v>0</v>
      </c>
      <c r="J847">
        <v>0</v>
      </c>
      <c r="K847">
        <v>0</v>
      </c>
      <c r="L847">
        <v>0</v>
      </c>
      <c r="M847">
        <v>0</v>
      </c>
      <c r="N847">
        <v>0</v>
      </c>
      <c r="O847">
        <v>0</v>
      </c>
      <c r="P847">
        <v>0</v>
      </c>
      <c r="Q847">
        <v>0</v>
      </c>
      <c r="R847">
        <v>0</v>
      </c>
      <c r="S847">
        <v>0</v>
      </c>
      <c r="T847">
        <v>0</v>
      </c>
      <c r="U847">
        <v>0</v>
      </c>
      <c r="V847">
        <v>0</v>
      </c>
      <c r="W847">
        <v>0</v>
      </c>
      <c r="X847">
        <v>0</v>
      </c>
      <c r="Y847">
        <v>0</v>
      </c>
      <c r="Z847">
        <v>0</v>
      </c>
      <c r="AA847">
        <v>0</v>
      </c>
    </row>
    <row r="848" spans="1:27" x14ac:dyDescent="0.2">
      <c r="A848" s="89">
        <f>VLOOKUP(C848,TabellenBDFS!$B$4:$C$2717,2,FALSE)</f>
        <v>117</v>
      </c>
      <c r="B848" t="str">
        <f t="shared" si="14"/>
        <v>1175</v>
      </c>
      <c r="C848" t="s">
        <v>120</v>
      </c>
      <c r="D848">
        <v>5</v>
      </c>
      <c r="E848">
        <v>0</v>
      </c>
      <c r="F848">
        <v>0</v>
      </c>
      <c r="G848">
        <v>0</v>
      </c>
      <c r="H848">
        <v>0</v>
      </c>
      <c r="I848">
        <v>0</v>
      </c>
      <c r="J848">
        <v>0</v>
      </c>
      <c r="K848">
        <v>0</v>
      </c>
      <c r="L848">
        <v>0</v>
      </c>
      <c r="M848">
        <v>0</v>
      </c>
      <c r="N848">
        <v>0</v>
      </c>
      <c r="O848">
        <v>0</v>
      </c>
      <c r="P848">
        <v>0</v>
      </c>
      <c r="Q848">
        <v>0</v>
      </c>
      <c r="R848">
        <v>0</v>
      </c>
      <c r="S848">
        <v>0</v>
      </c>
      <c r="T848">
        <v>0</v>
      </c>
      <c r="U848">
        <v>0</v>
      </c>
      <c r="V848">
        <v>0</v>
      </c>
      <c r="W848">
        <v>0</v>
      </c>
      <c r="X848">
        <v>0</v>
      </c>
      <c r="Y848">
        <v>0</v>
      </c>
      <c r="Z848">
        <v>0</v>
      </c>
      <c r="AA848">
        <v>0</v>
      </c>
    </row>
    <row r="849" spans="1:27" x14ac:dyDescent="0.2">
      <c r="A849" s="89">
        <f>VLOOKUP(C849,TabellenBDFS!$B$4:$C$2717,2,FALSE)</f>
        <v>117</v>
      </c>
      <c r="B849" t="str">
        <f t="shared" si="14"/>
        <v>1176</v>
      </c>
      <c r="C849" t="s">
        <v>120</v>
      </c>
      <c r="D849">
        <v>6</v>
      </c>
      <c r="E849">
        <v>0.2</v>
      </c>
      <c r="F849">
        <v>0.2</v>
      </c>
      <c r="G849">
        <v>0.2</v>
      </c>
      <c r="H849">
        <v>0.2</v>
      </c>
      <c r="I849">
        <v>0.2</v>
      </c>
      <c r="J849">
        <v>0.2</v>
      </c>
      <c r="K849">
        <v>0.2</v>
      </c>
      <c r="L849">
        <v>0.2</v>
      </c>
      <c r="M849">
        <v>0.2</v>
      </c>
      <c r="N849">
        <v>0.2</v>
      </c>
      <c r="O849">
        <v>0.2</v>
      </c>
      <c r="P849">
        <v>0.2</v>
      </c>
      <c r="Q849">
        <v>0.2</v>
      </c>
      <c r="R849">
        <v>0.2</v>
      </c>
      <c r="S849">
        <v>0.2</v>
      </c>
      <c r="T849">
        <v>0.2</v>
      </c>
      <c r="U849">
        <v>0.2</v>
      </c>
      <c r="V849">
        <v>0.2</v>
      </c>
      <c r="W849">
        <v>0.2</v>
      </c>
      <c r="X849">
        <v>0.2</v>
      </c>
      <c r="Y849">
        <v>0.2</v>
      </c>
      <c r="Z849">
        <v>0.2</v>
      </c>
      <c r="AA849">
        <v>0.2</v>
      </c>
    </row>
    <row r="850" spans="1:27" x14ac:dyDescent="0.2">
      <c r="A850" s="89">
        <f>VLOOKUP(C850,TabellenBDFS!$B$4:$C$2717,2,FALSE)</f>
        <v>117</v>
      </c>
      <c r="B850" t="str">
        <f t="shared" si="14"/>
        <v>1177</v>
      </c>
      <c r="C850" t="s">
        <v>120</v>
      </c>
      <c r="D850">
        <v>7</v>
      </c>
      <c r="E850">
        <v>0</v>
      </c>
      <c r="F850">
        <v>0</v>
      </c>
      <c r="G850">
        <v>0</v>
      </c>
      <c r="H850">
        <v>0</v>
      </c>
      <c r="I850">
        <v>0.1</v>
      </c>
      <c r="J850">
        <v>0.1</v>
      </c>
      <c r="K850">
        <v>0.1</v>
      </c>
      <c r="L850">
        <v>0.1</v>
      </c>
      <c r="M850">
        <v>0.1</v>
      </c>
      <c r="N850">
        <v>0.1</v>
      </c>
      <c r="O850">
        <v>0.1</v>
      </c>
      <c r="P850">
        <v>0.1</v>
      </c>
      <c r="Q850">
        <v>0.1</v>
      </c>
      <c r="R850">
        <v>0.1</v>
      </c>
      <c r="S850">
        <v>0.1</v>
      </c>
      <c r="T850">
        <v>0.1</v>
      </c>
      <c r="U850">
        <v>0.1</v>
      </c>
      <c r="V850">
        <v>0.1</v>
      </c>
      <c r="W850">
        <v>0.1</v>
      </c>
      <c r="X850">
        <v>0.1</v>
      </c>
      <c r="Y850">
        <v>0.1</v>
      </c>
      <c r="Z850">
        <v>0.1</v>
      </c>
      <c r="AA850">
        <v>0.1</v>
      </c>
    </row>
    <row r="851" spans="1:27" x14ac:dyDescent="0.2">
      <c r="A851" s="89">
        <f>VLOOKUP(C851,TabellenBDFS!$B$4:$C$2717,2,FALSE)</f>
        <v>119</v>
      </c>
      <c r="B851" t="str">
        <f t="shared" si="14"/>
        <v>1191</v>
      </c>
      <c r="C851" t="s">
        <v>557</v>
      </c>
      <c r="D851">
        <v>1</v>
      </c>
      <c r="E851">
        <v>30.4</v>
      </c>
      <c r="F851">
        <v>30.3</v>
      </c>
      <c r="G851">
        <v>31.8</v>
      </c>
      <c r="H851">
        <v>32.5</v>
      </c>
      <c r="I851">
        <v>33.1</v>
      </c>
      <c r="J851">
        <v>32.9</v>
      </c>
      <c r="K851">
        <v>32.799999999999997</v>
      </c>
      <c r="L851">
        <v>32.6</v>
      </c>
      <c r="M851">
        <v>33.299999999999997</v>
      </c>
      <c r="N851">
        <v>32.6</v>
      </c>
      <c r="O851">
        <v>32.1</v>
      </c>
      <c r="P851">
        <v>32.4</v>
      </c>
      <c r="Q851">
        <v>33.4</v>
      </c>
      <c r="R851">
        <v>33.299999999999997</v>
      </c>
      <c r="S851">
        <v>33</v>
      </c>
      <c r="T851">
        <v>33.1</v>
      </c>
      <c r="U851">
        <v>34</v>
      </c>
      <c r="V851">
        <v>34</v>
      </c>
      <c r="W851">
        <v>34.9</v>
      </c>
      <c r="X851">
        <v>34.4</v>
      </c>
      <c r="Y851">
        <v>35.1</v>
      </c>
      <c r="Z851">
        <v>32.700000000000003</v>
      </c>
      <c r="AA851">
        <v>32.200000000000003</v>
      </c>
    </row>
    <row r="852" spans="1:27" x14ac:dyDescent="0.2">
      <c r="A852" s="89">
        <f>VLOOKUP(C852,TabellenBDFS!$B$4:$C$2717,2,FALSE)</f>
        <v>119</v>
      </c>
      <c r="B852" t="str">
        <f t="shared" si="14"/>
        <v>1192</v>
      </c>
      <c r="C852" t="s">
        <v>557</v>
      </c>
      <c r="D852">
        <v>2</v>
      </c>
      <c r="E852">
        <v>11.5</v>
      </c>
      <c r="F852">
        <v>11.1</v>
      </c>
      <c r="G852">
        <v>12.6</v>
      </c>
      <c r="H852">
        <v>12.7</v>
      </c>
      <c r="I852">
        <v>12.6</v>
      </c>
      <c r="J852">
        <v>12.3</v>
      </c>
      <c r="K852">
        <v>12.2</v>
      </c>
      <c r="L852">
        <v>11.9</v>
      </c>
      <c r="M852">
        <v>11.5</v>
      </c>
      <c r="N852">
        <v>11.1</v>
      </c>
      <c r="O852">
        <v>10.7</v>
      </c>
      <c r="P852">
        <v>10.5</v>
      </c>
      <c r="Q852">
        <v>10.1</v>
      </c>
      <c r="R852">
        <v>9.6</v>
      </c>
      <c r="S852">
        <v>9.4</v>
      </c>
      <c r="T852">
        <v>9.1</v>
      </c>
      <c r="U852">
        <v>8.8000000000000007</v>
      </c>
      <c r="V852">
        <v>7.8</v>
      </c>
      <c r="W852">
        <v>7.7</v>
      </c>
      <c r="X852">
        <v>7.3</v>
      </c>
      <c r="Y852">
        <v>7.1</v>
      </c>
      <c r="Z852">
        <v>6.5</v>
      </c>
      <c r="AA852">
        <v>6.2</v>
      </c>
    </row>
    <row r="853" spans="1:27" x14ac:dyDescent="0.2">
      <c r="A853" s="89">
        <f>VLOOKUP(C853,TabellenBDFS!$B$4:$C$2717,2,FALSE)</f>
        <v>119</v>
      </c>
      <c r="B853" t="str">
        <f t="shared" si="14"/>
        <v>1193</v>
      </c>
      <c r="C853" t="s">
        <v>557</v>
      </c>
      <c r="D853">
        <v>3</v>
      </c>
      <c r="E853">
        <v>0</v>
      </c>
      <c r="F853">
        <v>0.1</v>
      </c>
      <c r="G853">
        <v>0.1</v>
      </c>
      <c r="H853">
        <v>0.4</v>
      </c>
      <c r="I853">
        <v>0.6</v>
      </c>
      <c r="J853">
        <v>0.9</v>
      </c>
      <c r="K853">
        <v>1</v>
      </c>
      <c r="L853">
        <v>1.4</v>
      </c>
      <c r="M853">
        <v>1.9</v>
      </c>
      <c r="N853">
        <v>2.2000000000000002</v>
      </c>
      <c r="O853">
        <v>2.4</v>
      </c>
      <c r="P853">
        <v>2.8</v>
      </c>
      <c r="Q853">
        <v>3.2</v>
      </c>
      <c r="R853">
        <v>3.3</v>
      </c>
      <c r="S853">
        <v>3.5</v>
      </c>
      <c r="T853">
        <v>3.5</v>
      </c>
      <c r="U853">
        <v>3.7</v>
      </c>
      <c r="V853">
        <v>4.2</v>
      </c>
      <c r="W853">
        <v>4.3</v>
      </c>
      <c r="X853">
        <v>4.5999999999999996</v>
      </c>
      <c r="Y853">
        <v>5</v>
      </c>
      <c r="Z853">
        <v>5</v>
      </c>
      <c r="AA853">
        <v>5.2</v>
      </c>
    </row>
    <row r="854" spans="1:27" x14ac:dyDescent="0.2">
      <c r="A854" s="89">
        <f>VLOOKUP(C854,TabellenBDFS!$B$4:$C$2717,2,FALSE)</f>
        <v>119</v>
      </c>
      <c r="B854" t="str">
        <f t="shared" si="14"/>
        <v>1194</v>
      </c>
      <c r="C854" t="s">
        <v>557</v>
      </c>
      <c r="D854">
        <v>4</v>
      </c>
      <c r="E854">
        <v>0</v>
      </c>
      <c r="F854">
        <v>0</v>
      </c>
      <c r="G854">
        <v>0</v>
      </c>
      <c r="H854">
        <v>0.1</v>
      </c>
      <c r="I854">
        <v>0.3</v>
      </c>
      <c r="J854">
        <v>0.4</v>
      </c>
      <c r="K854">
        <v>0.5</v>
      </c>
      <c r="L854">
        <v>0.6</v>
      </c>
      <c r="M854">
        <v>0.7</v>
      </c>
      <c r="N854">
        <v>0.7</v>
      </c>
      <c r="O854">
        <v>0.7</v>
      </c>
      <c r="P854">
        <v>0.8</v>
      </c>
      <c r="Q854">
        <v>0.8</v>
      </c>
      <c r="R854">
        <v>0.8</v>
      </c>
      <c r="S854">
        <v>0.8</v>
      </c>
      <c r="T854">
        <v>0.7</v>
      </c>
      <c r="U854">
        <v>0.2</v>
      </c>
      <c r="V854">
        <v>0.3</v>
      </c>
      <c r="W854">
        <v>0.4</v>
      </c>
      <c r="X854">
        <v>0.4</v>
      </c>
      <c r="Y854">
        <v>0.4</v>
      </c>
      <c r="Z854">
        <v>0.5</v>
      </c>
      <c r="AA854">
        <v>0.5</v>
      </c>
    </row>
    <row r="855" spans="1:27" x14ac:dyDescent="0.2">
      <c r="A855" s="89">
        <f>VLOOKUP(C855,TabellenBDFS!$B$4:$C$2717,2,FALSE)</f>
        <v>119</v>
      </c>
      <c r="B855" t="str">
        <f t="shared" si="14"/>
        <v>1195</v>
      </c>
      <c r="C855" t="s">
        <v>557</v>
      </c>
      <c r="D855">
        <v>5</v>
      </c>
      <c r="E855">
        <v>1.5</v>
      </c>
      <c r="F855">
        <v>1.5</v>
      </c>
      <c r="G855">
        <v>1.4</v>
      </c>
      <c r="H855">
        <v>1.3</v>
      </c>
      <c r="I855">
        <v>1.3</v>
      </c>
      <c r="J855">
        <v>1.3</v>
      </c>
      <c r="K855">
        <v>1.3</v>
      </c>
      <c r="L855">
        <v>1.4</v>
      </c>
      <c r="M855">
        <v>1.3</v>
      </c>
      <c r="N855">
        <v>1.3</v>
      </c>
      <c r="O855">
        <v>1.3</v>
      </c>
      <c r="P855">
        <v>1.2</v>
      </c>
      <c r="Q855">
        <v>1.1000000000000001</v>
      </c>
      <c r="R855">
        <v>1</v>
      </c>
      <c r="S855">
        <v>1.1000000000000001</v>
      </c>
      <c r="T855">
        <v>1</v>
      </c>
      <c r="U855">
        <v>1.1000000000000001</v>
      </c>
      <c r="V855">
        <v>1</v>
      </c>
      <c r="W855">
        <v>1</v>
      </c>
      <c r="X855">
        <v>1</v>
      </c>
      <c r="Y855">
        <v>0.9</v>
      </c>
      <c r="Z855">
        <v>0.9</v>
      </c>
      <c r="AA855">
        <v>0.9</v>
      </c>
    </row>
    <row r="856" spans="1:27" x14ac:dyDescent="0.2">
      <c r="A856" s="89">
        <f>VLOOKUP(C856,TabellenBDFS!$B$4:$C$2717,2,FALSE)</f>
        <v>119</v>
      </c>
      <c r="B856" t="str">
        <f t="shared" si="14"/>
        <v>1196</v>
      </c>
      <c r="C856" t="s">
        <v>557</v>
      </c>
      <c r="D856">
        <v>6</v>
      </c>
      <c r="E856">
        <v>14.4</v>
      </c>
      <c r="F856">
        <v>14.8</v>
      </c>
      <c r="G856">
        <v>15.2</v>
      </c>
      <c r="H856">
        <v>15.2</v>
      </c>
      <c r="I856">
        <v>15.3</v>
      </c>
      <c r="J856">
        <v>15</v>
      </c>
      <c r="K856">
        <v>14.8</v>
      </c>
      <c r="L856">
        <v>14.6</v>
      </c>
      <c r="M856">
        <v>14.8</v>
      </c>
      <c r="N856">
        <v>14.6</v>
      </c>
      <c r="O856">
        <v>14.2</v>
      </c>
      <c r="P856">
        <v>14.4</v>
      </c>
      <c r="Q856">
        <v>15.5</v>
      </c>
      <c r="R856">
        <v>16.100000000000001</v>
      </c>
      <c r="S856">
        <v>15.5</v>
      </c>
      <c r="T856">
        <v>15.9</v>
      </c>
      <c r="U856">
        <v>17</v>
      </c>
      <c r="V856">
        <v>17.7</v>
      </c>
      <c r="W856">
        <v>18.600000000000001</v>
      </c>
      <c r="X856">
        <v>18</v>
      </c>
      <c r="Y856">
        <v>18.5</v>
      </c>
      <c r="Z856">
        <v>16.7</v>
      </c>
      <c r="AA856">
        <v>15.7</v>
      </c>
    </row>
    <row r="857" spans="1:27" x14ac:dyDescent="0.2">
      <c r="A857" s="89">
        <f>VLOOKUP(C857,TabellenBDFS!$B$4:$C$2717,2,FALSE)</f>
        <v>119</v>
      </c>
      <c r="B857" t="str">
        <f t="shared" si="14"/>
        <v>1197</v>
      </c>
      <c r="C857" t="s">
        <v>557</v>
      </c>
      <c r="D857">
        <v>7</v>
      </c>
      <c r="E857">
        <v>3</v>
      </c>
      <c r="F857">
        <v>2.9</v>
      </c>
      <c r="G857">
        <v>2.5</v>
      </c>
      <c r="H857">
        <v>2.8</v>
      </c>
      <c r="I857">
        <v>2.9</v>
      </c>
      <c r="J857">
        <v>3</v>
      </c>
      <c r="K857">
        <v>2.9</v>
      </c>
      <c r="L857">
        <v>2.8</v>
      </c>
      <c r="M857">
        <v>3.1</v>
      </c>
      <c r="N857">
        <v>2.7</v>
      </c>
      <c r="O857">
        <v>2.7</v>
      </c>
      <c r="P857">
        <v>2.6</v>
      </c>
      <c r="Q857">
        <v>2.7</v>
      </c>
      <c r="R857">
        <v>2.5</v>
      </c>
      <c r="S857">
        <v>2.8</v>
      </c>
      <c r="T857">
        <v>2.9</v>
      </c>
      <c r="U857">
        <v>3</v>
      </c>
      <c r="V857">
        <v>2.9</v>
      </c>
      <c r="W857">
        <v>3</v>
      </c>
      <c r="X857">
        <v>3</v>
      </c>
      <c r="Y857">
        <v>3.2</v>
      </c>
      <c r="Z857">
        <v>3.2</v>
      </c>
      <c r="AA857">
        <v>3.7</v>
      </c>
    </row>
    <row r="858" spans="1:27" x14ac:dyDescent="0.2">
      <c r="A858" s="89">
        <f>VLOOKUP(C858,TabellenBDFS!$B$4:$C$2717,2,FALSE)</f>
        <v>120</v>
      </c>
      <c r="B858" t="str">
        <f t="shared" si="14"/>
        <v>1201</v>
      </c>
      <c r="C858" t="s">
        <v>123</v>
      </c>
      <c r="D858">
        <v>1</v>
      </c>
      <c r="E858">
        <v>0.5</v>
      </c>
      <c r="F858">
        <v>0.5</v>
      </c>
      <c r="G858">
        <v>0.7</v>
      </c>
      <c r="H858">
        <v>0.7</v>
      </c>
      <c r="I858">
        <v>0.7</v>
      </c>
      <c r="J858">
        <v>0.7</v>
      </c>
      <c r="K858">
        <v>0.6</v>
      </c>
      <c r="L858">
        <v>0.6</v>
      </c>
      <c r="M858">
        <v>0.6</v>
      </c>
      <c r="N858">
        <v>0.6</v>
      </c>
      <c r="O858">
        <v>0.6</v>
      </c>
      <c r="P858">
        <v>0.5</v>
      </c>
      <c r="Q858">
        <v>0.5</v>
      </c>
      <c r="R858">
        <v>0.5</v>
      </c>
      <c r="S858">
        <v>0.5</v>
      </c>
      <c r="T858">
        <v>0.5</v>
      </c>
      <c r="U858">
        <v>0.5</v>
      </c>
      <c r="V858">
        <v>0.5</v>
      </c>
      <c r="W858">
        <v>0.5</v>
      </c>
      <c r="X858">
        <v>0.5</v>
      </c>
      <c r="Y858">
        <v>0.5</v>
      </c>
      <c r="Z858">
        <v>0.5</v>
      </c>
      <c r="AA858">
        <v>0.2</v>
      </c>
    </row>
    <row r="859" spans="1:27" x14ac:dyDescent="0.2">
      <c r="A859" s="89">
        <f>VLOOKUP(C859,TabellenBDFS!$B$4:$C$2717,2,FALSE)</f>
        <v>120</v>
      </c>
      <c r="B859" t="str">
        <f t="shared" si="14"/>
        <v>1202</v>
      </c>
      <c r="C859" t="s">
        <v>123</v>
      </c>
      <c r="D859">
        <v>2</v>
      </c>
      <c r="E859">
        <v>0.1</v>
      </c>
      <c r="F859">
        <v>0.1</v>
      </c>
      <c r="G859">
        <v>0.1</v>
      </c>
      <c r="H859">
        <v>0.1</v>
      </c>
      <c r="I859">
        <v>0.1</v>
      </c>
      <c r="J859">
        <v>0.1</v>
      </c>
      <c r="K859">
        <v>0.1</v>
      </c>
      <c r="L859">
        <v>0.1</v>
      </c>
      <c r="M859">
        <v>0.1</v>
      </c>
      <c r="N859">
        <v>0.1</v>
      </c>
      <c r="O859">
        <v>0.1</v>
      </c>
      <c r="P859">
        <v>0.1</v>
      </c>
      <c r="Q859">
        <v>0.1</v>
      </c>
      <c r="R859">
        <v>0.1</v>
      </c>
      <c r="S859">
        <v>0.1</v>
      </c>
      <c r="T859">
        <v>0.1</v>
      </c>
      <c r="U859">
        <v>0.1</v>
      </c>
      <c r="V859">
        <v>0</v>
      </c>
      <c r="W859">
        <v>0</v>
      </c>
      <c r="X859">
        <v>0</v>
      </c>
      <c r="Y859">
        <v>0</v>
      </c>
      <c r="Z859">
        <v>0</v>
      </c>
      <c r="AA859">
        <v>0</v>
      </c>
    </row>
    <row r="860" spans="1:27" x14ac:dyDescent="0.2">
      <c r="A860" s="89">
        <f>VLOOKUP(C860,TabellenBDFS!$B$4:$C$2717,2,FALSE)</f>
        <v>120</v>
      </c>
      <c r="B860" t="str">
        <f t="shared" si="14"/>
        <v>1203</v>
      </c>
      <c r="C860" t="s">
        <v>123</v>
      </c>
      <c r="D860">
        <v>3</v>
      </c>
      <c r="E860">
        <v>0</v>
      </c>
      <c r="F860">
        <v>0</v>
      </c>
      <c r="G860">
        <v>0</v>
      </c>
      <c r="H860">
        <v>0</v>
      </c>
      <c r="I860">
        <v>0</v>
      </c>
      <c r="J860">
        <v>0</v>
      </c>
      <c r="K860">
        <v>0</v>
      </c>
      <c r="L860">
        <v>0</v>
      </c>
      <c r="M860">
        <v>0</v>
      </c>
      <c r="N860">
        <v>0</v>
      </c>
      <c r="O860">
        <v>0</v>
      </c>
      <c r="P860">
        <v>0</v>
      </c>
      <c r="Q860">
        <v>0</v>
      </c>
      <c r="R860">
        <v>0</v>
      </c>
      <c r="S860">
        <v>0</v>
      </c>
      <c r="T860">
        <v>0</v>
      </c>
      <c r="U860">
        <v>0</v>
      </c>
      <c r="V860">
        <v>0.1</v>
      </c>
      <c r="W860">
        <v>0.1</v>
      </c>
      <c r="X860">
        <v>0.1</v>
      </c>
      <c r="Y860">
        <v>0.1</v>
      </c>
      <c r="Z860">
        <v>0.1</v>
      </c>
      <c r="AA860">
        <v>0</v>
      </c>
    </row>
    <row r="861" spans="1:27" x14ac:dyDescent="0.2">
      <c r="A861" s="89">
        <f>VLOOKUP(C861,TabellenBDFS!$B$4:$C$2717,2,FALSE)</f>
        <v>120</v>
      </c>
      <c r="B861" t="str">
        <f t="shared" si="14"/>
        <v>1204</v>
      </c>
      <c r="C861" t="s">
        <v>123</v>
      </c>
      <c r="D861">
        <v>4</v>
      </c>
      <c r="E861">
        <v>0</v>
      </c>
      <c r="F861">
        <v>0</v>
      </c>
      <c r="G861">
        <v>0</v>
      </c>
      <c r="H861">
        <v>0</v>
      </c>
      <c r="I861">
        <v>0</v>
      </c>
      <c r="J861">
        <v>0</v>
      </c>
      <c r="K861">
        <v>0</v>
      </c>
      <c r="L861">
        <v>0</v>
      </c>
      <c r="M861">
        <v>0</v>
      </c>
      <c r="N861">
        <v>0</v>
      </c>
      <c r="O861">
        <v>0</v>
      </c>
      <c r="P861">
        <v>0</v>
      </c>
      <c r="Q861">
        <v>0</v>
      </c>
      <c r="R861">
        <v>0</v>
      </c>
      <c r="S861">
        <v>0</v>
      </c>
      <c r="T861">
        <v>0</v>
      </c>
      <c r="U861">
        <v>0</v>
      </c>
      <c r="V861">
        <v>0</v>
      </c>
      <c r="W861">
        <v>0</v>
      </c>
      <c r="X861">
        <v>0</v>
      </c>
      <c r="Y861">
        <v>0</v>
      </c>
      <c r="Z861">
        <v>0</v>
      </c>
      <c r="AA861">
        <v>0</v>
      </c>
    </row>
    <row r="862" spans="1:27" x14ac:dyDescent="0.2">
      <c r="A862" s="89">
        <f>VLOOKUP(C862,TabellenBDFS!$B$4:$C$2717,2,FALSE)</f>
        <v>120</v>
      </c>
      <c r="B862" t="str">
        <f t="shared" si="14"/>
        <v>1205</v>
      </c>
      <c r="C862" t="s">
        <v>123</v>
      </c>
      <c r="D862">
        <v>5</v>
      </c>
      <c r="E862">
        <v>0</v>
      </c>
      <c r="F862">
        <v>0</v>
      </c>
      <c r="G862">
        <v>0</v>
      </c>
      <c r="H862">
        <v>0</v>
      </c>
      <c r="I862">
        <v>0</v>
      </c>
      <c r="J862">
        <v>0</v>
      </c>
      <c r="K862">
        <v>0</v>
      </c>
      <c r="L862">
        <v>0</v>
      </c>
      <c r="M862">
        <v>0</v>
      </c>
      <c r="N862">
        <v>0</v>
      </c>
      <c r="O862">
        <v>0</v>
      </c>
      <c r="P862">
        <v>0</v>
      </c>
      <c r="Q862">
        <v>0</v>
      </c>
      <c r="R862">
        <v>0</v>
      </c>
      <c r="S862">
        <v>0</v>
      </c>
      <c r="T862">
        <v>0</v>
      </c>
      <c r="U862">
        <v>0</v>
      </c>
      <c r="V862">
        <v>0</v>
      </c>
      <c r="W862">
        <v>0</v>
      </c>
      <c r="X862">
        <v>0</v>
      </c>
      <c r="Y862">
        <v>0</v>
      </c>
      <c r="Z862">
        <v>0</v>
      </c>
      <c r="AA862">
        <v>0</v>
      </c>
    </row>
    <row r="863" spans="1:27" x14ac:dyDescent="0.2">
      <c r="A863" s="89">
        <f>VLOOKUP(C863,TabellenBDFS!$B$4:$C$2717,2,FALSE)</f>
        <v>120</v>
      </c>
      <c r="B863" t="str">
        <f t="shared" si="14"/>
        <v>1206</v>
      </c>
      <c r="C863" t="s">
        <v>123</v>
      </c>
      <c r="D863">
        <v>6</v>
      </c>
      <c r="E863">
        <v>0.4</v>
      </c>
      <c r="F863">
        <v>0.4</v>
      </c>
      <c r="G863">
        <v>0.6</v>
      </c>
      <c r="H863">
        <v>0.6</v>
      </c>
      <c r="I863">
        <v>0.6</v>
      </c>
      <c r="J863">
        <v>0.5</v>
      </c>
      <c r="K863">
        <v>0.5</v>
      </c>
      <c r="L863">
        <v>0.5</v>
      </c>
      <c r="M863">
        <v>0.5</v>
      </c>
      <c r="N863">
        <v>0.5</v>
      </c>
      <c r="O863">
        <v>0.5</v>
      </c>
      <c r="P863">
        <v>0.4</v>
      </c>
      <c r="Q863">
        <v>0.4</v>
      </c>
      <c r="R863">
        <v>0.4</v>
      </c>
      <c r="S863">
        <v>0.4</v>
      </c>
      <c r="T863">
        <v>0.4</v>
      </c>
      <c r="U863">
        <v>0.4</v>
      </c>
      <c r="V863">
        <v>0.4</v>
      </c>
      <c r="W863">
        <v>0.4</v>
      </c>
      <c r="X863">
        <v>0.4</v>
      </c>
      <c r="Y863">
        <v>0.4</v>
      </c>
      <c r="Z863">
        <v>0.4</v>
      </c>
      <c r="AA863">
        <v>0.2</v>
      </c>
    </row>
    <row r="864" spans="1:27" x14ac:dyDescent="0.2">
      <c r="A864" s="89">
        <f>VLOOKUP(C864,TabellenBDFS!$B$4:$C$2717,2,FALSE)</f>
        <v>120</v>
      </c>
      <c r="B864" t="str">
        <f t="shared" si="14"/>
        <v>1207</v>
      </c>
      <c r="C864" t="s">
        <v>123</v>
      </c>
      <c r="D864">
        <v>7</v>
      </c>
      <c r="E864">
        <v>0</v>
      </c>
      <c r="F864">
        <v>0</v>
      </c>
      <c r="G864">
        <v>0</v>
      </c>
      <c r="H864">
        <v>0</v>
      </c>
      <c r="I864">
        <v>0</v>
      </c>
      <c r="J864">
        <v>0</v>
      </c>
      <c r="K864">
        <v>0</v>
      </c>
      <c r="L864">
        <v>0</v>
      </c>
      <c r="M864">
        <v>0</v>
      </c>
      <c r="N864">
        <v>0</v>
      </c>
      <c r="O864">
        <v>0</v>
      </c>
      <c r="P864">
        <v>0</v>
      </c>
      <c r="Q864">
        <v>0</v>
      </c>
      <c r="R864">
        <v>0</v>
      </c>
      <c r="S864">
        <v>0</v>
      </c>
      <c r="T864">
        <v>0</v>
      </c>
      <c r="U864">
        <v>0</v>
      </c>
      <c r="V864">
        <v>0</v>
      </c>
      <c r="W864">
        <v>0</v>
      </c>
      <c r="X864">
        <v>0</v>
      </c>
      <c r="Y864">
        <v>0</v>
      </c>
      <c r="Z864">
        <v>0</v>
      </c>
      <c r="AA864">
        <v>0</v>
      </c>
    </row>
    <row r="865" spans="1:27" x14ac:dyDescent="0.2">
      <c r="A865" s="89">
        <f>VLOOKUP(C865,TabellenBDFS!$B$4:$C$2717,2,FALSE)</f>
        <v>121</v>
      </c>
      <c r="B865" t="str">
        <f t="shared" si="14"/>
        <v>1211</v>
      </c>
      <c r="C865" t="s">
        <v>124</v>
      </c>
      <c r="D865">
        <v>1</v>
      </c>
      <c r="E865">
        <v>0.6</v>
      </c>
      <c r="F865">
        <v>0.6</v>
      </c>
      <c r="G865">
        <v>0.6</v>
      </c>
      <c r="H865">
        <v>0.5</v>
      </c>
      <c r="I865">
        <v>0.6</v>
      </c>
      <c r="J865">
        <v>0.6</v>
      </c>
      <c r="K865">
        <v>0.6</v>
      </c>
      <c r="L865">
        <v>0.5</v>
      </c>
      <c r="M865">
        <v>0.6</v>
      </c>
      <c r="N865">
        <v>0.7</v>
      </c>
      <c r="O865">
        <v>0.7</v>
      </c>
      <c r="P865">
        <v>0.7</v>
      </c>
      <c r="Q865">
        <v>0.6</v>
      </c>
      <c r="R865">
        <v>0.6</v>
      </c>
      <c r="S865">
        <v>0.6</v>
      </c>
      <c r="T865">
        <v>0.6</v>
      </c>
      <c r="U865">
        <v>0.6</v>
      </c>
      <c r="V865">
        <v>0.6</v>
      </c>
      <c r="W865">
        <v>0.6</v>
      </c>
      <c r="X865">
        <v>0.6</v>
      </c>
      <c r="Y865">
        <v>0.6</v>
      </c>
      <c r="Z865">
        <v>0.6</v>
      </c>
      <c r="AA865">
        <v>0.6</v>
      </c>
    </row>
    <row r="866" spans="1:27" x14ac:dyDescent="0.2">
      <c r="A866" s="89">
        <f>VLOOKUP(C866,TabellenBDFS!$B$4:$C$2717,2,FALSE)</f>
        <v>121</v>
      </c>
      <c r="B866" t="str">
        <f t="shared" si="14"/>
        <v>1212</v>
      </c>
      <c r="C866" t="s">
        <v>124</v>
      </c>
      <c r="D866">
        <v>2</v>
      </c>
      <c r="E866">
        <v>0.1</v>
      </c>
      <c r="F866">
        <v>0.1</v>
      </c>
      <c r="G866">
        <v>0.1</v>
      </c>
      <c r="H866">
        <v>0.1</v>
      </c>
      <c r="I866">
        <v>0.1</v>
      </c>
      <c r="J866">
        <v>0.1</v>
      </c>
      <c r="K866">
        <v>0.1</v>
      </c>
      <c r="L866">
        <v>0.1</v>
      </c>
      <c r="M866">
        <v>0.1</v>
      </c>
      <c r="N866">
        <v>0.1</v>
      </c>
      <c r="O866">
        <v>0.1</v>
      </c>
      <c r="P866">
        <v>0.1</v>
      </c>
      <c r="Q866">
        <v>0.1</v>
      </c>
      <c r="R866">
        <v>0.1</v>
      </c>
      <c r="S866">
        <v>0.1</v>
      </c>
      <c r="T866">
        <v>0.1</v>
      </c>
      <c r="U866">
        <v>0.1</v>
      </c>
      <c r="V866">
        <v>0.1</v>
      </c>
      <c r="W866">
        <v>0.1</v>
      </c>
      <c r="X866">
        <v>0.1</v>
      </c>
      <c r="Y866">
        <v>0.1</v>
      </c>
      <c r="Z866">
        <v>0.1</v>
      </c>
      <c r="AA866">
        <v>0.1</v>
      </c>
    </row>
    <row r="867" spans="1:27" x14ac:dyDescent="0.2">
      <c r="A867" s="89">
        <f>VLOOKUP(C867,TabellenBDFS!$B$4:$C$2717,2,FALSE)</f>
        <v>121</v>
      </c>
      <c r="B867" t="str">
        <f t="shared" si="14"/>
        <v>1213</v>
      </c>
      <c r="C867" t="s">
        <v>124</v>
      </c>
      <c r="D867">
        <v>3</v>
      </c>
      <c r="E867">
        <v>0</v>
      </c>
      <c r="F867">
        <v>0</v>
      </c>
      <c r="G867">
        <v>0</v>
      </c>
      <c r="H867">
        <v>0</v>
      </c>
      <c r="I867">
        <v>0</v>
      </c>
      <c r="J867">
        <v>0</v>
      </c>
      <c r="K867">
        <v>0</v>
      </c>
      <c r="L867">
        <v>0</v>
      </c>
      <c r="M867">
        <v>0</v>
      </c>
      <c r="N867">
        <v>0</v>
      </c>
      <c r="O867">
        <v>0</v>
      </c>
      <c r="P867">
        <v>0</v>
      </c>
      <c r="Q867">
        <v>0</v>
      </c>
      <c r="R867">
        <v>0</v>
      </c>
      <c r="S867">
        <v>0</v>
      </c>
      <c r="T867">
        <v>0</v>
      </c>
      <c r="U867">
        <v>0</v>
      </c>
      <c r="V867">
        <v>0.1</v>
      </c>
      <c r="W867">
        <v>0.1</v>
      </c>
      <c r="X867">
        <v>0.1</v>
      </c>
      <c r="Y867">
        <v>0.1</v>
      </c>
      <c r="Z867">
        <v>0.1</v>
      </c>
      <c r="AA867">
        <v>0.1</v>
      </c>
    </row>
    <row r="868" spans="1:27" x14ac:dyDescent="0.2">
      <c r="A868" s="89">
        <f>VLOOKUP(C868,TabellenBDFS!$B$4:$C$2717,2,FALSE)</f>
        <v>121</v>
      </c>
      <c r="B868" t="str">
        <f t="shared" si="14"/>
        <v>1214</v>
      </c>
      <c r="C868" t="s">
        <v>124</v>
      </c>
      <c r="D868">
        <v>4</v>
      </c>
      <c r="E868">
        <v>0</v>
      </c>
      <c r="F868">
        <v>0</v>
      </c>
      <c r="G868">
        <v>0</v>
      </c>
      <c r="H868">
        <v>0</v>
      </c>
      <c r="I868">
        <v>0</v>
      </c>
      <c r="J868">
        <v>0</v>
      </c>
      <c r="K868">
        <v>0</v>
      </c>
      <c r="L868">
        <v>0</v>
      </c>
      <c r="M868">
        <v>0</v>
      </c>
      <c r="N868">
        <v>0</v>
      </c>
      <c r="O868">
        <v>0</v>
      </c>
      <c r="P868">
        <v>0</v>
      </c>
      <c r="Q868">
        <v>0</v>
      </c>
      <c r="R868">
        <v>0</v>
      </c>
      <c r="S868">
        <v>0</v>
      </c>
      <c r="T868">
        <v>0</v>
      </c>
      <c r="U868">
        <v>0</v>
      </c>
      <c r="V868">
        <v>0</v>
      </c>
      <c r="W868">
        <v>0</v>
      </c>
      <c r="X868">
        <v>0</v>
      </c>
      <c r="Y868">
        <v>0</v>
      </c>
      <c r="Z868">
        <v>0</v>
      </c>
      <c r="AA868">
        <v>0</v>
      </c>
    </row>
    <row r="869" spans="1:27" x14ac:dyDescent="0.2">
      <c r="A869" s="89">
        <f>VLOOKUP(C869,TabellenBDFS!$B$4:$C$2717,2,FALSE)</f>
        <v>121</v>
      </c>
      <c r="B869" t="str">
        <f t="shared" si="14"/>
        <v>1215</v>
      </c>
      <c r="C869" t="s">
        <v>124</v>
      </c>
      <c r="D869">
        <v>5</v>
      </c>
      <c r="E869">
        <v>0</v>
      </c>
      <c r="F869">
        <v>0</v>
      </c>
      <c r="G869">
        <v>0</v>
      </c>
      <c r="H869">
        <v>0</v>
      </c>
      <c r="I869">
        <v>0</v>
      </c>
      <c r="J869">
        <v>0</v>
      </c>
      <c r="K869">
        <v>0</v>
      </c>
      <c r="L869">
        <v>0</v>
      </c>
      <c r="M869">
        <v>0</v>
      </c>
      <c r="N869">
        <v>0</v>
      </c>
      <c r="O869">
        <v>0</v>
      </c>
      <c r="P869">
        <v>0</v>
      </c>
      <c r="Q869">
        <v>0</v>
      </c>
      <c r="R869">
        <v>0</v>
      </c>
      <c r="S869">
        <v>0</v>
      </c>
      <c r="T869">
        <v>0</v>
      </c>
      <c r="U869">
        <v>0</v>
      </c>
      <c r="V869">
        <v>0</v>
      </c>
      <c r="W869">
        <v>0</v>
      </c>
      <c r="X869">
        <v>0</v>
      </c>
      <c r="Y869">
        <v>0</v>
      </c>
      <c r="Z869">
        <v>0</v>
      </c>
      <c r="AA869">
        <v>0</v>
      </c>
    </row>
    <row r="870" spans="1:27" x14ac:dyDescent="0.2">
      <c r="A870" s="89">
        <f>VLOOKUP(C870,TabellenBDFS!$B$4:$C$2717,2,FALSE)</f>
        <v>121</v>
      </c>
      <c r="B870" t="str">
        <f t="shared" si="14"/>
        <v>1216</v>
      </c>
      <c r="C870" t="s">
        <v>124</v>
      </c>
      <c r="D870">
        <v>6</v>
      </c>
      <c r="E870">
        <v>0.4</v>
      </c>
      <c r="F870">
        <v>0.3</v>
      </c>
      <c r="G870">
        <v>0.3</v>
      </c>
      <c r="H870">
        <v>0.3</v>
      </c>
      <c r="I870">
        <v>0.3</v>
      </c>
      <c r="J870">
        <v>0.3</v>
      </c>
      <c r="K870">
        <v>0.3</v>
      </c>
      <c r="L870">
        <v>0.2</v>
      </c>
      <c r="M870">
        <v>0.2</v>
      </c>
      <c r="N870">
        <v>0.4</v>
      </c>
      <c r="O870">
        <v>0.4</v>
      </c>
      <c r="P870">
        <v>0.4</v>
      </c>
      <c r="Q870">
        <v>0.3</v>
      </c>
      <c r="R870">
        <v>0.3</v>
      </c>
      <c r="S870">
        <v>0.3</v>
      </c>
      <c r="T870">
        <v>0.3</v>
      </c>
      <c r="U870">
        <v>0.3</v>
      </c>
      <c r="V870">
        <v>0.3</v>
      </c>
      <c r="W870">
        <v>0.3</v>
      </c>
      <c r="X870">
        <v>0.3</v>
      </c>
      <c r="Y870">
        <v>0.3</v>
      </c>
      <c r="Z870">
        <v>0.3</v>
      </c>
      <c r="AA870">
        <v>0.3</v>
      </c>
    </row>
    <row r="871" spans="1:27" x14ac:dyDescent="0.2">
      <c r="A871" s="89">
        <f>VLOOKUP(C871,TabellenBDFS!$B$4:$C$2717,2,FALSE)</f>
        <v>121</v>
      </c>
      <c r="B871" t="str">
        <f t="shared" si="14"/>
        <v>1217</v>
      </c>
      <c r="C871" t="s">
        <v>124</v>
      </c>
      <c r="D871">
        <v>7</v>
      </c>
      <c r="E871">
        <v>0.1</v>
      </c>
      <c r="F871">
        <v>0.2</v>
      </c>
      <c r="G871">
        <v>0.1</v>
      </c>
      <c r="H871">
        <v>0.1</v>
      </c>
      <c r="I871">
        <v>0.1</v>
      </c>
      <c r="J871">
        <v>0.2</v>
      </c>
      <c r="K871">
        <v>0.2</v>
      </c>
      <c r="L871">
        <v>0.2</v>
      </c>
      <c r="M871">
        <v>0.2</v>
      </c>
      <c r="N871">
        <v>0.2</v>
      </c>
      <c r="O871">
        <v>0.2</v>
      </c>
      <c r="P871">
        <v>0.2</v>
      </c>
      <c r="Q871">
        <v>0.2</v>
      </c>
      <c r="R871">
        <v>0.1</v>
      </c>
      <c r="S871">
        <v>0.1</v>
      </c>
      <c r="T871">
        <v>0.1</v>
      </c>
      <c r="U871">
        <v>0.1</v>
      </c>
      <c r="V871">
        <v>0.2</v>
      </c>
      <c r="W871">
        <v>0.2</v>
      </c>
      <c r="X871">
        <v>0.2</v>
      </c>
      <c r="Y871">
        <v>0.2</v>
      </c>
      <c r="Z871">
        <v>0.2</v>
      </c>
      <c r="AA871">
        <v>0.2</v>
      </c>
    </row>
    <row r="872" spans="1:27" x14ac:dyDescent="0.2">
      <c r="A872" s="89">
        <f>VLOOKUP(C872,TabellenBDFS!$B$4:$C$2717,2,FALSE)</f>
        <v>122</v>
      </c>
      <c r="B872" t="str">
        <f t="shared" si="14"/>
        <v>1221</v>
      </c>
      <c r="C872" t="s">
        <v>125</v>
      </c>
      <c r="D872">
        <v>1</v>
      </c>
      <c r="E872">
        <v>2.2000000000000002</v>
      </c>
      <c r="F872">
        <v>2.2999999999999998</v>
      </c>
      <c r="G872">
        <v>2.2999999999999998</v>
      </c>
      <c r="H872">
        <v>2.2999999999999998</v>
      </c>
      <c r="I872">
        <v>2.5</v>
      </c>
      <c r="J872">
        <v>2.6</v>
      </c>
      <c r="K872">
        <v>2.8</v>
      </c>
      <c r="L872">
        <v>2.7</v>
      </c>
      <c r="M872">
        <v>2.6</v>
      </c>
      <c r="N872">
        <v>2.6</v>
      </c>
      <c r="O872">
        <v>2.6</v>
      </c>
      <c r="P872">
        <v>2.6</v>
      </c>
      <c r="Q872">
        <v>2.7</v>
      </c>
      <c r="R872">
        <v>2.7</v>
      </c>
      <c r="S872">
        <v>2.7</v>
      </c>
      <c r="T872">
        <v>2.7</v>
      </c>
      <c r="U872">
        <v>2.7</v>
      </c>
      <c r="V872">
        <v>2.5</v>
      </c>
      <c r="W872">
        <v>2.5</v>
      </c>
      <c r="X872">
        <v>2.5</v>
      </c>
      <c r="Y872">
        <v>2.6</v>
      </c>
      <c r="Z872">
        <v>2.6</v>
      </c>
      <c r="AA872">
        <v>2.4</v>
      </c>
    </row>
    <row r="873" spans="1:27" x14ac:dyDescent="0.2">
      <c r="A873" s="89">
        <f>VLOOKUP(C873,TabellenBDFS!$B$4:$C$2717,2,FALSE)</f>
        <v>122</v>
      </c>
      <c r="B873" t="str">
        <f t="shared" si="14"/>
        <v>1222</v>
      </c>
      <c r="C873" t="s">
        <v>125</v>
      </c>
      <c r="D873">
        <v>2</v>
      </c>
      <c r="E873">
        <v>0.1</v>
      </c>
      <c r="F873">
        <v>0.1</v>
      </c>
      <c r="G873">
        <v>0.1</v>
      </c>
      <c r="H873">
        <v>0.1</v>
      </c>
      <c r="I873">
        <v>0.1</v>
      </c>
      <c r="J873">
        <v>0.1</v>
      </c>
      <c r="K873">
        <v>0.1</v>
      </c>
      <c r="L873">
        <v>0.1</v>
      </c>
      <c r="M873">
        <v>0.1</v>
      </c>
      <c r="N873">
        <v>0.1</v>
      </c>
      <c r="O873">
        <v>0.1</v>
      </c>
      <c r="P873">
        <v>0.1</v>
      </c>
      <c r="Q873">
        <v>0.1</v>
      </c>
      <c r="R873">
        <v>0.1</v>
      </c>
      <c r="S873">
        <v>0.1</v>
      </c>
      <c r="T873">
        <v>0.1</v>
      </c>
      <c r="U873">
        <v>0.1</v>
      </c>
      <c r="V873">
        <v>0.1</v>
      </c>
      <c r="W873">
        <v>0</v>
      </c>
      <c r="X873">
        <v>0</v>
      </c>
      <c r="Y873">
        <v>0</v>
      </c>
      <c r="Z873">
        <v>0</v>
      </c>
      <c r="AA873">
        <v>0</v>
      </c>
    </row>
    <row r="874" spans="1:27" x14ac:dyDescent="0.2">
      <c r="A874" s="89">
        <f>VLOOKUP(C874,TabellenBDFS!$B$4:$C$2717,2,FALSE)</f>
        <v>122</v>
      </c>
      <c r="B874" t="str">
        <f t="shared" si="14"/>
        <v>1223</v>
      </c>
      <c r="C874" t="s">
        <v>125</v>
      </c>
      <c r="D874">
        <v>3</v>
      </c>
      <c r="E874">
        <v>0</v>
      </c>
      <c r="F874">
        <v>0</v>
      </c>
      <c r="G874">
        <v>0</v>
      </c>
      <c r="H874">
        <v>0.1</v>
      </c>
      <c r="I874">
        <v>0.1</v>
      </c>
      <c r="J874">
        <v>0.1</v>
      </c>
      <c r="K874">
        <v>0.1</v>
      </c>
      <c r="L874">
        <v>0.1</v>
      </c>
      <c r="M874">
        <v>0.1</v>
      </c>
      <c r="N874">
        <v>0.1</v>
      </c>
      <c r="O874">
        <v>0.2</v>
      </c>
      <c r="P874">
        <v>0.2</v>
      </c>
      <c r="Q874">
        <v>0.2</v>
      </c>
      <c r="R874">
        <v>0.2</v>
      </c>
      <c r="S874">
        <v>0.2</v>
      </c>
      <c r="T874">
        <v>0.2</v>
      </c>
      <c r="U874">
        <v>0.2</v>
      </c>
      <c r="V874">
        <v>0.2</v>
      </c>
      <c r="W874">
        <v>0.2</v>
      </c>
      <c r="X874">
        <v>0.2</v>
      </c>
      <c r="Y874">
        <v>0.3</v>
      </c>
      <c r="Z874">
        <v>0.3</v>
      </c>
      <c r="AA874">
        <v>0.2</v>
      </c>
    </row>
    <row r="875" spans="1:27" x14ac:dyDescent="0.2">
      <c r="A875" s="89">
        <f>VLOOKUP(C875,TabellenBDFS!$B$4:$C$2717,2,FALSE)</f>
        <v>122</v>
      </c>
      <c r="B875" t="str">
        <f t="shared" si="14"/>
        <v>1224</v>
      </c>
      <c r="C875" t="s">
        <v>125</v>
      </c>
      <c r="D875">
        <v>4</v>
      </c>
      <c r="E875">
        <v>0</v>
      </c>
      <c r="F875">
        <v>0</v>
      </c>
      <c r="G875">
        <v>0</v>
      </c>
      <c r="H875">
        <v>0</v>
      </c>
      <c r="I875">
        <v>0</v>
      </c>
      <c r="J875">
        <v>0</v>
      </c>
      <c r="K875">
        <v>0</v>
      </c>
      <c r="L875">
        <v>0</v>
      </c>
      <c r="M875">
        <v>0</v>
      </c>
      <c r="N875">
        <v>0</v>
      </c>
      <c r="O875">
        <v>0</v>
      </c>
      <c r="P875">
        <v>0</v>
      </c>
      <c r="Q875">
        <v>0</v>
      </c>
      <c r="R875">
        <v>0</v>
      </c>
      <c r="S875">
        <v>0</v>
      </c>
      <c r="T875">
        <v>0</v>
      </c>
      <c r="U875">
        <v>0</v>
      </c>
      <c r="V875">
        <v>0</v>
      </c>
      <c r="W875">
        <v>0</v>
      </c>
      <c r="X875">
        <v>0</v>
      </c>
      <c r="Y875">
        <v>0</v>
      </c>
      <c r="Z875">
        <v>0</v>
      </c>
      <c r="AA875">
        <v>0</v>
      </c>
    </row>
    <row r="876" spans="1:27" x14ac:dyDescent="0.2">
      <c r="A876" s="89">
        <f>VLOOKUP(C876,TabellenBDFS!$B$4:$C$2717,2,FALSE)</f>
        <v>122</v>
      </c>
      <c r="B876" t="str">
        <f t="shared" si="14"/>
        <v>1225</v>
      </c>
      <c r="C876" t="s">
        <v>125</v>
      </c>
      <c r="D876">
        <v>5</v>
      </c>
      <c r="E876">
        <v>0</v>
      </c>
      <c r="F876">
        <v>0</v>
      </c>
      <c r="G876">
        <v>0</v>
      </c>
      <c r="H876">
        <v>0</v>
      </c>
      <c r="I876">
        <v>0</v>
      </c>
      <c r="J876">
        <v>0</v>
      </c>
      <c r="K876">
        <v>0</v>
      </c>
      <c r="L876">
        <v>0</v>
      </c>
      <c r="M876">
        <v>0</v>
      </c>
      <c r="N876">
        <v>0</v>
      </c>
      <c r="O876">
        <v>0</v>
      </c>
      <c r="P876">
        <v>0</v>
      </c>
      <c r="Q876">
        <v>0</v>
      </c>
      <c r="R876">
        <v>0</v>
      </c>
      <c r="S876">
        <v>0</v>
      </c>
      <c r="T876">
        <v>0</v>
      </c>
      <c r="U876">
        <v>0</v>
      </c>
      <c r="V876">
        <v>0</v>
      </c>
      <c r="W876">
        <v>0</v>
      </c>
      <c r="X876">
        <v>0</v>
      </c>
      <c r="Y876">
        <v>0</v>
      </c>
      <c r="Z876">
        <v>0</v>
      </c>
      <c r="AA876">
        <v>0</v>
      </c>
    </row>
    <row r="877" spans="1:27" x14ac:dyDescent="0.2">
      <c r="A877" s="89">
        <f>VLOOKUP(C877,TabellenBDFS!$B$4:$C$2717,2,FALSE)</f>
        <v>122</v>
      </c>
      <c r="B877" t="str">
        <f t="shared" si="14"/>
        <v>1226</v>
      </c>
      <c r="C877" t="s">
        <v>125</v>
      </c>
      <c r="D877">
        <v>6</v>
      </c>
      <c r="E877">
        <v>1.9</v>
      </c>
      <c r="F877">
        <v>2.1</v>
      </c>
      <c r="G877">
        <v>2.1</v>
      </c>
      <c r="H877">
        <v>2</v>
      </c>
      <c r="I877">
        <v>2.2000000000000002</v>
      </c>
      <c r="J877">
        <v>2.2999999999999998</v>
      </c>
      <c r="K877">
        <v>2.5</v>
      </c>
      <c r="L877">
        <v>2.5</v>
      </c>
      <c r="M877">
        <v>2.2999999999999998</v>
      </c>
      <c r="N877">
        <v>2.2999999999999998</v>
      </c>
      <c r="O877">
        <v>2.2999999999999998</v>
      </c>
      <c r="P877">
        <v>2.2000000000000002</v>
      </c>
      <c r="Q877">
        <v>2.2000000000000002</v>
      </c>
      <c r="R877">
        <v>2.1</v>
      </c>
      <c r="S877">
        <v>2.1</v>
      </c>
      <c r="T877">
        <v>2.1</v>
      </c>
      <c r="U877">
        <v>2.1</v>
      </c>
      <c r="V877">
        <v>1.9</v>
      </c>
      <c r="W877">
        <v>1.9</v>
      </c>
      <c r="X877">
        <v>1.9</v>
      </c>
      <c r="Y877">
        <v>2</v>
      </c>
      <c r="Z877">
        <v>2</v>
      </c>
      <c r="AA877">
        <v>1.8</v>
      </c>
    </row>
    <row r="878" spans="1:27" x14ac:dyDescent="0.2">
      <c r="A878" s="89">
        <f>VLOOKUP(C878,TabellenBDFS!$B$4:$C$2717,2,FALSE)</f>
        <v>122</v>
      </c>
      <c r="B878" t="str">
        <f t="shared" si="14"/>
        <v>1227</v>
      </c>
      <c r="C878" t="s">
        <v>125</v>
      </c>
      <c r="D878">
        <v>7</v>
      </c>
      <c r="E878">
        <v>0.1</v>
      </c>
      <c r="F878">
        <v>0.1</v>
      </c>
      <c r="G878">
        <v>0.1</v>
      </c>
      <c r="H878">
        <v>0.1</v>
      </c>
      <c r="I878">
        <v>0.1</v>
      </c>
      <c r="J878">
        <v>0.1</v>
      </c>
      <c r="K878">
        <v>0.1</v>
      </c>
      <c r="L878">
        <v>0.1</v>
      </c>
      <c r="M878">
        <v>0.1</v>
      </c>
      <c r="N878">
        <v>0.1</v>
      </c>
      <c r="O878">
        <v>0.1</v>
      </c>
      <c r="P878">
        <v>0.1</v>
      </c>
      <c r="Q878">
        <v>0.2</v>
      </c>
      <c r="R878">
        <v>0.2</v>
      </c>
      <c r="S878">
        <v>0.3</v>
      </c>
      <c r="T878">
        <v>0.3</v>
      </c>
      <c r="U878">
        <v>0.3</v>
      </c>
      <c r="V878">
        <v>0.3</v>
      </c>
      <c r="W878">
        <v>0.3</v>
      </c>
      <c r="X878">
        <v>0.3</v>
      </c>
      <c r="Y878">
        <v>0.3</v>
      </c>
      <c r="Z878">
        <v>0.3</v>
      </c>
      <c r="AA878">
        <v>0.3</v>
      </c>
    </row>
    <row r="879" spans="1:27" x14ac:dyDescent="0.2">
      <c r="A879" s="89">
        <f>VLOOKUP(C879,TabellenBDFS!$B$4:$C$2717,2,FALSE)</f>
        <v>123</v>
      </c>
      <c r="B879" t="str">
        <f t="shared" si="14"/>
        <v>1231</v>
      </c>
      <c r="C879" t="s">
        <v>126</v>
      </c>
      <c r="D879">
        <v>1</v>
      </c>
      <c r="E879">
        <v>0.8</v>
      </c>
      <c r="F879">
        <v>0.8</v>
      </c>
      <c r="G879">
        <v>0.8</v>
      </c>
      <c r="H879">
        <v>0.8</v>
      </c>
      <c r="I879">
        <v>0.8</v>
      </c>
      <c r="J879">
        <v>0.8</v>
      </c>
      <c r="K879">
        <v>0.8</v>
      </c>
      <c r="L879">
        <v>1</v>
      </c>
      <c r="M879">
        <v>1</v>
      </c>
      <c r="N879">
        <v>0.9</v>
      </c>
      <c r="O879">
        <v>0.9</v>
      </c>
      <c r="P879">
        <v>0.7</v>
      </c>
      <c r="Q879">
        <v>0.6</v>
      </c>
      <c r="R879">
        <v>0.6</v>
      </c>
      <c r="S879">
        <v>0.6</v>
      </c>
      <c r="T879">
        <v>0.5</v>
      </c>
      <c r="U879">
        <v>0.5</v>
      </c>
      <c r="V879">
        <v>0.5</v>
      </c>
      <c r="W879">
        <v>0.5</v>
      </c>
      <c r="X879">
        <v>0.4</v>
      </c>
      <c r="Y879">
        <v>0.4</v>
      </c>
      <c r="Z879">
        <v>0.4</v>
      </c>
      <c r="AA879">
        <v>0.4</v>
      </c>
    </row>
    <row r="880" spans="1:27" x14ac:dyDescent="0.2">
      <c r="A880" s="89">
        <f>VLOOKUP(C880,TabellenBDFS!$B$4:$C$2717,2,FALSE)</f>
        <v>123</v>
      </c>
      <c r="B880" t="str">
        <f t="shared" si="14"/>
        <v>1232</v>
      </c>
      <c r="C880" t="s">
        <v>126</v>
      </c>
      <c r="D880">
        <v>2</v>
      </c>
      <c r="E880">
        <v>0</v>
      </c>
      <c r="F880">
        <v>0</v>
      </c>
      <c r="G880">
        <v>0</v>
      </c>
      <c r="H880">
        <v>0</v>
      </c>
      <c r="I880">
        <v>0</v>
      </c>
      <c r="J880">
        <v>0</v>
      </c>
      <c r="K880">
        <v>0</v>
      </c>
      <c r="L880">
        <v>0</v>
      </c>
      <c r="M880">
        <v>0</v>
      </c>
      <c r="N880">
        <v>0</v>
      </c>
      <c r="O880">
        <v>0</v>
      </c>
      <c r="P880">
        <v>0</v>
      </c>
      <c r="Q880">
        <v>0</v>
      </c>
      <c r="R880">
        <v>0</v>
      </c>
      <c r="S880">
        <v>0</v>
      </c>
      <c r="T880">
        <v>0</v>
      </c>
      <c r="U880">
        <v>0</v>
      </c>
      <c r="V880">
        <v>0</v>
      </c>
      <c r="W880">
        <v>0</v>
      </c>
      <c r="X880">
        <v>0</v>
      </c>
      <c r="Y880">
        <v>0</v>
      </c>
      <c r="Z880">
        <v>0</v>
      </c>
      <c r="AA880">
        <v>0</v>
      </c>
    </row>
    <row r="881" spans="1:27" x14ac:dyDescent="0.2">
      <c r="A881" s="89">
        <f>VLOOKUP(C881,TabellenBDFS!$B$4:$C$2717,2,FALSE)</f>
        <v>123</v>
      </c>
      <c r="B881" t="str">
        <f t="shared" si="14"/>
        <v>1233</v>
      </c>
      <c r="C881" t="s">
        <v>126</v>
      </c>
      <c r="D881">
        <v>3</v>
      </c>
      <c r="E881">
        <v>0</v>
      </c>
      <c r="F881">
        <v>0</v>
      </c>
      <c r="G881">
        <v>0</v>
      </c>
      <c r="H881">
        <v>0</v>
      </c>
      <c r="I881">
        <v>0</v>
      </c>
      <c r="J881">
        <v>0</v>
      </c>
      <c r="K881">
        <v>0</v>
      </c>
      <c r="L881">
        <v>0</v>
      </c>
      <c r="M881">
        <v>0</v>
      </c>
      <c r="N881">
        <v>0</v>
      </c>
      <c r="O881">
        <v>0</v>
      </c>
      <c r="P881">
        <v>0</v>
      </c>
      <c r="Q881">
        <v>0</v>
      </c>
      <c r="R881">
        <v>0</v>
      </c>
      <c r="S881">
        <v>0</v>
      </c>
      <c r="T881">
        <v>0</v>
      </c>
      <c r="U881">
        <v>0</v>
      </c>
      <c r="V881">
        <v>0</v>
      </c>
      <c r="W881">
        <v>0</v>
      </c>
      <c r="X881">
        <v>0</v>
      </c>
      <c r="Y881">
        <v>0</v>
      </c>
      <c r="Z881">
        <v>0</v>
      </c>
      <c r="AA881">
        <v>0</v>
      </c>
    </row>
    <row r="882" spans="1:27" x14ac:dyDescent="0.2">
      <c r="A882" s="89">
        <f>VLOOKUP(C882,TabellenBDFS!$B$4:$C$2717,2,FALSE)</f>
        <v>123</v>
      </c>
      <c r="B882" t="str">
        <f t="shared" si="14"/>
        <v>1234</v>
      </c>
      <c r="C882" t="s">
        <v>126</v>
      </c>
      <c r="D882">
        <v>4</v>
      </c>
      <c r="E882">
        <v>0</v>
      </c>
      <c r="F882">
        <v>0</v>
      </c>
      <c r="G882">
        <v>0</v>
      </c>
      <c r="H882">
        <v>0</v>
      </c>
      <c r="I882">
        <v>0</v>
      </c>
      <c r="J882">
        <v>0</v>
      </c>
      <c r="K882">
        <v>0</v>
      </c>
      <c r="L882">
        <v>0</v>
      </c>
      <c r="M882">
        <v>0</v>
      </c>
      <c r="N882">
        <v>0</v>
      </c>
      <c r="O882">
        <v>0</v>
      </c>
      <c r="P882">
        <v>0</v>
      </c>
      <c r="Q882">
        <v>0</v>
      </c>
      <c r="R882">
        <v>0</v>
      </c>
      <c r="S882">
        <v>0</v>
      </c>
      <c r="T882">
        <v>0</v>
      </c>
      <c r="U882">
        <v>0</v>
      </c>
      <c r="V882">
        <v>0</v>
      </c>
      <c r="W882">
        <v>0</v>
      </c>
      <c r="X882">
        <v>0</v>
      </c>
      <c r="Y882">
        <v>0</v>
      </c>
      <c r="Z882">
        <v>0</v>
      </c>
      <c r="AA882">
        <v>0</v>
      </c>
    </row>
    <row r="883" spans="1:27" x14ac:dyDescent="0.2">
      <c r="A883" s="89">
        <f>VLOOKUP(C883,TabellenBDFS!$B$4:$C$2717,2,FALSE)</f>
        <v>123</v>
      </c>
      <c r="B883" t="str">
        <f t="shared" si="14"/>
        <v>1235</v>
      </c>
      <c r="C883" t="s">
        <v>126</v>
      </c>
      <c r="D883">
        <v>5</v>
      </c>
      <c r="E883">
        <v>0</v>
      </c>
      <c r="F883">
        <v>0</v>
      </c>
      <c r="G883">
        <v>0</v>
      </c>
      <c r="H883">
        <v>0</v>
      </c>
      <c r="I883">
        <v>0</v>
      </c>
      <c r="J883">
        <v>0</v>
      </c>
      <c r="K883">
        <v>0</v>
      </c>
      <c r="L883">
        <v>0</v>
      </c>
      <c r="M883">
        <v>0</v>
      </c>
      <c r="N883">
        <v>0</v>
      </c>
      <c r="O883">
        <v>0</v>
      </c>
      <c r="P883">
        <v>0</v>
      </c>
      <c r="Q883">
        <v>0</v>
      </c>
      <c r="R883">
        <v>0</v>
      </c>
      <c r="S883">
        <v>0</v>
      </c>
      <c r="T883">
        <v>0</v>
      </c>
      <c r="U883">
        <v>0</v>
      </c>
      <c r="V883">
        <v>0</v>
      </c>
      <c r="W883">
        <v>0</v>
      </c>
      <c r="X883">
        <v>0</v>
      </c>
      <c r="Y883">
        <v>0</v>
      </c>
      <c r="Z883">
        <v>0</v>
      </c>
      <c r="AA883">
        <v>0</v>
      </c>
    </row>
    <row r="884" spans="1:27" x14ac:dyDescent="0.2">
      <c r="A884" s="89">
        <f>VLOOKUP(C884,TabellenBDFS!$B$4:$C$2717,2,FALSE)</f>
        <v>123</v>
      </c>
      <c r="B884" t="str">
        <f t="shared" si="14"/>
        <v>1236</v>
      </c>
      <c r="C884" t="s">
        <v>126</v>
      </c>
      <c r="D884">
        <v>6</v>
      </c>
      <c r="E884">
        <v>0.8</v>
      </c>
      <c r="F884">
        <v>0.8</v>
      </c>
      <c r="G884">
        <v>0.8</v>
      </c>
      <c r="H884">
        <v>0.8</v>
      </c>
      <c r="I884">
        <v>0.8</v>
      </c>
      <c r="J884">
        <v>0.8</v>
      </c>
      <c r="K884">
        <v>0.8</v>
      </c>
      <c r="L884">
        <v>0.9</v>
      </c>
      <c r="M884">
        <v>0.9</v>
      </c>
      <c r="N884">
        <v>0.8</v>
      </c>
      <c r="O884">
        <v>0.8</v>
      </c>
      <c r="P884">
        <v>0.6</v>
      </c>
      <c r="Q884">
        <v>0.5</v>
      </c>
      <c r="R884">
        <v>0.5</v>
      </c>
      <c r="S884">
        <v>0.4</v>
      </c>
      <c r="T884">
        <v>0.4</v>
      </c>
      <c r="U884">
        <v>0.4</v>
      </c>
      <c r="V884">
        <v>0.4</v>
      </c>
      <c r="W884">
        <v>0.3</v>
      </c>
      <c r="X884">
        <v>0.3</v>
      </c>
      <c r="Y884">
        <v>0.3</v>
      </c>
      <c r="Z884">
        <v>0.2</v>
      </c>
      <c r="AA884">
        <v>0.2</v>
      </c>
    </row>
    <row r="885" spans="1:27" x14ac:dyDescent="0.2">
      <c r="A885" s="89">
        <f>VLOOKUP(C885,TabellenBDFS!$B$4:$C$2717,2,FALSE)</f>
        <v>123</v>
      </c>
      <c r="B885" t="str">
        <f t="shared" si="14"/>
        <v>1237</v>
      </c>
      <c r="C885" t="s">
        <v>126</v>
      </c>
      <c r="D885">
        <v>7</v>
      </c>
      <c r="E885">
        <v>0</v>
      </c>
      <c r="F885">
        <v>0</v>
      </c>
      <c r="G885">
        <v>0</v>
      </c>
      <c r="H885">
        <v>0</v>
      </c>
      <c r="I885">
        <v>0</v>
      </c>
      <c r="J885">
        <v>0</v>
      </c>
      <c r="K885">
        <v>0</v>
      </c>
      <c r="L885">
        <v>0</v>
      </c>
      <c r="M885">
        <v>0.1</v>
      </c>
      <c r="N885">
        <v>0.1</v>
      </c>
      <c r="O885">
        <v>0.1</v>
      </c>
      <c r="P885">
        <v>0.1</v>
      </c>
      <c r="Q885">
        <v>0.1</v>
      </c>
      <c r="R885">
        <v>0.1</v>
      </c>
      <c r="S885">
        <v>0.1</v>
      </c>
      <c r="T885">
        <v>0.1</v>
      </c>
      <c r="U885">
        <v>0.1</v>
      </c>
      <c r="V885">
        <v>0.1</v>
      </c>
      <c r="W885">
        <v>0.1</v>
      </c>
      <c r="X885">
        <v>0.1</v>
      </c>
      <c r="Y885">
        <v>0.1</v>
      </c>
      <c r="Z885">
        <v>0.1</v>
      </c>
      <c r="AA885">
        <v>0.1</v>
      </c>
    </row>
    <row r="886" spans="1:27" x14ac:dyDescent="0.2">
      <c r="A886" s="89">
        <f>VLOOKUP(C886,TabellenBDFS!$B$4:$C$2717,2,FALSE)</f>
        <v>124</v>
      </c>
      <c r="B886" t="str">
        <f t="shared" si="14"/>
        <v>1241</v>
      </c>
      <c r="C886" t="s">
        <v>127</v>
      </c>
      <c r="D886">
        <v>1</v>
      </c>
      <c r="E886">
        <v>15.1</v>
      </c>
      <c r="F886">
        <v>15</v>
      </c>
      <c r="G886">
        <v>15.7</v>
      </c>
      <c r="H886">
        <v>15.7</v>
      </c>
      <c r="I886">
        <v>15.8</v>
      </c>
      <c r="J886">
        <v>15.6</v>
      </c>
      <c r="K886">
        <v>15.1</v>
      </c>
      <c r="L886">
        <v>14.9</v>
      </c>
      <c r="M886">
        <v>15</v>
      </c>
      <c r="N886">
        <v>14.9</v>
      </c>
      <c r="O886">
        <v>15</v>
      </c>
      <c r="P886">
        <v>15.1</v>
      </c>
      <c r="Q886">
        <v>15</v>
      </c>
      <c r="R886">
        <v>14.6</v>
      </c>
      <c r="S886">
        <v>14.7</v>
      </c>
      <c r="T886">
        <v>14.7</v>
      </c>
      <c r="U886">
        <v>14.6</v>
      </c>
      <c r="V886">
        <v>14.4</v>
      </c>
      <c r="W886">
        <v>14.6</v>
      </c>
      <c r="X886">
        <v>14</v>
      </c>
      <c r="Y886">
        <v>14</v>
      </c>
      <c r="Z886">
        <v>13.6</v>
      </c>
      <c r="AA886">
        <v>13.5</v>
      </c>
    </row>
    <row r="887" spans="1:27" x14ac:dyDescent="0.2">
      <c r="A887" s="89">
        <f>VLOOKUP(C887,TabellenBDFS!$B$4:$C$2717,2,FALSE)</f>
        <v>124</v>
      </c>
      <c r="B887" t="str">
        <f t="shared" si="14"/>
        <v>1242</v>
      </c>
      <c r="C887" t="s">
        <v>127</v>
      </c>
      <c r="D887">
        <v>2</v>
      </c>
      <c r="E887">
        <v>6.3</v>
      </c>
      <c r="F887">
        <v>6.1</v>
      </c>
      <c r="G887">
        <v>6.5</v>
      </c>
      <c r="H887">
        <v>6.4</v>
      </c>
      <c r="I887">
        <v>5.9</v>
      </c>
      <c r="J887">
        <v>5.7</v>
      </c>
      <c r="K887">
        <v>5.5</v>
      </c>
      <c r="L887">
        <v>5.4</v>
      </c>
      <c r="M887">
        <v>5.2</v>
      </c>
      <c r="N887">
        <v>5.0999999999999996</v>
      </c>
      <c r="O887">
        <v>5</v>
      </c>
      <c r="P887">
        <v>4.8</v>
      </c>
      <c r="Q887">
        <v>4.7</v>
      </c>
      <c r="R887">
        <v>4.5</v>
      </c>
      <c r="S887">
        <v>4.5</v>
      </c>
      <c r="T887">
        <v>4.4000000000000004</v>
      </c>
      <c r="U887">
        <v>4.3</v>
      </c>
      <c r="V887">
        <v>3.7</v>
      </c>
      <c r="W887">
        <v>3.6</v>
      </c>
      <c r="X887">
        <v>3.5</v>
      </c>
      <c r="Y887">
        <v>3.5</v>
      </c>
      <c r="Z887">
        <v>3.2</v>
      </c>
      <c r="AA887">
        <v>3.2</v>
      </c>
    </row>
    <row r="888" spans="1:27" x14ac:dyDescent="0.2">
      <c r="A888" s="89">
        <f>VLOOKUP(C888,TabellenBDFS!$B$4:$C$2717,2,FALSE)</f>
        <v>124</v>
      </c>
      <c r="B888" t="str">
        <f t="shared" si="14"/>
        <v>1243</v>
      </c>
      <c r="C888" t="s">
        <v>127</v>
      </c>
      <c r="D888">
        <v>3</v>
      </c>
      <c r="E888">
        <v>0</v>
      </c>
      <c r="F888">
        <v>0</v>
      </c>
      <c r="G888">
        <v>0</v>
      </c>
      <c r="H888">
        <v>0.2</v>
      </c>
      <c r="I888">
        <v>0.4</v>
      </c>
      <c r="J888">
        <v>0.4</v>
      </c>
      <c r="K888">
        <v>0.5</v>
      </c>
      <c r="L888">
        <v>0.6</v>
      </c>
      <c r="M888">
        <v>0.9</v>
      </c>
      <c r="N888">
        <v>1</v>
      </c>
      <c r="O888">
        <v>1.2</v>
      </c>
      <c r="P888">
        <v>1.4</v>
      </c>
      <c r="Q888">
        <v>1.4</v>
      </c>
      <c r="R888">
        <v>1.4</v>
      </c>
      <c r="S888">
        <v>1.7</v>
      </c>
      <c r="T888">
        <v>1.8</v>
      </c>
      <c r="U888">
        <v>1.9</v>
      </c>
      <c r="V888">
        <v>2.2999999999999998</v>
      </c>
      <c r="W888">
        <v>2.4</v>
      </c>
      <c r="X888">
        <v>2.4</v>
      </c>
      <c r="Y888">
        <v>2.4</v>
      </c>
      <c r="Z888">
        <v>2.5</v>
      </c>
      <c r="AA888">
        <v>2.5</v>
      </c>
    </row>
    <row r="889" spans="1:27" x14ac:dyDescent="0.2">
      <c r="A889" s="89">
        <f>VLOOKUP(C889,TabellenBDFS!$B$4:$C$2717,2,FALSE)</f>
        <v>124</v>
      </c>
      <c r="B889" t="str">
        <f t="shared" si="14"/>
        <v>1244</v>
      </c>
      <c r="C889" t="s">
        <v>127</v>
      </c>
      <c r="D889">
        <v>4</v>
      </c>
      <c r="E889">
        <v>0</v>
      </c>
      <c r="F889">
        <v>0</v>
      </c>
      <c r="G889">
        <v>0</v>
      </c>
      <c r="H889">
        <v>0.1</v>
      </c>
      <c r="I889">
        <v>0.1</v>
      </c>
      <c r="J889">
        <v>0.1</v>
      </c>
      <c r="K889">
        <v>0.1</v>
      </c>
      <c r="L889">
        <v>0.1</v>
      </c>
      <c r="M889">
        <v>0.2</v>
      </c>
      <c r="N889">
        <v>0.2</v>
      </c>
      <c r="O889">
        <v>0.2</v>
      </c>
      <c r="P889">
        <v>0.2</v>
      </c>
      <c r="Q889">
        <v>0.2</v>
      </c>
      <c r="R889">
        <v>0.2</v>
      </c>
      <c r="S889">
        <v>0.2</v>
      </c>
      <c r="T889">
        <v>0.2</v>
      </c>
      <c r="U889">
        <v>0.2</v>
      </c>
      <c r="V889">
        <v>0.2</v>
      </c>
      <c r="W889">
        <v>0.2</v>
      </c>
      <c r="X889">
        <v>0.2</v>
      </c>
      <c r="Y889">
        <v>0.2</v>
      </c>
      <c r="Z889">
        <v>0.2</v>
      </c>
      <c r="AA889">
        <v>0.2</v>
      </c>
    </row>
    <row r="890" spans="1:27" x14ac:dyDescent="0.2">
      <c r="A890" s="89">
        <f>VLOOKUP(C890,TabellenBDFS!$B$4:$C$2717,2,FALSE)</f>
        <v>124</v>
      </c>
      <c r="B890" t="str">
        <f t="shared" si="14"/>
        <v>1245</v>
      </c>
      <c r="C890" t="s">
        <v>127</v>
      </c>
      <c r="D890">
        <v>5</v>
      </c>
      <c r="E890">
        <v>0.3</v>
      </c>
      <c r="F890">
        <v>0.3</v>
      </c>
      <c r="G890">
        <v>0.4</v>
      </c>
      <c r="H890">
        <v>0.4</v>
      </c>
      <c r="I890">
        <v>0.4</v>
      </c>
      <c r="J890">
        <v>0.4</v>
      </c>
      <c r="K890">
        <v>0.4</v>
      </c>
      <c r="L890">
        <v>0.4</v>
      </c>
      <c r="M890">
        <v>0.4</v>
      </c>
      <c r="N890">
        <v>0.4</v>
      </c>
      <c r="O890">
        <v>0.4</v>
      </c>
      <c r="P890">
        <v>0.3</v>
      </c>
      <c r="Q890">
        <v>0.3</v>
      </c>
      <c r="R890">
        <v>0.3</v>
      </c>
      <c r="S890">
        <v>0.3</v>
      </c>
      <c r="T890">
        <v>0.2</v>
      </c>
      <c r="U890">
        <v>0.2</v>
      </c>
      <c r="V890">
        <v>0.2</v>
      </c>
      <c r="W890">
        <v>0.2</v>
      </c>
      <c r="X890">
        <v>0.2</v>
      </c>
      <c r="Y890">
        <v>0.2</v>
      </c>
      <c r="Z890">
        <v>0.2</v>
      </c>
      <c r="AA890">
        <v>0.2</v>
      </c>
    </row>
    <row r="891" spans="1:27" x14ac:dyDescent="0.2">
      <c r="A891" s="89">
        <f>VLOOKUP(C891,TabellenBDFS!$B$4:$C$2717,2,FALSE)</f>
        <v>124</v>
      </c>
      <c r="B891" t="str">
        <f t="shared" si="14"/>
        <v>1246</v>
      </c>
      <c r="C891" t="s">
        <v>127</v>
      </c>
      <c r="D891">
        <v>6</v>
      </c>
      <c r="E891">
        <v>7</v>
      </c>
      <c r="F891">
        <v>7.1</v>
      </c>
      <c r="G891">
        <v>7.2</v>
      </c>
      <c r="H891">
        <v>7.1</v>
      </c>
      <c r="I891">
        <v>7</v>
      </c>
      <c r="J891">
        <v>7</v>
      </c>
      <c r="K891">
        <v>6.8</v>
      </c>
      <c r="L891">
        <v>6.5</v>
      </c>
      <c r="M891">
        <v>6.5</v>
      </c>
      <c r="N891">
        <v>6.5</v>
      </c>
      <c r="O891">
        <v>6.6</v>
      </c>
      <c r="P891">
        <v>6.5</v>
      </c>
      <c r="Q891">
        <v>6.6</v>
      </c>
      <c r="R891">
        <v>6.4</v>
      </c>
      <c r="S891">
        <v>6.3</v>
      </c>
      <c r="T891">
        <v>6.4</v>
      </c>
      <c r="U891">
        <v>6.4</v>
      </c>
      <c r="V891">
        <v>6.4</v>
      </c>
      <c r="W891">
        <v>6.5</v>
      </c>
      <c r="X891">
        <v>6.1</v>
      </c>
      <c r="Y891">
        <v>6.1</v>
      </c>
      <c r="Z891">
        <v>6</v>
      </c>
      <c r="AA891">
        <v>5.9</v>
      </c>
    </row>
    <row r="892" spans="1:27" x14ac:dyDescent="0.2">
      <c r="A892" s="89">
        <f>VLOOKUP(C892,TabellenBDFS!$B$4:$C$2717,2,FALSE)</f>
        <v>124</v>
      </c>
      <c r="B892" t="str">
        <f t="shared" si="14"/>
        <v>1247</v>
      </c>
      <c r="C892" t="s">
        <v>127</v>
      </c>
      <c r="D892">
        <v>7</v>
      </c>
      <c r="E892">
        <v>1.5</v>
      </c>
      <c r="F892">
        <v>1.4</v>
      </c>
      <c r="G892">
        <v>1.6</v>
      </c>
      <c r="H892">
        <v>1.6</v>
      </c>
      <c r="I892">
        <v>2</v>
      </c>
      <c r="J892">
        <v>2</v>
      </c>
      <c r="K892">
        <v>1.8</v>
      </c>
      <c r="L892">
        <v>1.9</v>
      </c>
      <c r="M892">
        <v>2</v>
      </c>
      <c r="N892">
        <v>1.7</v>
      </c>
      <c r="O892">
        <v>1.7</v>
      </c>
      <c r="P892">
        <v>1.8</v>
      </c>
      <c r="Q892">
        <v>1.7</v>
      </c>
      <c r="R892">
        <v>1.6</v>
      </c>
      <c r="S892">
        <v>1.7</v>
      </c>
      <c r="T892">
        <v>1.7</v>
      </c>
      <c r="U892">
        <v>1.6</v>
      </c>
      <c r="V892">
        <v>1.6</v>
      </c>
      <c r="W892">
        <v>1.6</v>
      </c>
      <c r="X892">
        <v>1.6</v>
      </c>
      <c r="Y892">
        <v>1.6</v>
      </c>
      <c r="Z892">
        <v>1.5</v>
      </c>
      <c r="AA892">
        <v>1.6</v>
      </c>
    </row>
    <row r="893" spans="1:27" x14ac:dyDescent="0.2">
      <c r="A893" s="89">
        <f>VLOOKUP(C893,TabellenBDFS!$B$4:$C$2717,2,FALSE)</f>
        <v>125</v>
      </c>
      <c r="B893" t="str">
        <f t="shared" si="14"/>
        <v>1251</v>
      </c>
      <c r="C893" t="s">
        <v>128</v>
      </c>
      <c r="D893">
        <v>1</v>
      </c>
      <c r="E893">
        <v>0.3</v>
      </c>
      <c r="F893">
        <v>0.3</v>
      </c>
      <c r="G893">
        <v>0.3</v>
      </c>
      <c r="H893">
        <v>0.3</v>
      </c>
      <c r="I893">
        <v>0.3</v>
      </c>
      <c r="J893">
        <v>0.3</v>
      </c>
      <c r="K893">
        <v>0.3</v>
      </c>
      <c r="L893">
        <v>0.3</v>
      </c>
      <c r="M893">
        <v>0.3</v>
      </c>
      <c r="N893">
        <v>0.3</v>
      </c>
      <c r="O893">
        <v>0.3</v>
      </c>
      <c r="P893">
        <v>0.3</v>
      </c>
      <c r="Q893">
        <v>0.3</v>
      </c>
      <c r="R893">
        <v>0.3</v>
      </c>
      <c r="S893">
        <v>0.3</v>
      </c>
      <c r="T893">
        <v>0.3</v>
      </c>
      <c r="U893">
        <v>0.3</v>
      </c>
      <c r="V893">
        <v>0.3</v>
      </c>
      <c r="W893">
        <v>0.3</v>
      </c>
      <c r="X893">
        <v>0.2</v>
      </c>
      <c r="Y893">
        <v>0.2</v>
      </c>
      <c r="Z893">
        <v>0.3</v>
      </c>
      <c r="AA893">
        <v>0.3</v>
      </c>
    </row>
    <row r="894" spans="1:27" x14ac:dyDescent="0.2">
      <c r="A894" s="89">
        <f>VLOOKUP(C894,TabellenBDFS!$B$4:$C$2717,2,FALSE)</f>
        <v>125</v>
      </c>
      <c r="B894" t="str">
        <f t="shared" si="14"/>
        <v>1252</v>
      </c>
      <c r="C894" t="s">
        <v>128</v>
      </c>
      <c r="D894">
        <v>2</v>
      </c>
      <c r="E894">
        <v>0.1</v>
      </c>
      <c r="F894">
        <v>0.1</v>
      </c>
      <c r="G894">
        <v>0.1</v>
      </c>
      <c r="H894">
        <v>0.1</v>
      </c>
      <c r="I894">
        <v>0.1</v>
      </c>
      <c r="J894">
        <v>0.1</v>
      </c>
      <c r="K894">
        <v>0.1</v>
      </c>
      <c r="L894">
        <v>0.1</v>
      </c>
      <c r="M894">
        <v>0.1</v>
      </c>
      <c r="N894">
        <v>0.1</v>
      </c>
      <c r="O894">
        <v>0.1</v>
      </c>
      <c r="P894">
        <v>0.1</v>
      </c>
      <c r="Q894">
        <v>0.1</v>
      </c>
      <c r="R894">
        <v>0.1</v>
      </c>
      <c r="S894">
        <v>0.1</v>
      </c>
      <c r="T894">
        <v>0.1</v>
      </c>
      <c r="U894">
        <v>0.1</v>
      </c>
      <c r="V894">
        <v>0.1</v>
      </c>
      <c r="W894">
        <v>0.1</v>
      </c>
      <c r="X894">
        <v>0.1</v>
      </c>
      <c r="Y894">
        <v>0.1</v>
      </c>
      <c r="Z894">
        <v>0.1</v>
      </c>
      <c r="AA894">
        <v>0.1</v>
      </c>
    </row>
    <row r="895" spans="1:27" x14ac:dyDescent="0.2">
      <c r="A895" s="89">
        <f>VLOOKUP(C895,TabellenBDFS!$B$4:$C$2717,2,FALSE)</f>
        <v>125</v>
      </c>
      <c r="B895" t="str">
        <f t="shared" si="14"/>
        <v>1253</v>
      </c>
      <c r="C895" t="s">
        <v>128</v>
      </c>
      <c r="D895">
        <v>3</v>
      </c>
      <c r="E895">
        <v>0</v>
      </c>
      <c r="F895">
        <v>0</v>
      </c>
      <c r="G895">
        <v>0</v>
      </c>
      <c r="H895">
        <v>0</v>
      </c>
      <c r="I895">
        <v>0</v>
      </c>
      <c r="J895">
        <v>0</v>
      </c>
      <c r="K895">
        <v>0</v>
      </c>
      <c r="L895">
        <v>0</v>
      </c>
      <c r="M895">
        <v>0</v>
      </c>
      <c r="N895">
        <v>0</v>
      </c>
      <c r="O895">
        <v>0</v>
      </c>
      <c r="P895">
        <v>0</v>
      </c>
      <c r="Q895">
        <v>0</v>
      </c>
      <c r="R895">
        <v>0</v>
      </c>
      <c r="S895">
        <v>0</v>
      </c>
      <c r="T895">
        <v>0</v>
      </c>
      <c r="U895">
        <v>0</v>
      </c>
      <c r="V895">
        <v>0</v>
      </c>
      <c r="W895">
        <v>0</v>
      </c>
      <c r="X895">
        <v>0</v>
      </c>
      <c r="Y895">
        <v>0</v>
      </c>
      <c r="Z895">
        <v>0</v>
      </c>
      <c r="AA895">
        <v>0</v>
      </c>
    </row>
    <row r="896" spans="1:27" x14ac:dyDescent="0.2">
      <c r="A896" s="89">
        <f>VLOOKUP(C896,TabellenBDFS!$B$4:$C$2717,2,FALSE)</f>
        <v>125</v>
      </c>
      <c r="B896" t="str">
        <f t="shared" si="14"/>
        <v>1254</v>
      </c>
      <c r="C896" t="s">
        <v>128</v>
      </c>
      <c r="D896">
        <v>4</v>
      </c>
      <c r="E896">
        <v>0</v>
      </c>
      <c r="F896">
        <v>0</v>
      </c>
      <c r="G896">
        <v>0</v>
      </c>
      <c r="H896">
        <v>0</v>
      </c>
      <c r="I896">
        <v>0</v>
      </c>
      <c r="J896">
        <v>0</v>
      </c>
      <c r="K896">
        <v>0</v>
      </c>
      <c r="L896">
        <v>0</v>
      </c>
      <c r="M896">
        <v>0</v>
      </c>
      <c r="N896">
        <v>0</v>
      </c>
      <c r="O896">
        <v>0</v>
      </c>
      <c r="P896">
        <v>0</v>
      </c>
      <c r="Q896">
        <v>0</v>
      </c>
      <c r="R896">
        <v>0</v>
      </c>
      <c r="S896">
        <v>0</v>
      </c>
      <c r="T896">
        <v>0</v>
      </c>
      <c r="U896">
        <v>0</v>
      </c>
      <c r="V896">
        <v>0</v>
      </c>
      <c r="W896">
        <v>0</v>
      </c>
      <c r="X896">
        <v>0</v>
      </c>
      <c r="Y896">
        <v>0</v>
      </c>
      <c r="Z896">
        <v>0</v>
      </c>
      <c r="AA896">
        <v>0</v>
      </c>
    </row>
    <row r="897" spans="1:27" x14ac:dyDescent="0.2">
      <c r="A897" s="89">
        <f>VLOOKUP(C897,TabellenBDFS!$B$4:$C$2717,2,FALSE)</f>
        <v>125</v>
      </c>
      <c r="B897" t="str">
        <f t="shared" si="14"/>
        <v>1255</v>
      </c>
      <c r="C897" t="s">
        <v>128</v>
      </c>
      <c r="D897">
        <v>5</v>
      </c>
      <c r="E897">
        <v>0</v>
      </c>
      <c r="F897">
        <v>0</v>
      </c>
      <c r="G897">
        <v>0</v>
      </c>
      <c r="H897">
        <v>0</v>
      </c>
      <c r="I897">
        <v>0</v>
      </c>
      <c r="J897">
        <v>0</v>
      </c>
      <c r="K897">
        <v>0</v>
      </c>
      <c r="L897">
        <v>0</v>
      </c>
      <c r="M897">
        <v>0</v>
      </c>
      <c r="N897">
        <v>0</v>
      </c>
      <c r="O897">
        <v>0</v>
      </c>
      <c r="P897">
        <v>0</v>
      </c>
      <c r="Q897">
        <v>0</v>
      </c>
      <c r="R897">
        <v>0</v>
      </c>
      <c r="S897">
        <v>0</v>
      </c>
      <c r="T897">
        <v>0</v>
      </c>
      <c r="U897">
        <v>0</v>
      </c>
      <c r="V897">
        <v>0</v>
      </c>
      <c r="W897">
        <v>0</v>
      </c>
      <c r="X897">
        <v>0</v>
      </c>
      <c r="Y897">
        <v>0</v>
      </c>
      <c r="Z897">
        <v>0</v>
      </c>
      <c r="AA897">
        <v>0</v>
      </c>
    </row>
    <row r="898" spans="1:27" x14ac:dyDescent="0.2">
      <c r="A898" s="89">
        <f>VLOOKUP(C898,TabellenBDFS!$B$4:$C$2717,2,FALSE)</f>
        <v>125</v>
      </c>
      <c r="B898" t="str">
        <f t="shared" si="14"/>
        <v>1256</v>
      </c>
      <c r="C898" t="s">
        <v>128</v>
      </c>
      <c r="D898">
        <v>6</v>
      </c>
      <c r="E898">
        <v>0.1</v>
      </c>
      <c r="F898">
        <v>0.2</v>
      </c>
      <c r="G898">
        <v>0.2</v>
      </c>
      <c r="H898">
        <v>0.2</v>
      </c>
      <c r="I898">
        <v>0.2</v>
      </c>
      <c r="J898">
        <v>0.1</v>
      </c>
      <c r="K898">
        <v>0.2</v>
      </c>
      <c r="L898">
        <v>0.1</v>
      </c>
      <c r="M898">
        <v>0.1</v>
      </c>
      <c r="N898">
        <v>0.1</v>
      </c>
      <c r="O898">
        <v>0.1</v>
      </c>
      <c r="P898">
        <v>0.2</v>
      </c>
      <c r="Q898">
        <v>0.1</v>
      </c>
      <c r="R898">
        <v>0.1</v>
      </c>
      <c r="S898">
        <v>0.1</v>
      </c>
      <c r="T898">
        <v>0.1</v>
      </c>
      <c r="U898">
        <v>0.1</v>
      </c>
      <c r="V898">
        <v>0.1</v>
      </c>
      <c r="W898">
        <v>0.1</v>
      </c>
      <c r="X898">
        <v>0.1</v>
      </c>
      <c r="Y898">
        <v>0.1</v>
      </c>
      <c r="Z898">
        <v>0.1</v>
      </c>
      <c r="AA898">
        <v>0.1</v>
      </c>
    </row>
    <row r="899" spans="1:27" x14ac:dyDescent="0.2">
      <c r="A899" s="89">
        <f>VLOOKUP(C899,TabellenBDFS!$B$4:$C$2717,2,FALSE)</f>
        <v>125</v>
      </c>
      <c r="B899" t="str">
        <f t="shared" si="14"/>
        <v>1257</v>
      </c>
      <c r="C899" t="s">
        <v>128</v>
      </c>
      <c r="D899">
        <v>7</v>
      </c>
      <c r="E899">
        <v>0.1</v>
      </c>
      <c r="F899">
        <v>0.1</v>
      </c>
      <c r="G899">
        <v>0.1</v>
      </c>
      <c r="H899">
        <v>0.1</v>
      </c>
      <c r="I899">
        <v>0.1</v>
      </c>
      <c r="J899">
        <v>0.1</v>
      </c>
      <c r="K899">
        <v>0.1</v>
      </c>
      <c r="L899">
        <v>0.1</v>
      </c>
      <c r="M899">
        <v>0.1</v>
      </c>
      <c r="N899">
        <v>0.1</v>
      </c>
      <c r="O899">
        <v>0.1</v>
      </c>
      <c r="P899">
        <v>0.1</v>
      </c>
      <c r="Q899">
        <v>0</v>
      </c>
      <c r="R899">
        <v>0</v>
      </c>
      <c r="S899">
        <v>0</v>
      </c>
      <c r="T899">
        <v>0</v>
      </c>
      <c r="U899">
        <v>0</v>
      </c>
      <c r="V899">
        <v>0</v>
      </c>
      <c r="W899">
        <v>0</v>
      </c>
      <c r="X899">
        <v>0</v>
      </c>
      <c r="Y899">
        <v>0</v>
      </c>
      <c r="Z899">
        <v>0</v>
      </c>
      <c r="AA899">
        <v>0</v>
      </c>
    </row>
    <row r="900" spans="1:27" x14ac:dyDescent="0.2">
      <c r="A900" s="89">
        <f>VLOOKUP(C900,TabellenBDFS!$B$4:$C$2717,2,FALSE)</f>
        <v>126</v>
      </c>
      <c r="B900" t="str">
        <f t="shared" ref="B900:B963" si="15">CONCATENATE(A900,D900)</f>
        <v>1261</v>
      </c>
      <c r="C900" t="s">
        <v>129</v>
      </c>
      <c r="D900">
        <v>1</v>
      </c>
      <c r="E900">
        <v>9.6</v>
      </c>
      <c r="F900">
        <v>9.5</v>
      </c>
      <c r="G900">
        <v>9.5</v>
      </c>
      <c r="H900">
        <v>9.6</v>
      </c>
      <c r="I900">
        <v>9.3000000000000007</v>
      </c>
      <c r="J900">
        <v>9.3000000000000007</v>
      </c>
      <c r="K900">
        <v>9.3000000000000007</v>
      </c>
      <c r="L900">
        <v>9.4</v>
      </c>
      <c r="M900">
        <v>8.9</v>
      </c>
      <c r="N900">
        <v>8.6999999999999993</v>
      </c>
      <c r="O900">
        <v>8.4</v>
      </c>
      <c r="P900">
        <v>8.4</v>
      </c>
      <c r="Q900">
        <v>8.9</v>
      </c>
      <c r="R900">
        <v>9.1999999999999993</v>
      </c>
      <c r="S900">
        <v>9.5</v>
      </c>
      <c r="T900">
        <v>9.6</v>
      </c>
      <c r="U900">
        <v>9.6999999999999993</v>
      </c>
      <c r="V900">
        <v>9.8000000000000007</v>
      </c>
      <c r="W900">
        <v>9.8000000000000007</v>
      </c>
      <c r="X900">
        <v>9.6</v>
      </c>
      <c r="Y900">
        <v>9.8000000000000007</v>
      </c>
      <c r="Z900">
        <v>9.6999999999999993</v>
      </c>
      <c r="AA900">
        <v>9.6</v>
      </c>
    </row>
    <row r="901" spans="1:27" x14ac:dyDescent="0.2">
      <c r="A901" s="89">
        <f>VLOOKUP(C901,TabellenBDFS!$B$4:$C$2717,2,FALSE)</f>
        <v>126</v>
      </c>
      <c r="B901" t="str">
        <f t="shared" si="15"/>
        <v>1262</v>
      </c>
      <c r="C901" t="s">
        <v>129</v>
      </c>
      <c r="D901">
        <v>2</v>
      </c>
      <c r="E901">
        <v>1.5</v>
      </c>
      <c r="F901">
        <v>1.6</v>
      </c>
      <c r="G901">
        <v>1.6</v>
      </c>
      <c r="H901">
        <v>1.6</v>
      </c>
      <c r="I901">
        <v>1.5</v>
      </c>
      <c r="J901">
        <v>1.5</v>
      </c>
      <c r="K901">
        <v>1.5</v>
      </c>
      <c r="L901">
        <v>1.6</v>
      </c>
      <c r="M901">
        <v>1.5</v>
      </c>
      <c r="N901">
        <v>1.6</v>
      </c>
      <c r="O901">
        <v>1.6</v>
      </c>
      <c r="P901">
        <v>1.6</v>
      </c>
      <c r="Q901">
        <v>1.5</v>
      </c>
      <c r="R901">
        <v>1.6</v>
      </c>
      <c r="S901">
        <v>1.6</v>
      </c>
      <c r="T901">
        <v>1.5</v>
      </c>
      <c r="U901">
        <v>1.5</v>
      </c>
      <c r="V901">
        <v>1.2</v>
      </c>
      <c r="W901">
        <v>1.2</v>
      </c>
      <c r="X901">
        <v>1.2</v>
      </c>
      <c r="Y901">
        <v>1.2</v>
      </c>
      <c r="Z901">
        <v>1.1000000000000001</v>
      </c>
      <c r="AA901">
        <v>1.1000000000000001</v>
      </c>
    </row>
    <row r="902" spans="1:27" x14ac:dyDescent="0.2">
      <c r="A902" s="89">
        <f>VLOOKUP(C902,TabellenBDFS!$B$4:$C$2717,2,FALSE)</f>
        <v>126</v>
      </c>
      <c r="B902" t="str">
        <f t="shared" si="15"/>
        <v>1263</v>
      </c>
      <c r="C902" t="s">
        <v>129</v>
      </c>
      <c r="D902">
        <v>3</v>
      </c>
      <c r="E902">
        <v>0</v>
      </c>
      <c r="F902">
        <v>0</v>
      </c>
      <c r="G902">
        <v>0</v>
      </c>
      <c r="H902">
        <v>0</v>
      </c>
      <c r="I902">
        <v>0.1</v>
      </c>
      <c r="J902">
        <v>0.1</v>
      </c>
      <c r="K902">
        <v>0.2</v>
      </c>
      <c r="L902">
        <v>0.2</v>
      </c>
      <c r="M902">
        <v>0.3</v>
      </c>
      <c r="N902">
        <v>0.3</v>
      </c>
      <c r="O902">
        <v>0.4</v>
      </c>
      <c r="P902">
        <v>0.4</v>
      </c>
      <c r="Q902">
        <v>0.5</v>
      </c>
      <c r="R902">
        <v>0.7</v>
      </c>
      <c r="S902">
        <v>0.7</v>
      </c>
      <c r="T902">
        <v>0.8</v>
      </c>
      <c r="U902">
        <v>0.9</v>
      </c>
      <c r="V902">
        <v>1.3</v>
      </c>
      <c r="W902">
        <v>1.4</v>
      </c>
      <c r="X902">
        <v>1.4</v>
      </c>
      <c r="Y902">
        <v>1.5</v>
      </c>
      <c r="Z902">
        <v>1.5</v>
      </c>
      <c r="AA902">
        <v>1.7</v>
      </c>
    </row>
    <row r="903" spans="1:27" x14ac:dyDescent="0.2">
      <c r="A903" s="89">
        <f>VLOOKUP(C903,TabellenBDFS!$B$4:$C$2717,2,FALSE)</f>
        <v>126</v>
      </c>
      <c r="B903" t="str">
        <f t="shared" si="15"/>
        <v>1264</v>
      </c>
      <c r="C903" t="s">
        <v>129</v>
      </c>
      <c r="D903">
        <v>4</v>
      </c>
      <c r="E903">
        <v>0</v>
      </c>
      <c r="F903">
        <v>0</v>
      </c>
      <c r="G903">
        <v>0</v>
      </c>
      <c r="H903">
        <v>0</v>
      </c>
      <c r="I903">
        <v>0</v>
      </c>
      <c r="J903">
        <v>0</v>
      </c>
      <c r="K903">
        <v>0</v>
      </c>
      <c r="L903">
        <v>0</v>
      </c>
      <c r="M903">
        <v>0</v>
      </c>
      <c r="N903">
        <v>0</v>
      </c>
      <c r="O903">
        <v>0</v>
      </c>
      <c r="P903">
        <v>0</v>
      </c>
      <c r="Q903">
        <v>0.1</v>
      </c>
      <c r="R903">
        <v>0</v>
      </c>
      <c r="S903">
        <v>0.1</v>
      </c>
      <c r="T903">
        <v>0.1</v>
      </c>
      <c r="U903">
        <v>0.1</v>
      </c>
      <c r="V903">
        <v>0.1</v>
      </c>
      <c r="W903">
        <v>0.1</v>
      </c>
      <c r="X903">
        <v>0.1</v>
      </c>
      <c r="Y903">
        <v>0.1</v>
      </c>
      <c r="Z903">
        <v>0.1</v>
      </c>
      <c r="AA903">
        <v>0.1</v>
      </c>
    </row>
    <row r="904" spans="1:27" x14ac:dyDescent="0.2">
      <c r="A904" s="89">
        <f>VLOOKUP(C904,TabellenBDFS!$B$4:$C$2717,2,FALSE)</f>
        <v>126</v>
      </c>
      <c r="B904" t="str">
        <f t="shared" si="15"/>
        <v>1265</v>
      </c>
      <c r="C904" t="s">
        <v>129</v>
      </c>
      <c r="D904">
        <v>5</v>
      </c>
      <c r="E904">
        <v>0.4</v>
      </c>
      <c r="F904">
        <v>0.4</v>
      </c>
      <c r="G904">
        <v>0.4</v>
      </c>
      <c r="H904">
        <v>0.5</v>
      </c>
      <c r="I904">
        <v>0.5</v>
      </c>
      <c r="J904">
        <v>0.5</v>
      </c>
      <c r="K904">
        <v>0.5</v>
      </c>
      <c r="L904">
        <v>0.5</v>
      </c>
      <c r="M904">
        <v>0.5</v>
      </c>
      <c r="N904">
        <v>0.5</v>
      </c>
      <c r="O904">
        <v>0.5</v>
      </c>
      <c r="P904">
        <v>0.5</v>
      </c>
      <c r="Q904">
        <v>0.5</v>
      </c>
      <c r="R904">
        <v>0.5</v>
      </c>
      <c r="S904">
        <v>0.5</v>
      </c>
      <c r="T904">
        <v>0.5</v>
      </c>
      <c r="U904">
        <v>0.5</v>
      </c>
      <c r="V904">
        <v>0.5</v>
      </c>
      <c r="W904">
        <v>0.5</v>
      </c>
      <c r="X904">
        <v>0.5</v>
      </c>
      <c r="Y904">
        <v>0.5</v>
      </c>
      <c r="Z904">
        <v>0.5</v>
      </c>
      <c r="AA904">
        <v>0.5</v>
      </c>
    </row>
    <row r="905" spans="1:27" x14ac:dyDescent="0.2">
      <c r="A905" s="89">
        <f>VLOOKUP(C905,TabellenBDFS!$B$4:$C$2717,2,FALSE)</f>
        <v>126</v>
      </c>
      <c r="B905" t="str">
        <f t="shared" si="15"/>
        <v>1266</v>
      </c>
      <c r="C905" t="s">
        <v>129</v>
      </c>
      <c r="D905">
        <v>6</v>
      </c>
      <c r="E905">
        <v>6.1</v>
      </c>
      <c r="F905">
        <v>6</v>
      </c>
      <c r="G905">
        <v>5.9</v>
      </c>
      <c r="H905">
        <v>6</v>
      </c>
      <c r="I905">
        <v>5.8</v>
      </c>
      <c r="J905">
        <v>5.7</v>
      </c>
      <c r="K905">
        <v>5.4</v>
      </c>
      <c r="L905">
        <v>5.4</v>
      </c>
      <c r="M905">
        <v>4.9000000000000004</v>
      </c>
      <c r="N905">
        <v>4.9000000000000004</v>
      </c>
      <c r="O905">
        <v>4.5</v>
      </c>
      <c r="P905">
        <v>4.4000000000000004</v>
      </c>
      <c r="Q905">
        <v>4.8</v>
      </c>
      <c r="R905">
        <v>5</v>
      </c>
      <c r="S905">
        <v>5.2</v>
      </c>
      <c r="T905">
        <v>5.4</v>
      </c>
      <c r="U905">
        <v>5.3</v>
      </c>
      <c r="V905">
        <v>5.4</v>
      </c>
      <c r="W905">
        <v>5.3</v>
      </c>
      <c r="X905">
        <v>5</v>
      </c>
      <c r="Y905">
        <v>5.2</v>
      </c>
      <c r="Z905">
        <v>5.0999999999999996</v>
      </c>
      <c r="AA905">
        <v>4.9000000000000004</v>
      </c>
    </row>
    <row r="906" spans="1:27" x14ac:dyDescent="0.2">
      <c r="A906" s="89">
        <f>VLOOKUP(C906,TabellenBDFS!$B$4:$C$2717,2,FALSE)</f>
        <v>126</v>
      </c>
      <c r="B906" t="str">
        <f t="shared" si="15"/>
        <v>1267</v>
      </c>
      <c r="C906" t="s">
        <v>129</v>
      </c>
      <c r="D906">
        <v>7</v>
      </c>
      <c r="E906">
        <v>1.6</v>
      </c>
      <c r="F906">
        <v>1.6</v>
      </c>
      <c r="G906">
        <v>1.5</v>
      </c>
      <c r="H906">
        <v>1.5</v>
      </c>
      <c r="I906">
        <v>1.4</v>
      </c>
      <c r="J906">
        <v>1.5</v>
      </c>
      <c r="K906">
        <v>1.6</v>
      </c>
      <c r="L906">
        <v>1.6</v>
      </c>
      <c r="M906">
        <v>1.6</v>
      </c>
      <c r="N906">
        <v>1.4</v>
      </c>
      <c r="O906">
        <v>1.4</v>
      </c>
      <c r="P906">
        <v>1.4</v>
      </c>
      <c r="Q906">
        <v>1.4</v>
      </c>
      <c r="R906">
        <v>1.4</v>
      </c>
      <c r="S906">
        <v>1.4</v>
      </c>
      <c r="T906">
        <v>1.4</v>
      </c>
      <c r="U906">
        <v>1.4</v>
      </c>
      <c r="V906">
        <v>1.4</v>
      </c>
      <c r="W906">
        <v>1.3</v>
      </c>
      <c r="X906">
        <v>1.4</v>
      </c>
      <c r="Y906">
        <v>1.4</v>
      </c>
      <c r="Z906">
        <v>1.4</v>
      </c>
      <c r="AA906">
        <v>1.4</v>
      </c>
    </row>
    <row r="907" spans="1:27" x14ac:dyDescent="0.2">
      <c r="A907" s="89">
        <f>VLOOKUP(C907,TabellenBDFS!$B$4:$C$2717,2,FALSE)</f>
        <v>127</v>
      </c>
      <c r="B907" t="str">
        <f t="shared" si="15"/>
        <v>1271</v>
      </c>
      <c r="C907" t="s">
        <v>130</v>
      </c>
      <c r="D907">
        <v>1</v>
      </c>
      <c r="E907">
        <v>1.7</v>
      </c>
      <c r="F907">
        <v>1.7</v>
      </c>
      <c r="G907">
        <v>1.6</v>
      </c>
      <c r="H907">
        <v>1.8</v>
      </c>
      <c r="I907">
        <v>1.7</v>
      </c>
      <c r="J907">
        <v>1.8</v>
      </c>
      <c r="K907">
        <v>1.8</v>
      </c>
      <c r="L907">
        <v>1.7</v>
      </c>
      <c r="M907">
        <v>1.9</v>
      </c>
      <c r="N907">
        <v>2</v>
      </c>
      <c r="O907">
        <v>1.9</v>
      </c>
      <c r="P907">
        <v>1.9</v>
      </c>
      <c r="Q907">
        <v>1.8</v>
      </c>
      <c r="R907">
        <v>1.8</v>
      </c>
      <c r="S907">
        <v>1.8</v>
      </c>
      <c r="T907">
        <v>1.8</v>
      </c>
      <c r="U907">
        <v>1.8</v>
      </c>
      <c r="V907">
        <v>1.8</v>
      </c>
      <c r="W907">
        <v>1.7</v>
      </c>
      <c r="X907">
        <v>1.7</v>
      </c>
      <c r="Y907">
        <v>1.6</v>
      </c>
      <c r="Z907">
        <v>1.5</v>
      </c>
      <c r="AA907">
        <v>1.5</v>
      </c>
    </row>
    <row r="908" spans="1:27" x14ac:dyDescent="0.2">
      <c r="A908" s="89">
        <f>VLOOKUP(C908,TabellenBDFS!$B$4:$C$2717,2,FALSE)</f>
        <v>127</v>
      </c>
      <c r="B908" t="str">
        <f t="shared" si="15"/>
        <v>1272</v>
      </c>
      <c r="C908" t="s">
        <v>130</v>
      </c>
      <c r="D908">
        <v>2</v>
      </c>
      <c r="E908">
        <v>0.2</v>
      </c>
      <c r="F908">
        <v>0.2</v>
      </c>
      <c r="G908">
        <v>0.2</v>
      </c>
      <c r="H908">
        <v>0.3</v>
      </c>
      <c r="I908">
        <v>0.3</v>
      </c>
      <c r="J908">
        <v>0.2</v>
      </c>
      <c r="K908">
        <v>0.2</v>
      </c>
      <c r="L908">
        <v>0.2</v>
      </c>
      <c r="M908">
        <v>0.2</v>
      </c>
      <c r="N908">
        <v>0.2</v>
      </c>
      <c r="O908">
        <v>0.2</v>
      </c>
      <c r="P908">
        <v>0.2</v>
      </c>
      <c r="Q908">
        <v>0.2</v>
      </c>
      <c r="R908">
        <v>0.2</v>
      </c>
      <c r="S908">
        <v>0.2</v>
      </c>
      <c r="T908">
        <v>0.2</v>
      </c>
      <c r="U908">
        <v>0.2</v>
      </c>
      <c r="V908">
        <v>0.2</v>
      </c>
      <c r="W908">
        <v>0.1</v>
      </c>
      <c r="X908">
        <v>0.1</v>
      </c>
      <c r="Y908">
        <v>0.1</v>
      </c>
      <c r="Z908">
        <v>0.1</v>
      </c>
      <c r="AA908">
        <v>0.1</v>
      </c>
    </row>
    <row r="909" spans="1:27" x14ac:dyDescent="0.2">
      <c r="A909" s="89">
        <f>VLOOKUP(C909,TabellenBDFS!$B$4:$C$2717,2,FALSE)</f>
        <v>127</v>
      </c>
      <c r="B909" t="str">
        <f t="shared" si="15"/>
        <v>1273</v>
      </c>
      <c r="C909" t="s">
        <v>130</v>
      </c>
      <c r="D909">
        <v>3</v>
      </c>
      <c r="E909">
        <v>0</v>
      </c>
      <c r="F909">
        <v>0</v>
      </c>
      <c r="G909">
        <v>0</v>
      </c>
      <c r="H909">
        <v>0</v>
      </c>
      <c r="I909">
        <v>0</v>
      </c>
      <c r="J909">
        <v>0</v>
      </c>
      <c r="K909">
        <v>0</v>
      </c>
      <c r="L909">
        <v>0</v>
      </c>
      <c r="M909">
        <v>0</v>
      </c>
      <c r="N909">
        <v>0</v>
      </c>
      <c r="O909">
        <v>0.1</v>
      </c>
      <c r="P909">
        <v>0.1</v>
      </c>
      <c r="Q909">
        <v>0.1</v>
      </c>
      <c r="R909">
        <v>0.1</v>
      </c>
      <c r="S909">
        <v>0.1</v>
      </c>
      <c r="T909">
        <v>0.1</v>
      </c>
      <c r="U909">
        <v>0.1</v>
      </c>
      <c r="V909">
        <v>0.1</v>
      </c>
      <c r="W909">
        <v>0.1</v>
      </c>
      <c r="X909">
        <v>0.1</v>
      </c>
      <c r="Y909">
        <v>0.1</v>
      </c>
      <c r="Z909">
        <v>0.1</v>
      </c>
      <c r="AA909">
        <v>0.1</v>
      </c>
    </row>
    <row r="910" spans="1:27" x14ac:dyDescent="0.2">
      <c r="A910" s="89">
        <f>VLOOKUP(C910,TabellenBDFS!$B$4:$C$2717,2,FALSE)</f>
        <v>127</v>
      </c>
      <c r="B910" t="str">
        <f t="shared" si="15"/>
        <v>1274</v>
      </c>
      <c r="C910" t="s">
        <v>130</v>
      </c>
      <c r="D910">
        <v>4</v>
      </c>
      <c r="E910">
        <v>0</v>
      </c>
      <c r="F910">
        <v>0</v>
      </c>
      <c r="G910">
        <v>0</v>
      </c>
      <c r="H910">
        <v>0</v>
      </c>
      <c r="I910">
        <v>0</v>
      </c>
      <c r="J910">
        <v>0</v>
      </c>
      <c r="K910">
        <v>0</v>
      </c>
      <c r="L910">
        <v>0</v>
      </c>
      <c r="M910">
        <v>0</v>
      </c>
      <c r="N910">
        <v>0</v>
      </c>
      <c r="O910">
        <v>0</v>
      </c>
      <c r="P910">
        <v>0</v>
      </c>
      <c r="Q910">
        <v>0</v>
      </c>
      <c r="R910">
        <v>0</v>
      </c>
      <c r="S910">
        <v>0</v>
      </c>
      <c r="T910">
        <v>0</v>
      </c>
      <c r="U910">
        <v>0</v>
      </c>
      <c r="V910">
        <v>0</v>
      </c>
      <c r="W910">
        <v>0</v>
      </c>
      <c r="X910">
        <v>0</v>
      </c>
      <c r="Y910">
        <v>0</v>
      </c>
      <c r="Z910">
        <v>0</v>
      </c>
      <c r="AA910">
        <v>0</v>
      </c>
    </row>
    <row r="911" spans="1:27" x14ac:dyDescent="0.2">
      <c r="A911" s="89">
        <f>VLOOKUP(C911,TabellenBDFS!$B$4:$C$2717,2,FALSE)</f>
        <v>127</v>
      </c>
      <c r="B911" t="str">
        <f t="shared" si="15"/>
        <v>1275</v>
      </c>
      <c r="C911" t="s">
        <v>130</v>
      </c>
      <c r="D911">
        <v>5</v>
      </c>
      <c r="E911">
        <v>0.1</v>
      </c>
      <c r="F911">
        <v>0.1</v>
      </c>
      <c r="G911">
        <v>0.1</v>
      </c>
      <c r="H911">
        <v>0.2</v>
      </c>
      <c r="I911">
        <v>0.1</v>
      </c>
      <c r="J911">
        <v>0.1</v>
      </c>
      <c r="K911">
        <v>0.1</v>
      </c>
      <c r="L911">
        <v>0.1</v>
      </c>
      <c r="M911">
        <v>0.3</v>
      </c>
      <c r="N911">
        <v>0.3</v>
      </c>
      <c r="O911">
        <v>0.3</v>
      </c>
      <c r="P911">
        <v>0.3</v>
      </c>
      <c r="Q911">
        <v>0.3</v>
      </c>
      <c r="R911">
        <v>0.3</v>
      </c>
      <c r="S911">
        <v>0.3</v>
      </c>
      <c r="T911">
        <v>0.3</v>
      </c>
      <c r="U911">
        <v>0.3</v>
      </c>
      <c r="V911">
        <v>0.3</v>
      </c>
      <c r="W911">
        <v>0.3</v>
      </c>
      <c r="X911">
        <v>0.3</v>
      </c>
      <c r="Y911">
        <v>0.2</v>
      </c>
      <c r="Z911">
        <v>0.2</v>
      </c>
      <c r="AA911">
        <v>0.2</v>
      </c>
    </row>
    <row r="912" spans="1:27" x14ac:dyDescent="0.2">
      <c r="A912" s="89">
        <f>VLOOKUP(C912,TabellenBDFS!$B$4:$C$2717,2,FALSE)</f>
        <v>127</v>
      </c>
      <c r="B912" t="str">
        <f t="shared" si="15"/>
        <v>1276</v>
      </c>
      <c r="C912" t="s">
        <v>130</v>
      </c>
      <c r="D912">
        <v>6</v>
      </c>
      <c r="E912">
        <v>1</v>
      </c>
      <c r="F912">
        <v>0.9</v>
      </c>
      <c r="G912">
        <v>0.9</v>
      </c>
      <c r="H912">
        <v>1</v>
      </c>
      <c r="I912">
        <v>0.9</v>
      </c>
      <c r="J912">
        <v>1</v>
      </c>
      <c r="K912">
        <v>1</v>
      </c>
      <c r="L912">
        <v>1</v>
      </c>
      <c r="M912">
        <v>1</v>
      </c>
      <c r="N912">
        <v>1.1000000000000001</v>
      </c>
      <c r="O912">
        <v>1</v>
      </c>
      <c r="P912">
        <v>0.9</v>
      </c>
      <c r="Q912">
        <v>0.9</v>
      </c>
      <c r="R912">
        <v>0.9</v>
      </c>
      <c r="S912">
        <v>0.9</v>
      </c>
      <c r="T912">
        <v>0.9</v>
      </c>
      <c r="U912">
        <v>0.9</v>
      </c>
      <c r="V912">
        <v>0.9</v>
      </c>
      <c r="W912">
        <v>0.9</v>
      </c>
      <c r="X912">
        <v>0.7</v>
      </c>
      <c r="Y912">
        <v>0.7</v>
      </c>
      <c r="Z912">
        <v>0.6</v>
      </c>
      <c r="AA912">
        <v>0.6</v>
      </c>
    </row>
    <row r="913" spans="1:27" x14ac:dyDescent="0.2">
      <c r="A913" s="89">
        <f>VLOOKUP(C913,TabellenBDFS!$B$4:$C$2717,2,FALSE)</f>
        <v>127</v>
      </c>
      <c r="B913" t="str">
        <f t="shared" si="15"/>
        <v>1277</v>
      </c>
      <c r="C913" t="s">
        <v>130</v>
      </c>
      <c r="D913">
        <v>7</v>
      </c>
      <c r="E913">
        <v>0.3</v>
      </c>
      <c r="F913">
        <v>0.3</v>
      </c>
      <c r="G913">
        <v>0.3</v>
      </c>
      <c r="H913">
        <v>0.4</v>
      </c>
      <c r="I913">
        <v>0.4</v>
      </c>
      <c r="J913">
        <v>0.3</v>
      </c>
      <c r="K913">
        <v>0.3</v>
      </c>
      <c r="L913">
        <v>0.3</v>
      </c>
      <c r="M913">
        <v>0.4</v>
      </c>
      <c r="N913">
        <v>0.3</v>
      </c>
      <c r="O913">
        <v>0.3</v>
      </c>
      <c r="P913">
        <v>0.4</v>
      </c>
      <c r="Q913">
        <v>0.3</v>
      </c>
      <c r="R913">
        <v>0.3</v>
      </c>
      <c r="S913">
        <v>0.3</v>
      </c>
      <c r="T913">
        <v>0.3</v>
      </c>
      <c r="U913">
        <v>0.3</v>
      </c>
      <c r="V913">
        <v>0.3</v>
      </c>
      <c r="W913">
        <v>0.4</v>
      </c>
      <c r="X913">
        <v>0.5</v>
      </c>
      <c r="Y913">
        <v>0.5</v>
      </c>
      <c r="Z913">
        <v>0.5</v>
      </c>
      <c r="AA913">
        <v>0.5</v>
      </c>
    </row>
    <row r="914" spans="1:27" x14ac:dyDescent="0.2">
      <c r="A914" s="89">
        <f>VLOOKUP(C914,TabellenBDFS!$B$4:$C$2717,2,FALSE)</f>
        <v>128</v>
      </c>
      <c r="B914" t="str">
        <f t="shared" si="15"/>
        <v>1281</v>
      </c>
      <c r="C914" t="s">
        <v>131</v>
      </c>
      <c r="D914">
        <v>1</v>
      </c>
      <c r="E914">
        <v>4.3</v>
      </c>
      <c r="F914">
        <v>4.2</v>
      </c>
      <c r="G914">
        <v>4.3</v>
      </c>
      <c r="H914">
        <v>4.5</v>
      </c>
      <c r="I914">
        <v>4.7</v>
      </c>
      <c r="J914">
        <v>4.7</v>
      </c>
      <c r="K914">
        <v>4.8</v>
      </c>
      <c r="L914">
        <v>4.7</v>
      </c>
      <c r="M914">
        <v>5</v>
      </c>
      <c r="N914">
        <v>4.8</v>
      </c>
      <c r="O914">
        <v>4.8</v>
      </c>
      <c r="P914">
        <v>4.9000000000000004</v>
      </c>
      <c r="Q914">
        <v>4.8</v>
      </c>
      <c r="R914">
        <v>4.9000000000000004</v>
      </c>
      <c r="S914">
        <v>4.9000000000000004</v>
      </c>
      <c r="T914">
        <v>4.4000000000000004</v>
      </c>
      <c r="U914">
        <v>4.4000000000000004</v>
      </c>
      <c r="V914">
        <v>4.3</v>
      </c>
      <c r="W914">
        <v>4.2</v>
      </c>
      <c r="X914">
        <v>4</v>
      </c>
      <c r="Y914">
        <v>4</v>
      </c>
      <c r="Z914">
        <v>3.9</v>
      </c>
      <c r="AA914">
        <v>3.9</v>
      </c>
    </row>
    <row r="915" spans="1:27" x14ac:dyDescent="0.2">
      <c r="A915" s="89">
        <f>VLOOKUP(C915,TabellenBDFS!$B$4:$C$2717,2,FALSE)</f>
        <v>128</v>
      </c>
      <c r="B915" t="str">
        <f t="shared" si="15"/>
        <v>1282</v>
      </c>
      <c r="C915" t="s">
        <v>131</v>
      </c>
      <c r="D915">
        <v>2</v>
      </c>
      <c r="E915">
        <v>0.9</v>
      </c>
      <c r="F915">
        <v>0.9</v>
      </c>
      <c r="G915">
        <v>1</v>
      </c>
      <c r="H915">
        <v>1.1000000000000001</v>
      </c>
      <c r="I915">
        <v>1</v>
      </c>
      <c r="J915">
        <v>0.9</v>
      </c>
      <c r="K915">
        <v>0.9</v>
      </c>
      <c r="L915">
        <v>0.9</v>
      </c>
      <c r="M915">
        <v>0.9</v>
      </c>
      <c r="N915">
        <v>0.9</v>
      </c>
      <c r="O915">
        <v>0.8</v>
      </c>
      <c r="P915">
        <v>0.8</v>
      </c>
      <c r="Q915">
        <v>0.8</v>
      </c>
      <c r="R915">
        <v>0.8</v>
      </c>
      <c r="S915">
        <v>0.8</v>
      </c>
      <c r="T915">
        <v>0.5</v>
      </c>
      <c r="U915">
        <v>0.5</v>
      </c>
      <c r="V915">
        <v>0.5</v>
      </c>
      <c r="W915">
        <v>0.5</v>
      </c>
      <c r="X915">
        <v>0.5</v>
      </c>
      <c r="Y915">
        <v>0.4</v>
      </c>
      <c r="Z915">
        <v>0.4</v>
      </c>
      <c r="AA915">
        <v>0.4</v>
      </c>
    </row>
    <row r="916" spans="1:27" x14ac:dyDescent="0.2">
      <c r="A916" s="89">
        <f>VLOOKUP(C916,TabellenBDFS!$B$4:$C$2717,2,FALSE)</f>
        <v>128</v>
      </c>
      <c r="B916" t="str">
        <f t="shared" si="15"/>
        <v>1283</v>
      </c>
      <c r="C916" t="s">
        <v>131</v>
      </c>
      <c r="D916">
        <v>3</v>
      </c>
      <c r="E916">
        <v>0</v>
      </c>
      <c r="F916">
        <v>0</v>
      </c>
      <c r="G916">
        <v>0</v>
      </c>
      <c r="H916">
        <v>0</v>
      </c>
      <c r="I916">
        <v>0</v>
      </c>
      <c r="J916">
        <v>0</v>
      </c>
      <c r="K916">
        <v>0</v>
      </c>
      <c r="L916">
        <v>0</v>
      </c>
      <c r="M916">
        <v>0</v>
      </c>
      <c r="N916">
        <v>0</v>
      </c>
      <c r="O916">
        <v>0.1</v>
      </c>
      <c r="P916">
        <v>0.1</v>
      </c>
      <c r="Q916">
        <v>0.1</v>
      </c>
      <c r="R916">
        <v>0.1</v>
      </c>
      <c r="S916">
        <v>0.1</v>
      </c>
      <c r="T916">
        <v>0.1</v>
      </c>
      <c r="U916">
        <v>0.2</v>
      </c>
      <c r="V916">
        <v>0.2</v>
      </c>
      <c r="W916">
        <v>0.2</v>
      </c>
      <c r="X916">
        <v>0.2</v>
      </c>
      <c r="Y916">
        <v>0.2</v>
      </c>
      <c r="Z916">
        <v>0.3</v>
      </c>
      <c r="AA916">
        <v>0.3</v>
      </c>
    </row>
    <row r="917" spans="1:27" x14ac:dyDescent="0.2">
      <c r="A917" s="89">
        <f>VLOOKUP(C917,TabellenBDFS!$B$4:$C$2717,2,FALSE)</f>
        <v>128</v>
      </c>
      <c r="B917" t="str">
        <f t="shared" si="15"/>
        <v>1284</v>
      </c>
      <c r="C917" t="s">
        <v>131</v>
      </c>
      <c r="D917">
        <v>4</v>
      </c>
      <c r="E917">
        <v>0</v>
      </c>
      <c r="F917">
        <v>0</v>
      </c>
      <c r="G917">
        <v>0</v>
      </c>
      <c r="H917">
        <v>0</v>
      </c>
      <c r="I917">
        <v>0</v>
      </c>
      <c r="J917">
        <v>0</v>
      </c>
      <c r="K917">
        <v>0</v>
      </c>
      <c r="L917">
        <v>0</v>
      </c>
      <c r="M917">
        <v>0</v>
      </c>
      <c r="N917">
        <v>0</v>
      </c>
      <c r="O917">
        <v>0</v>
      </c>
      <c r="P917">
        <v>0.1</v>
      </c>
      <c r="Q917">
        <v>0</v>
      </c>
      <c r="R917">
        <v>0</v>
      </c>
      <c r="S917">
        <v>0</v>
      </c>
      <c r="T917">
        <v>0</v>
      </c>
      <c r="U917">
        <v>0</v>
      </c>
      <c r="V917">
        <v>0</v>
      </c>
      <c r="W917">
        <v>0</v>
      </c>
      <c r="X917">
        <v>0</v>
      </c>
      <c r="Y917">
        <v>0</v>
      </c>
      <c r="Z917">
        <v>0</v>
      </c>
      <c r="AA917">
        <v>0</v>
      </c>
    </row>
    <row r="918" spans="1:27" x14ac:dyDescent="0.2">
      <c r="A918" s="89">
        <f>VLOOKUP(C918,TabellenBDFS!$B$4:$C$2717,2,FALSE)</f>
        <v>128</v>
      </c>
      <c r="B918" t="str">
        <f t="shared" si="15"/>
        <v>1285</v>
      </c>
      <c r="C918" t="s">
        <v>131</v>
      </c>
      <c r="D918">
        <v>5</v>
      </c>
      <c r="E918">
        <v>0</v>
      </c>
      <c r="F918">
        <v>0</v>
      </c>
      <c r="G918">
        <v>0</v>
      </c>
      <c r="H918">
        <v>0</v>
      </c>
      <c r="I918">
        <v>0</v>
      </c>
      <c r="J918">
        <v>0</v>
      </c>
      <c r="K918">
        <v>0</v>
      </c>
      <c r="L918">
        <v>0</v>
      </c>
      <c r="M918">
        <v>0</v>
      </c>
      <c r="N918">
        <v>0</v>
      </c>
      <c r="O918">
        <v>0</v>
      </c>
      <c r="P918">
        <v>0</v>
      </c>
      <c r="Q918">
        <v>0</v>
      </c>
      <c r="R918">
        <v>0</v>
      </c>
      <c r="S918">
        <v>0</v>
      </c>
      <c r="T918">
        <v>0</v>
      </c>
      <c r="U918">
        <v>0</v>
      </c>
      <c r="V918">
        <v>0</v>
      </c>
      <c r="W918">
        <v>0</v>
      </c>
      <c r="X918">
        <v>0</v>
      </c>
      <c r="Y918">
        <v>0</v>
      </c>
      <c r="Z918">
        <v>0</v>
      </c>
      <c r="AA918">
        <v>0</v>
      </c>
    </row>
    <row r="919" spans="1:27" x14ac:dyDescent="0.2">
      <c r="A919" s="89">
        <f>VLOOKUP(C919,TabellenBDFS!$B$4:$C$2717,2,FALSE)</f>
        <v>128</v>
      </c>
      <c r="B919" t="str">
        <f t="shared" si="15"/>
        <v>1286</v>
      </c>
      <c r="C919" t="s">
        <v>131</v>
      </c>
      <c r="D919">
        <v>6</v>
      </c>
      <c r="E919">
        <v>3.2</v>
      </c>
      <c r="F919">
        <v>3.1</v>
      </c>
      <c r="G919">
        <v>3.1</v>
      </c>
      <c r="H919">
        <v>3.2</v>
      </c>
      <c r="I919">
        <v>3.3</v>
      </c>
      <c r="J919">
        <v>3.4</v>
      </c>
      <c r="K919">
        <v>3.4</v>
      </c>
      <c r="L919">
        <v>3.4</v>
      </c>
      <c r="M919">
        <v>3.2</v>
      </c>
      <c r="N919">
        <v>3.1</v>
      </c>
      <c r="O919">
        <v>3.1</v>
      </c>
      <c r="P919">
        <v>3.2</v>
      </c>
      <c r="Q919">
        <v>3.2</v>
      </c>
      <c r="R919">
        <v>3.3</v>
      </c>
      <c r="S919">
        <v>3.2</v>
      </c>
      <c r="T919">
        <v>2.9</v>
      </c>
      <c r="U919">
        <v>2.8</v>
      </c>
      <c r="V919">
        <v>2.5</v>
      </c>
      <c r="W919">
        <v>2.2999999999999998</v>
      </c>
      <c r="X919">
        <v>2</v>
      </c>
      <c r="Y919">
        <v>2.1</v>
      </c>
      <c r="Z919">
        <v>2</v>
      </c>
      <c r="AA919">
        <v>1.9</v>
      </c>
    </row>
    <row r="920" spans="1:27" x14ac:dyDescent="0.2">
      <c r="A920" s="89">
        <f>VLOOKUP(C920,TabellenBDFS!$B$4:$C$2717,2,FALSE)</f>
        <v>128</v>
      </c>
      <c r="B920" t="str">
        <f t="shared" si="15"/>
        <v>1287</v>
      </c>
      <c r="C920" t="s">
        <v>131</v>
      </c>
      <c r="D920">
        <v>7</v>
      </c>
      <c r="E920">
        <v>0.2</v>
      </c>
      <c r="F920">
        <v>0.2</v>
      </c>
      <c r="G920">
        <v>0.2</v>
      </c>
      <c r="H920">
        <v>0.2</v>
      </c>
      <c r="I920">
        <v>0.3</v>
      </c>
      <c r="J920">
        <v>0.3</v>
      </c>
      <c r="K920">
        <v>0.4</v>
      </c>
      <c r="L920">
        <v>0.3</v>
      </c>
      <c r="M920">
        <v>0.7</v>
      </c>
      <c r="N920">
        <v>0.8</v>
      </c>
      <c r="O920">
        <v>0.7</v>
      </c>
      <c r="P920">
        <v>0.7</v>
      </c>
      <c r="Q920">
        <v>0.7</v>
      </c>
      <c r="R920">
        <v>0.7</v>
      </c>
      <c r="S920">
        <v>0.8</v>
      </c>
      <c r="T920">
        <v>0.8</v>
      </c>
      <c r="U920">
        <v>0.9</v>
      </c>
      <c r="V920">
        <v>1.1000000000000001</v>
      </c>
      <c r="W920">
        <v>1.2</v>
      </c>
      <c r="X920">
        <v>1.2</v>
      </c>
      <c r="Y920">
        <v>1.3</v>
      </c>
      <c r="Z920">
        <v>1.3</v>
      </c>
      <c r="AA920">
        <v>1.2</v>
      </c>
    </row>
    <row r="921" spans="1:27" x14ac:dyDescent="0.2">
      <c r="A921" s="89">
        <f>VLOOKUP(C921,TabellenBDFS!$B$4:$C$2717,2,FALSE)</f>
        <v>129</v>
      </c>
      <c r="B921" t="str">
        <f t="shared" si="15"/>
        <v>1291</v>
      </c>
      <c r="C921" t="s">
        <v>132</v>
      </c>
      <c r="D921">
        <v>1</v>
      </c>
      <c r="E921">
        <v>2.1</v>
      </c>
      <c r="F921">
        <v>2.1</v>
      </c>
      <c r="G921">
        <v>2</v>
      </c>
      <c r="H921">
        <v>2.2999999999999998</v>
      </c>
      <c r="I921">
        <v>2.2000000000000002</v>
      </c>
      <c r="J921">
        <v>2.2000000000000002</v>
      </c>
      <c r="K921">
        <v>2.2000000000000002</v>
      </c>
      <c r="L921">
        <v>2.2999999999999998</v>
      </c>
      <c r="M921">
        <v>2.6</v>
      </c>
      <c r="N921">
        <v>2.6</v>
      </c>
      <c r="O921">
        <v>2.7</v>
      </c>
      <c r="P921">
        <v>2.8</v>
      </c>
      <c r="Q921">
        <v>2.8</v>
      </c>
      <c r="R921">
        <v>2.9</v>
      </c>
      <c r="S921">
        <v>3</v>
      </c>
      <c r="T921">
        <v>3.2</v>
      </c>
      <c r="U921">
        <v>3.2</v>
      </c>
      <c r="V921">
        <v>3.2</v>
      </c>
      <c r="W921">
        <v>3.3</v>
      </c>
      <c r="X921">
        <v>3.3</v>
      </c>
      <c r="Y921">
        <v>3.3</v>
      </c>
      <c r="Z921">
        <v>3.3</v>
      </c>
      <c r="AA921">
        <v>3.3</v>
      </c>
    </row>
    <row r="922" spans="1:27" x14ac:dyDescent="0.2">
      <c r="A922" s="89">
        <f>VLOOKUP(C922,TabellenBDFS!$B$4:$C$2717,2,FALSE)</f>
        <v>129</v>
      </c>
      <c r="B922" t="str">
        <f t="shared" si="15"/>
        <v>1292</v>
      </c>
      <c r="C922" t="s">
        <v>132</v>
      </c>
      <c r="D922">
        <v>2</v>
      </c>
      <c r="E922">
        <v>0.9</v>
      </c>
      <c r="F922">
        <v>0.8</v>
      </c>
      <c r="G922">
        <v>0.8</v>
      </c>
      <c r="H922">
        <v>0.9</v>
      </c>
      <c r="I922">
        <v>0.9</v>
      </c>
      <c r="J922">
        <v>0.9</v>
      </c>
      <c r="K922">
        <v>1</v>
      </c>
      <c r="L922">
        <v>1</v>
      </c>
      <c r="M922">
        <v>1.1000000000000001</v>
      </c>
      <c r="N922">
        <v>1</v>
      </c>
      <c r="O922">
        <v>1</v>
      </c>
      <c r="P922">
        <v>1</v>
      </c>
      <c r="Q922">
        <v>1</v>
      </c>
      <c r="R922">
        <v>1</v>
      </c>
      <c r="S922">
        <v>1</v>
      </c>
      <c r="T922">
        <v>1</v>
      </c>
      <c r="U922">
        <v>1</v>
      </c>
      <c r="V922">
        <v>0.6</v>
      </c>
      <c r="W922">
        <v>0.6</v>
      </c>
      <c r="X922">
        <v>0.6</v>
      </c>
      <c r="Y922">
        <v>0.6</v>
      </c>
      <c r="Z922">
        <v>0.6</v>
      </c>
      <c r="AA922">
        <v>0.6</v>
      </c>
    </row>
    <row r="923" spans="1:27" x14ac:dyDescent="0.2">
      <c r="A923" s="89">
        <f>VLOOKUP(C923,TabellenBDFS!$B$4:$C$2717,2,FALSE)</f>
        <v>129</v>
      </c>
      <c r="B923" t="str">
        <f t="shared" si="15"/>
        <v>1293</v>
      </c>
      <c r="C923" t="s">
        <v>132</v>
      </c>
      <c r="D923">
        <v>3</v>
      </c>
      <c r="E923">
        <v>0</v>
      </c>
      <c r="F923">
        <v>0</v>
      </c>
      <c r="G923">
        <v>0</v>
      </c>
      <c r="H923">
        <v>0.1</v>
      </c>
      <c r="I923">
        <v>0.1</v>
      </c>
      <c r="J923">
        <v>0.1</v>
      </c>
      <c r="K923">
        <v>0.1</v>
      </c>
      <c r="L923">
        <v>0.1</v>
      </c>
      <c r="M923">
        <v>0.2</v>
      </c>
      <c r="N923">
        <v>0.2</v>
      </c>
      <c r="O923">
        <v>0.2</v>
      </c>
      <c r="P923">
        <v>0.3</v>
      </c>
      <c r="Q923">
        <v>0.3</v>
      </c>
      <c r="R923">
        <v>0.4</v>
      </c>
      <c r="S923">
        <v>0.4</v>
      </c>
      <c r="T923">
        <v>0.5</v>
      </c>
      <c r="U923">
        <v>0.5</v>
      </c>
      <c r="V923">
        <v>0.8</v>
      </c>
      <c r="W923">
        <v>0.9</v>
      </c>
      <c r="X923">
        <v>1</v>
      </c>
      <c r="Y923">
        <v>1</v>
      </c>
      <c r="Z923">
        <v>1</v>
      </c>
      <c r="AA923">
        <v>1</v>
      </c>
    </row>
    <row r="924" spans="1:27" x14ac:dyDescent="0.2">
      <c r="A924" s="89">
        <f>VLOOKUP(C924,TabellenBDFS!$B$4:$C$2717,2,FALSE)</f>
        <v>129</v>
      </c>
      <c r="B924" t="str">
        <f t="shared" si="15"/>
        <v>1294</v>
      </c>
      <c r="C924" t="s">
        <v>132</v>
      </c>
      <c r="D924">
        <v>4</v>
      </c>
      <c r="E924">
        <v>0</v>
      </c>
      <c r="F924">
        <v>0</v>
      </c>
      <c r="G924">
        <v>0</v>
      </c>
      <c r="H924">
        <v>0</v>
      </c>
      <c r="I924">
        <v>0</v>
      </c>
      <c r="J924">
        <v>0</v>
      </c>
      <c r="K924">
        <v>0</v>
      </c>
      <c r="L924">
        <v>0</v>
      </c>
      <c r="M924">
        <v>0</v>
      </c>
      <c r="N924">
        <v>0</v>
      </c>
      <c r="O924">
        <v>0</v>
      </c>
      <c r="P924">
        <v>0.1</v>
      </c>
      <c r="Q924">
        <v>0.1</v>
      </c>
      <c r="R924">
        <v>0.1</v>
      </c>
      <c r="S924">
        <v>0.1</v>
      </c>
      <c r="T924">
        <v>0.1</v>
      </c>
      <c r="U924">
        <v>0.1</v>
      </c>
      <c r="V924">
        <v>0.1</v>
      </c>
      <c r="W924">
        <v>0.1</v>
      </c>
      <c r="X924">
        <v>0.1</v>
      </c>
      <c r="Y924">
        <v>0.1</v>
      </c>
      <c r="Z924">
        <v>0.1</v>
      </c>
      <c r="AA924">
        <v>0.1</v>
      </c>
    </row>
    <row r="925" spans="1:27" x14ac:dyDescent="0.2">
      <c r="A925" s="89">
        <f>VLOOKUP(C925,TabellenBDFS!$B$4:$C$2717,2,FALSE)</f>
        <v>129</v>
      </c>
      <c r="B925" t="str">
        <f t="shared" si="15"/>
        <v>1295</v>
      </c>
      <c r="C925" t="s">
        <v>132</v>
      </c>
      <c r="D925">
        <v>5</v>
      </c>
      <c r="E925">
        <v>0.1</v>
      </c>
      <c r="F925">
        <v>0.1</v>
      </c>
      <c r="G925">
        <v>0.1</v>
      </c>
      <c r="H925">
        <v>0.1</v>
      </c>
      <c r="I925">
        <v>0.1</v>
      </c>
      <c r="J925">
        <v>0.1</v>
      </c>
      <c r="K925">
        <v>0.1</v>
      </c>
      <c r="L925">
        <v>0.1</v>
      </c>
      <c r="M925">
        <v>0.1</v>
      </c>
      <c r="N925">
        <v>0.1</v>
      </c>
      <c r="O925">
        <v>0.1</v>
      </c>
      <c r="P925">
        <v>0.1</v>
      </c>
      <c r="Q925">
        <v>0.1</v>
      </c>
      <c r="R925">
        <v>0</v>
      </c>
      <c r="S925">
        <v>0</v>
      </c>
      <c r="T925">
        <v>0</v>
      </c>
      <c r="U925">
        <v>0</v>
      </c>
      <c r="V925">
        <v>0</v>
      </c>
      <c r="W925">
        <v>0</v>
      </c>
      <c r="X925">
        <v>0</v>
      </c>
      <c r="Y925">
        <v>0</v>
      </c>
      <c r="Z925">
        <v>0</v>
      </c>
      <c r="AA925">
        <v>0</v>
      </c>
    </row>
    <row r="926" spans="1:27" x14ac:dyDescent="0.2">
      <c r="A926" s="89">
        <f>VLOOKUP(C926,TabellenBDFS!$B$4:$C$2717,2,FALSE)</f>
        <v>129</v>
      </c>
      <c r="B926" t="str">
        <f t="shared" si="15"/>
        <v>1296</v>
      </c>
      <c r="C926" t="s">
        <v>132</v>
      </c>
      <c r="D926">
        <v>6</v>
      </c>
      <c r="E926">
        <v>0.9</v>
      </c>
      <c r="F926">
        <v>0.9</v>
      </c>
      <c r="G926">
        <v>0.9</v>
      </c>
      <c r="H926">
        <v>1</v>
      </c>
      <c r="I926">
        <v>0.9</v>
      </c>
      <c r="J926">
        <v>0.9</v>
      </c>
      <c r="K926">
        <v>0.9</v>
      </c>
      <c r="L926">
        <v>1</v>
      </c>
      <c r="M926">
        <v>1.1000000000000001</v>
      </c>
      <c r="N926">
        <v>1.1000000000000001</v>
      </c>
      <c r="O926">
        <v>1.2</v>
      </c>
      <c r="P926">
        <v>1.2</v>
      </c>
      <c r="Q926">
        <v>1.2</v>
      </c>
      <c r="R926">
        <v>1.3</v>
      </c>
      <c r="S926">
        <v>1.3</v>
      </c>
      <c r="T926">
        <v>1.4</v>
      </c>
      <c r="U926">
        <v>1.1000000000000001</v>
      </c>
      <c r="V926">
        <v>1.2</v>
      </c>
      <c r="W926">
        <v>1.2</v>
      </c>
      <c r="X926">
        <v>1.1000000000000001</v>
      </c>
      <c r="Y926">
        <v>1.1000000000000001</v>
      </c>
      <c r="Z926">
        <v>1.1000000000000001</v>
      </c>
      <c r="AA926">
        <v>1.1000000000000001</v>
      </c>
    </row>
    <row r="927" spans="1:27" x14ac:dyDescent="0.2">
      <c r="A927" s="89">
        <f>VLOOKUP(C927,TabellenBDFS!$B$4:$C$2717,2,FALSE)</f>
        <v>129</v>
      </c>
      <c r="B927" t="str">
        <f t="shared" si="15"/>
        <v>1297</v>
      </c>
      <c r="C927" t="s">
        <v>132</v>
      </c>
      <c r="D927">
        <v>7</v>
      </c>
      <c r="E927">
        <v>0.2</v>
      </c>
      <c r="F927">
        <v>0.2</v>
      </c>
      <c r="G927">
        <v>0.2</v>
      </c>
      <c r="H927">
        <v>0.2</v>
      </c>
      <c r="I927">
        <v>0.2</v>
      </c>
      <c r="J927">
        <v>0.2</v>
      </c>
      <c r="K927">
        <v>0.2</v>
      </c>
      <c r="L927">
        <v>0.2</v>
      </c>
      <c r="M927">
        <v>0.2</v>
      </c>
      <c r="N927">
        <v>0.2</v>
      </c>
      <c r="O927">
        <v>0.3</v>
      </c>
      <c r="P927">
        <v>0.2</v>
      </c>
      <c r="Q927">
        <v>0.2</v>
      </c>
      <c r="R927">
        <v>0.2</v>
      </c>
      <c r="S927">
        <v>0.2</v>
      </c>
      <c r="T927">
        <v>0.2</v>
      </c>
      <c r="U927">
        <v>0.5</v>
      </c>
      <c r="V927">
        <v>0.5</v>
      </c>
      <c r="W927">
        <v>0.5</v>
      </c>
      <c r="X927">
        <v>0.5</v>
      </c>
      <c r="Y927">
        <v>0.5</v>
      </c>
      <c r="Z927">
        <v>0.5</v>
      </c>
      <c r="AA927">
        <v>0.6</v>
      </c>
    </row>
    <row r="928" spans="1:27" x14ac:dyDescent="0.2">
      <c r="A928" s="89">
        <f>VLOOKUP(C928,TabellenBDFS!$B$4:$C$2717,2,FALSE)</f>
        <v>130</v>
      </c>
      <c r="B928" t="str">
        <f t="shared" si="15"/>
        <v>1301</v>
      </c>
      <c r="C928" t="s">
        <v>133</v>
      </c>
      <c r="D928">
        <v>1</v>
      </c>
      <c r="E928">
        <v>0.3</v>
      </c>
      <c r="F928">
        <v>0.3</v>
      </c>
      <c r="G928">
        <v>0.3</v>
      </c>
      <c r="H928">
        <v>0.3</v>
      </c>
      <c r="I928">
        <v>0.3</v>
      </c>
      <c r="J928">
        <v>0.3</v>
      </c>
      <c r="K928">
        <v>0.3</v>
      </c>
      <c r="L928">
        <v>0.3</v>
      </c>
      <c r="M928">
        <v>0.3</v>
      </c>
      <c r="N928">
        <v>0.3</v>
      </c>
      <c r="O928">
        <v>0.3</v>
      </c>
      <c r="P928">
        <v>0.3</v>
      </c>
      <c r="Q928">
        <v>0.3</v>
      </c>
      <c r="R928">
        <v>0.3</v>
      </c>
      <c r="S928">
        <v>0.3</v>
      </c>
      <c r="T928">
        <v>0.3</v>
      </c>
      <c r="U928">
        <v>0.3</v>
      </c>
      <c r="V928">
        <v>0.3</v>
      </c>
      <c r="W928">
        <v>0.3</v>
      </c>
      <c r="X928">
        <v>0.3</v>
      </c>
      <c r="Y928">
        <v>0.3</v>
      </c>
      <c r="Z928">
        <v>0.3</v>
      </c>
      <c r="AA928">
        <v>0.3</v>
      </c>
    </row>
    <row r="929" spans="1:27" x14ac:dyDescent="0.2">
      <c r="A929" s="89">
        <f>VLOOKUP(C929,TabellenBDFS!$B$4:$C$2717,2,FALSE)</f>
        <v>130</v>
      </c>
      <c r="B929" t="str">
        <f t="shared" si="15"/>
        <v>1302</v>
      </c>
      <c r="C929" t="s">
        <v>133</v>
      </c>
      <c r="D929">
        <v>2</v>
      </c>
      <c r="E929">
        <v>0.1</v>
      </c>
      <c r="F929">
        <v>0.1</v>
      </c>
      <c r="G929">
        <v>0.1</v>
      </c>
      <c r="H929">
        <v>0.1</v>
      </c>
      <c r="I929">
        <v>0.1</v>
      </c>
      <c r="J929">
        <v>0.1</v>
      </c>
      <c r="K929">
        <v>0.1</v>
      </c>
      <c r="L929">
        <v>0.1</v>
      </c>
      <c r="M929">
        <v>0.1</v>
      </c>
      <c r="N929">
        <v>0.1</v>
      </c>
      <c r="O929">
        <v>0.1</v>
      </c>
      <c r="P929">
        <v>0</v>
      </c>
      <c r="Q929">
        <v>0</v>
      </c>
      <c r="R929">
        <v>0</v>
      </c>
      <c r="S929">
        <v>0</v>
      </c>
      <c r="T929">
        <v>0</v>
      </c>
      <c r="U929">
        <v>0</v>
      </c>
      <c r="V929">
        <v>0</v>
      </c>
      <c r="W929">
        <v>0</v>
      </c>
      <c r="X929">
        <v>0</v>
      </c>
      <c r="Y929">
        <v>0</v>
      </c>
      <c r="Z929">
        <v>0</v>
      </c>
      <c r="AA929">
        <v>0</v>
      </c>
    </row>
    <row r="930" spans="1:27" x14ac:dyDescent="0.2">
      <c r="A930" s="89">
        <f>VLOOKUP(C930,TabellenBDFS!$B$4:$C$2717,2,FALSE)</f>
        <v>130</v>
      </c>
      <c r="B930" t="str">
        <f t="shared" si="15"/>
        <v>1303</v>
      </c>
      <c r="C930" t="s">
        <v>133</v>
      </c>
      <c r="D930">
        <v>3</v>
      </c>
      <c r="E930">
        <v>0</v>
      </c>
      <c r="F930">
        <v>0</v>
      </c>
      <c r="G930">
        <v>0</v>
      </c>
      <c r="H930">
        <v>0</v>
      </c>
      <c r="I930">
        <v>0</v>
      </c>
      <c r="J930">
        <v>0</v>
      </c>
      <c r="K930">
        <v>0</v>
      </c>
      <c r="L930">
        <v>0</v>
      </c>
      <c r="M930">
        <v>0</v>
      </c>
      <c r="N930">
        <v>0</v>
      </c>
      <c r="O930">
        <v>0</v>
      </c>
      <c r="P930">
        <v>0</v>
      </c>
      <c r="Q930">
        <v>0</v>
      </c>
      <c r="R930">
        <v>0</v>
      </c>
      <c r="S930">
        <v>0</v>
      </c>
      <c r="T930">
        <v>0</v>
      </c>
      <c r="U930">
        <v>0</v>
      </c>
      <c r="V930">
        <v>0</v>
      </c>
      <c r="W930">
        <v>0</v>
      </c>
      <c r="X930">
        <v>0</v>
      </c>
      <c r="Y930">
        <v>0</v>
      </c>
      <c r="Z930">
        <v>0</v>
      </c>
      <c r="AA930">
        <v>0</v>
      </c>
    </row>
    <row r="931" spans="1:27" x14ac:dyDescent="0.2">
      <c r="A931" s="89">
        <f>VLOOKUP(C931,TabellenBDFS!$B$4:$C$2717,2,FALSE)</f>
        <v>130</v>
      </c>
      <c r="B931" t="str">
        <f t="shared" si="15"/>
        <v>1304</v>
      </c>
      <c r="C931" t="s">
        <v>133</v>
      </c>
      <c r="D931">
        <v>4</v>
      </c>
      <c r="E931">
        <v>0</v>
      </c>
      <c r="F931">
        <v>0</v>
      </c>
      <c r="G931">
        <v>0</v>
      </c>
      <c r="H931">
        <v>0</v>
      </c>
      <c r="I931">
        <v>0</v>
      </c>
      <c r="J931">
        <v>0</v>
      </c>
      <c r="K931">
        <v>0</v>
      </c>
      <c r="L931">
        <v>0</v>
      </c>
      <c r="M931">
        <v>0</v>
      </c>
      <c r="N931">
        <v>0</v>
      </c>
      <c r="O931">
        <v>0</v>
      </c>
      <c r="P931">
        <v>0</v>
      </c>
      <c r="Q931">
        <v>0</v>
      </c>
      <c r="R931">
        <v>0</v>
      </c>
      <c r="S931">
        <v>0</v>
      </c>
      <c r="T931">
        <v>0</v>
      </c>
      <c r="U931">
        <v>0</v>
      </c>
      <c r="V931">
        <v>0</v>
      </c>
      <c r="W931">
        <v>0</v>
      </c>
      <c r="X931">
        <v>0</v>
      </c>
      <c r="Y931">
        <v>0</v>
      </c>
      <c r="Z931">
        <v>0</v>
      </c>
      <c r="AA931">
        <v>0</v>
      </c>
    </row>
    <row r="932" spans="1:27" x14ac:dyDescent="0.2">
      <c r="A932" s="89">
        <f>VLOOKUP(C932,TabellenBDFS!$B$4:$C$2717,2,FALSE)</f>
        <v>130</v>
      </c>
      <c r="B932" t="str">
        <f t="shared" si="15"/>
        <v>1305</v>
      </c>
      <c r="C932" t="s">
        <v>133</v>
      </c>
      <c r="D932">
        <v>5</v>
      </c>
      <c r="E932">
        <v>0</v>
      </c>
      <c r="F932">
        <v>0</v>
      </c>
      <c r="G932">
        <v>0</v>
      </c>
      <c r="H932">
        <v>0</v>
      </c>
      <c r="I932">
        <v>0</v>
      </c>
      <c r="J932">
        <v>0</v>
      </c>
      <c r="K932">
        <v>0</v>
      </c>
      <c r="L932">
        <v>0</v>
      </c>
      <c r="M932">
        <v>0</v>
      </c>
      <c r="N932">
        <v>0</v>
      </c>
      <c r="O932">
        <v>0</v>
      </c>
      <c r="P932">
        <v>0</v>
      </c>
      <c r="Q932">
        <v>0</v>
      </c>
      <c r="R932">
        <v>0</v>
      </c>
      <c r="S932">
        <v>0</v>
      </c>
      <c r="T932">
        <v>0</v>
      </c>
      <c r="U932">
        <v>0</v>
      </c>
      <c r="V932">
        <v>0</v>
      </c>
      <c r="W932">
        <v>0</v>
      </c>
      <c r="X932">
        <v>0</v>
      </c>
      <c r="Y932">
        <v>0</v>
      </c>
      <c r="Z932">
        <v>0</v>
      </c>
      <c r="AA932">
        <v>0</v>
      </c>
    </row>
    <row r="933" spans="1:27" x14ac:dyDescent="0.2">
      <c r="A933" s="89">
        <f>VLOOKUP(C933,TabellenBDFS!$B$4:$C$2717,2,FALSE)</f>
        <v>130</v>
      </c>
      <c r="B933" t="str">
        <f t="shared" si="15"/>
        <v>1306</v>
      </c>
      <c r="C933" t="s">
        <v>133</v>
      </c>
      <c r="D933">
        <v>6</v>
      </c>
      <c r="E933">
        <v>0.2</v>
      </c>
      <c r="F933">
        <v>0.2</v>
      </c>
      <c r="G933">
        <v>0.2</v>
      </c>
      <c r="H933">
        <v>0.2</v>
      </c>
      <c r="I933">
        <v>0.2</v>
      </c>
      <c r="J933">
        <v>0.2</v>
      </c>
      <c r="K933">
        <v>0.1</v>
      </c>
      <c r="L933">
        <v>0.1</v>
      </c>
      <c r="M933">
        <v>0.1</v>
      </c>
      <c r="N933">
        <v>0.1</v>
      </c>
      <c r="O933">
        <v>0.1</v>
      </c>
      <c r="P933">
        <v>0.1</v>
      </c>
      <c r="Q933">
        <v>0.2</v>
      </c>
      <c r="R933">
        <v>0.2</v>
      </c>
      <c r="S933">
        <v>0.2</v>
      </c>
      <c r="T933">
        <v>0.2</v>
      </c>
      <c r="U933">
        <v>0.2</v>
      </c>
      <c r="V933">
        <v>0.2</v>
      </c>
      <c r="W933">
        <v>0.2</v>
      </c>
      <c r="X933">
        <v>0.2</v>
      </c>
      <c r="Y933">
        <v>0.1</v>
      </c>
      <c r="Z933">
        <v>0.1</v>
      </c>
      <c r="AA933">
        <v>0.1</v>
      </c>
    </row>
    <row r="934" spans="1:27" x14ac:dyDescent="0.2">
      <c r="A934" s="89">
        <f>VLOOKUP(C934,TabellenBDFS!$B$4:$C$2717,2,FALSE)</f>
        <v>130</v>
      </c>
      <c r="B934" t="str">
        <f t="shared" si="15"/>
        <v>1307</v>
      </c>
      <c r="C934" t="s">
        <v>133</v>
      </c>
      <c r="D934">
        <v>7</v>
      </c>
      <c r="E934">
        <v>0</v>
      </c>
      <c r="F934">
        <v>0</v>
      </c>
      <c r="G934">
        <v>0</v>
      </c>
      <c r="H934">
        <v>0</v>
      </c>
      <c r="I934">
        <v>0</v>
      </c>
      <c r="J934">
        <v>0</v>
      </c>
      <c r="K934">
        <v>0</v>
      </c>
      <c r="L934">
        <v>0</v>
      </c>
      <c r="M934">
        <v>0</v>
      </c>
      <c r="N934">
        <v>0</v>
      </c>
      <c r="O934">
        <v>0.1</v>
      </c>
      <c r="P934">
        <v>0</v>
      </c>
      <c r="Q934">
        <v>0</v>
      </c>
      <c r="R934">
        <v>0</v>
      </c>
      <c r="S934">
        <v>0</v>
      </c>
      <c r="T934">
        <v>0</v>
      </c>
      <c r="U934">
        <v>0</v>
      </c>
      <c r="V934">
        <v>0</v>
      </c>
      <c r="W934">
        <v>0</v>
      </c>
      <c r="X934">
        <v>0</v>
      </c>
      <c r="Y934">
        <v>0</v>
      </c>
      <c r="Z934">
        <v>0</v>
      </c>
      <c r="AA934">
        <v>0</v>
      </c>
    </row>
    <row r="935" spans="1:27" x14ac:dyDescent="0.2">
      <c r="A935" s="89">
        <f>VLOOKUP(C935,TabellenBDFS!$B$4:$C$2717,2,FALSE)</f>
        <v>131</v>
      </c>
      <c r="B935" t="str">
        <f t="shared" si="15"/>
        <v>1311</v>
      </c>
      <c r="C935" t="s">
        <v>134</v>
      </c>
      <c r="D935">
        <v>1</v>
      </c>
      <c r="E935">
        <v>0.6</v>
      </c>
      <c r="F935">
        <v>0.7</v>
      </c>
      <c r="G935">
        <v>0.6</v>
      </c>
      <c r="H935">
        <v>0.6</v>
      </c>
      <c r="I935">
        <v>0.7</v>
      </c>
      <c r="J935">
        <v>0.7</v>
      </c>
      <c r="K935">
        <v>0.6</v>
      </c>
      <c r="L935">
        <v>0.7</v>
      </c>
      <c r="M935">
        <v>0.7</v>
      </c>
      <c r="N935">
        <v>0.7</v>
      </c>
      <c r="O935">
        <v>0.7</v>
      </c>
      <c r="P935">
        <v>0.7</v>
      </c>
      <c r="Q935">
        <v>0.8</v>
      </c>
      <c r="R935">
        <v>0.7</v>
      </c>
      <c r="S935">
        <v>0.7</v>
      </c>
      <c r="T935">
        <v>0.7</v>
      </c>
      <c r="U935">
        <v>0.8</v>
      </c>
      <c r="V935">
        <v>0.9</v>
      </c>
      <c r="W935">
        <v>0.8</v>
      </c>
      <c r="X935">
        <v>0.8</v>
      </c>
      <c r="Y935">
        <v>0.9</v>
      </c>
      <c r="Z935">
        <v>0.9</v>
      </c>
      <c r="AA935">
        <v>0.8</v>
      </c>
    </row>
    <row r="936" spans="1:27" x14ac:dyDescent="0.2">
      <c r="A936" s="89">
        <f>VLOOKUP(C936,TabellenBDFS!$B$4:$C$2717,2,FALSE)</f>
        <v>131</v>
      </c>
      <c r="B936" t="str">
        <f t="shared" si="15"/>
        <v>1312</v>
      </c>
      <c r="C936" t="s">
        <v>134</v>
      </c>
      <c r="D936">
        <v>2</v>
      </c>
      <c r="E936">
        <v>0.1</v>
      </c>
      <c r="F936">
        <v>0.1</v>
      </c>
      <c r="G936">
        <v>0.1</v>
      </c>
      <c r="H936">
        <v>0.1</v>
      </c>
      <c r="I936">
        <v>0.1</v>
      </c>
      <c r="J936">
        <v>0.1</v>
      </c>
      <c r="K936">
        <v>0.1</v>
      </c>
      <c r="L936">
        <v>0.1</v>
      </c>
      <c r="M936">
        <v>0.1</v>
      </c>
      <c r="N936">
        <v>0.1</v>
      </c>
      <c r="O936">
        <v>0.1</v>
      </c>
      <c r="P936">
        <v>0.1</v>
      </c>
      <c r="Q936">
        <v>0.1</v>
      </c>
      <c r="R936">
        <v>0.1</v>
      </c>
      <c r="S936">
        <v>0.1</v>
      </c>
      <c r="T936">
        <v>0.1</v>
      </c>
      <c r="U936">
        <v>0.1</v>
      </c>
      <c r="V936">
        <v>0.1</v>
      </c>
      <c r="W936">
        <v>0.1</v>
      </c>
      <c r="X936">
        <v>0.1</v>
      </c>
      <c r="Y936">
        <v>0.1</v>
      </c>
      <c r="Z936">
        <v>0.1</v>
      </c>
      <c r="AA936">
        <v>0.1</v>
      </c>
    </row>
    <row r="937" spans="1:27" x14ac:dyDescent="0.2">
      <c r="A937" s="89">
        <f>VLOOKUP(C937,TabellenBDFS!$B$4:$C$2717,2,FALSE)</f>
        <v>131</v>
      </c>
      <c r="B937" t="str">
        <f t="shared" si="15"/>
        <v>1313</v>
      </c>
      <c r="C937" t="s">
        <v>134</v>
      </c>
      <c r="D937">
        <v>3</v>
      </c>
      <c r="E937">
        <v>0</v>
      </c>
      <c r="F937">
        <v>0</v>
      </c>
      <c r="G937">
        <v>0</v>
      </c>
      <c r="H937">
        <v>0</v>
      </c>
      <c r="I937">
        <v>0</v>
      </c>
      <c r="J937">
        <v>0</v>
      </c>
      <c r="K937">
        <v>0</v>
      </c>
      <c r="L937">
        <v>0</v>
      </c>
      <c r="M937">
        <v>0</v>
      </c>
      <c r="N937">
        <v>0</v>
      </c>
      <c r="O937">
        <v>0</v>
      </c>
      <c r="P937">
        <v>0</v>
      </c>
      <c r="Q937">
        <v>0</v>
      </c>
      <c r="R937">
        <v>0</v>
      </c>
      <c r="S937">
        <v>0</v>
      </c>
      <c r="T937">
        <v>0</v>
      </c>
      <c r="U937">
        <v>0</v>
      </c>
      <c r="V937">
        <v>0</v>
      </c>
      <c r="W937">
        <v>0</v>
      </c>
      <c r="X937">
        <v>0</v>
      </c>
      <c r="Y937">
        <v>0</v>
      </c>
      <c r="Z937">
        <v>0</v>
      </c>
      <c r="AA937">
        <v>0</v>
      </c>
    </row>
    <row r="938" spans="1:27" x14ac:dyDescent="0.2">
      <c r="A938" s="89">
        <f>VLOOKUP(C938,TabellenBDFS!$B$4:$C$2717,2,FALSE)</f>
        <v>131</v>
      </c>
      <c r="B938" t="str">
        <f t="shared" si="15"/>
        <v>1314</v>
      </c>
      <c r="C938" t="s">
        <v>134</v>
      </c>
      <c r="D938">
        <v>4</v>
      </c>
      <c r="E938">
        <v>0</v>
      </c>
      <c r="F938">
        <v>0</v>
      </c>
      <c r="G938">
        <v>0</v>
      </c>
      <c r="H938">
        <v>0</v>
      </c>
      <c r="I938">
        <v>0</v>
      </c>
      <c r="J938">
        <v>0</v>
      </c>
      <c r="K938">
        <v>0</v>
      </c>
      <c r="L938">
        <v>0</v>
      </c>
      <c r="M938">
        <v>0</v>
      </c>
      <c r="N938">
        <v>0</v>
      </c>
      <c r="O938">
        <v>0</v>
      </c>
      <c r="P938">
        <v>0</v>
      </c>
      <c r="Q938">
        <v>0</v>
      </c>
      <c r="R938">
        <v>0</v>
      </c>
      <c r="S938">
        <v>0</v>
      </c>
      <c r="T938">
        <v>0</v>
      </c>
      <c r="U938">
        <v>0</v>
      </c>
      <c r="V938">
        <v>0</v>
      </c>
      <c r="W938">
        <v>0</v>
      </c>
      <c r="X938">
        <v>0</v>
      </c>
      <c r="Y938">
        <v>0</v>
      </c>
      <c r="Z938">
        <v>0</v>
      </c>
      <c r="AA938">
        <v>0</v>
      </c>
    </row>
    <row r="939" spans="1:27" x14ac:dyDescent="0.2">
      <c r="A939" s="89">
        <f>VLOOKUP(C939,TabellenBDFS!$B$4:$C$2717,2,FALSE)</f>
        <v>131</v>
      </c>
      <c r="B939" t="str">
        <f t="shared" si="15"/>
        <v>1315</v>
      </c>
      <c r="C939" t="s">
        <v>134</v>
      </c>
      <c r="D939">
        <v>5</v>
      </c>
      <c r="E939">
        <v>0</v>
      </c>
      <c r="F939">
        <v>0</v>
      </c>
      <c r="G939">
        <v>0</v>
      </c>
      <c r="H939">
        <v>0</v>
      </c>
      <c r="I939">
        <v>0</v>
      </c>
      <c r="J939">
        <v>0</v>
      </c>
      <c r="K939">
        <v>0</v>
      </c>
      <c r="L939">
        <v>0</v>
      </c>
      <c r="M939">
        <v>0</v>
      </c>
      <c r="N939">
        <v>0</v>
      </c>
      <c r="O939">
        <v>0</v>
      </c>
      <c r="P939">
        <v>0</v>
      </c>
      <c r="Q939">
        <v>0</v>
      </c>
      <c r="R939">
        <v>0</v>
      </c>
      <c r="S939">
        <v>0</v>
      </c>
      <c r="T939">
        <v>0</v>
      </c>
      <c r="U939">
        <v>0</v>
      </c>
      <c r="V939">
        <v>0</v>
      </c>
      <c r="W939">
        <v>0</v>
      </c>
      <c r="X939">
        <v>0</v>
      </c>
      <c r="Y939">
        <v>0</v>
      </c>
      <c r="Z939">
        <v>0</v>
      </c>
      <c r="AA939">
        <v>0</v>
      </c>
    </row>
    <row r="940" spans="1:27" x14ac:dyDescent="0.2">
      <c r="A940" s="89">
        <f>VLOOKUP(C940,TabellenBDFS!$B$4:$C$2717,2,FALSE)</f>
        <v>131</v>
      </c>
      <c r="B940" t="str">
        <f t="shared" si="15"/>
        <v>1316</v>
      </c>
      <c r="C940" t="s">
        <v>134</v>
      </c>
      <c r="D940">
        <v>6</v>
      </c>
      <c r="E940">
        <v>0.5</v>
      </c>
      <c r="F940">
        <v>0.5</v>
      </c>
      <c r="G940">
        <v>0.5</v>
      </c>
      <c r="H940">
        <v>0.5</v>
      </c>
      <c r="I940">
        <v>0.5</v>
      </c>
      <c r="J940">
        <v>0.5</v>
      </c>
      <c r="K940">
        <v>0.5</v>
      </c>
      <c r="L940">
        <v>0.5</v>
      </c>
      <c r="M940">
        <v>0.5</v>
      </c>
      <c r="N940">
        <v>0.5</v>
      </c>
      <c r="O940">
        <v>0.5</v>
      </c>
      <c r="P940">
        <v>0.5</v>
      </c>
      <c r="Q940">
        <v>0.5</v>
      </c>
      <c r="R940">
        <v>0.5</v>
      </c>
      <c r="S940">
        <v>0.5</v>
      </c>
      <c r="T940">
        <v>0.5</v>
      </c>
      <c r="U940">
        <v>0.6</v>
      </c>
      <c r="V940">
        <v>0.7</v>
      </c>
      <c r="W940">
        <v>0.6</v>
      </c>
      <c r="X940">
        <v>0.6</v>
      </c>
      <c r="Y940">
        <v>0.7</v>
      </c>
      <c r="Z940">
        <v>0.7</v>
      </c>
      <c r="AA940">
        <v>0.7</v>
      </c>
    </row>
    <row r="941" spans="1:27" x14ac:dyDescent="0.2">
      <c r="A941" s="89">
        <f>VLOOKUP(C941,TabellenBDFS!$B$4:$C$2717,2,FALSE)</f>
        <v>131</v>
      </c>
      <c r="B941" t="str">
        <f t="shared" si="15"/>
        <v>1317</v>
      </c>
      <c r="C941" t="s">
        <v>134</v>
      </c>
      <c r="D941">
        <v>7</v>
      </c>
      <c r="E941">
        <v>0</v>
      </c>
      <c r="F941">
        <v>0</v>
      </c>
      <c r="G941">
        <v>0</v>
      </c>
      <c r="H941">
        <v>0</v>
      </c>
      <c r="I941">
        <v>0</v>
      </c>
      <c r="J941">
        <v>0</v>
      </c>
      <c r="K941">
        <v>0</v>
      </c>
      <c r="L941">
        <v>0</v>
      </c>
      <c r="M941">
        <v>0</v>
      </c>
      <c r="N941">
        <v>0.1</v>
      </c>
      <c r="O941">
        <v>0</v>
      </c>
      <c r="P941">
        <v>0</v>
      </c>
      <c r="Q941">
        <v>0.1</v>
      </c>
      <c r="R941">
        <v>0</v>
      </c>
      <c r="S941">
        <v>0</v>
      </c>
      <c r="T941">
        <v>0</v>
      </c>
      <c r="U941">
        <v>0.1</v>
      </c>
      <c r="V941">
        <v>0</v>
      </c>
      <c r="W941">
        <v>0</v>
      </c>
      <c r="X941">
        <v>0</v>
      </c>
      <c r="Y941">
        <v>0.1</v>
      </c>
      <c r="Z941">
        <v>0.1</v>
      </c>
      <c r="AA941">
        <v>0</v>
      </c>
    </row>
    <row r="942" spans="1:27" x14ac:dyDescent="0.2">
      <c r="A942" s="89">
        <f>VLOOKUP(C942,TabellenBDFS!$B$4:$C$2717,2,FALSE)</f>
        <v>132</v>
      </c>
      <c r="B942" t="str">
        <f t="shared" si="15"/>
        <v>1321</v>
      </c>
      <c r="C942" t="s">
        <v>135</v>
      </c>
      <c r="D942">
        <v>1</v>
      </c>
      <c r="E942">
        <v>1.5</v>
      </c>
      <c r="F942">
        <v>1.4</v>
      </c>
      <c r="G942">
        <v>1.5</v>
      </c>
      <c r="H942">
        <v>1.5</v>
      </c>
      <c r="I942">
        <v>1.7</v>
      </c>
      <c r="J942">
        <v>1.7</v>
      </c>
      <c r="K942">
        <v>1.7</v>
      </c>
      <c r="L942">
        <v>1.7</v>
      </c>
      <c r="M942">
        <v>1.7</v>
      </c>
      <c r="N942">
        <v>1.6</v>
      </c>
      <c r="O942">
        <v>1.5</v>
      </c>
      <c r="P942">
        <v>1.5</v>
      </c>
      <c r="Q942">
        <v>1.5</v>
      </c>
      <c r="R942">
        <v>1.4</v>
      </c>
      <c r="S942">
        <v>1.4</v>
      </c>
      <c r="T942">
        <v>1.4</v>
      </c>
      <c r="U942">
        <v>1.4</v>
      </c>
      <c r="V942">
        <v>1.4</v>
      </c>
      <c r="W942">
        <v>1.4</v>
      </c>
      <c r="X942">
        <v>1.3</v>
      </c>
      <c r="Y942">
        <v>1.3</v>
      </c>
      <c r="Z942">
        <v>1.2</v>
      </c>
      <c r="AA942">
        <v>1.1000000000000001</v>
      </c>
    </row>
    <row r="943" spans="1:27" x14ac:dyDescent="0.2">
      <c r="A943" s="89">
        <f>VLOOKUP(C943,TabellenBDFS!$B$4:$C$2717,2,FALSE)</f>
        <v>132</v>
      </c>
      <c r="B943" t="str">
        <f t="shared" si="15"/>
        <v>1322</v>
      </c>
      <c r="C943" t="s">
        <v>135</v>
      </c>
      <c r="D943">
        <v>2</v>
      </c>
      <c r="E943">
        <v>0.4</v>
      </c>
      <c r="F943">
        <v>0.4</v>
      </c>
      <c r="G943">
        <v>0.3</v>
      </c>
      <c r="H943">
        <v>0.4</v>
      </c>
      <c r="I943">
        <v>0.4</v>
      </c>
      <c r="J943">
        <v>0.3</v>
      </c>
      <c r="K943">
        <v>0.3</v>
      </c>
      <c r="L943">
        <v>0.3</v>
      </c>
      <c r="M943">
        <v>0.3</v>
      </c>
      <c r="N943">
        <v>0.3</v>
      </c>
      <c r="O943">
        <v>0.3</v>
      </c>
      <c r="P943">
        <v>0.3</v>
      </c>
      <c r="Q943">
        <v>0.3</v>
      </c>
      <c r="R943">
        <v>0.2</v>
      </c>
      <c r="S943">
        <v>0.2</v>
      </c>
      <c r="T943">
        <v>0.2</v>
      </c>
      <c r="U943">
        <v>0.2</v>
      </c>
      <c r="V943">
        <v>0.2</v>
      </c>
      <c r="W943">
        <v>0.2</v>
      </c>
      <c r="X943">
        <v>0.2</v>
      </c>
      <c r="Y943">
        <v>0.2</v>
      </c>
      <c r="Z943">
        <v>0.2</v>
      </c>
      <c r="AA943">
        <v>0.2</v>
      </c>
    </row>
    <row r="944" spans="1:27" x14ac:dyDescent="0.2">
      <c r="A944" s="89">
        <f>VLOOKUP(C944,TabellenBDFS!$B$4:$C$2717,2,FALSE)</f>
        <v>132</v>
      </c>
      <c r="B944" t="str">
        <f t="shared" si="15"/>
        <v>1323</v>
      </c>
      <c r="C944" t="s">
        <v>135</v>
      </c>
      <c r="D944">
        <v>3</v>
      </c>
      <c r="E944">
        <v>0</v>
      </c>
      <c r="F944">
        <v>0</v>
      </c>
      <c r="G944">
        <v>0</v>
      </c>
      <c r="H944">
        <v>0</v>
      </c>
      <c r="I944">
        <v>0</v>
      </c>
      <c r="J944">
        <v>0</v>
      </c>
      <c r="K944">
        <v>0</v>
      </c>
      <c r="L944">
        <v>0</v>
      </c>
      <c r="M944">
        <v>0</v>
      </c>
      <c r="N944">
        <v>0</v>
      </c>
      <c r="O944">
        <v>0</v>
      </c>
      <c r="P944">
        <v>0.1</v>
      </c>
      <c r="Q944">
        <v>0.1</v>
      </c>
      <c r="R944">
        <v>0.1</v>
      </c>
      <c r="S944">
        <v>0.1</v>
      </c>
      <c r="T944">
        <v>0.1</v>
      </c>
      <c r="U944">
        <v>0.1</v>
      </c>
      <c r="V944">
        <v>0.1</v>
      </c>
      <c r="W944">
        <v>0.1</v>
      </c>
      <c r="X944">
        <v>0.1</v>
      </c>
      <c r="Y944">
        <v>0.1</v>
      </c>
      <c r="Z944">
        <v>0.1</v>
      </c>
      <c r="AA944">
        <v>0.1</v>
      </c>
    </row>
    <row r="945" spans="1:27" x14ac:dyDescent="0.2">
      <c r="A945" s="89">
        <f>VLOOKUP(C945,TabellenBDFS!$B$4:$C$2717,2,FALSE)</f>
        <v>132</v>
      </c>
      <c r="B945" t="str">
        <f t="shared" si="15"/>
        <v>1324</v>
      </c>
      <c r="C945" t="s">
        <v>135</v>
      </c>
      <c r="D945">
        <v>4</v>
      </c>
      <c r="E945">
        <v>0</v>
      </c>
      <c r="F945">
        <v>0</v>
      </c>
      <c r="G945">
        <v>0</v>
      </c>
      <c r="H945">
        <v>0</v>
      </c>
      <c r="I945">
        <v>0</v>
      </c>
      <c r="J945">
        <v>0</v>
      </c>
      <c r="K945">
        <v>0</v>
      </c>
      <c r="L945">
        <v>0</v>
      </c>
      <c r="M945">
        <v>0</v>
      </c>
      <c r="N945">
        <v>0</v>
      </c>
      <c r="O945">
        <v>0</v>
      </c>
      <c r="P945">
        <v>0</v>
      </c>
      <c r="Q945">
        <v>0</v>
      </c>
      <c r="R945">
        <v>0</v>
      </c>
      <c r="S945">
        <v>0</v>
      </c>
      <c r="T945">
        <v>0</v>
      </c>
      <c r="U945">
        <v>0</v>
      </c>
      <c r="V945">
        <v>0</v>
      </c>
      <c r="W945">
        <v>0</v>
      </c>
      <c r="X945">
        <v>0</v>
      </c>
      <c r="Y945">
        <v>0</v>
      </c>
      <c r="Z945">
        <v>0</v>
      </c>
      <c r="AA945">
        <v>0</v>
      </c>
    </row>
    <row r="946" spans="1:27" x14ac:dyDescent="0.2">
      <c r="A946" s="89">
        <f>VLOOKUP(C946,TabellenBDFS!$B$4:$C$2717,2,FALSE)</f>
        <v>132</v>
      </c>
      <c r="B946" t="str">
        <f t="shared" si="15"/>
        <v>1325</v>
      </c>
      <c r="C946" t="s">
        <v>135</v>
      </c>
      <c r="D946">
        <v>5</v>
      </c>
      <c r="E946">
        <v>0.1</v>
      </c>
      <c r="F946">
        <v>0.1</v>
      </c>
      <c r="G946">
        <v>0.1</v>
      </c>
      <c r="H946">
        <v>0.1</v>
      </c>
      <c r="I946">
        <v>0.1</v>
      </c>
      <c r="J946">
        <v>0.1</v>
      </c>
      <c r="K946">
        <v>0.1</v>
      </c>
      <c r="L946">
        <v>0.1</v>
      </c>
      <c r="M946">
        <v>0.1</v>
      </c>
      <c r="N946">
        <v>0.1</v>
      </c>
      <c r="O946">
        <v>0.1</v>
      </c>
      <c r="P946">
        <v>0.1</v>
      </c>
      <c r="Q946">
        <v>0.1</v>
      </c>
      <c r="R946">
        <v>0.1</v>
      </c>
      <c r="S946">
        <v>0</v>
      </c>
      <c r="T946">
        <v>0</v>
      </c>
      <c r="U946">
        <v>0</v>
      </c>
      <c r="V946">
        <v>0</v>
      </c>
      <c r="W946">
        <v>0</v>
      </c>
      <c r="X946">
        <v>0</v>
      </c>
      <c r="Y946">
        <v>0</v>
      </c>
      <c r="Z946">
        <v>0</v>
      </c>
      <c r="AA946">
        <v>0</v>
      </c>
    </row>
    <row r="947" spans="1:27" x14ac:dyDescent="0.2">
      <c r="A947" s="89">
        <f>VLOOKUP(C947,TabellenBDFS!$B$4:$C$2717,2,FALSE)</f>
        <v>132</v>
      </c>
      <c r="B947" t="str">
        <f t="shared" si="15"/>
        <v>1326</v>
      </c>
      <c r="C947" t="s">
        <v>135</v>
      </c>
      <c r="D947">
        <v>6</v>
      </c>
      <c r="E947">
        <v>0.8</v>
      </c>
      <c r="F947">
        <v>0.8</v>
      </c>
      <c r="G947">
        <v>0.9</v>
      </c>
      <c r="H947">
        <v>0.8</v>
      </c>
      <c r="I947">
        <v>1</v>
      </c>
      <c r="J947">
        <v>1</v>
      </c>
      <c r="K947">
        <v>1</v>
      </c>
      <c r="L947">
        <v>1</v>
      </c>
      <c r="M947">
        <v>1</v>
      </c>
      <c r="N947">
        <v>1</v>
      </c>
      <c r="O947">
        <v>1</v>
      </c>
      <c r="P947">
        <v>0.9</v>
      </c>
      <c r="Q947">
        <v>0.9</v>
      </c>
      <c r="R947">
        <v>0.9</v>
      </c>
      <c r="S947">
        <v>0.8</v>
      </c>
      <c r="T947">
        <v>0.8</v>
      </c>
      <c r="U947">
        <v>0.9</v>
      </c>
      <c r="V947">
        <v>0.9</v>
      </c>
      <c r="W947">
        <v>0.8</v>
      </c>
      <c r="X947">
        <v>0.8</v>
      </c>
      <c r="Y947">
        <v>0.8</v>
      </c>
      <c r="Z947">
        <v>0.7</v>
      </c>
      <c r="AA947">
        <v>0.7</v>
      </c>
    </row>
    <row r="948" spans="1:27" x14ac:dyDescent="0.2">
      <c r="A948" s="89">
        <f>VLOOKUP(C948,TabellenBDFS!$B$4:$C$2717,2,FALSE)</f>
        <v>132</v>
      </c>
      <c r="B948" t="str">
        <f t="shared" si="15"/>
        <v>1327</v>
      </c>
      <c r="C948" t="s">
        <v>135</v>
      </c>
      <c r="D948">
        <v>7</v>
      </c>
      <c r="E948">
        <v>0.2</v>
      </c>
      <c r="F948">
        <v>0.2</v>
      </c>
      <c r="G948">
        <v>0.2</v>
      </c>
      <c r="H948">
        <v>0.2</v>
      </c>
      <c r="I948">
        <v>0.2</v>
      </c>
      <c r="J948">
        <v>0.2</v>
      </c>
      <c r="K948">
        <v>0.2</v>
      </c>
      <c r="L948">
        <v>0.2</v>
      </c>
      <c r="M948">
        <v>0.2</v>
      </c>
      <c r="N948">
        <v>0.2</v>
      </c>
      <c r="O948">
        <v>0.1</v>
      </c>
      <c r="P948">
        <v>0.1</v>
      </c>
      <c r="Q948">
        <v>0.2</v>
      </c>
      <c r="R948">
        <v>0.1</v>
      </c>
      <c r="S948">
        <v>0.1</v>
      </c>
      <c r="T948">
        <v>0.2</v>
      </c>
      <c r="U948">
        <v>0.1</v>
      </c>
      <c r="V948">
        <v>0.1</v>
      </c>
      <c r="W948">
        <v>0.2</v>
      </c>
      <c r="X948">
        <v>0.1</v>
      </c>
      <c r="Y948">
        <v>0.2</v>
      </c>
      <c r="Z948">
        <v>0.2</v>
      </c>
      <c r="AA948">
        <v>0.1</v>
      </c>
    </row>
    <row r="949" spans="1:27" x14ac:dyDescent="0.2">
      <c r="A949" s="89">
        <f>VLOOKUP(C949,TabellenBDFS!$B$4:$C$2717,2,FALSE)</f>
        <v>133</v>
      </c>
      <c r="B949" t="str">
        <f t="shared" si="15"/>
        <v>1331</v>
      </c>
      <c r="C949" t="s">
        <v>136</v>
      </c>
      <c r="D949">
        <v>1</v>
      </c>
      <c r="E949">
        <v>0.5</v>
      </c>
      <c r="F949">
        <v>0.5</v>
      </c>
      <c r="G949">
        <v>0.5</v>
      </c>
      <c r="H949">
        <v>0.5</v>
      </c>
      <c r="I949">
        <v>0.5</v>
      </c>
      <c r="J949">
        <v>0.5</v>
      </c>
      <c r="K949">
        <v>0.5</v>
      </c>
      <c r="L949">
        <v>0.5</v>
      </c>
      <c r="M949">
        <v>0.5</v>
      </c>
      <c r="N949">
        <v>0.5</v>
      </c>
      <c r="O949">
        <v>0.5</v>
      </c>
      <c r="P949">
        <v>0.5</v>
      </c>
      <c r="Q949">
        <v>0.5</v>
      </c>
      <c r="R949">
        <v>0.6</v>
      </c>
      <c r="S949">
        <v>0.7</v>
      </c>
      <c r="T949">
        <v>0.7</v>
      </c>
      <c r="U949">
        <v>0.7</v>
      </c>
      <c r="V949">
        <v>0.7</v>
      </c>
      <c r="W949">
        <v>0.7</v>
      </c>
      <c r="X949">
        <v>0.8</v>
      </c>
      <c r="Y949">
        <v>0.8</v>
      </c>
      <c r="Z949">
        <v>0.8</v>
      </c>
      <c r="AA949">
        <v>0.7</v>
      </c>
    </row>
    <row r="950" spans="1:27" x14ac:dyDescent="0.2">
      <c r="A950" s="89">
        <f>VLOOKUP(C950,TabellenBDFS!$B$4:$C$2717,2,FALSE)</f>
        <v>133</v>
      </c>
      <c r="B950" t="str">
        <f t="shared" si="15"/>
        <v>1332</v>
      </c>
      <c r="C950" t="s">
        <v>136</v>
      </c>
      <c r="D950">
        <v>2</v>
      </c>
      <c r="E950">
        <v>0.1</v>
      </c>
      <c r="F950">
        <v>0.1</v>
      </c>
      <c r="G950">
        <v>0.1</v>
      </c>
      <c r="H950">
        <v>0.1</v>
      </c>
      <c r="I950">
        <v>0.1</v>
      </c>
      <c r="J950">
        <v>0.1</v>
      </c>
      <c r="K950">
        <v>0.1</v>
      </c>
      <c r="L950">
        <v>0.1</v>
      </c>
      <c r="M950">
        <v>0.1</v>
      </c>
      <c r="N950">
        <v>0.1</v>
      </c>
      <c r="O950">
        <v>0.1</v>
      </c>
      <c r="P950">
        <v>0.1</v>
      </c>
      <c r="Q950">
        <v>0.1</v>
      </c>
      <c r="R950">
        <v>0.1</v>
      </c>
      <c r="S950">
        <v>0.1</v>
      </c>
      <c r="T950">
        <v>0.1</v>
      </c>
      <c r="U950">
        <v>0.1</v>
      </c>
      <c r="V950">
        <v>0.1</v>
      </c>
      <c r="W950">
        <v>0.1</v>
      </c>
      <c r="X950">
        <v>0.1</v>
      </c>
      <c r="Y950">
        <v>0.1</v>
      </c>
      <c r="Z950">
        <v>0.1</v>
      </c>
      <c r="AA950">
        <v>0.1</v>
      </c>
    </row>
    <row r="951" spans="1:27" x14ac:dyDescent="0.2">
      <c r="A951" s="89">
        <f>VLOOKUP(C951,TabellenBDFS!$B$4:$C$2717,2,FALSE)</f>
        <v>133</v>
      </c>
      <c r="B951" t="str">
        <f t="shared" si="15"/>
        <v>1333</v>
      </c>
      <c r="C951" t="s">
        <v>136</v>
      </c>
      <c r="D951">
        <v>3</v>
      </c>
      <c r="E951">
        <v>0</v>
      </c>
      <c r="F951">
        <v>0</v>
      </c>
      <c r="G951">
        <v>0</v>
      </c>
      <c r="H951">
        <v>0</v>
      </c>
      <c r="I951">
        <v>0</v>
      </c>
      <c r="J951">
        <v>0</v>
      </c>
      <c r="K951">
        <v>0</v>
      </c>
      <c r="L951">
        <v>0</v>
      </c>
      <c r="M951">
        <v>0</v>
      </c>
      <c r="N951">
        <v>0</v>
      </c>
      <c r="O951">
        <v>0</v>
      </c>
      <c r="P951">
        <v>0</v>
      </c>
      <c r="Q951">
        <v>0</v>
      </c>
      <c r="R951">
        <v>0.2</v>
      </c>
      <c r="S951">
        <v>0.2</v>
      </c>
      <c r="T951">
        <v>0.2</v>
      </c>
      <c r="U951">
        <v>0.2</v>
      </c>
      <c r="V951">
        <v>0.2</v>
      </c>
      <c r="W951">
        <v>0.3</v>
      </c>
      <c r="X951">
        <v>0.3</v>
      </c>
      <c r="Y951">
        <v>0.3</v>
      </c>
      <c r="Z951">
        <v>0.3</v>
      </c>
      <c r="AA951">
        <v>0.3</v>
      </c>
    </row>
    <row r="952" spans="1:27" x14ac:dyDescent="0.2">
      <c r="A952" s="89">
        <f>VLOOKUP(C952,TabellenBDFS!$B$4:$C$2717,2,FALSE)</f>
        <v>133</v>
      </c>
      <c r="B952" t="str">
        <f t="shared" si="15"/>
        <v>1334</v>
      </c>
      <c r="C952" t="s">
        <v>136</v>
      </c>
      <c r="D952">
        <v>4</v>
      </c>
      <c r="E952">
        <v>0</v>
      </c>
      <c r="F952">
        <v>0</v>
      </c>
      <c r="G952">
        <v>0</v>
      </c>
      <c r="H952">
        <v>0</v>
      </c>
      <c r="I952">
        <v>0</v>
      </c>
      <c r="J952">
        <v>0</v>
      </c>
      <c r="K952">
        <v>0</v>
      </c>
      <c r="L952">
        <v>0</v>
      </c>
      <c r="M952">
        <v>0</v>
      </c>
      <c r="N952">
        <v>0</v>
      </c>
      <c r="O952">
        <v>0</v>
      </c>
      <c r="P952">
        <v>0</v>
      </c>
      <c r="Q952">
        <v>0</v>
      </c>
      <c r="R952">
        <v>0</v>
      </c>
      <c r="S952">
        <v>0</v>
      </c>
      <c r="T952">
        <v>0</v>
      </c>
      <c r="U952">
        <v>0</v>
      </c>
      <c r="V952">
        <v>0</v>
      </c>
      <c r="W952">
        <v>0</v>
      </c>
      <c r="X952">
        <v>0</v>
      </c>
      <c r="Y952">
        <v>0</v>
      </c>
      <c r="Z952">
        <v>0</v>
      </c>
      <c r="AA952">
        <v>0</v>
      </c>
    </row>
    <row r="953" spans="1:27" x14ac:dyDescent="0.2">
      <c r="A953" s="89">
        <f>VLOOKUP(C953,TabellenBDFS!$B$4:$C$2717,2,FALSE)</f>
        <v>133</v>
      </c>
      <c r="B953" t="str">
        <f t="shared" si="15"/>
        <v>1335</v>
      </c>
      <c r="C953" t="s">
        <v>136</v>
      </c>
      <c r="D953">
        <v>5</v>
      </c>
      <c r="E953">
        <v>0</v>
      </c>
      <c r="F953">
        <v>0</v>
      </c>
      <c r="G953">
        <v>0</v>
      </c>
      <c r="H953">
        <v>0</v>
      </c>
      <c r="I953">
        <v>0</v>
      </c>
      <c r="J953">
        <v>0</v>
      </c>
      <c r="K953">
        <v>0</v>
      </c>
      <c r="L953">
        <v>0</v>
      </c>
      <c r="M953">
        <v>0</v>
      </c>
      <c r="N953">
        <v>0</v>
      </c>
      <c r="O953">
        <v>0</v>
      </c>
      <c r="P953">
        <v>0</v>
      </c>
      <c r="Q953">
        <v>0</v>
      </c>
      <c r="R953">
        <v>0</v>
      </c>
      <c r="S953">
        <v>0</v>
      </c>
      <c r="T953">
        <v>0</v>
      </c>
      <c r="U953">
        <v>0</v>
      </c>
      <c r="V953">
        <v>0</v>
      </c>
      <c r="W953">
        <v>0</v>
      </c>
      <c r="X953">
        <v>0</v>
      </c>
      <c r="Y953">
        <v>0</v>
      </c>
      <c r="Z953">
        <v>0</v>
      </c>
      <c r="AA953">
        <v>0</v>
      </c>
    </row>
    <row r="954" spans="1:27" x14ac:dyDescent="0.2">
      <c r="A954" s="89">
        <f>VLOOKUP(C954,TabellenBDFS!$B$4:$C$2717,2,FALSE)</f>
        <v>133</v>
      </c>
      <c r="B954" t="str">
        <f t="shared" si="15"/>
        <v>1336</v>
      </c>
      <c r="C954" t="s">
        <v>136</v>
      </c>
      <c r="D954">
        <v>6</v>
      </c>
      <c r="E954">
        <v>0.3</v>
      </c>
      <c r="F954">
        <v>0.3</v>
      </c>
      <c r="G954">
        <v>0.3</v>
      </c>
      <c r="H954">
        <v>0.3</v>
      </c>
      <c r="I954">
        <v>0.3</v>
      </c>
      <c r="J954">
        <v>0.3</v>
      </c>
      <c r="K954">
        <v>0.3</v>
      </c>
      <c r="L954">
        <v>0.3</v>
      </c>
      <c r="M954">
        <v>0.3</v>
      </c>
      <c r="N954">
        <v>0.3</v>
      </c>
      <c r="O954">
        <v>0.3</v>
      </c>
      <c r="P954">
        <v>0.3</v>
      </c>
      <c r="Q954">
        <v>0.3</v>
      </c>
      <c r="R954">
        <v>0.3</v>
      </c>
      <c r="S954">
        <v>0.3</v>
      </c>
      <c r="T954">
        <v>0.3</v>
      </c>
      <c r="U954">
        <v>0.3</v>
      </c>
      <c r="V954">
        <v>0.3</v>
      </c>
      <c r="W954">
        <v>0.3</v>
      </c>
      <c r="X954">
        <v>0.3</v>
      </c>
      <c r="Y954">
        <v>0.3</v>
      </c>
      <c r="Z954">
        <v>0.3</v>
      </c>
      <c r="AA954">
        <v>0.3</v>
      </c>
    </row>
    <row r="955" spans="1:27" x14ac:dyDescent="0.2">
      <c r="A955" s="89">
        <f>VLOOKUP(C955,TabellenBDFS!$B$4:$C$2717,2,FALSE)</f>
        <v>133</v>
      </c>
      <c r="B955" t="str">
        <f t="shared" si="15"/>
        <v>1337</v>
      </c>
      <c r="C955" t="s">
        <v>136</v>
      </c>
      <c r="D955">
        <v>7</v>
      </c>
      <c r="E955">
        <v>0.1</v>
      </c>
      <c r="F955">
        <v>0.1</v>
      </c>
      <c r="G955">
        <v>0.1</v>
      </c>
      <c r="H955">
        <v>0.1</v>
      </c>
      <c r="I955">
        <v>0.1</v>
      </c>
      <c r="J955">
        <v>0.1</v>
      </c>
      <c r="K955">
        <v>0.1</v>
      </c>
      <c r="L955">
        <v>0.1</v>
      </c>
      <c r="M955">
        <v>0.1</v>
      </c>
      <c r="N955">
        <v>0.1</v>
      </c>
      <c r="O955">
        <v>0.1</v>
      </c>
      <c r="P955">
        <v>0.1</v>
      </c>
      <c r="Q955">
        <v>0.1</v>
      </c>
      <c r="R955">
        <v>0.1</v>
      </c>
      <c r="S955">
        <v>0.1</v>
      </c>
      <c r="T955">
        <v>0.1</v>
      </c>
      <c r="U955">
        <v>0.1</v>
      </c>
      <c r="V955">
        <v>0.1</v>
      </c>
      <c r="W955">
        <v>0.1</v>
      </c>
      <c r="X955">
        <v>0.1</v>
      </c>
      <c r="Y955">
        <v>0.1</v>
      </c>
      <c r="Z955">
        <v>0.1</v>
      </c>
      <c r="AA955">
        <v>0.1</v>
      </c>
    </row>
    <row r="956" spans="1:27" x14ac:dyDescent="0.2">
      <c r="A956" s="89">
        <f>VLOOKUP(C956,TabellenBDFS!$B$4:$C$2717,2,FALSE)</f>
        <v>134</v>
      </c>
      <c r="B956" t="str">
        <f t="shared" si="15"/>
        <v>1341</v>
      </c>
      <c r="C956" t="s">
        <v>137</v>
      </c>
      <c r="D956">
        <v>1</v>
      </c>
      <c r="E956">
        <v>1.4</v>
      </c>
      <c r="F956">
        <v>1.3</v>
      </c>
      <c r="G956">
        <v>1.3</v>
      </c>
      <c r="H956">
        <v>1.3</v>
      </c>
      <c r="I956">
        <v>1.3</v>
      </c>
      <c r="J956">
        <v>1.3</v>
      </c>
      <c r="K956">
        <v>1.2</v>
      </c>
      <c r="L956">
        <v>1.3</v>
      </c>
      <c r="M956">
        <v>1.3</v>
      </c>
      <c r="N956">
        <v>1.3</v>
      </c>
      <c r="O956">
        <v>1.3</v>
      </c>
      <c r="P956">
        <v>1.3</v>
      </c>
      <c r="Q956">
        <v>1.3</v>
      </c>
      <c r="R956">
        <v>1.4</v>
      </c>
      <c r="S956">
        <v>1.4</v>
      </c>
      <c r="T956">
        <v>1.4</v>
      </c>
      <c r="U956">
        <v>1.4</v>
      </c>
      <c r="V956">
        <v>1.4</v>
      </c>
      <c r="W956">
        <v>1.3</v>
      </c>
      <c r="X956">
        <v>1.3</v>
      </c>
      <c r="Y956">
        <v>1.4</v>
      </c>
      <c r="Z956">
        <v>1.3</v>
      </c>
      <c r="AA956">
        <v>1.3</v>
      </c>
    </row>
    <row r="957" spans="1:27" x14ac:dyDescent="0.2">
      <c r="A957" s="89">
        <f>VLOOKUP(C957,TabellenBDFS!$B$4:$C$2717,2,FALSE)</f>
        <v>134</v>
      </c>
      <c r="B957" t="str">
        <f t="shared" si="15"/>
        <v>1342</v>
      </c>
      <c r="C957" t="s">
        <v>137</v>
      </c>
      <c r="D957">
        <v>2</v>
      </c>
      <c r="E957">
        <v>0.1</v>
      </c>
      <c r="F957">
        <v>0.1</v>
      </c>
      <c r="G957">
        <v>0.1</v>
      </c>
      <c r="H957">
        <v>0.1</v>
      </c>
      <c r="I957">
        <v>0.1</v>
      </c>
      <c r="J957">
        <v>0.1</v>
      </c>
      <c r="K957">
        <v>0.1</v>
      </c>
      <c r="L957">
        <v>0.1</v>
      </c>
      <c r="M957">
        <v>0.1</v>
      </c>
      <c r="N957">
        <v>0.1</v>
      </c>
      <c r="O957">
        <v>0.1</v>
      </c>
      <c r="P957">
        <v>0.1</v>
      </c>
      <c r="Q957">
        <v>0.1</v>
      </c>
      <c r="R957">
        <v>0.1</v>
      </c>
      <c r="S957">
        <v>0.1</v>
      </c>
      <c r="T957">
        <v>0.1</v>
      </c>
      <c r="U957">
        <v>0.1</v>
      </c>
      <c r="V957">
        <v>0.1</v>
      </c>
      <c r="W957">
        <v>0.1</v>
      </c>
      <c r="X957">
        <v>0.1</v>
      </c>
      <c r="Y957">
        <v>0</v>
      </c>
      <c r="Z957">
        <v>0</v>
      </c>
      <c r="AA957">
        <v>0</v>
      </c>
    </row>
    <row r="958" spans="1:27" x14ac:dyDescent="0.2">
      <c r="A958" s="89">
        <f>VLOOKUP(C958,TabellenBDFS!$B$4:$C$2717,2,FALSE)</f>
        <v>134</v>
      </c>
      <c r="B958" t="str">
        <f t="shared" si="15"/>
        <v>1343</v>
      </c>
      <c r="C958" t="s">
        <v>137</v>
      </c>
      <c r="D958">
        <v>3</v>
      </c>
      <c r="E958">
        <v>0</v>
      </c>
      <c r="F958">
        <v>0</v>
      </c>
      <c r="G958">
        <v>0</v>
      </c>
      <c r="H958">
        <v>0</v>
      </c>
      <c r="I958">
        <v>0</v>
      </c>
      <c r="J958">
        <v>0</v>
      </c>
      <c r="K958">
        <v>0</v>
      </c>
      <c r="L958">
        <v>0</v>
      </c>
      <c r="M958">
        <v>0</v>
      </c>
      <c r="N958">
        <v>0</v>
      </c>
      <c r="O958">
        <v>0</v>
      </c>
      <c r="P958">
        <v>0</v>
      </c>
      <c r="Q958">
        <v>0</v>
      </c>
      <c r="R958">
        <v>0</v>
      </c>
      <c r="S958">
        <v>0</v>
      </c>
      <c r="T958">
        <v>0</v>
      </c>
      <c r="U958">
        <v>0.1</v>
      </c>
      <c r="V958">
        <v>0.1</v>
      </c>
      <c r="W958">
        <v>0.1</v>
      </c>
      <c r="X958">
        <v>0.1</v>
      </c>
      <c r="Y958">
        <v>0.1</v>
      </c>
      <c r="Z958">
        <v>0.1</v>
      </c>
      <c r="AA958">
        <v>0.1</v>
      </c>
    </row>
    <row r="959" spans="1:27" x14ac:dyDescent="0.2">
      <c r="A959" s="89">
        <f>VLOOKUP(C959,TabellenBDFS!$B$4:$C$2717,2,FALSE)</f>
        <v>134</v>
      </c>
      <c r="B959" t="str">
        <f t="shared" si="15"/>
        <v>1344</v>
      </c>
      <c r="C959" t="s">
        <v>137</v>
      </c>
      <c r="D959">
        <v>4</v>
      </c>
      <c r="E959">
        <v>0</v>
      </c>
      <c r="F959">
        <v>0</v>
      </c>
      <c r="G959">
        <v>0</v>
      </c>
      <c r="H959">
        <v>0</v>
      </c>
      <c r="I959">
        <v>0</v>
      </c>
      <c r="J959">
        <v>0</v>
      </c>
      <c r="K959">
        <v>0</v>
      </c>
      <c r="L959">
        <v>0.1</v>
      </c>
      <c r="M959">
        <v>0.1</v>
      </c>
      <c r="N959">
        <v>0</v>
      </c>
      <c r="O959">
        <v>0</v>
      </c>
      <c r="P959">
        <v>0</v>
      </c>
      <c r="Q959">
        <v>0</v>
      </c>
      <c r="R959">
        <v>0</v>
      </c>
      <c r="S959">
        <v>0</v>
      </c>
      <c r="T959">
        <v>0</v>
      </c>
      <c r="U959">
        <v>0</v>
      </c>
      <c r="V959">
        <v>0.1</v>
      </c>
      <c r="W959">
        <v>0.1</v>
      </c>
      <c r="X959">
        <v>0</v>
      </c>
      <c r="Y959">
        <v>0</v>
      </c>
      <c r="Z959">
        <v>0</v>
      </c>
      <c r="AA959">
        <v>0</v>
      </c>
    </row>
    <row r="960" spans="1:27" x14ac:dyDescent="0.2">
      <c r="A960" s="89">
        <f>VLOOKUP(C960,TabellenBDFS!$B$4:$C$2717,2,FALSE)</f>
        <v>134</v>
      </c>
      <c r="B960" t="str">
        <f t="shared" si="15"/>
        <v>1345</v>
      </c>
      <c r="C960" t="s">
        <v>137</v>
      </c>
      <c r="D960">
        <v>5</v>
      </c>
      <c r="E960">
        <v>0.2</v>
      </c>
      <c r="F960">
        <v>0.2</v>
      </c>
      <c r="G960">
        <v>0.2</v>
      </c>
      <c r="H960">
        <v>0.1</v>
      </c>
      <c r="I960">
        <v>0.1</v>
      </c>
      <c r="J960">
        <v>0.1</v>
      </c>
      <c r="K960">
        <v>0.1</v>
      </c>
      <c r="L960">
        <v>0.1</v>
      </c>
      <c r="M960">
        <v>0.1</v>
      </c>
      <c r="N960">
        <v>0.1</v>
      </c>
      <c r="O960">
        <v>0.1</v>
      </c>
      <c r="P960">
        <v>0.1</v>
      </c>
      <c r="Q960">
        <v>0.1</v>
      </c>
      <c r="R960">
        <v>0.1</v>
      </c>
      <c r="S960">
        <v>0.1</v>
      </c>
      <c r="T960">
        <v>0.1</v>
      </c>
      <c r="U960">
        <v>0.1</v>
      </c>
      <c r="V960">
        <v>0.1</v>
      </c>
      <c r="W960">
        <v>0.1</v>
      </c>
      <c r="X960">
        <v>0.1</v>
      </c>
      <c r="Y960">
        <v>0.1</v>
      </c>
      <c r="Z960">
        <v>0.1</v>
      </c>
      <c r="AA960">
        <v>0.1</v>
      </c>
    </row>
    <row r="961" spans="1:27" x14ac:dyDescent="0.2">
      <c r="A961" s="89">
        <f>VLOOKUP(C961,TabellenBDFS!$B$4:$C$2717,2,FALSE)</f>
        <v>134</v>
      </c>
      <c r="B961" t="str">
        <f t="shared" si="15"/>
        <v>1346</v>
      </c>
      <c r="C961" t="s">
        <v>137</v>
      </c>
      <c r="D961">
        <v>6</v>
      </c>
      <c r="E961">
        <v>0.7</v>
      </c>
      <c r="F961">
        <v>0.7</v>
      </c>
      <c r="G961">
        <v>0.7</v>
      </c>
      <c r="H961">
        <v>0.7</v>
      </c>
      <c r="I961">
        <v>0.6</v>
      </c>
      <c r="J961">
        <v>0.6</v>
      </c>
      <c r="K961">
        <v>0.6</v>
      </c>
      <c r="L961">
        <v>0.6</v>
      </c>
      <c r="M961">
        <v>0.6</v>
      </c>
      <c r="N961">
        <v>0.7</v>
      </c>
      <c r="O961">
        <v>0.7</v>
      </c>
      <c r="P961">
        <v>0.7</v>
      </c>
      <c r="Q961">
        <v>0.6</v>
      </c>
      <c r="R961">
        <v>0.7</v>
      </c>
      <c r="S961">
        <v>0.7</v>
      </c>
      <c r="T961">
        <v>0.7</v>
      </c>
      <c r="U961">
        <v>0.7</v>
      </c>
      <c r="V961">
        <v>0.6</v>
      </c>
      <c r="W961">
        <v>0.6</v>
      </c>
      <c r="X961">
        <v>0.5</v>
      </c>
      <c r="Y961">
        <v>0.5</v>
      </c>
      <c r="Z961">
        <v>0.4</v>
      </c>
      <c r="AA961">
        <v>0.4</v>
      </c>
    </row>
    <row r="962" spans="1:27" x14ac:dyDescent="0.2">
      <c r="A962" s="89">
        <f>VLOOKUP(C962,TabellenBDFS!$B$4:$C$2717,2,FALSE)</f>
        <v>134</v>
      </c>
      <c r="B962" t="str">
        <f t="shared" si="15"/>
        <v>1347</v>
      </c>
      <c r="C962" t="s">
        <v>137</v>
      </c>
      <c r="D962">
        <v>7</v>
      </c>
      <c r="E962">
        <v>0.3</v>
      </c>
      <c r="F962">
        <v>0.3</v>
      </c>
      <c r="G962">
        <v>0.3</v>
      </c>
      <c r="H962">
        <v>0.3</v>
      </c>
      <c r="I962">
        <v>0.3</v>
      </c>
      <c r="J962">
        <v>0.4</v>
      </c>
      <c r="K962">
        <v>0.3</v>
      </c>
      <c r="L962">
        <v>0.4</v>
      </c>
      <c r="M962">
        <v>0.4</v>
      </c>
      <c r="N962">
        <v>0.3</v>
      </c>
      <c r="O962">
        <v>0.3</v>
      </c>
      <c r="P962">
        <v>0.3</v>
      </c>
      <c r="Q962">
        <v>0.4</v>
      </c>
      <c r="R962">
        <v>0.4</v>
      </c>
      <c r="S962">
        <v>0.4</v>
      </c>
      <c r="T962">
        <v>0.4</v>
      </c>
      <c r="U962">
        <v>0.5</v>
      </c>
      <c r="V962">
        <v>0.5</v>
      </c>
      <c r="W962">
        <v>0.5</v>
      </c>
      <c r="X962">
        <v>0.5</v>
      </c>
      <c r="Y962">
        <v>0.6</v>
      </c>
      <c r="Z962">
        <v>0.6</v>
      </c>
      <c r="AA962">
        <v>0.6</v>
      </c>
    </row>
    <row r="963" spans="1:27" x14ac:dyDescent="0.2">
      <c r="A963" s="89">
        <f>VLOOKUP(C963,TabellenBDFS!$B$4:$C$2717,2,FALSE)</f>
        <v>135</v>
      </c>
      <c r="B963" t="str">
        <f t="shared" si="15"/>
        <v>1351</v>
      </c>
      <c r="C963" t="s">
        <v>138</v>
      </c>
      <c r="D963">
        <v>1</v>
      </c>
      <c r="E963">
        <v>0.9</v>
      </c>
      <c r="F963">
        <v>0.9</v>
      </c>
      <c r="G963">
        <v>0.9</v>
      </c>
      <c r="H963">
        <v>0.8</v>
      </c>
      <c r="I963">
        <v>0.8</v>
      </c>
      <c r="J963">
        <v>0.9</v>
      </c>
      <c r="K963">
        <v>0.9</v>
      </c>
      <c r="L963">
        <v>0.9</v>
      </c>
      <c r="M963">
        <v>0.9</v>
      </c>
      <c r="N963">
        <v>0.9</v>
      </c>
      <c r="O963">
        <v>1</v>
      </c>
      <c r="P963">
        <v>1</v>
      </c>
      <c r="Q963">
        <v>1.1000000000000001</v>
      </c>
      <c r="R963">
        <v>1.1000000000000001</v>
      </c>
      <c r="S963">
        <v>1.2</v>
      </c>
      <c r="T963">
        <v>1.2</v>
      </c>
      <c r="U963">
        <v>1.2</v>
      </c>
      <c r="V963">
        <v>1.2</v>
      </c>
      <c r="W963">
        <v>1.1000000000000001</v>
      </c>
      <c r="X963">
        <v>1.1000000000000001</v>
      </c>
      <c r="Y963">
        <v>1.1000000000000001</v>
      </c>
      <c r="Z963">
        <v>1.1000000000000001</v>
      </c>
      <c r="AA963">
        <v>1</v>
      </c>
    </row>
    <row r="964" spans="1:27" x14ac:dyDescent="0.2">
      <c r="A964" s="89">
        <f>VLOOKUP(C964,TabellenBDFS!$B$4:$C$2717,2,FALSE)</f>
        <v>135</v>
      </c>
      <c r="B964" t="str">
        <f t="shared" ref="B964:B1027" si="16">CONCATENATE(A964,D964)</f>
        <v>1352</v>
      </c>
      <c r="C964" t="s">
        <v>138</v>
      </c>
      <c r="D964">
        <v>2</v>
      </c>
      <c r="E964">
        <v>0.2</v>
      </c>
      <c r="F964">
        <v>0.2</v>
      </c>
      <c r="G964">
        <v>0.2</v>
      </c>
      <c r="H964">
        <v>0.2</v>
      </c>
      <c r="I964">
        <v>0.2</v>
      </c>
      <c r="J964">
        <v>0.2</v>
      </c>
      <c r="K964">
        <v>0.2</v>
      </c>
      <c r="L964">
        <v>0.2</v>
      </c>
      <c r="M964">
        <v>0.2</v>
      </c>
      <c r="N964">
        <v>0.2</v>
      </c>
      <c r="O964">
        <v>0.2</v>
      </c>
      <c r="P964">
        <v>0.1</v>
      </c>
      <c r="Q964">
        <v>0.1</v>
      </c>
      <c r="R964">
        <v>0.2</v>
      </c>
      <c r="S964">
        <v>0.2</v>
      </c>
      <c r="T964">
        <v>0.2</v>
      </c>
      <c r="U964">
        <v>0.2</v>
      </c>
      <c r="V964">
        <v>0.1</v>
      </c>
      <c r="W964">
        <v>0.1</v>
      </c>
      <c r="X964">
        <v>0.1</v>
      </c>
      <c r="Y964">
        <v>0.1</v>
      </c>
      <c r="Z964">
        <v>0.1</v>
      </c>
      <c r="AA964">
        <v>0.1</v>
      </c>
    </row>
    <row r="965" spans="1:27" x14ac:dyDescent="0.2">
      <c r="A965" s="89">
        <f>VLOOKUP(C965,TabellenBDFS!$B$4:$C$2717,2,FALSE)</f>
        <v>135</v>
      </c>
      <c r="B965" t="str">
        <f t="shared" si="16"/>
        <v>1353</v>
      </c>
      <c r="C965" t="s">
        <v>138</v>
      </c>
      <c r="D965">
        <v>3</v>
      </c>
      <c r="E965">
        <v>0</v>
      </c>
      <c r="F965">
        <v>0</v>
      </c>
      <c r="G965">
        <v>0</v>
      </c>
      <c r="H965">
        <v>0</v>
      </c>
      <c r="I965">
        <v>0</v>
      </c>
      <c r="J965">
        <v>0</v>
      </c>
      <c r="K965">
        <v>0</v>
      </c>
      <c r="L965">
        <v>0.1</v>
      </c>
      <c r="M965">
        <v>0.1</v>
      </c>
      <c r="N965">
        <v>0.1</v>
      </c>
      <c r="O965">
        <v>0.1</v>
      </c>
      <c r="P965">
        <v>0.1</v>
      </c>
      <c r="Q965">
        <v>0.1</v>
      </c>
      <c r="R965">
        <v>0.1</v>
      </c>
      <c r="S965">
        <v>0.1</v>
      </c>
      <c r="T965">
        <v>0.1</v>
      </c>
      <c r="U965">
        <v>0.2</v>
      </c>
      <c r="V965">
        <v>0.3</v>
      </c>
      <c r="W965">
        <v>0.3</v>
      </c>
      <c r="X965">
        <v>0.3</v>
      </c>
      <c r="Y965">
        <v>0.3</v>
      </c>
      <c r="Z965">
        <v>0.3</v>
      </c>
      <c r="AA965">
        <v>0.2</v>
      </c>
    </row>
    <row r="966" spans="1:27" x14ac:dyDescent="0.2">
      <c r="A966" s="89">
        <f>VLOOKUP(C966,TabellenBDFS!$B$4:$C$2717,2,FALSE)</f>
        <v>135</v>
      </c>
      <c r="B966" t="str">
        <f t="shared" si="16"/>
        <v>1354</v>
      </c>
      <c r="C966" t="s">
        <v>138</v>
      </c>
      <c r="D966">
        <v>4</v>
      </c>
      <c r="E966">
        <v>0</v>
      </c>
      <c r="F966">
        <v>0</v>
      </c>
      <c r="G966">
        <v>0</v>
      </c>
      <c r="H966">
        <v>0</v>
      </c>
      <c r="I966">
        <v>0</v>
      </c>
      <c r="J966">
        <v>0</v>
      </c>
      <c r="K966">
        <v>0</v>
      </c>
      <c r="L966">
        <v>0</v>
      </c>
      <c r="M966">
        <v>0</v>
      </c>
      <c r="N966">
        <v>0</v>
      </c>
      <c r="O966">
        <v>0</v>
      </c>
      <c r="P966">
        <v>0</v>
      </c>
      <c r="Q966">
        <v>0</v>
      </c>
      <c r="R966">
        <v>0</v>
      </c>
      <c r="S966">
        <v>0</v>
      </c>
      <c r="T966">
        <v>0</v>
      </c>
      <c r="U966">
        <v>0</v>
      </c>
      <c r="V966">
        <v>0</v>
      </c>
      <c r="W966">
        <v>0</v>
      </c>
      <c r="X966">
        <v>0</v>
      </c>
      <c r="Y966">
        <v>0</v>
      </c>
      <c r="Z966">
        <v>0</v>
      </c>
      <c r="AA966">
        <v>0</v>
      </c>
    </row>
    <row r="967" spans="1:27" x14ac:dyDescent="0.2">
      <c r="A967" s="89">
        <f>VLOOKUP(C967,TabellenBDFS!$B$4:$C$2717,2,FALSE)</f>
        <v>135</v>
      </c>
      <c r="B967" t="str">
        <f t="shared" si="16"/>
        <v>1355</v>
      </c>
      <c r="C967" t="s">
        <v>138</v>
      </c>
      <c r="D967">
        <v>5</v>
      </c>
      <c r="E967">
        <v>0</v>
      </c>
      <c r="F967">
        <v>0</v>
      </c>
      <c r="G967">
        <v>0</v>
      </c>
      <c r="H967">
        <v>0</v>
      </c>
      <c r="I967">
        <v>0</v>
      </c>
      <c r="J967">
        <v>0</v>
      </c>
      <c r="K967">
        <v>0</v>
      </c>
      <c r="L967">
        <v>0</v>
      </c>
      <c r="M967">
        <v>0</v>
      </c>
      <c r="N967">
        <v>0</v>
      </c>
      <c r="O967">
        <v>0</v>
      </c>
      <c r="P967">
        <v>0</v>
      </c>
      <c r="Q967">
        <v>0.1</v>
      </c>
      <c r="R967">
        <v>0.1</v>
      </c>
      <c r="S967">
        <v>0.1</v>
      </c>
      <c r="T967">
        <v>0.1</v>
      </c>
      <c r="U967">
        <v>0.1</v>
      </c>
      <c r="V967">
        <v>0.1</v>
      </c>
      <c r="W967">
        <v>0.1</v>
      </c>
      <c r="X967">
        <v>0.1</v>
      </c>
      <c r="Y967">
        <v>0.1</v>
      </c>
      <c r="Z967">
        <v>0.1</v>
      </c>
      <c r="AA967">
        <v>0.1</v>
      </c>
    </row>
    <row r="968" spans="1:27" x14ac:dyDescent="0.2">
      <c r="A968" s="89">
        <f>VLOOKUP(C968,TabellenBDFS!$B$4:$C$2717,2,FALSE)</f>
        <v>135</v>
      </c>
      <c r="B968" t="str">
        <f t="shared" si="16"/>
        <v>1356</v>
      </c>
      <c r="C968" t="s">
        <v>138</v>
      </c>
      <c r="D968">
        <v>6</v>
      </c>
      <c r="E968">
        <v>0.6</v>
      </c>
      <c r="F968">
        <v>0.6</v>
      </c>
      <c r="G968">
        <v>0.6</v>
      </c>
      <c r="H968">
        <v>0.6</v>
      </c>
      <c r="I968">
        <v>0.6</v>
      </c>
      <c r="J968">
        <v>0.6</v>
      </c>
      <c r="K968">
        <v>0.6</v>
      </c>
      <c r="L968">
        <v>0.6</v>
      </c>
      <c r="M968">
        <v>0.6</v>
      </c>
      <c r="N968">
        <v>0.6</v>
      </c>
      <c r="O968">
        <v>0.6</v>
      </c>
      <c r="P968">
        <v>0.7</v>
      </c>
      <c r="Q968">
        <v>0.7</v>
      </c>
      <c r="R968">
        <v>0.7</v>
      </c>
      <c r="S968">
        <v>0.7</v>
      </c>
      <c r="T968">
        <v>0.7</v>
      </c>
      <c r="U968">
        <v>0.7</v>
      </c>
      <c r="V968">
        <v>0.6</v>
      </c>
      <c r="W968">
        <v>0.6</v>
      </c>
      <c r="X968">
        <v>0.6</v>
      </c>
      <c r="Y968">
        <v>0.6</v>
      </c>
      <c r="Z968">
        <v>0.6</v>
      </c>
      <c r="AA968">
        <v>0.6</v>
      </c>
    </row>
    <row r="969" spans="1:27" x14ac:dyDescent="0.2">
      <c r="A969" s="89">
        <f>VLOOKUP(C969,TabellenBDFS!$B$4:$C$2717,2,FALSE)</f>
        <v>135</v>
      </c>
      <c r="B969" t="str">
        <f t="shared" si="16"/>
        <v>1357</v>
      </c>
      <c r="C969" t="s">
        <v>138</v>
      </c>
      <c r="D969">
        <v>7</v>
      </c>
      <c r="E969">
        <v>0.1</v>
      </c>
      <c r="F969">
        <v>0.1</v>
      </c>
      <c r="G969">
        <v>0.1</v>
      </c>
      <c r="H969">
        <v>0.1</v>
      </c>
      <c r="I969">
        <v>0.1</v>
      </c>
      <c r="J969">
        <v>0.1</v>
      </c>
      <c r="K969">
        <v>0.1</v>
      </c>
      <c r="L969">
        <v>0.1</v>
      </c>
      <c r="M969">
        <v>0.1</v>
      </c>
      <c r="N969">
        <v>0.1</v>
      </c>
      <c r="O969">
        <v>0.1</v>
      </c>
      <c r="P969">
        <v>0.1</v>
      </c>
      <c r="Q969">
        <v>0.1</v>
      </c>
      <c r="R969">
        <v>0.1</v>
      </c>
      <c r="S969">
        <v>0.1</v>
      </c>
      <c r="T969">
        <v>0.1</v>
      </c>
      <c r="U969">
        <v>0.1</v>
      </c>
      <c r="V969">
        <v>0.1</v>
      </c>
      <c r="W969">
        <v>0.1</v>
      </c>
      <c r="X969">
        <v>0.1</v>
      </c>
      <c r="Y969">
        <v>0.1</v>
      </c>
      <c r="Z969">
        <v>0.1</v>
      </c>
      <c r="AA969">
        <v>0.1</v>
      </c>
    </row>
    <row r="970" spans="1:27" x14ac:dyDescent="0.2">
      <c r="A970" s="89">
        <f>VLOOKUP(C970,TabellenBDFS!$B$4:$C$2717,2,FALSE)</f>
        <v>136</v>
      </c>
      <c r="B970" t="str">
        <f t="shared" si="16"/>
        <v>1361</v>
      </c>
      <c r="C970" t="s">
        <v>139</v>
      </c>
      <c r="D970">
        <v>1</v>
      </c>
      <c r="E970">
        <v>0.8</v>
      </c>
      <c r="F970">
        <v>0.9</v>
      </c>
      <c r="G970">
        <v>0.9</v>
      </c>
      <c r="H970">
        <v>0.9</v>
      </c>
      <c r="I970">
        <v>0.9</v>
      </c>
      <c r="J970">
        <v>0.9</v>
      </c>
      <c r="K970">
        <v>0.9</v>
      </c>
      <c r="L970">
        <v>0.6</v>
      </c>
      <c r="M970">
        <v>0.6</v>
      </c>
      <c r="N970">
        <v>0.7</v>
      </c>
      <c r="O970">
        <v>0.7</v>
      </c>
      <c r="P970">
        <v>0.7</v>
      </c>
      <c r="Q970">
        <v>0.7</v>
      </c>
      <c r="R970">
        <v>0.7</v>
      </c>
      <c r="S970">
        <v>0.7</v>
      </c>
      <c r="T970">
        <v>0.7</v>
      </c>
      <c r="U970">
        <v>0.7</v>
      </c>
      <c r="V970">
        <v>0.7</v>
      </c>
      <c r="W970">
        <v>0.7</v>
      </c>
      <c r="X970">
        <v>0.7</v>
      </c>
      <c r="Y970">
        <v>0.5</v>
      </c>
      <c r="Z970">
        <v>0.5</v>
      </c>
      <c r="AA970">
        <v>0.4</v>
      </c>
    </row>
    <row r="971" spans="1:27" x14ac:dyDescent="0.2">
      <c r="A971" s="89">
        <f>VLOOKUP(C971,TabellenBDFS!$B$4:$C$2717,2,FALSE)</f>
        <v>136</v>
      </c>
      <c r="B971" t="str">
        <f t="shared" si="16"/>
        <v>1362</v>
      </c>
      <c r="C971" t="s">
        <v>139</v>
      </c>
      <c r="D971">
        <v>2</v>
      </c>
      <c r="E971">
        <v>0.1</v>
      </c>
      <c r="F971">
        <v>0.1</v>
      </c>
      <c r="G971">
        <v>0.1</v>
      </c>
      <c r="H971">
        <v>0.1</v>
      </c>
      <c r="I971">
        <v>0.1</v>
      </c>
      <c r="J971">
        <v>0.1</v>
      </c>
      <c r="K971">
        <v>0.1</v>
      </c>
      <c r="L971">
        <v>0.1</v>
      </c>
      <c r="M971">
        <v>0.1</v>
      </c>
      <c r="N971">
        <v>0.1</v>
      </c>
      <c r="O971">
        <v>0.1</v>
      </c>
      <c r="P971">
        <v>0.1</v>
      </c>
      <c r="Q971">
        <v>0.1</v>
      </c>
      <c r="R971">
        <v>0.1</v>
      </c>
      <c r="S971">
        <v>0.1</v>
      </c>
      <c r="T971">
        <v>0.1</v>
      </c>
      <c r="U971">
        <v>0.1</v>
      </c>
      <c r="V971">
        <v>0.1</v>
      </c>
      <c r="W971">
        <v>0</v>
      </c>
      <c r="X971">
        <v>0</v>
      </c>
      <c r="Y971">
        <v>0</v>
      </c>
      <c r="Z971">
        <v>0</v>
      </c>
      <c r="AA971">
        <v>0</v>
      </c>
    </row>
    <row r="972" spans="1:27" x14ac:dyDescent="0.2">
      <c r="A972" s="89">
        <f>VLOOKUP(C972,TabellenBDFS!$B$4:$C$2717,2,FALSE)</f>
        <v>136</v>
      </c>
      <c r="B972" t="str">
        <f t="shared" si="16"/>
        <v>1363</v>
      </c>
      <c r="C972" t="s">
        <v>139</v>
      </c>
      <c r="D972">
        <v>3</v>
      </c>
      <c r="E972">
        <v>0</v>
      </c>
      <c r="F972">
        <v>0</v>
      </c>
      <c r="G972">
        <v>0</v>
      </c>
      <c r="H972">
        <v>0</v>
      </c>
      <c r="I972">
        <v>0</v>
      </c>
      <c r="J972">
        <v>0</v>
      </c>
      <c r="K972">
        <v>0</v>
      </c>
      <c r="L972">
        <v>0</v>
      </c>
      <c r="M972">
        <v>0</v>
      </c>
      <c r="N972">
        <v>0</v>
      </c>
      <c r="O972">
        <v>0</v>
      </c>
      <c r="P972">
        <v>0</v>
      </c>
      <c r="Q972">
        <v>0</v>
      </c>
      <c r="R972">
        <v>0</v>
      </c>
      <c r="S972">
        <v>0</v>
      </c>
      <c r="T972">
        <v>0</v>
      </c>
      <c r="U972">
        <v>0</v>
      </c>
      <c r="V972">
        <v>0</v>
      </c>
      <c r="W972">
        <v>0</v>
      </c>
      <c r="X972">
        <v>0</v>
      </c>
      <c r="Y972">
        <v>0</v>
      </c>
      <c r="Z972">
        <v>0</v>
      </c>
      <c r="AA972">
        <v>0</v>
      </c>
    </row>
    <row r="973" spans="1:27" x14ac:dyDescent="0.2">
      <c r="A973" s="89">
        <f>VLOOKUP(C973,TabellenBDFS!$B$4:$C$2717,2,FALSE)</f>
        <v>136</v>
      </c>
      <c r="B973" t="str">
        <f t="shared" si="16"/>
        <v>1364</v>
      </c>
      <c r="C973" t="s">
        <v>139</v>
      </c>
      <c r="D973">
        <v>4</v>
      </c>
      <c r="E973">
        <v>0</v>
      </c>
      <c r="F973">
        <v>0</v>
      </c>
      <c r="G973">
        <v>0</v>
      </c>
      <c r="H973">
        <v>0</v>
      </c>
      <c r="I973">
        <v>0</v>
      </c>
      <c r="J973">
        <v>0</v>
      </c>
      <c r="K973">
        <v>0</v>
      </c>
      <c r="L973">
        <v>0</v>
      </c>
      <c r="M973">
        <v>0</v>
      </c>
      <c r="N973">
        <v>0</v>
      </c>
      <c r="O973">
        <v>0</v>
      </c>
      <c r="P973">
        <v>0</v>
      </c>
      <c r="Q973">
        <v>0</v>
      </c>
      <c r="R973">
        <v>0</v>
      </c>
      <c r="S973">
        <v>0</v>
      </c>
      <c r="T973">
        <v>0</v>
      </c>
      <c r="U973">
        <v>0</v>
      </c>
      <c r="V973">
        <v>0</v>
      </c>
      <c r="W973">
        <v>0</v>
      </c>
      <c r="X973">
        <v>0</v>
      </c>
      <c r="Y973">
        <v>0</v>
      </c>
      <c r="Z973">
        <v>0</v>
      </c>
      <c r="AA973">
        <v>0</v>
      </c>
    </row>
    <row r="974" spans="1:27" x14ac:dyDescent="0.2">
      <c r="A974" s="89">
        <f>VLOOKUP(C974,TabellenBDFS!$B$4:$C$2717,2,FALSE)</f>
        <v>136</v>
      </c>
      <c r="B974" t="str">
        <f t="shared" si="16"/>
        <v>1365</v>
      </c>
      <c r="C974" t="s">
        <v>139</v>
      </c>
      <c r="D974">
        <v>5</v>
      </c>
      <c r="E974">
        <v>0</v>
      </c>
      <c r="F974">
        <v>0</v>
      </c>
      <c r="G974">
        <v>0</v>
      </c>
      <c r="H974">
        <v>0</v>
      </c>
      <c r="I974">
        <v>0</v>
      </c>
      <c r="J974">
        <v>0</v>
      </c>
      <c r="K974">
        <v>0</v>
      </c>
      <c r="L974">
        <v>0</v>
      </c>
      <c r="M974">
        <v>0</v>
      </c>
      <c r="N974">
        <v>0</v>
      </c>
      <c r="O974">
        <v>0</v>
      </c>
      <c r="P974">
        <v>0</v>
      </c>
      <c r="Q974">
        <v>0</v>
      </c>
      <c r="R974">
        <v>0</v>
      </c>
      <c r="S974">
        <v>0</v>
      </c>
      <c r="T974">
        <v>0</v>
      </c>
      <c r="U974">
        <v>0</v>
      </c>
      <c r="V974">
        <v>0</v>
      </c>
      <c r="W974">
        <v>0</v>
      </c>
      <c r="X974">
        <v>0</v>
      </c>
      <c r="Y974">
        <v>0</v>
      </c>
      <c r="Z974">
        <v>0</v>
      </c>
      <c r="AA974">
        <v>0</v>
      </c>
    </row>
    <row r="975" spans="1:27" x14ac:dyDescent="0.2">
      <c r="A975" s="89">
        <f>VLOOKUP(C975,TabellenBDFS!$B$4:$C$2717,2,FALSE)</f>
        <v>136</v>
      </c>
      <c r="B975" t="str">
        <f t="shared" si="16"/>
        <v>1366</v>
      </c>
      <c r="C975" t="s">
        <v>139</v>
      </c>
      <c r="D975">
        <v>6</v>
      </c>
      <c r="E975">
        <v>0.7</v>
      </c>
      <c r="F975">
        <v>0.7</v>
      </c>
      <c r="G975">
        <v>0.7</v>
      </c>
      <c r="H975">
        <v>0.7</v>
      </c>
      <c r="I975">
        <v>0.8</v>
      </c>
      <c r="J975">
        <v>0.7</v>
      </c>
      <c r="K975">
        <v>0.8</v>
      </c>
      <c r="L975">
        <v>0.5</v>
      </c>
      <c r="M975">
        <v>0.5</v>
      </c>
      <c r="N975">
        <v>0.5</v>
      </c>
      <c r="O975">
        <v>0.6</v>
      </c>
      <c r="P975">
        <v>0.6</v>
      </c>
      <c r="Q975">
        <v>0.6</v>
      </c>
      <c r="R975">
        <v>0.6</v>
      </c>
      <c r="S975">
        <v>0.5</v>
      </c>
      <c r="T975">
        <v>0.5</v>
      </c>
      <c r="U975">
        <v>0.5</v>
      </c>
      <c r="V975">
        <v>0.5</v>
      </c>
      <c r="W975">
        <v>0.5</v>
      </c>
      <c r="X975">
        <v>0.5</v>
      </c>
      <c r="Y975">
        <v>0.4</v>
      </c>
      <c r="Z975">
        <v>0.3</v>
      </c>
      <c r="AA975">
        <v>0.3</v>
      </c>
    </row>
    <row r="976" spans="1:27" x14ac:dyDescent="0.2">
      <c r="A976" s="89">
        <f>VLOOKUP(C976,TabellenBDFS!$B$4:$C$2717,2,FALSE)</f>
        <v>136</v>
      </c>
      <c r="B976" t="str">
        <f t="shared" si="16"/>
        <v>1367</v>
      </c>
      <c r="C976" t="s">
        <v>139</v>
      </c>
      <c r="D976">
        <v>7</v>
      </c>
      <c r="E976">
        <v>0</v>
      </c>
      <c r="F976">
        <v>0</v>
      </c>
      <c r="G976">
        <v>0</v>
      </c>
      <c r="H976">
        <v>0</v>
      </c>
      <c r="I976">
        <v>0</v>
      </c>
      <c r="J976">
        <v>0</v>
      </c>
      <c r="K976">
        <v>0</v>
      </c>
      <c r="L976">
        <v>0</v>
      </c>
      <c r="M976">
        <v>0</v>
      </c>
      <c r="N976">
        <v>0</v>
      </c>
      <c r="O976">
        <v>0</v>
      </c>
      <c r="P976">
        <v>0</v>
      </c>
      <c r="Q976">
        <v>0</v>
      </c>
      <c r="R976">
        <v>0</v>
      </c>
      <c r="S976">
        <v>0.1</v>
      </c>
      <c r="T976">
        <v>0.1</v>
      </c>
      <c r="U976">
        <v>0.1</v>
      </c>
      <c r="V976">
        <v>0.1</v>
      </c>
      <c r="W976">
        <v>0.1</v>
      </c>
      <c r="X976">
        <v>0.1</v>
      </c>
      <c r="Y976">
        <v>0.1</v>
      </c>
      <c r="Z976">
        <v>0.1</v>
      </c>
      <c r="AA976">
        <v>0.1</v>
      </c>
    </row>
    <row r="977" spans="1:27" x14ac:dyDescent="0.2">
      <c r="A977" s="89">
        <f>VLOOKUP(C977,TabellenBDFS!$B$4:$C$2717,2,FALSE)</f>
        <v>137</v>
      </c>
      <c r="B977" t="str">
        <f t="shared" si="16"/>
        <v>1371</v>
      </c>
      <c r="C977" t="s">
        <v>140</v>
      </c>
      <c r="D977">
        <v>1</v>
      </c>
      <c r="E977">
        <v>3.9</v>
      </c>
      <c r="F977">
        <v>3.9</v>
      </c>
      <c r="G977">
        <v>4</v>
      </c>
      <c r="H977">
        <v>3.7</v>
      </c>
      <c r="I977">
        <v>3.8</v>
      </c>
      <c r="J977">
        <v>3.8</v>
      </c>
      <c r="K977">
        <v>3.7</v>
      </c>
      <c r="L977">
        <v>3.9</v>
      </c>
      <c r="M977">
        <v>3.9</v>
      </c>
      <c r="N977">
        <v>3.9</v>
      </c>
      <c r="O977">
        <v>3.9</v>
      </c>
      <c r="P977">
        <v>4</v>
      </c>
      <c r="Q977">
        <v>4.0999999999999996</v>
      </c>
      <c r="R977">
        <v>4.0999999999999996</v>
      </c>
      <c r="S977">
        <v>4</v>
      </c>
      <c r="T977">
        <v>4.0999999999999996</v>
      </c>
      <c r="U977">
        <v>4.2</v>
      </c>
      <c r="V977">
        <v>4.3</v>
      </c>
      <c r="W977">
        <v>4.2</v>
      </c>
      <c r="X977">
        <v>4</v>
      </c>
      <c r="Y977">
        <v>3.9</v>
      </c>
      <c r="Z977">
        <v>4</v>
      </c>
      <c r="AA977">
        <v>3.9</v>
      </c>
    </row>
    <row r="978" spans="1:27" x14ac:dyDescent="0.2">
      <c r="A978" s="89">
        <f>VLOOKUP(C978,TabellenBDFS!$B$4:$C$2717,2,FALSE)</f>
        <v>137</v>
      </c>
      <c r="B978" t="str">
        <f t="shared" si="16"/>
        <v>1372</v>
      </c>
      <c r="C978" t="s">
        <v>140</v>
      </c>
      <c r="D978">
        <v>2</v>
      </c>
      <c r="E978">
        <v>1.3</v>
      </c>
      <c r="F978">
        <v>1.3</v>
      </c>
      <c r="G978">
        <v>1.3</v>
      </c>
      <c r="H978">
        <v>1.2</v>
      </c>
      <c r="I978">
        <v>1.2</v>
      </c>
      <c r="J978">
        <v>1.1000000000000001</v>
      </c>
      <c r="K978">
        <v>1.1000000000000001</v>
      </c>
      <c r="L978">
        <v>1.1000000000000001</v>
      </c>
      <c r="M978">
        <v>1.1000000000000001</v>
      </c>
      <c r="N978">
        <v>1</v>
      </c>
      <c r="O978">
        <v>1</v>
      </c>
      <c r="P978">
        <v>1</v>
      </c>
      <c r="Q978">
        <v>1</v>
      </c>
      <c r="R978">
        <v>1</v>
      </c>
      <c r="S978">
        <v>1</v>
      </c>
      <c r="T978">
        <v>0.9</v>
      </c>
      <c r="U978">
        <v>0.9</v>
      </c>
      <c r="V978">
        <v>0.8</v>
      </c>
      <c r="W978">
        <v>0.8</v>
      </c>
      <c r="X978">
        <v>0.8</v>
      </c>
      <c r="Y978">
        <v>0.8</v>
      </c>
      <c r="Z978">
        <v>0.8</v>
      </c>
      <c r="AA978">
        <v>0.8</v>
      </c>
    </row>
    <row r="979" spans="1:27" x14ac:dyDescent="0.2">
      <c r="A979" s="89">
        <f>VLOOKUP(C979,TabellenBDFS!$B$4:$C$2717,2,FALSE)</f>
        <v>137</v>
      </c>
      <c r="B979" t="str">
        <f t="shared" si="16"/>
        <v>1373</v>
      </c>
      <c r="C979" t="s">
        <v>140</v>
      </c>
      <c r="D979">
        <v>3</v>
      </c>
      <c r="E979">
        <v>0</v>
      </c>
      <c r="F979">
        <v>0</v>
      </c>
      <c r="G979">
        <v>0</v>
      </c>
      <c r="H979">
        <v>0</v>
      </c>
      <c r="I979">
        <v>0.1</v>
      </c>
      <c r="J979">
        <v>0.1</v>
      </c>
      <c r="K979">
        <v>0.1</v>
      </c>
      <c r="L979">
        <v>0.3</v>
      </c>
      <c r="M979">
        <v>0.3</v>
      </c>
      <c r="N979">
        <v>0.3</v>
      </c>
      <c r="O979">
        <v>0.3</v>
      </c>
      <c r="P979">
        <v>0.4</v>
      </c>
      <c r="Q979">
        <v>0.4</v>
      </c>
      <c r="R979">
        <v>0.5</v>
      </c>
      <c r="S979">
        <v>0.5</v>
      </c>
      <c r="T979">
        <v>0.5</v>
      </c>
      <c r="U979">
        <v>0.6</v>
      </c>
      <c r="V979">
        <v>0.6</v>
      </c>
      <c r="W979">
        <v>0.6</v>
      </c>
      <c r="X979">
        <v>0.6</v>
      </c>
      <c r="Y979">
        <v>0.6</v>
      </c>
      <c r="Z979">
        <v>0.7</v>
      </c>
      <c r="AA979">
        <v>0.7</v>
      </c>
    </row>
    <row r="980" spans="1:27" x14ac:dyDescent="0.2">
      <c r="A980" s="89">
        <f>VLOOKUP(C980,TabellenBDFS!$B$4:$C$2717,2,FALSE)</f>
        <v>137</v>
      </c>
      <c r="B980" t="str">
        <f t="shared" si="16"/>
        <v>1374</v>
      </c>
      <c r="C980" t="s">
        <v>140</v>
      </c>
      <c r="D980">
        <v>4</v>
      </c>
      <c r="E980">
        <v>0</v>
      </c>
      <c r="F980">
        <v>0</v>
      </c>
      <c r="G980">
        <v>0</v>
      </c>
      <c r="H980">
        <v>0</v>
      </c>
      <c r="I980">
        <v>0</v>
      </c>
      <c r="J980">
        <v>0</v>
      </c>
      <c r="K980">
        <v>0</v>
      </c>
      <c r="L980">
        <v>0</v>
      </c>
      <c r="M980">
        <v>0</v>
      </c>
      <c r="N980">
        <v>0</v>
      </c>
      <c r="O980">
        <v>0</v>
      </c>
      <c r="P980">
        <v>0</v>
      </c>
      <c r="Q980">
        <v>0</v>
      </c>
      <c r="R980">
        <v>0</v>
      </c>
      <c r="S980">
        <v>0</v>
      </c>
      <c r="T980">
        <v>0</v>
      </c>
      <c r="U980">
        <v>0</v>
      </c>
      <c r="V980">
        <v>0</v>
      </c>
      <c r="W980">
        <v>0</v>
      </c>
      <c r="X980">
        <v>0</v>
      </c>
      <c r="Y980">
        <v>0</v>
      </c>
      <c r="Z980">
        <v>0</v>
      </c>
      <c r="AA980">
        <v>0</v>
      </c>
    </row>
    <row r="981" spans="1:27" x14ac:dyDescent="0.2">
      <c r="A981" s="89">
        <f>VLOOKUP(C981,TabellenBDFS!$B$4:$C$2717,2,FALSE)</f>
        <v>137</v>
      </c>
      <c r="B981" t="str">
        <f t="shared" si="16"/>
        <v>1375</v>
      </c>
      <c r="C981" t="s">
        <v>140</v>
      </c>
      <c r="D981">
        <v>5</v>
      </c>
      <c r="E981">
        <v>0.1</v>
      </c>
      <c r="F981">
        <v>0.1</v>
      </c>
      <c r="G981">
        <v>0.2</v>
      </c>
      <c r="H981">
        <v>0.2</v>
      </c>
      <c r="I981">
        <v>0.2</v>
      </c>
      <c r="J981">
        <v>0.2</v>
      </c>
      <c r="K981">
        <v>0.2</v>
      </c>
      <c r="L981">
        <v>0.2</v>
      </c>
      <c r="M981">
        <v>0.2</v>
      </c>
      <c r="N981">
        <v>0.2</v>
      </c>
      <c r="O981">
        <v>0.2</v>
      </c>
      <c r="P981">
        <v>0.2</v>
      </c>
      <c r="Q981">
        <v>0.2</v>
      </c>
      <c r="R981">
        <v>0.2</v>
      </c>
      <c r="S981">
        <v>0.2</v>
      </c>
      <c r="T981">
        <v>0.2</v>
      </c>
      <c r="U981">
        <v>0.3</v>
      </c>
      <c r="V981">
        <v>0.3</v>
      </c>
      <c r="W981">
        <v>0.3</v>
      </c>
      <c r="X981">
        <v>0.3</v>
      </c>
      <c r="Y981">
        <v>0.3</v>
      </c>
      <c r="Z981">
        <v>0.3</v>
      </c>
      <c r="AA981">
        <v>0.3</v>
      </c>
    </row>
    <row r="982" spans="1:27" x14ac:dyDescent="0.2">
      <c r="A982" s="89">
        <f>VLOOKUP(C982,TabellenBDFS!$B$4:$C$2717,2,FALSE)</f>
        <v>137</v>
      </c>
      <c r="B982" t="str">
        <f t="shared" si="16"/>
        <v>1376</v>
      </c>
      <c r="C982" t="s">
        <v>140</v>
      </c>
      <c r="D982">
        <v>6</v>
      </c>
      <c r="E982">
        <v>1.9</v>
      </c>
      <c r="F982">
        <v>2</v>
      </c>
      <c r="G982">
        <v>2</v>
      </c>
      <c r="H982">
        <v>1.9</v>
      </c>
      <c r="I982">
        <v>1.9</v>
      </c>
      <c r="J982">
        <v>2</v>
      </c>
      <c r="K982">
        <v>1.9</v>
      </c>
      <c r="L982">
        <v>1.9</v>
      </c>
      <c r="M982">
        <v>2</v>
      </c>
      <c r="N982">
        <v>2</v>
      </c>
      <c r="O982">
        <v>2</v>
      </c>
      <c r="P982">
        <v>1.9</v>
      </c>
      <c r="Q982">
        <v>2</v>
      </c>
      <c r="R982">
        <v>2</v>
      </c>
      <c r="S982">
        <v>1.8</v>
      </c>
      <c r="T982">
        <v>1.9</v>
      </c>
      <c r="U982">
        <v>2</v>
      </c>
      <c r="V982">
        <v>2.1</v>
      </c>
      <c r="W982">
        <v>2</v>
      </c>
      <c r="X982">
        <v>1.9</v>
      </c>
      <c r="Y982">
        <v>1.8</v>
      </c>
      <c r="Z982">
        <v>1.8</v>
      </c>
      <c r="AA982">
        <v>1.6</v>
      </c>
    </row>
    <row r="983" spans="1:27" x14ac:dyDescent="0.2">
      <c r="A983" s="89">
        <f>VLOOKUP(C983,TabellenBDFS!$B$4:$C$2717,2,FALSE)</f>
        <v>137</v>
      </c>
      <c r="B983" t="str">
        <f t="shared" si="16"/>
        <v>1377</v>
      </c>
      <c r="C983" t="s">
        <v>140</v>
      </c>
      <c r="D983">
        <v>7</v>
      </c>
      <c r="E983">
        <v>0.5</v>
      </c>
      <c r="F983">
        <v>0.5</v>
      </c>
      <c r="G983">
        <v>0.5</v>
      </c>
      <c r="H983">
        <v>0.4</v>
      </c>
      <c r="I983">
        <v>0.4</v>
      </c>
      <c r="J983">
        <v>0.5</v>
      </c>
      <c r="K983">
        <v>0.4</v>
      </c>
      <c r="L983">
        <v>0.4</v>
      </c>
      <c r="M983">
        <v>0.4</v>
      </c>
      <c r="N983">
        <v>0.4</v>
      </c>
      <c r="O983">
        <v>0.4</v>
      </c>
      <c r="P983">
        <v>0.5</v>
      </c>
      <c r="Q983">
        <v>0.4</v>
      </c>
      <c r="R983">
        <v>0.4</v>
      </c>
      <c r="S983">
        <v>0.4</v>
      </c>
      <c r="T983">
        <v>0.5</v>
      </c>
      <c r="U983">
        <v>0.5</v>
      </c>
      <c r="V983">
        <v>0.5</v>
      </c>
      <c r="W983">
        <v>0.4</v>
      </c>
      <c r="X983">
        <v>0.4</v>
      </c>
      <c r="Y983">
        <v>0.4</v>
      </c>
      <c r="Z983">
        <v>0.4</v>
      </c>
      <c r="AA983">
        <v>0.4</v>
      </c>
    </row>
    <row r="984" spans="1:27" x14ac:dyDescent="0.2">
      <c r="A984" s="89">
        <f>VLOOKUP(C984,TabellenBDFS!$B$4:$C$2717,2,FALSE)</f>
        <v>138</v>
      </c>
      <c r="B984" t="str">
        <f t="shared" si="16"/>
        <v>1381</v>
      </c>
      <c r="C984" t="s">
        <v>141</v>
      </c>
      <c r="D984">
        <v>1</v>
      </c>
      <c r="E984">
        <v>2.8</v>
      </c>
      <c r="F984">
        <v>2.9</v>
      </c>
      <c r="G984">
        <v>2.9</v>
      </c>
      <c r="H984">
        <v>2.8</v>
      </c>
      <c r="I984">
        <v>2.8</v>
      </c>
      <c r="J984">
        <v>2.9</v>
      </c>
      <c r="K984">
        <v>2.9</v>
      </c>
      <c r="L984">
        <v>2.9</v>
      </c>
      <c r="M984">
        <v>3.1</v>
      </c>
      <c r="N984">
        <v>3.1</v>
      </c>
      <c r="O984">
        <v>3.1</v>
      </c>
      <c r="P984">
        <v>3.1</v>
      </c>
      <c r="Q984">
        <v>3.1</v>
      </c>
      <c r="R984">
        <v>3</v>
      </c>
      <c r="S984">
        <v>3.1</v>
      </c>
      <c r="T984">
        <v>3</v>
      </c>
      <c r="U984">
        <v>2.9</v>
      </c>
      <c r="V984">
        <v>2.8</v>
      </c>
      <c r="W984">
        <v>2.2999999999999998</v>
      </c>
      <c r="X984">
        <v>2.4</v>
      </c>
      <c r="Y984">
        <v>2.2999999999999998</v>
      </c>
      <c r="Z984">
        <v>2.2000000000000002</v>
      </c>
      <c r="AA984">
        <v>2</v>
      </c>
    </row>
    <row r="985" spans="1:27" x14ac:dyDescent="0.2">
      <c r="A985" s="89">
        <f>VLOOKUP(C985,TabellenBDFS!$B$4:$C$2717,2,FALSE)</f>
        <v>138</v>
      </c>
      <c r="B985" t="str">
        <f t="shared" si="16"/>
        <v>1382</v>
      </c>
      <c r="C985" t="s">
        <v>141</v>
      </c>
      <c r="D985">
        <v>2</v>
      </c>
      <c r="E985">
        <v>0.7</v>
      </c>
      <c r="F985">
        <v>0.7</v>
      </c>
      <c r="G985">
        <v>0.8</v>
      </c>
      <c r="H985">
        <v>0.7</v>
      </c>
      <c r="I985">
        <v>0.7</v>
      </c>
      <c r="J985">
        <v>0.7</v>
      </c>
      <c r="K985">
        <v>0.5</v>
      </c>
      <c r="L985">
        <v>0.6</v>
      </c>
      <c r="M985">
        <v>0.6</v>
      </c>
      <c r="N985">
        <v>0.8</v>
      </c>
      <c r="O985">
        <v>0.8</v>
      </c>
      <c r="P985">
        <v>0.7</v>
      </c>
      <c r="Q985">
        <v>0.7</v>
      </c>
      <c r="R985">
        <v>0.7</v>
      </c>
      <c r="S985">
        <v>0.7</v>
      </c>
      <c r="T985">
        <v>0.7</v>
      </c>
      <c r="U985">
        <v>0.7</v>
      </c>
      <c r="V985">
        <v>0.6</v>
      </c>
      <c r="W985">
        <v>0.6</v>
      </c>
      <c r="X985">
        <v>0.6</v>
      </c>
      <c r="Y985">
        <v>0.6</v>
      </c>
      <c r="Z985">
        <v>0.5</v>
      </c>
      <c r="AA985">
        <v>0.5</v>
      </c>
    </row>
    <row r="986" spans="1:27" x14ac:dyDescent="0.2">
      <c r="A986" s="89">
        <f>VLOOKUP(C986,TabellenBDFS!$B$4:$C$2717,2,FALSE)</f>
        <v>138</v>
      </c>
      <c r="B986" t="str">
        <f t="shared" si="16"/>
        <v>1383</v>
      </c>
      <c r="C986" t="s">
        <v>141</v>
      </c>
      <c r="D986">
        <v>3</v>
      </c>
      <c r="E986">
        <v>0</v>
      </c>
      <c r="F986">
        <v>0</v>
      </c>
      <c r="G986">
        <v>0</v>
      </c>
      <c r="H986">
        <v>0</v>
      </c>
      <c r="I986">
        <v>0</v>
      </c>
      <c r="J986">
        <v>0.1</v>
      </c>
      <c r="K986">
        <v>0.1</v>
      </c>
      <c r="L986">
        <v>0.2</v>
      </c>
      <c r="M986">
        <v>0.2</v>
      </c>
      <c r="N986">
        <v>0.2</v>
      </c>
      <c r="O986">
        <v>0.2</v>
      </c>
      <c r="P986">
        <v>0.2</v>
      </c>
      <c r="Q986">
        <v>0.2</v>
      </c>
      <c r="R986">
        <v>0.3</v>
      </c>
      <c r="S986">
        <v>0.3</v>
      </c>
      <c r="T986">
        <v>0.3</v>
      </c>
      <c r="U986">
        <v>0.3</v>
      </c>
      <c r="V986">
        <v>0.3</v>
      </c>
      <c r="W986">
        <v>0.3</v>
      </c>
      <c r="X986">
        <v>0.4</v>
      </c>
      <c r="Y986">
        <v>0.4</v>
      </c>
      <c r="Z986">
        <v>0.4</v>
      </c>
      <c r="AA986">
        <v>0.3</v>
      </c>
    </row>
    <row r="987" spans="1:27" x14ac:dyDescent="0.2">
      <c r="A987" s="89">
        <f>VLOOKUP(C987,TabellenBDFS!$B$4:$C$2717,2,FALSE)</f>
        <v>138</v>
      </c>
      <c r="B987" t="str">
        <f t="shared" si="16"/>
        <v>1384</v>
      </c>
      <c r="C987" t="s">
        <v>141</v>
      </c>
      <c r="D987">
        <v>4</v>
      </c>
      <c r="E987">
        <v>0</v>
      </c>
      <c r="F987">
        <v>0</v>
      </c>
      <c r="G987">
        <v>0</v>
      </c>
      <c r="H987">
        <v>0</v>
      </c>
      <c r="I987">
        <v>0</v>
      </c>
      <c r="J987">
        <v>0</v>
      </c>
      <c r="K987">
        <v>0</v>
      </c>
      <c r="L987">
        <v>0</v>
      </c>
      <c r="M987">
        <v>0</v>
      </c>
      <c r="N987">
        <v>0</v>
      </c>
      <c r="O987">
        <v>0</v>
      </c>
      <c r="P987">
        <v>0</v>
      </c>
      <c r="Q987">
        <v>0</v>
      </c>
      <c r="R987">
        <v>0</v>
      </c>
      <c r="S987">
        <v>0</v>
      </c>
      <c r="T987">
        <v>0</v>
      </c>
      <c r="U987">
        <v>0</v>
      </c>
      <c r="V987">
        <v>0</v>
      </c>
      <c r="W987">
        <v>0</v>
      </c>
      <c r="X987">
        <v>0</v>
      </c>
      <c r="Y987">
        <v>0</v>
      </c>
      <c r="Z987">
        <v>0</v>
      </c>
      <c r="AA987">
        <v>0</v>
      </c>
    </row>
    <row r="988" spans="1:27" x14ac:dyDescent="0.2">
      <c r="A988" s="89">
        <f>VLOOKUP(C988,TabellenBDFS!$B$4:$C$2717,2,FALSE)</f>
        <v>138</v>
      </c>
      <c r="B988" t="str">
        <f t="shared" si="16"/>
        <v>1385</v>
      </c>
      <c r="C988" t="s">
        <v>141</v>
      </c>
      <c r="D988">
        <v>5</v>
      </c>
      <c r="E988">
        <v>0.2</v>
      </c>
      <c r="F988">
        <v>0.2</v>
      </c>
      <c r="G988">
        <v>0.2</v>
      </c>
      <c r="H988">
        <v>0.2</v>
      </c>
      <c r="I988">
        <v>0.3</v>
      </c>
      <c r="J988">
        <v>0.2</v>
      </c>
      <c r="K988">
        <v>0.2</v>
      </c>
      <c r="L988">
        <v>0.3</v>
      </c>
      <c r="M988">
        <v>0.3</v>
      </c>
      <c r="N988">
        <v>0.3</v>
      </c>
      <c r="O988">
        <v>0.3</v>
      </c>
      <c r="P988">
        <v>0.3</v>
      </c>
      <c r="Q988">
        <v>0.3</v>
      </c>
      <c r="R988">
        <v>0.2</v>
      </c>
      <c r="S988">
        <v>0.2</v>
      </c>
      <c r="T988">
        <v>0.2</v>
      </c>
      <c r="U988">
        <v>0.2</v>
      </c>
      <c r="V988">
        <v>0.2</v>
      </c>
      <c r="W988">
        <v>0.2</v>
      </c>
      <c r="X988">
        <v>0.2</v>
      </c>
      <c r="Y988">
        <v>0.2</v>
      </c>
      <c r="Z988">
        <v>0.2</v>
      </c>
      <c r="AA988">
        <v>0.1</v>
      </c>
    </row>
    <row r="989" spans="1:27" x14ac:dyDescent="0.2">
      <c r="A989" s="89">
        <f>VLOOKUP(C989,TabellenBDFS!$B$4:$C$2717,2,FALSE)</f>
        <v>138</v>
      </c>
      <c r="B989" t="str">
        <f t="shared" si="16"/>
        <v>1386</v>
      </c>
      <c r="C989" t="s">
        <v>141</v>
      </c>
      <c r="D989">
        <v>6</v>
      </c>
      <c r="E989">
        <v>1.7</v>
      </c>
      <c r="F989">
        <v>1.7</v>
      </c>
      <c r="G989">
        <v>1.7</v>
      </c>
      <c r="H989">
        <v>1.7</v>
      </c>
      <c r="I989">
        <v>1.7</v>
      </c>
      <c r="J989">
        <v>1.7</v>
      </c>
      <c r="K989">
        <v>1.7</v>
      </c>
      <c r="L989">
        <v>1.7</v>
      </c>
      <c r="M989">
        <v>1.7</v>
      </c>
      <c r="N989">
        <v>1.7</v>
      </c>
      <c r="O989">
        <v>1.7</v>
      </c>
      <c r="P989">
        <v>1.7</v>
      </c>
      <c r="Q989">
        <v>1.7</v>
      </c>
      <c r="R989">
        <v>1.7</v>
      </c>
      <c r="S989">
        <v>1.6</v>
      </c>
      <c r="T989">
        <v>1.6</v>
      </c>
      <c r="U989">
        <v>1.5</v>
      </c>
      <c r="V989">
        <v>1.5</v>
      </c>
      <c r="W989">
        <v>1.1000000000000001</v>
      </c>
      <c r="X989">
        <v>1.1000000000000001</v>
      </c>
      <c r="Y989">
        <v>1</v>
      </c>
      <c r="Z989">
        <v>1</v>
      </c>
      <c r="AA989">
        <v>0.9</v>
      </c>
    </row>
    <row r="990" spans="1:27" x14ac:dyDescent="0.2">
      <c r="A990" s="89">
        <f>VLOOKUP(C990,TabellenBDFS!$B$4:$C$2717,2,FALSE)</f>
        <v>138</v>
      </c>
      <c r="B990" t="str">
        <f t="shared" si="16"/>
        <v>1387</v>
      </c>
      <c r="C990" t="s">
        <v>141</v>
      </c>
      <c r="D990">
        <v>7</v>
      </c>
      <c r="E990">
        <v>0.1</v>
      </c>
      <c r="F990">
        <v>0.1</v>
      </c>
      <c r="G990">
        <v>0.1</v>
      </c>
      <c r="H990">
        <v>0.1</v>
      </c>
      <c r="I990">
        <v>0.1</v>
      </c>
      <c r="J990">
        <v>0.1</v>
      </c>
      <c r="K990">
        <v>0.3</v>
      </c>
      <c r="L990">
        <v>0.2</v>
      </c>
      <c r="M990">
        <v>0.2</v>
      </c>
      <c r="N990">
        <v>0.1</v>
      </c>
      <c r="O990">
        <v>0.1</v>
      </c>
      <c r="P990">
        <v>0.1</v>
      </c>
      <c r="Q990">
        <v>0.2</v>
      </c>
      <c r="R990">
        <v>0.2</v>
      </c>
      <c r="S990">
        <v>0.2</v>
      </c>
      <c r="T990">
        <v>0.2</v>
      </c>
      <c r="U990">
        <v>0.2</v>
      </c>
      <c r="V990">
        <v>0.1</v>
      </c>
      <c r="W990">
        <v>0.1</v>
      </c>
      <c r="X990">
        <v>0.1</v>
      </c>
      <c r="Y990">
        <v>0.2</v>
      </c>
      <c r="Z990">
        <v>0.2</v>
      </c>
      <c r="AA990">
        <v>0.1</v>
      </c>
    </row>
    <row r="991" spans="1:27" x14ac:dyDescent="0.2">
      <c r="A991" s="89">
        <f>VLOOKUP(C991,TabellenBDFS!$B$4:$C$2717,2,FALSE)</f>
        <v>139</v>
      </c>
      <c r="B991" t="str">
        <f t="shared" si="16"/>
        <v>1391</v>
      </c>
      <c r="C991" t="s">
        <v>142</v>
      </c>
      <c r="D991">
        <v>1</v>
      </c>
      <c r="E991">
        <v>10.9</v>
      </c>
      <c r="F991">
        <v>10.9</v>
      </c>
      <c r="G991">
        <v>10.9</v>
      </c>
      <c r="H991">
        <v>11.7</v>
      </c>
      <c r="I991">
        <v>11.5</v>
      </c>
      <c r="J991">
        <v>11.4</v>
      </c>
      <c r="K991">
        <v>11.2</v>
      </c>
      <c r="L991">
        <v>11.6</v>
      </c>
      <c r="M991">
        <v>11.4</v>
      </c>
      <c r="N991">
        <v>11.4</v>
      </c>
      <c r="O991">
        <v>11.4</v>
      </c>
      <c r="P991">
        <v>11.2</v>
      </c>
      <c r="Q991">
        <v>11.2</v>
      </c>
      <c r="R991">
        <v>10.9</v>
      </c>
      <c r="S991">
        <v>11.2</v>
      </c>
      <c r="T991">
        <v>11.3</v>
      </c>
      <c r="U991">
        <v>11.4</v>
      </c>
      <c r="V991">
        <v>11.3</v>
      </c>
      <c r="W991">
        <v>11.4</v>
      </c>
      <c r="X991">
        <v>11.6</v>
      </c>
      <c r="Y991">
        <v>11.5</v>
      </c>
      <c r="Z991">
        <v>11.5</v>
      </c>
      <c r="AA991">
        <v>11.4</v>
      </c>
    </row>
    <row r="992" spans="1:27" x14ac:dyDescent="0.2">
      <c r="A992" s="89">
        <f>VLOOKUP(C992,TabellenBDFS!$B$4:$C$2717,2,FALSE)</f>
        <v>139</v>
      </c>
      <c r="B992" t="str">
        <f t="shared" si="16"/>
        <v>1392</v>
      </c>
      <c r="C992" t="s">
        <v>142</v>
      </c>
      <c r="D992">
        <v>2</v>
      </c>
      <c r="E992">
        <v>2.8</v>
      </c>
      <c r="F992">
        <v>2.7</v>
      </c>
      <c r="G992">
        <v>2.8</v>
      </c>
      <c r="H992">
        <v>3</v>
      </c>
      <c r="I992">
        <v>2.9</v>
      </c>
      <c r="J992">
        <v>2.9</v>
      </c>
      <c r="K992">
        <v>2.8</v>
      </c>
      <c r="L992">
        <v>2.8</v>
      </c>
      <c r="M992">
        <v>2.7</v>
      </c>
      <c r="N992">
        <v>2.6</v>
      </c>
      <c r="O992">
        <v>2.6</v>
      </c>
      <c r="P992">
        <v>2.5</v>
      </c>
      <c r="Q992">
        <v>2.5</v>
      </c>
      <c r="R992">
        <v>2.4</v>
      </c>
      <c r="S992">
        <v>2.2999999999999998</v>
      </c>
      <c r="T992">
        <v>2.2999999999999998</v>
      </c>
      <c r="U992">
        <v>2.2999999999999998</v>
      </c>
      <c r="V992">
        <v>2</v>
      </c>
      <c r="W992">
        <v>2</v>
      </c>
      <c r="X992">
        <v>1.9</v>
      </c>
      <c r="Y992">
        <v>1.9</v>
      </c>
      <c r="Z992">
        <v>1.8</v>
      </c>
      <c r="AA992">
        <v>1.8</v>
      </c>
    </row>
    <row r="993" spans="1:27" x14ac:dyDescent="0.2">
      <c r="A993" s="89">
        <f>VLOOKUP(C993,TabellenBDFS!$B$4:$C$2717,2,FALSE)</f>
        <v>139</v>
      </c>
      <c r="B993" t="str">
        <f t="shared" si="16"/>
        <v>1393</v>
      </c>
      <c r="C993" t="s">
        <v>142</v>
      </c>
      <c r="D993">
        <v>3</v>
      </c>
      <c r="E993">
        <v>0</v>
      </c>
      <c r="F993">
        <v>0</v>
      </c>
      <c r="G993">
        <v>0.1</v>
      </c>
      <c r="H993">
        <v>0.2</v>
      </c>
      <c r="I993">
        <v>0.3</v>
      </c>
      <c r="J993">
        <v>0.4</v>
      </c>
      <c r="K993">
        <v>0.6</v>
      </c>
      <c r="L993">
        <v>0.7</v>
      </c>
      <c r="M993">
        <v>0.7</v>
      </c>
      <c r="N993">
        <v>0.9</v>
      </c>
      <c r="O993">
        <v>1</v>
      </c>
      <c r="P993">
        <v>1.2</v>
      </c>
      <c r="Q993">
        <v>1.2</v>
      </c>
      <c r="R993">
        <v>1.3</v>
      </c>
      <c r="S993">
        <v>1.7</v>
      </c>
      <c r="T993">
        <v>2.1</v>
      </c>
      <c r="U993">
        <v>2.1</v>
      </c>
      <c r="V993">
        <v>2.5</v>
      </c>
      <c r="W993">
        <v>2.6</v>
      </c>
      <c r="X993">
        <v>3</v>
      </c>
      <c r="Y993">
        <v>3</v>
      </c>
      <c r="Z993">
        <v>3.1</v>
      </c>
      <c r="AA993">
        <v>3.1</v>
      </c>
    </row>
    <row r="994" spans="1:27" x14ac:dyDescent="0.2">
      <c r="A994" s="89">
        <f>VLOOKUP(C994,TabellenBDFS!$B$4:$C$2717,2,FALSE)</f>
        <v>139</v>
      </c>
      <c r="B994" t="str">
        <f t="shared" si="16"/>
        <v>1394</v>
      </c>
      <c r="C994" t="s">
        <v>142</v>
      </c>
      <c r="D994">
        <v>4</v>
      </c>
      <c r="E994">
        <v>0</v>
      </c>
      <c r="F994">
        <v>0</v>
      </c>
      <c r="G994">
        <v>0</v>
      </c>
      <c r="H994">
        <v>0</v>
      </c>
      <c r="I994">
        <v>0</v>
      </c>
      <c r="J994">
        <v>0</v>
      </c>
      <c r="K994">
        <v>0.1</v>
      </c>
      <c r="L994">
        <v>0.5</v>
      </c>
      <c r="M994">
        <v>0.4</v>
      </c>
      <c r="N994">
        <v>0.4</v>
      </c>
      <c r="O994">
        <v>0.4</v>
      </c>
      <c r="P994">
        <v>0.5</v>
      </c>
      <c r="Q994">
        <v>0.4</v>
      </c>
      <c r="R994">
        <v>0.4</v>
      </c>
      <c r="S994">
        <v>0.4</v>
      </c>
      <c r="T994">
        <v>0.3</v>
      </c>
      <c r="U994">
        <v>0.3</v>
      </c>
      <c r="V994">
        <v>0.3</v>
      </c>
      <c r="W994">
        <v>0.3</v>
      </c>
      <c r="X994">
        <v>0.3</v>
      </c>
      <c r="Y994">
        <v>0.3</v>
      </c>
      <c r="Z994">
        <v>0.3</v>
      </c>
      <c r="AA994">
        <v>0.3</v>
      </c>
    </row>
    <row r="995" spans="1:27" x14ac:dyDescent="0.2">
      <c r="A995" s="89">
        <f>VLOOKUP(C995,TabellenBDFS!$B$4:$C$2717,2,FALSE)</f>
        <v>139</v>
      </c>
      <c r="B995" t="str">
        <f t="shared" si="16"/>
        <v>1395</v>
      </c>
      <c r="C995" t="s">
        <v>142</v>
      </c>
      <c r="D995">
        <v>5</v>
      </c>
      <c r="E995">
        <v>1.4</v>
      </c>
      <c r="F995">
        <v>1.4</v>
      </c>
      <c r="G995">
        <v>1.4</v>
      </c>
      <c r="H995">
        <v>1.4</v>
      </c>
      <c r="I995">
        <v>1.4</v>
      </c>
      <c r="J995">
        <v>1.4</v>
      </c>
      <c r="K995">
        <v>1.4</v>
      </c>
      <c r="L995">
        <v>1.4</v>
      </c>
      <c r="M995">
        <v>1.3</v>
      </c>
      <c r="N995">
        <v>1.4</v>
      </c>
      <c r="O995">
        <v>1.4</v>
      </c>
      <c r="P995">
        <v>1.4</v>
      </c>
      <c r="Q995">
        <v>1.4</v>
      </c>
      <c r="R995">
        <v>1.2</v>
      </c>
      <c r="S995">
        <v>1.2</v>
      </c>
      <c r="T995">
        <v>1.2</v>
      </c>
      <c r="U995">
        <v>1.2</v>
      </c>
      <c r="V995">
        <v>1.2</v>
      </c>
      <c r="W995">
        <v>1.2</v>
      </c>
      <c r="X995">
        <v>1.2</v>
      </c>
      <c r="Y995">
        <v>1.2</v>
      </c>
      <c r="Z995">
        <v>1.2</v>
      </c>
      <c r="AA995">
        <v>1.2</v>
      </c>
    </row>
    <row r="996" spans="1:27" x14ac:dyDescent="0.2">
      <c r="A996" s="89">
        <f>VLOOKUP(C996,TabellenBDFS!$B$4:$C$2717,2,FALSE)</f>
        <v>139</v>
      </c>
      <c r="B996" t="str">
        <f t="shared" si="16"/>
        <v>1396</v>
      </c>
      <c r="C996" t="s">
        <v>142</v>
      </c>
      <c r="D996">
        <v>6</v>
      </c>
      <c r="E996">
        <v>2.2000000000000002</v>
      </c>
      <c r="F996">
        <v>2.2999999999999998</v>
      </c>
      <c r="G996">
        <v>2.2000000000000002</v>
      </c>
      <c r="H996">
        <v>2.5</v>
      </c>
      <c r="I996">
        <v>2.2000000000000002</v>
      </c>
      <c r="J996">
        <v>2.1</v>
      </c>
      <c r="K996">
        <v>1.8</v>
      </c>
      <c r="L996">
        <v>1.7</v>
      </c>
      <c r="M996">
        <v>1.7</v>
      </c>
      <c r="N996">
        <v>1.6</v>
      </c>
      <c r="O996">
        <v>1.5</v>
      </c>
      <c r="P996">
        <v>1.4</v>
      </c>
      <c r="Q996">
        <v>1.5</v>
      </c>
      <c r="R996">
        <v>1.6</v>
      </c>
      <c r="S996">
        <v>1.6</v>
      </c>
      <c r="T996">
        <v>1.6</v>
      </c>
      <c r="U996">
        <v>1.6</v>
      </c>
      <c r="V996">
        <v>1.6</v>
      </c>
      <c r="W996">
        <v>1.6</v>
      </c>
      <c r="X996">
        <v>1.6</v>
      </c>
      <c r="Y996">
        <v>1.6</v>
      </c>
      <c r="Z996">
        <v>1.6</v>
      </c>
      <c r="AA996">
        <v>1.5</v>
      </c>
    </row>
    <row r="997" spans="1:27" x14ac:dyDescent="0.2">
      <c r="A997" s="89">
        <f>VLOOKUP(C997,TabellenBDFS!$B$4:$C$2717,2,FALSE)</f>
        <v>139</v>
      </c>
      <c r="B997" t="str">
        <f t="shared" si="16"/>
        <v>1397</v>
      </c>
      <c r="C997" t="s">
        <v>142</v>
      </c>
      <c r="D997">
        <v>7</v>
      </c>
      <c r="E997">
        <v>4.5</v>
      </c>
      <c r="F997">
        <v>4.4000000000000004</v>
      </c>
      <c r="G997">
        <v>4.5</v>
      </c>
      <c r="H997">
        <v>4.5</v>
      </c>
      <c r="I997">
        <v>4.7</v>
      </c>
      <c r="J997">
        <v>4.5999999999999996</v>
      </c>
      <c r="K997">
        <v>4.5999999999999996</v>
      </c>
      <c r="L997">
        <v>4.5999999999999996</v>
      </c>
      <c r="M997">
        <v>4.5999999999999996</v>
      </c>
      <c r="N997">
        <v>4.5</v>
      </c>
      <c r="O997">
        <v>4.5</v>
      </c>
      <c r="P997">
        <v>4.3</v>
      </c>
      <c r="Q997">
        <v>4.3</v>
      </c>
      <c r="R997">
        <v>4</v>
      </c>
      <c r="S997">
        <v>4</v>
      </c>
      <c r="T997">
        <v>3.9</v>
      </c>
      <c r="U997">
        <v>3.8</v>
      </c>
      <c r="V997">
        <v>3.7</v>
      </c>
      <c r="W997">
        <v>3.7</v>
      </c>
      <c r="X997">
        <v>3.6</v>
      </c>
      <c r="Y997">
        <v>3.5</v>
      </c>
      <c r="Z997">
        <v>3.5</v>
      </c>
      <c r="AA997">
        <v>3.4</v>
      </c>
    </row>
    <row r="998" spans="1:27" x14ac:dyDescent="0.2">
      <c r="A998" s="89">
        <f>VLOOKUP(C998,TabellenBDFS!$B$4:$C$2717,2,FALSE)</f>
        <v>140</v>
      </c>
      <c r="B998" t="str">
        <f t="shared" si="16"/>
        <v>1401</v>
      </c>
      <c r="C998" t="s">
        <v>143</v>
      </c>
      <c r="D998">
        <v>1</v>
      </c>
      <c r="E998">
        <v>0.6</v>
      </c>
      <c r="F998">
        <v>0.6</v>
      </c>
      <c r="G998">
        <v>0.6</v>
      </c>
      <c r="H998">
        <v>0.6</v>
      </c>
      <c r="I998">
        <v>0.7</v>
      </c>
      <c r="J998">
        <v>0.8</v>
      </c>
      <c r="K998">
        <v>0.7</v>
      </c>
      <c r="L998">
        <v>0.7</v>
      </c>
      <c r="M998">
        <v>0.7</v>
      </c>
      <c r="N998">
        <v>0.7</v>
      </c>
      <c r="O998">
        <v>0.7</v>
      </c>
      <c r="P998">
        <v>0.7</v>
      </c>
      <c r="Q998">
        <v>0.7</v>
      </c>
      <c r="R998">
        <v>0.7</v>
      </c>
      <c r="S998">
        <v>0.6</v>
      </c>
      <c r="T998">
        <v>0.6</v>
      </c>
      <c r="U998">
        <v>0.6</v>
      </c>
      <c r="V998">
        <v>0.6</v>
      </c>
      <c r="W998">
        <v>0.6</v>
      </c>
      <c r="X998">
        <v>0.5</v>
      </c>
      <c r="Y998">
        <v>0.5</v>
      </c>
      <c r="Z998">
        <v>0.5</v>
      </c>
      <c r="AA998">
        <v>0.4</v>
      </c>
    </row>
    <row r="999" spans="1:27" x14ac:dyDescent="0.2">
      <c r="A999" s="89">
        <f>VLOOKUP(C999,TabellenBDFS!$B$4:$C$2717,2,FALSE)</f>
        <v>140</v>
      </c>
      <c r="B999" t="str">
        <f t="shared" si="16"/>
        <v>1402</v>
      </c>
      <c r="C999" t="s">
        <v>143</v>
      </c>
      <c r="D999">
        <v>2</v>
      </c>
      <c r="E999">
        <v>0</v>
      </c>
      <c r="F999">
        <v>0</v>
      </c>
      <c r="G999">
        <v>0</v>
      </c>
      <c r="H999">
        <v>0</v>
      </c>
      <c r="I999">
        <v>0</v>
      </c>
      <c r="J999">
        <v>0</v>
      </c>
      <c r="K999">
        <v>0</v>
      </c>
      <c r="L999">
        <v>0</v>
      </c>
      <c r="M999">
        <v>0</v>
      </c>
      <c r="N999">
        <v>0</v>
      </c>
      <c r="O999">
        <v>0</v>
      </c>
      <c r="P999">
        <v>0</v>
      </c>
      <c r="Q999">
        <v>0</v>
      </c>
      <c r="R999">
        <v>0</v>
      </c>
      <c r="S999">
        <v>0</v>
      </c>
      <c r="T999">
        <v>0</v>
      </c>
      <c r="U999">
        <v>0</v>
      </c>
      <c r="V999">
        <v>0</v>
      </c>
      <c r="W999">
        <v>0</v>
      </c>
      <c r="X999">
        <v>0</v>
      </c>
      <c r="Y999">
        <v>0</v>
      </c>
      <c r="Z999">
        <v>0</v>
      </c>
      <c r="AA999">
        <v>0</v>
      </c>
    </row>
    <row r="1000" spans="1:27" x14ac:dyDescent="0.2">
      <c r="A1000" s="89">
        <f>VLOOKUP(C1000,TabellenBDFS!$B$4:$C$2717,2,FALSE)</f>
        <v>140</v>
      </c>
      <c r="B1000" t="str">
        <f t="shared" si="16"/>
        <v>1403</v>
      </c>
      <c r="C1000" t="s">
        <v>143</v>
      </c>
      <c r="D1000">
        <v>3</v>
      </c>
      <c r="E1000">
        <v>0</v>
      </c>
      <c r="F1000">
        <v>0</v>
      </c>
      <c r="G1000">
        <v>0</v>
      </c>
      <c r="H1000">
        <v>0</v>
      </c>
      <c r="I1000">
        <v>0</v>
      </c>
      <c r="J1000">
        <v>0</v>
      </c>
      <c r="K1000">
        <v>0</v>
      </c>
      <c r="L1000">
        <v>0</v>
      </c>
      <c r="M1000">
        <v>0</v>
      </c>
      <c r="N1000">
        <v>0</v>
      </c>
      <c r="O1000">
        <v>0</v>
      </c>
      <c r="P1000">
        <v>0</v>
      </c>
      <c r="Q1000">
        <v>0</v>
      </c>
      <c r="R1000">
        <v>0</v>
      </c>
      <c r="S1000">
        <v>0</v>
      </c>
      <c r="T1000">
        <v>0</v>
      </c>
      <c r="U1000">
        <v>0</v>
      </c>
      <c r="V1000">
        <v>0</v>
      </c>
      <c r="W1000">
        <v>0</v>
      </c>
      <c r="X1000">
        <v>0</v>
      </c>
      <c r="Y1000">
        <v>0</v>
      </c>
      <c r="Z1000">
        <v>0</v>
      </c>
      <c r="AA1000">
        <v>0</v>
      </c>
    </row>
    <row r="1001" spans="1:27" x14ac:dyDescent="0.2">
      <c r="A1001" s="89">
        <f>VLOOKUP(C1001,TabellenBDFS!$B$4:$C$2717,2,FALSE)</f>
        <v>140</v>
      </c>
      <c r="B1001" t="str">
        <f t="shared" si="16"/>
        <v>1404</v>
      </c>
      <c r="C1001" t="s">
        <v>143</v>
      </c>
      <c r="D1001">
        <v>4</v>
      </c>
      <c r="E1001">
        <v>0</v>
      </c>
      <c r="F1001">
        <v>0</v>
      </c>
      <c r="G1001">
        <v>0</v>
      </c>
      <c r="H1001">
        <v>0</v>
      </c>
      <c r="I1001">
        <v>0</v>
      </c>
      <c r="J1001">
        <v>0</v>
      </c>
      <c r="K1001">
        <v>0</v>
      </c>
      <c r="L1001">
        <v>0</v>
      </c>
      <c r="M1001">
        <v>0</v>
      </c>
      <c r="N1001">
        <v>0</v>
      </c>
      <c r="O1001">
        <v>0</v>
      </c>
      <c r="P1001">
        <v>0</v>
      </c>
      <c r="Q1001">
        <v>0</v>
      </c>
      <c r="R1001">
        <v>0</v>
      </c>
      <c r="S1001">
        <v>0</v>
      </c>
      <c r="T1001">
        <v>0</v>
      </c>
      <c r="U1001">
        <v>0</v>
      </c>
      <c r="V1001">
        <v>0</v>
      </c>
      <c r="W1001">
        <v>0</v>
      </c>
      <c r="X1001">
        <v>0</v>
      </c>
      <c r="Y1001">
        <v>0</v>
      </c>
      <c r="Z1001">
        <v>0</v>
      </c>
      <c r="AA1001">
        <v>0</v>
      </c>
    </row>
    <row r="1002" spans="1:27" x14ac:dyDescent="0.2">
      <c r="A1002" s="89">
        <f>VLOOKUP(C1002,TabellenBDFS!$B$4:$C$2717,2,FALSE)</f>
        <v>140</v>
      </c>
      <c r="B1002" t="str">
        <f t="shared" si="16"/>
        <v>1405</v>
      </c>
      <c r="C1002" t="s">
        <v>143</v>
      </c>
      <c r="D1002">
        <v>5</v>
      </c>
      <c r="E1002">
        <v>0</v>
      </c>
      <c r="F1002">
        <v>0</v>
      </c>
      <c r="G1002">
        <v>0</v>
      </c>
      <c r="H1002">
        <v>0</v>
      </c>
      <c r="I1002">
        <v>0</v>
      </c>
      <c r="J1002">
        <v>0</v>
      </c>
      <c r="K1002">
        <v>0</v>
      </c>
      <c r="L1002">
        <v>0</v>
      </c>
      <c r="M1002">
        <v>0</v>
      </c>
      <c r="N1002">
        <v>0</v>
      </c>
      <c r="O1002">
        <v>0</v>
      </c>
      <c r="P1002">
        <v>0</v>
      </c>
      <c r="Q1002">
        <v>0</v>
      </c>
      <c r="R1002">
        <v>0</v>
      </c>
      <c r="S1002">
        <v>0</v>
      </c>
      <c r="T1002">
        <v>0</v>
      </c>
      <c r="U1002">
        <v>0</v>
      </c>
      <c r="V1002">
        <v>0</v>
      </c>
      <c r="W1002">
        <v>0</v>
      </c>
      <c r="X1002">
        <v>0</v>
      </c>
      <c r="Y1002">
        <v>0</v>
      </c>
      <c r="Z1002">
        <v>0</v>
      </c>
      <c r="AA1002">
        <v>0</v>
      </c>
    </row>
    <row r="1003" spans="1:27" x14ac:dyDescent="0.2">
      <c r="A1003" s="89">
        <f>VLOOKUP(C1003,TabellenBDFS!$B$4:$C$2717,2,FALSE)</f>
        <v>140</v>
      </c>
      <c r="B1003" t="str">
        <f t="shared" si="16"/>
        <v>1406</v>
      </c>
      <c r="C1003" t="s">
        <v>143</v>
      </c>
      <c r="D1003">
        <v>6</v>
      </c>
      <c r="E1003">
        <v>0.5</v>
      </c>
      <c r="F1003">
        <v>0.5</v>
      </c>
      <c r="G1003">
        <v>0.5</v>
      </c>
      <c r="H1003">
        <v>0.5</v>
      </c>
      <c r="I1003">
        <v>0.6</v>
      </c>
      <c r="J1003">
        <v>0.7</v>
      </c>
      <c r="K1003">
        <v>0.6</v>
      </c>
      <c r="L1003">
        <v>0.6</v>
      </c>
      <c r="M1003">
        <v>0.6</v>
      </c>
      <c r="N1003">
        <v>0.5</v>
      </c>
      <c r="O1003">
        <v>0.5</v>
      </c>
      <c r="P1003">
        <v>0.6</v>
      </c>
      <c r="Q1003">
        <v>0.6</v>
      </c>
      <c r="R1003">
        <v>0.6</v>
      </c>
      <c r="S1003">
        <v>0.5</v>
      </c>
      <c r="T1003">
        <v>0.5</v>
      </c>
      <c r="U1003">
        <v>0.5</v>
      </c>
      <c r="V1003">
        <v>0.4</v>
      </c>
      <c r="W1003">
        <v>0.4</v>
      </c>
      <c r="X1003">
        <v>0.4</v>
      </c>
      <c r="Y1003">
        <v>0.4</v>
      </c>
      <c r="Z1003">
        <v>0.3</v>
      </c>
      <c r="AA1003">
        <v>0.3</v>
      </c>
    </row>
    <row r="1004" spans="1:27" x14ac:dyDescent="0.2">
      <c r="A1004" s="89">
        <f>VLOOKUP(C1004,TabellenBDFS!$B$4:$C$2717,2,FALSE)</f>
        <v>140</v>
      </c>
      <c r="B1004" t="str">
        <f t="shared" si="16"/>
        <v>1407</v>
      </c>
      <c r="C1004" t="s">
        <v>143</v>
      </c>
      <c r="D1004">
        <v>7</v>
      </c>
      <c r="E1004">
        <v>0.1</v>
      </c>
      <c r="F1004">
        <v>0</v>
      </c>
      <c r="G1004">
        <v>0.1</v>
      </c>
      <c r="H1004">
        <v>0.1</v>
      </c>
      <c r="I1004">
        <v>0.1</v>
      </c>
      <c r="J1004">
        <v>0.1</v>
      </c>
      <c r="K1004">
        <v>0.1</v>
      </c>
      <c r="L1004">
        <v>0.1</v>
      </c>
      <c r="M1004">
        <v>0</v>
      </c>
      <c r="N1004">
        <v>0</v>
      </c>
      <c r="O1004">
        <v>0</v>
      </c>
      <c r="P1004">
        <v>0</v>
      </c>
      <c r="Q1004">
        <v>0</v>
      </c>
      <c r="R1004">
        <v>0</v>
      </c>
      <c r="S1004">
        <v>0</v>
      </c>
      <c r="T1004">
        <v>0.1</v>
      </c>
      <c r="U1004">
        <v>0.1</v>
      </c>
      <c r="V1004">
        <v>0</v>
      </c>
      <c r="W1004">
        <v>0</v>
      </c>
      <c r="X1004">
        <v>0</v>
      </c>
      <c r="Y1004">
        <v>0</v>
      </c>
      <c r="Z1004">
        <v>0.1</v>
      </c>
      <c r="AA1004">
        <v>0.1</v>
      </c>
    </row>
    <row r="1005" spans="1:27" x14ac:dyDescent="0.2">
      <c r="A1005" s="89">
        <f>VLOOKUP(C1005,TabellenBDFS!$B$4:$C$2717,2,FALSE)</f>
        <v>141</v>
      </c>
      <c r="B1005" t="str">
        <f t="shared" si="16"/>
        <v>1411</v>
      </c>
      <c r="C1005" t="s">
        <v>144</v>
      </c>
      <c r="D1005">
        <v>1</v>
      </c>
      <c r="E1005">
        <v>0.7</v>
      </c>
      <c r="F1005">
        <v>0.7</v>
      </c>
      <c r="G1005">
        <v>0.7</v>
      </c>
      <c r="H1005">
        <v>0.7</v>
      </c>
      <c r="I1005">
        <v>0.8</v>
      </c>
      <c r="J1005">
        <v>0.8</v>
      </c>
      <c r="K1005">
        <v>0.8</v>
      </c>
      <c r="L1005">
        <v>0.8</v>
      </c>
      <c r="M1005">
        <v>0.8</v>
      </c>
      <c r="N1005">
        <v>0.9</v>
      </c>
      <c r="O1005">
        <v>0.9</v>
      </c>
      <c r="P1005">
        <v>0.9</v>
      </c>
      <c r="Q1005">
        <v>1</v>
      </c>
      <c r="R1005">
        <v>1</v>
      </c>
      <c r="S1005">
        <v>1</v>
      </c>
      <c r="T1005">
        <v>1</v>
      </c>
      <c r="U1005">
        <v>1</v>
      </c>
      <c r="V1005">
        <v>1</v>
      </c>
      <c r="W1005">
        <v>1</v>
      </c>
      <c r="X1005">
        <v>1</v>
      </c>
      <c r="Y1005">
        <v>1</v>
      </c>
      <c r="Z1005">
        <v>1</v>
      </c>
      <c r="AA1005">
        <v>1</v>
      </c>
    </row>
    <row r="1006" spans="1:27" x14ac:dyDescent="0.2">
      <c r="A1006" s="89">
        <f>VLOOKUP(C1006,TabellenBDFS!$B$4:$C$2717,2,FALSE)</f>
        <v>141</v>
      </c>
      <c r="B1006" t="str">
        <f t="shared" si="16"/>
        <v>1412</v>
      </c>
      <c r="C1006" t="s">
        <v>144</v>
      </c>
      <c r="D1006">
        <v>2</v>
      </c>
      <c r="E1006">
        <v>0</v>
      </c>
      <c r="F1006">
        <v>0</v>
      </c>
      <c r="G1006">
        <v>0</v>
      </c>
      <c r="H1006">
        <v>0.1</v>
      </c>
      <c r="I1006">
        <v>0.1</v>
      </c>
      <c r="J1006">
        <v>0</v>
      </c>
      <c r="K1006">
        <v>0</v>
      </c>
      <c r="L1006">
        <v>0</v>
      </c>
      <c r="M1006">
        <v>0</v>
      </c>
      <c r="N1006">
        <v>0</v>
      </c>
      <c r="O1006">
        <v>0.1</v>
      </c>
      <c r="P1006">
        <v>0.1</v>
      </c>
      <c r="Q1006">
        <v>0.1</v>
      </c>
      <c r="R1006">
        <v>0.1</v>
      </c>
      <c r="S1006">
        <v>0.1</v>
      </c>
      <c r="T1006">
        <v>0.1</v>
      </c>
      <c r="U1006">
        <v>0.1</v>
      </c>
      <c r="V1006">
        <v>0.1</v>
      </c>
      <c r="W1006">
        <v>0.1</v>
      </c>
      <c r="X1006">
        <v>0.1</v>
      </c>
      <c r="Y1006">
        <v>0.1</v>
      </c>
      <c r="Z1006">
        <v>0.1</v>
      </c>
      <c r="AA1006">
        <v>0.1</v>
      </c>
    </row>
    <row r="1007" spans="1:27" x14ac:dyDescent="0.2">
      <c r="A1007" s="89">
        <f>VLOOKUP(C1007,TabellenBDFS!$B$4:$C$2717,2,FALSE)</f>
        <v>141</v>
      </c>
      <c r="B1007" t="str">
        <f t="shared" si="16"/>
        <v>1413</v>
      </c>
      <c r="C1007" t="s">
        <v>144</v>
      </c>
      <c r="D1007">
        <v>3</v>
      </c>
      <c r="E1007">
        <v>0</v>
      </c>
      <c r="F1007">
        <v>0</v>
      </c>
      <c r="G1007">
        <v>0</v>
      </c>
      <c r="H1007">
        <v>0</v>
      </c>
      <c r="I1007">
        <v>0</v>
      </c>
      <c r="J1007">
        <v>0</v>
      </c>
      <c r="K1007">
        <v>0</v>
      </c>
      <c r="L1007">
        <v>0</v>
      </c>
      <c r="M1007">
        <v>0</v>
      </c>
      <c r="N1007">
        <v>0</v>
      </c>
      <c r="O1007">
        <v>0</v>
      </c>
      <c r="P1007">
        <v>0</v>
      </c>
      <c r="Q1007">
        <v>0</v>
      </c>
      <c r="R1007">
        <v>0</v>
      </c>
      <c r="S1007">
        <v>0</v>
      </c>
      <c r="T1007">
        <v>0.1</v>
      </c>
      <c r="U1007">
        <v>0.1</v>
      </c>
      <c r="V1007">
        <v>0.1</v>
      </c>
      <c r="W1007">
        <v>0.1</v>
      </c>
      <c r="X1007">
        <v>0.1</v>
      </c>
      <c r="Y1007">
        <v>0.1</v>
      </c>
      <c r="Z1007">
        <v>0.1</v>
      </c>
      <c r="AA1007">
        <v>0.1</v>
      </c>
    </row>
    <row r="1008" spans="1:27" x14ac:dyDescent="0.2">
      <c r="A1008" s="89">
        <f>VLOOKUP(C1008,TabellenBDFS!$B$4:$C$2717,2,FALSE)</f>
        <v>141</v>
      </c>
      <c r="B1008" t="str">
        <f t="shared" si="16"/>
        <v>1414</v>
      </c>
      <c r="C1008" t="s">
        <v>144</v>
      </c>
      <c r="D1008">
        <v>4</v>
      </c>
      <c r="E1008">
        <v>0</v>
      </c>
      <c r="F1008">
        <v>0</v>
      </c>
      <c r="G1008">
        <v>0</v>
      </c>
      <c r="H1008">
        <v>0</v>
      </c>
      <c r="I1008">
        <v>0</v>
      </c>
      <c r="J1008">
        <v>0</v>
      </c>
      <c r="K1008">
        <v>0</v>
      </c>
      <c r="L1008">
        <v>0</v>
      </c>
      <c r="M1008">
        <v>0</v>
      </c>
      <c r="N1008">
        <v>0</v>
      </c>
      <c r="O1008">
        <v>0</v>
      </c>
      <c r="P1008">
        <v>0</v>
      </c>
      <c r="Q1008">
        <v>0</v>
      </c>
      <c r="R1008">
        <v>0</v>
      </c>
      <c r="S1008">
        <v>0</v>
      </c>
      <c r="T1008">
        <v>0</v>
      </c>
      <c r="U1008">
        <v>0</v>
      </c>
      <c r="V1008">
        <v>0</v>
      </c>
      <c r="W1008">
        <v>0</v>
      </c>
      <c r="X1008">
        <v>0</v>
      </c>
      <c r="Y1008">
        <v>0</v>
      </c>
      <c r="Z1008">
        <v>0</v>
      </c>
      <c r="AA1008">
        <v>0</v>
      </c>
    </row>
    <row r="1009" spans="1:27" x14ac:dyDescent="0.2">
      <c r="A1009" s="89">
        <f>VLOOKUP(C1009,TabellenBDFS!$B$4:$C$2717,2,FALSE)</f>
        <v>141</v>
      </c>
      <c r="B1009" t="str">
        <f t="shared" si="16"/>
        <v>1415</v>
      </c>
      <c r="C1009" t="s">
        <v>144</v>
      </c>
      <c r="D1009">
        <v>5</v>
      </c>
      <c r="E1009">
        <v>0</v>
      </c>
      <c r="F1009">
        <v>0</v>
      </c>
      <c r="G1009">
        <v>0</v>
      </c>
      <c r="H1009">
        <v>0</v>
      </c>
      <c r="I1009">
        <v>0</v>
      </c>
      <c r="J1009">
        <v>0</v>
      </c>
      <c r="K1009">
        <v>0</v>
      </c>
      <c r="L1009">
        <v>0</v>
      </c>
      <c r="M1009">
        <v>0</v>
      </c>
      <c r="N1009">
        <v>0</v>
      </c>
      <c r="O1009">
        <v>0</v>
      </c>
      <c r="P1009">
        <v>0</v>
      </c>
      <c r="Q1009">
        <v>0</v>
      </c>
      <c r="R1009">
        <v>0</v>
      </c>
      <c r="S1009">
        <v>0</v>
      </c>
      <c r="T1009">
        <v>0</v>
      </c>
      <c r="U1009">
        <v>0</v>
      </c>
      <c r="V1009">
        <v>0</v>
      </c>
      <c r="W1009">
        <v>0</v>
      </c>
      <c r="X1009">
        <v>0</v>
      </c>
      <c r="Y1009">
        <v>0</v>
      </c>
      <c r="Z1009">
        <v>0</v>
      </c>
      <c r="AA1009">
        <v>0</v>
      </c>
    </row>
    <row r="1010" spans="1:27" x14ac:dyDescent="0.2">
      <c r="A1010" s="89">
        <f>VLOOKUP(C1010,TabellenBDFS!$B$4:$C$2717,2,FALSE)</f>
        <v>141</v>
      </c>
      <c r="B1010" t="str">
        <f t="shared" si="16"/>
        <v>1416</v>
      </c>
      <c r="C1010" t="s">
        <v>144</v>
      </c>
      <c r="D1010">
        <v>6</v>
      </c>
      <c r="E1010">
        <v>0.6</v>
      </c>
      <c r="F1010">
        <v>0.6</v>
      </c>
      <c r="G1010">
        <v>0.6</v>
      </c>
      <c r="H1010">
        <v>0.6</v>
      </c>
      <c r="I1010">
        <v>0.6</v>
      </c>
      <c r="J1010">
        <v>0.6</v>
      </c>
      <c r="K1010">
        <v>0.6</v>
      </c>
      <c r="L1010">
        <v>0.6</v>
      </c>
      <c r="M1010">
        <v>0.6</v>
      </c>
      <c r="N1010">
        <v>0.6</v>
      </c>
      <c r="O1010">
        <v>0.7</v>
      </c>
      <c r="P1010">
        <v>0.7</v>
      </c>
      <c r="Q1010">
        <v>0.7</v>
      </c>
      <c r="R1010">
        <v>0.7</v>
      </c>
      <c r="S1010">
        <v>0.7</v>
      </c>
      <c r="T1010">
        <v>0.7</v>
      </c>
      <c r="U1010">
        <v>0.7</v>
      </c>
      <c r="V1010">
        <v>0.7</v>
      </c>
      <c r="W1010">
        <v>0.7</v>
      </c>
      <c r="X1010">
        <v>0.7</v>
      </c>
      <c r="Y1010">
        <v>0.7</v>
      </c>
      <c r="Z1010">
        <v>0.7</v>
      </c>
      <c r="AA1010">
        <v>0.7</v>
      </c>
    </row>
    <row r="1011" spans="1:27" x14ac:dyDescent="0.2">
      <c r="A1011" s="89">
        <f>VLOOKUP(C1011,TabellenBDFS!$B$4:$C$2717,2,FALSE)</f>
        <v>141</v>
      </c>
      <c r="B1011" t="str">
        <f t="shared" si="16"/>
        <v>1417</v>
      </c>
      <c r="C1011" t="s">
        <v>144</v>
      </c>
      <c r="D1011">
        <v>7</v>
      </c>
      <c r="E1011">
        <v>0</v>
      </c>
      <c r="F1011">
        <v>0</v>
      </c>
      <c r="G1011">
        <v>0</v>
      </c>
      <c r="H1011">
        <v>0</v>
      </c>
      <c r="I1011">
        <v>0.1</v>
      </c>
      <c r="J1011">
        <v>0.1</v>
      </c>
      <c r="K1011">
        <v>0.1</v>
      </c>
      <c r="L1011">
        <v>0.2</v>
      </c>
      <c r="M1011">
        <v>0.2</v>
      </c>
      <c r="N1011">
        <v>0.2</v>
      </c>
      <c r="O1011">
        <v>0.2</v>
      </c>
      <c r="P1011">
        <v>0.2</v>
      </c>
      <c r="Q1011">
        <v>0.1</v>
      </c>
      <c r="R1011">
        <v>0.1</v>
      </c>
      <c r="S1011">
        <v>0.1</v>
      </c>
      <c r="T1011">
        <v>0.1</v>
      </c>
      <c r="U1011">
        <v>0.1</v>
      </c>
      <c r="V1011">
        <v>0.1</v>
      </c>
      <c r="W1011">
        <v>0.1</v>
      </c>
      <c r="X1011">
        <v>0.1</v>
      </c>
      <c r="Y1011">
        <v>0.1</v>
      </c>
      <c r="Z1011">
        <v>0.1</v>
      </c>
      <c r="AA1011">
        <v>0.1</v>
      </c>
    </row>
    <row r="1012" spans="1:27" x14ac:dyDescent="0.2">
      <c r="A1012" s="89">
        <f>VLOOKUP(C1012,TabellenBDFS!$B$4:$C$2717,2,FALSE)</f>
        <v>143</v>
      </c>
      <c r="B1012" t="str">
        <f t="shared" si="16"/>
        <v>1431</v>
      </c>
      <c r="C1012" t="s">
        <v>146</v>
      </c>
      <c r="D1012">
        <v>1</v>
      </c>
      <c r="E1012">
        <v>1.8</v>
      </c>
      <c r="F1012">
        <v>1.7</v>
      </c>
      <c r="G1012">
        <v>1.9</v>
      </c>
      <c r="H1012">
        <v>1.8</v>
      </c>
      <c r="I1012">
        <v>1.6</v>
      </c>
      <c r="J1012">
        <v>1.6</v>
      </c>
      <c r="K1012">
        <v>1.5</v>
      </c>
      <c r="L1012">
        <v>1.5</v>
      </c>
      <c r="M1012">
        <v>1.5</v>
      </c>
      <c r="N1012">
        <v>1.4</v>
      </c>
      <c r="O1012">
        <v>1.4</v>
      </c>
      <c r="P1012">
        <v>1.4</v>
      </c>
      <c r="Q1012">
        <v>1.5</v>
      </c>
      <c r="R1012">
        <v>1.4</v>
      </c>
      <c r="S1012">
        <v>1.4</v>
      </c>
      <c r="T1012">
        <v>1.3</v>
      </c>
      <c r="U1012">
        <v>1.2</v>
      </c>
      <c r="V1012">
        <v>1.2</v>
      </c>
      <c r="W1012">
        <v>1.3</v>
      </c>
      <c r="X1012">
        <v>1.2</v>
      </c>
      <c r="Y1012">
        <v>1.2</v>
      </c>
      <c r="Z1012">
        <v>1.2</v>
      </c>
      <c r="AA1012">
        <v>1.4</v>
      </c>
    </row>
    <row r="1013" spans="1:27" x14ac:dyDescent="0.2">
      <c r="A1013" s="89">
        <f>VLOOKUP(C1013,TabellenBDFS!$B$4:$C$2717,2,FALSE)</f>
        <v>143</v>
      </c>
      <c r="B1013" t="str">
        <f t="shared" si="16"/>
        <v>1432</v>
      </c>
      <c r="C1013" t="s">
        <v>146</v>
      </c>
      <c r="D1013">
        <v>2</v>
      </c>
      <c r="E1013">
        <v>0.4</v>
      </c>
      <c r="F1013">
        <v>0.4</v>
      </c>
      <c r="G1013">
        <v>0.3</v>
      </c>
      <c r="H1013">
        <v>0.3</v>
      </c>
      <c r="I1013">
        <v>0.3</v>
      </c>
      <c r="J1013">
        <v>0.3</v>
      </c>
      <c r="K1013">
        <v>0.3</v>
      </c>
      <c r="L1013">
        <v>0.3</v>
      </c>
      <c r="M1013">
        <v>0.3</v>
      </c>
      <c r="N1013">
        <v>0.2</v>
      </c>
      <c r="O1013">
        <v>0.2</v>
      </c>
      <c r="P1013">
        <v>0.3</v>
      </c>
      <c r="Q1013">
        <v>0.3</v>
      </c>
      <c r="R1013">
        <v>0.3</v>
      </c>
      <c r="S1013">
        <v>0.2</v>
      </c>
      <c r="T1013">
        <v>0.2</v>
      </c>
      <c r="U1013">
        <v>0.2</v>
      </c>
      <c r="V1013">
        <v>0.2</v>
      </c>
      <c r="W1013">
        <v>0.2</v>
      </c>
      <c r="X1013">
        <v>0.2</v>
      </c>
      <c r="Y1013">
        <v>0.2</v>
      </c>
      <c r="Z1013">
        <v>0.2</v>
      </c>
      <c r="AA1013">
        <v>0.1</v>
      </c>
    </row>
    <row r="1014" spans="1:27" x14ac:dyDescent="0.2">
      <c r="A1014" s="89">
        <f>VLOOKUP(C1014,TabellenBDFS!$B$4:$C$2717,2,FALSE)</f>
        <v>143</v>
      </c>
      <c r="B1014" t="str">
        <f t="shared" si="16"/>
        <v>1433</v>
      </c>
      <c r="C1014" t="s">
        <v>146</v>
      </c>
      <c r="D1014">
        <v>3</v>
      </c>
      <c r="E1014">
        <v>0</v>
      </c>
      <c r="F1014">
        <v>0</v>
      </c>
      <c r="G1014">
        <v>0</v>
      </c>
      <c r="H1014">
        <v>0</v>
      </c>
      <c r="I1014">
        <v>0</v>
      </c>
      <c r="J1014">
        <v>0</v>
      </c>
      <c r="K1014">
        <v>0</v>
      </c>
      <c r="L1014">
        <v>0</v>
      </c>
      <c r="M1014">
        <v>0</v>
      </c>
      <c r="N1014">
        <v>0</v>
      </c>
      <c r="O1014">
        <v>0</v>
      </c>
      <c r="P1014">
        <v>0.1</v>
      </c>
      <c r="Q1014">
        <v>0.1</v>
      </c>
      <c r="R1014">
        <v>0.1</v>
      </c>
      <c r="S1014">
        <v>0.1</v>
      </c>
      <c r="T1014">
        <v>0.1</v>
      </c>
      <c r="U1014">
        <v>0.1</v>
      </c>
      <c r="V1014">
        <v>0.2</v>
      </c>
      <c r="W1014">
        <v>0.2</v>
      </c>
      <c r="X1014">
        <v>0.2</v>
      </c>
      <c r="Y1014">
        <v>0.2</v>
      </c>
      <c r="Z1014">
        <v>0.2</v>
      </c>
      <c r="AA1014">
        <v>0.2</v>
      </c>
    </row>
    <row r="1015" spans="1:27" x14ac:dyDescent="0.2">
      <c r="A1015" s="89">
        <f>VLOOKUP(C1015,TabellenBDFS!$B$4:$C$2717,2,FALSE)</f>
        <v>143</v>
      </c>
      <c r="B1015" t="str">
        <f t="shared" si="16"/>
        <v>1434</v>
      </c>
      <c r="C1015" t="s">
        <v>146</v>
      </c>
      <c r="D1015">
        <v>4</v>
      </c>
      <c r="E1015">
        <v>0</v>
      </c>
      <c r="F1015">
        <v>0</v>
      </c>
      <c r="G1015">
        <v>0</v>
      </c>
      <c r="H1015">
        <v>0</v>
      </c>
      <c r="I1015">
        <v>0</v>
      </c>
      <c r="J1015">
        <v>0</v>
      </c>
      <c r="K1015">
        <v>0</v>
      </c>
      <c r="L1015">
        <v>0</v>
      </c>
      <c r="M1015">
        <v>0</v>
      </c>
      <c r="N1015">
        <v>0</v>
      </c>
      <c r="O1015">
        <v>0</v>
      </c>
      <c r="P1015">
        <v>0</v>
      </c>
      <c r="Q1015">
        <v>0</v>
      </c>
      <c r="R1015">
        <v>0</v>
      </c>
      <c r="S1015">
        <v>0</v>
      </c>
      <c r="T1015">
        <v>0</v>
      </c>
      <c r="U1015">
        <v>0</v>
      </c>
      <c r="V1015">
        <v>0</v>
      </c>
      <c r="W1015">
        <v>0</v>
      </c>
      <c r="X1015">
        <v>0</v>
      </c>
      <c r="Y1015">
        <v>0</v>
      </c>
      <c r="Z1015">
        <v>0</v>
      </c>
      <c r="AA1015">
        <v>0</v>
      </c>
    </row>
    <row r="1016" spans="1:27" x14ac:dyDescent="0.2">
      <c r="A1016" s="89">
        <f>VLOOKUP(C1016,TabellenBDFS!$B$4:$C$2717,2,FALSE)</f>
        <v>143</v>
      </c>
      <c r="B1016" t="str">
        <f t="shared" si="16"/>
        <v>1435</v>
      </c>
      <c r="C1016" t="s">
        <v>146</v>
      </c>
      <c r="D1016">
        <v>5</v>
      </c>
      <c r="E1016">
        <v>0.2</v>
      </c>
      <c r="F1016">
        <v>0.2</v>
      </c>
      <c r="G1016">
        <v>0.2</v>
      </c>
      <c r="H1016">
        <v>0.1</v>
      </c>
      <c r="I1016">
        <v>0.1</v>
      </c>
      <c r="J1016">
        <v>0.1</v>
      </c>
      <c r="K1016">
        <v>0.1</v>
      </c>
      <c r="L1016">
        <v>0.1</v>
      </c>
      <c r="M1016">
        <v>0.1</v>
      </c>
      <c r="N1016">
        <v>0.1</v>
      </c>
      <c r="O1016">
        <v>0.1</v>
      </c>
      <c r="P1016">
        <v>0.1</v>
      </c>
      <c r="Q1016">
        <v>0.1</v>
      </c>
      <c r="R1016">
        <v>0.1</v>
      </c>
      <c r="S1016">
        <v>0.1</v>
      </c>
      <c r="T1016">
        <v>0.1</v>
      </c>
      <c r="U1016">
        <v>0.1</v>
      </c>
      <c r="V1016">
        <v>0.1</v>
      </c>
      <c r="W1016">
        <v>0.1</v>
      </c>
      <c r="X1016">
        <v>0.1</v>
      </c>
      <c r="Y1016">
        <v>0.1</v>
      </c>
      <c r="Z1016">
        <v>0.1</v>
      </c>
      <c r="AA1016">
        <v>0.1</v>
      </c>
    </row>
    <row r="1017" spans="1:27" x14ac:dyDescent="0.2">
      <c r="A1017" s="89">
        <f>VLOOKUP(C1017,TabellenBDFS!$B$4:$C$2717,2,FALSE)</f>
        <v>143</v>
      </c>
      <c r="B1017" t="str">
        <f t="shared" si="16"/>
        <v>1436</v>
      </c>
      <c r="C1017" t="s">
        <v>146</v>
      </c>
      <c r="D1017">
        <v>6</v>
      </c>
      <c r="E1017">
        <v>0.9</v>
      </c>
      <c r="F1017">
        <v>0.9</v>
      </c>
      <c r="G1017">
        <v>1</v>
      </c>
      <c r="H1017">
        <v>1</v>
      </c>
      <c r="I1017">
        <v>0.9</v>
      </c>
      <c r="J1017">
        <v>0.9</v>
      </c>
      <c r="K1017">
        <v>0.7</v>
      </c>
      <c r="L1017">
        <v>0.8</v>
      </c>
      <c r="M1017">
        <v>0.8</v>
      </c>
      <c r="N1017">
        <v>0.7</v>
      </c>
      <c r="O1017">
        <v>0.7</v>
      </c>
      <c r="P1017">
        <v>0.7</v>
      </c>
      <c r="Q1017">
        <v>0.7</v>
      </c>
      <c r="R1017">
        <v>0.6</v>
      </c>
      <c r="S1017">
        <v>0.6</v>
      </c>
      <c r="T1017">
        <v>0.6</v>
      </c>
      <c r="U1017">
        <v>0.5</v>
      </c>
      <c r="V1017">
        <v>0.5</v>
      </c>
      <c r="W1017">
        <v>0.6</v>
      </c>
      <c r="X1017">
        <v>0.6</v>
      </c>
      <c r="Y1017">
        <v>0.4</v>
      </c>
      <c r="Z1017">
        <v>0.4</v>
      </c>
      <c r="AA1017">
        <v>0.6</v>
      </c>
    </row>
    <row r="1018" spans="1:27" x14ac:dyDescent="0.2">
      <c r="A1018" s="89">
        <f>VLOOKUP(C1018,TabellenBDFS!$B$4:$C$2717,2,FALSE)</f>
        <v>143</v>
      </c>
      <c r="B1018" t="str">
        <f t="shared" si="16"/>
        <v>1437</v>
      </c>
      <c r="C1018" t="s">
        <v>146</v>
      </c>
      <c r="D1018">
        <v>7</v>
      </c>
      <c r="E1018">
        <v>0.3</v>
      </c>
      <c r="F1018">
        <v>0.2</v>
      </c>
      <c r="G1018">
        <v>0.3</v>
      </c>
      <c r="H1018">
        <v>0.3</v>
      </c>
      <c r="I1018">
        <v>0.3</v>
      </c>
      <c r="J1018">
        <v>0.3</v>
      </c>
      <c r="K1018">
        <v>0.4</v>
      </c>
      <c r="L1018">
        <v>0.3</v>
      </c>
      <c r="M1018">
        <v>0.3</v>
      </c>
      <c r="N1018">
        <v>0.3</v>
      </c>
      <c r="O1018">
        <v>0.3</v>
      </c>
      <c r="P1018">
        <v>0.3</v>
      </c>
      <c r="Q1018">
        <v>0.3</v>
      </c>
      <c r="R1018">
        <v>0.3</v>
      </c>
      <c r="S1018">
        <v>0.3</v>
      </c>
      <c r="T1018">
        <v>0.3</v>
      </c>
      <c r="U1018">
        <v>0.3</v>
      </c>
      <c r="V1018">
        <v>0.3</v>
      </c>
      <c r="W1018">
        <v>0.3</v>
      </c>
      <c r="X1018">
        <v>0.3</v>
      </c>
      <c r="Y1018">
        <v>0.4</v>
      </c>
      <c r="Z1018">
        <v>0.4</v>
      </c>
      <c r="AA1018">
        <v>0.4</v>
      </c>
    </row>
    <row r="1019" spans="1:27" x14ac:dyDescent="0.2">
      <c r="A1019" s="89">
        <f>VLOOKUP(C1019,TabellenBDFS!$B$4:$C$2717,2,FALSE)</f>
        <v>144</v>
      </c>
      <c r="B1019" t="str">
        <f t="shared" si="16"/>
        <v>1441</v>
      </c>
      <c r="C1019" t="s">
        <v>147</v>
      </c>
      <c r="D1019">
        <v>1</v>
      </c>
      <c r="E1019">
        <v>4.7</v>
      </c>
      <c r="F1019">
        <v>4.4000000000000004</v>
      </c>
      <c r="G1019">
        <v>4.4000000000000004</v>
      </c>
      <c r="H1019">
        <v>4.3</v>
      </c>
      <c r="I1019">
        <v>3.2</v>
      </c>
      <c r="J1019">
        <v>3.1</v>
      </c>
      <c r="K1019">
        <v>3.1</v>
      </c>
      <c r="L1019">
        <v>3</v>
      </c>
      <c r="M1019">
        <v>4.5</v>
      </c>
      <c r="N1019">
        <v>4</v>
      </c>
      <c r="O1019">
        <v>3.9</v>
      </c>
      <c r="P1019">
        <v>3.9</v>
      </c>
      <c r="Q1019">
        <v>4</v>
      </c>
      <c r="R1019">
        <v>4.0999999999999996</v>
      </c>
      <c r="S1019">
        <v>4.2</v>
      </c>
      <c r="T1019">
        <v>4.2</v>
      </c>
      <c r="U1019">
        <v>4.0999999999999996</v>
      </c>
      <c r="V1019">
        <v>3.9</v>
      </c>
      <c r="W1019">
        <v>4</v>
      </c>
      <c r="X1019">
        <v>3.9</v>
      </c>
      <c r="Y1019">
        <v>4.0999999999999996</v>
      </c>
      <c r="Z1019">
        <v>4.0999999999999996</v>
      </c>
      <c r="AA1019">
        <v>4</v>
      </c>
    </row>
    <row r="1020" spans="1:27" x14ac:dyDescent="0.2">
      <c r="A1020" s="89">
        <f>VLOOKUP(C1020,TabellenBDFS!$B$4:$C$2717,2,FALSE)</f>
        <v>144</v>
      </c>
      <c r="B1020" t="str">
        <f t="shared" si="16"/>
        <v>1442</v>
      </c>
      <c r="C1020" t="s">
        <v>147</v>
      </c>
      <c r="D1020">
        <v>2</v>
      </c>
      <c r="E1020">
        <v>1.8</v>
      </c>
      <c r="F1020">
        <v>1.8</v>
      </c>
      <c r="G1020">
        <v>1.8</v>
      </c>
      <c r="H1020">
        <v>1.7</v>
      </c>
      <c r="I1020">
        <v>1.7</v>
      </c>
      <c r="J1020">
        <v>1.6</v>
      </c>
      <c r="K1020">
        <v>1.6</v>
      </c>
      <c r="L1020">
        <v>1.6</v>
      </c>
      <c r="M1020">
        <v>1.5</v>
      </c>
      <c r="N1020">
        <v>1.5</v>
      </c>
      <c r="O1020">
        <v>1.5</v>
      </c>
      <c r="P1020">
        <v>1.4</v>
      </c>
      <c r="Q1020">
        <v>1.4</v>
      </c>
      <c r="R1020">
        <v>1.5</v>
      </c>
      <c r="S1020">
        <v>1.5</v>
      </c>
      <c r="T1020">
        <v>1.5</v>
      </c>
      <c r="U1020">
        <v>1.5</v>
      </c>
      <c r="V1020">
        <v>1.3</v>
      </c>
      <c r="W1020">
        <v>1.2</v>
      </c>
      <c r="X1020">
        <v>1.2</v>
      </c>
      <c r="Y1020">
        <v>1.2</v>
      </c>
      <c r="Z1020">
        <v>1.2</v>
      </c>
      <c r="AA1020">
        <v>1.1000000000000001</v>
      </c>
    </row>
    <row r="1021" spans="1:27" x14ac:dyDescent="0.2">
      <c r="A1021" s="89">
        <f>VLOOKUP(C1021,TabellenBDFS!$B$4:$C$2717,2,FALSE)</f>
        <v>144</v>
      </c>
      <c r="B1021" t="str">
        <f t="shared" si="16"/>
        <v>1443</v>
      </c>
      <c r="C1021" t="s">
        <v>147</v>
      </c>
      <c r="D1021">
        <v>3</v>
      </c>
      <c r="E1021">
        <v>0</v>
      </c>
      <c r="F1021">
        <v>0</v>
      </c>
      <c r="G1021">
        <v>0</v>
      </c>
      <c r="H1021">
        <v>0</v>
      </c>
      <c r="I1021">
        <v>0</v>
      </c>
      <c r="J1021">
        <v>0</v>
      </c>
      <c r="K1021">
        <v>0.1</v>
      </c>
      <c r="L1021">
        <v>0.1</v>
      </c>
      <c r="M1021">
        <v>0.1</v>
      </c>
      <c r="N1021">
        <v>0.1</v>
      </c>
      <c r="O1021">
        <v>0.1</v>
      </c>
      <c r="P1021">
        <v>0.1</v>
      </c>
      <c r="Q1021">
        <v>0.1</v>
      </c>
      <c r="R1021">
        <v>0.2</v>
      </c>
      <c r="S1021">
        <v>0.2</v>
      </c>
      <c r="T1021">
        <v>0.2</v>
      </c>
      <c r="U1021">
        <v>0.2</v>
      </c>
      <c r="V1021">
        <v>0.4</v>
      </c>
      <c r="W1021">
        <v>0.5</v>
      </c>
      <c r="X1021">
        <v>0.5</v>
      </c>
      <c r="Y1021">
        <v>0.6</v>
      </c>
      <c r="Z1021">
        <v>0.6</v>
      </c>
      <c r="AA1021">
        <v>0.6</v>
      </c>
    </row>
    <row r="1022" spans="1:27" x14ac:dyDescent="0.2">
      <c r="A1022" s="89">
        <f>VLOOKUP(C1022,TabellenBDFS!$B$4:$C$2717,2,FALSE)</f>
        <v>144</v>
      </c>
      <c r="B1022" t="str">
        <f t="shared" si="16"/>
        <v>1444</v>
      </c>
      <c r="C1022" t="s">
        <v>147</v>
      </c>
      <c r="D1022">
        <v>4</v>
      </c>
      <c r="E1022">
        <v>0</v>
      </c>
      <c r="F1022">
        <v>0</v>
      </c>
      <c r="G1022">
        <v>0</v>
      </c>
      <c r="H1022">
        <v>0</v>
      </c>
      <c r="I1022">
        <v>0</v>
      </c>
      <c r="J1022">
        <v>0</v>
      </c>
      <c r="K1022">
        <v>0</v>
      </c>
      <c r="L1022">
        <v>0</v>
      </c>
      <c r="M1022">
        <v>0</v>
      </c>
      <c r="N1022">
        <v>0</v>
      </c>
      <c r="O1022">
        <v>0</v>
      </c>
      <c r="P1022">
        <v>0</v>
      </c>
      <c r="Q1022">
        <v>0</v>
      </c>
      <c r="R1022">
        <v>0</v>
      </c>
      <c r="S1022">
        <v>0</v>
      </c>
      <c r="T1022">
        <v>0</v>
      </c>
      <c r="U1022">
        <v>0</v>
      </c>
      <c r="V1022">
        <v>0</v>
      </c>
      <c r="W1022">
        <v>0</v>
      </c>
      <c r="X1022">
        <v>0</v>
      </c>
      <c r="Y1022">
        <v>0</v>
      </c>
      <c r="Z1022">
        <v>0</v>
      </c>
      <c r="AA1022">
        <v>0.1</v>
      </c>
    </row>
    <row r="1023" spans="1:27" x14ac:dyDescent="0.2">
      <c r="A1023" s="89">
        <f>VLOOKUP(C1023,TabellenBDFS!$B$4:$C$2717,2,FALSE)</f>
        <v>144</v>
      </c>
      <c r="B1023" t="str">
        <f t="shared" si="16"/>
        <v>1445</v>
      </c>
      <c r="C1023" t="s">
        <v>147</v>
      </c>
      <c r="D1023">
        <v>5</v>
      </c>
      <c r="E1023">
        <v>0.1</v>
      </c>
      <c r="F1023">
        <v>0.1</v>
      </c>
      <c r="G1023">
        <v>0.1</v>
      </c>
      <c r="H1023">
        <v>0.1</v>
      </c>
      <c r="I1023">
        <v>0.1</v>
      </c>
      <c r="J1023">
        <v>0.1</v>
      </c>
      <c r="K1023">
        <v>0.1</v>
      </c>
      <c r="L1023">
        <v>0.1</v>
      </c>
      <c r="M1023">
        <v>0.1</v>
      </c>
      <c r="N1023">
        <v>0.1</v>
      </c>
      <c r="O1023">
        <v>0.1</v>
      </c>
      <c r="P1023">
        <v>0.1</v>
      </c>
      <c r="Q1023">
        <v>0.1</v>
      </c>
      <c r="R1023">
        <v>0.1</v>
      </c>
      <c r="S1023">
        <v>0.1</v>
      </c>
      <c r="T1023">
        <v>0.1</v>
      </c>
      <c r="U1023">
        <v>0</v>
      </c>
      <c r="V1023">
        <v>0</v>
      </c>
      <c r="W1023">
        <v>0</v>
      </c>
      <c r="X1023">
        <v>0</v>
      </c>
      <c r="Y1023">
        <v>0</v>
      </c>
      <c r="Z1023">
        <v>0</v>
      </c>
      <c r="AA1023">
        <v>0</v>
      </c>
    </row>
    <row r="1024" spans="1:27" x14ac:dyDescent="0.2">
      <c r="A1024" s="89">
        <f>VLOOKUP(C1024,TabellenBDFS!$B$4:$C$2717,2,FALSE)</f>
        <v>144</v>
      </c>
      <c r="B1024" t="str">
        <f t="shared" si="16"/>
        <v>1446</v>
      </c>
      <c r="C1024" t="s">
        <v>147</v>
      </c>
      <c r="D1024">
        <v>6</v>
      </c>
      <c r="E1024">
        <v>2.2999999999999998</v>
      </c>
      <c r="F1024">
        <v>2.1</v>
      </c>
      <c r="G1024">
        <v>2.2000000000000002</v>
      </c>
      <c r="H1024">
        <v>2.1</v>
      </c>
      <c r="I1024">
        <v>1</v>
      </c>
      <c r="J1024">
        <v>1.1000000000000001</v>
      </c>
      <c r="K1024">
        <v>1</v>
      </c>
      <c r="L1024">
        <v>1</v>
      </c>
      <c r="M1024">
        <v>2.5</v>
      </c>
      <c r="N1024">
        <v>1.9</v>
      </c>
      <c r="O1024">
        <v>1.9</v>
      </c>
      <c r="P1024">
        <v>1.8</v>
      </c>
      <c r="Q1024">
        <v>1.8</v>
      </c>
      <c r="R1024">
        <v>1.8</v>
      </c>
      <c r="S1024">
        <v>1.8</v>
      </c>
      <c r="T1024">
        <v>1.8</v>
      </c>
      <c r="U1024">
        <v>1.8</v>
      </c>
      <c r="V1024">
        <v>1.7</v>
      </c>
      <c r="W1024">
        <v>1.7</v>
      </c>
      <c r="X1024">
        <v>1.6</v>
      </c>
      <c r="Y1024">
        <v>1.6</v>
      </c>
      <c r="Z1024">
        <v>1.6</v>
      </c>
      <c r="AA1024">
        <v>1.5</v>
      </c>
    </row>
    <row r="1025" spans="1:27" x14ac:dyDescent="0.2">
      <c r="A1025" s="89">
        <f>VLOOKUP(C1025,TabellenBDFS!$B$4:$C$2717,2,FALSE)</f>
        <v>144</v>
      </c>
      <c r="B1025" t="str">
        <f t="shared" si="16"/>
        <v>1447</v>
      </c>
      <c r="C1025" t="s">
        <v>147</v>
      </c>
      <c r="D1025">
        <v>7</v>
      </c>
      <c r="E1025">
        <v>0.4</v>
      </c>
      <c r="F1025">
        <v>0.3</v>
      </c>
      <c r="G1025">
        <v>0.3</v>
      </c>
      <c r="H1025">
        <v>0.3</v>
      </c>
      <c r="I1025">
        <v>0.3</v>
      </c>
      <c r="J1025">
        <v>0.3</v>
      </c>
      <c r="K1025">
        <v>0.3</v>
      </c>
      <c r="L1025">
        <v>0.3</v>
      </c>
      <c r="M1025">
        <v>0.3</v>
      </c>
      <c r="N1025">
        <v>0.4</v>
      </c>
      <c r="O1025">
        <v>0.3</v>
      </c>
      <c r="P1025">
        <v>0.4</v>
      </c>
      <c r="Q1025">
        <v>0.5</v>
      </c>
      <c r="R1025">
        <v>0.5</v>
      </c>
      <c r="S1025">
        <v>0.5</v>
      </c>
      <c r="T1025">
        <v>0.5</v>
      </c>
      <c r="U1025">
        <v>0.5</v>
      </c>
      <c r="V1025">
        <v>0.5</v>
      </c>
      <c r="W1025">
        <v>0.6</v>
      </c>
      <c r="X1025">
        <v>0.6</v>
      </c>
      <c r="Y1025">
        <v>0.6</v>
      </c>
      <c r="Z1025">
        <v>0.6</v>
      </c>
      <c r="AA1025">
        <v>0.6</v>
      </c>
    </row>
    <row r="1026" spans="1:27" x14ac:dyDescent="0.2">
      <c r="A1026" s="89">
        <f>VLOOKUP(C1026,TabellenBDFS!$B$4:$C$2717,2,FALSE)</f>
        <v>145</v>
      </c>
      <c r="B1026" t="str">
        <f t="shared" si="16"/>
        <v>1451</v>
      </c>
      <c r="C1026" t="s">
        <v>148</v>
      </c>
      <c r="D1026">
        <v>1</v>
      </c>
      <c r="E1026">
        <v>7.1</v>
      </c>
      <c r="F1026">
        <v>6.9</v>
      </c>
      <c r="G1026">
        <v>7.1</v>
      </c>
      <c r="H1026">
        <v>7.1</v>
      </c>
      <c r="I1026">
        <v>7</v>
      </c>
      <c r="J1026">
        <v>6.9</v>
      </c>
      <c r="K1026">
        <v>6.8</v>
      </c>
      <c r="L1026">
        <v>7.7</v>
      </c>
      <c r="M1026">
        <v>8</v>
      </c>
      <c r="N1026">
        <v>8</v>
      </c>
      <c r="O1026">
        <v>7.9</v>
      </c>
      <c r="P1026">
        <v>8.1</v>
      </c>
      <c r="Q1026">
        <v>8.3000000000000007</v>
      </c>
      <c r="R1026">
        <v>8.3000000000000007</v>
      </c>
      <c r="S1026">
        <v>8.6</v>
      </c>
      <c r="T1026">
        <v>8.9</v>
      </c>
      <c r="U1026">
        <v>8.8000000000000007</v>
      </c>
      <c r="V1026">
        <v>8.9</v>
      </c>
      <c r="W1026">
        <v>8.8000000000000007</v>
      </c>
      <c r="X1026">
        <v>8.6999999999999993</v>
      </c>
      <c r="Y1026">
        <v>8.6999999999999993</v>
      </c>
      <c r="Z1026">
        <v>8.4</v>
      </c>
      <c r="AA1026">
        <v>8.4</v>
      </c>
    </row>
    <row r="1027" spans="1:27" x14ac:dyDescent="0.2">
      <c r="A1027" s="89">
        <f>VLOOKUP(C1027,TabellenBDFS!$B$4:$C$2717,2,FALSE)</f>
        <v>145</v>
      </c>
      <c r="B1027" t="str">
        <f t="shared" si="16"/>
        <v>1452</v>
      </c>
      <c r="C1027" t="s">
        <v>148</v>
      </c>
      <c r="D1027">
        <v>2</v>
      </c>
      <c r="E1027">
        <v>3.9</v>
      </c>
      <c r="F1027">
        <v>3.8</v>
      </c>
      <c r="G1027">
        <v>3.9</v>
      </c>
      <c r="H1027">
        <v>4</v>
      </c>
      <c r="I1027">
        <v>3.9</v>
      </c>
      <c r="J1027">
        <v>3.7</v>
      </c>
      <c r="K1027">
        <v>3.7</v>
      </c>
      <c r="L1027">
        <v>3.6</v>
      </c>
      <c r="M1027">
        <v>3.5</v>
      </c>
      <c r="N1027">
        <v>3.5</v>
      </c>
      <c r="O1027">
        <v>3.4</v>
      </c>
      <c r="P1027">
        <v>3.5</v>
      </c>
      <c r="Q1027">
        <v>3.5</v>
      </c>
      <c r="R1027">
        <v>3.5</v>
      </c>
      <c r="S1027">
        <v>3.6</v>
      </c>
      <c r="T1027">
        <v>3.7</v>
      </c>
      <c r="U1027">
        <v>3.6</v>
      </c>
      <c r="V1027">
        <v>2.8</v>
      </c>
      <c r="W1027">
        <v>2.7</v>
      </c>
      <c r="X1027">
        <v>2.6</v>
      </c>
      <c r="Y1027">
        <v>2.5</v>
      </c>
      <c r="Z1027">
        <v>2.4</v>
      </c>
      <c r="AA1027">
        <v>2.2999999999999998</v>
      </c>
    </row>
    <row r="1028" spans="1:27" x14ac:dyDescent="0.2">
      <c r="A1028" s="89">
        <f>VLOOKUP(C1028,TabellenBDFS!$B$4:$C$2717,2,FALSE)</f>
        <v>145</v>
      </c>
      <c r="B1028" t="str">
        <f t="shared" ref="B1028:B1091" si="17">CONCATENATE(A1028,D1028)</f>
        <v>1453</v>
      </c>
      <c r="C1028" t="s">
        <v>148</v>
      </c>
      <c r="D1028">
        <v>3</v>
      </c>
      <c r="E1028">
        <v>0</v>
      </c>
      <c r="F1028">
        <v>0</v>
      </c>
      <c r="G1028">
        <v>0</v>
      </c>
      <c r="H1028">
        <v>0.1</v>
      </c>
      <c r="I1028">
        <v>0.2</v>
      </c>
      <c r="J1028">
        <v>0.2</v>
      </c>
      <c r="K1028">
        <v>0.3</v>
      </c>
      <c r="L1028">
        <v>0.4</v>
      </c>
      <c r="M1028">
        <v>0.5</v>
      </c>
      <c r="N1028">
        <v>0.5</v>
      </c>
      <c r="O1028">
        <v>0.6</v>
      </c>
      <c r="P1028">
        <v>0.7</v>
      </c>
      <c r="Q1028">
        <v>0.8</v>
      </c>
      <c r="R1028">
        <v>0.8</v>
      </c>
      <c r="S1028">
        <v>0.9</v>
      </c>
      <c r="T1028">
        <v>1</v>
      </c>
      <c r="U1028">
        <v>1</v>
      </c>
      <c r="V1028">
        <v>1.8</v>
      </c>
      <c r="W1028">
        <v>1.9</v>
      </c>
      <c r="X1028">
        <v>1.9</v>
      </c>
      <c r="Y1028">
        <v>2</v>
      </c>
      <c r="Z1028">
        <v>2.1</v>
      </c>
      <c r="AA1028">
        <v>2.2000000000000002</v>
      </c>
    </row>
    <row r="1029" spans="1:27" x14ac:dyDescent="0.2">
      <c r="A1029" s="89">
        <f>VLOOKUP(C1029,TabellenBDFS!$B$4:$C$2717,2,FALSE)</f>
        <v>145</v>
      </c>
      <c r="B1029" t="str">
        <f t="shared" si="17"/>
        <v>1454</v>
      </c>
      <c r="C1029" t="s">
        <v>148</v>
      </c>
      <c r="D1029">
        <v>4</v>
      </c>
      <c r="E1029">
        <v>0</v>
      </c>
      <c r="F1029">
        <v>0</v>
      </c>
      <c r="G1029">
        <v>0</v>
      </c>
      <c r="H1029">
        <v>0</v>
      </c>
      <c r="I1029">
        <v>0</v>
      </c>
      <c r="J1029">
        <v>0.1</v>
      </c>
      <c r="K1029">
        <v>0</v>
      </c>
      <c r="L1029">
        <v>0.1</v>
      </c>
      <c r="M1029">
        <v>0.1</v>
      </c>
      <c r="N1029">
        <v>0.1</v>
      </c>
      <c r="O1029">
        <v>0.1</v>
      </c>
      <c r="P1029">
        <v>0.1</v>
      </c>
      <c r="Q1029">
        <v>0.1</v>
      </c>
      <c r="R1029">
        <v>0.2</v>
      </c>
      <c r="S1029">
        <v>0.2</v>
      </c>
      <c r="T1029">
        <v>0.2</v>
      </c>
      <c r="U1029">
        <v>0.2</v>
      </c>
      <c r="V1029">
        <v>0.2</v>
      </c>
      <c r="W1029">
        <v>0.2</v>
      </c>
      <c r="X1029">
        <v>0.2</v>
      </c>
      <c r="Y1029">
        <v>0.2</v>
      </c>
      <c r="Z1029">
        <v>0.2</v>
      </c>
      <c r="AA1029">
        <v>0.2</v>
      </c>
    </row>
    <row r="1030" spans="1:27" x14ac:dyDescent="0.2">
      <c r="A1030" s="89">
        <f>VLOOKUP(C1030,TabellenBDFS!$B$4:$C$2717,2,FALSE)</f>
        <v>145</v>
      </c>
      <c r="B1030" t="str">
        <f t="shared" si="17"/>
        <v>1455</v>
      </c>
      <c r="C1030" t="s">
        <v>148</v>
      </c>
      <c r="D1030">
        <v>5</v>
      </c>
      <c r="E1030">
        <v>0.2</v>
      </c>
      <c r="F1030">
        <v>0.2</v>
      </c>
      <c r="G1030">
        <v>0.2</v>
      </c>
      <c r="H1030">
        <v>0.2</v>
      </c>
      <c r="I1030">
        <v>0.2</v>
      </c>
      <c r="J1030">
        <v>0.2</v>
      </c>
      <c r="K1030">
        <v>0.2</v>
      </c>
      <c r="L1030">
        <v>0.2</v>
      </c>
      <c r="M1030">
        <v>0.2</v>
      </c>
      <c r="N1030">
        <v>0.2</v>
      </c>
      <c r="O1030">
        <v>0.2</v>
      </c>
      <c r="P1030">
        <v>0.2</v>
      </c>
      <c r="Q1030">
        <v>0.2</v>
      </c>
      <c r="R1030">
        <v>0.2</v>
      </c>
      <c r="S1030">
        <v>0.1</v>
      </c>
      <c r="T1030">
        <v>0.1</v>
      </c>
      <c r="U1030">
        <v>0.1</v>
      </c>
      <c r="V1030">
        <v>0.1</v>
      </c>
      <c r="W1030">
        <v>0.1</v>
      </c>
      <c r="X1030">
        <v>0.1</v>
      </c>
      <c r="Y1030">
        <v>0.1</v>
      </c>
      <c r="Z1030">
        <v>0.1</v>
      </c>
      <c r="AA1030">
        <v>0.1</v>
      </c>
    </row>
    <row r="1031" spans="1:27" x14ac:dyDescent="0.2">
      <c r="A1031" s="89">
        <f>VLOOKUP(C1031,TabellenBDFS!$B$4:$C$2717,2,FALSE)</f>
        <v>145</v>
      </c>
      <c r="B1031" t="str">
        <f t="shared" si="17"/>
        <v>1456</v>
      </c>
      <c r="C1031" t="s">
        <v>148</v>
      </c>
      <c r="D1031">
        <v>6</v>
      </c>
      <c r="E1031">
        <v>1.9</v>
      </c>
      <c r="F1031">
        <v>1.8</v>
      </c>
      <c r="G1031">
        <v>1.8</v>
      </c>
      <c r="H1031">
        <v>1.6</v>
      </c>
      <c r="I1031">
        <v>1.6</v>
      </c>
      <c r="J1031">
        <v>1.5</v>
      </c>
      <c r="K1031">
        <v>1.5</v>
      </c>
      <c r="L1031">
        <v>1.8</v>
      </c>
      <c r="M1031">
        <v>2.1</v>
      </c>
      <c r="N1031">
        <v>2.1</v>
      </c>
      <c r="O1031">
        <v>2.1</v>
      </c>
      <c r="P1031">
        <v>2</v>
      </c>
      <c r="Q1031">
        <v>2.1</v>
      </c>
      <c r="R1031">
        <v>1.8</v>
      </c>
      <c r="S1031">
        <v>2</v>
      </c>
      <c r="T1031">
        <v>2.1</v>
      </c>
      <c r="U1031">
        <v>2.1</v>
      </c>
      <c r="V1031">
        <v>2.2000000000000002</v>
      </c>
      <c r="W1031">
        <v>2.1</v>
      </c>
      <c r="X1031">
        <v>2.1</v>
      </c>
      <c r="Y1031">
        <v>2.1</v>
      </c>
      <c r="Z1031">
        <v>2.1</v>
      </c>
      <c r="AA1031">
        <v>1.9</v>
      </c>
    </row>
    <row r="1032" spans="1:27" x14ac:dyDescent="0.2">
      <c r="A1032" s="89">
        <f>VLOOKUP(C1032,TabellenBDFS!$B$4:$C$2717,2,FALSE)</f>
        <v>145</v>
      </c>
      <c r="B1032" t="str">
        <f t="shared" si="17"/>
        <v>1457</v>
      </c>
      <c r="C1032" t="s">
        <v>148</v>
      </c>
      <c r="D1032">
        <v>7</v>
      </c>
      <c r="E1032">
        <v>1.1000000000000001</v>
      </c>
      <c r="F1032">
        <v>1.1000000000000001</v>
      </c>
      <c r="G1032">
        <v>1.2</v>
      </c>
      <c r="H1032">
        <v>1.2</v>
      </c>
      <c r="I1032">
        <v>1.2</v>
      </c>
      <c r="J1032">
        <v>1.2</v>
      </c>
      <c r="K1032">
        <v>1.1000000000000001</v>
      </c>
      <c r="L1032">
        <v>1.6</v>
      </c>
      <c r="M1032">
        <v>1.6</v>
      </c>
      <c r="N1032">
        <v>1.6</v>
      </c>
      <c r="O1032">
        <v>1.5</v>
      </c>
      <c r="P1032">
        <v>1.5</v>
      </c>
      <c r="Q1032">
        <v>1.6</v>
      </c>
      <c r="R1032">
        <v>1.9</v>
      </c>
      <c r="S1032">
        <v>1.8</v>
      </c>
      <c r="T1032">
        <v>1.8</v>
      </c>
      <c r="U1032">
        <v>1.8</v>
      </c>
      <c r="V1032">
        <v>1.8</v>
      </c>
      <c r="W1032">
        <v>1.8</v>
      </c>
      <c r="X1032">
        <v>1.8</v>
      </c>
      <c r="Y1032">
        <v>1.8</v>
      </c>
      <c r="Z1032">
        <v>1.7</v>
      </c>
      <c r="AA1032">
        <v>1.6</v>
      </c>
    </row>
    <row r="1033" spans="1:27" x14ac:dyDescent="0.2">
      <c r="A1033" s="89">
        <f>VLOOKUP(C1033,TabellenBDFS!$B$4:$C$2717,2,FALSE)</f>
        <v>146</v>
      </c>
      <c r="B1033" t="str">
        <f t="shared" si="17"/>
        <v>1461</v>
      </c>
      <c r="C1033" t="s">
        <v>149</v>
      </c>
      <c r="D1033">
        <v>1</v>
      </c>
      <c r="E1033">
        <v>0.5</v>
      </c>
      <c r="F1033">
        <v>0.4</v>
      </c>
      <c r="G1033">
        <v>0.5</v>
      </c>
      <c r="H1033">
        <v>0.5</v>
      </c>
      <c r="I1033">
        <v>0.5</v>
      </c>
      <c r="J1033">
        <v>0.5</v>
      </c>
      <c r="K1033">
        <v>0.5</v>
      </c>
      <c r="L1033">
        <v>0.5</v>
      </c>
      <c r="M1033">
        <v>0.5</v>
      </c>
      <c r="N1033">
        <v>0.5</v>
      </c>
      <c r="O1033">
        <v>0.5</v>
      </c>
      <c r="P1033">
        <v>0.6</v>
      </c>
      <c r="Q1033">
        <v>0.6</v>
      </c>
      <c r="R1033">
        <v>0.6</v>
      </c>
      <c r="S1033">
        <v>0.6</v>
      </c>
      <c r="T1033">
        <v>0.7</v>
      </c>
      <c r="U1033">
        <v>0.7</v>
      </c>
      <c r="V1033">
        <v>0.7</v>
      </c>
      <c r="W1033">
        <v>0.7</v>
      </c>
      <c r="X1033">
        <v>0.6</v>
      </c>
      <c r="Y1033">
        <v>0.6</v>
      </c>
      <c r="Z1033">
        <v>0.6</v>
      </c>
      <c r="AA1033">
        <v>0.6</v>
      </c>
    </row>
    <row r="1034" spans="1:27" x14ac:dyDescent="0.2">
      <c r="A1034" s="89">
        <f>VLOOKUP(C1034,TabellenBDFS!$B$4:$C$2717,2,FALSE)</f>
        <v>146</v>
      </c>
      <c r="B1034" t="str">
        <f t="shared" si="17"/>
        <v>1462</v>
      </c>
      <c r="C1034" t="s">
        <v>149</v>
      </c>
      <c r="D1034">
        <v>2</v>
      </c>
      <c r="E1034">
        <v>0</v>
      </c>
      <c r="F1034">
        <v>0</v>
      </c>
      <c r="G1034">
        <v>0</v>
      </c>
      <c r="H1034">
        <v>0</v>
      </c>
      <c r="I1034">
        <v>0</v>
      </c>
      <c r="J1034">
        <v>0</v>
      </c>
      <c r="K1034">
        <v>0</v>
      </c>
      <c r="L1034">
        <v>0</v>
      </c>
      <c r="M1034">
        <v>0</v>
      </c>
      <c r="N1034">
        <v>0</v>
      </c>
      <c r="O1034">
        <v>0</v>
      </c>
      <c r="P1034">
        <v>0</v>
      </c>
      <c r="Q1034">
        <v>0</v>
      </c>
      <c r="R1034">
        <v>0</v>
      </c>
      <c r="S1034">
        <v>0</v>
      </c>
      <c r="T1034">
        <v>0</v>
      </c>
      <c r="U1034">
        <v>0</v>
      </c>
      <c r="V1034">
        <v>0</v>
      </c>
      <c r="W1034">
        <v>0</v>
      </c>
      <c r="X1034">
        <v>0</v>
      </c>
      <c r="Y1034">
        <v>0</v>
      </c>
      <c r="Z1034">
        <v>0</v>
      </c>
      <c r="AA1034">
        <v>0</v>
      </c>
    </row>
    <row r="1035" spans="1:27" x14ac:dyDescent="0.2">
      <c r="A1035" s="89">
        <f>VLOOKUP(C1035,TabellenBDFS!$B$4:$C$2717,2,FALSE)</f>
        <v>146</v>
      </c>
      <c r="B1035" t="str">
        <f t="shared" si="17"/>
        <v>1463</v>
      </c>
      <c r="C1035" t="s">
        <v>149</v>
      </c>
      <c r="D1035">
        <v>3</v>
      </c>
      <c r="E1035">
        <v>0</v>
      </c>
      <c r="F1035">
        <v>0</v>
      </c>
      <c r="G1035">
        <v>0</v>
      </c>
      <c r="H1035">
        <v>0</v>
      </c>
      <c r="I1035">
        <v>0</v>
      </c>
      <c r="J1035">
        <v>0</v>
      </c>
      <c r="K1035">
        <v>0</v>
      </c>
      <c r="L1035">
        <v>0</v>
      </c>
      <c r="M1035">
        <v>0</v>
      </c>
      <c r="N1035">
        <v>0</v>
      </c>
      <c r="O1035">
        <v>0</v>
      </c>
      <c r="P1035">
        <v>0.1</v>
      </c>
      <c r="Q1035">
        <v>0.1</v>
      </c>
      <c r="R1035">
        <v>0.1</v>
      </c>
      <c r="S1035">
        <v>0.1</v>
      </c>
      <c r="T1035">
        <v>0.1</v>
      </c>
      <c r="U1035">
        <v>0.1</v>
      </c>
      <c r="V1035">
        <v>0.1</v>
      </c>
      <c r="W1035">
        <v>0.1</v>
      </c>
      <c r="X1035">
        <v>0.1</v>
      </c>
      <c r="Y1035">
        <v>0.1</v>
      </c>
      <c r="Z1035">
        <v>0.1</v>
      </c>
      <c r="AA1035">
        <v>0.1</v>
      </c>
    </row>
    <row r="1036" spans="1:27" x14ac:dyDescent="0.2">
      <c r="A1036" s="89">
        <f>VLOOKUP(C1036,TabellenBDFS!$B$4:$C$2717,2,FALSE)</f>
        <v>146</v>
      </c>
      <c r="B1036" t="str">
        <f t="shared" si="17"/>
        <v>1464</v>
      </c>
      <c r="C1036" t="s">
        <v>149</v>
      </c>
      <c r="D1036">
        <v>4</v>
      </c>
      <c r="E1036">
        <v>0</v>
      </c>
      <c r="F1036">
        <v>0</v>
      </c>
      <c r="G1036">
        <v>0</v>
      </c>
      <c r="H1036">
        <v>0</v>
      </c>
      <c r="I1036">
        <v>0</v>
      </c>
      <c r="J1036">
        <v>0</v>
      </c>
      <c r="K1036">
        <v>0</v>
      </c>
      <c r="L1036">
        <v>0</v>
      </c>
      <c r="M1036">
        <v>0</v>
      </c>
      <c r="N1036">
        <v>0</v>
      </c>
      <c r="O1036">
        <v>0</v>
      </c>
      <c r="P1036">
        <v>0</v>
      </c>
      <c r="Q1036">
        <v>0</v>
      </c>
      <c r="R1036">
        <v>0</v>
      </c>
      <c r="S1036">
        <v>0</v>
      </c>
      <c r="T1036">
        <v>0</v>
      </c>
      <c r="U1036">
        <v>0</v>
      </c>
      <c r="V1036">
        <v>0</v>
      </c>
      <c r="W1036">
        <v>0</v>
      </c>
      <c r="X1036">
        <v>0</v>
      </c>
      <c r="Y1036">
        <v>0</v>
      </c>
      <c r="Z1036">
        <v>0</v>
      </c>
      <c r="AA1036">
        <v>0</v>
      </c>
    </row>
    <row r="1037" spans="1:27" x14ac:dyDescent="0.2">
      <c r="A1037" s="89">
        <f>VLOOKUP(C1037,TabellenBDFS!$B$4:$C$2717,2,FALSE)</f>
        <v>146</v>
      </c>
      <c r="B1037" t="str">
        <f t="shared" si="17"/>
        <v>1465</v>
      </c>
      <c r="C1037" t="s">
        <v>149</v>
      </c>
      <c r="D1037">
        <v>5</v>
      </c>
      <c r="E1037">
        <v>0</v>
      </c>
      <c r="F1037">
        <v>0</v>
      </c>
      <c r="G1037">
        <v>0</v>
      </c>
      <c r="H1037">
        <v>0</v>
      </c>
      <c r="I1037">
        <v>0</v>
      </c>
      <c r="J1037">
        <v>0</v>
      </c>
      <c r="K1037">
        <v>0</v>
      </c>
      <c r="L1037">
        <v>0</v>
      </c>
      <c r="M1037">
        <v>0</v>
      </c>
      <c r="N1037">
        <v>0</v>
      </c>
      <c r="O1037">
        <v>0</v>
      </c>
      <c r="P1037">
        <v>0</v>
      </c>
      <c r="Q1037">
        <v>0</v>
      </c>
      <c r="R1037">
        <v>0</v>
      </c>
      <c r="S1037">
        <v>0</v>
      </c>
      <c r="T1037">
        <v>0</v>
      </c>
      <c r="U1037">
        <v>0</v>
      </c>
      <c r="V1037">
        <v>0</v>
      </c>
      <c r="W1037">
        <v>0</v>
      </c>
      <c r="X1037">
        <v>0</v>
      </c>
      <c r="Y1037">
        <v>0</v>
      </c>
      <c r="Z1037">
        <v>0</v>
      </c>
      <c r="AA1037">
        <v>0</v>
      </c>
    </row>
    <row r="1038" spans="1:27" x14ac:dyDescent="0.2">
      <c r="A1038" s="89">
        <f>VLOOKUP(C1038,TabellenBDFS!$B$4:$C$2717,2,FALSE)</f>
        <v>146</v>
      </c>
      <c r="B1038" t="str">
        <f t="shared" si="17"/>
        <v>1466</v>
      </c>
      <c r="C1038" t="s">
        <v>149</v>
      </c>
      <c r="D1038">
        <v>6</v>
      </c>
      <c r="E1038">
        <v>0.3</v>
      </c>
      <c r="F1038">
        <v>0.3</v>
      </c>
      <c r="G1038">
        <v>0.3</v>
      </c>
      <c r="H1038">
        <v>0.2</v>
      </c>
      <c r="I1038">
        <v>0.2</v>
      </c>
      <c r="J1038">
        <v>0.2</v>
      </c>
      <c r="K1038">
        <v>0.2</v>
      </c>
      <c r="L1038">
        <v>0.2</v>
      </c>
      <c r="M1038">
        <v>0.2</v>
      </c>
      <c r="N1038">
        <v>0.3</v>
      </c>
      <c r="O1038">
        <v>0.3</v>
      </c>
      <c r="P1038">
        <v>0.3</v>
      </c>
      <c r="Q1038">
        <v>0.3</v>
      </c>
      <c r="R1038">
        <v>0.4</v>
      </c>
      <c r="S1038">
        <v>0.4</v>
      </c>
      <c r="T1038">
        <v>0.4</v>
      </c>
      <c r="U1038">
        <v>0.4</v>
      </c>
      <c r="V1038">
        <v>0.4</v>
      </c>
      <c r="W1038">
        <v>0.4</v>
      </c>
      <c r="X1038">
        <v>0.3</v>
      </c>
      <c r="Y1038">
        <v>0.3</v>
      </c>
      <c r="Z1038">
        <v>0.3</v>
      </c>
      <c r="AA1038">
        <v>0.3</v>
      </c>
    </row>
    <row r="1039" spans="1:27" x14ac:dyDescent="0.2">
      <c r="A1039" s="89">
        <f>VLOOKUP(C1039,TabellenBDFS!$B$4:$C$2717,2,FALSE)</f>
        <v>146</v>
      </c>
      <c r="B1039" t="str">
        <f t="shared" si="17"/>
        <v>1467</v>
      </c>
      <c r="C1039" t="s">
        <v>149</v>
      </c>
      <c r="D1039">
        <v>7</v>
      </c>
      <c r="E1039">
        <v>0.2</v>
      </c>
      <c r="F1039">
        <v>0.2</v>
      </c>
      <c r="G1039">
        <v>0.2</v>
      </c>
      <c r="H1039">
        <v>0.1</v>
      </c>
      <c r="I1039">
        <v>0.1</v>
      </c>
      <c r="J1039">
        <v>0.1</v>
      </c>
      <c r="K1039">
        <v>0.1</v>
      </c>
      <c r="L1039">
        <v>0.1</v>
      </c>
      <c r="M1039">
        <v>0.2</v>
      </c>
      <c r="N1039">
        <v>0.2</v>
      </c>
      <c r="O1039">
        <v>0.1</v>
      </c>
      <c r="P1039">
        <v>0.1</v>
      </c>
      <c r="Q1039">
        <v>0.1</v>
      </c>
      <c r="R1039">
        <v>0.1</v>
      </c>
      <c r="S1039">
        <v>0.1</v>
      </c>
      <c r="T1039">
        <v>0.1</v>
      </c>
      <c r="U1039">
        <v>0.1</v>
      </c>
      <c r="V1039">
        <v>0.1</v>
      </c>
      <c r="W1039">
        <v>0.1</v>
      </c>
      <c r="X1039">
        <v>0.1</v>
      </c>
      <c r="Y1039">
        <v>0.1</v>
      </c>
      <c r="Z1039">
        <v>0.2</v>
      </c>
      <c r="AA1039">
        <v>0.1</v>
      </c>
    </row>
    <row r="1040" spans="1:27" x14ac:dyDescent="0.2">
      <c r="A1040" s="89">
        <f>VLOOKUP(C1040,TabellenBDFS!$B$4:$C$2717,2,FALSE)</f>
        <v>147</v>
      </c>
      <c r="B1040" t="str">
        <f t="shared" si="17"/>
        <v>1471</v>
      </c>
      <c r="C1040" t="s">
        <v>558</v>
      </c>
      <c r="D1040">
        <v>1</v>
      </c>
      <c r="E1040">
        <v>11.1</v>
      </c>
      <c r="F1040">
        <v>10.9</v>
      </c>
      <c r="G1040">
        <v>11</v>
      </c>
      <c r="H1040">
        <v>13</v>
      </c>
      <c r="I1040">
        <v>13.1</v>
      </c>
      <c r="J1040">
        <v>13.1</v>
      </c>
      <c r="K1040">
        <v>12.8</v>
      </c>
      <c r="L1040">
        <v>13.1</v>
      </c>
      <c r="M1040">
        <v>13.2</v>
      </c>
      <c r="N1040">
        <v>13.1</v>
      </c>
      <c r="O1040">
        <v>12.9</v>
      </c>
      <c r="P1040">
        <v>12.6</v>
      </c>
      <c r="Q1040">
        <v>12.6</v>
      </c>
      <c r="R1040">
        <v>12.6</v>
      </c>
      <c r="S1040">
        <v>12.6</v>
      </c>
      <c r="T1040">
        <v>12.4</v>
      </c>
      <c r="U1040">
        <v>12.4</v>
      </c>
      <c r="V1040">
        <v>12.8</v>
      </c>
      <c r="W1040">
        <v>12.9</v>
      </c>
      <c r="X1040">
        <v>12.6</v>
      </c>
      <c r="Y1040">
        <v>12.6</v>
      </c>
      <c r="Z1040">
        <v>12.4</v>
      </c>
      <c r="AA1040">
        <v>12.2</v>
      </c>
    </row>
    <row r="1041" spans="1:27" x14ac:dyDescent="0.2">
      <c r="A1041" s="89">
        <f>VLOOKUP(C1041,TabellenBDFS!$B$4:$C$2717,2,FALSE)</f>
        <v>147</v>
      </c>
      <c r="B1041" t="str">
        <f t="shared" si="17"/>
        <v>1472</v>
      </c>
      <c r="C1041" t="s">
        <v>558</v>
      </c>
      <c r="D1041">
        <v>2</v>
      </c>
      <c r="E1041">
        <v>2.8</v>
      </c>
      <c r="F1041">
        <v>2.7</v>
      </c>
      <c r="G1041">
        <v>2.8</v>
      </c>
      <c r="H1041">
        <v>3.1</v>
      </c>
      <c r="I1041">
        <v>3</v>
      </c>
      <c r="J1041">
        <v>3</v>
      </c>
      <c r="K1041">
        <v>3</v>
      </c>
      <c r="L1041">
        <v>3</v>
      </c>
      <c r="M1041">
        <v>3.1</v>
      </c>
      <c r="N1041">
        <v>3</v>
      </c>
      <c r="O1041">
        <v>2.9</v>
      </c>
      <c r="P1041">
        <v>2.9</v>
      </c>
      <c r="Q1041">
        <v>2.9</v>
      </c>
      <c r="R1041">
        <v>2.8</v>
      </c>
      <c r="S1041">
        <v>2.8</v>
      </c>
      <c r="T1041">
        <v>2.7</v>
      </c>
      <c r="U1041">
        <v>2.7</v>
      </c>
      <c r="V1041">
        <v>2.6</v>
      </c>
      <c r="W1041">
        <v>2.6</v>
      </c>
      <c r="X1041">
        <v>2.6</v>
      </c>
      <c r="Y1041">
        <v>2.4</v>
      </c>
      <c r="Z1041">
        <v>2.2999999999999998</v>
      </c>
      <c r="AA1041">
        <v>2.1</v>
      </c>
    </row>
    <row r="1042" spans="1:27" x14ac:dyDescent="0.2">
      <c r="A1042" s="89">
        <f>VLOOKUP(C1042,TabellenBDFS!$B$4:$C$2717,2,FALSE)</f>
        <v>147</v>
      </c>
      <c r="B1042" t="str">
        <f t="shared" si="17"/>
        <v>1473</v>
      </c>
      <c r="C1042" t="s">
        <v>558</v>
      </c>
      <c r="D1042">
        <v>3</v>
      </c>
      <c r="E1042">
        <v>0</v>
      </c>
      <c r="F1042">
        <v>0</v>
      </c>
      <c r="G1042">
        <v>0</v>
      </c>
      <c r="H1042">
        <v>0.1</v>
      </c>
      <c r="I1042">
        <v>0.1</v>
      </c>
      <c r="J1042">
        <v>0.2</v>
      </c>
      <c r="K1042">
        <v>0.2</v>
      </c>
      <c r="L1042">
        <v>0.3</v>
      </c>
      <c r="M1042">
        <v>0.4</v>
      </c>
      <c r="N1042">
        <v>0.4</v>
      </c>
      <c r="O1042">
        <v>0.4</v>
      </c>
      <c r="P1042">
        <v>0.5</v>
      </c>
      <c r="Q1042">
        <v>0.6</v>
      </c>
      <c r="R1042">
        <v>0.5</v>
      </c>
      <c r="S1042">
        <v>0.5</v>
      </c>
      <c r="T1042">
        <v>0.5</v>
      </c>
      <c r="U1042">
        <v>0.5</v>
      </c>
      <c r="V1042">
        <v>0.6</v>
      </c>
      <c r="W1042">
        <v>0.6</v>
      </c>
      <c r="X1042">
        <v>0.7</v>
      </c>
      <c r="Y1042">
        <v>0.8</v>
      </c>
      <c r="Z1042">
        <v>0.9</v>
      </c>
      <c r="AA1042">
        <v>1.1000000000000001</v>
      </c>
    </row>
    <row r="1043" spans="1:27" x14ac:dyDescent="0.2">
      <c r="A1043" s="89">
        <f>VLOOKUP(C1043,TabellenBDFS!$B$4:$C$2717,2,FALSE)</f>
        <v>147</v>
      </c>
      <c r="B1043" t="str">
        <f t="shared" si="17"/>
        <v>1474</v>
      </c>
      <c r="C1043" t="s">
        <v>558</v>
      </c>
      <c r="D1043">
        <v>4</v>
      </c>
      <c r="E1043">
        <v>0</v>
      </c>
      <c r="F1043">
        <v>0</v>
      </c>
      <c r="G1043">
        <v>0</v>
      </c>
      <c r="H1043">
        <v>0.1</v>
      </c>
      <c r="I1043">
        <v>0.2</v>
      </c>
      <c r="J1043">
        <v>0.3</v>
      </c>
      <c r="K1043">
        <v>0.3</v>
      </c>
      <c r="L1043">
        <v>0.3</v>
      </c>
      <c r="M1043">
        <v>0.3</v>
      </c>
      <c r="N1043">
        <v>0.3</v>
      </c>
      <c r="O1043">
        <v>0.3</v>
      </c>
      <c r="P1043">
        <v>0.3</v>
      </c>
      <c r="Q1043">
        <v>0.3</v>
      </c>
      <c r="R1043">
        <v>0.3</v>
      </c>
      <c r="S1043">
        <v>0.3</v>
      </c>
      <c r="T1043">
        <v>0.3</v>
      </c>
      <c r="U1043">
        <v>0.3</v>
      </c>
      <c r="V1043">
        <v>0.3</v>
      </c>
      <c r="W1043">
        <v>0.3</v>
      </c>
      <c r="X1043">
        <v>0.3</v>
      </c>
      <c r="Y1043">
        <v>0.3</v>
      </c>
      <c r="Z1043">
        <v>0.3</v>
      </c>
      <c r="AA1043">
        <v>0.3</v>
      </c>
    </row>
    <row r="1044" spans="1:27" x14ac:dyDescent="0.2">
      <c r="A1044" s="89">
        <f>VLOOKUP(C1044,TabellenBDFS!$B$4:$C$2717,2,FALSE)</f>
        <v>147</v>
      </c>
      <c r="B1044" t="str">
        <f t="shared" si="17"/>
        <v>1475</v>
      </c>
      <c r="C1044" t="s">
        <v>558</v>
      </c>
      <c r="D1044">
        <v>5</v>
      </c>
      <c r="E1044">
        <v>0.5</v>
      </c>
      <c r="F1044">
        <v>0.5</v>
      </c>
      <c r="G1044">
        <v>0.5</v>
      </c>
      <c r="H1044">
        <v>0.7</v>
      </c>
      <c r="I1044">
        <v>0.7</v>
      </c>
      <c r="J1044">
        <v>0.6</v>
      </c>
      <c r="K1044">
        <v>0.6</v>
      </c>
      <c r="L1044">
        <v>0.6</v>
      </c>
      <c r="M1044">
        <v>0.7</v>
      </c>
      <c r="N1044">
        <v>0.7</v>
      </c>
      <c r="O1044">
        <v>0.6</v>
      </c>
      <c r="P1044">
        <v>0.6</v>
      </c>
      <c r="Q1044">
        <v>0.6</v>
      </c>
      <c r="R1044">
        <v>0.5</v>
      </c>
      <c r="S1044">
        <v>0.5</v>
      </c>
      <c r="T1044">
        <v>0.5</v>
      </c>
      <c r="U1044">
        <v>0.5</v>
      </c>
      <c r="V1044">
        <v>0.5</v>
      </c>
      <c r="W1044">
        <v>0.5</v>
      </c>
      <c r="X1044">
        <v>0.5</v>
      </c>
      <c r="Y1044">
        <v>0.5</v>
      </c>
      <c r="Z1044">
        <v>0.5</v>
      </c>
      <c r="AA1044">
        <v>0.3</v>
      </c>
    </row>
    <row r="1045" spans="1:27" x14ac:dyDescent="0.2">
      <c r="A1045" s="89">
        <f>VLOOKUP(C1045,TabellenBDFS!$B$4:$C$2717,2,FALSE)</f>
        <v>147</v>
      </c>
      <c r="B1045" t="str">
        <f t="shared" si="17"/>
        <v>1476</v>
      </c>
      <c r="C1045" t="s">
        <v>558</v>
      </c>
      <c r="D1045">
        <v>6</v>
      </c>
      <c r="E1045">
        <v>5.4</v>
      </c>
      <c r="F1045">
        <v>5.3</v>
      </c>
      <c r="G1045">
        <v>5.3</v>
      </c>
      <c r="H1045">
        <v>6.6</v>
      </c>
      <c r="I1045">
        <v>6.6</v>
      </c>
      <c r="J1045">
        <v>6.5</v>
      </c>
      <c r="K1045">
        <v>6.3</v>
      </c>
      <c r="L1045">
        <v>6.4</v>
      </c>
      <c r="M1045">
        <v>6.2</v>
      </c>
      <c r="N1045">
        <v>6.2</v>
      </c>
      <c r="O1045">
        <v>6.2</v>
      </c>
      <c r="P1045">
        <v>5.9</v>
      </c>
      <c r="Q1045">
        <v>5.7</v>
      </c>
      <c r="R1045">
        <v>5.7</v>
      </c>
      <c r="S1045">
        <v>5.6</v>
      </c>
      <c r="T1045">
        <v>5.5</v>
      </c>
      <c r="U1045">
        <v>5.5</v>
      </c>
      <c r="V1045">
        <v>5.6</v>
      </c>
      <c r="W1045">
        <v>5.6</v>
      </c>
      <c r="X1045">
        <v>5.4</v>
      </c>
      <c r="Y1045">
        <v>5.3</v>
      </c>
      <c r="Z1045">
        <v>5.2</v>
      </c>
      <c r="AA1045">
        <v>5</v>
      </c>
    </row>
    <row r="1046" spans="1:27" x14ac:dyDescent="0.2">
      <c r="A1046" s="89">
        <f>VLOOKUP(C1046,TabellenBDFS!$B$4:$C$2717,2,FALSE)</f>
        <v>147</v>
      </c>
      <c r="B1046" t="str">
        <f t="shared" si="17"/>
        <v>1477</v>
      </c>
      <c r="C1046" t="s">
        <v>558</v>
      </c>
      <c r="D1046">
        <v>7</v>
      </c>
      <c r="E1046">
        <v>2.4</v>
      </c>
      <c r="F1046">
        <v>2.2999999999999998</v>
      </c>
      <c r="G1046">
        <v>2.4</v>
      </c>
      <c r="H1046">
        <v>2.5</v>
      </c>
      <c r="I1046">
        <v>2.5</v>
      </c>
      <c r="J1046">
        <v>2.5</v>
      </c>
      <c r="K1046">
        <v>2.4</v>
      </c>
      <c r="L1046">
        <v>2.5</v>
      </c>
      <c r="M1046">
        <v>2.6</v>
      </c>
      <c r="N1046">
        <v>2.5</v>
      </c>
      <c r="O1046">
        <v>2.5</v>
      </c>
      <c r="P1046">
        <v>2.5</v>
      </c>
      <c r="Q1046">
        <v>2.6</v>
      </c>
      <c r="R1046">
        <v>2.7</v>
      </c>
      <c r="S1046">
        <v>2.8</v>
      </c>
      <c r="T1046">
        <v>2.8</v>
      </c>
      <c r="U1046">
        <v>2.9</v>
      </c>
      <c r="V1046">
        <v>3.3</v>
      </c>
      <c r="W1046">
        <v>3.3</v>
      </c>
      <c r="X1046">
        <v>3.3</v>
      </c>
      <c r="Y1046">
        <v>3.3</v>
      </c>
      <c r="Z1046">
        <v>3.3</v>
      </c>
      <c r="AA1046">
        <v>3.3</v>
      </c>
    </row>
    <row r="1047" spans="1:27" x14ac:dyDescent="0.2">
      <c r="A1047" s="89" t="e">
        <f>VLOOKUP(C1047,TabellenBDFS!$B$4:$C$2717,2,FALSE)</f>
        <v>#N/A</v>
      </c>
      <c r="B1047" t="e">
        <f t="shared" si="17"/>
        <v>#N/A</v>
      </c>
      <c r="C1047" t="s">
        <v>42</v>
      </c>
      <c r="D1047">
        <v>1</v>
      </c>
      <c r="E1047">
        <v>1.1000000000000001</v>
      </c>
      <c r="F1047">
        <v>1</v>
      </c>
      <c r="G1047">
        <v>1</v>
      </c>
      <c r="H1047">
        <v>1</v>
      </c>
      <c r="I1047">
        <v>1</v>
      </c>
      <c r="J1047">
        <v>1</v>
      </c>
      <c r="K1047">
        <v>0.9</v>
      </c>
      <c r="L1047">
        <v>0.9</v>
      </c>
      <c r="M1047">
        <v>0.9</v>
      </c>
      <c r="N1047">
        <v>0.9</v>
      </c>
      <c r="O1047">
        <v>0.9</v>
      </c>
      <c r="P1047">
        <v>0.9</v>
      </c>
      <c r="Q1047">
        <v>0.9</v>
      </c>
      <c r="R1047">
        <v>1</v>
      </c>
      <c r="S1047">
        <v>1</v>
      </c>
      <c r="T1047">
        <v>1</v>
      </c>
      <c r="U1047">
        <v>1</v>
      </c>
      <c r="V1047">
        <v>1</v>
      </c>
      <c r="W1047">
        <v>0.8</v>
      </c>
      <c r="X1047">
        <v>0.8</v>
      </c>
      <c r="Y1047" t="e">
        <v>#N/A</v>
      </c>
      <c r="Z1047" t="e">
        <v>#N/A</v>
      </c>
      <c r="AA1047" t="e">
        <v>#N/A</v>
      </c>
    </row>
    <row r="1048" spans="1:27" x14ac:dyDescent="0.2">
      <c r="A1048" s="89" t="e">
        <f>VLOOKUP(C1048,TabellenBDFS!$B$4:$C$2717,2,FALSE)</f>
        <v>#N/A</v>
      </c>
      <c r="B1048" t="e">
        <f t="shared" si="17"/>
        <v>#N/A</v>
      </c>
      <c r="C1048" t="s">
        <v>42</v>
      </c>
      <c r="D1048">
        <v>2</v>
      </c>
      <c r="E1048">
        <v>0.2</v>
      </c>
      <c r="F1048">
        <v>0.2</v>
      </c>
      <c r="G1048">
        <v>0.2</v>
      </c>
      <c r="H1048">
        <v>0.2</v>
      </c>
      <c r="I1048">
        <v>0.2</v>
      </c>
      <c r="J1048">
        <v>0.2</v>
      </c>
      <c r="K1048">
        <v>0.2</v>
      </c>
      <c r="L1048">
        <v>0.2</v>
      </c>
      <c r="M1048">
        <v>0.2</v>
      </c>
      <c r="N1048">
        <v>0.2</v>
      </c>
      <c r="O1048">
        <v>0.2</v>
      </c>
      <c r="P1048">
        <v>0.2</v>
      </c>
      <c r="Q1048">
        <v>0.2</v>
      </c>
      <c r="R1048">
        <v>0.2</v>
      </c>
      <c r="S1048">
        <v>0.2</v>
      </c>
      <c r="T1048">
        <v>0.2</v>
      </c>
      <c r="U1048">
        <v>0.2</v>
      </c>
      <c r="V1048">
        <v>0.1</v>
      </c>
      <c r="W1048">
        <v>0.1</v>
      </c>
      <c r="X1048">
        <v>0.1</v>
      </c>
      <c r="Y1048" t="e">
        <v>#N/A</v>
      </c>
      <c r="Z1048" t="e">
        <v>#N/A</v>
      </c>
      <c r="AA1048" t="e">
        <v>#N/A</v>
      </c>
    </row>
    <row r="1049" spans="1:27" x14ac:dyDescent="0.2">
      <c r="A1049" s="89" t="e">
        <f>VLOOKUP(C1049,TabellenBDFS!$B$4:$C$2717,2,FALSE)</f>
        <v>#N/A</v>
      </c>
      <c r="B1049" t="e">
        <f t="shared" si="17"/>
        <v>#N/A</v>
      </c>
      <c r="C1049" t="s">
        <v>42</v>
      </c>
      <c r="D1049">
        <v>3</v>
      </c>
      <c r="E1049">
        <v>0</v>
      </c>
      <c r="F1049">
        <v>0</v>
      </c>
      <c r="G1049">
        <v>0</v>
      </c>
      <c r="H1049">
        <v>0</v>
      </c>
      <c r="I1049">
        <v>0</v>
      </c>
      <c r="J1049">
        <v>0</v>
      </c>
      <c r="K1049">
        <v>0</v>
      </c>
      <c r="L1049">
        <v>0</v>
      </c>
      <c r="M1049">
        <v>0</v>
      </c>
      <c r="N1049">
        <v>0</v>
      </c>
      <c r="O1049">
        <v>0</v>
      </c>
      <c r="P1049">
        <v>0</v>
      </c>
      <c r="Q1049">
        <v>0</v>
      </c>
      <c r="R1049">
        <v>0.1</v>
      </c>
      <c r="S1049">
        <v>0.1</v>
      </c>
      <c r="T1049">
        <v>0.1</v>
      </c>
      <c r="U1049">
        <v>0.1</v>
      </c>
      <c r="V1049">
        <v>0.1</v>
      </c>
      <c r="W1049">
        <v>0.1</v>
      </c>
      <c r="X1049">
        <v>0.1</v>
      </c>
      <c r="Y1049" t="e">
        <v>#N/A</v>
      </c>
      <c r="Z1049" t="e">
        <v>#N/A</v>
      </c>
      <c r="AA1049" t="e">
        <v>#N/A</v>
      </c>
    </row>
    <row r="1050" spans="1:27" x14ac:dyDescent="0.2">
      <c r="A1050" s="89" t="e">
        <f>VLOOKUP(C1050,TabellenBDFS!$B$4:$C$2717,2,FALSE)</f>
        <v>#N/A</v>
      </c>
      <c r="B1050" t="e">
        <f t="shared" si="17"/>
        <v>#N/A</v>
      </c>
      <c r="C1050" t="s">
        <v>42</v>
      </c>
      <c r="D1050">
        <v>4</v>
      </c>
      <c r="E1050">
        <v>0</v>
      </c>
      <c r="F1050">
        <v>0</v>
      </c>
      <c r="G1050">
        <v>0</v>
      </c>
      <c r="H1050">
        <v>0</v>
      </c>
      <c r="I1050">
        <v>0</v>
      </c>
      <c r="J1050">
        <v>0</v>
      </c>
      <c r="K1050">
        <v>0</v>
      </c>
      <c r="L1050">
        <v>0</v>
      </c>
      <c r="M1050">
        <v>0</v>
      </c>
      <c r="N1050">
        <v>0</v>
      </c>
      <c r="O1050">
        <v>0</v>
      </c>
      <c r="P1050">
        <v>0</v>
      </c>
      <c r="Q1050">
        <v>0</v>
      </c>
      <c r="R1050">
        <v>0</v>
      </c>
      <c r="S1050">
        <v>0</v>
      </c>
      <c r="T1050">
        <v>0</v>
      </c>
      <c r="U1050">
        <v>0</v>
      </c>
      <c r="V1050">
        <v>0</v>
      </c>
      <c r="W1050">
        <v>0</v>
      </c>
      <c r="X1050">
        <v>0</v>
      </c>
      <c r="Y1050" t="e">
        <v>#N/A</v>
      </c>
      <c r="Z1050" t="e">
        <v>#N/A</v>
      </c>
      <c r="AA1050" t="e">
        <v>#N/A</v>
      </c>
    </row>
    <row r="1051" spans="1:27" x14ac:dyDescent="0.2">
      <c r="A1051" s="89" t="e">
        <f>VLOOKUP(C1051,TabellenBDFS!$B$4:$C$2717,2,FALSE)</f>
        <v>#N/A</v>
      </c>
      <c r="B1051" t="e">
        <f t="shared" si="17"/>
        <v>#N/A</v>
      </c>
      <c r="C1051" t="s">
        <v>42</v>
      </c>
      <c r="D1051">
        <v>5</v>
      </c>
      <c r="E1051">
        <v>0.1</v>
      </c>
      <c r="F1051">
        <v>0.1</v>
      </c>
      <c r="G1051">
        <v>0.1</v>
      </c>
      <c r="H1051">
        <v>0.1</v>
      </c>
      <c r="I1051">
        <v>0.1</v>
      </c>
      <c r="J1051">
        <v>0.1</v>
      </c>
      <c r="K1051">
        <v>0.1</v>
      </c>
      <c r="L1051">
        <v>0.1</v>
      </c>
      <c r="M1051">
        <v>0.1</v>
      </c>
      <c r="N1051">
        <v>0.1</v>
      </c>
      <c r="O1051">
        <v>0.1</v>
      </c>
      <c r="P1051">
        <v>0.1</v>
      </c>
      <c r="Q1051">
        <v>0.1</v>
      </c>
      <c r="R1051">
        <v>0.1</v>
      </c>
      <c r="S1051">
        <v>0.1</v>
      </c>
      <c r="T1051">
        <v>0.1</v>
      </c>
      <c r="U1051">
        <v>0.1</v>
      </c>
      <c r="V1051">
        <v>0.1</v>
      </c>
      <c r="W1051">
        <v>0</v>
      </c>
      <c r="X1051">
        <v>0</v>
      </c>
      <c r="Y1051" t="e">
        <v>#N/A</v>
      </c>
      <c r="Z1051" t="e">
        <v>#N/A</v>
      </c>
      <c r="AA1051" t="e">
        <v>#N/A</v>
      </c>
    </row>
    <row r="1052" spans="1:27" x14ac:dyDescent="0.2">
      <c r="A1052" s="89" t="e">
        <f>VLOOKUP(C1052,TabellenBDFS!$B$4:$C$2717,2,FALSE)</f>
        <v>#N/A</v>
      </c>
      <c r="B1052" t="e">
        <f t="shared" si="17"/>
        <v>#N/A</v>
      </c>
      <c r="C1052" t="s">
        <v>42</v>
      </c>
      <c r="D1052">
        <v>6</v>
      </c>
      <c r="E1052">
        <v>0.8</v>
      </c>
      <c r="F1052">
        <v>0.7</v>
      </c>
      <c r="G1052">
        <v>0.7</v>
      </c>
      <c r="H1052">
        <v>0.6</v>
      </c>
      <c r="I1052">
        <v>0.6</v>
      </c>
      <c r="J1052">
        <v>0.6</v>
      </c>
      <c r="K1052">
        <v>0.6</v>
      </c>
      <c r="L1052">
        <v>0.6</v>
      </c>
      <c r="M1052">
        <v>0.6</v>
      </c>
      <c r="N1052">
        <v>0.5</v>
      </c>
      <c r="O1052">
        <v>0.5</v>
      </c>
      <c r="P1052">
        <v>0.5</v>
      </c>
      <c r="Q1052">
        <v>0.5</v>
      </c>
      <c r="R1052">
        <v>0.6</v>
      </c>
      <c r="S1052">
        <v>0.6</v>
      </c>
      <c r="T1052">
        <v>0.6</v>
      </c>
      <c r="U1052">
        <v>0.6</v>
      </c>
      <c r="V1052">
        <v>0.6</v>
      </c>
      <c r="W1052">
        <v>0.5</v>
      </c>
      <c r="X1052">
        <v>0.5</v>
      </c>
      <c r="Y1052" t="e">
        <v>#N/A</v>
      </c>
      <c r="Z1052" t="e">
        <v>#N/A</v>
      </c>
      <c r="AA1052" t="e">
        <v>#N/A</v>
      </c>
    </row>
    <row r="1053" spans="1:27" x14ac:dyDescent="0.2">
      <c r="A1053" s="89" t="e">
        <f>VLOOKUP(C1053,TabellenBDFS!$B$4:$C$2717,2,FALSE)</f>
        <v>#N/A</v>
      </c>
      <c r="B1053" t="e">
        <f t="shared" si="17"/>
        <v>#N/A</v>
      </c>
      <c r="C1053" t="s">
        <v>42</v>
      </c>
      <c r="D1053">
        <v>7</v>
      </c>
      <c r="E1053">
        <v>0.1</v>
      </c>
      <c r="F1053">
        <v>0.1</v>
      </c>
      <c r="G1053">
        <v>0.1</v>
      </c>
      <c r="H1053">
        <v>0.1</v>
      </c>
      <c r="I1053">
        <v>0.1</v>
      </c>
      <c r="J1053">
        <v>0.1</v>
      </c>
      <c r="K1053">
        <v>0.1</v>
      </c>
      <c r="L1053">
        <v>0.1</v>
      </c>
      <c r="M1053">
        <v>0.1</v>
      </c>
      <c r="N1053">
        <v>0.1</v>
      </c>
      <c r="O1053">
        <v>0.1</v>
      </c>
      <c r="P1053">
        <v>0.1</v>
      </c>
      <c r="Q1053">
        <v>0.1</v>
      </c>
      <c r="R1053">
        <v>0.1</v>
      </c>
      <c r="S1053">
        <v>0.1</v>
      </c>
      <c r="T1053">
        <v>0.1</v>
      </c>
      <c r="U1053">
        <v>0.1</v>
      </c>
      <c r="V1053">
        <v>0</v>
      </c>
      <c r="W1053">
        <v>0.1</v>
      </c>
      <c r="X1053">
        <v>0</v>
      </c>
      <c r="Y1053" t="e">
        <v>#N/A</v>
      </c>
      <c r="Z1053" t="e">
        <v>#N/A</v>
      </c>
      <c r="AA1053" t="e">
        <v>#N/A</v>
      </c>
    </row>
    <row r="1054" spans="1:27" x14ac:dyDescent="0.2">
      <c r="A1054" s="89">
        <f>VLOOKUP(C1054,TabellenBDFS!$B$4:$C$2717,2,FALSE)</f>
        <v>149</v>
      </c>
      <c r="B1054" t="str">
        <f t="shared" si="17"/>
        <v>1491</v>
      </c>
      <c r="C1054" t="s">
        <v>152</v>
      </c>
      <c r="D1054">
        <v>1</v>
      </c>
      <c r="E1054">
        <v>1.4</v>
      </c>
      <c r="F1054">
        <v>1.4</v>
      </c>
      <c r="G1054">
        <v>1.4</v>
      </c>
      <c r="H1054">
        <v>1.4</v>
      </c>
      <c r="I1054">
        <v>1.4</v>
      </c>
      <c r="J1054">
        <v>1.4</v>
      </c>
      <c r="K1054">
        <v>1.2</v>
      </c>
      <c r="L1054">
        <v>1.2</v>
      </c>
      <c r="M1054">
        <v>1.4</v>
      </c>
      <c r="N1054">
        <v>1.4</v>
      </c>
      <c r="O1054">
        <v>1.4</v>
      </c>
      <c r="P1054">
        <v>1.4</v>
      </c>
      <c r="Q1054">
        <v>1.4</v>
      </c>
      <c r="R1054">
        <v>1.4</v>
      </c>
      <c r="S1054">
        <v>1.5</v>
      </c>
      <c r="T1054">
        <v>1.6</v>
      </c>
      <c r="U1054">
        <v>1.7</v>
      </c>
      <c r="V1054">
        <v>1.7</v>
      </c>
      <c r="W1054">
        <v>1.7</v>
      </c>
      <c r="X1054">
        <v>1.7</v>
      </c>
      <c r="Y1054">
        <v>1.7</v>
      </c>
      <c r="Z1054">
        <v>1.7</v>
      </c>
      <c r="AA1054">
        <v>1.7</v>
      </c>
    </row>
    <row r="1055" spans="1:27" x14ac:dyDescent="0.2">
      <c r="A1055" s="89">
        <f>VLOOKUP(C1055,TabellenBDFS!$B$4:$C$2717,2,FALSE)</f>
        <v>149</v>
      </c>
      <c r="B1055" t="str">
        <f t="shared" si="17"/>
        <v>1492</v>
      </c>
      <c r="C1055" t="s">
        <v>152</v>
      </c>
      <c r="D1055">
        <v>2</v>
      </c>
      <c r="E1055">
        <v>0</v>
      </c>
      <c r="F1055">
        <v>0</v>
      </c>
      <c r="G1055">
        <v>0</v>
      </c>
      <c r="H1055">
        <v>0</v>
      </c>
      <c r="I1055">
        <v>0.1</v>
      </c>
      <c r="J1055">
        <v>0.1</v>
      </c>
      <c r="K1055">
        <v>0</v>
      </c>
      <c r="L1055">
        <v>0</v>
      </c>
      <c r="M1055">
        <v>0</v>
      </c>
      <c r="N1055">
        <v>0</v>
      </c>
      <c r="O1055">
        <v>0</v>
      </c>
      <c r="P1055">
        <v>0</v>
      </c>
      <c r="Q1055">
        <v>0</v>
      </c>
      <c r="R1055">
        <v>0</v>
      </c>
      <c r="S1055">
        <v>0</v>
      </c>
      <c r="T1055">
        <v>0</v>
      </c>
      <c r="U1055">
        <v>0</v>
      </c>
      <c r="V1055">
        <v>0</v>
      </c>
      <c r="W1055">
        <v>0</v>
      </c>
      <c r="X1055">
        <v>0</v>
      </c>
      <c r="Y1055">
        <v>0</v>
      </c>
      <c r="Z1055">
        <v>0</v>
      </c>
      <c r="AA1055">
        <v>0</v>
      </c>
    </row>
    <row r="1056" spans="1:27" x14ac:dyDescent="0.2">
      <c r="A1056" s="89">
        <f>VLOOKUP(C1056,TabellenBDFS!$B$4:$C$2717,2,FALSE)</f>
        <v>149</v>
      </c>
      <c r="B1056" t="str">
        <f t="shared" si="17"/>
        <v>1493</v>
      </c>
      <c r="C1056" t="s">
        <v>152</v>
      </c>
      <c r="D1056">
        <v>3</v>
      </c>
      <c r="E1056">
        <v>0</v>
      </c>
      <c r="F1056">
        <v>0</v>
      </c>
      <c r="G1056">
        <v>0</v>
      </c>
      <c r="H1056">
        <v>0</v>
      </c>
      <c r="I1056">
        <v>0</v>
      </c>
      <c r="J1056">
        <v>0</v>
      </c>
      <c r="K1056">
        <v>0</v>
      </c>
      <c r="L1056">
        <v>0</v>
      </c>
      <c r="M1056">
        <v>0.2</v>
      </c>
      <c r="N1056">
        <v>0.2</v>
      </c>
      <c r="O1056">
        <v>0.2</v>
      </c>
      <c r="P1056">
        <v>0.2</v>
      </c>
      <c r="Q1056">
        <v>0.2</v>
      </c>
      <c r="R1056">
        <v>0.2</v>
      </c>
      <c r="S1056">
        <v>0.2</v>
      </c>
      <c r="T1056">
        <v>0.3</v>
      </c>
      <c r="U1056">
        <v>0.4</v>
      </c>
      <c r="V1056">
        <v>0.4</v>
      </c>
      <c r="W1056">
        <v>0.4</v>
      </c>
      <c r="X1056">
        <v>0.4</v>
      </c>
      <c r="Y1056">
        <v>0.4</v>
      </c>
      <c r="Z1056">
        <v>0.4</v>
      </c>
      <c r="AA1056">
        <v>0.4</v>
      </c>
    </row>
    <row r="1057" spans="1:27" x14ac:dyDescent="0.2">
      <c r="A1057" s="89">
        <f>VLOOKUP(C1057,TabellenBDFS!$B$4:$C$2717,2,FALSE)</f>
        <v>149</v>
      </c>
      <c r="B1057" t="str">
        <f t="shared" si="17"/>
        <v>1494</v>
      </c>
      <c r="C1057" t="s">
        <v>152</v>
      </c>
      <c r="D1057">
        <v>4</v>
      </c>
      <c r="E1057">
        <v>0</v>
      </c>
      <c r="F1057">
        <v>0</v>
      </c>
      <c r="G1057">
        <v>0</v>
      </c>
      <c r="H1057">
        <v>0</v>
      </c>
      <c r="I1057">
        <v>0</v>
      </c>
      <c r="J1057">
        <v>0</v>
      </c>
      <c r="K1057">
        <v>0</v>
      </c>
      <c r="L1057">
        <v>0</v>
      </c>
      <c r="M1057">
        <v>0</v>
      </c>
      <c r="N1057">
        <v>0</v>
      </c>
      <c r="O1057">
        <v>0</v>
      </c>
      <c r="P1057">
        <v>0</v>
      </c>
      <c r="Q1057">
        <v>0</v>
      </c>
      <c r="R1057">
        <v>0</v>
      </c>
      <c r="S1057">
        <v>0</v>
      </c>
      <c r="T1057">
        <v>0</v>
      </c>
      <c r="U1057">
        <v>0</v>
      </c>
      <c r="V1057">
        <v>0</v>
      </c>
      <c r="W1057">
        <v>0</v>
      </c>
      <c r="X1057">
        <v>0</v>
      </c>
      <c r="Y1057">
        <v>0</v>
      </c>
      <c r="Z1057">
        <v>0</v>
      </c>
      <c r="AA1057">
        <v>0</v>
      </c>
    </row>
    <row r="1058" spans="1:27" x14ac:dyDescent="0.2">
      <c r="A1058" s="89">
        <f>VLOOKUP(C1058,TabellenBDFS!$B$4:$C$2717,2,FALSE)</f>
        <v>149</v>
      </c>
      <c r="B1058" t="str">
        <f t="shared" si="17"/>
        <v>1495</v>
      </c>
      <c r="C1058" t="s">
        <v>152</v>
      </c>
      <c r="D1058">
        <v>5</v>
      </c>
      <c r="E1058">
        <v>0</v>
      </c>
      <c r="F1058">
        <v>0</v>
      </c>
      <c r="G1058">
        <v>0</v>
      </c>
      <c r="H1058">
        <v>0</v>
      </c>
      <c r="I1058">
        <v>0</v>
      </c>
      <c r="J1058">
        <v>0</v>
      </c>
      <c r="K1058">
        <v>0</v>
      </c>
      <c r="L1058">
        <v>0</v>
      </c>
      <c r="M1058">
        <v>0</v>
      </c>
      <c r="N1058">
        <v>0</v>
      </c>
      <c r="O1058">
        <v>0</v>
      </c>
      <c r="P1058">
        <v>0</v>
      </c>
      <c r="Q1058">
        <v>0</v>
      </c>
      <c r="R1058">
        <v>0</v>
      </c>
      <c r="S1058">
        <v>0</v>
      </c>
      <c r="T1058">
        <v>0</v>
      </c>
      <c r="U1058">
        <v>0</v>
      </c>
      <c r="V1058">
        <v>0</v>
      </c>
      <c r="W1058">
        <v>0</v>
      </c>
      <c r="X1058">
        <v>0</v>
      </c>
      <c r="Y1058">
        <v>0</v>
      </c>
      <c r="Z1058">
        <v>0</v>
      </c>
      <c r="AA1058">
        <v>0</v>
      </c>
    </row>
    <row r="1059" spans="1:27" x14ac:dyDescent="0.2">
      <c r="A1059" s="89">
        <f>VLOOKUP(C1059,TabellenBDFS!$B$4:$C$2717,2,FALSE)</f>
        <v>149</v>
      </c>
      <c r="B1059" t="str">
        <f t="shared" si="17"/>
        <v>1496</v>
      </c>
      <c r="C1059" t="s">
        <v>152</v>
      </c>
      <c r="D1059">
        <v>6</v>
      </c>
      <c r="E1059">
        <v>0.9</v>
      </c>
      <c r="F1059">
        <v>0.9</v>
      </c>
      <c r="G1059">
        <v>0.9</v>
      </c>
      <c r="H1059">
        <v>0.9</v>
      </c>
      <c r="I1059">
        <v>0.9</v>
      </c>
      <c r="J1059">
        <v>0.8</v>
      </c>
      <c r="K1059">
        <v>0.6</v>
      </c>
      <c r="L1059">
        <v>0.6</v>
      </c>
      <c r="M1059">
        <v>0.6</v>
      </c>
      <c r="N1059">
        <v>0.7</v>
      </c>
      <c r="O1059">
        <v>0.8</v>
      </c>
      <c r="P1059">
        <v>0.8</v>
      </c>
      <c r="Q1059">
        <v>0.8</v>
      </c>
      <c r="R1059">
        <v>0.9</v>
      </c>
      <c r="S1059">
        <v>0.9</v>
      </c>
      <c r="T1059">
        <v>0.9</v>
      </c>
      <c r="U1059">
        <v>1</v>
      </c>
      <c r="V1059">
        <v>1</v>
      </c>
      <c r="W1059">
        <v>0.9</v>
      </c>
      <c r="X1059">
        <v>1</v>
      </c>
      <c r="Y1059">
        <v>0.9</v>
      </c>
      <c r="Z1059">
        <v>1</v>
      </c>
      <c r="AA1059">
        <v>0.9</v>
      </c>
    </row>
    <row r="1060" spans="1:27" x14ac:dyDescent="0.2">
      <c r="A1060" s="89">
        <f>VLOOKUP(C1060,TabellenBDFS!$B$4:$C$2717,2,FALSE)</f>
        <v>149</v>
      </c>
      <c r="B1060" t="str">
        <f t="shared" si="17"/>
        <v>1497</v>
      </c>
      <c r="C1060" t="s">
        <v>152</v>
      </c>
      <c r="D1060">
        <v>7</v>
      </c>
      <c r="E1060">
        <v>0.5</v>
      </c>
      <c r="F1060">
        <v>0.5</v>
      </c>
      <c r="G1060">
        <v>0.5</v>
      </c>
      <c r="H1060">
        <v>0.5</v>
      </c>
      <c r="I1060">
        <v>0.5</v>
      </c>
      <c r="J1060">
        <v>0.5</v>
      </c>
      <c r="K1060">
        <v>0.6</v>
      </c>
      <c r="L1060">
        <v>0.6</v>
      </c>
      <c r="M1060">
        <v>0.6</v>
      </c>
      <c r="N1060">
        <v>0.3</v>
      </c>
      <c r="O1060">
        <v>0.3</v>
      </c>
      <c r="P1060">
        <v>0.3</v>
      </c>
      <c r="Q1060">
        <v>0.3</v>
      </c>
      <c r="R1060">
        <v>0.3</v>
      </c>
      <c r="S1060">
        <v>0.3</v>
      </c>
      <c r="T1060">
        <v>0.3</v>
      </c>
      <c r="U1060">
        <v>0.3</v>
      </c>
      <c r="V1060">
        <v>0.3</v>
      </c>
      <c r="W1060">
        <v>0.3</v>
      </c>
      <c r="X1060">
        <v>0.3</v>
      </c>
      <c r="Y1060">
        <v>0.3</v>
      </c>
      <c r="Z1060">
        <v>0.3</v>
      </c>
      <c r="AA1060">
        <v>0.3</v>
      </c>
    </row>
    <row r="1061" spans="1:27" x14ac:dyDescent="0.2">
      <c r="A1061" s="89">
        <f>VLOOKUP(C1061,TabellenBDFS!$B$4:$C$2717,2,FALSE)</f>
        <v>150</v>
      </c>
      <c r="B1061" t="str">
        <f t="shared" si="17"/>
        <v>1501</v>
      </c>
      <c r="C1061" t="s">
        <v>153</v>
      </c>
      <c r="D1061">
        <v>1</v>
      </c>
      <c r="E1061">
        <v>1.5</v>
      </c>
      <c r="F1061">
        <v>1.5</v>
      </c>
      <c r="G1061">
        <v>1.6</v>
      </c>
      <c r="H1061">
        <v>1.8</v>
      </c>
      <c r="I1061">
        <v>1.8</v>
      </c>
      <c r="J1061">
        <v>1.8</v>
      </c>
      <c r="K1061">
        <v>1.8</v>
      </c>
      <c r="L1061">
        <v>1.9</v>
      </c>
      <c r="M1061">
        <v>1.9</v>
      </c>
      <c r="N1061">
        <v>1.9</v>
      </c>
      <c r="O1061">
        <v>2</v>
      </c>
      <c r="P1061">
        <v>2</v>
      </c>
      <c r="Q1061">
        <v>2.1</v>
      </c>
      <c r="R1061">
        <v>2.1</v>
      </c>
      <c r="S1061">
        <v>2</v>
      </c>
      <c r="T1061">
        <v>2</v>
      </c>
      <c r="U1061">
        <v>1.9</v>
      </c>
      <c r="V1061">
        <v>2</v>
      </c>
      <c r="W1061">
        <v>2</v>
      </c>
      <c r="X1061">
        <v>2.1</v>
      </c>
      <c r="Y1061">
        <v>2</v>
      </c>
      <c r="Z1061">
        <v>2.1</v>
      </c>
      <c r="AA1061">
        <v>1.9</v>
      </c>
    </row>
    <row r="1062" spans="1:27" x14ac:dyDescent="0.2">
      <c r="A1062" s="89">
        <f>VLOOKUP(C1062,TabellenBDFS!$B$4:$C$2717,2,FALSE)</f>
        <v>150</v>
      </c>
      <c r="B1062" t="str">
        <f t="shared" si="17"/>
        <v>1502</v>
      </c>
      <c r="C1062" t="s">
        <v>153</v>
      </c>
      <c r="D1062">
        <v>2</v>
      </c>
      <c r="E1062">
        <v>0.6</v>
      </c>
      <c r="F1062">
        <v>0.6</v>
      </c>
      <c r="G1062">
        <v>0.6</v>
      </c>
      <c r="H1062">
        <v>0.7</v>
      </c>
      <c r="I1062">
        <v>0.7</v>
      </c>
      <c r="J1062">
        <v>0.6</v>
      </c>
      <c r="K1062">
        <v>0.6</v>
      </c>
      <c r="L1062">
        <v>0.7</v>
      </c>
      <c r="M1062">
        <v>0.7</v>
      </c>
      <c r="N1062">
        <v>0.7</v>
      </c>
      <c r="O1062">
        <v>0.7</v>
      </c>
      <c r="P1062">
        <v>0.7</v>
      </c>
      <c r="Q1062">
        <v>0.7</v>
      </c>
      <c r="R1062">
        <v>0.7</v>
      </c>
      <c r="S1062">
        <v>0.7</v>
      </c>
      <c r="T1062">
        <v>0.7</v>
      </c>
      <c r="U1062">
        <v>0.7</v>
      </c>
      <c r="V1062">
        <v>0.6</v>
      </c>
      <c r="W1062">
        <v>0.6</v>
      </c>
      <c r="X1062">
        <v>0.6</v>
      </c>
      <c r="Y1062">
        <v>0.6</v>
      </c>
      <c r="Z1062">
        <v>0.6</v>
      </c>
      <c r="AA1062">
        <v>0.6</v>
      </c>
    </row>
    <row r="1063" spans="1:27" x14ac:dyDescent="0.2">
      <c r="A1063" s="89">
        <f>VLOOKUP(C1063,TabellenBDFS!$B$4:$C$2717,2,FALSE)</f>
        <v>150</v>
      </c>
      <c r="B1063" t="str">
        <f t="shared" si="17"/>
        <v>1503</v>
      </c>
      <c r="C1063" t="s">
        <v>153</v>
      </c>
      <c r="D1063">
        <v>3</v>
      </c>
      <c r="E1063">
        <v>0</v>
      </c>
      <c r="F1063">
        <v>0</v>
      </c>
      <c r="G1063">
        <v>0</v>
      </c>
      <c r="H1063">
        <v>0</v>
      </c>
      <c r="I1063">
        <v>0</v>
      </c>
      <c r="J1063">
        <v>0.1</v>
      </c>
      <c r="K1063">
        <v>0.1</v>
      </c>
      <c r="L1063">
        <v>0.1</v>
      </c>
      <c r="M1063">
        <v>0.1</v>
      </c>
      <c r="N1063">
        <v>0.1</v>
      </c>
      <c r="O1063">
        <v>0.2</v>
      </c>
      <c r="P1063">
        <v>0.3</v>
      </c>
      <c r="Q1063">
        <v>0.4</v>
      </c>
      <c r="R1063">
        <v>0.4</v>
      </c>
      <c r="S1063">
        <v>0.4</v>
      </c>
      <c r="T1063">
        <v>0.4</v>
      </c>
      <c r="U1063">
        <v>0.4</v>
      </c>
      <c r="V1063">
        <v>0.5</v>
      </c>
      <c r="W1063">
        <v>0.5</v>
      </c>
      <c r="X1063">
        <v>0.6</v>
      </c>
      <c r="Y1063">
        <v>0.6</v>
      </c>
      <c r="Z1063">
        <v>0.7</v>
      </c>
      <c r="AA1063">
        <v>0.7</v>
      </c>
    </row>
    <row r="1064" spans="1:27" x14ac:dyDescent="0.2">
      <c r="A1064" s="89">
        <f>VLOOKUP(C1064,TabellenBDFS!$B$4:$C$2717,2,FALSE)</f>
        <v>150</v>
      </c>
      <c r="B1064" t="str">
        <f t="shared" si="17"/>
        <v>1504</v>
      </c>
      <c r="C1064" t="s">
        <v>153</v>
      </c>
      <c r="D1064">
        <v>4</v>
      </c>
      <c r="E1064">
        <v>0</v>
      </c>
      <c r="F1064">
        <v>0</v>
      </c>
      <c r="G1064">
        <v>0</v>
      </c>
      <c r="H1064">
        <v>0</v>
      </c>
      <c r="I1064">
        <v>0</v>
      </c>
      <c r="J1064">
        <v>0</v>
      </c>
      <c r="K1064">
        <v>0</v>
      </c>
      <c r="L1064">
        <v>0</v>
      </c>
      <c r="M1064">
        <v>0</v>
      </c>
      <c r="N1064">
        <v>0</v>
      </c>
      <c r="O1064">
        <v>0</v>
      </c>
      <c r="P1064">
        <v>0</v>
      </c>
      <c r="Q1064">
        <v>0</v>
      </c>
      <c r="R1064">
        <v>0</v>
      </c>
      <c r="S1064">
        <v>0</v>
      </c>
      <c r="T1064">
        <v>0</v>
      </c>
      <c r="U1064">
        <v>0</v>
      </c>
      <c r="V1064">
        <v>0</v>
      </c>
      <c r="W1064">
        <v>0</v>
      </c>
      <c r="X1064">
        <v>0</v>
      </c>
      <c r="Y1064">
        <v>0</v>
      </c>
      <c r="Z1064">
        <v>0</v>
      </c>
      <c r="AA1064">
        <v>0.1</v>
      </c>
    </row>
    <row r="1065" spans="1:27" x14ac:dyDescent="0.2">
      <c r="A1065" s="89">
        <f>VLOOKUP(C1065,TabellenBDFS!$B$4:$C$2717,2,FALSE)</f>
        <v>150</v>
      </c>
      <c r="B1065" t="str">
        <f t="shared" si="17"/>
        <v>1505</v>
      </c>
      <c r="C1065" t="s">
        <v>153</v>
      </c>
      <c r="D1065">
        <v>5</v>
      </c>
      <c r="E1065">
        <v>0.1</v>
      </c>
      <c r="F1065">
        <v>0.1</v>
      </c>
      <c r="G1065">
        <v>0.1</v>
      </c>
      <c r="H1065">
        <v>0.1</v>
      </c>
      <c r="I1065">
        <v>0.1</v>
      </c>
      <c r="J1065">
        <v>0.1</v>
      </c>
      <c r="K1065">
        <v>0.1</v>
      </c>
      <c r="L1065">
        <v>0.1</v>
      </c>
      <c r="M1065">
        <v>0.1</v>
      </c>
      <c r="N1065">
        <v>0.1</v>
      </c>
      <c r="O1065">
        <v>0.1</v>
      </c>
      <c r="P1065">
        <v>0.1</v>
      </c>
      <c r="Q1065">
        <v>0.1</v>
      </c>
      <c r="R1065">
        <v>0.1</v>
      </c>
      <c r="S1065">
        <v>0.1</v>
      </c>
      <c r="T1065">
        <v>0.1</v>
      </c>
      <c r="U1065">
        <v>0.1</v>
      </c>
      <c r="V1065">
        <v>0.1</v>
      </c>
      <c r="W1065">
        <v>0.1</v>
      </c>
      <c r="X1065">
        <v>0.1</v>
      </c>
      <c r="Y1065">
        <v>0.1</v>
      </c>
      <c r="Z1065">
        <v>0.1</v>
      </c>
      <c r="AA1065">
        <v>0</v>
      </c>
    </row>
    <row r="1066" spans="1:27" x14ac:dyDescent="0.2">
      <c r="A1066" s="89">
        <f>VLOOKUP(C1066,TabellenBDFS!$B$4:$C$2717,2,FALSE)</f>
        <v>150</v>
      </c>
      <c r="B1066" t="str">
        <f t="shared" si="17"/>
        <v>1506</v>
      </c>
      <c r="C1066" t="s">
        <v>153</v>
      </c>
      <c r="D1066">
        <v>6</v>
      </c>
      <c r="E1066">
        <v>0.7</v>
      </c>
      <c r="F1066">
        <v>0.7</v>
      </c>
      <c r="G1066">
        <v>0.8</v>
      </c>
      <c r="H1066">
        <v>0.8</v>
      </c>
      <c r="I1066">
        <v>0.8</v>
      </c>
      <c r="J1066">
        <v>0.8</v>
      </c>
      <c r="K1066">
        <v>0.8</v>
      </c>
      <c r="L1066">
        <v>0.8</v>
      </c>
      <c r="M1066">
        <v>0.8</v>
      </c>
      <c r="N1066">
        <v>0.8</v>
      </c>
      <c r="O1066">
        <v>0.8</v>
      </c>
      <c r="P1066">
        <v>0.7</v>
      </c>
      <c r="Q1066">
        <v>0.6</v>
      </c>
      <c r="R1066">
        <v>0.6</v>
      </c>
      <c r="S1066">
        <v>0.4</v>
      </c>
      <c r="T1066">
        <v>0.3</v>
      </c>
      <c r="U1066">
        <v>0.4</v>
      </c>
      <c r="V1066">
        <v>0.3</v>
      </c>
      <c r="W1066">
        <v>0.4</v>
      </c>
      <c r="X1066">
        <v>0.3</v>
      </c>
      <c r="Y1066">
        <v>0.3</v>
      </c>
      <c r="Z1066">
        <v>0.3</v>
      </c>
      <c r="AA1066">
        <v>0.3</v>
      </c>
    </row>
    <row r="1067" spans="1:27" x14ac:dyDescent="0.2">
      <c r="A1067" s="89">
        <f>VLOOKUP(C1067,TabellenBDFS!$B$4:$C$2717,2,FALSE)</f>
        <v>150</v>
      </c>
      <c r="B1067" t="str">
        <f t="shared" si="17"/>
        <v>1507</v>
      </c>
      <c r="C1067" t="s">
        <v>153</v>
      </c>
      <c r="D1067">
        <v>7</v>
      </c>
      <c r="E1067">
        <v>0.1</v>
      </c>
      <c r="F1067">
        <v>0.1</v>
      </c>
      <c r="G1067">
        <v>0.2</v>
      </c>
      <c r="H1067">
        <v>0.2</v>
      </c>
      <c r="I1067">
        <v>0.2</v>
      </c>
      <c r="J1067">
        <v>0.2</v>
      </c>
      <c r="K1067">
        <v>0.2</v>
      </c>
      <c r="L1067">
        <v>0.2</v>
      </c>
      <c r="M1067">
        <v>0.2</v>
      </c>
      <c r="N1067">
        <v>0.2</v>
      </c>
      <c r="O1067">
        <v>0.2</v>
      </c>
      <c r="P1067">
        <v>0.3</v>
      </c>
      <c r="Q1067">
        <v>0.3</v>
      </c>
      <c r="R1067">
        <v>0.3</v>
      </c>
      <c r="S1067">
        <v>0.4</v>
      </c>
      <c r="T1067">
        <v>0.4</v>
      </c>
      <c r="U1067">
        <v>0.4</v>
      </c>
      <c r="V1067">
        <v>0.4</v>
      </c>
      <c r="W1067">
        <v>0.4</v>
      </c>
      <c r="X1067">
        <v>0.4</v>
      </c>
      <c r="Y1067">
        <v>0.4</v>
      </c>
      <c r="Z1067">
        <v>0.4</v>
      </c>
      <c r="AA1067">
        <v>0.3</v>
      </c>
    </row>
    <row r="1068" spans="1:27" x14ac:dyDescent="0.2">
      <c r="A1068" s="89">
        <f>VLOOKUP(C1068,TabellenBDFS!$B$4:$C$2717,2,FALSE)</f>
        <v>151</v>
      </c>
      <c r="B1068" t="str">
        <f t="shared" si="17"/>
        <v>1511</v>
      </c>
      <c r="C1068" t="s">
        <v>154</v>
      </c>
      <c r="D1068">
        <v>1</v>
      </c>
      <c r="E1068">
        <v>0.8</v>
      </c>
      <c r="F1068">
        <v>0.8</v>
      </c>
      <c r="G1068">
        <v>0.9</v>
      </c>
      <c r="H1068">
        <v>0.9</v>
      </c>
      <c r="I1068">
        <v>0.9</v>
      </c>
      <c r="J1068">
        <v>0.9</v>
      </c>
      <c r="K1068">
        <v>0.9</v>
      </c>
      <c r="L1068">
        <v>1</v>
      </c>
      <c r="M1068">
        <v>1</v>
      </c>
      <c r="N1068">
        <v>1</v>
      </c>
      <c r="O1068">
        <v>0.9</v>
      </c>
      <c r="P1068">
        <v>0.9</v>
      </c>
      <c r="Q1068">
        <v>1</v>
      </c>
      <c r="R1068">
        <v>1</v>
      </c>
      <c r="S1068">
        <v>0.9</v>
      </c>
      <c r="T1068">
        <v>0.9</v>
      </c>
      <c r="U1068">
        <v>0.9</v>
      </c>
      <c r="V1068">
        <v>1</v>
      </c>
      <c r="W1068">
        <v>1</v>
      </c>
      <c r="X1068">
        <v>0.9</v>
      </c>
      <c r="Y1068">
        <v>0.9</v>
      </c>
      <c r="Z1068">
        <v>0.9</v>
      </c>
      <c r="AA1068">
        <v>0.9</v>
      </c>
    </row>
    <row r="1069" spans="1:27" x14ac:dyDescent="0.2">
      <c r="A1069" s="89">
        <f>VLOOKUP(C1069,TabellenBDFS!$B$4:$C$2717,2,FALSE)</f>
        <v>151</v>
      </c>
      <c r="B1069" t="str">
        <f t="shared" si="17"/>
        <v>1512</v>
      </c>
      <c r="C1069" t="s">
        <v>154</v>
      </c>
      <c r="D1069">
        <v>2</v>
      </c>
      <c r="E1069">
        <v>0.1</v>
      </c>
      <c r="F1069">
        <v>0.1</v>
      </c>
      <c r="G1069">
        <v>0.1</v>
      </c>
      <c r="H1069">
        <v>0.1</v>
      </c>
      <c r="I1069">
        <v>0.1</v>
      </c>
      <c r="J1069">
        <v>0.1</v>
      </c>
      <c r="K1069">
        <v>0.1</v>
      </c>
      <c r="L1069">
        <v>0.1</v>
      </c>
      <c r="M1069">
        <v>0.1</v>
      </c>
      <c r="N1069">
        <v>0.1</v>
      </c>
      <c r="O1069">
        <v>0.1</v>
      </c>
      <c r="P1069">
        <v>0.1</v>
      </c>
      <c r="Q1069">
        <v>0.1</v>
      </c>
      <c r="R1069">
        <v>0.1</v>
      </c>
      <c r="S1069">
        <v>0.1</v>
      </c>
      <c r="T1069">
        <v>0.1</v>
      </c>
      <c r="U1069">
        <v>0.1</v>
      </c>
      <c r="V1069">
        <v>0.1</v>
      </c>
      <c r="W1069">
        <v>0.1</v>
      </c>
      <c r="X1069">
        <v>0.1</v>
      </c>
      <c r="Y1069">
        <v>0.1</v>
      </c>
      <c r="Z1069">
        <v>0.1</v>
      </c>
      <c r="AA1069">
        <v>0.1</v>
      </c>
    </row>
    <row r="1070" spans="1:27" x14ac:dyDescent="0.2">
      <c r="A1070" s="89">
        <f>VLOOKUP(C1070,TabellenBDFS!$B$4:$C$2717,2,FALSE)</f>
        <v>151</v>
      </c>
      <c r="B1070" t="str">
        <f t="shared" si="17"/>
        <v>1513</v>
      </c>
      <c r="C1070" t="s">
        <v>154</v>
      </c>
      <c r="D1070">
        <v>3</v>
      </c>
      <c r="E1070">
        <v>0</v>
      </c>
      <c r="F1070">
        <v>0</v>
      </c>
      <c r="G1070">
        <v>0</v>
      </c>
      <c r="H1070">
        <v>0</v>
      </c>
      <c r="I1070">
        <v>0</v>
      </c>
      <c r="J1070">
        <v>0</v>
      </c>
      <c r="K1070">
        <v>0</v>
      </c>
      <c r="L1070">
        <v>0</v>
      </c>
      <c r="M1070">
        <v>0</v>
      </c>
      <c r="N1070">
        <v>0</v>
      </c>
      <c r="O1070">
        <v>0</v>
      </c>
      <c r="P1070">
        <v>0.1</v>
      </c>
      <c r="Q1070">
        <v>0.1</v>
      </c>
      <c r="R1070">
        <v>0.2</v>
      </c>
      <c r="S1070">
        <v>0.2</v>
      </c>
      <c r="T1070">
        <v>0.2</v>
      </c>
      <c r="U1070">
        <v>0.2</v>
      </c>
      <c r="V1070">
        <v>0.2</v>
      </c>
      <c r="W1070">
        <v>0.2</v>
      </c>
      <c r="X1070">
        <v>0.2</v>
      </c>
      <c r="Y1070">
        <v>0.2</v>
      </c>
      <c r="Z1070">
        <v>0.2</v>
      </c>
      <c r="AA1070">
        <v>0.2</v>
      </c>
    </row>
    <row r="1071" spans="1:27" x14ac:dyDescent="0.2">
      <c r="A1071" s="89">
        <f>VLOOKUP(C1071,TabellenBDFS!$B$4:$C$2717,2,FALSE)</f>
        <v>151</v>
      </c>
      <c r="B1071" t="str">
        <f t="shared" si="17"/>
        <v>1514</v>
      </c>
      <c r="C1071" t="s">
        <v>154</v>
      </c>
      <c r="D1071">
        <v>4</v>
      </c>
      <c r="E1071">
        <v>0</v>
      </c>
      <c r="F1071">
        <v>0</v>
      </c>
      <c r="G1071">
        <v>0</v>
      </c>
      <c r="H1071">
        <v>0</v>
      </c>
      <c r="I1071">
        <v>0</v>
      </c>
      <c r="J1071">
        <v>0</v>
      </c>
      <c r="K1071">
        <v>0</v>
      </c>
      <c r="L1071">
        <v>0</v>
      </c>
      <c r="M1071">
        <v>0</v>
      </c>
      <c r="N1071">
        <v>0</v>
      </c>
      <c r="O1071">
        <v>0</v>
      </c>
      <c r="P1071">
        <v>0</v>
      </c>
      <c r="Q1071">
        <v>0</v>
      </c>
      <c r="R1071">
        <v>0</v>
      </c>
      <c r="S1071">
        <v>0</v>
      </c>
      <c r="T1071">
        <v>0</v>
      </c>
      <c r="U1071">
        <v>0</v>
      </c>
      <c r="V1071">
        <v>0</v>
      </c>
      <c r="W1071">
        <v>0</v>
      </c>
      <c r="X1071">
        <v>0</v>
      </c>
      <c r="Y1071">
        <v>0</v>
      </c>
      <c r="Z1071">
        <v>0</v>
      </c>
      <c r="AA1071">
        <v>0</v>
      </c>
    </row>
    <row r="1072" spans="1:27" x14ac:dyDescent="0.2">
      <c r="A1072" s="89">
        <f>VLOOKUP(C1072,TabellenBDFS!$B$4:$C$2717,2,FALSE)</f>
        <v>151</v>
      </c>
      <c r="B1072" t="str">
        <f t="shared" si="17"/>
        <v>1515</v>
      </c>
      <c r="C1072" t="s">
        <v>154</v>
      </c>
      <c r="D1072">
        <v>5</v>
      </c>
      <c r="E1072">
        <v>0</v>
      </c>
      <c r="F1072">
        <v>0</v>
      </c>
      <c r="G1072">
        <v>0</v>
      </c>
      <c r="H1072">
        <v>0</v>
      </c>
      <c r="I1072">
        <v>0</v>
      </c>
      <c r="J1072">
        <v>0</v>
      </c>
      <c r="K1072">
        <v>0</v>
      </c>
      <c r="L1072">
        <v>0</v>
      </c>
      <c r="M1072">
        <v>0</v>
      </c>
      <c r="N1072">
        <v>0</v>
      </c>
      <c r="O1072">
        <v>0</v>
      </c>
      <c r="P1072">
        <v>0</v>
      </c>
      <c r="Q1072">
        <v>0</v>
      </c>
      <c r="R1072">
        <v>0</v>
      </c>
      <c r="S1072">
        <v>0</v>
      </c>
      <c r="T1072">
        <v>0</v>
      </c>
      <c r="U1072">
        <v>0</v>
      </c>
      <c r="V1072">
        <v>0</v>
      </c>
      <c r="W1072">
        <v>0</v>
      </c>
      <c r="X1072">
        <v>0</v>
      </c>
      <c r="Y1072">
        <v>0</v>
      </c>
      <c r="Z1072">
        <v>0</v>
      </c>
      <c r="AA1072">
        <v>0</v>
      </c>
    </row>
    <row r="1073" spans="1:27" x14ac:dyDescent="0.2">
      <c r="A1073" s="89">
        <f>VLOOKUP(C1073,TabellenBDFS!$B$4:$C$2717,2,FALSE)</f>
        <v>151</v>
      </c>
      <c r="B1073" t="str">
        <f t="shared" si="17"/>
        <v>1516</v>
      </c>
      <c r="C1073" t="s">
        <v>154</v>
      </c>
      <c r="D1073">
        <v>6</v>
      </c>
      <c r="E1073">
        <v>0.7</v>
      </c>
      <c r="F1073">
        <v>0.7</v>
      </c>
      <c r="G1073">
        <v>0.7</v>
      </c>
      <c r="H1073">
        <v>0.7</v>
      </c>
      <c r="I1073">
        <v>0.7</v>
      </c>
      <c r="J1073">
        <v>0.7</v>
      </c>
      <c r="K1073">
        <v>0.7</v>
      </c>
      <c r="L1073">
        <v>0.7</v>
      </c>
      <c r="M1073">
        <v>0.7</v>
      </c>
      <c r="N1073">
        <v>0.6</v>
      </c>
      <c r="O1073">
        <v>0.6</v>
      </c>
      <c r="P1073">
        <v>0.6</v>
      </c>
      <c r="Q1073">
        <v>0.6</v>
      </c>
      <c r="R1073">
        <v>0.6</v>
      </c>
      <c r="S1073">
        <v>0.6</v>
      </c>
      <c r="T1073">
        <v>0.5</v>
      </c>
      <c r="U1073">
        <v>0.5</v>
      </c>
      <c r="V1073">
        <v>0.5</v>
      </c>
      <c r="W1073">
        <v>0.5</v>
      </c>
      <c r="X1073">
        <v>0.5</v>
      </c>
      <c r="Y1073">
        <v>0.3</v>
      </c>
      <c r="Z1073">
        <v>0.3</v>
      </c>
      <c r="AA1073">
        <v>0.3</v>
      </c>
    </row>
    <row r="1074" spans="1:27" x14ac:dyDescent="0.2">
      <c r="A1074" s="89">
        <f>VLOOKUP(C1074,TabellenBDFS!$B$4:$C$2717,2,FALSE)</f>
        <v>151</v>
      </c>
      <c r="B1074" t="str">
        <f t="shared" si="17"/>
        <v>1517</v>
      </c>
      <c r="C1074" t="s">
        <v>154</v>
      </c>
      <c r="D1074">
        <v>7</v>
      </c>
      <c r="E1074">
        <v>0.1</v>
      </c>
      <c r="F1074">
        <v>0.1</v>
      </c>
      <c r="G1074">
        <v>0.1</v>
      </c>
      <c r="H1074">
        <v>0.1</v>
      </c>
      <c r="I1074">
        <v>0.1</v>
      </c>
      <c r="J1074">
        <v>0.1</v>
      </c>
      <c r="K1074">
        <v>0.1</v>
      </c>
      <c r="L1074">
        <v>0.2</v>
      </c>
      <c r="M1074">
        <v>0.2</v>
      </c>
      <c r="N1074">
        <v>0.2</v>
      </c>
      <c r="O1074">
        <v>0.2</v>
      </c>
      <c r="P1074">
        <v>0.1</v>
      </c>
      <c r="Q1074">
        <v>0.1</v>
      </c>
      <c r="R1074">
        <v>0.1</v>
      </c>
      <c r="S1074">
        <v>0.1</v>
      </c>
      <c r="T1074">
        <v>0.1</v>
      </c>
      <c r="U1074">
        <v>0.1</v>
      </c>
      <c r="V1074">
        <v>0.1</v>
      </c>
      <c r="W1074">
        <v>0.1</v>
      </c>
      <c r="X1074">
        <v>0.2</v>
      </c>
      <c r="Y1074">
        <v>0.3</v>
      </c>
      <c r="Z1074">
        <v>0.3</v>
      </c>
      <c r="AA1074">
        <v>0.3</v>
      </c>
    </row>
    <row r="1075" spans="1:27" x14ac:dyDescent="0.2">
      <c r="A1075" s="89">
        <f>VLOOKUP(C1075,TabellenBDFS!$B$4:$C$2717,2,FALSE)</f>
        <v>152</v>
      </c>
      <c r="B1075" t="str">
        <f t="shared" si="17"/>
        <v>1521</v>
      </c>
      <c r="C1075" t="s">
        <v>155</v>
      </c>
      <c r="D1075">
        <v>1</v>
      </c>
      <c r="E1075">
        <v>0.6</v>
      </c>
      <c r="F1075">
        <v>0.6</v>
      </c>
      <c r="G1075">
        <v>0.6</v>
      </c>
      <c r="H1075">
        <v>0.6</v>
      </c>
      <c r="I1075">
        <v>0.6</v>
      </c>
      <c r="J1075">
        <v>0.5</v>
      </c>
      <c r="K1075">
        <v>0.5</v>
      </c>
      <c r="L1075">
        <v>0.6</v>
      </c>
      <c r="M1075">
        <v>0.5</v>
      </c>
      <c r="N1075">
        <v>0.6</v>
      </c>
      <c r="O1075">
        <v>0.6</v>
      </c>
      <c r="P1075">
        <v>0.5</v>
      </c>
      <c r="Q1075">
        <v>0.5</v>
      </c>
      <c r="R1075">
        <v>0.5</v>
      </c>
      <c r="S1075">
        <v>0.5</v>
      </c>
      <c r="T1075">
        <v>0.5</v>
      </c>
      <c r="U1075">
        <v>0.5</v>
      </c>
      <c r="V1075">
        <v>0.5</v>
      </c>
      <c r="W1075">
        <v>0.6</v>
      </c>
      <c r="X1075">
        <v>0.5</v>
      </c>
      <c r="Y1075">
        <v>0.5</v>
      </c>
      <c r="Z1075">
        <v>0.5</v>
      </c>
      <c r="AA1075">
        <v>0.5</v>
      </c>
    </row>
    <row r="1076" spans="1:27" x14ac:dyDescent="0.2">
      <c r="A1076" s="89">
        <f>VLOOKUP(C1076,TabellenBDFS!$B$4:$C$2717,2,FALSE)</f>
        <v>152</v>
      </c>
      <c r="B1076" t="str">
        <f t="shared" si="17"/>
        <v>1522</v>
      </c>
      <c r="C1076" t="s">
        <v>155</v>
      </c>
      <c r="D1076">
        <v>2</v>
      </c>
      <c r="E1076">
        <v>0</v>
      </c>
      <c r="F1076">
        <v>0</v>
      </c>
      <c r="G1076">
        <v>0</v>
      </c>
      <c r="H1076">
        <v>0</v>
      </c>
      <c r="I1076">
        <v>0</v>
      </c>
      <c r="J1076">
        <v>0</v>
      </c>
      <c r="K1076">
        <v>0</v>
      </c>
      <c r="L1076">
        <v>0</v>
      </c>
      <c r="M1076">
        <v>0</v>
      </c>
      <c r="N1076">
        <v>0</v>
      </c>
      <c r="O1076">
        <v>0</v>
      </c>
      <c r="P1076">
        <v>0</v>
      </c>
      <c r="Q1076">
        <v>0</v>
      </c>
      <c r="R1076">
        <v>0</v>
      </c>
      <c r="S1076">
        <v>0</v>
      </c>
      <c r="T1076">
        <v>0</v>
      </c>
      <c r="U1076">
        <v>0</v>
      </c>
      <c r="V1076">
        <v>0</v>
      </c>
      <c r="W1076">
        <v>0</v>
      </c>
      <c r="X1076">
        <v>0</v>
      </c>
      <c r="Y1076">
        <v>0</v>
      </c>
      <c r="Z1076">
        <v>0</v>
      </c>
      <c r="AA1076">
        <v>0</v>
      </c>
    </row>
    <row r="1077" spans="1:27" x14ac:dyDescent="0.2">
      <c r="A1077" s="89">
        <f>VLOOKUP(C1077,TabellenBDFS!$B$4:$C$2717,2,FALSE)</f>
        <v>152</v>
      </c>
      <c r="B1077" t="str">
        <f t="shared" si="17"/>
        <v>1523</v>
      </c>
      <c r="C1077" t="s">
        <v>155</v>
      </c>
      <c r="D1077">
        <v>3</v>
      </c>
      <c r="E1077">
        <v>0</v>
      </c>
      <c r="F1077">
        <v>0</v>
      </c>
      <c r="G1077">
        <v>0</v>
      </c>
      <c r="H1077">
        <v>0</v>
      </c>
      <c r="I1077">
        <v>0</v>
      </c>
      <c r="J1077">
        <v>0</v>
      </c>
      <c r="K1077">
        <v>0</v>
      </c>
      <c r="L1077">
        <v>0</v>
      </c>
      <c r="M1077">
        <v>0</v>
      </c>
      <c r="N1077">
        <v>0</v>
      </c>
      <c r="O1077">
        <v>0</v>
      </c>
      <c r="P1077">
        <v>0</v>
      </c>
      <c r="Q1077">
        <v>0</v>
      </c>
      <c r="R1077">
        <v>0</v>
      </c>
      <c r="S1077">
        <v>0</v>
      </c>
      <c r="T1077">
        <v>0</v>
      </c>
      <c r="U1077">
        <v>0</v>
      </c>
      <c r="V1077">
        <v>0</v>
      </c>
      <c r="W1077">
        <v>0</v>
      </c>
      <c r="X1077">
        <v>0</v>
      </c>
      <c r="Y1077">
        <v>0</v>
      </c>
      <c r="Z1077">
        <v>0</v>
      </c>
      <c r="AA1077">
        <v>0</v>
      </c>
    </row>
    <row r="1078" spans="1:27" x14ac:dyDescent="0.2">
      <c r="A1078" s="89">
        <f>VLOOKUP(C1078,TabellenBDFS!$B$4:$C$2717,2,FALSE)</f>
        <v>152</v>
      </c>
      <c r="B1078" t="str">
        <f t="shared" si="17"/>
        <v>1524</v>
      </c>
      <c r="C1078" t="s">
        <v>155</v>
      </c>
      <c r="D1078">
        <v>4</v>
      </c>
      <c r="E1078">
        <v>0</v>
      </c>
      <c r="F1078">
        <v>0</v>
      </c>
      <c r="G1078">
        <v>0</v>
      </c>
      <c r="H1078">
        <v>0</v>
      </c>
      <c r="I1078">
        <v>0</v>
      </c>
      <c r="J1078">
        <v>0</v>
      </c>
      <c r="K1078">
        <v>0</v>
      </c>
      <c r="L1078">
        <v>0</v>
      </c>
      <c r="M1078">
        <v>0</v>
      </c>
      <c r="N1078">
        <v>0</v>
      </c>
      <c r="O1078">
        <v>0</v>
      </c>
      <c r="P1078">
        <v>0</v>
      </c>
      <c r="Q1078">
        <v>0</v>
      </c>
      <c r="R1078">
        <v>0</v>
      </c>
      <c r="S1078">
        <v>0</v>
      </c>
      <c r="T1078">
        <v>0</v>
      </c>
      <c r="U1078">
        <v>0</v>
      </c>
      <c r="V1078">
        <v>0</v>
      </c>
      <c r="W1078">
        <v>0</v>
      </c>
      <c r="X1078">
        <v>0</v>
      </c>
      <c r="Y1078">
        <v>0</v>
      </c>
      <c r="Z1078">
        <v>0</v>
      </c>
      <c r="AA1078">
        <v>0</v>
      </c>
    </row>
    <row r="1079" spans="1:27" x14ac:dyDescent="0.2">
      <c r="A1079" s="89">
        <f>VLOOKUP(C1079,TabellenBDFS!$B$4:$C$2717,2,FALSE)</f>
        <v>152</v>
      </c>
      <c r="B1079" t="str">
        <f t="shared" si="17"/>
        <v>1525</v>
      </c>
      <c r="C1079" t="s">
        <v>155</v>
      </c>
      <c r="D1079">
        <v>5</v>
      </c>
      <c r="E1079">
        <v>0</v>
      </c>
      <c r="F1079">
        <v>0</v>
      </c>
      <c r="G1079">
        <v>0</v>
      </c>
      <c r="H1079">
        <v>0</v>
      </c>
      <c r="I1079">
        <v>0</v>
      </c>
      <c r="J1079">
        <v>0</v>
      </c>
      <c r="K1079">
        <v>0</v>
      </c>
      <c r="L1079">
        <v>0</v>
      </c>
      <c r="M1079">
        <v>0</v>
      </c>
      <c r="N1079">
        <v>0</v>
      </c>
      <c r="O1079">
        <v>0</v>
      </c>
      <c r="P1079">
        <v>0</v>
      </c>
      <c r="Q1079">
        <v>0</v>
      </c>
      <c r="R1079">
        <v>0</v>
      </c>
      <c r="S1079">
        <v>0</v>
      </c>
      <c r="T1079">
        <v>0</v>
      </c>
      <c r="U1079">
        <v>0</v>
      </c>
      <c r="V1079">
        <v>0</v>
      </c>
      <c r="W1079">
        <v>0</v>
      </c>
      <c r="X1079">
        <v>0</v>
      </c>
      <c r="Y1079">
        <v>0</v>
      </c>
      <c r="Z1079">
        <v>0</v>
      </c>
      <c r="AA1079">
        <v>0</v>
      </c>
    </row>
    <row r="1080" spans="1:27" x14ac:dyDescent="0.2">
      <c r="A1080" s="89">
        <f>VLOOKUP(C1080,TabellenBDFS!$B$4:$C$2717,2,FALSE)</f>
        <v>152</v>
      </c>
      <c r="B1080" t="str">
        <f t="shared" si="17"/>
        <v>1526</v>
      </c>
      <c r="C1080" t="s">
        <v>155</v>
      </c>
      <c r="D1080">
        <v>6</v>
      </c>
      <c r="E1080">
        <v>0.6</v>
      </c>
      <c r="F1080">
        <v>0.6</v>
      </c>
      <c r="G1080">
        <v>0.6</v>
      </c>
      <c r="H1080">
        <v>0.6</v>
      </c>
      <c r="I1080">
        <v>0.6</v>
      </c>
      <c r="J1080">
        <v>0.5</v>
      </c>
      <c r="K1080">
        <v>0.5</v>
      </c>
      <c r="L1080">
        <v>0.5</v>
      </c>
      <c r="M1080">
        <v>0.5</v>
      </c>
      <c r="N1080">
        <v>0.5</v>
      </c>
      <c r="O1080">
        <v>0.5</v>
      </c>
      <c r="P1080">
        <v>0.4</v>
      </c>
      <c r="Q1080">
        <v>0.4</v>
      </c>
      <c r="R1080">
        <v>0.4</v>
      </c>
      <c r="S1080">
        <v>0.4</v>
      </c>
      <c r="T1080">
        <v>0.5</v>
      </c>
      <c r="U1080">
        <v>0.5</v>
      </c>
      <c r="V1080">
        <v>0.5</v>
      </c>
      <c r="W1080">
        <v>0.5</v>
      </c>
      <c r="X1080">
        <v>0.5</v>
      </c>
      <c r="Y1080">
        <v>0.5</v>
      </c>
      <c r="Z1080">
        <v>0.4</v>
      </c>
      <c r="AA1080">
        <v>0.4</v>
      </c>
    </row>
    <row r="1081" spans="1:27" x14ac:dyDescent="0.2">
      <c r="A1081" s="89">
        <f>VLOOKUP(C1081,TabellenBDFS!$B$4:$C$2717,2,FALSE)</f>
        <v>152</v>
      </c>
      <c r="B1081" t="str">
        <f t="shared" si="17"/>
        <v>1527</v>
      </c>
      <c r="C1081" t="s">
        <v>155</v>
      </c>
      <c r="D1081">
        <v>7</v>
      </c>
      <c r="E1081">
        <v>0</v>
      </c>
      <c r="F1081">
        <v>0</v>
      </c>
      <c r="G1081">
        <v>0</v>
      </c>
      <c r="H1081">
        <v>0</v>
      </c>
      <c r="I1081">
        <v>0</v>
      </c>
      <c r="J1081">
        <v>0</v>
      </c>
      <c r="K1081">
        <v>0</v>
      </c>
      <c r="L1081">
        <v>0</v>
      </c>
      <c r="M1081">
        <v>0</v>
      </c>
      <c r="N1081">
        <v>0</v>
      </c>
      <c r="O1081">
        <v>0</v>
      </c>
      <c r="P1081">
        <v>0</v>
      </c>
      <c r="Q1081">
        <v>0</v>
      </c>
      <c r="R1081">
        <v>0</v>
      </c>
      <c r="S1081">
        <v>0</v>
      </c>
      <c r="T1081">
        <v>0</v>
      </c>
      <c r="U1081">
        <v>0</v>
      </c>
      <c r="V1081">
        <v>0</v>
      </c>
      <c r="W1081">
        <v>0</v>
      </c>
      <c r="X1081">
        <v>0</v>
      </c>
      <c r="Y1081">
        <v>0</v>
      </c>
      <c r="Z1081">
        <v>0</v>
      </c>
      <c r="AA1081">
        <v>0</v>
      </c>
    </row>
    <row r="1082" spans="1:27" x14ac:dyDescent="0.2">
      <c r="A1082" s="89">
        <f>VLOOKUP(C1082,TabellenBDFS!$B$4:$C$2717,2,FALSE)</f>
        <v>153</v>
      </c>
      <c r="B1082" t="str">
        <f t="shared" si="17"/>
        <v>1531</v>
      </c>
      <c r="C1082" t="s">
        <v>156</v>
      </c>
      <c r="D1082">
        <v>1</v>
      </c>
      <c r="E1082">
        <v>7.4</v>
      </c>
      <c r="F1082">
        <v>7.2</v>
      </c>
      <c r="G1082">
        <v>7.4</v>
      </c>
      <c r="H1082">
        <v>7.7</v>
      </c>
      <c r="I1082">
        <v>7.5</v>
      </c>
      <c r="J1082">
        <v>7.6</v>
      </c>
      <c r="K1082">
        <v>7.6</v>
      </c>
      <c r="L1082">
        <v>7.4</v>
      </c>
      <c r="M1082">
        <v>7.2</v>
      </c>
      <c r="N1082">
        <v>7.2</v>
      </c>
      <c r="O1082">
        <v>7.1</v>
      </c>
      <c r="P1082">
        <v>6.9</v>
      </c>
      <c r="Q1082">
        <v>7</v>
      </c>
      <c r="R1082">
        <v>7.1</v>
      </c>
      <c r="S1082">
        <v>7.2</v>
      </c>
      <c r="T1082">
        <v>7.1</v>
      </c>
      <c r="U1082">
        <v>7.1</v>
      </c>
      <c r="V1082">
        <v>7</v>
      </c>
      <c r="W1082">
        <v>7.1</v>
      </c>
      <c r="X1082">
        <v>6.9</v>
      </c>
      <c r="Y1082">
        <v>7.1</v>
      </c>
      <c r="Z1082">
        <v>7.1</v>
      </c>
      <c r="AA1082">
        <v>6.9</v>
      </c>
    </row>
    <row r="1083" spans="1:27" x14ac:dyDescent="0.2">
      <c r="A1083" s="89">
        <f>VLOOKUP(C1083,TabellenBDFS!$B$4:$C$2717,2,FALSE)</f>
        <v>153</v>
      </c>
      <c r="B1083" t="str">
        <f t="shared" si="17"/>
        <v>1532</v>
      </c>
      <c r="C1083" t="s">
        <v>156</v>
      </c>
      <c r="D1083">
        <v>2</v>
      </c>
      <c r="E1083">
        <v>3.3</v>
      </c>
      <c r="F1083">
        <v>3.1</v>
      </c>
      <c r="G1083">
        <v>3.2</v>
      </c>
      <c r="H1083">
        <v>3.2</v>
      </c>
      <c r="I1083">
        <v>3</v>
      </c>
      <c r="J1083">
        <v>3</v>
      </c>
      <c r="K1083">
        <v>2.9</v>
      </c>
      <c r="L1083">
        <v>2.8</v>
      </c>
      <c r="M1083">
        <v>2.5</v>
      </c>
      <c r="N1083">
        <v>2.5</v>
      </c>
      <c r="O1083">
        <v>2.4</v>
      </c>
      <c r="P1083">
        <v>2.4</v>
      </c>
      <c r="Q1083">
        <v>2.4</v>
      </c>
      <c r="R1083">
        <v>2.2999999999999998</v>
      </c>
      <c r="S1083">
        <v>2.2999999999999998</v>
      </c>
      <c r="T1083">
        <v>2.2999999999999998</v>
      </c>
      <c r="U1083">
        <v>2.2000000000000002</v>
      </c>
      <c r="V1083">
        <v>1.7</v>
      </c>
      <c r="W1083">
        <v>1.6</v>
      </c>
      <c r="X1083">
        <v>1.6</v>
      </c>
      <c r="Y1083">
        <v>1.5</v>
      </c>
      <c r="Z1083">
        <v>1.5</v>
      </c>
      <c r="AA1083">
        <v>1.4</v>
      </c>
    </row>
    <row r="1084" spans="1:27" x14ac:dyDescent="0.2">
      <c r="A1084" s="89">
        <f>VLOOKUP(C1084,TabellenBDFS!$B$4:$C$2717,2,FALSE)</f>
        <v>153</v>
      </c>
      <c r="B1084" t="str">
        <f t="shared" si="17"/>
        <v>1533</v>
      </c>
      <c r="C1084" t="s">
        <v>156</v>
      </c>
      <c r="D1084">
        <v>3</v>
      </c>
      <c r="E1084">
        <v>0</v>
      </c>
      <c r="F1084">
        <v>0</v>
      </c>
      <c r="G1084">
        <v>0</v>
      </c>
      <c r="H1084">
        <v>0.1</v>
      </c>
      <c r="I1084">
        <v>0.1</v>
      </c>
      <c r="J1084">
        <v>0.2</v>
      </c>
      <c r="K1084">
        <v>0.3</v>
      </c>
      <c r="L1084">
        <v>0.3</v>
      </c>
      <c r="M1084">
        <v>0.4</v>
      </c>
      <c r="N1084">
        <v>0.4</v>
      </c>
      <c r="O1084">
        <v>0.4</v>
      </c>
      <c r="P1084">
        <v>0.4</v>
      </c>
      <c r="Q1084">
        <v>0.5</v>
      </c>
      <c r="R1084">
        <v>0.5</v>
      </c>
      <c r="S1084">
        <v>0.4</v>
      </c>
      <c r="T1084">
        <v>0.5</v>
      </c>
      <c r="U1084">
        <v>0.6</v>
      </c>
      <c r="V1084">
        <v>1</v>
      </c>
      <c r="W1084">
        <v>1.1000000000000001</v>
      </c>
      <c r="X1084">
        <v>1.1000000000000001</v>
      </c>
      <c r="Y1084">
        <v>1.2</v>
      </c>
      <c r="Z1084">
        <v>1.3</v>
      </c>
      <c r="AA1084">
        <v>1.2</v>
      </c>
    </row>
    <row r="1085" spans="1:27" x14ac:dyDescent="0.2">
      <c r="A1085" s="89">
        <f>VLOOKUP(C1085,TabellenBDFS!$B$4:$C$2717,2,FALSE)</f>
        <v>153</v>
      </c>
      <c r="B1085" t="str">
        <f t="shared" si="17"/>
        <v>1534</v>
      </c>
      <c r="C1085" t="s">
        <v>156</v>
      </c>
      <c r="D1085">
        <v>4</v>
      </c>
      <c r="E1085">
        <v>0</v>
      </c>
      <c r="F1085">
        <v>0</v>
      </c>
      <c r="G1085">
        <v>0</v>
      </c>
      <c r="H1085">
        <v>0</v>
      </c>
      <c r="I1085">
        <v>0</v>
      </c>
      <c r="J1085">
        <v>0</v>
      </c>
      <c r="K1085">
        <v>0</v>
      </c>
      <c r="L1085">
        <v>0</v>
      </c>
      <c r="M1085">
        <v>0</v>
      </c>
      <c r="N1085">
        <v>0</v>
      </c>
      <c r="O1085">
        <v>0</v>
      </c>
      <c r="P1085">
        <v>0</v>
      </c>
      <c r="Q1085">
        <v>0</v>
      </c>
      <c r="R1085">
        <v>0</v>
      </c>
      <c r="S1085">
        <v>0</v>
      </c>
      <c r="T1085">
        <v>0</v>
      </c>
      <c r="U1085">
        <v>0</v>
      </c>
      <c r="V1085">
        <v>0</v>
      </c>
      <c r="W1085">
        <v>0</v>
      </c>
      <c r="X1085">
        <v>0</v>
      </c>
      <c r="Y1085">
        <v>0</v>
      </c>
      <c r="Z1085">
        <v>0</v>
      </c>
      <c r="AA1085">
        <v>0</v>
      </c>
    </row>
    <row r="1086" spans="1:27" x14ac:dyDescent="0.2">
      <c r="A1086" s="89">
        <f>VLOOKUP(C1086,TabellenBDFS!$B$4:$C$2717,2,FALSE)</f>
        <v>153</v>
      </c>
      <c r="B1086" t="str">
        <f t="shared" si="17"/>
        <v>1535</v>
      </c>
      <c r="C1086" t="s">
        <v>156</v>
      </c>
      <c r="D1086">
        <v>5</v>
      </c>
      <c r="E1086">
        <v>0.1</v>
      </c>
      <c r="F1086">
        <v>0.1</v>
      </c>
      <c r="G1086">
        <v>0.1</v>
      </c>
      <c r="H1086">
        <v>0.1</v>
      </c>
      <c r="I1086">
        <v>0.1</v>
      </c>
      <c r="J1086">
        <v>0.1</v>
      </c>
      <c r="K1086">
        <v>0.1</v>
      </c>
      <c r="L1086">
        <v>0</v>
      </c>
      <c r="M1086">
        <v>0.1</v>
      </c>
      <c r="N1086">
        <v>0.1</v>
      </c>
      <c r="O1086">
        <v>0.1</v>
      </c>
      <c r="P1086">
        <v>0.1</v>
      </c>
      <c r="Q1086">
        <v>0.1</v>
      </c>
      <c r="R1086">
        <v>0.1</v>
      </c>
      <c r="S1086">
        <v>0.1</v>
      </c>
      <c r="T1086">
        <v>0.1</v>
      </c>
      <c r="U1086">
        <v>0.1</v>
      </c>
      <c r="V1086">
        <v>0.1</v>
      </c>
      <c r="W1086">
        <v>0.1</v>
      </c>
      <c r="X1086">
        <v>0.1</v>
      </c>
      <c r="Y1086">
        <v>0.1</v>
      </c>
      <c r="Z1086">
        <v>0.1</v>
      </c>
      <c r="AA1086">
        <v>0.1</v>
      </c>
    </row>
    <row r="1087" spans="1:27" x14ac:dyDescent="0.2">
      <c r="A1087" s="89">
        <f>VLOOKUP(C1087,TabellenBDFS!$B$4:$C$2717,2,FALSE)</f>
        <v>153</v>
      </c>
      <c r="B1087" t="str">
        <f t="shared" si="17"/>
        <v>1536</v>
      </c>
      <c r="C1087" t="s">
        <v>156</v>
      </c>
      <c r="D1087">
        <v>6</v>
      </c>
      <c r="E1087">
        <v>3.5</v>
      </c>
      <c r="F1087">
        <v>3.5</v>
      </c>
      <c r="G1087">
        <v>3.6</v>
      </c>
      <c r="H1087">
        <v>3.9</v>
      </c>
      <c r="I1087">
        <v>3.9</v>
      </c>
      <c r="J1087">
        <v>4</v>
      </c>
      <c r="K1087">
        <v>3.9</v>
      </c>
      <c r="L1087">
        <v>3.9</v>
      </c>
      <c r="M1087">
        <v>3.9</v>
      </c>
      <c r="N1087">
        <v>3.9</v>
      </c>
      <c r="O1087">
        <v>3.8</v>
      </c>
      <c r="P1087">
        <v>3.5</v>
      </c>
      <c r="Q1087">
        <v>3.7</v>
      </c>
      <c r="R1087">
        <v>3.7</v>
      </c>
      <c r="S1087">
        <v>3.8</v>
      </c>
      <c r="T1087">
        <v>3.6</v>
      </c>
      <c r="U1087">
        <v>3.6</v>
      </c>
      <c r="V1087">
        <v>3.7</v>
      </c>
      <c r="W1087">
        <v>3.6</v>
      </c>
      <c r="X1087">
        <v>3.5</v>
      </c>
      <c r="Y1087">
        <v>3.7</v>
      </c>
      <c r="Z1087">
        <v>3.7</v>
      </c>
      <c r="AA1087">
        <v>3.7</v>
      </c>
    </row>
    <row r="1088" spans="1:27" x14ac:dyDescent="0.2">
      <c r="A1088" s="89">
        <f>VLOOKUP(C1088,TabellenBDFS!$B$4:$C$2717,2,FALSE)</f>
        <v>153</v>
      </c>
      <c r="B1088" t="str">
        <f t="shared" si="17"/>
        <v>1537</v>
      </c>
      <c r="C1088" t="s">
        <v>156</v>
      </c>
      <c r="D1088">
        <v>7</v>
      </c>
      <c r="E1088">
        <v>0.6</v>
      </c>
      <c r="F1088">
        <v>0.5</v>
      </c>
      <c r="G1088">
        <v>0.6</v>
      </c>
      <c r="H1088">
        <v>0.4</v>
      </c>
      <c r="I1088">
        <v>0.4</v>
      </c>
      <c r="J1088">
        <v>0.4</v>
      </c>
      <c r="K1088">
        <v>0.4</v>
      </c>
      <c r="L1088">
        <v>0.4</v>
      </c>
      <c r="M1088">
        <v>0.4</v>
      </c>
      <c r="N1088">
        <v>0.4</v>
      </c>
      <c r="O1088">
        <v>0.4</v>
      </c>
      <c r="P1088">
        <v>0.4</v>
      </c>
      <c r="Q1088">
        <v>0.4</v>
      </c>
      <c r="R1088">
        <v>0.5</v>
      </c>
      <c r="S1088">
        <v>0.6</v>
      </c>
      <c r="T1088">
        <v>0.6</v>
      </c>
      <c r="U1088">
        <v>0.6</v>
      </c>
      <c r="V1088">
        <v>0.5</v>
      </c>
      <c r="W1088">
        <v>0.6</v>
      </c>
      <c r="X1088">
        <v>0.6</v>
      </c>
      <c r="Y1088">
        <v>0.7</v>
      </c>
      <c r="Z1088">
        <v>0.6</v>
      </c>
      <c r="AA1088">
        <v>0.5</v>
      </c>
    </row>
    <row r="1089" spans="1:27" x14ac:dyDescent="0.2">
      <c r="A1089" s="89">
        <f>VLOOKUP(C1089,TabellenBDFS!$B$4:$C$2717,2,FALSE)</f>
        <v>154</v>
      </c>
      <c r="B1089" t="str">
        <f t="shared" si="17"/>
        <v>1541</v>
      </c>
      <c r="C1089" t="s">
        <v>157</v>
      </c>
      <c r="D1089">
        <v>1</v>
      </c>
      <c r="E1089">
        <v>2.5</v>
      </c>
      <c r="F1089">
        <v>2.5</v>
      </c>
      <c r="G1089">
        <v>2.5</v>
      </c>
      <c r="H1089">
        <v>2.6</v>
      </c>
      <c r="I1089">
        <v>2.7</v>
      </c>
      <c r="J1089">
        <v>2.7</v>
      </c>
      <c r="K1089">
        <v>2.6</v>
      </c>
      <c r="L1089">
        <v>2.5</v>
      </c>
      <c r="M1089">
        <v>2.5</v>
      </c>
      <c r="N1089">
        <v>2.5</v>
      </c>
      <c r="O1089">
        <v>2.5</v>
      </c>
      <c r="P1089">
        <v>2.5</v>
      </c>
      <c r="Q1089">
        <v>2.5</v>
      </c>
      <c r="R1089">
        <v>2.4</v>
      </c>
      <c r="S1089">
        <v>2.4</v>
      </c>
      <c r="T1089">
        <v>2.4</v>
      </c>
      <c r="U1089">
        <v>2.2999999999999998</v>
      </c>
      <c r="V1089">
        <v>2.4</v>
      </c>
      <c r="W1089">
        <v>2.2000000000000002</v>
      </c>
      <c r="X1089">
        <v>2</v>
      </c>
      <c r="Y1089">
        <v>2</v>
      </c>
      <c r="Z1089">
        <v>2</v>
      </c>
      <c r="AA1089">
        <v>2</v>
      </c>
    </row>
    <row r="1090" spans="1:27" x14ac:dyDescent="0.2">
      <c r="A1090" s="89">
        <f>VLOOKUP(C1090,TabellenBDFS!$B$4:$C$2717,2,FALSE)</f>
        <v>154</v>
      </c>
      <c r="B1090" t="str">
        <f t="shared" si="17"/>
        <v>1542</v>
      </c>
      <c r="C1090" t="s">
        <v>157</v>
      </c>
      <c r="D1090">
        <v>2</v>
      </c>
      <c r="E1090">
        <v>0.2</v>
      </c>
      <c r="F1090">
        <v>0.2</v>
      </c>
      <c r="G1090">
        <v>0.2</v>
      </c>
      <c r="H1090">
        <v>0.2</v>
      </c>
      <c r="I1090">
        <v>0.2</v>
      </c>
      <c r="J1090">
        <v>0.2</v>
      </c>
      <c r="K1090">
        <v>0.2</v>
      </c>
      <c r="L1090">
        <v>0.2</v>
      </c>
      <c r="M1090">
        <v>0.2</v>
      </c>
      <c r="N1090">
        <v>0.2</v>
      </c>
      <c r="O1090">
        <v>0.2</v>
      </c>
      <c r="P1090">
        <v>0.2</v>
      </c>
      <c r="Q1090">
        <v>0.2</v>
      </c>
      <c r="R1090">
        <v>0.2</v>
      </c>
      <c r="S1090">
        <v>0.2</v>
      </c>
      <c r="T1090">
        <v>0.2</v>
      </c>
      <c r="U1090">
        <v>0.2</v>
      </c>
      <c r="V1090">
        <v>0.2</v>
      </c>
      <c r="W1090">
        <v>0.2</v>
      </c>
      <c r="X1090">
        <v>0.2</v>
      </c>
      <c r="Y1090">
        <v>0.1</v>
      </c>
      <c r="Z1090">
        <v>0.1</v>
      </c>
      <c r="AA1090">
        <v>0.1</v>
      </c>
    </row>
    <row r="1091" spans="1:27" x14ac:dyDescent="0.2">
      <c r="A1091" s="89">
        <f>VLOOKUP(C1091,TabellenBDFS!$B$4:$C$2717,2,FALSE)</f>
        <v>154</v>
      </c>
      <c r="B1091" t="str">
        <f t="shared" si="17"/>
        <v>1543</v>
      </c>
      <c r="C1091" t="s">
        <v>157</v>
      </c>
      <c r="D1091">
        <v>3</v>
      </c>
      <c r="E1091">
        <v>0</v>
      </c>
      <c r="F1091">
        <v>0</v>
      </c>
      <c r="G1091">
        <v>0</v>
      </c>
      <c r="H1091">
        <v>0</v>
      </c>
      <c r="I1091">
        <v>0</v>
      </c>
      <c r="J1091">
        <v>0.1</v>
      </c>
      <c r="K1091">
        <v>0.1</v>
      </c>
      <c r="L1091">
        <v>0</v>
      </c>
      <c r="M1091">
        <v>0</v>
      </c>
      <c r="N1091">
        <v>0</v>
      </c>
      <c r="O1091">
        <v>0</v>
      </c>
      <c r="P1091">
        <v>0</v>
      </c>
      <c r="Q1091">
        <v>0</v>
      </c>
      <c r="R1091">
        <v>0</v>
      </c>
      <c r="S1091">
        <v>0</v>
      </c>
      <c r="T1091">
        <v>0</v>
      </c>
      <c r="U1091">
        <v>0.1</v>
      </c>
      <c r="V1091">
        <v>0.1</v>
      </c>
      <c r="W1091">
        <v>0.1</v>
      </c>
      <c r="X1091">
        <v>0.1</v>
      </c>
      <c r="Y1091">
        <v>0.1</v>
      </c>
      <c r="Z1091">
        <v>0.1</v>
      </c>
      <c r="AA1091">
        <v>0.1</v>
      </c>
    </row>
    <row r="1092" spans="1:27" x14ac:dyDescent="0.2">
      <c r="A1092" s="89">
        <f>VLOOKUP(C1092,TabellenBDFS!$B$4:$C$2717,2,FALSE)</f>
        <v>154</v>
      </c>
      <c r="B1092" t="str">
        <f t="shared" ref="B1092:B1155" si="18">CONCATENATE(A1092,D1092)</f>
        <v>1544</v>
      </c>
      <c r="C1092" t="s">
        <v>157</v>
      </c>
      <c r="D1092">
        <v>4</v>
      </c>
      <c r="E1092">
        <v>0</v>
      </c>
      <c r="F1092">
        <v>0</v>
      </c>
      <c r="G1092">
        <v>0</v>
      </c>
      <c r="H1092">
        <v>0</v>
      </c>
      <c r="I1092">
        <v>0</v>
      </c>
      <c r="J1092">
        <v>0</v>
      </c>
      <c r="K1092">
        <v>0</v>
      </c>
      <c r="L1092">
        <v>0</v>
      </c>
      <c r="M1092">
        <v>0</v>
      </c>
      <c r="N1092">
        <v>0</v>
      </c>
      <c r="O1092">
        <v>0</v>
      </c>
      <c r="P1092">
        <v>0</v>
      </c>
      <c r="Q1092">
        <v>0</v>
      </c>
      <c r="R1092">
        <v>0</v>
      </c>
      <c r="S1092">
        <v>0</v>
      </c>
      <c r="T1092">
        <v>0</v>
      </c>
      <c r="U1092">
        <v>0</v>
      </c>
      <c r="V1092">
        <v>0</v>
      </c>
      <c r="W1092">
        <v>0</v>
      </c>
      <c r="X1092">
        <v>0</v>
      </c>
      <c r="Y1092">
        <v>0</v>
      </c>
      <c r="Z1092">
        <v>0</v>
      </c>
      <c r="AA1092">
        <v>0</v>
      </c>
    </row>
    <row r="1093" spans="1:27" x14ac:dyDescent="0.2">
      <c r="A1093" s="89">
        <f>VLOOKUP(C1093,TabellenBDFS!$B$4:$C$2717,2,FALSE)</f>
        <v>154</v>
      </c>
      <c r="B1093" t="str">
        <f t="shared" si="18"/>
        <v>1545</v>
      </c>
      <c r="C1093" t="s">
        <v>157</v>
      </c>
      <c r="D1093">
        <v>5</v>
      </c>
      <c r="E1093">
        <v>0</v>
      </c>
      <c r="F1093">
        <v>0</v>
      </c>
      <c r="G1093">
        <v>0</v>
      </c>
      <c r="H1093">
        <v>0.1</v>
      </c>
      <c r="I1093">
        <v>0.1</v>
      </c>
      <c r="J1093">
        <v>0.1</v>
      </c>
      <c r="K1093">
        <v>0.1</v>
      </c>
      <c r="L1093">
        <v>0.1</v>
      </c>
      <c r="M1093">
        <v>0.1</v>
      </c>
      <c r="N1093">
        <v>0.1</v>
      </c>
      <c r="O1093">
        <v>0.1</v>
      </c>
      <c r="P1093">
        <v>0</v>
      </c>
      <c r="Q1093">
        <v>0</v>
      </c>
      <c r="R1093">
        <v>0</v>
      </c>
      <c r="S1093">
        <v>0</v>
      </c>
      <c r="T1093">
        <v>0</v>
      </c>
      <c r="U1093">
        <v>0</v>
      </c>
      <c r="V1093">
        <v>0</v>
      </c>
      <c r="W1093">
        <v>0</v>
      </c>
      <c r="X1093">
        <v>0</v>
      </c>
      <c r="Y1093">
        <v>0</v>
      </c>
      <c r="Z1093">
        <v>0</v>
      </c>
      <c r="AA1093">
        <v>0</v>
      </c>
    </row>
    <row r="1094" spans="1:27" x14ac:dyDescent="0.2">
      <c r="A1094" s="89">
        <f>VLOOKUP(C1094,TabellenBDFS!$B$4:$C$2717,2,FALSE)</f>
        <v>154</v>
      </c>
      <c r="B1094" t="str">
        <f t="shared" si="18"/>
        <v>1546</v>
      </c>
      <c r="C1094" t="s">
        <v>157</v>
      </c>
      <c r="D1094">
        <v>6</v>
      </c>
      <c r="E1094">
        <v>2.1</v>
      </c>
      <c r="F1094">
        <v>2.1</v>
      </c>
      <c r="G1094">
        <v>2.1</v>
      </c>
      <c r="H1094">
        <v>2.2000000000000002</v>
      </c>
      <c r="I1094">
        <v>2.2999999999999998</v>
      </c>
      <c r="J1094">
        <v>2.2999999999999998</v>
      </c>
      <c r="K1094">
        <v>2.2000000000000002</v>
      </c>
      <c r="L1094">
        <v>2.2000000000000002</v>
      </c>
      <c r="M1094">
        <v>2.2000000000000002</v>
      </c>
      <c r="N1094">
        <v>2.2000000000000002</v>
      </c>
      <c r="O1094">
        <v>2.1</v>
      </c>
      <c r="P1094">
        <v>2.1</v>
      </c>
      <c r="Q1094">
        <v>2.1</v>
      </c>
      <c r="R1094">
        <v>2.1</v>
      </c>
      <c r="S1094">
        <v>2</v>
      </c>
      <c r="T1094">
        <v>2</v>
      </c>
      <c r="U1094">
        <v>1.9</v>
      </c>
      <c r="V1094">
        <v>2</v>
      </c>
      <c r="W1094">
        <v>1.7</v>
      </c>
      <c r="X1094">
        <v>1.6</v>
      </c>
      <c r="Y1094">
        <v>1.6</v>
      </c>
      <c r="Z1094">
        <v>1.6</v>
      </c>
      <c r="AA1094">
        <v>1.5</v>
      </c>
    </row>
    <row r="1095" spans="1:27" x14ac:dyDescent="0.2">
      <c r="A1095" s="89">
        <f>VLOOKUP(C1095,TabellenBDFS!$B$4:$C$2717,2,FALSE)</f>
        <v>154</v>
      </c>
      <c r="B1095" t="str">
        <f t="shared" si="18"/>
        <v>1547</v>
      </c>
      <c r="C1095" t="s">
        <v>157</v>
      </c>
      <c r="D1095">
        <v>7</v>
      </c>
      <c r="E1095">
        <v>0.1</v>
      </c>
      <c r="F1095">
        <v>0.1</v>
      </c>
      <c r="G1095">
        <v>0.1</v>
      </c>
      <c r="H1095">
        <v>0.1</v>
      </c>
      <c r="I1095">
        <v>0.1</v>
      </c>
      <c r="J1095">
        <v>0.1</v>
      </c>
      <c r="K1095">
        <v>0.1</v>
      </c>
      <c r="L1095">
        <v>0.1</v>
      </c>
      <c r="M1095">
        <v>0.1</v>
      </c>
      <c r="N1095">
        <v>0.1</v>
      </c>
      <c r="O1095">
        <v>0.1</v>
      </c>
      <c r="P1095">
        <v>0.1</v>
      </c>
      <c r="Q1095">
        <v>0.1</v>
      </c>
      <c r="R1095">
        <v>0.1</v>
      </c>
      <c r="S1095">
        <v>0.1</v>
      </c>
      <c r="T1095">
        <v>0.2</v>
      </c>
      <c r="U1095">
        <v>0.1</v>
      </c>
      <c r="V1095">
        <v>0.1</v>
      </c>
      <c r="W1095">
        <v>0.1</v>
      </c>
      <c r="X1095">
        <v>0.2</v>
      </c>
      <c r="Y1095">
        <v>0.2</v>
      </c>
      <c r="Z1095">
        <v>0.1</v>
      </c>
      <c r="AA1095">
        <v>0.2</v>
      </c>
    </row>
    <row r="1096" spans="1:27" x14ac:dyDescent="0.2">
      <c r="A1096" s="89">
        <f>VLOOKUP(C1096,TabellenBDFS!$B$4:$C$2717,2,FALSE)</f>
        <v>155</v>
      </c>
      <c r="B1096" t="str">
        <f t="shared" si="18"/>
        <v>1551</v>
      </c>
      <c r="C1096" t="s">
        <v>158</v>
      </c>
      <c r="D1096">
        <v>1</v>
      </c>
      <c r="E1096">
        <v>2.4</v>
      </c>
      <c r="F1096">
        <v>2.4</v>
      </c>
      <c r="G1096">
        <v>2.2999999999999998</v>
      </c>
      <c r="H1096">
        <v>2.6</v>
      </c>
      <c r="I1096">
        <v>2.6</v>
      </c>
      <c r="J1096">
        <v>2.6</v>
      </c>
      <c r="K1096">
        <v>2.4</v>
      </c>
      <c r="L1096">
        <v>2.2000000000000002</v>
      </c>
      <c r="M1096">
        <v>2.2000000000000002</v>
      </c>
      <c r="N1096">
        <v>2.2999999999999998</v>
      </c>
      <c r="O1096">
        <v>2.1</v>
      </c>
      <c r="P1096">
        <v>2.2000000000000002</v>
      </c>
      <c r="Q1096">
        <v>2.2000000000000002</v>
      </c>
      <c r="R1096">
        <v>2.2000000000000002</v>
      </c>
      <c r="S1096">
        <v>2.1</v>
      </c>
      <c r="T1096">
        <v>2.2000000000000002</v>
      </c>
      <c r="U1096">
        <v>2.1</v>
      </c>
      <c r="V1096">
        <v>2.1</v>
      </c>
      <c r="W1096">
        <v>2.1</v>
      </c>
      <c r="X1096">
        <v>2</v>
      </c>
      <c r="Y1096">
        <v>1.9</v>
      </c>
      <c r="Z1096">
        <v>1.9</v>
      </c>
      <c r="AA1096">
        <v>1.8</v>
      </c>
    </row>
    <row r="1097" spans="1:27" x14ac:dyDescent="0.2">
      <c r="A1097" s="89">
        <f>VLOOKUP(C1097,TabellenBDFS!$B$4:$C$2717,2,FALSE)</f>
        <v>155</v>
      </c>
      <c r="B1097" t="str">
        <f t="shared" si="18"/>
        <v>1552</v>
      </c>
      <c r="C1097" t="s">
        <v>158</v>
      </c>
      <c r="D1097">
        <v>2</v>
      </c>
      <c r="E1097">
        <v>0.2</v>
      </c>
      <c r="F1097">
        <v>0.2</v>
      </c>
      <c r="G1097">
        <v>0.2</v>
      </c>
      <c r="H1097">
        <v>0.4</v>
      </c>
      <c r="I1097">
        <v>0.4</v>
      </c>
      <c r="J1097">
        <v>0.4</v>
      </c>
      <c r="K1097">
        <v>0.3</v>
      </c>
      <c r="L1097">
        <v>0.3</v>
      </c>
      <c r="M1097">
        <v>0.3</v>
      </c>
      <c r="N1097">
        <v>0.3</v>
      </c>
      <c r="O1097">
        <v>0.3</v>
      </c>
      <c r="P1097">
        <v>0.3</v>
      </c>
      <c r="Q1097">
        <v>0.3</v>
      </c>
      <c r="R1097">
        <v>0.3</v>
      </c>
      <c r="S1097">
        <v>0.3</v>
      </c>
      <c r="T1097">
        <v>0.3</v>
      </c>
      <c r="U1097">
        <v>0.3</v>
      </c>
      <c r="V1097">
        <v>0.3</v>
      </c>
      <c r="W1097">
        <v>0.3</v>
      </c>
      <c r="X1097">
        <v>0.2</v>
      </c>
      <c r="Y1097">
        <v>0.2</v>
      </c>
      <c r="Z1097">
        <v>0.2</v>
      </c>
      <c r="AA1097">
        <v>0.2</v>
      </c>
    </row>
    <row r="1098" spans="1:27" x14ac:dyDescent="0.2">
      <c r="A1098" s="89">
        <f>VLOOKUP(C1098,TabellenBDFS!$B$4:$C$2717,2,FALSE)</f>
        <v>155</v>
      </c>
      <c r="B1098" t="str">
        <f t="shared" si="18"/>
        <v>1553</v>
      </c>
      <c r="C1098" t="s">
        <v>158</v>
      </c>
      <c r="D1098">
        <v>3</v>
      </c>
      <c r="E1098">
        <v>0</v>
      </c>
      <c r="F1098">
        <v>0</v>
      </c>
      <c r="G1098">
        <v>0</v>
      </c>
      <c r="H1098">
        <v>0</v>
      </c>
      <c r="I1098">
        <v>0</v>
      </c>
      <c r="J1098">
        <v>0</v>
      </c>
      <c r="K1098">
        <v>0</v>
      </c>
      <c r="L1098">
        <v>0</v>
      </c>
      <c r="M1098">
        <v>0.1</v>
      </c>
      <c r="N1098">
        <v>0.1</v>
      </c>
      <c r="O1098">
        <v>0.1</v>
      </c>
      <c r="P1098">
        <v>0.1</v>
      </c>
      <c r="Q1098">
        <v>0.1</v>
      </c>
      <c r="R1098">
        <v>0.1</v>
      </c>
      <c r="S1098">
        <v>0.1</v>
      </c>
      <c r="T1098">
        <v>0.1</v>
      </c>
      <c r="U1098">
        <v>0.1</v>
      </c>
      <c r="V1098">
        <v>0.1</v>
      </c>
      <c r="W1098">
        <v>0.1</v>
      </c>
      <c r="X1098">
        <v>0.1</v>
      </c>
      <c r="Y1098">
        <v>0.1</v>
      </c>
      <c r="Z1098">
        <v>0.1</v>
      </c>
      <c r="AA1098">
        <v>0.1</v>
      </c>
    </row>
    <row r="1099" spans="1:27" x14ac:dyDescent="0.2">
      <c r="A1099" s="89">
        <f>VLOOKUP(C1099,TabellenBDFS!$B$4:$C$2717,2,FALSE)</f>
        <v>155</v>
      </c>
      <c r="B1099" t="str">
        <f t="shared" si="18"/>
        <v>1554</v>
      </c>
      <c r="C1099" t="s">
        <v>158</v>
      </c>
      <c r="D1099">
        <v>4</v>
      </c>
      <c r="E1099">
        <v>0</v>
      </c>
      <c r="F1099">
        <v>0</v>
      </c>
      <c r="G1099">
        <v>0</v>
      </c>
      <c r="H1099">
        <v>0</v>
      </c>
      <c r="I1099">
        <v>0</v>
      </c>
      <c r="J1099">
        <v>0</v>
      </c>
      <c r="K1099">
        <v>0</v>
      </c>
      <c r="L1099">
        <v>0</v>
      </c>
      <c r="M1099">
        <v>0</v>
      </c>
      <c r="N1099">
        <v>0</v>
      </c>
      <c r="O1099">
        <v>0</v>
      </c>
      <c r="P1099">
        <v>0</v>
      </c>
      <c r="Q1099">
        <v>0</v>
      </c>
      <c r="R1099">
        <v>0</v>
      </c>
      <c r="S1099">
        <v>0</v>
      </c>
      <c r="T1099">
        <v>0</v>
      </c>
      <c r="U1099">
        <v>0</v>
      </c>
      <c r="V1099">
        <v>0</v>
      </c>
      <c r="W1099">
        <v>0</v>
      </c>
      <c r="X1099">
        <v>0</v>
      </c>
      <c r="Y1099">
        <v>0</v>
      </c>
      <c r="Z1099">
        <v>0</v>
      </c>
      <c r="AA1099">
        <v>0</v>
      </c>
    </row>
    <row r="1100" spans="1:27" x14ac:dyDescent="0.2">
      <c r="A1100" s="89">
        <f>VLOOKUP(C1100,TabellenBDFS!$B$4:$C$2717,2,FALSE)</f>
        <v>155</v>
      </c>
      <c r="B1100" t="str">
        <f t="shared" si="18"/>
        <v>1555</v>
      </c>
      <c r="C1100" t="s">
        <v>158</v>
      </c>
      <c r="D1100">
        <v>5</v>
      </c>
      <c r="E1100">
        <v>0.1</v>
      </c>
      <c r="F1100">
        <v>0</v>
      </c>
      <c r="G1100">
        <v>0.1</v>
      </c>
      <c r="H1100">
        <v>0.1</v>
      </c>
      <c r="I1100">
        <v>0.1</v>
      </c>
      <c r="J1100">
        <v>0.1</v>
      </c>
      <c r="K1100">
        <v>0.1</v>
      </c>
      <c r="L1100">
        <v>0.1</v>
      </c>
      <c r="M1100">
        <v>0.1</v>
      </c>
      <c r="N1100">
        <v>0.1</v>
      </c>
      <c r="O1100">
        <v>0.1</v>
      </c>
      <c r="P1100">
        <v>0.1</v>
      </c>
      <c r="Q1100">
        <v>0.1</v>
      </c>
      <c r="R1100">
        <v>0.1</v>
      </c>
      <c r="S1100">
        <v>0.1</v>
      </c>
      <c r="T1100">
        <v>0.1</v>
      </c>
      <c r="U1100">
        <v>0.1</v>
      </c>
      <c r="V1100">
        <v>0.1</v>
      </c>
      <c r="W1100">
        <v>0.1</v>
      </c>
      <c r="X1100">
        <v>0.1</v>
      </c>
      <c r="Y1100">
        <v>0.1</v>
      </c>
      <c r="Z1100">
        <v>0.1</v>
      </c>
      <c r="AA1100">
        <v>0.1</v>
      </c>
    </row>
    <row r="1101" spans="1:27" x14ac:dyDescent="0.2">
      <c r="A1101" s="89">
        <f>VLOOKUP(C1101,TabellenBDFS!$B$4:$C$2717,2,FALSE)</f>
        <v>155</v>
      </c>
      <c r="B1101" t="str">
        <f t="shared" si="18"/>
        <v>1556</v>
      </c>
      <c r="C1101" t="s">
        <v>158</v>
      </c>
      <c r="D1101">
        <v>6</v>
      </c>
      <c r="E1101">
        <v>1.9</v>
      </c>
      <c r="F1101">
        <v>1.9</v>
      </c>
      <c r="G1101">
        <v>1.8</v>
      </c>
      <c r="H1101">
        <v>2</v>
      </c>
      <c r="I1101">
        <v>2.1</v>
      </c>
      <c r="J1101">
        <v>2</v>
      </c>
      <c r="K1101">
        <v>1.8</v>
      </c>
      <c r="L1101">
        <v>1.6</v>
      </c>
      <c r="M1101">
        <v>1.6</v>
      </c>
      <c r="N1101">
        <v>1.7</v>
      </c>
      <c r="O1101">
        <v>1.6</v>
      </c>
      <c r="P1101">
        <v>1.6</v>
      </c>
      <c r="Q1101">
        <v>1.6</v>
      </c>
      <c r="R1101">
        <v>1.6</v>
      </c>
      <c r="S1101">
        <v>1.5</v>
      </c>
      <c r="T1101">
        <v>1.6</v>
      </c>
      <c r="U1101">
        <v>1.5</v>
      </c>
      <c r="V1101">
        <v>1.5</v>
      </c>
      <c r="W1101">
        <v>1.5</v>
      </c>
      <c r="X1101">
        <v>1.4</v>
      </c>
      <c r="Y1101">
        <v>1.4</v>
      </c>
      <c r="Z1101">
        <v>1.4</v>
      </c>
      <c r="AA1101">
        <v>1.3</v>
      </c>
    </row>
    <row r="1102" spans="1:27" x14ac:dyDescent="0.2">
      <c r="A1102" s="89">
        <f>VLOOKUP(C1102,TabellenBDFS!$B$4:$C$2717,2,FALSE)</f>
        <v>155</v>
      </c>
      <c r="B1102" t="str">
        <f t="shared" si="18"/>
        <v>1557</v>
      </c>
      <c r="C1102" t="s">
        <v>158</v>
      </c>
      <c r="D1102">
        <v>7</v>
      </c>
      <c r="E1102">
        <v>0.2</v>
      </c>
      <c r="F1102">
        <v>0.2</v>
      </c>
      <c r="G1102">
        <v>0.2</v>
      </c>
      <c r="H1102">
        <v>0.2</v>
      </c>
      <c r="I1102">
        <v>0.1</v>
      </c>
      <c r="J1102">
        <v>0.1</v>
      </c>
      <c r="K1102">
        <v>0.1</v>
      </c>
      <c r="L1102">
        <v>0.1</v>
      </c>
      <c r="M1102">
        <v>0.1</v>
      </c>
      <c r="N1102">
        <v>0.1</v>
      </c>
      <c r="O1102">
        <v>0.1</v>
      </c>
      <c r="P1102">
        <v>0.1</v>
      </c>
      <c r="Q1102">
        <v>0.1</v>
      </c>
      <c r="R1102">
        <v>0.1</v>
      </c>
      <c r="S1102">
        <v>0.1</v>
      </c>
      <c r="T1102">
        <v>0.1</v>
      </c>
      <c r="U1102">
        <v>0.1</v>
      </c>
      <c r="V1102">
        <v>0.1</v>
      </c>
      <c r="W1102">
        <v>0.1</v>
      </c>
      <c r="X1102">
        <v>0.1</v>
      </c>
      <c r="Y1102">
        <v>0.1</v>
      </c>
      <c r="Z1102">
        <v>0.1</v>
      </c>
      <c r="AA1102">
        <v>0.1</v>
      </c>
    </row>
    <row r="1103" spans="1:27" x14ac:dyDescent="0.2">
      <c r="A1103" s="89">
        <f>VLOOKUP(C1103,TabellenBDFS!$B$4:$C$2717,2,FALSE)</f>
        <v>156</v>
      </c>
      <c r="B1103" t="str">
        <f t="shared" si="18"/>
        <v>1561</v>
      </c>
      <c r="C1103" t="s">
        <v>159</v>
      </c>
      <c r="D1103">
        <v>1</v>
      </c>
      <c r="E1103">
        <v>2.6</v>
      </c>
      <c r="F1103">
        <v>2.6</v>
      </c>
      <c r="G1103">
        <v>2.6</v>
      </c>
      <c r="H1103">
        <v>2.8</v>
      </c>
      <c r="I1103">
        <v>2.8</v>
      </c>
      <c r="J1103">
        <v>2.8</v>
      </c>
      <c r="K1103">
        <v>2.9</v>
      </c>
      <c r="L1103">
        <v>3.1</v>
      </c>
      <c r="M1103">
        <v>3.1</v>
      </c>
      <c r="N1103">
        <v>3.4</v>
      </c>
      <c r="O1103">
        <v>3.6</v>
      </c>
      <c r="P1103">
        <v>3.7</v>
      </c>
      <c r="Q1103">
        <v>3.9</v>
      </c>
      <c r="R1103">
        <v>4</v>
      </c>
      <c r="S1103">
        <v>3.9</v>
      </c>
      <c r="T1103">
        <v>3.7</v>
      </c>
      <c r="U1103">
        <v>3.8</v>
      </c>
      <c r="V1103">
        <v>3.8</v>
      </c>
      <c r="W1103">
        <v>3.8</v>
      </c>
      <c r="X1103">
        <v>3.6</v>
      </c>
      <c r="Y1103">
        <v>3.6</v>
      </c>
      <c r="Z1103">
        <v>3.6</v>
      </c>
      <c r="AA1103">
        <v>3.4</v>
      </c>
    </row>
    <row r="1104" spans="1:27" x14ac:dyDescent="0.2">
      <c r="A1104" s="89">
        <f>VLOOKUP(C1104,TabellenBDFS!$B$4:$C$2717,2,FALSE)</f>
        <v>156</v>
      </c>
      <c r="B1104" t="str">
        <f t="shared" si="18"/>
        <v>1562</v>
      </c>
      <c r="C1104" t="s">
        <v>159</v>
      </c>
      <c r="D1104">
        <v>2</v>
      </c>
      <c r="E1104">
        <v>1.1000000000000001</v>
      </c>
      <c r="F1104">
        <v>1</v>
      </c>
      <c r="G1104">
        <v>1</v>
      </c>
      <c r="H1104">
        <v>1</v>
      </c>
      <c r="I1104">
        <v>1</v>
      </c>
      <c r="J1104">
        <v>0.9</v>
      </c>
      <c r="K1104">
        <v>0.8</v>
      </c>
      <c r="L1104">
        <v>0.8</v>
      </c>
      <c r="M1104">
        <v>0.8</v>
      </c>
      <c r="N1104">
        <v>0.7</v>
      </c>
      <c r="O1104">
        <v>0.7</v>
      </c>
      <c r="P1104">
        <v>0.7</v>
      </c>
      <c r="Q1104">
        <v>0.7</v>
      </c>
      <c r="R1104">
        <v>0.6</v>
      </c>
      <c r="S1104">
        <v>0.6</v>
      </c>
      <c r="T1104">
        <v>0.6</v>
      </c>
      <c r="U1104">
        <v>0.6</v>
      </c>
      <c r="V1104">
        <v>0.5</v>
      </c>
      <c r="W1104">
        <v>0.5</v>
      </c>
      <c r="X1104">
        <v>0.5</v>
      </c>
      <c r="Y1104">
        <v>0.5</v>
      </c>
      <c r="Z1104">
        <v>0.5</v>
      </c>
      <c r="AA1104">
        <v>0.5</v>
      </c>
    </row>
    <row r="1105" spans="1:27" x14ac:dyDescent="0.2">
      <c r="A1105" s="89">
        <f>VLOOKUP(C1105,TabellenBDFS!$B$4:$C$2717,2,FALSE)</f>
        <v>156</v>
      </c>
      <c r="B1105" t="str">
        <f t="shared" si="18"/>
        <v>1563</v>
      </c>
      <c r="C1105" t="s">
        <v>159</v>
      </c>
      <c r="D1105">
        <v>3</v>
      </c>
      <c r="E1105">
        <v>0</v>
      </c>
      <c r="F1105">
        <v>0</v>
      </c>
      <c r="G1105">
        <v>0</v>
      </c>
      <c r="H1105">
        <v>0</v>
      </c>
      <c r="I1105">
        <v>0.1</v>
      </c>
      <c r="J1105">
        <v>0.1</v>
      </c>
      <c r="K1105">
        <v>0.2</v>
      </c>
      <c r="L1105">
        <v>0.3</v>
      </c>
      <c r="M1105">
        <v>0.3</v>
      </c>
      <c r="N1105">
        <v>0.3</v>
      </c>
      <c r="O1105">
        <v>0.4</v>
      </c>
      <c r="P1105">
        <v>0.5</v>
      </c>
      <c r="Q1105">
        <v>0.5</v>
      </c>
      <c r="R1105">
        <v>0.5</v>
      </c>
      <c r="S1105">
        <v>0.5</v>
      </c>
      <c r="T1105">
        <v>0.5</v>
      </c>
      <c r="U1105">
        <v>0.6</v>
      </c>
      <c r="V1105">
        <v>0.6</v>
      </c>
      <c r="W1105">
        <v>0.6</v>
      </c>
      <c r="X1105">
        <v>0.6</v>
      </c>
      <c r="Y1105">
        <v>0.6</v>
      </c>
      <c r="Z1105">
        <v>0.6</v>
      </c>
      <c r="AA1105">
        <v>0.6</v>
      </c>
    </row>
    <row r="1106" spans="1:27" x14ac:dyDescent="0.2">
      <c r="A1106" s="89">
        <f>VLOOKUP(C1106,TabellenBDFS!$B$4:$C$2717,2,FALSE)</f>
        <v>156</v>
      </c>
      <c r="B1106" t="str">
        <f t="shared" si="18"/>
        <v>1564</v>
      </c>
      <c r="C1106" t="s">
        <v>159</v>
      </c>
      <c r="D1106">
        <v>4</v>
      </c>
      <c r="E1106">
        <v>0</v>
      </c>
      <c r="F1106">
        <v>0</v>
      </c>
      <c r="G1106">
        <v>0</v>
      </c>
      <c r="H1106">
        <v>0</v>
      </c>
      <c r="I1106">
        <v>0</v>
      </c>
      <c r="J1106">
        <v>0</v>
      </c>
      <c r="K1106">
        <v>0</v>
      </c>
      <c r="L1106">
        <v>0.1</v>
      </c>
      <c r="M1106">
        <v>0</v>
      </c>
      <c r="N1106">
        <v>0.1</v>
      </c>
      <c r="O1106">
        <v>0.1</v>
      </c>
      <c r="P1106">
        <v>0.2</v>
      </c>
      <c r="Q1106">
        <v>0.2</v>
      </c>
      <c r="R1106">
        <v>0.2</v>
      </c>
      <c r="S1106">
        <v>0.2</v>
      </c>
      <c r="T1106">
        <v>0.2</v>
      </c>
      <c r="U1106">
        <v>0.2</v>
      </c>
      <c r="V1106">
        <v>0.2</v>
      </c>
      <c r="W1106">
        <v>0.2</v>
      </c>
      <c r="X1106">
        <v>0.2</v>
      </c>
      <c r="Y1106">
        <v>0.2</v>
      </c>
      <c r="Z1106">
        <v>0.2</v>
      </c>
      <c r="AA1106">
        <v>0.2</v>
      </c>
    </row>
    <row r="1107" spans="1:27" x14ac:dyDescent="0.2">
      <c r="A1107" s="89">
        <f>VLOOKUP(C1107,TabellenBDFS!$B$4:$C$2717,2,FALSE)</f>
        <v>156</v>
      </c>
      <c r="B1107" t="str">
        <f t="shared" si="18"/>
        <v>1565</v>
      </c>
      <c r="C1107" t="s">
        <v>159</v>
      </c>
      <c r="D1107">
        <v>5</v>
      </c>
      <c r="E1107">
        <v>0</v>
      </c>
      <c r="F1107">
        <v>0</v>
      </c>
      <c r="G1107">
        <v>0</v>
      </c>
      <c r="H1107">
        <v>0</v>
      </c>
      <c r="I1107">
        <v>0</v>
      </c>
      <c r="J1107">
        <v>0</v>
      </c>
      <c r="K1107">
        <v>0</v>
      </c>
      <c r="L1107">
        <v>0</v>
      </c>
      <c r="M1107">
        <v>0</v>
      </c>
      <c r="N1107">
        <v>0</v>
      </c>
      <c r="O1107">
        <v>0</v>
      </c>
      <c r="P1107">
        <v>0</v>
      </c>
      <c r="Q1107">
        <v>0</v>
      </c>
      <c r="R1107">
        <v>0</v>
      </c>
      <c r="S1107">
        <v>0</v>
      </c>
      <c r="T1107">
        <v>0</v>
      </c>
      <c r="U1107">
        <v>0</v>
      </c>
      <c r="V1107">
        <v>0</v>
      </c>
      <c r="W1107">
        <v>0</v>
      </c>
      <c r="X1107">
        <v>0</v>
      </c>
      <c r="Y1107">
        <v>0</v>
      </c>
      <c r="Z1107">
        <v>0</v>
      </c>
      <c r="AA1107">
        <v>0</v>
      </c>
    </row>
    <row r="1108" spans="1:27" x14ac:dyDescent="0.2">
      <c r="A1108" s="89">
        <f>VLOOKUP(C1108,TabellenBDFS!$B$4:$C$2717,2,FALSE)</f>
        <v>156</v>
      </c>
      <c r="B1108" t="str">
        <f t="shared" si="18"/>
        <v>1566</v>
      </c>
      <c r="C1108" t="s">
        <v>159</v>
      </c>
      <c r="D1108">
        <v>6</v>
      </c>
      <c r="E1108">
        <v>1.4</v>
      </c>
      <c r="F1108">
        <v>1.4</v>
      </c>
      <c r="G1108">
        <v>1.5</v>
      </c>
      <c r="H1108">
        <v>1.6</v>
      </c>
      <c r="I1108">
        <v>1.6</v>
      </c>
      <c r="J1108">
        <v>1.7</v>
      </c>
      <c r="K1108">
        <v>1.8</v>
      </c>
      <c r="L1108">
        <v>1.9</v>
      </c>
      <c r="M1108">
        <v>1.8</v>
      </c>
      <c r="N1108">
        <v>2.1</v>
      </c>
      <c r="O1108">
        <v>2.2000000000000002</v>
      </c>
      <c r="P1108">
        <v>2.2000000000000002</v>
      </c>
      <c r="Q1108">
        <v>2.4</v>
      </c>
      <c r="R1108">
        <v>2.5</v>
      </c>
      <c r="S1108">
        <v>2.5</v>
      </c>
      <c r="T1108">
        <v>2.2000000000000002</v>
      </c>
      <c r="U1108">
        <v>2.2999999999999998</v>
      </c>
      <c r="V1108">
        <v>2.2999999999999998</v>
      </c>
      <c r="W1108">
        <v>2.2999999999999998</v>
      </c>
      <c r="X1108">
        <v>2.1</v>
      </c>
      <c r="Y1108">
        <v>2.1</v>
      </c>
      <c r="Z1108">
        <v>2.1</v>
      </c>
      <c r="AA1108">
        <v>2</v>
      </c>
    </row>
    <row r="1109" spans="1:27" x14ac:dyDescent="0.2">
      <c r="A1109" s="89">
        <f>VLOOKUP(C1109,TabellenBDFS!$B$4:$C$2717,2,FALSE)</f>
        <v>156</v>
      </c>
      <c r="B1109" t="str">
        <f t="shared" si="18"/>
        <v>1567</v>
      </c>
      <c r="C1109" t="s">
        <v>159</v>
      </c>
      <c r="D1109">
        <v>7</v>
      </c>
      <c r="E1109">
        <v>0.1</v>
      </c>
      <c r="F1109">
        <v>0.1</v>
      </c>
      <c r="G1109">
        <v>0.1</v>
      </c>
      <c r="H1109">
        <v>0.1</v>
      </c>
      <c r="I1109">
        <v>0.1</v>
      </c>
      <c r="J1109">
        <v>0.1</v>
      </c>
      <c r="K1109">
        <v>0.1</v>
      </c>
      <c r="L1109">
        <v>0.1</v>
      </c>
      <c r="M1109">
        <v>0.1</v>
      </c>
      <c r="N1109">
        <v>0.1</v>
      </c>
      <c r="O1109">
        <v>0.1</v>
      </c>
      <c r="P1109">
        <v>0.1</v>
      </c>
      <c r="Q1109">
        <v>0.1</v>
      </c>
      <c r="R1109">
        <v>0.1</v>
      </c>
      <c r="S1109">
        <v>0.1</v>
      </c>
      <c r="T1109">
        <v>0.2</v>
      </c>
      <c r="U1109">
        <v>0.2</v>
      </c>
      <c r="V1109">
        <v>0.2</v>
      </c>
      <c r="W1109">
        <v>0.2</v>
      </c>
      <c r="X1109">
        <v>0.2</v>
      </c>
      <c r="Y1109">
        <v>0.2</v>
      </c>
      <c r="Z1109">
        <v>0.2</v>
      </c>
      <c r="AA1109">
        <v>0.2</v>
      </c>
    </row>
    <row r="1110" spans="1:27" x14ac:dyDescent="0.2">
      <c r="A1110" s="89" t="e">
        <f>VLOOKUP(C1110,TabellenBDFS!$B$4:$C$2717,2,FALSE)</f>
        <v>#N/A</v>
      </c>
      <c r="B1110" t="e">
        <f t="shared" si="18"/>
        <v>#N/A</v>
      </c>
      <c r="C1110" t="s">
        <v>160</v>
      </c>
      <c r="D1110">
        <v>1</v>
      </c>
      <c r="E1110">
        <v>3.9</v>
      </c>
      <c r="F1110">
        <v>3.9</v>
      </c>
      <c r="G1110">
        <v>4</v>
      </c>
      <c r="H1110">
        <v>3.8</v>
      </c>
      <c r="I1110">
        <v>3.9</v>
      </c>
      <c r="J1110">
        <v>4</v>
      </c>
      <c r="K1110">
        <v>4</v>
      </c>
      <c r="L1110">
        <v>4</v>
      </c>
      <c r="M1110">
        <v>4.0999999999999996</v>
      </c>
      <c r="N1110">
        <v>4.2</v>
      </c>
      <c r="O1110">
        <v>4.0999999999999996</v>
      </c>
      <c r="P1110">
        <v>3.9</v>
      </c>
      <c r="Q1110">
        <v>4.0999999999999996</v>
      </c>
      <c r="R1110">
        <v>4.0999999999999996</v>
      </c>
      <c r="S1110">
        <v>4.0999999999999996</v>
      </c>
      <c r="T1110">
        <v>4.0999999999999996</v>
      </c>
      <c r="U1110">
        <v>4.4000000000000004</v>
      </c>
      <c r="V1110">
        <v>4.4000000000000004</v>
      </c>
      <c r="W1110">
        <v>4.4000000000000004</v>
      </c>
      <c r="X1110">
        <v>4.3</v>
      </c>
      <c r="Y1110" t="e">
        <v>#N/A</v>
      </c>
      <c r="Z1110" t="e">
        <v>#N/A</v>
      </c>
      <c r="AA1110" t="e">
        <v>#N/A</v>
      </c>
    </row>
    <row r="1111" spans="1:27" x14ac:dyDescent="0.2">
      <c r="A1111" s="89" t="e">
        <f>VLOOKUP(C1111,TabellenBDFS!$B$4:$C$2717,2,FALSE)</f>
        <v>#N/A</v>
      </c>
      <c r="B1111" t="e">
        <f t="shared" si="18"/>
        <v>#N/A</v>
      </c>
      <c r="C1111" t="s">
        <v>160</v>
      </c>
      <c r="D1111">
        <v>2</v>
      </c>
      <c r="E1111">
        <v>1.2</v>
      </c>
      <c r="F1111">
        <v>1.2</v>
      </c>
      <c r="G1111">
        <v>1.3</v>
      </c>
      <c r="H1111">
        <v>1.2</v>
      </c>
      <c r="I1111">
        <v>1.2</v>
      </c>
      <c r="J1111">
        <v>1.3</v>
      </c>
      <c r="K1111">
        <v>1.3</v>
      </c>
      <c r="L1111">
        <v>1.3</v>
      </c>
      <c r="M1111">
        <v>1.2</v>
      </c>
      <c r="N1111">
        <v>1.2</v>
      </c>
      <c r="O1111">
        <v>1.2</v>
      </c>
      <c r="P1111">
        <v>1.1000000000000001</v>
      </c>
      <c r="Q1111">
        <v>1.1000000000000001</v>
      </c>
      <c r="R1111">
        <v>1.1000000000000001</v>
      </c>
      <c r="S1111">
        <v>1</v>
      </c>
      <c r="T1111">
        <v>1</v>
      </c>
      <c r="U1111">
        <v>1</v>
      </c>
      <c r="V1111">
        <v>1</v>
      </c>
      <c r="W1111">
        <v>0.9</v>
      </c>
      <c r="X1111">
        <v>0.9</v>
      </c>
      <c r="Y1111" t="e">
        <v>#N/A</v>
      </c>
      <c r="Z1111" t="e">
        <v>#N/A</v>
      </c>
      <c r="AA1111" t="e">
        <v>#N/A</v>
      </c>
    </row>
    <row r="1112" spans="1:27" x14ac:dyDescent="0.2">
      <c r="A1112" s="89" t="e">
        <f>VLOOKUP(C1112,TabellenBDFS!$B$4:$C$2717,2,FALSE)</f>
        <v>#N/A</v>
      </c>
      <c r="B1112" t="e">
        <f t="shared" si="18"/>
        <v>#N/A</v>
      </c>
      <c r="C1112" t="s">
        <v>160</v>
      </c>
      <c r="D1112">
        <v>3</v>
      </c>
      <c r="E1112">
        <v>0</v>
      </c>
      <c r="F1112">
        <v>0</v>
      </c>
      <c r="G1112">
        <v>0</v>
      </c>
      <c r="H1112">
        <v>0.1</v>
      </c>
      <c r="I1112">
        <v>0.1</v>
      </c>
      <c r="J1112">
        <v>0.1</v>
      </c>
      <c r="K1112">
        <v>0.1</v>
      </c>
      <c r="L1112">
        <v>0.2</v>
      </c>
      <c r="M1112">
        <v>0.3</v>
      </c>
      <c r="N1112">
        <v>0.4</v>
      </c>
      <c r="O1112">
        <v>0.4</v>
      </c>
      <c r="P1112">
        <v>0.4</v>
      </c>
      <c r="Q1112">
        <v>0.6</v>
      </c>
      <c r="R1112">
        <v>0.7</v>
      </c>
      <c r="S1112">
        <v>0.7</v>
      </c>
      <c r="T1112">
        <v>0.7</v>
      </c>
      <c r="U1112">
        <v>0.8</v>
      </c>
      <c r="V1112">
        <v>0.8</v>
      </c>
      <c r="W1112">
        <v>1</v>
      </c>
      <c r="X1112">
        <v>1</v>
      </c>
      <c r="Y1112" t="e">
        <v>#N/A</v>
      </c>
      <c r="Z1112" t="e">
        <v>#N/A</v>
      </c>
      <c r="AA1112" t="e">
        <v>#N/A</v>
      </c>
    </row>
    <row r="1113" spans="1:27" x14ac:dyDescent="0.2">
      <c r="A1113" s="89" t="e">
        <f>VLOOKUP(C1113,TabellenBDFS!$B$4:$C$2717,2,FALSE)</f>
        <v>#N/A</v>
      </c>
      <c r="B1113" t="e">
        <f t="shared" si="18"/>
        <v>#N/A</v>
      </c>
      <c r="C1113" t="s">
        <v>160</v>
      </c>
      <c r="D1113">
        <v>4</v>
      </c>
      <c r="E1113">
        <v>0</v>
      </c>
      <c r="F1113">
        <v>0</v>
      </c>
      <c r="G1113">
        <v>0</v>
      </c>
      <c r="H1113">
        <v>0</v>
      </c>
      <c r="I1113">
        <v>0</v>
      </c>
      <c r="J1113">
        <v>0</v>
      </c>
      <c r="K1113">
        <v>0</v>
      </c>
      <c r="L1113">
        <v>0</v>
      </c>
      <c r="M1113">
        <v>0.1</v>
      </c>
      <c r="N1113">
        <v>0.1</v>
      </c>
      <c r="O1113">
        <v>0.1</v>
      </c>
      <c r="P1113">
        <v>0.1</v>
      </c>
      <c r="Q1113">
        <v>0.1</v>
      </c>
      <c r="R1113">
        <v>0.1</v>
      </c>
      <c r="S1113">
        <v>0.1</v>
      </c>
      <c r="T1113">
        <v>0.1</v>
      </c>
      <c r="U1113">
        <v>0.1</v>
      </c>
      <c r="V1113">
        <v>0.1</v>
      </c>
      <c r="W1113">
        <v>0.1</v>
      </c>
      <c r="X1113">
        <v>0.1</v>
      </c>
      <c r="Y1113" t="e">
        <v>#N/A</v>
      </c>
      <c r="Z1113" t="e">
        <v>#N/A</v>
      </c>
      <c r="AA1113" t="e">
        <v>#N/A</v>
      </c>
    </row>
    <row r="1114" spans="1:27" x14ac:dyDescent="0.2">
      <c r="A1114" s="89" t="e">
        <f>VLOOKUP(C1114,TabellenBDFS!$B$4:$C$2717,2,FALSE)</f>
        <v>#N/A</v>
      </c>
      <c r="B1114" t="e">
        <f t="shared" si="18"/>
        <v>#N/A</v>
      </c>
      <c r="C1114" t="s">
        <v>160</v>
      </c>
      <c r="D1114">
        <v>5</v>
      </c>
      <c r="E1114">
        <v>0.2</v>
      </c>
      <c r="F1114">
        <v>0.2</v>
      </c>
      <c r="G1114">
        <v>0.2</v>
      </c>
      <c r="H1114">
        <v>0.2</v>
      </c>
      <c r="I1114">
        <v>0.2</v>
      </c>
      <c r="J1114">
        <v>0.2</v>
      </c>
      <c r="K1114">
        <v>0.2</v>
      </c>
      <c r="L1114">
        <v>0.1</v>
      </c>
      <c r="M1114">
        <v>0.1</v>
      </c>
      <c r="N1114">
        <v>0.1</v>
      </c>
      <c r="O1114">
        <v>0.1</v>
      </c>
      <c r="P1114">
        <v>0.1</v>
      </c>
      <c r="Q1114">
        <v>0.1</v>
      </c>
      <c r="R1114">
        <v>0.1</v>
      </c>
      <c r="S1114">
        <v>0.1</v>
      </c>
      <c r="T1114">
        <v>0.1</v>
      </c>
      <c r="U1114">
        <v>0.1</v>
      </c>
      <c r="V1114">
        <v>0.1</v>
      </c>
      <c r="W1114">
        <v>0.1</v>
      </c>
      <c r="X1114">
        <v>0.1</v>
      </c>
      <c r="Y1114" t="e">
        <v>#N/A</v>
      </c>
      <c r="Z1114" t="e">
        <v>#N/A</v>
      </c>
      <c r="AA1114" t="e">
        <v>#N/A</v>
      </c>
    </row>
    <row r="1115" spans="1:27" x14ac:dyDescent="0.2">
      <c r="A1115" s="89" t="e">
        <f>VLOOKUP(C1115,TabellenBDFS!$B$4:$C$2717,2,FALSE)</f>
        <v>#N/A</v>
      </c>
      <c r="B1115" t="e">
        <f t="shared" si="18"/>
        <v>#N/A</v>
      </c>
      <c r="C1115" t="s">
        <v>160</v>
      </c>
      <c r="D1115">
        <v>6</v>
      </c>
      <c r="E1115">
        <v>1.3</v>
      </c>
      <c r="F1115">
        <v>1.3</v>
      </c>
      <c r="G1115">
        <v>1.3</v>
      </c>
      <c r="H1115">
        <v>1.2</v>
      </c>
      <c r="I1115">
        <v>1.2</v>
      </c>
      <c r="J1115">
        <v>1.2</v>
      </c>
      <c r="K1115">
        <v>1.2</v>
      </c>
      <c r="L1115">
        <v>1.3</v>
      </c>
      <c r="M1115">
        <v>1.3</v>
      </c>
      <c r="N1115">
        <v>1.3</v>
      </c>
      <c r="O1115">
        <v>1.1000000000000001</v>
      </c>
      <c r="P1115">
        <v>1</v>
      </c>
      <c r="Q1115">
        <v>1.1000000000000001</v>
      </c>
      <c r="R1115">
        <v>1</v>
      </c>
      <c r="S1115">
        <v>1.1000000000000001</v>
      </c>
      <c r="T1115">
        <v>1.1000000000000001</v>
      </c>
      <c r="U1115">
        <v>1.3</v>
      </c>
      <c r="V1115">
        <v>1.3</v>
      </c>
      <c r="W1115">
        <v>1.1000000000000001</v>
      </c>
      <c r="X1115">
        <v>1</v>
      </c>
      <c r="Y1115" t="e">
        <v>#N/A</v>
      </c>
      <c r="Z1115" t="e">
        <v>#N/A</v>
      </c>
      <c r="AA1115" t="e">
        <v>#N/A</v>
      </c>
    </row>
    <row r="1116" spans="1:27" x14ac:dyDescent="0.2">
      <c r="A1116" s="89" t="e">
        <f>VLOOKUP(C1116,TabellenBDFS!$B$4:$C$2717,2,FALSE)</f>
        <v>#N/A</v>
      </c>
      <c r="B1116" t="e">
        <f t="shared" si="18"/>
        <v>#N/A</v>
      </c>
      <c r="C1116" t="s">
        <v>160</v>
      </c>
      <c r="D1116">
        <v>7</v>
      </c>
      <c r="E1116">
        <v>1.2</v>
      </c>
      <c r="F1116">
        <v>1.2</v>
      </c>
      <c r="G1116">
        <v>1.2</v>
      </c>
      <c r="H1116">
        <v>1.2</v>
      </c>
      <c r="I1116">
        <v>1.2</v>
      </c>
      <c r="J1116">
        <v>1.2</v>
      </c>
      <c r="K1116">
        <v>1.2</v>
      </c>
      <c r="L1116">
        <v>1.1000000000000001</v>
      </c>
      <c r="M1116">
        <v>1.2</v>
      </c>
      <c r="N1116">
        <v>1.1000000000000001</v>
      </c>
      <c r="O1116">
        <v>1.1000000000000001</v>
      </c>
      <c r="P1116">
        <v>1.1000000000000001</v>
      </c>
      <c r="Q1116">
        <v>1.1000000000000001</v>
      </c>
      <c r="R1116">
        <v>1.1000000000000001</v>
      </c>
      <c r="S1116">
        <v>1.1000000000000001</v>
      </c>
      <c r="T1116">
        <v>1.1000000000000001</v>
      </c>
      <c r="U1116">
        <v>1.1000000000000001</v>
      </c>
      <c r="V1116">
        <v>1.1000000000000001</v>
      </c>
      <c r="W1116">
        <v>1.1000000000000001</v>
      </c>
      <c r="X1116">
        <v>1.1000000000000001</v>
      </c>
      <c r="Y1116" t="e">
        <v>#N/A</v>
      </c>
      <c r="Z1116" t="e">
        <v>#N/A</v>
      </c>
      <c r="AA1116" t="e">
        <v>#N/A</v>
      </c>
    </row>
    <row r="1117" spans="1:27" x14ac:dyDescent="0.2">
      <c r="A1117" s="89">
        <f>VLOOKUP(C1117,TabellenBDFS!$B$4:$C$2717,2,FALSE)</f>
        <v>157</v>
      </c>
      <c r="B1117" t="str">
        <f t="shared" si="18"/>
        <v>1571</v>
      </c>
      <c r="C1117" t="s">
        <v>161</v>
      </c>
      <c r="D1117">
        <v>1</v>
      </c>
      <c r="E1117">
        <v>5.3</v>
      </c>
      <c r="F1117">
        <v>5.2</v>
      </c>
      <c r="G1117">
        <v>5.3</v>
      </c>
      <c r="H1117">
        <v>5.4</v>
      </c>
      <c r="I1117">
        <v>5.4</v>
      </c>
      <c r="J1117">
        <v>5.6</v>
      </c>
      <c r="K1117">
        <v>5.5</v>
      </c>
      <c r="L1117">
        <v>5.3</v>
      </c>
      <c r="M1117">
        <v>5.2</v>
      </c>
      <c r="N1117">
        <v>5.3</v>
      </c>
      <c r="O1117">
        <v>5.2</v>
      </c>
      <c r="P1117">
        <v>5.3</v>
      </c>
      <c r="Q1117">
        <v>5.2</v>
      </c>
      <c r="R1117">
        <v>5.5</v>
      </c>
      <c r="S1117">
        <v>5.4</v>
      </c>
      <c r="T1117">
        <v>5.3</v>
      </c>
      <c r="U1117">
        <v>5.4</v>
      </c>
      <c r="V1117">
        <v>5.4</v>
      </c>
      <c r="W1117">
        <v>5.3</v>
      </c>
      <c r="X1117">
        <v>5.4</v>
      </c>
      <c r="Y1117">
        <v>5.5</v>
      </c>
      <c r="Z1117">
        <v>5.4</v>
      </c>
      <c r="AA1117">
        <v>5.5</v>
      </c>
    </row>
    <row r="1118" spans="1:27" x14ac:dyDescent="0.2">
      <c r="A1118" s="89">
        <f>VLOOKUP(C1118,TabellenBDFS!$B$4:$C$2717,2,FALSE)</f>
        <v>157</v>
      </c>
      <c r="B1118" t="str">
        <f t="shared" si="18"/>
        <v>1572</v>
      </c>
      <c r="C1118" t="s">
        <v>161</v>
      </c>
      <c r="D1118">
        <v>2</v>
      </c>
      <c r="E1118">
        <v>2.2999999999999998</v>
      </c>
      <c r="F1118">
        <v>2.2999999999999998</v>
      </c>
      <c r="G1118">
        <v>2.4</v>
      </c>
      <c r="H1118">
        <v>2.4</v>
      </c>
      <c r="I1118">
        <v>2.2000000000000002</v>
      </c>
      <c r="J1118">
        <v>2.2000000000000002</v>
      </c>
      <c r="K1118">
        <v>2.2000000000000002</v>
      </c>
      <c r="L1118">
        <v>2</v>
      </c>
      <c r="M1118">
        <v>2</v>
      </c>
      <c r="N1118">
        <v>1.9</v>
      </c>
      <c r="O1118">
        <v>1.9</v>
      </c>
      <c r="P1118">
        <v>1.8</v>
      </c>
      <c r="Q1118">
        <v>1.8</v>
      </c>
      <c r="R1118">
        <v>1.7</v>
      </c>
      <c r="S1118">
        <v>1.7</v>
      </c>
      <c r="T1118">
        <v>1.6</v>
      </c>
      <c r="U1118">
        <v>1.6</v>
      </c>
      <c r="V1118">
        <v>1.6</v>
      </c>
      <c r="W1118">
        <v>1.5</v>
      </c>
      <c r="X1118">
        <v>1.5</v>
      </c>
      <c r="Y1118">
        <v>1.5</v>
      </c>
      <c r="Z1118">
        <v>1.4</v>
      </c>
      <c r="AA1118">
        <v>1.4</v>
      </c>
    </row>
    <row r="1119" spans="1:27" x14ac:dyDescent="0.2">
      <c r="A1119" s="89">
        <f>VLOOKUP(C1119,TabellenBDFS!$B$4:$C$2717,2,FALSE)</f>
        <v>157</v>
      </c>
      <c r="B1119" t="str">
        <f t="shared" si="18"/>
        <v>1573</v>
      </c>
      <c r="C1119" t="s">
        <v>161</v>
      </c>
      <c r="D1119">
        <v>3</v>
      </c>
      <c r="E1119">
        <v>0</v>
      </c>
      <c r="F1119">
        <v>0</v>
      </c>
      <c r="G1119">
        <v>0</v>
      </c>
      <c r="H1119">
        <v>0</v>
      </c>
      <c r="I1119">
        <v>0.1</v>
      </c>
      <c r="J1119">
        <v>0.1</v>
      </c>
      <c r="K1119">
        <v>0.2</v>
      </c>
      <c r="L1119">
        <v>0.2</v>
      </c>
      <c r="M1119">
        <v>0.1</v>
      </c>
      <c r="N1119">
        <v>0.2</v>
      </c>
      <c r="O1119">
        <v>0.2</v>
      </c>
      <c r="P1119">
        <v>0.3</v>
      </c>
      <c r="Q1119">
        <v>0.3</v>
      </c>
      <c r="R1119">
        <v>0.3</v>
      </c>
      <c r="S1119">
        <v>0.4</v>
      </c>
      <c r="T1119">
        <v>0.4</v>
      </c>
      <c r="U1119">
        <v>0.4</v>
      </c>
      <c r="V1119">
        <v>0.4</v>
      </c>
      <c r="W1119">
        <v>0.5</v>
      </c>
      <c r="X1119">
        <v>0.5</v>
      </c>
      <c r="Y1119">
        <v>0.6</v>
      </c>
      <c r="Z1119">
        <v>0.7</v>
      </c>
      <c r="AA1119">
        <v>0.7</v>
      </c>
    </row>
    <row r="1120" spans="1:27" x14ac:dyDescent="0.2">
      <c r="A1120" s="89">
        <f>VLOOKUP(C1120,TabellenBDFS!$B$4:$C$2717,2,FALSE)</f>
        <v>157</v>
      </c>
      <c r="B1120" t="str">
        <f t="shared" si="18"/>
        <v>1574</v>
      </c>
      <c r="C1120" t="s">
        <v>161</v>
      </c>
      <c r="D1120">
        <v>4</v>
      </c>
      <c r="E1120">
        <v>0</v>
      </c>
      <c r="F1120">
        <v>0</v>
      </c>
      <c r="G1120">
        <v>0</v>
      </c>
      <c r="H1120">
        <v>0</v>
      </c>
      <c r="I1120">
        <v>0</v>
      </c>
      <c r="J1120">
        <v>0</v>
      </c>
      <c r="K1120">
        <v>0</v>
      </c>
      <c r="L1120">
        <v>0</v>
      </c>
      <c r="M1120">
        <v>0.1</v>
      </c>
      <c r="N1120">
        <v>0.1</v>
      </c>
      <c r="O1120">
        <v>0.1</v>
      </c>
      <c r="P1120">
        <v>0.1</v>
      </c>
      <c r="Q1120">
        <v>0.1</v>
      </c>
      <c r="R1120">
        <v>0.1</v>
      </c>
      <c r="S1120">
        <v>0.1</v>
      </c>
      <c r="T1120">
        <v>0.1</v>
      </c>
      <c r="U1120">
        <v>0.1</v>
      </c>
      <c r="V1120">
        <v>0.1</v>
      </c>
      <c r="W1120">
        <v>0.1</v>
      </c>
      <c r="X1120">
        <v>0.1</v>
      </c>
      <c r="Y1120">
        <v>0.1</v>
      </c>
      <c r="Z1120">
        <v>0.1</v>
      </c>
      <c r="AA1120">
        <v>0.1</v>
      </c>
    </row>
    <row r="1121" spans="1:27" x14ac:dyDescent="0.2">
      <c r="A1121" s="89">
        <f>VLOOKUP(C1121,TabellenBDFS!$B$4:$C$2717,2,FALSE)</f>
        <v>157</v>
      </c>
      <c r="B1121" t="str">
        <f t="shared" si="18"/>
        <v>1575</v>
      </c>
      <c r="C1121" t="s">
        <v>161</v>
      </c>
      <c r="D1121">
        <v>5</v>
      </c>
      <c r="E1121">
        <v>0.1</v>
      </c>
      <c r="F1121">
        <v>0.1</v>
      </c>
      <c r="G1121">
        <v>0.1</v>
      </c>
      <c r="H1121">
        <v>0.1</v>
      </c>
      <c r="I1121">
        <v>0.1</v>
      </c>
      <c r="J1121">
        <v>0.1</v>
      </c>
      <c r="K1121">
        <v>0.1</v>
      </c>
      <c r="L1121">
        <v>0.1</v>
      </c>
      <c r="M1121">
        <v>0.1</v>
      </c>
      <c r="N1121">
        <v>0.1</v>
      </c>
      <c r="O1121">
        <v>0.1</v>
      </c>
      <c r="P1121">
        <v>0.1</v>
      </c>
      <c r="Q1121">
        <v>0.1</v>
      </c>
      <c r="R1121">
        <v>0.1</v>
      </c>
      <c r="S1121">
        <v>0.1</v>
      </c>
      <c r="T1121">
        <v>0.1</v>
      </c>
      <c r="U1121">
        <v>0.1</v>
      </c>
      <c r="V1121">
        <v>0.1</v>
      </c>
      <c r="W1121">
        <v>0.1</v>
      </c>
      <c r="X1121">
        <v>0.2</v>
      </c>
      <c r="Y1121">
        <v>0.2</v>
      </c>
      <c r="Z1121">
        <v>0.2</v>
      </c>
      <c r="AA1121">
        <v>0.2</v>
      </c>
    </row>
    <row r="1122" spans="1:27" x14ac:dyDescent="0.2">
      <c r="A1122" s="89">
        <f>VLOOKUP(C1122,TabellenBDFS!$B$4:$C$2717,2,FALSE)</f>
        <v>157</v>
      </c>
      <c r="B1122" t="str">
        <f t="shared" si="18"/>
        <v>1576</v>
      </c>
      <c r="C1122" t="s">
        <v>161</v>
      </c>
      <c r="D1122">
        <v>6</v>
      </c>
      <c r="E1122">
        <v>2.4</v>
      </c>
      <c r="F1122">
        <v>2.4</v>
      </c>
      <c r="G1122">
        <v>2.2000000000000002</v>
      </c>
      <c r="H1122">
        <v>2.2999999999999998</v>
      </c>
      <c r="I1122">
        <v>2.4</v>
      </c>
      <c r="J1122">
        <v>2.5</v>
      </c>
      <c r="K1122">
        <v>2.5</v>
      </c>
      <c r="L1122">
        <v>2.4</v>
      </c>
      <c r="M1122">
        <v>2.2999999999999998</v>
      </c>
      <c r="N1122">
        <v>2.5</v>
      </c>
      <c r="O1122">
        <v>2.4</v>
      </c>
      <c r="P1122">
        <v>2.5</v>
      </c>
      <c r="Q1122">
        <v>2.4</v>
      </c>
      <c r="R1122">
        <v>2.7</v>
      </c>
      <c r="S1122">
        <v>2.7</v>
      </c>
      <c r="T1122">
        <v>2.7</v>
      </c>
      <c r="U1122">
        <v>2.8</v>
      </c>
      <c r="V1122">
        <v>2.8</v>
      </c>
      <c r="W1122">
        <v>2.7</v>
      </c>
      <c r="X1122">
        <v>2.7</v>
      </c>
      <c r="Y1122">
        <v>2.7</v>
      </c>
      <c r="Z1122">
        <v>2.6</v>
      </c>
      <c r="AA1122">
        <v>2.6</v>
      </c>
    </row>
    <row r="1123" spans="1:27" x14ac:dyDescent="0.2">
      <c r="A1123" s="89">
        <f>VLOOKUP(C1123,TabellenBDFS!$B$4:$C$2717,2,FALSE)</f>
        <v>157</v>
      </c>
      <c r="B1123" t="str">
        <f t="shared" si="18"/>
        <v>1577</v>
      </c>
      <c r="C1123" t="s">
        <v>161</v>
      </c>
      <c r="D1123">
        <v>7</v>
      </c>
      <c r="E1123">
        <v>0.5</v>
      </c>
      <c r="F1123">
        <v>0.5</v>
      </c>
      <c r="G1123">
        <v>0.5</v>
      </c>
      <c r="H1123">
        <v>0.6</v>
      </c>
      <c r="I1123">
        <v>0.6</v>
      </c>
      <c r="J1123">
        <v>0.6</v>
      </c>
      <c r="K1123">
        <v>0.6</v>
      </c>
      <c r="L1123">
        <v>0.6</v>
      </c>
      <c r="M1123">
        <v>0.6</v>
      </c>
      <c r="N1123">
        <v>0.5</v>
      </c>
      <c r="O1123">
        <v>0.5</v>
      </c>
      <c r="P1123">
        <v>0.5</v>
      </c>
      <c r="Q1123">
        <v>0.5</v>
      </c>
      <c r="R1123">
        <v>0.5</v>
      </c>
      <c r="S1123">
        <v>0.5</v>
      </c>
      <c r="T1123">
        <v>0.4</v>
      </c>
      <c r="U1123">
        <v>0.4</v>
      </c>
      <c r="V1123">
        <v>0.4</v>
      </c>
      <c r="W1123">
        <v>0.4</v>
      </c>
      <c r="X1123">
        <v>0.4</v>
      </c>
      <c r="Y1123">
        <v>0.4</v>
      </c>
      <c r="Z1123">
        <v>0.4</v>
      </c>
      <c r="AA1123">
        <v>0.5</v>
      </c>
    </row>
    <row r="1124" spans="1:27" x14ac:dyDescent="0.2">
      <c r="A1124" s="89">
        <f>VLOOKUP(C1124,TabellenBDFS!$B$4:$C$2717,2,FALSE)</f>
        <v>158</v>
      </c>
      <c r="B1124" t="str">
        <f t="shared" si="18"/>
        <v>1581</v>
      </c>
      <c r="C1124" t="s">
        <v>162</v>
      </c>
      <c r="D1124">
        <v>1</v>
      </c>
      <c r="E1124">
        <v>3.3</v>
      </c>
      <c r="F1124">
        <v>3.2</v>
      </c>
      <c r="G1124">
        <v>3.2</v>
      </c>
      <c r="H1124">
        <v>3.3</v>
      </c>
      <c r="I1124">
        <v>3.4</v>
      </c>
      <c r="J1124">
        <v>3.4</v>
      </c>
      <c r="K1124">
        <v>3.3</v>
      </c>
      <c r="L1124">
        <v>3.2</v>
      </c>
      <c r="M1124">
        <v>3.2</v>
      </c>
      <c r="N1124">
        <v>3.1</v>
      </c>
      <c r="O1124">
        <v>3.1</v>
      </c>
      <c r="P1124">
        <v>3</v>
      </c>
      <c r="Q1124">
        <v>3.2</v>
      </c>
      <c r="R1124">
        <v>3.1</v>
      </c>
      <c r="S1124">
        <v>3.1</v>
      </c>
      <c r="T1124">
        <v>3</v>
      </c>
      <c r="U1124">
        <v>3</v>
      </c>
      <c r="V1124">
        <v>3</v>
      </c>
      <c r="W1124">
        <v>2.9</v>
      </c>
      <c r="X1124">
        <v>2.8</v>
      </c>
      <c r="Y1124">
        <v>2.7</v>
      </c>
      <c r="Z1124">
        <v>2.7</v>
      </c>
      <c r="AA1124">
        <v>2.8</v>
      </c>
    </row>
    <row r="1125" spans="1:27" x14ac:dyDescent="0.2">
      <c r="A1125" s="89">
        <f>VLOOKUP(C1125,TabellenBDFS!$B$4:$C$2717,2,FALSE)</f>
        <v>158</v>
      </c>
      <c r="B1125" t="str">
        <f t="shared" si="18"/>
        <v>1582</v>
      </c>
      <c r="C1125" t="s">
        <v>162</v>
      </c>
      <c r="D1125">
        <v>2</v>
      </c>
      <c r="E1125">
        <v>0.1</v>
      </c>
      <c r="F1125">
        <v>0.1</v>
      </c>
      <c r="G1125">
        <v>0.1</v>
      </c>
      <c r="H1125">
        <v>0.1</v>
      </c>
      <c r="I1125">
        <v>0.1</v>
      </c>
      <c r="J1125">
        <v>0.1</v>
      </c>
      <c r="K1125">
        <v>0.1</v>
      </c>
      <c r="L1125">
        <v>0.1</v>
      </c>
      <c r="M1125">
        <v>0.1</v>
      </c>
      <c r="N1125">
        <v>0.1</v>
      </c>
      <c r="O1125">
        <v>0.1</v>
      </c>
      <c r="P1125">
        <v>0.1</v>
      </c>
      <c r="Q1125">
        <v>0.1</v>
      </c>
      <c r="R1125">
        <v>0.1</v>
      </c>
      <c r="S1125">
        <v>0.1</v>
      </c>
      <c r="T1125">
        <v>0.1</v>
      </c>
      <c r="U1125">
        <v>0.1</v>
      </c>
      <c r="V1125">
        <v>0.1</v>
      </c>
      <c r="W1125">
        <v>0.1</v>
      </c>
      <c r="X1125">
        <v>0.1</v>
      </c>
      <c r="Y1125">
        <v>0.1</v>
      </c>
      <c r="Z1125">
        <v>0.1</v>
      </c>
      <c r="AA1125">
        <v>0.1</v>
      </c>
    </row>
    <row r="1126" spans="1:27" x14ac:dyDescent="0.2">
      <c r="A1126" s="89">
        <f>VLOOKUP(C1126,TabellenBDFS!$B$4:$C$2717,2,FALSE)</f>
        <v>158</v>
      </c>
      <c r="B1126" t="str">
        <f t="shared" si="18"/>
        <v>1583</v>
      </c>
      <c r="C1126" t="s">
        <v>162</v>
      </c>
      <c r="D1126">
        <v>3</v>
      </c>
      <c r="E1126">
        <v>0</v>
      </c>
      <c r="F1126">
        <v>0</v>
      </c>
      <c r="G1126">
        <v>0</v>
      </c>
      <c r="H1126">
        <v>0</v>
      </c>
      <c r="I1126">
        <v>0</v>
      </c>
      <c r="J1126">
        <v>0</v>
      </c>
      <c r="K1126">
        <v>0</v>
      </c>
      <c r="L1126">
        <v>0</v>
      </c>
      <c r="M1126">
        <v>0</v>
      </c>
      <c r="N1126">
        <v>0</v>
      </c>
      <c r="O1126">
        <v>0</v>
      </c>
      <c r="P1126">
        <v>0</v>
      </c>
      <c r="Q1126">
        <v>0</v>
      </c>
      <c r="R1126">
        <v>0</v>
      </c>
      <c r="S1126">
        <v>0</v>
      </c>
      <c r="T1126">
        <v>0</v>
      </c>
      <c r="U1126">
        <v>0</v>
      </c>
      <c r="V1126">
        <v>0.1</v>
      </c>
      <c r="W1126">
        <v>0.1</v>
      </c>
      <c r="X1126">
        <v>0.1</v>
      </c>
      <c r="Y1126">
        <v>0.1</v>
      </c>
      <c r="Z1126">
        <v>0.1</v>
      </c>
      <c r="AA1126">
        <v>0.1</v>
      </c>
    </row>
    <row r="1127" spans="1:27" x14ac:dyDescent="0.2">
      <c r="A1127" s="89">
        <f>VLOOKUP(C1127,TabellenBDFS!$B$4:$C$2717,2,FALSE)</f>
        <v>158</v>
      </c>
      <c r="B1127" t="str">
        <f t="shared" si="18"/>
        <v>1584</v>
      </c>
      <c r="C1127" t="s">
        <v>162</v>
      </c>
      <c r="D1127">
        <v>4</v>
      </c>
      <c r="E1127">
        <v>0</v>
      </c>
      <c r="F1127">
        <v>0</v>
      </c>
      <c r="G1127">
        <v>0</v>
      </c>
      <c r="H1127">
        <v>0</v>
      </c>
      <c r="I1127">
        <v>0</v>
      </c>
      <c r="J1127">
        <v>0</v>
      </c>
      <c r="K1127">
        <v>0</v>
      </c>
      <c r="L1127">
        <v>0</v>
      </c>
      <c r="M1127">
        <v>0</v>
      </c>
      <c r="N1127">
        <v>0</v>
      </c>
      <c r="O1127">
        <v>0</v>
      </c>
      <c r="P1127">
        <v>0</v>
      </c>
      <c r="Q1127">
        <v>0</v>
      </c>
      <c r="R1127">
        <v>0</v>
      </c>
      <c r="S1127">
        <v>0</v>
      </c>
      <c r="T1127">
        <v>0</v>
      </c>
      <c r="U1127">
        <v>0</v>
      </c>
      <c r="V1127">
        <v>0</v>
      </c>
      <c r="W1127">
        <v>0</v>
      </c>
      <c r="X1127">
        <v>0</v>
      </c>
      <c r="Y1127">
        <v>0</v>
      </c>
      <c r="Z1127">
        <v>0</v>
      </c>
      <c r="AA1127">
        <v>0</v>
      </c>
    </row>
    <row r="1128" spans="1:27" x14ac:dyDescent="0.2">
      <c r="A1128" s="89">
        <f>VLOOKUP(C1128,TabellenBDFS!$B$4:$C$2717,2,FALSE)</f>
        <v>158</v>
      </c>
      <c r="B1128" t="str">
        <f t="shared" si="18"/>
        <v>1585</v>
      </c>
      <c r="C1128" t="s">
        <v>162</v>
      </c>
      <c r="D1128">
        <v>5</v>
      </c>
      <c r="E1128">
        <v>0</v>
      </c>
      <c r="F1128">
        <v>0</v>
      </c>
      <c r="G1128">
        <v>0</v>
      </c>
      <c r="H1128">
        <v>0</v>
      </c>
      <c r="I1128">
        <v>0</v>
      </c>
      <c r="J1128">
        <v>0</v>
      </c>
      <c r="K1128">
        <v>0</v>
      </c>
      <c r="L1128">
        <v>0</v>
      </c>
      <c r="M1128">
        <v>0</v>
      </c>
      <c r="N1128">
        <v>0</v>
      </c>
      <c r="O1128">
        <v>0</v>
      </c>
      <c r="P1128">
        <v>0</v>
      </c>
      <c r="Q1128">
        <v>0</v>
      </c>
      <c r="R1128">
        <v>0</v>
      </c>
      <c r="S1128">
        <v>0</v>
      </c>
      <c r="T1128">
        <v>0</v>
      </c>
      <c r="U1128">
        <v>0</v>
      </c>
      <c r="V1128">
        <v>0</v>
      </c>
      <c r="W1128">
        <v>0</v>
      </c>
      <c r="X1128">
        <v>0</v>
      </c>
      <c r="Y1128">
        <v>0</v>
      </c>
      <c r="Z1128">
        <v>0</v>
      </c>
      <c r="AA1128">
        <v>0</v>
      </c>
    </row>
    <row r="1129" spans="1:27" x14ac:dyDescent="0.2">
      <c r="A1129" s="89">
        <f>VLOOKUP(C1129,TabellenBDFS!$B$4:$C$2717,2,FALSE)</f>
        <v>158</v>
      </c>
      <c r="B1129" t="str">
        <f t="shared" si="18"/>
        <v>1586</v>
      </c>
      <c r="C1129" t="s">
        <v>162</v>
      </c>
      <c r="D1129">
        <v>6</v>
      </c>
      <c r="E1129">
        <v>3.1</v>
      </c>
      <c r="F1129">
        <v>3</v>
      </c>
      <c r="G1129">
        <v>3</v>
      </c>
      <c r="H1129">
        <v>3.1</v>
      </c>
      <c r="I1129">
        <v>3.2</v>
      </c>
      <c r="J1129">
        <v>3.2</v>
      </c>
      <c r="K1129">
        <v>3.1</v>
      </c>
      <c r="L1129">
        <v>3</v>
      </c>
      <c r="M1129">
        <v>3</v>
      </c>
      <c r="N1129">
        <v>2.8</v>
      </c>
      <c r="O1129">
        <v>2.8</v>
      </c>
      <c r="P1129">
        <v>2.8</v>
      </c>
      <c r="Q1129">
        <v>3</v>
      </c>
      <c r="R1129">
        <v>2.9</v>
      </c>
      <c r="S1129">
        <v>2.9</v>
      </c>
      <c r="T1129">
        <v>2.8</v>
      </c>
      <c r="U1129">
        <v>2.8</v>
      </c>
      <c r="V1129">
        <v>2.8</v>
      </c>
      <c r="W1129">
        <v>2.7</v>
      </c>
      <c r="X1129">
        <v>2.6</v>
      </c>
      <c r="Y1129">
        <v>2.5</v>
      </c>
      <c r="Z1129">
        <v>2.5</v>
      </c>
      <c r="AA1129">
        <v>2.6</v>
      </c>
    </row>
    <row r="1130" spans="1:27" x14ac:dyDescent="0.2">
      <c r="A1130" s="89">
        <f>VLOOKUP(C1130,TabellenBDFS!$B$4:$C$2717,2,FALSE)</f>
        <v>158</v>
      </c>
      <c r="B1130" t="str">
        <f t="shared" si="18"/>
        <v>1587</v>
      </c>
      <c r="C1130" t="s">
        <v>162</v>
      </c>
      <c r="D1130">
        <v>7</v>
      </c>
      <c r="E1130">
        <v>0.1</v>
      </c>
      <c r="F1130">
        <v>0.1</v>
      </c>
      <c r="G1130">
        <v>0.1</v>
      </c>
      <c r="H1130">
        <v>0.1</v>
      </c>
      <c r="I1130">
        <v>0.1</v>
      </c>
      <c r="J1130">
        <v>0.1</v>
      </c>
      <c r="K1130">
        <v>0.1</v>
      </c>
      <c r="L1130">
        <v>0.1</v>
      </c>
      <c r="M1130">
        <v>0.1</v>
      </c>
      <c r="N1130">
        <v>0.1</v>
      </c>
      <c r="O1130">
        <v>0.1</v>
      </c>
      <c r="P1130">
        <v>0.1</v>
      </c>
      <c r="Q1130">
        <v>0.1</v>
      </c>
      <c r="R1130">
        <v>0.1</v>
      </c>
      <c r="S1130">
        <v>0.1</v>
      </c>
      <c r="T1130">
        <v>0.1</v>
      </c>
      <c r="U1130">
        <v>0.1</v>
      </c>
      <c r="V1130">
        <v>0.1</v>
      </c>
      <c r="W1130">
        <v>0.1</v>
      </c>
      <c r="X1130">
        <v>0.1</v>
      </c>
      <c r="Y1130">
        <v>0.1</v>
      </c>
      <c r="Z1130">
        <v>0</v>
      </c>
      <c r="AA1130">
        <v>0</v>
      </c>
    </row>
    <row r="1131" spans="1:27" x14ac:dyDescent="0.2">
      <c r="A1131" s="89">
        <f>VLOOKUP(C1131,TabellenBDFS!$B$4:$C$2717,2,FALSE)</f>
        <v>159</v>
      </c>
      <c r="B1131" t="str">
        <f t="shared" si="18"/>
        <v>1591</v>
      </c>
      <c r="C1131" t="s">
        <v>163</v>
      </c>
      <c r="D1131">
        <v>1</v>
      </c>
      <c r="E1131">
        <v>1.6</v>
      </c>
      <c r="F1131">
        <v>1.6</v>
      </c>
      <c r="G1131">
        <v>1.6</v>
      </c>
      <c r="H1131">
        <v>1.9</v>
      </c>
      <c r="I1131">
        <v>1.9</v>
      </c>
      <c r="J1131">
        <v>2</v>
      </c>
      <c r="K1131">
        <v>2</v>
      </c>
      <c r="L1131">
        <v>2</v>
      </c>
      <c r="M1131">
        <v>2.2000000000000002</v>
      </c>
      <c r="N1131">
        <v>2.1</v>
      </c>
      <c r="O1131">
        <v>2</v>
      </c>
      <c r="P1131">
        <v>2.1</v>
      </c>
      <c r="Q1131">
        <v>2</v>
      </c>
      <c r="R1131">
        <v>2.1</v>
      </c>
      <c r="S1131">
        <v>2.2000000000000002</v>
      </c>
      <c r="T1131">
        <v>2.2999999999999998</v>
      </c>
      <c r="U1131">
        <v>2.4</v>
      </c>
      <c r="V1131">
        <v>2.7</v>
      </c>
      <c r="W1131">
        <v>2.7</v>
      </c>
      <c r="X1131">
        <v>2.7</v>
      </c>
      <c r="Y1131">
        <v>2.6</v>
      </c>
      <c r="Z1131">
        <v>2.6</v>
      </c>
      <c r="AA1131">
        <v>2.6</v>
      </c>
    </row>
    <row r="1132" spans="1:27" x14ac:dyDescent="0.2">
      <c r="A1132" s="89">
        <f>VLOOKUP(C1132,TabellenBDFS!$B$4:$C$2717,2,FALSE)</f>
        <v>159</v>
      </c>
      <c r="B1132" t="str">
        <f t="shared" si="18"/>
        <v>1592</v>
      </c>
      <c r="C1132" t="s">
        <v>163</v>
      </c>
      <c r="D1132">
        <v>2</v>
      </c>
      <c r="E1132">
        <v>0.7</v>
      </c>
      <c r="F1132">
        <v>0.7</v>
      </c>
      <c r="G1132">
        <v>0.7</v>
      </c>
      <c r="H1132">
        <v>0.7</v>
      </c>
      <c r="I1132">
        <v>0.7</v>
      </c>
      <c r="J1132">
        <v>0.7</v>
      </c>
      <c r="K1132">
        <v>0.7</v>
      </c>
      <c r="L1132">
        <v>0.7</v>
      </c>
      <c r="M1132">
        <v>0.7</v>
      </c>
      <c r="N1132">
        <v>0.7</v>
      </c>
      <c r="O1132">
        <v>0.6</v>
      </c>
      <c r="P1132">
        <v>0.6</v>
      </c>
      <c r="Q1132">
        <v>0.6</v>
      </c>
      <c r="R1132">
        <v>0.6</v>
      </c>
      <c r="S1132">
        <v>0.5</v>
      </c>
      <c r="T1132">
        <v>0.5</v>
      </c>
      <c r="U1132">
        <v>0.5</v>
      </c>
      <c r="V1132">
        <v>0.4</v>
      </c>
      <c r="W1132">
        <v>0.4</v>
      </c>
      <c r="X1132">
        <v>0.4</v>
      </c>
      <c r="Y1132">
        <v>0.4</v>
      </c>
      <c r="Z1132">
        <v>0.3</v>
      </c>
      <c r="AA1132">
        <v>0.3</v>
      </c>
    </row>
    <row r="1133" spans="1:27" x14ac:dyDescent="0.2">
      <c r="A1133" s="89">
        <f>VLOOKUP(C1133,TabellenBDFS!$B$4:$C$2717,2,FALSE)</f>
        <v>159</v>
      </c>
      <c r="B1133" t="str">
        <f t="shared" si="18"/>
        <v>1593</v>
      </c>
      <c r="C1133" t="s">
        <v>163</v>
      </c>
      <c r="D1133">
        <v>3</v>
      </c>
      <c r="E1133">
        <v>0</v>
      </c>
      <c r="F1133">
        <v>0</v>
      </c>
      <c r="G1133">
        <v>0</v>
      </c>
      <c r="H1133">
        <v>0</v>
      </c>
      <c r="I1133">
        <v>0</v>
      </c>
      <c r="J1133">
        <v>0</v>
      </c>
      <c r="K1133">
        <v>0</v>
      </c>
      <c r="L1133">
        <v>0</v>
      </c>
      <c r="M1133">
        <v>0.1</v>
      </c>
      <c r="N1133">
        <v>0.1</v>
      </c>
      <c r="O1133">
        <v>0.1</v>
      </c>
      <c r="P1133">
        <v>0.2</v>
      </c>
      <c r="Q1133">
        <v>0.2</v>
      </c>
      <c r="R1133">
        <v>0.2</v>
      </c>
      <c r="S1133">
        <v>0.2</v>
      </c>
      <c r="T1133">
        <v>0.2</v>
      </c>
      <c r="U1133">
        <v>0.2</v>
      </c>
      <c r="V1133">
        <v>0.4</v>
      </c>
      <c r="W1133">
        <v>0.4</v>
      </c>
      <c r="X1133">
        <v>0.4</v>
      </c>
      <c r="Y1133">
        <v>0.4</v>
      </c>
      <c r="Z1133">
        <v>0.4</v>
      </c>
      <c r="AA1133">
        <v>0.4</v>
      </c>
    </row>
    <row r="1134" spans="1:27" x14ac:dyDescent="0.2">
      <c r="A1134" s="89">
        <f>VLOOKUP(C1134,TabellenBDFS!$B$4:$C$2717,2,FALSE)</f>
        <v>159</v>
      </c>
      <c r="B1134" t="str">
        <f t="shared" si="18"/>
        <v>1594</v>
      </c>
      <c r="C1134" t="s">
        <v>163</v>
      </c>
      <c r="D1134">
        <v>4</v>
      </c>
      <c r="E1134">
        <v>0</v>
      </c>
      <c r="F1134">
        <v>0</v>
      </c>
      <c r="G1134">
        <v>0</v>
      </c>
      <c r="H1134">
        <v>0</v>
      </c>
      <c r="I1134">
        <v>0</v>
      </c>
      <c r="J1134">
        <v>0</v>
      </c>
      <c r="K1134">
        <v>0</v>
      </c>
      <c r="L1134">
        <v>0</v>
      </c>
      <c r="M1134">
        <v>0</v>
      </c>
      <c r="N1134">
        <v>0</v>
      </c>
      <c r="O1134">
        <v>0</v>
      </c>
      <c r="P1134">
        <v>0</v>
      </c>
      <c r="Q1134">
        <v>0</v>
      </c>
      <c r="R1134">
        <v>0</v>
      </c>
      <c r="S1134">
        <v>0</v>
      </c>
      <c r="T1134">
        <v>0</v>
      </c>
      <c r="U1134">
        <v>0</v>
      </c>
      <c r="V1134">
        <v>0</v>
      </c>
      <c r="W1134">
        <v>0</v>
      </c>
      <c r="X1134">
        <v>0</v>
      </c>
      <c r="Y1134">
        <v>0</v>
      </c>
      <c r="Z1134">
        <v>0</v>
      </c>
      <c r="AA1134">
        <v>0</v>
      </c>
    </row>
    <row r="1135" spans="1:27" x14ac:dyDescent="0.2">
      <c r="A1135" s="89">
        <f>VLOOKUP(C1135,TabellenBDFS!$B$4:$C$2717,2,FALSE)</f>
        <v>159</v>
      </c>
      <c r="B1135" t="str">
        <f t="shared" si="18"/>
        <v>1595</v>
      </c>
      <c r="C1135" t="s">
        <v>163</v>
      </c>
      <c r="D1135">
        <v>5</v>
      </c>
      <c r="E1135">
        <v>0</v>
      </c>
      <c r="F1135">
        <v>0</v>
      </c>
      <c r="G1135">
        <v>0</v>
      </c>
      <c r="H1135">
        <v>0</v>
      </c>
      <c r="I1135">
        <v>0</v>
      </c>
      <c r="J1135">
        <v>0</v>
      </c>
      <c r="K1135">
        <v>0</v>
      </c>
      <c r="L1135">
        <v>0</v>
      </c>
      <c r="M1135">
        <v>0</v>
      </c>
      <c r="N1135">
        <v>0</v>
      </c>
      <c r="O1135">
        <v>0</v>
      </c>
      <c r="P1135">
        <v>0</v>
      </c>
      <c r="Q1135">
        <v>0</v>
      </c>
      <c r="R1135">
        <v>0</v>
      </c>
      <c r="S1135">
        <v>0</v>
      </c>
      <c r="T1135">
        <v>0</v>
      </c>
      <c r="U1135">
        <v>0</v>
      </c>
      <c r="V1135">
        <v>0</v>
      </c>
      <c r="W1135">
        <v>0</v>
      </c>
      <c r="X1135">
        <v>0</v>
      </c>
      <c r="Y1135">
        <v>0</v>
      </c>
      <c r="Z1135">
        <v>0</v>
      </c>
      <c r="AA1135">
        <v>0</v>
      </c>
    </row>
    <row r="1136" spans="1:27" x14ac:dyDescent="0.2">
      <c r="A1136" s="89">
        <f>VLOOKUP(C1136,TabellenBDFS!$B$4:$C$2717,2,FALSE)</f>
        <v>159</v>
      </c>
      <c r="B1136" t="str">
        <f t="shared" si="18"/>
        <v>1596</v>
      </c>
      <c r="C1136" t="s">
        <v>163</v>
      </c>
      <c r="D1136">
        <v>6</v>
      </c>
      <c r="E1136">
        <v>0.8</v>
      </c>
      <c r="F1136">
        <v>0.8</v>
      </c>
      <c r="G1136">
        <v>0.8</v>
      </c>
      <c r="H1136">
        <v>1</v>
      </c>
      <c r="I1136">
        <v>1.1000000000000001</v>
      </c>
      <c r="J1136">
        <v>1.1000000000000001</v>
      </c>
      <c r="K1136">
        <v>1.2</v>
      </c>
      <c r="L1136">
        <v>1.1000000000000001</v>
      </c>
      <c r="M1136">
        <v>1.3</v>
      </c>
      <c r="N1136">
        <v>1.3</v>
      </c>
      <c r="O1136">
        <v>1.2</v>
      </c>
      <c r="P1136">
        <v>1.2</v>
      </c>
      <c r="Q1136">
        <v>1.1000000000000001</v>
      </c>
      <c r="R1136">
        <v>1.1000000000000001</v>
      </c>
      <c r="S1136">
        <v>1.3</v>
      </c>
      <c r="T1136">
        <v>1.4</v>
      </c>
      <c r="U1136">
        <v>1.5</v>
      </c>
      <c r="V1136">
        <v>1.8</v>
      </c>
      <c r="W1136">
        <v>1.8</v>
      </c>
      <c r="X1136">
        <v>1.7</v>
      </c>
      <c r="Y1136">
        <v>1.7</v>
      </c>
      <c r="Z1136">
        <v>1.6</v>
      </c>
      <c r="AA1136">
        <v>1.7</v>
      </c>
    </row>
    <row r="1137" spans="1:27" x14ac:dyDescent="0.2">
      <c r="A1137" s="89">
        <f>VLOOKUP(C1137,TabellenBDFS!$B$4:$C$2717,2,FALSE)</f>
        <v>159</v>
      </c>
      <c r="B1137" t="str">
        <f t="shared" si="18"/>
        <v>1597</v>
      </c>
      <c r="C1137" t="s">
        <v>163</v>
      </c>
      <c r="D1137">
        <v>7</v>
      </c>
      <c r="E1137">
        <v>0.1</v>
      </c>
      <c r="F1137">
        <v>0.1</v>
      </c>
      <c r="G1137">
        <v>0.1</v>
      </c>
      <c r="H1137">
        <v>0.1</v>
      </c>
      <c r="I1137">
        <v>0.1</v>
      </c>
      <c r="J1137">
        <v>0.1</v>
      </c>
      <c r="K1137">
        <v>0.1</v>
      </c>
      <c r="L1137">
        <v>0.1</v>
      </c>
      <c r="M1137">
        <v>0.1</v>
      </c>
      <c r="N1137">
        <v>0.1</v>
      </c>
      <c r="O1137">
        <v>0.1</v>
      </c>
      <c r="P1137">
        <v>0.1</v>
      </c>
      <c r="Q1137">
        <v>0.1</v>
      </c>
      <c r="R1137">
        <v>0.2</v>
      </c>
      <c r="S1137">
        <v>0.1</v>
      </c>
      <c r="T1137">
        <v>0.1</v>
      </c>
      <c r="U1137">
        <v>0.1</v>
      </c>
      <c r="V1137">
        <v>0.1</v>
      </c>
      <c r="W1137">
        <v>0.1</v>
      </c>
      <c r="X1137">
        <v>0.1</v>
      </c>
      <c r="Y1137">
        <v>0.1</v>
      </c>
      <c r="Z1137">
        <v>0.1</v>
      </c>
      <c r="AA1137">
        <v>0.1</v>
      </c>
    </row>
    <row r="1138" spans="1:27" x14ac:dyDescent="0.2">
      <c r="A1138" s="89">
        <f>VLOOKUP(C1138,TabellenBDFS!$B$4:$C$2717,2,FALSE)</f>
        <v>160</v>
      </c>
      <c r="B1138" t="str">
        <f t="shared" si="18"/>
        <v>1601</v>
      </c>
      <c r="C1138" t="s">
        <v>164</v>
      </c>
      <c r="D1138">
        <v>1</v>
      </c>
      <c r="E1138">
        <v>2.8</v>
      </c>
      <c r="F1138">
        <v>2.7</v>
      </c>
      <c r="G1138">
        <v>2.5</v>
      </c>
      <c r="H1138">
        <v>2.8</v>
      </c>
      <c r="I1138">
        <v>2.7</v>
      </c>
      <c r="J1138">
        <v>3</v>
      </c>
      <c r="K1138">
        <v>3.1</v>
      </c>
      <c r="L1138">
        <v>3.2</v>
      </c>
      <c r="M1138">
        <v>3.2</v>
      </c>
      <c r="N1138">
        <v>3.3</v>
      </c>
      <c r="O1138">
        <v>3.1</v>
      </c>
      <c r="P1138">
        <v>3.1</v>
      </c>
      <c r="Q1138">
        <v>3.2</v>
      </c>
      <c r="R1138">
        <v>3.1</v>
      </c>
      <c r="S1138">
        <v>3</v>
      </c>
      <c r="T1138">
        <v>2.8</v>
      </c>
      <c r="U1138">
        <v>2.8</v>
      </c>
      <c r="V1138">
        <v>2.9</v>
      </c>
      <c r="W1138">
        <v>2.9</v>
      </c>
      <c r="X1138">
        <v>2.9</v>
      </c>
      <c r="Y1138">
        <v>2.9</v>
      </c>
      <c r="Z1138">
        <v>2.9</v>
      </c>
      <c r="AA1138">
        <v>2.9</v>
      </c>
    </row>
    <row r="1139" spans="1:27" x14ac:dyDescent="0.2">
      <c r="A1139" s="89">
        <f>VLOOKUP(C1139,TabellenBDFS!$B$4:$C$2717,2,FALSE)</f>
        <v>160</v>
      </c>
      <c r="B1139" t="str">
        <f t="shared" si="18"/>
        <v>1602</v>
      </c>
      <c r="C1139" t="s">
        <v>164</v>
      </c>
      <c r="D1139">
        <v>2</v>
      </c>
      <c r="E1139">
        <v>1.4</v>
      </c>
      <c r="F1139">
        <v>1.4</v>
      </c>
      <c r="G1139">
        <v>1.3</v>
      </c>
      <c r="H1139">
        <v>1.3</v>
      </c>
      <c r="I1139">
        <v>1.2</v>
      </c>
      <c r="J1139">
        <v>1.4</v>
      </c>
      <c r="K1139">
        <v>1.5</v>
      </c>
      <c r="L1139">
        <v>1.4</v>
      </c>
      <c r="M1139">
        <v>1.4</v>
      </c>
      <c r="N1139">
        <v>1.4</v>
      </c>
      <c r="O1139">
        <v>1.4</v>
      </c>
      <c r="P1139">
        <v>1.4</v>
      </c>
      <c r="Q1139">
        <v>1.3</v>
      </c>
      <c r="R1139">
        <v>1.3</v>
      </c>
      <c r="S1139">
        <v>1.3</v>
      </c>
      <c r="T1139">
        <v>1.3</v>
      </c>
      <c r="U1139">
        <v>1.3</v>
      </c>
      <c r="V1139">
        <v>1.1000000000000001</v>
      </c>
      <c r="W1139">
        <v>1.1000000000000001</v>
      </c>
      <c r="X1139">
        <v>1</v>
      </c>
      <c r="Y1139">
        <v>1.1000000000000001</v>
      </c>
      <c r="Z1139">
        <v>1</v>
      </c>
      <c r="AA1139">
        <v>1</v>
      </c>
    </row>
    <row r="1140" spans="1:27" x14ac:dyDescent="0.2">
      <c r="A1140" s="89">
        <f>VLOOKUP(C1140,TabellenBDFS!$B$4:$C$2717,2,FALSE)</f>
        <v>160</v>
      </c>
      <c r="B1140" t="str">
        <f t="shared" si="18"/>
        <v>1603</v>
      </c>
      <c r="C1140" t="s">
        <v>164</v>
      </c>
      <c r="D1140">
        <v>3</v>
      </c>
      <c r="E1140">
        <v>0</v>
      </c>
      <c r="F1140">
        <v>0</v>
      </c>
      <c r="G1140">
        <v>0</v>
      </c>
      <c r="H1140">
        <v>0</v>
      </c>
      <c r="I1140">
        <v>0.1</v>
      </c>
      <c r="J1140">
        <v>0.1</v>
      </c>
      <c r="K1140">
        <v>0.2</v>
      </c>
      <c r="L1140">
        <v>0.2</v>
      </c>
      <c r="M1140">
        <v>0.2</v>
      </c>
      <c r="N1140">
        <v>0.3</v>
      </c>
      <c r="O1140">
        <v>0.3</v>
      </c>
      <c r="P1140">
        <v>0.4</v>
      </c>
      <c r="Q1140">
        <v>0.4</v>
      </c>
      <c r="R1140">
        <v>0.4</v>
      </c>
      <c r="S1140">
        <v>0.4</v>
      </c>
      <c r="T1140">
        <v>0.4</v>
      </c>
      <c r="U1140">
        <v>0.4</v>
      </c>
      <c r="V1140">
        <v>0.6</v>
      </c>
      <c r="W1140">
        <v>0.7</v>
      </c>
      <c r="X1140">
        <v>0.7</v>
      </c>
      <c r="Y1140">
        <v>0.8</v>
      </c>
      <c r="Z1140">
        <v>0.8</v>
      </c>
      <c r="AA1140">
        <v>0.8</v>
      </c>
    </row>
    <row r="1141" spans="1:27" x14ac:dyDescent="0.2">
      <c r="A1141" s="89">
        <f>VLOOKUP(C1141,TabellenBDFS!$B$4:$C$2717,2,FALSE)</f>
        <v>160</v>
      </c>
      <c r="B1141" t="str">
        <f t="shared" si="18"/>
        <v>1604</v>
      </c>
      <c r="C1141" t="s">
        <v>164</v>
      </c>
      <c r="D1141">
        <v>4</v>
      </c>
      <c r="E1141">
        <v>0</v>
      </c>
      <c r="F1141">
        <v>0</v>
      </c>
      <c r="G1141">
        <v>0</v>
      </c>
      <c r="H1141">
        <v>0</v>
      </c>
      <c r="I1141">
        <v>0</v>
      </c>
      <c r="J1141">
        <v>0</v>
      </c>
      <c r="K1141">
        <v>0</v>
      </c>
      <c r="L1141">
        <v>0</v>
      </c>
      <c r="M1141">
        <v>0</v>
      </c>
      <c r="N1141">
        <v>0</v>
      </c>
      <c r="O1141">
        <v>0</v>
      </c>
      <c r="P1141">
        <v>0</v>
      </c>
      <c r="Q1141">
        <v>0</v>
      </c>
      <c r="R1141">
        <v>0</v>
      </c>
      <c r="S1141">
        <v>0</v>
      </c>
      <c r="T1141">
        <v>0</v>
      </c>
      <c r="U1141">
        <v>0</v>
      </c>
      <c r="V1141">
        <v>0</v>
      </c>
      <c r="W1141">
        <v>0</v>
      </c>
      <c r="X1141">
        <v>0</v>
      </c>
      <c r="Y1141">
        <v>0</v>
      </c>
      <c r="Z1141">
        <v>0</v>
      </c>
      <c r="AA1141">
        <v>0</v>
      </c>
    </row>
    <row r="1142" spans="1:27" x14ac:dyDescent="0.2">
      <c r="A1142" s="89">
        <f>VLOOKUP(C1142,TabellenBDFS!$B$4:$C$2717,2,FALSE)</f>
        <v>160</v>
      </c>
      <c r="B1142" t="str">
        <f t="shared" si="18"/>
        <v>1605</v>
      </c>
      <c r="C1142" t="s">
        <v>164</v>
      </c>
      <c r="D1142">
        <v>5</v>
      </c>
      <c r="E1142">
        <v>0.1</v>
      </c>
      <c r="F1142">
        <v>0.1</v>
      </c>
      <c r="G1142">
        <v>0.1</v>
      </c>
      <c r="H1142">
        <v>0.1</v>
      </c>
      <c r="I1142">
        <v>0.1</v>
      </c>
      <c r="J1142">
        <v>0.1</v>
      </c>
      <c r="K1142">
        <v>0.1</v>
      </c>
      <c r="L1142">
        <v>0.1</v>
      </c>
      <c r="M1142">
        <v>0.1</v>
      </c>
      <c r="N1142">
        <v>0.1</v>
      </c>
      <c r="O1142">
        <v>0.1</v>
      </c>
      <c r="P1142">
        <v>0.1</v>
      </c>
      <c r="Q1142">
        <v>0</v>
      </c>
      <c r="R1142">
        <v>0</v>
      </c>
      <c r="S1142">
        <v>0</v>
      </c>
      <c r="T1142">
        <v>0</v>
      </c>
      <c r="U1142">
        <v>0</v>
      </c>
      <c r="V1142">
        <v>0</v>
      </c>
      <c r="W1142">
        <v>0</v>
      </c>
      <c r="X1142">
        <v>0</v>
      </c>
      <c r="Y1142">
        <v>0.1</v>
      </c>
      <c r="Z1142">
        <v>0.1</v>
      </c>
      <c r="AA1142">
        <v>0.1</v>
      </c>
    </row>
    <row r="1143" spans="1:27" x14ac:dyDescent="0.2">
      <c r="A1143" s="89">
        <f>VLOOKUP(C1143,TabellenBDFS!$B$4:$C$2717,2,FALSE)</f>
        <v>160</v>
      </c>
      <c r="B1143" t="str">
        <f t="shared" si="18"/>
        <v>1606</v>
      </c>
      <c r="C1143" t="s">
        <v>164</v>
      </c>
      <c r="D1143">
        <v>6</v>
      </c>
      <c r="E1143">
        <v>1.1000000000000001</v>
      </c>
      <c r="F1143">
        <v>0.9</v>
      </c>
      <c r="G1143">
        <v>0.9</v>
      </c>
      <c r="H1143">
        <v>1</v>
      </c>
      <c r="I1143">
        <v>1</v>
      </c>
      <c r="J1143">
        <v>1.1000000000000001</v>
      </c>
      <c r="K1143">
        <v>1</v>
      </c>
      <c r="L1143">
        <v>1.1000000000000001</v>
      </c>
      <c r="M1143">
        <v>1.1000000000000001</v>
      </c>
      <c r="N1143">
        <v>1.1000000000000001</v>
      </c>
      <c r="O1143">
        <v>1</v>
      </c>
      <c r="P1143">
        <v>1</v>
      </c>
      <c r="Q1143">
        <v>1.1000000000000001</v>
      </c>
      <c r="R1143">
        <v>1.1000000000000001</v>
      </c>
      <c r="S1143">
        <v>1.1000000000000001</v>
      </c>
      <c r="T1143">
        <v>0.9</v>
      </c>
      <c r="U1143">
        <v>0.9</v>
      </c>
      <c r="V1143">
        <v>1</v>
      </c>
      <c r="W1143">
        <v>0.9</v>
      </c>
      <c r="X1143">
        <v>0.9</v>
      </c>
      <c r="Y1143">
        <v>0.9</v>
      </c>
      <c r="Z1143">
        <v>0.8</v>
      </c>
      <c r="AA1143">
        <v>0.8</v>
      </c>
    </row>
    <row r="1144" spans="1:27" x14ac:dyDescent="0.2">
      <c r="A1144" s="89">
        <f>VLOOKUP(C1144,TabellenBDFS!$B$4:$C$2717,2,FALSE)</f>
        <v>160</v>
      </c>
      <c r="B1144" t="str">
        <f t="shared" si="18"/>
        <v>1607</v>
      </c>
      <c r="C1144" t="s">
        <v>164</v>
      </c>
      <c r="D1144">
        <v>7</v>
      </c>
      <c r="E1144">
        <v>0.3</v>
      </c>
      <c r="F1144">
        <v>0.3</v>
      </c>
      <c r="G1144">
        <v>0.3</v>
      </c>
      <c r="H1144">
        <v>0.3</v>
      </c>
      <c r="I1144">
        <v>0.3</v>
      </c>
      <c r="J1144">
        <v>0.3</v>
      </c>
      <c r="K1144">
        <v>0.3</v>
      </c>
      <c r="L1144">
        <v>0.3</v>
      </c>
      <c r="M1144">
        <v>0.3</v>
      </c>
      <c r="N1144">
        <v>0.3</v>
      </c>
      <c r="O1144">
        <v>0.3</v>
      </c>
      <c r="P1144">
        <v>0.2</v>
      </c>
      <c r="Q1144">
        <v>0.2</v>
      </c>
      <c r="R1144">
        <v>0.2</v>
      </c>
      <c r="S1144">
        <v>0.2</v>
      </c>
      <c r="T1144">
        <v>0.2</v>
      </c>
      <c r="U1144">
        <v>0.2</v>
      </c>
      <c r="V1144">
        <v>0.1</v>
      </c>
      <c r="W1144">
        <v>0.1</v>
      </c>
      <c r="X1144">
        <v>0.1</v>
      </c>
      <c r="Y1144">
        <v>0.1</v>
      </c>
      <c r="Z1144">
        <v>0.1</v>
      </c>
      <c r="AA1144">
        <v>0.2</v>
      </c>
    </row>
    <row r="1145" spans="1:27" x14ac:dyDescent="0.2">
      <c r="A1145" s="89">
        <f>VLOOKUP(C1145,TabellenBDFS!$B$4:$C$2717,2,FALSE)</f>
        <v>161</v>
      </c>
      <c r="B1145" t="str">
        <f t="shared" si="18"/>
        <v>1611</v>
      </c>
      <c r="C1145" t="s">
        <v>165</v>
      </c>
      <c r="D1145">
        <v>1</v>
      </c>
      <c r="E1145">
        <v>0.6</v>
      </c>
      <c r="F1145">
        <v>0.6</v>
      </c>
      <c r="G1145">
        <v>0.7</v>
      </c>
      <c r="H1145">
        <v>0.6</v>
      </c>
      <c r="I1145">
        <v>0.6</v>
      </c>
      <c r="J1145">
        <v>0.6</v>
      </c>
      <c r="K1145">
        <v>0.6</v>
      </c>
      <c r="L1145">
        <v>0.6</v>
      </c>
      <c r="M1145">
        <v>0.6</v>
      </c>
      <c r="N1145">
        <v>0.6</v>
      </c>
      <c r="O1145">
        <v>0.7</v>
      </c>
      <c r="P1145">
        <v>0.7</v>
      </c>
      <c r="Q1145">
        <v>0.7</v>
      </c>
      <c r="R1145">
        <v>0.7</v>
      </c>
      <c r="S1145">
        <v>0.7</v>
      </c>
      <c r="T1145">
        <v>0.7</v>
      </c>
      <c r="U1145">
        <v>0.8</v>
      </c>
      <c r="V1145">
        <v>0.8</v>
      </c>
      <c r="W1145">
        <v>0.8</v>
      </c>
      <c r="X1145">
        <v>0.8</v>
      </c>
      <c r="Y1145">
        <v>0.8</v>
      </c>
      <c r="Z1145">
        <v>0.9</v>
      </c>
      <c r="AA1145">
        <v>0.9</v>
      </c>
    </row>
    <row r="1146" spans="1:27" x14ac:dyDescent="0.2">
      <c r="A1146" s="89">
        <f>VLOOKUP(C1146,TabellenBDFS!$B$4:$C$2717,2,FALSE)</f>
        <v>161</v>
      </c>
      <c r="B1146" t="str">
        <f t="shared" si="18"/>
        <v>1612</v>
      </c>
      <c r="C1146" t="s">
        <v>165</v>
      </c>
      <c r="D1146">
        <v>2</v>
      </c>
      <c r="E1146">
        <v>0.1</v>
      </c>
      <c r="F1146">
        <v>0.1</v>
      </c>
      <c r="G1146">
        <v>0.2</v>
      </c>
      <c r="H1146">
        <v>0.2</v>
      </c>
      <c r="I1146">
        <v>0.2</v>
      </c>
      <c r="J1146">
        <v>0.2</v>
      </c>
      <c r="K1146">
        <v>0.1</v>
      </c>
      <c r="L1146">
        <v>0.1</v>
      </c>
      <c r="M1146">
        <v>0.1</v>
      </c>
      <c r="N1146">
        <v>0.1</v>
      </c>
      <c r="O1146">
        <v>0.2</v>
      </c>
      <c r="P1146">
        <v>0.2</v>
      </c>
      <c r="Q1146">
        <v>0.2</v>
      </c>
      <c r="R1146">
        <v>0.1</v>
      </c>
      <c r="S1146">
        <v>0.1</v>
      </c>
      <c r="T1146">
        <v>0.1</v>
      </c>
      <c r="U1146">
        <v>0.1</v>
      </c>
      <c r="V1146">
        <v>0.1</v>
      </c>
      <c r="W1146">
        <v>0.1</v>
      </c>
      <c r="X1146">
        <v>0.1</v>
      </c>
      <c r="Y1146">
        <v>0.1</v>
      </c>
      <c r="Z1146">
        <v>0.1</v>
      </c>
      <c r="AA1146">
        <v>0.1</v>
      </c>
    </row>
    <row r="1147" spans="1:27" x14ac:dyDescent="0.2">
      <c r="A1147" s="89">
        <f>VLOOKUP(C1147,TabellenBDFS!$B$4:$C$2717,2,FALSE)</f>
        <v>161</v>
      </c>
      <c r="B1147" t="str">
        <f t="shared" si="18"/>
        <v>1613</v>
      </c>
      <c r="C1147" t="s">
        <v>165</v>
      </c>
      <c r="D1147">
        <v>3</v>
      </c>
      <c r="E1147">
        <v>0</v>
      </c>
      <c r="F1147">
        <v>0</v>
      </c>
      <c r="G1147">
        <v>0</v>
      </c>
      <c r="H1147">
        <v>0</v>
      </c>
      <c r="I1147">
        <v>0</v>
      </c>
      <c r="J1147">
        <v>0</v>
      </c>
      <c r="K1147">
        <v>0</v>
      </c>
      <c r="L1147">
        <v>0</v>
      </c>
      <c r="M1147">
        <v>0.1</v>
      </c>
      <c r="N1147">
        <v>0</v>
      </c>
      <c r="O1147">
        <v>0.1</v>
      </c>
      <c r="P1147">
        <v>0.1</v>
      </c>
      <c r="Q1147">
        <v>0.1</v>
      </c>
      <c r="R1147">
        <v>0.1</v>
      </c>
      <c r="S1147">
        <v>0.1</v>
      </c>
      <c r="T1147">
        <v>0.1</v>
      </c>
      <c r="U1147">
        <v>0.1</v>
      </c>
      <c r="V1147">
        <v>0.1</v>
      </c>
      <c r="W1147">
        <v>0.1</v>
      </c>
      <c r="X1147">
        <v>0.1</v>
      </c>
      <c r="Y1147">
        <v>0.1</v>
      </c>
      <c r="Z1147">
        <v>0.1</v>
      </c>
      <c r="AA1147">
        <v>0.1</v>
      </c>
    </row>
    <row r="1148" spans="1:27" x14ac:dyDescent="0.2">
      <c r="A1148" s="89">
        <f>VLOOKUP(C1148,TabellenBDFS!$B$4:$C$2717,2,FALSE)</f>
        <v>161</v>
      </c>
      <c r="B1148" t="str">
        <f t="shared" si="18"/>
        <v>1614</v>
      </c>
      <c r="C1148" t="s">
        <v>165</v>
      </c>
      <c r="D1148">
        <v>4</v>
      </c>
      <c r="E1148">
        <v>0</v>
      </c>
      <c r="F1148">
        <v>0</v>
      </c>
      <c r="G1148">
        <v>0</v>
      </c>
      <c r="H1148">
        <v>0</v>
      </c>
      <c r="I1148">
        <v>0</v>
      </c>
      <c r="J1148">
        <v>0</v>
      </c>
      <c r="K1148">
        <v>0</v>
      </c>
      <c r="L1148">
        <v>0</v>
      </c>
      <c r="M1148">
        <v>0</v>
      </c>
      <c r="N1148">
        <v>0</v>
      </c>
      <c r="O1148">
        <v>0.1</v>
      </c>
      <c r="P1148">
        <v>0.1</v>
      </c>
      <c r="Q1148">
        <v>0.1</v>
      </c>
      <c r="R1148">
        <v>0.1</v>
      </c>
      <c r="S1148">
        <v>0.1</v>
      </c>
      <c r="T1148">
        <v>0.1</v>
      </c>
      <c r="U1148">
        <v>0.1</v>
      </c>
      <c r="V1148">
        <v>0.1</v>
      </c>
      <c r="W1148">
        <v>0.1</v>
      </c>
      <c r="X1148">
        <v>0.1</v>
      </c>
      <c r="Y1148">
        <v>0.1</v>
      </c>
      <c r="Z1148">
        <v>0.1</v>
      </c>
      <c r="AA1148">
        <v>0.1</v>
      </c>
    </row>
    <row r="1149" spans="1:27" x14ac:dyDescent="0.2">
      <c r="A1149" s="89">
        <f>VLOOKUP(C1149,TabellenBDFS!$B$4:$C$2717,2,FALSE)</f>
        <v>161</v>
      </c>
      <c r="B1149" t="str">
        <f t="shared" si="18"/>
        <v>1615</v>
      </c>
      <c r="C1149" t="s">
        <v>165</v>
      </c>
      <c r="D1149">
        <v>5</v>
      </c>
      <c r="E1149">
        <v>0.1</v>
      </c>
      <c r="F1149">
        <v>0.1</v>
      </c>
      <c r="G1149">
        <v>0.1</v>
      </c>
      <c r="H1149">
        <v>0.1</v>
      </c>
      <c r="I1149">
        <v>0.1</v>
      </c>
      <c r="J1149">
        <v>0.1</v>
      </c>
      <c r="K1149">
        <v>0.1</v>
      </c>
      <c r="L1149">
        <v>0.1</v>
      </c>
      <c r="M1149">
        <v>0.1</v>
      </c>
      <c r="N1149">
        <v>0.1</v>
      </c>
      <c r="O1149">
        <v>0.1</v>
      </c>
      <c r="P1149">
        <v>0.1</v>
      </c>
      <c r="Q1149">
        <v>0.1</v>
      </c>
      <c r="R1149">
        <v>0.1</v>
      </c>
      <c r="S1149">
        <v>0.1</v>
      </c>
      <c r="T1149">
        <v>0.1</v>
      </c>
      <c r="U1149">
        <v>0.1</v>
      </c>
      <c r="V1149">
        <v>0.1</v>
      </c>
      <c r="W1149">
        <v>0.1</v>
      </c>
      <c r="X1149">
        <v>0.1</v>
      </c>
      <c r="Y1149">
        <v>0.1</v>
      </c>
      <c r="Z1149">
        <v>0.1</v>
      </c>
      <c r="AA1149">
        <v>0.1</v>
      </c>
    </row>
    <row r="1150" spans="1:27" x14ac:dyDescent="0.2">
      <c r="A1150" s="89">
        <f>VLOOKUP(C1150,TabellenBDFS!$B$4:$C$2717,2,FALSE)</f>
        <v>161</v>
      </c>
      <c r="B1150" t="str">
        <f t="shared" si="18"/>
        <v>1616</v>
      </c>
      <c r="C1150" t="s">
        <v>165</v>
      </c>
      <c r="D1150">
        <v>6</v>
      </c>
      <c r="E1150">
        <v>0.1</v>
      </c>
      <c r="F1150">
        <v>0.1</v>
      </c>
      <c r="G1150">
        <v>0.1</v>
      </c>
      <c r="H1150">
        <v>0</v>
      </c>
      <c r="I1150">
        <v>0</v>
      </c>
      <c r="J1150">
        <v>0</v>
      </c>
      <c r="K1150">
        <v>0.1</v>
      </c>
      <c r="L1150">
        <v>0.1</v>
      </c>
      <c r="M1150">
        <v>0.1</v>
      </c>
      <c r="N1150">
        <v>0.1</v>
      </c>
      <c r="O1150">
        <v>0.1</v>
      </c>
      <c r="P1150">
        <v>0.1</v>
      </c>
      <c r="Q1150">
        <v>0.1</v>
      </c>
      <c r="R1150">
        <v>0.1</v>
      </c>
      <c r="S1150">
        <v>0.1</v>
      </c>
      <c r="T1150">
        <v>0.1</v>
      </c>
      <c r="U1150">
        <v>0.1</v>
      </c>
      <c r="V1150">
        <v>0.1</v>
      </c>
      <c r="W1150">
        <v>0.2</v>
      </c>
      <c r="X1150">
        <v>0.2</v>
      </c>
      <c r="Y1150">
        <v>0.2</v>
      </c>
      <c r="Z1150">
        <v>0.2</v>
      </c>
      <c r="AA1150">
        <v>0.2</v>
      </c>
    </row>
    <row r="1151" spans="1:27" x14ac:dyDescent="0.2">
      <c r="A1151" s="89">
        <f>VLOOKUP(C1151,TabellenBDFS!$B$4:$C$2717,2,FALSE)</f>
        <v>161</v>
      </c>
      <c r="B1151" t="str">
        <f t="shared" si="18"/>
        <v>1617</v>
      </c>
      <c r="C1151" t="s">
        <v>165</v>
      </c>
      <c r="D1151">
        <v>7</v>
      </c>
      <c r="E1151">
        <v>0.3</v>
      </c>
      <c r="F1151">
        <v>0.3</v>
      </c>
      <c r="G1151">
        <v>0.3</v>
      </c>
      <c r="H1151">
        <v>0.3</v>
      </c>
      <c r="I1151">
        <v>0.3</v>
      </c>
      <c r="J1151">
        <v>0.2</v>
      </c>
      <c r="K1151">
        <v>0.3</v>
      </c>
      <c r="L1151">
        <v>0.3</v>
      </c>
      <c r="M1151">
        <v>0.3</v>
      </c>
      <c r="N1151">
        <v>0.3</v>
      </c>
      <c r="O1151">
        <v>0.2</v>
      </c>
      <c r="P1151">
        <v>0.2</v>
      </c>
      <c r="Q1151">
        <v>0.2</v>
      </c>
      <c r="R1151">
        <v>0.2</v>
      </c>
      <c r="S1151">
        <v>0.2</v>
      </c>
      <c r="T1151">
        <v>0.2</v>
      </c>
      <c r="U1151">
        <v>0.3</v>
      </c>
      <c r="V1151">
        <v>0.3</v>
      </c>
      <c r="W1151">
        <v>0.3</v>
      </c>
      <c r="X1151">
        <v>0.3</v>
      </c>
      <c r="Y1151">
        <v>0.3</v>
      </c>
      <c r="Z1151">
        <v>0.3</v>
      </c>
      <c r="AA1151">
        <v>0.3</v>
      </c>
    </row>
    <row r="1152" spans="1:27" x14ac:dyDescent="0.2">
      <c r="A1152" s="89">
        <f>VLOOKUP(C1152,TabellenBDFS!$B$4:$C$2717,2,FALSE)</f>
        <v>162</v>
      </c>
      <c r="B1152" t="str">
        <f t="shared" si="18"/>
        <v>1621</v>
      </c>
      <c r="C1152" t="s">
        <v>166</v>
      </c>
      <c r="D1152">
        <v>1</v>
      </c>
      <c r="E1152">
        <v>1.3</v>
      </c>
      <c r="F1152">
        <v>1.3</v>
      </c>
      <c r="G1152">
        <v>1.3</v>
      </c>
      <c r="H1152">
        <v>1.3</v>
      </c>
      <c r="I1152">
        <v>1.4</v>
      </c>
      <c r="J1152">
        <v>1.4</v>
      </c>
      <c r="K1152">
        <v>1.4</v>
      </c>
      <c r="L1152">
        <v>1.5</v>
      </c>
      <c r="M1152">
        <v>1.5</v>
      </c>
      <c r="N1152">
        <v>1.5</v>
      </c>
      <c r="O1152">
        <v>1.5</v>
      </c>
      <c r="P1152">
        <v>1.5</v>
      </c>
      <c r="Q1152">
        <v>1.5</v>
      </c>
      <c r="R1152">
        <v>1.6</v>
      </c>
      <c r="S1152">
        <v>1.6</v>
      </c>
      <c r="T1152">
        <v>1.5</v>
      </c>
      <c r="U1152">
        <v>1.6</v>
      </c>
      <c r="V1152">
        <v>1.6</v>
      </c>
      <c r="W1152">
        <v>1.7</v>
      </c>
      <c r="X1152">
        <v>1.6</v>
      </c>
      <c r="Y1152">
        <v>1.6</v>
      </c>
      <c r="Z1152">
        <v>1.5</v>
      </c>
      <c r="AA1152">
        <v>1.5</v>
      </c>
    </row>
    <row r="1153" spans="1:27" x14ac:dyDescent="0.2">
      <c r="A1153" s="89">
        <f>VLOOKUP(C1153,TabellenBDFS!$B$4:$C$2717,2,FALSE)</f>
        <v>162</v>
      </c>
      <c r="B1153" t="str">
        <f t="shared" si="18"/>
        <v>1622</v>
      </c>
      <c r="C1153" t="s">
        <v>166</v>
      </c>
      <c r="D1153">
        <v>2</v>
      </c>
      <c r="E1153">
        <v>0.3</v>
      </c>
      <c r="F1153">
        <v>0.3</v>
      </c>
      <c r="G1153">
        <v>0.3</v>
      </c>
      <c r="H1153">
        <v>0.3</v>
      </c>
      <c r="I1153">
        <v>0.3</v>
      </c>
      <c r="J1153">
        <v>0.3</v>
      </c>
      <c r="K1153">
        <v>0.3</v>
      </c>
      <c r="L1153">
        <v>0.3</v>
      </c>
      <c r="M1153">
        <v>0.3</v>
      </c>
      <c r="N1153">
        <v>0.2</v>
      </c>
      <c r="O1153">
        <v>0.2</v>
      </c>
      <c r="P1153">
        <v>0.2</v>
      </c>
      <c r="Q1153">
        <v>0.2</v>
      </c>
      <c r="R1153">
        <v>0.2</v>
      </c>
      <c r="S1153">
        <v>0.2</v>
      </c>
      <c r="T1153">
        <v>0.2</v>
      </c>
      <c r="U1153">
        <v>0.2</v>
      </c>
      <c r="V1153">
        <v>0.2</v>
      </c>
      <c r="W1153">
        <v>0.2</v>
      </c>
      <c r="X1153">
        <v>0.2</v>
      </c>
      <c r="Y1153">
        <v>0.2</v>
      </c>
      <c r="Z1153">
        <v>0.2</v>
      </c>
      <c r="AA1153">
        <v>0.2</v>
      </c>
    </row>
    <row r="1154" spans="1:27" x14ac:dyDescent="0.2">
      <c r="A1154" s="89">
        <f>VLOOKUP(C1154,TabellenBDFS!$B$4:$C$2717,2,FALSE)</f>
        <v>162</v>
      </c>
      <c r="B1154" t="str">
        <f t="shared" si="18"/>
        <v>1623</v>
      </c>
      <c r="C1154" t="s">
        <v>166</v>
      </c>
      <c r="D1154">
        <v>3</v>
      </c>
      <c r="E1154">
        <v>0</v>
      </c>
      <c r="F1154">
        <v>0</v>
      </c>
      <c r="G1154">
        <v>0</v>
      </c>
      <c r="H1154">
        <v>0</v>
      </c>
      <c r="I1154">
        <v>0</v>
      </c>
      <c r="J1154">
        <v>0</v>
      </c>
      <c r="K1154">
        <v>0</v>
      </c>
      <c r="L1154">
        <v>0</v>
      </c>
      <c r="M1154">
        <v>0</v>
      </c>
      <c r="N1154">
        <v>0</v>
      </c>
      <c r="O1154">
        <v>0.1</v>
      </c>
      <c r="P1154">
        <v>0.1</v>
      </c>
      <c r="Q1154">
        <v>0.1</v>
      </c>
      <c r="R1154">
        <v>0.1</v>
      </c>
      <c r="S1154">
        <v>0.2</v>
      </c>
      <c r="T1154">
        <v>0.2</v>
      </c>
      <c r="U1154">
        <v>0.2</v>
      </c>
      <c r="V1154">
        <v>0.2</v>
      </c>
      <c r="W1154">
        <v>0.2</v>
      </c>
      <c r="X1154">
        <v>0.2</v>
      </c>
      <c r="Y1154">
        <v>0.2</v>
      </c>
      <c r="Z1154">
        <v>0.2</v>
      </c>
      <c r="AA1154">
        <v>0.2</v>
      </c>
    </row>
    <row r="1155" spans="1:27" x14ac:dyDescent="0.2">
      <c r="A1155" s="89">
        <f>VLOOKUP(C1155,TabellenBDFS!$B$4:$C$2717,2,FALSE)</f>
        <v>162</v>
      </c>
      <c r="B1155" t="str">
        <f t="shared" si="18"/>
        <v>1624</v>
      </c>
      <c r="C1155" t="s">
        <v>166</v>
      </c>
      <c r="D1155">
        <v>4</v>
      </c>
      <c r="E1155">
        <v>0</v>
      </c>
      <c r="F1155">
        <v>0</v>
      </c>
      <c r="G1155">
        <v>0</v>
      </c>
      <c r="H1155">
        <v>0</v>
      </c>
      <c r="I1155">
        <v>0</v>
      </c>
      <c r="J1155">
        <v>0</v>
      </c>
      <c r="K1155">
        <v>0</v>
      </c>
      <c r="L1155">
        <v>0</v>
      </c>
      <c r="M1155">
        <v>0</v>
      </c>
      <c r="N1155">
        <v>0</v>
      </c>
      <c r="O1155">
        <v>0</v>
      </c>
      <c r="P1155">
        <v>0</v>
      </c>
      <c r="Q1155">
        <v>0</v>
      </c>
      <c r="R1155">
        <v>0</v>
      </c>
      <c r="S1155">
        <v>0</v>
      </c>
      <c r="T1155">
        <v>0</v>
      </c>
      <c r="U1155">
        <v>0</v>
      </c>
      <c r="V1155">
        <v>0</v>
      </c>
      <c r="W1155">
        <v>0</v>
      </c>
      <c r="X1155">
        <v>0</v>
      </c>
      <c r="Y1155">
        <v>0</v>
      </c>
      <c r="Z1155">
        <v>0</v>
      </c>
      <c r="AA1155">
        <v>0</v>
      </c>
    </row>
    <row r="1156" spans="1:27" x14ac:dyDescent="0.2">
      <c r="A1156" s="89">
        <f>VLOOKUP(C1156,TabellenBDFS!$B$4:$C$2717,2,FALSE)</f>
        <v>162</v>
      </c>
      <c r="B1156" t="str">
        <f t="shared" ref="B1156:B1219" si="19">CONCATENATE(A1156,D1156)</f>
        <v>1625</v>
      </c>
      <c r="C1156" t="s">
        <v>166</v>
      </c>
      <c r="D1156">
        <v>5</v>
      </c>
      <c r="E1156">
        <v>0</v>
      </c>
      <c r="F1156">
        <v>0</v>
      </c>
      <c r="G1156">
        <v>0</v>
      </c>
      <c r="H1156">
        <v>0</v>
      </c>
      <c r="I1156">
        <v>0</v>
      </c>
      <c r="J1156">
        <v>0</v>
      </c>
      <c r="K1156">
        <v>0</v>
      </c>
      <c r="L1156">
        <v>0</v>
      </c>
      <c r="M1156">
        <v>0</v>
      </c>
      <c r="N1156">
        <v>0</v>
      </c>
      <c r="O1156">
        <v>0</v>
      </c>
      <c r="P1156">
        <v>0</v>
      </c>
      <c r="Q1156">
        <v>0</v>
      </c>
      <c r="R1156">
        <v>0</v>
      </c>
      <c r="S1156">
        <v>0</v>
      </c>
      <c r="T1156">
        <v>0</v>
      </c>
      <c r="U1156">
        <v>0</v>
      </c>
      <c r="V1156">
        <v>0</v>
      </c>
      <c r="W1156">
        <v>0</v>
      </c>
      <c r="X1156">
        <v>0</v>
      </c>
      <c r="Y1156">
        <v>0</v>
      </c>
      <c r="Z1156">
        <v>0</v>
      </c>
      <c r="AA1156">
        <v>0</v>
      </c>
    </row>
    <row r="1157" spans="1:27" x14ac:dyDescent="0.2">
      <c r="A1157" s="89">
        <f>VLOOKUP(C1157,TabellenBDFS!$B$4:$C$2717,2,FALSE)</f>
        <v>162</v>
      </c>
      <c r="B1157" t="str">
        <f t="shared" si="19"/>
        <v>1626</v>
      </c>
      <c r="C1157" t="s">
        <v>166</v>
      </c>
      <c r="D1157">
        <v>6</v>
      </c>
      <c r="E1157">
        <v>0.5</v>
      </c>
      <c r="F1157">
        <v>0.5</v>
      </c>
      <c r="G1157">
        <v>0.5</v>
      </c>
      <c r="H1157">
        <v>0.6</v>
      </c>
      <c r="I1157">
        <v>0.6</v>
      </c>
      <c r="J1157">
        <v>0.6</v>
      </c>
      <c r="K1157">
        <v>0.6</v>
      </c>
      <c r="L1157">
        <v>0.7</v>
      </c>
      <c r="M1157">
        <v>0.7</v>
      </c>
      <c r="N1157">
        <v>0.7</v>
      </c>
      <c r="O1157">
        <v>0.7</v>
      </c>
      <c r="P1157">
        <v>0.7</v>
      </c>
      <c r="Q1157">
        <v>0.7</v>
      </c>
      <c r="R1157">
        <v>0.7</v>
      </c>
      <c r="S1157">
        <v>0.7</v>
      </c>
      <c r="T1157">
        <v>0.7</v>
      </c>
      <c r="U1157">
        <v>0.7</v>
      </c>
      <c r="V1157">
        <v>0.7</v>
      </c>
      <c r="W1157">
        <v>0.8</v>
      </c>
      <c r="X1157">
        <v>0.7</v>
      </c>
      <c r="Y1157">
        <v>0.7</v>
      </c>
      <c r="Z1157">
        <v>0.6</v>
      </c>
      <c r="AA1157">
        <v>0.6</v>
      </c>
    </row>
    <row r="1158" spans="1:27" x14ac:dyDescent="0.2">
      <c r="A1158" s="89">
        <f>VLOOKUP(C1158,TabellenBDFS!$B$4:$C$2717,2,FALSE)</f>
        <v>162</v>
      </c>
      <c r="B1158" t="str">
        <f t="shared" si="19"/>
        <v>1627</v>
      </c>
      <c r="C1158" t="s">
        <v>166</v>
      </c>
      <c r="D1158">
        <v>7</v>
      </c>
      <c r="E1158">
        <v>0.4</v>
      </c>
      <c r="F1158">
        <v>0.4</v>
      </c>
      <c r="G1158">
        <v>0.4</v>
      </c>
      <c r="H1158">
        <v>0.4</v>
      </c>
      <c r="I1158">
        <v>0.5</v>
      </c>
      <c r="J1158">
        <v>0.5</v>
      </c>
      <c r="K1158">
        <v>0.5</v>
      </c>
      <c r="L1158">
        <v>0.5</v>
      </c>
      <c r="M1158">
        <v>0.5</v>
      </c>
      <c r="N1158">
        <v>0.4</v>
      </c>
      <c r="O1158">
        <v>0.4</v>
      </c>
      <c r="P1158">
        <v>0.4</v>
      </c>
      <c r="Q1158">
        <v>0.4</v>
      </c>
      <c r="R1158">
        <v>0.4</v>
      </c>
      <c r="S1158">
        <v>0.4</v>
      </c>
      <c r="T1158">
        <v>0.4</v>
      </c>
      <c r="U1158">
        <v>0.4</v>
      </c>
      <c r="V1158">
        <v>0.4</v>
      </c>
      <c r="W1158">
        <v>0.5</v>
      </c>
      <c r="X1158">
        <v>0.4</v>
      </c>
      <c r="Y1158">
        <v>0.4</v>
      </c>
      <c r="Z1158">
        <v>0.4</v>
      </c>
      <c r="AA1158">
        <v>0.4</v>
      </c>
    </row>
    <row r="1159" spans="1:27" x14ac:dyDescent="0.2">
      <c r="A1159" s="89">
        <f>VLOOKUP(C1159,TabellenBDFS!$B$4:$C$2717,2,FALSE)</f>
        <v>163</v>
      </c>
      <c r="B1159" t="str">
        <f t="shared" si="19"/>
        <v>1631</v>
      </c>
      <c r="C1159" t="s">
        <v>167</v>
      </c>
      <c r="D1159">
        <v>1</v>
      </c>
      <c r="E1159">
        <v>0.9</v>
      </c>
      <c r="F1159">
        <v>0.9</v>
      </c>
      <c r="G1159">
        <v>0.9</v>
      </c>
      <c r="H1159">
        <v>1.3</v>
      </c>
      <c r="I1159">
        <v>1.3</v>
      </c>
      <c r="J1159">
        <v>1.1000000000000001</v>
      </c>
      <c r="K1159">
        <v>1.1000000000000001</v>
      </c>
      <c r="L1159">
        <v>1.1000000000000001</v>
      </c>
      <c r="M1159">
        <v>1.1000000000000001</v>
      </c>
      <c r="N1159">
        <v>1.1000000000000001</v>
      </c>
      <c r="O1159">
        <v>1.1000000000000001</v>
      </c>
      <c r="P1159">
        <v>1</v>
      </c>
      <c r="Q1159">
        <v>1.1000000000000001</v>
      </c>
      <c r="R1159">
        <v>1.2</v>
      </c>
      <c r="S1159">
        <v>1.4</v>
      </c>
      <c r="T1159">
        <v>1.4</v>
      </c>
      <c r="U1159">
        <v>1.4</v>
      </c>
      <c r="V1159">
        <v>1.3</v>
      </c>
      <c r="W1159">
        <v>1.3</v>
      </c>
      <c r="X1159">
        <v>1.2</v>
      </c>
      <c r="Y1159">
        <v>1.3</v>
      </c>
      <c r="Z1159">
        <v>1.3</v>
      </c>
      <c r="AA1159">
        <v>1.2</v>
      </c>
    </row>
    <row r="1160" spans="1:27" x14ac:dyDescent="0.2">
      <c r="A1160" s="89">
        <f>VLOOKUP(C1160,TabellenBDFS!$B$4:$C$2717,2,FALSE)</f>
        <v>163</v>
      </c>
      <c r="B1160" t="str">
        <f t="shared" si="19"/>
        <v>1632</v>
      </c>
      <c r="C1160" t="s">
        <v>167</v>
      </c>
      <c r="D1160">
        <v>2</v>
      </c>
      <c r="E1160">
        <v>0.2</v>
      </c>
      <c r="F1160">
        <v>0.2</v>
      </c>
      <c r="G1160">
        <v>0.2</v>
      </c>
      <c r="H1160">
        <v>0.2</v>
      </c>
      <c r="I1160">
        <v>0.2</v>
      </c>
      <c r="J1160">
        <v>0.2</v>
      </c>
      <c r="K1160">
        <v>0.2</v>
      </c>
      <c r="L1160">
        <v>0.2</v>
      </c>
      <c r="M1160">
        <v>0.2</v>
      </c>
      <c r="N1160">
        <v>0.2</v>
      </c>
      <c r="O1160">
        <v>0.2</v>
      </c>
      <c r="P1160">
        <v>0.1</v>
      </c>
      <c r="Q1160">
        <v>0.1</v>
      </c>
      <c r="R1160">
        <v>0.1</v>
      </c>
      <c r="S1160">
        <v>0.1</v>
      </c>
      <c r="T1160">
        <v>0.1</v>
      </c>
      <c r="U1160">
        <v>0.2</v>
      </c>
      <c r="V1160">
        <v>0.1</v>
      </c>
      <c r="W1160">
        <v>0.1</v>
      </c>
      <c r="X1160">
        <v>0.1</v>
      </c>
      <c r="Y1160">
        <v>0.1</v>
      </c>
      <c r="Z1160">
        <v>0.1</v>
      </c>
      <c r="AA1160">
        <v>0.1</v>
      </c>
    </row>
    <row r="1161" spans="1:27" x14ac:dyDescent="0.2">
      <c r="A1161" s="89">
        <f>VLOOKUP(C1161,TabellenBDFS!$B$4:$C$2717,2,FALSE)</f>
        <v>163</v>
      </c>
      <c r="B1161" t="str">
        <f t="shared" si="19"/>
        <v>1633</v>
      </c>
      <c r="C1161" t="s">
        <v>167</v>
      </c>
      <c r="D1161">
        <v>3</v>
      </c>
      <c r="E1161">
        <v>0</v>
      </c>
      <c r="F1161">
        <v>0</v>
      </c>
      <c r="G1161">
        <v>0</v>
      </c>
      <c r="H1161">
        <v>0</v>
      </c>
      <c r="I1161">
        <v>0</v>
      </c>
      <c r="J1161">
        <v>0</v>
      </c>
      <c r="K1161">
        <v>0</v>
      </c>
      <c r="L1161">
        <v>0</v>
      </c>
      <c r="M1161">
        <v>0</v>
      </c>
      <c r="N1161">
        <v>0</v>
      </c>
      <c r="O1161">
        <v>0</v>
      </c>
      <c r="P1161">
        <v>0</v>
      </c>
      <c r="Q1161">
        <v>0</v>
      </c>
      <c r="R1161">
        <v>0</v>
      </c>
      <c r="S1161">
        <v>0</v>
      </c>
      <c r="T1161">
        <v>0</v>
      </c>
      <c r="U1161">
        <v>0</v>
      </c>
      <c r="V1161">
        <v>0.1</v>
      </c>
      <c r="W1161">
        <v>0.1</v>
      </c>
      <c r="X1161">
        <v>0</v>
      </c>
      <c r="Y1161">
        <v>0.1</v>
      </c>
      <c r="Z1161">
        <v>0.1</v>
      </c>
      <c r="AA1161">
        <v>0.1</v>
      </c>
    </row>
    <row r="1162" spans="1:27" x14ac:dyDescent="0.2">
      <c r="A1162" s="89">
        <f>VLOOKUP(C1162,TabellenBDFS!$B$4:$C$2717,2,FALSE)</f>
        <v>163</v>
      </c>
      <c r="B1162" t="str">
        <f t="shared" si="19"/>
        <v>1634</v>
      </c>
      <c r="C1162" t="s">
        <v>167</v>
      </c>
      <c r="D1162">
        <v>4</v>
      </c>
      <c r="E1162">
        <v>0</v>
      </c>
      <c r="F1162">
        <v>0</v>
      </c>
      <c r="G1162">
        <v>0</v>
      </c>
      <c r="H1162">
        <v>0</v>
      </c>
      <c r="I1162">
        <v>0</v>
      </c>
      <c r="J1162">
        <v>0</v>
      </c>
      <c r="K1162">
        <v>0</v>
      </c>
      <c r="L1162">
        <v>0</v>
      </c>
      <c r="M1162">
        <v>0</v>
      </c>
      <c r="N1162">
        <v>0</v>
      </c>
      <c r="O1162">
        <v>0</v>
      </c>
      <c r="P1162">
        <v>0</v>
      </c>
      <c r="Q1162">
        <v>0</v>
      </c>
      <c r="R1162">
        <v>0</v>
      </c>
      <c r="S1162">
        <v>0</v>
      </c>
      <c r="T1162">
        <v>0</v>
      </c>
      <c r="U1162">
        <v>0</v>
      </c>
      <c r="V1162">
        <v>0</v>
      </c>
      <c r="W1162">
        <v>0</v>
      </c>
      <c r="X1162">
        <v>0</v>
      </c>
      <c r="Y1162">
        <v>0</v>
      </c>
      <c r="Z1162">
        <v>0</v>
      </c>
      <c r="AA1162">
        <v>0</v>
      </c>
    </row>
    <row r="1163" spans="1:27" x14ac:dyDescent="0.2">
      <c r="A1163" s="89">
        <f>VLOOKUP(C1163,TabellenBDFS!$B$4:$C$2717,2,FALSE)</f>
        <v>163</v>
      </c>
      <c r="B1163" t="str">
        <f t="shared" si="19"/>
        <v>1635</v>
      </c>
      <c r="C1163" t="s">
        <v>167</v>
      </c>
      <c r="D1163">
        <v>5</v>
      </c>
      <c r="E1163">
        <v>0</v>
      </c>
      <c r="F1163">
        <v>0</v>
      </c>
      <c r="G1163">
        <v>0</v>
      </c>
      <c r="H1163">
        <v>0</v>
      </c>
      <c r="I1163">
        <v>0</v>
      </c>
      <c r="J1163">
        <v>0</v>
      </c>
      <c r="K1163">
        <v>0</v>
      </c>
      <c r="L1163">
        <v>0</v>
      </c>
      <c r="M1163">
        <v>0</v>
      </c>
      <c r="N1163">
        <v>0</v>
      </c>
      <c r="O1163">
        <v>0</v>
      </c>
      <c r="P1163">
        <v>0</v>
      </c>
      <c r="Q1163">
        <v>0</v>
      </c>
      <c r="R1163">
        <v>0</v>
      </c>
      <c r="S1163">
        <v>0</v>
      </c>
      <c r="T1163">
        <v>0</v>
      </c>
      <c r="U1163">
        <v>0</v>
      </c>
      <c r="V1163">
        <v>0</v>
      </c>
      <c r="W1163">
        <v>0</v>
      </c>
      <c r="X1163">
        <v>0</v>
      </c>
      <c r="Y1163">
        <v>0</v>
      </c>
      <c r="Z1163">
        <v>0</v>
      </c>
      <c r="AA1163">
        <v>0</v>
      </c>
    </row>
    <row r="1164" spans="1:27" x14ac:dyDescent="0.2">
      <c r="A1164" s="89">
        <f>VLOOKUP(C1164,TabellenBDFS!$B$4:$C$2717,2,FALSE)</f>
        <v>163</v>
      </c>
      <c r="B1164" t="str">
        <f t="shared" si="19"/>
        <v>1636</v>
      </c>
      <c r="C1164" t="s">
        <v>167</v>
      </c>
      <c r="D1164">
        <v>6</v>
      </c>
      <c r="E1164">
        <v>0.5</v>
      </c>
      <c r="F1164">
        <v>0.5</v>
      </c>
      <c r="G1164">
        <v>0.5</v>
      </c>
      <c r="H1164">
        <v>0.9</v>
      </c>
      <c r="I1164">
        <v>1</v>
      </c>
      <c r="J1164">
        <v>0.8</v>
      </c>
      <c r="K1164">
        <v>0.8</v>
      </c>
      <c r="L1164">
        <v>0.7</v>
      </c>
      <c r="M1164">
        <v>0.7</v>
      </c>
      <c r="N1164">
        <v>0.7</v>
      </c>
      <c r="O1164">
        <v>0.7</v>
      </c>
      <c r="P1164">
        <v>0.7</v>
      </c>
      <c r="Q1164">
        <v>0.7</v>
      </c>
      <c r="R1164">
        <v>0.8</v>
      </c>
      <c r="S1164">
        <v>1.1000000000000001</v>
      </c>
      <c r="T1164">
        <v>1</v>
      </c>
      <c r="U1164">
        <v>1.1000000000000001</v>
      </c>
      <c r="V1164">
        <v>1</v>
      </c>
      <c r="W1164">
        <v>0.9</v>
      </c>
      <c r="X1164">
        <v>0.9</v>
      </c>
      <c r="Y1164">
        <v>1</v>
      </c>
      <c r="Z1164">
        <v>0.9</v>
      </c>
      <c r="AA1164">
        <v>0.9</v>
      </c>
    </row>
    <row r="1165" spans="1:27" x14ac:dyDescent="0.2">
      <c r="A1165" s="89">
        <f>VLOOKUP(C1165,TabellenBDFS!$B$4:$C$2717,2,FALSE)</f>
        <v>163</v>
      </c>
      <c r="B1165" t="str">
        <f t="shared" si="19"/>
        <v>1637</v>
      </c>
      <c r="C1165" t="s">
        <v>167</v>
      </c>
      <c r="D1165">
        <v>7</v>
      </c>
      <c r="E1165">
        <v>0.2</v>
      </c>
      <c r="F1165">
        <v>0.2</v>
      </c>
      <c r="G1165">
        <v>0.2</v>
      </c>
      <c r="H1165">
        <v>0.2</v>
      </c>
      <c r="I1165">
        <v>0.2</v>
      </c>
      <c r="J1165">
        <v>0.2</v>
      </c>
      <c r="K1165">
        <v>0.2</v>
      </c>
      <c r="L1165">
        <v>0.2</v>
      </c>
      <c r="M1165">
        <v>0.2</v>
      </c>
      <c r="N1165">
        <v>0.2</v>
      </c>
      <c r="O1165">
        <v>0.2</v>
      </c>
      <c r="P1165">
        <v>0.2</v>
      </c>
      <c r="Q1165">
        <v>0.2</v>
      </c>
      <c r="R1165">
        <v>0.2</v>
      </c>
      <c r="S1165">
        <v>0.2</v>
      </c>
      <c r="T1165">
        <v>0.1</v>
      </c>
      <c r="U1165">
        <v>0.2</v>
      </c>
      <c r="V1165">
        <v>0.1</v>
      </c>
      <c r="W1165">
        <v>0.1</v>
      </c>
      <c r="X1165">
        <v>0.1</v>
      </c>
      <c r="Y1165">
        <v>0.1</v>
      </c>
      <c r="Z1165">
        <v>0.1</v>
      </c>
      <c r="AA1165">
        <v>0.1</v>
      </c>
    </row>
    <row r="1166" spans="1:27" x14ac:dyDescent="0.2">
      <c r="A1166" s="89">
        <f>VLOOKUP(C1166,TabellenBDFS!$B$4:$C$2717,2,FALSE)</f>
        <v>164</v>
      </c>
      <c r="B1166" t="str">
        <f t="shared" si="19"/>
        <v>1641</v>
      </c>
      <c r="C1166" t="s">
        <v>168</v>
      </c>
      <c r="D1166">
        <v>1</v>
      </c>
      <c r="E1166">
        <v>3.4</v>
      </c>
      <c r="F1166">
        <v>3.3</v>
      </c>
      <c r="G1166">
        <v>3.3</v>
      </c>
      <c r="H1166">
        <v>3.5</v>
      </c>
      <c r="I1166">
        <v>3.5</v>
      </c>
      <c r="J1166">
        <v>3.4</v>
      </c>
      <c r="K1166">
        <v>3.3</v>
      </c>
      <c r="L1166">
        <v>3.3</v>
      </c>
      <c r="M1166">
        <v>3.3</v>
      </c>
      <c r="N1166">
        <v>3.1</v>
      </c>
      <c r="O1166">
        <v>3.1</v>
      </c>
      <c r="P1166">
        <v>3.1</v>
      </c>
      <c r="Q1166">
        <v>3.3</v>
      </c>
      <c r="R1166">
        <v>3.2</v>
      </c>
      <c r="S1166">
        <v>3.3</v>
      </c>
      <c r="T1166">
        <v>3.4</v>
      </c>
      <c r="U1166">
        <v>3.5</v>
      </c>
      <c r="V1166">
        <v>3.4</v>
      </c>
      <c r="W1166">
        <v>3.4</v>
      </c>
      <c r="X1166">
        <v>3.4</v>
      </c>
      <c r="Y1166">
        <v>3.3</v>
      </c>
      <c r="Z1166">
        <v>3.2</v>
      </c>
      <c r="AA1166">
        <v>3</v>
      </c>
    </row>
    <row r="1167" spans="1:27" x14ac:dyDescent="0.2">
      <c r="A1167" s="89">
        <f>VLOOKUP(C1167,TabellenBDFS!$B$4:$C$2717,2,FALSE)</f>
        <v>164</v>
      </c>
      <c r="B1167" t="str">
        <f t="shared" si="19"/>
        <v>1642</v>
      </c>
      <c r="C1167" t="s">
        <v>168</v>
      </c>
      <c r="D1167">
        <v>2</v>
      </c>
      <c r="E1167">
        <v>0.7</v>
      </c>
      <c r="F1167">
        <v>0.7</v>
      </c>
      <c r="G1167">
        <v>0.7</v>
      </c>
      <c r="H1167">
        <v>0.7</v>
      </c>
      <c r="I1167">
        <v>0.7</v>
      </c>
      <c r="J1167">
        <v>0.7</v>
      </c>
      <c r="K1167">
        <v>0.7</v>
      </c>
      <c r="L1167">
        <v>0.7</v>
      </c>
      <c r="M1167">
        <v>0.7</v>
      </c>
      <c r="N1167">
        <v>0.7</v>
      </c>
      <c r="O1167">
        <v>0.7</v>
      </c>
      <c r="P1167">
        <v>0.7</v>
      </c>
      <c r="Q1167">
        <v>0.7</v>
      </c>
      <c r="R1167">
        <v>0.7</v>
      </c>
      <c r="S1167">
        <v>0.7</v>
      </c>
      <c r="T1167">
        <v>0.7</v>
      </c>
      <c r="U1167">
        <v>0.7</v>
      </c>
      <c r="V1167">
        <v>0.6</v>
      </c>
      <c r="W1167">
        <v>0.6</v>
      </c>
      <c r="X1167">
        <v>0.6</v>
      </c>
      <c r="Y1167">
        <v>0.6</v>
      </c>
      <c r="Z1167">
        <v>0.6</v>
      </c>
      <c r="AA1167">
        <v>0.6</v>
      </c>
    </row>
    <row r="1168" spans="1:27" x14ac:dyDescent="0.2">
      <c r="A1168" s="89">
        <f>VLOOKUP(C1168,TabellenBDFS!$B$4:$C$2717,2,FALSE)</f>
        <v>164</v>
      </c>
      <c r="B1168" t="str">
        <f t="shared" si="19"/>
        <v>1643</v>
      </c>
      <c r="C1168" t="s">
        <v>168</v>
      </c>
      <c r="D1168">
        <v>3</v>
      </c>
      <c r="E1168">
        <v>0</v>
      </c>
      <c r="F1168">
        <v>0</v>
      </c>
      <c r="G1168">
        <v>0</v>
      </c>
      <c r="H1168">
        <v>0</v>
      </c>
      <c r="I1168">
        <v>0</v>
      </c>
      <c r="J1168">
        <v>0.1</v>
      </c>
      <c r="K1168">
        <v>0.1</v>
      </c>
      <c r="L1168">
        <v>0.1</v>
      </c>
      <c r="M1168">
        <v>0.1</v>
      </c>
      <c r="N1168">
        <v>0.2</v>
      </c>
      <c r="O1168">
        <v>0.2</v>
      </c>
      <c r="P1168">
        <v>0.2</v>
      </c>
      <c r="Q1168">
        <v>0.2</v>
      </c>
      <c r="R1168">
        <v>0.2</v>
      </c>
      <c r="S1168">
        <v>0.2</v>
      </c>
      <c r="T1168">
        <v>0.2</v>
      </c>
      <c r="U1168">
        <v>0.3</v>
      </c>
      <c r="V1168">
        <v>0.3</v>
      </c>
      <c r="W1168">
        <v>0.3</v>
      </c>
      <c r="X1168">
        <v>0.3</v>
      </c>
      <c r="Y1168">
        <v>0.3</v>
      </c>
      <c r="Z1168">
        <v>0.3</v>
      </c>
      <c r="AA1168">
        <v>0.3</v>
      </c>
    </row>
    <row r="1169" spans="1:27" x14ac:dyDescent="0.2">
      <c r="A1169" s="89">
        <f>VLOOKUP(C1169,TabellenBDFS!$B$4:$C$2717,2,FALSE)</f>
        <v>164</v>
      </c>
      <c r="B1169" t="str">
        <f t="shared" si="19"/>
        <v>1644</v>
      </c>
      <c r="C1169" t="s">
        <v>168</v>
      </c>
      <c r="D1169">
        <v>4</v>
      </c>
      <c r="E1169">
        <v>0</v>
      </c>
      <c r="F1169">
        <v>0</v>
      </c>
      <c r="G1169">
        <v>0</v>
      </c>
      <c r="H1169">
        <v>0</v>
      </c>
      <c r="I1169">
        <v>0</v>
      </c>
      <c r="J1169">
        <v>0</v>
      </c>
      <c r="K1169">
        <v>0</v>
      </c>
      <c r="L1169">
        <v>0</v>
      </c>
      <c r="M1169">
        <v>0</v>
      </c>
      <c r="N1169">
        <v>0</v>
      </c>
      <c r="O1169">
        <v>0</v>
      </c>
      <c r="P1169">
        <v>0</v>
      </c>
      <c r="Q1169">
        <v>0</v>
      </c>
      <c r="R1169">
        <v>0</v>
      </c>
      <c r="S1169">
        <v>0</v>
      </c>
      <c r="T1169">
        <v>0</v>
      </c>
      <c r="U1169">
        <v>0</v>
      </c>
      <c r="V1169">
        <v>0</v>
      </c>
      <c r="W1169">
        <v>0</v>
      </c>
      <c r="X1169">
        <v>0</v>
      </c>
      <c r="Y1169">
        <v>0</v>
      </c>
      <c r="Z1169">
        <v>0</v>
      </c>
      <c r="AA1169">
        <v>0</v>
      </c>
    </row>
    <row r="1170" spans="1:27" x14ac:dyDescent="0.2">
      <c r="A1170" s="89">
        <f>VLOOKUP(C1170,TabellenBDFS!$B$4:$C$2717,2,FALSE)</f>
        <v>164</v>
      </c>
      <c r="B1170" t="str">
        <f t="shared" si="19"/>
        <v>1645</v>
      </c>
      <c r="C1170" t="s">
        <v>168</v>
      </c>
      <c r="D1170">
        <v>5</v>
      </c>
      <c r="E1170">
        <v>0.2</v>
      </c>
      <c r="F1170">
        <v>0.3</v>
      </c>
      <c r="G1170">
        <v>0.3</v>
      </c>
      <c r="H1170">
        <v>0.3</v>
      </c>
      <c r="I1170">
        <v>0.3</v>
      </c>
      <c r="J1170">
        <v>0.1</v>
      </c>
      <c r="K1170">
        <v>0.1</v>
      </c>
      <c r="L1170">
        <v>0</v>
      </c>
      <c r="M1170">
        <v>0</v>
      </c>
      <c r="N1170">
        <v>0</v>
      </c>
      <c r="O1170">
        <v>0</v>
      </c>
      <c r="P1170">
        <v>0</v>
      </c>
      <c r="Q1170">
        <v>0</v>
      </c>
      <c r="R1170">
        <v>0</v>
      </c>
      <c r="S1170">
        <v>0</v>
      </c>
      <c r="T1170">
        <v>0</v>
      </c>
      <c r="U1170">
        <v>0</v>
      </c>
      <c r="V1170">
        <v>0</v>
      </c>
      <c r="W1170">
        <v>0</v>
      </c>
      <c r="X1170">
        <v>0</v>
      </c>
      <c r="Y1170">
        <v>0</v>
      </c>
      <c r="Z1170">
        <v>0</v>
      </c>
      <c r="AA1170">
        <v>0</v>
      </c>
    </row>
    <row r="1171" spans="1:27" x14ac:dyDescent="0.2">
      <c r="A1171" s="89">
        <f>VLOOKUP(C1171,TabellenBDFS!$B$4:$C$2717,2,FALSE)</f>
        <v>164</v>
      </c>
      <c r="B1171" t="str">
        <f t="shared" si="19"/>
        <v>1646</v>
      </c>
      <c r="C1171" t="s">
        <v>168</v>
      </c>
      <c r="D1171">
        <v>6</v>
      </c>
      <c r="E1171">
        <v>2.1</v>
      </c>
      <c r="F1171">
        <v>2</v>
      </c>
      <c r="G1171">
        <v>1.9</v>
      </c>
      <c r="H1171">
        <v>2.1</v>
      </c>
      <c r="I1171">
        <v>2.1</v>
      </c>
      <c r="J1171">
        <v>2</v>
      </c>
      <c r="K1171">
        <v>2</v>
      </c>
      <c r="L1171">
        <v>2</v>
      </c>
      <c r="M1171">
        <v>2</v>
      </c>
      <c r="N1171">
        <v>1.8</v>
      </c>
      <c r="O1171">
        <v>1.8</v>
      </c>
      <c r="P1171">
        <v>1.8</v>
      </c>
      <c r="Q1171">
        <v>2</v>
      </c>
      <c r="R1171">
        <v>2</v>
      </c>
      <c r="S1171">
        <v>2</v>
      </c>
      <c r="T1171">
        <v>2.1</v>
      </c>
      <c r="U1171">
        <v>2.1</v>
      </c>
      <c r="V1171">
        <v>2</v>
      </c>
      <c r="W1171">
        <v>2.1</v>
      </c>
      <c r="X1171">
        <v>2.1</v>
      </c>
      <c r="Y1171">
        <v>1.9</v>
      </c>
      <c r="Z1171">
        <v>1.9</v>
      </c>
      <c r="AA1171">
        <v>1.6</v>
      </c>
    </row>
    <row r="1172" spans="1:27" x14ac:dyDescent="0.2">
      <c r="A1172" s="89">
        <f>VLOOKUP(C1172,TabellenBDFS!$B$4:$C$2717,2,FALSE)</f>
        <v>164</v>
      </c>
      <c r="B1172" t="str">
        <f t="shared" si="19"/>
        <v>1647</v>
      </c>
      <c r="C1172" t="s">
        <v>168</v>
      </c>
      <c r="D1172">
        <v>7</v>
      </c>
      <c r="E1172">
        <v>0.4</v>
      </c>
      <c r="F1172">
        <v>0.3</v>
      </c>
      <c r="G1172">
        <v>0.3</v>
      </c>
      <c r="H1172">
        <v>0.4</v>
      </c>
      <c r="I1172">
        <v>0.3</v>
      </c>
      <c r="J1172">
        <v>0.4</v>
      </c>
      <c r="K1172">
        <v>0.4</v>
      </c>
      <c r="L1172">
        <v>0.4</v>
      </c>
      <c r="M1172">
        <v>0.5</v>
      </c>
      <c r="N1172">
        <v>0.4</v>
      </c>
      <c r="O1172">
        <v>0.4</v>
      </c>
      <c r="P1172">
        <v>0.4</v>
      </c>
      <c r="Q1172">
        <v>0.4</v>
      </c>
      <c r="R1172">
        <v>0.3</v>
      </c>
      <c r="S1172">
        <v>0.3</v>
      </c>
      <c r="T1172">
        <v>0.3</v>
      </c>
      <c r="U1172">
        <v>0.4</v>
      </c>
      <c r="V1172">
        <v>0.4</v>
      </c>
      <c r="W1172">
        <v>0.4</v>
      </c>
      <c r="X1172">
        <v>0.4</v>
      </c>
      <c r="Y1172">
        <v>0.4</v>
      </c>
      <c r="Z1172">
        <v>0.4</v>
      </c>
      <c r="AA1172">
        <v>0.4</v>
      </c>
    </row>
    <row r="1173" spans="1:27" x14ac:dyDescent="0.2">
      <c r="A1173" s="89">
        <f>VLOOKUP(C1173,TabellenBDFS!$B$4:$C$2717,2,FALSE)</f>
        <v>165</v>
      </c>
      <c r="B1173" t="str">
        <f t="shared" si="19"/>
        <v>1651</v>
      </c>
      <c r="C1173" t="s">
        <v>169</v>
      </c>
      <c r="D1173">
        <v>1</v>
      </c>
      <c r="E1173">
        <v>0.5</v>
      </c>
      <c r="F1173">
        <v>0.4</v>
      </c>
      <c r="G1173">
        <v>0.4</v>
      </c>
      <c r="H1173">
        <v>0.4</v>
      </c>
      <c r="I1173">
        <v>0.6</v>
      </c>
      <c r="J1173">
        <v>0.6</v>
      </c>
      <c r="K1173">
        <v>0.6</v>
      </c>
      <c r="L1173">
        <v>0.6</v>
      </c>
      <c r="M1173">
        <v>0.6</v>
      </c>
      <c r="N1173">
        <v>0.6</v>
      </c>
      <c r="O1173">
        <v>0.6</v>
      </c>
      <c r="P1173">
        <v>0.7</v>
      </c>
      <c r="Q1173">
        <v>0.7</v>
      </c>
      <c r="R1173">
        <v>0.7</v>
      </c>
      <c r="S1173">
        <v>0.7</v>
      </c>
      <c r="T1173">
        <v>0.7</v>
      </c>
      <c r="U1173">
        <v>0.7</v>
      </c>
      <c r="V1173">
        <v>0.7</v>
      </c>
      <c r="W1173">
        <v>0.5</v>
      </c>
      <c r="X1173">
        <v>0.5</v>
      </c>
      <c r="Y1173">
        <v>0.6</v>
      </c>
      <c r="Z1173">
        <v>0.5</v>
      </c>
      <c r="AA1173">
        <v>0.5</v>
      </c>
    </row>
    <row r="1174" spans="1:27" x14ac:dyDescent="0.2">
      <c r="A1174" s="89">
        <f>VLOOKUP(C1174,TabellenBDFS!$B$4:$C$2717,2,FALSE)</f>
        <v>165</v>
      </c>
      <c r="B1174" t="str">
        <f t="shared" si="19"/>
        <v>1652</v>
      </c>
      <c r="C1174" t="s">
        <v>169</v>
      </c>
      <c r="D1174">
        <v>2</v>
      </c>
      <c r="E1174">
        <v>0.2</v>
      </c>
      <c r="F1174">
        <v>0.1</v>
      </c>
      <c r="G1174">
        <v>0.1</v>
      </c>
      <c r="H1174">
        <v>0.1</v>
      </c>
      <c r="I1174">
        <v>0.2</v>
      </c>
      <c r="J1174">
        <v>0.2</v>
      </c>
      <c r="K1174">
        <v>0.2</v>
      </c>
      <c r="L1174">
        <v>0.2</v>
      </c>
      <c r="M1174">
        <v>0.2</v>
      </c>
      <c r="N1174">
        <v>0.2</v>
      </c>
      <c r="O1174">
        <v>0.2</v>
      </c>
      <c r="P1174">
        <v>0.2</v>
      </c>
      <c r="Q1174">
        <v>0.2</v>
      </c>
      <c r="R1174">
        <v>0.2</v>
      </c>
      <c r="S1174">
        <v>0.2</v>
      </c>
      <c r="T1174">
        <v>0.2</v>
      </c>
      <c r="U1174">
        <v>0.2</v>
      </c>
      <c r="V1174">
        <v>0.2</v>
      </c>
      <c r="W1174">
        <v>0</v>
      </c>
      <c r="X1174">
        <v>0</v>
      </c>
      <c r="Y1174">
        <v>0</v>
      </c>
      <c r="Z1174">
        <v>0</v>
      </c>
      <c r="AA1174">
        <v>0</v>
      </c>
    </row>
    <row r="1175" spans="1:27" x14ac:dyDescent="0.2">
      <c r="A1175" s="89">
        <f>VLOOKUP(C1175,TabellenBDFS!$B$4:$C$2717,2,FALSE)</f>
        <v>165</v>
      </c>
      <c r="B1175" t="str">
        <f t="shared" si="19"/>
        <v>1653</v>
      </c>
      <c r="C1175" t="s">
        <v>169</v>
      </c>
      <c r="D1175">
        <v>3</v>
      </c>
      <c r="E1175">
        <v>0</v>
      </c>
      <c r="F1175">
        <v>0</v>
      </c>
      <c r="G1175">
        <v>0</v>
      </c>
      <c r="H1175">
        <v>0</v>
      </c>
      <c r="I1175">
        <v>0</v>
      </c>
      <c r="J1175">
        <v>0</v>
      </c>
      <c r="K1175">
        <v>0</v>
      </c>
      <c r="L1175">
        <v>0</v>
      </c>
      <c r="M1175">
        <v>0</v>
      </c>
      <c r="N1175">
        <v>0</v>
      </c>
      <c r="O1175">
        <v>0</v>
      </c>
      <c r="P1175">
        <v>0</v>
      </c>
      <c r="Q1175">
        <v>0</v>
      </c>
      <c r="R1175">
        <v>0</v>
      </c>
      <c r="S1175">
        <v>0</v>
      </c>
      <c r="T1175">
        <v>0</v>
      </c>
      <c r="U1175">
        <v>0</v>
      </c>
      <c r="V1175">
        <v>0</v>
      </c>
      <c r="W1175">
        <v>0</v>
      </c>
      <c r="X1175">
        <v>0</v>
      </c>
      <c r="Y1175">
        <v>0</v>
      </c>
      <c r="Z1175">
        <v>0</v>
      </c>
      <c r="AA1175">
        <v>0</v>
      </c>
    </row>
    <row r="1176" spans="1:27" x14ac:dyDescent="0.2">
      <c r="A1176" s="89">
        <f>VLOOKUP(C1176,TabellenBDFS!$B$4:$C$2717,2,FALSE)</f>
        <v>165</v>
      </c>
      <c r="B1176" t="str">
        <f t="shared" si="19"/>
        <v>1654</v>
      </c>
      <c r="C1176" t="s">
        <v>169</v>
      </c>
      <c r="D1176">
        <v>4</v>
      </c>
      <c r="E1176">
        <v>0</v>
      </c>
      <c r="F1176">
        <v>0</v>
      </c>
      <c r="G1176">
        <v>0</v>
      </c>
      <c r="H1176">
        <v>0</v>
      </c>
      <c r="I1176">
        <v>0</v>
      </c>
      <c r="J1176">
        <v>0</v>
      </c>
      <c r="K1176">
        <v>0</v>
      </c>
      <c r="L1176">
        <v>0</v>
      </c>
      <c r="M1176">
        <v>0</v>
      </c>
      <c r="N1176">
        <v>0</v>
      </c>
      <c r="O1176">
        <v>0</v>
      </c>
      <c r="P1176">
        <v>0</v>
      </c>
      <c r="Q1176">
        <v>0</v>
      </c>
      <c r="R1176">
        <v>0</v>
      </c>
      <c r="S1176">
        <v>0</v>
      </c>
      <c r="T1176">
        <v>0</v>
      </c>
      <c r="U1176">
        <v>0</v>
      </c>
      <c r="V1176">
        <v>0</v>
      </c>
      <c r="W1176">
        <v>0</v>
      </c>
      <c r="X1176">
        <v>0</v>
      </c>
      <c r="Y1176">
        <v>0</v>
      </c>
      <c r="Z1176">
        <v>0</v>
      </c>
      <c r="AA1176">
        <v>0</v>
      </c>
    </row>
    <row r="1177" spans="1:27" x14ac:dyDescent="0.2">
      <c r="A1177" s="89">
        <f>VLOOKUP(C1177,TabellenBDFS!$B$4:$C$2717,2,FALSE)</f>
        <v>165</v>
      </c>
      <c r="B1177" t="str">
        <f t="shared" si="19"/>
        <v>1655</v>
      </c>
      <c r="C1177" t="s">
        <v>169</v>
      </c>
      <c r="D1177">
        <v>5</v>
      </c>
      <c r="E1177">
        <v>0</v>
      </c>
      <c r="F1177">
        <v>0</v>
      </c>
      <c r="G1177">
        <v>0</v>
      </c>
      <c r="H1177">
        <v>0</v>
      </c>
      <c r="I1177">
        <v>0</v>
      </c>
      <c r="J1177">
        <v>0</v>
      </c>
      <c r="K1177">
        <v>0</v>
      </c>
      <c r="L1177">
        <v>0</v>
      </c>
      <c r="M1177">
        <v>0</v>
      </c>
      <c r="N1177">
        <v>0</v>
      </c>
      <c r="O1177">
        <v>0</v>
      </c>
      <c r="P1177">
        <v>0</v>
      </c>
      <c r="Q1177">
        <v>0</v>
      </c>
      <c r="R1177">
        <v>0</v>
      </c>
      <c r="S1177">
        <v>0</v>
      </c>
      <c r="T1177">
        <v>0</v>
      </c>
      <c r="U1177">
        <v>0</v>
      </c>
      <c r="V1177">
        <v>0</v>
      </c>
      <c r="W1177">
        <v>0</v>
      </c>
      <c r="X1177">
        <v>0</v>
      </c>
      <c r="Y1177">
        <v>0</v>
      </c>
      <c r="Z1177">
        <v>0</v>
      </c>
      <c r="AA1177">
        <v>0</v>
      </c>
    </row>
    <row r="1178" spans="1:27" x14ac:dyDescent="0.2">
      <c r="A1178" s="89">
        <f>VLOOKUP(C1178,TabellenBDFS!$B$4:$C$2717,2,FALSE)</f>
        <v>165</v>
      </c>
      <c r="B1178" t="str">
        <f t="shared" si="19"/>
        <v>1656</v>
      </c>
      <c r="C1178" t="s">
        <v>169</v>
      </c>
      <c r="D1178">
        <v>6</v>
      </c>
      <c r="E1178">
        <v>0.2</v>
      </c>
      <c r="F1178">
        <v>0.2</v>
      </c>
      <c r="G1178">
        <v>0.3</v>
      </c>
      <c r="H1178">
        <v>0.3</v>
      </c>
      <c r="I1178">
        <v>0.3</v>
      </c>
      <c r="J1178">
        <v>0.3</v>
      </c>
      <c r="K1178">
        <v>0.3</v>
      </c>
      <c r="L1178">
        <v>0.3</v>
      </c>
      <c r="M1178">
        <v>0.3</v>
      </c>
      <c r="N1178">
        <v>0.3</v>
      </c>
      <c r="O1178">
        <v>0.3</v>
      </c>
      <c r="P1178">
        <v>0.3</v>
      </c>
      <c r="Q1178">
        <v>0.3</v>
      </c>
      <c r="R1178">
        <v>0.3</v>
      </c>
      <c r="S1178">
        <v>0.3</v>
      </c>
      <c r="T1178">
        <v>0.4</v>
      </c>
      <c r="U1178">
        <v>0.4</v>
      </c>
      <c r="V1178">
        <v>0.4</v>
      </c>
      <c r="W1178">
        <v>0.4</v>
      </c>
      <c r="X1178">
        <v>0.4</v>
      </c>
      <c r="Y1178">
        <v>0.4</v>
      </c>
      <c r="Z1178">
        <v>0.4</v>
      </c>
      <c r="AA1178">
        <v>0.4</v>
      </c>
    </row>
    <row r="1179" spans="1:27" x14ac:dyDescent="0.2">
      <c r="A1179" s="89">
        <f>VLOOKUP(C1179,TabellenBDFS!$B$4:$C$2717,2,FALSE)</f>
        <v>165</v>
      </c>
      <c r="B1179" t="str">
        <f t="shared" si="19"/>
        <v>1657</v>
      </c>
      <c r="C1179" t="s">
        <v>169</v>
      </c>
      <c r="D1179">
        <v>7</v>
      </c>
      <c r="E1179">
        <v>0</v>
      </c>
      <c r="F1179">
        <v>0.1</v>
      </c>
      <c r="G1179">
        <v>0.1</v>
      </c>
      <c r="H1179">
        <v>0.1</v>
      </c>
      <c r="I1179">
        <v>0.1</v>
      </c>
      <c r="J1179">
        <v>0.1</v>
      </c>
      <c r="K1179">
        <v>0.1</v>
      </c>
      <c r="L1179">
        <v>0.1</v>
      </c>
      <c r="M1179">
        <v>0.1</v>
      </c>
      <c r="N1179">
        <v>0.1</v>
      </c>
      <c r="O1179">
        <v>0.1</v>
      </c>
      <c r="P1179">
        <v>0.1</v>
      </c>
      <c r="Q1179">
        <v>0.1</v>
      </c>
      <c r="R1179">
        <v>0.1</v>
      </c>
      <c r="S1179">
        <v>0.1</v>
      </c>
      <c r="T1179">
        <v>0.1</v>
      </c>
      <c r="U1179">
        <v>0.1</v>
      </c>
      <c r="V1179">
        <v>0.1</v>
      </c>
      <c r="W1179">
        <v>0.1</v>
      </c>
      <c r="X1179">
        <v>0.1</v>
      </c>
      <c r="Y1179">
        <v>0.1</v>
      </c>
      <c r="Z1179">
        <v>0.1</v>
      </c>
      <c r="AA1179">
        <v>0.1</v>
      </c>
    </row>
    <row r="1180" spans="1:27" x14ac:dyDescent="0.2">
      <c r="A1180" s="89">
        <f>VLOOKUP(C1180,TabellenBDFS!$B$4:$C$2717,2,FALSE)</f>
        <v>166</v>
      </c>
      <c r="B1180" t="str">
        <f t="shared" si="19"/>
        <v>1661</v>
      </c>
      <c r="C1180" t="s">
        <v>170</v>
      </c>
      <c r="D1180">
        <v>1</v>
      </c>
      <c r="E1180">
        <v>2.5</v>
      </c>
      <c r="F1180">
        <v>2.6</v>
      </c>
      <c r="G1180">
        <v>2.5</v>
      </c>
      <c r="H1180">
        <v>2.5</v>
      </c>
      <c r="I1180">
        <v>2.5</v>
      </c>
      <c r="J1180">
        <v>2.6</v>
      </c>
      <c r="K1180">
        <v>2.6</v>
      </c>
      <c r="L1180">
        <v>2.6</v>
      </c>
      <c r="M1180">
        <v>2.6</v>
      </c>
      <c r="N1180">
        <v>2.6</v>
      </c>
      <c r="O1180">
        <v>2.8</v>
      </c>
      <c r="P1180">
        <v>2.7</v>
      </c>
      <c r="Q1180">
        <v>2.8</v>
      </c>
      <c r="R1180">
        <v>2.9</v>
      </c>
      <c r="S1180">
        <v>3</v>
      </c>
      <c r="T1180">
        <v>2.9</v>
      </c>
      <c r="U1180">
        <v>2.9</v>
      </c>
      <c r="V1180">
        <v>2.9</v>
      </c>
      <c r="W1180">
        <v>2.9</v>
      </c>
      <c r="X1180">
        <v>2.8</v>
      </c>
      <c r="Y1180">
        <v>2.8</v>
      </c>
      <c r="Z1180">
        <v>2.7</v>
      </c>
      <c r="AA1180">
        <v>2.7</v>
      </c>
    </row>
    <row r="1181" spans="1:27" x14ac:dyDescent="0.2">
      <c r="A1181" s="89">
        <f>VLOOKUP(C1181,TabellenBDFS!$B$4:$C$2717,2,FALSE)</f>
        <v>166</v>
      </c>
      <c r="B1181" t="str">
        <f t="shared" si="19"/>
        <v>1662</v>
      </c>
      <c r="C1181" t="s">
        <v>170</v>
      </c>
      <c r="D1181">
        <v>2</v>
      </c>
      <c r="E1181">
        <v>0.7</v>
      </c>
      <c r="F1181">
        <v>0.7</v>
      </c>
      <c r="G1181">
        <v>0.7</v>
      </c>
      <c r="H1181">
        <v>0.7</v>
      </c>
      <c r="I1181">
        <v>0.7</v>
      </c>
      <c r="J1181">
        <v>0.7</v>
      </c>
      <c r="K1181">
        <v>0.6</v>
      </c>
      <c r="L1181">
        <v>0.6</v>
      </c>
      <c r="M1181">
        <v>0.6</v>
      </c>
      <c r="N1181">
        <v>0.6</v>
      </c>
      <c r="O1181">
        <v>0.6</v>
      </c>
      <c r="P1181">
        <v>0.6</v>
      </c>
      <c r="Q1181">
        <v>0.6</v>
      </c>
      <c r="R1181">
        <v>0.6</v>
      </c>
      <c r="S1181">
        <v>0.6</v>
      </c>
      <c r="T1181">
        <v>0.6</v>
      </c>
      <c r="U1181">
        <v>0.6</v>
      </c>
      <c r="V1181">
        <v>0.5</v>
      </c>
      <c r="W1181">
        <v>0.5</v>
      </c>
      <c r="X1181">
        <v>0.5</v>
      </c>
      <c r="Y1181">
        <v>0.5</v>
      </c>
      <c r="Z1181">
        <v>0.4</v>
      </c>
      <c r="AA1181">
        <v>0.5</v>
      </c>
    </row>
    <row r="1182" spans="1:27" x14ac:dyDescent="0.2">
      <c r="A1182" s="89">
        <f>VLOOKUP(C1182,TabellenBDFS!$B$4:$C$2717,2,FALSE)</f>
        <v>166</v>
      </c>
      <c r="B1182" t="str">
        <f t="shared" si="19"/>
        <v>1663</v>
      </c>
      <c r="C1182" t="s">
        <v>170</v>
      </c>
      <c r="D1182">
        <v>3</v>
      </c>
      <c r="E1182">
        <v>0</v>
      </c>
      <c r="F1182">
        <v>0</v>
      </c>
      <c r="G1182">
        <v>0</v>
      </c>
      <c r="H1182">
        <v>0</v>
      </c>
      <c r="I1182">
        <v>0</v>
      </c>
      <c r="J1182">
        <v>0.1</v>
      </c>
      <c r="K1182">
        <v>0.1</v>
      </c>
      <c r="L1182">
        <v>0.1</v>
      </c>
      <c r="M1182">
        <v>0.2</v>
      </c>
      <c r="N1182">
        <v>0.3</v>
      </c>
      <c r="O1182">
        <v>0.4</v>
      </c>
      <c r="P1182">
        <v>0.4</v>
      </c>
      <c r="Q1182">
        <v>0.4</v>
      </c>
      <c r="R1182">
        <v>0.4</v>
      </c>
      <c r="S1182">
        <v>0.4</v>
      </c>
      <c r="T1182">
        <v>0.4</v>
      </c>
      <c r="U1182">
        <v>0.5</v>
      </c>
      <c r="V1182">
        <v>0.5</v>
      </c>
      <c r="W1182">
        <v>0.5</v>
      </c>
      <c r="X1182">
        <v>0.5</v>
      </c>
      <c r="Y1182">
        <v>0.5</v>
      </c>
      <c r="Z1182">
        <v>0.5</v>
      </c>
      <c r="AA1182">
        <v>0.5</v>
      </c>
    </row>
    <row r="1183" spans="1:27" x14ac:dyDescent="0.2">
      <c r="A1183" s="89">
        <f>VLOOKUP(C1183,TabellenBDFS!$B$4:$C$2717,2,FALSE)</f>
        <v>166</v>
      </c>
      <c r="B1183" t="str">
        <f t="shared" si="19"/>
        <v>1664</v>
      </c>
      <c r="C1183" t="s">
        <v>170</v>
      </c>
      <c r="D1183">
        <v>4</v>
      </c>
      <c r="E1183">
        <v>0</v>
      </c>
      <c r="F1183">
        <v>0</v>
      </c>
      <c r="G1183">
        <v>0</v>
      </c>
      <c r="H1183">
        <v>0</v>
      </c>
      <c r="I1183">
        <v>0</v>
      </c>
      <c r="J1183">
        <v>0</v>
      </c>
      <c r="K1183">
        <v>0</v>
      </c>
      <c r="L1183">
        <v>0</v>
      </c>
      <c r="M1183">
        <v>0</v>
      </c>
      <c r="N1183">
        <v>0</v>
      </c>
      <c r="O1183">
        <v>0</v>
      </c>
      <c r="P1183">
        <v>0</v>
      </c>
      <c r="Q1183">
        <v>0.1</v>
      </c>
      <c r="R1183">
        <v>0.1</v>
      </c>
      <c r="S1183">
        <v>0.1</v>
      </c>
      <c r="T1183">
        <v>0.1</v>
      </c>
      <c r="U1183">
        <v>0.1</v>
      </c>
      <c r="V1183">
        <v>0.1</v>
      </c>
      <c r="W1183">
        <v>0.1</v>
      </c>
      <c r="X1183">
        <v>0.1</v>
      </c>
      <c r="Y1183">
        <v>0.1</v>
      </c>
      <c r="Z1183">
        <v>0.1</v>
      </c>
      <c r="AA1183">
        <v>0.1</v>
      </c>
    </row>
    <row r="1184" spans="1:27" x14ac:dyDescent="0.2">
      <c r="A1184" s="89">
        <f>VLOOKUP(C1184,TabellenBDFS!$B$4:$C$2717,2,FALSE)</f>
        <v>166</v>
      </c>
      <c r="B1184" t="str">
        <f t="shared" si="19"/>
        <v>1665</v>
      </c>
      <c r="C1184" t="s">
        <v>170</v>
      </c>
      <c r="D1184">
        <v>5</v>
      </c>
      <c r="E1184">
        <v>0.1</v>
      </c>
      <c r="F1184">
        <v>0.1</v>
      </c>
      <c r="G1184">
        <v>0.1</v>
      </c>
      <c r="H1184">
        <v>0.1</v>
      </c>
      <c r="I1184">
        <v>0.1</v>
      </c>
      <c r="J1184">
        <v>0.1</v>
      </c>
      <c r="K1184">
        <v>0.1</v>
      </c>
      <c r="L1184">
        <v>0.1</v>
      </c>
      <c r="M1184">
        <v>0.1</v>
      </c>
      <c r="N1184">
        <v>0.1</v>
      </c>
      <c r="O1184">
        <v>0.1</v>
      </c>
      <c r="P1184">
        <v>0.1</v>
      </c>
      <c r="Q1184">
        <v>0.1</v>
      </c>
      <c r="R1184">
        <v>0.1</v>
      </c>
      <c r="S1184">
        <v>0.1</v>
      </c>
      <c r="T1184">
        <v>0.1</v>
      </c>
      <c r="U1184">
        <v>0.1</v>
      </c>
      <c r="V1184">
        <v>0.1</v>
      </c>
      <c r="W1184">
        <v>0.1</v>
      </c>
      <c r="X1184">
        <v>0.1</v>
      </c>
      <c r="Y1184">
        <v>0.1</v>
      </c>
      <c r="Z1184">
        <v>0</v>
      </c>
      <c r="AA1184">
        <v>0</v>
      </c>
    </row>
    <row r="1185" spans="1:27" x14ac:dyDescent="0.2">
      <c r="A1185" s="89">
        <f>VLOOKUP(C1185,TabellenBDFS!$B$4:$C$2717,2,FALSE)</f>
        <v>166</v>
      </c>
      <c r="B1185" t="str">
        <f t="shared" si="19"/>
        <v>1666</v>
      </c>
      <c r="C1185" t="s">
        <v>170</v>
      </c>
      <c r="D1185">
        <v>6</v>
      </c>
      <c r="E1185">
        <v>1.4</v>
      </c>
      <c r="F1185">
        <v>1.5</v>
      </c>
      <c r="G1185">
        <v>1.5</v>
      </c>
      <c r="H1185">
        <v>1.5</v>
      </c>
      <c r="I1185">
        <v>1.4</v>
      </c>
      <c r="J1185">
        <v>1.4</v>
      </c>
      <c r="K1185">
        <v>1.4</v>
      </c>
      <c r="L1185">
        <v>1.5</v>
      </c>
      <c r="M1185">
        <v>1.3</v>
      </c>
      <c r="N1185">
        <v>1.3</v>
      </c>
      <c r="O1185">
        <v>1.4</v>
      </c>
      <c r="P1185">
        <v>1.3</v>
      </c>
      <c r="Q1185">
        <v>1.4</v>
      </c>
      <c r="R1185">
        <v>1.5</v>
      </c>
      <c r="S1185">
        <v>1.5</v>
      </c>
      <c r="T1185">
        <v>1.5</v>
      </c>
      <c r="U1185">
        <v>1.4</v>
      </c>
      <c r="V1185">
        <v>1.5</v>
      </c>
      <c r="W1185">
        <v>1.5</v>
      </c>
      <c r="X1185">
        <v>1.4</v>
      </c>
      <c r="Y1185">
        <v>1.4</v>
      </c>
      <c r="Z1185">
        <v>1.4</v>
      </c>
      <c r="AA1185">
        <v>1.3</v>
      </c>
    </row>
    <row r="1186" spans="1:27" x14ac:dyDescent="0.2">
      <c r="A1186" s="89">
        <f>VLOOKUP(C1186,TabellenBDFS!$B$4:$C$2717,2,FALSE)</f>
        <v>166</v>
      </c>
      <c r="B1186" t="str">
        <f t="shared" si="19"/>
        <v>1667</v>
      </c>
      <c r="C1186" t="s">
        <v>170</v>
      </c>
      <c r="D1186">
        <v>7</v>
      </c>
      <c r="E1186">
        <v>0.2</v>
      </c>
      <c r="F1186">
        <v>0.2</v>
      </c>
      <c r="G1186">
        <v>0.2</v>
      </c>
      <c r="H1186">
        <v>0.2</v>
      </c>
      <c r="I1186">
        <v>0.2</v>
      </c>
      <c r="J1186">
        <v>0.3</v>
      </c>
      <c r="K1186">
        <v>0.3</v>
      </c>
      <c r="L1186">
        <v>0.3</v>
      </c>
      <c r="M1186">
        <v>0.2</v>
      </c>
      <c r="N1186">
        <v>0.2</v>
      </c>
      <c r="O1186">
        <v>0.2</v>
      </c>
      <c r="P1186">
        <v>0.2</v>
      </c>
      <c r="Q1186">
        <v>0.3</v>
      </c>
      <c r="R1186">
        <v>0.2</v>
      </c>
      <c r="S1186">
        <v>0.2</v>
      </c>
      <c r="T1186">
        <v>0.2</v>
      </c>
      <c r="U1186">
        <v>0.2</v>
      </c>
      <c r="V1186">
        <v>0.2</v>
      </c>
      <c r="W1186">
        <v>0.3</v>
      </c>
      <c r="X1186">
        <v>0.3</v>
      </c>
      <c r="Y1186">
        <v>0.3</v>
      </c>
      <c r="Z1186">
        <v>0.3</v>
      </c>
      <c r="AA1186">
        <v>0.3</v>
      </c>
    </row>
    <row r="1187" spans="1:27" x14ac:dyDescent="0.2">
      <c r="A1187" s="89">
        <f>VLOOKUP(C1187,TabellenBDFS!$B$4:$C$2717,2,FALSE)</f>
        <v>167</v>
      </c>
      <c r="B1187" t="str">
        <f t="shared" si="19"/>
        <v>1671</v>
      </c>
      <c r="C1187" t="s">
        <v>171</v>
      </c>
      <c r="D1187">
        <v>1</v>
      </c>
      <c r="E1187">
        <v>7.1</v>
      </c>
      <c r="F1187">
        <v>7</v>
      </c>
      <c r="G1187">
        <v>7.2</v>
      </c>
      <c r="H1187">
        <v>7.5</v>
      </c>
      <c r="I1187">
        <v>7.9</v>
      </c>
      <c r="J1187">
        <v>7.9</v>
      </c>
      <c r="K1187">
        <v>8</v>
      </c>
      <c r="L1187">
        <v>7.7</v>
      </c>
      <c r="M1187">
        <v>7.4</v>
      </c>
      <c r="N1187">
        <v>7.1</v>
      </c>
      <c r="O1187">
        <v>7</v>
      </c>
      <c r="P1187">
        <v>6.9</v>
      </c>
      <c r="Q1187">
        <v>7.1</v>
      </c>
      <c r="R1187">
        <v>7.1</v>
      </c>
      <c r="S1187">
        <v>7</v>
      </c>
      <c r="T1187">
        <v>7</v>
      </c>
      <c r="U1187">
        <v>7</v>
      </c>
      <c r="V1187">
        <v>6.9</v>
      </c>
      <c r="W1187">
        <v>6.7</v>
      </c>
      <c r="X1187">
        <v>6.6</v>
      </c>
      <c r="Y1187">
        <v>6.6</v>
      </c>
      <c r="Z1187">
        <v>6.4</v>
      </c>
      <c r="AA1187">
        <v>6.2</v>
      </c>
    </row>
    <row r="1188" spans="1:27" x14ac:dyDescent="0.2">
      <c r="A1188" s="89">
        <f>VLOOKUP(C1188,TabellenBDFS!$B$4:$C$2717,2,FALSE)</f>
        <v>167</v>
      </c>
      <c r="B1188" t="str">
        <f t="shared" si="19"/>
        <v>1672</v>
      </c>
      <c r="C1188" t="s">
        <v>171</v>
      </c>
      <c r="D1188">
        <v>2</v>
      </c>
      <c r="E1188">
        <v>1.8</v>
      </c>
      <c r="F1188">
        <v>1.7</v>
      </c>
      <c r="G1188">
        <v>2</v>
      </c>
      <c r="H1188">
        <v>2.1</v>
      </c>
      <c r="I1188">
        <v>2.2000000000000002</v>
      </c>
      <c r="J1188">
        <v>2.2000000000000002</v>
      </c>
      <c r="K1188">
        <v>2.2000000000000002</v>
      </c>
      <c r="L1188">
        <v>2.2000000000000002</v>
      </c>
      <c r="M1188">
        <v>2.1</v>
      </c>
      <c r="N1188">
        <v>2.2000000000000002</v>
      </c>
      <c r="O1188">
        <v>2.1</v>
      </c>
      <c r="P1188">
        <v>2.1</v>
      </c>
      <c r="Q1188">
        <v>2.1</v>
      </c>
      <c r="R1188">
        <v>2.1</v>
      </c>
      <c r="S1188">
        <v>2.1</v>
      </c>
      <c r="T1188">
        <v>2.1</v>
      </c>
      <c r="U1188">
        <v>2.1</v>
      </c>
      <c r="V1188">
        <v>1.2</v>
      </c>
      <c r="W1188">
        <v>1.2</v>
      </c>
      <c r="X1188">
        <v>1.2</v>
      </c>
      <c r="Y1188">
        <v>1.1000000000000001</v>
      </c>
      <c r="Z1188">
        <v>1.1000000000000001</v>
      </c>
      <c r="AA1188">
        <v>1.1000000000000001</v>
      </c>
    </row>
    <row r="1189" spans="1:27" x14ac:dyDescent="0.2">
      <c r="A1189" s="89">
        <f>VLOOKUP(C1189,TabellenBDFS!$B$4:$C$2717,2,FALSE)</f>
        <v>167</v>
      </c>
      <c r="B1189" t="str">
        <f t="shared" si="19"/>
        <v>1673</v>
      </c>
      <c r="C1189" t="s">
        <v>171</v>
      </c>
      <c r="D1189">
        <v>3</v>
      </c>
      <c r="E1189">
        <v>0</v>
      </c>
      <c r="F1189">
        <v>0</v>
      </c>
      <c r="G1189">
        <v>0</v>
      </c>
      <c r="H1189">
        <v>0.1</v>
      </c>
      <c r="I1189">
        <v>0.3</v>
      </c>
      <c r="J1189">
        <v>0.3</v>
      </c>
      <c r="K1189">
        <v>0.4</v>
      </c>
      <c r="L1189">
        <v>0.4</v>
      </c>
      <c r="M1189">
        <v>0.5</v>
      </c>
      <c r="N1189">
        <v>0.5</v>
      </c>
      <c r="O1189">
        <v>0.6</v>
      </c>
      <c r="P1189">
        <v>0.6</v>
      </c>
      <c r="Q1189">
        <v>0.8</v>
      </c>
      <c r="R1189">
        <v>0.9</v>
      </c>
      <c r="S1189">
        <v>0.9</v>
      </c>
      <c r="T1189">
        <v>1</v>
      </c>
      <c r="U1189">
        <v>1.1000000000000001</v>
      </c>
      <c r="V1189">
        <v>1.9</v>
      </c>
      <c r="W1189">
        <v>1.9</v>
      </c>
      <c r="X1189">
        <v>1.8</v>
      </c>
      <c r="Y1189">
        <v>1.8</v>
      </c>
      <c r="Z1189">
        <v>1.9</v>
      </c>
      <c r="AA1189">
        <v>1.8</v>
      </c>
    </row>
    <row r="1190" spans="1:27" x14ac:dyDescent="0.2">
      <c r="A1190" s="89">
        <f>VLOOKUP(C1190,TabellenBDFS!$B$4:$C$2717,2,FALSE)</f>
        <v>167</v>
      </c>
      <c r="B1190" t="str">
        <f t="shared" si="19"/>
        <v>1674</v>
      </c>
      <c r="C1190" t="s">
        <v>171</v>
      </c>
      <c r="D1190">
        <v>4</v>
      </c>
      <c r="E1190">
        <v>0</v>
      </c>
      <c r="F1190">
        <v>0</v>
      </c>
      <c r="G1190">
        <v>0</v>
      </c>
      <c r="H1190">
        <v>0</v>
      </c>
      <c r="I1190">
        <v>0.1</v>
      </c>
      <c r="J1190">
        <v>0.1</v>
      </c>
      <c r="K1190">
        <v>0.1</v>
      </c>
      <c r="L1190">
        <v>0.2</v>
      </c>
      <c r="M1190">
        <v>0.1</v>
      </c>
      <c r="N1190">
        <v>0.2</v>
      </c>
      <c r="O1190">
        <v>0.2</v>
      </c>
      <c r="P1190">
        <v>0.2</v>
      </c>
      <c r="Q1190">
        <v>0.2</v>
      </c>
      <c r="R1190">
        <v>0.2</v>
      </c>
      <c r="S1190">
        <v>0.2</v>
      </c>
      <c r="T1190">
        <v>0.2</v>
      </c>
      <c r="U1190">
        <v>0.2</v>
      </c>
      <c r="V1190">
        <v>0.2</v>
      </c>
      <c r="W1190">
        <v>0.2</v>
      </c>
      <c r="X1190">
        <v>0.2</v>
      </c>
      <c r="Y1190">
        <v>0.2</v>
      </c>
      <c r="Z1190">
        <v>0.2</v>
      </c>
      <c r="AA1190">
        <v>0.2</v>
      </c>
    </row>
    <row r="1191" spans="1:27" x14ac:dyDescent="0.2">
      <c r="A1191" s="89">
        <f>VLOOKUP(C1191,TabellenBDFS!$B$4:$C$2717,2,FALSE)</f>
        <v>167</v>
      </c>
      <c r="B1191" t="str">
        <f t="shared" si="19"/>
        <v>1675</v>
      </c>
      <c r="C1191" t="s">
        <v>171</v>
      </c>
      <c r="D1191">
        <v>5</v>
      </c>
      <c r="E1191">
        <v>1.9</v>
      </c>
      <c r="F1191">
        <v>1.9</v>
      </c>
      <c r="G1191">
        <v>1.8</v>
      </c>
      <c r="H1191">
        <v>1.8</v>
      </c>
      <c r="I1191">
        <v>1.9</v>
      </c>
      <c r="J1191">
        <v>1.7</v>
      </c>
      <c r="K1191">
        <v>1.8</v>
      </c>
      <c r="L1191">
        <v>1.7</v>
      </c>
      <c r="M1191">
        <v>1.6</v>
      </c>
      <c r="N1191">
        <v>1.3</v>
      </c>
      <c r="O1191">
        <v>1.1000000000000001</v>
      </c>
      <c r="P1191">
        <v>1.1000000000000001</v>
      </c>
      <c r="Q1191">
        <v>1</v>
      </c>
      <c r="R1191">
        <v>0.9</v>
      </c>
      <c r="S1191">
        <v>0.9</v>
      </c>
      <c r="T1191">
        <v>0.9</v>
      </c>
      <c r="U1191">
        <v>0.9</v>
      </c>
      <c r="V1191">
        <v>0.9</v>
      </c>
      <c r="W1191">
        <v>0.8</v>
      </c>
      <c r="X1191">
        <v>0.9</v>
      </c>
      <c r="Y1191">
        <v>0.8</v>
      </c>
      <c r="Z1191">
        <v>0.7</v>
      </c>
      <c r="AA1191">
        <v>0.6</v>
      </c>
    </row>
    <row r="1192" spans="1:27" x14ac:dyDescent="0.2">
      <c r="A1192" s="89">
        <f>VLOOKUP(C1192,TabellenBDFS!$B$4:$C$2717,2,FALSE)</f>
        <v>167</v>
      </c>
      <c r="B1192" t="str">
        <f t="shared" si="19"/>
        <v>1676</v>
      </c>
      <c r="C1192" t="s">
        <v>171</v>
      </c>
      <c r="D1192">
        <v>6</v>
      </c>
      <c r="E1192">
        <v>2.2999999999999998</v>
      </c>
      <c r="F1192">
        <v>2.2999999999999998</v>
      </c>
      <c r="G1192">
        <v>2.2999999999999998</v>
      </c>
      <c r="H1192">
        <v>2.2999999999999998</v>
      </c>
      <c r="I1192">
        <v>2.4</v>
      </c>
      <c r="J1192">
        <v>2.4</v>
      </c>
      <c r="K1192">
        <v>2.2999999999999998</v>
      </c>
      <c r="L1192">
        <v>2.2000000000000002</v>
      </c>
      <c r="M1192">
        <v>2</v>
      </c>
      <c r="N1192">
        <v>2</v>
      </c>
      <c r="O1192">
        <v>2</v>
      </c>
      <c r="P1192">
        <v>2</v>
      </c>
      <c r="Q1192">
        <v>2</v>
      </c>
      <c r="R1192">
        <v>1.9</v>
      </c>
      <c r="S1192">
        <v>1.9</v>
      </c>
      <c r="T1192">
        <v>1.8</v>
      </c>
      <c r="U1192">
        <v>1.8</v>
      </c>
      <c r="V1192">
        <v>1.8</v>
      </c>
      <c r="W1192">
        <v>1.7</v>
      </c>
      <c r="X1192">
        <v>1.7</v>
      </c>
      <c r="Y1192">
        <v>1.7</v>
      </c>
      <c r="Z1192">
        <v>1.6</v>
      </c>
      <c r="AA1192">
        <v>1.6</v>
      </c>
    </row>
    <row r="1193" spans="1:27" x14ac:dyDescent="0.2">
      <c r="A1193" s="89">
        <f>VLOOKUP(C1193,TabellenBDFS!$B$4:$C$2717,2,FALSE)</f>
        <v>167</v>
      </c>
      <c r="B1193" t="str">
        <f t="shared" si="19"/>
        <v>1677</v>
      </c>
      <c r="C1193" t="s">
        <v>171</v>
      </c>
      <c r="D1193">
        <v>7</v>
      </c>
      <c r="E1193">
        <v>1</v>
      </c>
      <c r="F1193">
        <v>1.1000000000000001</v>
      </c>
      <c r="G1193">
        <v>1.1000000000000001</v>
      </c>
      <c r="H1193">
        <v>1.1000000000000001</v>
      </c>
      <c r="I1193">
        <v>1.1000000000000001</v>
      </c>
      <c r="J1193">
        <v>1.1000000000000001</v>
      </c>
      <c r="K1193">
        <v>1.1000000000000001</v>
      </c>
      <c r="L1193">
        <v>1.1000000000000001</v>
      </c>
      <c r="M1193">
        <v>1</v>
      </c>
      <c r="N1193">
        <v>1</v>
      </c>
      <c r="O1193">
        <v>1</v>
      </c>
      <c r="P1193">
        <v>1</v>
      </c>
      <c r="Q1193">
        <v>1</v>
      </c>
      <c r="R1193">
        <v>1</v>
      </c>
      <c r="S1193">
        <v>1</v>
      </c>
      <c r="T1193">
        <v>0.9</v>
      </c>
      <c r="U1193">
        <v>1</v>
      </c>
      <c r="V1193">
        <v>0.9</v>
      </c>
      <c r="W1193">
        <v>0.9</v>
      </c>
      <c r="X1193">
        <v>0.9</v>
      </c>
      <c r="Y1193">
        <v>0.9</v>
      </c>
      <c r="Z1193">
        <v>0.9</v>
      </c>
      <c r="AA1193">
        <v>0.9</v>
      </c>
    </row>
    <row r="1194" spans="1:27" x14ac:dyDescent="0.2">
      <c r="A1194" s="89">
        <f>VLOOKUP(C1194,TabellenBDFS!$B$4:$C$2717,2,FALSE)</f>
        <v>168</v>
      </c>
      <c r="B1194" t="str">
        <f t="shared" si="19"/>
        <v>1681</v>
      </c>
      <c r="C1194" t="s">
        <v>172</v>
      </c>
      <c r="D1194">
        <v>1</v>
      </c>
      <c r="E1194">
        <v>0.9</v>
      </c>
      <c r="F1194">
        <v>0.9</v>
      </c>
      <c r="G1194">
        <v>1</v>
      </c>
      <c r="H1194">
        <v>1</v>
      </c>
      <c r="I1194">
        <v>1</v>
      </c>
      <c r="J1194">
        <v>1</v>
      </c>
      <c r="K1194">
        <v>1</v>
      </c>
      <c r="L1194">
        <v>1</v>
      </c>
      <c r="M1194">
        <v>1</v>
      </c>
      <c r="N1194">
        <v>1</v>
      </c>
      <c r="O1194">
        <v>1</v>
      </c>
      <c r="P1194">
        <v>1</v>
      </c>
      <c r="Q1194">
        <v>0.9</v>
      </c>
      <c r="R1194">
        <v>0.8</v>
      </c>
      <c r="S1194">
        <v>0.8</v>
      </c>
      <c r="T1194">
        <v>0.8</v>
      </c>
      <c r="U1194">
        <v>0.7</v>
      </c>
      <c r="V1194">
        <v>0.7</v>
      </c>
      <c r="W1194">
        <v>0.7</v>
      </c>
      <c r="X1194">
        <v>0.7</v>
      </c>
      <c r="Y1194">
        <v>0.7</v>
      </c>
      <c r="Z1194">
        <v>0.7</v>
      </c>
      <c r="AA1194">
        <v>0.7</v>
      </c>
    </row>
    <row r="1195" spans="1:27" x14ac:dyDescent="0.2">
      <c r="A1195" s="89">
        <f>VLOOKUP(C1195,TabellenBDFS!$B$4:$C$2717,2,FALSE)</f>
        <v>168</v>
      </c>
      <c r="B1195" t="str">
        <f t="shared" si="19"/>
        <v>1682</v>
      </c>
      <c r="C1195" t="s">
        <v>172</v>
      </c>
      <c r="D1195">
        <v>2</v>
      </c>
      <c r="E1195">
        <v>0.3</v>
      </c>
      <c r="F1195">
        <v>0.3</v>
      </c>
      <c r="G1195">
        <v>0.3</v>
      </c>
      <c r="H1195">
        <v>0.3</v>
      </c>
      <c r="I1195">
        <v>0.3</v>
      </c>
      <c r="J1195">
        <v>0.3</v>
      </c>
      <c r="K1195">
        <v>0.3</v>
      </c>
      <c r="L1195">
        <v>0.3</v>
      </c>
      <c r="M1195">
        <v>0.3</v>
      </c>
      <c r="N1195">
        <v>0.3</v>
      </c>
      <c r="O1195">
        <v>0.2</v>
      </c>
      <c r="P1195">
        <v>0.2</v>
      </c>
      <c r="Q1195">
        <v>0.2</v>
      </c>
      <c r="R1195">
        <v>0.2</v>
      </c>
      <c r="S1195">
        <v>0.2</v>
      </c>
      <c r="T1195">
        <v>0.2</v>
      </c>
      <c r="U1195">
        <v>0.2</v>
      </c>
      <c r="V1195">
        <v>0.2</v>
      </c>
      <c r="W1195">
        <v>0.1</v>
      </c>
      <c r="X1195">
        <v>0.1</v>
      </c>
      <c r="Y1195">
        <v>0.1</v>
      </c>
      <c r="Z1195">
        <v>0.1</v>
      </c>
      <c r="AA1195">
        <v>0.1</v>
      </c>
    </row>
    <row r="1196" spans="1:27" x14ac:dyDescent="0.2">
      <c r="A1196" s="89">
        <f>VLOOKUP(C1196,TabellenBDFS!$B$4:$C$2717,2,FALSE)</f>
        <v>168</v>
      </c>
      <c r="B1196" t="str">
        <f t="shared" si="19"/>
        <v>1683</v>
      </c>
      <c r="C1196" t="s">
        <v>172</v>
      </c>
      <c r="D1196">
        <v>3</v>
      </c>
      <c r="E1196">
        <v>0</v>
      </c>
      <c r="F1196">
        <v>0</v>
      </c>
      <c r="G1196">
        <v>0</v>
      </c>
      <c r="H1196">
        <v>0</v>
      </c>
      <c r="I1196">
        <v>0</v>
      </c>
      <c r="J1196">
        <v>0</v>
      </c>
      <c r="K1196">
        <v>0</v>
      </c>
      <c r="L1196">
        <v>0</v>
      </c>
      <c r="M1196">
        <v>0</v>
      </c>
      <c r="N1196">
        <v>0</v>
      </c>
      <c r="O1196">
        <v>0</v>
      </c>
      <c r="P1196">
        <v>0</v>
      </c>
      <c r="Q1196">
        <v>0</v>
      </c>
      <c r="R1196">
        <v>0</v>
      </c>
      <c r="S1196">
        <v>0</v>
      </c>
      <c r="T1196">
        <v>0.1</v>
      </c>
      <c r="U1196">
        <v>0</v>
      </c>
      <c r="V1196">
        <v>0</v>
      </c>
      <c r="W1196">
        <v>0</v>
      </c>
      <c r="X1196">
        <v>0</v>
      </c>
      <c r="Y1196">
        <v>0</v>
      </c>
      <c r="Z1196">
        <v>0</v>
      </c>
      <c r="AA1196">
        <v>0</v>
      </c>
    </row>
    <row r="1197" spans="1:27" x14ac:dyDescent="0.2">
      <c r="A1197" s="89">
        <f>VLOOKUP(C1197,TabellenBDFS!$B$4:$C$2717,2,FALSE)</f>
        <v>168</v>
      </c>
      <c r="B1197" t="str">
        <f t="shared" si="19"/>
        <v>1684</v>
      </c>
      <c r="C1197" t="s">
        <v>172</v>
      </c>
      <c r="D1197">
        <v>4</v>
      </c>
      <c r="E1197">
        <v>0</v>
      </c>
      <c r="F1197">
        <v>0</v>
      </c>
      <c r="G1197">
        <v>0</v>
      </c>
      <c r="H1197">
        <v>0</v>
      </c>
      <c r="I1197">
        <v>0</v>
      </c>
      <c r="J1197">
        <v>0</v>
      </c>
      <c r="K1197">
        <v>0</v>
      </c>
      <c r="L1197">
        <v>0</v>
      </c>
      <c r="M1197">
        <v>0</v>
      </c>
      <c r="N1197">
        <v>0</v>
      </c>
      <c r="O1197">
        <v>0</v>
      </c>
      <c r="P1197">
        <v>0</v>
      </c>
      <c r="Q1197">
        <v>0</v>
      </c>
      <c r="R1197">
        <v>0</v>
      </c>
      <c r="S1197">
        <v>0</v>
      </c>
      <c r="T1197">
        <v>0</v>
      </c>
      <c r="U1197">
        <v>0</v>
      </c>
      <c r="V1197">
        <v>0</v>
      </c>
      <c r="W1197">
        <v>0</v>
      </c>
      <c r="X1197">
        <v>0</v>
      </c>
      <c r="Y1197">
        <v>0</v>
      </c>
      <c r="Z1197">
        <v>0</v>
      </c>
      <c r="AA1197">
        <v>0</v>
      </c>
    </row>
    <row r="1198" spans="1:27" x14ac:dyDescent="0.2">
      <c r="A1198" s="89">
        <f>VLOOKUP(C1198,TabellenBDFS!$B$4:$C$2717,2,FALSE)</f>
        <v>168</v>
      </c>
      <c r="B1198" t="str">
        <f t="shared" si="19"/>
        <v>1685</v>
      </c>
      <c r="C1198" t="s">
        <v>172</v>
      </c>
      <c r="D1198">
        <v>5</v>
      </c>
      <c r="E1198">
        <v>0</v>
      </c>
      <c r="F1198">
        <v>0</v>
      </c>
      <c r="G1198">
        <v>0</v>
      </c>
      <c r="H1198">
        <v>0</v>
      </c>
      <c r="I1198">
        <v>0</v>
      </c>
      <c r="J1198">
        <v>0</v>
      </c>
      <c r="K1198">
        <v>0</v>
      </c>
      <c r="L1198">
        <v>0</v>
      </c>
      <c r="M1198">
        <v>0</v>
      </c>
      <c r="N1198">
        <v>0</v>
      </c>
      <c r="O1198">
        <v>0</v>
      </c>
      <c r="P1198">
        <v>0</v>
      </c>
      <c r="Q1198">
        <v>0</v>
      </c>
      <c r="R1198">
        <v>0</v>
      </c>
      <c r="S1198">
        <v>0</v>
      </c>
      <c r="T1198">
        <v>0</v>
      </c>
      <c r="U1198">
        <v>0</v>
      </c>
      <c r="V1198">
        <v>0</v>
      </c>
      <c r="W1198">
        <v>0</v>
      </c>
      <c r="X1198">
        <v>0</v>
      </c>
      <c r="Y1198">
        <v>0</v>
      </c>
      <c r="Z1198">
        <v>0</v>
      </c>
      <c r="AA1198">
        <v>0</v>
      </c>
    </row>
    <row r="1199" spans="1:27" x14ac:dyDescent="0.2">
      <c r="A1199" s="89">
        <f>VLOOKUP(C1199,TabellenBDFS!$B$4:$C$2717,2,FALSE)</f>
        <v>168</v>
      </c>
      <c r="B1199" t="str">
        <f t="shared" si="19"/>
        <v>1686</v>
      </c>
      <c r="C1199" t="s">
        <v>172</v>
      </c>
      <c r="D1199">
        <v>6</v>
      </c>
      <c r="E1199">
        <v>0.6</v>
      </c>
      <c r="F1199">
        <v>0.6</v>
      </c>
      <c r="G1199">
        <v>0.6</v>
      </c>
      <c r="H1199">
        <v>0.6</v>
      </c>
      <c r="I1199">
        <v>0.6</v>
      </c>
      <c r="J1199">
        <v>0.6</v>
      </c>
      <c r="K1199">
        <v>0.6</v>
      </c>
      <c r="L1199">
        <v>0.6</v>
      </c>
      <c r="M1199">
        <v>0.6</v>
      </c>
      <c r="N1199">
        <v>0.6</v>
      </c>
      <c r="O1199">
        <v>0.6</v>
      </c>
      <c r="P1199">
        <v>0.6</v>
      </c>
      <c r="Q1199">
        <v>0.6</v>
      </c>
      <c r="R1199">
        <v>0.5</v>
      </c>
      <c r="S1199">
        <v>0.5</v>
      </c>
      <c r="T1199">
        <v>0.5</v>
      </c>
      <c r="U1199">
        <v>0.4</v>
      </c>
      <c r="V1199">
        <v>0.5</v>
      </c>
      <c r="W1199">
        <v>0.4</v>
      </c>
      <c r="X1199">
        <v>0.4</v>
      </c>
      <c r="Y1199">
        <v>0.4</v>
      </c>
      <c r="Z1199">
        <v>0.5</v>
      </c>
      <c r="AA1199">
        <v>0.5</v>
      </c>
    </row>
    <row r="1200" spans="1:27" x14ac:dyDescent="0.2">
      <c r="A1200" s="89">
        <f>VLOOKUP(C1200,TabellenBDFS!$B$4:$C$2717,2,FALSE)</f>
        <v>168</v>
      </c>
      <c r="B1200" t="str">
        <f t="shared" si="19"/>
        <v>1687</v>
      </c>
      <c r="C1200" t="s">
        <v>172</v>
      </c>
      <c r="D1200">
        <v>7</v>
      </c>
      <c r="E1200">
        <v>0</v>
      </c>
      <c r="F1200">
        <v>0</v>
      </c>
      <c r="G1200">
        <v>0.1</v>
      </c>
      <c r="H1200">
        <v>0.1</v>
      </c>
      <c r="I1200">
        <v>0.1</v>
      </c>
      <c r="J1200">
        <v>0.1</v>
      </c>
      <c r="K1200">
        <v>0.1</v>
      </c>
      <c r="L1200">
        <v>0.1</v>
      </c>
      <c r="M1200">
        <v>0.1</v>
      </c>
      <c r="N1200">
        <v>0.1</v>
      </c>
      <c r="O1200">
        <v>0.1</v>
      </c>
      <c r="P1200">
        <v>0.1</v>
      </c>
      <c r="Q1200">
        <v>0.1</v>
      </c>
      <c r="R1200">
        <v>0.1</v>
      </c>
      <c r="S1200">
        <v>0</v>
      </c>
      <c r="T1200">
        <v>0</v>
      </c>
      <c r="U1200">
        <v>0</v>
      </c>
      <c r="V1200">
        <v>0</v>
      </c>
      <c r="W1200">
        <v>0</v>
      </c>
      <c r="X1200">
        <v>0.1</v>
      </c>
      <c r="Y1200">
        <v>0.1</v>
      </c>
      <c r="Z1200">
        <v>0.1</v>
      </c>
      <c r="AA1200">
        <v>0.1</v>
      </c>
    </row>
    <row r="1201" spans="1:27" x14ac:dyDescent="0.2">
      <c r="A1201" s="89">
        <f>VLOOKUP(C1201,TabellenBDFS!$B$4:$C$2717,2,FALSE)</f>
        <v>169</v>
      </c>
      <c r="B1201" t="str">
        <f t="shared" si="19"/>
        <v>1691</v>
      </c>
      <c r="C1201" t="s">
        <v>173</v>
      </c>
      <c r="D1201">
        <v>1</v>
      </c>
      <c r="E1201">
        <v>0.9</v>
      </c>
      <c r="F1201">
        <v>0.9</v>
      </c>
      <c r="G1201">
        <v>0.9</v>
      </c>
      <c r="H1201">
        <v>1</v>
      </c>
      <c r="I1201">
        <v>1</v>
      </c>
      <c r="J1201">
        <v>1</v>
      </c>
      <c r="K1201">
        <v>1.1000000000000001</v>
      </c>
      <c r="L1201">
        <v>1.1000000000000001</v>
      </c>
      <c r="M1201">
        <v>1.1000000000000001</v>
      </c>
      <c r="N1201">
        <v>1.1000000000000001</v>
      </c>
      <c r="O1201">
        <v>1.1000000000000001</v>
      </c>
      <c r="P1201">
        <v>1.1000000000000001</v>
      </c>
      <c r="Q1201">
        <v>1.1000000000000001</v>
      </c>
      <c r="R1201">
        <v>1</v>
      </c>
      <c r="S1201">
        <v>1</v>
      </c>
      <c r="T1201">
        <v>1</v>
      </c>
      <c r="U1201">
        <v>0.9</v>
      </c>
      <c r="V1201">
        <v>0.9</v>
      </c>
      <c r="W1201">
        <v>0.9</v>
      </c>
      <c r="X1201">
        <v>0.9</v>
      </c>
      <c r="Y1201">
        <v>0.9</v>
      </c>
      <c r="Z1201">
        <v>0.9</v>
      </c>
      <c r="AA1201">
        <v>0.8</v>
      </c>
    </row>
    <row r="1202" spans="1:27" x14ac:dyDescent="0.2">
      <c r="A1202" s="89">
        <f>VLOOKUP(C1202,TabellenBDFS!$B$4:$C$2717,2,FALSE)</f>
        <v>169</v>
      </c>
      <c r="B1202" t="str">
        <f t="shared" si="19"/>
        <v>1692</v>
      </c>
      <c r="C1202" t="s">
        <v>173</v>
      </c>
      <c r="D1202">
        <v>2</v>
      </c>
      <c r="E1202">
        <v>0.3</v>
      </c>
      <c r="F1202">
        <v>0.3</v>
      </c>
      <c r="G1202">
        <v>0.3</v>
      </c>
      <c r="H1202">
        <v>0.3</v>
      </c>
      <c r="I1202">
        <v>0.3</v>
      </c>
      <c r="J1202">
        <v>0.3</v>
      </c>
      <c r="K1202">
        <v>0.3</v>
      </c>
      <c r="L1202">
        <v>0.3</v>
      </c>
      <c r="M1202">
        <v>0.3</v>
      </c>
      <c r="N1202">
        <v>0.3</v>
      </c>
      <c r="O1202">
        <v>0.3</v>
      </c>
      <c r="P1202">
        <v>0.3</v>
      </c>
      <c r="Q1202">
        <v>0.3</v>
      </c>
      <c r="R1202">
        <v>0.1</v>
      </c>
      <c r="S1202">
        <v>0.1</v>
      </c>
      <c r="T1202">
        <v>0.1</v>
      </c>
      <c r="U1202">
        <v>0.1</v>
      </c>
      <c r="V1202">
        <v>0.1</v>
      </c>
      <c r="W1202">
        <v>0.1</v>
      </c>
      <c r="X1202">
        <v>0.1</v>
      </c>
      <c r="Y1202">
        <v>0.1</v>
      </c>
      <c r="Z1202">
        <v>0.1</v>
      </c>
      <c r="AA1202">
        <v>0.1</v>
      </c>
    </row>
    <row r="1203" spans="1:27" x14ac:dyDescent="0.2">
      <c r="A1203" s="89">
        <f>VLOOKUP(C1203,TabellenBDFS!$B$4:$C$2717,2,FALSE)</f>
        <v>169</v>
      </c>
      <c r="B1203" t="str">
        <f t="shared" si="19"/>
        <v>1693</v>
      </c>
      <c r="C1203" t="s">
        <v>173</v>
      </c>
      <c r="D1203">
        <v>3</v>
      </c>
      <c r="E1203">
        <v>0</v>
      </c>
      <c r="F1203">
        <v>0</v>
      </c>
      <c r="G1203">
        <v>0</v>
      </c>
      <c r="H1203">
        <v>0</v>
      </c>
      <c r="I1203">
        <v>0</v>
      </c>
      <c r="J1203">
        <v>0</v>
      </c>
      <c r="K1203">
        <v>0</v>
      </c>
      <c r="L1203">
        <v>0</v>
      </c>
      <c r="M1203">
        <v>0</v>
      </c>
      <c r="N1203">
        <v>0</v>
      </c>
      <c r="O1203">
        <v>0</v>
      </c>
      <c r="P1203">
        <v>0.1</v>
      </c>
      <c r="Q1203">
        <v>0.1</v>
      </c>
      <c r="R1203">
        <v>0.1</v>
      </c>
      <c r="S1203">
        <v>0.1</v>
      </c>
      <c r="T1203">
        <v>0.1</v>
      </c>
      <c r="U1203">
        <v>0.1</v>
      </c>
      <c r="V1203">
        <v>0.1</v>
      </c>
      <c r="W1203">
        <v>0.1</v>
      </c>
      <c r="X1203">
        <v>0.1</v>
      </c>
      <c r="Y1203">
        <v>0.1</v>
      </c>
      <c r="Z1203">
        <v>0.1</v>
      </c>
      <c r="AA1203">
        <v>0.1</v>
      </c>
    </row>
    <row r="1204" spans="1:27" x14ac:dyDescent="0.2">
      <c r="A1204" s="89">
        <f>VLOOKUP(C1204,TabellenBDFS!$B$4:$C$2717,2,FALSE)</f>
        <v>169</v>
      </c>
      <c r="B1204" t="str">
        <f t="shared" si="19"/>
        <v>1694</v>
      </c>
      <c r="C1204" t="s">
        <v>173</v>
      </c>
      <c r="D1204">
        <v>4</v>
      </c>
      <c r="E1204">
        <v>0</v>
      </c>
      <c r="F1204">
        <v>0</v>
      </c>
      <c r="G1204">
        <v>0</v>
      </c>
      <c r="H1204">
        <v>0</v>
      </c>
      <c r="I1204">
        <v>0</v>
      </c>
      <c r="J1204">
        <v>0</v>
      </c>
      <c r="K1204">
        <v>0</v>
      </c>
      <c r="L1204">
        <v>0</v>
      </c>
      <c r="M1204">
        <v>0</v>
      </c>
      <c r="N1204">
        <v>0</v>
      </c>
      <c r="O1204">
        <v>0</v>
      </c>
      <c r="P1204">
        <v>0</v>
      </c>
      <c r="Q1204">
        <v>0</v>
      </c>
      <c r="R1204">
        <v>0</v>
      </c>
      <c r="S1204">
        <v>0</v>
      </c>
      <c r="T1204">
        <v>0</v>
      </c>
      <c r="U1204">
        <v>0</v>
      </c>
      <c r="V1204">
        <v>0</v>
      </c>
      <c r="W1204">
        <v>0</v>
      </c>
      <c r="X1204">
        <v>0</v>
      </c>
      <c r="Y1204">
        <v>0</v>
      </c>
      <c r="Z1204">
        <v>0</v>
      </c>
      <c r="AA1204">
        <v>0</v>
      </c>
    </row>
    <row r="1205" spans="1:27" x14ac:dyDescent="0.2">
      <c r="A1205" s="89">
        <f>VLOOKUP(C1205,TabellenBDFS!$B$4:$C$2717,2,FALSE)</f>
        <v>169</v>
      </c>
      <c r="B1205" t="str">
        <f t="shared" si="19"/>
        <v>1695</v>
      </c>
      <c r="C1205" t="s">
        <v>173</v>
      </c>
      <c r="D1205">
        <v>5</v>
      </c>
      <c r="E1205">
        <v>0</v>
      </c>
      <c r="F1205">
        <v>0</v>
      </c>
      <c r="G1205">
        <v>0</v>
      </c>
      <c r="H1205">
        <v>0</v>
      </c>
      <c r="I1205">
        <v>0</v>
      </c>
      <c r="J1205">
        <v>0</v>
      </c>
      <c r="K1205">
        <v>0</v>
      </c>
      <c r="L1205">
        <v>0</v>
      </c>
      <c r="M1205">
        <v>0</v>
      </c>
      <c r="N1205">
        <v>0</v>
      </c>
      <c r="O1205">
        <v>0</v>
      </c>
      <c r="P1205">
        <v>0</v>
      </c>
      <c r="Q1205">
        <v>0</v>
      </c>
      <c r="R1205">
        <v>0</v>
      </c>
      <c r="S1205">
        <v>0</v>
      </c>
      <c r="T1205">
        <v>0</v>
      </c>
      <c r="U1205">
        <v>0</v>
      </c>
      <c r="V1205">
        <v>0</v>
      </c>
      <c r="W1205">
        <v>0</v>
      </c>
      <c r="X1205">
        <v>0</v>
      </c>
      <c r="Y1205">
        <v>0</v>
      </c>
      <c r="Z1205">
        <v>0</v>
      </c>
      <c r="AA1205">
        <v>0</v>
      </c>
    </row>
    <row r="1206" spans="1:27" x14ac:dyDescent="0.2">
      <c r="A1206" s="89">
        <f>VLOOKUP(C1206,TabellenBDFS!$B$4:$C$2717,2,FALSE)</f>
        <v>169</v>
      </c>
      <c r="B1206" t="str">
        <f t="shared" si="19"/>
        <v>1696</v>
      </c>
      <c r="C1206" t="s">
        <v>173</v>
      </c>
      <c r="D1206">
        <v>6</v>
      </c>
      <c r="E1206">
        <v>0.6</v>
      </c>
      <c r="F1206">
        <v>0.6</v>
      </c>
      <c r="G1206">
        <v>0.6</v>
      </c>
      <c r="H1206">
        <v>0.7</v>
      </c>
      <c r="I1206">
        <v>0.7</v>
      </c>
      <c r="J1206">
        <v>0.7</v>
      </c>
      <c r="K1206">
        <v>0.7</v>
      </c>
      <c r="L1206">
        <v>0.7</v>
      </c>
      <c r="M1206">
        <v>0.7</v>
      </c>
      <c r="N1206">
        <v>0.7</v>
      </c>
      <c r="O1206">
        <v>0.7</v>
      </c>
      <c r="P1206">
        <v>0.7</v>
      </c>
      <c r="Q1206">
        <v>0.7</v>
      </c>
      <c r="R1206">
        <v>0.7</v>
      </c>
      <c r="S1206">
        <v>0.7</v>
      </c>
      <c r="T1206">
        <v>0.7</v>
      </c>
      <c r="U1206">
        <v>0.6</v>
      </c>
      <c r="V1206">
        <v>0.6</v>
      </c>
      <c r="W1206">
        <v>0.6</v>
      </c>
      <c r="X1206">
        <v>0.6</v>
      </c>
      <c r="Y1206">
        <v>0.6</v>
      </c>
      <c r="Z1206">
        <v>0.6</v>
      </c>
      <c r="AA1206">
        <v>0.6</v>
      </c>
    </row>
    <row r="1207" spans="1:27" x14ac:dyDescent="0.2">
      <c r="A1207" s="89">
        <f>VLOOKUP(C1207,TabellenBDFS!$B$4:$C$2717,2,FALSE)</f>
        <v>169</v>
      </c>
      <c r="B1207" t="str">
        <f t="shared" si="19"/>
        <v>1697</v>
      </c>
      <c r="C1207" t="s">
        <v>173</v>
      </c>
      <c r="D1207">
        <v>7</v>
      </c>
      <c r="E1207">
        <v>0</v>
      </c>
      <c r="F1207">
        <v>0</v>
      </c>
      <c r="G1207">
        <v>0</v>
      </c>
      <c r="H1207">
        <v>0</v>
      </c>
      <c r="I1207">
        <v>0</v>
      </c>
      <c r="J1207">
        <v>0</v>
      </c>
      <c r="K1207">
        <v>0</v>
      </c>
      <c r="L1207">
        <v>0</v>
      </c>
      <c r="M1207">
        <v>0</v>
      </c>
      <c r="N1207">
        <v>0</v>
      </c>
      <c r="O1207">
        <v>0.1</v>
      </c>
      <c r="P1207">
        <v>0</v>
      </c>
      <c r="Q1207">
        <v>0</v>
      </c>
      <c r="R1207">
        <v>0</v>
      </c>
      <c r="S1207">
        <v>0.1</v>
      </c>
      <c r="T1207">
        <v>0.1</v>
      </c>
      <c r="U1207">
        <v>0.1</v>
      </c>
      <c r="V1207">
        <v>0.1</v>
      </c>
      <c r="W1207">
        <v>0.1</v>
      </c>
      <c r="X1207">
        <v>0.1</v>
      </c>
      <c r="Y1207">
        <v>0.1</v>
      </c>
      <c r="Z1207">
        <v>0.1</v>
      </c>
      <c r="AA1207">
        <v>0.1</v>
      </c>
    </row>
    <row r="1208" spans="1:27" x14ac:dyDescent="0.2">
      <c r="A1208" s="89">
        <f>VLOOKUP(C1208,TabellenBDFS!$B$4:$C$2717,2,FALSE)</f>
        <v>170</v>
      </c>
      <c r="B1208" t="str">
        <f t="shared" si="19"/>
        <v>1701</v>
      </c>
      <c r="C1208" t="s">
        <v>174</v>
      </c>
      <c r="D1208">
        <v>1</v>
      </c>
      <c r="E1208">
        <v>0.2</v>
      </c>
      <c r="F1208">
        <v>0.1</v>
      </c>
      <c r="G1208">
        <v>0.2</v>
      </c>
      <c r="H1208">
        <v>0.2</v>
      </c>
      <c r="I1208">
        <v>0.2</v>
      </c>
      <c r="J1208">
        <v>0.2</v>
      </c>
      <c r="K1208">
        <v>0.2</v>
      </c>
      <c r="L1208">
        <v>0.2</v>
      </c>
      <c r="M1208">
        <v>0.2</v>
      </c>
      <c r="N1208">
        <v>0.2</v>
      </c>
      <c r="O1208">
        <v>0.2</v>
      </c>
      <c r="P1208">
        <v>0.2</v>
      </c>
      <c r="Q1208">
        <v>0.2</v>
      </c>
      <c r="R1208">
        <v>0.2</v>
      </c>
      <c r="S1208">
        <v>0.2</v>
      </c>
      <c r="T1208">
        <v>0.2</v>
      </c>
      <c r="U1208">
        <v>0.2</v>
      </c>
      <c r="V1208">
        <v>0.2</v>
      </c>
      <c r="W1208">
        <v>0.2</v>
      </c>
      <c r="X1208">
        <v>0.2</v>
      </c>
      <c r="Y1208">
        <v>0.2</v>
      </c>
      <c r="Z1208">
        <v>0.2</v>
      </c>
      <c r="AA1208">
        <v>0.2</v>
      </c>
    </row>
    <row r="1209" spans="1:27" x14ac:dyDescent="0.2">
      <c r="A1209" s="89">
        <f>VLOOKUP(C1209,TabellenBDFS!$B$4:$C$2717,2,FALSE)</f>
        <v>170</v>
      </c>
      <c r="B1209" t="str">
        <f t="shared" si="19"/>
        <v>1702</v>
      </c>
      <c r="C1209" t="s">
        <v>174</v>
      </c>
      <c r="D1209">
        <v>2</v>
      </c>
      <c r="E1209">
        <v>0</v>
      </c>
      <c r="F1209">
        <v>0</v>
      </c>
      <c r="G1209">
        <v>0</v>
      </c>
      <c r="H1209">
        <v>0</v>
      </c>
      <c r="I1209">
        <v>0</v>
      </c>
      <c r="J1209">
        <v>0</v>
      </c>
      <c r="K1209">
        <v>0</v>
      </c>
      <c r="L1209">
        <v>0</v>
      </c>
      <c r="M1209">
        <v>0</v>
      </c>
      <c r="N1209">
        <v>0</v>
      </c>
      <c r="O1209">
        <v>0</v>
      </c>
      <c r="P1209">
        <v>0</v>
      </c>
      <c r="Q1209">
        <v>0</v>
      </c>
      <c r="R1209">
        <v>0</v>
      </c>
      <c r="S1209">
        <v>0</v>
      </c>
      <c r="T1209">
        <v>0</v>
      </c>
      <c r="U1209">
        <v>0</v>
      </c>
      <c r="V1209">
        <v>0</v>
      </c>
      <c r="W1209">
        <v>0</v>
      </c>
      <c r="X1209">
        <v>0</v>
      </c>
      <c r="Y1209">
        <v>0</v>
      </c>
      <c r="Z1209">
        <v>0</v>
      </c>
      <c r="AA1209">
        <v>0</v>
      </c>
    </row>
    <row r="1210" spans="1:27" x14ac:dyDescent="0.2">
      <c r="A1210" s="89">
        <f>VLOOKUP(C1210,TabellenBDFS!$B$4:$C$2717,2,FALSE)</f>
        <v>170</v>
      </c>
      <c r="B1210" t="str">
        <f t="shared" si="19"/>
        <v>1703</v>
      </c>
      <c r="C1210" t="s">
        <v>174</v>
      </c>
      <c r="D1210">
        <v>3</v>
      </c>
      <c r="E1210">
        <v>0</v>
      </c>
      <c r="F1210">
        <v>0</v>
      </c>
      <c r="G1210">
        <v>0</v>
      </c>
      <c r="H1210">
        <v>0</v>
      </c>
      <c r="I1210">
        <v>0</v>
      </c>
      <c r="J1210">
        <v>0</v>
      </c>
      <c r="K1210">
        <v>0</v>
      </c>
      <c r="L1210">
        <v>0</v>
      </c>
      <c r="M1210">
        <v>0</v>
      </c>
      <c r="N1210">
        <v>0</v>
      </c>
      <c r="O1210">
        <v>0</v>
      </c>
      <c r="P1210">
        <v>0</v>
      </c>
      <c r="Q1210">
        <v>0</v>
      </c>
      <c r="R1210">
        <v>0</v>
      </c>
      <c r="S1210">
        <v>0</v>
      </c>
      <c r="T1210">
        <v>0</v>
      </c>
      <c r="U1210">
        <v>0</v>
      </c>
      <c r="V1210">
        <v>0</v>
      </c>
      <c r="W1210">
        <v>0</v>
      </c>
      <c r="X1210">
        <v>0</v>
      </c>
      <c r="Y1210">
        <v>0</v>
      </c>
      <c r="Z1210">
        <v>0</v>
      </c>
      <c r="AA1210">
        <v>0</v>
      </c>
    </row>
    <row r="1211" spans="1:27" x14ac:dyDescent="0.2">
      <c r="A1211" s="89">
        <f>VLOOKUP(C1211,TabellenBDFS!$B$4:$C$2717,2,FALSE)</f>
        <v>170</v>
      </c>
      <c r="B1211" t="str">
        <f t="shared" si="19"/>
        <v>1704</v>
      </c>
      <c r="C1211" t="s">
        <v>174</v>
      </c>
      <c r="D1211">
        <v>4</v>
      </c>
      <c r="E1211">
        <v>0</v>
      </c>
      <c r="F1211">
        <v>0</v>
      </c>
      <c r="G1211">
        <v>0</v>
      </c>
      <c r="H1211">
        <v>0</v>
      </c>
      <c r="I1211">
        <v>0</v>
      </c>
      <c r="J1211">
        <v>0</v>
      </c>
      <c r="K1211">
        <v>0</v>
      </c>
      <c r="L1211">
        <v>0</v>
      </c>
      <c r="M1211">
        <v>0</v>
      </c>
      <c r="N1211">
        <v>0</v>
      </c>
      <c r="O1211">
        <v>0</v>
      </c>
      <c r="P1211">
        <v>0</v>
      </c>
      <c r="Q1211">
        <v>0</v>
      </c>
      <c r="R1211">
        <v>0</v>
      </c>
      <c r="S1211">
        <v>0</v>
      </c>
      <c r="T1211">
        <v>0</v>
      </c>
      <c r="U1211">
        <v>0</v>
      </c>
      <c r="V1211">
        <v>0</v>
      </c>
      <c r="W1211">
        <v>0</v>
      </c>
      <c r="X1211">
        <v>0</v>
      </c>
      <c r="Y1211">
        <v>0</v>
      </c>
      <c r="Z1211">
        <v>0</v>
      </c>
      <c r="AA1211">
        <v>0</v>
      </c>
    </row>
    <row r="1212" spans="1:27" x14ac:dyDescent="0.2">
      <c r="A1212" s="89">
        <f>VLOOKUP(C1212,TabellenBDFS!$B$4:$C$2717,2,FALSE)</f>
        <v>170</v>
      </c>
      <c r="B1212" t="str">
        <f t="shared" si="19"/>
        <v>1705</v>
      </c>
      <c r="C1212" t="s">
        <v>174</v>
      </c>
      <c r="D1212">
        <v>5</v>
      </c>
      <c r="E1212">
        <v>0</v>
      </c>
      <c r="F1212">
        <v>0</v>
      </c>
      <c r="G1212">
        <v>0</v>
      </c>
      <c r="H1212">
        <v>0</v>
      </c>
      <c r="I1212">
        <v>0</v>
      </c>
      <c r="J1212">
        <v>0</v>
      </c>
      <c r="K1212">
        <v>0</v>
      </c>
      <c r="L1212">
        <v>0</v>
      </c>
      <c r="M1212">
        <v>0</v>
      </c>
      <c r="N1212">
        <v>0</v>
      </c>
      <c r="O1212">
        <v>0</v>
      </c>
      <c r="P1212">
        <v>0</v>
      </c>
      <c r="Q1212">
        <v>0</v>
      </c>
      <c r="R1212">
        <v>0</v>
      </c>
      <c r="S1212">
        <v>0</v>
      </c>
      <c r="T1212">
        <v>0</v>
      </c>
      <c r="U1212">
        <v>0</v>
      </c>
      <c r="V1212">
        <v>0</v>
      </c>
      <c r="W1212">
        <v>0</v>
      </c>
      <c r="X1212">
        <v>0</v>
      </c>
      <c r="Y1212">
        <v>0</v>
      </c>
      <c r="Z1212">
        <v>0</v>
      </c>
      <c r="AA1212">
        <v>0</v>
      </c>
    </row>
    <row r="1213" spans="1:27" x14ac:dyDescent="0.2">
      <c r="A1213" s="89">
        <f>VLOOKUP(C1213,TabellenBDFS!$B$4:$C$2717,2,FALSE)</f>
        <v>170</v>
      </c>
      <c r="B1213" t="str">
        <f t="shared" si="19"/>
        <v>1706</v>
      </c>
      <c r="C1213" t="s">
        <v>174</v>
      </c>
      <c r="D1213">
        <v>6</v>
      </c>
      <c r="E1213">
        <v>0.1</v>
      </c>
      <c r="F1213">
        <v>0.1</v>
      </c>
      <c r="G1213">
        <v>0.1</v>
      </c>
      <c r="H1213">
        <v>0.2</v>
      </c>
      <c r="I1213">
        <v>0.2</v>
      </c>
      <c r="J1213">
        <v>0.2</v>
      </c>
      <c r="K1213">
        <v>0.2</v>
      </c>
      <c r="L1213">
        <v>0.2</v>
      </c>
      <c r="M1213">
        <v>0.1</v>
      </c>
      <c r="N1213">
        <v>0.1</v>
      </c>
      <c r="O1213">
        <v>0.1</v>
      </c>
      <c r="P1213">
        <v>0.2</v>
      </c>
      <c r="Q1213">
        <v>0.2</v>
      </c>
      <c r="R1213">
        <v>0.2</v>
      </c>
      <c r="S1213">
        <v>0.2</v>
      </c>
      <c r="T1213">
        <v>0.2</v>
      </c>
      <c r="U1213">
        <v>0.2</v>
      </c>
      <c r="V1213">
        <v>0.1</v>
      </c>
      <c r="W1213">
        <v>0.2</v>
      </c>
      <c r="X1213">
        <v>0.2</v>
      </c>
      <c r="Y1213">
        <v>0.2</v>
      </c>
      <c r="Z1213">
        <v>0.1</v>
      </c>
      <c r="AA1213">
        <v>0.2</v>
      </c>
    </row>
    <row r="1214" spans="1:27" x14ac:dyDescent="0.2">
      <c r="A1214" s="89">
        <f>VLOOKUP(C1214,TabellenBDFS!$B$4:$C$2717,2,FALSE)</f>
        <v>170</v>
      </c>
      <c r="B1214" t="str">
        <f t="shared" si="19"/>
        <v>1707</v>
      </c>
      <c r="C1214" t="s">
        <v>174</v>
      </c>
      <c r="D1214">
        <v>7</v>
      </c>
      <c r="E1214">
        <v>0</v>
      </c>
      <c r="F1214">
        <v>0</v>
      </c>
      <c r="G1214">
        <v>0</v>
      </c>
      <c r="H1214">
        <v>0</v>
      </c>
      <c r="I1214">
        <v>0</v>
      </c>
      <c r="J1214">
        <v>0</v>
      </c>
      <c r="K1214">
        <v>0</v>
      </c>
      <c r="L1214">
        <v>0</v>
      </c>
      <c r="M1214">
        <v>0</v>
      </c>
      <c r="N1214">
        <v>0</v>
      </c>
      <c r="O1214">
        <v>0</v>
      </c>
      <c r="P1214">
        <v>0</v>
      </c>
      <c r="Q1214">
        <v>0</v>
      </c>
      <c r="R1214">
        <v>0</v>
      </c>
      <c r="S1214">
        <v>0</v>
      </c>
      <c r="T1214">
        <v>0</v>
      </c>
      <c r="U1214">
        <v>0</v>
      </c>
      <c r="V1214">
        <v>0</v>
      </c>
      <c r="W1214">
        <v>0</v>
      </c>
      <c r="X1214">
        <v>0</v>
      </c>
      <c r="Y1214">
        <v>0</v>
      </c>
      <c r="Z1214">
        <v>0</v>
      </c>
      <c r="AA1214">
        <v>0</v>
      </c>
    </row>
    <row r="1215" spans="1:27" x14ac:dyDescent="0.2">
      <c r="A1215" s="89">
        <f>VLOOKUP(C1215,TabellenBDFS!$B$4:$C$2717,2,FALSE)</f>
        <v>171</v>
      </c>
      <c r="B1215" t="str">
        <f t="shared" si="19"/>
        <v>1711</v>
      </c>
      <c r="C1215" t="s">
        <v>175</v>
      </c>
      <c r="D1215">
        <v>1</v>
      </c>
      <c r="E1215">
        <v>1.3</v>
      </c>
      <c r="F1215">
        <v>1.2</v>
      </c>
      <c r="G1215">
        <v>1.3</v>
      </c>
      <c r="H1215">
        <v>1.3</v>
      </c>
      <c r="I1215">
        <v>1.3</v>
      </c>
      <c r="J1215">
        <v>1.2</v>
      </c>
      <c r="K1215">
        <v>1.3</v>
      </c>
      <c r="L1215">
        <v>1.2</v>
      </c>
      <c r="M1215">
        <v>1.2</v>
      </c>
      <c r="N1215">
        <v>1.2</v>
      </c>
      <c r="O1215">
        <v>1.2</v>
      </c>
      <c r="P1215">
        <v>1.2</v>
      </c>
      <c r="Q1215">
        <v>1.2</v>
      </c>
      <c r="R1215">
        <v>1.3</v>
      </c>
      <c r="S1215">
        <v>1.3</v>
      </c>
      <c r="T1215">
        <v>1.2</v>
      </c>
      <c r="U1215">
        <v>1.3</v>
      </c>
      <c r="V1215">
        <v>1.3</v>
      </c>
      <c r="W1215">
        <v>1.4</v>
      </c>
      <c r="X1215">
        <v>1.4</v>
      </c>
      <c r="Y1215">
        <v>1.3</v>
      </c>
      <c r="Z1215">
        <v>1.2</v>
      </c>
      <c r="AA1215">
        <v>1.2</v>
      </c>
    </row>
    <row r="1216" spans="1:27" x14ac:dyDescent="0.2">
      <c r="A1216" s="89">
        <f>VLOOKUP(C1216,TabellenBDFS!$B$4:$C$2717,2,FALSE)</f>
        <v>171</v>
      </c>
      <c r="B1216" t="str">
        <f t="shared" si="19"/>
        <v>1712</v>
      </c>
      <c r="C1216" t="s">
        <v>175</v>
      </c>
      <c r="D1216">
        <v>2</v>
      </c>
      <c r="E1216">
        <v>0.4</v>
      </c>
      <c r="F1216">
        <v>0.3</v>
      </c>
      <c r="G1216">
        <v>0.4</v>
      </c>
      <c r="H1216">
        <v>0.4</v>
      </c>
      <c r="I1216">
        <v>0.4</v>
      </c>
      <c r="J1216">
        <v>0.3</v>
      </c>
      <c r="K1216">
        <v>0.3</v>
      </c>
      <c r="L1216">
        <v>0.3</v>
      </c>
      <c r="M1216">
        <v>0.3</v>
      </c>
      <c r="N1216">
        <v>0.3</v>
      </c>
      <c r="O1216">
        <v>0.3</v>
      </c>
      <c r="P1216">
        <v>0.3</v>
      </c>
      <c r="Q1216">
        <v>0.3</v>
      </c>
      <c r="R1216">
        <v>0.3</v>
      </c>
      <c r="S1216">
        <v>0.3</v>
      </c>
      <c r="T1216">
        <v>0.2</v>
      </c>
      <c r="U1216">
        <v>0.2</v>
      </c>
      <c r="V1216">
        <v>0.2</v>
      </c>
      <c r="W1216">
        <v>0.2</v>
      </c>
      <c r="X1216">
        <v>0.2</v>
      </c>
      <c r="Y1216">
        <v>0.2</v>
      </c>
      <c r="Z1216">
        <v>0.2</v>
      </c>
      <c r="AA1216">
        <v>0.2</v>
      </c>
    </row>
    <row r="1217" spans="1:27" x14ac:dyDescent="0.2">
      <c r="A1217" s="89">
        <f>VLOOKUP(C1217,TabellenBDFS!$B$4:$C$2717,2,FALSE)</f>
        <v>171</v>
      </c>
      <c r="B1217" t="str">
        <f t="shared" si="19"/>
        <v>1713</v>
      </c>
      <c r="C1217" t="s">
        <v>175</v>
      </c>
      <c r="D1217">
        <v>3</v>
      </c>
      <c r="E1217">
        <v>0</v>
      </c>
      <c r="F1217">
        <v>0</v>
      </c>
      <c r="G1217">
        <v>0</v>
      </c>
      <c r="H1217">
        <v>0</v>
      </c>
      <c r="I1217">
        <v>0</v>
      </c>
      <c r="J1217">
        <v>0</v>
      </c>
      <c r="K1217">
        <v>0</v>
      </c>
      <c r="L1217">
        <v>0</v>
      </c>
      <c r="M1217">
        <v>0</v>
      </c>
      <c r="N1217">
        <v>0.1</v>
      </c>
      <c r="O1217">
        <v>0.1</v>
      </c>
      <c r="P1217">
        <v>0.1</v>
      </c>
      <c r="Q1217">
        <v>0.1</v>
      </c>
      <c r="R1217">
        <v>0.1</v>
      </c>
      <c r="S1217">
        <v>0.1</v>
      </c>
      <c r="T1217">
        <v>0.2</v>
      </c>
      <c r="U1217">
        <v>0.2</v>
      </c>
      <c r="V1217">
        <v>0.2</v>
      </c>
      <c r="W1217">
        <v>0.3</v>
      </c>
      <c r="X1217">
        <v>0.3</v>
      </c>
      <c r="Y1217">
        <v>0.4</v>
      </c>
      <c r="Z1217">
        <v>0.4</v>
      </c>
      <c r="AA1217">
        <v>0.4</v>
      </c>
    </row>
    <row r="1218" spans="1:27" x14ac:dyDescent="0.2">
      <c r="A1218" s="89">
        <f>VLOOKUP(C1218,TabellenBDFS!$B$4:$C$2717,2,FALSE)</f>
        <v>171</v>
      </c>
      <c r="B1218" t="str">
        <f t="shared" si="19"/>
        <v>1714</v>
      </c>
      <c r="C1218" t="s">
        <v>175</v>
      </c>
      <c r="D1218">
        <v>4</v>
      </c>
      <c r="E1218">
        <v>0</v>
      </c>
      <c r="F1218">
        <v>0</v>
      </c>
      <c r="G1218">
        <v>0</v>
      </c>
      <c r="H1218">
        <v>0</v>
      </c>
      <c r="I1218">
        <v>0</v>
      </c>
      <c r="J1218">
        <v>0</v>
      </c>
      <c r="K1218">
        <v>0</v>
      </c>
      <c r="L1218">
        <v>0</v>
      </c>
      <c r="M1218">
        <v>0</v>
      </c>
      <c r="N1218">
        <v>0</v>
      </c>
      <c r="O1218">
        <v>0</v>
      </c>
      <c r="P1218">
        <v>0</v>
      </c>
      <c r="Q1218">
        <v>0</v>
      </c>
      <c r="R1218">
        <v>0</v>
      </c>
      <c r="S1218">
        <v>0</v>
      </c>
      <c r="T1218">
        <v>0</v>
      </c>
      <c r="U1218">
        <v>0</v>
      </c>
      <c r="V1218">
        <v>0</v>
      </c>
      <c r="W1218">
        <v>0</v>
      </c>
      <c r="X1218">
        <v>0</v>
      </c>
      <c r="Y1218">
        <v>0</v>
      </c>
      <c r="Z1218">
        <v>0</v>
      </c>
      <c r="AA1218">
        <v>0</v>
      </c>
    </row>
    <row r="1219" spans="1:27" x14ac:dyDescent="0.2">
      <c r="A1219" s="89">
        <f>VLOOKUP(C1219,TabellenBDFS!$B$4:$C$2717,2,FALSE)</f>
        <v>171</v>
      </c>
      <c r="B1219" t="str">
        <f t="shared" si="19"/>
        <v>1715</v>
      </c>
      <c r="C1219" t="s">
        <v>175</v>
      </c>
      <c r="D1219">
        <v>5</v>
      </c>
      <c r="E1219">
        <v>0.1</v>
      </c>
      <c r="F1219">
        <v>0.1</v>
      </c>
      <c r="G1219">
        <v>0.1</v>
      </c>
      <c r="H1219">
        <v>0.1</v>
      </c>
      <c r="I1219">
        <v>0.1</v>
      </c>
      <c r="J1219">
        <v>0.1</v>
      </c>
      <c r="K1219">
        <v>0.1</v>
      </c>
      <c r="L1219">
        <v>0</v>
      </c>
      <c r="M1219">
        <v>0</v>
      </c>
      <c r="N1219">
        <v>0</v>
      </c>
      <c r="O1219">
        <v>0</v>
      </c>
      <c r="P1219">
        <v>0</v>
      </c>
      <c r="Q1219">
        <v>0</v>
      </c>
      <c r="R1219">
        <v>0</v>
      </c>
      <c r="S1219">
        <v>0</v>
      </c>
      <c r="T1219">
        <v>0.1</v>
      </c>
      <c r="U1219">
        <v>0.1</v>
      </c>
      <c r="V1219">
        <v>0.1</v>
      </c>
      <c r="W1219">
        <v>0.1</v>
      </c>
      <c r="X1219">
        <v>0.1</v>
      </c>
      <c r="Y1219">
        <v>0.1</v>
      </c>
      <c r="Z1219">
        <v>0.1</v>
      </c>
      <c r="AA1219">
        <v>0.1</v>
      </c>
    </row>
    <row r="1220" spans="1:27" x14ac:dyDescent="0.2">
      <c r="A1220" s="89">
        <f>VLOOKUP(C1220,TabellenBDFS!$B$4:$C$2717,2,FALSE)</f>
        <v>171</v>
      </c>
      <c r="B1220" t="str">
        <f t="shared" ref="B1220:B1283" si="20">CONCATENATE(A1220,D1220)</f>
        <v>1716</v>
      </c>
      <c r="C1220" t="s">
        <v>175</v>
      </c>
      <c r="D1220">
        <v>6</v>
      </c>
      <c r="E1220">
        <v>0.7</v>
      </c>
      <c r="F1220">
        <v>0.7</v>
      </c>
      <c r="G1220">
        <v>0.7</v>
      </c>
      <c r="H1220">
        <v>0.7</v>
      </c>
      <c r="I1220">
        <v>0.6</v>
      </c>
      <c r="J1220">
        <v>0.6</v>
      </c>
      <c r="K1220">
        <v>0.7</v>
      </c>
      <c r="L1220">
        <v>0.6</v>
      </c>
      <c r="M1220">
        <v>0.6</v>
      </c>
      <c r="N1220">
        <v>0.6</v>
      </c>
      <c r="O1220">
        <v>0.6</v>
      </c>
      <c r="P1220">
        <v>0.6</v>
      </c>
      <c r="Q1220">
        <v>0.6</v>
      </c>
      <c r="R1220">
        <v>0.6</v>
      </c>
      <c r="S1220">
        <v>0.6</v>
      </c>
      <c r="T1220">
        <v>0.6</v>
      </c>
      <c r="U1220">
        <v>0.6</v>
      </c>
      <c r="V1220">
        <v>0.6</v>
      </c>
      <c r="W1220">
        <v>0.6</v>
      </c>
      <c r="X1220">
        <v>0.6</v>
      </c>
      <c r="Y1220">
        <v>0.5</v>
      </c>
      <c r="Z1220">
        <v>0.4</v>
      </c>
      <c r="AA1220">
        <v>0.4</v>
      </c>
    </row>
    <row r="1221" spans="1:27" x14ac:dyDescent="0.2">
      <c r="A1221" s="89">
        <f>VLOOKUP(C1221,TabellenBDFS!$B$4:$C$2717,2,FALSE)</f>
        <v>171</v>
      </c>
      <c r="B1221" t="str">
        <f t="shared" si="20"/>
        <v>1717</v>
      </c>
      <c r="C1221" t="s">
        <v>175</v>
      </c>
      <c r="D1221">
        <v>7</v>
      </c>
      <c r="E1221">
        <v>0.1</v>
      </c>
      <c r="F1221">
        <v>0.1</v>
      </c>
      <c r="G1221">
        <v>0.2</v>
      </c>
      <c r="H1221">
        <v>0.2</v>
      </c>
      <c r="I1221">
        <v>0.2</v>
      </c>
      <c r="J1221">
        <v>0.2</v>
      </c>
      <c r="K1221">
        <v>0.2</v>
      </c>
      <c r="L1221">
        <v>0.2</v>
      </c>
      <c r="M1221">
        <v>0.2</v>
      </c>
      <c r="N1221">
        <v>0.2</v>
      </c>
      <c r="O1221">
        <v>0.2</v>
      </c>
      <c r="P1221">
        <v>0.2</v>
      </c>
      <c r="Q1221">
        <v>0.2</v>
      </c>
      <c r="R1221">
        <v>0.2</v>
      </c>
      <c r="S1221">
        <v>0.2</v>
      </c>
      <c r="T1221">
        <v>0.2</v>
      </c>
      <c r="U1221">
        <v>0.2</v>
      </c>
      <c r="V1221">
        <v>0.2</v>
      </c>
      <c r="W1221">
        <v>0.2</v>
      </c>
      <c r="X1221">
        <v>0.2</v>
      </c>
      <c r="Y1221">
        <v>0.2</v>
      </c>
      <c r="Z1221">
        <v>0.2</v>
      </c>
      <c r="AA1221">
        <v>0.2</v>
      </c>
    </row>
    <row r="1222" spans="1:27" x14ac:dyDescent="0.2">
      <c r="A1222" s="89">
        <f>VLOOKUP(C1222,TabellenBDFS!$B$4:$C$2717,2,FALSE)</f>
        <v>172</v>
      </c>
      <c r="B1222" t="str">
        <f t="shared" si="20"/>
        <v>1721</v>
      </c>
      <c r="C1222" t="s">
        <v>176</v>
      </c>
      <c r="D1222">
        <v>1</v>
      </c>
      <c r="E1222" t="e">
        <v>#N/A</v>
      </c>
      <c r="F1222" t="e">
        <v>#N/A</v>
      </c>
      <c r="G1222" t="e">
        <v>#N/A</v>
      </c>
      <c r="H1222" t="e">
        <v>#N/A</v>
      </c>
      <c r="I1222" t="e">
        <v>#N/A</v>
      </c>
      <c r="J1222" t="e">
        <v>#N/A</v>
      </c>
      <c r="K1222" t="e">
        <v>#N/A</v>
      </c>
      <c r="L1222" t="e">
        <v>#N/A</v>
      </c>
      <c r="M1222">
        <v>3.1</v>
      </c>
      <c r="N1222">
        <v>3.1</v>
      </c>
      <c r="O1222">
        <v>3.3</v>
      </c>
      <c r="P1222">
        <v>3.3</v>
      </c>
      <c r="Q1222">
        <v>3.2</v>
      </c>
      <c r="R1222">
        <v>3.4</v>
      </c>
      <c r="S1222">
        <v>3.3</v>
      </c>
      <c r="T1222">
        <v>3.4</v>
      </c>
      <c r="U1222">
        <v>3.2</v>
      </c>
      <c r="V1222">
        <v>3.2</v>
      </c>
      <c r="W1222">
        <v>3.2</v>
      </c>
      <c r="X1222">
        <v>3.2</v>
      </c>
      <c r="Y1222">
        <v>2.8</v>
      </c>
      <c r="Z1222">
        <v>2.7</v>
      </c>
      <c r="AA1222">
        <v>2.6</v>
      </c>
    </row>
    <row r="1223" spans="1:27" x14ac:dyDescent="0.2">
      <c r="A1223" s="89">
        <f>VLOOKUP(C1223,TabellenBDFS!$B$4:$C$2717,2,FALSE)</f>
        <v>172</v>
      </c>
      <c r="B1223" t="str">
        <f t="shared" si="20"/>
        <v>1722</v>
      </c>
      <c r="C1223" t="s">
        <v>176</v>
      </c>
      <c r="D1223">
        <v>2</v>
      </c>
      <c r="E1223" t="e">
        <v>#N/A</v>
      </c>
      <c r="F1223" t="e">
        <v>#N/A</v>
      </c>
      <c r="G1223" t="e">
        <v>#N/A</v>
      </c>
      <c r="H1223" t="e">
        <v>#N/A</v>
      </c>
      <c r="I1223" t="e">
        <v>#N/A</v>
      </c>
      <c r="J1223" t="e">
        <v>#N/A</v>
      </c>
      <c r="K1223" t="e">
        <v>#N/A</v>
      </c>
      <c r="L1223" t="e">
        <v>#N/A</v>
      </c>
      <c r="M1223">
        <v>0.2</v>
      </c>
      <c r="N1223">
        <v>0.2</v>
      </c>
      <c r="O1223">
        <v>0.2</v>
      </c>
      <c r="P1223">
        <v>0.2</v>
      </c>
      <c r="Q1223">
        <v>0.2</v>
      </c>
      <c r="R1223">
        <v>0.2</v>
      </c>
      <c r="S1223">
        <v>0.2</v>
      </c>
      <c r="T1223">
        <v>0.2</v>
      </c>
      <c r="U1223">
        <v>0.2</v>
      </c>
      <c r="V1223">
        <v>0.2</v>
      </c>
      <c r="W1223">
        <v>0.2</v>
      </c>
      <c r="X1223">
        <v>0.2</v>
      </c>
      <c r="Y1223">
        <v>0.2</v>
      </c>
      <c r="Z1223">
        <v>0.1</v>
      </c>
      <c r="AA1223">
        <v>0.1</v>
      </c>
    </row>
    <row r="1224" spans="1:27" x14ac:dyDescent="0.2">
      <c r="A1224" s="89">
        <f>VLOOKUP(C1224,TabellenBDFS!$B$4:$C$2717,2,FALSE)</f>
        <v>172</v>
      </c>
      <c r="B1224" t="str">
        <f t="shared" si="20"/>
        <v>1723</v>
      </c>
      <c r="C1224" t="s">
        <v>176</v>
      </c>
      <c r="D1224">
        <v>3</v>
      </c>
      <c r="E1224" t="e">
        <v>#N/A</v>
      </c>
      <c r="F1224" t="e">
        <v>#N/A</v>
      </c>
      <c r="G1224" t="e">
        <v>#N/A</v>
      </c>
      <c r="H1224" t="e">
        <v>#N/A</v>
      </c>
      <c r="I1224" t="e">
        <v>#N/A</v>
      </c>
      <c r="J1224" t="e">
        <v>#N/A</v>
      </c>
      <c r="K1224" t="e">
        <v>#N/A</v>
      </c>
      <c r="L1224" t="e">
        <v>#N/A</v>
      </c>
      <c r="M1224">
        <v>0.1</v>
      </c>
      <c r="N1224">
        <v>0.1</v>
      </c>
      <c r="O1224">
        <v>0.1</v>
      </c>
      <c r="P1224">
        <v>0.1</v>
      </c>
      <c r="Q1224">
        <v>0.3</v>
      </c>
      <c r="R1224">
        <v>0.3</v>
      </c>
      <c r="S1224">
        <v>0.4</v>
      </c>
      <c r="T1224">
        <v>0.4</v>
      </c>
      <c r="U1224">
        <v>0.4</v>
      </c>
      <c r="V1224">
        <v>0.4</v>
      </c>
      <c r="W1224">
        <v>0.4</v>
      </c>
      <c r="X1224">
        <v>0.4</v>
      </c>
      <c r="Y1224">
        <v>0.4</v>
      </c>
      <c r="Z1224">
        <v>0.4</v>
      </c>
      <c r="AA1224">
        <v>0.4</v>
      </c>
    </row>
    <row r="1225" spans="1:27" x14ac:dyDescent="0.2">
      <c r="A1225" s="89">
        <f>VLOOKUP(C1225,TabellenBDFS!$B$4:$C$2717,2,FALSE)</f>
        <v>172</v>
      </c>
      <c r="B1225" t="str">
        <f t="shared" si="20"/>
        <v>1724</v>
      </c>
      <c r="C1225" t="s">
        <v>176</v>
      </c>
      <c r="D1225">
        <v>4</v>
      </c>
      <c r="E1225" t="e">
        <v>#N/A</v>
      </c>
      <c r="F1225" t="e">
        <v>#N/A</v>
      </c>
      <c r="G1225" t="e">
        <v>#N/A</v>
      </c>
      <c r="H1225" t="e">
        <v>#N/A</v>
      </c>
      <c r="I1225" t="e">
        <v>#N/A</v>
      </c>
      <c r="J1225" t="e">
        <v>#N/A</v>
      </c>
      <c r="K1225" t="e">
        <v>#N/A</v>
      </c>
      <c r="L1225" t="e">
        <v>#N/A</v>
      </c>
      <c r="M1225">
        <v>0</v>
      </c>
      <c r="N1225">
        <v>0</v>
      </c>
      <c r="O1225">
        <v>0.1</v>
      </c>
      <c r="P1225">
        <v>0.1</v>
      </c>
      <c r="Q1225">
        <v>0</v>
      </c>
      <c r="R1225">
        <v>0.1</v>
      </c>
      <c r="S1225">
        <v>0.1</v>
      </c>
      <c r="T1225">
        <v>0.1</v>
      </c>
      <c r="U1225">
        <v>0.1</v>
      </c>
      <c r="V1225">
        <v>0.1</v>
      </c>
      <c r="W1225">
        <v>0.1</v>
      </c>
      <c r="X1225">
        <v>0.1</v>
      </c>
      <c r="Y1225">
        <v>0.1</v>
      </c>
      <c r="Z1225">
        <v>0.1</v>
      </c>
      <c r="AA1225">
        <v>0.1</v>
      </c>
    </row>
    <row r="1226" spans="1:27" x14ac:dyDescent="0.2">
      <c r="A1226" s="89">
        <f>VLOOKUP(C1226,TabellenBDFS!$B$4:$C$2717,2,FALSE)</f>
        <v>172</v>
      </c>
      <c r="B1226" t="str">
        <f t="shared" si="20"/>
        <v>1725</v>
      </c>
      <c r="C1226" t="s">
        <v>176</v>
      </c>
      <c r="D1226">
        <v>5</v>
      </c>
      <c r="E1226" t="e">
        <v>#N/A</v>
      </c>
      <c r="F1226" t="e">
        <v>#N/A</v>
      </c>
      <c r="G1226" t="e">
        <v>#N/A</v>
      </c>
      <c r="H1226" t="e">
        <v>#N/A</v>
      </c>
      <c r="I1226" t="e">
        <v>#N/A</v>
      </c>
      <c r="J1226" t="e">
        <v>#N/A</v>
      </c>
      <c r="K1226" t="e">
        <v>#N/A</v>
      </c>
      <c r="L1226" t="e">
        <v>#N/A</v>
      </c>
      <c r="M1226">
        <v>0.3</v>
      </c>
      <c r="N1226">
        <v>0.3</v>
      </c>
      <c r="O1226">
        <v>0.3</v>
      </c>
      <c r="P1226">
        <v>0.3</v>
      </c>
      <c r="Q1226">
        <v>0.3</v>
      </c>
      <c r="R1226">
        <v>0.3</v>
      </c>
      <c r="S1226">
        <v>0.3</v>
      </c>
      <c r="T1226">
        <v>0.3</v>
      </c>
      <c r="U1226">
        <v>0.3</v>
      </c>
      <c r="V1226">
        <v>0.3</v>
      </c>
      <c r="W1226">
        <v>0.2</v>
      </c>
      <c r="X1226">
        <v>0.3</v>
      </c>
      <c r="Y1226">
        <v>0.1</v>
      </c>
      <c r="Z1226">
        <v>0.1</v>
      </c>
      <c r="AA1226">
        <v>0.1</v>
      </c>
    </row>
    <row r="1227" spans="1:27" x14ac:dyDescent="0.2">
      <c r="A1227" s="89">
        <f>VLOOKUP(C1227,TabellenBDFS!$B$4:$C$2717,2,FALSE)</f>
        <v>172</v>
      </c>
      <c r="B1227" t="str">
        <f t="shared" si="20"/>
        <v>1726</v>
      </c>
      <c r="C1227" t="s">
        <v>176</v>
      </c>
      <c r="D1227">
        <v>6</v>
      </c>
      <c r="E1227" t="e">
        <v>#N/A</v>
      </c>
      <c r="F1227" t="e">
        <v>#N/A</v>
      </c>
      <c r="G1227" t="e">
        <v>#N/A</v>
      </c>
      <c r="H1227" t="e">
        <v>#N/A</v>
      </c>
      <c r="I1227" t="e">
        <v>#N/A</v>
      </c>
      <c r="J1227" t="e">
        <v>#N/A</v>
      </c>
      <c r="K1227" t="e">
        <v>#N/A</v>
      </c>
      <c r="L1227" t="e">
        <v>#N/A</v>
      </c>
      <c r="M1227">
        <v>2.2999999999999998</v>
      </c>
      <c r="N1227">
        <v>2.4</v>
      </c>
      <c r="O1227">
        <v>2.4</v>
      </c>
      <c r="P1227">
        <v>2.5</v>
      </c>
      <c r="Q1227">
        <v>2.2999999999999998</v>
      </c>
      <c r="R1227">
        <v>2.4</v>
      </c>
      <c r="S1227">
        <v>2.2999999999999998</v>
      </c>
      <c r="T1227">
        <v>2.4</v>
      </c>
      <c r="U1227">
        <v>2.2000000000000002</v>
      </c>
      <c r="V1227">
        <v>2.2000000000000002</v>
      </c>
      <c r="W1227">
        <v>2.2000000000000002</v>
      </c>
      <c r="X1227">
        <v>2.2000000000000002</v>
      </c>
      <c r="Y1227">
        <v>1.9</v>
      </c>
      <c r="Z1227">
        <v>1.8</v>
      </c>
      <c r="AA1227">
        <v>1.7</v>
      </c>
    </row>
    <row r="1228" spans="1:27" x14ac:dyDescent="0.2">
      <c r="A1228" s="89">
        <f>VLOOKUP(C1228,TabellenBDFS!$B$4:$C$2717,2,FALSE)</f>
        <v>172</v>
      </c>
      <c r="B1228" t="str">
        <f t="shared" si="20"/>
        <v>1727</v>
      </c>
      <c r="C1228" t="s">
        <v>176</v>
      </c>
      <c r="D1228">
        <v>7</v>
      </c>
      <c r="E1228" t="e">
        <v>#N/A</v>
      </c>
      <c r="F1228" t="e">
        <v>#N/A</v>
      </c>
      <c r="G1228" t="e">
        <v>#N/A</v>
      </c>
      <c r="H1228" t="e">
        <v>#N/A</v>
      </c>
      <c r="I1228" t="e">
        <v>#N/A</v>
      </c>
      <c r="J1228" t="e">
        <v>#N/A</v>
      </c>
      <c r="K1228" t="e">
        <v>#N/A</v>
      </c>
      <c r="L1228" t="e">
        <v>#N/A</v>
      </c>
      <c r="M1228">
        <v>0.1</v>
      </c>
      <c r="N1228">
        <v>0.1</v>
      </c>
      <c r="O1228">
        <v>0.1</v>
      </c>
      <c r="P1228">
        <v>0.1</v>
      </c>
      <c r="Q1228">
        <v>0.1</v>
      </c>
      <c r="R1228">
        <v>0.1</v>
      </c>
      <c r="S1228">
        <v>0.1</v>
      </c>
      <c r="T1228">
        <v>0.1</v>
      </c>
      <c r="U1228">
        <v>0.1</v>
      </c>
      <c r="V1228">
        <v>0.1</v>
      </c>
      <c r="W1228">
        <v>0.1</v>
      </c>
      <c r="X1228">
        <v>0.1</v>
      </c>
      <c r="Y1228">
        <v>0.1</v>
      </c>
      <c r="Z1228">
        <v>0.1</v>
      </c>
      <c r="AA1228">
        <v>0.1</v>
      </c>
    </row>
    <row r="1229" spans="1:27" x14ac:dyDescent="0.2">
      <c r="A1229" s="89">
        <f>VLOOKUP(C1229,TabellenBDFS!$B$4:$C$2717,2,FALSE)</f>
        <v>173</v>
      </c>
      <c r="B1229" t="str">
        <f t="shared" si="20"/>
        <v>1731</v>
      </c>
      <c r="C1229" t="s">
        <v>177</v>
      </c>
      <c r="D1229">
        <v>1</v>
      </c>
      <c r="E1229">
        <v>0.4</v>
      </c>
      <c r="F1229">
        <v>0.4</v>
      </c>
      <c r="G1229">
        <v>0.5</v>
      </c>
      <c r="H1229">
        <v>0.5</v>
      </c>
      <c r="I1229">
        <v>0.5</v>
      </c>
      <c r="J1229">
        <v>0.6</v>
      </c>
      <c r="K1229">
        <v>0.6</v>
      </c>
      <c r="L1229">
        <v>0.7</v>
      </c>
      <c r="M1229">
        <v>0.7</v>
      </c>
      <c r="N1229">
        <v>0.6</v>
      </c>
      <c r="O1229">
        <v>0.6</v>
      </c>
      <c r="P1229">
        <v>0.7</v>
      </c>
      <c r="Q1229">
        <v>0.8</v>
      </c>
      <c r="R1229">
        <v>0.7</v>
      </c>
      <c r="S1229">
        <v>0.7</v>
      </c>
      <c r="T1229">
        <v>0.7</v>
      </c>
      <c r="U1229">
        <v>0.7</v>
      </c>
      <c r="V1229">
        <v>0.7</v>
      </c>
      <c r="W1229">
        <v>0.6</v>
      </c>
      <c r="X1229">
        <v>0.6</v>
      </c>
      <c r="Y1229">
        <v>0.6</v>
      </c>
      <c r="Z1229">
        <v>0.6</v>
      </c>
      <c r="AA1229">
        <v>0.5</v>
      </c>
    </row>
    <row r="1230" spans="1:27" x14ac:dyDescent="0.2">
      <c r="A1230" s="89">
        <f>VLOOKUP(C1230,TabellenBDFS!$B$4:$C$2717,2,FALSE)</f>
        <v>173</v>
      </c>
      <c r="B1230" t="str">
        <f t="shared" si="20"/>
        <v>1732</v>
      </c>
      <c r="C1230" t="s">
        <v>177</v>
      </c>
      <c r="D1230">
        <v>2</v>
      </c>
      <c r="E1230">
        <v>0.2</v>
      </c>
      <c r="F1230">
        <v>0.2</v>
      </c>
      <c r="G1230">
        <v>0.2</v>
      </c>
      <c r="H1230">
        <v>0.2</v>
      </c>
      <c r="I1230">
        <v>0.2</v>
      </c>
      <c r="J1230">
        <v>0.2</v>
      </c>
      <c r="K1230">
        <v>0.2</v>
      </c>
      <c r="L1230">
        <v>0.2</v>
      </c>
      <c r="M1230">
        <v>0.2</v>
      </c>
      <c r="N1230">
        <v>0.2</v>
      </c>
      <c r="O1230">
        <v>0.2</v>
      </c>
      <c r="P1230">
        <v>0.2</v>
      </c>
      <c r="Q1230">
        <v>0.2</v>
      </c>
      <c r="R1230">
        <v>0.2</v>
      </c>
      <c r="S1230">
        <v>0.2</v>
      </c>
      <c r="T1230">
        <v>0.2</v>
      </c>
      <c r="U1230">
        <v>0.2</v>
      </c>
      <c r="V1230">
        <v>0.2</v>
      </c>
      <c r="W1230">
        <v>0.1</v>
      </c>
      <c r="X1230">
        <v>0.1</v>
      </c>
      <c r="Y1230">
        <v>0.1</v>
      </c>
      <c r="Z1230">
        <v>0.1</v>
      </c>
      <c r="AA1230">
        <v>0.1</v>
      </c>
    </row>
    <row r="1231" spans="1:27" x14ac:dyDescent="0.2">
      <c r="A1231" s="89">
        <f>VLOOKUP(C1231,TabellenBDFS!$B$4:$C$2717,2,FALSE)</f>
        <v>173</v>
      </c>
      <c r="B1231" t="str">
        <f t="shared" si="20"/>
        <v>1733</v>
      </c>
      <c r="C1231" t="s">
        <v>177</v>
      </c>
      <c r="D1231">
        <v>3</v>
      </c>
      <c r="E1231">
        <v>0</v>
      </c>
      <c r="F1231">
        <v>0</v>
      </c>
      <c r="G1231">
        <v>0</v>
      </c>
      <c r="H1231">
        <v>0</v>
      </c>
      <c r="I1231">
        <v>0</v>
      </c>
      <c r="J1231">
        <v>0</v>
      </c>
      <c r="K1231">
        <v>0</v>
      </c>
      <c r="L1231">
        <v>0</v>
      </c>
      <c r="M1231">
        <v>0</v>
      </c>
      <c r="N1231">
        <v>0</v>
      </c>
      <c r="O1231">
        <v>0</v>
      </c>
      <c r="P1231">
        <v>0</v>
      </c>
      <c r="Q1231">
        <v>0</v>
      </c>
      <c r="R1231">
        <v>0</v>
      </c>
      <c r="S1231">
        <v>0</v>
      </c>
      <c r="T1231">
        <v>0</v>
      </c>
      <c r="U1231">
        <v>0</v>
      </c>
      <c r="V1231">
        <v>0</v>
      </c>
      <c r="W1231">
        <v>0</v>
      </c>
      <c r="X1231">
        <v>0</v>
      </c>
      <c r="Y1231">
        <v>0</v>
      </c>
      <c r="Z1231">
        <v>0</v>
      </c>
      <c r="AA1231">
        <v>0</v>
      </c>
    </row>
    <row r="1232" spans="1:27" x14ac:dyDescent="0.2">
      <c r="A1232" s="89">
        <f>VLOOKUP(C1232,TabellenBDFS!$B$4:$C$2717,2,FALSE)</f>
        <v>173</v>
      </c>
      <c r="B1232" t="str">
        <f t="shared" si="20"/>
        <v>1734</v>
      </c>
      <c r="C1232" t="s">
        <v>177</v>
      </c>
      <c r="D1232">
        <v>4</v>
      </c>
      <c r="E1232">
        <v>0</v>
      </c>
      <c r="F1232">
        <v>0</v>
      </c>
      <c r="G1232">
        <v>0</v>
      </c>
      <c r="H1232">
        <v>0</v>
      </c>
      <c r="I1232">
        <v>0</v>
      </c>
      <c r="J1232">
        <v>0</v>
      </c>
      <c r="K1232">
        <v>0</v>
      </c>
      <c r="L1232">
        <v>0</v>
      </c>
      <c r="M1232">
        <v>0</v>
      </c>
      <c r="N1232">
        <v>0</v>
      </c>
      <c r="O1232">
        <v>0</v>
      </c>
      <c r="P1232">
        <v>0</v>
      </c>
      <c r="Q1232">
        <v>0</v>
      </c>
      <c r="R1232">
        <v>0</v>
      </c>
      <c r="S1232">
        <v>0</v>
      </c>
      <c r="T1232">
        <v>0</v>
      </c>
      <c r="U1232">
        <v>0</v>
      </c>
      <c r="V1232">
        <v>0</v>
      </c>
      <c r="W1232">
        <v>0</v>
      </c>
      <c r="X1232">
        <v>0</v>
      </c>
      <c r="Y1232">
        <v>0</v>
      </c>
      <c r="Z1232">
        <v>0</v>
      </c>
      <c r="AA1232">
        <v>0</v>
      </c>
    </row>
    <row r="1233" spans="1:27" x14ac:dyDescent="0.2">
      <c r="A1233" s="89">
        <f>VLOOKUP(C1233,TabellenBDFS!$B$4:$C$2717,2,FALSE)</f>
        <v>173</v>
      </c>
      <c r="B1233" t="str">
        <f t="shared" si="20"/>
        <v>1735</v>
      </c>
      <c r="C1233" t="s">
        <v>177</v>
      </c>
      <c r="D1233">
        <v>5</v>
      </c>
      <c r="E1233">
        <v>0</v>
      </c>
      <c r="F1233">
        <v>0</v>
      </c>
      <c r="G1233">
        <v>0</v>
      </c>
      <c r="H1233">
        <v>0</v>
      </c>
      <c r="I1233">
        <v>0</v>
      </c>
      <c r="J1233">
        <v>0</v>
      </c>
      <c r="K1233">
        <v>0</v>
      </c>
      <c r="L1233">
        <v>0</v>
      </c>
      <c r="M1233">
        <v>0</v>
      </c>
      <c r="N1233">
        <v>0</v>
      </c>
      <c r="O1233">
        <v>0</v>
      </c>
      <c r="P1233">
        <v>0</v>
      </c>
      <c r="Q1233">
        <v>0</v>
      </c>
      <c r="R1233">
        <v>0</v>
      </c>
      <c r="S1233">
        <v>0</v>
      </c>
      <c r="T1233">
        <v>0</v>
      </c>
      <c r="U1233">
        <v>0</v>
      </c>
      <c r="V1233">
        <v>0</v>
      </c>
      <c r="W1233">
        <v>0</v>
      </c>
      <c r="X1233">
        <v>0</v>
      </c>
      <c r="Y1233">
        <v>0</v>
      </c>
      <c r="Z1233">
        <v>0</v>
      </c>
      <c r="AA1233">
        <v>0</v>
      </c>
    </row>
    <row r="1234" spans="1:27" x14ac:dyDescent="0.2">
      <c r="A1234" s="89">
        <f>VLOOKUP(C1234,TabellenBDFS!$B$4:$C$2717,2,FALSE)</f>
        <v>173</v>
      </c>
      <c r="B1234" t="str">
        <f t="shared" si="20"/>
        <v>1736</v>
      </c>
      <c r="C1234" t="s">
        <v>177</v>
      </c>
      <c r="D1234">
        <v>6</v>
      </c>
      <c r="E1234">
        <v>0.2</v>
      </c>
      <c r="F1234">
        <v>0.2</v>
      </c>
      <c r="G1234">
        <v>0.1</v>
      </c>
      <c r="H1234">
        <v>0.1</v>
      </c>
      <c r="I1234">
        <v>0.1</v>
      </c>
      <c r="J1234">
        <v>0.1</v>
      </c>
      <c r="K1234">
        <v>0.2</v>
      </c>
      <c r="L1234">
        <v>0.2</v>
      </c>
      <c r="M1234">
        <v>0.2</v>
      </c>
      <c r="N1234">
        <v>0.2</v>
      </c>
      <c r="O1234">
        <v>0.2</v>
      </c>
      <c r="P1234">
        <v>0.2</v>
      </c>
      <c r="Q1234">
        <v>0.4</v>
      </c>
      <c r="R1234">
        <v>0.4</v>
      </c>
      <c r="S1234">
        <v>0.4</v>
      </c>
      <c r="T1234">
        <v>0.4</v>
      </c>
      <c r="U1234">
        <v>0.4</v>
      </c>
      <c r="V1234">
        <v>0.4</v>
      </c>
      <c r="W1234">
        <v>0.3</v>
      </c>
      <c r="X1234">
        <v>0.3</v>
      </c>
      <c r="Y1234">
        <v>0.3</v>
      </c>
      <c r="Z1234">
        <v>0.3</v>
      </c>
      <c r="AA1234">
        <v>0.3</v>
      </c>
    </row>
    <row r="1235" spans="1:27" x14ac:dyDescent="0.2">
      <c r="A1235" s="89">
        <f>VLOOKUP(C1235,TabellenBDFS!$B$4:$C$2717,2,FALSE)</f>
        <v>173</v>
      </c>
      <c r="B1235" t="str">
        <f t="shared" si="20"/>
        <v>1737</v>
      </c>
      <c r="C1235" t="s">
        <v>177</v>
      </c>
      <c r="D1235">
        <v>7</v>
      </c>
      <c r="E1235">
        <v>0.1</v>
      </c>
      <c r="F1235">
        <v>0.1</v>
      </c>
      <c r="G1235">
        <v>0.2</v>
      </c>
      <c r="H1235">
        <v>0.2</v>
      </c>
      <c r="I1235">
        <v>0.2</v>
      </c>
      <c r="J1235">
        <v>0.2</v>
      </c>
      <c r="K1235">
        <v>0.2</v>
      </c>
      <c r="L1235">
        <v>0.3</v>
      </c>
      <c r="M1235">
        <v>0.3</v>
      </c>
      <c r="N1235">
        <v>0.2</v>
      </c>
      <c r="O1235">
        <v>0.2</v>
      </c>
      <c r="P1235">
        <v>0.2</v>
      </c>
      <c r="Q1235">
        <v>0.2</v>
      </c>
      <c r="R1235">
        <v>0.1</v>
      </c>
      <c r="S1235">
        <v>0.1</v>
      </c>
      <c r="T1235">
        <v>0.1</v>
      </c>
      <c r="U1235">
        <v>0.1</v>
      </c>
      <c r="V1235">
        <v>0.1</v>
      </c>
      <c r="W1235">
        <v>0.1</v>
      </c>
      <c r="X1235">
        <v>0.1</v>
      </c>
      <c r="Y1235">
        <v>0.1</v>
      </c>
      <c r="Z1235">
        <v>0.1</v>
      </c>
      <c r="AA1235">
        <v>0.1</v>
      </c>
    </row>
    <row r="1236" spans="1:27" x14ac:dyDescent="0.2">
      <c r="A1236" s="89">
        <f>VLOOKUP(C1236,TabellenBDFS!$B$4:$C$2717,2,FALSE)</f>
        <v>174</v>
      </c>
      <c r="B1236" t="str">
        <f t="shared" si="20"/>
        <v>1741</v>
      </c>
      <c r="C1236" t="s">
        <v>178</v>
      </c>
      <c r="D1236">
        <v>1</v>
      </c>
      <c r="E1236">
        <v>0.4</v>
      </c>
      <c r="F1236">
        <v>0.4</v>
      </c>
      <c r="G1236">
        <v>0.4</v>
      </c>
      <c r="H1236">
        <v>0.4</v>
      </c>
      <c r="I1236">
        <v>0.4</v>
      </c>
      <c r="J1236">
        <v>0.4</v>
      </c>
      <c r="K1236">
        <v>0.4</v>
      </c>
      <c r="L1236">
        <v>0.4</v>
      </c>
      <c r="M1236">
        <v>0.4</v>
      </c>
      <c r="N1236">
        <v>0.4</v>
      </c>
      <c r="O1236">
        <v>0.4</v>
      </c>
      <c r="P1236">
        <v>0.4</v>
      </c>
      <c r="Q1236">
        <v>0.4</v>
      </c>
      <c r="R1236">
        <v>0.4</v>
      </c>
      <c r="S1236">
        <v>0.4</v>
      </c>
      <c r="T1236">
        <v>0.4</v>
      </c>
      <c r="U1236">
        <v>0.5</v>
      </c>
      <c r="V1236">
        <v>0.4</v>
      </c>
      <c r="W1236">
        <v>0.4</v>
      </c>
      <c r="X1236">
        <v>0.4</v>
      </c>
      <c r="Y1236">
        <v>0.4</v>
      </c>
      <c r="Z1236">
        <v>0.4</v>
      </c>
      <c r="AA1236">
        <v>0.3</v>
      </c>
    </row>
    <row r="1237" spans="1:27" x14ac:dyDescent="0.2">
      <c r="A1237" s="89">
        <f>VLOOKUP(C1237,TabellenBDFS!$B$4:$C$2717,2,FALSE)</f>
        <v>174</v>
      </c>
      <c r="B1237" t="str">
        <f t="shared" si="20"/>
        <v>1742</v>
      </c>
      <c r="C1237" t="s">
        <v>178</v>
      </c>
      <c r="D1237">
        <v>2</v>
      </c>
      <c r="E1237">
        <v>0.1</v>
      </c>
      <c r="F1237">
        <v>0.1</v>
      </c>
      <c r="G1237">
        <v>0.1</v>
      </c>
      <c r="H1237">
        <v>0.1</v>
      </c>
      <c r="I1237">
        <v>0.1</v>
      </c>
      <c r="J1237">
        <v>0.1</v>
      </c>
      <c r="K1237">
        <v>0.1</v>
      </c>
      <c r="L1237">
        <v>0.1</v>
      </c>
      <c r="M1237">
        <v>0.1</v>
      </c>
      <c r="N1237">
        <v>0.1</v>
      </c>
      <c r="O1237">
        <v>0.1</v>
      </c>
      <c r="P1237">
        <v>0.1</v>
      </c>
      <c r="Q1237">
        <v>0.1</v>
      </c>
      <c r="R1237">
        <v>0.1</v>
      </c>
      <c r="S1237">
        <v>0.1</v>
      </c>
      <c r="T1237">
        <v>0.1</v>
      </c>
      <c r="U1237">
        <v>0.1</v>
      </c>
      <c r="V1237">
        <v>0.1</v>
      </c>
      <c r="W1237">
        <v>0.1</v>
      </c>
      <c r="X1237">
        <v>0.1</v>
      </c>
      <c r="Y1237">
        <v>0.1</v>
      </c>
      <c r="Z1237">
        <v>0.1</v>
      </c>
      <c r="AA1237">
        <v>0</v>
      </c>
    </row>
    <row r="1238" spans="1:27" x14ac:dyDescent="0.2">
      <c r="A1238" s="89">
        <f>VLOOKUP(C1238,TabellenBDFS!$B$4:$C$2717,2,FALSE)</f>
        <v>174</v>
      </c>
      <c r="B1238" t="str">
        <f t="shared" si="20"/>
        <v>1743</v>
      </c>
      <c r="C1238" t="s">
        <v>178</v>
      </c>
      <c r="D1238">
        <v>3</v>
      </c>
      <c r="E1238">
        <v>0</v>
      </c>
      <c r="F1238">
        <v>0</v>
      </c>
      <c r="G1238">
        <v>0</v>
      </c>
      <c r="H1238">
        <v>0</v>
      </c>
      <c r="I1238">
        <v>0</v>
      </c>
      <c r="J1238">
        <v>0</v>
      </c>
      <c r="K1238">
        <v>0</v>
      </c>
      <c r="L1238">
        <v>0</v>
      </c>
      <c r="M1238">
        <v>0</v>
      </c>
      <c r="N1238">
        <v>0</v>
      </c>
      <c r="O1238">
        <v>0</v>
      </c>
      <c r="P1238">
        <v>0</v>
      </c>
      <c r="Q1238">
        <v>0</v>
      </c>
      <c r="R1238">
        <v>0</v>
      </c>
      <c r="S1238">
        <v>0</v>
      </c>
      <c r="T1238">
        <v>0</v>
      </c>
      <c r="U1238">
        <v>0</v>
      </c>
      <c r="V1238">
        <v>0</v>
      </c>
      <c r="W1238">
        <v>0</v>
      </c>
      <c r="X1238">
        <v>0</v>
      </c>
      <c r="Y1238">
        <v>0</v>
      </c>
      <c r="Z1238">
        <v>0</v>
      </c>
      <c r="AA1238">
        <v>0</v>
      </c>
    </row>
    <row r="1239" spans="1:27" x14ac:dyDescent="0.2">
      <c r="A1239" s="89">
        <f>VLOOKUP(C1239,TabellenBDFS!$B$4:$C$2717,2,FALSE)</f>
        <v>174</v>
      </c>
      <c r="B1239" t="str">
        <f t="shared" si="20"/>
        <v>1744</v>
      </c>
      <c r="C1239" t="s">
        <v>178</v>
      </c>
      <c r="D1239">
        <v>4</v>
      </c>
      <c r="E1239">
        <v>0</v>
      </c>
      <c r="F1239">
        <v>0</v>
      </c>
      <c r="G1239">
        <v>0</v>
      </c>
      <c r="H1239">
        <v>0</v>
      </c>
      <c r="I1239">
        <v>0</v>
      </c>
      <c r="J1239">
        <v>0</v>
      </c>
      <c r="K1239">
        <v>0</v>
      </c>
      <c r="L1239">
        <v>0</v>
      </c>
      <c r="M1239">
        <v>0</v>
      </c>
      <c r="N1239">
        <v>0</v>
      </c>
      <c r="O1239">
        <v>0</v>
      </c>
      <c r="P1239">
        <v>0</v>
      </c>
      <c r="Q1239">
        <v>0</v>
      </c>
      <c r="R1239">
        <v>0</v>
      </c>
      <c r="S1239">
        <v>0</v>
      </c>
      <c r="T1239">
        <v>0</v>
      </c>
      <c r="U1239">
        <v>0</v>
      </c>
      <c r="V1239">
        <v>0</v>
      </c>
      <c r="W1239">
        <v>0</v>
      </c>
      <c r="X1239">
        <v>0</v>
      </c>
      <c r="Y1239">
        <v>0</v>
      </c>
      <c r="Z1239">
        <v>0</v>
      </c>
      <c r="AA1239">
        <v>0</v>
      </c>
    </row>
    <row r="1240" spans="1:27" x14ac:dyDescent="0.2">
      <c r="A1240" s="89">
        <f>VLOOKUP(C1240,TabellenBDFS!$B$4:$C$2717,2,FALSE)</f>
        <v>174</v>
      </c>
      <c r="B1240" t="str">
        <f t="shared" si="20"/>
        <v>1745</v>
      </c>
      <c r="C1240" t="s">
        <v>178</v>
      </c>
      <c r="D1240">
        <v>5</v>
      </c>
      <c r="E1240">
        <v>0</v>
      </c>
      <c r="F1240">
        <v>0</v>
      </c>
      <c r="G1240">
        <v>0</v>
      </c>
      <c r="H1240">
        <v>0</v>
      </c>
      <c r="I1240">
        <v>0</v>
      </c>
      <c r="J1240">
        <v>0</v>
      </c>
      <c r="K1240">
        <v>0</v>
      </c>
      <c r="L1240">
        <v>0</v>
      </c>
      <c r="M1240">
        <v>0</v>
      </c>
      <c r="N1240">
        <v>0</v>
      </c>
      <c r="O1240">
        <v>0</v>
      </c>
      <c r="P1240">
        <v>0</v>
      </c>
      <c r="Q1240">
        <v>0</v>
      </c>
      <c r="R1240">
        <v>0</v>
      </c>
      <c r="S1240">
        <v>0</v>
      </c>
      <c r="T1240">
        <v>0</v>
      </c>
      <c r="U1240">
        <v>0</v>
      </c>
      <c r="V1240">
        <v>0</v>
      </c>
      <c r="W1240">
        <v>0</v>
      </c>
      <c r="X1240">
        <v>0</v>
      </c>
      <c r="Y1240">
        <v>0</v>
      </c>
      <c r="Z1240">
        <v>0</v>
      </c>
      <c r="AA1240">
        <v>0</v>
      </c>
    </row>
    <row r="1241" spans="1:27" x14ac:dyDescent="0.2">
      <c r="A1241" s="89">
        <f>VLOOKUP(C1241,TabellenBDFS!$B$4:$C$2717,2,FALSE)</f>
        <v>174</v>
      </c>
      <c r="B1241" t="str">
        <f t="shared" si="20"/>
        <v>1746</v>
      </c>
      <c r="C1241" t="s">
        <v>178</v>
      </c>
      <c r="D1241">
        <v>6</v>
      </c>
      <c r="E1241">
        <v>0.3</v>
      </c>
      <c r="F1241">
        <v>0.3</v>
      </c>
      <c r="G1241">
        <v>0.3</v>
      </c>
      <c r="H1241">
        <v>0.3</v>
      </c>
      <c r="I1241">
        <v>0.3</v>
      </c>
      <c r="J1241">
        <v>0.3</v>
      </c>
      <c r="K1241">
        <v>0.3</v>
      </c>
      <c r="L1241">
        <v>0.3</v>
      </c>
      <c r="M1241">
        <v>0.3</v>
      </c>
      <c r="N1241">
        <v>0.3</v>
      </c>
      <c r="O1241">
        <v>0.3</v>
      </c>
      <c r="P1241">
        <v>0.3</v>
      </c>
      <c r="Q1241">
        <v>0.3</v>
      </c>
      <c r="R1241">
        <v>0.3</v>
      </c>
      <c r="S1241">
        <v>0.3</v>
      </c>
      <c r="T1241">
        <v>0.3</v>
      </c>
      <c r="U1241">
        <v>0.3</v>
      </c>
      <c r="V1241">
        <v>0.3</v>
      </c>
      <c r="W1241">
        <v>0.3</v>
      </c>
      <c r="X1241">
        <v>0.3</v>
      </c>
      <c r="Y1241">
        <v>0.3</v>
      </c>
      <c r="Z1241">
        <v>0.3</v>
      </c>
      <c r="AA1241">
        <v>0.3</v>
      </c>
    </row>
    <row r="1242" spans="1:27" x14ac:dyDescent="0.2">
      <c r="A1242" s="89">
        <f>VLOOKUP(C1242,TabellenBDFS!$B$4:$C$2717,2,FALSE)</f>
        <v>174</v>
      </c>
      <c r="B1242" t="str">
        <f t="shared" si="20"/>
        <v>1747</v>
      </c>
      <c r="C1242" t="s">
        <v>178</v>
      </c>
      <c r="D1242">
        <v>7</v>
      </c>
      <c r="E1242">
        <v>0</v>
      </c>
      <c r="F1242">
        <v>0</v>
      </c>
      <c r="G1242">
        <v>0</v>
      </c>
      <c r="H1242">
        <v>0</v>
      </c>
      <c r="I1242">
        <v>0</v>
      </c>
      <c r="J1242">
        <v>0</v>
      </c>
      <c r="K1242">
        <v>0</v>
      </c>
      <c r="L1242">
        <v>0</v>
      </c>
      <c r="M1242">
        <v>0</v>
      </c>
      <c r="N1242">
        <v>0</v>
      </c>
      <c r="O1242">
        <v>0</v>
      </c>
      <c r="P1242">
        <v>0</v>
      </c>
      <c r="Q1242">
        <v>0.1</v>
      </c>
      <c r="R1242">
        <v>0.1</v>
      </c>
      <c r="S1242">
        <v>0</v>
      </c>
      <c r="T1242">
        <v>0</v>
      </c>
      <c r="U1242">
        <v>0</v>
      </c>
      <c r="V1242">
        <v>0</v>
      </c>
      <c r="W1242">
        <v>0</v>
      </c>
      <c r="X1242">
        <v>0</v>
      </c>
      <c r="Y1242">
        <v>0</v>
      </c>
      <c r="Z1242">
        <v>0</v>
      </c>
      <c r="AA1242">
        <v>0</v>
      </c>
    </row>
    <row r="1243" spans="1:27" x14ac:dyDescent="0.2">
      <c r="A1243" s="89">
        <f>VLOOKUP(C1243,TabellenBDFS!$B$4:$C$2717,2,FALSE)</f>
        <v>175</v>
      </c>
      <c r="B1243" t="str">
        <f t="shared" si="20"/>
        <v>1751</v>
      </c>
      <c r="C1243" t="s">
        <v>179</v>
      </c>
      <c r="D1243">
        <v>1</v>
      </c>
      <c r="E1243">
        <v>2.6</v>
      </c>
      <c r="F1243">
        <v>2.7</v>
      </c>
      <c r="G1243">
        <v>2.6</v>
      </c>
      <c r="H1243">
        <v>2.7</v>
      </c>
      <c r="I1243">
        <v>2.8</v>
      </c>
      <c r="J1243">
        <v>2.8</v>
      </c>
      <c r="K1243">
        <v>2.8</v>
      </c>
      <c r="L1243">
        <v>2.8</v>
      </c>
      <c r="M1243">
        <v>2.8</v>
      </c>
      <c r="N1243">
        <v>2.8</v>
      </c>
      <c r="O1243">
        <v>2.7</v>
      </c>
      <c r="P1243">
        <v>2.7</v>
      </c>
      <c r="Q1243">
        <v>2.7</v>
      </c>
      <c r="R1243">
        <v>2.8</v>
      </c>
      <c r="S1243">
        <v>2.7</v>
      </c>
      <c r="T1243">
        <v>2.7</v>
      </c>
      <c r="U1243">
        <v>2.8</v>
      </c>
      <c r="V1243">
        <v>2.8</v>
      </c>
      <c r="W1243">
        <v>2.7</v>
      </c>
      <c r="X1243">
        <v>2.8</v>
      </c>
      <c r="Y1243">
        <v>2.7</v>
      </c>
      <c r="Z1243">
        <v>2.7</v>
      </c>
      <c r="AA1243">
        <v>2.6</v>
      </c>
    </row>
    <row r="1244" spans="1:27" x14ac:dyDescent="0.2">
      <c r="A1244" s="89">
        <f>VLOOKUP(C1244,TabellenBDFS!$B$4:$C$2717,2,FALSE)</f>
        <v>175</v>
      </c>
      <c r="B1244" t="str">
        <f t="shared" si="20"/>
        <v>1752</v>
      </c>
      <c r="C1244" t="s">
        <v>179</v>
      </c>
      <c r="D1244">
        <v>2</v>
      </c>
      <c r="E1244">
        <v>1.4</v>
      </c>
      <c r="F1244">
        <v>1.5</v>
      </c>
      <c r="G1244">
        <v>1.3</v>
      </c>
      <c r="H1244">
        <v>1.3</v>
      </c>
      <c r="I1244">
        <v>1.3</v>
      </c>
      <c r="J1244">
        <v>1.3</v>
      </c>
      <c r="K1244">
        <v>1.3</v>
      </c>
      <c r="L1244">
        <v>1.2</v>
      </c>
      <c r="M1244">
        <v>1.2</v>
      </c>
      <c r="N1244">
        <v>1.2</v>
      </c>
      <c r="O1244">
        <v>1.1000000000000001</v>
      </c>
      <c r="P1244">
        <v>1.1000000000000001</v>
      </c>
      <c r="Q1244">
        <v>1.1000000000000001</v>
      </c>
      <c r="R1244">
        <v>1.1000000000000001</v>
      </c>
      <c r="S1244">
        <v>1</v>
      </c>
      <c r="T1244">
        <v>1</v>
      </c>
      <c r="U1244">
        <v>1</v>
      </c>
      <c r="V1244">
        <v>0.9</v>
      </c>
      <c r="W1244">
        <v>0.9</v>
      </c>
      <c r="X1244">
        <v>0.9</v>
      </c>
      <c r="Y1244">
        <v>0.9</v>
      </c>
      <c r="Z1244">
        <v>0.9</v>
      </c>
      <c r="AA1244">
        <v>0.8</v>
      </c>
    </row>
    <row r="1245" spans="1:27" x14ac:dyDescent="0.2">
      <c r="A1245" s="89">
        <f>VLOOKUP(C1245,TabellenBDFS!$B$4:$C$2717,2,FALSE)</f>
        <v>175</v>
      </c>
      <c r="B1245" t="str">
        <f t="shared" si="20"/>
        <v>1753</v>
      </c>
      <c r="C1245" t="s">
        <v>179</v>
      </c>
      <c r="D1245">
        <v>3</v>
      </c>
      <c r="E1245">
        <v>0</v>
      </c>
      <c r="F1245">
        <v>0</v>
      </c>
      <c r="G1245">
        <v>0</v>
      </c>
      <c r="H1245">
        <v>0</v>
      </c>
      <c r="I1245">
        <v>0</v>
      </c>
      <c r="J1245">
        <v>0</v>
      </c>
      <c r="K1245">
        <v>0.1</v>
      </c>
      <c r="L1245">
        <v>0.1</v>
      </c>
      <c r="M1245">
        <v>0.2</v>
      </c>
      <c r="N1245">
        <v>0.2</v>
      </c>
      <c r="O1245">
        <v>0.2</v>
      </c>
      <c r="P1245">
        <v>0.3</v>
      </c>
      <c r="Q1245">
        <v>0.3</v>
      </c>
      <c r="R1245">
        <v>0.3</v>
      </c>
      <c r="S1245">
        <v>0.3</v>
      </c>
      <c r="T1245">
        <v>0.4</v>
      </c>
      <c r="U1245">
        <v>0.4</v>
      </c>
      <c r="V1245">
        <v>0.4</v>
      </c>
      <c r="W1245">
        <v>0.5</v>
      </c>
      <c r="X1245">
        <v>0.5</v>
      </c>
      <c r="Y1245">
        <v>0.5</v>
      </c>
      <c r="Z1245">
        <v>0.5</v>
      </c>
      <c r="AA1245">
        <v>0.5</v>
      </c>
    </row>
    <row r="1246" spans="1:27" x14ac:dyDescent="0.2">
      <c r="A1246" s="89">
        <f>VLOOKUP(C1246,TabellenBDFS!$B$4:$C$2717,2,FALSE)</f>
        <v>175</v>
      </c>
      <c r="B1246" t="str">
        <f t="shared" si="20"/>
        <v>1754</v>
      </c>
      <c r="C1246" t="s">
        <v>179</v>
      </c>
      <c r="D1246">
        <v>4</v>
      </c>
      <c r="E1246">
        <v>0</v>
      </c>
      <c r="F1246">
        <v>0</v>
      </c>
      <c r="G1246">
        <v>0</v>
      </c>
      <c r="H1246">
        <v>0</v>
      </c>
      <c r="I1246">
        <v>0</v>
      </c>
      <c r="J1246">
        <v>0</v>
      </c>
      <c r="K1246">
        <v>0</v>
      </c>
      <c r="L1246">
        <v>0</v>
      </c>
      <c r="M1246">
        <v>0</v>
      </c>
      <c r="N1246">
        <v>0.1</v>
      </c>
      <c r="O1246">
        <v>0.1</v>
      </c>
      <c r="P1246">
        <v>0.1</v>
      </c>
      <c r="Q1246">
        <v>0.1</v>
      </c>
      <c r="R1246">
        <v>0.1</v>
      </c>
      <c r="S1246">
        <v>0.1</v>
      </c>
      <c r="T1246">
        <v>0.1</v>
      </c>
      <c r="U1246">
        <v>0.1</v>
      </c>
      <c r="V1246">
        <v>0.1</v>
      </c>
      <c r="W1246">
        <v>0.1</v>
      </c>
      <c r="X1246">
        <v>0.1</v>
      </c>
      <c r="Y1246">
        <v>0.1</v>
      </c>
      <c r="Z1246">
        <v>0.1</v>
      </c>
      <c r="AA1246">
        <v>0.1</v>
      </c>
    </row>
    <row r="1247" spans="1:27" x14ac:dyDescent="0.2">
      <c r="A1247" s="89">
        <f>VLOOKUP(C1247,TabellenBDFS!$B$4:$C$2717,2,FALSE)</f>
        <v>175</v>
      </c>
      <c r="B1247" t="str">
        <f t="shared" si="20"/>
        <v>1755</v>
      </c>
      <c r="C1247" t="s">
        <v>179</v>
      </c>
      <c r="D1247">
        <v>5</v>
      </c>
      <c r="E1247">
        <v>0.1</v>
      </c>
      <c r="F1247">
        <v>0.1</v>
      </c>
      <c r="G1247">
        <v>0.1</v>
      </c>
      <c r="H1247">
        <v>0.1</v>
      </c>
      <c r="I1247">
        <v>0.1</v>
      </c>
      <c r="J1247">
        <v>0.1</v>
      </c>
      <c r="K1247">
        <v>0.1</v>
      </c>
      <c r="L1247">
        <v>0.1</v>
      </c>
      <c r="M1247">
        <v>0.1</v>
      </c>
      <c r="N1247">
        <v>0.1</v>
      </c>
      <c r="O1247">
        <v>0.1</v>
      </c>
      <c r="P1247">
        <v>0.1</v>
      </c>
      <c r="Q1247">
        <v>0.1</v>
      </c>
      <c r="R1247">
        <v>0.1</v>
      </c>
      <c r="S1247">
        <v>0.1</v>
      </c>
      <c r="T1247">
        <v>0.1</v>
      </c>
      <c r="U1247">
        <v>0.1</v>
      </c>
      <c r="V1247">
        <v>0.1</v>
      </c>
      <c r="W1247">
        <v>0.1</v>
      </c>
      <c r="X1247">
        <v>0.1</v>
      </c>
      <c r="Y1247">
        <v>0.1</v>
      </c>
      <c r="Z1247">
        <v>0.1</v>
      </c>
      <c r="AA1247">
        <v>0.1</v>
      </c>
    </row>
    <row r="1248" spans="1:27" x14ac:dyDescent="0.2">
      <c r="A1248" s="89">
        <f>VLOOKUP(C1248,TabellenBDFS!$B$4:$C$2717,2,FALSE)</f>
        <v>175</v>
      </c>
      <c r="B1248" t="str">
        <f t="shared" si="20"/>
        <v>1756</v>
      </c>
      <c r="C1248" t="s">
        <v>179</v>
      </c>
      <c r="D1248">
        <v>6</v>
      </c>
      <c r="E1248">
        <v>1</v>
      </c>
      <c r="F1248">
        <v>0.9</v>
      </c>
      <c r="G1248">
        <v>1</v>
      </c>
      <c r="H1248">
        <v>1.1000000000000001</v>
      </c>
      <c r="I1248">
        <v>1.1000000000000001</v>
      </c>
      <c r="J1248">
        <v>1.1000000000000001</v>
      </c>
      <c r="K1248">
        <v>1.1000000000000001</v>
      </c>
      <c r="L1248">
        <v>1.1000000000000001</v>
      </c>
      <c r="M1248">
        <v>1.1000000000000001</v>
      </c>
      <c r="N1248">
        <v>1</v>
      </c>
      <c r="O1248">
        <v>0.9</v>
      </c>
      <c r="P1248">
        <v>0.9</v>
      </c>
      <c r="Q1248">
        <v>0.9</v>
      </c>
      <c r="R1248">
        <v>0.9</v>
      </c>
      <c r="S1248">
        <v>0.9</v>
      </c>
      <c r="T1248">
        <v>0.9</v>
      </c>
      <c r="U1248">
        <v>1</v>
      </c>
      <c r="V1248">
        <v>1</v>
      </c>
      <c r="W1248">
        <v>1</v>
      </c>
      <c r="X1248">
        <v>0.9</v>
      </c>
      <c r="Y1248">
        <v>0.9</v>
      </c>
      <c r="Z1248">
        <v>0.9</v>
      </c>
      <c r="AA1248">
        <v>0.9</v>
      </c>
    </row>
    <row r="1249" spans="1:27" x14ac:dyDescent="0.2">
      <c r="A1249" s="89">
        <f>VLOOKUP(C1249,TabellenBDFS!$B$4:$C$2717,2,FALSE)</f>
        <v>175</v>
      </c>
      <c r="B1249" t="str">
        <f t="shared" si="20"/>
        <v>1757</v>
      </c>
      <c r="C1249" t="s">
        <v>179</v>
      </c>
      <c r="D1249">
        <v>7</v>
      </c>
      <c r="E1249">
        <v>0.2</v>
      </c>
      <c r="F1249">
        <v>0.2</v>
      </c>
      <c r="G1249">
        <v>0.2</v>
      </c>
      <c r="H1249">
        <v>0.2</v>
      </c>
      <c r="I1249">
        <v>0.2</v>
      </c>
      <c r="J1249">
        <v>0.3</v>
      </c>
      <c r="K1249">
        <v>0.2</v>
      </c>
      <c r="L1249">
        <v>0.2</v>
      </c>
      <c r="M1249">
        <v>0.2</v>
      </c>
      <c r="N1249">
        <v>0.2</v>
      </c>
      <c r="O1249">
        <v>0.2</v>
      </c>
      <c r="P1249">
        <v>0.2</v>
      </c>
      <c r="Q1249">
        <v>0.3</v>
      </c>
      <c r="R1249">
        <v>0.3</v>
      </c>
      <c r="S1249">
        <v>0.3</v>
      </c>
      <c r="T1249">
        <v>0.3</v>
      </c>
      <c r="U1249">
        <v>0.3</v>
      </c>
      <c r="V1249">
        <v>0.3</v>
      </c>
      <c r="W1249">
        <v>0.2</v>
      </c>
      <c r="X1249">
        <v>0.3</v>
      </c>
      <c r="Y1249">
        <v>0.2</v>
      </c>
      <c r="Z1249">
        <v>0.2</v>
      </c>
      <c r="AA1249">
        <v>0.2</v>
      </c>
    </row>
    <row r="1250" spans="1:27" x14ac:dyDescent="0.2">
      <c r="A1250" s="89">
        <f>VLOOKUP(C1250,TabellenBDFS!$B$4:$C$2717,2,FALSE)</f>
        <v>176</v>
      </c>
      <c r="B1250" t="str">
        <f t="shared" si="20"/>
        <v>1761</v>
      </c>
      <c r="C1250" t="s">
        <v>180</v>
      </c>
      <c r="D1250">
        <v>1</v>
      </c>
      <c r="E1250">
        <v>0.3</v>
      </c>
      <c r="F1250">
        <v>0.2</v>
      </c>
      <c r="G1250">
        <v>0.2</v>
      </c>
      <c r="H1250">
        <v>0.2</v>
      </c>
      <c r="I1250">
        <v>0.2</v>
      </c>
      <c r="J1250">
        <v>0.2</v>
      </c>
      <c r="K1250">
        <v>0.3</v>
      </c>
      <c r="L1250">
        <v>0.3</v>
      </c>
      <c r="M1250">
        <v>0.3</v>
      </c>
      <c r="N1250">
        <v>0.3</v>
      </c>
      <c r="O1250">
        <v>0.3</v>
      </c>
      <c r="P1250">
        <v>0.3</v>
      </c>
      <c r="Q1250">
        <v>0.3</v>
      </c>
      <c r="R1250">
        <v>0.3</v>
      </c>
      <c r="S1250">
        <v>0.3</v>
      </c>
      <c r="T1250">
        <v>0.4</v>
      </c>
      <c r="U1250">
        <v>0.4</v>
      </c>
      <c r="V1250">
        <v>0.4</v>
      </c>
      <c r="W1250">
        <v>0.4</v>
      </c>
      <c r="X1250">
        <v>0.5</v>
      </c>
      <c r="Y1250">
        <v>0.5</v>
      </c>
      <c r="Z1250">
        <v>0.5</v>
      </c>
      <c r="AA1250">
        <v>0.5</v>
      </c>
    </row>
    <row r="1251" spans="1:27" x14ac:dyDescent="0.2">
      <c r="A1251" s="89">
        <f>VLOOKUP(C1251,TabellenBDFS!$B$4:$C$2717,2,FALSE)</f>
        <v>176</v>
      </c>
      <c r="B1251" t="str">
        <f t="shared" si="20"/>
        <v>1762</v>
      </c>
      <c r="C1251" t="s">
        <v>180</v>
      </c>
      <c r="D1251">
        <v>2</v>
      </c>
      <c r="E1251">
        <v>0</v>
      </c>
      <c r="F1251">
        <v>0</v>
      </c>
      <c r="G1251">
        <v>0</v>
      </c>
      <c r="H1251">
        <v>0</v>
      </c>
      <c r="I1251">
        <v>0</v>
      </c>
      <c r="J1251">
        <v>0</v>
      </c>
      <c r="K1251">
        <v>0</v>
      </c>
      <c r="L1251">
        <v>0</v>
      </c>
      <c r="M1251">
        <v>0</v>
      </c>
      <c r="N1251">
        <v>0</v>
      </c>
      <c r="O1251">
        <v>0</v>
      </c>
      <c r="P1251">
        <v>0</v>
      </c>
      <c r="Q1251">
        <v>0</v>
      </c>
      <c r="R1251">
        <v>0</v>
      </c>
      <c r="S1251">
        <v>0</v>
      </c>
      <c r="T1251">
        <v>0</v>
      </c>
      <c r="U1251">
        <v>0</v>
      </c>
      <c r="V1251">
        <v>0</v>
      </c>
      <c r="W1251">
        <v>0</v>
      </c>
      <c r="X1251">
        <v>0</v>
      </c>
      <c r="Y1251">
        <v>0</v>
      </c>
      <c r="Z1251">
        <v>0</v>
      </c>
      <c r="AA1251">
        <v>0</v>
      </c>
    </row>
    <row r="1252" spans="1:27" x14ac:dyDescent="0.2">
      <c r="A1252" s="89">
        <f>VLOOKUP(C1252,TabellenBDFS!$B$4:$C$2717,2,FALSE)</f>
        <v>176</v>
      </c>
      <c r="B1252" t="str">
        <f t="shared" si="20"/>
        <v>1763</v>
      </c>
      <c r="C1252" t="s">
        <v>180</v>
      </c>
      <c r="D1252">
        <v>3</v>
      </c>
      <c r="E1252">
        <v>0</v>
      </c>
      <c r="F1252">
        <v>0</v>
      </c>
      <c r="G1252">
        <v>0</v>
      </c>
      <c r="H1252">
        <v>0</v>
      </c>
      <c r="I1252">
        <v>0</v>
      </c>
      <c r="J1252">
        <v>0</v>
      </c>
      <c r="K1252">
        <v>0</v>
      </c>
      <c r="L1252">
        <v>0</v>
      </c>
      <c r="M1252">
        <v>0</v>
      </c>
      <c r="N1252">
        <v>0</v>
      </c>
      <c r="O1252">
        <v>0</v>
      </c>
      <c r="P1252">
        <v>0</v>
      </c>
      <c r="Q1252">
        <v>0</v>
      </c>
      <c r="R1252">
        <v>0</v>
      </c>
      <c r="S1252">
        <v>0</v>
      </c>
      <c r="T1252">
        <v>0</v>
      </c>
      <c r="U1252">
        <v>0</v>
      </c>
      <c r="V1252">
        <v>0</v>
      </c>
      <c r="W1252">
        <v>0</v>
      </c>
      <c r="X1252">
        <v>0</v>
      </c>
      <c r="Y1252">
        <v>0</v>
      </c>
      <c r="Z1252">
        <v>0</v>
      </c>
      <c r="AA1252">
        <v>0</v>
      </c>
    </row>
    <row r="1253" spans="1:27" x14ac:dyDescent="0.2">
      <c r="A1253" s="89">
        <f>VLOOKUP(C1253,TabellenBDFS!$B$4:$C$2717,2,FALSE)</f>
        <v>176</v>
      </c>
      <c r="B1253" t="str">
        <f t="shared" si="20"/>
        <v>1764</v>
      </c>
      <c r="C1253" t="s">
        <v>180</v>
      </c>
      <c r="D1253">
        <v>4</v>
      </c>
      <c r="E1253">
        <v>0</v>
      </c>
      <c r="F1253">
        <v>0</v>
      </c>
      <c r="G1253">
        <v>0</v>
      </c>
      <c r="H1253">
        <v>0</v>
      </c>
      <c r="I1253">
        <v>0</v>
      </c>
      <c r="J1253">
        <v>0</v>
      </c>
      <c r="K1253">
        <v>0</v>
      </c>
      <c r="L1253">
        <v>0</v>
      </c>
      <c r="M1253">
        <v>0</v>
      </c>
      <c r="N1253">
        <v>0</v>
      </c>
      <c r="O1253">
        <v>0</v>
      </c>
      <c r="P1253">
        <v>0</v>
      </c>
      <c r="Q1253">
        <v>0</v>
      </c>
      <c r="R1253">
        <v>0</v>
      </c>
      <c r="S1253">
        <v>0</v>
      </c>
      <c r="T1253">
        <v>0</v>
      </c>
      <c r="U1253">
        <v>0</v>
      </c>
      <c r="V1253">
        <v>0</v>
      </c>
      <c r="W1253">
        <v>0</v>
      </c>
      <c r="X1253">
        <v>0</v>
      </c>
      <c r="Y1253">
        <v>0</v>
      </c>
      <c r="Z1253">
        <v>0</v>
      </c>
      <c r="AA1253">
        <v>0</v>
      </c>
    </row>
    <row r="1254" spans="1:27" x14ac:dyDescent="0.2">
      <c r="A1254" s="89">
        <f>VLOOKUP(C1254,TabellenBDFS!$B$4:$C$2717,2,FALSE)</f>
        <v>176</v>
      </c>
      <c r="B1254" t="str">
        <f t="shared" si="20"/>
        <v>1765</v>
      </c>
      <c r="C1254" t="s">
        <v>180</v>
      </c>
      <c r="D1254">
        <v>5</v>
      </c>
      <c r="E1254">
        <v>0</v>
      </c>
      <c r="F1254">
        <v>0</v>
      </c>
      <c r="G1254">
        <v>0</v>
      </c>
      <c r="H1254">
        <v>0</v>
      </c>
      <c r="I1254">
        <v>0</v>
      </c>
      <c r="J1254">
        <v>0</v>
      </c>
      <c r="K1254">
        <v>0</v>
      </c>
      <c r="L1254">
        <v>0</v>
      </c>
      <c r="M1254">
        <v>0</v>
      </c>
      <c r="N1254">
        <v>0</v>
      </c>
      <c r="O1254">
        <v>0</v>
      </c>
      <c r="P1254">
        <v>0</v>
      </c>
      <c r="Q1254">
        <v>0</v>
      </c>
      <c r="R1254">
        <v>0</v>
      </c>
      <c r="S1254">
        <v>0</v>
      </c>
      <c r="T1254">
        <v>0</v>
      </c>
      <c r="U1254">
        <v>0</v>
      </c>
      <c r="V1254">
        <v>0</v>
      </c>
      <c r="W1254">
        <v>0</v>
      </c>
      <c r="X1254">
        <v>0</v>
      </c>
      <c r="Y1254">
        <v>0</v>
      </c>
      <c r="Z1254">
        <v>0</v>
      </c>
      <c r="AA1254">
        <v>0</v>
      </c>
    </row>
    <row r="1255" spans="1:27" x14ac:dyDescent="0.2">
      <c r="A1255" s="89">
        <f>VLOOKUP(C1255,TabellenBDFS!$B$4:$C$2717,2,FALSE)</f>
        <v>176</v>
      </c>
      <c r="B1255" t="str">
        <f t="shared" si="20"/>
        <v>1766</v>
      </c>
      <c r="C1255" t="s">
        <v>180</v>
      </c>
      <c r="D1255">
        <v>6</v>
      </c>
      <c r="E1255">
        <v>0.2</v>
      </c>
      <c r="F1255">
        <v>0.1</v>
      </c>
      <c r="G1255">
        <v>0.1</v>
      </c>
      <c r="H1255">
        <v>0.1</v>
      </c>
      <c r="I1255">
        <v>0.1</v>
      </c>
      <c r="J1255">
        <v>0.2</v>
      </c>
      <c r="K1255">
        <v>0.2</v>
      </c>
      <c r="L1255">
        <v>0.2</v>
      </c>
      <c r="M1255">
        <v>0.2</v>
      </c>
      <c r="N1255">
        <v>0.2</v>
      </c>
      <c r="O1255">
        <v>0.2</v>
      </c>
      <c r="P1255">
        <v>0.2</v>
      </c>
      <c r="Q1255">
        <v>0.3</v>
      </c>
      <c r="R1255">
        <v>0.3</v>
      </c>
      <c r="S1255">
        <v>0.3</v>
      </c>
      <c r="T1255">
        <v>0.3</v>
      </c>
      <c r="U1255">
        <v>0.3</v>
      </c>
      <c r="V1255">
        <v>0.3</v>
      </c>
      <c r="W1255">
        <v>0.3</v>
      </c>
      <c r="X1255">
        <v>0.3</v>
      </c>
      <c r="Y1255">
        <v>0.3</v>
      </c>
      <c r="Z1255">
        <v>0.3</v>
      </c>
      <c r="AA1255">
        <v>0.3</v>
      </c>
    </row>
    <row r="1256" spans="1:27" x14ac:dyDescent="0.2">
      <c r="A1256" s="89">
        <f>VLOOKUP(C1256,TabellenBDFS!$B$4:$C$2717,2,FALSE)</f>
        <v>176</v>
      </c>
      <c r="B1256" t="str">
        <f t="shared" si="20"/>
        <v>1767</v>
      </c>
      <c r="C1256" t="s">
        <v>180</v>
      </c>
      <c r="D1256">
        <v>7</v>
      </c>
      <c r="E1256">
        <v>0.1</v>
      </c>
      <c r="F1256">
        <v>0.1</v>
      </c>
      <c r="G1256">
        <v>0.1</v>
      </c>
      <c r="H1256">
        <v>0.1</v>
      </c>
      <c r="I1256">
        <v>0.1</v>
      </c>
      <c r="J1256">
        <v>0.1</v>
      </c>
      <c r="K1256">
        <v>0.1</v>
      </c>
      <c r="L1256">
        <v>0.1</v>
      </c>
      <c r="M1256">
        <v>0.1</v>
      </c>
      <c r="N1256">
        <v>0</v>
      </c>
      <c r="O1256">
        <v>0</v>
      </c>
      <c r="P1256">
        <v>0</v>
      </c>
      <c r="Q1256">
        <v>0</v>
      </c>
      <c r="R1256">
        <v>0</v>
      </c>
      <c r="S1256">
        <v>0</v>
      </c>
      <c r="T1256">
        <v>0</v>
      </c>
      <c r="U1256">
        <v>0.1</v>
      </c>
      <c r="V1256">
        <v>0.1</v>
      </c>
      <c r="W1256">
        <v>0.1</v>
      </c>
      <c r="X1256">
        <v>0.1</v>
      </c>
      <c r="Y1256">
        <v>0</v>
      </c>
      <c r="Z1256">
        <v>0</v>
      </c>
      <c r="AA1256">
        <v>0</v>
      </c>
    </row>
    <row r="1257" spans="1:27" x14ac:dyDescent="0.2">
      <c r="A1257" s="89">
        <f>VLOOKUP(C1257,TabellenBDFS!$B$4:$C$2717,2,FALSE)</f>
        <v>177</v>
      </c>
      <c r="B1257" t="str">
        <f t="shared" si="20"/>
        <v>1771</v>
      </c>
      <c r="C1257" t="s">
        <v>181</v>
      </c>
      <c r="D1257">
        <v>1</v>
      </c>
      <c r="E1257">
        <v>0.9</v>
      </c>
      <c r="F1257">
        <v>0.9</v>
      </c>
      <c r="G1257">
        <v>1.1000000000000001</v>
      </c>
      <c r="H1257">
        <v>1</v>
      </c>
      <c r="I1257">
        <v>1</v>
      </c>
      <c r="J1257">
        <v>1</v>
      </c>
      <c r="K1257">
        <v>0.9</v>
      </c>
      <c r="L1257">
        <v>1.1000000000000001</v>
      </c>
      <c r="M1257">
        <v>1.1000000000000001</v>
      </c>
      <c r="N1257">
        <v>1.1000000000000001</v>
      </c>
      <c r="O1257">
        <v>1.2</v>
      </c>
      <c r="P1257">
        <v>1.2</v>
      </c>
      <c r="Q1257">
        <v>1.2</v>
      </c>
      <c r="R1257">
        <v>1.2</v>
      </c>
      <c r="S1257">
        <v>1.1000000000000001</v>
      </c>
      <c r="T1257">
        <v>1.1000000000000001</v>
      </c>
      <c r="U1257">
        <v>1.1000000000000001</v>
      </c>
      <c r="V1257">
        <v>1.2</v>
      </c>
      <c r="W1257">
        <v>1.1000000000000001</v>
      </c>
      <c r="X1257">
        <v>1.1000000000000001</v>
      </c>
      <c r="Y1257">
        <v>0.9</v>
      </c>
      <c r="Z1257">
        <v>0.9</v>
      </c>
      <c r="AA1257">
        <v>0.9</v>
      </c>
    </row>
    <row r="1258" spans="1:27" x14ac:dyDescent="0.2">
      <c r="A1258" s="89">
        <f>VLOOKUP(C1258,TabellenBDFS!$B$4:$C$2717,2,FALSE)</f>
        <v>177</v>
      </c>
      <c r="B1258" t="str">
        <f t="shared" si="20"/>
        <v>1772</v>
      </c>
      <c r="C1258" t="s">
        <v>181</v>
      </c>
      <c r="D1258">
        <v>2</v>
      </c>
      <c r="E1258">
        <v>0</v>
      </c>
      <c r="F1258">
        <v>0</v>
      </c>
      <c r="G1258">
        <v>0.1</v>
      </c>
      <c r="H1258">
        <v>0.1</v>
      </c>
      <c r="I1258">
        <v>0.1</v>
      </c>
      <c r="J1258">
        <v>0.1</v>
      </c>
      <c r="K1258">
        <v>0.1</v>
      </c>
      <c r="L1258">
        <v>0.1</v>
      </c>
      <c r="M1258">
        <v>0.1</v>
      </c>
      <c r="N1258">
        <v>0</v>
      </c>
      <c r="O1258">
        <v>0</v>
      </c>
      <c r="P1258">
        <v>0</v>
      </c>
      <c r="Q1258">
        <v>0</v>
      </c>
      <c r="R1258">
        <v>0</v>
      </c>
      <c r="S1258">
        <v>0</v>
      </c>
      <c r="T1258">
        <v>0.1</v>
      </c>
      <c r="U1258">
        <v>0.1</v>
      </c>
      <c r="V1258">
        <v>0.1</v>
      </c>
      <c r="W1258">
        <v>0.1</v>
      </c>
      <c r="X1258">
        <v>0.1</v>
      </c>
      <c r="Y1258">
        <v>0.1</v>
      </c>
      <c r="Z1258">
        <v>0.1</v>
      </c>
      <c r="AA1258">
        <v>0.1</v>
      </c>
    </row>
    <row r="1259" spans="1:27" x14ac:dyDescent="0.2">
      <c r="A1259" s="89">
        <f>VLOOKUP(C1259,TabellenBDFS!$B$4:$C$2717,2,FALSE)</f>
        <v>177</v>
      </c>
      <c r="B1259" t="str">
        <f t="shared" si="20"/>
        <v>1773</v>
      </c>
      <c r="C1259" t="s">
        <v>181</v>
      </c>
      <c r="D1259">
        <v>3</v>
      </c>
      <c r="E1259">
        <v>0</v>
      </c>
      <c r="F1259">
        <v>0</v>
      </c>
      <c r="G1259">
        <v>0</v>
      </c>
      <c r="H1259">
        <v>0</v>
      </c>
      <c r="I1259">
        <v>0</v>
      </c>
      <c r="J1259">
        <v>0</v>
      </c>
      <c r="K1259">
        <v>0</v>
      </c>
      <c r="L1259">
        <v>0</v>
      </c>
      <c r="M1259">
        <v>0</v>
      </c>
      <c r="N1259">
        <v>0</v>
      </c>
      <c r="O1259">
        <v>0.1</v>
      </c>
      <c r="P1259">
        <v>0.1</v>
      </c>
      <c r="Q1259">
        <v>0.1</v>
      </c>
      <c r="R1259">
        <v>0.1</v>
      </c>
      <c r="S1259">
        <v>0.1</v>
      </c>
      <c r="T1259">
        <v>0.1</v>
      </c>
      <c r="U1259">
        <v>0.1</v>
      </c>
      <c r="V1259">
        <v>0.1</v>
      </c>
      <c r="W1259">
        <v>0.1</v>
      </c>
      <c r="X1259">
        <v>0.1</v>
      </c>
      <c r="Y1259">
        <v>0.1</v>
      </c>
      <c r="Z1259">
        <v>0.1</v>
      </c>
      <c r="AA1259">
        <v>0.1</v>
      </c>
    </row>
    <row r="1260" spans="1:27" x14ac:dyDescent="0.2">
      <c r="A1260" s="89">
        <f>VLOOKUP(C1260,TabellenBDFS!$B$4:$C$2717,2,FALSE)</f>
        <v>177</v>
      </c>
      <c r="B1260" t="str">
        <f t="shared" si="20"/>
        <v>1774</v>
      </c>
      <c r="C1260" t="s">
        <v>181</v>
      </c>
      <c r="D1260">
        <v>4</v>
      </c>
      <c r="E1260">
        <v>0</v>
      </c>
      <c r="F1260">
        <v>0</v>
      </c>
      <c r="G1260">
        <v>0</v>
      </c>
      <c r="H1260">
        <v>0</v>
      </c>
      <c r="I1260">
        <v>0</v>
      </c>
      <c r="J1260">
        <v>0</v>
      </c>
      <c r="K1260">
        <v>0</v>
      </c>
      <c r="L1260">
        <v>0</v>
      </c>
      <c r="M1260">
        <v>0</v>
      </c>
      <c r="N1260">
        <v>0</v>
      </c>
      <c r="O1260">
        <v>0</v>
      </c>
      <c r="P1260">
        <v>0</v>
      </c>
      <c r="Q1260">
        <v>0</v>
      </c>
      <c r="R1260">
        <v>0</v>
      </c>
      <c r="S1260">
        <v>0</v>
      </c>
      <c r="T1260">
        <v>0</v>
      </c>
      <c r="U1260">
        <v>0</v>
      </c>
      <c r="V1260">
        <v>0</v>
      </c>
      <c r="W1260">
        <v>0</v>
      </c>
      <c r="X1260">
        <v>0</v>
      </c>
      <c r="Y1260">
        <v>0</v>
      </c>
      <c r="Z1260">
        <v>0</v>
      </c>
      <c r="AA1260">
        <v>0</v>
      </c>
    </row>
    <row r="1261" spans="1:27" x14ac:dyDescent="0.2">
      <c r="A1261" s="89">
        <f>VLOOKUP(C1261,TabellenBDFS!$B$4:$C$2717,2,FALSE)</f>
        <v>177</v>
      </c>
      <c r="B1261" t="str">
        <f t="shared" si="20"/>
        <v>1775</v>
      </c>
      <c r="C1261" t="s">
        <v>181</v>
      </c>
      <c r="D1261">
        <v>5</v>
      </c>
      <c r="E1261">
        <v>0</v>
      </c>
      <c r="F1261">
        <v>0</v>
      </c>
      <c r="G1261">
        <v>0</v>
      </c>
      <c r="H1261">
        <v>0</v>
      </c>
      <c r="I1261">
        <v>0</v>
      </c>
      <c r="J1261">
        <v>0</v>
      </c>
      <c r="K1261">
        <v>0</v>
      </c>
      <c r="L1261">
        <v>0</v>
      </c>
      <c r="M1261">
        <v>0</v>
      </c>
      <c r="N1261">
        <v>0</v>
      </c>
      <c r="O1261">
        <v>0</v>
      </c>
      <c r="P1261">
        <v>0</v>
      </c>
      <c r="Q1261">
        <v>0</v>
      </c>
      <c r="R1261">
        <v>0</v>
      </c>
      <c r="S1261">
        <v>0</v>
      </c>
      <c r="T1261">
        <v>0</v>
      </c>
      <c r="U1261">
        <v>0</v>
      </c>
      <c r="V1261">
        <v>0</v>
      </c>
      <c r="W1261">
        <v>0</v>
      </c>
      <c r="X1261">
        <v>0</v>
      </c>
      <c r="Y1261">
        <v>0</v>
      </c>
      <c r="Z1261">
        <v>0</v>
      </c>
      <c r="AA1261">
        <v>0</v>
      </c>
    </row>
    <row r="1262" spans="1:27" x14ac:dyDescent="0.2">
      <c r="A1262" s="89">
        <f>VLOOKUP(C1262,TabellenBDFS!$B$4:$C$2717,2,FALSE)</f>
        <v>177</v>
      </c>
      <c r="B1262" t="str">
        <f t="shared" si="20"/>
        <v>1776</v>
      </c>
      <c r="C1262" t="s">
        <v>181</v>
      </c>
      <c r="D1262">
        <v>6</v>
      </c>
      <c r="E1262">
        <v>0.7</v>
      </c>
      <c r="F1262">
        <v>0.7</v>
      </c>
      <c r="G1262">
        <v>0.8</v>
      </c>
      <c r="H1262">
        <v>0.8</v>
      </c>
      <c r="I1262">
        <v>0.8</v>
      </c>
      <c r="J1262">
        <v>0.8</v>
      </c>
      <c r="K1262">
        <v>0.7</v>
      </c>
      <c r="L1262">
        <v>0.8</v>
      </c>
      <c r="M1262">
        <v>0.9</v>
      </c>
      <c r="N1262">
        <v>0.9</v>
      </c>
      <c r="O1262">
        <v>0.9</v>
      </c>
      <c r="P1262">
        <v>0.9</v>
      </c>
      <c r="Q1262">
        <v>0.9</v>
      </c>
      <c r="R1262">
        <v>0.9</v>
      </c>
      <c r="S1262">
        <v>0.8</v>
      </c>
      <c r="T1262">
        <v>0.8</v>
      </c>
      <c r="U1262">
        <v>0.8</v>
      </c>
      <c r="V1262">
        <v>0.8</v>
      </c>
      <c r="W1262">
        <v>0.8</v>
      </c>
      <c r="X1262">
        <v>0.8</v>
      </c>
      <c r="Y1262">
        <v>0.6</v>
      </c>
      <c r="Z1262">
        <v>0.6</v>
      </c>
      <c r="AA1262">
        <v>0.6</v>
      </c>
    </row>
    <row r="1263" spans="1:27" x14ac:dyDescent="0.2">
      <c r="A1263" s="89">
        <f>VLOOKUP(C1263,TabellenBDFS!$B$4:$C$2717,2,FALSE)</f>
        <v>177</v>
      </c>
      <c r="B1263" t="str">
        <f t="shared" si="20"/>
        <v>1777</v>
      </c>
      <c r="C1263" t="s">
        <v>181</v>
      </c>
      <c r="D1263">
        <v>7</v>
      </c>
      <c r="E1263">
        <v>0.2</v>
      </c>
      <c r="F1263">
        <v>0.2</v>
      </c>
      <c r="G1263">
        <v>0.2</v>
      </c>
      <c r="H1263">
        <v>0.2</v>
      </c>
      <c r="I1263">
        <v>0.2</v>
      </c>
      <c r="J1263">
        <v>0.1</v>
      </c>
      <c r="K1263">
        <v>0.1</v>
      </c>
      <c r="L1263">
        <v>0.2</v>
      </c>
      <c r="M1263">
        <v>0.2</v>
      </c>
      <c r="N1263">
        <v>0.2</v>
      </c>
      <c r="O1263">
        <v>0.2</v>
      </c>
      <c r="P1263">
        <v>0.2</v>
      </c>
      <c r="Q1263">
        <v>0.1</v>
      </c>
      <c r="R1263">
        <v>0.1</v>
      </c>
      <c r="S1263">
        <v>0.1</v>
      </c>
      <c r="T1263">
        <v>0.1</v>
      </c>
      <c r="U1263">
        <v>0.1</v>
      </c>
      <c r="V1263">
        <v>0.1</v>
      </c>
      <c r="W1263">
        <v>0.1</v>
      </c>
      <c r="X1263">
        <v>0.1</v>
      </c>
      <c r="Y1263">
        <v>0.1</v>
      </c>
      <c r="Z1263">
        <v>0.1</v>
      </c>
      <c r="AA1263">
        <v>0.1</v>
      </c>
    </row>
    <row r="1264" spans="1:27" x14ac:dyDescent="0.2">
      <c r="A1264" s="89">
        <f>VLOOKUP(C1264,TabellenBDFS!$B$4:$C$2717,2,FALSE)</f>
        <v>178</v>
      </c>
      <c r="B1264" t="str">
        <f t="shared" si="20"/>
        <v>1781</v>
      </c>
      <c r="C1264" t="s">
        <v>182</v>
      </c>
      <c r="D1264">
        <v>1</v>
      </c>
      <c r="E1264">
        <v>3.8</v>
      </c>
      <c r="F1264">
        <v>3.7</v>
      </c>
      <c r="G1264">
        <v>3.8</v>
      </c>
      <c r="H1264">
        <v>3.7</v>
      </c>
      <c r="I1264">
        <v>3.8</v>
      </c>
      <c r="J1264">
        <v>3.9</v>
      </c>
      <c r="K1264">
        <v>3.8</v>
      </c>
      <c r="L1264">
        <v>3.5</v>
      </c>
      <c r="M1264">
        <v>3.6</v>
      </c>
      <c r="N1264">
        <v>3.5</v>
      </c>
      <c r="O1264">
        <v>3.1</v>
      </c>
      <c r="P1264">
        <v>3.2</v>
      </c>
      <c r="Q1264">
        <v>3.1</v>
      </c>
      <c r="R1264">
        <v>3.1</v>
      </c>
      <c r="S1264">
        <v>3</v>
      </c>
      <c r="T1264">
        <v>2.9</v>
      </c>
      <c r="U1264">
        <v>2.8</v>
      </c>
      <c r="V1264">
        <v>2.7</v>
      </c>
      <c r="W1264">
        <v>2.7</v>
      </c>
      <c r="X1264">
        <v>2.7</v>
      </c>
      <c r="Y1264">
        <v>2.6</v>
      </c>
      <c r="Z1264">
        <v>2.6</v>
      </c>
      <c r="AA1264">
        <v>2.6</v>
      </c>
    </row>
    <row r="1265" spans="1:27" x14ac:dyDescent="0.2">
      <c r="A1265" s="89">
        <f>VLOOKUP(C1265,TabellenBDFS!$B$4:$C$2717,2,FALSE)</f>
        <v>178</v>
      </c>
      <c r="B1265" t="str">
        <f t="shared" si="20"/>
        <v>1782</v>
      </c>
      <c r="C1265" t="s">
        <v>182</v>
      </c>
      <c r="D1265">
        <v>2</v>
      </c>
      <c r="E1265">
        <v>0.5</v>
      </c>
      <c r="F1265">
        <v>0.4</v>
      </c>
      <c r="G1265">
        <v>0.6</v>
      </c>
      <c r="H1265">
        <v>0.6</v>
      </c>
      <c r="I1265">
        <v>0.5</v>
      </c>
      <c r="J1265">
        <v>0.5</v>
      </c>
      <c r="K1265">
        <v>0.5</v>
      </c>
      <c r="L1265">
        <v>0.6</v>
      </c>
      <c r="M1265">
        <v>0.5</v>
      </c>
      <c r="N1265">
        <v>0.5</v>
      </c>
      <c r="O1265">
        <v>0.5</v>
      </c>
      <c r="P1265">
        <v>0.5</v>
      </c>
      <c r="Q1265">
        <v>0.5</v>
      </c>
      <c r="R1265">
        <v>0.5</v>
      </c>
      <c r="S1265">
        <v>0.5</v>
      </c>
      <c r="T1265">
        <v>0.4</v>
      </c>
      <c r="U1265">
        <v>0.4</v>
      </c>
      <c r="V1265">
        <v>0.3</v>
      </c>
      <c r="W1265">
        <v>0.3</v>
      </c>
      <c r="X1265">
        <v>0.3</v>
      </c>
      <c r="Y1265">
        <v>0.3</v>
      </c>
      <c r="Z1265">
        <v>0.3</v>
      </c>
      <c r="AA1265">
        <v>0.3</v>
      </c>
    </row>
    <row r="1266" spans="1:27" x14ac:dyDescent="0.2">
      <c r="A1266" s="89">
        <f>VLOOKUP(C1266,TabellenBDFS!$B$4:$C$2717,2,FALSE)</f>
        <v>178</v>
      </c>
      <c r="B1266" t="str">
        <f t="shared" si="20"/>
        <v>1783</v>
      </c>
      <c r="C1266" t="s">
        <v>182</v>
      </c>
      <c r="D1266">
        <v>3</v>
      </c>
      <c r="E1266">
        <v>0</v>
      </c>
      <c r="F1266">
        <v>0</v>
      </c>
      <c r="G1266">
        <v>0</v>
      </c>
      <c r="H1266">
        <v>0.1</v>
      </c>
      <c r="I1266">
        <v>0.2</v>
      </c>
      <c r="J1266">
        <v>0.2</v>
      </c>
      <c r="K1266">
        <v>0.2</v>
      </c>
      <c r="L1266">
        <v>0.2</v>
      </c>
      <c r="M1266">
        <v>0.2</v>
      </c>
      <c r="N1266">
        <v>0.2</v>
      </c>
      <c r="O1266">
        <v>0.2</v>
      </c>
      <c r="P1266">
        <v>0.2</v>
      </c>
      <c r="Q1266">
        <v>0.2</v>
      </c>
      <c r="R1266">
        <v>0.2</v>
      </c>
      <c r="S1266">
        <v>0.2</v>
      </c>
      <c r="T1266">
        <v>0.2</v>
      </c>
      <c r="U1266">
        <v>0.2</v>
      </c>
      <c r="V1266">
        <v>0.2</v>
      </c>
      <c r="W1266">
        <v>0.2</v>
      </c>
      <c r="X1266">
        <v>0.2</v>
      </c>
      <c r="Y1266">
        <v>0.2</v>
      </c>
      <c r="Z1266">
        <v>0.2</v>
      </c>
      <c r="AA1266">
        <v>0.2</v>
      </c>
    </row>
    <row r="1267" spans="1:27" x14ac:dyDescent="0.2">
      <c r="A1267" s="89">
        <f>VLOOKUP(C1267,TabellenBDFS!$B$4:$C$2717,2,FALSE)</f>
        <v>178</v>
      </c>
      <c r="B1267" t="str">
        <f t="shared" si="20"/>
        <v>1784</v>
      </c>
      <c r="C1267" t="s">
        <v>182</v>
      </c>
      <c r="D1267">
        <v>4</v>
      </c>
      <c r="E1267">
        <v>0</v>
      </c>
      <c r="F1267">
        <v>0</v>
      </c>
      <c r="G1267">
        <v>0</v>
      </c>
      <c r="H1267">
        <v>0</v>
      </c>
      <c r="I1267">
        <v>0</v>
      </c>
      <c r="J1267">
        <v>0</v>
      </c>
      <c r="K1267">
        <v>0</v>
      </c>
      <c r="L1267">
        <v>0</v>
      </c>
      <c r="M1267">
        <v>0</v>
      </c>
      <c r="N1267">
        <v>0</v>
      </c>
      <c r="O1267">
        <v>0</v>
      </c>
      <c r="P1267">
        <v>0</v>
      </c>
      <c r="Q1267">
        <v>0</v>
      </c>
      <c r="R1267">
        <v>0</v>
      </c>
      <c r="S1267">
        <v>0</v>
      </c>
      <c r="T1267">
        <v>0</v>
      </c>
      <c r="U1267">
        <v>0</v>
      </c>
      <c r="V1267">
        <v>0</v>
      </c>
      <c r="W1267">
        <v>0</v>
      </c>
      <c r="X1267">
        <v>0</v>
      </c>
      <c r="Y1267">
        <v>0</v>
      </c>
      <c r="Z1267">
        <v>0</v>
      </c>
      <c r="AA1267">
        <v>0.1</v>
      </c>
    </row>
    <row r="1268" spans="1:27" x14ac:dyDescent="0.2">
      <c r="A1268" s="89">
        <f>VLOOKUP(C1268,TabellenBDFS!$B$4:$C$2717,2,FALSE)</f>
        <v>178</v>
      </c>
      <c r="B1268" t="str">
        <f t="shared" si="20"/>
        <v>1785</v>
      </c>
      <c r="C1268" t="s">
        <v>182</v>
      </c>
      <c r="D1268">
        <v>5</v>
      </c>
      <c r="E1268">
        <v>0</v>
      </c>
      <c r="F1268">
        <v>0</v>
      </c>
      <c r="G1268">
        <v>0</v>
      </c>
      <c r="H1268">
        <v>0</v>
      </c>
      <c r="I1268">
        <v>0</v>
      </c>
      <c r="J1268">
        <v>0</v>
      </c>
      <c r="K1268">
        <v>0</v>
      </c>
      <c r="L1268">
        <v>0</v>
      </c>
      <c r="M1268">
        <v>0</v>
      </c>
      <c r="N1268">
        <v>0</v>
      </c>
      <c r="O1268">
        <v>0</v>
      </c>
      <c r="P1268">
        <v>0</v>
      </c>
      <c r="Q1268">
        <v>0</v>
      </c>
      <c r="R1268">
        <v>0</v>
      </c>
      <c r="S1268">
        <v>0</v>
      </c>
      <c r="T1268">
        <v>0</v>
      </c>
      <c r="U1268">
        <v>0</v>
      </c>
      <c r="V1268">
        <v>0</v>
      </c>
      <c r="W1268">
        <v>0</v>
      </c>
      <c r="X1268">
        <v>0</v>
      </c>
      <c r="Y1268">
        <v>0</v>
      </c>
      <c r="Z1268">
        <v>0</v>
      </c>
      <c r="AA1268">
        <v>0</v>
      </c>
    </row>
    <row r="1269" spans="1:27" x14ac:dyDescent="0.2">
      <c r="A1269" s="89">
        <f>VLOOKUP(C1269,TabellenBDFS!$B$4:$C$2717,2,FALSE)</f>
        <v>178</v>
      </c>
      <c r="B1269" t="str">
        <f t="shared" si="20"/>
        <v>1786</v>
      </c>
      <c r="C1269" t="s">
        <v>182</v>
      </c>
      <c r="D1269">
        <v>6</v>
      </c>
      <c r="E1269">
        <v>3</v>
      </c>
      <c r="F1269">
        <v>2.9</v>
      </c>
      <c r="G1269">
        <v>2.8</v>
      </c>
      <c r="H1269">
        <v>2.7</v>
      </c>
      <c r="I1269">
        <v>2.7</v>
      </c>
      <c r="J1269">
        <v>2.4</v>
      </c>
      <c r="K1269">
        <v>2.4</v>
      </c>
      <c r="L1269">
        <v>2.2000000000000002</v>
      </c>
      <c r="M1269">
        <v>2.2999999999999998</v>
      </c>
      <c r="N1269">
        <v>2.2000000000000002</v>
      </c>
      <c r="O1269">
        <v>1.9</v>
      </c>
      <c r="P1269">
        <v>2</v>
      </c>
      <c r="Q1269">
        <v>1.9</v>
      </c>
      <c r="R1269">
        <v>1.9</v>
      </c>
      <c r="S1269">
        <v>1.8</v>
      </c>
      <c r="T1269">
        <v>1.8</v>
      </c>
      <c r="U1269">
        <v>1.7</v>
      </c>
      <c r="V1269">
        <v>1.7</v>
      </c>
      <c r="W1269">
        <v>1.7</v>
      </c>
      <c r="X1269">
        <v>1.6</v>
      </c>
      <c r="Y1269">
        <v>1.5</v>
      </c>
      <c r="Z1269">
        <v>1.6</v>
      </c>
      <c r="AA1269">
        <v>1.6</v>
      </c>
    </row>
    <row r="1270" spans="1:27" x14ac:dyDescent="0.2">
      <c r="A1270" s="89">
        <f>VLOOKUP(C1270,TabellenBDFS!$B$4:$C$2717,2,FALSE)</f>
        <v>178</v>
      </c>
      <c r="B1270" t="str">
        <f t="shared" si="20"/>
        <v>1787</v>
      </c>
      <c r="C1270" t="s">
        <v>182</v>
      </c>
      <c r="D1270">
        <v>7</v>
      </c>
      <c r="E1270">
        <v>0.3</v>
      </c>
      <c r="F1270">
        <v>0.3</v>
      </c>
      <c r="G1270">
        <v>0.3</v>
      </c>
      <c r="H1270">
        <v>0.3</v>
      </c>
      <c r="I1270">
        <v>0.4</v>
      </c>
      <c r="J1270">
        <v>0.7</v>
      </c>
      <c r="K1270">
        <v>0.7</v>
      </c>
      <c r="L1270">
        <v>0.5</v>
      </c>
      <c r="M1270">
        <v>0.6</v>
      </c>
      <c r="N1270">
        <v>0.5</v>
      </c>
      <c r="O1270">
        <v>0.5</v>
      </c>
      <c r="P1270">
        <v>0.5</v>
      </c>
      <c r="Q1270">
        <v>0.5</v>
      </c>
      <c r="R1270">
        <v>0.5</v>
      </c>
      <c r="S1270">
        <v>0.6</v>
      </c>
      <c r="T1270">
        <v>0.5</v>
      </c>
      <c r="U1270">
        <v>0.5</v>
      </c>
      <c r="V1270">
        <v>0.5</v>
      </c>
      <c r="W1270">
        <v>0.5</v>
      </c>
      <c r="X1270">
        <v>0.5</v>
      </c>
      <c r="Y1270">
        <v>0.6</v>
      </c>
      <c r="Z1270">
        <v>0.5</v>
      </c>
      <c r="AA1270">
        <v>0.5</v>
      </c>
    </row>
    <row r="1271" spans="1:27" x14ac:dyDescent="0.2">
      <c r="A1271" s="89">
        <f>VLOOKUP(C1271,TabellenBDFS!$B$4:$C$2717,2,FALSE)</f>
        <v>179</v>
      </c>
      <c r="B1271" t="str">
        <f t="shared" si="20"/>
        <v>1791</v>
      </c>
      <c r="C1271" t="s">
        <v>559</v>
      </c>
      <c r="D1271">
        <v>1</v>
      </c>
      <c r="E1271">
        <v>0.4</v>
      </c>
      <c r="F1271">
        <v>0.5</v>
      </c>
      <c r="G1271">
        <v>0.5</v>
      </c>
      <c r="H1271">
        <v>0.5</v>
      </c>
      <c r="I1271">
        <v>0.6</v>
      </c>
      <c r="J1271">
        <v>0.5</v>
      </c>
      <c r="K1271">
        <v>0.4</v>
      </c>
      <c r="L1271">
        <v>0.5</v>
      </c>
      <c r="M1271">
        <v>0.5</v>
      </c>
      <c r="N1271">
        <v>0.5</v>
      </c>
      <c r="O1271">
        <v>0.4</v>
      </c>
      <c r="P1271">
        <v>0.4</v>
      </c>
      <c r="Q1271">
        <v>0.4</v>
      </c>
      <c r="R1271">
        <v>0.4</v>
      </c>
      <c r="S1271">
        <v>0.5</v>
      </c>
      <c r="T1271">
        <v>0.4</v>
      </c>
      <c r="U1271">
        <v>0.4</v>
      </c>
      <c r="V1271">
        <v>0.4</v>
      </c>
      <c r="W1271">
        <v>0.4</v>
      </c>
      <c r="X1271">
        <v>0.4</v>
      </c>
      <c r="Y1271">
        <v>0.3</v>
      </c>
      <c r="Z1271">
        <v>0.3</v>
      </c>
      <c r="AA1271">
        <v>0.3</v>
      </c>
    </row>
    <row r="1272" spans="1:27" x14ac:dyDescent="0.2">
      <c r="A1272" s="89">
        <f>VLOOKUP(C1272,TabellenBDFS!$B$4:$C$2717,2,FALSE)</f>
        <v>179</v>
      </c>
      <c r="B1272" t="str">
        <f t="shared" si="20"/>
        <v>1792</v>
      </c>
      <c r="C1272" t="s">
        <v>559</v>
      </c>
      <c r="D1272">
        <v>2</v>
      </c>
      <c r="E1272">
        <v>0.1</v>
      </c>
      <c r="F1272">
        <v>0.1</v>
      </c>
      <c r="G1272">
        <v>0.1</v>
      </c>
      <c r="H1272">
        <v>0.1</v>
      </c>
      <c r="I1272">
        <v>0.1</v>
      </c>
      <c r="J1272">
        <v>0.1</v>
      </c>
      <c r="K1272">
        <v>0.1</v>
      </c>
      <c r="L1272">
        <v>0.1</v>
      </c>
      <c r="M1272">
        <v>0.1</v>
      </c>
      <c r="N1272">
        <v>0.1</v>
      </c>
      <c r="O1272">
        <v>0.1</v>
      </c>
      <c r="P1272">
        <v>0.1</v>
      </c>
      <c r="Q1272">
        <v>0.1</v>
      </c>
      <c r="R1272">
        <v>0.1</v>
      </c>
      <c r="S1272">
        <v>0.1</v>
      </c>
      <c r="T1272">
        <v>0.1</v>
      </c>
      <c r="U1272">
        <v>0.1</v>
      </c>
      <c r="V1272">
        <v>0</v>
      </c>
      <c r="W1272">
        <v>0</v>
      </c>
      <c r="X1272">
        <v>0</v>
      </c>
      <c r="Y1272">
        <v>0</v>
      </c>
      <c r="Z1272">
        <v>0</v>
      </c>
      <c r="AA1272">
        <v>0</v>
      </c>
    </row>
    <row r="1273" spans="1:27" x14ac:dyDescent="0.2">
      <c r="A1273" s="89">
        <f>VLOOKUP(C1273,TabellenBDFS!$B$4:$C$2717,2,FALSE)</f>
        <v>179</v>
      </c>
      <c r="B1273" t="str">
        <f t="shared" si="20"/>
        <v>1793</v>
      </c>
      <c r="C1273" t="s">
        <v>559</v>
      </c>
      <c r="D1273">
        <v>3</v>
      </c>
      <c r="E1273">
        <v>0</v>
      </c>
      <c r="F1273">
        <v>0</v>
      </c>
      <c r="G1273">
        <v>0</v>
      </c>
      <c r="H1273">
        <v>0</v>
      </c>
      <c r="I1273">
        <v>0</v>
      </c>
      <c r="J1273">
        <v>0</v>
      </c>
      <c r="K1273">
        <v>0</v>
      </c>
      <c r="L1273">
        <v>0</v>
      </c>
      <c r="M1273">
        <v>0</v>
      </c>
      <c r="N1273">
        <v>0</v>
      </c>
      <c r="O1273">
        <v>0</v>
      </c>
      <c r="P1273">
        <v>0</v>
      </c>
      <c r="Q1273">
        <v>0</v>
      </c>
      <c r="R1273">
        <v>0</v>
      </c>
      <c r="S1273">
        <v>0.1</v>
      </c>
      <c r="T1273">
        <v>0</v>
      </c>
      <c r="U1273">
        <v>0</v>
      </c>
      <c r="V1273">
        <v>0.1</v>
      </c>
      <c r="W1273">
        <v>0.1</v>
      </c>
      <c r="X1273">
        <v>0.1</v>
      </c>
      <c r="Y1273">
        <v>0.1</v>
      </c>
      <c r="Z1273">
        <v>0.1</v>
      </c>
      <c r="AA1273">
        <v>0.1</v>
      </c>
    </row>
    <row r="1274" spans="1:27" x14ac:dyDescent="0.2">
      <c r="A1274" s="89">
        <f>VLOOKUP(C1274,TabellenBDFS!$B$4:$C$2717,2,FALSE)</f>
        <v>179</v>
      </c>
      <c r="B1274" t="str">
        <f t="shared" si="20"/>
        <v>1794</v>
      </c>
      <c r="C1274" t="s">
        <v>559</v>
      </c>
      <c r="D1274">
        <v>4</v>
      </c>
      <c r="E1274">
        <v>0</v>
      </c>
      <c r="F1274">
        <v>0</v>
      </c>
      <c r="G1274">
        <v>0</v>
      </c>
      <c r="H1274">
        <v>0</v>
      </c>
      <c r="I1274">
        <v>0</v>
      </c>
      <c r="J1274">
        <v>0</v>
      </c>
      <c r="K1274">
        <v>0</v>
      </c>
      <c r="L1274">
        <v>0</v>
      </c>
      <c r="M1274">
        <v>0</v>
      </c>
      <c r="N1274">
        <v>0</v>
      </c>
      <c r="O1274">
        <v>0</v>
      </c>
      <c r="P1274">
        <v>0</v>
      </c>
      <c r="Q1274">
        <v>0</v>
      </c>
      <c r="R1274">
        <v>0</v>
      </c>
      <c r="S1274">
        <v>0</v>
      </c>
      <c r="T1274">
        <v>0</v>
      </c>
      <c r="U1274">
        <v>0</v>
      </c>
      <c r="V1274">
        <v>0</v>
      </c>
      <c r="W1274">
        <v>0</v>
      </c>
      <c r="X1274">
        <v>0</v>
      </c>
      <c r="Y1274">
        <v>0</v>
      </c>
      <c r="Z1274">
        <v>0</v>
      </c>
      <c r="AA1274">
        <v>0</v>
      </c>
    </row>
    <row r="1275" spans="1:27" x14ac:dyDescent="0.2">
      <c r="A1275" s="89">
        <f>VLOOKUP(C1275,TabellenBDFS!$B$4:$C$2717,2,FALSE)</f>
        <v>179</v>
      </c>
      <c r="B1275" t="str">
        <f t="shared" si="20"/>
        <v>1795</v>
      </c>
      <c r="C1275" t="s">
        <v>559</v>
      </c>
      <c r="D1275">
        <v>5</v>
      </c>
      <c r="E1275">
        <v>0.1</v>
      </c>
      <c r="F1275">
        <v>0.1</v>
      </c>
      <c r="G1275">
        <v>0.1</v>
      </c>
      <c r="H1275">
        <v>0.1</v>
      </c>
      <c r="I1275">
        <v>0.1</v>
      </c>
      <c r="J1275">
        <v>0</v>
      </c>
      <c r="K1275">
        <v>0</v>
      </c>
      <c r="L1275">
        <v>0</v>
      </c>
      <c r="M1275">
        <v>0</v>
      </c>
      <c r="N1275">
        <v>0</v>
      </c>
      <c r="O1275">
        <v>0</v>
      </c>
      <c r="P1275">
        <v>0</v>
      </c>
      <c r="Q1275">
        <v>0</v>
      </c>
      <c r="R1275">
        <v>0</v>
      </c>
      <c r="S1275">
        <v>0</v>
      </c>
      <c r="T1275">
        <v>0</v>
      </c>
      <c r="U1275">
        <v>0</v>
      </c>
      <c r="V1275">
        <v>0</v>
      </c>
      <c r="W1275">
        <v>0</v>
      </c>
      <c r="X1275">
        <v>0</v>
      </c>
      <c r="Y1275">
        <v>0</v>
      </c>
      <c r="Z1275">
        <v>0</v>
      </c>
      <c r="AA1275">
        <v>0</v>
      </c>
    </row>
    <row r="1276" spans="1:27" x14ac:dyDescent="0.2">
      <c r="A1276" s="89">
        <f>VLOOKUP(C1276,TabellenBDFS!$B$4:$C$2717,2,FALSE)</f>
        <v>179</v>
      </c>
      <c r="B1276" t="str">
        <f t="shared" si="20"/>
        <v>1796</v>
      </c>
      <c r="C1276" t="s">
        <v>559</v>
      </c>
      <c r="D1276">
        <v>6</v>
      </c>
      <c r="E1276">
        <v>0.2</v>
      </c>
      <c r="F1276">
        <v>0.3</v>
      </c>
      <c r="G1276">
        <v>0.3</v>
      </c>
      <c r="H1276">
        <v>0.3</v>
      </c>
      <c r="I1276">
        <v>0.3</v>
      </c>
      <c r="J1276">
        <v>0.3</v>
      </c>
      <c r="K1276">
        <v>0.2</v>
      </c>
      <c r="L1276">
        <v>0.2</v>
      </c>
      <c r="M1276">
        <v>0.2</v>
      </c>
      <c r="N1276">
        <v>0.2</v>
      </c>
      <c r="O1276">
        <v>0.2</v>
      </c>
      <c r="P1276">
        <v>0.2</v>
      </c>
      <c r="Q1276">
        <v>0.2</v>
      </c>
      <c r="R1276">
        <v>0.2</v>
      </c>
      <c r="S1276">
        <v>0.2</v>
      </c>
      <c r="T1276">
        <v>0.2</v>
      </c>
      <c r="U1276">
        <v>0.3</v>
      </c>
      <c r="V1276">
        <v>0.3</v>
      </c>
      <c r="W1276">
        <v>0.2</v>
      </c>
      <c r="X1276">
        <v>0.2</v>
      </c>
      <c r="Y1276">
        <v>0.2</v>
      </c>
      <c r="Z1276">
        <v>0.2</v>
      </c>
      <c r="AA1276">
        <v>0.2</v>
      </c>
    </row>
    <row r="1277" spans="1:27" x14ac:dyDescent="0.2">
      <c r="A1277" s="89">
        <f>VLOOKUP(C1277,TabellenBDFS!$B$4:$C$2717,2,FALSE)</f>
        <v>179</v>
      </c>
      <c r="B1277" t="str">
        <f t="shared" si="20"/>
        <v>1797</v>
      </c>
      <c r="C1277" t="s">
        <v>559</v>
      </c>
      <c r="D1277">
        <v>7</v>
      </c>
      <c r="E1277">
        <v>0</v>
      </c>
      <c r="F1277">
        <v>0</v>
      </c>
      <c r="G1277">
        <v>0</v>
      </c>
      <c r="H1277">
        <v>0</v>
      </c>
      <c r="I1277">
        <v>0</v>
      </c>
      <c r="J1277">
        <v>0</v>
      </c>
      <c r="K1277">
        <v>0.1</v>
      </c>
      <c r="L1277">
        <v>0.1</v>
      </c>
      <c r="M1277">
        <v>0.1</v>
      </c>
      <c r="N1277">
        <v>0</v>
      </c>
      <c r="O1277">
        <v>0</v>
      </c>
      <c r="P1277">
        <v>0</v>
      </c>
      <c r="Q1277">
        <v>0</v>
      </c>
      <c r="R1277">
        <v>0</v>
      </c>
      <c r="S1277">
        <v>0.1</v>
      </c>
      <c r="T1277">
        <v>0.1</v>
      </c>
      <c r="U1277">
        <v>0.1</v>
      </c>
      <c r="V1277">
        <v>0.1</v>
      </c>
      <c r="W1277">
        <v>0.1</v>
      </c>
      <c r="X1277">
        <v>0.1</v>
      </c>
      <c r="Y1277">
        <v>0.1</v>
      </c>
      <c r="Z1277">
        <v>0.1</v>
      </c>
      <c r="AA1277">
        <v>0.1</v>
      </c>
    </row>
    <row r="1278" spans="1:27" x14ac:dyDescent="0.2">
      <c r="A1278" s="89">
        <f>VLOOKUP(C1278,TabellenBDFS!$B$4:$C$2717,2,FALSE)</f>
        <v>180</v>
      </c>
      <c r="B1278" t="str">
        <f t="shared" si="20"/>
        <v>1801</v>
      </c>
      <c r="C1278" t="s">
        <v>184</v>
      </c>
      <c r="D1278">
        <v>1</v>
      </c>
      <c r="E1278">
        <v>1.7</v>
      </c>
      <c r="F1278">
        <v>1.7</v>
      </c>
      <c r="G1278">
        <v>1.8</v>
      </c>
      <c r="H1278">
        <v>1.9</v>
      </c>
      <c r="I1278">
        <v>1.9</v>
      </c>
      <c r="J1278">
        <v>2</v>
      </c>
      <c r="K1278">
        <v>2.1</v>
      </c>
      <c r="L1278">
        <v>2</v>
      </c>
      <c r="M1278">
        <v>2</v>
      </c>
      <c r="N1278">
        <v>2</v>
      </c>
      <c r="O1278">
        <v>2</v>
      </c>
      <c r="P1278">
        <v>1.8</v>
      </c>
      <c r="Q1278">
        <v>1.8</v>
      </c>
      <c r="R1278">
        <v>1.8</v>
      </c>
      <c r="S1278">
        <v>1.8</v>
      </c>
      <c r="T1278">
        <v>1.8</v>
      </c>
      <c r="U1278">
        <v>1.8</v>
      </c>
      <c r="V1278">
        <v>1.8</v>
      </c>
      <c r="W1278">
        <v>1.8</v>
      </c>
      <c r="X1278">
        <v>1.8</v>
      </c>
      <c r="Y1278">
        <v>1.7</v>
      </c>
      <c r="Z1278">
        <v>1.7</v>
      </c>
      <c r="AA1278">
        <v>1.7</v>
      </c>
    </row>
    <row r="1279" spans="1:27" x14ac:dyDescent="0.2">
      <c r="A1279" s="89">
        <f>VLOOKUP(C1279,TabellenBDFS!$B$4:$C$2717,2,FALSE)</f>
        <v>180</v>
      </c>
      <c r="B1279" t="str">
        <f t="shared" si="20"/>
        <v>1802</v>
      </c>
      <c r="C1279" t="s">
        <v>184</v>
      </c>
      <c r="D1279">
        <v>2</v>
      </c>
      <c r="E1279">
        <v>0.5</v>
      </c>
      <c r="F1279">
        <v>0.5</v>
      </c>
      <c r="G1279">
        <v>0.5</v>
      </c>
      <c r="H1279">
        <v>0.5</v>
      </c>
      <c r="I1279">
        <v>0.5</v>
      </c>
      <c r="J1279">
        <v>0.5</v>
      </c>
      <c r="K1279">
        <v>0.5</v>
      </c>
      <c r="L1279">
        <v>0.5</v>
      </c>
      <c r="M1279">
        <v>0.5</v>
      </c>
      <c r="N1279">
        <v>0.4</v>
      </c>
      <c r="O1279">
        <v>0.4</v>
      </c>
      <c r="P1279">
        <v>0.3</v>
      </c>
      <c r="Q1279">
        <v>0.3</v>
      </c>
      <c r="R1279">
        <v>0.3</v>
      </c>
      <c r="S1279">
        <v>0.3</v>
      </c>
      <c r="T1279">
        <v>0.3</v>
      </c>
      <c r="U1279">
        <v>0.3</v>
      </c>
      <c r="V1279">
        <v>0.2</v>
      </c>
      <c r="W1279">
        <v>0.2</v>
      </c>
      <c r="X1279">
        <v>0.2</v>
      </c>
      <c r="Y1279">
        <v>0.1</v>
      </c>
      <c r="Z1279">
        <v>0.1</v>
      </c>
      <c r="AA1279">
        <v>0.1</v>
      </c>
    </row>
    <row r="1280" spans="1:27" x14ac:dyDescent="0.2">
      <c r="A1280" s="89">
        <f>VLOOKUP(C1280,TabellenBDFS!$B$4:$C$2717,2,FALSE)</f>
        <v>180</v>
      </c>
      <c r="B1280" t="str">
        <f t="shared" si="20"/>
        <v>1803</v>
      </c>
      <c r="C1280" t="s">
        <v>184</v>
      </c>
      <c r="D1280">
        <v>3</v>
      </c>
      <c r="E1280">
        <v>0</v>
      </c>
      <c r="F1280">
        <v>0</v>
      </c>
      <c r="G1280">
        <v>0</v>
      </c>
      <c r="H1280">
        <v>0</v>
      </c>
      <c r="I1280">
        <v>0</v>
      </c>
      <c r="J1280">
        <v>0.1</v>
      </c>
      <c r="K1280">
        <v>0.1</v>
      </c>
      <c r="L1280">
        <v>0</v>
      </c>
      <c r="M1280">
        <v>0.1</v>
      </c>
      <c r="N1280">
        <v>0.1</v>
      </c>
      <c r="O1280">
        <v>0.1</v>
      </c>
      <c r="P1280">
        <v>0.1</v>
      </c>
      <c r="Q1280">
        <v>0.1</v>
      </c>
      <c r="R1280">
        <v>0.1</v>
      </c>
      <c r="S1280">
        <v>0.1</v>
      </c>
      <c r="T1280">
        <v>0.1</v>
      </c>
      <c r="U1280">
        <v>0.1</v>
      </c>
      <c r="V1280">
        <v>0.2</v>
      </c>
      <c r="W1280">
        <v>0.2</v>
      </c>
      <c r="X1280">
        <v>0.2</v>
      </c>
      <c r="Y1280">
        <v>0.2</v>
      </c>
      <c r="Z1280">
        <v>0.3</v>
      </c>
      <c r="AA1280">
        <v>0.3</v>
      </c>
    </row>
    <row r="1281" spans="1:27" x14ac:dyDescent="0.2">
      <c r="A1281" s="89">
        <f>VLOOKUP(C1281,TabellenBDFS!$B$4:$C$2717,2,FALSE)</f>
        <v>180</v>
      </c>
      <c r="B1281" t="str">
        <f t="shared" si="20"/>
        <v>1804</v>
      </c>
      <c r="C1281" t="s">
        <v>184</v>
      </c>
      <c r="D1281">
        <v>4</v>
      </c>
      <c r="E1281">
        <v>0</v>
      </c>
      <c r="F1281">
        <v>0</v>
      </c>
      <c r="G1281">
        <v>0</v>
      </c>
      <c r="H1281">
        <v>0</v>
      </c>
      <c r="I1281">
        <v>0</v>
      </c>
      <c r="J1281">
        <v>0</v>
      </c>
      <c r="K1281">
        <v>0</v>
      </c>
      <c r="L1281">
        <v>0</v>
      </c>
      <c r="M1281">
        <v>0</v>
      </c>
      <c r="N1281">
        <v>0</v>
      </c>
      <c r="O1281">
        <v>0</v>
      </c>
      <c r="P1281">
        <v>0</v>
      </c>
      <c r="Q1281">
        <v>0</v>
      </c>
      <c r="R1281">
        <v>0</v>
      </c>
      <c r="S1281">
        <v>0</v>
      </c>
      <c r="T1281">
        <v>0</v>
      </c>
      <c r="U1281">
        <v>0</v>
      </c>
      <c r="V1281">
        <v>0</v>
      </c>
      <c r="W1281">
        <v>0</v>
      </c>
      <c r="X1281">
        <v>0</v>
      </c>
      <c r="Y1281">
        <v>0</v>
      </c>
      <c r="Z1281">
        <v>0</v>
      </c>
      <c r="AA1281">
        <v>0</v>
      </c>
    </row>
    <row r="1282" spans="1:27" x14ac:dyDescent="0.2">
      <c r="A1282" s="89">
        <f>VLOOKUP(C1282,TabellenBDFS!$B$4:$C$2717,2,FALSE)</f>
        <v>180</v>
      </c>
      <c r="B1282" t="str">
        <f t="shared" si="20"/>
        <v>1805</v>
      </c>
      <c r="C1282" t="s">
        <v>184</v>
      </c>
      <c r="D1282">
        <v>5</v>
      </c>
      <c r="E1282">
        <v>0.1</v>
      </c>
      <c r="F1282">
        <v>0</v>
      </c>
      <c r="G1282">
        <v>0</v>
      </c>
      <c r="H1282">
        <v>0</v>
      </c>
      <c r="I1282">
        <v>0</v>
      </c>
      <c r="J1282">
        <v>0</v>
      </c>
      <c r="K1282">
        <v>0</v>
      </c>
      <c r="L1282">
        <v>0</v>
      </c>
      <c r="M1282">
        <v>0</v>
      </c>
      <c r="N1282">
        <v>0</v>
      </c>
      <c r="O1282">
        <v>0</v>
      </c>
      <c r="P1282">
        <v>0</v>
      </c>
      <c r="Q1282">
        <v>0</v>
      </c>
      <c r="R1282">
        <v>0</v>
      </c>
      <c r="S1282">
        <v>0</v>
      </c>
      <c r="T1282">
        <v>0</v>
      </c>
      <c r="U1282">
        <v>0</v>
      </c>
      <c r="V1282">
        <v>0</v>
      </c>
      <c r="W1282">
        <v>0</v>
      </c>
      <c r="X1282">
        <v>0</v>
      </c>
      <c r="Y1282">
        <v>0</v>
      </c>
      <c r="Z1282">
        <v>0</v>
      </c>
      <c r="AA1282">
        <v>0</v>
      </c>
    </row>
    <row r="1283" spans="1:27" x14ac:dyDescent="0.2">
      <c r="A1283" s="89">
        <f>VLOOKUP(C1283,TabellenBDFS!$B$4:$C$2717,2,FALSE)</f>
        <v>180</v>
      </c>
      <c r="B1283" t="str">
        <f t="shared" si="20"/>
        <v>1806</v>
      </c>
      <c r="C1283" t="s">
        <v>184</v>
      </c>
      <c r="D1283">
        <v>6</v>
      </c>
      <c r="E1283">
        <v>1.1000000000000001</v>
      </c>
      <c r="F1283">
        <v>1.1000000000000001</v>
      </c>
      <c r="G1283">
        <v>1.2</v>
      </c>
      <c r="H1283">
        <v>1.2</v>
      </c>
      <c r="I1283">
        <v>1.3</v>
      </c>
      <c r="J1283">
        <v>1.3</v>
      </c>
      <c r="K1283">
        <v>1.4</v>
      </c>
      <c r="L1283">
        <v>1.4</v>
      </c>
      <c r="M1283">
        <v>1.4</v>
      </c>
      <c r="N1283">
        <v>1.4</v>
      </c>
      <c r="O1283">
        <v>1.5</v>
      </c>
      <c r="P1283">
        <v>1.4</v>
      </c>
      <c r="Q1283">
        <v>1.4</v>
      </c>
      <c r="R1283">
        <v>1.5</v>
      </c>
      <c r="S1283">
        <v>1.5</v>
      </c>
      <c r="T1283">
        <v>1.4</v>
      </c>
      <c r="U1283">
        <v>1.5</v>
      </c>
      <c r="V1283">
        <v>1.4</v>
      </c>
      <c r="W1283">
        <v>1.4</v>
      </c>
      <c r="X1283">
        <v>1.4</v>
      </c>
      <c r="Y1283">
        <v>1.3</v>
      </c>
      <c r="Z1283">
        <v>1.3</v>
      </c>
      <c r="AA1283">
        <v>1.3</v>
      </c>
    </row>
    <row r="1284" spans="1:27" x14ac:dyDescent="0.2">
      <c r="A1284" s="89">
        <f>VLOOKUP(C1284,TabellenBDFS!$B$4:$C$2717,2,FALSE)</f>
        <v>180</v>
      </c>
      <c r="B1284" t="str">
        <f t="shared" ref="B1284:B1347" si="21">CONCATENATE(A1284,D1284)</f>
        <v>1807</v>
      </c>
      <c r="C1284" t="s">
        <v>184</v>
      </c>
      <c r="D1284">
        <v>7</v>
      </c>
      <c r="E1284">
        <v>0.1</v>
      </c>
      <c r="F1284">
        <v>0.1</v>
      </c>
      <c r="G1284">
        <v>0.1</v>
      </c>
      <c r="H1284">
        <v>0.1</v>
      </c>
      <c r="I1284">
        <v>0.1</v>
      </c>
      <c r="J1284">
        <v>0.1</v>
      </c>
      <c r="K1284">
        <v>0.1</v>
      </c>
      <c r="L1284">
        <v>0.1</v>
      </c>
      <c r="M1284">
        <v>0.1</v>
      </c>
      <c r="N1284">
        <v>0.1</v>
      </c>
      <c r="O1284">
        <v>0.1</v>
      </c>
      <c r="P1284">
        <v>0</v>
      </c>
      <c r="Q1284">
        <v>0</v>
      </c>
      <c r="R1284">
        <v>0</v>
      </c>
      <c r="S1284">
        <v>0</v>
      </c>
      <c r="T1284">
        <v>0</v>
      </c>
      <c r="U1284">
        <v>0</v>
      </c>
      <c r="V1284">
        <v>0</v>
      </c>
      <c r="W1284">
        <v>0</v>
      </c>
      <c r="X1284">
        <v>0</v>
      </c>
      <c r="Y1284">
        <v>0</v>
      </c>
      <c r="Z1284">
        <v>0</v>
      </c>
      <c r="AA1284">
        <v>0</v>
      </c>
    </row>
    <row r="1285" spans="1:27" x14ac:dyDescent="0.2">
      <c r="A1285" s="89">
        <f>VLOOKUP(C1285,TabellenBDFS!$B$4:$C$2717,2,FALSE)</f>
        <v>181</v>
      </c>
      <c r="B1285" t="str">
        <f t="shared" si="21"/>
        <v>1811</v>
      </c>
      <c r="C1285" t="s">
        <v>185</v>
      </c>
      <c r="D1285">
        <v>1</v>
      </c>
      <c r="E1285">
        <v>0.6</v>
      </c>
      <c r="F1285">
        <v>0.6</v>
      </c>
      <c r="G1285">
        <v>0.7</v>
      </c>
      <c r="H1285">
        <v>0.6</v>
      </c>
      <c r="I1285">
        <v>0.7</v>
      </c>
      <c r="J1285">
        <v>0.7</v>
      </c>
      <c r="K1285">
        <v>0.7</v>
      </c>
      <c r="L1285">
        <v>0.7</v>
      </c>
      <c r="M1285">
        <v>0.7</v>
      </c>
      <c r="N1285">
        <v>0.7</v>
      </c>
      <c r="O1285">
        <v>0.8</v>
      </c>
      <c r="P1285">
        <v>0.8</v>
      </c>
      <c r="Q1285">
        <v>0.8</v>
      </c>
      <c r="R1285">
        <v>0.8</v>
      </c>
      <c r="S1285">
        <v>0.8</v>
      </c>
      <c r="T1285">
        <v>0.8</v>
      </c>
      <c r="U1285">
        <v>0.8</v>
      </c>
      <c r="V1285">
        <v>0.8</v>
      </c>
      <c r="W1285">
        <v>0.8</v>
      </c>
      <c r="X1285">
        <v>0.8</v>
      </c>
      <c r="Y1285">
        <v>0.8</v>
      </c>
      <c r="Z1285">
        <v>0.8</v>
      </c>
      <c r="AA1285">
        <v>0.8</v>
      </c>
    </row>
    <row r="1286" spans="1:27" x14ac:dyDescent="0.2">
      <c r="A1286" s="89">
        <f>VLOOKUP(C1286,TabellenBDFS!$B$4:$C$2717,2,FALSE)</f>
        <v>181</v>
      </c>
      <c r="B1286" t="str">
        <f t="shared" si="21"/>
        <v>1812</v>
      </c>
      <c r="C1286" t="s">
        <v>185</v>
      </c>
      <c r="D1286">
        <v>2</v>
      </c>
      <c r="E1286">
        <v>0.4</v>
      </c>
      <c r="F1286">
        <v>0.4</v>
      </c>
      <c r="G1286">
        <v>0.4</v>
      </c>
      <c r="H1286">
        <v>0.4</v>
      </c>
      <c r="I1286">
        <v>0.4</v>
      </c>
      <c r="J1286">
        <v>0.3</v>
      </c>
      <c r="K1286">
        <v>0.3</v>
      </c>
      <c r="L1286">
        <v>0.3</v>
      </c>
      <c r="M1286">
        <v>0.3</v>
      </c>
      <c r="N1286">
        <v>0.3</v>
      </c>
      <c r="O1286">
        <v>0.3</v>
      </c>
      <c r="P1286">
        <v>0.3</v>
      </c>
      <c r="Q1286">
        <v>0.3</v>
      </c>
      <c r="R1286">
        <v>0.3</v>
      </c>
      <c r="S1286">
        <v>0.3</v>
      </c>
      <c r="T1286">
        <v>0.3</v>
      </c>
      <c r="U1286">
        <v>0.3</v>
      </c>
      <c r="V1286">
        <v>0.3</v>
      </c>
      <c r="W1286">
        <v>0.3</v>
      </c>
      <c r="X1286">
        <v>0.3</v>
      </c>
      <c r="Y1286">
        <v>0.3</v>
      </c>
      <c r="Z1286">
        <v>0.3</v>
      </c>
      <c r="AA1286">
        <v>0.3</v>
      </c>
    </row>
    <row r="1287" spans="1:27" x14ac:dyDescent="0.2">
      <c r="A1287" s="89">
        <f>VLOOKUP(C1287,TabellenBDFS!$B$4:$C$2717,2,FALSE)</f>
        <v>181</v>
      </c>
      <c r="B1287" t="str">
        <f t="shared" si="21"/>
        <v>1813</v>
      </c>
      <c r="C1287" t="s">
        <v>185</v>
      </c>
      <c r="D1287">
        <v>3</v>
      </c>
      <c r="E1287">
        <v>0</v>
      </c>
      <c r="F1287">
        <v>0</v>
      </c>
      <c r="G1287">
        <v>0</v>
      </c>
      <c r="H1287">
        <v>0</v>
      </c>
      <c r="I1287">
        <v>0</v>
      </c>
      <c r="J1287">
        <v>0</v>
      </c>
      <c r="K1287">
        <v>0</v>
      </c>
      <c r="L1287">
        <v>0</v>
      </c>
      <c r="M1287">
        <v>0</v>
      </c>
      <c r="N1287">
        <v>0.1</v>
      </c>
      <c r="O1287">
        <v>0.1</v>
      </c>
      <c r="P1287">
        <v>0.1</v>
      </c>
      <c r="Q1287">
        <v>0.1</v>
      </c>
      <c r="R1287">
        <v>0.1</v>
      </c>
      <c r="S1287">
        <v>0.1</v>
      </c>
      <c r="T1287">
        <v>0.1</v>
      </c>
      <c r="U1287">
        <v>0.1</v>
      </c>
      <c r="V1287">
        <v>0.1</v>
      </c>
      <c r="W1287">
        <v>0.1</v>
      </c>
      <c r="X1287">
        <v>0.1</v>
      </c>
      <c r="Y1287">
        <v>0.1</v>
      </c>
      <c r="Z1287">
        <v>0.1</v>
      </c>
      <c r="AA1287">
        <v>0.1</v>
      </c>
    </row>
    <row r="1288" spans="1:27" x14ac:dyDescent="0.2">
      <c r="A1288" s="89">
        <f>VLOOKUP(C1288,TabellenBDFS!$B$4:$C$2717,2,FALSE)</f>
        <v>181</v>
      </c>
      <c r="B1288" t="str">
        <f t="shared" si="21"/>
        <v>1814</v>
      </c>
      <c r="C1288" t="s">
        <v>185</v>
      </c>
      <c r="D1288">
        <v>4</v>
      </c>
      <c r="E1288">
        <v>0</v>
      </c>
      <c r="F1288">
        <v>0</v>
      </c>
      <c r="G1288">
        <v>0</v>
      </c>
      <c r="H1288">
        <v>0</v>
      </c>
      <c r="I1288">
        <v>0</v>
      </c>
      <c r="J1288">
        <v>0</v>
      </c>
      <c r="K1288">
        <v>0</v>
      </c>
      <c r="L1288">
        <v>0</v>
      </c>
      <c r="M1288">
        <v>0</v>
      </c>
      <c r="N1288">
        <v>0</v>
      </c>
      <c r="O1288">
        <v>0</v>
      </c>
      <c r="P1288">
        <v>0</v>
      </c>
      <c r="Q1288">
        <v>0</v>
      </c>
      <c r="R1288">
        <v>0</v>
      </c>
      <c r="S1288">
        <v>0</v>
      </c>
      <c r="T1288">
        <v>0</v>
      </c>
      <c r="U1288">
        <v>0</v>
      </c>
      <c r="V1288">
        <v>0</v>
      </c>
      <c r="W1288">
        <v>0</v>
      </c>
      <c r="X1288">
        <v>0</v>
      </c>
      <c r="Y1288">
        <v>0</v>
      </c>
      <c r="Z1288">
        <v>0</v>
      </c>
      <c r="AA1288">
        <v>0</v>
      </c>
    </row>
    <row r="1289" spans="1:27" x14ac:dyDescent="0.2">
      <c r="A1289" s="89">
        <f>VLOOKUP(C1289,TabellenBDFS!$B$4:$C$2717,2,FALSE)</f>
        <v>181</v>
      </c>
      <c r="B1289" t="str">
        <f t="shared" si="21"/>
        <v>1815</v>
      </c>
      <c r="C1289" t="s">
        <v>185</v>
      </c>
      <c r="D1289">
        <v>5</v>
      </c>
      <c r="E1289">
        <v>0.1</v>
      </c>
      <c r="F1289">
        <v>0</v>
      </c>
      <c r="G1289">
        <v>0.1</v>
      </c>
      <c r="H1289">
        <v>0.1</v>
      </c>
      <c r="I1289">
        <v>0.1</v>
      </c>
      <c r="J1289">
        <v>0</v>
      </c>
      <c r="K1289">
        <v>0</v>
      </c>
      <c r="L1289">
        <v>0</v>
      </c>
      <c r="M1289">
        <v>0</v>
      </c>
      <c r="N1289">
        <v>0</v>
      </c>
      <c r="O1289">
        <v>0</v>
      </c>
      <c r="P1289">
        <v>0</v>
      </c>
      <c r="Q1289">
        <v>0</v>
      </c>
      <c r="R1289">
        <v>0</v>
      </c>
      <c r="S1289">
        <v>0</v>
      </c>
      <c r="T1289">
        <v>0</v>
      </c>
      <c r="U1289">
        <v>0</v>
      </c>
      <c r="V1289">
        <v>0</v>
      </c>
      <c r="W1289">
        <v>0</v>
      </c>
      <c r="X1289">
        <v>0</v>
      </c>
      <c r="Y1289">
        <v>0</v>
      </c>
      <c r="Z1289">
        <v>0</v>
      </c>
      <c r="AA1289">
        <v>0</v>
      </c>
    </row>
    <row r="1290" spans="1:27" x14ac:dyDescent="0.2">
      <c r="A1290" s="89">
        <f>VLOOKUP(C1290,TabellenBDFS!$B$4:$C$2717,2,FALSE)</f>
        <v>181</v>
      </c>
      <c r="B1290" t="str">
        <f t="shared" si="21"/>
        <v>1816</v>
      </c>
      <c r="C1290" t="s">
        <v>185</v>
      </c>
      <c r="D1290">
        <v>6</v>
      </c>
      <c r="E1290">
        <v>0.1</v>
      </c>
      <c r="F1290">
        <v>0.1</v>
      </c>
      <c r="G1290">
        <v>0.1</v>
      </c>
      <c r="H1290">
        <v>0.1</v>
      </c>
      <c r="I1290">
        <v>0.1</v>
      </c>
      <c r="J1290">
        <v>0.1</v>
      </c>
      <c r="K1290">
        <v>0.2</v>
      </c>
      <c r="L1290">
        <v>0.2</v>
      </c>
      <c r="M1290">
        <v>0.2</v>
      </c>
      <c r="N1290">
        <v>0.2</v>
      </c>
      <c r="O1290">
        <v>0.2</v>
      </c>
      <c r="P1290">
        <v>0.3</v>
      </c>
      <c r="Q1290">
        <v>0.3</v>
      </c>
      <c r="R1290">
        <v>0.3</v>
      </c>
      <c r="S1290">
        <v>0.3</v>
      </c>
      <c r="T1290">
        <v>0.3</v>
      </c>
      <c r="U1290">
        <v>0.3</v>
      </c>
      <c r="V1290">
        <v>0.3</v>
      </c>
      <c r="W1290">
        <v>0.3</v>
      </c>
      <c r="X1290">
        <v>0.2</v>
      </c>
      <c r="Y1290">
        <v>0.2</v>
      </c>
      <c r="Z1290">
        <v>0.2</v>
      </c>
      <c r="AA1290">
        <v>0.2</v>
      </c>
    </row>
    <row r="1291" spans="1:27" x14ac:dyDescent="0.2">
      <c r="A1291" s="89">
        <f>VLOOKUP(C1291,TabellenBDFS!$B$4:$C$2717,2,FALSE)</f>
        <v>181</v>
      </c>
      <c r="B1291" t="str">
        <f t="shared" si="21"/>
        <v>1817</v>
      </c>
      <c r="C1291" t="s">
        <v>185</v>
      </c>
      <c r="D1291">
        <v>7</v>
      </c>
      <c r="E1291">
        <v>0.1</v>
      </c>
      <c r="F1291">
        <v>0.1</v>
      </c>
      <c r="G1291">
        <v>0.1</v>
      </c>
      <c r="H1291">
        <v>0.1</v>
      </c>
      <c r="I1291">
        <v>0.1</v>
      </c>
      <c r="J1291">
        <v>0.1</v>
      </c>
      <c r="K1291">
        <v>0.1</v>
      </c>
      <c r="L1291">
        <v>0.1</v>
      </c>
      <c r="M1291">
        <v>0.1</v>
      </c>
      <c r="N1291">
        <v>0.1</v>
      </c>
      <c r="O1291">
        <v>0.1</v>
      </c>
      <c r="P1291">
        <v>0.1</v>
      </c>
      <c r="Q1291">
        <v>0.1</v>
      </c>
      <c r="R1291">
        <v>0.1</v>
      </c>
      <c r="S1291">
        <v>0.1</v>
      </c>
      <c r="T1291">
        <v>0.1</v>
      </c>
      <c r="U1291">
        <v>0.1</v>
      </c>
      <c r="V1291">
        <v>0.1</v>
      </c>
      <c r="W1291">
        <v>0.1</v>
      </c>
      <c r="X1291">
        <v>0.1</v>
      </c>
      <c r="Y1291">
        <v>0.1</v>
      </c>
      <c r="Z1291">
        <v>0.1</v>
      </c>
      <c r="AA1291">
        <v>0.1</v>
      </c>
    </row>
    <row r="1292" spans="1:27" x14ac:dyDescent="0.2">
      <c r="A1292" s="89">
        <f>VLOOKUP(C1292,TabellenBDFS!$B$4:$C$2717,2,FALSE)</f>
        <v>182</v>
      </c>
      <c r="B1292" t="str">
        <f t="shared" si="21"/>
        <v>1821</v>
      </c>
      <c r="C1292" t="s">
        <v>186</v>
      </c>
      <c r="D1292">
        <v>1</v>
      </c>
      <c r="E1292">
        <v>16.399999999999999</v>
      </c>
      <c r="F1292">
        <v>16.600000000000001</v>
      </c>
      <c r="G1292">
        <v>16.899999999999999</v>
      </c>
      <c r="H1292">
        <v>17</v>
      </c>
      <c r="I1292">
        <v>18.7</v>
      </c>
      <c r="J1292">
        <v>18.7</v>
      </c>
      <c r="K1292">
        <v>18.2</v>
      </c>
      <c r="L1292">
        <v>17.7</v>
      </c>
      <c r="M1292">
        <v>17.899999999999999</v>
      </c>
      <c r="N1292">
        <v>17.399999999999999</v>
      </c>
      <c r="O1292">
        <v>17</v>
      </c>
      <c r="P1292">
        <v>16.8</v>
      </c>
      <c r="Q1292">
        <v>16.8</v>
      </c>
      <c r="R1292">
        <v>16.600000000000001</v>
      </c>
      <c r="S1292">
        <v>16.7</v>
      </c>
      <c r="T1292">
        <v>16.8</v>
      </c>
      <c r="U1292">
        <v>17.2</v>
      </c>
      <c r="V1292">
        <v>17.2</v>
      </c>
      <c r="W1292">
        <v>17.2</v>
      </c>
      <c r="X1292">
        <v>16.7</v>
      </c>
      <c r="Y1292">
        <v>17.899999999999999</v>
      </c>
      <c r="Z1292">
        <v>18</v>
      </c>
      <c r="AA1292">
        <v>17.7</v>
      </c>
    </row>
    <row r="1293" spans="1:27" x14ac:dyDescent="0.2">
      <c r="A1293" s="89">
        <f>VLOOKUP(C1293,TabellenBDFS!$B$4:$C$2717,2,FALSE)</f>
        <v>182</v>
      </c>
      <c r="B1293" t="str">
        <f t="shared" si="21"/>
        <v>1822</v>
      </c>
      <c r="C1293" t="s">
        <v>186</v>
      </c>
      <c r="D1293">
        <v>2</v>
      </c>
      <c r="E1293">
        <v>6.3</v>
      </c>
      <c r="F1293">
        <v>6.1</v>
      </c>
      <c r="G1293">
        <v>6.1</v>
      </c>
      <c r="H1293">
        <v>6.1</v>
      </c>
      <c r="I1293">
        <v>5.5</v>
      </c>
      <c r="J1293">
        <v>5.4</v>
      </c>
      <c r="K1293">
        <v>5.2</v>
      </c>
      <c r="L1293">
        <v>5.0999999999999996</v>
      </c>
      <c r="M1293">
        <v>5</v>
      </c>
      <c r="N1293">
        <v>4.8</v>
      </c>
      <c r="O1293">
        <v>4.7</v>
      </c>
      <c r="P1293">
        <v>4.8</v>
      </c>
      <c r="Q1293">
        <v>4.5</v>
      </c>
      <c r="R1293">
        <v>4.3</v>
      </c>
      <c r="S1293">
        <v>4.4000000000000004</v>
      </c>
      <c r="T1293">
        <v>4.3</v>
      </c>
      <c r="U1293">
        <v>4.3</v>
      </c>
      <c r="V1293">
        <v>3.8</v>
      </c>
      <c r="W1293">
        <v>3.7</v>
      </c>
      <c r="X1293">
        <v>3.6</v>
      </c>
      <c r="Y1293">
        <v>3.4</v>
      </c>
      <c r="Z1293">
        <v>3.4</v>
      </c>
      <c r="AA1293">
        <v>3.3</v>
      </c>
    </row>
    <row r="1294" spans="1:27" x14ac:dyDescent="0.2">
      <c r="A1294" s="89">
        <f>VLOOKUP(C1294,TabellenBDFS!$B$4:$C$2717,2,FALSE)</f>
        <v>182</v>
      </c>
      <c r="B1294" t="str">
        <f t="shared" si="21"/>
        <v>1823</v>
      </c>
      <c r="C1294" t="s">
        <v>186</v>
      </c>
      <c r="D1294">
        <v>3</v>
      </c>
      <c r="E1294">
        <v>0</v>
      </c>
      <c r="F1294">
        <v>0</v>
      </c>
      <c r="G1294">
        <v>0.1</v>
      </c>
      <c r="H1294">
        <v>0.3</v>
      </c>
      <c r="I1294">
        <v>0.4</v>
      </c>
      <c r="J1294">
        <v>0.5</v>
      </c>
      <c r="K1294">
        <v>0.6</v>
      </c>
      <c r="L1294">
        <v>0.7</v>
      </c>
      <c r="M1294">
        <v>0.9</v>
      </c>
      <c r="N1294">
        <v>0.9</v>
      </c>
      <c r="O1294">
        <v>1</v>
      </c>
      <c r="P1294">
        <v>1.2</v>
      </c>
      <c r="Q1294">
        <v>1.2</v>
      </c>
      <c r="R1294">
        <v>1.3</v>
      </c>
      <c r="S1294">
        <v>1.6</v>
      </c>
      <c r="T1294">
        <v>1.6</v>
      </c>
      <c r="U1294">
        <v>1.9</v>
      </c>
      <c r="V1294">
        <v>2.2999999999999998</v>
      </c>
      <c r="W1294">
        <v>2.4</v>
      </c>
      <c r="X1294">
        <v>2.5</v>
      </c>
      <c r="Y1294">
        <v>3.1</v>
      </c>
      <c r="Z1294">
        <v>3.3</v>
      </c>
      <c r="AA1294">
        <v>3.4</v>
      </c>
    </row>
    <row r="1295" spans="1:27" x14ac:dyDescent="0.2">
      <c r="A1295" s="89">
        <f>VLOOKUP(C1295,TabellenBDFS!$B$4:$C$2717,2,FALSE)</f>
        <v>182</v>
      </c>
      <c r="B1295" t="str">
        <f t="shared" si="21"/>
        <v>1824</v>
      </c>
      <c r="C1295" t="s">
        <v>186</v>
      </c>
      <c r="D1295">
        <v>4</v>
      </c>
      <c r="E1295">
        <v>0</v>
      </c>
      <c r="F1295">
        <v>0</v>
      </c>
      <c r="G1295">
        <v>0</v>
      </c>
      <c r="H1295">
        <v>0</v>
      </c>
      <c r="I1295">
        <v>0</v>
      </c>
      <c r="J1295">
        <v>0</v>
      </c>
      <c r="K1295">
        <v>0</v>
      </c>
      <c r="L1295">
        <v>0</v>
      </c>
      <c r="M1295">
        <v>0</v>
      </c>
      <c r="N1295">
        <v>0</v>
      </c>
      <c r="O1295">
        <v>0</v>
      </c>
      <c r="P1295">
        <v>0</v>
      </c>
      <c r="Q1295">
        <v>0</v>
      </c>
      <c r="R1295">
        <v>0.2</v>
      </c>
      <c r="S1295">
        <v>0.3</v>
      </c>
      <c r="T1295">
        <v>0.3</v>
      </c>
      <c r="U1295">
        <v>0.3</v>
      </c>
      <c r="V1295">
        <v>0.3</v>
      </c>
      <c r="W1295">
        <v>0.3</v>
      </c>
      <c r="X1295">
        <v>0.3</v>
      </c>
      <c r="Y1295">
        <v>0.4</v>
      </c>
      <c r="Z1295">
        <v>0.4</v>
      </c>
      <c r="AA1295">
        <v>0.4</v>
      </c>
    </row>
    <row r="1296" spans="1:27" x14ac:dyDescent="0.2">
      <c r="A1296" s="89">
        <f>VLOOKUP(C1296,TabellenBDFS!$B$4:$C$2717,2,FALSE)</f>
        <v>182</v>
      </c>
      <c r="B1296" t="str">
        <f t="shared" si="21"/>
        <v>1825</v>
      </c>
      <c r="C1296" t="s">
        <v>186</v>
      </c>
      <c r="D1296">
        <v>5</v>
      </c>
      <c r="E1296">
        <v>0.4</v>
      </c>
      <c r="F1296">
        <v>0.4</v>
      </c>
      <c r="G1296">
        <v>0.4</v>
      </c>
      <c r="H1296">
        <v>0.5</v>
      </c>
      <c r="I1296">
        <v>0.5</v>
      </c>
      <c r="J1296">
        <v>0.5</v>
      </c>
      <c r="K1296">
        <v>0.5</v>
      </c>
      <c r="L1296">
        <v>0.5</v>
      </c>
      <c r="M1296">
        <v>0.5</v>
      </c>
      <c r="N1296">
        <v>0.5</v>
      </c>
      <c r="O1296">
        <v>0.5</v>
      </c>
      <c r="P1296">
        <v>0.5</v>
      </c>
      <c r="Q1296">
        <v>0.5</v>
      </c>
      <c r="R1296">
        <v>0.6</v>
      </c>
      <c r="S1296">
        <v>0.5</v>
      </c>
      <c r="T1296">
        <v>0.5</v>
      </c>
      <c r="U1296">
        <v>0.5</v>
      </c>
      <c r="V1296">
        <v>0.5</v>
      </c>
      <c r="W1296">
        <v>0.5</v>
      </c>
      <c r="X1296">
        <v>0.6</v>
      </c>
      <c r="Y1296">
        <v>0.6</v>
      </c>
      <c r="Z1296">
        <v>0.6</v>
      </c>
      <c r="AA1296">
        <v>0.6</v>
      </c>
    </row>
    <row r="1297" spans="1:27" x14ac:dyDescent="0.2">
      <c r="A1297" s="89">
        <f>VLOOKUP(C1297,TabellenBDFS!$B$4:$C$2717,2,FALSE)</f>
        <v>182</v>
      </c>
      <c r="B1297" t="str">
        <f t="shared" si="21"/>
        <v>1826</v>
      </c>
      <c r="C1297" t="s">
        <v>186</v>
      </c>
      <c r="D1297">
        <v>6</v>
      </c>
      <c r="E1297">
        <v>8.1</v>
      </c>
      <c r="F1297">
        <v>8.4</v>
      </c>
      <c r="G1297">
        <v>8.6</v>
      </c>
      <c r="H1297">
        <v>8.4</v>
      </c>
      <c r="I1297">
        <v>9.4</v>
      </c>
      <c r="J1297">
        <v>9.6</v>
      </c>
      <c r="K1297">
        <v>9.1</v>
      </c>
      <c r="L1297">
        <v>8.6</v>
      </c>
      <c r="M1297">
        <v>8.6</v>
      </c>
      <c r="N1297">
        <v>8.5</v>
      </c>
      <c r="O1297">
        <v>8</v>
      </c>
      <c r="P1297">
        <v>7.7</v>
      </c>
      <c r="Q1297">
        <v>7.8</v>
      </c>
      <c r="R1297">
        <v>7.6</v>
      </c>
      <c r="S1297">
        <v>7.3</v>
      </c>
      <c r="T1297">
        <v>7.4</v>
      </c>
      <c r="U1297">
        <v>7.5</v>
      </c>
      <c r="V1297">
        <v>7.6</v>
      </c>
      <c r="W1297">
        <v>7.4</v>
      </c>
      <c r="X1297">
        <v>6.9</v>
      </c>
      <c r="Y1297">
        <v>7.5</v>
      </c>
      <c r="Z1297">
        <v>7.4</v>
      </c>
      <c r="AA1297">
        <v>7.1</v>
      </c>
    </row>
    <row r="1298" spans="1:27" x14ac:dyDescent="0.2">
      <c r="A1298" s="89">
        <f>VLOOKUP(C1298,TabellenBDFS!$B$4:$C$2717,2,FALSE)</f>
        <v>182</v>
      </c>
      <c r="B1298" t="str">
        <f t="shared" si="21"/>
        <v>1827</v>
      </c>
      <c r="C1298" t="s">
        <v>186</v>
      </c>
      <c r="D1298">
        <v>7</v>
      </c>
      <c r="E1298">
        <v>1.5</v>
      </c>
      <c r="F1298">
        <v>1.6</v>
      </c>
      <c r="G1298">
        <v>1.6</v>
      </c>
      <c r="H1298">
        <v>1.8</v>
      </c>
      <c r="I1298">
        <v>2.8</v>
      </c>
      <c r="J1298">
        <v>2.7</v>
      </c>
      <c r="K1298">
        <v>2.7</v>
      </c>
      <c r="L1298">
        <v>2.7</v>
      </c>
      <c r="M1298">
        <v>2.8</v>
      </c>
      <c r="N1298">
        <v>2.6</v>
      </c>
      <c r="O1298">
        <v>2.7</v>
      </c>
      <c r="P1298">
        <v>2.6</v>
      </c>
      <c r="Q1298">
        <v>2.7</v>
      </c>
      <c r="R1298">
        <v>2.6</v>
      </c>
      <c r="S1298">
        <v>2.6</v>
      </c>
      <c r="T1298">
        <v>2.6</v>
      </c>
      <c r="U1298">
        <v>2.7</v>
      </c>
      <c r="V1298">
        <v>2.7</v>
      </c>
      <c r="W1298">
        <v>2.7</v>
      </c>
      <c r="X1298">
        <v>2.8</v>
      </c>
      <c r="Y1298">
        <v>2.9</v>
      </c>
      <c r="Z1298">
        <v>2.8</v>
      </c>
      <c r="AA1298">
        <v>2.8</v>
      </c>
    </row>
    <row r="1299" spans="1:27" x14ac:dyDescent="0.2">
      <c r="A1299" s="89" t="e">
        <f>VLOOKUP(C1299,TabellenBDFS!$B$4:$C$2717,2,FALSE)</f>
        <v>#N/A</v>
      </c>
      <c r="B1299" t="e">
        <f t="shared" si="21"/>
        <v>#N/A</v>
      </c>
      <c r="C1299" t="s">
        <v>187</v>
      </c>
      <c r="D1299">
        <v>1</v>
      </c>
      <c r="E1299">
        <v>0.7</v>
      </c>
      <c r="F1299">
        <v>0.7</v>
      </c>
      <c r="G1299">
        <v>0.7</v>
      </c>
      <c r="H1299">
        <v>0.8</v>
      </c>
      <c r="I1299">
        <v>0.8</v>
      </c>
      <c r="J1299">
        <v>0.7</v>
      </c>
      <c r="K1299">
        <v>0.7</v>
      </c>
      <c r="L1299">
        <v>0.8</v>
      </c>
      <c r="M1299">
        <v>0.8</v>
      </c>
      <c r="N1299">
        <v>0.8</v>
      </c>
      <c r="O1299">
        <v>0.8</v>
      </c>
      <c r="P1299">
        <v>0.6</v>
      </c>
      <c r="Q1299">
        <v>0.7</v>
      </c>
      <c r="R1299">
        <v>0.6</v>
      </c>
      <c r="S1299">
        <v>0.6</v>
      </c>
      <c r="T1299">
        <v>0.6</v>
      </c>
      <c r="U1299">
        <v>0.6</v>
      </c>
      <c r="V1299">
        <v>0.7</v>
      </c>
      <c r="W1299">
        <v>0.7</v>
      </c>
      <c r="X1299">
        <v>0.7</v>
      </c>
      <c r="Y1299" t="e">
        <v>#N/A</v>
      </c>
      <c r="Z1299" t="e">
        <v>#N/A</v>
      </c>
      <c r="AA1299" t="e">
        <v>#N/A</v>
      </c>
    </row>
    <row r="1300" spans="1:27" x14ac:dyDescent="0.2">
      <c r="A1300" s="89" t="e">
        <f>VLOOKUP(C1300,TabellenBDFS!$B$4:$C$2717,2,FALSE)</f>
        <v>#N/A</v>
      </c>
      <c r="B1300" t="e">
        <f t="shared" si="21"/>
        <v>#N/A</v>
      </c>
      <c r="C1300" t="s">
        <v>187</v>
      </c>
      <c r="D1300">
        <v>2</v>
      </c>
      <c r="E1300">
        <v>0.1</v>
      </c>
      <c r="F1300">
        <v>0.1</v>
      </c>
      <c r="G1300">
        <v>0.1</v>
      </c>
      <c r="H1300">
        <v>0.1</v>
      </c>
      <c r="I1300">
        <v>0.1</v>
      </c>
      <c r="J1300">
        <v>0.1</v>
      </c>
      <c r="K1300">
        <v>0.1</v>
      </c>
      <c r="L1300">
        <v>0.1</v>
      </c>
      <c r="M1300">
        <v>0.1</v>
      </c>
      <c r="N1300">
        <v>0.1</v>
      </c>
      <c r="O1300">
        <v>0.1</v>
      </c>
      <c r="P1300">
        <v>0.1</v>
      </c>
      <c r="Q1300">
        <v>0.1</v>
      </c>
      <c r="R1300">
        <v>0.1</v>
      </c>
      <c r="S1300">
        <v>0.1</v>
      </c>
      <c r="T1300">
        <v>0.1</v>
      </c>
      <c r="U1300">
        <v>0.1</v>
      </c>
      <c r="V1300">
        <v>0</v>
      </c>
      <c r="W1300">
        <v>0</v>
      </c>
      <c r="X1300">
        <v>0</v>
      </c>
      <c r="Y1300" t="e">
        <v>#N/A</v>
      </c>
      <c r="Z1300" t="e">
        <v>#N/A</v>
      </c>
      <c r="AA1300" t="e">
        <v>#N/A</v>
      </c>
    </row>
    <row r="1301" spans="1:27" x14ac:dyDescent="0.2">
      <c r="A1301" s="89" t="e">
        <f>VLOOKUP(C1301,TabellenBDFS!$B$4:$C$2717,2,FALSE)</f>
        <v>#N/A</v>
      </c>
      <c r="B1301" t="e">
        <f t="shared" si="21"/>
        <v>#N/A</v>
      </c>
      <c r="C1301" t="s">
        <v>187</v>
      </c>
      <c r="D1301">
        <v>3</v>
      </c>
      <c r="E1301">
        <v>0</v>
      </c>
      <c r="F1301">
        <v>0</v>
      </c>
      <c r="G1301">
        <v>0</v>
      </c>
      <c r="H1301">
        <v>0</v>
      </c>
      <c r="I1301">
        <v>0</v>
      </c>
      <c r="J1301">
        <v>0</v>
      </c>
      <c r="K1301">
        <v>0</v>
      </c>
      <c r="L1301">
        <v>0</v>
      </c>
      <c r="M1301">
        <v>0</v>
      </c>
      <c r="N1301">
        <v>0</v>
      </c>
      <c r="O1301">
        <v>0</v>
      </c>
      <c r="P1301">
        <v>0</v>
      </c>
      <c r="Q1301">
        <v>0</v>
      </c>
      <c r="R1301">
        <v>0</v>
      </c>
      <c r="S1301">
        <v>0</v>
      </c>
      <c r="T1301">
        <v>0</v>
      </c>
      <c r="U1301">
        <v>0</v>
      </c>
      <c r="V1301">
        <v>0.1</v>
      </c>
      <c r="W1301">
        <v>0.1</v>
      </c>
      <c r="X1301">
        <v>0.1</v>
      </c>
      <c r="Y1301" t="e">
        <v>#N/A</v>
      </c>
      <c r="Z1301" t="e">
        <v>#N/A</v>
      </c>
      <c r="AA1301" t="e">
        <v>#N/A</v>
      </c>
    </row>
    <row r="1302" spans="1:27" x14ac:dyDescent="0.2">
      <c r="A1302" s="89" t="e">
        <f>VLOOKUP(C1302,TabellenBDFS!$B$4:$C$2717,2,FALSE)</f>
        <v>#N/A</v>
      </c>
      <c r="B1302" t="e">
        <f t="shared" si="21"/>
        <v>#N/A</v>
      </c>
      <c r="C1302" t="s">
        <v>187</v>
      </c>
      <c r="D1302">
        <v>4</v>
      </c>
      <c r="E1302">
        <v>0</v>
      </c>
      <c r="F1302">
        <v>0</v>
      </c>
      <c r="G1302">
        <v>0</v>
      </c>
      <c r="H1302">
        <v>0</v>
      </c>
      <c r="I1302">
        <v>0</v>
      </c>
      <c r="J1302">
        <v>0</v>
      </c>
      <c r="K1302">
        <v>0</v>
      </c>
      <c r="L1302">
        <v>0</v>
      </c>
      <c r="M1302">
        <v>0</v>
      </c>
      <c r="N1302">
        <v>0</v>
      </c>
      <c r="O1302">
        <v>0</v>
      </c>
      <c r="P1302">
        <v>0</v>
      </c>
      <c r="Q1302">
        <v>0</v>
      </c>
      <c r="R1302">
        <v>0</v>
      </c>
      <c r="S1302">
        <v>0</v>
      </c>
      <c r="T1302">
        <v>0</v>
      </c>
      <c r="U1302">
        <v>0</v>
      </c>
      <c r="V1302">
        <v>0</v>
      </c>
      <c r="W1302">
        <v>0</v>
      </c>
      <c r="X1302">
        <v>0</v>
      </c>
      <c r="Y1302" t="e">
        <v>#N/A</v>
      </c>
      <c r="Z1302" t="e">
        <v>#N/A</v>
      </c>
      <c r="AA1302" t="e">
        <v>#N/A</v>
      </c>
    </row>
    <row r="1303" spans="1:27" x14ac:dyDescent="0.2">
      <c r="A1303" s="89" t="e">
        <f>VLOOKUP(C1303,TabellenBDFS!$B$4:$C$2717,2,FALSE)</f>
        <v>#N/A</v>
      </c>
      <c r="B1303" t="e">
        <f t="shared" si="21"/>
        <v>#N/A</v>
      </c>
      <c r="C1303" t="s">
        <v>187</v>
      </c>
      <c r="D1303">
        <v>5</v>
      </c>
      <c r="E1303">
        <v>0</v>
      </c>
      <c r="F1303">
        <v>0</v>
      </c>
      <c r="G1303">
        <v>0</v>
      </c>
      <c r="H1303">
        <v>0.1</v>
      </c>
      <c r="I1303">
        <v>0</v>
      </c>
      <c r="J1303">
        <v>0</v>
      </c>
      <c r="K1303">
        <v>0</v>
      </c>
      <c r="L1303">
        <v>0</v>
      </c>
      <c r="M1303">
        <v>0</v>
      </c>
      <c r="N1303">
        <v>0</v>
      </c>
      <c r="O1303">
        <v>0</v>
      </c>
      <c r="P1303">
        <v>0</v>
      </c>
      <c r="Q1303">
        <v>0</v>
      </c>
      <c r="R1303">
        <v>0</v>
      </c>
      <c r="S1303">
        <v>0</v>
      </c>
      <c r="T1303">
        <v>0</v>
      </c>
      <c r="U1303">
        <v>0</v>
      </c>
      <c r="V1303">
        <v>0</v>
      </c>
      <c r="W1303">
        <v>0</v>
      </c>
      <c r="X1303">
        <v>0</v>
      </c>
      <c r="Y1303" t="e">
        <v>#N/A</v>
      </c>
      <c r="Z1303" t="e">
        <v>#N/A</v>
      </c>
      <c r="AA1303" t="e">
        <v>#N/A</v>
      </c>
    </row>
    <row r="1304" spans="1:27" x14ac:dyDescent="0.2">
      <c r="A1304" s="89" t="e">
        <f>VLOOKUP(C1304,TabellenBDFS!$B$4:$C$2717,2,FALSE)</f>
        <v>#N/A</v>
      </c>
      <c r="B1304" t="e">
        <f t="shared" si="21"/>
        <v>#N/A</v>
      </c>
      <c r="C1304" t="s">
        <v>187</v>
      </c>
      <c r="D1304">
        <v>6</v>
      </c>
      <c r="E1304">
        <v>0.6</v>
      </c>
      <c r="F1304">
        <v>0.6</v>
      </c>
      <c r="G1304">
        <v>0.6</v>
      </c>
      <c r="H1304">
        <v>0.6</v>
      </c>
      <c r="I1304">
        <v>0.6</v>
      </c>
      <c r="J1304">
        <v>0.5</v>
      </c>
      <c r="K1304">
        <v>0.5</v>
      </c>
      <c r="L1304">
        <v>0.5</v>
      </c>
      <c r="M1304">
        <v>0.5</v>
      </c>
      <c r="N1304">
        <v>0.5</v>
      </c>
      <c r="O1304">
        <v>0.5</v>
      </c>
      <c r="P1304">
        <v>0.4</v>
      </c>
      <c r="Q1304">
        <v>0.4</v>
      </c>
      <c r="R1304">
        <v>0.4</v>
      </c>
      <c r="S1304">
        <v>0.4</v>
      </c>
      <c r="T1304">
        <v>0.4</v>
      </c>
      <c r="U1304">
        <v>0.4</v>
      </c>
      <c r="V1304">
        <v>0.4</v>
      </c>
      <c r="W1304">
        <v>0.5</v>
      </c>
      <c r="X1304">
        <v>0.4</v>
      </c>
      <c r="Y1304" t="e">
        <v>#N/A</v>
      </c>
      <c r="Z1304" t="e">
        <v>#N/A</v>
      </c>
      <c r="AA1304" t="e">
        <v>#N/A</v>
      </c>
    </row>
    <row r="1305" spans="1:27" x14ac:dyDescent="0.2">
      <c r="A1305" s="89" t="e">
        <f>VLOOKUP(C1305,TabellenBDFS!$B$4:$C$2717,2,FALSE)</f>
        <v>#N/A</v>
      </c>
      <c r="B1305" t="e">
        <f t="shared" si="21"/>
        <v>#N/A</v>
      </c>
      <c r="C1305" t="s">
        <v>187</v>
      </c>
      <c r="D1305">
        <v>7</v>
      </c>
      <c r="E1305">
        <v>0.1</v>
      </c>
      <c r="F1305">
        <v>0.1</v>
      </c>
      <c r="G1305">
        <v>0</v>
      </c>
      <c r="H1305">
        <v>0</v>
      </c>
      <c r="I1305">
        <v>0</v>
      </c>
      <c r="J1305">
        <v>0</v>
      </c>
      <c r="K1305">
        <v>0.1</v>
      </c>
      <c r="L1305">
        <v>0</v>
      </c>
      <c r="M1305">
        <v>0</v>
      </c>
      <c r="N1305">
        <v>0</v>
      </c>
      <c r="O1305">
        <v>0</v>
      </c>
      <c r="P1305">
        <v>0</v>
      </c>
      <c r="Q1305">
        <v>0</v>
      </c>
      <c r="R1305">
        <v>0</v>
      </c>
      <c r="S1305">
        <v>0</v>
      </c>
      <c r="T1305">
        <v>0</v>
      </c>
      <c r="U1305">
        <v>0.1</v>
      </c>
      <c r="V1305">
        <v>0.1</v>
      </c>
      <c r="W1305">
        <v>0</v>
      </c>
      <c r="X1305">
        <v>0</v>
      </c>
      <c r="Y1305" t="e">
        <v>#N/A</v>
      </c>
      <c r="Z1305" t="e">
        <v>#N/A</v>
      </c>
      <c r="AA1305" t="e">
        <v>#N/A</v>
      </c>
    </row>
    <row r="1306" spans="1:27" x14ac:dyDescent="0.2">
      <c r="A1306" s="89">
        <f>VLOOKUP(C1306,TabellenBDFS!$B$4:$C$2717,2,FALSE)</f>
        <v>183</v>
      </c>
      <c r="B1306" t="str">
        <f t="shared" si="21"/>
        <v>1831</v>
      </c>
      <c r="C1306" t="s">
        <v>188</v>
      </c>
      <c r="D1306">
        <v>1</v>
      </c>
      <c r="E1306">
        <v>12.3</v>
      </c>
      <c r="F1306">
        <v>12</v>
      </c>
      <c r="G1306">
        <v>12</v>
      </c>
      <c r="H1306">
        <v>11.9</v>
      </c>
      <c r="I1306">
        <v>11.8</v>
      </c>
      <c r="J1306">
        <v>12</v>
      </c>
      <c r="K1306">
        <v>12.5</v>
      </c>
      <c r="L1306">
        <v>12.4</v>
      </c>
      <c r="M1306">
        <v>12.4</v>
      </c>
      <c r="N1306">
        <v>12.9</v>
      </c>
      <c r="O1306">
        <v>12.8</v>
      </c>
      <c r="P1306">
        <v>12.6</v>
      </c>
      <c r="Q1306">
        <v>12.8</v>
      </c>
      <c r="R1306">
        <v>12.9</v>
      </c>
      <c r="S1306">
        <v>13</v>
      </c>
      <c r="T1306">
        <v>13.2</v>
      </c>
      <c r="U1306">
        <v>13.4</v>
      </c>
      <c r="V1306">
        <v>13.3</v>
      </c>
      <c r="W1306">
        <v>13.4</v>
      </c>
      <c r="X1306">
        <v>13.3</v>
      </c>
      <c r="Y1306">
        <v>13.2</v>
      </c>
      <c r="Z1306">
        <v>13.2</v>
      </c>
      <c r="AA1306">
        <v>13.2</v>
      </c>
    </row>
    <row r="1307" spans="1:27" x14ac:dyDescent="0.2">
      <c r="A1307" s="89">
        <f>VLOOKUP(C1307,TabellenBDFS!$B$4:$C$2717,2,FALSE)</f>
        <v>183</v>
      </c>
      <c r="B1307" t="str">
        <f t="shared" si="21"/>
        <v>1832</v>
      </c>
      <c r="C1307" t="s">
        <v>188</v>
      </c>
      <c r="D1307">
        <v>2</v>
      </c>
      <c r="E1307">
        <v>7</v>
      </c>
      <c r="F1307">
        <v>6.9</v>
      </c>
      <c r="G1307">
        <v>6.9</v>
      </c>
      <c r="H1307">
        <v>6.8</v>
      </c>
      <c r="I1307">
        <v>6.5</v>
      </c>
      <c r="J1307">
        <v>6.4</v>
      </c>
      <c r="K1307">
        <v>6.5</v>
      </c>
      <c r="L1307">
        <v>6.2</v>
      </c>
      <c r="M1307">
        <v>6.1</v>
      </c>
      <c r="N1307">
        <v>6</v>
      </c>
      <c r="O1307">
        <v>5.8</v>
      </c>
      <c r="P1307">
        <v>5.7</v>
      </c>
      <c r="Q1307">
        <v>5.6</v>
      </c>
      <c r="R1307">
        <v>5.5</v>
      </c>
      <c r="S1307">
        <v>5.4</v>
      </c>
      <c r="T1307">
        <v>5.3</v>
      </c>
      <c r="U1307">
        <v>5.2</v>
      </c>
      <c r="V1307">
        <v>5.0999999999999996</v>
      </c>
      <c r="W1307">
        <v>5.0999999999999996</v>
      </c>
      <c r="X1307">
        <v>5</v>
      </c>
      <c r="Y1307">
        <v>4.8</v>
      </c>
      <c r="Z1307">
        <v>4.7</v>
      </c>
      <c r="AA1307">
        <v>4.5999999999999996</v>
      </c>
    </row>
    <row r="1308" spans="1:27" x14ac:dyDescent="0.2">
      <c r="A1308" s="89">
        <f>VLOOKUP(C1308,TabellenBDFS!$B$4:$C$2717,2,FALSE)</f>
        <v>183</v>
      </c>
      <c r="B1308" t="str">
        <f t="shared" si="21"/>
        <v>1833</v>
      </c>
      <c r="C1308" t="s">
        <v>188</v>
      </c>
      <c r="D1308">
        <v>3</v>
      </c>
      <c r="E1308">
        <v>0</v>
      </c>
      <c r="F1308">
        <v>0</v>
      </c>
      <c r="G1308">
        <v>0.1</v>
      </c>
      <c r="H1308">
        <v>0.1</v>
      </c>
      <c r="I1308">
        <v>0.2</v>
      </c>
      <c r="J1308">
        <v>0.4</v>
      </c>
      <c r="K1308">
        <v>0.7</v>
      </c>
      <c r="L1308">
        <v>0.8</v>
      </c>
      <c r="M1308">
        <v>0.9</v>
      </c>
      <c r="N1308">
        <v>1</v>
      </c>
      <c r="O1308">
        <v>1.2</v>
      </c>
      <c r="P1308">
        <v>1</v>
      </c>
      <c r="Q1308">
        <v>1.1000000000000001</v>
      </c>
      <c r="R1308">
        <v>1.2</v>
      </c>
      <c r="S1308">
        <v>1.3</v>
      </c>
      <c r="T1308">
        <v>1.4</v>
      </c>
      <c r="U1308">
        <v>1.4</v>
      </c>
      <c r="V1308">
        <v>1.5</v>
      </c>
      <c r="W1308">
        <v>1.5</v>
      </c>
      <c r="X1308">
        <v>1.6</v>
      </c>
      <c r="Y1308">
        <v>1.7</v>
      </c>
      <c r="Z1308">
        <v>1.7</v>
      </c>
      <c r="AA1308">
        <v>1.7</v>
      </c>
    </row>
    <row r="1309" spans="1:27" x14ac:dyDescent="0.2">
      <c r="A1309" s="89">
        <f>VLOOKUP(C1309,TabellenBDFS!$B$4:$C$2717,2,FALSE)</f>
        <v>183</v>
      </c>
      <c r="B1309" t="str">
        <f t="shared" si="21"/>
        <v>1834</v>
      </c>
      <c r="C1309" t="s">
        <v>188</v>
      </c>
      <c r="D1309">
        <v>4</v>
      </c>
      <c r="E1309">
        <v>0</v>
      </c>
      <c r="F1309">
        <v>0</v>
      </c>
      <c r="G1309">
        <v>0</v>
      </c>
      <c r="H1309">
        <v>0.1</v>
      </c>
      <c r="I1309">
        <v>0.1</v>
      </c>
      <c r="J1309">
        <v>0.1</v>
      </c>
      <c r="K1309">
        <v>0.2</v>
      </c>
      <c r="L1309">
        <v>0.2</v>
      </c>
      <c r="M1309">
        <v>0.2</v>
      </c>
      <c r="N1309">
        <v>0.3</v>
      </c>
      <c r="O1309">
        <v>0.2</v>
      </c>
      <c r="P1309">
        <v>0.2</v>
      </c>
      <c r="Q1309">
        <v>0.3</v>
      </c>
      <c r="R1309">
        <v>0.3</v>
      </c>
      <c r="S1309">
        <v>0.3</v>
      </c>
      <c r="T1309">
        <v>0.3</v>
      </c>
      <c r="U1309">
        <v>0.3</v>
      </c>
      <c r="V1309">
        <v>0.2</v>
      </c>
      <c r="W1309">
        <v>0.2</v>
      </c>
      <c r="X1309">
        <v>0.2</v>
      </c>
      <c r="Y1309">
        <v>0.2</v>
      </c>
      <c r="Z1309">
        <v>0.3</v>
      </c>
      <c r="AA1309">
        <v>0.2</v>
      </c>
    </row>
    <row r="1310" spans="1:27" x14ac:dyDescent="0.2">
      <c r="A1310" s="89">
        <f>VLOOKUP(C1310,TabellenBDFS!$B$4:$C$2717,2,FALSE)</f>
        <v>183</v>
      </c>
      <c r="B1310" t="str">
        <f t="shared" si="21"/>
        <v>1835</v>
      </c>
      <c r="C1310" t="s">
        <v>188</v>
      </c>
      <c r="D1310">
        <v>5</v>
      </c>
      <c r="E1310">
        <v>2.2000000000000002</v>
      </c>
      <c r="F1310">
        <v>2.1</v>
      </c>
      <c r="G1310">
        <v>2.1</v>
      </c>
      <c r="H1310">
        <v>2.1</v>
      </c>
      <c r="I1310">
        <v>2.1</v>
      </c>
      <c r="J1310">
        <v>2</v>
      </c>
      <c r="K1310">
        <v>2</v>
      </c>
      <c r="L1310">
        <v>2</v>
      </c>
      <c r="M1310">
        <v>2</v>
      </c>
      <c r="N1310">
        <v>2</v>
      </c>
      <c r="O1310">
        <v>2</v>
      </c>
      <c r="P1310">
        <v>2</v>
      </c>
      <c r="Q1310">
        <v>2</v>
      </c>
      <c r="R1310">
        <v>2</v>
      </c>
      <c r="S1310">
        <v>2</v>
      </c>
      <c r="T1310">
        <v>2</v>
      </c>
      <c r="U1310">
        <v>2</v>
      </c>
      <c r="V1310">
        <v>2</v>
      </c>
      <c r="W1310">
        <v>2</v>
      </c>
      <c r="X1310">
        <v>2</v>
      </c>
      <c r="Y1310">
        <v>2</v>
      </c>
      <c r="Z1310">
        <v>1.9</v>
      </c>
      <c r="AA1310">
        <v>2</v>
      </c>
    </row>
    <row r="1311" spans="1:27" x14ac:dyDescent="0.2">
      <c r="A1311" s="89">
        <f>VLOOKUP(C1311,TabellenBDFS!$B$4:$C$2717,2,FALSE)</f>
        <v>183</v>
      </c>
      <c r="B1311" t="str">
        <f t="shared" si="21"/>
        <v>1836</v>
      </c>
      <c r="C1311" t="s">
        <v>188</v>
      </c>
      <c r="D1311">
        <v>6</v>
      </c>
      <c r="E1311">
        <v>2.5</v>
      </c>
      <c r="F1311">
        <v>2.2000000000000002</v>
      </c>
      <c r="G1311">
        <v>2.2999999999999998</v>
      </c>
      <c r="H1311">
        <v>2.2000000000000002</v>
      </c>
      <c r="I1311">
        <v>2.2000000000000002</v>
      </c>
      <c r="J1311">
        <v>2.2999999999999998</v>
      </c>
      <c r="K1311">
        <v>2.2999999999999998</v>
      </c>
      <c r="L1311">
        <v>2.4</v>
      </c>
      <c r="M1311">
        <v>2.2999999999999998</v>
      </c>
      <c r="N1311">
        <v>2.8</v>
      </c>
      <c r="O1311">
        <v>2.8</v>
      </c>
      <c r="P1311">
        <v>2.8</v>
      </c>
      <c r="Q1311">
        <v>2.9</v>
      </c>
      <c r="R1311">
        <v>3.1</v>
      </c>
      <c r="S1311">
        <v>3.1</v>
      </c>
      <c r="T1311">
        <v>3.3</v>
      </c>
      <c r="U1311">
        <v>3.4</v>
      </c>
      <c r="V1311">
        <v>3.4</v>
      </c>
      <c r="W1311">
        <v>3.4</v>
      </c>
      <c r="X1311">
        <v>3.4</v>
      </c>
      <c r="Y1311">
        <v>3.4</v>
      </c>
      <c r="Z1311">
        <v>3.5</v>
      </c>
      <c r="AA1311">
        <v>3.5</v>
      </c>
    </row>
    <row r="1312" spans="1:27" x14ac:dyDescent="0.2">
      <c r="A1312" s="89">
        <f>VLOOKUP(C1312,TabellenBDFS!$B$4:$C$2717,2,FALSE)</f>
        <v>183</v>
      </c>
      <c r="B1312" t="str">
        <f t="shared" si="21"/>
        <v>1837</v>
      </c>
      <c r="C1312" t="s">
        <v>188</v>
      </c>
      <c r="D1312">
        <v>7</v>
      </c>
      <c r="E1312">
        <v>0.6</v>
      </c>
      <c r="F1312">
        <v>0.7</v>
      </c>
      <c r="G1312">
        <v>0.6</v>
      </c>
      <c r="H1312">
        <v>0.7</v>
      </c>
      <c r="I1312">
        <v>0.7</v>
      </c>
      <c r="J1312">
        <v>0.8</v>
      </c>
      <c r="K1312">
        <v>0.8</v>
      </c>
      <c r="L1312">
        <v>0.8</v>
      </c>
      <c r="M1312">
        <v>0.9</v>
      </c>
      <c r="N1312">
        <v>0.8</v>
      </c>
      <c r="O1312">
        <v>0.8</v>
      </c>
      <c r="P1312">
        <v>0.9</v>
      </c>
      <c r="Q1312">
        <v>0.9</v>
      </c>
      <c r="R1312">
        <v>0.9</v>
      </c>
      <c r="S1312">
        <v>1</v>
      </c>
      <c r="T1312">
        <v>1</v>
      </c>
      <c r="U1312">
        <v>1.1000000000000001</v>
      </c>
      <c r="V1312">
        <v>1.1000000000000001</v>
      </c>
      <c r="W1312">
        <v>1.1000000000000001</v>
      </c>
      <c r="X1312">
        <v>1.1000000000000001</v>
      </c>
      <c r="Y1312">
        <v>1.1000000000000001</v>
      </c>
      <c r="Z1312">
        <v>1.1000000000000001</v>
      </c>
      <c r="AA1312">
        <v>1.1000000000000001</v>
      </c>
    </row>
    <row r="1313" spans="1:27" x14ac:dyDescent="0.2">
      <c r="A1313" s="89">
        <f>VLOOKUP(C1313,TabellenBDFS!$B$4:$C$2717,2,FALSE)</f>
        <v>184</v>
      </c>
      <c r="B1313" t="str">
        <f t="shared" si="21"/>
        <v>1841</v>
      </c>
      <c r="C1313" t="s">
        <v>189</v>
      </c>
      <c r="D1313">
        <v>1</v>
      </c>
      <c r="E1313">
        <v>1.1000000000000001</v>
      </c>
      <c r="F1313">
        <v>1.1000000000000001</v>
      </c>
      <c r="G1313">
        <v>1.1000000000000001</v>
      </c>
      <c r="H1313">
        <v>1.1000000000000001</v>
      </c>
      <c r="I1313">
        <v>1.1000000000000001</v>
      </c>
      <c r="J1313">
        <v>1.2</v>
      </c>
      <c r="K1313">
        <v>1.2</v>
      </c>
      <c r="L1313">
        <v>1.3</v>
      </c>
      <c r="M1313">
        <v>1.3</v>
      </c>
      <c r="N1313">
        <v>1.3</v>
      </c>
      <c r="O1313">
        <v>1.3</v>
      </c>
      <c r="P1313">
        <v>1.3</v>
      </c>
      <c r="Q1313">
        <v>1.3</v>
      </c>
      <c r="R1313">
        <v>1.3</v>
      </c>
      <c r="S1313">
        <v>1.4</v>
      </c>
      <c r="T1313">
        <v>1.5</v>
      </c>
      <c r="U1313">
        <v>1.5</v>
      </c>
      <c r="V1313">
        <v>1.5</v>
      </c>
      <c r="W1313">
        <v>1.5</v>
      </c>
      <c r="X1313">
        <v>1.5</v>
      </c>
      <c r="Y1313">
        <v>1.5</v>
      </c>
      <c r="Z1313">
        <v>1.5</v>
      </c>
      <c r="AA1313">
        <v>1.5</v>
      </c>
    </row>
    <row r="1314" spans="1:27" x14ac:dyDescent="0.2">
      <c r="A1314" s="89">
        <f>VLOOKUP(C1314,TabellenBDFS!$B$4:$C$2717,2,FALSE)</f>
        <v>184</v>
      </c>
      <c r="B1314" t="str">
        <f t="shared" si="21"/>
        <v>1842</v>
      </c>
      <c r="C1314" t="s">
        <v>189</v>
      </c>
      <c r="D1314">
        <v>2</v>
      </c>
      <c r="E1314">
        <v>0.5</v>
      </c>
      <c r="F1314">
        <v>0.4</v>
      </c>
      <c r="G1314">
        <v>0.4</v>
      </c>
      <c r="H1314">
        <v>0.4</v>
      </c>
      <c r="I1314">
        <v>0.4</v>
      </c>
      <c r="J1314">
        <v>0.4</v>
      </c>
      <c r="K1314">
        <v>0.4</v>
      </c>
      <c r="L1314">
        <v>0.4</v>
      </c>
      <c r="M1314">
        <v>0.4</v>
      </c>
      <c r="N1314">
        <v>0.4</v>
      </c>
      <c r="O1314">
        <v>0.4</v>
      </c>
      <c r="P1314">
        <v>0.4</v>
      </c>
      <c r="Q1314">
        <v>0.4</v>
      </c>
      <c r="R1314">
        <v>0.4</v>
      </c>
      <c r="S1314">
        <v>0.4</v>
      </c>
      <c r="T1314">
        <v>0.4</v>
      </c>
      <c r="U1314">
        <v>0.4</v>
      </c>
      <c r="V1314">
        <v>0.3</v>
      </c>
      <c r="W1314">
        <v>0.3</v>
      </c>
      <c r="X1314">
        <v>0.3</v>
      </c>
      <c r="Y1314">
        <v>0.3</v>
      </c>
      <c r="Z1314">
        <v>0.3</v>
      </c>
      <c r="AA1314">
        <v>0.3</v>
      </c>
    </row>
    <row r="1315" spans="1:27" x14ac:dyDescent="0.2">
      <c r="A1315" s="89">
        <f>VLOOKUP(C1315,TabellenBDFS!$B$4:$C$2717,2,FALSE)</f>
        <v>184</v>
      </c>
      <c r="B1315" t="str">
        <f t="shared" si="21"/>
        <v>1843</v>
      </c>
      <c r="C1315" t="s">
        <v>189</v>
      </c>
      <c r="D1315">
        <v>3</v>
      </c>
      <c r="E1315">
        <v>0</v>
      </c>
      <c r="F1315">
        <v>0</v>
      </c>
      <c r="G1315">
        <v>0</v>
      </c>
      <c r="H1315">
        <v>0</v>
      </c>
      <c r="I1315">
        <v>0</v>
      </c>
      <c r="J1315">
        <v>0.1</v>
      </c>
      <c r="K1315">
        <v>0.1</v>
      </c>
      <c r="L1315">
        <v>0.1</v>
      </c>
      <c r="M1315">
        <v>0.1</v>
      </c>
      <c r="N1315">
        <v>0.1</v>
      </c>
      <c r="O1315">
        <v>0.1</v>
      </c>
      <c r="P1315">
        <v>0.1</v>
      </c>
      <c r="Q1315">
        <v>0.1</v>
      </c>
      <c r="R1315">
        <v>0.1</v>
      </c>
      <c r="S1315">
        <v>0.1</v>
      </c>
      <c r="T1315">
        <v>0.1</v>
      </c>
      <c r="U1315">
        <v>0.1</v>
      </c>
      <c r="V1315">
        <v>0.2</v>
      </c>
      <c r="W1315">
        <v>0.2</v>
      </c>
      <c r="X1315">
        <v>0.2</v>
      </c>
      <c r="Y1315">
        <v>0.2</v>
      </c>
      <c r="Z1315">
        <v>0.2</v>
      </c>
      <c r="AA1315">
        <v>0.2</v>
      </c>
    </row>
    <row r="1316" spans="1:27" x14ac:dyDescent="0.2">
      <c r="A1316" s="89">
        <f>VLOOKUP(C1316,TabellenBDFS!$B$4:$C$2717,2,FALSE)</f>
        <v>184</v>
      </c>
      <c r="B1316" t="str">
        <f t="shared" si="21"/>
        <v>1844</v>
      </c>
      <c r="C1316" t="s">
        <v>189</v>
      </c>
      <c r="D1316">
        <v>4</v>
      </c>
      <c r="E1316">
        <v>0</v>
      </c>
      <c r="F1316">
        <v>0</v>
      </c>
      <c r="G1316">
        <v>0</v>
      </c>
      <c r="H1316">
        <v>0</v>
      </c>
      <c r="I1316">
        <v>0</v>
      </c>
      <c r="J1316">
        <v>0</v>
      </c>
      <c r="K1316">
        <v>0</v>
      </c>
      <c r="L1316">
        <v>0</v>
      </c>
      <c r="M1316">
        <v>0</v>
      </c>
      <c r="N1316">
        <v>0</v>
      </c>
      <c r="O1316">
        <v>0</v>
      </c>
      <c r="P1316">
        <v>0</v>
      </c>
      <c r="Q1316">
        <v>0</v>
      </c>
      <c r="R1316">
        <v>0</v>
      </c>
      <c r="S1316">
        <v>0</v>
      </c>
      <c r="T1316">
        <v>0</v>
      </c>
      <c r="U1316">
        <v>0</v>
      </c>
      <c r="V1316">
        <v>0</v>
      </c>
      <c r="W1316">
        <v>0</v>
      </c>
      <c r="X1316">
        <v>0</v>
      </c>
      <c r="Y1316">
        <v>0</v>
      </c>
      <c r="Z1316">
        <v>0</v>
      </c>
      <c r="AA1316">
        <v>0</v>
      </c>
    </row>
    <row r="1317" spans="1:27" x14ac:dyDescent="0.2">
      <c r="A1317" s="89">
        <f>VLOOKUP(C1317,TabellenBDFS!$B$4:$C$2717,2,FALSE)</f>
        <v>184</v>
      </c>
      <c r="B1317" t="str">
        <f t="shared" si="21"/>
        <v>1845</v>
      </c>
      <c r="C1317" t="s">
        <v>189</v>
      </c>
      <c r="D1317">
        <v>5</v>
      </c>
      <c r="E1317">
        <v>0.1</v>
      </c>
      <c r="F1317">
        <v>0.1</v>
      </c>
      <c r="G1317">
        <v>0.1</v>
      </c>
      <c r="H1317">
        <v>0.1</v>
      </c>
      <c r="I1317">
        <v>0.1</v>
      </c>
      <c r="J1317">
        <v>0.1</v>
      </c>
      <c r="K1317">
        <v>0.1</v>
      </c>
      <c r="L1317">
        <v>0.1</v>
      </c>
      <c r="M1317">
        <v>0.1</v>
      </c>
      <c r="N1317">
        <v>0.1</v>
      </c>
      <c r="O1317">
        <v>0.1</v>
      </c>
      <c r="P1317">
        <v>0.1</v>
      </c>
      <c r="Q1317">
        <v>0.1</v>
      </c>
      <c r="R1317">
        <v>0.1</v>
      </c>
      <c r="S1317">
        <v>0.1</v>
      </c>
      <c r="T1317">
        <v>0.1</v>
      </c>
      <c r="U1317">
        <v>0.1</v>
      </c>
      <c r="V1317">
        <v>0.1</v>
      </c>
      <c r="W1317">
        <v>0.1</v>
      </c>
      <c r="X1317">
        <v>0.1</v>
      </c>
      <c r="Y1317">
        <v>0.1</v>
      </c>
      <c r="Z1317">
        <v>0.1</v>
      </c>
      <c r="AA1317">
        <v>0.1</v>
      </c>
    </row>
    <row r="1318" spans="1:27" x14ac:dyDescent="0.2">
      <c r="A1318" s="89">
        <f>VLOOKUP(C1318,TabellenBDFS!$B$4:$C$2717,2,FALSE)</f>
        <v>184</v>
      </c>
      <c r="B1318" t="str">
        <f t="shared" si="21"/>
        <v>1846</v>
      </c>
      <c r="C1318" t="s">
        <v>189</v>
      </c>
      <c r="D1318">
        <v>6</v>
      </c>
      <c r="E1318">
        <v>0.5</v>
      </c>
      <c r="F1318">
        <v>0.4</v>
      </c>
      <c r="G1318">
        <v>0.5</v>
      </c>
      <c r="H1318">
        <v>0.5</v>
      </c>
      <c r="I1318">
        <v>0.5</v>
      </c>
      <c r="J1318">
        <v>0.5</v>
      </c>
      <c r="K1318">
        <v>0.5</v>
      </c>
      <c r="L1318">
        <v>0.5</v>
      </c>
      <c r="M1318">
        <v>0.5</v>
      </c>
      <c r="N1318">
        <v>0.6</v>
      </c>
      <c r="O1318">
        <v>0.6</v>
      </c>
      <c r="P1318">
        <v>0.6</v>
      </c>
      <c r="Q1318">
        <v>0.6</v>
      </c>
      <c r="R1318">
        <v>0.6</v>
      </c>
      <c r="S1318">
        <v>0.7</v>
      </c>
      <c r="T1318">
        <v>0.7</v>
      </c>
      <c r="U1318">
        <v>0.7</v>
      </c>
      <c r="V1318">
        <v>0.7</v>
      </c>
      <c r="W1318">
        <v>0.7</v>
      </c>
      <c r="X1318">
        <v>0.7</v>
      </c>
      <c r="Y1318">
        <v>0.7</v>
      </c>
      <c r="Z1318">
        <v>0.7</v>
      </c>
      <c r="AA1318">
        <v>0.7</v>
      </c>
    </row>
    <row r="1319" spans="1:27" x14ac:dyDescent="0.2">
      <c r="A1319" s="89">
        <f>VLOOKUP(C1319,TabellenBDFS!$B$4:$C$2717,2,FALSE)</f>
        <v>184</v>
      </c>
      <c r="B1319" t="str">
        <f t="shared" si="21"/>
        <v>1847</v>
      </c>
      <c r="C1319" t="s">
        <v>189</v>
      </c>
      <c r="D1319">
        <v>7</v>
      </c>
      <c r="E1319">
        <v>0.1</v>
      </c>
      <c r="F1319">
        <v>0.1</v>
      </c>
      <c r="G1319">
        <v>0.1</v>
      </c>
      <c r="H1319">
        <v>0.1</v>
      </c>
      <c r="I1319">
        <v>0.1</v>
      </c>
      <c r="J1319">
        <v>0.1</v>
      </c>
      <c r="K1319">
        <v>0.1</v>
      </c>
      <c r="L1319">
        <v>0.1</v>
      </c>
      <c r="M1319">
        <v>0.1</v>
      </c>
      <c r="N1319">
        <v>0.1</v>
      </c>
      <c r="O1319">
        <v>0.1</v>
      </c>
      <c r="P1319">
        <v>0.1</v>
      </c>
      <c r="Q1319">
        <v>0.1</v>
      </c>
      <c r="R1319">
        <v>0.1</v>
      </c>
      <c r="S1319">
        <v>0.1</v>
      </c>
      <c r="T1319">
        <v>0.1</v>
      </c>
      <c r="U1319">
        <v>0.1</v>
      </c>
      <c r="V1319">
        <v>0.1</v>
      </c>
      <c r="W1319">
        <v>0.1</v>
      </c>
      <c r="X1319">
        <v>0.1</v>
      </c>
      <c r="Y1319">
        <v>0.1</v>
      </c>
      <c r="Z1319">
        <v>0.1</v>
      </c>
      <c r="AA1319">
        <v>0.1</v>
      </c>
    </row>
    <row r="1320" spans="1:27" x14ac:dyDescent="0.2">
      <c r="A1320" s="89">
        <f>VLOOKUP(C1320,TabellenBDFS!$B$4:$C$2717,2,FALSE)</f>
        <v>185</v>
      </c>
      <c r="B1320" t="str">
        <f t="shared" si="21"/>
        <v>1851</v>
      </c>
      <c r="C1320" t="s">
        <v>190</v>
      </c>
      <c r="D1320">
        <v>1</v>
      </c>
      <c r="E1320">
        <v>5</v>
      </c>
      <c r="F1320">
        <v>5.2</v>
      </c>
      <c r="G1320">
        <v>5.3</v>
      </c>
      <c r="H1320">
        <v>5.5</v>
      </c>
      <c r="I1320">
        <v>5.2</v>
      </c>
      <c r="J1320">
        <v>5</v>
      </c>
      <c r="K1320">
        <v>5.0999999999999996</v>
      </c>
      <c r="L1320">
        <v>5.0999999999999996</v>
      </c>
      <c r="M1320">
        <v>5.2</v>
      </c>
      <c r="N1320">
        <v>5.2</v>
      </c>
      <c r="O1320">
        <v>5.2</v>
      </c>
      <c r="P1320">
        <v>5.3</v>
      </c>
      <c r="Q1320">
        <v>5.4</v>
      </c>
      <c r="R1320">
        <v>5.4</v>
      </c>
      <c r="S1320">
        <v>5.4</v>
      </c>
      <c r="T1320">
        <v>5.5</v>
      </c>
      <c r="U1320">
        <v>5.6</v>
      </c>
      <c r="V1320">
        <v>5.6</v>
      </c>
      <c r="W1320">
        <v>5.8</v>
      </c>
      <c r="X1320">
        <v>5.7</v>
      </c>
      <c r="Y1320">
        <v>5.9</v>
      </c>
      <c r="Z1320">
        <v>5.9</v>
      </c>
      <c r="AA1320">
        <v>6</v>
      </c>
    </row>
    <row r="1321" spans="1:27" x14ac:dyDescent="0.2">
      <c r="A1321" s="89">
        <f>VLOOKUP(C1321,TabellenBDFS!$B$4:$C$2717,2,FALSE)</f>
        <v>185</v>
      </c>
      <c r="B1321" t="str">
        <f t="shared" si="21"/>
        <v>1852</v>
      </c>
      <c r="C1321" t="s">
        <v>190</v>
      </c>
      <c r="D1321">
        <v>2</v>
      </c>
      <c r="E1321">
        <v>1.4</v>
      </c>
      <c r="F1321">
        <v>1.5</v>
      </c>
      <c r="G1321">
        <v>1.6</v>
      </c>
      <c r="H1321">
        <v>1.6</v>
      </c>
      <c r="I1321">
        <v>1.4</v>
      </c>
      <c r="J1321">
        <v>1.4</v>
      </c>
      <c r="K1321">
        <v>1.4</v>
      </c>
      <c r="L1321">
        <v>1.4</v>
      </c>
      <c r="M1321">
        <v>1.4</v>
      </c>
      <c r="N1321">
        <v>1.4</v>
      </c>
      <c r="O1321">
        <v>1.4</v>
      </c>
      <c r="P1321">
        <v>1.3</v>
      </c>
      <c r="Q1321">
        <v>1.3</v>
      </c>
      <c r="R1321">
        <v>1.3</v>
      </c>
      <c r="S1321">
        <v>1.2</v>
      </c>
      <c r="T1321">
        <v>1.2</v>
      </c>
      <c r="U1321">
        <v>1.2</v>
      </c>
      <c r="V1321">
        <v>1.1000000000000001</v>
      </c>
      <c r="W1321">
        <v>1</v>
      </c>
      <c r="X1321">
        <v>1</v>
      </c>
      <c r="Y1321">
        <v>1</v>
      </c>
      <c r="Z1321">
        <v>1</v>
      </c>
      <c r="AA1321">
        <v>1</v>
      </c>
    </row>
    <row r="1322" spans="1:27" x14ac:dyDescent="0.2">
      <c r="A1322" s="89">
        <f>VLOOKUP(C1322,TabellenBDFS!$B$4:$C$2717,2,FALSE)</f>
        <v>185</v>
      </c>
      <c r="B1322" t="str">
        <f t="shared" si="21"/>
        <v>1853</v>
      </c>
      <c r="C1322" t="s">
        <v>190</v>
      </c>
      <c r="D1322">
        <v>3</v>
      </c>
      <c r="E1322">
        <v>0</v>
      </c>
      <c r="F1322">
        <v>0</v>
      </c>
      <c r="G1322">
        <v>0</v>
      </c>
      <c r="H1322">
        <v>0.1</v>
      </c>
      <c r="I1322">
        <v>0.1</v>
      </c>
      <c r="J1322">
        <v>0.1</v>
      </c>
      <c r="K1322">
        <v>0.1</v>
      </c>
      <c r="L1322">
        <v>0.1</v>
      </c>
      <c r="M1322">
        <v>0.2</v>
      </c>
      <c r="N1322">
        <v>0.2</v>
      </c>
      <c r="O1322">
        <v>0.2</v>
      </c>
      <c r="P1322">
        <v>0.2</v>
      </c>
      <c r="Q1322">
        <v>0.3</v>
      </c>
      <c r="R1322">
        <v>0.3</v>
      </c>
      <c r="S1322">
        <v>0.3</v>
      </c>
      <c r="T1322">
        <v>0.3</v>
      </c>
      <c r="U1322">
        <v>0.3</v>
      </c>
      <c r="V1322">
        <v>0.4</v>
      </c>
      <c r="W1322">
        <v>0.6</v>
      </c>
      <c r="X1322">
        <v>0.6</v>
      </c>
      <c r="Y1322">
        <v>0.7</v>
      </c>
      <c r="Z1322">
        <v>0.7</v>
      </c>
      <c r="AA1322">
        <v>0.7</v>
      </c>
    </row>
    <row r="1323" spans="1:27" x14ac:dyDescent="0.2">
      <c r="A1323" s="89">
        <f>VLOOKUP(C1323,TabellenBDFS!$B$4:$C$2717,2,FALSE)</f>
        <v>185</v>
      </c>
      <c r="B1323" t="str">
        <f t="shared" si="21"/>
        <v>1854</v>
      </c>
      <c r="C1323" t="s">
        <v>190</v>
      </c>
      <c r="D1323">
        <v>4</v>
      </c>
      <c r="E1323">
        <v>0</v>
      </c>
      <c r="F1323">
        <v>0</v>
      </c>
      <c r="G1323">
        <v>0</v>
      </c>
      <c r="H1323">
        <v>0</v>
      </c>
      <c r="I1323">
        <v>0</v>
      </c>
      <c r="J1323">
        <v>0</v>
      </c>
      <c r="K1323">
        <v>0</v>
      </c>
      <c r="L1323">
        <v>0</v>
      </c>
      <c r="M1323">
        <v>0</v>
      </c>
      <c r="N1323">
        <v>0</v>
      </c>
      <c r="O1323">
        <v>0</v>
      </c>
      <c r="P1323">
        <v>0</v>
      </c>
      <c r="Q1323">
        <v>0</v>
      </c>
      <c r="R1323">
        <v>0</v>
      </c>
      <c r="S1323">
        <v>0</v>
      </c>
      <c r="T1323">
        <v>0</v>
      </c>
      <c r="U1323">
        <v>0</v>
      </c>
      <c r="V1323">
        <v>0</v>
      </c>
      <c r="W1323">
        <v>0</v>
      </c>
      <c r="X1323">
        <v>0</v>
      </c>
      <c r="Y1323">
        <v>0</v>
      </c>
      <c r="Z1323">
        <v>0</v>
      </c>
      <c r="AA1323">
        <v>0</v>
      </c>
    </row>
    <row r="1324" spans="1:27" x14ac:dyDescent="0.2">
      <c r="A1324" s="89">
        <f>VLOOKUP(C1324,TabellenBDFS!$B$4:$C$2717,2,FALSE)</f>
        <v>185</v>
      </c>
      <c r="B1324" t="str">
        <f t="shared" si="21"/>
        <v>1855</v>
      </c>
      <c r="C1324" t="s">
        <v>190</v>
      </c>
      <c r="D1324">
        <v>5</v>
      </c>
      <c r="E1324">
        <v>0.1</v>
      </c>
      <c r="F1324">
        <v>0.1</v>
      </c>
      <c r="G1324">
        <v>0.1</v>
      </c>
      <c r="H1324">
        <v>0.2</v>
      </c>
      <c r="I1324">
        <v>0.2</v>
      </c>
      <c r="J1324">
        <v>0.1</v>
      </c>
      <c r="K1324">
        <v>0.1</v>
      </c>
      <c r="L1324">
        <v>0.1</v>
      </c>
      <c r="M1324">
        <v>0.1</v>
      </c>
      <c r="N1324">
        <v>0.1</v>
      </c>
      <c r="O1324">
        <v>0.1</v>
      </c>
      <c r="P1324">
        <v>0.1</v>
      </c>
      <c r="Q1324">
        <v>0.1</v>
      </c>
      <c r="R1324">
        <v>0.1</v>
      </c>
      <c r="S1324">
        <v>0</v>
      </c>
      <c r="T1324">
        <v>0</v>
      </c>
      <c r="U1324">
        <v>0</v>
      </c>
      <c r="V1324">
        <v>0</v>
      </c>
      <c r="W1324">
        <v>0</v>
      </c>
      <c r="X1324">
        <v>0.1</v>
      </c>
      <c r="Y1324">
        <v>0.1</v>
      </c>
      <c r="Z1324">
        <v>0.1</v>
      </c>
      <c r="AA1324">
        <v>0.1</v>
      </c>
    </row>
    <row r="1325" spans="1:27" x14ac:dyDescent="0.2">
      <c r="A1325" s="89">
        <f>VLOOKUP(C1325,TabellenBDFS!$B$4:$C$2717,2,FALSE)</f>
        <v>185</v>
      </c>
      <c r="B1325" t="str">
        <f t="shared" si="21"/>
        <v>1856</v>
      </c>
      <c r="C1325" t="s">
        <v>190</v>
      </c>
      <c r="D1325">
        <v>6</v>
      </c>
      <c r="E1325">
        <v>1.8</v>
      </c>
      <c r="F1325">
        <v>2.1</v>
      </c>
      <c r="G1325">
        <v>2.1</v>
      </c>
      <c r="H1325">
        <v>2.2000000000000002</v>
      </c>
      <c r="I1325">
        <v>1.9</v>
      </c>
      <c r="J1325">
        <v>1.9</v>
      </c>
      <c r="K1325">
        <v>2</v>
      </c>
      <c r="L1325">
        <v>2</v>
      </c>
      <c r="M1325">
        <v>2</v>
      </c>
      <c r="N1325">
        <v>2.1</v>
      </c>
      <c r="O1325">
        <v>2.1</v>
      </c>
      <c r="P1325">
        <v>2.2000000000000002</v>
      </c>
      <c r="Q1325">
        <v>2.2000000000000002</v>
      </c>
      <c r="R1325">
        <v>2.2999999999999998</v>
      </c>
      <c r="S1325">
        <v>2.4</v>
      </c>
      <c r="T1325">
        <v>2.4</v>
      </c>
      <c r="U1325">
        <v>2.6</v>
      </c>
      <c r="V1325">
        <v>2.5</v>
      </c>
      <c r="W1325">
        <v>2.6</v>
      </c>
      <c r="X1325">
        <v>2.6</v>
      </c>
      <c r="Y1325">
        <v>2.7</v>
      </c>
      <c r="Z1325">
        <v>2.7</v>
      </c>
      <c r="AA1325">
        <v>2.8</v>
      </c>
    </row>
    <row r="1326" spans="1:27" x14ac:dyDescent="0.2">
      <c r="A1326" s="89">
        <f>VLOOKUP(C1326,TabellenBDFS!$B$4:$C$2717,2,FALSE)</f>
        <v>185</v>
      </c>
      <c r="B1326" t="str">
        <f t="shared" si="21"/>
        <v>1857</v>
      </c>
      <c r="C1326" t="s">
        <v>190</v>
      </c>
      <c r="D1326">
        <v>7</v>
      </c>
      <c r="E1326">
        <v>1.8</v>
      </c>
      <c r="F1326">
        <v>1.5</v>
      </c>
      <c r="G1326">
        <v>1.5</v>
      </c>
      <c r="H1326">
        <v>1.5</v>
      </c>
      <c r="I1326">
        <v>1.5</v>
      </c>
      <c r="J1326">
        <v>1.4</v>
      </c>
      <c r="K1326">
        <v>1.4</v>
      </c>
      <c r="L1326">
        <v>1.5</v>
      </c>
      <c r="M1326">
        <v>1.5</v>
      </c>
      <c r="N1326">
        <v>1.4</v>
      </c>
      <c r="O1326">
        <v>1.5</v>
      </c>
      <c r="P1326">
        <v>1.4</v>
      </c>
      <c r="Q1326">
        <v>1.5</v>
      </c>
      <c r="R1326">
        <v>1.5</v>
      </c>
      <c r="S1326">
        <v>1.4</v>
      </c>
      <c r="T1326">
        <v>1.4</v>
      </c>
      <c r="U1326">
        <v>1.4</v>
      </c>
      <c r="V1326">
        <v>1.4</v>
      </c>
      <c r="W1326">
        <v>1.5</v>
      </c>
      <c r="X1326">
        <v>1.5</v>
      </c>
      <c r="Y1326">
        <v>1.5</v>
      </c>
      <c r="Z1326">
        <v>1.5</v>
      </c>
      <c r="AA1326">
        <v>1.5</v>
      </c>
    </row>
    <row r="1327" spans="1:27" x14ac:dyDescent="0.2">
      <c r="A1327" s="89">
        <f>VLOOKUP(C1327,TabellenBDFS!$B$4:$C$2717,2,FALSE)</f>
        <v>186</v>
      </c>
      <c r="B1327" t="str">
        <f t="shared" si="21"/>
        <v>1861</v>
      </c>
      <c r="C1327" t="s">
        <v>191</v>
      </c>
      <c r="D1327">
        <v>1</v>
      </c>
      <c r="E1327">
        <v>12</v>
      </c>
      <c r="F1327">
        <v>12.6</v>
      </c>
      <c r="G1327">
        <v>12.8</v>
      </c>
      <c r="H1327">
        <v>13.6</v>
      </c>
      <c r="I1327">
        <v>14</v>
      </c>
      <c r="J1327">
        <v>14.5</v>
      </c>
      <c r="K1327">
        <v>14.3</v>
      </c>
      <c r="L1327">
        <v>13.8</v>
      </c>
      <c r="M1327">
        <v>13.8</v>
      </c>
      <c r="N1327">
        <v>13.7</v>
      </c>
      <c r="O1327">
        <v>13.6</v>
      </c>
      <c r="P1327">
        <v>13.5</v>
      </c>
      <c r="Q1327">
        <v>13.4</v>
      </c>
      <c r="R1327">
        <v>13.8</v>
      </c>
      <c r="S1327">
        <v>13.9</v>
      </c>
      <c r="T1327">
        <v>13.7</v>
      </c>
      <c r="U1327">
        <v>14</v>
      </c>
      <c r="V1327">
        <v>14.3</v>
      </c>
      <c r="W1327">
        <v>14.1</v>
      </c>
      <c r="X1327">
        <v>14.3</v>
      </c>
      <c r="Y1327">
        <v>14.8</v>
      </c>
      <c r="Z1327">
        <v>14.9</v>
      </c>
      <c r="AA1327">
        <v>14.7</v>
      </c>
    </row>
    <row r="1328" spans="1:27" x14ac:dyDescent="0.2">
      <c r="A1328" s="89">
        <f>VLOOKUP(C1328,TabellenBDFS!$B$4:$C$2717,2,FALSE)</f>
        <v>186</v>
      </c>
      <c r="B1328" t="str">
        <f t="shared" si="21"/>
        <v>1862</v>
      </c>
      <c r="C1328" t="s">
        <v>191</v>
      </c>
      <c r="D1328">
        <v>2</v>
      </c>
      <c r="E1328">
        <v>3.8</v>
      </c>
      <c r="F1328">
        <v>4.3</v>
      </c>
      <c r="G1328">
        <v>4.5999999999999996</v>
      </c>
      <c r="H1328">
        <v>4.7</v>
      </c>
      <c r="I1328">
        <v>4.7</v>
      </c>
      <c r="J1328">
        <v>4.7</v>
      </c>
      <c r="K1328">
        <v>4.5</v>
      </c>
      <c r="L1328">
        <v>4.4000000000000004</v>
      </c>
      <c r="M1328">
        <v>4.3</v>
      </c>
      <c r="N1328">
        <v>4</v>
      </c>
      <c r="O1328">
        <v>4</v>
      </c>
      <c r="P1328">
        <v>3.9</v>
      </c>
      <c r="Q1328">
        <v>3.7</v>
      </c>
      <c r="R1328">
        <v>3.7</v>
      </c>
      <c r="S1328">
        <v>3.7</v>
      </c>
      <c r="T1328">
        <v>3.6</v>
      </c>
      <c r="U1328">
        <v>3.6</v>
      </c>
      <c r="V1328">
        <v>3.2</v>
      </c>
      <c r="W1328">
        <v>3.2</v>
      </c>
      <c r="X1328">
        <v>3.1</v>
      </c>
      <c r="Y1328">
        <v>2.9</v>
      </c>
      <c r="Z1328">
        <v>2.9</v>
      </c>
      <c r="AA1328">
        <v>2.9</v>
      </c>
    </row>
    <row r="1329" spans="1:27" x14ac:dyDescent="0.2">
      <c r="A1329" s="89">
        <f>VLOOKUP(C1329,TabellenBDFS!$B$4:$C$2717,2,FALSE)</f>
        <v>186</v>
      </c>
      <c r="B1329" t="str">
        <f t="shared" si="21"/>
        <v>1863</v>
      </c>
      <c r="C1329" t="s">
        <v>191</v>
      </c>
      <c r="D1329">
        <v>3</v>
      </c>
      <c r="E1329">
        <v>0</v>
      </c>
      <c r="F1329">
        <v>0.1</v>
      </c>
      <c r="G1329">
        <v>0.2</v>
      </c>
      <c r="H1329">
        <v>0.3</v>
      </c>
      <c r="I1329">
        <v>0.4</v>
      </c>
      <c r="J1329">
        <v>0.7</v>
      </c>
      <c r="K1329">
        <v>1</v>
      </c>
      <c r="L1329">
        <v>1</v>
      </c>
      <c r="M1329">
        <v>1</v>
      </c>
      <c r="N1329">
        <v>1.1000000000000001</v>
      </c>
      <c r="O1329">
        <v>1.3</v>
      </c>
      <c r="P1329">
        <v>1.4</v>
      </c>
      <c r="Q1329">
        <v>1.4</v>
      </c>
      <c r="R1329">
        <v>1.7</v>
      </c>
      <c r="S1329">
        <v>1.8</v>
      </c>
      <c r="T1329">
        <v>1.9</v>
      </c>
      <c r="U1329">
        <v>1.9</v>
      </c>
      <c r="V1329">
        <v>2.5</v>
      </c>
      <c r="W1329">
        <v>2.6</v>
      </c>
      <c r="X1329">
        <v>2.8</v>
      </c>
      <c r="Y1329">
        <v>3</v>
      </c>
      <c r="Z1329">
        <v>3.3</v>
      </c>
      <c r="AA1329">
        <v>3.5</v>
      </c>
    </row>
    <row r="1330" spans="1:27" x14ac:dyDescent="0.2">
      <c r="A1330" s="89">
        <f>VLOOKUP(C1330,TabellenBDFS!$B$4:$C$2717,2,FALSE)</f>
        <v>186</v>
      </c>
      <c r="B1330" t="str">
        <f t="shared" si="21"/>
        <v>1864</v>
      </c>
      <c r="C1330" t="s">
        <v>191</v>
      </c>
      <c r="D1330">
        <v>4</v>
      </c>
      <c r="E1330">
        <v>0</v>
      </c>
      <c r="F1330">
        <v>0</v>
      </c>
      <c r="G1330">
        <v>0</v>
      </c>
      <c r="H1330">
        <v>0</v>
      </c>
      <c r="I1330">
        <v>0</v>
      </c>
      <c r="J1330">
        <v>0</v>
      </c>
      <c r="K1330">
        <v>0</v>
      </c>
      <c r="L1330">
        <v>0</v>
      </c>
      <c r="M1330">
        <v>0</v>
      </c>
      <c r="N1330">
        <v>0.1</v>
      </c>
      <c r="O1330">
        <v>0</v>
      </c>
      <c r="P1330">
        <v>0</v>
      </c>
      <c r="Q1330">
        <v>0</v>
      </c>
      <c r="R1330">
        <v>0.1</v>
      </c>
      <c r="S1330">
        <v>0.3</v>
      </c>
      <c r="T1330">
        <v>0.3</v>
      </c>
      <c r="U1330">
        <v>0.2</v>
      </c>
      <c r="V1330">
        <v>0.3</v>
      </c>
      <c r="W1330">
        <v>0.3</v>
      </c>
      <c r="X1330">
        <v>0.3</v>
      </c>
      <c r="Y1330">
        <v>0.4</v>
      </c>
      <c r="Z1330">
        <v>0.3</v>
      </c>
      <c r="AA1330">
        <v>0.3</v>
      </c>
    </row>
    <row r="1331" spans="1:27" x14ac:dyDescent="0.2">
      <c r="A1331" s="89">
        <f>VLOOKUP(C1331,TabellenBDFS!$B$4:$C$2717,2,FALSE)</f>
        <v>186</v>
      </c>
      <c r="B1331" t="str">
        <f t="shared" si="21"/>
        <v>1865</v>
      </c>
      <c r="C1331" t="s">
        <v>191</v>
      </c>
      <c r="D1331">
        <v>5</v>
      </c>
      <c r="E1331">
        <v>0</v>
      </c>
      <c r="F1331">
        <v>0</v>
      </c>
      <c r="G1331">
        <v>0</v>
      </c>
      <c r="H1331">
        <v>0.1</v>
      </c>
      <c r="I1331">
        <v>0.1</v>
      </c>
      <c r="J1331">
        <v>0.1</v>
      </c>
      <c r="K1331">
        <v>0.1</v>
      </c>
      <c r="L1331">
        <v>0</v>
      </c>
      <c r="M1331">
        <v>0</v>
      </c>
      <c r="N1331">
        <v>0</v>
      </c>
      <c r="O1331">
        <v>0</v>
      </c>
      <c r="P1331">
        <v>0</v>
      </c>
      <c r="Q1331">
        <v>0</v>
      </c>
      <c r="R1331">
        <v>0</v>
      </c>
      <c r="S1331">
        <v>0</v>
      </c>
      <c r="T1331">
        <v>0</v>
      </c>
      <c r="U1331">
        <v>0</v>
      </c>
      <c r="V1331">
        <v>0</v>
      </c>
      <c r="W1331">
        <v>0</v>
      </c>
      <c r="X1331">
        <v>0</v>
      </c>
      <c r="Y1331">
        <v>0</v>
      </c>
      <c r="Z1331">
        <v>0</v>
      </c>
      <c r="AA1331">
        <v>0</v>
      </c>
    </row>
    <row r="1332" spans="1:27" x14ac:dyDescent="0.2">
      <c r="A1332" s="89">
        <f>VLOOKUP(C1332,TabellenBDFS!$B$4:$C$2717,2,FALSE)</f>
        <v>186</v>
      </c>
      <c r="B1332" t="str">
        <f t="shared" si="21"/>
        <v>1866</v>
      </c>
      <c r="C1332" t="s">
        <v>191</v>
      </c>
      <c r="D1332">
        <v>6</v>
      </c>
      <c r="E1332">
        <v>5.6</v>
      </c>
      <c r="F1332">
        <v>5.7</v>
      </c>
      <c r="G1332">
        <v>5.7</v>
      </c>
      <c r="H1332">
        <v>6.2</v>
      </c>
      <c r="I1332">
        <v>6</v>
      </c>
      <c r="J1332">
        <v>6.1</v>
      </c>
      <c r="K1332">
        <v>6</v>
      </c>
      <c r="L1332">
        <v>5.6</v>
      </c>
      <c r="M1332">
        <v>5.7</v>
      </c>
      <c r="N1332">
        <v>5.8</v>
      </c>
      <c r="O1332">
        <v>5.7</v>
      </c>
      <c r="P1332">
        <v>5.5</v>
      </c>
      <c r="Q1332">
        <v>5.6</v>
      </c>
      <c r="R1332">
        <v>5.5</v>
      </c>
      <c r="S1332">
        <v>5.4</v>
      </c>
      <c r="T1332">
        <v>5.3</v>
      </c>
      <c r="U1332">
        <v>5.6</v>
      </c>
      <c r="V1332">
        <v>5.8</v>
      </c>
      <c r="W1332">
        <v>5.5</v>
      </c>
      <c r="X1332">
        <v>5.6</v>
      </c>
      <c r="Y1332">
        <v>5.8</v>
      </c>
      <c r="Z1332">
        <v>5.8</v>
      </c>
      <c r="AA1332">
        <v>5.5</v>
      </c>
    </row>
    <row r="1333" spans="1:27" x14ac:dyDescent="0.2">
      <c r="A1333" s="89">
        <f>VLOOKUP(C1333,TabellenBDFS!$B$4:$C$2717,2,FALSE)</f>
        <v>186</v>
      </c>
      <c r="B1333" t="str">
        <f t="shared" si="21"/>
        <v>1867</v>
      </c>
      <c r="C1333" t="s">
        <v>191</v>
      </c>
      <c r="D1333">
        <v>7</v>
      </c>
      <c r="E1333">
        <v>2.6</v>
      </c>
      <c r="F1333">
        <v>2.5</v>
      </c>
      <c r="G1333">
        <v>2.4</v>
      </c>
      <c r="H1333">
        <v>2.4</v>
      </c>
      <c r="I1333">
        <v>2.8</v>
      </c>
      <c r="J1333">
        <v>2.9</v>
      </c>
      <c r="K1333">
        <v>2.8</v>
      </c>
      <c r="L1333">
        <v>2.7</v>
      </c>
      <c r="M1333">
        <v>2.7</v>
      </c>
      <c r="N1333">
        <v>2.6</v>
      </c>
      <c r="O1333">
        <v>2.6</v>
      </c>
      <c r="P1333">
        <v>2.6</v>
      </c>
      <c r="Q1333">
        <v>2.7</v>
      </c>
      <c r="R1333">
        <v>2.7</v>
      </c>
      <c r="S1333">
        <v>2.7</v>
      </c>
      <c r="T1333">
        <v>2.6</v>
      </c>
      <c r="U1333">
        <v>2.6</v>
      </c>
      <c r="V1333">
        <v>2.6</v>
      </c>
      <c r="W1333">
        <v>2.5</v>
      </c>
      <c r="X1333">
        <v>2.5</v>
      </c>
      <c r="Y1333">
        <v>2.7</v>
      </c>
      <c r="Z1333">
        <v>2.6</v>
      </c>
      <c r="AA1333">
        <v>2.4</v>
      </c>
    </row>
    <row r="1334" spans="1:27" x14ac:dyDescent="0.2">
      <c r="A1334" s="89">
        <f>VLOOKUP(C1334,TabellenBDFS!$B$4:$C$2717,2,FALSE)</f>
        <v>187</v>
      </c>
      <c r="B1334" t="str">
        <f t="shared" si="21"/>
        <v>1871</v>
      </c>
      <c r="C1334" t="s">
        <v>192</v>
      </c>
      <c r="D1334">
        <v>1</v>
      </c>
      <c r="E1334">
        <v>2.2000000000000002</v>
      </c>
      <c r="F1334">
        <v>2.2999999999999998</v>
      </c>
      <c r="G1334">
        <v>2.2999999999999998</v>
      </c>
      <c r="H1334">
        <v>2.2000000000000002</v>
      </c>
      <c r="I1334">
        <v>2.2999999999999998</v>
      </c>
      <c r="J1334">
        <v>2.4</v>
      </c>
      <c r="K1334">
        <v>2.2999999999999998</v>
      </c>
      <c r="L1334">
        <v>2.2999999999999998</v>
      </c>
      <c r="M1334">
        <v>2.2999999999999998</v>
      </c>
      <c r="N1334">
        <v>2.2999999999999998</v>
      </c>
      <c r="O1334">
        <v>2.2999999999999998</v>
      </c>
      <c r="P1334">
        <v>2.1</v>
      </c>
      <c r="Q1334">
        <v>2.1</v>
      </c>
      <c r="R1334">
        <v>2.2999999999999998</v>
      </c>
      <c r="S1334">
        <v>2.2000000000000002</v>
      </c>
      <c r="T1334">
        <v>2.2000000000000002</v>
      </c>
      <c r="U1334">
        <v>2.2999999999999998</v>
      </c>
      <c r="V1334">
        <v>2.1</v>
      </c>
      <c r="W1334">
        <v>2.1</v>
      </c>
      <c r="X1334">
        <v>1.9</v>
      </c>
      <c r="Y1334">
        <v>1.9</v>
      </c>
      <c r="Z1334">
        <v>1.8</v>
      </c>
      <c r="AA1334">
        <v>1.8</v>
      </c>
    </row>
    <row r="1335" spans="1:27" x14ac:dyDescent="0.2">
      <c r="A1335" s="89">
        <f>VLOOKUP(C1335,TabellenBDFS!$B$4:$C$2717,2,FALSE)</f>
        <v>187</v>
      </c>
      <c r="B1335" t="str">
        <f t="shared" si="21"/>
        <v>1872</v>
      </c>
      <c r="C1335" t="s">
        <v>192</v>
      </c>
      <c r="D1335">
        <v>2</v>
      </c>
      <c r="E1335">
        <v>0.1</v>
      </c>
      <c r="F1335">
        <v>0.1</v>
      </c>
      <c r="G1335">
        <v>0.1</v>
      </c>
      <c r="H1335">
        <v>0.1</v>
      </c>
      <c r="I1335">
        <v>0.3</v>
      </c>
      <c r="J1335">
        <v>0.3</v>
      </c>
      <c r="K1335">
        <v>0.3</v>
      </c>
      <c r="L1335">
        <v>0.3</v>
      </c>
      <c r="M1335">
        <v>0.3</v>
      </c>
      <c r="N1335">
        <v>0.3</v>
      </c>
      <c r="O1335">
        <v>0.3</v>
      </c>
      <c r="P1335">
        <v>0.1</v>
      </c>
      <c r="Q1335">
        <v>0.1</v>
      </c>
      <c r="R1335">
        <v>0.1</v>
      </c>
      <c r="S1335">
        <v>0.1</v>
      </c>
      <c r="T1335">
        <v>0.1</v>
      </c>
      <c r="U1335">
        <v>0.1</v>
      </c>
      <c r="V1335">
        <v>0.1</v>
      </c>
      <c r="W1335">
        <v>0.1</v>
      </c>
      <c r="X1335">
        <v>0.1</v>
      </c>
      <c r="Y1335">
        <v>0.1</v>
      </c>
      <c r="Z1335">
        <v>0.1</v>
      </c>
      <c r="AA1335">
        <v>0.1</v>
      </c>
    </row>
    <row r="1336" spans="1:27" x14ac:dyDescent="0.2">
      <c r="A1336" s="89">
        <f>VLOOKUP(C1336,TabellenBDFS!$B$4:$C$2717,2,FALSE)</f>
        <v>187</v>
      </c>
      <c r="B1336" t="str">
        <f t="shared" si="21"/>
        <v>1873</v>
      </c>
      <c r="C1336" t="s">
        <v>192</v>
      </c>
      <c r="D1336">
        <v>3</v>
      </c>
      <c r="E1336">
        <v>0</v>
      </c>
      <c r="F1336">
        <v>0</v>
      </c>
      <c r="G1336">
        <v>0</v>
      </c>
      <c r="H1336">
        <v>0</v>
      </c>
      <c r="I1336">
        <v>0</v>
      </c>
      <c r="J1336">
        <v>0</v>
      </c>
      <c r="K1336">
        <v>0</v>
      </c>
      <c r="L1336">
        <v>0</v>
      </c>
      <c r="M1336">
        <v>0</v>
      </c>
      <c r="N1336">
        <v>0</v>
      </c>
      <c r="O1336">
        <v>0</v>
      </c>
      <c r="P1336">
        <v>0</v>
      </c>
      <c r="Q1336">
        <v>0.1</v>
      </c>
      <c r="R1336">
        <v>0.1</v>
      </c>
      <c r="S1336">
        <v>0</v>
      </c>
      <c r="T1336">
        <v>0</v>
      </c>
      <c r="U1336">
        <v>0</v>
      </c>
      <c r="V1336">
        <v>0</v>
      </c>
      <c r="W1336">
        <v>0</v>
      </c>
      <c r="X1336">
        <v>0</v>
      </c>
      <c r="Y1336">
        <v>0</v>
      </c>
      <c r="Z1336">
        <v>0.1</v>
      </c>
      <c r="AA1336">
        <v>0.1</v>
      </c>
    </row>
    <row r="1337" spans="1:27" x14ac:dyDescent="0.2">
      <c r="A1337" s="89">
        <f>VLOOKUP(C1337,TabellenBDFS!$B$4:$C$2717,2,FALSE)</f>
        <v>187</v>
      </c>
      <c r="B1337" t="str">
        <f t="shared" si="21"/>
        <v>1874</v>
      </c>
      <c r="C1337" t="s">
        <v>192</v>
      </c>
      <c r="D1337">
        <v>4</v>
      </c>
      <c r="E1337">
        <v>0</v>
      </c>
      <c r="F1337">
        <v>0</v>
      </c>
      <c r="G1337">
        <v>0</v>
      </c>
      <c r="H1337">
        <v>0</v>
      </c>
      <c r="I1337">
        <v>0</v>
      </c>
      <c r="J1337">
        <v>0</v>
      </c>
      <c r="K1337">
        <v>0</v>
      </c>
      <c r="L1337">
        <v>0</v>
      </c>
      <c r="M1337">
        <v>0</v>
      </c>
      <c r="N1337">
        <v>0</v>
      </c>
      <c r="O1337">
        <v>0</v>
      </c>
      <c r="P1337">
        <v>0</v>
      </c>
      <c r="Q1337">
        <v>0</v>
      </c>
      <c r="R1337">
        <v>0</v>
      </c>
      <c r="S1337">
        <v>0</v>
      </c>
      <c r="T1337">
        <v>0</v>
      </c>
      <c r="U1337">
        <v>0</v>
      </c>
      <c r="V1337">
        <v>0</v>
      </c>
      <c r="W1337">
        <v>0</v>
      </c>
      <c r="X1337">
        <v>0</v>
      </c>
      <c r="Y1337">
        <v>0</v>
      </c>
      <c r="Z1337">
        <v>0</v>
      </c>
      <c r="AA1337">
        <v>0</v>
      </c>
    </row>
    <row r="1338" spans="1:27" x14ac:dyDescent="0.2">
      <c r="A1338" s="89">
        <f>VLOOKUP(C1338,TabellenBDFS!$B$4:$C$2717,2,FALSE)</f>
        <v>187</v>
      </c>
      <c r="B1338" t="str">
        <f t="shared" si="21"/>
        <v>1875</v>
      </c>
      <c r="C1338" t="s">
        <v>192</v>
      </c>
      <c r="D1338">
        <v>5</v>
      </c>
      <c r="E1338">
        <v>0</v>
      </c>
      <c r="F1338">
        <v>0</v>
      </c>
      <c r="G1338">
        <v>0</v>
      </c>
      <c r="H1338">
        <v>0</v>
      </c>
      <c r="I1338">
        <v>0</v>
      </c>
      <c r="J1338">
        <v>0</v>
      </c>
      <c r="K1338">
        <v>0</v>
      </c>
      <c r="L1338">
        <v>0</v>
      </c>
      <c r="M1338">
        <v>0</v>
      </c>
      <c r="N1338">
        <v>0</v>
      </c>
      <c r="O1338">
        <v>0</v>
      </c>
      <c r="P1338">
        <v>0</v>
      </c>
      <c r="Q1338">
        <v>0</v>
      </c>
      <c r="R1338">
        <v>0</v>
      </c>
      <c r="S1338">
        <v>0</v>
      </c>
      <c r="T1338">
        <v>0</v>
      </c>
      <c r="U1338">
        <v>0</v>
      </c>
      <c r="V1338">
        <v>0</v>
      </c>
      <c r="W1338">
        <v>0</v>
      </c>
      <c r="X1338">
        <v>0</v>
      </c>
      <c r="Y1338">
        <v>0</v>
      </c>
      <c r="Z1338">
        <v>0</v>
      </c>
      <c r="AA1338">
        <v>0</v>
      </c>
    </row>
    <row r="1339" spans="1:27" x14ac:dyDescent="0.2">
      <c r="A1339" s="89">
        <f>VLOOKUP(C1339,TabellenBDFS!$B$4:$C$2717,2,FALSE)</f>
        <v>187</v>
      </c>
      <c r="B1339" t="str">
        <f t="shared" si="21"/>
        <v>1876</v>
      </c>
      <c r="C1339" t="s">
        <v>192</v>
      </c>
      <c r="D1339">
        <v>6</v>
      </c>
      <c r="E1339">
        <v>1.8</v>
      </c>
      <c r="F1339">
        <v>1.8</v>
      </c>
      <c r="G1339">
        <v>1.8</v>
      </c>
      <c r="H1339">
        <v>1.7</v>
      </c>
      <c r="I1339">
        <v>1.7</v>
      </c>
      <c r="J1339">
        <v>1.7</v>
      </c>
      <c r="K1339">
        <v>1.6</v>
      </c>
      <c r="L1339">
        <v>1.6</v>
      </c>
      <c r="M1339">
        <v>1.7</v>
      </c>
      <c r="N1339">
        <v>1.6</v>
      </c>
      <c r="O1339">
        <v>1.6</v>
      </c>
      <c r="P1339">
        <v>1.6</v>
      </c>
      <c r="Q1339">
        <v>1.6</v>
      </c>
      <c r="R1339">
        <v>1.8</v>
      </c>
      <c r="S1339">
        <v>1.7</v>
      </c>
      <c r="T1339">
        <v>1.7</v>
      </c>
      <c r="U1339">
        <v>1.8</v>
      </c>
      <c r="V1339">
        <v>1.6</v>
      </c>
      <c r="W1339">
        <v>1.6</v>
      </c>
      <c r="X1339">
        <v>1.5</v>
      </c>
      <c r="Y1339">
        <v>1.5</v>
      </c>
      <c r="Z1339">
        <v>1.4</v>
      </c>
      <c r="AA1339">
        <v>1.4</v>
      </c>
    </row>
    <row r="1340" spans="1:27" x14ac:dyDescent="0.2">
      <c r="A1340" s="89">
        <f>VLOOKUP(C1340,TabellenBDFS!$B$4:$C$2717,2,FALSE)</f>
        <v>187</v>
      </c>
      <c r="B1340" t="str">
        <f t="shared" si="21"/>
        <v>1877</v>
      </c>
      <c r="C1340" t="s">
        <v>192</v>
      </c>
      <c r="D1340">
        <v>7</v>
      </c>
      <c r="E1340">
        <v>0.4</v>
      </c>
      <c r="F1340">
        <v>0.3</v>
      </c>
      <c r="G1340">
        <v>0.4</v>
      </c>
      <c r="H1340">
        <v>0.4</v>
      </c>
      <c r="I1340">
        <v>0.4</v>
      </c>
      <c r="J1340">
        <v>0.4</v>
      </c>
      <c r="K1340">
        <v>0.4</v>
      </c>
      <c r="L1340">
        <v>0.4</v>
      </c>
      <c r="M1340">
        <v>0.4</v>
      </c>
      <c r="N1340">
        <v>0.4</v>
      </c>
      <c r="O1340">
        <v>0.3</v>
      </c>
      <c r="P1340">
        <v>0.3</v>
      </c>
      <c r="Q1340">
        <v>0.4</v>
      </c>
      <c r="R1340">
        <v>0.3</v>
      </c>
      <c r="S1340">
        <v>0.3</v>
      </c>
      <c r="T1340">
        <v>0.3</v>
      </c>
      <c r="U1340">
        <v>0.3</v>
      </c>
      <c r="V1340">
        <v>0.3</v>
      </c>
      <c r="W1340">
        <v>0.3</v>
      </c>
      <c r="X1340">
        <v>0.3</v>
      </c>
      <c r="Y1340">
        <v>0.3</v>
      </c>
      <c r="Z1340">
        <v>0.2</v>
      </c>
      <c r="AA1340">
        <v>0.3</v>
      </c>
    </row>
    <row r="1341" spans="1:27" x14ac:dyDescent="0.2">
      <c r="A1341" s="89">
        <f>VLOOKUP(C1341,TabellenBDFS!$B$4:$C$2717,2,FALSE)</f>
        <v>188</v>
      </c>
      <c r="B1341" t="str">
        <f t="shared" si="21"/>
        <v>1881</v>
      </c>
      <c r="C1341" t="s">
        <v>193</v>
      </c>
      <c r="D1341">
        <v>1</v>
      </c>
      <c r="E1341">
        <v>0.8</v>
      </c>
      <c r="F1341">
        <v>0.8</v>
      </c>
      <c r="G1341">
        <v>0.7</v>
      </c>
      <c r="H1341">
        <v>0.7</v>
      </c>
      <c r="I1341">
        <v>0.7</v>
      </c>
      <c r="J1341">
        <v>0.8</v>
      </c>
      <c r="K1341">
        <v>0.8</v>
      </c>
      <c r="L1341">
        <v>0.8</v>
      </c>
      <c r="M1341">
        <v>0.8</v>
      </c>
      <c r="N1341">
        <v>0.8</v>
      </c>
      <c r="O1341">
        <v>0.8</v>
      </c>
      <c r="P1341">
        <v>0.8</v>
      </c>
      <c r="Q1341">
        <v>0.9</v>
      </c>
      <c r="R1341">
        <v>0.9</v>
      </c>
      <c r="S1341">
        <v>0.9</v>
      </c>
      <c r="T1341">
        <v>0.8</v>
      </c>
      <c r="U1341">
        <v>0.8</v>
      </c>
      <c r="V1341">
        <v>0.9</v>
      </c>
      <c r="W1341">
        <v>0.8</v>
      </c>
      <c r="X1341">
        <v>0.7</v>
      </c>
      <c r="Y1341">
        <v>0.7</v>
      </c>
      <c r="Z1341">
        <v>0.7</v>
      </c>
      <c r="AA1341">
        <v>0.6</v>
      </c>
    </row>
    <row r="1342" spans="1:27" x14ac:dyDescent="0.2">
      <c r="A1342" s="89">
        <f>VLOOKUP(C1342,TabellenBDFS!$B$4:$C$2717,2,FALSE)</f>
        <v>188</v>
      </c>
      <c r="B1342" t="str">
        <f t="shared" si="21"/>
        <v>1882</v>
      </c>
      <c r="C1342" t="s">
        <v>193</v>
      </c>
      <c r="D1342">
        <v>2</v>
      </c>
      <c r="E1342">
        <v>0.2</v>
      </c>
      <c r="F1342">
        <v>0.2</v>
      </c>
      <c r="G1342">
        <v>0.2</v>
      </c>
      <c r="H1342">
        <v>0.2</v>
      </c>
      <c r="I1342">
        <v>0.2</v>
      </c>
      <c r="J1342">
        <v>0.2</v>
      </c>
      <c r="K1342">
        <v>0.2</v>
      </c>
      <c r="L1342">
        <v>0.2</v>
      </c>
      <c r="M1342">
        <v>0.2</v>
      </c>
      <c r="N1342">
        <v>0.2</v>
      </c>
      <c r="O1342">
        <v>0.2</v>
      </c>
      <c r="P1342">
        <v>0.2</v>
      </c>
      <c r="Q1342">
        <v>0.2</v>
      </c>
      <c r="R1342">
        <v>0.2</v>
      </c>
      <c r="S1342">
        <v>0.2</v>
      </c>
      <c r="T1342">
        <v>0.1</v>
      </c>
      <c r="U1342">
        <v>0.1</v>
      </c>
      <c r="V1342">
        <v>0.1</v>
      </c>
      <c r="W1342">
        <v>0.1</v>
      </c>
      <c r="X1342">
        <v>0</v>
      </c>
      <c r="Y1342">
        <v>0</v>
      </c>
      <c r="Z1342">
        <v>0</v>
      </c>
      <c r="AA1342">
        <v>0</v>
      </c>
    </row>
    <row r="1343" spans="1:27" x14ac:dyDescent="0.2">
      <c r="A1343" s="89">
        <f>VLOOKUP(C1343,TabellenBDFS!$B$4:$C$2717,2,FALSE)</f>
        <v>188</v>
      </c>
      <c r="B1343" t="str">
        <f t="shared" si="21"/>
        <v>1883</v>
      </c>
      <c r="C1343" t="s">
        <v>193</v>
      </c>
      <c r="D1343">
        <v>3</v>
      </c>
      <c r="E1343">
        <v>0</v>
      </c>
      <c r="F1343">
        <v>0</v>
      </c>
      <c r="G1343">
        <v>0</v>
      </c>
      <c r="H1343">
        <v>0</v>
      </c>
      <c r="I1343">
        <v>0</v>
      </c>
      <c r="J1343">
        <v>0</v>
      </c>
      <c r="K1343">
        <v>0</v>
      </c>
      <c r="L1343">
        <v>0</v>
      </c>
      <c r="M1343">
        <v>0</v>
      </c>
      <c r="N1343">
        <v>0</v>
      </c>
      <c r="O1343">
        <v>0</v>
      </c>
      <c r="P1343">
        <v>0</v>
      </c>
      <c r="Q1343">
        <v>0</v>
      </c>
      <c r="R1343">
        <v>0</v>
      </c>
      <c r="S1343">
        <v>0</v>
      </c>
      <c r="T1343">
        <v>0</v>
      </c>
      <c r="U1343">
        <v>0</v>
      </c>
      <c r="V1343">
        <v>0</v>
      </c>
      <c r="W1343">
        <v>0.1</v>
      </c>
      <c r="X1343">
        <v>0.1</v>
      </c>
      <c r="Y1343">
        <v>0.1</v>
      </c>
      <c r="Z1343">
        <v>0.1</v>
      </c>
      <c r="AA1343">
        <v>0.1</v>
      </c>
    </row>
    <row r="1344" spans="1:27" x14ac:dyDescent="0.2">
      <c r="A1344" s="89">
        <f>VLOOKUP(C1344,TabellenBDFS!$B$4:$C$2717,2,FALSE)</f>
        <v>188</v>
      </c>
      <c r="B1344" t="str">
        <f t="shared" si="21"/>
        <v>1884</v>
      </c>
      <c r="C1344" t="s">
        <v>193</v>
      </c>
      <c r="D1344">
        <v>4</v>
      </c>
      <c r="E1344">
        <v>0</v>
      </c>
      <c r="F1344">
        <v>0</v>
      </c>
      <c r="G1344">
        <v>0</v>
      </c>
      <c r="H1344">
        <v>0</v>
      </c>
      <c r="I1344">
        <v>0</v>
      </c>
      <c r="J1344">
        <v>0</v>
      </c>
      <c r="K1344">
        <v>0</v>
      </c>
      <c r="L1344">
        <v>0</v>
      </c>
      <c r="M1344">
        <v>0</v>
      </c>
      <c r="N1344">
        <v>0</v>
      </c>
      <c r="O1344">
        <v>0</v>
      </c>
      <c r="P1344">
        <v>0</v>
      </c>
      <c r="Q1344">
        <v>0</v>
      </c>
      <c r="R1344">
        <v>0</v>
      </c>
      <c r="S1344">
        <v>0</v>
      </c>
      <c r="T1344">
        <v>0</v>
      </c>
      <c r="U1344">
        <v>0</v>
      </c>
      <c r="V1344">
        <v>0</v>
      </c>
      <c r="W1344">
        <v>0</v>
      </c>
      <c r="X1344">
        <v>0</v>
      </c>
      <c r="Y1344">
        <v>0</v>
      </c>
      <c r="Z1344">
        <v>0</v>
      </c>
      <c r="AA1344">
        <v>0</v>
      </c>
    </row>
    <row r="1345" spans="1:27" x14ac:dyDescent="0.2">
      <c r="A1345" s="89">
        <f>VLOOKUP(C1345,TabellenBDFS!$B$4:$C$2717,2,FALSE)</f>
        <v>188</v>
      </c>
      <c r="B1345" t="str">
        <f t="shared" si="21"/>
        <v>1885</v>
      </c>
      <c r="C1345" t="s">
        <v>193</v>
      </c>
      <c r="D1345">
        <v>5</v>
      </c>
      <c r="E1345">
        <v>0</v>
      </c>
      <c r="F1345">
        <v>0</v>
      </c>
      <c r="G1345">
        <v>0</v>
      </c>
      <c r="H1345">
        <v>0</v>
      </c>
      <c r="I1345">
        <v>0</v>
      </c>
      <c r="J1345">
        <v>0</v>
      </c>
      <c r="K1345">
        <v>0</v>
      </c>
      <c r="L1345">
        <v>0</v>
      </c>
      <c r="M1345">
        <v>0</v>
      </c>
      <c r="N1345">
        <v>0</v>
      </c>
      <c r="O1345">
        <v>0</v>
      </c>
      <c r="P1345">
        <v>0</v>
      </c>
      <c r="Q1345">
        <v>0</v>
      </c>
      <c r="R1345">
        <v>0</v>
      </c>
      <c r="S1345">
        <v>0</v>
      </c>
      <c r="T1345">
        <v>0</v>
      </c>
      <c r="U1345">
        <v>0</v>
      </c>
      <c r="V1345">
        <v>0</v>
      </c>
      <c r="W1345">
        <v>0</v>
      </c>
      <c r="X1345">
        <v>0</v>
      </c>
      <c r="Y1345">
        <v>0</v>
      </c>
      <c r="Z1345">
        <v>0</v>
      </c>
      <c r="AA1345">
        <v>0</v>
      </c>
    </row>
    <row r="1346" spans="1:27" x14ac:dyDescent="0.2">
      <c r="A1346" s="89">
        <f>VLOOKUP(C1346,TabellenBDFS!$B$4:$C$2717,2,FALSE)</f>
        <v>188</v>
      </c>
      <c r="B1346" t="str">
        <f t="shared" si="21"/>
        <v>1886</v>
      </c>
      <c r="C1346" t="s">
        <v>193</v>
      </c>
      <c r="D1346">
        <v>6</v>
      </c>
      <c r="E1346">
        <v>0.5</v>
      </c>
      <c r="F1346">
        <v>0.5</v>
      </c>
      <c r="G1346">
        <v>0.5</v>
      </c>
      <c r="H1346">
        <v>0.5</v>
      </c>
      <c r="I1346">
        <v>0.5</v>
      </c>
      <c r="J1346">
        <v>0.5</v>
      </c>
      <c r="K1346">
        <v>0.6</v>
      </c>
      <c r="L1346">
        <v>0.6</v>
      </c>
      <c r="M1346">
        <v>0.6</v>
      </c>
      <c r="N1346">
        <v>0.6</v>
      </c>
      <c r="O1346">
        <v>0.5</v>
      </c>
      <c r="P1346">
        <v>0.6</v>
      </c>
      <c r="Q1346">
        <v>0.6</v>
      </c>
      <c r="R1346">
        <v>0.6</v>
      </c>
      <c r="S1346">
        <v>0.6</v>
      </c>
      <c r="T1346">
        <v>0.6</v>
      </c>
      <c r="U1346">
        <v>0.6</v>
      </c>
      <c r="V1346">
        <v>0.6</v>
      </c>
      <c r="W1346">
        <v>0.5</v>
      </c>
      <c r="X1346">
        <v>0.5</v>
      </c>
      <c r="Y1346">
        <v>0.5</v>
      </c>
      <c r="Z1346">
        <v>0.5</v>
      </c>
      <c r="AA1346">
        <v>0.4</v>
      </c>
    </row>
    <row r="1347" spans="1:27" x14ac:dyDescent="0.2">
      <c r="A1347" s="89">
        <f>VLOOKUP(C1347,TabellenBDFS!$B$4:$C$2717,2,FALSE)</f>
        <v>188</v>
      </c>
      <c r="B1347" t="str">
        <f t="shared" si="21"/>
        <v>1887</v>
      </c>
      <c r="C1347" t="s">
        <v>193</v>
      </c>
      <c r="D1347">
        <v>7</v>
      </c>
      <c r="E1347">
        <v>0</v>
      </c>
      <c r="F1347">
        <v>0</v>
      </c>
      <c r="G1347">
        <v>0</v>
      </c>
      <c r="H1347">
        <v>0</v>
      </c>
      <c r="I1347">
        <v>0</v>
      </c>
      <c r="J1347">
        <v>0</v>
      </c>
      <c r="K1347">
        <v>0</v>
      </c>
      <c r="L1347">
        <v>0</v>
      </c>
      <c r="M1347">
        <v>0</v>
      </c>
      <c r="N1347">
        <v>0</v>
      </c>
      <c r="O1347">
        <v>0.1</v>
      </c>
      <c r="P1347">
        <v>0</v>
      </c>
      <c r="Q1347">
        <v>0</v>
      </c>
      <c r="R1347">
        <v>0</v>
      </c>
      <c r="S1347">
        <v>0</v>
      </c>
      <c r="T1347">
        <v>0.1</v>
      </c>
      <c r="U1347">
        <v>0.1</v>
      </c>
      <c r="V1347">
        <v>0.1</v>
      </c>
      <c r="W1347">
        <v>0.1</v>
      </c>
      <c r="X1347">
        <v>0.1</v>
      </c>
      <c r="Y1347">
        <v>0.1</v>
      </c>
      <c r="Z1347">
        <v>0.1</v>
      </c>
      <c r="AA1347">
        <v>0.1</v>
      </c>
    </row>
    <row r="1348" spans="1:27" x14ac:dyDescent="0.2">
      <c r="A1348" s="89">
        <f>VLOOKUP(C1348,TabellenBDFS!$B$4:$C$2717,2,FALSE)</f>
        <v>189</v>
      </c>
      <c r="B1348" t="str">
        <f t="shared" ref="B1348:B1411" si="22">CONCATENATE(A1348,D1348)</f>
        <v>1891</v>
      </c>
      <c r="C1348" t="s">
        <v>194</v>
      </c>
      <c r="D1348">
        <v>1</v>
      </c>
      <c r="E1348">
        <v>0.1</v>
      </c>
      <c r="F1348">
        <v>0.2</v>
      </c>
      <c r="G1348">
        <v>0.2</v>
      </c>
      <c r="H1348">
        <v>0.2</v>
      </c>
      <c r="I1348">
        <v>0.2</v>
      </c>
      <c r="J1348">
        <v>0.2</v>
      </c>
      <c r="K1348">
        <v>0.2</v>
      </c>
      <c r="L1348">
        <v>0.2</v>
      </c>
      <c r="M1348">
        <v>0.2</v>
      </c>
      <c r="N1348">
        <v>0.2</v>
      </c>
      <c r="O1348">
        <v>0.2</v>
      </c>
      <c r="P1348">
        <v>0.2</v>
      </c>
      <c r="Q1348">
        <v>0.2</v>
      </c>
      <c r="R1348">
        <v>0.2</v>
      </c>
      <c r="S1348">
        <v>0.2</v>
      </c>
      <c r="T1348">
        <v>0.3</v>
      </c>
      <c r="U1348">
        <v>0.2</v>
      </c>
      <c r="V1348">
        <v>0.2</v>
      </c>
      <c r="W1348">
        <v>0.2</v>
      </c>
      <c r="X1348">
        <v>0.2</v>
      </c>
      <c r="Y1348">
        <v>0.3</v>
      </c>
      <c r="Z1348">
        <v>0.3</v>
      </c>
      <c r="AA1348">
        <v>0.3</v>
      </c>
    </row>
    <row r="1349" spans="1:27" x14ac:dyDescent="0.2">
      <c r="A1349" s="89">
        <f>VLOOKUP(C1349,TabellenBDFS!$B$4:$C$2717,2,FALSE)</f>
        <v>189</v>
      </c>
      <c r="B1349" t="str">
        <f t="shared" si="22"/>
        <v>1892</v>
      </c>
      <c r="C1349" t="s">
        <v>194</v>
      </c>
      <c r="D1349">
        <v>2</v>
      </c>
      <c r="E1349">
        <v>0</v>
      </c>
      <c r="F1349">
        <v>0</v>
      </c>
      <c r="G1349">
        <v>0.1</v>
      </c>
      <c r="H1349">
        <v>0.1</v>
      </c>
      <c r="I1349">
        <v>0.1</v>
      </c>
      <c r="J1349">
        <v>0.1</v>
      </c>
      <c r="K1349">
        <v>0.1</v>
      </c>
      <c r="L1349">
        <v>0</v>
      </c>
      <c r="M1349">
        <v>0</v>
      </c>
      <c r="N1349">
        <v>0</v>
      </c>
      <c r="O1349">
        <v>0</v>
      </c>
      <c r="P1349">
        <v>0</v>
      </c>
      <c r="Q1349">
        <v>0</v>
      </c>
      <c r="R1349">
        <v>0</v>
      </c>
      <c r="S1349">
        <v>0</v>
      </c>
      <c r="T1349">
        <v>0</v>
      </c>
      <c r="U1349">
        <v>0</v>
      </c>
      <c r="V1349">
        <v>0</v>
      </c>
      <c r="W1349">
        <v>0</v>
      </c>
      <c r="X1349">
        <v>0</v>
      </c>
      <c r="Y1349">
        <v>0</v>
      </c>
      <c r="Z1349">
        <v>0</v>
      </c>
      <c r="AA1349">
        <v>0</v>
      </c>
    </row>
    <row r="1350" spans="1:27" x14ac:dyDescent="0.2">
      <c r="A1350" s="89">
        <f>VLOOKUP(C1350,TabellenBDFS!$B$4:$C$2717,2,FALSE)</f>
        <v>189</v>
      </c>
      <c r="B1350" t="str">
        <f t="shared" si="22"/>
        <v>1893</v>
      </c>
      <c r="C1350" t="s">
        <v>194</v>
      </c>
      <c r="D1350">
        <v>3</v>
      </c>
      <c r="E1350">
        <v>0</v>
      </c>
      <c r="F1350">
        <v>0</v>
      </c>
      <c r="G1350">
        <v>0</v>
      </c>
      <c r="H1350">
        <v>0</v>
      </c>
      <c r="I1350">
        <v>0</v>
      </c>
      <c r="J1350">
        <v>0</v>
      </c>
      <c r="K1350">
        <v>0</v>
      </c>
      <c r="L1350">
        <v>0</v>
      </c>
      <c r="M1350">
        <v>0</v>
      </c>
      <c r="N1350">
        <v>0</v>
      </c>
      <c r="O1350">
        <v>0</v>
      </c>
      <c r="P1350">
        <v>0</v>
      </c>
      <c r="Q1350">
        <v>0</v>
      </c>
      <c r="R1350">
        <v>0</v>
      </c>
      <c r="S1350">
        <v>0</v>
      </c>
      <c r="T1350">
        <v>0</v>
      </c>
      <c r="U1350">
        <v>0</v>
      </c>
      <c r="V1350">
        <v>0</v>
      </c>
      <c r="W1350">
        <v>0</v>
      </c>
      <c r="X1350">
        <v>0</v>
      </c>
      <c r="Y1350">
        <v>0</v>
      </c>
      <c r="Z1350">
        <v>0</v>
      </c>
      <c r="AA1350">
        <v>0</v>
      </c>
    </row>
    <row r="1351" spans="1:27" x14ac:dyDescent="0.2">
      <c r="A1351" s="89">
        <f>VLOOKUP(C1351,TabellenBDFS!$B$4:$C$2717,2,FALSE)</f>
        <v>189</v>
      </c>
      <c r="B1351" t="str">
        <f t="shared" si="22"/>
        <v>1894</v>
      </c>
      <c r="C1351" t="s">
        <v>194</v>
      </c>
      <c r="D1351">
        <v>4</v>
      </c>
      <c r="E1351">
        <v>0</v>
      </c>
      <c r="F1351">
        <v>0</v>
      </c>
      <c r="G1351">
        <v>0</v>
      </c>
      <c r="H1351">
        <v>0</v>
      </c>
      <c r="I1351">
        <v>0</v>
      </c>
      <c r="J1351">
        <v>0</v>
      </c>
      <c r="K1351">
        <v>0</v>
      </c>
      <c r="L1351">
        <v>0</v>
      </c>
      <c r="M1351">
        <v>0</v>
      </c>
      <c r="N1351">
        <v>0</v>
      </c>
      <c r="O1351">
        <v>0</v>
      </c>
      <c r="P1351">
        <v>0</v>
      </c>
      <c r="Q1351">
        <v>0</v>
      </c>
      <c r="R1351">
        <v>0</v>
      </c>
      <c r="S1351">
        <v>0</v>
      </c>
      <c r="T1351">
        <v>0</v>
      </c>
      <c r="U1351">
        <v>0</v>
      </c>
      <c r="V1351">
        <v>0</v>
      </c>
      <c r="W1351">
        <v>0</v>
      </c>
      <c r="X1351">
        <v>0</v>
      </c>
      <c r="Y1351">
        <v>0</v>
      </c>
      <c r="Z1351">
        <v>0</v>
      </c>
      <c r="AA1351">
        <v>0</v>
      </c>
    </row>
    <row r="1352" spans="1:27" x14ac:dyDescent="0.2">
      <c r="A1352" s="89">
        <f>VLOOKUP(C1352,TabellenBDFS!$B$4:$C$2717,2,FALSE)</f>
        <v>189</v>
      </c>
      <c r="B1352" t="str">
        <f t="shared" si="22"/>
        <v>1895</v>
      </c>
      <c r="C1352" t="s">
        <v>194</v>
      </c>
      <c r="D1352">
        <v>5</v>
      </c>
      <c r="E1352">
        <v>0</v>
      </c>
      <c r="F1352">
        <v>0</v>
      </c>
      <c r="G1352">
        <v>0</v>
      </c>
      <c r="H1352">
        <v>0</v>
      </c>
      <c r="I1352">
        <v>0</v>
      </c>
      <c r="J1352">
        <v>0</v>
      </c>
      <c r="K1352">
        <v>0</v>
      </c>
      <c r="L1352">
        <v>0</v>
      </c>
      <c r="M1352">
        <v>0</v>
      </c>
      <c r="N1352">
        <v>0</v>
      </c>
      <c r="O1352">
        <v>0</v>
      </c>
      <c r="P1352">
        <v>0</v>
      </c>
      <c r="Q1352">
        <v>0</v>
      </c>
      <c r="R1352">
        <v>0</v>
      </c>
      <c r="S1352">
        <v>0</v>
      </c>
      <c r="T1352">
        <v>0</v>
      </c>
      <c r="U1352">
        <v>0</v>
      </c>
      <c r="V1352">
        <v>0</v>
      </c>
      <c r="W1352">
        <v>0</v>
      </c>
      <c r="X1352">
        <v>0</v>
      </c>
      <c r="Y1352">
        <v>0</v>
      </c>
      <c r="Z1352">
        <v>0</v>
      </c>
      <c r="AA1352">
        <v>0</v>
      </c>
    </row>
    <row r="1353" spans="1:27" x14ac:dyDescent="0.2">
      <c r="A1353" s="89">
        <f>VLOOKUP(C1353,TabellenBDFS!$B$4:$C$2717,2,FALSE)</f>
        <v>189</v>
      </c>
      <c r="B1353" t="str">
        <f t="shared" si="22"/>
        <v>1896</v>
      </c>
      <c r="C1353" t="s">
        <v>194</v>
      </c>
      <c r="D1353">
        <v>6</v>
      </c>
      <c r="E1353">
        <v>0</v>
      </c>
      <c r="F1353">
        <v>0</v>
      </c>
      <c r="G1353">
        <v>0.1</v>
      </c>
      <c r="H1353">
        <v>0.1</v>
      </c>
      <c r="I1353">
        <v>0.1</v>
      </c>
      <c r="J1353">
        <v>0.1</v>
      </c>
      <c r="K1353">
        <v>0.1</v>
      </c>
      <c r="L1353">
        <v>0.1</v>
      </c>
      <c r="M1353">
        <v>0.1</v>
      </c>
      <c r="N1353">
        <v>0.1</v>
      </c>
      <c r="O1353">
        <v>0.1</v>
      </c>
      <c r="P1353">
        <v>0.1</v>
      </c>
      <c r="Q1353">
        <v>0.2</v>
      </c>
      <c r="R1353">
        <v>0.2</v>
      </c>
      <c r="S1353">
        <v>0.2</v>
      </c>
      <c r="T1353">
        <v>0.2</v>
      </c>
      <c r="U1353">
        <v>0.2</v>
      </c>
      <c r="V1353">
        <v>0.2</v>
      </c>
      <c r="W1353">
        <v>0.2</v>
      </c>
      <c r="X1353">
        <v>0.2</v>
      </c>
      <c r="Y1353">
        <v>0.2</v>
      </c>
      <c r="Z1353">
        <v>0.2</v>
      </c>
      <c r="AA1353">
        <v>0.2</v>
      </c>
    </row>
    <row r="1354" spans="1:27" x14ac:dyDescent="0.2">
      <c r="A1354" s="89">
        <f>VLOOKUP(C1354,TabellenBDFS!$B$4:$C$2717,2,FALSE)</f>
        <v>189</v>
      </c>
      <c r="B1354" t="str">
        <f t="shared" si="22"/>
        <v>1897</v>
      </c>
      <c r="C1354" t="s">
        <v>194</v>
      </c>
      <c r="D1354">
        <v>7</v>
      </c>
      <c r="E1354">
        <v>0</v>
      </c>
      <c r="F1354">
        <v>0</v>
      </c>
      <c r="G1354">
        <v>0</v>
      </c>
      <c r="H1354">
        <v>0</v>
      </c>
      <c r="I1354">
        <v>0</v>
      </c>
      <c r="J1354">
        <v>0</v>
      </c>
      <c r="K1354">
        <v>0</v>
      </c>
      <c r="L1354">
        <v>0</v>
      </c>
      <c r="M1354">
        <v>0</v>
      </c>
      <c r="N1354">
        <v>0</v>
      </c>
      <c r="O1354">
        <v>0</v>
      </c>
      <c r="P1354">
        <v>0</v>
      </c>
      <c r="Q1354">
        <v>0</v>
      </c>
      <c r="R1354">
        <v>0</v>
      </c>
      <c r="S1354">
        <v>0</v>
      </c>
      <c r="T1354">
        <v>0</v>
      </c>
      <c r="U1354">
        <v>0</v>
      </c>
      <c r="V1354">
        <v>0</v>
      </c>
      <c r="W1354">
        <v>0</v>
      </c>
      <c r="X1354">
        <v>0</v>
      </c>
      <c r="Y1354">
        <v>0</v>
      </c>
      <c r="Z1354">
        <v>0</v>
      </c>
      <c r="AA1354">
        <v>0</v>
      </c>
    </row>
    <row r="1355" spans="1:27" x14ac:dyDescent="0.2">
      <c r="A1355" s="89">
        <f>VLOOKUP(C1355,TabellenBDFS!$B$4:$C$2717,2,FALSE)</f>
        <v>190</v>
      </c>
      <c r="B1355" t="str">
        <f t="shared" si="22"/>
        <v>1901</v>
      </c>
      <c r="C1355" t="s">
        <v>195</v>
      </c>
      <c r="D1355">
        <v>1</v>
      </c>
      <c r="E1355">
        <v>2.4</v>
      </c>
      <c r="F1355">
        <v>2.2999999999999998</v>
      </c>
      <c r="G1355">
        <v>2.5</v>
      </c>
      <c r="H1355">
        <v>2.5</v>
      </c>
      <c r="I1355">
        <v>2.6</v>
      </c>
      <c r="J1355">
        <v>2.6</v>
      </c>
      <c r="K1355">
        <v>2.6</v>
      </c>
      <c r="L1355">
        <v>2.6</v>
      </c>
      <c r="M1355">
        <v>2.7</v>
      </c>
      <c r="N1355">
        <v>2.6</v>
      </c>
      <c r="O1355">
        <v>2.5</v>
      </c>
      <c r="P1355">
        <v>2.7</v>
      </c>
      <c r="Q1355">
        <v>2.7</v>
      </c>
      <c r="R1355">
        <v>2.7</v>
      </c>
      <c r="S1355">
        <v>2.8</v>
      </c>
      <c r="T1355">
        <v>2.7</v>
      </c>
      <c r="U1355">
        <v>2.7</v>
      </c>
      <c r="V1355">
        <v>2.7</v>
      </c>
      <c r="W1355">
        <v>2.8</v>
      </c>
      <c r="X1355">
        <v>2.8</v>
      </c>
      <c r="Y1355">
        <v>2.7</v>
      </c>
      <c r="Z1355">
        <v>2.7</v>
      </c>
      <c r="AA1355">
        <v>2.6</v>
      </c>
    </row>
    <row r="1356" spans="1:27" x14ac:dyDescent="0.2">
      <c r="A1356" s="89">
        <f>VLOOKUP(C1356,TabellenBDFS!$B$4:$C$2717,2,FALSE)</f>
        <v>190</v>
      </c>
      <c r="B1356" t="str">
        <f t="shared" si="22"/>
        <v>1902</v>
      </c>
      <c r="C1356" t="s">
        <v>195</v>
      </c>
      <c r="D1356">
        <v>2</v>
      </c>
      <c r="E1356">
        <v>0.4</v>
      </c>
      <c r="F1356">
        <v>0.4</v>
      </c>
      <c r="G1356">
        <v>0.4</v>
      </c>
      <c r="H1356">
        <v>0.4</v>
      </c>
      <c r="I1356">
        <v>0.4</v>
      </c>
      <c r="J1356">
        <v>0.4</v>
      </c>
      <c r="K1356">
        <v>0.4</v>
      </c>
      <c r="L1356">
        <v>0.4</v>
      </c>
      <c r="M1356">
        <v>0.4</v>
      </c>
      <c r="N1356">
        <v>0.4</v>
      </c>
      <c r="O1356">
        <v>0.4</v>
      </c>
      <c r="P1356">
        <v>0.4</v>
      </c>
      <c r="Q1356">
        <v>0.4</v>
      </c>
      <c r="R1356">
        <v>0.4</v>
      </c>
      <c r="S1356">
        <v>0.4</v>
      </c>
      <c r="T1356">
        <v>0.4</v>
      </c>
      <c r="U1356">
        <v>0.4</v>
      </c>
      <c r="V1356">
        <v>0.3</v>
      </c>
      <c r="W1356">
        <v>0.2</v>
      </c>
      <c r="X1356">
        <v>0.2</v>
      </c>
      <c r="Y1356">
        <v>0.2</v>
      </c>
      <c r="Z1356">
        <v>0.2</v>
      </c>
      <c r="AA1356">
        <v>0.2</v>
      </c>
    </row>
    <row r="1357" spans="1:27" x14ac:dyDescent="0.2">
      <c r="A1357" s="89">
        <f>VLOOKUP(C1357,TabellenBDFS!$B$4:$C$2717,2,FALSE)</f>
        <v>190</v>
      </c>
      <c r="B1357" t="str">
        <f t="shared" si="22"/>
        <v>1903</v>
      </c>
      <c r="C1357" t="s">
        <v>195</v>
      </c>
      <c r="D1357">
        <v>3</v>
      </c>
      <c r="E1357">
        <v>0</v>
      </c>
      <c r="F1357">
        <v>0</v>
      </c>
      <c r="G1357">
        <v>0.1</v>
      </c>
      <c r="H1357">
        <v>0.1</v>
      </c>
      <c r="I1357">
        <v>0.2</v>
      </c>
      <c r="J1357">
        <v>0.2</v>
      </c>
      <c r="K1357">
        <v>0.2</v>
      </c>
      <c r="L1357">
        <v>0.2</v>
      </c>
      <c r="M1357">
        <v>0.2</v>
      </c>
      <c r="N1357">
        <v>0.3</v>
      </c>
      <c r="O1357">
        <v>0.3</v>
      </c>
      <c r="P1357">
        <v>0.3</v>
      </c>
      <c r="Q1357">
        <v>0.3</v>
      </c>
      <c r="R1357">
        <v>0.3</v>
      </c>
      <c r="S1357">
        <v>0.4</v>
      </c>
      <c r="T1357">
        <v>0.4</v>
      </c>
      <c r="U1357">
        <v>0.4</v>
      </c>
      <c r="V1357">
        <v>0.5</v>
      </c>
      <c r="W1357">
        <v>0.5</v>
      </c>
      <c r="X1357">
        <v>0.5</v>
      </c>
      <c r="Y1357">
        <v>0.5</v>
      </c>
      <c r="Z1357">
        <v>0.5</v>
      </c>
      <c r="AA1357">
        <v>0.6</v>
      </c>
    </row>
    <row r="1358" spans="1:27" x14ac:dyDescent="0.2">
      <c r="A1358" s="89">
        <f>VLOOKUP(C1358,TabellenBDFS!$B$4:$C$2717,2,FALSE)</f>
        <v>190</v>
      </c>
      <c r="B1358" t="str">
        <f t="shared" si="22"/>
        <v>1904</v>
      </c>
      <c r="C1358" t="s">
        <v>195</v>
      </c>
      <c r="D1358">
        <v>4</v>
      </c>
      <c r="E1358">
        <v>0</v>
      </c>
      <c r="F1358">
        <v>0</v>
      </c>
      <c r="G1358">
        <v>0</v>
      </c>
      <c r="H1358">
        <v>0</v>
      </c>
      <c r="I1358">
        <v>0</v>
      </c>
      <c r="J1358">
        <v>0</v>
      </c>
      <c r="K1358">
        <v>0</v>
      </c>
      <c r="L1358">
        <v>0.1</v>
      </c>
      <c r="M1358">
        <v>0.1</v>
      </c>
      <c r="N1358">
        <v>0.1</v>
      </c>
      <c r="O1358">
        <v>0.1</v>
      </c>
      <c r="P1358">
        <v>0.1</v>
      </c>
      <c r="Q1358">
        <v>0.1</v>
      </c>
      <c r="R1358">
        <v>0.1</v>
      </c>
      <c r="S1358">
        <v>0.1</v>
      </c>
      <c r="T1358">
        <v>0.1</v>
      </c>
      <c r="U1358">
        <v>0</v>
      </c>
      <c r="V1358">
        <v>0</v>
      </c>
      <c r="W1358">
        <v>0</v>
      </c>
      <c r="X1358">
        <v>0</v>
      </c>
      <c r="Y1358">
        <v>0</v>
      </c>
      <c r="Z1358">
        <v>0</v>
      </c>
      <c r="AA1358">
        <v>0</v>
      </c>
    </row>
    <row r="1359" spans="1:27" x14ac:dyDescent="0.2">
      <c r="A1359" s="89">
        <f>VLOOKUP(C1359,TabellenBDFS!$B$4:$C$2717,2,FALSE)</f>
        <v>190</v>
      </c>
      <c r="B1359" t="str">
        <f t="shared" si="22"/>
        <v>1905</v>
      </c>
      <c r="C1359" t="s">
        <v>195</v>
      </c>
      <c r="D1359">
        <v>5</v>
      </c>
      <c r="E1359">
        <v>0</v>
      </c>
      <c r="F1359">
        <v>0</v>
      </c>
      <c r="G1359">
        <v>0</v>
      </c>
      <c r="H1359">
        <v>0</v>
      </c>
      <c r="I1359">
        <v>0</v>
      </c>
      <c r="J1359">
        <v>0</v>
      </c>
      <c r="K1359">
        <v>0</v>
      </c>
      <c r="L1359">
        <v>0</v>
      </c>
      <c r="M1359">
        <v>0.1</v>
      </c>
      <c r="N1359">
        <v>0</v>
      </c>
      <c r="O1359">
        <v>0</v>
      </c>
      <c r="P1359">
        <v>0</v>
      </c>
      <c r="Q1359">
        <v>0</v>
      </c>
      <c r="R1359">
        <v>0</v>
      </c>
      <c r="S1359">
        <v>0</v>
      </c>
      <c r="T1359">
        <v>0</v>
      </c>
      <c r="U1359">
        <v>0</v>
      </c>
      <c r="V1359">
        <v>0</v>
      </c>
      <c r="W1359">
        <v>0</v>
      </c>
      <c r="X1359">
        <v>0</v>
      </c>
      <c r="Y1359">
        <v>0</v>
      </c>
      <c r="Z1359">
        <v>0</v>
      </c>
      <c r="AA1359">
        <v>0</v>
      </c>
    </row>
    <row r="1360" spans="1:27" x14ac:dyDescent="0.2">
      <c r="A1360" s="89">
        <f>VLOOKUP(C1360,TabellenBDFS!$B$4:$C$2717,2,FALSE)</f>
        <v>190</v>
      </c>
      <c r="B1360" t="str">
        <f t="shared" si="22"/>
        <v>1906</v>
      </c>
      <c r="C1360" t="s">
        <v>195</v>
      </c>
      <c r="D1360">
        <v>6</v>
      </c>
      <c r="E1360">
        <v>1.8</v>
      </c>
      <c r="F1360">
        <v>1.8</v>
      </c>
      <c r="G1360">
        <v>1.8</v>
      </c>
      <c r="H1360">
        <v>1.8</v>
      </c>
      <c r="I1360">
        <v>1.8</v>
      </c>
      <c r="J1360">
        <v>1.8</v>
      </c>
      <c r="K1360">
        <v>1.7</v>
      </c>
      <c r="L1360">
        <v>1.7</v>
      </c>
      <c r="M1360">
        <v>1.7</v>
      </c>
      <c r="N1360">
        <v>1.6</v>
      </c>
      <c r="O1360">
        <v>1.6</v>
      </c>
      <c r="P1360">
        <v>1.8</v>
      </c>
      <c r="Q1360">
        <v>1.8</v>
      </c>
      <c r="R1360">
        <v>1.8</v>
      </c>
      <c r="S1360">
        <v>1.8</v>
      </c>
      <c r="T1360">
        <v>1.8</v>
      </c>
      <c r="U1360">
        <v>1.8</v>
      </c>
      <c r="V1360">
        <v>1.7</v>
      </c>
      <c r="W1360">
        <v>1.9</v>
      </c>
      <c r="X1360">
        <v>1.9</v>
      </c>
      <c r="Y1360">
        <v>1.7</v>
      </c>
      <c r="Z1360">
        <v>1.8</v>
      </c>
      <c r="AA1360">
        <v>1.7</v>
      </c>
    </row>
    <row r="1361" spans="1:27" x14ac:dyDescent="0.2">
      <c r="A1361" s="89">
        <f>VLOOKUP(C1361,TabellenBDFS!$B$4:$C$2717,2,FALSE)</f>
        <v>190</v>
      </c>
      <c r="B1361" t="str">
        <f t="shared" si="22"/>
        <v>1907</v>
      </c>
      <c r="C1361" t="s">
        <v>195</v>
      </c>
      <c r="D1361">
        <v>7</v>
      </c>
      <c r="E1361">
        <v>0.1</v>
      </c>
      <c r="F1361">
        <v>0.1</v>
      </c>
      <c r="G1361">
        <v>0.1</v>
      </c>
      <c r="H1361">
        <v>0.1</v>
      </c>
      <c r="I1361">
        <v>0.1</v>
      </c>
      <c r="J1361">
        <v>0.1</v>
      </c>
      <c r="K1361">
        <v>0.1</v>
      </c>
      <c r="L1361">
        <v>0.1</v>
      </c>
      <c r="M1361">
        <v>0.1</v>
      </c>
      <c r="N1361">
        <v>0.1</v>
      </c>
      <c r="O1361">
        <v>0.1</v>
      </c>
      <c r="P1361">
        <v>0.1</v>
      </c>
      <c r="Q1361">
        <v>0.1</v>
      </c>
      <c r="R1361">
        <v>0.1</v>
      </c>
      <c r="S1361">
        <v>0.1</v>
      </c>
      <c r="T1361">
        <v>0.1</v>
      </c>
      <c r="U1361">
        <v>0.1</v>
      </c>
      <c r="V1361">
        <v>0.1</v>
      </c>
      <c r="W1361">
        <v>0.1</v>
      </c>
      <c r="X1361">
        <v>0.1</v>
      </c>
      <c r="Y1361">
        <v>0.1</v>
      </c>
      <c r="Z1361">
        <v>0.1</v>
      </c>
      <c r="AA1361">
        <v>0.1</v>
      </c>
    </row>
    <row r="1362" spans="1:27" x14ac:dyDescent="0.2">
      <c r="A1362" s="89">
        <f>VLOOKUP(C1362,TabellenBDFS!$B$4:$C$2717,2,FALSE)</f>
        <v>191</v>
      </c>
      <c r="B1362" t="str">
        <f t="shared" si="22"/>
        <v>1911</v>
      </c>
      <c r="C1362" t="s">
        <v>196</v>
      </c>
      <c r="D1362">
        <v>1</v>
      </c>
      <c r="E1362">
        <v>0.3</v>
      </c>
      <c r="F1362">
        <v>0.2</v>
      </c>
      <c r="G1362">
        <v>0.3</v>
      </c>
      <c r="H1362">
        <v>0.4</v>
      </c>
      <c r="I1362">
        <v>0.4</v>
      </c>
      <c r="J1362">
        <v>0.4</v>
      </c>
      <c r="K1362">
        <v>0.4</v>
      </c>
      <c r="L1362">
        <v>0.4</v>
      </c>
      <c r="M1362">
        <v>0.4</v>
      </c>
      <c r="N1362">
        <v>0.5</v>
      </c>
      <c r="O1362">
        <v>0.4</v>
      </c>
      <c r="P1362">
        <v>0.4</v>
      </c>
      <c r="Q1362">
        <v>0.4</v>
      </c>
      <c r="R1362">
        <v>0.4</v>
      </c>
      <c r="S1362">
        <v>0.4</v>
      </c>
      <c r="T1362">
        <v>0.4</v>
      </c>
      <c r="U1362">
        <v>0.3</v>
      </c>
      <c r="V1362">
        <v>0.3</v>
      </c>
      <c r="W1362">
        <v>0.3</v>
      </c>
      <c r="X1362">
        <v>0.3</v>
      </c>
      <c r="Y1362">
        <v>0.3</v>
      </c>
      <c r="Z1362">
        <v>0.3</v>
      </c>
      <c r="AA1362">
        <v>0.4</v>
      </c>
    </row>
    <row r="1363" spans="1:27" x14ac:dyDescent="0.2">
      <c r="A1363" s="89">
        <f>VLOOKUP(C1363,TabellenBDFS!$B$4:$C$2717,2,FALSE)</f>
        <v>191</v>
      </c>
      <c r="B1363" t="str">
        <f t="shared" si="22"/>
        <v>1912</v>
      </c>
      <c r="C1363" t="s">
        <v>196</v>
      </c>
      <c r="D1363">
        <v>2</v>
      </c>
      <c r="E1363">
        <v>0.1</v>
      </c>
      <c r="F1363">
        <v>0.1</v>
      </c>
      <c r="G1363">
        <v>0.1</v>
      </c>
      <c r="H1363">
        <v>0.1</v>
      </c>
      <c r="I1363">
        <v>0</v>
      </c>
      <c r="J1363">
        <v>0</v>
      </c>
      <c r="K1363">
        <v>0</v>
      </c>
      <c r="L1363">
        <v>0</v>
      </c>
      <c r="M1363">
        <v>0</v>
      </c>
      <c r="N1363">
        <v>0</v>
      </c>
      <c r="O1363">
        <v>0</v>
      </c>
      <c r="P1363">
        <v>0</v>
      </c>
      <c r="Q1363">
        <v>0</v>
      </c>
      <c r="R1363">
        <v>0</v>
      </c>
      <c r="S1363">
        <v>0</v>
      </c>
      <c r="T1363">
        <v>0</v>
      </c>
      <c r="U1363">
        <v>0</v>
      </c>
      <c r="V1363">
        <v>0</v>
      </c>
      <c r="W1363">
        <v>0</v>
      </c>
      <c r="X1363">
        <v>0</v>
      </c>
      <c r="Y1363">
        <v>0</v>
      </c>
      <c r="Z1363">
        <v>0</v>
      </c>
      <c r="AA1363">
        <v>0</v>
      </c>
    </row>
    <row r="1364" spans="1:27" x14ac:dyDescent="0.2">
      <c r="A1364" s="89">
        <f>VLOOKUP(C1364,TabellenBDFS!$B$4:$C$2717,2,FALSE)</f>
        <v>191</v>
      </c>
      <c r="B1364" t="str">
        <f t="shared" si="22"/>
        <v>1913</v>
      </c>
      <c r="C1364" t="s">
        <v>196</v>
      </c>
      <c r="D1364">
        <v>3</v>
      </c>
      <c r="E1364">
        <v>0</v>
      </c>
      <c r="F1364">
        <v>0</v>
      </c>
      <c r="G1364">
        <v>0</v>
      </c>
      <c r="H1364">
        <v>0</v>
      </c>
      <c r="I1364">
        <v>0</v>
      </c>
      <c r="J1364">
        <v>0</v>
      </c>
      <c r="K1364">
        <v>0</v>
      </c>
      <c r="L1364">
        <v>0</v>
      </c>
      <c r="M1364">
        <v>0</v>
      </c>
      <c r="N1364">
        <v>0</v>
      </c>
      <c r="O1364">
        <v>0</v>
      </c>
      <c r="P1364">
        <v>0</v>
      </c>
      <c r="Q1364">
        <v>0</v>
      </c>
      <c r="R1364">
        <v>0</v>
      </c>
      <c r="S1364">
        <v>0</v>
      </c>
      <c r="T1364">
        <v>0</v>
      </c>
      <c r="U1364">
        <v>0</v>
      </c>
      <c r="V1364">
        <v>0</v>
      </c>
      <c r="W1364">
        <v>0</v>
      </c>
      <c r="X1364">
        <v>0</v>
      </c>
      <c r="Y1364">
        <v>0.1</v>
      </c>
      <c r="Z1364">
        <v>0.1</v>
      </c>
      <c r="AA1364">
        <v>0.1</v>
      </c>
    </row>
    <row r="1365" spans="1:27" x14ac:dyDescent="0.2">
      <c r="A1365" s="89">
        <f>VLOOKUP(C1365,TabellenBDFS!$B$4:$C$2717,2,FALSE)</f>
        <v>191</v>
      </c>
      <c r="B1365" t="str">
        <f t="shared" si="22"/>
        <v>1914</v>
      </c>
      <c r="C1365" t="s">
        <v>196</v>
      </c>
      <c r="D1365">
        <v>4</v>
      </c>
      <c r="E1365">
        <v>0</v>
      </c>
      <c r="F1365">
        <v>0</v>
      </c>
      <c r="G1365">
        <v>0</v>
      </c>
      <c r="H1365">
        <v>0</v>
      </c>
      <c r="I1365">
        <v>0</v>
      </c>
      <c r="J1365">
        <v>0</v>
      </c>
      <c r="K1365">
        <v>0</v>
      </c>
      <c r="L1365">
        <v>0</v>
      </c>
      <c r="M1365">
        <v>0</v>
      </c>
      <c r="N1365">
        <v>0</v>
      </c>
      <c r="O1365">
        <v>0</v>
      </c>
      <c r="P1365">
        <v>0</v>
      </c>
      <c r="Q1365">
        <v>0</v>
      </c>
      <c r="R1365">
        <v>0</v>
      </c>
      <c r="S1365">
        <v>0</v>
      </c>
      <c r="T1365">
        <v>0</v>
      </c>
      <c r="U1365">
        <v>0</v>
      </c>
      <c r="V1365">
        <v>0</v>
      </c>
      <c r="W1365">
        <v>0</v>
      </c>
      <c r="X1365">
        <v>0</v>
      </c>
      <c r="Y1365">
        <v>0</v>
      </c>
      <c r="Z1365">
        <v>0</v>
      </c>
      <c r="AA1365">
        <v>0</v>
      </c>
    </row>
    <row r="1366" spans="1:27" x14ac:dyDescent="0.2">
      <c r="A1366" s="89">
        <f>VLOOKUP(C1366,TabellenBDFS!$B$4:$C$2717,2,FALSE)</f>
        <v>191</v>
      </c>
      <c r="B1366" t="str">
        <f t="shared" si="22"/>
        <v>1915</v>
      </c>
      <c r="C1366" t="s">
        <v>196</v>
      </c>
      <c r="D1366">
        <v>5</v>
      </c>
      <c r="E1366">
        <v>0</v>
      </c>
      <c r="F1366">
        <v>0</v>
      </c>
      <c r="G1366">
        <v>0</v>
      </c>
      <c r="H1366">
        <v>0</v>
      </c>
      <c r="I1366">
        <v>0</v>
      </c>
      <c r="J1366">
        <v>0</v>
      </c>
      <c r="K1366">
        <v>0</v>
      </c>
      <c r="L1366">
        <v>0</v>
      </c>
      <c r="M1366">
        <v>0</v>
      </c>
      <c r="N1366">
        <v>0</v>
      </c>
      <c r="O1366">
        <v>0</v>
      </c>
      <c r="P1366">
        <v>0</v>
      </c>
      <c r="Q1366">
        <v>0</v>
      </c>
      <c r="R1366">
        <v>0</v>
      </c>
      <c r="S1366">
        <v>0</v>
      </c>
      <c r="T1366">
        <v>0</v>
      </c>
      <c r="U1366">
        <v>0</v>
      </c>
      <c r="V1366">
        <v>0</v>
      </c>
      <c r="W1366">
        <v>0</v>
      </c>
      <c r="X1366">
        <v>0</v>
      </c>
      <c r="Y1366">
        <v>0</v>
      </c>
      <c r="Z1366">
        <v>0</v>
      </c>
      <c r="AA1366">
        <v>0</v>
      </c>
    </row>
    <row r="1367" spans="1:27" x14ac:dyDescent="0.2">
      <c r="A1367" s="89">
        <f>VLOOKUP(C1367,TabellenBDFS!$B$4:$C$2717,2,FALSE)</f>
        <v>191</v>
      </c>
      <c r="B1367" t="str">
        <f t="shared" si="22"/>
        <v>1916</v>
      </c>
      <c r="C1367" t="s">
        <v>196</v>
      </c>
      <c r="D1367">
        <v>6</v>
      </c>
      <c r="E1367">
        <v>0.2</v>
      </c>
      <c r="F1367">
        <v>0.1</v>
      </c>
      <c r="G1367">
        <v>0.2</v>
      </c>
      <c r="H1367">
        <v>0.3</v>
      </c>
      <c r="I1367">
        <v>0.3</v>
      </c>
      <c r="J1367">
        <v>0.3</v>
      </c>
      <c r="K1367">
        <v>0.3</v>
      </c>
      <c r="L1367">
        <v>0.3</v>
      </c>
      <c r="M1367">
        <v>0.3</v>
      </c>
      <c r="N1367">
        <v>0.3</v>
      </c>
      <c r="O1367">
        <v>0.3</v>
      </c>
      <c r="P1367">
        <v>0.3</v>
      </c>
      <c r="Q1367">
        <v>0.3</v>
      </c>
      <c r="R1367">
        <v>0.2</v>
      </c>
      <c r="S1367">
        <v>0.2</v>
      </c>
      <c r="T1367">
        <v>0.2</v>
      </c>
      <c r="U1367">
        <v>0.2</v>
      </c>
      <c r="V1367">
        <v>0.2</v>
      </c>
      <c r="W1367">
        <v>0.2</v>
      </c>
      <c r="X1367">
        <v>0.2</v>
      </c>
      <c r="Y1367">
        <v>0.2</v>
      </c>
      <c r="Z1367">
        <v>0.2</v>
      </c>
      <c r="AA1367">
        <v>0.2</v>
      </c>
    </row>
    <row r="1368" spans="1:27" x14ac:dyDescent="0.2">
      <c r="A1368" s="89">
        <f>VLOOKUP(C1368,TabellenBDFS!$B$4:$C$2717,2,FALSE)</f>
        <v>191</v>
      </c>
      <c r="B1368" t="str">
        <f t="shared" si="22"/>
        <v>1917</v>
      </c>
      <c r="C1368" t="s">
        <v>196</v>
      </c>
      <c r="D1368">
        <v>7</v>
      </c>
      <c r="E1368">
        <v>0.1</v>
      </c>
      <c r="F1368">
        <v>0.1</v>
      </c>
      <c r="G1368">
        <v>0</v>
      </c>
      <c r="H1368">
        <v>0.1</v>
      </c>
      <c r="I1368">
        <v>0.1</v>
      </c>
      <c r="J1368">
        <v>0.1</v>
      </c>
      <c r="K1368">
        <v>0.1</v>
      </c>
      <c r="L1368">
        <v>0.1</v>
      </c>
      <c r="M1368">
        <v>0.1</v>
      </c>
      <c r="N1368">
        <v>0.1</v>
      </c>
      <c r="O1368">
        <v>0.1</v>
      </c>
      <c r="P1368">
        <v>0.1</v>
      </c>
      <c r="Q1368">
        <v>0.1</v>
      </c>
      <c r="R1368">
        <v>0.1</v>
      </c>
      <c r="S1368">
        <v>0.1</v>
      </c>
      <c r="T1368">
        <v>0.1</v>
      </c>
      <c r="U1368">
        <v>0.1</v>
      </c>
      <c r="V1368">
        <v>0.1</v>
      </c>
      <c r="W1368">
        <v>0.1</v>
      </c>
      <c r="X1368">
        <v>0.1</v>
      </c>
      <c r="Y1368">
        <v>0.1</v>
      </c>
      <c r="Z1368">
        <v>0.1</v>
      </c>
      <c r="AA1368">
        <v>0.1</v>
      </c>
    </row>
    <row r="1369" spans="1:27" x14ac:dyDescent="0.2">
      <c r="A1369" s="89" t="e">
        <f>VLOOKUP(C1369,TabellenBDFS!$B$4:$C$2717,2,FALSE)</f>
        <v>#N/A</v>
      </c>
      <c r="B1369" t="e">
        <f t="shared" si="22"/>
        <v>#N/A</v>
      </c>
      <c r="C1369" t="s">
        <v>197</v>
      </c>
      <c r="D1369">
        <v>1</v>
      </c>
      <c r="E1369">
        <v>0.3</v>
      </c>
      <c r="F1369">
        <v>0.2</v>
      </c>
      <c r="G1369">
        <v>0.2</v>
      </c>
      <c r="H1369">
        <v>0.3</v>
      </c>
      <c r="I1369">
        <v>0.3</v>
      </c>
      <c r="J1369">
        <v>0.3</v>
      </c>
      <c r="K1369">
        <v>0.2</v>
      </c>
      <c r="L1369">
        <v>0.3</v>
      </c>
      <c r="M1369">
        <v>0.3</v>
      </c>
      <c r="N1369">
        <v>0.3</v>
      </c>
      <c r="O1369">
        <v>0.3</v>
      </c>
      <c r="P1369">
        <v>0.3</v>
      </c>
      <c r="Q1369">
        <v>0.3</v>
      </c>
      <c r="R1369">
        <v>0.3</v>
      </c>
      <c r="S1369">
        <v>0.3</v>
      </c>
      <c r="T1369">
        <v>0.3</v>
      </c>
      <c r="U1369">
        <v>0.3</v>
      </c>
      <c r="V1369">
        <v>0.4</v>
      </c>
      <c r="W1369">
        <v>0.4</v>
      </c>
      <c r="X1369">
        <v>0.4</v>
      </c>
      <c r="Y1369" t="e">
        <v>#N/A</v>
      </c>
      <c r="Z1369" t="e">
        <v>#N/A</v>
      </c>
      <c r="AA1369" t="e">
        <v>#N/A</v>
      </c>
    </row>
    <row r="1370" spans="1:27" x14ac:dyDescent="0.2">
      <c r="A1370" s="89" t="e">
        <f>VLOOKUP(C1370,TabellenBDFS!$B$4:$C$2717,2,FALSE)</f>
        <v>#N/A</v>
      </c>
      <c r="B1370" t="e">
        <f t="shared" si="22"/>
        <v>#N/A</v>
      </c>
      <c r="C1370" t="s">
        <v>197</v>
      </c>
      <c r="D1370">
        <v>2</v>
      </c>
      <c r="E1370">
        <v>0</v>
      </c>
      <c r="F1370">
        <v>0</v>
      </c>
      <c r="G1370">
        <v>0</v>
      </c>
      <c r="H1370">
        <v>0</v>
      </c>
      <c r="I1370">
        <v>0</v>
      </c>
      <c r="J1370">
        <v>0</v>
      </c>
      <c r="K1370">
        <v>0</v>
      </c>
      <c r="L1370">
        <v>0</v>
      </c>
      <c r="M1370">
        <v>0</v>
      </c>
      <c r="N1370">
        <v>0</v>
      </c>
      <c r="O1370">
        <v>0</v>
      </c>
      <c r="P1370">
        <v>0</v>
      </c>
      <c r="Q1370">
        <v>0</v>
      </c>
      <c r="R1370">
        <v>0</v>
      </c>
      <c r="S1370">
        <v>0</v>
      </c>
      <c r="T1370">
        <v>0</v>
      </c>
      <c r="U1370">
        <v>0</v>
      </c>
      <c r="V1370">
        <v>0</v>
      </c>
      <c r="W1370">
        <v>0</v>
      </c>
      <c r="X1370">
        <v>0</v>
      </c>
      <c r="Y1370" t="e">
        <v>#N/A</v>
      </c>
      <c r="Z1370" t="e">
        <v>#N/A</v>
      </c>
      <c r="AA1370" t="e">
        <v>#N/A</v>
      </c>
    </row>
    <row r="1371" spans="1:27" x14ac:dyDescent="0.2">
      <c r="A1371" s="89" t="e">
        <f>VLOOKUP(C1371,TabellenBDFS!$B$4:$C$2717,2,FALSE)</f>
        <v>#N/A</v>
      </c>
      <c r="B1371" t="e">
        <f t="shared" si="22"/>
        <v>#N/A</v>
      </c>
      <c r="C1371" t="s">
        <v>197</v>
      </c>
      <c r="D1371">
        <v>3</v>
      </c>
      <c r="E1371">
        <v>0</v>
      </c>
      <c r="F1371">
        <v>0</v>
      </c>
      <c r="G1371">
        <v>0</v>
      </c>
      <c r="H1371">
        <v>0</v>
      </c>
      <c r="I1371">
        <v>0</v>
      </c>
      <c r="J1371">
        <v>0</v>
      </c>
      <c r="K1371">
        <v>0</v>
      </c>
      <c r="L1371">
        <v>0</v>
      </c>
      <c r="M1371">
        <v>0</v>
      </c>
      <c r="N1371">
        <v>0</v>
      </c>
      <c r="O1371">
        <v>0</v>
      </c>
      <c r="P1371">
        <v>0</v>
      </c>
      <c r="Q1371">
        <v>0</v>
      </c>
      <c r="R1371">
        <v>0</v>
      </c>
      <c r="S1371">
        <v>0</v>
      </c>
      <c r="T1371">
        <v>0</v>
      </c>
      <c r="U1371">
        <v>0</v>
      </c>
      <c r="V1371">
        <v>0</v>
      </c>
      <c r="W1371">
        <v>0</v>
      </c>
      <c r="X1371">
        <v>0.1</v>
      </c>
      <c r="Y1371" t="e">
        <v>#N/A</v>
      </c>
      <c r="Z1371" t="e">
        <v>#N/A</v>
      </c>
      <c r="AA1371" t="e">
        <v>#N/A</v>
      </c>
    </row>
    <row r="1372" spans="1:27" x14ac:dyDescent="0.2">
      <c r="A1372" s="89" t="e">
        <f>VLOOKUP(C1372,TabellenBDFS!$B$4:$C$2717,2,FALSE)</f>
        <v>#N/A</v>
      </c>
      <c r="B1372" t="e">
        <f t="shared" si="22"/>
        <v>#N/A</v>
      </c>
      <c r="C1372" t="s">
        <v>197</v>
      </c>
      <c r="D1372">
        <v>4</v>
      </c>
      <c r="E1372">
        <v>0</v>
      </c>
      <c r="F1372">
        <v>0</v>
      </c>
      <c r="G1372">
        <v>0</v>
      </c>
      <c r="H1372">
        <v>0</v>
      </c>
      <c r="I1372">
        <v>0</v>
      </c>
      <c r="J1372">
        <v>0</v>
      </c>
      <c r="K1372">
        <v>0</v>
      </c>
      <c r="L1372">
        <v>0</v>
      </c>
      <c r="M1372">
        <v>0</v>
      </c>
      <c r="N1372">
        <v>0</v>
      </c>
      <c r="O1372">
        <v>0</v>
      </c>
      <c r="P1372">
        <v>0</v>
      </c>
      <c r="Q1372">
        <v>0</v>
      </c>
      <c r="R1372">
        <v>0</v>
      </c>
      <c r="S1372">
        <v>0</v>
      </c>
      <c r="T1372">
        <v>0</v>
      </c>
      <c r="U1372">
        <v>0</v>
      </c>
      <c r="V1372">
        <v>0</v>
      </c>
      <c r="W1372">
        <v>0</v>
      </c>
      <c r="X1372">
        <v>0</v>
      </c>
      <c r="Y1372" t="e">
        <v>#N/A</v>
      </c>
      <c r="Z1372" t="e">
        <v>#N/A</v>
      </c>
      <c r="AA1372" t="e">
        <v>#N/A</v>
      </c>
    </row>
    <row r="1373" spans="1:27" x14ac:dyDescent="0.2">
      <c r="A1373" s="89" t="e">
        <f>VLOOKUP(C1373,TabellenBDFS!$B$4:$C$2717,2,FALSE)</f>
        <v>#N/A</v>
      </c>
      <c r="B1373" t="e">
        <f t="shared" si="22"/>
        <v>#N/A</v>
      </c>
      <c r="C1373" t="s">
        <v>197</v>
      </c>
      <c r="D1373">
        <v>5</v>
      </c>
      <c r="E1373">
        <v>0</v>
      </c>
      <c r="F1373">
        <v>0</v>
      </c>
      <c r="G1373">
        <v>0</v>
      </c>
      <c r="H1373">
        <v>0</v>
      </c>
      <c r="I1373">
        <v>0</v>
      </c>
      <c r="J1373">
        <v>0</v>
      </c>
      <c r="K1373">
        <v>0</v>
      </c>
      <c r="L1373">
        <v>0</v>
      </c>
      <c r="M1373">
        <v>0</v>
      </c>
      <c r="N1373">
        <v>0</v>
      </c>
      <c r="O1373">
        <v>0</v>
      </c>
      <c r="P1373">
        <v>0</v>
      </c>
      <c r="Q1373">
        <v>0</v>
      </c>
      <c r="R1373">
        <v>0</v>
      </c>
      <c r="S1373">
        <v>0</v>
      </c>
      <c r="T1373">
        <v>0</v>
      </c>
      <c r="U1373">
        <v>0</v>
      </c>
      <c r="V1373">
        <v>0</v>
      </c>
      <c r="W1373">
        <v>0</v>
      </c>
      <c r="X1373">
        <v>0</v>
      </c>
      <c r="Y1373" t="e">
        <v>#N/A</v>
      </c>
      <c r="Z1373" t="e">
        <v>#N/A</v>
      </c>
      <c r="AA1373" t="e">
        <v>#N/A</v>
      </c>
    </row>
    <row r="1374" spans="1:27" x14ac:dyDescent="0.2">
      <c r="A1374" s="89" t="e">
        <f>VLOOKUP(C1374,TabellenBDFS!$B$4:$C$2717,2,FALSE)</f>
        <v>#N/A</v>
      </c>
      <c r="B1374" t="e">
        <f t="shared" si="22"/>
        <v>#N/A</v>
      </c>
      <c r="C1374" t="s">
        <v>197</v>
      </c>
      <c r="D1374">
        <v>6</v>
      </c>
      <c r="E1374">
        <v>0.2</v>
      </c>
      <c r="F1374">
        <v>0.2</v>
      </c>
      <c r="G1374">
        <v>0.2</v>
      </c>
      <c r="H1374">
        <v>0.2</v>
      </c>
      <c r="I1374">
        <v>0.2</v>
      </c>
      <c r="J1374">
        <v>0.2</v>
      </c>
      <c r="K1374">
        <v>0.2</v>
      </c>
      <c r="L1374">
        <v>0.2</v>
      </c>
      <c r="M1374">
        <v>0.2</v>
      </c>
      <c r="N1374">
        <v>0.2</v>
      </c>
      <c r="O1374">
        <v>0.2</v>
      </c>
      <c r="P1374">
        <v>0.3</v>
      </c>
      <c r="Q1374">
        <v>0.3</v>
      </c>
      <c r="R1374">
        <v>0.3</v>
      </c>
      <c r="S1374">
        <v>0.3</v>
      </c>
      <c r="T1374">
        <v>0.3</v>
      </c>
      <c r="U1374">
        <v>0.3</v>
      </c>
      <c r="V1374">
        <v>0.3</v>
      </c>
      <c r="W1374">
        <v>0.3</v>
      </c>
      <c r="X1374">
        <v>0.3</v>
      </c>
      <c r="Y1374" t="e">
        <v>#N/A</v>
      </c>
      <c r="Z1374" t="e">
        <v>#N/A</v>
      </c>
      <c r="AA1374" t="e">
        <v>#N/A</v>
      </c>
    </row>
    <row r="1375" spans="1:27" x14ac:dyDescent="0.2">
      <c r="A1375" s="89" t="e">
        <f>VLOOKUP(C1375,TabellenBDFS!$B$4:$C$2717,2,FALSE)</f>
        <v>#N/A</v>
      </c>
      <c r="B1375" t="e">
        <f t="shared" si="22"/>
        <v>#N/A</v>
      </c>
      <c r="C1375" t="s">
        <v>197</v>
      </c>
      <c r="D1375">
        <v>7</v>
      </c>
      <c r="E1375">
        <v>0</v>
      </c>
      <c r="F1375">
        <v>0</v>
      </c>
      <c r="G1375">
        <v>0</v>
      </c>
      <c r="H1375">
        <v>0</v>
      </c>
      <c r="I1375">
        <v>0</v>
      </c>
      <c r="J1375">
        <v>0</v>
      </c>
      <c r="K1375">
        <v>0</v>
      </c>
      <c r="L1375">
        <v>0</v>
      </c>
      <c r="M1375">
        <v>0</v>
      </c>
      <c r="N1375">
        <v>0</v>
      </c>
      <c r="O1375">
        <v>0</v>
      </c>
      <c r="P1375">
        <v>0</v>
      </c>
      <c r="Q1375">
        <v>0</v>
      </c>
      <c r="R1375">
        <v>0</v>
      </c>
      <c r="S1375">
        <v>0</v>
      </c>
      <c r="T1375">
        <v>0</v>
      </c>
      <c r="U1375">
        <v>0</v>
      </c>
      <c r="V1375">
        <v>0</v>
      </c>
      <c r="W1375">
        <v>0</v>
      </c>
      <c r="X1375">
        <v>0</v>
      </c>
      <c r="Y1375" t="e">
        <v>#N/A</v>
      </c>
      <c r="Z1375" t="e">
        <v>#N/A</v>
      </c>
      <c r="AA1375" t="e">
        <v>#N/A</v>
      </c>
    </row>
    <row r="1376" spans="1:27" x14ac:dyDescent="0.2">
      <c r="A1376" s="89">
        <f>VLOOKUP(C1376,TabellenBDFS!$B$4:$C$2717,2,FALSE)</f>
        <v>192</v>
      </c>
      <c r="B1376" t="str">
        <f t="shared" si="22"/>
        <v>1921</v>
      </c>
      <c r="C1376" t="s">
        <v>198</v>
      </c>
      <c r="D1376">
        <v>1</v>
      </c>
      <c r="E1376">
        <v>0.6</v>
      </c>
      <c r="F1376">
        <v>0.6</v>
      </c>
      <c r="G1376">
        <v>0.6</v>
      </c>
      <c r="H1376">
        <v>0.7</v>
      </c>
      <c r="I1376">
        <v>0.7</v>
      </c>
      <c r="J1376">
        <v>0.6</v>
      </c>
      <c r="K1376">
        <v>0.6</v>
      </c>
      <c r="L1376">
        <v>0.6</v>
      </c>
      <c r="M1376">
        <v>0.6</v>
      </c>
      <c r="N1376">
        <v>0.6</v>
      </c>
      <c r="O1376">
        <v>1.5</v>
      </c>
      <c r="P1376">
        <v>1.6</v>
      </c>
      <c r="Q1376">
        <v>1.6</v>
      </c>
      <c r="R1376">
        <v>1.6</v>
      </c>
      <c r="S1376">
        <v>1.5</v>
      </c>
      <c r="T1376">
        <v>1.2</v>
      </c>
      <c r="U1376">
        <v>1.3</v>
      </c>
      <c r="V1376">
        <v>1.4</v>
      </c>
      <c r="W1376">
        <v>1.4</v>
      </c>
      <c r="X1376">
        <v>1.2</v>
      </c>
      <c r="Y1376">
        <v>1.2</v>
      </c>
      <c r="Z1376">
        <v>1.2</v>
      </c>
      <c r="AA1376">
        <v>1.3</v>
      </c>
    </row>
    <row r="1377" spans="1:27" x14ac:dyDescent="0.2">
      <c r="A1377" s="89">
        <f>VLOOKUP(C1377,TabellenBDFS!$B$4:$C$2717,2,FALSE)</f>
        <v>192</v>
      </c>
      <c r="B1377" t="str">
        <f t="shared" si="22"/>
        <v>1922</v>
      </c>
      <c r="C1377" t="s">
        <v>198</v>
      </c>
      <c r="D1377">
        <v>2</v>
      </c>
      <c r="E1377">
        <v>0</v>
      </c>
      <c r="F1377">
        <v>0</v>
      </c>
      <c r="G1377">
        <v>0</v>
      </c>
      <c r="H1377">
        <v>0</v>
      </c>
      <c r="I1377">
        <v>0</v>
      </c>
      <c r="J1377">
        <v>0</v>
      </c>
      <c r="K1377">
        <v>0</v>
      </c>
      <c r="L1377">
        <v>0</v>
      </c>
      <c r="M1377">
        <v>0</v>
      </c>
      <c r="N1377">
        <v>0</v>
      </c>
      <c r="O1377">
        <v>0</v>
      </c>
      <c r="P1377">
        <v>0</v>
      </c>
      <c r="Q1377">
        <v>0</v>
      </c>
      <c r="R1377">
        <v>0</v>
      </c>
      <c r="S1377">
        <v>0</v>
      </c>
      <c r="T1377">
        <v>0</v>
      </c>
      <c r="U1377">
        <v>0</v>
      </c>
      <c r="V1377">
        <v>0</v>
      </c>
      <c r="W1377">
        <v>0</v>
      </c>
      <c r="X1377">
        <v>0</v>
      </c>
      <c r="Y1377">
        <v>0</v>
      </c>
      <c r="Z1377">
        <v>0</v>
      </c>
      <c r="AA1377">
        <v>0</v>
      </c>
    </row>
    <row r="1378" spans="1:27" x14ac:dyDescent="0.2">
      <c r="A1378" s="89">
        <f>VLOOKUP(C1378,TabellenBDFS!$B$4:$C$2717,2,FALSE)</f>
        <v>192</v>
      </c>
      <c r="B1378" t="str">
        <f t="shared" si="22"/>
        <v>1923</v>
      </c>
      <c r="C1378" t="s">
        <v>198</v>
      </c>
      <c r="D1378">
        <v>3</v>
      </c>
      <c r="E1378">
        <v>0</v>
      </c>
      <c r="F1378">
        <v>0</v>
      </c>
      <c r="G1378">
        <v>0</v>
      </c>
      <c r="H1378">
        <v>0</v>
      </c>
      <c r="I1378">
        <v>0</v>
      </c>
      <c r="J1378">
        <v>0</v>
      </c>
      <c r="K1378">
        <v>0</v>
      </c>
      <c r="L1378">
        <v>0</v>
      </c>
      <c r="M1378">
        <v>0</v>
      </c>
      <c r="N1378">
        <v>0</v>
      </c>
      <c r="O1378">
        <v>0</v>
      </c>
      <c r="P1378">
        <v>0</v>
      </c>
      <c r="Q1378">
        <v>0</v>
      </c>
      <c r="R1378">
        <v>0</v>
      </c>
      <c r="S1378">
        <v>0.1</v>
      </c>
      <c r="T1378">
        <v>0.1</v>
      </c>
      <c r="U1378">
        <v>0.1</v>
      </c>
      <c r="V1378">
        <v>0.1</v>
      </c>
      <c r="W1378">
        <v>0.1</v>
      </c>
      <c r="X1378">
        <v>0.1</v>
      </c>
      <c r="Y1378">
        <v>0.1</v>
      </c>
      <c r="Z1378">
        <v>0.1</v>
      </c>
      <c r="AA1378">
        <v>0.1</v>
      </c>
    </row>
    <row r="1379" spans="1:27" x14ac:dyDescent="0.2">
      <c r="A1379" s="89">
        <f>VLOOKUP(C1379,TabellenBDFS!$B$4:$C$2717,2,FALSE)</f>
        <v>192</v>
      </c>
      <c r="B1379" t="str">
        <f t="shared" si="22"/>
        <v>1924</v>
      </c>
      <c r="C1379" t="s">
        <v>198</v>
      </c>
      <c r="D1379">
        <v>4</v>
      </c>
      <c r="E1379">
        <v>0</v>
      </c>
      <c r="F1379">
        <v>0</v>
      </c>
      <c r="G1379">
        <v>0</v>
      </c>
      <c r="H1379">
        <v>0</v>
      </c>
      <c r="I1379">
        <v>0</v>
      </c>
      <c r="J1379">
        <v>0</v>
      </c>
      <c r="K1379">
        <v>0</v>
      </c>
      <c r="L1379">
        <v>0</v>
      </c>
      <c r="M1379">
        <v>0</v>
      </c>
      <c r="N1379">
        <v>0</v>
      </c>
      <c r="O1379">
        <v>0</v>
      </c>
      <c r="P1379">
        <v>0</v>
      </c>
      <c r="Q1379">
        <v>0</v>
      </c>
      <c r="R1379">
        <v>0</v>
      </c>
      <c r="S1379">
        <v>0</v>
      </c>
      <c r="T1379">
        <v>0</v>
      </c>
      <c r="U1379">
        <v>0</v>
      </c>
      <c r="V1379">
        <v>0</v>
      </c>
      <c r="W1379">
        <v>0</v>
      </c>
      <c r="X1379">
        <v>0</v>
      </c>
      <c r="Y1379">
        <v>0</v>
      </c>
      <c r="Z1379">
        <v>0</v>
      </c>
      <c r="AA1379">
        <v>0</v>
      </c>
    </row>
    <row r="1380" spans="1:27" x14ac:dyDescent="0.2">
      <c r="A1380" s="89">
        <f>VLOOKUP(C1380,TabellenBDFS!$B$4:$C$2717,2,FALSE)</f>
        <v>192</v>
      </c>
      <c r="B1380" t="str">
        <f t="shared" si="22"/>
        <v>1925</v>
      </c>
      <c r="C1380" t="s">
        <v>198</v>
      </c>
      <c r="D1380">
        <v>5</v>
      </c>
      <c r="E1380">
        <v>0</v>
      </c>
      <c r="F1380">
        <v>0</v>
      </c>
      <c r="G1380">
        <v>0</v>
      </c>
      <c r="H1380">
        <v>0</v>
      </c>
      <c r="I1380">
        <v>0</v>
      </c>
      <c r="J1380">
        <v>0</v>
      </c>
      <c r="K1380">
        <v>0</v>
      </c>
      <c r="L1380">
        <v>0</v>
      </c>
      <c r="M1380">
        <v>0</v>
      </c>
      <c r="N1380">
        <v>0</v>
      </c>
      <c r="O1380">
        <v>0</v>
      </c>
      <c r="P1380">
        <v>0</v>
      </c>
      <c r="Q1380">
        <v>0</v>
      </c>
      <c r="R1380">
        <v>0</v>
      </c>
      <c r="S1380">
        <v>0</v>
      </c>
      <c r="T1380">
        <v>0</v>
      </c>
      <c r="U1380">
        <v>0</v>
      </c>
      <c r="V1380">
        <v>0</v>
      </c>
      <c r="W1380">
        <v>0</v>
      </c>
      <c r="X1380">
        <v>0</v>
      </c>
      <c r="Y1380">
        <v>0</v>
      </c>
      <c r="Z1380">
        <v>0</v>
      </c>
      <c r="AA1380">
        <v>0</v>
      </c>
    </row>
    <row r="1381" spans="1:27" x14ac:dyDescent="0.2">
      <c r="A1381" s="89">
        <f>VLOOKUP(C1381,TabellenBDFS!$B$4:$C$2717,2,FALSE)</f>
        <v>192</v>
      </c>
      <c r="B1381" t="str">
        <f t="shared" si="22"/>
        <v>1926</v>
      </c>
      <c r="C1381" t="s">
        <v>198</v>
      </c>
      <c r="D1381">
        <v>6</v>
      </c>
      <c r="E1381">
        <v>0.4</v>
      </c>
      <c r="F1381">
        <v>0.3</v>
      </c>
      <c r="G1381">
        <v>0.4</v>
      </c>
      <c r="H1381">
        <v>0.4</v>
      </c>
      <c r="I1381">
        <v>0.4</v>
      </c>
      <c r="J1381">
        <v>0.4</v>
      </c>
      <c r="K1381">
        <v>0.4</v>
      </c>
      <c r="L1381">
        <v>0.4</v>
      </c>
      <c r="M1381">
        <v>0.4</v>
      </c>
      <c r="N1381">
        <v>0.4</v>
      </c>
      <c r="O1381">
        <v>1.3</v>
      </c>
      <c r="P1381">
        <v>1.3</v>
      </c>
      <c r="Q1381">
        <v>1.4</v>
      </c>
      <c r="R1381">
        <v>1.4</v>
      </c>
      <c r="S1381">
        <v>1.2</v>
      </c>
      <c r="T1381">
        <v>1</v>
      </c>
      <c r="U1381">
        <v>1</v>
      </c>
      <c r="V1381">
        <v>1.1000000000000001</v>
      </c>
      <c r="W1381">
        <v>1.1000000000000001</v>
      </c>
      <c r="X1381">
        <v>0.9</v>
      </c>
      <c r="Y1381">
        <v>0.9</v>
      </c>
      <c r="Z1381">
        <v>0.9</v>
      </c>
      <c r="AA1381">
        <v>1</v>
      </c>
    </row>
    <row r="1382" spans="1:27" x14ac:dyDescent="0.2">
      <c r="A1382" s="89">
        <f>VLOOKUP(C1382,TabellenBDFS!$B$4:$C$2717,2,FALSE)</f>
        <v>192</v>
      </c>
      <c r="B1382" t="str">
        <f t="shared" si="22"/>
        <v>1927</v>
      </c>
      <c r="C1382" t="s">
        <v>198</v>
      </c>
      <c r="D1382">
        <v>7</v>
      </c>
      <c r="E1382">
        <v>0.2</v>
      </c>
      <c r="F1382">
        <v>0.2</v>
      </c>
      <c r="G1382">
        <v>0.2</v>
      </c>
      <c r="H1382">
        <v>0.2</v>
      </c>
      <c r="I1382">
        <v>0.2</v>
      </c>
      <c r="J1382">
        <v>0.2</v>
      </c>
      <c r="K1382">
        <v>0.2</v>
      </c>
      <c r="L1382">
        <v>0.2</v>
      </c>
      <c r="M1382">
        <v>0.2</v>
      </c>
      <c r="N1382">
        <v>0.1</v>
      </c>
      <c r="O1382">
        <v>0.2</v>
      </c>
      <c r="P1382">
        <v>0.1</v>
      </c>
      <c r="Q1382">
        <v>0.1</v>
      </c>
      <c r="R1382">
        <v>0.1</v>
      </c>
      <c r="S1382">
        <v>0.1</v>
      </c>
      <c r="T1382">
        <v>0.1</v>
      </c>
      <c r="U1382">
        <v>0.1</v>
      </c>
      <c r="V1382">
        <v>0.1</v>
      </c>
      <c r="W1382">
        <v>0.1</v>
      </c>
      <c r="X1382">
        <v>0.1</v>
      </c>
      <c r="Y1382">
        <v>0.1</v>
      </c>
      <c r="Z1382">
        <v>0.1</v>
      </c>
      <c r="AA1382">
        <v>0.1</v>
      </c>
    </row>
    <row r="1383" spans="1:27" x14ac:dyDescent="0.2">
      <c r="A1383" s="89">
        <f>VLOOKUP(C1383,TabellenBDFS!$B$4:$C$2717,2,FALSE)</f>
        <v>193</v>
      </c>
      <c r="B1383" t="str">
        <f t="shared" si="22"/>
        <v>1931</v>
      </c>
      <c r="C1383" t="s">
        <v>199</v>
      </c>
      <c r="D1383">
        <v>1</v>
      </c>
      <c r="E1383">
        <v>0.4</v>
      </c>
      <c r="F1383">
        <v>0.4</v>
      </c>
      <c r="G1383">
        <v>0.4</v>
      </c>
      <c r="H1383">
        <v>0.4</v>
      </c>
      <c r="I1383">
        <v>0.4</v>
      </c>
      <c r="J1383">
        <v>0.5</v>
      </c>
      <c r="K1383">
        <v>0.5</v>
      </c>
      <c r="L1383">
        <v>0.5</v>
      </c>
      <c r="M1383">
        <v>0.6</v>
      </c>
      <c r="N1383">
        <v>0.7</v>
      </c>
      <c r="O1383">
        <v>0.7</v>
      </c>
      <c r="P1383">
        <v>0.6</v>
      </c>
      <c r="Q1383">
        <v>0.6</v>
      </c>
      <c r="R1383">
        <v>0.7</v>
      </c>
      <c r="S1383">
        <v>0.7</v>
      </c>
      <c r="T1383">
        <v>0.8</v>
      </c>
      <c r="U1383">
        <v>0.8</v>
      </c>
      <c r="V1383">
        <v>0.9</v>
      </c>
      <c r="W1383">
        <v>0.8</v>
      </c>
      <c r="X1383">
        <v>0.8</v>
      </c>
      <c r="Y1383">
        <v>0.8</v>
      </c>
      <c r="Z1383">
        <v>0.8</v>
      </c>
      <c r="AA1383">
        <v>0.9</v>
      </c>
    </row>
    <row r="1384" spans="1:27" x14ac:dyDescent="0.2">
      <c r="A1384" s="89">
        <f>VLOOKUP(C1384,TabellenBDFS!$B$4:$C$2717,2,FALSE)</f>
        <v>193</v>
      </c>
      <c r="B1384" t="str">
        <f t="shared" si="22"/>
        <v>1932</v>
      </c>
      <c r="C1384" t="s">
        <v>199</v>
      </c>
      <c r="D1384">
        <v>2</v>
      </c>
      <c r="E1384">
        <v>0.1</v>
      </c>
      <c r="F1384">
        <v>0.1</v>
      </c>
      <c r="G1384">
        <v>0.1</v>
      </c>
      <c r="H1384">
        <v>0.1</v>
      </c>
      <c r="I1384">
        <v>0.1</v>
      </c>
      <c r="J1384">
        <v>0.1</v>
      </c>
      <c r="K1384">
        <v>0.1</v>
      </c>
      <c r="L1384">
        <v>0.1</v>
      </c>
      <c r="M1384">
        <v>0.1</v>
      </c>
      <c r="N1384">
        <v>0.1</v>
      </c>
      <c r="O1384">
        <v>0.1</v>
      </c>
      <c r="P1384">
        <v>0.1</v>
      </c>
      <c r="Q1384">
        <v>0.1</v>
      </c>
      <c r="R1384">
        <v>0.1</v>
      </c>
      <c r="S1384">
        <v>0.1</v>
      </c>
      <c r="T1384">
        <v>0.1</v>
      </c>
      <c r="U1384">
        <v>0.1</v>
      </c>
      <c r="V1384">
        <v>0.1</v>
      </c>
      <c r="W1384">
        <v>0.1</v>
      </c>
      <c r="X1384">
        <v>0.1</v>
      </c>
      <c r="Y1384">
        <v>0.1</v>
      </c>
      <c r="Z1384">
        <v>0.1</v>
      </c>
      <c r="AA1384">
        <v>0.1</v>
      </c>
    </row>
    <row r="1385" spans="1:27" x14ac:dyDescent="0.2">
      <c r="A1385" s="89">
        <f>VLOOKUP(C1385,TabellenBDFS!$B$4:$C$2717,2,FALSE)</f>
        <v>193</v>
      </c>
      <c r="B1385" t="str">
        <f t="shared" si="22"/>
        <v>1933</v>
      </c>
      <c r="C1385" t="s">
        <v>199</v>
      </c>
      <c r="D1385">
        <v>3</v>
      </c>
      <c r="E1385">
        <v>0</v>
      </c>
      <c r="F1385">
        <v>0</v>
      </c>
      <c r="G1385">
        <v>0</v>
      </c>
      <c r="H1385">
        <v>0</v>
      </c>
      <c r="I1385">
        <v>0</v>
      </c>
      <c r="J1385">
        <v>0</v>
      </c>
      <c r="K1385">
        <v>0</v>
      </c>
      <c r="L1385">
        <v>0</v>
      </c>
      <c r="M1385">
        <v>0.1</v>
      </c>
      <c r="N1385">
        <v>0.1</v>
      </c>
      <c r="O1385">
        <v>0.1</v>
      </c>
      <c r="P1385">
        <v>0.1</v>
      </c>
      <c r="Q1385">
        <v>0.1</v>
      </c>
      <c r="R1385">
        <v>0.1</v>
      </c>
      <c r="S1385">
        <v>0.2</v>
      </c>
      <c r="T1385">
        <v>0.2</v>
      </c>
      <c r="U1385">
        <v>0.1</v>
      </c>
      <c r="V1385">
        <v>0.2</v>
      </c>
      <c r="W1385">
        <v>0.2</v>
      </c>
      <c r="X1385">
        <v>0.1</v>
      </c>
      <c r="Y1385">
        <v>0.2</v>
      </c>
      <c r="Z1385">
        <v>0.2</v>
      </c>
      <c r="AA1385">
        <v>0.2</v>
      </c>
    </row>
    <row r="1386" spans="1:27" x14ac:dyDescent="0.2">
      <c r="A1386" s="89">
        <f>VLOOKUP(C1386,TabellenBDFS!$B$4:$C$2717,2,FALSE)</f>
        <v>193</v>
      </c>
      <c r="B1386" t="str">
        <f t="shared" si="22"/>
        <v>1934</v>
      </c>
      <c r="C1386" t="s">
        <v>199</v>
      </c>
      <c r="D1386">
        <v>4</v>
      </c>
      <c r="E1386">
        <v>0</v>
      </c>
      <c r="F1386">
        <v>0</v>
      </c>
      <c r="G1386">
        <v>0</v>
      </c>
      <c r="H1386">
        <v>0</v>
      </c>
      <c r="I1386">
        <v>0</v>
      </c>
      <c r="J1386">
        <v>0</v>
      </c>
      <c r="K1386">
        <v>0</v>
      </c>
      <c r="L1386">
        <v>0</v>
      </c>
      <c r="M1386">
        <v>0</v>
      </c>
      <c r="N1386">
        <v>0</v>
      </c>
      <c r="O1386">
        <v>0</v>
      </c>
      <c r="P1386">
        <v>0</v>
      </c>
      <c r="Q1386">
        <v>0</v>
      </c>
      <c r="R1386">
        <v>0</v>
      </c>
      <c r="S1386">
        <v>0</v>
      </c>
      <c r="T1386">
        <v>0</v>
      </c>
      <c r="U1386">
        <v>0</v>
      </c>
      <c r="V1386">
        <v>0</v>
      </c>
      <c r="W1386">
        <v>0</v>
      </c>
      <c r="X1386">
        <v>0</v>
      </c>
      <c r="Y1386">
        <v>0</v>
      </c>
      <c r="Z1386">
        <v>0</v>
      </c>
      <c r="AA1386">
        <v>0</v>
      </c>
    </row>
    <row r="1387" spans="1:27" x14ac:dyDescent="0.2">
      <c r="A1387" s="89">
        <f>VLOOKUP(C1387,TabellenBDFS!$B$4:$C$2717,2,FALSE)</f>
        <v>193</v>
      </c>
      <c r="B1387" t="str">
        <f t="shared" si="22"/>
        <v>1935</v>
      </c>
      <c r="C1387" t="s">
        <v>199</v>
      </c>
      <c r="D1387">
        <v>5</v>
      </c>
      <c r="E1387">
        <v>0</v>
      </c>
      <c r="F1387">
        <v>0</v>
      </c>
      <c r="G1387">
        <v>0</v>
      </c>
      <c r="H1387">
        <v>0</v>
      </c>
      <c r="I1387">
        <v>0</v>
      </c>
      <c r="J1387">
        <v>0</v>
      </c>
      <c r="K1387">
        <v>0</v>
      </c>
      <c r="L1387">
        <v>0</v>
      </c>
      <c r="M1387">
        <v>0</v>
      </c>
      <c r="N1387">
        <v>0</v>
      </c>
      <c r="O1387">
        <v>0</v>
      </c>
      <c r="P1387">
        <v>0</v>
      </c>
      <c r="Q1387">
        <v>0</v>
      </c>
      <c r="R1387">
        <v>0</v>
      </c>
      <c r="S1387">
        <v>0</v>
      </c>
      <c r="T1387">
        <v>0</v>
      </c>
      <c r="U1387">
        <v>0</v>
      </c>
      <c r="V1387">
        <v>0</v>
      </c>
      <c r="W1387">
        <v>0</v>
      </c>
      <c r="X1387">
        <v>0</v>
      </c>
      <c r="Y1387">
        <v>0</v>
      </c>
      <c r="Z1387">
        <v>0</v>
      </c>
      <c r="AA1387">
        <v>0</v>
      </c>
    </row>
    <row r="1388" spans="1:27" x14ac:dyDescent="0.2">
      <c r="A1388" s="89">
        <f>VLOOKUP(C1388,TabellenBDFS!$B$4:$C$2717,2,FALSE)</f>
        <v>193</v>
      </c>
      <c r="B1388" t="str">
        <f t="shared" si="22"/>
        <v>1936</v>
      </c>
      <c r="C1388" t="s">
        <v>199</v>
      </c>
      <c r="D1388">
        <v>6</v>
      </c>
      <c r="E1388">
        <v>0.2</v>
      </c>
      <c r="F1388">
        <v>0.2</v>
      </c>
      <c r="G1388">
        <v>0.2</v>
      </c>
      <c r="H1388">
        <v>0.2</v>
      </c>
      <c r="I1388">
        <v>0.2</v>
      </c>
      <c r="J1388">
        <v>0.2</v>
      </c>
      <c r="K1388">
        <v>0.2</v>
      </c>
      <c r="L1388">
        <v>0.2</v>
      </c>
      <c r="M1388">
        <v>0.2</v>
      </c>
      <c r="N1388">
        <v>0.3</v>
      </c>
      <c r="O1388">
        <v>0.3</v>
      </c>
      <c r="P1388">
        <v>0.2</v>
      </c>
      <c r="Q1388">
        <v>0.2</v>
      </c>
      <c r="R1388">
        <v>0.2</v>
      </c>
      <c r="S1388">
        <v>0.2</v>
      </c>
      <c r="T1388">
        <v>0.2</v>
      </c>
      <c r="U1388">
        <v>0.3</v>
      </c>
      <c r="V1388">
        <v>0.3</v>
      </c>
      <c r="W1388">
        <v>0.3</v>
      </c>
      <c r="X1388">
        <v>0.3</v>
      </c>
      <c r="Y1388">
        <v>0.3</v>
      </c>
      <c r="Z1388">
        <v>0.3</v>
      </c>
      <c r="AA1388">
        <v>0.3</v>
      </c>
    </row>
    <row r="1389" spans="1:27" x14ac:dyDescent="0.2">
      <c r="A1389" s="89">
        <f>VLOOKUP(C1389,TabellenBDFS!$B$4:$C$2717,2,FALSE)</f>
        <v>193</v>
      </c>
      <c r="B1389" t="str">
        <f t="shared" si="22"/>
        <v>1937</v>
      </c>
      <c r="C1389" t="s">
        <v>199</v>
      </c>
      <c r="D1389">
        <v>7</v>
      </c>
      <c r="E1389">
        <v>0.1</v>
      </c>
      <c r="F1389">
        <v>0.1</v>
      </c>
      <c r="G1389">
        <v>0.1</v>
      </c>
      <c r="H1389">
        <v>0.1</v>
      </c>
      <c r="I1389">
        <v>0.1</v>
      </c>
      <c r="J1389">
        <v>0.1</v>
      </c>
      <c r="K1389">
        <v>0.1</v>
      </c>
      <c r="L1389">
        <v>0.1</v>
      </c>
      <c r="M1389">
        <v>0.1</v>
      </c>
      <c r="N1389">
        <v>0.1</v>
      </c>
      <c r="O1389">
        <v>0.1</v>
      </c>
      <c r="P1389">
        <v>0.1</v>
      </c>
      <c r="Q1389">
        <v>0.1</v>
      </c>
      <c r="R1389">
        <v>0.2</v>
      </c>
      <c r="S1389">
        <v>0.2</v>
      </c>
      <c r="T1389">
        <v>0.2</v>
      </c>
      <c r="U1389">
        <v>0.2</v>
      </c>
      <c r="V1389">
        <v>0.2</v>
      </c>
      <c r="W1389">
        <v>0.2</v>
      </c>
      <c r="X1389">
        <v>0.2</v>
      </c>
      <c r="Y1389">
        <v>0.2</v>
      </c>
      <c r="Z1389">
        <v>0.2</v>
      </c>
      <c r="AA1389">
        <v>0.2</v>
      </c>
    </row>
    <row r="1390" spans="1:27" x14ac:dyDescent="0.2">
      <c r="A1390" s="89">
        <f>VLOOKUP(C1390,TabellenBDFS!$B$4:$C$2717,2,FALSE)</f>
        <v>194</v>
      </c>
      <c r="B1390" t="str">
        <f t="shared" si="22"/>
        <v>1941</v>
      </c>
      <c r="C1390" t="s">
        <v>200</v>
      </c>
      <c r="D1390">
        <v>1</v>
      </c>
      <c r="E1390">
        <v>0.3</v>
      </c>
      <c r="F1390">
        <v>0.4</v>
      </c>
      <c r="G1390">
        <v>0.4</v>
      </c>
      <c r="H1390">
        <v>0.4</v>
      </c>
      <c r="I1390">
        <v>0.4</v>
      </c>
      <c r="J1390">
        <v>0.4</v>
      </c>
      <c r="K1390">
        <v>0.5</v>
      </c>
      <c r="L1390">
        <v>0.5</v>
      </c>
      <c r="M1390">
        <v>0.5</v>
      </c>
      <c r="N1390">
        <v>0.5</v>
      </c>
      <c r="O1390">
        <v>0.5</v>
      </c>
      <c r="P1390">
        <v>0.6</v>
      </c>
      <c r="Q1390">
        <v>0.6</v>
      </c>
      <c r="R1390">
        <v>0.6</v>
      </c>
      <c r="S1390">
        <v>0.6</v>
      </c>
      <c r="T1390">
        <v>0.6</v>
      </c>
      <c r="U1390">
        <v>0.5</v>
      </c>
      <c r="V1390">
        <v>0.5</v>
      </c>
      <c r="W1390">
        <v>0.6</v>
      </c>
      <c r="X1390">
        <v>0.6</v>
      </c>
      <c r="Y1390">
        <v>0.7</v>
      </c>
      <c r="Z1390">
        <v>0.7</v>
      </c>
      <c r="AA1390">
        <v>0.7</v>
      </c>
    </row>
    <row r="1391" spans="1:27" x14ac:dyDescent="0.2">
      <c r="A1391" s="89">
        <f>VLOOKUP(C1391,TabellenBDFS!$B$4:$C$2717,2,FALSE)</f>
        <v>194</v>
      </c>
      <c r="B1391" t="str">
        <f t="shared" si="22"/>
        <v>1942</v>
      </c>
      <c r="C1391" t="s">
        <v>200</v>
      </c>
      <c r="D1391">
        <v>2</v>
      </c>
      <c r="E1391">
        <v>0</v>
      </c>
      <c r="F1391">
        <v>0.1</v>
      </c>
      <c r="G1391">
        <v>0.1</v>
      </c>
      <c r="H1391">
        <v>0.1</v>
      </c>
      <c r="I1391">
        <v>0.1</v>
      </c>
      <c r="J1391">
        <v>0.1</v>
      </c>
      <c r="K1391">
        <v>0.1</v>
      </c>
      <c r="L1391">
        <v>0.1</v>
      </c>
      <c r="M1391">
        <v>0.1</v>
      </c>
      <c r="N1391">
        <v>0.1</v>
      </c>
      <c r="O1391">
        <v>0.1</v>
      </c>
      <c r="P1391">
        <v>0.1</v>
      </c>
      <c r="Q1391">
        <v>0.1</v>
      </c>
      <c r="R1391">
        <v>0.1</v>
      </c>
      <c r="S1391">
        <v>0.1</v>
      </c>
      <c r="T1391">
        <v>0.1</v>
      </c>
      <c r="U1391">
        <v>0.1</v>
      </c>
      <c r="V1391">
        <v>0.1</v>
      </c>
      <c r="W1391">
        <v>0.1</v>
      </c>
      <c r="X1391">
        <v>0.1</v>
      </c>
      <c r="Y1391">
        <v>0.1</v>
      </c>
      <c r="Z1391">
        <v>0.1</v>
      </c>
      <c r="AA1391">
        <v>0.1</v>
      </c>
    </row>
    <row r="1392" spans="1:27" x14ac:dyDescent="0.2">
      <c r="A1392" s="89">
        <f>VLOOKUP(C1392,TabellenBDFS!$B$4:$C$2717,2,FALSE)</f>
        <v>194</v>
      </c>
      <c r="B1392" t="str">
        <f t="shared" si="22"/>
        <v>1943</v>
      </c>
      <c r="C1392" t="s">
        <v>200</v>
      </c>
      <c r="D1392">
        <v>3</v>
      </c>
      <c r="E1392">
        <v>0</v>
      </c>
      <c r="F1392">
        <v>0</v>
      </c>
      <c r="G1392">
        <v>0</v>
      </c>
      <c r="H1392">
        <v>0</v>
      </c>
      <c r="I1392">
        <v>0</v>
      </c>
      <c r="J1392">
        <v>0</v>
      </c>
      <c r="K1392">
        <v>0</v>
      </c>
      <c r="L1392">
        <v>0</v>
      </c>
      <c r="M1392">
        <v>0</v>
      </c>
      <c r="N1392">
        <v>0</v>
      </c>
      <c r="O1392">
        <v>0</v>
      </c>
      <c r="P1392">
        <v>0</v>
      </c>
      <c r="Q1392">
        <v>0.1</v>
      </c>
      <c r="R1392">
        <v>0.1</v>
      </c>
      <c r="S1392">
        <v>0</v>
      </c>
      <c r="T1392">
        <v>0</v>
      </c>
      <c r="U1392">
        <v>0</v>
      </c>
      <c r="V1392">
        <v>0</v>
      </c>
      <c r="W1392">
        <v>0</v>
      </c>
      <c r="X1392">
        <v>0</v>
      </c>
      <c r="Y1392">
        <v>0</v>
      </c>
      <c r="Z1392">
        <v>0</v>
      </c>
      <c r="AA1392">
        <v>0</v>
      </c>
    </row>
    <row r="1393" spans="1:27" x14ac:dyDescent="0.2">
      <c r="A1393" s="89">
        <f>VLOOKUP(C1393,TabellenBDFS!$B$4:$C$2717,2,FALSE)</f>
        <v>194</v>
      </c>
      <c r="B1393" t="str">
        <f t="shared" si="22"/>
        <v>1944</v>
      </c>
      <c r="C1393" t="s">
        <v>200</v>
      </c>
      <c r="D1393">
        <v>4</v>
      </c>
      <c r="E1393">
        <v>0</v>
      </c>
      <c r="F1393">
        <v>0</v>
      </c>
      <c r="G1393">
        <v>0</v>
      </c>
      <c r="H1393">
        <v>0</v>
      </c>
      <c r="I1393">
        <v>0</v>
      </c>
      <c r="J1393">
        <v>0</v>
      </c>
      <c r="K1393">
        <v>0</v>
      </c>
      <c r="L1393">
        <v>0</v>
      </c>
      <c r="M1393">
        <v>0</v>
      </c>
      <c r="N1393">
        <v>0</v>
      </c>
      <c r="O1393">
        <v>0</v>
      </c>
      <c r="P1393">
        <v>0</v>
      </c>
      <c r="Q1393">
        <v>0</v>
      </c>
      <c r="R1393">
        <v>0</v>
      </c>
      <c r="S1393">
        <v>0</v>
      </c>
      <c r="T1393">
        <v>0</v>
      </c>
      <c r="U1393">
        <v>0</v>
      </c>
      <c r="V1393">
        <v>0</v>
      </c>
      <c r="W1393">
        <v>0</v>
      </c>
      <c r="X1393">
        <v>0</v>
      </c>
      <c r="Y1393">
        <v>0</v>
      </c>
      <c r="Z1393">
        <v>0</v>
      </c>
      <c r="AA1393">
        <v>0</v>
      </c>
    </row>
    <row r="1394" spans="1:27" x14ac:dyDescent="0.2">
      <c r="A1394" s="89">
        <f>VLOOKUP(C1394,TabellenBDFS!$B$4:$C$2717,2,FALSE)</f>
        <v>194</v>
      </c>
      <c r="B1394" t="str">
        <f t="shared" si="22"/>
        <v>1945</v>
      </c>
      <c r="C1394" t="s">
        <v>200</v>
      </c>
      <c r="D1394">
        <v>5</v>
      </c>
      <c r="E1394">
        <v>0</v>
      </c>
      <c r="F1394">
        <v>0</v>
      </c>
      <c r="G1394">
        <v>0</v>
      </c>
      <c r="H1394">
        <v>0</v>
      </c>
      <c r="I1394">
        <v>0</v>
      </c>
      <c r="J1394">
        <v>0</v>
      </c>
      <c r="K1394">
        <v>0</v>
      </c>
      <c r="L1394">
        <v>0</v>
      </c>
      <c r="M1394">
        <v>0</v>
      </c>
      <c r="N1394">
        <v>0</v>
      </c>
      <c r="O1394">
        <v>0</v>
      </c>
      <c r="P1394">
        <v>0</v>
      </c>
      <c r="Q1394">
        <v>0</v>
      </c>
      <c r="R1394">
        <v>0</v>
      </c>
      <c r="S1394">
        <v>0</v>
      </c>
      <c r="T1394">
        <v>0</v>
      </c>
      <c r="U1394">
        <v>0</v>
      </c>
      <c r="V1394">
        <v>0</v>
      </c>
      <c r="W1394">
        <v>0</v>
      </c>
      <c r="X1394">
        <v>0</v>
      </c>
      <c r="Y1394">
        <v>0</v>
      </c>
      <c r="Z1394">
        <v>0</v>
      </c>
      <c r="AA1394">
        <v>0</v>
      </c>
    </row>
    <row r="1395" spans="1:27" x14ac:dyDescent="0.2">
      <c r="A1395" s="89">
        <f>VLOOKUP(C1395,TabellenBDFS!$B$4:$C$2717,2,FALSE)</f>
        <v>194</v>
      </c>
      <c r="B1395" t="str">
        <f t="shared" si="22"/>
        <v>1946</v>
      </c>
      <c r="C1395" t="s">
        <v>200</v>
      </c>
      <c r="D1395">
        <v>6</v>
      </c>
      <c r="E1395">
        <v>0.3</v>
      </c>
      <c r="F1395">
        <v>0.3</v>
      </c>
      <c r="G1395">
        <v>0.3</v>
      </c>
      <c r="H1395">
        <v>0.3</v>
      </c>
      <c r="I1395">
        <v>0.3</v>
      </c>
      <c r="J1395">
        <v>0.3</v>
      </c>
      <c r="K1395">
        <v>0.3</v>
      </c>
      <c r="L1395">
        <v>0.3</v>
      </c>
      <c r="M1395">
        <v>0.3</v>
      </c>
      <c r="N1395">
        <v>0.4</v>
      </c>
      <c r="O1395">
        <v>0.4</v>
      </c>
      <c r="P1395">
        <v>0.4</v>
      </c>
      <c r="Q1395">
        <v>0.4</v>
      </c>
      <c r="R1395">
        <v>0.4</v>
      </c>
      <c r="S1395">
        <v>0.4</v>
      </c>
      <c r="T1395">
        <v>0.4</v>
      </c>
      <c r="U1395">
        <v>0.4</v>
      </c>
      <c r="V1395">
        <v>0.4</v>
      </c>
      <c r="W1395">
        <v>0.4</v>
      </c>
      <c r="X1395">
        <v>0.4</v>
      </c>
      <c r="Y1395">
        <v>0.5</v>
      </c>
      <c r="Z1395">
        <v>0.5</v>
      </c>
      <c r="AA1395">
        <v>0.5</v>
      </c>
    </row>
    <row r="1396" spans="1:27" x14ac:dyDescent="0.2">
      <c r="A1396" s="89">
        <f>VLOOKUP(C1396,TabellenBDFS!$B$4:$C$2717,2,FALSE)</f>
        <v>194</v>
      </c>
      <c r="B1396" t="str">
        <f t="shared" si="22"/>
        <v>1947</v>
      </c>
      <c r="C1396" t="s">
        <v>200</v>
      </c>
      <c r="D1396">
        <v>7</v>
      </c>
      <c r="E1396">
        <v>0</v>
      </c>
      <c r="F1396">
        <v>0</v>
      </c>
      <c r="G1396">
        <v>0</v>
      </c>
      <c r="H1396">
        <v>0</v>
      </c>
      <c r="I1396">
        <v>0</v>
      </c>
      <c r="J1396">
        <v>0</v>
      </c>
      <c r="K1396">
        <v>0</v>
      </c>
      <c r="L1396">
        <v>0.1</v>
      </c>
      <c r="M1396">
        <v>0.1</v>
      </c>
      <c r="N1396">
        <v>0</v>
      </c>
      <c r="O1396">
        <v>0</v>
      </c>
      <c r="P1396">
        <v>0</v>
      </c>
      <c r="Q1396">
        <v>0</v>
      </c>
      <c r="R1396">
        <v>0</v>
      </c>
      <c r="S1396">
        <v>0</v>
      </c>
      <c r="T1396">
        <v>0</v>
      </c>
      <c r="U1396">
        <v>0</v>
      </c>
      <c r="V1396">
        <v>0</v>
      </c>
      <c r="W1396">
        <v>0</v>
      </c>
      <c r="X1396">
        <v>0</v>
      </c>
      <c r="Y1396">
        <v>0</v>
      </c>
      <c r="Z1396">
        <v>0</v>
      </c>
      <c r="AA1396">
        <v>0</v>
      </c>
    </row>
    <row r="1397" spans="1:27" x14ac:dyDescent="0.2">
      <c r="A1397" s="89">
        <f>VLOOKUP(C1397,TabellenBDFS!$B$4:$C$2717,2,FALSE)</f>
        <v>195</v>
      </c>
      <c r="B1397" t="str">
        <f t="shared" si="22"/>
        <v>1951</v>
      </c>
      <c r="C1397" t="s">
        <v>201</v>
      </c>
      <c r="D1397">
        <v>1</v>
      </c>
      <c r="E1397">
        <v>0.6</v>
      </c>
      <c r="F1397">
        <v>0.6</v>
      </c>
      <c r="G1397">
        <v>0.6</v>
      </c>
      <c r="H1397">
        <v>0.6</v>
      </c>
      <c r="I1397">
        <v>0.6</v>
      </c>
      <c r="J1397">
        <v>0.6</v>
      </c>
      <c r="K1397">
        <v>0.7</v>
      </c>
      <c r="L1397">
        <v>0.7</v>
      </c>
      <c r="M1397">
        <v>0.7</v>
      </c>
      <c r="N1397">
        <v>0.7</v>
      </c>
      <c r="O1397">
        <v>0.7</v>
      </c>
      <c r="P1397">
        <v>0.7</v>
      </c>
      <c r="Q1397">
        <v>0.7</v>
      </c>
      <c r="R1397">
        <v>0.6</v>
      </c>
      <c r="S1397">
        <v>0.6</v>
      </c>
      <c r="T1397">
        <v>0.6</v>
      </c>
      <c r="U1397">
        <v>0.6</v>
      </c>
      <c r="V1397">
        <v>0.6</v>
      </c>
      <c r="W1397">
        <v>0.6</v>
      </c>
      <c r="X1397">
        <v>0.6</v>
      </c>
      <c r="Y1397">
        <v>0.6</v>
      </c>
      <c r="Z1397">
        <v>0.5</v>
      </c>
      <c r="AA1397">
        <v>0.5</v>
      </c>
    </row>
    <row r="1398" spans="1:27" x14ac:dyDescent="0.2">
      <c r="A1398" s="89">
        <f>VLOOKUP(C1398,TabellenBDFS!$B$4:$C$2717,2,FALSE)</f>
        <v>195</v>
      </c>
      <c r="B1398" t="str">
        <f t="shared" si="22"/>
        <v>1952</v>
      </c>
      <c r="C1398" t="s">
        <v>201</v>
      </c>
      <c r="D1398">
        <v>2</v>
      </c>
      <c r="E1398">
        <v>0.1</v>
      </c>
      <c r="F1398">
        <v>0.1</v>
      </c>
      <c r="G1398">
        <v>0.1</v>
      </c>
      <c r="H1398">
        <v>0.1</v>
      </c>
      <c r="I1398">
        <v>0.1</v>
      </c>
      <c r="J1398">
        <v>0.1</v>
      </c>
      <c r="K1398">
        <v>0.1</v>
      </c>
      <c r="L1398">
        <v>0.1</v>
      </c>
      <c r="M1398">
        <v>0.1</v>
      </c>
      <c r="N1398">
        <v>0.1</v>
      </c>
      <c r="O1398">
        <v>0.1</v>
      </c>
      <c r="P1398">
        <v>0.1</v>
      </c>
      <c r="Q1398">
        <v>0.1</v>
      </c>
      <c r="R1398">
        <v>0.1</v>
      </c>
      <c r="S1398">
        <v>0.1</v>
      </c>
      <c r="T1398">
        <v>0.1</v>
      </c>
      <c r="U1398">
        <v>0.1</v>
      </c>
      <c r="V1398">
        <v>0</v>
      </c>
      <c r="W1398">
        <v>0</v>
      </c>
      <c r="X1398">
        <v>0</v>
      </c>
      <c r="Y1398">
        <v>0</v>
      </c>
      <c r="Z1398">
        <v>0</v>
      </c>
      <c r="AA1398">
        <v>0</v>
      </c>
    </row>
    <row r="1399" spans="1:27" x14ac:dyDescent="0.2">
      <c r="A1399" s="89">
        <f>VLOOKUP(C1399,TabellenBDFS!$B$4:$C$2717,2,FALSE)</f>
        <v>195</v>
      </c>
      <c r="B1399" t="str">
        <f t="shared" si="22"/>
        <v>1953</v>
      </c>
      <c r="C1399" t="s">
        <v>201</v>
      </c>
      <c r="D1399">
        <v>3</v>
      </c>
      <c r="E1399">
        <v>0</v>
      </c>
      <c r="F1399">
        <v>0</v>
      </c>
      <c r="G1399">
        <v>0</v>
      </c>
      <c r="H1399">
        <v>0</v>
      </c>
      <c r="I1399">
        <v>0</v>
      </c>
      <c r="J1399">
        <v>0</v>
      </c>
      <c r="K1399">
        <v>0</v>
      </c>
      <c r="L1399">
        <v>0</v>
      </c>
      <c r="M1399">
        <v>0</v>
      </c>
      <c r="N1399">
        <v>0</v>
      </c>
      <c r="O1399">
        <v>0</v>
      </c>
      <c r="P1399">
        <v>0</v>
      </c>
      <c r="Q1399">
        <v>0</v>
      </c>
      <c r="R1399">
        <v>0</v>
      </c>
      <c r="S1399">
        <v>0</v>
      </c>
      <c r="T1399">
        <v>0</v>
      </c>
      <c r="U1399">
        <v>0</v>
      </c>
      <c r="V1399">
        <v>0</v>
      </c>
      <c r="W1399">
        <v>0</v>
      </c>
      <c r="X1399">
        <v>0</v>
      </c>
      <c r="Y1399">
        <v>0.1</v>
      </c>
      <c r="Z1399">
        <v>0.1</v>
      </c>
      <c r="AA1399">
        <v>0.1</v>
      </c>
    </row>
    <row r="1400" spans="1:27" x14ac:dyDescent="0.2">
      <c r="A1400" s="89">
        <f>VLOOKUP(C1400,TabellenBDFS!$B$4:$C$2717,2,FALSE)</f>
        <v>195</v>
      </c>
      <c r="B1400" t="str">
        <f t="shared" si="22"/>
        <v>1954</v>
      </c>
      <c r="C1400" t="s">
        <v>201</v>
      </c>
      <c r="D1400">
        <v>4</v>
      </c>
      <c r="E1400">
        <v>0</v>
      </c>
      <c r="F1400">
        <v>0</v>
      </c>
      <c r="G1400">
        <v>0</v>
      </c>
      <c r="H1400">
        <v>0</v>
      </c>
      <c r="I1400">
        <v>0</v>
      </c>
      <c r="J1400">
        <v>0</v>
      </c>
      <c r="K1400">
        <v>0</v>
      </c>
      <c r="L1400">
        <v>0</v>
      </c>
      <c r="M1400">
        <v>0</v>
      </c>
      <c r="N1400">
        <v>0</v>
      </c>
      <c r="O1400">
        <v>0</v>
      </c>
      <c r="P1400">
        <v>0</v>
      </c>
      <c r="Q1400">
        <v>0</v>
      </c>
      <c r="R1400">
        <v>0</v>
      </c>
      <c r="S1400">
        <v>0</v>
      </c>
      <c r="T1400">
        <v>0</v>
      </c>
      <c r="U1400">
        <v>0</v>
      </c>
      <c r="V1400">
        <v>0</v>
      </c>
      <c r="W1400">
        <v>0</v>
      </c>
      <c r="X1400">
        <v>0</v>
      </c>
      <c r="Y1400">
        <v>0</v>
      </c>
      <c r="Z1400">
        <v>0</v>
      </c>
      <c r="AA1400">
        <v>0</v>
      </c>
    </row>
    <row r="1401" spans="1:27" x14ac:dyDescent="0.2">
      <c r="A1401" s="89">
        <f>VLOOKUP(C1401,TabellenBDFS!$B$4:$C$2717,2,FALSE)</f>
        <v>195</v>
      </c>
      <c r="B1401" t="str">
        <f t="shared" si="22"/>
        <v>1955</v>
      </c>
      <c r="C1401" t="s">
        <v>201</v>
      </c>
      <c r="D1401">
        <v>5</v>
      </c>
      <c r="E1401">
        <v>0</v>
      </c>
      <c r="F1401">
        <v>0</v>
      </c>
      <c r="G1401">
        <v>0</v>
      </c>
      <c r="H1401">
        <v>0</v>
      </c>
      <c r="I1401">
        <v>0</v>
      </c>
      <c r="J1401">
        <v>0</v>
      </c>
      <c r="K1401">
        <v>0</v>
      </c>
      <c r="L1401">
        <v>0</v>
      </c>
      <c r="M1401">
        <v>0</v>
      </c>
      <c r="N1401">
        <v>0</v>
      </c>
      <c r="O1401">
        <v>0</v>
      </c>
      <c r="P1401">
        <v>0</v>
      </c>
      <c r="Q1401">
        <v>0</v>
      </c>
      <c r="R1401">
        <v>0</v>
      </c>
      <c r="S1401">
        <v>0</v>
      </c>
      <c r="T1401">
        <v>0</v>
      </c>
      <c r="U1401">
        <v>0</v>
      </c>
      <c r="V1401">
        <v>0</v>
      </c>
      <c r="W1401">
        <v>0</v>
      </c>
      <c r="X1401">
        <v>0</v>
      </c>
      <c r="Y1401">
        <v>0</v>
      </c>
      <c r="Z1401">
        <v>0</v>
      </c>
      <c r="AA1401">
        <v>0</v>
      </c>
    </row>
    <row r="1402" spans="1:27" x14ac:dyDescent="0.2">
      <c r="A1402" s="89">
        <f>VLOOKUP(C1402,TabellenBDFS!$B$4:$C$2717,2,FALSE)</f>
        <v>195</v>
      </c>
      <c r="B1402" t="str">
        <f t="shared" si="22"/>
        <v>1956</v>
      </c>
      <c r="C1402" t="s">
        <v>201</v>
      </c>
      <c r="D1402">
        <v>6</v>
      </c>
      <c r="E1402">
        <v>0.3</v>
      </c>
      <c r="F1402">
        <v>0.3</v>
      </c>
      <c r="G1402">
        <v>0.3</v>
      </c>
      <c r="H1402">
        <v>0.3</v>
      </c>
      <c r="I1402">
        <v>0.3</v>
      </c>
      <c r="J1402">
        <v>0.3</v>
      </c>
      <c r="K1402">
        <v>0.3</v>
      </c>
      <c r="L1402">
        <v>0.3</v>
      </c>
      <c r="M1402">
        <v>0.3</v>
      </c>
      <c r="N1402">
        <v>0.3</v>
      </c>
      <c r="O1402">
        <v>0.3</v>
      </c>
      <c r="P1402">
        <v>0.3</v>
      </c>
      <c r="Q1402">
        <v>0.3</v>
      </c>
      <c r="R1402">
        <v>0.3</v>
      </c>
      <c r="S1402">
        <v>0.3</v>
      </c>
      <c r="T1402">
        <v>0.3</v>
      </c>
      <c r="U1402">
        <v>0.3</v>
      </c>
      <c r="V1402">
        <v>0.3</v>
      </c>
      <c r="W1402">
        <v>0.3</v>
      </c>
      <c r="X1402">
        <v>0.3</v>
      </c>
      <c r="Y1402">
        <v>0.3</v>
      </c>
      <c r="Z1402">
        <v>0.3</v>
      </c>
      <c r="AA1402">
        <v>0.3</v>
      </c>
    </row>
    <row r="1403" spans="1:27" x14ac:dyDescent="0.2">
      <c r="A1403" s="89">
        <f>VLOOKUP(C1403,TabellenBDFS!$B$4:$C$2717,2,FALSE)</f>
        <v>195</v>
      </c>
      <c r="B1403" t="str">
        <f t="shared" si="22"/>
        <v>1957</v>
      </c>
      <c r="C1403" t="s">
        <v>201</v>
      </c>
      <c r="D1403">
        <v>7</v>
      </c>
      <c r="E1403">
        <v>0.2</v>
      </c>
      <c r="F1403">
        <v>0.2</v>
      </c>
      <c r="G1403">
        <v>0.2</v>
      </c>
      <c r="H1403">
        <v>0.2</v>
      </c>
      <c r="I1403">
        <v>0.2</v>
      </c>
      <c r="J1403">
        <v>0.2</v>
      </c>
      <c r="K1403">
        <v>0.2</v>
      </c>
      <c r="L1403">
        <v>0.2</v>
      </c>
      <c r="M1403">
        <v>0.2</v>
      </c>
      <c r="N1403">
        <v>0.2</v>
      </c>
      <c r="O1403">
        <v>0.2</v>
      </c>
      <c r="P1403">
        <v>0.2</v>
      </c>
      <c r="Q1403">
        <v>0.2</v>
      </c>
      <c r="R1403">
        <v>0.2</v>
      </c>
      <c r="S1403">
        <v>0.2</v>
      </c>
      <c r="T1403">
        <v>0.2</v>
      </c>
      <c r="U1403">
        <v>0.2</v>
      </c>
      <c r="V1403">
        <v>0.2</v>
      </c>
      <c r="W1403">
        <v>0.2</v>
      </c>
      <c r="X1403">
        <v>0.2</v>
      </c>
      <c r="Y1403">
        <v>0.2</v>
      </c>
      <c r="Z1403">
        <v>0.2</v>
      </c>
      <c r="AA1403">
        <v>0.2</v>
      </c>
    </row>
    <row r="1404" spans="1:27" x14ac:dyDescent="0.2">
      <c r="A1404" s="89">
        <f>VLOOKUP(C1404,TabellenBDFS!$B$4:$C$2717,2,FALSE)</f>
        <v>196</v>
      </c>
      <c r="B1404" t="str">
        <f t="shared" si="22"/>
        <v>1961</v>
      </c>
      <c r="C1404" t="s">
        <v>202</v>
      </c>
      <c r="D1404">
        <v>1</v>
      </c>
      <c r="E1404">
        <v>1.6</v>
      </c>
      <c r="F1404">
        <v>1.6</v>
      </c>
      <c r="G1404">
        <v>1.5</v>
      </c>
      <c r="H1404">
        <v>1.7</v>
      </c>
      <c r="I1404">
        <v>1.8</v>
      </c>
      <c r="J1404">
        <v>1.8</v>
      </c>
      <c r="K1404">
        <v>1.7</v>
      </c>
      <c r="L1404">
        <v>1.7</v>
      </c>
      <c r="M1404">
        <v>1.7</v>
      </c>
      <c r="N1404">
        <v>1.7</v>
      </c>
      <c r="O1404">
        <v>1.7</v>
      </c>
      <c r="P1404">
        <v>1.6</v>
      </c>
      <c r="Q1404">
        <v>1.6</v>
      </c>
      <c r="R1404">
        <v>1.6</v>
      </c>
      <c r="S1404">
        <v>1.5</v>
      </c>
      <c r="T1404">
        <v>1.5</v>
      </c>
      <c r="U1404">
        <v>1.5</v>
      </c>
      <c r="V1404">
        <v>1.5</v>
      </c>
      <c r="W1404">
        <v>1.4</v>
      </c>
      <c r="X1404">
        <v>1.4</v>
      </c>
      <c r="Y1404">
        <v>1.4</v>
      </c>
      <c r="Z1404">
        <v>1.3</v>
      </c>
      <c r="AA1404">
        <v>1.3</v>
      </c>
    </row>
    <row r="1405" spans="1:27" x14ac:dyDescent="0.2">
      <c r="A1405" s="89">
        <f>VLOOKUP(C1405,TabellenBDFS!$B$4:$C$2717,2,FALSE)</f>
        <v>196</v>
      </c>
      <c r="B1405" t="str">
        <f t="shared" si="22"/>
        <v>1962</v>
      </c>
      <c r="C1405" t="s">
        <v>202</v>
      </c>
      <c r="D1405">
        <v>2</v>
      </c>
      <c r="E1405">
        <v>0.2</v>
      </c>
      <c r="F1405">
        <v>0.2</v>
      </c>
      <c r="G1405">
        <v>0.2</v>
      </c>
      <c r="H1405">
        <v>0.2</v>
      </c>
      <c r="I1405">
        <v>0.2</v>
      </c>
      <c r="J1405">
        <v>0.2</v>
      </c>
      <c r="K1405">
        <v>0.2</v>
      </c>
      <c r="L1405">
        <v>0.2</v>
      </c>
      <c r="M1405">
        <v>0.2</v>
      </c>
      <c r="N1405">
        <v>0.2</v>
      </c>
      <c r="O1405">
        <v>0.2</v>
      </c>
      <c r="P1405">
        <v>0.2</v>
      </c>
      <c r="Q1405">
        <v>0.2</v>
      </c>
      <c r="R1405">
        <v>0.2</v>
      </c>
      <c r="S1405">
        <v>0.2</v>
      </c>
      <c r="T1405">
        <v>0.2</v>
      </c>
      <c r="U1405">
        <v>0.2</v>
      </c>
      <c r="V1405">
        <v>0.2</v>
      </c>
      <c r="W1405">
        <v>0.2</v>
      </c>
      <c r="X1405">
        <v>0.2</v>
      </c>
      <c r="Y1405">
        <v>0.2</v>
      </c>
      <c r="Z1405">
        <v>0.2</v>
      </c>
      <c r="AA1405">
        <v>0.2</v>
      </c>
    </row>
    <row r="1406" spans="1:27" x14ac:dyDescent="0.2">
      <c r="A1406" s="89">
        <f>VLOOKUP(C1406,TabellenBDFS!$B$4:$C$2717,2,FALSE)</f>
        <v>196</v>
      </c>
      <c r="B1406" t="str">
        <f t="shared" si="22"/>
        <v>1963</v>
      </c>
      <c r="C1406" t="s">
        <v>202</v>
      </c>
      <c r="D1406">
        <v>3</v>
      </c>
      <c r="E1406">
        <v>0.1</v>
      </c>
      <c r="F1406">
        <v>0.1</v>
      </c>
      <c r="G1406">
        <v>0.1</v>
      </c>
      <c r="H1406">
        <v>0.1</v>
      </c>
      <c r="I1406">
        <v>0.1</v>
      </c>
      <c r="J1406">
        <v>0.1</v>
      </c>
      <c r="K1406">
        <v>0</v>
      </c>
      <c r="L1406">
        <v>0</v>
      </c>
      <c r="M1406">
        <v>0</v>
      </c>
      <c r="N1406">
        <v>0</v>
      </c>
      <c r="O1406">
        <v>0</v>
      </c>
      <c r="P1406">
        <v>0</v>
      </c>
      <c r="Q1406">
        <v>0</v>
      </c>
      <c r="R1406">
        <v>0</v>
      </c>
      <c r="S1406">
        <v>0</v>
      </c>
      <c r="T1406">
        <v>0</v>
      </c>
      <c r="U1406">
        <v>0</v>
      </c>
      <c r="V1406">
        <v>0</v>
      </c>
      <c r="W1406">
        <v>0</v>
      </c>
      <c r="X1406">
        <v>0</v>
      </c>
      <c r="Y1406">
        <v>0</v>
      </c>
      <c r="Z1406">
        <v>0</v>
      </c>
      <c r="AA1406">
        <v>0</v>
      </c>
    </row>
    <row r="1407" spans="1:27" x14ac:dyDescent="0.2">
      <c r="A1407" s="89">
        <f>VLOOKUP(C1407,TabellenBDFS!$B$4:$C$2717,2,FALSE)</f>
        <v>196</v>
      </c>
      <c r="B1407" t="str">
        <f t="shared" si="22"/>
        <v>1964</v>
      </c>
      <c r="C1407" t="s">
        <v>202</v>
      </c>
      <c r="D1407">
        <v>4</v>
      </c>
      <c r="E1407">
        <v>0</v>
      </c>
      <c r="F1407">
        <v>0</v>
      </c>
      <c r="G1407">
        <v>0</v>
      </c>
      <c r="H1407">
        <v>0</v>
      </c>
      <c r="I1407">
        <v>0</v>
      </c>
      <c r="J1407">
        <v>0</v>
      </c>
      <c r="K1407">
        <v>0</v>
      </c>
      <c r="L1407">
        <v>0</v>
      </c>
      <c r="M1407">
        <v>0</v>
      </c>
      <c r="N1407">
        <v>0</v>
      </c>
      <c r="O1407">
        <v>0</v>
      </c>
      <c r="P1407">
        <v>0</v>
      </c>
      <c r="Q1407">
        <v>0</v>
      </c>
      <c r="R1407">
        <v>0</v>
      </c>
      <c r="S1407">
        <v>0</v>
      </c>
      <c r="T1407">
        <v>0</v>
      </c>
      <c r="U1407">
        <v>0</v>
      </c>
      <c r="V1407">
        <v>0</v>
      </c>
      <c r="W1407">
        <v>0</v>
      </c>
      <c r="X1407">
        <v>0</v>
      </c>
      <c r="Y1407">
        <v>0</v>
      </c>
      <c r="Z1407">
        <v>0</v>
      </c>
      <c r="AA1407">
        <v>0</v>
      </c>
    </row>
    <row r="1408" spans="1:27" x14ac:dyDescent="0.2">
      <c r="A1408" s="89">
        <f>VLOOKUP(C1408,TabellenBDFS!$B$4:$C$2717,2,FALSE)</f>
        <v>196</v>
      </c>
      <c r="B1408" t="str">
        <f t="shared" si="22"/>
        <v>1965</v>
      </c>
      <c r="C1408" t="s">
        <v>202</v>
      </c>
      <c r="D1408">
        <v>5</v>
      </c>
      <c r="E1408">
        <v>0.2</v>
      </c>
      <c r="F1408">
        <v>0.2</v>
      </c>
      <c r="G1408">
        <v>0.2</v>
      </c>
      <c r="H1408">
        <v>0.2</v>
      </c>
      <c r="I1408">
        <v>0.2</v>
      </c>
      <c r="J1408">
        <v>0.2</v>
      </c>
      <c r="K1408">
        <v>0.2</v>
      </c>
      <c r="L1408">
        <v>0.2</v>
      </c>
      <c r="M1408">
        <v>0.2</v>
      </c>
      <c r="N1408">
        <v>0.2</v>
      </c>
      <c r="O1408">
        <v>0.2</v>
      </c>
      <c r="P1408">
        <v>0.2</v>
      </c>
      <c r="Q1408">
        <v>0.2</v>
      </c>
      <c r="R1408">
        <v>0.2</v>
      </c>
      <c r="S1408">
        <v>0.1</v>
      </c>
      <c r="T1408">
        <v>0.1</v>
      </c>
      <c r="U1408">
        <v>0.1</v>
      </c>
      <c r="V1408">
        <v>0.1</v>
      </c>
      <c r="W1408">
        <v>0.1</v>
      </c>
      <c r="X1408">
        <v>0.1</v>
      </c>
      <c r="Y1408">
        <v>0.1</v>
      </c>
      <c r="Z1408">
        <v>0.1</v>
      </c>
      <c r="AA1408">
        <v>0.1</v>
      </c>
    </row>
    <row r="1409" spans="1:27" x14ac:dyDescent="0.2">
      <c r="A1409" s="89">
        <f>VLOOKUP(C1409,TabellenBDFS!$B$4:$C$2717,2,FALSE)</f>
        <v>196</v>
      </c>
      <c r="B1409" t="str">
        <f t="shared" si="22"/>
        <v>1966</v>
      </c>
      <c r="C1409" t="s">
        <v>202</v>
      </c>
      <c r="D1409">
        <v>6</v>
      </c>
      <c r="E1409">
        <v>1.1000000000000001</v>
      </c>
      <c r="F1409">
        <v>1.1000000000000001</v>
      </c>
      <c r="G1409">
        <v>1</v>
      </c>
      <c r="H1409">
        <v>1.2</v>
      </c>
      <c r="I1409">
        <v>1.2</v>
      </c>
      <c r="J1409">
        <v>1.2</v>
      </c>
      <c r="K1409">
        <v>1.2</v>
      </c>
      <c r="L1409">
        <v>1.1000000000000001</v>
      </c>
      <c r="M1409">
        <v>1.1000000000000001</v>
      </c>
      <c r="N1409">
        <v>1.1000000000000001</v>
      </c>
      <c r="O1409">
        <v>1.1000000000000001</v>
      </c>
      <c r="P1409">
        <v>1.1000000000000001</v>
      </c>
      <c r="Q1409">
        <v>1.1000000000000001</v>
      </c>
      <c r="R1409">
        <v>1.1000000000000001</v>
      </c>
      <c r="S1409">
        <v>1.1000000000000001</v>
      </c>
      <c r="T1409">
        <v>1.1000000000000001</v>
      </c>
      <c r="U1409">
        <v>1.1000000000000001</v>
      </c>
      <c r="V1409">
        <v>1</v>
      </c>
      <c r="W1409">
        <v>1</v>
      </c>
      <c r="X1409">
        <v>0.9</v>
      </c>
      <c r="Y1409">
        <v>0.9</v>
      </c>
      <c r="Z1409">
        <v>0.9</v>
      </c>
      <c r="AA1409">
        <v>0.9</v>
      </c>
    </row>
    <row r="1410" spans="1:27" x14ac:dyDescent="0.2">
      <c r="A1410" s="89">
        <f>VLOOKUP(C1410,TabellenBDFS!$B$4:$C$2717,2,FALSE)</f>
        <v>196</v>
      </c>
      <c r="B1410" t="str">
        <f t="shared" si="22"/>
        <v>1967</v>
      </c>
      <c r="C1410" t="s">
        <v>202</v>
      </c>
      <c r="D1410">
        <v>7</v>
      </c>
      <c r="E1410">
        <v>0.1</v>
      </c>
      <c r="F1410">
        <v>0.1</v>
      </c>
      <c r="G1410">
        <v>0.1</v>
      </c>
      <c r="H1410">
        <v>0.1</v>
      </c>
      <c r="I1410">
        <v>0.1</v>
      </c>
      <c r="J1410">
        <v>0.1</v>
      </c>
      <c r="K1410">
        <v>0.1</v>
      </c>
      <c r="L1410">
        <v>0.1</v>
      </c>
      <c r="M1410">
        <v>0.1</v>
      </c>
      <c r="N1410">
        <v>0.1</v>
      </c>
      <c r="O1410">
        <v>0.1</v>
      </c>
      <c r="P1410">
        <v>0.1</v>
      </c>
      <c r="Q1410">
        <v>0.1</v>
      </c>
      <c r="R1410">
        <v>0.1</v>
      </c>
      <c r="S1410">
        <v>0.1</v>
      </c>
      <c r="T1410">
        <v>0.2</v>
      </c>
      <c r="U1410">
        <v>0.2</v>
      </c>
      <c r="V1410">
        <v>0.2</v>
      </c>
      <c r="W1410">
        <v>0.2</v>
      </c>
      <c r="X1410">
        <v>0.2</v>
      </c>
      <c r="Y1410">
        <v>0.2</v>
      </c>
      <c r="Z1410">
        <v>0.2</v>
      </c>
      <c r="AA1410">
        <v>0.2</v>
      </c>
    </row>
    <row r="1411" spans="1:27" x14ac:dyDescent="0.2">
      <c r="A1411" s="89">
        <f>VLOOKUP(C1411,TabellenBDFS!$B$4:$C$2717,2,FALSE)</f>
        <v>197</v>
      </c>
      <c r="B1411" t="str">
        <f t="shared" si="22"/>
        <v>1971</v>
      </c>
      <c r="C1411" t="s">
        <v>203</v>
      </c>
      <c r="D1411">
        <v>1</v>
      </c>
      <c r="E1411">
        <v>1.9</v>
      </c>
      <c r="F1411">
        <v>1.9</v>
      </c>
      <c r="G1411">
        <v>1.9</v>
      </c>
      <c r="H1411">
        <v>2</v>
      </c>
      <c r="I1411">
        <v>2.1</v>
      </c>
      <c r="J1411">
        <v>1.9</v>
      </c>
      <c r="K1411">
        <v>1.9</v>
      </c>
      <c r="L1411">
        <v>1.8</v>
      </c>
      <c r="M1411">
        <v>1.8</v>
      </c>
      <c r="N1411">
        <v>1.9</v>
      </c>
      <c r="O1411">
        <v>1.9</v>
      </c>
      <c r="P1411">
        <v>1.8</v>
      </c>
      <c r="Q1411">
        <v>1.7</v>
      </c>
      <c r="R1411">
        <v>1.7</v>
      </c>
      <c r="S1411">
        <v>1.7</v>
      </c>
      <c r="T1411">
        <v>1.7</v>
      </c>
      <c r="U1411">
        <v>1.7</v>
      </c>
      <c r="V1411">
        <v>1.7</v>
      </c>
      <c r="W1411">
        <v>1.7</v>
      </c>
      <c r="X1411">
        <v>1.5</v>
      </c>
      <c r="Y1411">
        <v>1.4</v>
      </c>
      <c r="Z1411">
        <v>1.4</v>
      </c>
      <c r="AA1411">
        <v>1.4</v>
      </c>
    </row>
    <row r="1412" spans="1:27" x14ac:dyDescent="0.2">
      <c r="A1412" s="89">
        <f>VLOOKUP(C1412,TabellenBDFS!$B$4:$C$2717,2,FALSE)</f>
        <v>197</v>
      </c>
      <c r="B1412" t="str">
        <f t="shared" ref="B1412:B1482" si="23">CONCATENATE(A1412,D1412)</f>
        <v>1972</v>
      </c>
      <c r="C1412" t="s">
        <v>203</v>
      </c>
      <c r="D1412">
        <v>2</v>
      </c>
      <c r="E1412">
        <v>0.3</v>
      </c>
      <c r="F1412">
        <v>0.2</v>
      </c>
      <c r="G1412">
        <v>0.2</v>
      </c>
      <c r="H1412">
        <v>0.2</v>
      </c>
      <c r="I1412">
        <v>0.2</v>
      </c>
      <c r="J1412">
        <v>0.2</v>
      </c>
      <c r="K1412">
        <v>0.2</v>
      </c>
      <c r="L1412">
        <v>0.2</v>
      </c>
      <c r="M1412">
        <v>0.2</v>
      </c>
      <c r="N1412">
        <v>0.2</v>
      </c>
      <c r="O1412">
        <v>0.2</v>
      </c>
      <c r="P1412">
        <v>0.1</v>
      </c>
      <c r="Q1412">
        <v>0.1</v>
      </c>
      <c r="R1412">
        <v>0.1</v>
      </c>
      <c r="S1412">
        <v>0.1</v>
      </c>
      <c r="T1412">
        <v>0.1</v>
      </c>
      <c r="U1412">
        <v>0.1</v>
      </c>
      <c r="V1412">
        <v>0.1</v>
      </c>
      <c r="W1412">
        <v>0.1</v>
      </c>
      <c r="X1412">
        <v>0.1</v>
      </c>
      <c r="Y1412">
        <v>0.1</v>
      </c>
      <c r="Z1412">
        <v>0.1</v>
      </c>
      <c r="AA1412">
        <v>0.1</v>
      </c>
    </row>
    <row r="1413" spans="1:27" x14ac:dyDescent="0.2">
      <c r="A1413" s="89">
        <f>VLOOKUP(C1413,TabellenBDFS!$B$4:$C$2717,2,FALSE)</f>
        <v>197</v>
      </c>
      <c r="B1413" t="str">
        <f t="shared" si="23"/>
        <v>1973</v>
      </c>
      <c r="C1413" t="s">
        <v>203</v>
      </c>
      <c r="D1413">
        <v>3</v>
      </c>
      <c r="E1413">
        <v>0</v>
      </c>
      <c r="F1413">
        <v>0</v>
      </c>
      <c r="G1413">
        <v>0</v>
      </c>
      <c r="H1413">
        <v>0</v>
      </c>
      <c r="I1413">
        <v>0</v>
      </c>
      <c r="J1413">
        <v>0</v>
      </c>
      <c r="K1413">
        <v>0</v>
      </c>
      <c r="L1413">
        <v>0</v>
      </c>
      <c r="M1413">
        <v>0</v>
      </c>
      <c r="N1413">
        <v>0</v>
      </c>
      <c r="O1413">
        <v>0</v>
      </c>
      <c r="P1413">
        <v>0</v>
      </c>
      <c r="Q1413">
        <v>0</v>
      </c>
      <c r="R1413">
        <v>0</v>
      </c>
      <c r="S1413">
        <v>0</v>
      </c>
      <c r="T1413">
        <v>0</v>
      </c>
      <c r="U1413">
        <v>0</v>
      </c>
      <c r="V1413">
        <v>0</v>
      </c>
      <c r="W1413">
        <v>0</v>
      </c>
      <c r="X1413">
        <v>0</v>
      </c>
      <c r="Y1413">
        <v>0</v>
      </c>
      <c r="Z1413">
        <v>0</v>
      </c>
      <c r="AA1413">
        <v>0</v>
      </c>
    </row>
    <row r="1414" spans="1:27" x14ac:dyDescent="0.2">
      <c r="A1414" s="89">
        <f>VLOOKUP(C1414,TabellenBDFS!$B$4:$C$2717,2,FALSE)</f>
        <v>197</v>
      </c>
      <c r="B1414" t="str">
        <f t="shared" si="23"/>
        <v>1974</v>
      </c>
      <c r="C1414" t="s">
        <v>203</v>
      </c>
      <c r="D1414">
        <v>4</v>
      </c>
      <c r="E1414">
        <v>0</v>
      </c>
      <c r="F1414">
        <v>0</v>
      </c>
      <c r="G1414">
        <v>0</v>
      </c>
      <c r="H1414">
        <v>0</v>
      </c>
      <c r="I1414">
        <v>0</v>
      </c>
      <c r="J1414">
        <v>0</v>
      </c>
      <c r="K1414">
        <v>0</v>
      </c>
      <c r="L1414">
        <v>0</v>
      </c>
      <c r="M1414">
        <v>0</v>
      </c>
      <c r="N1414">
        <v>0</v>
      </c>
      <c r="O1414">
        <v>0</v>
      </c>
      <c r="P1414">
        <v>0</v>
      </c>
      <c r="Q1414">
        <v>0</v>
      </c>
      <c r="R1414">
        <v>0</v>
      </c>
      <c r="S1414">
        <v>0</v>
      </c>
      <c r="T1414">
        <v>0</v>
      </c>
      <c r="U1414">
        <v>0</v>
      </c>
      <c r="V1414">
        <v>0</v>
      </c>
      <c r="W1414">
        <v>0</v>
      </c>
      <c r="X1414">
        <v>0</v>
      </c>
      <c r="Y1414">
        <v>0</v>
      </c>
      <c r="Z1414">
        <v>0</v>
      </c>
      <c r="AA1414">
        <v>0</v>
      </c>
    </row>
    <row r="1415" spans="1:27" x14ac:dyDescent="0.2">
      <c r="A1415" s="89">
        <f>VLOOKUP(C1415,TabellenBDFS!$B$4:$C$2717,2,FALSE)</f>
        <v>197</v>
      </c>
      <c r="B1415" t="str">
        <f t="shared" si="23"/>
        <v>1975</v>
      </c>
      <c r="C1415" t="s">
        <v>203</v>
      </c>
      <c r="D1415">
        <v>5</v>
      </c>
      <c r="E1415">
        <v>0.1</v>
      </c>
      <c r="F1415">
        <v>0.1</v>
      </c>
      <c r="G1415">
        <v>0.1</v>
      </c>
      <c r="H1415">
        <v>0.1</v>
      </c>
      <c r="I1415">
        <v>0.1</v>
      </c>
      <c r="J1415">
        <v>0.1</v>
      </c>
      <c r="K1415">
        <v>0.1</v>
      </c>
      <c r="L1415">
        <v>0.1</v>
      </c>
      <c r="M1415">
        <v>0</v>
      </c>
      <c r="N1415">
        <v>0</v>
      </c>
      <c r="O1415">
        <v>0</v>
      </c>
      <c r="P1415">
        <v>0</v>
      </c>
      <c r="Q1415">
        <v>0</v>
      </c>
      <c r="R1415">
        <v>0</v>
      </c>
      <c r="S1415">
        <v>0</v>
      </c>
      <c r="T1415">
        <v>0</v>
      </c>
      <c r="U1415">
        <v>0</v>
      </c>
      <c r="V1415">
        <v>0</v>
      </c>
      <c r="W1415">
        <v>0</v>
      </c>
      <c r="X1415">
        <v>0</v>
      </c>
      <c r="Y1415">
        <v>0</v>
      </c>
      <c r="Z1415">
        <v>0</v>
      </c>
      <c r="AA1415">
        <v>0</v>
      </c>
    </row>
    <row r="1416" spans="1:27" x14ac:dyDescent="0.2">
      <c r="A1416" s="89">
        <f>VLOOKUP(C1416,TabellenBDFS!$B$4:$C$2717,2,FALSE)</f>
        <v>197</v>
      </c>
      <c r="B1416" t="str">
        <f t="shared" si="23"/>
        <v>1976</v>
      </c>
      <c r="C1416" t="s">
        <v>203</v>
      </c>
      <c r="D1416">
        <v>6</v>
      </c>
      <c r="E1416">
        <v>1.5</v>
      </c>
      <c r="F1416">
        <v>1.6</v>
      </c>
      <c r="G1416">
        <v>1.6</v>
      </c>
      <c r="H1416">
        <v>1.6</v>
      </c>
      <c r="I1416">
        <v>1.7</v>
      </c>
      <c r="J1416">
        <v>1.5</v>
      </c>
      <c r="K1416">
        <v>1.5</v>
      </c>
      <c r="L1416">
        <v>1.5</v>
      </c>
      <c r="M1416">
        <v>1.5</v>
      </c>
      <c r="N1416">
        <v>1.6</v>
      </c>
      <c r="O1416">
        <v>1.5</v>
      </c>
      <c r="P1416">
        <v>1.5</v>
      </c>
      <c r="Q1416">
        <v>1.4</v>
      </c>
      <c r="R1416">
        <v>1.5</v>
      </c>
      <c r="S1416">
        <v>1.5</v>
      </c>
      <c r="T1416">
        <v>1.5</v>
      </c>
      <c r="U1416">
        <v>1.5</v>
      </c>
      <c r="V1416">
        <v>1.5</v>
      </c>
      <c r="W1416">
        <v>1.5</v>
      </c>
      <c r="X1416">
        <v>1.2</v>
      </c>
      <c r="Y1416">
        <v>1.2</v>
      </c>
      <c r="Z1416">
        <v>1.2</v>
      </c>
      <c r="AA1416">
        <v>1.2</v>
      </c>
    </row>
    <row r="1417" spans="1:27" x14ac:dyDescent="0.2">
      <c r="A1417" s="89">
        <f>VLOOKUP(C1417,TabellenBDFS!$B$4:$C$2717,2,FALSE)</f>
        <v>197</v>
      </c>
      <c r="B1417" t="str">
        <f t="shared" si="23"/>
        <v>1977</v>
      </c>
      <c r="C1417" t="s">
        <v>203</v>
      </c>
      <c r="D1417">
        <v>7</v>
      </c>
      <c r="E1417">
        <v>0.1</v>
      </c>
      <c r="F1417">
        <v>0.1</v>
      </c>
      <c r="G1417">
        <v>0.1</v>
      </c>
      <c r="H1417">
        <v>0.1</v>
      </c>
      <c r="I1417">
        <v>0.1</v>
      </c>
      <c r="J1417">
        <v>0.1</v>
      </c>
      <c r="K1417">
        <v>0.1</v>
      </c>
      <c r="L1417">
        <v>0.1</v>
      </c>
      <c r="M1417">
        <v>0.1</v>
      </c>
      <c r="N1417">
        <v>0.1</v>
      </c>
      <c r="O1417">
        <v>0.1</v>
      </c>
      <c r="P1417">
        <v>0.1</v>
      </c>
      <c r="Q1417">
        <v>0.1</v>
      </c>
      <c r="R1417">
        <v>0.1</v>
      </c>
      <c r="S1417">
        <v>0.1</v>
      </c>
      <c r="T1417">
        <v>0.1</v>
      </c>
      <c r="U1417">
        <v>0.1</v>
      </c>
      <c r="V1417">
        <v>0.1</v>
      </c>
      <c r="W1417">
        <v>0.1</v>
      </c>
      <c r="X1417">
        <v>0.1</v>
      </c>
      <c r="Y1417">
        <v>0.1</v>
      </c>
      <c r="Z1417">
        <v>0.1</v>
      </c>
      <c r="AA1417">
        <v>0.1</v>
      </c>
    </row>
    <row r="1418" spans="1:27" x14ac:dyDescent="0.2">
      <c r="A1418" s="89">
        <f>VLOOKUP(C1418,TabellenBDFS!$B$4:$C$2717,2,FALSE)</f>
        <v>198</v>
      </c>
      <c r="B1418" t="str">
        <f t="shared" si="23"/>
        <v>1981</v>
      </c>
      <c r="C1418" t="s">
        <v>204</v>
      </c>
      <c r="D1418">
        <v>1</v>
      </c>
      <c r="E1418">
        <v>1.8</v>
      </c>
      <c r="F1418">
        <v>1.7</v>
      </c>
      <c r="G1418">
        <v>1.7</v>
      </c>
      <c r="H1418">
        <v>1.7</v>
      </c>
      <c r="I1418">
        <v>1.6</v>
      </c>
      <c r="J1418">
        <v>1.6</v>
      </c>
      <c r="K1418">
        <v>1.6</v>
      </c>
      <c r="L1418">
        <v>1.8</v>
      </c>
      <c r="M1418">
        <v>1.8</v>
      </c>
      <c r="N1418">
        <v>1.8</v>
      </c>
      <c r="O1418">
        <v>1.8</v>
      </c>
      <c r="P1418">
        <v>1.8</v>
      </c>
      <c r="Q1418">
        <v>1.8</v>
      </c>
      <c r="R1418">
        <v>1.7</v>
      </c>
      <c r="S1418">
        <v>1.7</v>
      </c>
      <c r="T1418">
        <v>1.6</v>
      </c>
      <c r="U1418">
        <v>1.6</v>
      </c>
      <c r="V1418">
        <v>1.6</v>
      </c>
      <c r="W1418">
        <v>1.6</v>
      </c>
      <c r="X1418">
        <v>1.9</v>
      </c>
      <c r="Y1418">
        <v>1.9</v>
      </c>
      <c r="Z1418">
        <v>1.8</v>
      </c>
      <c r="AA1418">
        <v>1.9</v>
      </c>
    </row>
    <row r="1419" spans="1:27" x14ac:dyDescent="0.2">
      <c r="A1419" s="89">
        <f>VLOOKUP(C1419,TabellenBDFS!$B$4:$C$2717,2,FALSE)</f>
        <v>198</v>
      </c>
      <c r="B1419" t="str">
        <f t="shared" si="23"/>
        <v>1982</v>
      </c>
      <c r="C1419" t="s">
        <v>204</v>
      </c>
      <c r="D1419">
        <v>2</v>
      </c>
      <c r="E1419">
        <v>0.1</v>
      </c>
      <c r="F1419">
        <v>0.1</v>
      </c>
      <c r="G1419">
        <v>0.1</v>
      </c>
      <c r="H1419">
        <v>0.1</v>
      </c>
      <c r="I1419">
        <v>0.1</v>
      </c>
      <c r="J1419">
        <v>0.1</v>
      </c>
      <c r="K1419">
        <v>0.1</v>
      </c>
      <c r="L1419">
        <v>0.1</v>
      </c>
      <c r="M1419">
        <v>0.1</v>
      </c>
      <c r="N1419">
        <v>0.1</v>
      </c>
      <c r="O1419">
        <v>0.1</v>
      </c>
      <c r="P1419">
        <v>0.1</v>
      </c>
      <c r="Q1419">
        <v>0.1</v>
      </c>
      <c r="R1419">
        <v>0.1</v>
      </c>
      <c r="S1419">
        <v>0.1</v>
      </c>
      <c r="T1419">
        <v>0.1</v>
      </c>
      <c r="U1419">
        <v>0.1</v>
      </c>
      <c r="V1419">
        <v>0</v>
      </c>
      <c r="W1419">
        <v>0</v>
      </c>
      <c r="X1419">
        <v>0</v>
      </c>
      <c r="Y1419">
        <v>0</v>
      </c>
      <c r="Z1419">
        <v>0</v>
      </c>
      <c r="AA1419">
        <v>0</v>
      </c>
    </row>
    <row r="1420" spans="1:27" x14ac:dyDescent="0.2">
      <c r="A1420" s="89">
        <f>VLOOKUP(C1420,TabellenBDFS!$B$4:$C$2717,2,FALSE)</f>
        <v>198</v>
      </c>
      <c r="B1420" t="str">
        <f t="shared" si="23"/>
        <v>1983</v>
      </c>
      <c r="C1420" t="s">
        <v>204</v>
      </c>
      <c r="D1420">
        <v>3</v>
      </c>
      <c r="E1420">
        <v>0</v>
      </c>
      <c r="F1420">
        <v>0</v>
      </c>
      <c r="G1420">
        <v>0</v>
      </c>
      <c r="H1420">
        <v>0</v>
      </c>
      <c r="I1420">
        <v>0</v>
      </c>
      <c r="J1420">
        <v>0</v>
      </c>
      <c r="K1420">
        <v>0</v>
      </c>
      <c r="L1420">
        <v>0</v>
      </c>
      <c r="M1420">
        <v>0</v>
      </c>
      <c r="N1420">
        <v>0</v>
      </c>
      <c r="O1420">
        <v>0</v>
      </c>
      <c r="P1420">
        <v>0</v>
      </c>
      <c r="Q1420">
        <v>0</v>
      </c>
      <c r="R1420">
        <v>0</v>
      </c>
      <c r="S1420">
        <v>0.1</v>
      </c>
      <c r="T1420">
        <v>0</v>
      </c>
      <c r="U1420">
        <v>0.1</v>
      </c>
      <c r="V1420">
        <v>0.1</v>
      </c>
      <c r="W1420">
        <v>0.1</v>
      </c>
      <c r="X1420">
        <v>0</v>
      </c>
      <c r="Y1420">
        <v>0</v>
      </c>
      <c r="Z1420">
        <v>0</v>
      </c>
      <c r="AA1420">
        <v>0</v>
      </c>
    </row>
    <row r="1421" spans="1:27" x14ac:dyDescent="0.2">
      <c r="A1421" s="89">
        <f>VLOOKUP(C1421,TabellenBDFS!$B$4:$C$2717,2,FALSE)</f>
        <v>198</v>
      </c>
      <c r="B1421" t="str">
        <f t="shared" si="23"/>
        <v>1984</v>
      </c>
      <c r="C1421" t="s">
        <v>204</v>
      </c>
      <c r="D1421">
        <v>4</v>
      </c>
      <c r="E1421">
        <v>0</v>
      </c>
      <c r="F1421">
        <v>0</v>
      </c>
      <c r="G1421">
        <v>0</v>
      </c>
      <c r="H1421">
        <v>0</v>
      </c>
      <c r="I1421">
        <v>0</v>
      </c>
      <c r="J1421">
        <v>0</v>
      </c>
      <c r="K1421">
        <v>0</v>
      </c>
      <c r="L1421">
        <v>0</v>
      </c>
      <c r="M1421">
        <v>0</v>
      </c>
      <c r="N1421">
        <v>0</v>
      </c>
      <c r="O1421">
        <v>0</v>
      </c>
      <c r="P1421">
        <v>0</v>
      </c>
      <c r="Q1421">
        <v>0</v>
      </c>
      <c r="R1421">
        <v>0</v>
      </c>
      <c r="S1421">
        <v>0</v>
      </c>
      <c r="T1421">
        <v>0</v>
      </c>
      <c r="U1421">
        <v>0</v>
      </c>
      <c r="V1421">
        <v>0</v>
      </c>
      <c r="W1421">
        <v>0</v>
      </c>
      <c r="X1421">
        <v>0</v>
      </c>
      <c r="Y1421">
        <v>0</v>
      </c>
      <c r="Z1421">
        <v>0</v>
      </c>
      <c r="AA1421">
        <v>0</v>
      </c>
    </row>
    <row r="1422" spans="1:27" x14ac:dyDescent="0.2">
      <c r="A1422" s="89">
        <f>VLOOKUP(C1422,TabellenBDFS!$B$4:$C$2717,2,FALSE)</f>
        <v>198</v>
      </c>
      <c r="B1422" t="str">
        <f t="shared" si="23"/>
        <v>1985</v>
      </c>
      <c r="C1422" t="s">
        <v>204</v>
      </c>
      <c r="D1422">
        <v>5</v>
      </c>
      <c r="E1422">
        <v>0.1</v>
      </c>
      <c r="F1422">
        <v>0.1</v>
      </c>
      <c r="G1422">
        <v>0.1</v>
      </c>
      <c r="H1422">
        <v>0.1</v>
      </c>
      <c r="I1422">
        <v>0</v>
      </c>
      <c r="J1422">
        <v>0</v>
      </c>
      <c r="K1422">
        <v>0</v>
      </c>
      <c r="L1422">
        <v>0</v>
      </c>
      <c r="M1422">
        <v>0</v>
      </c>
      <c r="N1422">
        <v>0</v>
      </c>
      <c r="O1422">
        <v>0</v>
      </c>
      <c r="P1422">
        <v>0</v>
      </c>
      <c r="Q1422">
        <v>0</v>
      </c>
      <c r="R1422">
        <v>0</v>
      </c>
      <c r="S1422">
        <v>0</v>
      </c>
      <c r="T1422">
        <v>0</v>
      </c>
      <c r="U1422">
        <v>0</v>
      </c>
      <c r="V1422">
        <v>0</v>
      </c>
      <c r="W1422">
        <v>0</v>
      </c>
      <c r="X1422">
        <v>0</v>
      </c>
      <c r="Y1422">
        <v>0</v>
      </c>
      <c r="Z1422">
        <v>0</v>
      </c>
      <c r="AA1422">
        <v>0</v>
      </c>
    </row>
    <row r="1423" spans="1:27" x14ac:dyDescent="0.2">
      <c r="A1423" s="89">
        <f>VLOOKUP(C1423,TabellenBDFS!$B$4:$C$2717,2,FALSE)</f>
        <v>198</v>
      </c>
      <c r="B1423" t="str">
        <f t="shared" si="23"/>
        <v>1986</v>
      </c>
      <c r="C1423" t="s">
        <v>204</v>
      </c>
      <c r="D1423">
        <v>6</v>
      </c>
      <c r="E1423">
        <v>1.3</v>
      </c>
      <c r="F1423">
        <v>1.3</v>
      </c>
      <c r="G1423">
        <v>1.3</v>
      </c>
      <c r="H1423">
        <v>1.2</v>
      </c>
      <c r="I1423">
        <v>1.2</v>
      </c>
      <c r="J1423">
        <v>1.2</v>
      </c>
      <c r="K1423">
        <v>1.2</v>
      </c>
      <c r="L1423">
        <v>1.4</v>
      </c>
      <c r="M1423">
        <v>1.4</v>
      </c>
      <c r="N1423">
        <v>1.4</v>
      </c>
      <c r="O1423">
        <v>1.4</v>
      </c>
      <c r="P1423">
        <v>1.4</v>
      </c>
      <c r="Q1423">
        <v>1.4</v>
      </c>
      <c r="R1423">
        <v>1.3</v>
      </c>
      <c r="S1423">
        <v>1.3</v>
      </c>
      <c r="T1423">
        <v>1.2</v>
      </c>
      <c r="U1423">
        <v>1.2</v>
      </c>
      <c r="V1423">
        <v>1.2</v>
      </c>
      <c r="W1423">
        <v>1.2</v>
      </c>
      <c r="X1423">
        <v>1.6</v>
      </c>
      <c r="Y1423">
        <v>1.6</v>
      </c>
      <c r="Z1423">
        <v>1.6</v>
      </c>
      <c r="AA1423">
        <v>1.6</v>
      </c>
    </row>
    <row r="1424" spans="1:27" x14ac:dyDescent="0.2">
      <c r="A1424" s="89">
        <f>VLOOKUP(C1424,TabellenBDFS!$B$4:$C$2717,2,FALSE)</f>
        <v>198</v>
      </c>
      <c r="B1424" t="str">
        <f t="shared" si="23"/>
        <v>1987</v>
      </c>
      <c r="C1424" t="s">
        <v>204</v>
      </c>
      <c r="D1424">
        <v>7</v>
      </c>
      <c r="E1424">
        <v>0.3</v>
      </c>
      <c r="F1424">
        <v>0.3</v>
      </c>
      <c r="G1424">
        <v>0.3</v>
      </c>
      <c r="H1424">
        <v>0.4</v>
      </c>
      <c r="I1424">
        <v>0.3</v>
      </c>
      <c r="J1424">
        <v>0.3</v>
      </c>
      <c r="K1424">
        <v>0.3</v>
      </c>
      <c r="L1424">
        <v>0.3</v>
      </c>
      <c r="M1424">
        <v>0.3</v>
      </c>
      <c r="N1424">
        <v>0.3</v>
      </c>
      <c r="O1424">
        <v>0.3</v>
      </c>
      <c r="P1424">
        <v>0.3</v>
      </c>
      <c r="Q1424">
        <v>0.2</v>
      </c>
      <c r="R1424">
        <v>0.2</v>
      </c>
      <c r="S1424">
        <v>0.2</v>
      </c>
      <c r="T1424">
        <v>0.2</v>
      </c>
      <c r="U1424">
        <v>0.3</v>
      </c>
      <c r="V1424">
        <v>0.3</v>
      </c>
      <c r="W1424">
        <v>0.3</v>
      </c>
      <c r="X1424">
        <v>0.3</v>
      </c>
      <c r="Y1424">
        <v>0.3</v>
      </c>
      <c r="Z1424">
        <v>0.2</v>
      </c>
      <c r="AA1424">
        <v>0.3</v>
      </c>
    </row>
    <row r="1425" spans="1:27" x14ac:dyDescent="0.2">
      <c r="A1425" s="89">
        <f>VLOOKUP(C1425,TabellenBDFS!$B$4:$C$2717,2,FALSE)</f>
        <v>199</v>
      </c>
      <c r="B1425" t="str">
        <f t="shared" si="23"/>
        <v>1991</v>
      </c>
      <c r="C1425" t="s">
        <v>205</v>
      </c>
      <c r="D1425">
        <v>1</v>
      </c>
      <c r="E1425">
        <v>1.2</v>
      </c>
      <c r="F1425">
        <v>1.2</v>
      </c>
      <c r="G1425">
        <v>1.1000000000000001</v>
      </c>
      <c r="H1425">
        <v>1.2</v>
      </c>
      <c r="I1425">
        <v>1.2</v>
      </c>
      <c r="J1425">
        <v>1.2</v>
      </c>
      <c r="K1425">
        <v>1.2</v>
      </c>
      <c r="L1425">
        <v>1.2</v>
      </c>
      <c r="M1425">
        <v>1.3</v>
      </c>
      <c r="N1425">
        <v>1.3</v>
      </c>
      <c r="O1425">
        <v>1.4</v>
      </c>
      <c r="P1425">
        <v>1.4</v>
      </c>
      <c r="Q1425">
        <v>1.5</v>
      </c>
      <c r="R1425">
        <v>1.5</v>
      </c>
      <c r="S1425">
        <v>1.6</v>
      </c>
      <c r="T1425">
        <v>1.7</v>
      </c>
      <c r="U1425">
        <v>1.7</v>
      </c>
      <c r="V1425">
        <v>1.7</v>
      </c>
      <c r="W1425">
        <v>1.9</v>
      </c>
      <c r="X1425">
        <v>1.8</v>
      </c>
      <c r="Y1425">
        <v>1.8</v>
      </c>
      <c r="Z1425">
        <v>1.8</v>
      </c>
      <c r="AA1425">
        <v>1.8</v>
      </c>
    </row>
    <row r="1426" spans="1:27" x14ac:dyDescent="0.2">
      <c r="A1426" s="89">
        <f>VLOOKUP(C1426,TabellenBDFS!$B$4:$C$2717,2,FALSE)</f>
        <v>199</v>
      </c>
      <c r="B1426" t="str">
        <f t="shared" si="23"/>
        <v>1992</v>
      </c>
      <c r="C1426" t="s">
        <v>205</v>
      </c>
      <c r="D1426">
        <v>2</v>
      </c>
      <c r="E1426">
        <v>0.4</v>
      </c>
      <c r="F1426">
        <v>0.4</v>
      </c>
      <c r="G1426">
        <v>0.4</v>
      </c>
      <c r="H1426">
        <v>0.4</v>
      </c>
      <c r="I1426">
        <v>0.4</v>
      </c>
      <c r="J1426">
        <v>0.4</v>
      </c>
      <c r="K1426">
        <v>0.4</v>
      </c>
      <c r="L1426">
        <v>0.4</v>
      </c>
      <c r="M1426">
        <v>0.4</v>
      </c>
      <c r="N1426">
        <v>0.4</v>
      </c>
      <c r="O1426">
        <v>0.4</v>
      </c>
      <c r="P1426">
        <v>0.4</v>
      </c>
      <c r="Q1426">
        <v>0.4</v>
      </c>
      <c r="R1426">
        <v>0.3</v>
      </c>
      <c r="S1426">
        <v>0.3</v>
      </c>
      <c r="T1426">
        <v>0.3</v>
      </c>
      <c r="U1426">
        <v>0.3</v>
      </c>
      <c r="V1426">
        <v>0.3</v>
      </c>
      <c r="W1426">
        <v>0.3</v>
      </c>
      <c r="X1426">
        <v>0.3</v>
      </c>
      <c r="Y1426">
        <v>0.3</v>
      </c>
      <c r="Z1426">
        <v>0.3</v>
      </c>
      <c r="AA1426">
        <v>0.3</v>
      </c>
    </row>
    <row r="1427" spans="1:27" x14ac:dyDescent="0.2">
      <c r="A1427" s="89">
        <f>VLOOKUP(C1427,TabellenBDFS!$B$4:$C$2717,2,FALSE)</f>
        <v>199</v>
      </c>
      <c r="B1427" t="str">
        <f t="shared" si="23"/>
        <v>1993</v>
      </c>
      <c r="C1427" t="s">
        <v>205</v>
      </c>
      <c r="D1427">
        <v>3</v>
      </c>
      <c r="E1427">
        <v>0</v>
      </c>
      <c r="F1427">
        <v>0</v>
      </c>
      <c r="G1427">
        <v>0</v>
      </c>
      <c r="H1427">
        <v>0</v>
      </c>
      <c r="I1427">
        <v>0</v>
      </c>
      <c r="J1427">
        <v>0</v>
      </c>
      <c r="K1427">
        <v>0</v>
      </c>
      <c r="L1427">
        <v>0</v>
      </c>
      <c r="M1427">
        <v>0.1</v>
      </c>
      <c r="N1427">
        <v>0.1</v>
      </c>
      <c r="O1427">
        <v>0.1</v>
      </c>
      <c r="P1427">
        <v>0.1</v>
      </c>
      <c r="Q1427">
        <v>0.1</v>
      </c>
      <c r="R1427">
        <v>0.1</v>
      </c>
      <c r="S1427">
        <v>0.1</v>
      </c>
      <c r="T1427">
        <v>0.1</v>
      </c>
      <c r="U1427">
        <v>0.2</v>
      </c>
      <c r="V1427">
        <v>0.2</v>
      </c>
      <c r="W1427">
        <v>0.3</v>
      </c>
      <c r="X1427">
        <v>0.4</v>
      </c>
      <c r="Y1427">
        <v>0.4</v>
      </c>
      <c r="Z1427">
        <v>0.4</v>
      </c>
      <c r="AA1427">
        <v>0.4</v>
      </c>
    </row>
    <row r="1428" spans="1:27" x14ac:dyDescent="0.2">
      <c r="A1428" s="89">
        <f>VLOOKUP(C1428,TabellenBDFS!$B$4:$C$2717,2,FALSE)</f>
        <v>199</v>
      </c>
      <c r="B1428" t="str">
        <f t="shared" si="23"/>
        <v>1994</v>
      </c>
      <c r="C1428" t="s">
        <v>205</v>
      </c>
      <c r="D1428">
        <v>4</v>
      </c>
      <c r="E1428">
        <v>0</v>
      </c>
      <c r="F1428">
        <v>0</v>
      </c>
      <c r="G1428">
        <v>0</v>
      </c>
      <c r="H1428">
        <v>0</v>
      </c>
      <c r="I1428">
        <v>0</v>
      </c>
      <c r="J1428">
        <v>0</v>
      </c>
      <c r="K1428">
        <v>0</v>
      </c>
      <c r="L1428">
        <v>0</v>
      </c>
      <c r="M1428">
        <v>0</v>
      </c>
      <c r="N1428">
        <v>0</v>
      </c>
      <c r="O1428">
        <v>0</v>
      </c>
      <c r="P1428">
        <v>0</v>
      </c>
      <c r="Q1428">
        <v>0.1</v>
      </c>
      <c r="R1428">
        <v>0.1</v>
      </c>
      <c r="S1428">
        <v>0</v>
      </c>
      <c r="T1428">
        <v>0.1</v>
      </c>
      <c r="U1428">
        <v>0</v>
      </c>
      <c r="V1428">
        <v>0.1</v>
      </c>
      <c r="W1428">
        <v>0.1</v>
      </c>
      <c r="X1428">
        <v>0.1</v>
      </c>
      <c r="Y1428">
        <v>0.1</v>
      </c>
      <c r="Z1428">
        <v>0.1</v>
      </c>
      <c r="AA1428">
        <v>0.1</v>
      </c>
    </row>
    <row r="1429" spans="1:27" x14ac:dyDescent="0.2">
      <c r="A1429" s="89">
        <f>VLOOKUP(C1429,TabellenBDFS!$B$4:$C$2717,2,FALSE)</f>
        <v>199</v>
      </c>
      <c r="B1429" t="str">
        <f t="shared" si="23"/>
        <v>1995</v>
      </c>
      <c r="C1429" t="s">
        <v>205</v>
      </c>
      <c r="D1429">
        <v>5</v>
      </c>
      <c r="E1429">
        <v>0</v>
      </c>
      <c r="F1429">
        <v>0</v>
      </c>
      <c r="G1429">
        <v>0</v>
      </c>
      <c r="H1429">
        <v>0</v>
      </c>
      <c r="I1429">
        <v>0</v>
      </c>
      <c r="J1429">
        <v>0</v>
      </c>
      <c r="K1429">
        <v>0</v>
      </c>
      <c r="L1429">
        <v>0</v>
      </c>
      <c r="M1429">
        <v>0</v>
      </c>
      <c r="N1429">
        <v>0</v>
      </c>
      <c r="O1429">
        <v>0</v>
      </c>
      <c r="P1429">
        <v>0</v>
      </c>
      <c r="Q1429">
        <v>0</v>
      </c>
      <c r="R1429">
        <v>0</v>
      </c>
      <c r="S1429">
        <v>0</v>
      </c>
      <c r="T1429">
        <v>0</v>
      </c>
      <c r="U1429">
        <v>0</v>
      </c>
      <c r="V1429">
        <v>0</v>
      </c>
      <c r="W1429">
        <v>0</v>
      </c>
      <c r="X1429">
        <v>0</v>
      </c>
      <c r="Y1429">
        <v>0</v>
      </c>
      <c r="Z1429">
        <v>0</v>
      </c>
      <c r="AA1429">
        <v>0</v>
      </c>
    </row>
    <row r="1430" spans="1:27" x14ac:dyDescent="0.2">
      <c r="A1430" s="89">
        <f>VLOOKUP(C1430,TabellenBDFS!$B$4:$C$2717,2,FALSE)</f>
        <v>199</v>
      </c>
      <c r="B1430" t="str">
        <f t="shared" si="23"/>
        <v>1996</v>
      </c>
      <c r="C1430" t="s">
        <v>205</v>
      </c>
      <c r="D1430">
        <v>6</v>
      </c>
      <c r="E1430">
        <v>0.1</v>
      </c>
      <c r="F1430">
        <v>0.1</v>
      </c>
      <c r="G1430">
        <v>0.1</v>
      </c>
      <c r="H1430">
        <v>0.1</v>
      </c>
      <c r="I1430">
        <v>0.1</v>
      </c>
      <c r="J1430">
        <v>0.2</v>
      </c>
      <c r="K1430">
        <v>0.2</v>
      </c>
      <c r="L1430">
        <v>0.2</v>
      </c>
      <c r="M1430">
        <v>0.2</v>
      </c>
      <c r="N1430">
        <v>0.3</v>
      </c>
      <c r="O1430">
        <v>0.3</v>
      </c>
      <c r="P1430">
        <v>0.3</v>
      </c>
      <c r="Q1430">
        <v>0.4</v>
      </c>
      <c r="R1430">
        <v>0.4</v>
      </c>
      <c r="S1430">
        <v>0.5</v>
      </c>
      <c r="T1430">
        <v>0.6</v>
      </c>
      <c r="U1430">
        <v>0.6</v>
      </c>
      <c r="V1430">
        <v>0.6</v>
      </c>
      <c r="W1430">
        <v>0.6</v>
      </c>
      <c r="X1430">
        <v>0.6</v>
      </c>
      <c r="Y1430">
        <v>0.6</v>
      </c>
      <c r="Z1430">
        <v>0.5</v>
      </c>
      <c r="AA1430">
        <v>0.5</v>
      </c>
    </row>
    <row r="1431" spans="1:27" x14ac:dyDescent="0.2">
      <c r="A1431" s="89">
        <f>VLOOKUP(C1431,TabellenBDFS!$B$4:$C$2717,2,FALSE)</f>
        <v>199</v>
      </c>
      <c r="B1431" t="str">
        <f t="shared" si="23"/>
        <v>1997</v>
      </c>
      <c r="C1431" t="s">
        <v>205</v>
      </c>
      <c r="D1431">
        <v>7</v>
      </c>
      <c r="E1431">
        <v>0.7</v>
      </c>
      <c r="F1431">
        <v>0.6</v>
      </c>
      <c r="G1431">
        <v>0.6</v>
      </c>
      <c r="H1431">
        <v>0.6</v>
      </c>
      <c r="I1431">
        <v>0.6</v>
      </c>
      <c r="J1431">
        <v>0.6</v>
      </c>
      <c r="K1431">
        <v>0.6</v>
      </c>
      <c r="L1431">
        <v>0.6</v>
      </c>
      <c r="M1431">
        <v>0.6</v>
      </c>
      <c r="N1431">
        <v>0.6</v>
      </c>
      <c r="O1431">
        <v>0.6</v>
      </c>
      <c r="P1431">
        <v>0.6</v>
      </c>
      <c r="Q1431">
        <v>0.6</v>
      </c>
      <c r="R1431">
        <v>0.6</v>
      </c>
      <c r="S1431">
        <v>0.6</v>
      </c>
      <c r="T1431">
        <v>0.6</v>
      </c>
      <c r="U1431">
        <v>0.6</v>
      </c>
      <c r="V1431">
        <v>0.5</v>
      </c>
      <c r="W1431">
        <v>0.6</v>
      </c>
      <c r="X1431">
        <v>0.5</v>
      </c>
      <c r="Y1431">
        <v>0.5</v>
      </c>
      <c r="Z1431">
        <v>0.5</v>
      </c>
      <c r="AA1431">
        <v>0.5</v>
      </c>
    </row>
    <row r="1432" spans="1:27" x14ac:dyDescent="0.2">
      <c r="A1432" s="89">
        <f>VLOOKUP(C1432,TabellenBDFS!$B$4:$C$2717,2,FALSE)</f>
        <v>200</v>
      </c>
      <c r="B1432" t="str">
        <f t="shared" si="23"/>
        <v>2001</v>
      </c>
      <c r="C1432" t="s">
        <v>206</v>
      </c>
      <c r="D1432">
        <v>1</v>
      </c>
      <c r="E1432">
        <v>8.3000000000000007</v>
      </c>
      <c r="F1432">
        <v>8.3000000000000007</v>
      </c>
      <c r="G1432">
        <v>11.3</v>
      </c>
      <c r="H1432">
        <v>11.3</v>
      </c>
      <c r="I1432">
        <v>11.3</v>
      </c>
      <c r="J1432">
        <v>11.4</v>
      </c>
      <c r="K1432">
        <v>11.4</v>
      </c>
      <c r="L1432">
        <v>11.5</v>
      </c>
      <c r="M1432">
        <v>11.3</v>
      </c>
      <c r="N1432">
        <v>11.3</v>
      </c>
      <c r="O1432">
        <v>11.3</v>
      </c>
      <c r="P1432">
        <v>11.3</v>
      </c>
      <c r="Q1432">
        <v>11.3</v>
      </c>
      <c r="R1432">
        <v>11.4</v>
      </c>
      <c r="S1432">
        <v>11</v>
      </c>
      <c r="T1432">
        <v>11</v>
      </c>
      <c r="U1432">
        <v>10.9</v>
      </c>
      <c r="V1432">
        <v>11.2</v>
      </c>
      <c r="W1432">
        <v>11</v>
      </c>
      <c r="X1432">
        <v>10.9</v>
      </c>
      <c r="Y1432">
        <v>11.2</v>
      </c>
      <c r="Z1432">
        <v>11</v>
      </c>
      <c r="AA1432">
        <v>11.1</v>
      </c>
    </row>
    <row r="1433" spans="1:27" x14ac:dyDescent="0.2">
      <c r="A1433" s="89">
        <f>VLOOKUP(C1433,TabellenBDFS!$B$4:$C$2717,2,FALSE)</f>
        <v>200</v>
      </c>
      <c r="B1433" t="str">
        <f t="shared" si="23"/>
        <v>2002</v>
      </c>
      <c r="C1433" t="s">
        <v>206</v>
      </c>
      <c r="D1433">
        <v>2</v>
      </c>
      <c r="E1433">
        <v>4.2</v>
      </c>
      <c r="F1433">
        <v>4.3</v>
      </c>
      <c r="G1433">
        <v>6.1</v>
      </c>
      <c r="H1433">
        <v>6.2</v>
      </c>
      <c r="I1433">
        <v>6.1</v>
      </c>
      <c r="J1433">
        <v>6</v>
      </c>
      <c r="K1433">
        <v>5.9</v>
      </c>
      <c r="L1433">
        <v>5.9</v>
      </c>
      <c r="M1433">
        <v>5.7</v>
      </c>
      <c r="N1433">
        <v>5.7</v>
      </c>
      <c r="O1433">
        <v>5.7</v>
      </c>
      <c r="P1433">
        <v>5.7</v>
      </c>
      <c r="Q1433">
        <v>5.6</v>
      </c>
      <c r="R1433">
        <v>5.5</v>
      </c>
      <c r="S1433">
        <v>5.4</v>
      </c>
      <c r="T1433">
        <v>5.3</v>
      </c>
      <c r="U1433">
        <v>5.2</v>
      </c>
      <c r="V1433">
        <v>4.5</v>
      </c>
      <c r="W1433">
        <v>4.5</v>
      </c>
      <c r="X1433">
        <v>4.4000000000000004</v>
      </c>
      <c r="Y1433">
        <v>4.3</v>
      </c>
      <c r="Z1433">
        <v>4.0999999999999996</v>
      </c>
      <c r="AA1433">
        <v>4.0999999999999996</v>
      </c>
    </row>
    <row r="1434" spans="1:27" x14ac:dyDescent="0.2">
      <c r="A1434" s="89">
        <f>VLOOKUP(C1434,TabellenBDFS!$B$4:$C$2717,2,FALSE)</f>
        <v>200</v>
      </c>
      <c r="B1434" t="str">
        <f t="shared" si="23"/>
        <v>2003</v>
      </c>
      <c r="C1434" t="s">
        <v>206</v>
      </c>
      <c r="D1434">
        <v>3</v>
      </c>
      <c r="E1434">
        <v>0</v>
      </c>
      <c r="F1434">
        <v>0</v>
      </c>
      <c r="G1434">
        <v>0.1</v>
      </c>
      <c r="H1434">
        <v>0.1</v>
      </c>
      <c r="I1434">
        <v>0.1</v>
      </c>
      <c r="J1434">
        <v>0.2</v>
      </c>
      <c r="K1434">
        <v>0.3</v>
      </c>
      <c r="L1434">
        <v>0.4</v>
      </c>
      <c r="M1434">
        <v>0.5</v>
      </c>
      <c r="N1434">
        <v>0.6</v>
      </c>
      <c r="O1434">
        <v>0.7</v>
      </c>
      <c r="P1434">
        <v>0.8</v>
      </c>
      <c r="Q1434">
        <v>0.9</v>
      </c>
      <c r="R1434">
        <v>1</v>
      </c>
      <c r="S1434">
        <v>1.1000000000000001</v>
      </c>
      <c r="T1434">
        <v>1.2</v>
      </c>
      <c r="U1434">
        <v>1.3</v>
      </c>
      <c r="V1434">
        <v>2.2000000000000002</v>
      </c>
      <c r="W1434">
        <v>2.1</v>
      </c>
      <c r="X1434">
        <v>2.2000000000000002</v>
      </c>
      <c r="Y1434">
        <v>2.5</v>
      </c>
      <c r="Z1434">
        <v>2.6</v>
      </c>
      <c r="AA1434">
        <v>2.7</v>
      </c>
    </row>
    <row r="1435" spans="1:27" x14ac:dyDescent="0.2">
      <c r="A1435" s="89">
        <f>VLOOKUP(C1435,TabellenBDFS!$B$4:$C$2717,2,FALSE)</f>
        <v>200</v>
      </c>
      <c r="B1435" t="str">
        <f t="shared" si="23"/>
        <v>2004</v>
      </c>
      <c r="C1435" t="s">
        <v>206</v>
      </c>
      <c r="D1435">
        <v>4</v>
      </c>
      <c r="E1435">
        <v>0</v>
      </c>
      <c r="F1435">
        <v>0</v>
      </c>
      <c r="G1435">
        <v>0</v>
      </c>
      <c r="H1435">
        <v>0.1</v>
      </c>
      <c r="I1435">
        <v>0.1</v>
      </c>
      <c r="J1435">
        <v>0.1</v>
      </c>
      <c r="K1435">
        <v>0.2</v>
      </c>
      <c r="L1435">
        <v>0.4</v>
      </c>
      <c r="M1435">
        <v>0.4</v>
      </c>
      <c r="N1435">
        <v>0.4</v>
      </c>
      <c r="O1435">
        <v>0.4</v>
      </c>
      <c r="P1435">
        <v>0.4</v>
      </c>
      <c r="Q1435">
        <v>0.4</v>
      </c>
      <c r="R1435">
        <v>0.4</v>
      </c>
      <c r="S1435">
        <v>0.1</v>
      </c>
      <c r="T1435">
        <v>0.2</v>
      </c>
      <c r="U1435">
        <v>0.2</v>
      </c>
      <c r="V1435">
        <v>0.2</v>
      </c>
      <c r="W1435">
        <v>0.2</v>
      </c>
      <c r="X1435">
        <v>0.2</v>
      </c>
      <c r="Y1435">
        <v>0.2</v>
      </c>
      <c r="Z1435">
        <v>0.2</v>
      </c>
      <c r="AA1435">
        <v>0.2</v>
      </c>
    </row>
    <row r="1436" spans="1:27" x14ac:dyDescent="0.2">
      <c r="A1436" s="89">
        <f>VLOOKUP(C1436,TabellenBDFS!$B$4:$C$2717,2,FALSE)</f>
        <v>200</v>
      </c>
      <c r="B1436" t="str">
        <f t="shared" si="23"/>
        <v>2005</v>
      </c>
      <c r="C1436" t="s">
        <v>206</v>
      </c>
      <c r="D1436">
        <v>5</v>
      </c>
      <c r="E1436">
        <v>0.8</v>
      </c>
      <c r="F1436">
        <v>0.7</v>
      </c>
      <c r="G1436">
        <v>1</v>
      </c>
      <c r="H1436">
        <v>1</v>
      </c>
      <c r="I1436">
        <v>0.9</v>
      </c>
      <c r="J1436">
        <v>1</v>
      </c>
      <c r="K1436">
        <v>1</v>
      </c>
      <c r="L1436">
        <v>1</v>
      </c>
      <c r="M1436">
        <v>0.9</v>
      </c>
      <c r="N1436">
        <v>0.9</v>
      </c>
      <c r="O1436">
        <v>0.9</v>
      </c>
      <c r="P1436">
        <v>0.9</v>
      </c>
      <c r="Q1436">
        <v>0.9</v>
      </c>
      <c r="R1436">
        <v>0.8</v>
      </c>
      <c r="S1436">
        <v>0.9</v>
      </c>
      <c r="T1436">
        <v>0.9</v>
      </c>
      <c r="U1436">
        <v>0.8</v>
      </c>
      <c r="V1436">
        <v>0.8</v>
      </c>
      <c r="W1436">
        <v>0.8</v>
      </c>
      <c r="X1436">
        <v>0.8</v>
      </c>
      <c r="Y1436">
        <v>0.8</v>
      </c>
      <c r="Z1436">
        <v>0.8</v>
      </c>
      <c r="AA1436">
        <v>0.8</v>
      </c>
    </row>
    <row r="1437" spans="1:27" x14ac:dyDescent="0.2">
      <c r="A1437" s="89">
        <f>VLOOKUP(C1437,TabellenBDFS!$B$4:$C$2717,2,FALSE)</f>
        <v>200</v>
      </c>
      <c r="B1437" t="str">
        <f t="shared" si="23"/>
        <v>2006</v>
      </c>
      <c r="C1437" t="s">
        <v>206</v>
      </c>
      <c r="D1437">
        <v>6</v>
      </c>
      <c r="E1437">
        <v>1.7</v>
      </c>
      <c r="F1437">
        <v>1.7</v>
      </c>
      <c r="G1437">
        <v>2</v>
      </c>
      <c r="H1437">
        <v>1.9</v>
      </c>
      <c r="I1437">
        <v>1.9</v>
      </c>
      <c r="J1437">
        <v>1.9</v>
      </c>
      <c r="K1437">
        <v>1.9</v>
      </c>
      <c r="L1437">
        <v>1.8</v>
      </c>
      <c r="M1437">
        <v>1.8</v>
      </c>
      <c r="N1437">
        <v>1.7</v>
      </c>
      <c r="O1437">
        <v>1.7</v>
      </c>
      <c r="P1437">
        <v>1.6</v>
      </c>
      <c r="Q1437">
        <v>1.7</v>
      </c>
      <c r="R1437">
        <v>1.7</v>
      </c>
      <c r="S1437">
        <v>1.6</v>
      </c>
      <c r="T1437">
        <v>1.5</v>
      </c>
      <c r="U1437">
        <v>1.6</v>
      </c>
      <c r="V1437">
        <v>1.6</v>
      </c>
      <c r="W1437">
        <v>1.6</v>
      </c>
      <c r="X1437">
        <v>1.6</v>
      </c>
      <c r="Y1437">
        <v>1.6</v>
      </c>
      <c r="Z1437">
        <v>1.6</v>
      </c>
      <c r="AA1437">
        <v>1.6</v>
      </c>
    </row>
    <row r="1438" spans="1:27" x14ac:dyDescent="0.2">
      <c r="A1438" s="89">
        <f>VLOOKUP(C1438,TabellenBDFS!$B$4:$C$2717,2,FALSE)</f>
        <v>200</v>
      </c>
      <c r="B1438" t="str">
        <f t="shared" si="23"/>
        <v>2007</v>
      </c>
      <c r="C1438" t="s">
        <v>206</v>
      </c>
      <c r="D1438">
        <v>7</v>
      </c>
      <c r="E1438">
        <v>1.6</v>
      </c>
      <c r="F1438">
        <v>1.5</v>
      </c>
      <c r="G1438">
        <v>2.1</v>
      </c>
      <c r="H1438">
        <v>2</v>
      </c>
      <c r="I1438">
        <v>2.1</v>
      </c>
      <c r="J1438">
        <v>2.1</v>
      </c>
      <c r="K1438">
        <v>2</v>
      </c>
      <c r="L1438">
        <v>2.1</v>
      </c>
      <c r="M1438">
        <v>2</v>
      </c>
      <c r="N1438">
        <v>2</v>
      </c>
      <c r="O1438">
        <v>2</v>
      </c>
      <c r="P1438">
        <v>2</v>
      </c>
      <c r="Q1438">
        <v>2</v>
      </c>
      <c r="R1438">
        <v>1.9</v>
      </c>
      <c r="S1438">
        <v>1.9</v>
      </c>
      <c r="T1438">
        <v>1.9</v>
      </c>
      <c r="U1438">
        <v>1.9</v>
      </c>
      <c r="V1438">
        <v>1.9</v>
      </c>
      <c r="W1438">
        <v>1.9</v>
      </c>
      <c r="X1438">
        <v>1.8</v>
      </c>
      <c r="Y1438">
        <v>1.8</v>
      </c>
      <c r="Z1438">
        <v>1.8</v>
      </c>
      <c r="AA1438">
        <v>1.7</v>
      </c>
    </row>
    <row r="1439" spans="1:27" x14ac:dyDescent="0.2">
      <c r="A1439" s="89">
        <f>VLOOKUP(C1439,TabellenBDFS!$B$4:$C$2717,2,FALSE)</f>
        <v>202</v>
      </c>
      <c r="B1439" t="str">
        <f t="shared" si="23"/>
        <v>2021</v>
      </c>
      <c r="C1439" t="s">
        <v>208</v>
      </c>
      <c r="D1439">
        <v>1</v>
      </c>
      <c r="E1439">
        <v>0.4</v>
      </c>
      <c r="F1439">
        <v>0.4</v>
      </c>
      <c r="G1439">
        <v>0.4</v>
      </c>
      <c r="H1439">
        <v>0.4</v>
      </c>
      <c r="I1439">
        <v>0.4</v>
      </c>
      <c r="J1439">
        <v>0.5</v>
      </c>
      <c r="K1439">
        <v>0.5</v>
      </c>
      <c r="L1439">
        <v>0.5</v>
      </c>
      <c r="M1439">
        <v>0.6</v>
      </c>
      <c r="N1439">
        <v>0.6</v>
      </c>
      <c r="O1439">
        <v>0.6</v>
      </c>
      <c r="P1439">
        <v>0.6</v>
      </c>
      <c r="Q1439">
        <v>0.6</v>
      </c>
      <c r="R1439">
        <v>0.6</v>
      </c>
      <c r="S1439">
        <v>0.6</v>
      </c>
      <c r="T1439">
        <v>0.6</v>
      </c>
      <c r="U1439">
        <v>0.6</v>
      </c>
      <c r="V1439">
        <v>0.5</v>
      </c>
      <c r="W1439">
        <v>0.5</v>
      </c>
      <c r="X1439">
        <v>0.6</v>
      </c>
      <c r="Y1439">
        <v>0.6</v>
      </c>
      <c r="Z1439">
        <v>0.6</v>
      </c>
      <c r="AA1439">
        <v>0.5</v>
      </c>
    </row>
    <row r="1440" spans="1:27" x14ac:dyDescent="0.2">
      <c r="A1440" s="89">
        <f>VLOOKUP(C1440,TabellenBDFS!$B$4:$C$2717,2,FALSE)</f>
        <v>202</v>
      </c>
      <c r="B1440" t="str">
        <f t="shared" si="23"/>
        <v>2022</v>
      </c>
      <c r="C1440" t="s">
        <v>208</v>
      </c>
      <c r="D1440">
        <v>2</v>
      </c>
      <c r="E1440">
        <v>0.1</v>
      </c>
      <c r="F1440">
        <v>0.1</v>
      </c>
      <c r="G1440">
        <v>0.1</v>
      </c>
      <c r="H1440">
        <v>0.2</v>
      </c>
      <c r="I1440">
        <v>0.2</v>
      </c>
      <c r="J1440">
        <v>0.2</v>
      </c>
      <c r="K1440">
        <v>0.2</v>
      </c>
      <c r="L1440">
        <v>0.2</v>
      </c>
      <c r="M1440">
        <v>0.2</v>
      </c>
      <c r="N1440">
        <v>0.2</v>
      </c>
      <c r="O1440">
        <v>0.2</v>
      </c>
      <c r="P1440">
        <v>0.2</v>
      </c>
      <c r="Q1440">
        <v>0.2</v>
      </c>
      <c r="R1440">
        <v>0.2</v>
      </c>
      <c r="S1440">
        <v>0.2</v>
      </c>
      <c r="T1440">
        <v>0.2</v>
      </c>
      <c r="U1440">
        <v>0.2</v>
      </c>
      <c r="V1440">
        <v>0.1</v>
      </c>
      <c r="W1440">
        <v>0.1</v>
      </c>
      <c r="X1440">
        <v>0.1</v>
      </c>
      <c r="Y1440">
        <v>0.1</v>
      </c>
      <c r="Z1440">
        <v>0</v>
      </c>
      <c r="AA1440">
        <v>0</v>
      </c>
    </row>
    <row r="1441" spans="1:27" x14ac:dyDescent="0.2">
      <c r="A1441" s="89">
        <f>VLOOKUP(C1441,TabellenBDFS!$B$4:$C$2717,2,FALSE)</f>
        <v>202</v>
      </c>
      <c r="B1441" t="str">
        <f t="shared" si="23"/>
        <v>2023</v>
      </c>
      <c r="C1441" t="s">
        <v>208</v>
      </c>
      <c r="D1441">
        <v>3</v>
      </c>
      <c r="E1441">
        <v>0</v>
      </c>
      <c r="F1441">
        <v>0</v>
      </c>
      <c r="G1441">
        <v>0</v>
      </c>
      <c r="H1441">
        <v>0</v>
      </c>
      <c r="I1441">
        <v>0</v>
      </c>
      <c r="J1441">
        <v>0</v>
      </c>
      <c r="K1441">
        <v>0</v>
      </c>
      <c r="L1441">
        <v>0</v>
      </c>
      <c r="M1441">
        <v>0.1</v>
      </c>
      <c r="N1441">
        <v>0.1</v>
      </c>
      <c r="O1441">
        <v>0.1</v>
      </c>
      <c r="P1441">
        <v>0.1</v>
      </c>
      <c r="Q1441">
        <v>0.1</v>
      </c>
      <c r="R1441">
        <v>0.1</v>
      </c>
      <c r="S1441">
        <v>0.1</v>
      </c>
      <c r="T1441">
        <v>0.1</v>
      </c>
      <c r="U1441">
        <v>0.1</v>
      </c>
      <c r="V1441">
        <v>0.2</v>
      </c>
      <c r="W1441">
        <v>0.2</v>
      </c>
      <c r="X1441">
        <v>0.2</v>
      </c>
      <c r="Y1441">
        <v>0.2</v>
      </c>
      <c r="Z1441">
        <v>0.2</v>
      </c>
      <c r="AA1441">
        <v>0.1</v>
      </c>
    </row>
    <row r="1442" spans="1:27" x14ac:dyDescent="0.2">
      <c r="A1442" s="89">
        <f>VLOOKUP(C1442,TabellenBDFS!$B$4:$C$2717,2,FALSE)</f>
        <v>202</v>
      </c>
      <c r="B1442" t="str">
        <f t="shared" si="23"/>
        <v>2024</v>
      </c>
      <c r="C1442" t="s">
        <v>208</v>
      </c>
      <c r="D1442">
        <v>4</v>
      </c>
      <c r="E1442">
        <v>0</v>
      </c>
      <c r="F1442">
        <v>0</v>
      </c>
      <c r="G1442">
        <v>0</v>
      </c>
      <c r="H1442">
        <v>0</v>
      </c>
      <c r="I1442">
        <v>0</v>
      </c>
      <c r="J1442">
        <v>0</v>
      </c>
      <c r="K1442">
        <v>0</v>
      </c>
      <c r="L1442">
        <v>0</v>
      </c>
      <c r="M1442">
        <v>0</v>
      </c>
      <c r="N1442">
        <v>0</v>
      </c>
      <c r="O1442">
        <v>0</v>
      </c>
      <c r="P1442">
        <v>0</v>
      </c>
      <c r="Q1442">
        <v>0</v>
      </c>
      <c r="R1442">
        <v>0</v>
      </c>
      <c r="S1442">
        <v>0</v>
      </c>
      <c r="T1442">
        <v>0</v>
      </c>
      <c r="U1442">
        <v>0</v>
      </c>
      <c r="V1442">
        <v>0</v>
      </c>
      <c r="W1442">
        <v>0</v>
      </c>
      <c r="X1442">
        <v>0</v>
      </c>
      <c r="Y1442">
        <v>0</v>
      </c>
      <c r="Z1442">
        <v>0</v>
      </c>
      <c r="AA1442">
        <v>0</v>
      </c>
    </row>
    <row r="1443" spans="1:27" x14ac:dyDescent="0.2">
      <c r="A1443" s="89">
        <f>VLOOKUP(C1443,TabellenBDFS!$B$4:$C$2717,2,FALSE)</f>
        <v>202</v>
      </c>
      <c r="B1443" t="str">
        <f t="shared" si="23"/>
        <v>2025</v>
      </c>
      <c r="C1443" t="s">
        <v>208</v>
      </c>
      <c r="D1443">
        <v>5</v>
      </c>
      <c r="E1443">
        <v>0</v>
      </c>
      <c r="F1443">
        <v>0</v>
      </c>
      <c r="G1443">
        <v>0</v>
      </c>
      <c r="H1443">
        <v>0</v>
      </c>
      <c r="I1443">
        <v>0</v>
      </c>
      <c r="J1443">
        <v>0</v>
      </c>
      <c r="K1443">
        <v>0</v>
      </c>
      <c r="L1443">
        <v>0</v>
      </c>
      <c r="M1443">
        <v>0</v>
      </c>
      <c r="N1443">
        <v>0</v>
      </c>
      <c r="O1443">
        <v>0</v>
      </c>
      <c r="P1443">
        <v>0</v>
      </c>
      <c r="Q1443">
        <v>0</v>
      </c>
      <c r="R1443">
        <v>0</v>
      </c>
      <c r="S1443">
        <v>0</v>
      </c>
      <c r="T1443">
        <v>0</v>
      </c>
      <c r="U1443">
        <v>0</v>
      </c>
      <c r="V1443">
        <v>0</v>
      </c>
      <c r="W1443">
        <v>0</v>
      </c>
      <c r="X1443">
        <v>0</v>
      </c>
      <c r="Y1443">
        <v>0</v>
      </c>
      <c r="Z1443">
        <v>0</v>
      </c>
      <c r="AA1443">
        <v>0</v>
      </c>
    </row>
    <row r="1444" spans="1:27" x14ac:dyDescent="0.2">
      <c r="A1444" s="89">
        <f>VLOOKUP(C1444,TabellenBDFS!$B$4:$C$2717,2,FALSE)</f>
        <v>202</v>
      </c>
      <c r="B1444" t="str">
        <f t="shared" si="23"/>
        <v>2026</v>
      </c>
      <c r="C1444" t="s">
        <v>208</v>
      </c>
      <c r="D1444">
        <v>6</v>
      </c>
      <c r="E1444">
        <v>0.2</v>
      </c>
      <c r="F1444">
        <v>0.2</v>
      </c>
      <c r="G1444">
        <v>0.2</v>
      </c>
      <c r="H1444">
        <v>0.2</v>
      </c>
      <c r="I1444">
        <v>0.2</v>
      </c>
      <c r="J1444">
        <v>0.2</v>
      </c>
      <c r="K1444">
        <v>0.2</v>
      </c>
      <c r="L1444">
        <v>0.2</v>
      </c>
      <c r="M1444">
        <v>0.3</v>
      </c>
      <c r="N1444">
        <v>0.3</v>
      </c>
      <c r="O1444">
        <v>0.3</v>
      </c>
      <c r="P1444">
        <v>0.2</v>
      </c>
      <c r="Q1444">
        <v>0.3</v>
      </c>
      <c r="R1444">
        <v>0.2</v>
      </c>
      <c r="S1444">
        <v>0.2</v>
      </c>
      <c r="T1444">
        <v>0.2</v>
      </c>
      <c r="U1444">
        <v>0.2</v>
      </c>
      <c r="V1444">
        <v>0.2</v>
      </c>
      <c r="W1444">
        <v>0.2</v>
      </c>
      <c r="X1444">
        <v>0.3</v>
      </c>
      <c r="Y1444">
        <v>0.3</v>
      </c>
      <c r="Z1444">
        <v>0.3</v>
      </c>
      <c r="AA1444">
        <v>0.3</v>
      </c>
    </row>
    <row r="1445" spans="1:27" x14ac:dyDescent="0.2">
      <c r="A1445" s="89">
        <f>VLOOKUP(C1445,TabellenBDFS!$B$4:$C$2717,2,FALSE)</f>
        <v>202</v>
      </c>
      <c r="B1445" t="str">
        <f t="shared" si="23"/>
        <v>2027</v>
      </c>
      <c r="C1445" t="s">
        <v>208</v>
      </c>
      <c r="D1445">
        <v>7</v>
      </c>
      <c r="E1445">
        <v>0</v>
      </c>
      <c r="F1445">
        <v>0</v>
      </c>
      <c r="G1445">
        <v>0</v>
      </c>
      <c r="H1445">
        <v>0</v>
      </c>
      <c r="I1445">
        <v>0</v>
      </c>
      <c r="J1445">
        <v>0</v>
      </c>
      <c r="K1445">
        <v>0</v>
      </c>
      <c r="L1445">
        <v>0</v>
      </c>
      <c r="M1445">
        <v>0</v>
      </c>
      <c r="N1445">
        <v>0</v>
      </c>
      <c r="O1445">
        <v>0</v>
      </c>
      <c r="P1445">
        <v>0</v>
      </c>
      <c r="Q1445">
        <v>0</v>
      </c>
      <c r="R1445">
        <v>0</v>
      </c>
      <c r="S1445">
        <v>0</v>
      </c>
      <c r="T1445">
        <v>0</v>
      </c>
      <c r="U1445">
        <v>0</v>
      </c>
      <c r="V1445">
        <v>0</v>
      </c>
      <c r="W1445">
        <v>0</v>
      </c>
      <c r="X1445">
        <v>0</v>
      </c>
      <c r="Y1445">
        <v>0</v>
      </c>
      <c r="Z1445">
        <v>0</v>
      </c>
      <c r="AA1445">
        <v>0</v>
      </c>
    </row>
    <row r="1446" spans="1:27" x14ac:dyDescent="0.2">
      <c r="A1446" s="89">
        <f>VLOOKUP(C1446,TabellenBDFS!$B$4:$C$2717,2,FALSE)</f>
        <v>203</v>
      </c>
      <c r="B1446" t="str">
        <f t="shared" si="23"/>
        <v>2031</v>
      </c>
      <c r="C1446" t="s">
        <v>209</v>
      </c>
      <c r="D1446">
        <v>1</v>
      </c>
      <c r="E1446">
        <v>2.1</v>
      </c>
      <c r="F1446">
        <v>2</v>
      </c>
      <c r="G1446">
        <v>1.9</v>
      </c>
      <c r="H1446">
        <v>1.9</v>
      </c>
      <c r="I1446">
        <v>2</v>
      </c>
      <c r="J1446">
        <v>2.1</v>
      </c>
      <c r="K1446">
        <v>2.1</v>
      </c>
      <c r="L1446">
        <v>2.1</v>
      </c>
      <c r="M1446">
        <v>1.8</v>
      </c>
      <c r="N1446">
        <v>2.1</v>
      </c>
      <c r="O1446">
        <v>2</v>
      </c>
      <c r="P1446">
        <v>2</v>
      </c>
      <c r="Q1446">
        <v>2</v>
      </c>
      <c r="R1446">
        <v>1.9</v>
      </c>
      <c r="S1446">
        <v>1.8</v>
      </c>
      <c r="T1446">
        <v>1.7</v>
      </c>
      <c r="U1446">
        <v>1.8</v>
      </c>
      <c r="V1446">
        <v>1.8</v>
      </c>
      <c r="W1446">
        <v>1.9</v>
      </c>
      <c r="X1446">
        <v>1.9</v>
      </c>
      <c r="Y1446">
        <v>1.9</v>
      </c>
      <c r="Z1446">
        <v>2</v>
      </c>
      <c r="AA1446">
        <v>2</v>
      </c>
    </row>
    <row r="1447" spans="1:27" x14ac:dyDescent="0.2">
      <c r="A1447" s="89">
        <f>VLOOKUP(C1447,TabellenBDFS!$B$4:$C$2717,2,FALSE)</f>
        <v>203</v>
      </c>
      <c r="B1447" t="str">
        <f t="shared" si="23"/>
        <v>2032</v>
      </c>
      <c r="C1447" t="s">
        <v>209</v>
      </c>
      <c r="D1447">
        <v>2</v>
      </c>
      <c r="E1447">
        <v>0.2</v>
      </c>
      <c r="F1447">
        <v>0.2</v>
      </c>
      <c r="G1447">
        <v>0.2</v>
      </c>
      <c r="H1447">
        <v>0.2</v>
      </c>
      <c r="I1447">
        <v>0.3</v>
      </c>
      <c r="J1447">
        <v>0.3</v>
      </c>
      <c r="K1447">
        <v>0.2</v>
      </c>
      <c r="L1447">
        <v>0.2</v>
      </c>
      <c r="M1447">
        <v>0.2</v>
      </c>
      <c r="N1447">
        <v>0.2</v>
      </c>
      <c r="O1447">
        <v>0.2</v>
      </c>
      <c r="P1447">
        <v>0.2</v>
      </c>
      <c r="Q1447">
        <v>0.2</v>
      </c>
      <c r="R1447">
        <v>0.2</v>
      </c>
      <c r="S1447">
        <v>0.2</v>
      </c>
      <c r="T1447">
        <v>0.2</v>
      </c>
      <c r="U1447">
        <v>0.2</v>
      </c>
      <c r="V1447">
        <v>0.2</v>
      </c>
      <c r="W1447">
        <v>0.2</v>
      </c>
      <c r="X1447">
        <v>0.2</v>
      </c>
      <c r="Y1447">
        <v>0.2</v>
      </c>
      <c r="Z1447">
        <v>0.2</v>
      </c>
      <c r="AA1447">
        <v>0.2</v>
      </c>
    </row>
    <row r="1448" spans="1:27" x14ac:dyDescent="0.2">
      <c r="A1448" s="89">
        <f>VLOOKUP(C1448,TabellenBDFS!$B$4:$C$2717,2,FALSE)</f>
        <v>203</v>
      </c>
      <c r="B1448" t="str">
        <f t="shared" si="23"/>
        <v>2033</v>
      </c>
      <c r="C1448" t="s">
        <v>209</v>
      </c>
      <c r="D1448">
        <v>3</v>
      </c>
      <c r="E1448">
        <v>0</v>
      </c>
      <c r="F1448">
        <v>0</v>
      </c>
      <c r="G1448">
        <v>0</v>
      </c>
      <c r="H1448">
        <v>0</v>
      </c>
      <c r="I1448">
        <v>0</v>
      </c>
      <c r="J1448">
        <v>0</v>
      </c>
      <c r="K1448">
        <v>0</v>
      </c>
      <c r="L1448">
        <v>0</v>
      </c>
      <c r="M1448">
        <v>0</v>
      </c>
      <c r="N1448">
        <v>0.1</v>
      </c>
      <c r="O1448">
        <v>0.1</v>
      </c>
      <c r="P1448">
        <v>0.1</v>
      </c>
      <c r="Q1448">
        <v>0.1</v>
      </c>
      <c r="R1448">
        <v>0.2</v>
      </c>
      <c r="S1448">
        <v>0.2</v>
      </c>
      <c r="T1448">
        <v>0.2</v>
      </c>
      <c r="U1448">
        <v>0.2</v>
      </c>
      <c r="V1448">
        <v>0.3</v>
      </c>
      <c r="W1448">
        <v>0.3</v>
      </c>
      <c r="X1448">
        <v>0.4</v>
      </c>
      <c r="Y1448">
        <v>0.4</v>
      </c>
      <c r="Z1448">
        <v>0.4</v>
      </c>
      <c r="AA1448">
        <v>0.4</v>
      </c>
    </row>
    <row r="1449" spans="1:27" x14ac:dyDescent="0.2">
      <c r="A1449" s="89">
        <f>VLOOKUP(C1449,TabellenBDFS!$B$4:$C$2717,2,FALSE)</f>
        <v>203</v>
      </c>
      <c r="B1449" t="str">
        <f t="shared" si="23"/>
        <v>2034</v>
      </c>
      <c r="C1449" t="s">
        <v>209</v>
      </c>
      <c r="D1449">
        <v>4</v>
      </c>
      <c r="E1449">
        <v>0</v>
      </c>
      <c r="F1449">
        <v>0</v>
      </c>
      <c r="G1449">
        <v>0</v>
      </c>
      <c r="H1449">
        <v>0</v>
      </c>
      <c r="I1449">
        <v>0</v>
      </c>
      <c r="J1449">
        <v>0</v>
      </c>
      <c r="K1449">
        <v>0</v>
      </c>
      <c r="L1449">
        <v>0</v>
      </c>
      <c r="M1449">
        <v>0</v>
      </c>
      <c r="N1449">
        <v>0</v>
      </c>
      <c r="O1449">
        <v>0.1</v>
      </c>
      <c r="P1449">
        <v>0</v>
      </c>
      <c r="Q1449">
        <v>0</v>
      </c>
      <c r="R1449">
        <v>0</v>
      </c>
      <c r="S1449">
        <v>0</v>
      </c>
      <c r="T1449">
        <v>0.1</v>
      </c>
      <c r="U1449">
        <v>0.1</v>
      </c>
      <c r="V1449">
        <v>0.1</v>
      </c>
      <c r="W1449">
        <v>0.1</v>
      </c>
      <c r="X1449">
        <v>0.1</v>
      </c>
      <c r="Y1449">
        <v>0.1</v>
      </c>
      <c r="Z1449">
        <v>0.1</v>
      </c>
      <c r="AA1449">
        <v>0.1</v>
      </c>
    </row>
    <row r="1450" spans="1:27" x14ac:dyDescent="0.2">
      <c r="A1450" s="89">
        <f>VLOOKUP(C1450,TabellenBDFS!$B$4:$C$2717,2,FALSE)</f>
        <v>203</v>
      </c>
      <c r="B1450" t="str">
        <f t="shared" si="23"/>
        <v>2035</v>
      </c>
      <c r="C1450" t="s">
        <v>209</v>
      </c>
      <c r="D1450">
        <v>5</v>
      </c>
      <c r="E1450">
        <v>0.1</v>
      </c>
      <c r="F1450">
        <v>0.1</v>
      </c>
      <c r="G1450">
        <v>0.1</v>
      </c>
      <c r="H1450">
        <v>0.1</v>
      </c>
      <c r="I1450">
        <v>0.1</v>
      </c>
      <c r="J1450">
        <v>0.1</v>
      </c>
      <c r="K1450">
        <v>0.1</v>
      </c>
      <c r="L1450">
        <v>0.1</v>
      </c>
      <c r="M1450">
        <v>0.1</v>
      </c>
      <c r="N1450">
        <v>0.1</v>
      </c>
      <c r="O1450">
        <v>0.1</v>
      </c>
      <c r="P1450">
        <v>0.1</v>
      </c>
      <c r="Q1450">
        <v>0</v>
      </c>
      <c r="R1450">
        <v>0.1</v>
      </c>
      <c r="S1450">
        <v>0</v>
      </c>
      <c r="T1450">
        <v>0</v>
      </c>
      <c r="U1450">
        <v>0</v>
      </c>
      <c r="V1450">
        <v>0</v>
      </c>
      <c r="W1450">
        <v>0</v>
      </c>
      <c r="X1450">
        <v>0</v>
      </c>
      <c r="Y1450">
        <v>0</v>
      </c>
      <c r="Z1450">
        <v>0</v>
      </c>
      <c r="AA1450">
        <v>0</v>
      </c>
    </row>
    <row r="1451" spans="1:27" x14ac:dyDescent="0.2">
      <c r="A1451" s="89">
        <f>VLOOKUP(C1451,TabellenBDFS!$B$4:$C$2717,2,FALSE)</f>
        <v>203</v>
      </c>
      <c r="B1451" t="str">
        <f t="shared" si="23"/>
        <v>2036</v>
      </c>
      <c r="C1451" t="s">
        <v>209</v>
      </c>
      <c r="D1451">
        <v>6</v>
      </c>
      <c r="E1451">
        <v>1.5</v>
      </c>
      <c r="F1451">
        <v>1.4</v>
      </c>
      <c r="G1451">
        <v>1.4</v>
      </c>
      <c r="H1451">
        <v>1.3</v>
      </c>
      <c r="I1451">
        <v>1.3</v>
      </c>
      <c r="J1451">
        <v>1.3</v>
      </c>
      <c r="K1451">
        <v>1.3</v>
      </c>
      <c r="L1451">
        <v>1.3</v>
      </c>
      <c r="M1451">
        <v>1.1000000000000001</v>
      </c>
      <c r="N1451">
        <v>1.3</v>
      </c>
      <c r="O1451">
        <v>1.3</v>
      </c>
      <c r="P1451">
        <v>1.3</v>
      </c>
      <c r="Q1451">
        <v>1.3</v>
      </c>
      <c r="R1451">
        <v>1.1000000000000001</v>
      </c>
      <c r="S1451">
        <v>1.1000000000000001</v>
      </c>
      <c r="T1451">
        <v>1</v>
      </c>
      <c r="U1451">
        <v>1</v>
      </c>
      <c r="V1451">
        <v>1.1000000000000001</v>
      </c>
      <c r="W1451">
        <v>1</v>
      </c>
      <c r="X1451">
        <v>1</v>
      </c>
      <c r="Y1451">
        <v>1</v>
      </c>
      <c r="Z1451">
        <v>1.1000000000000001</v>
      </c>
      <c r="AA1451">
        <v>1.1000000000000001</v>
      </c>
    </row>
    <row r="1452" spans="1:27" x14ac:dyDescent="0.2">
      <c r="A1452" s="89">
        <f>VLOOKUP(C1452,TabellenBDFS!$B$4:$C$2717,2,FALSE)</f>
        <v>203</v>
      </c>
      <c r="B1452" t="str">
        <f t="shared" si="23"/>
        <v>2037</v>
      </c>
      <c r="C1452" t="s">
        <v>209</v>
      </c>
      <c r="D1452">
        <v>7</v>
      </c>
      <c r="E1452">
        <v>0.3</v>
      </c>
      <c r="F1452">
        <v>0.3</v>
      </c>
      <c r="G1452">
        <v>0.3</v>
      </c>
      <c r="H1452">
        <v>0.3</v>
      </c>
      <c r="I1452">
        <v>0.3</v>
      </c>
      <c r="J1452">
        <v>0.3</v>
      </c>
      <c r="K1452">
        <v>0.4</v>
      </c>
      <c r="L1452">
        <v>0.4</v>
      </c>
      <c r="M1452">
        <v>0.3</v>
      </c>
      <c r="N1452">
        <v>0.3</v>
      </c>
      <c r="O1452">
        <v>0.3</v>
      </c>
      <c r="P1452">
        <v>0.3</v>
      </c>
      <c r="Q1452">
        <v>0.3</v>
      </c>
      <c r="R1452">
        <v>0.3</v>
      </c>
      <c r="S1452">
        <v>0.3</v>
      </c>
      <c r="T1452">
        <v>0.3</v>
      </c>
      <c r="U1452">
        <v>0.3</v>
      </c>
      <c r="V1452">
        <v>0.3</v>
      </c>
      <c r="W1452">
        <v>0.3</v>
      </c>
      <c r="X1452">
        <v>0.3</v>
      </c>
      <c r="Y1452">
        <v>0.3</v>
      </c>
      <c r="Z1452">
        <v>0.3</v>
      </c>
      <c r="AA1452">
        <v>0.3</v>
      </c>
    </row>
    <row r="1453" spans="1:27" x14ac:dyDescent="0.2">
      <c r="A1453" s="89">
        <f>VLOOKUP(C1453,TabellenBDFS!$B$4:$C$2717,2,FALSE)</f>
        <v>204</v>
      </c>
      <c r="B1453" t="str">
        <f t="shared" si="23"/>
        <v>2041</v>
      </c>
      <c r="C1453" t="s">
        <v>210</v>
      </c>
      <c r="D1453">
        <v>1</v>
      </c>
      <c r="E1453">
        <v>1.2</v>
      </c>
      <c r="F1453">
        <v>1.1000000000000001</v>
      </c>
      <c r="G1453">
        <v>1.2</v>
      </c>
      <c r="H1453">
        <v>1.3</v>
      </c>
      <c r="I1453">
        <v>1.4</v>
      </c>
      <c r="J1453">
        <v>1.4</v>
      </c>
      <c r="K1453">
        <v>1.4</v>
      </c>
      <c r="L1453">
        <v>1.4</v>
      </c>
      <c r="M1453">
        <v>1.5</v>
      </c>
      <c r="N1453">
        <v>1.5</v>
      </c>
      <c r="O1453">
        <v>1.4</v>
      </c>
      <c r="P1453">
        <v>1.4</v>
      </c>
      <c r="Q1453">
        <v>1.3</v>
      </c>
      <c r="R1453">
        <v>1.3</v>
      </c>
      <c r="S1453">
        <v>1.3</v>
      </c>
      <c r="T1453">
        <v>1.3</v>
      </c>
      <c r="U1453">
        <v>1.3</v>
      </c>
      <c r="V1453">
        <v>1.4</v>
      </c>
      <c r="W1453">
        <v>1.4</v>
      </c>
      <c r="X1453">
        <v>1.3</v>
      </c>
      <c r="Y1453">
        <v>1.3</v>
      </c>
      <c r="Z1453">
        <v>1.4</v>
      </c>
      <c r="AA1453">
        <v>1.5</v>
      </c>
    </row>
    <row r="1454" spans="1:27" x14ac:dyDescent="0.2">
      <c r="A1454" s="89">
        <f>VLOOKUP(C1454,TabellenBDFS!$B$4:$C$2717,2,FALSE)</f>
        <v>204</v>
      </c>
      <c r="B1454" t="str">
        <f t="shared" si="23"/>
        <v>2042</v>
      </c>
      <c r="C1454" t="s">
        <v>210</v>
      </c>
      <c r="D1454">
        <v>2</v>
      </c>
      <c r="E1454">
        <v>0.5</v>
      </c>
      <c r="F1454">
        <v>0.5</v>
      </c>
      <c r="G1454">
        <v>0.5</v>
      </c>
      <c r="H1454">
        <v>0.5</v>
      </c>
      <c r="I1454">
        <v>0.5</v>
      </c>
      <c r="J1454">
        <v>0.5</v>
      </c>
      <c r="K1454">
        <v>0.6</v>
      </c>
      <c r="L1454">
        <v>0.6</v>
      </c>
      <c r="M1454">
        <v>0.6</v>
      </c>
      <c r="N1454">
        <v>0.6</v>
      </c>
      <c r="O1454">
        <v>0.5</v>
      </c>
      <c r="P1454">
        <v>0.5</v>
      </c>
      <c r="Q1454">
        <v>0.5</v>
      </c>
      <c r="R1454">
        <v>0.5</v>
      </c>
      <c r="S1454">
        <v>0.5</v>
      </c>
      <c r="T1454">
        <v>0.5</v>
      </c>
      <c r="U1454">
        <v>0.5</v>
      </c>
      <c r="V1454">
        <v>0.3</v>
      </c>
      <c r="W1454">
        <v>0.3</v>
      </c>
      <c r="X1454">
        <v>0.3</v>
      </c>
      <c r="Y1454">
        <v>0.3</v>
      </c>
      <c r="Z1454">
        <v>0.3</v>
      </c>
      <c r="AA1454">
        <v>0.3</v>
      </c>
    </row>
    <row r="1455" spans="1:27" x14ac:dyDescent="0.2">
      <c r="A1455" s="89">
        <f>VLOOKUP(C1455,TabellenBDFS!$B$4:$C$2717,2,FALSE)</f>
        <v>204</v>
      </c>
      <c r="B1455" t="str">
        <f t="shared" si="23"/>
        <v>2043</v>
      </c>
      <c r="C1455" t="s">
        <v>210</v>
      </c>
      <c r="D1455">
        <v>3</v>
      </c>
      <c r="E1455">
        <v>0</v>
      </c>
      <c r="F1455">
        <v>0</v>
      </c>
      <c r="G1455">
        <v>0</v>
      </c>
      <c r="H1455">
        <v>0</v>
      </c>
      <c r="I1455">
        <v>0</v>
      </c>
      <c r="J1455">
        <v>0</v>
      </c>
      <c r="K1455">
        <v>0</v>
      </c>
      <c r="L1455">
        <v>0</v>
      </c>
      <c r="M1455">
        <v>0</v>
      </c>
      <c r="N1455">
        <v>0</v>
      </c>
      <c r="O1455">
        <v>0</v>
      </c>
      <c r="P1455">
        <v>0</v>
      </c>
      <c r="Q1455">
        <v>0</v>
      </c>
      <c r="R1455">
        <v>0</v>
      </c>
      <c r="S1455">
        <v>0</v>
      </c>
      <c r="T1455">
        <v>0</v>
      </c>
      <c r="U1455">
        <v>0</v>
      </c>
      <c r="V1455">
        <v>0.2</v>
      </c>
      <c r="W1455">
        <v>0.2</v>
      </c>
      <c r="X1455">
        <v>0.2</v>
      </c>
      <c r="Y1455">
        <v>0.2</v>
      </c>
      <c r="Z1455">
        <v>0.3</v>
      </c>
      <c r="AA1455">
        <v>0.3</v>
      </c>
    </row>
    <row r="1456" spans="1:27" x14ac:dyDescent="0.2">
      <c r="A1456" s="89">
        <f>VLOOKUP(C1456,TabellenBDFS!$B$4:$C$2717,2,FALSE)</f>
        <v>204</v>
      </c>
      <c r="B1456" t="str">
        <f t="shared" si="23"/>
        <v>2044</v>
      </c>
      <c r="C1456" t="s">
        <v>210</v>
      </c>
      <c r="D1456">
        <v>4</v>
      </c>
      <c r="E1456">
        <v>0</v>
      </c>
      <c r="F1456">
        <v>0</v>
      </c>
      <c r="G1456">
        <v>0</v>
      </c>
      <c r="H1456">
        <v>0</v>
      </c>
      <c r="I1456">
        <v>0</v>
      </c>
      <c r="J1456">
        <v>0</v>
      </c>
      <c r="K1456">
        <v>0</v>
      </c>
      <c r="L1456">
        <v>0</v>
      </c>
      <c r="M1456">
        <v>0</v>
      </c>
      <c r="N1456">
        <v>0</v>
      </c>
      <c r="O1456">
        <v>0</v>
      </c>
      <c r="P1456">
        <v>0</v>
      </c>
      <c r="Q1456">
        <v>0</v>
      </c>
      <c r="R1456">
        <v>0</v>
      </c>
      <c r="S1456">
        <v>0</v>
      </c>
      <c r="T1456">
        <v>0</v>
      </c>
      <c r="U1456">
        <v>0</v>
      </c>
      <c r="V1456">
        <v>0</v>
      </c>
      <c r="W1456">
        <v>0</v>
      </c>
      <c r="X1456">
        <v>0</v>
      </c>
      <c r="Y1456">
        <v>0</v>
      </c>
      <c r="Z1456">
        <v>0</v>
      </c>
      <c r="AA1456">
        <v>0</v>
      </c>
    </row>
    <row r="1457" spans="1:27" x14ac:dyDescent="0.2">
      <c r="A1457" s="89">
        <f>VLOOKUP(C1457,TabellenBDFS!$B$4:$C$2717,2,FALSE)</f>
        <v>204</v>
      </c>
      <c r="B1457" t="str">
        <f t="shared" si="23"/>
        <v>2045</v>
      </c>
      <c r="C1457" t="s">
        <v>210</v>
      </c>
      <c r="D1457">
        <v>5</v>
      </c>
      <c r="E1457">
        <v>0</v>
      </c>
      <c r="F1457">
        <v>0</v>
      </c>
      <c r="G1457">
        <v>0</v>
      </c>
      <c r="H1457">
        <v>0</v>
      </c>
      <c r="I1457">
        <v>0</v>
      </c>
      <c r="J1457">
        <v>0</v>
      </c>
      <c r="K1457">
        <v>0</v>
      </c>
      <c r="L1457">
        <v>0</v>
      </c>
      <c r="M1457">
        <v>0</v>
      </c>
      <c r="N1457">
        <v>0</v>
      </c>
      <c r="O1457">
        <v>0</v>
      </c>
      <c r="P1457">
        <v>0</v>
      </c>
      <c r="Q1457">
        <v>0</v>
      </c>
      <c r="R1457">
        <v>0</v>
      </c>
      <c r="S1457">
        <v>0</v>
      </c>
      <c r="T1457">
        <v>0</v>
      </c>
      <c r="U1457">
        <v>0</v>
      </c>
      <c r="V1457">
        <v>0</v>
      </c>
      <c r="W1457">
        <v>0</v>
      </c>
      <c r="X1457">
        <v>0</v>
      </c>
      <c r="Y1457">
        <v>0</v>
      </c>
      <c r="Z1457">
        <v>0</v>
      </c>
      <c r="AA1457">
        <v>0</v>
      </c>
    </row>
    <row r="1458" spans="1:27" x14ac:dyDescent="0.2">
      <c r="A1458" s="89">
        <f>VLOOKUP(C1458,TabellenBDFS!$B$4:$C$2717,2,FALSE)</f>
        <v>204</v>
      </c>
      <c r="B1458" t="str">
        <f t="shared" si="23"/>
        <v>2046</v>
      </c>
      <c r="C1458" t="s">
        <v>210</v>
      </c>
      <c r="D1458">
        <v>6</v>
      </c>
      <c r="E1458">
        <v>0.5</v>
      </c>
      <c r="F1458">
        <v>0.1</v>
      </c>
      <c r="G1458">
        <v>0.5</v>
      </c>
      <c r="H1458">
        <v>0.6</v>
      </c>
      <c r="I1458">
        <v>0.6</v>
      </c>
      <c r="J1458">
        <v>0.6</v>
      </c>
      <c r="K1458">
        <v>0.6</v>
      </c>
      <c r="L1458">
        <v>0.6</v>
      </c>
      <c r="M1458">
        <v>0.6</v>
      </c>
      <c r="N1458">
        <v>0.6</v>
      </c>
      <c r="O1458">
        <v>0.5</v>
      </c>
      <c r="P1458">
        <v>0.5</v>
      </c>
      <c r="Q1458">
        <v>0.5</v>
      </c>
      <c r="R1458">
        <v>0.5</v>
      </c>
      <c r="S1458">
        <v>0.5</v>
      </c>
      <c r="T1458">
        <v>0.5</v>
      </c>
      <c r="U1458">
        <v>0.5</v>
      </c>
      <c r="V1458">
        <v>0.5</v>
      </c>
      <c r="W1458">
        <v>0.5</v>
      </c>
      <c r="X1458">
        <v>0.5</v>
      </c>
      <c r="Y1458">
        <v>0.5</v>
      </c>
      <c r="Z1458">
        <v>0.6</v>
      </c>
      <c r="AA1458">
        <v>0.7</v>
      </c>
    </row>
    <row r="1459" spans="1:27" x14ac:dyDescent="0.2">
      <c r="A1459" s="89">
        <f>VLOOKUP(C1459,TabellenBDFS!$B$4:$C$2717,2,FALSE)</f>
        <v>204</v>
      </c>
      <c r="B1459" t="str">
        <f t="shared" si="23"/>
        <v>2047</v>
      </c>
      <c r="C1459" t="s">
        <v>210</v>
      </c>
      <c r="D1459">
        <v>7</v>
      </c>
      <c r="E1459">
        <v>0.2</v>
      </c>
      <c r="F1459">
        <v>0.5</v>
      </c>
      <c r="G1459">
        <v>0.2</v>
      </c>
      <c r="H1459">
        <v>0.2</v>
      </c>
      <c r="I1459">
        <v>0.2</v>
      </c>
      <c r="J1459">
        <v>0.2</v>
      </c>
      <c r="K1459">
        <v>0.2</v>
      </c>
      <c r="L1459">
        <v>0.2</v>
      </c>
      <c r="M1459">
        <v>0.2</v>
      </c>
      <c r="N1459">
        <v>0.2</v>
      </c>
      <c r="O1459">
        <v>0.3</v>
      </c>
      <c r="P1459">
        <v>0.2</v>
      </c>
      <c r="Q1459">
        <v>0.2</v>
      </c>
      <c r="R1459">
        <v>0.2</v>
      </c>
      <c r="S1459">
        <v>0.2</v>
      </c>
      <c r="T1459">
        <v>0.3</v>
      </c>
      <c r="U1459">
        <v>0.3</v>
      </c>
      <c r="V1459">
        <v>0.3</v>
      </c>
      <c r="W1459">
        <v>0.3</v>
      </c>
      <c r="X1459">
        <v>0.3</v>
      </c>
      <c r="Y1459">
        <v>0.3</v>
      </c>
      <c r="Z1459">
        <v>0.3</v>
      </c>
      <c r="AA1459">
        <v>0.3</v>
      </c>
    </row>
    <row r="1460" spans="1:27" x14ac:dyDescent="0.2">
      <c r="A1460" s="89">
        <f>VLOOKUP(C1460,TabellenBDFS!$B$4:$C$2717,2,FALSE)</f>
        <v>205</v>
      </c>
      <c r="B1460" t="str">
        <f t="shared" si="23"/>
        <v>2051</v>
      </c>
      <c r="C1460" t="s">
        <v>571</v>
      </c>
      <c r="D1460">
        <v>1</v>
      </c>
      <c r="E1460" t="e">
        <v>#N/A</v>
      </c>
      <c r="F1460" t="e">
        <v>#N/A</v>
      </c>
      <c r="G1460" t="e">
        <v>#N/A</v>
      </c>
      <c r="H1460" t="e">
        <v>#N/A</v>
      </c>
      <c r="I1460" t="e">
        <v>#N/A</v>
      </c>
      <c r="J1460" t="e">
        <v>#N/A</v>
      </c>
      <c r="K1460" t="e">
        <v>#N/A</v>
      </c>
      <c r="L1460" t="e">
        <v>#N/A</v>
      </c>
      <c r="M1460" t="e">
        <v>#N/A</v>
      </c>
      <c r="N1460" t="e">
        <v>#N/A</v>
      </c>
      <c r="O1460" t="e">
        <v>#N/A</v>
      </c>
      <c r="P1460" t="e">
        <v>#N/A</v>
      </c>
      <c r="Q1460" t="e">
        <v>#N/A</v>
      </c>
      <c r="R1460" t="e">
        <v>#N/A</v>
      </c>
      <c r="S1460" t="e">
        <v>#N/A</v>
      </c>
      <c r="T1460" t="e">
        <v>#N/A</v>
      </c>
      <c r="U1460">
        <v>2.8</v>
      </c>
      <c r="V1460">
        <v>2.8</v>
      </c>
      <c r="W1460">
        <v>2.8</v>
      </c>
      <c r="X1460">
        <v>2.8</v>
      </c>
      <c r="Y1460">
        <v>2.8</v>
      </c>
      <c r="Z1460">
        <v>2.7</v>
      </c>
      <c r="AA1460">
        <v>2.6</v>
      </c>
    </row>
    <row r="1461" spans="1:27" x14ac:dyDescent="0.2">
      <c r="A1461" s="89">
        <f>VLOOKUP(C1461,TabellenBDFS!$B$4:$C$2717,2,FALSE)</f>
        <v>205</v>
      </c>
      <c r="B1461" t="str">
        <f t="shared" si="23"/>
        <v>2052</v>
      </c>
      <c r="C1461" t="s">
        <v>571</v>
      </c>
      <c r="D1461">
        <v>2</v>
      </c>
      <c r="E1461" t="e">
        <v>#N/A</v>
      </c>
      <c r="F1461" t="e">
        <v>#N/A</v>
      </c>
      <c r="G1461" t="e">
        <v>#N/A</v>
      </c>
      <c r="H1461" t="e">
        <v>#N/A</v>
      </c>
      <c r="I1461" t="e">
        <v>#N/A</v>
      </c>
      <c r="J1461" t="e">
        <v>#N/A</v>
      </c>
      <c r="K1461" t="e">
        <v>#N/A</v>
      </c>
      <c r="L1461" t="e">
        <v>#N/A</v>
      </c>
      <c r="M1461" t="e">
        <v>#N/A</v>
      </c>
      <c r="N1461" t="e">
        <v>#N/A</v>
      </c>
      <c r="O1461" t="e">
        <v>#N/A</v>
      </c>
      <c r="P1461" t="e">
        <v>#N/A</v>
      </c>
      <c r="Q1461" t="e">
        <v>#N/A</v>
      </c>
      <c r="R1461" t="e">
        <v>#N/A</v>
      </c>
      <c r="S1461" t="e">
        <v>#N/A</v>
      </c>
      <c r="T1461" t="e">
        <v>#N/A</v>
      </c>
      <c r="U1461">
        <v>0.7</v>
      </c>
      <c r="V1461">
        <v>0.6</v>
      </c>
      <c r="W1461">
        <v>0.6</v>
      </c>
      <c r="X1461">
        <v>0.6</v>
      </c>
      <c r="Y1461">
        <v>0.6</v>
      </c>
      <c r="Z1461">
        <v>0.5</v>
      </c>
      <c r="AA1461">
        <v>0.5</v>
      </c>
    </row>
    <row r="1462" spans="1:27" x14ac:dyDescent="0.2">
      <c r="A1462" s="89">
        <f>VLOOKUP(C1462,TabellenBDFS!$B$4:$C$2717,2,FALSE)</f>
        <v>205</v>
      </c>
      <c r="B1462" t="str">
        <f t="shared" si="23"/>
        <v>2053</v>
      </c>
      <c r="C1462" t="s">
        <v>571</v>
      </c>
      <c r="D1462">
        <v>3</v>
      </c>
      <c r="E1462" t="e">
        <v>#N/A</v>
      </c>
      <c r="F1462" t="e">
        <v>#N/A</v>
      </c>
      <c r="G1462" t="e">
        <v>#N/A</v>
      </c>
      <c r="H1462" t="e">
        <v>#N/A</v>
      </c>
      <c r="I1462" t="e">
        <v>#N/A</v>
      </c>
      <c r="J1462" t="e">
        <v>#N/A</v>
      </c>
      <c r="K1462" t="e">
        <v>#N/A</v>
      </c>
      <c r="L1462" t="e">
        <v>#N/A</v>
      </c>
      <c r="M1462" t="e">
        <v>#N/A</v>
      </c>
      <c r="N1462" t="e">
        <v>#N/A</v>
      </c>
      <c r="O1462" t="e">
        <v>#N/A</v>
      </c>
      <c r="P1462" t="e">
        <v>#N/A</v>
      </c>
      <c r="Q1462" t="e">
        <v>#N/A</v>
      </c>
      <c r="R1462" t="e">
        <v>#N/A</v>
      </c>
      <c r="S1462" t="e">
        <v>#N/A</v>
      </c>
      <c r="T1462" t="e">
        <v>#N/A</v>
      </c>
      <c r="U1462">
        <v>0.3</v>
      </c>
      <c r="V1462">
        <v>0.3</v>
      </c>
      <c r="W1462">
        <v>0.3</v>
      </c>
      <c r="X1462">
        <v>0.4</v>
      </c>
      <c r="Y1462">
        <v>0.4</v>
      </c>
      <c r="Z1462">
        <v>0.4</v>
      </c>
      <c r="AA1462">
        <v>0.4</v>
      </c>
    </row>
    <row r="1463" spans="1:27" x14ac:dyDescent="0.2">
      <c r="A1463" s="89">
        <f>VLOOKUP(C1463,TabellenBDFS!$B$4:$C$2717,2,FALSE)</f>
        <v>205</v>
      </c>
      <c r="B1463" t="str">
        <f t="shared" si="23"/>
        <v>2054</v>
      </c>
      <c r="C1463" t="s">
        <v>571</v>
      </c>
      <c r="D1463">
        <v>4</v>
      </c>
      <c r="E1463" t="e">
        <v>#N/A</v>
      </c>
      <c r="F1463" t="e">
        <v>#N/A</v>
      </c>
      <c r="G1463" t="e">
        <v>#N/A</v>
      </c>
      <c r="H1463" t="e">
        <v>#N/A</v>
      </c>
      <c r="I1463" t="e">
        <v>#N/A</v>
      </c>
      <c r="J1463" t="e">
        <v>#N/A</v>
      </c>
      <c r="K1463" t="e">
        <v>#N/A</v>
      </c>
      <c r="L1463" t="e">
        <v>#N/A</v>
      </c>
      <c r="M1463" t="e">
        <v>#N/A</v>
      </c>
      <c r="N1463" t="e">
        <v>#N/A</v>
      </c>
      <c r="O1463" t="e">
        <v>#N/A</v>
      </c>
      <c r="P1463" t="e">
        <v>#N/A</v>
      </c>
      <c r="Q1463" t="e">
        <v>#N/A</v>
      </c>
      <c r="R1463" t="e">
        <v>#N/A</v>
      </c>
      <c r="S1463" t="e">
        <v>#N/A</v>
      </c>
      <c r="T1463" t="e">
        <v>#N/A</v>
      </c>
      <c r="U1463">
        <v>0</v>
      </c>
      <c r="V1463">
        <v>0</v>
      </c>
      <c r="W1463">
        <v>0</v>
      </c>
      <c r="X1463">
        <v>0</v>
      </c>
      <c r="Y1463">
        <v>0</v>
      </c>
      <c r="Z1463">
        <v>0</v>
      </c>
      <c r="AA1463">
        <v>0</v>
      </c>
    </row>
    <row r="1464" spans="1:27" x14ac:dyDescent="0.2">
      <c r="A1464" s="89">
        <f>VLOOKUP(C1464,TabellenBDFS!$B$4:$C$2717,2,FALSE)</f>
        <v>205</v>
      </c>
      <c r="B1464" t="str">
        <f t="shared" si="23"/>
        <v>2055</v>
      </c>
      <c r="C1464" t="s">
        <v>571</v>
      </c>
      <c r="D1464">
        <v>5</v>
      </c>
      <c r="E1464" t="e">
        <v>#N/A</v>
      </c>
      <c r="F1464" t="e">
        <v>#N/A</v>
      </c>
      <c r="G1464" t="e">
        <v>#N/A</v>
      </c>
      <c r="H1464" t="e">
        <v>#N/A</v>
      </c>
      <c r="I1464" t="e">
        <v>#N/A</v>
      </c>
      <c r="J1464" t="e">
        <v>#N/A</v>
      </c>
      <c r="K1464" t="e">
        <v>#N/A</v>
      </c>
      <c r="L1464" t="e">
        <v>#N/A</v>
      </c>
      <c r="M1464" t="e">
        <v>#N/A</v>
      </c>
      <c r="N1464" t="e">
        <v>#N/A</v>
      </c>
      <c r="O1464" t="e">
        <v>#N/A</v>
      </c>
      <c r="P1464" t="e">
        <v>#N/A</v>
      </c>
      <c r="Q1464" t="e">
        <v>#N/A</v>
      </c>
      <c r="R1464" t="e">
        <v>#N/A</v>
      </c>
      <c r="S1464" t="e">
        <v>#N/A</v>
      </c>
      <c r="T1464" t="e">
        <v>#N/A</v>
      </c>
      <c r="U1464">
        <v>0</v>
      </c>
      <c r="V1464">
        <v>0</v>
      </c>
      <c r="W1464">
        <v>0</v>
      </c>
      <c r="X1464">
        <v>0</v>
      </c>
      <c r="Y1464">
        <v>0</v>
      </c>
      <c r="Z1464">
        <v>0</v>
      </c>
      <c r="AA1464">
        <v>0</v>
      </c>
    </row>
    <row r="1465" spans="1:27" x14ac:dyDescent="0.2">
      <c r="A1465" s="89">
        <f>VLOOKUP(C1465,TabellenBDFS!$B$4:$C$2717,2,FALSE)</f>
        <v>205</v>
      </c>
      <c r="B1465" t="str">
        <f t="shared" si="23"/>
        <v>2056</v>
      </c>
      <c r="C1465" t="s">
        <v>571</v>
      </c>
      <c r="D1465">
        <v>6</v>
      </c>
      <c r="E1465" t="e">
        <v>#N/A</v>
      </c>
      <c r="F1465" t="e">
        <v>#N/A</v>
      </c>
      <c r="G1465" t="e">
        <v>#N/A</v>
      </c>
      <c r="H1465" t="e">
        <v>#N/A</v>
      </c>
      <c r="I1465" t="e">
        <v>#N/A</v>
      </c>
      <c r="J1465" t="e">
        <v>#N/A</v>
      </c>
      <c r="K1465" t="e">
        <v>#N/A</v>
      </c>
      <c r="L1465" t="e">
        <v>#N/A</v>
      </c>
      <c r="M1465" t="e">
        <v>#N/A</v>
      </c>
      <c r="N1465" t="e">
        <v>#N/A</v>
      </c>
      <c r="O1465" t="e">
        <v>#N/A</v>
      </c>
      <c r="P1465" t="e">
        <v>#N/A</v>
      </c>
      <c r="Q1465" t="e">
        <v>#N/A</v>
      </c>
      <c r="R1465" t="e">
        <v>#N/A</v>
      </c>
      <c r="S1465" t="e">
        <v>#N/A</v>
      </c>
      <c r="T1465" t="e">
        <v>#N/A</v>
      </c>
      <c r="U1465">
        <v>1.5</v>
      </c>
      <c r="V1465">
        <v>1.5</v>
      </c>
      <c r="W1465">
        <v>1.4</v>
      </c>
      <c r="X1465">
        <v>1.4</v>
      </c>
      <c r="Y1465">
        <v>1.4</v>
      </c>
      <c r="Z1465">
        <v>1.3</v>
      </c>
      <c r="AA1465">
        <v>1.3</v>
      </c>
    </row>
    <row r="1466" spans="1:27" x14ac:dyDescent="0.2">
      <c r="A1466" s="89">
        <f>VLOOKUP(C1466,TabellenBDFS!$B$4:$C$2717,2,FALSE)</f>
        <v>205</v>
      </c>
      <c r="B1466" t="str">
        <f t="shared" si="23"/>
        <v>2057</v>
      </c>
      <c r="C1466" t="s">
        <v>571</v>
      </c>
      <c r="D1466">
        <v>7</v>
      </c>
      <c r="E1466" t="e">
        <v>#N/A</v>
      </c>
      <c r="F1466" t="e">
        <v>#N/A</v>
      </c>
      <c r="G1466" t="e">
        <v>#N/A</v>
      </c>
      <c r="H1466" t="e">
        <v>#N/A</v>
      </c>
      <c r="I1466" t="e">
        <v>#N/A</v>
      </c>
      <c r="J1466" t="e">
        <v>#N/A</v>
      </c>
      <c r="K1466" t="e">
        <v>#N/A</v>
      </c>
      <c r="L1466" t="e">
        <v>#N/A</v>
      </c>
      <c r="M1466" t="e">
        <v>#N/A</v>
      </c>
      <c r="N1466" t="e">
        <v>#N/A</v>
      </c>
      <c r="O1466" t="e">
        <v>#N/A</v>
      </c>
      <c r="P1466" t="e">
        <v>#N/A</v>
      </c>
      <c r="Q1466" t="e">
        <v>#N/A</v>
      </c>
      <c r="R1466" t="e">
        <v>#N/A</v>
      </c>
      <c r="S1466" t="e">
        <v>#N/A</v>
      </c>
      <c r="T1466" t="e">
        <v>#N/A</v>
      </c>
      <c r="U1466">
        <v>0.3</v>
      </c>
      <c r="V1466">
        <v>0.3</v>
      </c>
      <c r="W1466">
        <v>0.4</v>
      </c>
      <c r="X1466">
        <v>0.4</v>
      </c>
      <c r="Y1466">
        <v>0.4</v>
      </c>
      <c r="Z1466">
        <v>0.3</v>
      </c>
      <c r="AA1466">
        <v>0.3</v>
      </c>
    </row>
    <row r="1467" spans="1:27" x14ac:dyDescent="0.2">
      <c r="A1467" s="89" t="e">
        <f>VLOOKUP(C1467,TabellenBDFS!$B$4:$C$2717,2,FALSE)</f>
        <v>#N/A</v>
      </c>
      <c r="B1467" t="e">
        <f t="shared" si="23"/>
        <v>#N/A</v>
      </c>
      <c r="C1467" t="s">
        <v>211</v>
      </c>
      <c r="D1467">
        <v>1</v>
      </c>
      <c r="E1467">
        <v>0.7</v>
      </c>
      <c r="F1467">
        <v>0.8</v>
      </c>
      <c r="G1467">
        <v>0.8</v>
      </c>
      <c r="H1467">
        <v>0.9</v>
      </c>
      <c r="I1467">
        <v>0.9</v>
      </c>
      <c r="J1467">
        <v>0.9</v>
      </c>
      <c r="K1467">
        <v>0.8</v>
      </c>
      <c r="L1467">
        <v>0.8</v>
      </c>
      <c r="M1467">
        <v>0.7</v>
      </c>
      <c r="N1467">
        <v>0.7</v>
      </c>
      <c r="O1467">
        <v>0.8</v>
      </c>
      <c r="P1467">
        <v>0.7</v>
      </c>
      <c r="Q1467">
        <v>0.7</v>
      </c>
      <c r="R1467">
        <v>0.7</v>
      </c>
      <c r="S1467">
        <v>0.7</v>
      </c>
      <c r="T1467">
        <v>0.7</v>
      </c>
      <c r="U1467">
        <v>0.7</v>
      </c>
      <c r="V1467">
        <v>0.8</v>
      </c>
      <c r="W1467">
        <v>0.7</v>
      </c>
      <c r="X1467">
        <v>0.7</v>
      </c>
      <c r="Y1467" t="e">
        <v>#N/A</v>
      </c>
      <c r="Z1467" t="e">
        <v>#N/A</v>
      </c>
      <c r="AA1467" t="e">
        <v>#N/A</v>
      </c>
    </row>
    <row r="1468" spans="1:27" x14ac:dyDescent="0.2">
      <c r="A1468" s="89" t="e">
        <f>VLOOKUP(C1468,TabellenBDFS!$B$4:$C$2717,2,FALSE)</f>
        <v>#N/A</v>
      </c>
      <c r="B1468" t="e">
        <f t="shared" si="23"/>
        <v>#N/A</v>
      </c>
      <c r="C1468" t="s">
        <v>211</v>
      </c>
      <c r="D1468">
        <v>2</v>
      </c>
      <c r="E1468">
        <v>0.2</v>
      </c>
      <c r="F1468">
        <v>0.2</v>
      </c>
      <c r="G1468">
        <v>0.2</v>
      </c>
      <c r="H1468">
        <v>0.2</v>
      </c>
      <c r="I1468">
        <v>0.2</v>
      </c>
      <c r="J1468">
        <v>0.2</v>
      </c>
      <c r="K1468">
        <v>0.2</v>
      </c>
      <c r="L1468">
        <v>0.2</v>
      </c>
      <c r="M1468">
        <v>0.2</v>
      </c>
      <c r="N1468">
        <v>0.1</v>
      </c>
      <c r="O1468">
        <v>0.1</v>
      </c>
      <c r="P1468">
        <v>0.1</v>
      </c>
      <c r="Q1468">
        <v>0.1</v>
      </c>
      <c r="R1468">
        <v>0.1</v>
      </c>
      <c r="S1468">
        <v>0.1</v>
      </c>
      <c r="T1468">
        <v>0.1</v>
      </c>
      <c r="U1468">
        <v>0.1</v>
      </c>
      <c r="V1468">
        <v>0.1</v>
      </c>
      <c r="W1468">
        <v>0.1</v>
      </c>
      <c r="X1468">
        <v>0.1</v>
      </c>
      <c r="Y1468" t="e">
        <v>#N/A</v>
      </c>
      <c r="Z1468" t="e">
        <v>#N/A</v>
      </c>
      <c r="AA1468" t="e">
        <v>#N/A</v>
      </c>
    </row>
    <row r="1469" spans="1:27" x14ac:dyDescent="0.2">
      <c r="A1469" s="89" t="e">
        <f>VLOOKUP(C1469,TabellenBDFS!$B$4:$C$2717,2,FALSE)</f>
        <v>#N/A</v>
      </c>
      <c r="B1469" t="e">
        <f t="shared" si="23"/>
        <v>#N/A</v>
      </c>
      <c r="C1469" t="s">
        <v>211</v>
      </c>
      <c r="D1469">
        <v>3</v>
      </c>
      <c r="E1469">
        <v>0</v>
      </c>
      <c r="F1469">
        <v>0</v>
      </c>
      <c r="G1469">
        <v>0</v>
      </c>
      <c r="H1469">
        <v>0</v>
      </c>
      <c r="I1469">
        <v>0</v>
      </c>
      <c r="J1469">
        <v>0</v>
      </c>
      <c r="K1469">
        <v>0</v>
      </c>
      <c r="L1469">
        <v>0</v>
      </c>
      <c r="M1469">
        <v>0</v>
      </c>
      <c r="N1469">
        <v>0</v>
      </c>
      <c r="O1469">
        <v>0</v>
      </c>
      <c r="P1469">
        <v>0</v>
      </c>
      <c r="Q1469">
        <v>0</v>
      </c>
      <c r="R1469">
        <v>0</v>
      </c>
      <c r="S1469">
        <v>0</v>
      </c>
      <c r="T1469">
        <v>0</v>
      </c>
      <c r="U1469">
        <v>0</v>
      </c>
      <c r="V1469">
        <v>0</v>
      </c>
      <c r="W1469">
        <v>0</v>
      </c>
      <c r="X1469">
        <v>0</v>
      </c>
      <c r="Y1469" t="e">
        <v>#N/A</v>
      </c>
      <c r="Z1469" t="e">
        <v>#N/A</v>
      </c>
      <c r="AA1469" t="e">
        <v>#N/A</v>
      </c>
    </row>
    <row r="1470" spans="1:27" x14ac:dyDescent="0.2">
      <c r="A1470" s="89" t="e">
        <f>VLOOKUP(C1470,TabellenBDFS!$B$4:$C$2717,2,FALSE)</f>
        <v>#N/A</v>
      </c>
      <c r="B1470" t="e">
        <f t="shared" si="23"/>
        <v>#N/A</v>
      </c>
      <c r="C1470" t="s">
        <v>211</v>
      </c>
      <c r="D1470">
        <v>4</v>
      </c>
      <c r="E1470">
        <v>0</v>
      </c>
      <c r="F1470">
        <v>0</v>
      </c>
      <c r="G1470">
        <v>0</v>
      </c>
      <c r="H1470">
        <v>0</v>
      </c>
      <c r="I1470">
        <v>0</v>
      </c>
      <c r="J1470">
        <v>0</v>
      </c>
      <c r="K1470">
        <v>0</v>
      </c>
      <c r="L1470">
        <v>0</v>
      </c>
      <c r="M1470">
        <v>0</v>
      </c>
      <c r="N1470">
        <v>0</v>
      </c>
      <c r="O1470">
        <v>0</v>
      </c>
      <c r="P1470">
        <v>0</v>
      </c>
      <c r="Q1470">
        <v>0</v>
      </c>
      <c r="R1470">
        <v>0</v>
      </c>
      <c r="S1470">
        <v>0</v>
      </c>
      <c r="T1470">
        <v>0</v>
      </c>
      <c r="U1470">
        <v>0</v>
      </c>
      <c r="V1470">
        <v>0</v>
      </c>
      <c r="W1470">
        <v>0</v>
      </c>
      <c r="X1470">
        <v>0</v>
      </c>
      <c r="Y1470" t="e">
        <v>#N/A</v>
      </c>
      <c r="Z1470" t="e">
        <v>#N/A</v>
      </c>
      <c r="AA1470" t="e">
        <v>#N/A</v>
      </c>
    </row>
    <row r="1471" spans="1:27" x14ac:dyDescent="0.2">
      <c r="A1471" s="89" t="e">
        <f>VLOOKUP(C1471,TabellenBDFS!$B$4:$C$2717,2,FALSE)</f>
        <v>#N/A</v>
      </c>
      <c r="B1471" t="e">
        <f t="shared" si="23"/>
        <v>#N/A</v>
      </c>
      <c r="C1471" t="s">
        <v>211</v>
      </c>
      <c r="D1471">
        <v>5</v>
      </c>
      <c r="E1471">
        <v>0</v>
      </c>
      <c r="F1471">
        <v>0</v>
      </c>
      <c r="G1471">
        <v>0</v>
      </c>
      <c r="H1471">
        <v>0</v>
      </c>
      <c r="I1471">
        <v>0</v>
      </c>
      <c r="J1471">
        <v>0</v>
      </c>
      <c r="K1471">
        <v>0</v>
      </c>
      <c r="L1471">
        <v>0</v>
      </c>
      <c r="M1471">
        <v>0</v>
      </c>
      <c r="N1471">
        <v>0</v>
      </c>
      <c r="O1471">
        <v>0</v>
      </c>
      <c r="P1471">
        <v>0</v>
      </c>
      <c r="Q1471">
        <v>0</v>
      </c>
      <c r="R1471">
        <v>0</v>
      </c>
      <c r="S1471">
        <v>0</v>
      </c>
      <c r="T1471">
        <v>0</v>
      </c>
      <c r="U1471">
        <v>0</v>
      </c>
      <c r="V1471">
        <v>0</v>
      </c>
      <c r="W1471">
        <v>0</v>
      </c>
      <c r="X1471">
        <v>0</v>
      </c>
      <c r="Y1471" t="e">
        <v>#N/A</v>
      </c>
      <c r="Z1471" t="e">
        <v>#N/A</v>
      </c>
      <c r="AA1471" t="e">
        <v>#N/A</v>
      </c>
    </row>
    <row r="1472" spans="1:27" x14ac:dyDescent="0.2">
      <c r="A1472" s="89" t="e">
        <f>VLOOKUP(C1472,TabellenBDFS!$B$4:$C$2717,2,FALSE)</f>
        <v>#N/A</v>
      </c>
      <c r="B1472" t="e">
        <f t="shared" si="23"/>
        <v>#N/A</v>
      </c>
      <c r="C1472" t="s">
        <v>211</v>
      </c>
      <c r="D1472">
        <v>6</v>
      </c>
      <c r="E1472">
        <v>0.5</v>
      </c>
      <c r="F1472">
        <v>0.6</v>
      </c>
      <c r="G1472">
        <v>0.6</v>
      </c>
      <c r="H1472">
        <v>0.6</v>
      </c>
      <c r="I1472">
        <v>0.6</v>
      </c>
      <c r="J1472">
        <v>0.6</v>
      </c>
      <c r="K1472">
        <v>0.5</v>
      </c>
      <c r="L1472">
        <v>0.5</v>
      </c>
      <c r="M1472">
        <v>0.5</v>
      </c>
      <c r="N1472">
        <v>0.5</v>
      </c>
      <c r="O1472">
        <v>0.5</v>
      </c>
      <c r="P1472">
        <v>0.5</v>
      </c>
      <c r="Q1472">
        <v>0.5</v>
      </c>
      <c r="R1472">
        <v>0.5</v>
      </c>
      <c r="S1472">
        <v>0.5</v>
      </c>
      <c r="T1472">
        <v>0.5</v>
      </c>
      <c r="U1472">
        <v>0.5</v>
      </c>
      <c r="V1472">
        <v>0.5</v>
      </c>
      <c r="W1472">
        <v>0.5</v>
      </c>
      <c r="X1472">
        <v>0.4</v>
      </c>
      <c r="Y1472" t="e">
        <v>#N/A</v>
      </c>
      <c r="Z1472" t="e">
        <v>#N/A</v>
      </c>
      <c r="AA1472" t="e">
        <v>#N/A</v>
      </c>
    </row>
    <row r="1473" spans="1:27" x14ac:dyDescent="0.2">
      <c r="A1473" s="89" t="e">
        <f>VLOOKUP(C1473,TabellenBDFS!$B$4:$C$2717,2,FALSE)</f>
        <v>#N/A</v>
      </c>
      <c r="B1473" t="e">
        <f t="shared" si="23"/>
        <v>#N/A</v>
      </c>
      <c r="C1473" t="s">
        <v>211</v>
      </c>
      <c r="D1473">
        <v>7</v>
      </c>
      <c r="E1473">
        <v>0</v>
      </c>
      <c r="F1473">
        <v>0</v>
      </c>
      <c r="G1473">
        <v>0.1</v>
      </c>
      <c r="H1473">
        <v>0.1</v>
      </c>
      <c r="I1473">
        <v>0.1</v>
      </c>
      <c r="J1473">
        <v>0.1</v>
      </c>
      <c r="K1473">
        <v>0.1</v>
      </c>
      <c r="L1473">
        <v>0.1</v>
      </c>
      <c r="M1473">
        <v>0.1</v>
      </c>
      <c r="N1473">
        <v>0.1</v>
      </c>
      <c r="O1473">
        <v>0.1</v>
      </c>
      <c r="P1473">
        <v>0.1</v>
      </c>
      <c r="Q1473">
        <v>0.1</v>
      </c>
      <c r="R1473">
        <v>0</v>
      </c>
      <c r="S1473">
        <v>0</v>
      </c>
      <c r="T1473">
        <v>0</v>
      </c>
      <c r="U1473">
        <v>0.1</v>
      </c>
      <c r="V1473">
        <v>0.1</v>
      </c>
      <c r="W1473">
        <v>0.1</v>
      </c>
      <c r="X1473">
        <v>0.1</v>
      </c>
      <c r="Y1473" t="e">
        <v>#N/A</v>
      </c>
      <c r="Z1473" t="e">
        <v>#N/A</v>
      </c>
      <c r="AA1473" t="e">
        <v>#N/A</v>
      </c>
    </row>
    <row r="1474" spans="1:27" x14ac:dyDescent="0.2">
      <c r="A1474" s="89" t="e">
        <f>VLOOKUP(C1474,TabellenBDFS!$B$4:$C$2717,2,FALSE)</f>
        <v>#N/A</v>
      </c>
      <c r="B1474" t="e">
        <f t="shared" si="23"/>
        <v>#N/A</v>
      </c>
      <c r="C1474" t="s">
        <v>212</v>
      </c>
      <c r="D1474">
        <v>1</v>
      </c>
      <c r="E1474">
        <v>1.6</v>
      </c>
      <c r="F1474">
        <v>1.6</v>
      </c>
      <c r="G1474">
        <v>1.5</v>
      </c>
      <c r="H1474">
        <v>1.7</v>
      </c>
      <c r="I1474">
        <v>1.7</v>
      </c>
      <c r="J1474">
        <v>1.9</v>
      </c>
      <c r="K1474">
        <v>1.9</v>
      </c>
      <c r="L1474">
        <v>1.9</v>
      </c>
      <c r="M1474">
        <v>1.9</v>
      </c>
      <c r="N1474">
        <v>1.9</v>
      </c>
      <c r="O1474">
        <v>1.9</v>
      </c>
      <c r="P1474">
        <v>1.9</v>
      </c>
      <c r="Q1474">
        <v>1.9</v>
      </c>
      <c r="R1474">
        <v>1.9</v>
      </c>
      <c r="S1474">
        <v>1.9</v>
      </c>
      <c r="T1474">
        <v>1.9</v>
      </c>
      <c r="U1474">
        <v>1.9</v>
      </c>
      <c r="V1474">
        <v>2</v>
      </c>
      <c r="W1474">
        <v>1.9</v>
      </c>
      <c r="X1474">
        <v>1.1000000000000001</v>
      </c>
      <c r="Y1474" t="e">
        <v>#N/A</v>
      </c>
      <c r="Z1474" t="e">
        <v>#N/A</v>
      </c>
      <c r="AA1474" t="e">
        <v>#N/A</v>
      </c>
    </row>
    <row r="1475" spans="1:27" x14ac:dyDescent="0.2">
      <c r="A1475" s="89" t="e">
        <f>VLOOKUP(C1475,TabellenBDFS!$B$4:$C$2717,2,FALSE)</f>
        <v>#N/A</v>
      </c>
      <c r="B1475" t="e">
        <f t="shared" si="23"/>
        <v>#N/A</v>
      </c>
      <c r="C1475" t="s">
        <v>212</v>
      </c>
      <c r="D1475">
        <v>2</v>
      </c>
      <c r="E1475">
        <v>0.7</v>
      </c>
      <c r="F1475">
        <v>0.7</v>
      </c>
      <c r="G1475">
        <v>0.6</v>
      </c>
      <c r="H1475">
        <v>0.7</v>
      </c>
      <c r="I1475">
        <v>0.7</v>
      </c>
      <c r="J1475">
        <v>0.7</v>
      </c>
      <c r="K1475">
        <v>0.7</v>
      </c>
      <c r="L1475">
        <v>0.7</v>
      </c>
      <c r="M1475">
        <v>0.6</v>
      </c>
      <c r="N1475">
        <v>0.6</v>
      </c>
      <c r="O1475">
        <v>0.6</v>
      </c>
      <c r="P1475">
        <v>0.6</v>
      </c>
      <c r="Q1475">
        <v>0.6</v>
      </c>
      <c r="R1475">
        <v>0.6</v>
      </c>
      <c r="S1475">
        <v>0.6</v>
      </c>
      <c r="T1475">
        <v>0.6</v>
      </c>
      <c r="U1475">
        <v>0.5</v>
      </c>
      <c r="V1475">
        <v>0.5</v>
      </c>
      <c r="W1475">
        <v>0.5</v>
      </c>
      <c r="X1475">
        <v>0.1</v>
      </c>
      <c r="Y1475" t="e">
        <v>#N/A</v>
      </c>
      <c r="Z1475" t="e">
        <v>#N/A</v>
      </c>
      <c r="AA1475" t="e">
        <v>#N/A</v>
      </c>
    </row>
    <row r="1476" spans="1:27" x14ac:dyDescent="0.2">
      <c r="A1476" s="89" t="e">
        <f>VLOOKUP(C1476,TabellenBDFS!$B$4:$C$2717,2,FALSE)</f>
        <v>#N/A</v>
      </c>
      <c r="B1476" t="e">
        <f t="shared" si="23"/>
        <v>#N/A</v>
      </c>
      <c r="C1476" t="s">
        <v>212</v>
      </c>
      <c r="D1476">
        <v>3</v>
      </c>
      <c r="E1476">
        <v>0</v>
      </c>
      <c r="F1476">
        <v>0</v>
      </c>
      <c r="G1476">
        <v>0</v>
      </c>
      <c r="H1476">
        <v>0</v>
      </c>
      <c r="I1476">
        <v>0</v>
      </c>
      <c r="J1476">
        <v>0.1</v>
      </c>
      <c r="K1476">
        <v>0.1</v>
      </c>
      <c r="L1476">
        <v>0.1</v>
      </c>
      <c r="M1476">
        <v>0.1</v>
      </c>
      <c r="N1476">
        <v>0.1</v>
      </c>
      <c r="O1476">
        <v>0.1</v>
      </c>
      <c r="P1476">
        <v>0.1</v>
      </c>
      <c r="Q1476">
        <v>0.1</v>
      </c>
      <c r="R1476">
        <v>0.1</v>
      </c>
      <c r="S1476">
        <v>0.1</v>
      </c>
      <c r="T1476">
        <v>0.2</v>
      </c>
      <c r="U1476">
        <v>0.2</v>
      </c>
      <c r="V1476">
        <v>0.2</v>
      </c>
      <c r="W1476">
        <v>0.2</v>
      </c>
      <c r="X1476">
        <v>0.1</v>
      </c>
      <c r="Y1476" t="e">
        <v>#N/A</v>
      </c>
      <c r="Z1476" t="e">
        <v>#N/A</v>
      </c>
      <c r="AA1476" t="e">
        <v>#N/A</v>
      </c>
    </row>
    <row r="1477" spans="1:27" x14ac:dyDescent="0.2">
      <c r="A1477" s="89" t="e">
        <f>VLOOKUP(C1477,TabellenBDFS!$B$4:$C$2717,2,FALSE)</f>
        <v>#N/A</v>
      </c>
      <c r="B1477" t="e">
        <f t="shared" si="23"/>
        <v>#N/A</v>
      </c>
      <c r="C1477" t="s">
        <v>212</v>
      </c>
      <c r="D1477">
        <v>4</v>
      </c>
      <c r="E1477">
        <v>0</v>
      </c>
      <c r="F1477">
        <v>0</v>
      </c>
      <c r="G1477">
        <v>0</v>
      </c>
      <c r="H1477">
        <v>0</v>
      </c>
      <c r="I1477">
        <v>0</v>
      </c>
      <c r="J1477">
        <v>0</v>
      </c>
      <c r="K1477">
        <v>0</v>
      </c>
      <c r="L1477">
        <v>0</v>
      </c>
      <c r="M1477">
        <v>0.1</v>
      </c>
      <c r="N1477">
        <v>0.1</v>
      </c>
      <c r="O1477">
        <v>0.1</v>
      </c>
      <c r="P1477">
        <v>0.1</v>
      </c>
      <c r="Q1477">
        <v>0.1</v>
      </c>
      <c r="R1477">
        <v>0.1</v>
      </c>
      <c r="S1477">
        <v>0.1</v>
      </c>
      <c r="T1477">
        <v>0.1</v>
      </c>
      <c r="U1477">
        <v>0.1</v>
      </c>
      <c r="V1477">
        <v>0.1</v>
      </c>
      <c r="W1477">
        <v>0</v>
      </c>
      <c r="X1477">
        <v>0</v>
      </c>
      <c r="Y1477" t="e">
        <v>#N/A</v>
      </c>
      <c r="Z1477" t="e">
        <v>#N/A</v>
      </c>
      <c r="AA1477" t="e">
        <v>#N/A</v>
      </c>
    </row>
    <row r="1478" spans="1:27" x14ac:dyDescent="0.2">
      <c r="A1478" s="89" t="e">
        <f>VLOOKUP(C1478,TabellenBDFS!$B$4:$C$2717,2,FALSE)</f>
        <v>#N/A</v>
      </c>
      <c r="B1478" t="e">
        <f t="shared" si="23"/>
        <v>#N/A</v>
      </c>
      <c r="C1478" t="s">
        <v>212</v>
      </c>
      <c r="D1478">
        <v>5</v>
      </c>
      <c r="E1478">
        <v>0</v>
      </c>
      <c r="F1478">
        <v>0</v>
      </c>
      <c r="G1478">
        <v>0</v>
      </c>
      <c r="H1478">
        <v>0</v>
      </c>
      <c r="I1478">
        <v>0</v>
      </c>
      <c r="J1478">
        <v>0</v>
      </c>
      <c r="K1478">
        <v>0</v>
      </c>
      <c r="L1478">
        <v>0</v>
      </c>
      <c r="M1478">
        <v>0</v>
      </c>
      <c r="N1478">
        <v>0</v>
      </c>
      <c r="O1478">
        <v>0</v>
      </c>
      <c r="P1478">
        <v>0</v>
      </c>
      <c r="Q1478">
        <v>0</v>
      </c>
      <c r="R1478">
        <v>0</v>
      </c>
      <c r="S1478">
        <v>0</v>
      </c>
      <c r="T1478">
        <v>0</v>
      </c>
      <c r="U1478">
        <v>0</v>
      </c>
      <c r="V1478">
        <v>0</v>
      </c>
      <c r="W1478">
        <v>0</v>
      </c>
      <c r="X1478">
        <v>0</v>
      </c>
      <c r="Y1478" t="e">
        <v>#N/A</v>
      </c>
      <c r="Z1478" t="e">
        <v>#N/A</v>
      </c>
      <c r="AA1478" t="e">
        <v>#N/A</v>
      </c>
    </row>
    <row r="1479" spans="1:27" x14ac:dyDescent="0.2">
      <c r="A1479" s="89" t="e">
        <f>VLOOKUP(C1479,TabellenBDFS!$B$4:$C$2717,2,FALSE)</f>
        <v>#N/A</v>
      </c>
      <c r="B1479" t="e">
        <f t="shared" si="23"/>
        <v>#N/A</v>
      </c>
      <c r="C1479" t="s">
        <v>212</v>
      </c>
      <c r="D1479">
        <v>6</v>
      </c>
      <c r="E1479">
        <v>0.8</v>
      </c>
      <c r="F1479">
        <v>0.8</v>
      </c>
      <c r="G1479">
        <v>0.8</v>
      </c>
      <c r="H1479">
        <v>0.9</v>
      </c>
      <c r="I1479">
        <v>0.9</v>
      </c>
      <c r="J1479">
        <v>0.9</v>
      </c>
      <c r="K1479">
        <v>0.9</v>
      </c>
      <c r="L1479">
        <v>0.9</v>
      </c>
      <c r="M1479">
        <v>1</v>
      </c>
      <c r="N1479">
        <v>0.9</v>
      </c>
      <c r="O1479">
        <v>0.9</v>
      </c>
      <c r="P1479">
        <v>0.9</v>
      </c>
      <c r="Q1479">
        <v>0.9</v>
      </c>
      <c r="R1479">
        <v>0.9</v>
      </c>
      <c r="S1479">
        <v>0.9</v>
      </c>
      <c r="T1479">
        <v>0.9</v>
      </c>
      <c r="U1479">
        <v>0.8</v>
      </c>
      <c r="V1479">
        <v>0.9</v>
      </c>
      <c r="W1479">
        <v>0.8</v>
      </c>
      <c r="X1479">
        <v>0.7</v>
      </c>
      <c r="Y1479" t="e">
        <v>#N/A</v>
      </c>
      <c r="Z1479" t="e">
        <v>#N/A</v>
      </c>
      <c r="AA1479" t="e">
        <v>#N/A</v>
      </c>
    </row>
    <row r="1480" spans="1:27" x14ac:dyDescent="0.2">
      <c r="A1480" s="89" t="e">
        <f>VLOOKUP(C1480,TabellenBDFS!$B$4:$C$2717,2,FALSE)</f>
        <v>#N/A</v>
      </c>
      <c r="B1480" t="e">
        <f t="shared" si="23"/>
        <v>#N/A</v>
      </c>
      <c r="C1480" t="s">
        <v>212</v>
      </c>
      <c r="D1480">
        <v>7</v>
      </c>
      <c r="E1480">
        <v>0.1</v>
      </c>
      <c r="F1480">
        <v>0.1</v>
      </c>
      <c r="G1480">
        <v>0.1</v>
      </c>
      <c r="H1480">
        <v>0.1</v>
      </c>
      <c r="I1480">
        <v>0.1</v>
      </c>
      <c r="J1480">
        <v>0.2</v>
      </c>
      <c r="K1480">
        <v>0.1</v>
      </c>
      <c r="L1480">
        <v>0.1</v>
      </c>
      <c r="M1480">
        <v>0.1</v>
      </c>
      <c r="N1480">
        <v>0.1</v>
      </c>
      <c r="O1480">
        <v>0.1</v>
      </c>
      <c r="P1480">
        <v>0.2</v>
      </c>
      <c r="Q1480">
        <v>0.2</v>
      </c>
      <c r="R1480">
        <v>0.2</v>
      </c>
      <c r="S1480">
        <v>0.2</v>
      </c>
      <c r="T1480">
        <v>0.2</v>
      </c>
      <c r="U1480">
        <v>0.3</v>
      </c>
      <c r="V1480">
        <v>0.3</v>
      </c>
      <c r="W1480">
        <v>0.3</v>
      </c>
      <c r="X1480">
        <v>0.1</v>
      </c>
      <c r="Y1480" t="e">
        <v>#N/A</v>
      </c>
      <c r="Z1480" t="e">
        <v>#N/A</v>
      </c>
      <c r="AA1480" t="e">
        <v>#N/A</v>
      </c>
    </row>
    <row r="1481" spans="1:27" x14ac:dyDescent="0.2">
      <c r="A1481" s="89">
        <f>VLOOKUP(C1481,TabellenBDFS!$B$4:$C$2717,2,FALSE)</f>
        <v>206</v>
      </c>
      <c r="B1481" t="str">
        <f t="shared" si="23"/>
        <v>2061</v>
      </c>
      <c r="C1481" t="s">
        <v>213</v>
      </c>
      <c r="D1481">
        <v>1</v>
      </c>
      <c r="E1481">
        <v>1.1000000000000001</v>
      </c>
      <c r="F1481">
        <v>1.1000000000000001</v>
      </c>
      <c r="G1481">
        <v>1.2</v>
      </c>
      <c r="H1481">
        <v>1.3</v>
      </c>
      <c r="I1481">
        <v>1.3</v>
      </c>
      <c r="J1481">
        <v>1.4</v>
      </c>
      <c r="K1481">
        <v>1.5</v>
      </c>
      <c r="L1481">
        <v>1.4</v>
      </c>
      <c r="M1481">
        <v>1.5</v>
      </c>
      <c r="N1481">
        <v>1.5</v>
      </c>
      <c r="O1481">
        <v>1.6</v>
      </c>
      <c r="P1481">
        <v>1.5</v>
      </c>
      <c r="Q1481">
        <v>1.6</v>
      </c>
      <c r="R1481">
        <v>1.6</v>
      </c>
      <c r="S1481">
        <v>1.6</v>
      </c>
      <c r="T1481">
        <v>1.6</v>
      </c>
      <c r="U1481">
        <v>1.6</v>
      </c>
      <c r="V1481">
        <v>1.6</v>
      </c>
      <c r="W1481">
        <v>1.5</v>
      </c>
      <c r="X1481">
        <v>1.5</v>
      </c>
      <c r="Y1481">
        <v>1.6</v>
      </c>
      <c r="Z1481">
        <v>1.6</v>
      </c>
      <c r="AA1481">
        <v>1.5</v>
      </c>
    </row>
    <row r="1482" spans="1:27" x14ac:dyDescent="0.2">
      <c r="A1482" s="89">
        <f>VLOOKUP(C1482,TabellenBDFS!$B$4:$C$2717,2,FALSE)</f>
        <v>206</v>
      </c>
      <c r="B1482" t="str">
        <f t="shared" si="23"/>
        <v>2062</v>
      </c>
      <c r="C1482" t="s">
        <v>213</v>
      </c>
      <c r="D1482">
        <v>2</v>
      </c>
      <c r="E1482">
        <v>0</v>
      </c>
      <c r="F1482">
        <v>0.1</v>
      </c>
      <c r="G1482">
        <v>0.1</v>
      </c>
      <c r="H1482">
        <v>0.1</v>
      </c>
      <c r="I1482">
        <v>0.1</v>
      </c>
      <c r="J1482">
        <v>0.1</v>
      </c>
      <c r="K1482">
        <v>0.1</v>
      </c>
      <c r="L1482">
        <v>0.1</v>
      </c>
      <c r="M1482">
        <v>0.1</v>
      </c>
      <c r="N1482">
        <v>0.1</v>
      </c>
      <c r="O1482">
        <v>0.1</v>
      </c>
      <c r="P1482">
        <v>0.1</v>
      </c>
      <c r="Q1482">
        <v>0.1</v>
      </c>
      <c r="R1482">
        <v>0.1</v>
      </c>
      <c r="S1482">
        <v>0.1</v>
      </c>
      <c r="T1482">
        <v>0.1</v>
      </c>
      <c r="U1482">
        <v>0.1</v>
      </c>
      <c r="V1482">
        <v>0.1</v>
      </c>
      <c r="W1482">
        <v>0.1</v>
      </c>
      <c r="X1482">
        <v>0.1</v>
      </c>
      <c r="Y1482">
        <v>0.1</v>
      </c>
      <c r="Z1482">
        <v>0.1</v>
      </c>
      <c r="AA1482">
        <v>0.1</v>
      </c>
    </row>
    <row r="1483" spans="1:27" x14ac:dyDescent="0.2">
      <c r="A1483" s="89">
        <f>VLOOKUP(C1483,TabellenBDFS!$B$4:$C$2717,2,FALSE)</f>
        <v>206</v>
      </c>
      <c r="B1483" t="str">
        <f t="shared" ref="B1483:B1546" si="24">CONCATENATE(A1483,D1483)</f>
        <v>2063</v>
      </c>
      <c r="C1483" t="s">
        <v>213</v>
      </c>
      <c r="D1483">
        <v>3</v>
      </c>
      <c r="E1483">
        <v>0</v>
      </c>
      <c r="F1483">
        <v>0</v>
      </c>
      <c r="G1483">
        <v>0</v>
      </c>
      <c r="H1483">
        <v>0</v>
      </c>
      <c r="I1483">
        <v>0</v>
      </c>
      <c r="J1483">
        <v>0</v>
      </c>
      <c r="K1483">
        <v>0.1</v>
      </c>
      <c r="L1483">
        <v>0.1</v>
      </c>
      <c r="M1483">
        <v>0.1</v>
      </c>
      <c r="N1483">
        <v>0.1</v>
      </c>
      <c r="O1483">
        <v>0.1</v>
      </c>
      <c r="P1483">
        <v>0.1</v>
      </c>
      <c r="Q1483">
        <v>0.1</v>
      </c>
      <c r="R1483">
        <v>0.1</v>
      </c>
      <c r="S1483">
        <v>0.1</v>
      </c>
      <c r="T1483">
        <v>0.1</v>
      </c>
      <c r="U1483">
        <v>0.1</v>
      </c>
      <c r="V1483">
        <v>0.1</v>
      </c>
      <c r="W1483">
        <v>0.1</v>
      </c>
      <c r="X1483">
        <v>0.1</v>
      </c>
      <c r="Y1483">
        <v>0.1</v>
      </c>
      <c r="Z1483">
        <v>0.1</v>
      </c>
      <c r="AA1483">
        <v>0.1</v>
      </c>
    </row>
    <row r="1484" spans="1:27" x14ac:dyDescent="0.2">
      <c r="A1484" s="89">
        <f>VLOOKUP(C1484,TabellenBDFS!$B$4:$C$2717,2,FALSE)</f>
        <v>206</v>
      </c>
      <c r="B1484" t="str">
        <f t="shared" si="24"/>
        <v>2064</v>
      </c>
      <c r="C1484" t="s">
        <v>213</v>
      </c>
      <c r="D1484">
        <v>4</v>
      </c>
      <c r="E1484">
        <v>0</v>
      </c>
      <c r="F1484">
        <v>0</v>
      </c>
      <c r="G1484">
        <v>0</v>
      </c>
      <c r="H1484">
        <v>0</v>
      </c>
      <c r="I1484">
        <v>0</v>
      </c>
      <c r="J1484">
        <v>0</v>
      </c>
      <c r="K1484">
        <v>0</v>
      </c>
      <c r="L1484">
        <v>0</v>
      </c>
      <c r="M1484">
        <v>0</v>
      </c>
      <c r="N1484">
        <v>0</v>
      </c>
      <c r="O1484">
        <v>0</v>
      </c>
      <c r="P1484">
        <v>0</v>
      </c>
      <c r="Q1484">
        <v>0</v>
      </c>
      <c r="R1484">
        <v>0</v>
      </c>
      <c r="S1484">
        <v>0</v>
      </c>
      <c r="T1484">
        <v>0</v>
      </c>
      <c r="U1484">
        <v>0</v>
      </c>
      <c r="V1484">
        <v>0</v>
      </c>
      <c r="W1484">
        <v>0</v>
      </c>
      <c r="X1484">
        <v>0</v>
      </c>
      <c r="Y1484">
        <v>0</v>
      </c>
      <c r="Z1484">
        <v>0</v>
      </c>
      <c r="AA1484">
        <v>0</v>
      </c>
    </row>
    <row r="1485" spans="1:27" x14ac:dyDescent="0.2">
      <c r="A1485" s="89">
        <f>VLOOKUP(C1485,TabellenBDFS!$B$4:$C$2717,2,FALSE)</f>
        <v>206</v>
      </c>
      <c r="B1485" t="str">
        <f t="shared" si="24"/>
        <v>2065</v>
      </c>
      <c r="C1485" t="s">
        <v>213</v>
      </c>
      <c r="D1485">
        <v>5</v>
      </c>
      <c r="E1485">
        <v>0</v>
      </c>
      <c r="F1485">
        <v>0</v>
      </c>
      <c r="G1485">
        <v>0</v>
      </c>
      <c r="H1485">
        <v>0.1</v>
      </c>
      <c r="I1485">
        <v>0.1</v>
      </c>
      <c r="J1485">
        <v>0.1</v>
      </c>
      <c r="K1485">
        <v>0.1</v>
      </c>
      <c r="L1485">
        <v>0.1</v>
      </c>
      <c r="M1485">
        <v>0.1</v>
      </c>
      <c r="N1485">
        <v>0.1</v>
      </c>
      <c r="O1485">
        <v>0.1</v>
      </c>
      <c r="P1485">
        <v>0.1</v>
      </c>
      <c r="Q1485">
        <v>0.1</v>
      </c>
      <c r="R1485">
        <v>0.1</v>
      </c>
      <c r="S1485">
        <v>0.1</v>
      </c>
      <c r="T1485">
        <v>0.1</v>
      </c>
      <c r="U1485">
        <v>0.1</v>
      </c>
      <c r="V1485">
        <v>0.1</v>
      </c>
      <c r="W1485">
        <v>0.1</v>
      </c>
      <c r="X1485">
        <v>0.1</v>
      </c>
      <c r="Y1485">
        <v>0.1</v>
      </c>
      <c r="Z1485">
        <v>0.1</v>
      </c>
      <c r="AA1485">
        <v>0.1</v>
      </c>
    </row>
    <row r="1486" spans="1:27" x14ac:dyDescent="0.2">
      <c r="A1486" s="89">
        <f>VLOOKUP(C1486,TabellenBDFS!$B$4:$C$2717,2,FALSE)</f>
        <v>206</v>
      </c>
      <c r="B1486" t="str">
        <f t="shared" si="24"/>
        <v>2066</v>
      </c>
      <c r="C1486" t="s">
        <v>213</v>
      </c>
      <c r="D1486">
        <v>6</v>
      </c>
      <c r="E1486">
        <v>0.8</v>
      </c>
      <c r="F1486">
        <v>0.8</v>
      </c>
      <c r="G1486">
        <v>0.9</v>
      </c>
      <c r="H1486">
        <v>1</v>
      </c>
      <c r="I1486">
        <v>1</v>
      </c>
      <c r="J1486">
        <v>1</v>
      </c>
      <c r="K1486">
        <v>1</v>
      </c>
      <c r="L1486">
        <v>1</v>
      </c>
      <c r="M1486">
        <v>1</v>
      </c>
      <c r="N1486">
        <v>1</v>
      </c>
      <c r="O1486">
        <v>1.1000000000000001</v>
      </c>
      <c r="P1486">
        <v>1.1000000000000001</v>
      </c>
      <c r="Q1486">
        <v>1.1000000000000001</v>
      </c>
      <c r="R1486">
        <v>1.1000000000000001</v>
      </c>
      <c r="S1486">
        <v>1.1000000000000001</v>
      </c>
      <c r="T1486">
        <v>1.1000000000000001</v>
      </c>
      <c r="U1486">
        <v>1.1000000000000001</v>
      </c>
      <c r="V1486">
        <v>1.1000000000000001</v>
      </c>
      <c r="W1486">
        <v>1.1000000000000001</v>
      </c>
      <c r="X1486">
        <v>1</v>
      </c>
      <c r="Y1486">
        <v>1.1000000000000001</v>
      </c>
      <c r="Z1486">
        <v>1.1000000000000001</v>
      </c>
      <c r="AA1486">
        <v>1</v>
      </c>
    </row>
    <row r="1487" spans="1:27" x14ac:dyDescent="0.2">
      <c r="A1487" s="89">
        <f>VLOOKUP(C1487,TabellenBDFS!$B$4:$C$2717,2,FALSE)</f>
        <v>206</v>
      </c>
      <c r="B1487" t="str">
        <f t="shared" si="24"/>
        <v>2067</v>
      </c>
      <c r="C1487" t="s">
        <v>213</v>
      </c>
      <c r="D1487">
        <v>7</v>
      </c>
      <c r="E1487">
        <v>0.2</v>
      </c>
      <c r="F1487">
        <v>0.2</v>
      </c>
      <c r="G1487">
        <v>0.2</v>
      </c>
      <c r="H1487">
        <v>0.2</v>
      </c>
      <c r="I1487">
        <v>0.2</v>
      </c>
      <c r="J1487">
        <v>0.2</v>
      </c>
      <c r="K1487">
        <v>0.2</v>
      </c>
      <c r="L1487">
        <v>0.2</v>
      </c>
      <c r="M1487">
        <v>0.2</v>
      </c>
      <c r="N1487">
        <v>0.2</v>
      </c>
      <c r="O1487">
        <v>0.2</v>
      </c>
      <c r="P1487">
        <v>0.2</v>
      </c>
      <c r="Q1487">
        <v>0.2</v>
      </c>
      <c r="R1487">
        <v>0.2</v>
      </c>
      <c r="S1487">
        <v>0.2</v>
      </c>
      <c r="T1487">
        <v>0.2</v>
      </c>
      <c r="U1487">
        <v>0.2</v>
      </c>
      <c r="V1487">
        <v>0.2</v>
      </c>
      <c r="W1487">
        <v>0.2</v>
      </c>
      <c r="X1487">
        <v>0.2</v>
      </c>
      <c r="Y1487">
        <v>0.2</v>
      </c>
      <c r="Z1487">
        <v>0.2</v>
      </c>
      <c r="AA1487">
        <v>0.2</v>
      </c>
    </row>
    <row r="1488" spans="1:27" x14ac:dyDescent="0.2">
      <c r="A1488" s="89">
        <f>VLOOKUP(C1488,TabellenBDFS!$B$4:$C$2717,2,FALSE)</f>
        <v>207</v>
      </c>
      <c r="B1488" t="str">
        <f t="shared" si="24"/>
        <v>2071</v>
      </c>
      <c r="C1488" t="s">
        <v>560</v>
      </c>
      <c r="D1488">
        <v>1</v>
      </c>
      <c r="E1488">
        <v>2.4</v>
      </c>
      <c r="F1488">
        <v>2.4</v>
      </c>
      <c r="G1488">
        <v>2.6</v>
      </c>
      <c r="H1488">
        <v>2.5</v>
      </c>
      <c r="I1488">
        <v>2.6</v>
      </c>
      <c r="J1488">
        <v>2.6</v>
      </c>
      <c r="K1488">
        <v>2.6</v>
      </c>
      <c r="L1488">
        <v>2.5</v>
      </c>
      <c r="M1488">
        <v>2.6</v>
      </c>
      <c r="N1488">
        <v>2.6</v>
      </c>
      <c r="O1488">
        <v>2.7</v>
      </c>
      <c r="P1488">
        <v>2.7</v>
      </c>
      <c r="Q1488">
        <v>2.7</v>
      </c>
      <c r="R1488">
        <v>2.6</v>
      </c>
      <c r="S1488">
        <v>2.6</v>
      </c>
      <c r="T1488">
        <v>2.6</v>
      </c>
      <c r="U1488">
        <v>2.6</v>
      </c>
      <c r="V1488">
        <v>2.6</v>
      </c>
      <c r="W1488">
        <v>2.6</v>
      </c>
      <c r="X1488">
        <v>2.6</v>
      </c>
      <c r="Y1488">
        <v>2.6</v>
      </c>
      <c r="Z1488">
        <v>2.6</v>
      </c>
      <c r="AA1488">
        <v>2.7</v>
      </c>
    </row>
    <row r="1489" spans="1:27" x14ac:dyDescent="0.2">
      <c r="A1489" s="89">
        <f>VLOOKUP(C1489,TabellenBDFS!$B$4:$C$2717,2,FALSE)</f>
        <v>207</v>
      </c>
      <c r="B1489" t="str">
        <f t="shared" si="24"/>
        <v>2072</v>
      </c>
      <c r="C1489" t="s">
        <v>560</v>
      </c>
      <c r="D1489">
        <v>2</v>
      </c>
      <c r="E1489">
        <v>0.6</v>
      </c>
      <c r="F1489">
        <v>0.6</v>
      </c>
      <c r="G1489">
        <v>0.7</v>
      </c>
      <c r="H1489">
        <v>0.7</v>
      </c>
      <c r="I1489">
        <v>0.6</v>
      </c>
      <c r="J1489">
        <v>0.6</v>
      </c>
      <c r="K1489">
        <v>0.6</v>
      </c>
      <c r="L1489">
        <v>0.5</v>
      </c>
      <c r="M1489">
        <v>0.5</v>
      </c>
      <c r="N1489">
        <v>0.5</v>
      </c>
      <c r="O1489">
        <v>0.5</v>
      </c>
      <c r="P1489">
        <v>0.5</v>
      </c>
      <c r="Q1489">
        <v>0.4</v>
      </c>
      <c r="R1489">
        <v>0.4</v>
      </c>
      <c r="S1489">
        <v>0.4</v>
      </c>
      <c r="T1489">
        <v>0.4</v>
      </c>
      <c r="U1489">
        <v>0.3</v>
      </c>
      <c r="V1489">
        <v>0.3</v>
      </c>
      <c r="W1489">
        <v>0.3</v>
      </c>
      <c r="X1489">
        <v>0.3</v>
      </c>
      <c r="Y1489">
        <v>0.3</v>
      </c>
      <c r="Z1489">
        <v>0.3</v>
      </c>
      <c r="AA1489">
        <v>0.3</v>
      </c>
    </row>
    <row r="1490" spans="1:27" x14ac:dyDescent="0.2">
      <c r="A1490" s="89">
        <f>VLOOKUP(C1490,TabellenBDFS!$B$4:$C$2717,2,FALSE)</f>
        <v>207</v>
      </c>
      <c r="B1490" t="str">
        <f t="shared" si="24"/>
        <v>2073</v>
      </c>
      <c r="C1490" t="s">
        <v>560</v>
      </c>
      <c r="D1490">
        <v>3</v>
      </c>
      <c r="E1490">
        <v>0</v>
      </c>
      <c r="F1490">
        <v>0</v>
      </c>
      <c r="G1490">
        <v>0</v>
      </c>
      <c r="H1490">
        <v>0</v>
      </c>
      <c r="I1490">
        <v>0.1</v>
      </c>
      <c r="J1490">
        <v>0.1</v>
      </c>
      <c r="K1490">
        <v>0.2</v>
      </c>
      <c r="L1490">
        <v>0.2</v>
      </c>
      <c r="M1490">
        <v>0.2</v>
      </c>
      <c r="N1490">
        <v>0.2</v>
      </c>
      <c r="O1490">
        <v>0.2</v>
      </c>
      <c r="P1490">
        <v>0.3</v>
      </c>
      <c r="Q1490">
        <v>0.3</v>
      </c>
      <c r="R1490">
        <v>0.3</v>
      </c>
      <c r="S1490">
        <v>0.3</v>
      </c>
      <c r="T1490">
        <v>0.3</v>
      </c>
      <c r="U1490">
        <v>0.3</v>
      </c>
      <c r="V1490">
        <v>0.3</v>
      </c>
      <c r="W1490">
        <v>0.3</v>
      </c>
      <c r="X1490">
        <v>0.4</v>
      </c>
      <c r="Y1490">
        <v>0.4</v>
      </c>
      <c r="Z1490">
        <v>0.4</v>
      </c>
      <c r="AA1490">
        <v>0.5</v>
      </c>
    </row>
    <row r="1491" spans="1:27" x14ac:dyDescent="0.2">
      <c r="A1491" s="89">
        <f>VLOOKUP(C1491,TabellenBDFS!$B$4:$C$2717,2,FALSE)</f>
        <v>207</v>
      </c>
      <c r="B1491" t="str">
        <f t="shared" si="24"/>
        <v>2074</v>
      </c>
      <c r="C1491" t="s">
        <v>560</v>
      </c>
      <c r="D1491">
        <v>4</v>
      </c>
      <c r="E1491">
        <v>0</v>
      </c>
      <c r="F1491">
        <v>0</v>
      </c>
      <c r="G1491">
        <v>0</v>
      </c>
      <c r="H1491">
        <v>0</v>
      </c>
      <c r="I1491">
        <v>0</v>
      </c>
      <c r="J1491">
        <v>0</v>
      </c>
      <c r="K1491">
        <v>0</v>
      </c>
      <c r="L1491">
        <v>0</v>
      </c>
      <c r="M1491">
        <v>0</v>
      </c>
      <c r="N1491">
        <v>0.1</v>
      </c>
      <c r="O1491">
        <v>0.1</v>
      </c>
      <c r="P1491">
        <v>0.1</v>
      </c>
      <c r="Q1491">
        <v>0.1</v>
      </c>
      <c r="R1491">
        <v>0.1</v>
      </c>
      <c r="S1491">
        <v>0.1</v>
      </c>
      <c r="T1491">
        <v>0.1</v>
      </c>
      <c r="U1491">
        <v>0.1</v>
      </c>
      <c r="V1491">
        <v>0.1</v>
      </c>
      <c r="W1491">
        <v>0.1</v>
      </c>
      <c r="X1491">
        <v>0.1</v>
      </c>
      <c r="Y1491">
        <v>0.1</v>
      </c>
      <c r="Z1491">
        <v>0.1</v>
      </c>
      <c r="AA1491">
        <v>0.1</v>
      </c>
    </row>
    <row r="1492" spans="1:27" x14ac:dyDescent="0.2">
      <c r="A1492" s="89">
        <f>VLOOKUP(C1492,TabellenBDFS!$B$4:$C$2717,2,FALSE)</f>
        <v>207</v>
      </c>
      <c r="B1492" t="str">
        <f t="shared" si="24"/>
        <v>2075</v>
      </c>
      <c r="C1492" t="s">
        <v>560</v>
      </c>
      <c r="D1492">
        <v>5</v>
      </c>
      <c r="E1492">
        <v>0</v>
      </c>
      <c r="F1492">
        <v>0</v>
      </c>
      <c r="G1492">
        <v>0</v>
      </c>
      <c r="H1492">
        <v>0</v>
      </c>
      <c r="I1492">
        <v>0</v>
      </c>
      <c r="J1492">
        <v>0</v>
      </c>
      <c r="K1492">
        <v>0</v>
      </c>
      <c r="L1492">
        <v>0</v>
      </c>
      <c r="M1492">
        <v>0</v>
      </c>
      <c r="N1492">
        <v>0</v>
      </c>
      <c r="O1492">
        <v>0</v>
      </c>
      <c r="P1492">
        <v>0</v>
      </c>
      <c r="Q1492">
        <v>0</v>
      </c>
      <c r="R1492">
        <v>0</v>
      </c>
      <c r="S1492">
        <v>0</v>
      </c>
      <c r="T1492">
        <v>0</v>
      </c>
      <c r="U1492">
        <v>0</v>
      </c>
      <c r="V1492">
        <v>0</v>
      </c>
      <c r="W1492">
        <v>0</v>
      </c>
      <c r="X1492">
        <v>0</v>
      </c>
      <c r="Y1492">
        <v>0</v>
      </c>
      <c r="Z1492">
        <v>0</v>
      </c>
      <c r="AA1492">
        <v>0</v>
      </c>
    </row>
    <row r="1493" spans="1:27" x14ac:dyDescent="0.2">
      <c r="A1493" s="89">
        <f>VLOOKUP(C1493,TabellenBDFS!$B$4:$C$2717,2,FALSE)</f>
        <v>207</v>
      </c>
      <c r="B1493" t="str">
        <f t="shared" si="24"/>
        <v>2076</v>
      </c>
      <c r="C1493" t="s">
        <v>560</v>
      </c>
      <c r="D1493">
        <v>6</v>
      </c>
      <c r="E1493">
        <v>1.5</v>
      </c>
      <c r="F1493">
        <v>1.5</v>
      </c>
      <c r="G1493">
        <v>1.6</v>
      </c>
      <c r="H1493">
        <v>1.5</v>
      </c>
      <c r="I1493">
        <v>1.4</v>
      </c>
      <c r="J1493">
        <v>1.5</v>
      </c>
      <c r="K1493">
        <v>1.5</v>
      </c>
      <c r="L1493">
        <v>1.4</v>
      </c>
      <c r="M1493">
        <v>1.4</v>
      </c>
      <c r="N1493">
        <v>1.5</v>
      </c>
      <c r="O1493">
        <v>1.5</v>
      </c>
      <c r="P1493">
        <v>1.5</v>
      </c>
      <c r="Q1493">
        <v>1.5</v>
      </c>
      <c r="R1493">
        <v>1.5</v>
      </c>
      <c r="S1493">
        <v>1.5</v>
      </c>
      <c r="T1493">
        <v>1.5</v>
      </c>
      <c r="U1493">
        <v>1.5</v>
      </c>
      <c r="V1493">
        <v>1.5</v>
      </c>
      <c r="W1493">
        <v>1.5</v>
      </c>
      <c r="X1493">
        <v>1.5</v>
      </c>
      <c r="Y1493">
        <v>1.4</v>
      </c>
      <c r="Z1493">
        <v>1.4</v>
      </c>
      <c r="AA1493">
        <v>1.4</v>
      </c>
    </row>
    <row r="1494" spans="1:27" x14ac:dyDescent="0.2">
      <c r="A1494" s="89">
        <f>VLOOKUP(C1494,TabellenBDFS!$B$4:$C$2717,2,FALSE)</f>
        <v>207</v>
      </c>
      <c r="B1494" t="str">
        <f t="shared" si="24"/>
        <v>2077</v>
      </c>
      <c r="C1494" t="s">
        <v>560</v>
      </c>
      <c r="D1494">
        <v>7</v>
      </c>
      <c r="E1494">
        <v>0.3</v>
      </c>
      <c r="F1494">
        <v>0.3</v>
      </c>
      <c r="G1494">
        <v>0.3</v>
      </c>
      <c r="H1494">
        <v>0.3</v>
      </c>
      <c r="I1494">
        <v>0.4</v>
      </c>
      <c r="J1494">
        <v>0.4</v>
      </c>
      <c r="K1494">
        <v>0.3</v>
      </c>
      <c r="L1494">
        <v>0.3</v>
      </c>
      <c r="M1494">
        <v>0.4</v>
      </c>
      <c r="N1494">
        <v>0.3</v>
      </c>
      <c r="O1494">
        <v>0.4</v>
      </c>
      <c r="P1494">
        <v>0.3</v>
      </c>
      <c r="Q1494">
        <v>0.3</v>
      </c>
      <c r="R1494">
        <v>0.4</v>
      </c>
      <c r="S1494">
        <v>0.3</v>
      </c>
      <c r="T1494">
        <v>0.3</v>
      </c>
      <c r="U1494">
        <v>0.4</v>
      </c>
      <c r="V1494">
        <v>0.3</v>
      </c>
      <c r="W1494">
        <v>0.3</v>
      </c>
      <c r="X1494">
        <v>0.3</v>
      </c>
      <c r="Y1494">
        <v>0.4</v>
      </c>
      <c r="Z1494">
        <v>0.4</v>
      </c>
      <c r="AA1494">
        <v>0.4</v>
      </c>
    </row>
    <row r="1495" spans="1:27" x14ac:dyDescent="0.2">
      <c r="A1495" s="89">
        <f>VLOOKUP(C1495,TabellenBDFS!$B$4:$C$2717,2,FALSE)</f>
        <v>208</v>
      </c>
      <c r="B1495" t="str">
        <f t="shared" si="24"/>
        <v>2081</v>
      </c>
      <c r="C1495" t="s">
        <v>215</v>
      </c>
      <c r="D1495">
        <v>1</v>
      </c>
      <c r="E1495">
        <v>0.7</v>
      </c>
      <c r="F1495">
        <v>0.7</v>
      </c>
      <c r="G1495">
        <v>0.7</v>
      </c>
      <c r="H1495">
        <v>0.6</v>
      </c>
      <c r="I1495">
        <v>0.6</v>
      </c>
      <c r="J1495">
        <v>0.7</v>
      </c>
      <c r="K1495">
        <v>0.7</v>
      </c>
      <c r="L1495">
        <v>0.6</v>
      </c>
      <c r="M1495">
        <v>0.8</v>
      </c>
      <c r="N1495">
        <v>0.8</v>
      </c>
      <c r="O1495">
        <v>0.7</v>
      </c>
      <c r="P1495">
        <v>0.7</v>
      </c>
      <c r="Q1495">
        <v>0.7</v>
      </c>
      <c r="R1495">
        <v>0.6</v>
      </c>
      <c r="S1495">
        <v>0.6</v>
      </c>
      <c r="T1495">
        <v>0.6</v>
      </c>
      <c r="U1495">
        <v>0.6</v>
      </c>
      <c r="V1495">
        <v>0.6</v>
      </c>
      <c r="W1495">
        <v>0.6</v>
      </c>
      <c r="X1495">
        <v>0.6</v>
      </c>
      <c r="Y1495">
        <v>0.6</v>
      </c>
      <c r="Z1495">
        <v>0.6</v>
      </c>
      <c r="AA1495">
        <v>0.7</v>
      </c>
    </row>
    <row r="1496" spans="1:27" x14ac:dyDescent="0.2">
      <c r="A1496" s="89">
        <f>VLOOKUP(C1496,TabellenBDFS!$B$4:$C$2717,2,FALSE)</f>
        <v>208</v>
      </c>
      <c r="B1496" t="str">
        <f t="shared" si="24"/>
        <v>2082</v>
      </c>
      <c r="C1496" t="s">
        <v>215</v>
      </c>
      <c r="D1496">
        <v>2</v>
      </c>
      <c r="E1496">
        <v>0.1</v>
      </c>
      <c r="F1496">
        <v>0.1</v>
      </c>
      <c r="G1496">
        <v>0.1</v>
      </c>
      <c r="H1496">
        <v>0.1</v>
      </c>
      <c r="I1496">
        <v>0.1</v>
      </c>
      <c r="J1496">
        <v>0.1</v>
      </c>
      <c r="K1496">
        <v>0.1</v>
      </c>
      <c r="L1496">
        <v>0.1</v>
      </c>
      <c r="M1496">
        <v>0.1</v>
      </c>
      <c r="N1496">
        <v>0.1</v>
      </c>
      <c r="O1496">
        <v>0.1</v>
      </c>
      <c r="P1496">
        <v>0.1</v>
      </c>
      <c r="Q1496">
        <v>0.1</v>
      </c>
      <c r="R1496">
        <v>0.1</v>
      </c>
      <c r="S1496">
        <v>0.1</v>
      </c>
      <c r="T1496">
        <v>0.1</v>
      </c>
      <c r="U1496">
        <v>0.1</v>
      </c>
      <c r="V1496">
        <v>0.1</v>
      </c>
      <c r="W1496">
        <v>0.1</v>
      </c>
      <c r="X1496">
        <v>0.1</v>
      </c>
      <c r="Y1496">
        <v>0.1</v>
      </c>
      <c r="Z1496">
        <v>0.1</v>
      </c>
      <c r="AA1496">
        <v>0.1</v>
      </c>
    </row>
    <row r="1497" spans="1:27" x14ac:dyDescent="0.2">
      <c r="A1497" s="89">
        <f>VLOOKUP(C1497,TabellenBDFS!$B$4:$C$2717,2,FALSE)</f>
        <v>208</v>
      </c>
      <c r="B1497" t="str">
        <f t="shared" si="24"/>
        <v>2083</v>
      </c>
      <c r="C1497" t="s">
        <v>215</v>
      </c>
      <c r="D1497">
        <v>3</v>
      </c>
      <c r="E1497">
        <v>0</v>
      </c>
      <c r="F1497">
        <v>0</v>
      </c>
      <c r="G1497">
        <v>0</v>
      </c>
      <c r="H1497">
        <v>0</v>
      </c>
      <c r="I1497">
        <v>0</v>
      </c>
      <c r="J1497">
        <v>0</v>
      </c>
      <c r="K1497">
        <v>0</v>
      </c>
      <c r="L1497">
        <v>0</v>
      </c>
      <c r="M1497">
        <v>0</v>
      </c>
      <c r="N1497">
        <v>0</v>
      </c>
      <c r="O1497">
        <v>0</v>
      </c>
      <c r="P1497">
        <v>0</v>
      </c>
      <c r="Q1497">
        <v>0</v>
      </c>
      <c r="R1497">
        <v>0</v>
      </c>
      <c r="S1497">
        <v>0</v>
      </c>
      <c r="T1497">
        <v>0</v>
      </c>
      <c r="U1497">
        <v>0</v>
      </c>
      <c r="V1497">
        <v>0</v>
      </c>
      <c r="W1497">
        <v>0</v>
      </c>
      <c r="X1497">
        <v>0</v>
      </c>
      <c r="Y1497">
        <v>0</v>
      </c>
      <c r="Z1497">
        <v>0</v>
      </c>
      <c r="AA1497">
        <v>0.1</v>
      </c>
    </row>
    <row r="1498" spans="1:27" x14ac:dyDescent="0.2">
      <c r="A1498" s="89">
        <f>VLOOKUP(C1498,TabellenBDFS!$B$4:$C$2717,2,FALSE)</f>
        <v>208</v>
      </c>
      <c r="B1498" t="str">
        <f t="shared" si="24"/>
        <v>2084</v>
      </c>
      <c r="C1498" t="s">
        <v>215</v>
      </c>
      <c r="D1498">
        <v>4</v>
      </c>
      <c r="E1498">
        <v>0</v>
      </c>
      <c r="F1498">
        <v>0</v>
      </c>
      <c r="G1498">
        <v>0</v>
      </c>
      <c r="H1498">
        <v>0</v>
      </c>
      <c r="I1498">
        <v>0</v>
      </c>
      <c r="J1498">
        <v>0</v>
      </c>
      <c r="K1498">
        <v>0</v>
      </c>
      <c r="L1498">
        <v>0</v>
      </c>
      <c r="M1498">
        <v>0</v>
      </c>
      <c r="N1498">
        <v>0</v>
      </c>
      <c r="O1498">
        <v>0</v>
      </c>
      <c r="P1498">
        <v>0</v>
      </c>
      <c r="Q1498">
        <v>0</v>
      </c>
      <c r="R1498">
        <v>0</v>
      </c>
      <c r="S1498">
        <v>0</v>
      </c>
      <c r="T1498">
        <v>0</v>
      </c>
      <c r="U1498">
        <v>0</v>
      </c>
      <c r="V1498">
        <v>0</v>
      </c>
      <c r="W1498">
        <v>0</v>
      </c>
      <c r="X1498">
        <v>0</v>
      </c>
      <c r="Y1498">
        <v>0</v>
      </c>
      <c r="Z1498">
        <v>0</v>
      </c>
      <c r="AA1498">
        <v>0</v>
      </c>
    </row>
    <row r="1499" spans="1:27" x14ac:dyDescent="0.2">
      <c r="A1499" s="89">
        <f>VLOOKUP(C1499,TabellenBDFS!$B$4:$C$2717,2,FALSE)</f>
        <v>208</v>
      </c>
      <c r="B1499" t="str">
        <f t="shared" si="24"/>
        <v>2085</v>
      </c>
      <c r="C1499" t="s">
        <v>215</v>
      </c>
      <c r="D1499">
        <v>5</v>
      </c>
      <c r="E1499">
        <v>0</v>
      </c>
      <c r="F1499">
        <v>0</v>
      </c>
      <c r="G1499">
        <v>0</v>
      </c>
      <c r="H1499">
        <v>0</v>
      </c>
      <c r="I1499">
        <v>0</v>
      </c>
      <c r="J1499">
        <v>0</v>
      </c>
      <c r="K1499">
        <v>0</v>
      </c>
      <c r="L1499">
        <v>0</v>
      </c>
      <c r="M1499">
        <v>0</v>
      </c>
      <c r="N1499">
        <v>0</v>
      </c>
      <c r="O1499">
        <v>0</v>
      </c>
      <c r="P1499">
        <v>0</v>
      </c>
      <c r="Q1499">
        <v>0</v>
      </c>
      <c r="R1499">
        <v>0</v>
      </c>
      <c r="S1499">
        <v>0</v>
      </c>
      <c r="T1499">
        <v>0</v>
      </c>
      <c r="U1499">
        <v>0</v>
      </c>
      <c r="V1499">
        <v>0</v>
      </c>
      <c r="W1499">
        <v>0</v>
      </c>
      <c r="X1499">
        <v>0</v>
      </c>
      <c r="Y1499">
        <v>0</v>
      </c>
      <c r="Z1499">
        <v>0</v>
      </c>
      <c r="AA1499">
        <v>0</v>
      </c>
    </row>
    <row r="1500" spans="1:27" x14ac:dyDescent="0.2">
      <c r="A1500" s="89">
        <f>VLOOKUP(C1500,TabellenBDFS!$B$4:$C$2717,2,FALSE)</f>
        <v>208</v>
      </c>
      <c r="B1500" t="str">
        <f t="shared" si="24"/>
        <v>2086</v>
      </c>
      <c r="C1500" t="s">
        <v>215</v>
      </c>
      <c r="D1500">
        <v>6</v>
      </c>
      <c r="E1500">
        <v>0.5</v>
      </c>
      <c r="F1500">
        <v>0.5</v>
      </c>
      <c r="G1500">
        <v>0.5</v>
      </c>
      <c r="H1500">
        <v>0.4</v>
      </c>
      <c r="I1500">
        <v>0.4</v>
      </c>
      <c r="J1500">
        <v>0.4</v>
      </c>
      <c r="K1500">
        <v>0.4</v>
      </c>
      <c r="L1500">
        <v>0.4</v>
      </c>
      <c r="M1500">
        <v>0.3</v>
      </c>
      <c r="N1500">
        <v>0.3</v>
      </c>
      <c r="O1500">
        <v>0.3</v>
      </c>
      <c r="P1500">
        <v>0.3</v>
      </c>
      <c r="Q1500">
        <v>0.3</v>
      </c>
      <c r="R1500">
        <v>0.2</v>
      </c>
      <c r="S1500">
        <v>0.2</v>
      </c>
      <c r="T1500">
        <v>0.2</v>
      </c>
      <c r="U1500">
        <v>0.2</v>
      </c>
      <c r="V1500">
        <v>0.2</v>
      </c>
      <c r="W1500">
        <v>0.2</v>
      </c>
      <c r="X1500">
        <v>0.2</v>
      </c>
      <c r="Y1500">
        <v>0.2</v>
      </c>
      <c r="Z1500">
        <v>0.2</v>
      </c>
      <c r="AA1500">
        <v>0.2</v>
      </c>
    </row>
    <row r="1501" spans="1:27" x14ac:dyDescent="0.2">
      <c r="A1501" s="89">
        <f>VLOOKUP(C1501,TabellenBDFS!$B$4:$C$2717,2,FALSE)</f>
        <v>208</v>
      </c>
      <c r="B1501" t="str">
        <f t="shared" si="24"/>
        <v>2087</v>
      </c>
      <c r="C1501" t="s">
        <v>215</v>
      </c>
      <c r="D1501">
        <v>7</v>
      </c>
      <c r="E1501">
        <v>0.1</v>
      </c>
      <c r="F1501">
        <v>0.1</v>
      </c>
      <c r="G1501">
        <v>0.1</v>
      </c>
      <c r="H1501">
        <v>0.1</v>
      </c>
      <c r="I1501">
        <v>0.1</v>
      </c>
      <c r="J1501">
        <v>0.1</v>
      </c>
      <c r="K1501">
        <v>0.2</v>
      </c>
      <c r="L1501">
        <v>0.1</v>
      </c>
      <c r="M1501">
        <v>0.4</v>
      </c>
      <c r="N1501">
        <v>0.3</v>
      </c>
      <c r="O1501">
        <v>0.3</v>
      </c>
      <c r="P1501">
        <v>0.3</v>
      </c>
      <c r="Q1501">
        <v>0.3</v>
      </c>
      <c r="R1501">
        <v>0.3</v>
      </c>
      <c r="S1501">
        <v>0.2</v>
      </c>
      <c r="T1501">
        <v>0.2</v>
      </c>
      <c r="U1501">
        <v>0.2</v>
      </c>
      <c r="V1501">
        <v>0.2</v>
      </c>
      <c r="W1501">
        <v>0.2</v>
      </c>
      <c r="X1501">
        <v>0.2</v>
      </c>
      <c r="Y1501">
        <v>0.2</v>
      </c>
      <c r="Z1501">
        <v>0.2</v>
      </c>
      <c r="AA1501">
        <v>0.2</v>
      </c>
    </row>
    <row r="1502" spans="1:27" x14ac:dyDescent="0.2">
      <c r="A1502" s="89">
        <f>VLOOKUP(C1502,TabellenBDFS!$B$4:$C$2717,2,FALSE)</f>
        <v>209</v>
      </c>
      <c r="B1502" t="str">
        <f t="shared" si="24"/>
        <v>2091</v>
      </c>
      <c r="C1502" t="s">
        <v>216</v>
      </c>
      <c r="D1502">
        <v>1</v>
      </c>
      <c r="E1502">
        <v>1.9</v>
      </c>
      <c r="F1502">
        <v>2</v>
      </c>
      <c r="G1502">
        <v>2</v>
      </c>
      <c r="H1502">
        <v>2.2000000000000002</v>
      </c>
      <c r="I1502">
        <v>2.2999999999999998</v>
      </c>
      <c r="J1502">
        <v>2.2999999999999998</v>
      </c>
      <c r="K1502">
        <v>2.4</v>
      </c>
      <c r="L1502">
        <v>2.5</v>
      </c>
      <c r="M1502">
        <v>2.5</v>
      </c>
      <c r="N1502">
        <v>2.4</v>
      </c>
      <c r="O1502">
        <v>2.4</v>
      </c>
      <c r="P1502">
        <v>2.4</v>
      </c>
      <c r="Q1502">
        <v>2.4</v>
      </c>
      <c r="R1502">
        <v>2.4</v>
      </c>
      <c r="S1502">
        <v>2.4</v>
      </c>
      <c r="T1502">
        <v>2.2999999999999998</v>
      </c>
      <c r="U1502">
        <v>2.2999999999999998</v>
      </c>
      <c r="V1502">
        <v>2.2000000000000002</v>
      </c>
      <c r="W1502">
        <v>2.2000000000000002</v>
      </c>
      <c r="X1502">
        <v>2.2999999999999998</v>
      </c>
      <c r="Y1502">
        <v>2.2999999999999998</v>
      </c>
      <c r="Z1502">
        <v>2.2999999999999998</v>
      </c>
      <c r="AA1502">
        <v>2.2999999999999998</v>
      </c>
    </row>
    <row r="1503" spans="1:27" x14ac:dyDescent="0.2">
      <c r="A1503" s="89">
        <f>VLOOKUP(C1503,TabellenBDFS!$B$4:$C$2717,2,FALSE)</f>
        <v>209</v>
      </c>
      <c r="B1503" t="str">
        <f t="shared" si="24"/>
        <v>2092</v>
      </c>
      <c r="C1503" t="s">
        <v>216</v>
      </c>
      <c r="D1503">
        <v>2</v>
      </c>
      <c r="E1503">
        <v>0.4</v>
      </c>
      <c r="F1503">
        <v>0.4</v>
      </c>
      <c r="G1503">
        <v>0.6</v>
      </c>
      <c r="H1503">
        <v>0.6</v>
      </c>
      <c r="I1503">
        <v>0.6</v>
      </c>
      <c r="J1503">
        <v>0.6</v>
      </c>
      <c r="K1503">
        <v>0.6</v>
      </c>
      <c r="L1503">
        <v>0.6</v>
      </c>
      <c r="M1503">
        <v>0.6</v>
      </c>
      <c r="N1503">
        <v>0.6</v>
      </c>
      <c r="O1503">
        <v>0.6</v>
      </c>
      <c r="P1503">
        <v>0.6</v>
      </c>
      <c r="Q1503">
        <v>0.5</v>
      </c>
      <c r="R1503">
        <v>0.5</v>
      </c>
      <c r="S1503">
        <v>0.5</v>
      </c>
      <c r="T1503">
        <v>0.5</v>
      </c>
      <c r="U1503">
        <v>0.5</v>
      </c>
      <c r="V1503">
        <v>0.4</v>
      </c>
      <c r="W1503">
        <v>0.4</v>
      </c>
      <c r="X1503">
        <v>0.4</v>
      </c>
      <c r="Y1503">
        <v>0.4</v>
      </c>
      <c r="Z1503">
        <v>0.4</v>
      </c>
      <c r="AA1503">
        <v>0.4</v>
      </c>
    </row>
    <row r="1504" spans="1:27" x14ac:dyDescent="0.2">
      <c r="A1504" s="89">
        <f>VLOOKUP(C1504,TabellenBDFS!$B$4:$C$2717,2,FALSE)</f>
        <v>209</v>
      </c>
      <c r="B1504" t="str">
        <f t="shared" si="24"/>
        <v>2093</v>
      </c>
      <c r="C1504" t="s">
        <v>216</v>
      </c>
      <c r="D1504">
        <v>3</v>
      </c>
      <c r="E1504">
        <v>0</v>
      </c>
      <c r="F1504">
        <v>0</v>
      </c>
      <c r="G1504">
        <v>0</v>
      </c>
      <c r="H1504">
        <v>0</v>
      </c>
      <c r="I1504">
        <v>0</v>
      </c>
      <c r="J1504">
        <v>0</v>
      </c>
      <c r="K1504">
        <v>0</v>
      </c>
      <c r="L1504">
        <v>0</v>
      </c>
      <c r="M1504">
        <v>0.1</v>
      </c>
      <c r="N1504">
        <v>0.1</v>
      </c>
      <c r="O1504">
        <v>0.1</v>
      </c>
      <c r="P1504">
        <v>0.1</v>
      </c>
      <c r="Q1504">
        <v>0.1</v>
      </c>
      <c r="R1504">
        <v>0.1</v>
      </c>
      <c r="S1504">
        <v>0.1</v>
      </c>
      <c r="T1504">
        <v>0.1</v>
      </c>
      <c r="U1504">
        <v>0.1</v>
      </c>
      <c r="V1504">
        <v>0.1</v>
      </c>
      <c r="W1504">
        <v>0.1</v>
      </c>
      <c r="X1504">
        <v>0.2</v>
      </c>
      <c r="Y1504">
        <v>0.2</v>
      </c>
      <c r="Z1504">
        <v>0.2</v>
      </c>
      <c r="AA1504">
        <v>0.2</v>
      </c>
    </row>
    <row r="1505" spans="1:27" x14ac:dyDescent="0.2">
      <c r="A1505" s="89">
        <f>VLOOKUP(C1505,TabellenBDFS!$B$4:$C$2717,2,FALSE)</f>
        <v>209</v>
      </c>
      <c r="B1505" t="str">
        <f t="shared" si="24"/>
        <v>2094</v>
      </c>
      <c r="C1505" t="s">
        <v>216</v>
      </c>
      <c r="D1505">
        <v>4</v>
      </c>
      <c r="E1505">
        <v>0</v>
      </c>
      <c r="F1505">
        <v>0</v>
      </c>
      <c r="G1505">
        <v>0</v>
      </c>
      <c r="H1505">
        <v>0</v>
      </c>
      <c r="I1505">
        <v>0</v>
      </c>
      <c r="J1505">
        <v>0</v>
      </c>
      <c r="K1505">
        <v>0</v>
      </c>
      <c r="L1505">
        <v>0</v>
      </c>
      <c r="M1505">
        <v>0</v>
      </c>
      <c r="N1505">
        <v>0</v>
      </c>
      <c r="O1505">
        <v>0</v>
      </c>
      <c r="P1505">
        <v>0</v>
      </c>
      <c r="Q1505">
        <v>0</v>
      </c>
      <c r="R1505">
        <v>0</v>
      </c>
      <c r="S1505">
        <v>0</v>
      </c>
      <c r="T1505">
        <v>0</v>
      </c>
      <c r="U1505">
        <v>0</v>
      </c>
      <c r="V1505">
        <v>0</v>
      </c>
      <c r="W1505">
        <v>0</v>
      </c>
      <c r="X1505">
        <v>0</v>
      </c>
      <c r="Y1505">
        <v>0</v>
      </c>
      <c r="Z1505">
        <v>0</v>
      </c>
      <c r="AA1505">
        <v>0</v>
      </c>
    </row>
    <row r="1506" spans="1:27" x14ac:dyDescent="0.2">
      <c r="A1506" s="89">
        <f>VLOOKUP(C1506,TabellenBDFS!$B$4:$C$2717,2,FALSE)</f>
        <v>209</v>
      </c>
      <c r="B1506" t="str">
        <f t="shared" si="24"/>
        <v>2095</v>
      </c>
      <c r="C1506" t="s">
        <v>216</v>
      </c>
      <c r="D1506">
        <v>5</v>
      </c>
      <c r="E1506">
        <v>0</v>
      </c>
      <c r="F1506">
        <v>0</v>
      </c>
      <c r="G1506">
        <v>0</v>
      </c>
      <c r="H1506">
        <v>0</v>
      </c>
      <c r="I1506">
        <v>0</v>
      </c>
      <c r="J1506">
        <v>0</v>
      </c>
      <c r="K1506">
        <v>0</v>
      </c>
      <c r="L1506">
        <v>0</v>
      </c>
      <c r="M1506">
        <v>0</v>
      </c>
      <c r="N1506">
        <v>0</v>
      </c>
      <c r="O1506">
        <v>0</v>
      </c>
      <c r="P1506">
        <v>0</v>
      </c>
      <c r="Q1506">
        <v>0</v>
      </c>
      <c r="R1506">
        <v>0</v>
      </c>
      <c r="S1506">
        <v>0</v>
      </c>
      <c r="T1506">
        <v>0</v>
      </c>
      <c r="U1506">
        <v>0</v>
      </c>
      <c r="V1506">
        <v>0</v>
      </c>
      <c r="W1506">
        <v>0</v>
      </c>
      <c r="X1506">
        <v>0</v>
      </c>
      <c r="Y1506">
        <v>0</v>
      </c>
      <c r="Z1506">
        <v>0</v>
      </c>
      <c r="AA1506">
        <v>0</v>
      </c>
    </row>
    <row r="1507" spans="1:27" x14ac:dyDescent="0.2">
      <c r="A1507" s="89">
        <f>VLOOKUP(C1507,TabellenBDFS!$B$4:$C$2717,2,FALSE)</f>
        <v>209</v>
      </c>
      <c r="B1507" t="str">
        <f t="shared" si="24"/>
        <v>2096</v>
      </c>
      <c r="C1507" t="s">
        <v>216</v>
      </c>
      <c r="D1507">
        <v>6</v>
      </c>
      <c r="E1507">
        <v>1.2</v>
      </c>
      <c r="F1507">
        <v>1.3</v>
      </c>
      <c r="G1507">
        <v>1.3</v>
      </c>
      <c r="H1507">
        <v>1.4</v>
      </c>
      <c r="I1507">
        <v>1.5</v>
      </c>
      <c r="J1507">
        <v>1.5</v>
      </c>
      <c r="K1507">
        <v>1.7</v>
      </c>
      <c r="L1507">
        <v>1.7</v>
      </c>
      <c r="M1507">
        <v>1.6</v>
      </c>
      <c r="N1507">
        <v>1.5</v>
      </c>
      <c r="O1507">
        <v>1.5</v>
      </c>
      <c r="P1507">
        <v>1.6</v>
      </c>
      <c r="Q1507">
        <v>1.6</v>
      </c>
      <c r="R1507">
        <v>1.6</v>
      </c>
      <c r="S1507">
        <v>1.6</v>
      </c>
      <c r="T1507">
        <v>1.6</v>
      </c>
      <c r="U1507">
        <v>1.6</v>
      </c>
      <c r="V1507">
        <v>1.5</v>
      </c>
      <c r="W1507">
        <v>1.5</v>
      </c>
      <c r="X1507">
        <v>1.5</v>
      </c>
      <c r="Y1507">
        <v>1.5</v>
      </c>
      <c r="Z1507">
        <v>1.5</v>
      </c>
      <c r="AA1507">
        <v>1.4</v>
      </c>
    </row>
    <row r="1508" spans="1:27" x14ac:dyDescent="0.2">
      <c r="A1508" s="89">
        <f>VLOOKUP(C1508,TabellenBDFS!$B$4:$C$2717,2,FALSE)</f>
        <v>209</v>
      </c>
      <c r="B1508" t="str">
        <f t="shared" si="24"/>
        <v>2097</v>
      </c>
      <c r="C1508" t="s">
        <v>216</v>
      </c>
      <c r="D1508">
        <v>7</v>
      </c>
      <c r="E1508">
        <v>0.3</v>
      </c>
      <c r="F1508">
        <v>0.3</v>
      </c>
      <c r="G1508">
        <v>0.2</v>
      </c>
      <c r="H1508">
        <v>0.2</v>
      </c>
      <c r="I1508">
        <v>0.2</v>
      </c>
      <c r="J1508">
        <v>0.2</v>
      </c>
      <c r="K1508">
        <v>0.2</v>
      </c>
      <c r="L1508">
        <v>0.2</v>
      </c>
      <c r="M1508">
        <v>0.2</v>
      </c>
      <c r="N1508">
        <v>0.2</v>
      </c>
      <c r="O1508">
        <v>0.2</v>
      </c>
      <c r="P1508">
        <v>0.2</v>
      </c>
      <c r="Q1508">
        <v>0.1</v>
      </c>
      <c r="R1508">
        <v>0.1</v>
      </c>
      <c r="S1508">
        <v>0.1</v>
      </c>
      <c r="T1508">
        <v>0.1</v>
      </c>
      <c r="U1508">
        <v>0.1</v>
      </c>
      <c r="V1508">
        <v>0.1</v>
      </c>
      <c r="W1508">
        <v>0.1</v>
      </c>
      <c r="X1508">
        <v>0.1</v>
      </c>
      <c r="Y1508">
        <v>0.1</v>
      </c>
      <c r="Z1508">
        <v>0.1</v>
      </c>
      <c r="AA1508">
        <v>0.1</v>
      </c>
    </row>
    <row r="1509" spans="1:27" x14ac:dyDescent="0.2">
      <c r="A1509" s="89">
        <f>VLOOKUP(C1509,TabellenBDFS!$B$4:$C$2717,2,FALSE)</f>
        <v>211</v>
      </c>
      <c r="B1509" t="str">
        <f t="shared" si="24"/>
        <v>2111</v>
      </c>
      <c r="C1509" t="s">
        <v>217</v>
      </c>
      <c r="D1509">
        <v>1</v>
      </c>
      <c r="E1509">
        <v>0.3</v>
      </c>
      <c r="F1509">
        <v>0.3</v>
      </c>
      <c r="G1509">
        <v>0.2</v>
      </c>
      <c r="H1509">
        <v>0.2</v>
      </c>
      <c r="I1509">
        <v>0.2</v>
      </c>
      <c r="J1509">
        <v>0.2</v>
      </c>
      <c r="K1509">
        <v>0.2</v>
      </c>
      <c r="L1509">
        <v>0.2</v>
      </c>
      <c r="M1509">
        <v>0.2</v>
      </c>
      <c r="N1509">
        <v>0.3</v>
      </c>
      <c r="O1509">
        <v>0.3</v>
      </c>
      <c r="P1509">
        <v>0.3</v>
      </c>
      <c r="Q1509">
        <v>0.2</v>
      </c>
      <c r="R1509">
        <v>0.2</v>
      </c>
      <c r="S1509">
        <v>0.2</v>
      </c>
      <c r="T1509">
        <v>0.3</v>
      </c>
      <c r="U1509">
        <v>0.3</v>
      </c>
      <c r="V1509">
        <v>0.3</v>
      </c>
      <c r="W1509">
        <v>0.3</v>
      </c>
      <c r="X1509">
        <v>0.3</v>
      </c>
      <c r="Y1509">
        <v>0.3</v>
      </c>
      <c r="Z1509">
        <v>0.3</v>
      </c>
      <c r="AA1509">
        <v>0.3</v>
      </c>
    </row>
    <row r="1510" spans="1:27" x14ac:dyDescent="0.2">
      <c r="A1510" s="89">
        <f>VLOOKUP(C1510,TabellenBDFS!$B$4:$C$2717,2,FALSE)</f>
        <v>211</v>
      </c>
      <c r="B1510" t="str">
        <f t="shared" si="24"/>
        <v>2112</v>
      </c>
      <c r="C1510" t="s">
        <v>217</v>
      </c>
      <c r="D1510">
        <v>2</v>
      </c>
      <c r="E1510">
        <v>0</v>
      </c>
      <c r="F1510">
        <v>0</v>
      </c>
      <c r="G1510">
        <v>0</v>
      </c>
      <c r="H1510">
        <v>0</v>
      </c>
      <c r="I1510">
        <v>0</v>
      </c>
      <c r="J1510">
        <v>0</v>
      </c>
      <c r="K1510">
        <v>0</v>
      </c>
      <c r="L1510">
        <v>0</v>
      </c>
      <c r="M1510">
        <v>0</v>
      </c>
      <c r="N1510">
        <v>0</v>
      </c>
      <c r="O1510">
        <v>0</v>
      </c>
      <c r="P1510">
        <v>0</v>
      </c>
      <c r="Q1510">
        <v>0</v>
      </c>
      <c r="R1510">
        <v>0</v>
      </c>
      <c r="S1510">
        <v>0</v>
      </c>
      <c r="T1510">
        <v>0</v>
      </c>
      <c r="U1510">
        <v>0</v>
      </c>
      <c r="V1510">
        <v>0</v>
      </c>
      <c r="W1510">
        <v>0</v>
      </c>
      <c r="X1510">
        <v>0</v>
      </c>
      <c r="Y1510">
        <v>0</v>
      </c>
      <c r="Z1510">
        <v>0</v>
      </c>
      <c r="AA1510">
        <v>0</v>
      </c>
    </row>
    <row r="1511" spans="1:27" x14ac:dyDescent="0.2">
      <c r="A1511" s="89">
        <f>VLOOKUP(C1511,TabellenBDFS!$B$4:$C$2717,2,FALSE)</f>
        <v>211</v>
      </c>
      <c r="B1511" t="str">
        <f t="shared" si="24"/>
        <v>2113</v>
      </c>
      <c r="C1511" t="s">
        <v>217</v>
      </c>
      <c r="D1511">
        <v>3</v>
      </c>
      <c r="E1511">
        <v>0</v>
      </c>
      <c r="F1511">
        <v>0</v>
      </c>
      <c r="G1511">
        <v>0</v>
      </c>
      <c r="H1511">
        <v>0</v>
      </c>
      <c r="I1511">
        <v>0</v>
      </c>
      <c r="J1511">
        <v>0</v>
      </c>
      <c r="K1511">
        <v>0</v>
      </c>
      <c r="L1511">
        <v>0</v>
      </c>
      <c r="M1511">
        <v>0</v>
      </c>
      <c r="N1511">
        <v>0</v>
      </c>
      <c r="O1511">
        <v>0</v>
      </c>
      <c r="P1511">
        <v>0</v>
      </c>
      <c r="Q1511">
        <v>0</v>
      </c>
      <c r="R1511">
        <v>0</v>
      </c>
      <c r="S1511">
        <v>0</v>
      </c>
      <c r="T1511">
        <v>0</v>
      </c>
      <c r="U1511">
        <v>0</v>
      </c>
      <c r="V1511">
        <v>0</v>
      </c>
      <c r="W1511">
        <v>0</v>
      </c>
      <c r="X1511">
        <v>0</v>
      </c>
      <c r="Y1511">
        <v>0</v>
      </c>
      <c r="Z1511">
        <v>0</v>
      </c>
      <c r="AA1511">
        <v>0</v>
      </c>
    </row>
    <row r="1512" spans="1:27" x14ac:dyDescent="0.2">
      <c r="A1512" s="89">
        <f>VLOOKUP(C1512,TabellenBDFS!$B$4:$C$2717,2,FALSE)</f>
        <v>211</v>
      </c>
      <c r="B1512" t="str">
        <f t="shared" si="24"/>
        <v>2114</v>
      </c>
      <c r="C1512" t="s">
        <v>217</v>
      </c>
      <c r="D1512">
        <v>4</v>
      </c>
      <c r="E1512">
        <v>0</v>
      </c>
      <c r="F1512">
        <v>0</v>
      </c>
      <c r="G1512">
        <v>0</v>
      </c>
      <c r="H1512">
        <v>0</v>
      </c>
      <c r="I1512">
        <v>0</v>
      </c>
      <c r="J1512">
        <v>0</v>
      </c>
      <c r="K1512">
        <v>0</v>
      </c>
      <c r="L1512">
        <v>0</v>
      </c>
      <c r="M1512">
        <v>0</v>
      </c>
      <c r="N1512">
        <v>0</v>
      </c>
      <c r="O1512">
        <v>0</v>
      </c>
      <c r="P1512">
        <v>0</v>
      </c>
      <c r="Q1512">
        <v>0</v>
      </c>
      <c r="R1512">
        <v>0</v>
      </c>
      <c r="S1512">
        <v>0</v>
      </c>
      <c r="T1512">
        <v>0</v>
      </c>
      <c r="U1512">
        <v>0</v>
      </c>
      <c r="V1512">
        <v>0</v>
      </c>
      <c r="W1512">
        <v>0</v>
      </c>
      <c r="X1512">
        <v>0</v>
      </c>
      <c r="Y1512">
        <v>0</v>
      </c>
      <c r="Z1512">
        <v>0</v>
      </c>
      <c r="AA1512">
        <v>0</v>
      </c>
    </row>
    <row r="1513" spans="1:27" x14ac:dyDescent="0.2">
      <c r="A1513" s="89">
        <f>VLOOKUP(C1513,TabellenBDFS!$B$4:$C$2717,2,FALSE)</f>
        <v>211</v>
      </c>
      <c r="B1513" t="str">
        <f t="shared" si="24"/>
        <v>2115</v>
      </c>
      <c r="C1513" t="s">
        <v>217</v>
      </c>
      <c r="D1513">
        <v>5</v>
      </c>
      <c r="E1513">
        <v>0</v>
      </c>
      <c r="F1513">
        <v>0</v>
      </c>
      <c r="G1513">
        <v>0</v>
      </c>
      <c r="H1513">
        <v>0</v>
      </c>
      <c r="I1513">
        <v>0</v>
      </c>
      <c r="J1513">
        <v>0</v>
      </c>
      <c r="K1513">
        <v>0</v>
      </c>
      <c r="L1513">
        <v>0</v>
      </c>
      <c r="M1513">
        <v>0</v>
      </c>
      <c r="N1513">
        <v>0</v>
      </c>
      <c r="O1513">
        <v>0</v>
      </c>
      <c r="P1513">
        <v>0</v>
      </c>
      <c r="Q1513">
        <v>0</v>
      </c>
      <c r="R1513">
        <v>0</v>
      </c>
      <c r="S1513">
        <v>0</v>
      </c>
      <c r="T1513">
        <v>0</v>
      </c>
      <c r="U1513">
        <v>0</v>
      </c>
      <c r="V1513">
        <v>0</v>
      </c>
      <c r="W1513">
        <v>0</v>
      </c>
      <c r="X1513">
        <v>0</v>
      </c>
      <c r="Y1513">
        <v>0</v>
      </c>
      <c r="Z1513">
        <v>0</v>
      </c>
      <c r="AA1513">
        <v>0</v>
      </c>
    </row>
    <row r="1514" spans="1:27" x14ac:dyDescent="0.2">
      <c r="A1514" s="89">
        <f>VLOOKUP(C1514,TabellenBDFS!$B$4:$C$2717,2,FALSE)</f>
        <v>211</v>
      </c>
      <c r="B1514" t="str">
        <f t="shared" si="24"/>
        <v>2116</v>
      </c>
      <c r="C1514" t="s">
        <v>217</v>
      </c>
      <c r="D1514">
        <v>6</v>
      </c>
      <c r="E1514">
        <v>0.2</v>
      </c>
      <c r="F1514">
        <v>0.2</v>
      </c>
      <c r="G1514">
        <v>0.2</v>
      </c>
      <c r="H1514">
        <v>0.1</v>
      </c>
      <c r="I1514">
        <v>0.2</v>
      </c>
      <c r="J1514">
        <v>0.1</v>
      </c>
      <c r="K1514">
        <v>0.1</v>
      </c>
      <c r="L1514">
        <v>0.1</v>
      </c>
      <c r="M1514">
        <v>0.2</v>
      </c>
      <c r="N1514">
        <v>0.2</v>
      </c>
      <c r="O1514">
        <v>0.2</v>
      </c>
      <c r="P1514">
        <v>0.2</v>
      </c>
      <c r="Q1514">
        <v>0.2</v>
      </c>
      <c r="R1514">
        <v>0.2</v>
      </c>
      <c r="S1514">
        <v>0.2</v>
      </c>
      <c r="T1514">
        <v>0.2</v>
      </c>
      <c r="U1514">
        <v>0.2</v>
      </c>
      <c r="V1514">
        <v>0.2</v>
      </c>
      <c r="W1514">
        <v>0.2</v>
      </c>
      <c r="X1514">
        <v>0.2</v>
      </c>
      <c r="Y1514">
        <v>0.2</v>
      </c>
      <c r="Z1514">
        <v>0.2</v>
      </c>
      <c r="AA1514">
        <v>0.2</v>
      </c>
    </row>
    <row r="1515" spans="1:27" x14ac:dyDescent="0.2">
      <c r="A1515" s="89">
        <f>VLOOKUP(C1515,TabellenBDFS!$B$4:$C$2717,2,FALSE)</f>
        <v>211</v>
      </c>
      <c r="B1515" t="str">
        <f t="shared" si="24"/>
        <v>2117</v>
      </c>
      <c r="C1515" t="s">
        <v>217</v>
      </c>
      <c r="D1515">
        <v>7</v>
      </c>
      <c r="E1515">
        <v>0.1</v>
      </c>
      <c r="F1515">
        <v>0.1</v>
      </c>
      <c r="G1515">
        <v>0.1</v>
      </c>
      <c r="H1515">
        <v>0.1</v>
      </c>
      <c r="I1515">
        <v>0.1</v>
      </c>
      <c r="J1515">
        <v>0.1</v>
      </c>
      <c r="K1515">
        <v>0.1</v>
      </c>
      <c r="L1515">
        <v>0.1</v>
      </c>
      <c r="M1515">
        <v>0</v>
      </c>
      <c r="N1515">
        <v>0</v>
      </c>
      <c r="O1515">
        <v>0</v>
      </c>
      <c r="P1515">
        <v>0</v>
      </c>
      <c r="Q1515">
        <v>0</v>
      </c>
      <c r="R1515">
        <v>0</v>
      </c>
      <c r="S1515">
        <v>0</v>
      </c>
      <c r="T1515">
        <v>0</v>
      </c>
      <c r="U1515">
        <v>0</v>
      </c>
      <c r="V1515">
        <v>0</v>
      </c>
      <c r="W1515">
        <v>0</v>
      </c>
      <c r="X1515">
        <v>0</v>
      </c>
      <c r="Y1515">
        <v>0</v>
      </c>
      <c r="Z1515">
        <v>0</v>
      </c>
      <c r="AA1515">
        <v>0</v>
      </c>
    </row>
    <row r="1516" spans="1:27" x14ac:dyDescent="0.2">
      <c r="A1516" s="89">
        <f>VLOOKUP(C1516,TabellenBDFS!$B$4:$C$2717,2,FALSE)</f>
        <v>212</v>
      </c>
      <c r="B1516" t="str">
        <f t="shared" si="24"/>
        <v>2121</v>
      </c>
      <c r="C1516" t="s">
        <v>218</v>
      </c>
      <c r="D1516">
        <v>1</v>
      </c>
      <c r="E1516">
        <v>1.8</v>
      </c>
      <c r="F1516">
        <v>1.8</v>
      </c>
      <c r="G1516">
        <v>1.8</v>
      </c>
      <c r="H1516">
        <v>1.7</v>
      </c>
      <c r="I1516">
        <v>1.8</v>
      </c>
      <c r="J1516">
        <v>1.8</v>
      </c>
      <c r="K1516">
        <v>2.2999999999999998</v>
      </c>
      <c r="L1516">
        <v>2.1</v>
      </c>
      <c r="M1516">
        <v>2.1</v>
      </c>
      <c r="N1516">
        <v>2.2000000000000002</v>
      </c>
      <c r="O1516">
        <v>2.2999999999999998</v>
      </c>
      <c r="P1516">
        <v>2.1</v>
      </c>
      <c r="Q1516">
        <v>2.1</v>
      </c>
      <c r="R1516">
        <v>2.2000000000000002</v>
      </c>
      <c r="S1516">
        <v>2.2000000000000002</v>
      </c>
      <c r="T1516">
        <v>2.2000000000000002</v>
      </c>
      <c r="U1516">
        <v>2.2999999999999998</v>
      </c>
      <c r="V1516">
        <v>2.2999999999999998</v>
      </c>
      <c r="W1516">
        <v>2.2999999999999998</v>
      </c>
      <c r="X1516">
        <v>2.2000000000000002</v>
      </c>
      <c r="Y1516">
        <v>2.1</v>
      </c>
      <c r="Z1516">
        <v>1.9</v>
      </c>
      <c r="AA1516">
        <v>1.8</v>
      </c>
    </row>
    <row r="1517" spans="1:27" x14ac:dyDescent="0.2">
      <c r="A1517" s="89">
        <f>VLOOKUP(C1517,TabellenBDFS!$B$4:$C$2717,2,FALSE)</f>
        <v>212</v>
      </c>
      <c r="B1517" t="str">
        <f t="shared" si="24"/>
        <v>2122</v>
      </c>
      <c r="C1517" t="s">
        <v>218</v>
      </c>
      <c r="D1517">
        <v>2</v>
      </c>
      <c r="E1517">
        <v>0.2</v>
      </c>
      <c r="F1517">
        <v>0.2</v>
      </c>
      <c r="G1517">
        <v>0.2</v>
      </c>
      <c r="H1517">
        <v>0.1</v>
      </c>
      <c r="I1517">
        <v>0.1</v>
      </c>
      <c r="J1517">
        <v>0.1</v>
      </c>
      <c r="K1517">
        <v>0.1</v>
      </c>
      <c r="L1517">
        <v>0.1</v>
      </c>
      <c r="M1517">
        <v>0.1</v>
      </c>
      <c r="N1517">
        <v>0.1</v>
      </c>
      <c r="O1517">
        <v>0.1</v>
      </c>
      <c r="P1517">
        <v>0.1</v>
      </c>
      <c r="Q1517">
        <v>0.1</v>
      </c>
      <c r="R1517">
        <v>0.1</v>
      </c>
      <c r="S1517">
        <v>0.1</v>
      </c>
      <c r="T1517">
        <v>0.1</v>
      </c>
      <c r="U1517">
        <v>0.1</v>
      </c>
      <c r="V1517">
        <v>0.1</v>
      </c>
      <c r="W1517">
        <v>0.1</v>
      </c>
      <c r="X1517">
        <v>0.1</v>
      </c>
      <c r="Y1517">
        <v>0.1</v>
      </c>
      <c r="Z1517">
        <v>0.1</v>
      </c>
      <c r="AA1517">
        <v>0.1</v>
      </c>
    </row>
    <row r="1518" spans="1:27" x14ac:dyDescent="0.2">
      <c r="A1518" s="89">
        <f>VLOOKUP(C1518,TabellenBDFS!$B$4:$C$2717,2,FALSE)</f>
        <v>212</v>
      </c>
      <c r="B1518" t="str">
        <f t="shared" si="24"/>
        <v>2123</v>
      </c>
      <c r="C1518" t="s">
        <v>218</v>
      </c>
      <c r="D1518">
        <v>3</v>
      </c>
      <c r="E1518">
        <v>0</v>
      </c>
      <c r="F1518">
        <v>0</v>
      </c>
      <c r="G1518">
        <v>0</v>
      </c>
      <c r="H1518">
        <v>0</v>
      </c>
      <c r="I1518">
        <v>0.1</v>
      </c>
      <c r="J1518">
        <v>0.1</v>
      </c>
      <c r="K1518">
        <v>0.3</v>
      </c>
      <c r="L1518">
        <v>0.1</v>
      </c>
      <c r="M1518">
        <v>0.1</v>
      </c>
      <c r="N1518">
        <v>0.1</v>
      </c>
      <c r="O1518">
        <v>0.1</v>
      </c>
      <c r="P1518">
        <v>0.1</v>
      </c>
      <c r="Q1518">
        <v>0.1</v>
      </c>
      <c r="R1518">
        <v>0.1</v>
      </c>
      <c r="S1518">
        <v>0.1</v>
      </c>
      <c r="T1518">
        <v>0.1</v>
      </c>
      <c r="U1518">
        <v>0.2</v>
      </c>
      <c r="V1518">
        <v>0.2</v>
      </c>
      <c r="W1518">
        <v>0.2</v>
      </c>
      <c r="X1518">
        <v>0.3</v>
      </c>
      <c r="Y1518">
        <v>0.3</v>
      </c>
      <c r="Z1518">
        <v>0.2</v>
      </c>
      <c r="AA1518">
        <v>0.2</v>
      </c>
    </row>
    <row r="1519" spans="1:27" x14ac:dyDescent="0.2">
      <c r="A1519" s="89">
        <f>VLOOKUP(C1519,TabellenBDFS!$B$4:$C$2717,2,FALSE)</f>
        <v>212</v>
      </c>
      <c r="B1519" t="str">
        <f t="shared" si="24"/>
        <v>2124</v>
      </c>
      <c r="C1519" t="s">
        <v>218</v>
      </c>
      <c r="D1519">
        <v>4</v>
      </c>
      <c r="E1519">
        <v>0</v>
      </c>
      <c r="F1519">
        <v>0</v>
      </c>
      <c r="G1519">
        <v>0</v>
      </c>
      <c r="H1519">
        <v>0</v>
      </c>
      <c r="I1519">
        <v>0</v>
      </c>
      <c r="J1519">
        <v>0</v>
      </c>
      <c r="K1519">
        <v>0</v>
      </c>
      <c r="L1519">
        <v>0</v>
      </c>
      <c r="M1519">
        <v>0</v>
      </c>
      <c r="N1519">
        <v>0</v>
      </c>
      <c r="O1519">
        <v>0</v>
      </c>
      <c r="P1519">
        <v>0</v>
      </c>
      <c r="Q1519">
        <v>0</v>
      </c>
      <c r="R1519">
        <v>0</v>
      </c>
      <c r="S1519">
        <v>0</v>
      </c>
      <c r="T1519">
        <v>0</v>
      </c>
      <c r="U1519">
        <v>0</v>
      </c>
      <c r="V1519">
        <v>0</v>
      </c>
      <c r="W1519">
        <v>0</v>
      </c>
      <c r="X1519">
        <v>0</v>
      </c>
      <c r="Y1519">
        <v>0</v>
      </c>
      <c r="Z1519">
        <v>0</v>
      </c>
      <c r="AA1519">
        <v>0</v>
      </c>
    </row>
    <row r="1520" spans="1:27" x14ac:dyDescent="0.2">
      <c r="A1520" s="89">
        <f>VLOOKUP(C1520,TabellenBDFS!$B$4:$C$2717,2,FALSE)</f>
        <v>212</v>
      </c>
      <c r="B1520" t="str">
        <f t="shared" si="24"/>
        <v>2125</v>
      </c>
      <c r="C1520" t="s">
        <v>218</v>
      </c>
      <c r="D1520">
        <v>5</v>
      </c>
      <c r="E1520">
        <v>0.2</v>
      </c>
      <c r="F1520">
        <v>0.2</v>
      </c>
      <c r="G1520">
        <v>0.2</v>
      </c>
      <c r="H1520">
        <v>0.1</v>
      </c>
      <c r="I1520">
        <v>0.1</v>
      </c>
      <c r="J1520">
        <v>0.1</v>
      </c>
      <c r="K1520">
        <v>0.1</v>
      </c>
      <c r="L1520">
        <v>0.1</v>
      </c>
      <c r="M1520">
        <v>0.1</v>
      </c>
      <c r="N1520">
        <v>0.1</v>
      </c>
      <c r="O1520">
        <v>0.1</v>
      </c>
      <c r="P1520">
        <v>0.1</v>
      </c>
      <c r="Q1520">
        <v>0.1</v>
      </c>
      <c r="R1520">
        <v>0.1</v>
      </c>
      <c r="S1520">
        <v>0.1</v>
      </c>
      <c r="T1520">
        <v>0.1</v>
      </c>
      <c r="U1520">
        <v>0.1</v>
      </c>
      <c r="V1520">
        <v>0</v>
      </c>
      <c r="W1520">
        <v>0</v>
      </c>
      <c r="X1520">
        <v>0</v>
      </c>
      <c r="Y1520">
        <v>0</v>
      </c>
      <c r="Z1520">
        <v>0</v>
      </c>
      <c r="AA1520">
        <v>0</v>
      </c>
    </row>
    <row r="1521" spans="1:27" x14ac:dyDescent="0.2">
      <c r="A1521" s="89">
        <f>VLOOKUP(C1521,TabellenBDFS!$B$4:$C$2717,2,FALSE)</f>
        <v>212</v>
      </c>
      <c r="B1521" t="str">
        <f t="shared" si="24"/>
        <v>2126</v>
      </c>
      <c r="C1521" t="s">
        <v>218</v>
      </c>
      <c r="D1521">
        <v>6</v>
      </c>
      <c r="E1521">
        <v>1</v>
      </c>
      <c r="F1521">
        <v>1</v>
      </c>
      <c r="G1521">
        <v>1</v>
      </c>
      <c r="H1521">
        <v>1</v>
      </c>
      <c r="I1521">
        <v>1.1000000000000001</v>
      </c>
      <c r="J1521">
        <v>1.1000000000000001</v>
      </c>
      <c r="K1521">
        <v>1.3</v>
      </c>
      <c r="L1521">
        <v>1.3</v>
      </c>
      <c r="M1521">
        <v>1.4</v>
      </c>
      <c r="N1521">
        <v>1.5</v>
      </c>
      <c r="O1521">
        <v>1.6</v>
      </c>
      <c r="P1521">
        <v>1.5</v>
      </c>
      <c r="Q1521">
        <v>1.5</v>
      </c>
      <c r="R1521">
        <v>1.5</v>
      </c>
      <c r="S1521">
        <v>1.5</v>
      </c>
      <c r="T1521">
        <v>1.5</v>
      </c>
      <c r="U1521">
        <v>1.5</v>
      </c>
      <c r="V1521">
        <v>1.5</v>
      </c>
      <c r="W1521">
        <v>1.4</v>
      </c>
      <c r="X1521">
        <v>1.3</v>
      </c>
      <c r="Y1521">
        <v>1.2</v>
      </c>
      <c r="Z1521">
        <v>1.1000000000000001</v>
      </c>
      <c r="AA1521">
        <v>1</v>
      </c>
    </row>
    <row r="1522" spans="1:27" x14ac:dyDescent="0.2">
      <c r="A1522" s="89">
        <f>VLOOKUP(C1522,TabellenBDFS!$B$4:$C$2717,2,FALSE)</f>
        <v>212</v>
      </c>
      <c r="B1522" t="str">
        <f t="shared" si="24"/>
        <v>2127</v>
      </c>
      <c r="C1522" t="s">
        <v>218</v>
      </c>
      <c r="D1522">
        <v>7</v>
      </c>
      <c r="E1522">
        <v>0.4</v>
      </c>
      <c r="F1522">
        <v>0.4</v>
      </c>
      <c r="G1522">
        <v>0.4</v>
      </c>
      <c r="H1522">
        <v>0.4</v>
      </c>
      <c r="I1522">
        <v>0.4</v>
      </c>
      <c r="J1522">
        <v>0.4</v>
      </c>
      <c r="K1522">
        <v>0.4</v>
      </c>
      <c r="L1522">
        <v>0.4</v>
      </c>
      <c r="M1522">
        <v>0.4</v>
      </c>
      <c r="N1522">
        <v>0.4</v>
      </c>
      <c r="O1522">
        <v>0.4</v>
      </c>
      <c r="P1522">
        <v>0.4</v>
      </c>
      <c r="Q1522">
        <v>0.4</v>
      </c>
      <c r="R1522">
        <v>0.4</v>
      </c>
      <c r="S1522">
        <v>0.4</v>
      </c>
      <c r="T1522">
        <v>0.4</v>
      </c>
      <c r="U1522">
        <v>0.4</v>
      </c>
      <c r="V1522">
        <v>0.4</v>
      </c>
      <c r="W1522">
        <v>0.5</v>
      </c>
      <c r="X1522">
        <v>0.5</v>
      </c>
      <c r="Y1522">
        <v>0.5</v>
      </c>
      <c r="Z1522">
        <v>0.5</v>
      </c>
      <c r="AA1522">
        <v>0.5</v>
      </c>
    </row>
    <row r="1523" spans="1:27" x14ac:dyDescent="0.2">
      <c r="A1523" s="89">
        <f>VLOOKUP(C1523,TabellenBDFS!$B$4:$C$2717,2,FALSE)</f>
        <v>213</v>
      </c>
      <c r="B1523" t="str">
        <f t="shared" si="24"/>
        <v>2131</v>
      </c>
      <c r="C1523" t="s">
        <v>219</v>
      </c>
      <c r="D1523">
        <v>1</v>
      </c>
      <c r="E1523">
        <v>0.3</v>
      </c>
      <c r="F1523">
        <v>0.3</v>
      </c>
      <c r="G1523">
        <v>0.4</v>
      </c>
      <c r="H1523">
        <v>0.4</v>
      </c>
      <c r="I1523">
        <v>0.4</v>
      </c>
      <c r="J1523">
        <v>0.4</v>
      </c>
      <c r="K1523">
        <v>0.5</v>
      </c>
      <c r="L1523">
        <v>0.5</v>
      </c>
      <c r="M1523">
        <v>0.5</v>
      </c>
      <c r="N1523">
        <v>0.5</v>
      </c>
      <c r="O1523">
        <v>0.7</v>
      </c>
      <c r="P1523">
        <v>0.6</v>
      </c>
      <c r="Q1523">
        <v>0.6</v>
      </c>
      <c r="R1523">
        <v>0.6</v>
      </c>
      <c r="S1523">
        <v>0.6</v>
      </c>
      <c r="T1523">
        <v>0.6</v>
      </c>
      <c r="U1523">
        <v>0.6</v>
      </c>
      <c r="V1523">
        <v>0.7</v>
      </c>
      <c r="W1523">
        <v>0.7</v>
      </c>
      <c r="X1523">
        <v>0.7</v>
      </c>
      <c r="Y1523">
        <v>0.7</v>
      </c>
      <c r="Z1523">
        <v>0.7</v>
      </c>
      <c r="AA1523">
        <v>0.7</v>
      </c>
    </row>
    <row r="1524" spans="1:27" x14ac:dyDescent="0.2">
      <c r="A1524" s="89">
        <f>VLOOKUP(C1524,TabellenBDFS!$B$4:$C$2717,2,FALSE)</f>
        <v>213</v>
      </c>
      <c r="B1524" t="str">
        <f t="shared" si="24"/>
        <v>2132</v>
      </c>
      <c r="C1524" t="s">
        <v>219</v>
      </c>
      <c r="D1524">
        <v>2</v>
      </c>
      <c r="E1524">
        <v>0.1</v>
      </c>
      <c r="F1524">
        <v>0.1</v>
      </c>
      <c r="G1524">
        <v>0</v>
      </c>
      <c r="H1524">
        <v>0</v>
      </c>
      <c r="I1524">
        <v>0</v>
      </c>
      <c r="J1524">
        <v>0</v>
      </c>
      <c r="K1524">
        <v>0</v>
      </c>
      <c r="L1524">
        <v>0</v>
      </c>
      <c r="M1524">
        <v>0</v>
      </c>
      <c r="N1524">
        <v>0</v>
      </c>
      <c r="O1524">
        <v>0</v>
      </c>
      <c r="P1524">
        <v>0</v>
      </c>
      <c r="Q1524">
        <v>0</v>
      </c>
      <c r="R1524">
        <v>0</v>
      </c>
      <c r="S1524">
        <v>0</v>
      </c>
      <c r="T1524">
        <v>0</v>
      </c>
      <c r="U1524">
        <v>0</v>
      </c>
      <c r="V1524">
        <v>0</v>
      </c>
      <c r="W1524">
        <v>0</v>
      </c>
      <c r="X1524">
        <v>0</v>
      </c>
      <c r="Y1524">
        <v>0</v>
      </c>
      <c r="Z1524">
        <v>0</v>
      </c>
      <c r="AA1524">
        <v>0</v>
      </c>
    </row>
    <row r="1525" spans="1:27" x14ac:dyDescent="0.2">
      <c r="A1525" s="89">
        <f>VLOOKUP(C1525,TabellenBDFS!$B$4:$C$2717,2,FALSE)</f>
        <v>213</v>
      </c>
      <c r="B1525" t="str">
        <f t="shared" si="24"/>
        <v>2133</v>
      </c>
      <c r="C1525" t="s">
        <v>219</v>
      </c>
      <c r="D1525">
        <v>3</v>
      </c>
      <c r="E1525">
        <v>0</v>
      </c>
      <c r="F1525">
        <v>0</v>
      </c>
      <c r="G1525">
        <v>0</v>
      </c>
      <c r="H1525">
        <v>0</v>
      </c>
      <c r="I1525">
        <v>0</v>
      </c>
      <c r="J1525">
        <v>0</v>
      </c>
      <c r="K1525">
        <v>0</v>
      </c>
      <c r="L1525">
        <v>0</v>
      </c>
      <c r="M1525">
        <v>0</v>
      </c>
      <c r="N1525">
        <v>0</v>
      </c>
      <c r="O1525">
        <v>0</v>
      </c>
      <c r="P1525">
        <v>0</v>
      </c>
      <c r="Q1525">
        <v>0</v>
      </c>
      <c r="R1525">
        <v>0</v>
      </c>
      <c r="S1525">
        <v>0</v>
      </c>
      <c r="T1525">
        <v>0</v>
      </c>
      <c r="U1525">
        <v>0.1</v>
      </c>
      <c r="V1525">
        <v>0.1</v>
      </c>
      <c r="W1525">
        <v>0.2</v>
      </c>
      <c r="X1525">
        <v>0.2</v>
      </c>
      <c r="Y1525">
        <v>0.2</v>
      </c>
      <c r="Z1525">
        <v>0.2</v>
      </c>
      <c r="AA1525">
        <v>0.2</v>
      </c>
    </row>
    <row r="1526" spans="1:27" x14ac:dyDescent="0.2">
      <c r="A1526" s="89">
        <f>VLOOKUP(C1526,TabellenBDFS!$B$4:$C$2717,2,FALSE)</f>
        <v>213</v>
      </c>
      <c r="B1526" t="str">
        <f t="shared" si="24"/>
        <v>2134</v>
      </c>
      <c r="C1526" t="s">
        <v>219</v>
      </c>
      <c r="D1526">
        <v>4</v>
      </c>
      <c r="E1526">
        <v>0</v>
      </c>
      <c r="F1526">
        <v>0</v>
      </c>
      <c r="G1526">
        <v>0</v>
      </c>
      <c r="H1526">
        <v>0</v>
      </c>
      <c r="I1526">
        <v>0</v>
      </c>
      <c r="J1526">
        <v>0</v>
      </c>
      <c r="K1526">
        <v>0</v>
      </c>
      <c r="L1526">
        <v>0</v>
      </c>
      <c r="M1526">
        <v>0</v>
      </c>
      <c r="N1526">
        <v>0</v>
      </c>
      <c r="O1526">
        <v>0</v>
      </c>
      <c r="P1526">
        <v>0</v>
      </c>
      <c r="Q1526">
        <v>0</v>
      </c>
      <c r="R1526">
        <v>0</v>
      </c>
      <c r="S1526">
        <v>0</v>
      </c>
      <c r="T1526">
        <v>0</v>
      </c>
      <c r="U1526">
        <v>0</v>
      </c>
      <c r="V1526">
        <v>0</v>
      </c>
      <c r="W1526">
        <v>0</v>
      </c>
      <c r="X1526">
        <v>0</v>
      </c>
      <c r="Y1526">
        <v>0</v>
      </c>
      <c r="Z1526">
        <v>0</v>
      </c>
      <c r="AA1526">
        <v>0</v>
      </c>
    </row>
    <row r="1527" spans="1:27" x14ac:dyDescent="0.2">
      <c r="A1527" s="89">
        <f>VLOOKUP(C1527,TabellenBDFS!$B$4:$C$2717,2,FALSE)</f>
        <v>213</v>
      </c>
      <c r="B1527" t="str">
        <f t="shared" si="24"/>
        <v>2135</v>
      </c>
      <c r="C1527" t="s">
        <v>219</v>
      </c>
      <c r="D1527">
        <v>5</v>
      </c>
      <c r="E1527">
        <v>0</v>
      </c>
      <c r="F1527">
        <v>0</v>
      </c>
      <c r="G1527">
        <v>0</v>
      </c>
      <c r="H1527">
        <v>0</v>
      </c>
      <c r="I1527">
        <v>0</v>
      </c>
      <c r="J1527">
        <v>0</v>
      </c>
      <c r="K1527">
        <v>0</v>
      </c>
      <c r="L1527">
        <v>0</v>
      </c>
      <c r="M1527">
        <v>0</v>
      </c>
      <c r="N1527">
        <v>0</v>
      </c>
      <c r="O1527">
        <v>0</v>
      </c>
      <c r="P1527">
        <v>0</v>
      </c>
      <c r="Q1527">
        <v>0</v>
      </c>
      <c r="R1527">
        <v>0</v>
      </c>
      <c r="S1527">
        <v>0</v>
      </c>
      <c r="T1527">
        <v>0</v>
      </c>
      <c r="U1527">
        <v>0</v>
      </c>
      <c r="V1527">
        <v>0</v>
      </c>
      <c r="W1527">
        <v>0</v>
      </c>
      <c r="X1527">
        <v>0</v>
      </c>
      <c r="Y1527">
        <v>0</v>
      </c>
      <c r="Z1527">
        <v>0</v>
      </c>
      <c r="AA1527">
        <v>0</v>
      </c>
    </row>
    <row r="1528" spans="1:27" x14ac:dyDescent="0.2">
      <c r="A1528" s="89">
        <f>VLOOKUP(C1528,TabellenBDFS!$B$4:$C$2717,2,FALSE)</f>
        <v>213</v>
      </c>
      <c r="B1528" t="str">
        <f t="shared" si="24"/>
        <v>2136</v>
      </c>
      <c r="C1528" t="s">
        <v>219</v>
      </c>
      <c r="D1528">
        <v>6</v>
      </c>
      <c r="E1528">
        <v>0.1</v>
      </c>
      <c r="F1528">
        <v>0.1</v>
      </c>
      <c r="G1528">
        <v>0.2</v>
      </c>
      <c r="H1528">
        <v>0.2</v>
      </c>
      <c r="I1528">
        <v>0.2</v>
      </c>
      <c r="J1528">
        <v>0.2</v>
      </c>
      <c r="K1528">
        <v>0.4</v>
      </c>
      <c r="L1528">
        <v>0.4</v>
      </c>
      <c r="M1528">
        <v>0.4</v>
      </c>
      <c r="N1528">
        <v>0.4</v>
      </c>
      <c r="O1528">
        <v>0.5</v>
      </c>
      <c r="P1528">
        <v>0.5</v>
      </c>
      <c r="Q1528">
        <v>0.5</v>
      </c>
      <c r="R1528">
        <v>0.5</v>
      </c>
      <c r="S1528">
        <v>0.4</v>
      </c>
      <c r="T1528">
        <v>0.4</v>
      </c>
      <c r="U1528">
        <v>0.4</v>
      </c>
      <c r="V1528">
        <v>0.4</v>
      </c>
      <c r="W1528">
        <v>0.4</v>
      </c>
      <c r="X1528">
        <v>0.4</v>
      </c>
      <c r="Y1528">
        <v>0.4</v>
      </c>
      <c r="Z1528">
        <v>0.4</v>
      </c>
      <c r="AA1528">
        <v>0.4</v>
      </c>
    </row>
    <row r="1529" spans="1:27" x14ac:dyDescent="0.2">
      <c r="A1529" s="89">
        <f>VLOOKUP(C1529,TabellenBDFS!$B$4:$C$2717,2,FALSE)</f>
        <v>213</v>
      </c>
      <c r="B1529" t="str">
        <f t="shared" si="24"/>
        <v>2137</v>
      </c>
      <c r="C1529" t="s">
        <v>219</v>
      </c>
      <c r="D1529">
        <v>7</v>
      </c>
      <c r="E1529">
        <v>0.1</v>
      </c>
      <c r="F1529">
        <v>0.1</v>
      </c>
      <c r="G1529">
        <v>0.1</v>
      </c>
      <c r="H1529">
        <v>0.1</v>
      </c>
      <c r="I1529">
        <v>0.1</v>
      </c>
      <c r="J1529">
        <v>0.1</v>
      </c>
      <c r="K1529">
        <v>0.1</v>
      </c>
      <c r="L1529">
        <v>0.1</v>
      </c>
      <c r="M1529">
        <v>0.1</v>
      </c>
      <c r="N1529">
        <v>0.1</v>
      </c>
      <c r="O1529">
        <v>0.1</v>
      </c>
      <c r="P1529">
        <v>0.1</v>
      </c>
      <c r="Q1529">
        <v>0.1</v>
      </c>
      <c r="R1529">
        <v>0.1</v>
      </c>
      <c r="S1529">
        <v>0.1</v>
      </c>
      <c r="T1529">
        <v>0.1</v>
      </c>
      <c r="U1529">
        <v>0.1</v>
      </c>
      <c r="V1529">
        <v>0.1</v>
      </c>
      <c r="W1529">
        <v>0.1</v>
      </c>
      <c r="X1529">
        <v>0.1</v>
      </c>
      <c r="Y1529">
        <v>0.1</v>
      </c>
      <c r="Z1529">
        <v>0.1</v>
      </c>
      <c r="AA1529">
        <v>0.1</v>
      </c>
    </row>
    <row r="1530" spans="1:27" x14ac:dyDescent="0.2">
      <c r="A1530" s="89">
        <f>VLOOKUP(C1530,TabellenBDFS!$B$4:$C$2717,2,FALSE)</f>
        <v>214</v>
      </c>
      <c r="B1530" t="str">
        <f t="shared" si="24"/>
        <v>2141</v>
      </c>
      <c r="C1530" t="s">
        <v>220</v>
      </c>
      <c r="D1530">
        <v>1</v>
      </c>
      <c r="E1530">
        <v>2.2999999999999998</v>
      </c>
      <c r="F1530">
        <v>2.2999999999999998</v>
      </c>
      <c r="G1530">
        <v>2.4</v>
      </c>
      <c r="H1530">
        <v>2.5</v>
      </c>
      <c r="I1530">
        <v>2.5</v>
      </c>
      <c r="J1530">
        <v>2.4</v>
      </c>
      <c r="K1530">
        <v>2.5</v>
      </c>
      <c r="L1530">
        <v>2.5</v>
      </c>
      <c r="M1530">
        <v>2.6</v>
      </c>
      <c r="N1530">
        <v>2.7</v>
      </c>
      <c r="O1530">
        <v>2.8</v>
      </c>
      <c r="P1530">
        <v>2.9</v>
      </c>
      <c r="Q1530">
        <v>2.9</v>
      </c>
      <c r="R1530">
        <v>2.9</v>
      </c>
      <c r="S1530">
        <v>2.9</v>
      </c>
      <c r="T1530">
        <v>2.9</v>
      </c>
      <c r="U1530">
        <v>2.9</v>
      </c>
      <c r="V1530">
        <v>2.8</v>
      </c>
      <c r="W1530">
        <v>2.8</v>
      </c>
      <c r="X1530">
        <v>2.7</v>
      </c>
      <c r="Y1530">
        <v>2.7</v>
      </c>
      <c r="Z1530">
        <v>2.6</v>
      </c>
      <c r="AA1530">
        <v>2.5</v>
      </c>
    </row>
    <row r="1531" spans="1:27" x14ac:dyDescent="0.2">
      <c r="A1531" s="89">
        <f>VLOOKUP(C1531,TabellenBDFS!$B$4:$C$2717,2,FALSE)</f>
        <v>214</v>
      </c>
      <c r="B1531" t="str">
        <f t="shared" si="24"/>
        <v>2142</v>
      </c>
      <c r="C1531" t="s">
        <v>220</v>
      </c>
      <c r="D1531">
        <v>2</v>
      </c>
      <c r="E1531">
        <v>0.5</v>
      </c>
      <c r="F1531">
        <v>0.5</v>
      </c>
      <c r="G1531">
        <v>0.5</v>
      </c>
      <c r="H1531">
        <v>0.5</v>
      </c>
      <c r="I1531">
        <v>0.4</v>
      </c>
      <c r="J1531">
        <v>0.4</v>
      </c>
      <c r="K1531">
        <v>0.4</v>
      </c>
      <c r="L1531">
        <v>0.4</v>
      </c>
      <c r="M1531">
        <v>0.4</v>
      </c>
      <c r="N1531">
        <v>0.4</v>
      </c>
      <c r="O1531">
        <v>0.4</v>
      </c>
      <c r="P1531">
        <v>0.4</v>
      </c>
      <c r="Q1531">
        <v>0.3</v>
      </c>
      <c r="R1531">
        <v>0.3</v>
      </c>
      <c r="S1531">
        <v>0.3</v>
      </c>
      <c r="T1531">
        <v>0.3</v>
      </c>
      <c r="U1531">
        <v>0.3</v>
      </c>
      <c r="V1531">
        <v>0.3</v>
      </c>
      <c r="W1531">
        <v>0.3</v>
      </c>
      <c r="X1531">
        <v>0.3</v>
      </c>
      <c r="Y1531">
        <v>0.3</v>
      </c>
      <c r="Z1531">
        <v>0.3</v>
      </c>
      <c r="AA1531">
        <v>0.3</v>
      </c>
    </row>
    <row r="1532" spans="1:27" x14ac:dyDescent="0.2">
      <c r="A1532" s="89">
        <f>VLOOKUP(C1532,TabellenBDFS!$B$4:$C$2717,2,FALSE)</f>
        <v>214</v>
      </c>
      <c r="B1532" t="str">
        <f t="shared" si="24"/>
        <v>2143</v>
      </c>
      <c r="C1532" t="s">
        <v>220</v>
      </c>
      <c r="D1532">
        <v>3</v>
      </c>
      <c r="E1532">
        <v>0.1</v>
      </c>
      <c r="F1532">
        <v>0</v>
      </c>
      <c r="G1532">
        <v>0</v>
      </c>
      <c r="H1532">
        <v>0</v>
      </c>
      <c r="I1532">
        <v>0</v>
      </c>
      <c r="J1532">
        <v>0</v>
      </c>
      <c r="K1532">
        <v>0.1</v>
      </c>
      <c r="L1532">
        <v>0.1</v>
      </c>
      <c r="M1532">
        <v>0.2</v>
      </c>
      <c r="N1532">
        <v>0.4</v>
      </c>
      <c r="O1532">
        <v>0.4</v>
      </c>
      <c r="P1532">
        <v>0.5</v>
      </c>
      <c r="Q1532">
        <v>0.6</v>
      </c>
      <c r="R1532">
        <v>0.7</v>
      </c>
      <c r="S1532">
        <v>0.7</v>
      </c>
      <c r="T1532">
        <v>0.7</v>
      </c>
      <c r="U1532">
        <v>0.8</v>
      </c>
      <c r="V1532">
        <v>0.8</v>
      </c>
      <c r="W1532">
        <v>0.7</v>
      </c>
      <c r="X1532">
        <v>0.8</v>
      </c>
      <c r="Y1532">
        <v>0.8</v>
      </c>
      <c r="Z1532">
        <v>0.7</v>
      </c>
      <c r="AA1532">
        <v>0.7</v>
      </c>
    </row>
    <row r="1533" spans="1:27" x14ac:dyDescent="0.2">
      <c r="A1533" s="89">
        <f>VLOOKUP(C1533,TabellenBDFS!$B$4:$C$2717,2,FALSE)</f>
        <v>214</v>
      </c>
      <c r="B1533" t="str">
        <f t="shared" si="24"/>
        <v>2144</v>
      </c>
      <c r="C1533" t="s">
        <v>220</v>
      </c>
      <c r="D1533">
        <v>4</v>
      </c>
      <c r="E1533">
        <v>0</v>
      </c>
      <c r="F1533">
        <v>0</v>
      </c>
      <c r="G1533">
        <v>0</v>
      </c>
      <c r="H1533">
        <v>0</v>
      </c>
      <c r="I1533">
        <v>0</v>
      </c>
      <c r="J1533">
        <v>0</v>
      </c>
      <c r="K1533">
        <v>0</v>
      </c>
      <c r="L1533">
        <v>0.1</v>
      </c>
      <c r="M1533">
        <v>0.1</v>
      </c>
      <c r="N1533">
        <v>0.1</v>
      </c>
      <c r="O1533">
        <v>0.1</v>
      </c>
      <c r="P1533">
        <v>0.1</v>
      </c>
      <c r="Q1533">
        <v>0.1</v>
      </c>
      <c r="R1533">
        <v>0.1</v>
      </c>
      <c r="S1533">
        <v>0.1</v>
      </c>
      <c r="T1533">
        <v>0.1</v>
      </c>
      <c r="U1533">
        <v>0.2</v>
      </c>
      <c r="V1533">
        <v>0.2</v>
      </c>
      <c r="W1533">
        <v>0.2</v>
      </c>
      <c r="X1533">
        <v>0.2</v>
      </c>
      <c r="Y1533">
        <v>0.2</v>
      </c>
      <c r="Z1533">
        <v>0.2</v>
      </c>
      <c r="AA1533">
        <v>0.2</v>
      </c>
    </row>
    <row r="1534" spans="1:27" x14ac:dyDescent="0.2">
      <c r="A1534" s="89">
        <f>VLOOKUP(C1534,TabellenBDFS!$B$4:$C$2717,2,FALSE)</f>
        <v>214</v>
      </c>
      <c r="B1534" t="str">
        <f t="shared" si="24"/>
        <v>2145</v>
      </c>
      <c r="C1534" t="s">
        <v>220</v>
      </c>
      <c r="D1534">
        <v>5</v>
      </c>
      <c r="E1534">
        <v>0</v>
      </c>
      <c r="F1534">
        <v>0</v>
      </c>
      <c r="G1534">
        <v>0</v>
      </c>
      <c r="H1534">
        <v>0</v>
      </c>
      <c r="I1534">
        <v>0</v>
      </c>
      <c r="J1534">
        <v>0</v>
      </c>
      <c r="K1534">
        <v>0</v>
      </c>
      <c r="L1534">
        <v>0</v>
      </c>
      <c r="M1534">
        <v>0</v>
      </c>
      <c r="N1534">
        <v>0</v>
      </c>
      <c r="O1534">
        <v>0</v>
      </c>
      <c r="P1534">
        <v>0</v>
      </c>
      <c r="Q1534">
        <v>0</v>
      </c>
      <c r="R1534">
        <v>0</v>
      </c>
      <c r="S1534">
        <v>0</v>
      </c>
      <c r="T1534">
        <v>0</v>
      </c>
      <c r="U1534">
        <v>0</v>
      </c>
      <c r="V1534">
        <v>0</v>
      </c>
      <c r="W1534">
        <v>0</v>
      </c>
      <c r="X1534">
        <v>0</v>
      </c>
      <c r="Y1534">
        <v>0</v>
      </c>
      <c r="Z1534">
        <v>0</v>
      </c>
      <c r="AA1534">
        <v>0</v>
      </c>
    </row>
    <row r="1535" spans="1:27" x14ac:dyDescent="0.2">
      <c r="A1535" s="89">
        <f>VLOOKUP(C1535,TabellenBDFS!$B$4:$C$2717,2,FALSE)</f>
        <v>214</v>
      </c>
      <c r="B1535" t="str">
        <f t="shared" si="24"/>
        <v>2146</v>
      </c>
      <c r="C1535" t="s">
        <v>220</v>
      </c>
      <c r="D1535">
        <v>6</v>
      </c>
      <c r="E1535">
        <v>1.2</v>
      </c>
      <c r="F1535">
        <v>1.3</v>
      </c>
      <c r="G1535">
        <v>1.4</v>
      </c>
      <c r="H1535">
        <v>1.4</v>
      </c>
      <c r="I1535">
        <v>1.4</v>
      </c>
      <c r="J1535">
        <v>1.4</v>
      </c>
      <c r="K1535">
        <v>1.4</v>
      </c>
      <c r="L1535">
        <v>1.4</v>
      </c>
      <c r="M1535">
        <v>1.4</v>
      </c>
      <c r="N1535">
        <v>1.4</v>
      </c>
      <c r="O1535">
        <v>1.4</v>
      </c>
      <c r="P1535">
        <v>1.4</v>
      </c>
      <c r="Q1535">
        <v>1.3</v>
      </c>
      <c r="R1535">
        <v>1.2</v>
      </c>
      <c r="S1535">
        <v>1.2</v>
      </c>
      <c r="T1535">
        <v>1.2</v>
      </c>
      <c r="U1535">
        <v>1.2</v>
      </c>
      <c r="V1535">
        <v>1.1000000000000001</v>
      </c>
      <c r="W1535">
        <v>1.1000000000000001</v>
      </c>
      <c r="X1535">
        <v>1</v>
      </c>
      <c r="Y1535">
        <v>1</v>
      </c>
      <c r="Z1535">
        <v>0.9</v>
      </c>
      <c r="AA1535">
        <v>0.9</v>
      </c>
    </row>
    <row r="1536" spans="1:27" x14ac:dyDescent="0.2">
      <c r="A1536" s="89">
        <f>VLOOKUP(C1536,TabellenBDFS!$B$4:$C$2717,2,FALSE)</f>
        <v>214</v>
      </c>
      <c r="B1536" t="str">
        <f t="shared" si="24"/>
        <v>2147</v>
      </c>
      <c r="C1536" t="s">
        <v>220</v>
      </c>
      <c r="D1536">
        <v>7</v>
      </c>
      <c r="E1536">
        <v>0.5</v>
      </c>
      <c r="F1536">
        <v>0.5</v>
      </c>
      <c r="G1536">
        <v>0.5</v>
      </c>
      <c r="H1536">
        <v>0.5</v>
      </c>
      <c r="I1536">
        <v>0.5</v>
      </c>
      <c r="J1536">
        <v>0.5</v>
      </c>
      <c r="K1536">
        <v>0.5</v>
      </c>
      <c r="L1536">
        <v>0.5</v>
      </c>
      <c r="M1536">
        <v>0.5</v>
      </c>
      <c r="N1536">
        <v>0.5</v>
      </c>
      <c r="O1536">
        <v>0.5</v>
      </c>
      <c r="P1536">
        <v>0.5</v>
      </c>
      <c r="Q1536">
        <v>0.6</v>
      </c>
      <c r="R1536">
        <v>0.5</v>
      </c>
      <c r="S1536">
        <v>0.5</v>
      </c>
      <c r="T1536">
        <v>0.5</v>
      </c>
      <c r="U1536">
        <v>0.5</v>
      </c>
      <c r="V1536">
        <v>0.5</v>
      </c>
      <c r="W1536">
        <v>0.5</v>
      </c>
      <c r="X1536">
        <v>0.5</v>
      </c>
      <c r="Y1536">
        <v>0.5</v>
      </c>
      <c r="Z1536">
        <v>0.5</v>
      </c>
      <c r="AA1536">
        <v>0.5</v>
      </c>
    </row>
    <row r="1537" spans="1:27" x14ac:dyDescent="0.2">
      <c r="A1537" s="89">
        <f>VLOOKUP(C1537,TabellenBDFS!$B$4:$C$2717,2,FALSE)</f>
        <v>215</v>
      </c>
      <c r="B1537" t="str">
        <f t="shared" si="24"/>
        <v>2151</v>
      </c>
      <c r="C1537" t="s">
        <v>221</v>
      </c>
      <c r="D1537">
        <v>1</v>
      </c>
      <c r="E1537">
        <v>0.1</v>
      </c>
      <c r="F1537">
        <v>0.1</v>
      </c>
      <c r="G1537">
        <v>0.1</v>
      </c>
      <c r="H1537">
        <v>0.1</v>
      </c>
      <c r="I1537">
        <v>0.1</v>
      </c>
      <c r="J1537">
        <v>0.1</v>
      </c>
      <c r="K1537">
        <v>0.2</v>
      </c>
      <c r="L1537">
        <v>0.1</v>
      </c>
      <c r="M1537">
        <v>0.1</v>
      </c>
      <c r="N1537">
        <v>0.1</v>
      </c>
      <c r="O1537">
        <v>0.2</v>
      </c>
      <c r="P1537">
        <v>0.2</v>
      </c>
      <c r="Q1537">
        <v>0.2</v>
      </c>
      <c r="R1537">
        <v>0.2</v>
      </c>
      <c r="S1537">
        <v>0.2</v>
      </c>
      <c r="T1537">
        <v>0.2</v>
      </c>
      <c r="U1537">
        <v>0.3</v>
      </c>
      <c r="V1537">
        <v>0.3</v>
      </c>
      <c r="W1537">
        <v>0.3</v>
      </c>
      <c r="X1537">
        <v>0.3</v>
      </c>
      <c r="Y1537">
        <v>0.3</v>
      </c>
      <c r="Z1537">
        <v>0.3</v>
      </c>
      <c r="AA1537">
        <v>0.3</v>
      </c>
    </row>
    <row r="1538" spans="1:27" x14ac:dyDescent="0.2">
      <c r="A1538" s="89">
        <f>VLOOKUP(C1538,TabellenBDFS!$B$4:$C$2717,2,FALSE)</f>
        <v>215</v>
      </c>
      <c r="B1538" t="str">
        <f t="shared" si="24"/>
        <v>2152</v>
      </c>
      <c r="C1538" t="s">
        <v>221</v>
      </c>
      <c r="D1538">
        <v>2</v>
      </c>
      <c r="E1538">
        <v>0</v>
      </c>
      <c r="F1538">
        <v>0</v>
      </c>
      <c r="G1538">
        <v>0</v>
      </c>
      <c r="H1538">
        <v>0</v>
      </c>
      <c r="I1538">
        <v>0</v>
      </c>
      <c r="J1538">
        <v>0</v>
      </c>
      <c r="K1538">
        <v>0</v>
      </c>
      <c r="L1538">
        <v>0</v>
      </c>
      <c r="M1538">
        <v>0</v>
      </c>
      <c r="N1538">
        <v>0</v>
      </c>
      <c r="O1538">
        <v>0</v>
      </c>
      <c r="P1538">
        <v>0</v>
      </c>
      <c r="Q1538">
        <v>0</v>
      </c>
      <c r="R1538">
        <v>0</v>
      </c>
      <c r="S1538">
        <v>0</v>
      </c>
      <c r="T1538">
        <v>0</v>
      </c>
      <c r="U1538">
        <v>0</v>
      </c>
      <c r="V1538">
        <v>0</v>
      </c>
      <c r="W1538">
        <v>0</v>
      </c>
      <c r="X1538">
        <v>0</v>
      </c>
      <c r="Y1538">
        <v>0</v>
      </c>
      <c r="Z1538">
        <v>0</v>
      </c>
      <c r="AA1538">
        <v>0</v>
      </c>
    </row>
    <row r="1539" spans="1:27" x14ac:dyDescent="0.2">
      <c r="A1539" s="89">
        <f>VLOOKUP(C1539,TabellenBDFS!$B$4:$C$2717,2,FALSE)</f>
        <v>215</v>
      </c>
      <c r="B1539" t="str">
        <f t="shared" si="24"/>
        <v>2153</v>
      </c>
      <c r="C1539" t="s">
        <v>221</v>
      </c>
      <c r="D1539">
        <v>3</v>
      </c>
      <c r="E1539">
        <v>0</v>
      </c>
      <c r="F1539">
        <v>0</v>
      </c>
      <c r="G1539">
        <v>0</v>
      </c>
      <c r="H1539">
        <v>0</v>
      </c>
      <c r="I1539">
        <v>0</v>
      </c>
      <c r="J1539">
        <v>0</v>
      </c>
      <c r="K1539">
        <v>0</v>
      </c>
      <c r="L1539">
        <v>0</v>
      </c>
      <c r="M1539">
        <v>0</v>
      </c>
      <c r="N1539">
        <v>0</v>
      </c>
      <c r="O1539">
        <v>0</v>
      </c>
      <c r="P1539">
        <v>0</v>
      </c>
      <c r="Q1539">
        <v>0</v>
      </c>
      <c r="R1539">
        <v>0</v>
      </c>
      <c r="S1539">
        <v>0</v>
      </c>
      <c r="T1539">
        <v>0</v>
      </c>
      <c r="U1539">
        <v>0</v>
      </c>
      <c r="V1539">
        <v>0</v>
      </c>
      <c r="W1539">
        <v>0</v>
      </c>
      <c r="X1539">
        <v>0</v>
      </c>
      <c r="Y1539">
        <v>0</v>
      </c>
      <c r="Z1539">
        <v>0</v>
      </c>
      <c r="AA1539">
        <v>0</v>
      </c>
    </row>
    <row r="1540" spans="1:27" x14ac:dyDescent="0.2">
      <c r="A1540" s="89">
        <f>VLOOKUP(C1540,TabellenBDFS!$B$4:$C$2717,2,FALSE)</f>
        <v>215</v>
      </c>
      <c r="B1540" t="str">
        <f t="shared" si="24"/>
        <v>2154</v>
      </c>
      <c r="C1540" t="s">
        <v>221</v>
      </c>
      <c r="D1540">
        <v>4</v>
      </c>
      <c r="E1540">
        <v>0</v>
      </c>
      <c r="F1540">
        <v>0</v>
      </c>
      <c r="G1540">
        <v>0</v>
      </c>
      <c r="H1540">
        <v>0</v>
      </c>
      <c r="I1540">
        <v>0</v>
      </c>
      <c r="J1540">
        <v>0</v>
      </c>
      <c r="K1540">
        <v>0</v>
      </c>
      <c r="L1540">
        <v>0</v>
      </c>
      <c r="M1540">
        <v>0</v>
      </c>
      <c r="N1540">
        <v>0</v>
      </c>
      <c r="O1540">
        <v>0</v>
      </c>
      <c r="P1540">
        <v>0</v>
      </c>
      <c r="Q1540">
        <v>0</v>
      </c>
      <c r="R1540">
        <v>0</v>
      </c>
      <c r="S1540">
        <v>0</v>
      </c>
      <c r="T1540">
        <v>0</v>
      </c>
      <c r="U1540">
        <v>0</v>
      </c>
      <c r="V1540">
        <v>0</v>
      </c>
      <c r="W1540">
        <v>0</v>
      </c>
      <c r="X1540">
        <v>0</v>
      </c>
      <c r="Y1540">
        <v>0</v>
      </c>
      <c r="Z1540">
        <v>0</v>
      </c>
      <c r="AA1540">
        <v>0</v>
      </c>
    </row>
    <row r="1541" spans="1:27" x14ac:dyDescent="0.2">
      <c r="A1541" s="89">
        <f>VLOOKUP(C1541,TabellenBDFS!$B$4:$C$2717,2,FALSE)</f>
        <v>215</v>
      </c>
      <c r="B1541" t="str">
        <f t="shared" si="24"/>
        <v>2155</v>
      </c>
      <c r="C1541" t="s">
        <v>221</v>
      </c>
      <c r="D1541">
        <v>5</v>
      </c>
      <c r="E1541">
        <v>0</v>
      </c>
      <c r="F1541">
        <v>0</v>
      </c>
      <c r="G1541">
        <v>0</v>
      </c>
      <c r="H1541">
        <v>0</v>
      </c>
      <c r="I1541">
        <v>0</v>
      </c>
      <c r="J1541">
        <v>0</v>
      </c>
      <c r="K1541">
        <v>0</v>
      </c>
      <c r="L1541">
        <v>0</v>
      </c>
      <c r="M1541">
        <v>0</v>
      </c>
      <c r="N1541">
        <v>0</v>
      </c>
      <c r="O1541">
        <v>0</v>
      </c>
      <c r="P1541">
        <v>0</v>
      </c>
      <c r="Q1541">
        <v>0</v>
      </c>
      <c r="R1541">
        <v>0</v>
      </c>
      <c r="S1541">
        <v>0</v>
      </c>
      <c r="T1541">
        <v>0</v>
      </c>
      <c r="U1541">
        <v>0</v>
      </c>
      <c r="V1541">
        <v>0</v>
      </c>
      <c r="W1541">
        <v>0</v>
      </c>
      <c r="X1541">
        <v>0</v>
      </c>
      <c r="Y1541">
        <v>0</v>
      </c>
      <c r="Z1541">
        <v>0</v>
      </c>
      <c r="AA1541">
        <v>0</v>
      </c>
    </row>
    <row r="1542" spans="1:27" x14ac:dyDescent="0.2">
      <c r="A1542" s="89">
        <f>VLOOKUP(C1542,TabellenBDFS!$B$4:$C$2717,2,FALSE)</f>
        <v>215</v>
      </c>
      <c r="B1542" t="str">
        <f t="shared" si="24"/>
        <v>2156</v>
      </c>
      <c r="C1542" t="s">
        <v>221</v>
      </c>
      <c r="D1542">
        <v>6</v>
      </c>
      <c r="E1542">
        <v>0.1</v>
      </c>
      <c r="F1542">
        <v>0.1</v>
      </c>
      <c r="G1542">
        <v>0.1</v>
      </c>
      <c r="H1542">
        <v>0.1</v>
      </c>
      <c r="I1542">
        <v>0.1</v>
      </c>
      <c r="J1542">
        <v>0.1</v>
      </c>
      <c r="K1542">
        <v>0.1</v>
      </c>
      <c r="L1542">
        <v>0.1</v>
      </c>
      <c r="M1542">
        <v>0.1</v>
      </c>
      <c r="N1542">
        <v>0.1</v>
      </c>
      <c r="O1542">
        <v>0.1</v>
      </c>
      <c r="P1542">
        <v>0.1</v>
      </c>
      <c r="Q1542">
        <v>0.1</v>
      </c>
      <c r="R1542">
        <v>0.1</v>
      </c>
      <c r="S1542">
        <v>0.1</v>
      </c>
      <c r="T1542">
        <v>0.2</v>
      </c>
      <c r="U1542">
        <v>0.2</v>
      </c>
      <c r="V1542">
        <v>0.2</v>
      </c>
      <c r="W1542">
        <v>0.2</v>
      </c>
      <c r="X1542">
        <v>0.2</v>
      </c>
      <c r="Y1542">
        <v>0.2</v>
      </c>
      <c r="Z1542">
        <v>0.2</v>
      </c>
      <c r="AA1542">
        <v>0.2</v>
      </c>
    </row>
    <row r="1543" spans="1:27" x14ac:dyDescent="0.2">
      <c r="A1543" s="89">
        <f>VLOOKUP(C1543,TabellenBDFS!$B$4:$C$2717,2,FALSE)</f>
        <v>215</v>
      </c>
      <c r="B1543" t="str">
        <f t="shared" si="24"/>
        <v>2157</v>
      </c>
      <c r="C1543" t="s">
        <v>221</v>
      </c>
      <c r="D1543">
        <v>7</v>
      </c>
      <c r="E1543">
        <v>0</v>
      </c>
      <c r="F1543">
        <v>0</v>
      </c>
      <c r="G1543">
        <v>0</v>
      </c>
      <c r="H1543">
        <v>0</v>
      </c>
      <c r="I1543">
        <v>0</v>
      </c>
      <c r="J1543">
        <v>0</v>
      </c>
      <c r="K1543">
        <v>0</v>
      </c>
      <c r="L1543">
        <v>0</v>
      </c>
      <c r="M1543">
        <v>0</v>
      </c>
      <c r="N1543">
        <v>0</v>
      </c>
      <c r="O1543">
        <v>0</v>
      </c>
      <c r="P1543">
        <v>0</v>
      </c>
      <c r="Q1543">
        <v>0</v>
      </c>
      <c r="R1543">
        <v>0</v>
      </c>
      <c r="S1543">
        <v>0</v>
      </c>
      <c r="T1543">
        <v>0</v>
      </c>
      <c r="U1543">
        <v>0</v>
      </c>
      <c r="V1543">
        <v>0</v>
      </c>
      <c r="W1543">
        <v>0</v>
      </c>
      <c r="X1543">
        <v>0</v>
      </c>
      <c r="Y1543">
        <v>0</v>
      </c>
      <c r="Z1543">
        <v>0</v>
      </c>
      <c r="AA1543">
        <v>0</v>
      </c>
    </row>
    <row r="1544" spans="1:27" x14ac:dyDescent="0.2">
      <c r="A1544" s="89">
        <f>VLOOKUP(C1544,TabellenBDFS!$B$4:$C$2717,2,FALSE)</f>
        <v>216</v>
      </c>
      <c r="B1544" t="str">
        <f t="shared" si="24"/>
        <v>2161</v>
      </c>
      <c r="C1544" t="s">
        <v>222</v>
      </c>
      <c r="D1544">
        <v>1</v>
      </c>
      <c r="E1544">
        <v>0.3</v>
      </c>
      <c r="F1544">
        <v>0.3</v>
      </c>
      <c r="G1544">
        <v>0.3</v>
      </c>
      <c r="H1544">
        <v>0.3</v>
      </c>
      <c r="I1544">
        <v>0.3</v>
      </c>
      <c r="J1544">
        <v>0.2</v>
      </c>
      <c r="K1544">
        <v>0.3</v>
      </c>
      <c r="L1544">
        <v>0.2</v>
      </c>
      <c r="M1544">
        <v>0.2</v>
      </c>
      <c r="N1544">
        <v>0.2</v>
      </c>
      <c r="O1544">
        <v>0.2</v>
      </c>
      <c r="P1544">
        <v>0.3</v>
      </c>
      <c r="Q1544">
        <v>0.3</v>
      </c>
      <c r="R1544">
        <v>0.3</v>
      </c>
      <c r="S1544">
        <v>0.3</v>
      </c>
      <c r="T1544">
        <v>0.3</v>
      </c>
      <c r="U1544">
        <v>0.4</v>
      </c>
      <c r="V1544">
        <v>0.4</v>
      </c>
      <c r="W1544">
        <v>0.3</v>
      </c>
      <c r="X1544">
        <v>0.2</v>
      </c>
      <c r="Y1544">
        <v>0.2</v>
      </c>
      <c r="Z1544">
        <v>0.2</v>
      </c>
      <c r="AA1544">
        <v>0.2</v>
      </c>
    </row>
    <row r="1545" spans="1:27" x14ac:dyDescent="0.2">
      <c r="A1545" s="89">
        <f>VLOOKUP(C1545,TabellenBDFS!$B$4:$C$2717,2,FALSE)</f>
        <v>216</v>
      </c>
      <c r="B1545" t="str">
        <f t="shared" si="24"/>
        <v>2162</v>
      </c>
      <c r="C1545" t="s">
        <v>222</v>
      </c>
      <c r="D1545">
        <v>2</v>
      </c>
      <c r="E1545">
        <v>0.1</v>
      </c>
      <c r="F1545">
        <v>0.1</v>
      </c>
      <c r="G1545">
        <v>0.1</v>
      </c>
      <c r="H1545">
        <v>0.1</v>
      </c>
      <c r="I1545">
        <v>0.1</v>
      </c>
      <c r="J1545">
        <v>0</v>
      </c>
      <c r="K1545">
        <v>0</v>
      </c>
      <c r="L1545">
        <v>0</v>
      </c>
      <c r="M1545">
        <v>0</v>
      </c>
      <c r="N1545">
        <v>0</v>
      </c>
      <c r="O1545">
        <v>0</v>
      </c>
      <c r="P1545">
        <v>0</v>
      </c>
      <c r="Q1545">
        <v>0</v>
      </c>
      <c r="R1545">
        <v>0</v>
      </c>
      <c r="S1545">
        <v>0</v>
      </c>
      <c r="T1545">
        <v>0</v>
      </c>
      <c r="U1545">
        <v>0</v>
      </c>
      <c r="V1545">
        <v>0</v>
      </c>
      <c r="W1545">
        <v>0</v>
      </c>
      <c r="X1545">
        <v>0</v>
      </c>
      <c r="Y1545">
        <v>0</v>
      </c>
      <c r="Z1545">
        <v>0</v>
      </c>
      <c r="AA1545">
        <v>0</v>
      </c>
    </row>
    <row r="1546" spans="1:27" x14ac:dyDescent="0.2">
      <c r="A1546" s="89">
        <f>VLOOKUP(C1546,TabellenBDFS!$B$4:$C$2717,2,FALSE)</f>
        <v>216</v>
      </c>
      <c r="B1546" t="str">
        <f t="shared" si="24"/>
        <v>2163</v>
      </c>
      <c r="C1546" t="s">
        <v>222</v>
      </c>
      <c r="D1546">
        <v>3</v>
      </c>
      <c r="E1546">
        <v>0</v>
      </c>
      <c r="F1546">
        <v>0</v>
      </c>
      <c r="G1546">
        <v>0</v>
      </c>
      <c r="H1546">
        <v>0</v>
      </c>
      <c r="I1546">
        <v>0</v>
      </c>
      <c r="J1546">
        <v>0</v>
      </c>
      <c r="K1546">
        <v>0</v>
      </c>
      <c r="L1546">
        <v>0</v>
      </c>
      <c r="M1546">
        <v>0</v>
      </c>
      <c r="N1546">
        <v>0</v>
      </c>
      <c r="O1546">
        <v>0</v>
      </c>
      <c r="P1546">
        <v>0</v>
      </c>
      <c r="Q1546">
        <v>0</v>
      </c>
      <c r="R1546">
        <v>0</v>
      </c>
      <c r="S1546">
        <v>0</v>
      </c>
      <c r="T1546">
        <v>0</v>
      </c>
      <c r="U1546">
        <v>0</v>
      </c>
      <c r="V1546">
        <v>0</v>
      </c>
      <c r="W1546">
        <v>0</v>
      </c>
      <c r="X1546">
        <v>0</v>
      </c>
      <c r="Y1546">
        <v>0</v>
      </c>
      <c r="Z1546">
        <v>0</v>
      </c>
      <c r="AA1546">
        <v>0</v>
      </c>
    </row>
    <row r="1547" spans="1:27" x14ac:dyDescent="0.2">
      <c r="A1547" s="89">
        <f>VLOOKUP(C1547,TabellenBDFS!$B$4:$C$2717,2,FALSE)</f>
        <v>216</v>
      </c>
      <c r="B1547" t="str">
        <f t="shared" ref="B1547:B1610" si="25">CONCATENATE(A1547,D1547)</f>
        <v>2164</v>
      </c>
      <c r="C1547" t="s">
        <v>222</v>
      </c>
      <c r="D1547">
        <v>4</v>
      </c>
      <c r="E1547">
        <v>0</v>
      </c>
      <c r="F1547">
        <v>0</v>
      </c>
      <c r="G1547">
        <v>0</v>
      </c>
      <c r="H1547">
        <v>0</v>
      </c>
      <c r="I1547">
        <v>0</v>
      </c>
      <c r="J1547">
        <v>0</v>
      </c>
      <c r="K1547">
        <v>0</v>
      </c>
      <c r="L1547">
        <v>0</v>
      </c>
      <c r="M1547">
        <v>0</v>
      </c>
      <c r="N1547">
        <v>0</v>
      </c>
      <c r="O1547">
        <v>0</v>
      </c>
      <c r="P1547">
        <v>0</v>
      </c>
      <c r="Q1547">
        <v>0</v>
      </c>
      <c r="R1547">
        <v>0</v>
      </c>
      <c r="S1547">
        <v>0</v>
      </c>
      <c r="T1547">
        <v>0</v>
      </c>
      <c r="U1547">
        <v>0</v>
      </c>
      <c r="V1547">
        <v>0</v>
      </c>
      <c r="W1547">
        <v>0</v>
      </c>
      <c r="X1547">
        <v>0</v>
      </c>
      <c r="Y1547">
        <v>0</v>
      </c>
      <c r="Z1547">
        <v>0</v>
      </c>
      <c r="AA1547">
        <v>0</v>
      </c>
    </row>
    <row r="1548" spans="1:27" x14ac:dyDescent="0.2">
      <c r="A1548" s="89">
        <f>VLOOKUP(C1548,TabellenBDFS!$B$4:$C$2717,2,FALSE)</f>
        <v>216</v>
      </c>
      <c r="B1548" t="str">
        <f t="shared" si="25"/>
        <v>2165</v>
      </c>
      <c r="C1548" t="s">
        <v>222</v>
      </c>
      <c r="D1548">
        <v>5</v>
      </c>
      <c r="E1548">
        <v>0</v>
      </c>
      <c r="F1548">
        <v>0</v>
      </c>
      <c r="G1548">
        <v>0</v>
      </c>
      <c r="H1548">
        <v>0</v>
      </c>
      <c r="I1548">
        <v>0</v>
      </c>
      <c r="J1548">
        <v>0</v>
      </c>
      <c r="K1548">
        <v>0</v>
      </c>
      <c r="L1548">
        <v>0</v>
      </c>
      <c r="M1548">
        <v>0</v>
      </c>
      <c r="N1548">
        <v>0</v>
      </c>
      <c r="O1548">
        <v>0</v>
      </c>
      <c r="P1548">
        <v>0</v>
      </c>
      <c r="Q1548">
        <v>0</v>
      </c>
      <c r="R1548">
        <v>0</v>
      </c>
      <c r="S1548">
        <v>0</v>
      </c>
      <c r="T1548">
        <v>0</v>
      </c>
      <c r="U1548">
        <v>0</v>
      </c>
      <c r="V1548">
        <v>0</v>
      </c>
      <c r="W1548">
        <v>0</v>
      </c>
      <c r="X1548">
        <v>0</v>
      </c>
      <c r="Y1548">
        <v>0</v>
      </c>
      <c r="Z1548">
        <v>0</v>
      </c>
      <c r="AA1548">
        <v>0</v>
      </c>
    </row>
    <row r="1549" spans="1:27" x14ac:dyDescent="0.2">
      <c r="A1549" s="89">
        <f>VLOOKUP(C1549,TabellenBDFS!$B$4:$C$2717,2,FALSE)</f>
        <v>216</v>
      </c>
      <c r="B1549" t="str">
        <f t="shared" si="25"/>
        <v>2166</v>
      </c>
      <c r="C1549" t="s">
        <v>222</v>
      </c>
      <c r="D1549">
        <v>6</v>
      </c>
      <c r="E1549">
        <v>0.2</v>
      </c>
      <c r="F1549">
        <v>0.2</v>
      </c>
      <c r="G1549">
        <v>0.2</v>
      </c>
      <c r="H1549">
        <v>0.2</v>
      </c>
      <c r="I1549">
        <v>0.2</v>
      </c>
      <c r="J1549">
        <v>0.2</v>
      </c>
      <c r="K1549">
        <v>0.2</v>
      </c>
      <c r="L1549">
        <v>0.2</v>
      </c>
      <c r="M1549">
        <v>0.2</v>
      </c>
      <c r="N1549">
        <v>0.2</v>
      </c>
      <c r="O1549">
        <v>0.2</v>
      </c>
      <c r="P1549">
        <v>0.2</v>
      </c>
      <c r="Q1549">
        <v>0.2</v>
      </c>
      <c r="R1549">
        <v>0.2</v>
      </c>
      <c r="S1549">
        <v>0.2</v>
      </c>
      <c r="T1549">
        <v>0.2</v>
      </c>
      <c r="U1549">
        <v>0.3</v>
      </c>
      <c r="V1549">
        <v>0.3</v>
      </c>
      <c r="W1549">
        <v>0.2</v>
      </c>
      <c r="X1549">
        <v>0.1</v>
      </c>
      <c r="Y1549">
        <v>0.1</v>
      </c>
      <c r="Z1549">
        <v>0.1</v>
      </c>
      <c r="AA1549">
        <v>0.1</v>
      </c>
    </row>
    <row r="1550" spans="1:27" x14ac:dyDescent="0.2">
      <c r="A1550" s="89">
        <f>VLOOKUP(C1550,TabellenBDFS!$B$4:$C$2717,2,FALSE)</f>
        <v>216</v>
      </c>
      <c r="B1550" t="str">
        <f t="shared" si="25"/>
        <v>2167</v>
      </c>
      <c r="C1550" t="s">
        <v>222</v>
      </c>
      <c r="D1550">
        <v>7</v>
      </c>
      <c r="E1550">
        <v>0</v>
      </c>
      <c r="F1550">
        <v>0</v>
      </c>
      <c r="G1550">
        <v>0</v>
      </c>
      <c r="H1550">
        <v>0</v>
      </c>
      <c r="I1550">
        <v>0</v>
      </c>
      <c r="J1550">
        <v>0</v>
      </c>
      <c r="K1550">
        <v>0</v>
      </c>
      <c r="L1550">
        <v>0</v>
      </c>
      <c r="M1550">
        <v>0</v>
      </c>
      <c r="N1550">
        <v>0</v>
      </c>
      <c r="O1550">
        <v>0</v>
      </c>
      <c r="P1550">
        <v>0</v>
      </c>
      <c r="Q1550">
        <v>0</v>
      </c>
      <c r="R1550">
        <v>0</v>
      </c>
      <c r="S1550">
        <v>0</v>
      </c>
      <c r="T1550">
        <v>0.1</v>
      </c>
      <c r="U1550">
        <v>0.1</v>
      </c>
      <c r="V1550">
        <v>0.1</v>
      </c>
      <c r="W1550">
        <v>0.1</v>
      </c>
      <c r="X1550">
        <v>0</v>
      </c>
      <c r="Y1550">
        <v>0.1</v>
      </c>
      <c r="Z1550">
        <v>0</v>
      </c>
      <c r="AA1550">
        <v>0</v>
      </c>
    </row>
    <row r="1551" spans="1:27" x14ac:dyDescent="0.2">
      <c r="A1551" s="89">
        <f>VLOOKUP(C1551,TabellenBDFS!$B$4:$C$2717,2,FALSE)</f>
        <v>217</v>
      </c>
      <c r="B1551" t="str">
        <f t="shared" si="25"/>
        <v>2171</v>
      </c>
      <c r="C1551" t="s">
        <v>223</v>
      </c>
      <c r="D1551">
        <v>1</v>
      </c>
      <c r="E1551">
        <v>1.6</v>
      </c>
      <c r="F1551">
        <v>1.6</v>
      </c>
      <c r="G1551">
        <v>1.7</v>
      </c>
      <c r="H1551">
        <v>1.7</v>
      </c>
      <c r="I1551">
        <v>1.8</v>
      </c>
      <c r="J1551">
        <v>1.7</v>
      </c>
      <c r="K1551">
        <v>1.7</v>
      </c>
      <c r="L1551">
        <v>1.6</v>
      </c>
      <c r="M1551">
        <v>1.6</v>
      </c>
      <c r="N1551">
        <v>1.7</v>
      </c>
      <c r="O1551">
        <v>1.8</v>
      </c>
      <c r="P1551">
        <v>1.6</v>
      </c>
      <c r="Q1551">
        <v>0.1</v>
      </c>
      <c r="R1551">
        <v>0.2</v>
      </c>
      <c r="S1551">
        <v>0.4</v>
      </c>
      <c r="T1551">
        <v>1</v>
      </c>
      <c r="U1551">
        <v>0.9</v>
      </c>
      <c r="V1551">
        <v>1</v>
      </c>
      <c r="W1551">
        <v>1.3</v>
      </c>
      <c r="X1551">
        <v>1.3</v>
      </c>
      <c r="Y1551">
        <v>1.4</v>
      </c>
      <c r="Z1551">
        <v>1.4</v>
      </c>
      <c r="AA1551">
        <v>1.4</v>
      </c>
    </row>
    <row r="1552" spans="1:27" x14ac:dyDescent="0.2">
      <c r="A1552" s="89">
        <f>VLOOKUP(C1552,TabellenBDFS!$B$4:$C$2717,2,FALSE)</f>
        <v>217</v>
      </c>
      <c r="B1552" t="str">
        <f t="shared" si="25"/>
        <v>2172</v>
      </c>
      <c r="C1552" t="s">
        <v>223</v>
      </c>
      <c r="D1552">
        <v>2</v>
      </c>
      <c r="E1552">
        <v>0.1</v>
      </c>
      <c r="F1552">
        <v>0.1</v>
      </c>
      <c r="G1552">
        <v>0.1</v>
      </c>
      <c r="H1552">
        <v>0.1</v>
      </c>
      <c r="I1552">
        <v>0.2</v>
      </c>
      <c r="J1552">
        <v>0.1</v>
      </c>
      <c r="K1552">
        <v>0.1</v>
      </c>
      <c r="L1552">
        <v>0.1</v>
      </c>
      <c r="M1552">
        <v>0.1</v>
      </c>
      <c r="N1552">
        <v>0.1</v>
      </c>
      <c r="O1552">
        <v>0.2</v>
      </c>
      <c r="P1552">
        <v>0.2</v>
      </c>
      <c r="Q1552">
        <v>0</v>
      </c>
      <c r="R1552">
        <v>0</v>
      </c>
      <c r="S1552">
        <v>0</v>
      </c>
      <c r="T1552">
        <v>0</v>
      </c>
      <c r="U1552">
        <v>0</v>
      </c>
      <c r="V1552">
        <v>0</v>
      </c>
      <c r="W1552">
        <v>0</v>
      </c>
      <c r="X1552">
        <v>0</v>
      </c>
      <c r="Y1552">
        <v>0</v>
      </c>
      <c r="Z1552">
        <v>0</v>
      </c>
      <c r="AA1552">
        <v>0</v>
      </c>
    </row>
    <row r="1553" spans="1:27" x14ac:dyDescent="0.2">
      <c r="A1553" s="89">
        <f>VLOOKUP(C1553,TabellenBDFS!$B$4:$C$2717,2,FALSE)</f>
        <v>217</v>
      </c>
      <c r="B1553" t="str">
        <f t="shared" si="25"/>
        <v>2173</v>
      </c>
      <c r="C1553" t="s">
        <v>223</v>
      </c>
      <c r="D1553">
        <v>3</v>
      </c>
      <c r="E1553">
        <v>0</v>
      </c>
      <c r="F1553">
        <v>0</v>
      </c>
      <c r="G1553">
        <v>0</v>
      </c>
      <c r="H1553">
        <v>0</v>
      </c>
      <c r="I1553">
        <v>0</v>
      </c>
      <c r="J1553">
        <v>0</v>
      </c>
      <c r="K1553">
        <v>0</v>
      </c>
      <c r="L1553">
        <v>0</v>
      </c>
      <c r="M1553">
        <v>0</v>
      </c>
      <c r="N1553">
        <v>0.1</v>
      </c>
      <c r="O1553">
        <v>0.1</v>
      </c>
      <c r="P1553">
        <v>0.1</v>
      </c>
      <c r="Q1553">
        <v>0</v>
      </c>
      <c r="R1553">
        <v>0</v>
      </c>
      <c r="S1553">
        <v>0.1</v>
      </c>
      <c r="T1553">
        <v>0.1</v>
      </c>
      <c r="U1553">
        <v>0.1</v>
      </c>
      <c r="V1553">
        <v>0.1</v>
      </c>
      <c r="W1553">
        <v>0.3</v>
      </c>
      <c r="X1553">
        <v>0.3</v>
      </c>
      <c r="Y1553">
        <v>0.4</v>
      </c>
      <c r="Z1553">
        <v>0.4</v>
      </c>
      <c r="AA1553">
        <v>0.4</v>
      </c>
    </row>
    <row r="1554" spans="1:27" x14ac:dyDescent="0.2">
      <c r="A1554" s="89">
        <f>VLOOKUP(C1554,TabellenBDFS!$B$4:$C$2717,2,FALSE)</f>
        <v>217</v>
      </c>
      <c r="B1554" t="str">
        <f t="shared" si="25"/>
        <v>2174</v>
      </c>
      <c r="C1554" t="s">
        <v>223</v>
      </c>
      <c r="D1554">
        <v>4</v>
      </c>
      <c r="E1554">
        <v>0</v>
      </c>
      <c r="F1554">
        <v>0</v>
      </c>
      <c r="G1554">
        <v>0</v>
      </c>
      <c r="H1554">
        <v>0</v>
      </c>
      <c r="I1554">
        <v>0</v>
      </c>
      <c r="J1554">
        <v>0</v>
      </c>
      <c r="K1554">
        <v>0</v>
      </c>
      <c r="L1554">
        <v>0</v>
      </c>
      <c r="M1554">
        <v>0</v>
      </c>
      <c r="N1554">
        <v>0</v>
      </c>
      <c r="O1554">
        <v>0</v>
      </c>
      <c r="P1554">
        <v>0</v>
      </c>
      <c r="Q1554">
        <v>0</v>
      </c>
      <c r="R1554">
        <v>0</v>
      </c>
      <c r="S1554">
        <v>0</v>
      </c>
      <c r="T1554">
        <v>0</v>
      </c>
      <c r="U1554">
        <v>0</v>
      </c>
      <c r="V1554">
        <v>0</v>
      </c>
      <c r="W1554">
        <v>0</v>
      </c>
      <c r="X1554">
        <v>0</v>
      </c>
      <c r="Y1554">
        <v>0</v>
      </c>
      <c r="Z1554">
        <v>0</v>
      </c>
      <c r="AA1554">
        <v>0</v>
      </c>
    </row>
    <row r="1555" spans="1:27" x14ac:dyDescent="0.2">
      <c r="A1555" s="89">
        <f>VLOOKUP(C1555,TabellenBDFS!$B$4:$C$2717,2,FALSE)</f>
        <v>217</v>
      </c>
      <c r="B1555" t="str">
        <f t="shared" si="25"/>
        <v>2175</v>
      </c>
      <c r="C1555" t="s">
        <v>223</v>
      </c>
      <c r="D1555">
        <v>5</v>
      </c>
      <c r="E1555">
        <v>0</v>
      </c>
      <c r="F1555">
        <v>0</v>
      </c>
      <c r="G1555">
        <v>0</v>
      </c>
      <c r="H1555">
        <v>0</v>
      </c>
      <c r="I1555">
        <v>0</v>
      </c>
      <c r="J1555">
        <v>0</v>
      </c>
      <c r="K1555">
        <v>0</v>
      </c>
      <c r="L1555">
        <v>0</v>
      </c>
      <c r="M1555">
        <v>0</v>
      </c>
      <c r="N1555">
        <v>0</v>
      </c>
      <c r="O1555">
        <v>0</v>
      </c>
      <c r="P1555">
        <v>0</v>
      </c>
      <c r="Q1555">
        <v>0</v>
      </c>
      <c r="R1555">
        <v>0</v>
      </c>
      <c r="S1555">
        <v>0</v>
      </c>
      <c r="T1555">
        <v>0</v>
      </c>
      <c r="U1555">
        <v>0</v>
      </c>
      <c r="V1555">
        <v>0</v>
      </c>
      <c r="W1555">
        <v>0</v>
      </c>
      <c r="X1555">
        <v>0</v>
      </c>
      <c r="Y1555">
        <v>0</v>
      </c>
      <c r="Z1555">
        <v>0</v>
      </c>
      <c r="AA1555">
        <v>0</v>
      </c>
    </row>
    <row r="1556" spans="1:27" x14ac:dyDescent="0.2">
      <c r="A1556" s="89">
        <f>VLOOKUP(C1556,TabellenBDFS!$B$4:$C$2717,2,FALSE)</f>
        <v>217</v>
      </c>
      <c r="B1556" t="str">
        <f t="shared" si="25"/>
        <v>2176</v>
      </c>
      <c r="C1556" t="s">
        <v>223</v>
      </c>
      <c r="D1556">
        <v>6</v>
      </c>
      <c r="E1556">
        <v>1.4</v>
      </c>
      <c r="F1556">
        <v>1.4</v>
      </c>
      <c r="G1556">
        <v>1.5</v>
      </c>
      <c r="H1556">
        <v>1.5</v>
      </c>
      <c r="I1556">
        <v>1.5</v>
      </c>
      <c r="J1556">
        <v>1.4</v>
      </c>
      <c r="K1556">
        <v>1.4</v>
      </c>
      <c r="L1556">
        <v>1.4</v>
      </c>
      <c r="M1556">
        <v>1.3</v>
      </c>
      <c r="N1556">
        <v>1.3</v>
      </c>
      <c r="O1556">
        <v>1.3</v>
      </c>
      <c r="P1556">
        <v>1.1000000000000001</v>
      </c>
      <c r="Q1556">
        <v>0.1</v>
      </c>
      <c r="R1556">
        <v>0.1</v>
      </c>
      <c r="S1556">
        <v>0.3</v>
      </c>
      <c r="T1556">
        <v>0.8</v>
      </c>
      <c r="U1556">
        <v>0.7</v>
      </c>
      <c r="V1556">
        <v>0.7</v>
      </c>
      <c r="W1556">
        <v>0.8</v>
      </c>
      <c r="X1556">
        <v>0.8</v>
      </c>
      <c r="Y1556">
        <v>0.8</v>
      </c>
      <c r="Z1556">
        <v>0.8</v>
      </c>
      <c r="AA1556">
        <v>0.8</v>
      </c>
    </row>
    <row r="1557" spans="1:27" x14ac:dyDescent="0.2">
      <c r="A1557" s="89">
        <f>VLOOKUP(C1557,TabellenBDFS!$B$4:$C$2717,2,FALSE)</f>
        <v>217</v>
      </c>
      <c r="B1557" t="str">
        <f t="shared" si="25"/>
        <v>2177</v>
      </c>
      <c r="C1557" t="s">
        <v>223</v>
      </c>
      <c r="D1557">
        <v>7</v>
      </c>
      <c r="E1557">
        <v>0.1</v>
      </c>
      <c r="F1557">
        <v>0.1</v>
      </c>
      <c r="G1557">
        <v>0.1</v>
      </c>
      <c r="H1557">
        <v>0.1</v>
      </c>
      <c r="I1557">
        <v>0.1</v>
      </c>
      <c r="J1557">
        <v>0.1</v>
      </c>
      <c r="K1557">
        <v>0.1</v>
      </c>
      <c r="L1557">
        <v>0.1</v>
      </c>
      <c r="M1557">
        <v>0.1</v>
      </c>
      <c r="N1557">
        <v>0.1</v>
      </c>
      <c r="O1557">
        <v>0.1</v>
      </c>
      <c r="P1557">
        <v>0.1</v>
      </c>
      <c r="Q1557">
        <v>0</v>
      </c>
      <c r="R1557">
        <v>0</v>
      </c>
      <c r="S1557">
        <v>0</v>
      </c>
      <c r="T1557">
        <v>0.1</v>
      </c>
      <c r="U1557">
        <v>0.1</v>
      </c>
      <c r="V1557">
        <v>0.1</v>
      </c>
      <c r="W1557">
        <v>0.1</v>
      </c>
      <c r="X1557">
        <v>0.1</v>
      </c>
      <c r="Y1557">
        <v>0.1</v>
      </c>
      <c r="Z1557">
        <v>0.1</v>
      </c>
      <c r="AA1557">
        <v>0.1</v>
      </c>
    </row>
    <row r="1558" spans="1:27" x14ac:dyDescent="0.2">
      <c r="A1558" s="89">
        <f>VLOOKUP(C1558,TabellenBDFS!$B$4:$C$2717,2,FALSE)</f>
        <v>1</v>
      </c>
      <c r="B1558" t="str">
        <f t="shared" si="25"/>
        <v>11</v>
      </c>
      <c r="C1558" t="s">
        <v>392</v>
      </c>
      <c r="D1558">
        <v>1</v>
      </c>
      <c r="E1558">
        <v>1380.9</v>
      </c>
      <c r="F1558">
        <v>1378.2</v>
      </c>
      <c r="G1558">
        <v>1397.4</v>
      </c>
      <c r="H1558">
        <v>1434.6</v>
      </c>
      <c r="I1558">
        <v>1449.7</v>
      </c>
      <c r="J1558">
        <v>1450</v>
      </c>
      <c r="K1558">
        <v>1451.4</v>
      </c>
      <c r="L1558">
        <v>1459.5</v>
      </c>
      <c r="M1558">
        <v>1476.3</v>
      </c>
      <c r="N1558">
        <v>1472.5</v>
      </c>
      <c r="O1558">
        <v>1477.7</v>
      </c>
      <c r="P1558">
        <v>1475.3</v>
      </c>
      <c r="Q1558">
        <v>1489.9</v>
      </c>
      <c r="R1558">
        <v>1486.6</v>
      </c>
      <c r="S1558">
        <v>1486.5</v>
      </c>
      <c r="T1558">
        <v>1487.3</v>
      </c>
      <c r="U1558">
        <v>1499.2</v>
      </c>
      <c r="V1558">
        <v>1491.6</v>
      </c>
      <c r="W1558">
        <v>1484.1</v>
      </c>
      <c r="X1558">
        <v>1460.9</v>
      </c>
      <c r="Y1558">
        <v>1465.2</v>
      </c>
      <c r="Z1558">
        <v>1443.5</v>
      </c>
      <c r="AA1558">
        <v>1428.7</v>
      </c>
    </row>
    <row r="1559" spans="1:27" x14ac:dyDescent="0.2">
      <c r="A1559" s="89">
        <f>VLOOKUP(C1559,TabellenBDFS!$B$4:$C$2717,2,FALSE)</f>
        <v>1</v>
      </c>
      <c r="B1559" t="str">
        <f t="shared" si="25"/>
        <v>12</v>
      </c>
      <c r="C1559" t="s">
        <v>392</v>
      </c>
      <c r="D1559">
        <v>2</v>
      </c>
      <c r="E1559">
        <v>520.4</v>
      </c>
      <c r="F1559">
        <v>518.1</v>
      </c>
      <c r="G1559">
        <v>522.4</v>
      </c>
      <c r="H1559">
        <v>527</v>
      </c>
      <c r="I1559">
        <v>516.20000000000005</v>
      </c>
      <c r="J1559">
        <v>505</v>
      </c>
      <c r="K1559">
        <v>495.9</v>
      </c>
      <c r="L1559">
        <v>487.5</v>
      </c>
      <c r="M1559">
        <v>479.2</v>
      </c>
      <c r="N1559">
        <v>466.9</v>
      </c>
      <c r="O1559">
        <v>459.3</v>
      </c>
      <c r="P1559">
        <v>450</v>
      </c>
      <c r="Q1559">
        <v>440</v>
      </c>
      <c r="R1559">
        <v>428.9</v>
      </c>
      <c r="S1559">
        <v>420.4</v>
      </c>
      <c r="T1559">
        <v>411.8</v>
      </c>
      <c r="U1559">
        <v>403.6</v>
      </c>
      <c r="V1559">
        <v>365</v>
      </c>
      <c r="W1559">
        <v>356.3</v>
      </c>
      <c r="X1559">
        <v>343.8</v>
      </c>
      <c r="Y1559">
        <v>334.4</v>
      </c>
      <c r="Z1559">
        <v>322.60000000000002</v>
      </c>
      <c r="AA1559">
        <v>312.89999999999998</v>
      </c>
    </row>
    <row r="1560" spans="1:27" x14ac:dyDescent="0.2">
      <c r="A1560" s="89">
        <f>VLOOKUP(C1560,TabellenBDFS!$B$4:$C$2717,2,FALSE)</f>
        <v>1</v>
      </c>
      <c r="B1560" t="str">
        <f t="shared" si="25"/>
        <v>13</v>
      </c>
      <c r="C1560" t="s">
        <v>392</v>
      </c>
      <c r="D1560">
        <v>3</v>
      </c>
      <c r="E1560">
        <v>1.1000000000000001</v>
      </c>
      <c r="F1560">
        <v>3.4</v>
      </c>
      <c r="G1560">
        <v>8.3000000000000007</v>
      </c>
      <c r="H1560">
        <v>16.899999999999999</v>
      </c>
      <c r="I1560">
        <v>33.5</v>
      </c>
      <c r="J1560">
        <v>45.7</v>
      </c>
      <c r="K1560">
        <v>56.9</v>
      </c>
      <c r="L1560">
        <v>71.7</v>
      </c>
      <c r="M1560">
        <v>88.8</v>
      </c>
      <c r="N1560">
        <v>98.9</v>
      </c>
      <c r="O1560">
        <v>110</v>
      </c>
      <c r="P1560">
        <v>122.1</v>
      </c>
      <c r="Q1560">
        <v>135.30000000000001</v>
      </c>
      <c r="R1560">
        <v>145.80000000000001</v>
      </c>
      <c r="S1560">
        <v>157.80000000000001</v>
      </c>
      <c r="T1560">
        <v>168.3</v>
      </c>
      <c r="U1560">
        <v>181.5</v>
      </c>
      <c r="V1560">
        <v>219.3</v>
      </c>
      <c r="W1560">
        <v>229</v>
      </c>
      <c r="X1560">
        <v>239.7</v>
      </c>
      <c r="Y1560">
        <v>252.8</v>
      </c>
      <c r="Z1560">
        <v>261.10000000000002</v>
      </c>
      <c r="AA1560">
        <v>270.10000000000002</v>
      </c>
    </row>
    <row r="1561" spans="1:27" x14ac:dyDescent="0.2">
      <c r="A1561" s="89">
        <f>VLOOKUP(C1561,TabellenBDFS!$B$4:$C$2717,2,FALSE)</f>
        <v>1</v>
      </c>
      <c r="B1561" t="str">
        <f t="shared" si="25"/>
        <v>14</v>
      </c>
      <c r="C1561" t="s">
        <v>392</v>
      </c>
      <c r="D1561">
        <v>4</v>
      </c>
      <c r="E1561">
        <v>0</v>
      </c>
      <c r="F1561">
        <v>1.1000000000000001</v>
      </c>
      <c r="G1561">
        <v>2.9</v>
      </c>
      <c r="H1561">
        <v>6.4</v>
      </c>
      <c r="I1561">
        <v>9.8000000000000007</v>
      </c>
      <c r="J1561">
        <v>13.6</v>
      </c>
      <c r="K1561">
        <v>17.3</v>
      </c>
      <c r="L1561">
        <v>21.9</v>
      </c>
      <c r="M1561">
        <v>22.2</v>
      </c>
      <c r="N1561">
        <v>23.6</v>
      </c>
      <c r="O1561">
        <v>25.6</v>
      </c>
      <c r="P1561">
        <v>27.5</v>
      </c>
      <c r="Q1561">
        <v>27.3</v>
      </c>
      <c r="R1561">
        <v>26.6</v>
      </c>
      <c r="S1561">
        <v>26.5</v>
      </c>
      <c r="T1561">
        <v>27.3</v>
      </c>
      <c r="U1561">
        <v>27.2</v>
      </c>
      <c r="V1561">
        <v>27.4</v>
      </c>
      <c r="W1561">
        <v>27.9</v>
      </c>
      <c r="X1561">
        <v>28.2</v>
      </c>
      <c r="Y1561">
        <v>28.6</v>
      </c>
      <c r="Z1561">
        <v>28.6</v>
      </c>
      <c r="AA1561">
        <v>29.2</v>
      </c>
    </row>
    <row r="1562" spans="1:27" x14ac:dyDescent="0.2">
      <c r="A1562" s="89">
        <f>VLOOKUP(C1562,TabellenBDFS!$B$4:$C$2717,2,FALSE)</f>
        <v>1</v>
      </c>
      <c r="B1562" t="str">
        <f t="shared" si="25"/>
        <v>15</v>
      </c>
      <c r="C1562" t="s">
        <v>392</v>
      </c>
      <c r="D1562">
        <v>5</v>
      </c>
      <c r="E1562">
        <v>96.8</v>
      </c>
      <c r="F1562">
        <v>97</v>
      </c>
      <c r="G1562">
        <v>97.9</v>
      </c>
      <c r="H1562">
        <v>99.6</v>
      </c>
      <c r="I1562">
        <v>98.8</v>
      </c>
      <c r="J1562">
        <v>97.4</v>
      </c>
      <c r="K1562">
        <v>97.4</v>
      </c>
      <c r="L1562">
        <v>95.5</v>
      </c>
      <c r="M1562">
        <v>94.1</v>
      </c>
      <c r="N1562">
        <v>93</v>
      </c>
      <c r="O1562">
        <v>92</v>
      </c>
      <c r="P1562">
        <v>91.3</v>
      </c>
      <c r="Q1562">
        <v>90.6</v>
      </c>
      <c r="R1562">
        <v>88.9</v>
      </c>
      <c r="S1562">
        <v>88.4</v>
      </c>
      <c r="T1562">
        <v>87.4</v>
      </c>
      <c r="U1562">
        <v>85.6</v>
      </c>
      <c r="V1562">
        <v>84.8</v>
      </c>
      <c r="W1562">
        <v>84.3</v>
      </c>
      <c r="X1562">
        <v>82.2</v>
      </c>
      <c r="Y1562">
        <v>80.5</v>
      </c>
      <c r="Z1562">
        <v>77.599999999999994</v>
      </c>
      <c r="AA1562">
        <v>76.7</v>
      </c>
    </row>
    <row r="1563" spans="1:27" x14ac:dyDescent="0.2">
      <c r="A1563" s="89">
        <f>VLOOKUP(C1563,TabellenBDFS!$B$4:$C$2717,2,FALSE)</f>
        <v>1</v>
      </c>
      <c r="B1563" t="str">
        <f t="shared" si="25"/>
        <v>16</v>
      </c>
      <c r="C1563" t="s">
        <v>392</v>
      </c>
      <c r="D1563">
        <v>6</v>
      </c>
      <c r="E1563">
        <v>559.6</v>
      </c>
      <c r="F1563">
        <v>558.79999999999995</v>
      </c>
      <c r="G1563">
        <v>562.4</v>
      </c>
      <c r="H1563">
        <v>577.20000000000005</v>
      </c>
      <c r="I1563">
        <v>578.5</v>
      </c>
      <c r="J1563">
        <v>577.1</v>
      </c>
      <c r="K1563">
        <v>572</v>
      </c>
      <c r="L1563">
        <v>568.6</v>
      </c>
      <c r="M1563">
        <v>575.1</v>
      </c>
      <c r="N1563">
        <v>577.70000000000005</v>
      </c>
      <c r="O1563">
        <v>575.29999999999995</v>
      </c>
      <c r="P1563">
        <v>568.79999999999995</v>
      </c>
      <c r="Q1563">
        <v>577.70000000000005</v>
      </c>
      <c r="R1563">
        <v>578.6</v>
      </c>
      <c r="S1563">
        <v>575.70000000000005</v>
      </c>
      <c r="T1563">
        <v>574.1</v>
      </c>
      <c r="U1563">
        <v>579.20000000000005</v>
      </c>
      <c r="V1563">
        <v>575.9</v>
      </c>
      <c r="W1563">
        <v>567.1</v>
      </c>
      <c r="X1563">
        <v>547.70000000000005</v>
      </c>
      <c r="Y1563">
        <v>545.6</v>
      </c>
      <c r="Z1563">
        <v>533.79999999999995</v>
      </c>
      <c r="AA1563">
        <v>520.9</v>
      </c>
    </row>
    <row r="1564" spans="1:27" x14ac:dyDescent="0.2">
      <c r="A1564" s="89">
        <f>VLOOKUP(C1564,TabellenBDFS!$B$4:$C$2717,2,FALSE)</f>
        <v>1</v>
      </c>
      <c r="B1564" t="str">
        <f t="shared" si="25"/>
        <v>17</v>
      </c>
      <c r="C1564" t="s">
        <v>392</v>
      </c>
      <c r="D1564">
        <v>7</v>
      </c>
      <c r="E1564">
        <v>202.8</v>
      </c>
      <c r="F1564">
        <v>199.6</v>
      </c>
      <c r="G1564">
        <v>203</v>
      </c>
      <c r="H1564">
        <v>206.9</v>
      </c>
      <c r="I1564">
        <v>212.5</v>
      </c>
      <c r="J1564">
        <v>210.6</v>
      </c>
      <c r="K1564">
        <v>211.8</v>
      </c>
      <c r="L1564">
        <v>214.2</v>
      </c>
      <c r="M1564">
        <v>216.8</v>
      </c>
      <c r="N1564">
        <v>212.4</v>
      </c>
      <c r="O1564">
        <v>215.5</v>
      </c>
      <c r="P1564">
        <v>215.7</v>
      </c>
      <c r="Q1564">
        <v>219</v>
      </c>
      <c r="R1564">
        <v>217.8</v>
      </c>
      <c r="S1564">
        <v>217.6</v>
      </c>
      <c r="T1564">
        <v>218.3</v>
      </c>
      <c r="U1564">
        <v>222</v>
      </c>
      <c r="V1564">
        <v>219.1</v>
      </c>
      <c r="W1564">
        <v>219.6</v>
      </c>
      <c r="X1564">
        <v>219.2</v>
      </c>
      <c r="Y1564">
        <v>223.2</v>
      </c>
      <c r="Z1564">
        <v>219.6</v>
      </c>
      <c r="AA1564">
        <v>218.9</v>
      </c>
    </row>
    <row r="1565" spans="1:27" x14ac:dyDescent="0.2">
      <c r="A1565" s="89">
        <f>VLOOKUP(C1565,TabellenBDFS!$B$4:$C$2717,2,FALSE)</f>
        <v>218</v>
      </c>
      <c r="B1565" t="str">
        <f t="shared" si="25"/>
        <v>2181</v>
      </c>
      <c r="C1565" t="s">
        <v>224</v>
      </c>
      <c r="D1565">
        <v>1</v>
      </c>
      <c r="E1565">
        <v>0.7</v>
      </c>
      <c r="F1565">
        <v>0.6</v>
      </c>
      <c r="G1565">
        <v>0.9</v>
      </c>
      <c r="H1565">
        <v>0.8</v>
      </c>
      <c r="I1565">
        <v>0.9</v>
      </c>
      <c r="J1565">
        <v>0.9</v>
      </c>
      <c r="K1565">
        <v>0.9</v>
      </c>
      <c r="L1565">
        <v>0.9</v>
      </c>
      <c r="M1565">
        <v>1.1000000000000001</v>
      </c>
      <c r="N1565">
        <v>1.3</v>
      </c>
      <c r="O1565">
        <v>1.3</v>
      </c>
      <c r="P1565">
        <v>1.2</v>
      </c>
      <c r="Q1565">
        <v>1.3</v>
      </c>
      <c r="R1565">
        <v>1.3</v>
      </c>
      <c r="S1565">
        <v>1.3</v>
      </c>
      <c r="T1565">
        <v>1.2</v>
      </c>
      <c r="U1565">
        <v>1.3</v>
      </c>
      <c r="V1565">
        <v>1.3</v>
      </c>
      <c r="W1565">
        <v>1.2</v>
      </c>
      <c r="X1565">
        <v>1.2</v>
      </c>
      <c r="Y1565">
        <v>1.3</v>
      </c>
      <c r="Z1565">
        <v>1.3</v>
      </c>
      <c r="AA1565">
        <v>1.3</v>
      </c>
    </row>
    <row r="1566" spans="1:27" x14ac:dyDescent="0.2">
      <c r="A1566" s="89">
        <f>VLOOKUP(C1566,TabellenBDFS!$B$4:$C$2717,2,FALSE)</f>
        <v>218</v>
      </c>
      <c r="B1566" t="str">
        <f t="shared" si="25"/>
        <v>2182</v>
      </c>
      <c r="C1566" t="s">
        <v>224</v>
      </c>
      <c r="D1566">
        <v>2</v>
      </c>
      <c r="E1566">
        <v>0</v>
      </c>
      <c r="F1566">
        <v>0</v>
      </c>
      <c r="G1566">
        <v>0</v>
      </c>
      <c r="H1566">
        <v>0</v>
      </c>
      <c r="I1566">
        <v>0</v>
      </c>
      <c r="J1566">
        <v>0</v>
      </c>
      <c r="K1566">
        <v>0</v>
      </c>
      <c r="L1566">
        <v>0</v>
      </c>
      <c r="M1566">
        <v>0</v>
      </c>
      <c r="N1566">
        <v>0</v>
      </c>
      <c r="O1566">
        <v>0</v>
      </c>
      <c r="P1566">
        <v>0</v>
      </c>
      <c r="Q1566">
        <v>0</v>
      </c>
      <c r="R1566">
        <v>0</v>
      </c>
      <c r="S1566">
        <v>0</v>
      </c>
      <c r="T1566">
        <v>0</v>
      </c>
      <c r="U1566">
        <v>0</v>
      </c>
      <c r="V1566">
        <v>0</v>
      </c>
      <c r="W1566">
        <v>0</v>
      </c>
      <c r="X1566">
        <v>0</v>
      </c>
      <c r="Y1566">
        <v>0</v>
      </c>
      <c r="Z1566">
        <v>0</v>
      </c>
      <c r="AA1566">
        <v>0</v>
      </c>
    </row>
    <row r="1567" spans="1:27" x14ac:dyDescent="0.2">
      <c r="A1567" s="89">
        <f>VLOOKUP(C1567,TabellenBDFS!$B$4:$C$2717,2,FALSE)</f>
        <v>218</v>
      </c>
      <c r="B1567" t="str">
        <f t="shared" si="25"/>
        <v>2183</v>
      </c>
      <c r="C1567" t="s">
        <v>224</v>
      </c>
      <c r="D1567">
        <v>3</v>
      </c>
      <c r="E1567">
        <v>0</v>
      </c>
      <c r="F1567">
        <v>0</v>
      </c>
      <c r="G1567">
        <v>0</v>
      </c>
      <c r="H1567">
        <v>0</v>
      </c>
      <c r="I1567">
        <v>0</v>
      </c>
      <c r="J1567">
        <v>0</v>
      </c>
      <c r="K1567">
        <v>0</v>
      </c>
      <c r="L1567">
        <v>0</v>
      </c>
      <c r="M1567">
        <v>0</v>
      </c>
      <c r="N1567">
        <v>0</v>
      </c>
      <c r="O1567">
        <v>0</v>
      </c>
      <c r="P1567">
        <v>0</v>
      </c>
      <c r="Q1567">
        <v>0</v>
      </c>
      <c r="R1567">
        <v>0</v>
      </c>
      <c r="S1567">
        <v>0</v>
      </c>
      <c r="T1567">
        <v>0</v>
      </c>
      <c r="U1567">
        <v>0</v>
      </c>
      <c r="V1567">
        <v>0</v>
      </c>
      <c r="W1567">
        <v>0</v>
      </c>
      <c r="X1567">
        <v>0</v>
      </c>
      <c r="Y1567">
        <v>0</v>
      </c>
      <c r="Z1567">
        <v>0</v>
      </c>
      <c r="AA1567">
        <v>0</v>
      </c>
    </row>
    <row r="1568" spans="1:27" x14ac:dyDescent="0.2">
      <c r="A1568" s="89">
        <f>VLOOKUP(C1568,TabellenBDFS!$B$4:$C$2717,2,FALSE)</f>
        <v>218</v>
      </c>
      <c r="B1568" t="str">
        <f t="shared" si="25"/>
        <v>2184</v>
      </c>
      <c r="C1568" t="s">
        <v>224</v>
      </c>
      <c r="D1568">
        <v>4</v>
      </c>
      <c r="E1568">
        <v>0</v>
      </c>
      <c r="F1568">
        <v>0</v>
      </c>
      <c r="G1568">
        <v>0</v>
      </c>
      <c r="H1568">
        <v>0</v>
      </c>
      <c r="I1568">
        <v>0</v>
      </c>
      <c r="J1568">
        <v>0</v>
      </c>
      <c r="K1568">
        <v>0</v>
      </c>
      <c r="L1568">
        <v>0</v>
      </c>
      <c r="M1568">
        <v>0</v>
      </c>
      <c r="N1568">
        <v>0</v>
      </c>
      <c r="O1568">
        <v>0</v>
      </c>
      <c r="P1568">
        <v>0</v>
      </c>
      <c r="Q1568">
        <v>0</v>
      </c>
      <c r="R1568">
        <v>0</v>
      </c>
      <c r="S1568">
        <v>0</v>
      </c>
      <c r="T1568">
        <v>0</v>
      </c>
      <c r="U1568">
        <v>0</v>
      </c>
      <c r="V1568">
        <v>0</v>
      </c>
      <c r="W1568">
        <v>0</v>
      </c>
      <c r="X1568">
        <v>0</v>
      </c>
      <c r="Y1568">
        <v>0</v>
      </c>
      <c r="Z1568">
        <v>0</v>
      </c>
      <c r="AA1568">
        <v>0</v>
      </c>
    </row>
    <row r="1569" spans="1:27" x14ac:dyDescent="0.2">
      <c r="A1569" s="89">
        <f>VLOOKUP(C1569,TabellenBDFS!$B$4:$C$2717,2,FALSE)</f>
        <v>218</v>
      </c>
      <c r="B1569" t="str">
        <f t="shared" si="25"/>
        <v>2185</v>
      </c>
      <c r="C1569" t="s">
        <v>224</v>
      </c>
      <c r="D1569">
        <v>5</v>
      </c>
      <c r="E1569">
        <v>0</v>
      </c>
      <c r="F1569">
        <v>0</v>
      </c>
      <c r="G1569">
        <v>0</v>
      </c>
      <c r="H1569">
        <v>0</v>
      </c>
      <c r="I1569">
        <v>0</v>
      </c>
      <c r="J1569">
        <v>0</v>
      </c>
      <c r="K1569">
        <v>0</v>
      </c>
      <c r="L1569">
        <v>0</v>
      </c>
      <c r="M1569">
        <v>0</v>
      </c>
      <c r="N1569">
        <v>0</v>
      </c>
      <c r="O1569">
        <v>0</v>
      </c>
      <c r="P1569">
        <v>0</v>
      </c>
      <c r="Q1569">
        <v>0</v>
      </c>
      <c r="R1569">
        <v>0</v>
      </c>
      <c r="S1569">
        <v>0</v>
      </c>
      <c r="T1569">
        <v>0</v>
      </c>
      <c r="U1569">
        <v>0</v>
      </c>
      <c r="V1569">
        <v>0</v>
      </c>
      <c r="W1569">
        <v>0</v>
      </c>
      <c r="X1569">
        <v>0</v>
      </c>
      <c r="Y1569">
        <v>0</v>
      </c>
      <c r="Z1569">
        <v>0</v>
      </c>
      <c r="AA1569">
        <v>0</v>
      </c>
    </row>
    <row r="1570" spans="1:27" x14ac:dyDescent="0.2">
      <c r="A1570" s="89">
        <f>VLOOKUP(C1570,TabellenBDFS!$B$4:$C$2717,2,FALSE)</f>
        <v>218</v>
      </c>
      <c r="B1570" t="str">
        <f t="shared" si="25"/>
        <v>2186</v>
      </c>
      <c r="C1570" t="s">
        <v>224</v>
      </c>
      <c r="D1570">
        <v>6</v>
      </c>
      <c r="E1570">
        <v>0.7</v>
      </c>
      <c r="F1570">
        <v>0.6</v>
      </c>
      <c r="G1570">
        <v>0.8</v>
      </c>
      <c r="H1570">
        <v>0.8</v>
      </c>
      <c r="I1570">
        <v>0.9</v>
      </c>
      <c r="J1570">
        <v>0.9</v>
      </c>
      <c r="K1570">
        <v>0.9</v>
      </c>
      <c r="L1570">
        <v>0.9</v>
      </c>
      <c r="M1570">
        <v>1.1000000000000001</v>
      </c>
      <c r="N1570">
        <v>1.2</v>
      </c>
      <c r="O1570">
        <v>1.2</v>
      </c>
      <c r="P1570">
        <v>1.2</v>
      </c>
      <c r="Q1570">
        <v>1.3</v>
      </c>
      <c r="R1570">
        <v>1.3</v>
      </c>
      <c r="S1570">
        <v>1.2</v>
      </c>
      <c r="T1570">
        <v>1.2</v>
      </c>
      <c r="U1570">
        <v>1.2</v>
      </c>
      <c r="V1570">
        <v>1.2</v>
      </c>
      <c r="W1570">
        <v>1.2</v>
      </c>
      <c r="X1570">
        <v>1.2</v>
      </c>
      <c r="Y1570">
        <v>1.2</v>
      </c>
      <c r="Z1570">
        <v>1.2</v>
      </c>
      <c r="AA1570">
        <v>1.2</v>
      </c>
    </row>
    <row r="1571" spans="1:27" x14ac:dyDescent="0.2">
      <c r="A1571" s="89">
        <f>VLOOKUP(C1571,TabellenBDFS!$B$4:$C$2717,2,FALSE)</f>
        <v>218</v>
      </c>
      <c r="B1571" t="str">
        <f t="shared" si="25"/>
        <v>2187</v>
      </c>
      <c r="C1571" t="s">
        <v>224</v>
      </c>
      <c r="D1571">
        <v>7</v>
      </c>
      <c r="E1571">
        <v>0</v>
      </c>
      <c r="F1571">
        <v>0</v>
      </c>
      <c r="G1571">
        <v>0</v>
      </c>
      <c r="H1571">
        <v>0</v>
      </c>
      <c r="I1571">
        <v>0</v>
      </c>
      <c r="J1571">
        <v>0</v>
      </c>
      <c r="K1571">
        <v>0</v>
      </c>
      <c r="L1571">
        <v>0</v>
      </c>
      <c r="M1571">
        <v>0</v>
      </c>
      <c r="N1571">
        <v>0</v>
      </c>
      <c r="O1571">
        <v>0</v>
      </c>
      <c r="P1571">
        <v>0</v>
      </c>
      <c r="Q1571">
        <v>0</v>
      </c>
      <c r="R1571">
        <v>0</v>
      </c>
      <c r="S1571">
        <v>0</v>
      </c>
      <c r="T1571">
        <v>0</v>
      </c>
      <c r="U1571">
        <v>0</v>
      </c>
      <c r="V1571">
        <v>0</v>
      </c>
      <c r="W1571">
        <v>0</v>
      </c>
      <c r="X1571">
        <v>0</v>
      </c>
      <c r="Y1571">
        <v>0</v>
      </c>
      <c r="Z1571">
        <v>0</v>
      </c>
      <c r="AA1571">
        <v>0</v>
      </c>
    </row>
    <row r="1572" spans="1:27" x14ac:dyDescent="0.2">
      <c r="A1572" s="89">
        <f>VLOOKUP(C1572,TabellenBDFS!$B$4:$C$2717,2,FALSE)</f>
        <v>219</v>
      </c>
      <c r="B1572" t="str">
        <f t="shared" si="25"/>
        <v>2191</v>
      </c>
      <c r="C1572" t="s">
        <v>225</v>
      </c>
      <c r="D1572">
        <v>1</v>
      </c>
      <c r="E1572">
        <v>0.9</v>
      </c>
      <c r="F1572">
        <v>0.9</v>
      </c>
      <c r="G1572">
        <v>0.9</v>
      </c>
      <c r="H1572">
        <v>1</v>
      </c>
      <c r="I1572">
        <v>1</v>
      </c>
      <c r="J1572">
        <v>1</v>
      </c>
      <c r="K1572">
        <v>1</v>
      </c>
      <c r="L1572">
        <v>0.9</v>
      </c>
      <c r="M1572">
        <v>0.9</v>
      </c>
      <c r="N1572">
        <v>0.9</v>
      </c>
      <c r="O1572">
        <v>0.9</v>
      </c>
      <c r="P1572">
        <v>0.9</v>
      </c>
      <c r="Q1572">
        <v>1</v>
      </c>
      <c r="R1572">
        <v>1</v>
      </c>
      <c r="S1572">
        <v>1</v>
      </c>
      <c r="T1572">
        <v>1</v>
      </c>
      <c r="U1572">
        <v>1</v>
      </c>
      <c r="V1572">
        <v>0.9</v>
      </c>
      <c r="W1572">
        <v>1</v>
      </c>
      <c r="X1572">
        <v>1</v>
      </c>
      <c r="Y1572">
        <v>1</v>
      </c>
      <c r="Z1572">
        <v>0.8</v>
      </c>
      <c r="AA1572">
        <v>0.8</v>
      </c>
    </row>
    <row r="1573" spans="1:27" x14ac:dyDescent="0.2">
      <c r="A1573" s="89">
        <f>VLOOKUP(C1573,TabellenBDFS!$B$4:$C$2717,2,FALSE)</f>
        <v>219</v>
      </c>
      <c r="B1573" t="str">
        <f t="shared" si="25"/>
        <v>2192</v>
      </c>
      <c r="C1573" t="s">
        <v>225</v>
      </c>
      <c r="D1573">
        <v>2</v>
      </c>
      <c r="E1573">
        <v>0.1</v>
      </c>
      <c r="F1573">
        <v>0.1</v>
      </c>
      <c r="G1573">
        <v>0.1</v>
      </c>
      <c r="H1573">
        <v>0.1</v>
      </c>
      <c r="I1573">
        <v>0.1</v>
      </c>
      <c r="J1573">
        <v>0.1</v>
      </c>
      <c r="K1573">
        <v>0.1</v>
      </c>
      <c r="L1573">
        <v>0.1</v>
      </c>
      <c r="M1573">
        <v>0.1</v>
      </c>
      <c r="N1573">
        <v>0.1</v>
      </c>
      <c r="O1573">
        <v>0.1</v>
      </c>
      <c r="P1573">
        <v>0.1</v>
      </c>
      <c r="Q1573">
        <v>0.1</v>
      </c>
      <c r="R1573">
        <v>0.1</v>
      </c>
      <c r="S1573">
        <v>0.1</v>
      </c>
      <c r="T1573">
        <v>0.1</v>
      </c>
      <c r="U1573">
        <v>0.1</v>
      </c>
      <c r="V1573">
        <v>0.1</v>
      </c>
      <c r="W1573">
        <v>0.1</v>
      </c>
      <c r="X1573">
        <v>0.1</v>
      </c>
      <c r="Y1573">
        <v>0.1</v>
      </c>
      <c r="Z1573">
        <v>0.1</v>
      </c>
      <c r="AA1573">
        <v>0.1</v>
      </c>
    </row>
    <row r="1574" spans="1:27" x14ac:dyDescent="0.2">
      <c r="A1574" s="89">
        <f>VLOOKUP(C1574,TabellenBDFS!$B$4:$C$2717,2,FALSE)</f>
        <v>219</v>
      </c>
      <c r="B1574" t="str">
        <f t="shared" si="25"/>
        <v>2193</v>
      </c>
      <c r="C1574" t="s">
        <v>225</v>
      </c>
      <c r="D1574">
        <v>3</v>
      </c>
      <c r="E1574">
        <v>0</v>
      </c>
      <c r="F1574">
        <v>0</v>
      </c>
      <c r="G1574">
        <v>0</v>
      </c>
      <c r="H1574">
        <v>0</v>
      </c>
      <c r="I1574">
        <v>0</v>
      </c>
      <c r="J1574">
        <v>0</v>
      </c>
      <c r="K1574">
        <v>0</v>
      </c>
      <c r="L1574">
        <v>0</v>
      </c>
      <c r="M1574">
        <v>0</v>
      </c>
      <c r="N1574">
        <v>0</v>
      </c>
      <c r="O1574">
        <v>0</v>
      </c>
      <c r="P1574">
        <v>0</v>
      </c>
      <c r="Q1574">
        <v>0</v>
      </c>
      <c r="R1574">
        <v>0</v>
      </c>
      <c r="S1574">
        <v>0</v>
      </c>
      <c r="T1574">
        <v>0</v>
      </c>
      <c r="U1574">
        <v>0</v>
      </c>
      <c r="V1574">
        <v>0</v>
      </c>
      <c r="W1574">
        <v>0.1</v>
      </c>
      <c r="X1574">
        <v>0.1</v>
      </c>
      <c r="Y1574">
        <v>0.1</v>
      </c>
      <c r="Z1574">
        <v>0.1</v>
      </c>
      <c r="AA1574">
        <v>0.1</v>
      </c>
    </row>
    <row r="1575" spans="1:27" x14ac:dyDescent="0.2">
      <c r="A1575" s="89">
        <f>VLOOKUP(C1575,TabellenBDFS!$B$4:$C$2717,2,FALSE)</f>
        <v>219</v>
      </c>
      <c r="B1575" t="str">
        <f t="shared" si="25"/>
        <v>2194</v>
      </c>
      <c r="C1575" t="s">
        <v>225</v>
      </c>
      <c r="D1575">
        <v>4</v>
      </c>
      <c r="E1575">
        <v>0</v>
      </c>
      <c r="F1575">
        <v>0</v>
      </c>
      <c r="G1575">
        <v>0</v>
      </c>
      <c r="H1575">
        <v>0</v>
      </c>
      <c r="I1575">
        <v>0</v>
      </c>
      <c r="J1575">
        <v>0</v>
      </c>
      <c r="K1575">
        <v>0</v>
      </c>
      <c r="L1575">
        <v>0</v>
      </c>
      <c r="M1575">
        <v>0</v>
      </c>
      <c r="N1575">
        <v>0</v>
      </c>
      <c r="O1575">
        <v>0</v>
      </c>
      <c r="P1575">
        <v>0</v>
      </c>
      <c r="Q1575">
        <v>0</v>
      </c>
      <c r="R1575">
        <v>0</v>
      </c>
      <c r="S1575">
        <v>0</v>
      </c>
      <c r="T1575">
        <v>0</v>
      </c>
      <c r="U1575">
        <v>0</v>
      </c>
      <c r="V1575">
        <v>0</v>
      </c>
      <c r="W1575">
        <v>0</v>
      </c>
      <c r="X1575">
        <v>0</v>
      </c>
      <c r="Y1575">
        <v>0</v>
      </c>
      <c r="Z1575">
        <v>0</v>
      </c>
      <c r="AA1575">
        <v>0</v>
      </c>
    </row>
    <row r="1576" spans="1:27" x14ac:dyDescent="0.2">
      <c r="A1576" s="89">
        <f>VLOOKUP(C1576,TabellenBDFS!$B$4:$C$2717,2,FALSE)</f>
        <v>219</v>
      </c>
      <c r="B1576" t="str">
        <f t="shared" si="25"/>
        <v>2195</v>
      </c>
      <c r="C1576" t="s">
        <v>225</v>
      </c>
      <c r="D1576">
        <v>5</v>
      </c>
      <c r="E1576">
        <v>0</v>
      </c>
      <c r="F1576">
        <v>0</v>
      </c>
      <c r="G1576">
        <v>0</v>
      </c>
      <c r="H1576">
        <v>0</v>
      </c>
      <c r="I1576">
        <v>0</v>
      </c>
      <c r="J1576">
        <v>0</v>
      </c>
      <c r="K1576">
        <v>0</v>
      </c>
      <c r="L1576">
        <v>0</v>
      </c>
      <c r="M1576">
        <v>0</v>
      </c>
      <c r="N1576">
        <v>0</v>
      </c>
      <c r="O1576">
        <v>0</v>
      </c>
      <c r="P1576">
        <v>0</v>
      </c>
      <c r="Q1576">
        <v>0</v>
      </c>
      <c r="R1576">
        <v>0</v>
      </c>
      <c r="S1576">
        <v>0</v>
      </c>
      <c r="T1576">
        <v>0</v>
      </c>
      <c r="U1576">
        <v>0</v>
      </c>
      <c r="V1576">
        <v>0</v>
      </c>
      <c r="W1576">
        <v>0</v>
      </c>
      <c r="X1576">
        <v>0</v>
      </c>
      <c r="Y1576">
        <v>0</v>
      </c>
      <c r="Z1576">
        <v>0</v>
      </c>
      <c r="AA1576">
        <v>0</v>
      </c>
    </row>
    <row r="1577" spans="1:27" x14ac:dyDescent="0.2">
      <c r="A1577" s="89">
        <f>VLOOKUP(C1577,TabellenBDFS!$B$4:$C$2717,2,FALSE)</f>
        <v>219</v>
      </c>
      <c r="B1577" t="str">
        <f t="shared" si="25"/>
        <v>2196</v>
      </c>
      <c r="C1577" t="s">
        <v>225</v>
      </c>
      <c r="D1577">
        <v>6</v>
      </c>
      <c r="E1577">
        <v>0.7</v>
      </c>
      <c r="F1577">
        <v>0.7</v>
      </c>
      <c r="G1577">
        <v>0.7</v>
      </c>
      <c r="H1577">
        <v>0.7</v>
      </c>
      <c r="I1577">
        <v>0.7</v>
      </c>
      <c r="J1577">
        <v>0.7</v>
      </c>
      <c r="K1577">
        <v>0.7</v>
      </c>
      <c r="L1577">
        <v>0.6</v>
      </c>
      <c r="M1577">
        <v>0.6</v>
      </c>
      <c r="N1577">
        <v>0.6</v>
      </c>
      <c r="O1577">
        <v>0.6</v>
      </c>
      <c r="P1577">
        <v>0.6</v>
      </c>
      <c r="Q1577">
        <v>0.7</v>
      </c>
      <c r="R1577">
        <v>0.7</v>
      </c>
      <c r="S1577">
        <v>0.7</v>
      </c>
      <c r="T1577">
        <v>0.7</v>
      </c>
      <c r="U1577">
        <v>0.7</v>
      </c>
      <c r="V1577">
        <v>0.7</v>
      </c>
      <c r="W1577">
        <v>0.7</v>
      </c>
      <c r="X1577">
        <v>0.7</v>
      </c>
      <c r="Y1577">
        <v>0.7</v>
      </c>
      <c r="Z1577">
        <v>0.6</v>
      </c>
      <c r="AA1577">
        <v>0.6</v>
      </c>
    </row>
    <row r="1578" spans="1:27" x14ac:dyDescent="0.2">
      <c r="A1578" s="89">
        <f>VLOOKUP(C1578,TabellenBDFS!$B$4:$C$2717,2,FALSE)</f>
        <v>219</v>
      </c>
      <c r="B1578" t="str">
        <f t="shared" si="25"/>
        <v>2197</v>
      </c>
      <c r="C1578" t="s">
        <v>225</v>
      </c>
      <c r="D1578">
        <v>7</v>
      </c>
      <c r="E1578">
        <v>0.2</v>
      </c>
      <c r="F1578">
        <v>0.2</v>
      </c>
      <c r="G1578">
        <v>0.2</v>
      </c>
      <c r="H1578">
        <v>0.2</v>
      </c>
      <c r="I1578">
        <v>0.2</v>
      </c>
      <c r="J1578">
        <v>0.2</v>
      </c>
      <c r="K1578">
        <v>0.2</v>
      </c>
      <c r="L1578">
        <v>0.2</v>
      </c>
      <c r="M1578">
        <v>0.2</v>
      </c>
      <c r="N1578">
        <v>0.1</v>
      </c>
      <c r="O1578">
        <v>0.1</v>
      </c>
      <c r="P1578">
        <v>0.1</v>
      </c>
      <c r="Q1578">
        <v>0.1</v>
      </c>
      <c r="R1578">
        <v>0.2</v>
      </c>
      <c r="S1578">
        <v>0.1</v>
      </c>
      <c r="T1578">
        <v>0.1</v>
      </c>
      <c r="U1578">
        <v>0.1</v>
      </c>
      <c r="V1578">
        <v>0.1</v>
      </c>
      <c r="W1578">
        <v>0.1</v>
      </c>
      <c r="X1578">
        <v>0.1</v>
      </c>
      <c r="Y1578">
        <v>0.1</v>
      </c>
      <c r="Z1578">
        <v>0.1</v>
      </c>
      <c r="AA1578">
        <v>0.1</v>
      </c>
    </row>
    <row r="1579" spans="1:27" x14ac:dyDescent="0.2">
      <c r="A1579" s="89">
        <f>VLOOKUP(C1579,TabellenBDFS!$B$4:$C$2717,2,FALSE)</f>
        <v>220</v>
      </c>
      <c r="B1579" t="str">
        <f t="shared" si="25"/>
        <v>2201</v>
      </c>
      <c r="C1579" t="s">
        <v>226</v>
      </c>
      <c r="D1579">
        <v>1</v>
      </c>
      <c r="E1579">
        <v>4</v>
      </c>
      <c r="F1579">
        <v>3.9</v>
      </c>
      <c r="G1579">
        <v>3.9</v>
      </c>
      <c r="H1579">
        <v>4.3</v>
      </c>
      <c r="I1579">
        <v>4.3</v>
      </c>
      <c r="J1579">
        <v>4.2</v>
      </c>
      <c r="K1579">
        <v>4.3</v>
      </c>
      <c r="L1579">
        <v>4.3</v>
      </c>
      <c r="M1579">
        <v>4.5</v>
      </c>
      <c r="N1579">
        <v>4.8</v>
      </c>
      <c r="O1579">
        <v>4.4000000000000004</v>
      </c>
      <c r="P1579">
        <v>4.5</v>
      </c>
      <c r="Q1579">
        <v>4.5999999999999996</v>
      </c>
      <c r="R1579">
        <v>4.5999999999999996</v>
      </c>
      <c r="S1579">
        <v>4.7</v>
      </c>
      <c r="T1579">
        <v>4.7</v>
      </c>
      <c r="U1579">
        <v>4.7</v>
      </c>
      <c r="V1579">
        <v>4.7</v>
      </c>
      <c r="W1579">
        <v>4.5999999999999996</v>
      </c>
      <c r="X1579">
        <v>4.4000000000000004</v>
      </c>
      <c r="Y1579">
        <v>4.5</v>
      </c>
      <c r="Z1579">
        <v>4.5</v>
      </c>
      <c r="AA1579">
        <v>4.4000000000000004</v>
      </c>
    </row>
    <row r="1580" spans="1:27" x14ac:dyDescent="0.2">
      <c r="A1580" s="89">
        <f>VLOOKUP(C1580,TabellenBDFS!$B$4:$C$2717,2,FALSE)</f>
        <v>220</v>
      </c>
      <c r="B1580" t="str">
        <f t="shared" si="25"/>
        <v>2202</v>
      </c>
      <c r="C1580" t="s">
        <v>226</v>
      </c>
      <c r="D1580">
        <v>2</v>
      </c>
      <c r="E1580">
        <v>1.3</v>
      </c>
      <c r="F1580">
        <v>1.3</v>
      </c>
      <c r="G1580">
        <v>1.3</v>
      </c>
      <c r="H1580">
        <v>1.5</v>
      </c>
      <c r="I1580">
        <v>1.4</v>
      </c>
      <c r="J1580">
        <v>1.4</v>
      </c>
      <c r="K1580">
        <v>1.4</v>
      </c>
      <c r="L1580">
        <v>1.4</v>
      </c>
      <c r="M1580">
        <v>1.4</v>
      </c>
      <c r="N1580">
        <v>1.4</v>
      </c>
      <c r="O1580">
        <v>1.4</v>
      </c>
      <c r="P1580">
        <v>1.4</v>
      </c>
      <c r="Q1580">
        <v>1.4</v>
      </c>
      <c r="R1580">
        <v>1.4</v>
      </c>
      <c r="S1580">
        <v>1.4</v>
      </c>
      <c r="T1580">
        <v>1.3</v>
      </c>
      <c r="U1580">
        <v>1.3</v>
      </c>
      <c r="V1580">
        <v>1.1000000000000001</v>
      </c>
      <c r="W1580">
        <v>1.1000000000000001</v>
      </c>
      <c r="X1580">
        <v>1</v>
      </c>
      <c r="Y1580">
        <v>1</v>
      </c>
      <c r="Z1580">
        <v>1</v>
      </c>
      <c r="AA1580">
        <v>0.9</v>
      </c>
    </row>
    <row r="1581" spans="1:27" x14ac:dyDescent="0.2">
      <c r="A1581" s="89">
        <f>VLOOKUP(C1581,TabellenBDFS!$B$4:$C$2717,2,FALSE)</f>
        <v>220</v>
      </c>
      <c r="B1581" t="str">
        <f t="shared" si="25"/>
        <v>2203</v>
      </c>
      <c r="C1581" t="s">
        <v>226</v>
      </c>
      <c r="D1581">
        <v>3</v>
      </c>
      <c r="E1581">
        <v>0</v>
      </c>
      <c r="F1581">
        <v>0</v>
      </c>
      <c r="G1581">
        <v>0</v>
      </c>
      <c r="H1581">
        <v>0</v>
      </c>
      <c r="I1581">
        <v>0</v>
      </c>
      <c r="J1581">
        <v>0.1</v>
      </c>
      <c r="K1581">
        <v>0.1</v>
      </c>
      <c r="L1581">
        <v>0.1</v>
      </c>
      <c r="M1581">
        <v>0.2</v>
      </c>
      <c r="N1581">
        <v>0.2</v>
      </c>
      <c r="O1581">
        <v>0.3</v>
      </c>
      <c r="P1581">
        <v>0.4</v>
      </c>
      <c r="Q1581">
        <v>0.4</v>
      </c>
      <c r="R1581">
        <v>0.4</v>
      </c>
      <c r="S1581">
        <v>0.4</v>
      </c>
      <c r="T1581">
        <v>0.5</v>
      </c>
      <c r="U1581">
        <v>0.5</v>
      </c>
      <c r="V1581">
        <v>0.7</v>
      </c>
      <c r="W1581">
        <v>0.7</v>
      </c>
      <c r="X1581">
        <v>0.8</v>
      </c>
      <c r="Y1581">
        <v>0.8</v>
      </c>
      <c r="Z1581">
        <v>0.8</v>
      </c>
      <c r="AA1581">
        <v>0.8</v>
      </c>
    </row>
    <row r="1582" spans="1:27" x14ac:dyDescent="0.2">
      <c r="A1582" s="89">
        <f>VLOOKUP(C1582,TabellenBDFS!$B$4:$C$2717,2,FALSE)</f>
        <v>220</v>
      </c>
      <c r="B1582" t="str">
        <f t="shared" si="25"/>
        <v>2204</v>
      </c>
      <c r="C1582" t="s">
        <v>226</v>
      </c>
      <c r="D1582">
        <v>4</v>
      </c>
      <c r="E1582">
        <v>0</v>
      </c>
      <c r="F1582">
        <v>0</v>
      </c>
      <c r="G1582">
        <v>0</v>
      </c>
      <c r="H1582">
        <v>0</v>
      </c>
      <c r="I1582">
        <v>0</v>
      </c>
      <c r="J1582">
        <v>0</v>
      </c>
      <c r="K1582">
        <v>0</v>
      </c>
      <c r="L1582">
        <v>0</v>
      </c>
      <c r="M1582">
        <v>0</v>
      </c>
      <c r="N1582">
        <v>0.1</v>
      </c>
      <c r="O1582">
        <v>0.1</v>
      </c>
      <c r="P1582">
        <v>0.1</v>
      </c>
      <c r="Q1582">
        <v>0.1</v>
      </c>
      <c r="R1582">
        <v>0.1</v>
      </c>
      <c r="S1582">
        <v>0.1</v>
      </c>
      <c r="T1582">
        <v>0.1</v>
      </c>
      <c r="U1582">
        <v>0.1</v>
      </c>
      <c r="V1582">
        <v>0.1</v>
      </c>
      <c r="W1582">
        <v>0.1</v>
      </c>
      <c r="X1582">
        <v>0.1</v>
      </c>
      <c r="Y1582">
        <v>0.1</v>
      </c>
      <c r="Z1582">
        <v>0.1</v>
      </c>
      <c r="AA1582">
        <v>0.1</v>
      </c>
    </row>
    <row r="1583" spans="1:27" x14ac:dyDescent="0.2">
      <c r="A1583" s="89">
        <f>VLOOKUP(C1583,TabellenBDFS!$B$4:$C$2717,2,FALSE)</f>
        <v>220</v>
      </c>
      <c r="B1583" t="str">
        <f t="shared" si="25"/>
        <v>2205</v>
      </c>
      <c r="C1583" t="s">
        <v>226</v>
      </c>
      <c r="D1583">
        <v>5</v>
      </c>
      <c r="E1583">
        <v>0.2</v>
      </c>
      <c r="F1583">
        <v>0.2</v>
      </c>
      <c r="G1583">
        <v>0.2</v>
      </c>
      <c r="H1583">
        <v>0.2</v>
      </c>
      <c r="I1583">
        <v>0.2</v>
      </c>
      <c r="J1583">
        <v>0.1</v>
      </c>
      <c r="K1583">
        <v>0.2</v>
      </c>
      <c r="L1583">
        <v>0.2</v>
      </c>
      <c r="M1583">
        <v>0.2</v>
      </c>
      <c r="N1583">
        <v>0.2</v>
      </c>
      <c r="O1583">
        <v>0.1</v>
      </c>
      <c r="P1583">
        <v>0.1</v>
      </c>
      <c r="Q1583">
        <v>0.1</v>
      </c>
      <c r="R1583">
        <v>0.1</v>
      </c>
      <c r="S1583">
        <v>0.1</v>
      </c>
      <c r="T1583">
        <v>0.1</v>
      </c>
      <c r="U1583">
        <v>0.1</v>
      </c>
      <c r="V1583">
        <v>0.1</v>
      </c>
      <c r="W1583">
        <v>0.1</v>
      </c>
      <c r="X1583">
        <v>0.1</v>
      </c>
      <c r="Y1583">
        <v>0.1</v>
      </c>
      <c r="Z1583">
        <v>0.1</v>
      </c>
      <c r="AA1583">
        <v>0.1</v>
      </c>
    </row>
    <row r="1584" spans="1:27" x14ac:dyDescent="0.2">
      <c r="A1584" s="89">
        <f>VLOOKUP(C1584,TabellenBDFS!$B$4:$C$2717,2,FALSE)</f>
        <v>220</v>
      </c>
      <c r="B1584" t="str">
        <f t="shared" si="25"/>
        <v>2206</v>
      </c>
      <c r="C1584" t="s">
        <v>226</v>
      </c>
      <c r="D1584">
        <v>6</v>
      </c>
      <c r="E1584">
        <v>1.9</v>
      </c>
      <c r="F1584">
        <v>1.9</v>
      </c>
      <c r="G1584">
        <v>1.8</v>
      </c>
      <c r="H1584">
        <v>1.8</v>
      </c>
      <c r="I1584">
        <v>1.8</v>
      </c>
      <c r="J1584">
        <v>1.8</v>
      </c>
      <c r="K1584">
        <v>1.8</v>
      </c>
      <c r="L1584">
        <v>1.8</v>
      </c>
      <c r="M1584">
        <v>1.9</v>
      </c>
      <c r="N1584">
        <v>2</v>
      </c>
      <c r="O1584">
        <v>1.7</v>
      </c>
      <c r="P1584">
        <v>1.7</v>
      </c>
      <c r="Q1584">
        <v>1.7</v>
      </c>
      <c r="R1584">
        <v>1.8</v>
      </c>
      <c r="S1584">
        <v>1.9</v>
      </c>
      <c r="T1584">
        <v>1.9</v>
      </c>
      <c r="U1584">
        <v>1.9</v>
      </c>
      <c r="V1584">
        <v>1.9</v>
      </c>
      <c r="W1584">
        <v>1.9</v>
      </c>
      <c r="X1584">
        <v>1.7</v>
      </c>
      <c r="Y1584">
        <v>1.8</v>
      </c>
      <c r="Z1584">
        <v>1.8</v>
      </c>
      <c r="AA1584">
        <v>1.8</v>
      </c>
    </row>
    <row r="1585" spans="1:27" x14ac:dyDescent="0.2">
      <c r="A1585" s="89">
        <f>VLOOKUP(C1585,TabellenBDFS!$B$4:$C$2717,2,FALSE)</f>
        <v>220</v>
      </c>
      <c r="B1585" t="str">
        <f t="shared" si="25"/>
        <v>2207</v>
      </c>
      <c r="C1585" t="s">
        <v>226</v>
      </c>
      <c r="D1585">
        <v>7</v>
      </c>
      <c r="E1585">
        <v>0.5</v>
      </c>
      <c r="F1585">
        <v>0.5</v>
      </c>
      <c r="G1585">
        <v>0.5</v>
      </c>
      <c r="H1585">
        <v>0.8</v>
      </c>
      <c r="I1585">
        <v>0.8</v>
      </c>
      <c r="J1585">
        <v>0.8</v>
      </c>
      <c r="K1585">
        <v>0.7</v>
      </c>
      <c r="L1585">
        <v>0.7</v>
      </c>
      <c r="M1585">
        <v>0.7</v>
      </c>
      <c r="N1585">
        <v>0.9</v>
      </c>
      <c r="O1585">
        <v>0.8</v>
      </c>
      <c r="P1585">
        <v>0.9</v>
      </c>
      <c r="Q1585">
        <v>0.8</v>
      </c>
      <c r="R1585">
        <v>0.8</v>
      </c>
      <c r="S1585">
        <v>0.8</v>
      </c>
      <c r="T1585">
        <v>0.8</v>
      </c>
      <c r="U1585">
        <v>0.8</v>
      </c>
      <c r="V1585">
        <v>0.7</v>
      </c>
      <c r="W1585">
        <v>0.7</v>
      </c>
      <c r="X1585">
        <v>0.6</v>
      </c>
      <c r="Y1585">
        <v>0.7</v>
      </c>
      <c r="Z1585">
        <v>0.6</v>
      </c>
      <c r="AA1585">
        <v>0.6</v>
      </c>
    </row>
    <row r="1586" spans="1:27" x14ac:dyDescent="0.2">
      <c r="A1586" s="89">
        <f>VLOOKUP(C1586,TabellenBDFS!$B$4:$C$2717,2,FALSE)</f>
        <v>221</v>
      </c>
      <c r="B1586" t="str">
        <f t="shared" si="25"/>
        <v>2211</v>
      </c>
      <c r="C1586" t="s">
        <v>227</v>
      </c>
      <c r="D1586">
        <v>1</v>
      </c>
      <c r="E1586">
        <v>0.7</v>
      </c>
      <c r="F1586">
        <v>0.7</v>
      </c>
      <c r="G1586">
        <v>0.7</v>
      </c>
      <c r="H1586">
        <v>0.8</v>
      </c>
      <c r="I1586">
        <v>0.8</v>
      </c>
      <c r="J1586">
        <v>0.8</v>
      </c>
      <c r="K1586">
        <v>0.8</v>
      </c>
      <c r="L1586">
        <v>0.8</v>
      </c>
      <c r="M1586">
        <v>0.8</v>
      </c>
      <c r="N1586">
        <v>0.8</v>
      </c>
      <c r="O1586">
        <v>0.8</v>
      </c>
      <c r="P1586">
        <v>0.8</v>
      </c>
      <c r="Q1586">
        <v>0.9</v>
      </c>
      <c r="R1586">
        <v>1</v>
      </c>
      <c r="S1586">
        <v>1</v>
      </c>
      <c r="T1586">
        <v>1</v>
      </c>
      <c r="U1586">
        <v>1</v>
      </c>
      <c r="V1586">
        <v>1</v>
      </c>
      <c r="W1586">
        <v>1</v>
      </c>
      <c r="X1586">
        <v>1</v>
      </c>
      <c r="Y1586">
        <v>0.9</v>
      </c>
      <c r="Z1586">
        <v>1</v>
      </c>
      <c r="AA1586">
        <v>1</v>
      </c>
    </row>
    <row r="1587" spans="1:27" x14ac:dyDescent="0.2">
      <c r="A1587" s="89">
        <f>VLOOKUP(C1587,TabellenBDFS!$B$4:$C$2717,2,FALSE)</f>
        <v>221</v>
      </c>
      <c r="B1587" t="str">
        <f t="shared" si="25"/>
        <v>2212</v>
      </c>
      <c r="C1587" t="s">
        <v>227</v>
      </c>
      <c r="D1587">
        <v>2</v>
      </c>
      <c r="E1587">
        <v>0.1</v>
      </c>
      <c r="F1587">
        <v>0.1</v>
      </c>
      <c r="G1587">
        <v>0.1</v>
      </c>
      <c r="H1587">
        <v>0.1</v>
      </c>
      <c r="I1587">
        <v>0.1</v>
      </c>
      <c r="J1587">
        <v>0.1</v>
      </c>
      <c r="K1587">
        <v>0.1</v>
      </c>
      <c r="L1587">
        <v>0.1</v>
      </c>
      <c r="M1587">
        <v>0.1</v>
      </c>
      <c r="N1587">
        <v>0.1</v>
      </c>
      <c r="O1587">
        <v>0.1</v>
      </c>
      <c r="P1587">
        <v>0.1</v>
      </c>
      <c r="Q1587">
        <v>0.1</v>
      </c>
      <c r="R1587">
        <v>0.1</v>
      </c>
      <c r="S1587">
        <v>0.1</v>
      </c>
      <c r="T1587">
        <v>0.1</v>
      </c>
      <c r="U1587">
        <v>0.1</v>
      </c>
      <c r="V1587">
        <v>0.1</v>
      </c>
      <c r="W1587">
        <v>0.1</v>
      </c>
      <c r="X1587">
        <v>0.1</v>
      </c>
      <c r="Y1587">
        <v>0.1</v>
      </c>
      <c r="Z1587">
        <v>0.1</v>
      </c>
      <c r="AA1587">
        <v>0.1</v>
      </c>
    </row>
    <row r="1588" spans="1:27" x14ac:dyDescent="0.2">
      <c r="A1588" s="89">
        <f>VLOOKUP(C1588,TabellenBDFS!$B$4:$C$2717,2,FALSE)</f>
        <v>221</v>
      </c>
      <c r="B1588" t="str">
        <f t="shared" si="25"/>
        <v>2213</v>
      </c>
      <c r="C1588" t="s">
        <v>227</v>
      </c>
      <c r="D1588">
        <v>3</v>
      </c>
      <c r="E1588">
        <v>0</v>
      </c>
      <c r="F1588">
        <v>0</v>
      </c>
      <c r="G1588">
        <v>0</v>
      </c>
      <c r="H1588">
        <v>0</v>
      </c>
      <c r="I1588">
        <v>0</v>
      </c>
      <c r="J1588">
        <v>0</v>
      </c>
      <c r="K1588">
        <v>0</v>
      </c>
      <c r="L1588">
        <v>0</v>
      </c>
      <c r="M1588">
        <v>0</v>
      </c>
      <c r="N1588">
        <v>0</v>
      </c>
      <c r="O1588">
        <v>0</v>
      </c>
      <c r="P1588">
        <v>0</v>
      </c>
      <c r="Q1588">
        <v>0</v>
      </c>
      <c r="R1588">
        <v>0.1</v>
      </c>
      <c r="S1588">
        <v>0</v>
      </c>
      <c r="T1588">
        <v>0.1</v>
      </c>
      <c r="U1588">
        <v>0.1</v>
      </c>
      <c r="V1588">
        <v>0.1</v>
      </c>
      <c r="W1588">
        <v>0.1</v>
      </c>
      <c r="X1588">
        <v>0.1</v>
      </c>
      <c r="Y1588">
        <v>0.1</v>
      </c>
      <c r="Z1588">
        <v>0.1</v>
      </c>
      <c r="AA1588">
        <v>0.1</v>
      </c>
    </row>
    <row r="1589" spans="1:27" x14ac:dyDescent="0.2">
      <c r="A1589" s="89">
        <f>VLOOKUP(C1589,TabellenBDFS!$B$4:$C$2717,2,FALSE)</f>
        <v>221</v>
      </c>
      <c r="B1589" t="str">
        <f t="shared" si="25"/>
        <v>2214</v>
      </c>
      <c r="C1589" t="s">
        <v>227</v>
      </c>
      <c r="D1589">
        <v>4</v>
      </c>
      <c r="E1589">
        <v>0</v>
      </c>
      <c r="F1589">
        <v>0</v>
      </c>
      <c r="G1589">
        <v>0</v>
      </c>
      <c r="H1589">
        <v>0</v>
      </c>
      <c r="I1589">
        <v>0</v>
      </c>
      <c r="J1589">
        <v>0</v>
      </c>
      <c r="K1589">
        <v>0</v>
      </c>
      <c r="L1589">
        <v>0</v>
      </c>
      <c r="M1589">
        <v>0</v>
      </c>
      <c r="N1589">
        <v>0</v>
      </c>
      <c r="O1589">
        <v>0</v>
      </c>
      <c r="P1589">
        <v>0</v>
      </c>
      <c r="Q1589">
        <v>0</v>
      </c>
      <c r="R1589">
        <v>0</v>
      </c>
      <c r="S1589">
        <v>0</v>
      </c>
      <c r="T1589">
        <v>0</v>
      </c>
      <c r="U1589">
        <v>0</v>
      </c>
      <c r="V1589">
        <v>0</v>
      </c>
      <c r="W1589">
        <v>0</v>
      </c>
      <c r="X1589">
        <v>0</v>
      </c>
      <c r="Y1589">
        <v>0</v>
      </c>
      <c r="Z1589">
        <v>0</v>
      </c>
      <c r="AA1589">
        <v>0</v>
      </c>
    </row>
    <row r="1590" spans="1:27" x14ac:dyDescent="0.2">
      <c r="A1590" s="89">
        <f>VLOOKUP(C1590,TabellenBDFS!$B$4:$C$2717,2,FALSE)</f>
        <v>221</v>
      </c>
      <c r="B1590" t="str">
        <f t="shared" si="25"/>
        <v>2215</v>
      </c>
      <c r="C1590" t="s">
        <v>227</v>
      </c>
      <c r="D1590">
        <v>5</v>
      </c>
      <c r="E1590">
        <v>0</v>
      </c>
      <c r="F1590">
        <v>0</v>
      </c>
      <c r="G1590">
        <v>0</v>
      </c>
      <c r="H1590">
        <v>0</v>
      </c>
      <c r="I1590">
        <v>0</v>
      </c>
      <c r="J1590">
        <v>0</v>
      </c>
      <c r="K1590">
        <v>0</v>
      </c>
      <c r="L1590">
        <v>0</v>
      </c>
      <c r="M1590">
        <v>0</v>
      </c>
      <c r="N1590">
        <v>0</v>
      </c>
      <c r="O1590">
        <v>0</v>
      </c>
      <c r="P1590">
        <v>0</v>
      </c>
      <c r="Q1590">
        <v>0</v>
      </c>
      <c r="R1590">
        <v>0</v>
      </c>
      <c r="S1590">
        <v>0</v>
      </c>
      <c r="T1590">
        <v>0</v>
      </c>
      <c r="U1590">
        <v>0</v>
      </c>
      <c r="V1590">
        <v>0</v>
      </c>
      <c r="W1590">
        <v>0</v>
      </c>
      <c r="X1590">
        <v>0</v>
      </c>
      <c r="Y1590">
        <v>0</v>
      </c>
      <c r="Z1590">
        <v>0</v>
      </c>
      <c r="AA1590">
        <v>0</v>
      </c>
    </row>
    <row r="1591" spans="1:27" x14ac:dyDescent="0.2">
      <c r="A1591" s="89">
        <f>VLOOKUP(C1591,TabellenBDFS!$B$4:$C$2717,2,FALSE)</f>
        <v>221</v>
      </c>
      <c r="B1591" t="str">
        <f t="shared" si="25"/>
        <v>2216</v>
      </c>
      <c r="C1591" t="s">
        <v>227</v>
      </c>
      <c r="D1591">
        <v>6</v>
      </c>
      <c r="E1591">
        <v>0.4</v>
      </c>
      <c r="F1591">
        <v>0.5</v>
      </c>
      <c r="G1591">
        <v>0.5</v>
      </c>
      <c r="H1591">
        <v>0.6</v>
      </c>
      <c r="I1591">
        <v>0.6</v>
      </c>
      <c r="J1591">
        <v>0.6</v>
      </c>
      <c r="K1591">
        <v>0.5</v>
      </c>
      <c r="L1591">
        <v>0.6</v>
      </c>
      <c r="M1591">
        <v>0.6</v>
      </c>
      <c r="N1591">
        <v>0.6</v>
      </c>
      <c r="O1591">
        <v>0.6</v>
      </c>
      <c r="P1591">
        <v>0.6</v>
      </c>
      <c r="Q1591">
        <v>0.6</v>
      </c>
      <c r="R1591">
        <v>0.7</v>
      </c>
      <c r="S1591">
        <v>0.8</v>
      </c>
      <c r="T1591">
        <v>0.7</v>
      </c>
      <c r="U1591">
        <v>0.8</v>
      </c>
      <c r="V1591">
        <v>0.7</v>
      </c>
      <c r="W1591">
        <v>0.7</v>
      </c>
      <c r="X1591">
        <v>0.6</v>
      </c>
      <c r="Y1591">
        <v>0.6</v>
      </c>
      <c r="Z1591">
        <v>0.7</v>
      </c>
      <c r="AA1591">
        <v>0.6</v>
      </c>
    </row>
    <row r="1592" spans="1:27" x14ac:dyDescent="0.2">
      <c r="A1592" s="89">
        <f>VLOOKUP(C1592,TabellenBDFS!$B$4:$C$2717,2,FALSE)</f>
        <v>221</v>
      </c>
      <c r="B1592" t="str">
        <f t="shared" si="25"/>
        <v>2217</v>
      </c>
      <c r="C1592" t="s">
        <v>227</v>
      </c>
      <c r="D1592">
        <v>7</v>
      </c>
      <c r="E1592">
        <v>0.1</v>
      </c>
      <c r="F1592">
        <v>0.1</v>
      </c>
      <c r="G1592">
        <v>0.1</v>
      </c>
      <c r="H1592">
        <v>0.1</v>
      </c>
      <c r="I1592">
        <v>0.1</v>
      </c>
      <c r="J1592">
        <v>0.1</v>
      </c>
      <c r="K1592">
        <v>0.1</v>
      </c>
      <c r="L1592">
        <v>0.1</v>
      </c>
      <c r="M1592">
        <v>0.1</v>
      </c>
      <c r="N1592">
        <v>0.1</v>
      </c>
      <c r="O1592">
        <v>0.1</v>
      </c>
      <c r="P1592">
        <v>0.1</v>
      </c>
      <c r="Q1592">
        <v>0.1</v>
      </c>
      <c r="R1592">
        <v>0.1</v>
      </c>
      <c r="S1592">
        <v>0.1</v>
      </c>
      <c r="T1592">
        <v>0.1</v>
      </c>
      <c r="U1592">
        <v>0.1</v>
      </c>
      <c r="V1592">
        <v>0.1</v>
      </c>
      <c r="W1592">
        <v>0.1</v>
      </c>
      <c r="X1592">
        <v>0.1</v>
      </c>
      <c r="Y1592">
        <v>0.1</v>
      </c>
      <c r="Z1592">
        <v>0.1</v>
      </c>
      <c r="AA1592">
        <v>0.1</v>
      </c>
    </row>
    <row r="1593" spans="1:27" x14ac:dyDescent="0.2">
      <c r="A1593" s="89">
        <f>VLOOKUP(C1593,TabellenBDFS!$B$4:$C$2717,2,FALSE)</f>
        <v>222</v>
      </c>
      <c r="B1593" t="str">
        <f t="shared" si="25"/>
        <v>2221</v>
      </c>
      <c r="C1593" t="s">
        <v>228</v>
      </c>
      <c r="D1593">
        <v>1</v>
      </c>
      <c r="E1593">
        <v>2</v>
      </c>
      <c r="F1593">
        <v>2.1</v>
      </c>
      <c r="G1593">
        <v>2</v>
      </c>
      <c r="H1593">
        <v>2</v>
      </c>
      <c r="I1593">
        <v>2</v>
      </c>
      <c r="J1593">
        <v>2</v>
      </c>
      <c r="K1593">
        <v>2</v>
      </c>
      <c r="L1593">
        <v>2</v>
      </c>
      <c r="M1593">
        <v>2</v>
      </c>
      <c r="N1593">
        <v>2</v>
      </c>
      <c r="O1593">
        <v>2</v>
      </c>
      <c r="P1593">
        <v>2</v>
      </c>
      <c r="Q1593">
        <v>2</v>
      </c>
      <c r="R1593">
        <v>2.1</v>
      </c>
      <c r="S1593">
        <v>2</v>
      </c>
      <c r="T1593">
        <v>2.1</v>
      </c>
      <c r="U1593">
        <v>2.1</v>
      </c>
      <c r="V1593">
        <v>2.1</v>
      </c>
      <c r="W1593">
        <v>2.1</v>
      </c>
      <c r="X1593">
        <v>1.9</v>
      </c>
      <c r="Y1593">
        <v>1.9</v>
      </c>
      <c r="Z1593">
        <v>1.8</v>
      </c>
      <c r="AA1593">
        <v>1.8</v>
      </c>
    </row>
    <row r="1594" spans="1:27" x14ac:dyDescent="0.2">
      <c r="A1594" s="89">
        <f>VLOOKUP(C1594,TabellenBDFS!$B$4:$C$2717,2,FALSE)</f>
        <v>222</v>
      </c>
      <c r="B1594" t="str">
        <f t="shared" si="25"/>
        <v>2222</v>
      </c>
      <c r="C1594" t="s">
        <v>228</v>
      </c>
      <c r="D1594">
        <v>2</v>
      </c>
      <c r="E1594">
        <v>0.3</v>
      </c>
      <c r="F1594">
        <v>0.6</v>
      </c>
      <c r="G1594">
        <v>0.5</v>
      </c>
      <c r="H1594">
        <v>0.4</v>
      </c>
      <c r="I1594">
        <v>0.4</v>
      </c>
      <c r="J1594">
        <v>0.4</v>
      </c>
      <c r="K1594">
        <v>0.4</v>
      </c>
      <c r="L1594">
        <v>0.4</v>
      </c>
      <c r="M1594">
        <v>0.4</v>
      </c>
      <c r="N1594">
        <v>0.4</v>
      </c>
      <c r="O1594">
        <v>0.4</v>
      </c>
      <c r="P1594">
        <v>0.4</v>
      </c>
      <c r="Q1594">
        <v>0.4</v>
      </c>
      <c r="R1594">
        <v>0.4</v>
      </c>
      <c r="S1594">
        <v>0.4</v>
      </c>
      <c r="T1594">
        <v>0.3</v>
      </c>
      <c r="U1594">
        <v>0.3</v>
      </c>
      <c r="V1594">
        <v>0.3</v>
      </c>
      <c r="W1594">
        <v>0.3</v>
      </c>
      <c r="X1594">
        <v>0.3</v>
      </c>
      <c r="Y1594">
        <v>0.3</v>
      </c>
      <c r="Z1594">
        <v>0.3</v>
      </c>
      <c r="AA1594">
        <v>0.3</v>
      </c>
    </row>
    <row r="1595" spans="1:27" x14ac:dyDescent="0.2">
      <c r="A1595" s="89">
        <f>VLOOKUP(C1595,TabellenBDFS!$B$4:$C$2717,2,FALSE)</f>
        <v>222</v>
      </c>
      <c r="B1595" t="str">
        <f t="shared" si="25"/>
        <v>2223</v>
      </c>
      <c r="C1595" t="s">
        <v>228</v>
      </c>
      <c r="D1595">
        <v>3</v>
      </c>
      <c r="E1595">
        <v>0</v>
      </c>
      <c r="F1595">
        <v>0</v>
      </c>
      <c r="G1595">
        <v>0</v>
      </c>
      <c r="H1595">
        <v>0</v>
      </c>
      <c r="I1595">
        <v>0</v>
      </c>
      <c r="J1595">
        <v>0</v>
      </c>
      <c r="K1595">
        <v>0.1</v>
      </c>
      <c r="L1595">
        <v>0.1</v>
      </c>
      <c r="M1595">
        <v>0.1</v>
      </c>
      <c r="N1595">
        <v>0.1</v>
      </c>
      <c r="O1595">
        <v>0.1</v>
      </c>
      <c r="P1595">
        <v>0.2</v>
      </c>
      <c r="Q1595">
        <v>0.1</v>
      </c>
      <c r="R1595">
        <v>0.1</v>
      </c>
      <c r="S1595">
        <v>0.1</v>
      </c>
      <c r="T1595">
        <v>0.1</v>
      </c>
      <c r="U1595">
        <v>0.1</v>
      </c>
      <c r="V1595">
        <v>0.2</v>
      </c>
      <c r="W1595">
        <v>0.2</v>
      </c>
      <c r="X1595">
        <v>0.2</v>
      </c>
      <c r="Y1595">
        <v>0.2</v>
      </c>
      <c r="Z1595">
        <v>0.1</v>
      </c>
      <c r="AA1595">
        <v>0.1</v>
      </c>
    </row>
    <row r="1596" spans="1:27" x14ac:dyDescent="0.2">
      <c r="A1596" s="89">
        <f>VLOOKUP(C1596,TabellenBDFS!$B$4:$C$2717,2,FALSE)</f>
        <v>222</v>
      </c>
      <c r="B1596" t="str">
        <f t="shared" si="25"/>
        <v>2224</v>
      </c>
      <c r="C1596" t="s">
        <v>228</v>
      </c>
      <c r="D1596">
        <v>4</v>
      </c>
      <c r="E1596">
        <v>0</v>
      </c>
      <c r="F1596">
        <v>0</v>
      </c>
      <c r="G1596">
        <v>0</v>
      </c>
      <c r="H1596">
        <v>0</v>
      </c>
      <c r="I1596">
        <v>0</v>
      </c>
      <c r="J1596">
        <v>0</v>
      </c>
      <c r="K1596">
        <v>0</v>
      </c>
      <c r="L1596">
        <v>0</v>
      </c>
      <c r="M1596">
        <v>0</v>
      </c>
      <c r="N1596">
        <v>0</v>
      </c>
      <c r="O1596">
        <v>0</v>
      </c>
      <c r="P1596">
        <v>0</v>
      </c>
      <c r="Q1596">
        <v>0</v>
      </c>
      <c r="R1596">
        <v>0</v>
      </c>
      <c r="S1596">
        <v>0</v>
      </c>
      <c r="T1596">
        <v>0</v>
      </c>
      <c r="U1596">
        <v>0</v>
      </c>
      <c r="V1596">
        <v>0</v>
      </c>
      <c r="W1596">
        <v>0</v>
      </c>
      <c r="X1596">
        <v>0</v>
      </c>
      <c r="Y1596">
        <v>0</v>
      </c>
      <c r="Z1596">
        <v>0</v>
      </c>
      <c r="AA1596">
        <v>0</v>
      </c>
    </row>
    <row r="1597" spans="1:27" x14ac:dyDescent="0.2">
      <c r="A1597" s="89">
        <f>VLOOKUP(C1597,TabellenBDFS!$B$4:$C$2717,2,FALSE)</f>
        <v>222</v>
      </c>
      <c r="B1597" t="str">
        <f t="shared" si="25"/>
        <v>2225</v>
      </c>
      <c r="C1597" t="s">
        <v>228</v>
      </c>
      <c r="D1597">
        <v>5</v>
      </c>
      <c r="E1597">
        <v>0.1</v>
      </c>
      <c r="F1597">
        <v>0.1</v>
      </c>
      <c r="G1597">
        <v>0.1</v>
      </c>
      <c r="H1597">
        <v>0.1</v>
      </c>
      <c r="I1597">
        <v>0.1</v>
      </c>
      <c r="J1597">
        <v>0.1</v>
      </c>
      <c r="K1597">
        <v>0.1</v>
      </c>
      <c r="L1597">
        <v>0.1</v>
      </c>
      <c r="M1597">
        <v>0.1</v>
      </c>
      <c r="N1597">
        <v>0.1</v>
      </c>
      <c r="O1597">
        <v>0.1</v>
      </c>
      <c r="P1597">
        <v>0.1</v>
      </c>
      <c r="Q1597">
        <v>0.1</v>
      </c>
      <c r="R1597">
        <v>0.1</v>
      </c>
      <c r="S1597">
        <v>0.1</v>
      </c>
      <c r="T1597">
        <v>0.1</v>
      </c>
      <c r="U1597">
        <v>0.1</v>
      </c>
      <c r="V1597">
        <v>0.1</v>
      </c>
      <c r="W1597">
        <v>0.1</v>
      </c>
      <c r="X1597">
        <v>0.1</v>
      </c>
      <c r="Y1597">
        <v>0.1</v>
      </c>
      <c r="Z1597">
        <v>0.1</v>
      </c>
      <c r="AA1597">
        <v>0.1</v>
      </c>
    </row>
    <row r="1598" spans="1:27" x14ac:dyDescent="0.2">
      <c r="A1598" s="89">
        <f>VLOOKUP(C1598,TabellenBDFS!$B$4:$C$2717,2,FALSE)</f>
        <v>222</v>
      </c>
      <c r="B1598" t="str">
        <f t="shared" si="25"/>
        <v>2226</v>
      </c>
      <c r="C1598" t="s">
        <v>228</v>
      </c>
      <c r="D1598">
        <v>6</v>
      </c>
      <c r="E1598">
        <v>1.1000000000000001</v>
      </c>
      <c r="F1598">
        <v>1.1000000000000001</v>
      </c>
      <c r="G1598">
        <v>1.1000000000000001</v>
      </c>
      <c r="H1598">
        <v>1.2</v>
      </c>
      <c r="I1598">
        <v>1.2</v>
      </c>
      <c r="J1598">
        <v>1.2</v>
      </c>
      <c r="K1598">
        <v>1.2</v>
      </c>
      <c r="L1598">
        <v>1.2</v>
      </c>
      <c r="M1598">
        <v>1.1000000000000001</v>
      </c>
      <c r="N1598">
        <v>1.1000000000000001</v>
      </c>
      <c r="O1598">
        <v>1.1000000000000001</v>
      </c>
      <c r="P1598">
        <v>1.1000000000000001</v>
      </c>
      <c r="Q1598">
        <v>1.2</v>
      </c>
      <c r="R1598">
        <v>1.2</v>
      </c>
      <c r="S1598">
        <v>1.2</v>
      </c>
      <c r="T1598">
        <v>1.2</v>
      </c>
      <c r="U1598">
        <v>1.2</v>
      </c>
      <c r="V1598">
        <v>1.2</v>
      </c>
      <c r="W1598">
        <v>1.2</v>
      </c>
      <c r="X1598">
        <v>1</v>
      </c>
      <c r="Y1598">
        <v>1.1000000000000001</v>
      </c>
      <c r="Z1598">
        <v>1</v>
      </c>
      <c r="AA1598">
        <v>1</v>
      </c>
    </row>
    <row r="1599" spans="1:27" x14ac:dyDescent="0.2">
      <c r="A1599" s="89">
        <f>VLOOKUP(C1599,TabellenBDFS!$B$4:$C$2717,2,FALSE)</f>
        <v>222</v>
      </c>
      <c r="B1599" t="str">
        <f t="shared" si="25"/>
        <v>2227</v>
      </c>
      <c r="C1599" t="s">
        <v>228</v>
      </c>
      <c r="D1599">
        <v>7</v>
      </c>
      <c r="E1599">
        <v>0.6</v>
      </c>
      <c r="F1599">
        <v>0.3</v>
      </c>
      <c r="G1599">
        <v>0.3</v>
      </c>
      <c r="H1599">
        <v>0.3</v>
      </c>
      <c r="I1599">
        <v>0.3</v>
      </c>
      <c r="J1599">
        <v>0.3</v>
      </c>
      <c r="K1599">
        <v>0.3</v>
      </c>
      <c r="L1599">
        <v>0.3</v>
      </c>
      <c r="M1599">
        <v>0.3</v>
      </c>
      <c r="N1599">
        <v>0.3</v>
      </c>
      <c r="O1599">
        <v>0.3</v>
      </c>
      <c r="P1599">
        <v>0.3</v>
      </c>
      <c r="Q1599">
        <v>0.3</v>
      </c>
      <c r="R1599">
        <v>0.3</v>
      </c>
      <c r="S1599">
        <v>0.3</v>
      </c>
      <c r="T1599">
        <v>0.3</v>
      </c>
      <c r="U1599">
        <v>0.3</v>
      </c>
      <c r="V1599">
        <v>0.3</v>
      </c>
      <c r="W1599">
        <v>0.3</v>
      </c>
      <c r="X1599">
        <v>0.3</v>
      </c>
      <c r="Y1599">
        <v>0.3</v>
      </c>
      <c r="Z1599">
        <v>0.3</v>
      </c>
      <c r="AA1599">
        <v>0.3</v>
      </c>
    </row>
    <row r="1600" spans="1:27" x14ac:dyDescent="0.2">
      <c r="A1600" s="89">
        <f>VLOOKUP(C1600,TabellenBDFS!$B$4:$C$2717,2,FALSE)</f>
        <v>223</v>
      </c>
      <c r="B1600" t="str">
        <f t="shared" si="25"/>
        <v>2231</v>
      </c>
      <c r="C1600" t="s">
        <v>229</v>
      </c>
      <c r="D1600">
        <v>1</v>
      </c>
      <c r="E1600">
        <v>32</v>
      </c>
      <c r="F1600">
        <v>32</v>
      </c>
      <c r="G1600">
        <v>31.7</v>
      </c>
      <c r="H1600">
        <v>33.200000000000003</v>
      </c>
      <c r="I1600">
        <v>32.4</v>
      </c>
      <c r="J1600">
        <v>32.1</v>
      </c>
      <c r="K1600">
        <v>32.5</v>
      </c>
      <c r="L1600">
        <v>32.5</v>
      </c>
      <c r="M1600">
        <v>33.299999999999997</v>
      </c>
      <c r="N1600">
        <v>33.299999999999997</v>
      </c>
      <c r="O1600">
        <v>33.5</v>
      </c>
      <c r="P1600">
        <v>33.700000000000003</v>
      </c>
      <c r="Q1600">
        <v>34</v>
      </c>
      <c r="R1600">
        <v>33.200000000000003</v>
      </c>
      <c r="S1600">
        <v>33.200000000000003</v>
      </c>
      <c r="T1600">
        <v>33.799999999999997</v>
      </c>
      <c r="U1600">
        <v>34.1</v>
      </c>
      <c r="V1600">
        <v>33.9</v>
      </c>
      <c r="W1600">
        <v>33.9</v>
      </c>
      <c r="X1600">
        <v>32.700000000000003</v>
      </c>
      <c r="Y1600">
        <v>32.9</v>
      </c>
      <c r="Z1600">
        <v>32.4</v>
      </c>
      <c r="AA1600">
        <v>31.5</v>
      </c>
    </row>
    <row r="1601" spans="1:27" x14ac:dyDescent="0.2">
      <c r="A1601" s="89">
        <f>VLOOKUP(C1601,TabellenBDFS!$B$4:$C$2717,2,FALSE)</f>
        <v>223</v>
      </c>
      <c r="B1601" t="str">
        <f t="shared" si="25"/>
        <v>2232</v>
      </c>
      <c r="C1601" t="s">
        <v>229</v>
      </c>
      <c r="D1601">
        <v>2</v>
      </c>
      <c r="E1601">
        <v>16.8</v>
      </c>
      <c r="F1601">
        <v>16.600000000000001</v>
      </c>
      <c r="G1601">
        <v>16.2</v>
      </c>
      <c r="H1601">
        <v>16.899999999999999</v>
      </c>
      <c r="I1601">
        <v>16.5</v>
      </c>
      <c r="J1601">
        <v>16</v>
      </c>
      <c r="K1601">
        <v>15.7</v>
      </c>
      <c r="L1601">
        <v>15.2</v>
      </c>
      <c r="M1601">
        <v>15.2</v>
      </c>
      <c r="N1601">
        <v>14.9</v>
      </c>
      <c r="O1601">
        <v>14.7</v>
      </c>
      <c r="P1601">
        <v>14.6</v>
      </c>
      <c r="Q1601">
        <v>14.2</v>
      </c>
      <c r="R1601">
        <v>13.7</v>
      </c>
      <c r="S1601">
        <v>13.4</v>
      </c>
      <c r="T1601">
        <v>13.2</v>
      </c>
      <c r="U1601">
        <v>12.7</v>
      </c>
      <c r="V1601">
        <v>11.5</v>
      </c>
      <c r="W1601">
        <v>11.3</v>
      </c>
      <c r="X1601">
        <v>10.9</v>
      </c>
      <c r="Y1601">
        <v>10.8</v>
      </c>
      <c r="Z1601">
        <v>10.5</v>
      </c>
      <c r="AA1601">
        <v>10.1</v>
      </c>
    </row>
    <row r="1602" spans="1:27" x14ac:dyDescent="0.2">
      <c r="A1602" s="89">
        <f>VLOOKUP(C1602,TabellenBDFS!$B$4:$C$2717,2,FALSE)</f>
        <v>223</v>
      </c>
      <c r="B1602" t="str">
        <f t="shared" si="25"/>
        <v>2233</v>
      </c>
      <c r="C1602" t="s">
        <v>229</v>
      </c>
      <c r="D1602">
        <v>3</v>
      </c>
      <c r="E1602">
        <v>0</v>
      </c>
      <c r="F1602">
        <v>0.1</v>
      </c>
      <c r="G1602">
        <v>0.1</v>
      </c>
      <c r="H1602">
        <v>0.2</v>
      </c>
      <c r="I1602">
        <v>0.8</v>
      </c>
      <c r="J1602">
        <v>1.1000000000000001</v>
      </c>
      <c r="K1602">
        <v>1.5</v>
      </c>
      <c r="L1602">
        <v>1.8</v>
      </c>
      <c r="M1602">
        <v>2.1</v>
      </c>
      <c r="N1602">
        <v>2.2999999999999998</v>
      </c>
      <c r="O1602">
        <v>2.4</v>
      </c>
      <c r="P1602">
        <v>2.7</v>
      </c>
      <c r="Q1602">
        <v>2.9</v>
      </c>
      <c r="R1602">
        <v>2.9</v>
      </c>
      <c r="S1602">
        <v>3.2</v>
      </c>
      <c r="T1602">
        <v>3.7</v>
      </c>
      <c r="U1602">
        <v>4</v>
      </c>
      <c r="V1602">
        <v>5.2</v>
      </c>
      <c r="W1602">
        <v>5.2</v>
      </c>
      <c r="X1602">
        <v>5.0999999999999996</v>
      </c>
      <c r="Y1602">
        <v>5.4</v>
      </c>
      <c r="Z1602">
        <v>5.5</v>
      </c>
      <c r="AA1602">
        <v>5.6</v>
      </c>
    </row>
    <row r="1603" spans="1:27" x14ac:dyDescent="0.2">
      <c r="A1603" s="89">
        <f>VLOOKUP(C1603,TabellenBDFS!$B$4:$C$2717,2,FALSE)</f>
        <v>223</v>
      </c>
      <c r="B1603" t="str">
        <f t="shared" si="25"/>
        <v>2234</v>
      </c>
      <c r="C1603" t="s">
        <v>229</v>
      </c>
      <c r="D1603">
        <v>4</v>
      </c>
      <c r="E1603">
        <v>0</v>
      </c>
      <c r="F1603">
        <v>0.1</v>
      </c>
      <c r="G1603">
        <v>0.1</v>
      </c>
      <c r="H1603">
        <v>0.1</v>
      </c>
      <c r="I1603">
        <v>0.2</v>
      </c>
      <c r="J1603">
        <v>0.4</v>
      </c>
      <c r="K1603">
        <v>0.5</v>
      </c>
      <c r="L1603">
        <v>0.5</v>
      </c>
      <c r="M1603">
        <v>0.5</v>
      </c>
      <c r="N1603">
        <v>0.5</v>
      </c>
      <c r="O1603">
        <v>0.5</v>
      </c>
      <c r="P1603">
        <v>0.6</v>
      </c>
      <c r="Q1603">
        <v>0.5</v>
      </c>
      <c r="R1603">
        <v>0.5</v>
      </c>
      <c r="S1603">
        <v>0.6</v>
      </c>
      <c r="T1603">
        <v>0.6</v>
      </c>
      <c r="U1603">
        <v>0.6</v>
      </c>
      <c r="V1603">
        <v>0.6</v>
      </c>
      <c r="W1603">
        <v>0.6</v>
      </c>
      <c r="X1603">
        <v>0.6</v>
      </c>
      <c r="Y1603">
        <v>0.6</v>
      </c>
      <c r="Z1603">
        <v>0.6</v>
      </c>
      <c r="AA1603">
        <v>0.6</v>
      </c>
    </row>
    <row r="1604" spans="1:27" x14ac:dyDescent="0.2">
      <c r="A1604" s="89">
        <f>VLOOKUP(C1604,TabellenBDFS!$B$4:$C$2717,2,FALSE)</f>
        <v>223</v>
      </c>
      <c r="B1604" t="str">
        <f t="shared" si="25"/>
        <v>2235</v>
      </c>
      <c r="C1604" t="s">
        <v>229</v>
      </c>
      <c r="D1604">
        <v>5</v>
      </c>
      <c r="E1604">
        <v>0.9</v>
      </c>
      <c r="F1604">
        <v>0.9</v>
      </c>
      <c r="G1604">
        <v>0.9</v>
      </c>
      <c r="H1604">
        <v>0.9</v>
      </c>
      <c r="I1604">
        <v>0.9</v>
      </c>
      <c r="J1604">
        <v>0.8</v>
      </c>
      <c r="K1604">
        <v>0.8</v>
      </c>
      <c r="L1604">
        <v>0.8</v>
      </c>
      <c r="M1604">
        <v>0.8</v>
      </c>
      <c r="N1604">
        <v>0.7</v>
      </c>
      <c r="O1604">
        <v>0.7</v>
      </c>
      <c r="P1604">
        <v>0.7</v>
      </c>
      <c r="Q1604">
        <v>0.7</v>
      </c>
      <c r="R1604">
        <v>0.7</v>
      </c>
      <c r="S1604">
        <v>0.7</v>
      </c>
      <c r="T1604">
        <v>0.6</v>
      </c>
      <c r="U1604">
        <v>0.5</v>
      </c>
      <c r="V1604">
        <v>0.5</v>
      </c>
      <c r="W1604">
        <v>0.5</v>
      </c>
      <c r="X1604">
        <v>0.5</v>
      </c>
      <c r="Y1604">
        <v>0.5</v>
      </c>
      <c r="Z1604">
        <v>0.4</v>
      </c>
      <c r="AA1604">
        <v>0.4</v>
      </c>
    </row>
    <row r="1605" spans="1:27" x14ac:dyDescent="0.2">
      <c r="A1605" s="89">
        <f>VLOOKUP(C1605,TabellenBDFS!$B$4:$C$2717,2,FALSE)</f>
        <v>223</v>
      </c>
      <c r="B1605" t="str">
        <f t="shared" si="25"/>
        <v>2236</v>
      </c>
      <c r="C1605" t="s">
        <v>229</v>
      </c>
      <c r="D1605">
        <v>6</v>
      </c>
      <c r="E1605">
        <v>11.6</v>
      </c>
      <c r="F1605">
        <v>11.7</v>
      </c>
      <c r="G1605">
        <v>11.7</v>
      </c>
      <c r="H1605">
        <v>12.4</v>
      </c>
      <c r="I1605">
        <v>11.1</v>
      </c>
      <c r="J1605">
        <v>11</v>
      </c>
      <c r="K1605">
        <v>11.1</v>
      </c>
      <c r="L1605">
        <v>11.2</v>
      </c>
      <c r="M1605">
        <v>11.8</v>
      </c>
      <c r="N1605">
        <v>11.9</v>
      </c>
      <c r="O1605">
        <v>11.9</v>
      </c>
      <c r="P1605">
        <v>11.9</v>
      </c>
      <c r="Q1605">
        <v>12.4</v>
      </c>
      <c r="R1605">
        <v>12.3</v>
      </c>
      <c r="S1605">
        <v>12.3</v>
      </c>
      <c r="T1605">
        <v>12.5</v>
      </c>
      <c r="U1605">
        <v>13</v>
      </c>
      <c r="V1605">
        <v>13</v>
      </c>
      <c r="W1605">
        <v>13.2</v>
      </c>
      <c r="X1605">
        <v>12.4</v>
      </c>
      <c r="Y1605">
        <v>12.2</v>
      </c>
      <c r="Z1605">
        <v>12.1</v>
      </c>
      <c r="AA1605">
        <v>11.4</v>
      </c>
    </row>
    <row r="1606" spans="1:27" x14ac:dyDescent="0.2">
      <c r="A1606" s="89">
        <f>VLOOKUP(C1606,TabellenBDFS!$B$4:$C$2717,2,FALSE)</f>
        <v>223</v>
      </c>
      <c r="B1606" t="str">
        <f t="shared" si="25"/>
        <v>2237</v>
      </c>
      <c r="C1606" t="s">
        <v>229</v>
      </c>
      <c r="D1606">
        <v>7</v>
      </c>
      <c r="E1606">
        <v>2.7</v>
      </c>
      <c r="F1606">
        <v>2.6</v>
      </c>
      <c r="G1606">
        <v>2.7</v>
      </c>
      <c r="H1606">
        <v>2.8</v>
      </c>
      <c r="I1606">
        <v>2.9</v>
      </c>
      <c r="J1606">
        <v>2.7</v>
      </c>
      <c r="K1606">
        <v>2.8</v>
      </c>
      <c r="L1606">
        <v>2.9</v>
      </c>
      <c r="M1606">
        <v>2.9</v>
      </c>
      <c r="N1606">
        <v>2.9</v>
      </c>
      <c r="O1606">
        <v>3.1</v>
      </c>
      <c r="P1606">
        <v>3.2</v>
      </c>
      <c r="Q1606">
        <v>3.3</v>
      </c>
      <c r="R1606">
        <v>3</v>
      </c>
      <c r="S1606">
        <v>3.1</v>
      </c>
      <c r="T1606">
        <v>3.1</v>
      </c>
      <c r="U1606">
        <v>3.3</v>
      </c>
      <c r="V1606">
        <v>3.1</v>
      </c>
      <c r="W1606">
        <v>3.2</v>
      </c>
      <c r="X1606">
        <v>3.2</v>
      </c>
      <c r="Y1606">
        <v>3.4</v>
      </c>
      <c r="Z1606">
        <v>3.3</v>
      </c>
      <c r="AA1606">
        <v>3.4</v>
      </c>
    </row>
    <row r="1607" spans="1:27" x14ac:dyDescent="0.2">
      <c r="A1607" s="89">
        <f>VLOOKUP(C1607,TabellenBDFS!$B$4:$C$2717,2,FALSE)</f>
        <v>224</v>
      </c>
      <c r="B1607" t="str">
        <f t="shared" si="25"/>
        <v>2241</v>
      </c>
      <c r="C1607" t="s">
        <v>230</v>
      </c>
      <c r="D1607">
        <v>1</v>
      </c>
      <c r="E1607" t="e">
        <v>#N/A</v>
      </c>
      <c r="F1607" t="e">
        <v>#N/A</v>
      </c>
      <c r="G1607" t="e">
        <v>#N/A</v>
      </c>
      <c r="H1607" t="e">
        <v>#N/A</v>
      </c>
      <c r="I1607" t="e">
        <v>#N/A</v>
      </c>
      <c r="J1607" t="e">
        <v>#N/A</v>
      </c>
      <c r="K1607" t="e">
        <v>#N/A</v>
      </c>
      <c r="L1607" t="e">
        <v>#N/A</v>
      </c>
      <c r="M1607">
        <v>7.5</v>
      </c>
      <c r="N1607">
        <v>7.3</v>
      </c>
      <c r="O1607">
        <v>7.8</v>
      </c>
      <c r="P1607">
        <v>7.4</v>
      </c>
      <c r="Q1607">
        <v>7.4</v>
      </c>
      <c r="R1607">
        <v>7.1</v>
      </c>
      <c r="S1607">
        <v>7.2</v>
      </c>
      <c r="T1607">
        <v>7</v>
      </c>
      <c r="U1607">
        <v>7.1</v>
      </c>
      <c r="V1607">
        <v>7</v>
      </c>
      <c r="W1607">
        <v>6.9</v>
      </c>
      <c r="X1607">
        <v>6.9</v>
      </c>
      <c r="Y1607">
        <v>6.7</v>
      </c>
      <c r="Z1607">
        <v>6.4</v>
      </c>
      <c r="AA1607">
        <v>6.3</v>
      </c>
    </row>
    <row r="1608" spans="1:27" x14ac:dyDescent="0.2">
      <c r="A1608" s="89">
        <f>VLOOKUP(C1608,TabellenBDFS!$B$4:$C$2717,2,FALSE)</f>
        <v>224</v>
      </c>
      <c r="B1608" t="str">
        <f t="shared" si="25"/>
        <v>2242</v>
      </c>
      <c r="C1608" t="s">
        <v>230</v>
      </c>
      <c r="D1608">
        <v>2</v>
      </c>
      <c r="E1608" t="e">
        <v>#N/A</v>
      </c>
      <c r="F1608" t="e">
        <v>#N/A</v>
      </c>
      <c r="G1608" t="e">
        <v>#N/A</v>
      </c>
      <c r="H1608" t="e">
        <v>#N/A</v>
      </c>
      <c r="I1608" t="e">
        <v>#N/A</v>
      </c>
      <c r="J1608" t="e">
        <v>#N/A</v>
      </c>
      <c r="K1608" t="e">
        <v>#N/A</v>
      </c>
      <c r="L1608" t="e">
        <v>#N/A</v>
      </c>
      <c r="M1608">
        <v>2.5</v>
      </c>
      <c r="N1608">
        <v>2.4</v>
      </c>
      <c r="O1608">
        <v>2.2999999999999998</v>
      </c>
      <c r="P1608">
        <v>2.2999999999999998</v>
      </c>
      <c r="Q1608">
        <v>2.2000000000000002</v>
      </c>
      <c r="R1608">
        <v>2.2000000000000002</v>
      </c>
      <c r="S1608">
        <v>2.1</v>
      </c>
      <c r="T1608">
        <v>2.1</v>
      </c>
      <c r="U1608">
        <v>2.1</v>
      </c>
      <c r="V1608">
        <v>2</v>
      </c>
      <c r="W1608">
        <v>2</v>
      </c>
      <c r="X1608">
        <v>1.9</v>
      </c>
      <c r="Y1608">
        <v>2</v>
      </c>
      <c r="Z1608">
        <v>1.9</v>
      </c>
      <c r="AA1608">
        <v>1.8</v>
      </c>
    </row>
    <row r="1609" spans="1:27" x14ac:dyDescent="0.2">
      <c r="A1609" s="89">
        <f>VLOOKUP(C1609,TabellenBDFS!$B$4:$C$2717,2,FALSE)</f>
        <v>224</v>
      </c>
      <c r="B1609" t="str">
        <f t="shared" si="25"/>
        <v>2243</v>
      </c>
      <c r="C1609" t="s">
        <v>230</v>
      </c>
      <c r="D1609">
        <v>3</v>
      </c>
      <c r="E1609" t="e">
        <v>#N/A</v>
      </c>
      <c r="F1609" t="e">
        <v>#N/A</v>
      </c>
      <c r="G1609" t="e">
        <v>#N/A</v>
      </c>
      <c r="H1609" t="e">
        <v>#N/A</v>
      </c>
      <c r="I1609" t="e">
        <v>#N/A</v>
      </c>
      <c r="J1609" t="e">
        <v>#N/A</v>
      </c>
      <c r="K1609" t="e">
        <v>#N/A</v>
      </c>
      <c r="L1609" t="e">
        <v>#N/A</v>
      </c>
      <c r="M1609">
        <v>0.3</v>
      </c>
      <c r="N1609">
        <v>0.3</v>
      </c>
      <c r="O1609">
        <v>0.3</v>
      </c>
      <c r="P1609">
        <v>0.4</v>
      </c>
      <c r="Q1609">
        <v>0.4</v>
      </c>
      <c r="R1609">
        <v>0.4</v>
      </c>
      <c r="S1609">
        <v>0.4</v>
      </c>
      <c r="T1609">
        <v>0.5</v>
      </c>
      <c r="U1609">
        <v>0.5</v>
      </c>
      <c r="V1609">
        <v>0.6</v>
      </c>
      <c r="W1609">
        <v>0.5</v>
      </c>
      <c r="X1609">
        <v>0.6</v>
      </c>
      <c r="Y1609">
        <v>0.7</v>
      </c>
      <c r="Z1609">
        <v>0.7</v>
      </c>
      <c r="AA1609">
        <v>0.8</v>
      </c>
    </row>
    <row r="1610" spans="1:27" x14ac:dyDescent="0.2">
      <c r="A1610" s="89">
        <f>VLOOKUP(C1610,TabellenBDFS!$B$4:$C$2717,2,FALSE)</f>
        <v>224</v>
      </c>
      <c r="B1610" t="str">
        <f t="shared" si="25"/>
        <v>2244</v>
      </c>
      <c r="C1610" t="s">
        <v>230</v>
      </c>
      <c r="D1610">
        <v>4</v>
      </c>
      <c r="E1610" t="e">
        <v>#N/A</v>
      </c>
      <c r="F1610" t="e">
        <v>#N/A</v>
      </c>
      <c r="G1610" t="e">
        <v>#N/A</v>
      </c>
      <c r="H1610" t="e">
        <v>#N/A</v>
      </c>
      <c r="I1610" t="e">
        <v>#N/A</v>
      </c>
      <c r="J1610" t="e">
        <v>#N/A</v>
      </c>
      <c r="K1610" t="e">
        <v>#N/A</v>
      </c>
      <c r="L1610" t="e">
        <v>#N/A</v>
      </c>
      <c r="M1610">
        <v>0</v>
      </c>
      <c r="N1610">
        <v>0</v>
      </c>
      <c r="O1610">
        <v>0</v>
      </c>
      <c r="P1610">
        <v>0</v>
      </c>
      <c r="Q1610">
        <v>0.1</v>
      </c>
      <c r="R1610">
        <v>0.1</v>
      </c>
      <c r="S1610">
        <v>0.1</v>
      </c>
      <c r="T1610">
        <v>0.1</v>
      </c>
      <c r="U1610">
        <v>0.1</v>
      </c>
      <c r="V1610">
        <v>0.1</v>
      </c>
      <c r="W1610">
        <v>0.1</v>
      </c>
      <c r="X1610">
        <v>0.1</v>
      </c>
      <c r="Y1610">
        <v>0.1</v>
      </c>
      <c r="Z1610">
        <v>0.1</v>
      </c>
      <c r="AA1610">
        <v>0.1</v>
      </c>
    </row>
    <row r="1611" spans="1:27" x14ac:dyDescent="0.2">
      <c r="A1611" s="89">
        <f>VLOOKUP(C1611,TabellenBDFS!$B$4:$C$2717,2,FALSE)</f>
        <v>224</v>
      </c>
      <c r="B1611" t="str">
        <f t="shared" ref="B1611:B1674" si="26">CONCATENATE(A1611,D1611)</f>
        <v>2245</v>
      </c>
      <c r="C1611" t="s">
        <v>230</v>
      </c>
      <c r="D1611">
        <v>5</v>
      </c>
      <c r="E1611" t="e">
        <v>#N/A</v>
      </c>
      <c r="F1611" t="e">
        <v>#N/A</v>
      </c>
      <c r="G1611" t="e">
        <v>#N/A</v>
      </c>
      <c r="H1611" t="e">
        <v>#N/A</v>
      </c>
      <c r="I1611" t="e">
        <v>#N/A</v>
      </c>
      <c r="J1611" t="e">
        <v>#N/A</v>
      </c>
      <c r="K1611" t="e">
        <v>#N/A</v>
      </c>
      <c r="L1611" t="e">
        <v>#N/A</v>
      </c>
      <c r="M1611">
        <v>0.9</v>
      </c>
      <c r="N1611">
        <v>1</v>
      </c>
      <c r="O1611">
        <v>1</v>
      </c>
      <c r="P1611">
        <v>1</v>
      </c>
      <c r="Q1611">
        <v>1.1000000000000001</v>
      </c>
      <c r="R1611">
        <v>1.1000000000000001</v>
      </c>
      <c r="S1611">
        <v>1.1000000000000001</v>
      </c>
      <c r="T1611">
        <v>1</v>
      </c>
      <c r="U1611">
        <v>1</v>
      </c>
      <c r="V1611">
        <v>1</v>
      </c>
      <c r="W1611">
        <v>1</v>
      </c>
      <c r="X1611">
        <v>1</v>
      </c>
      <c r="Y1611">
        <v>0.9</v>
      </c>
      <c r="Z1611">
        <v>0.9</v>
      </c>
      <c r="AA1611">
        <v>0.9</v>
      </c>
    </row>
    <row r="1612" spans="1:27" x14ac:dyDescent="0.2">
      <c r="A1612" s="89">
        <f>VLOOKUP(C1612,TabellenBDFS!$B$4:$C$2717,2,FALSE)</f>
        <v>224</v>
      </c>
      <c r="B1612" t="str">
        <f t="shared" si="26"/>
        <v>2246</v>
      </c>
      <c r="C1612" t="s">
        <v>230</v>
      </c>
      <c r="D1612">
        <v>6</v>
      </c>
      <c r="E1612" t="e">
        <v>#N/A</v>
      </c>
      <c r="F1612" t="e">
        <v>#N/A</v>
      </c>
      <c r="G1612" t="e">
        <v>#N/A</v>
      </c>
      <c r="H1612" t="e">
        <v>#N/A</v>
      </c>
      <c r="I1612" t="e">
        <v>#N/A</v>
      </c>
      <c r="J1612" t="e">
        <v>#N/A</v>
      </c>
      <c r="K1612" t="e">
        <v>#N/A</v>
      </c>
      <c r="L1612" t="e">
        <v>#N/A</v>
      </c>
      <c r="M1612">
        <v>2.4</v>
      </c>
      <c r="N1612">
        <v>2.4</v>
      </c>
      <c r="O1612">
        <v>2.8</v>
      </c>
      <c r="P1612">
        <v>2.2999999999999998</v>
      </c>
      <c r="Q1612">
        <v>2.2999999999999998</v>
      </c>
      <c r="R1612">
        <v>2.2000000000000002</v>
      </c>
      <c r="S1612">
        <v>2.2000000000000002</v>
      </c>
      <c r="T1612">
        <v>2.1</v>
      </c>
      <c r="U1612">
        <v>2.1</v>
      </c>
      <c r="V1612">
        <v>2.1</v>
      </c>
      <c r="W1612">
        <v>2.1</v>
      </c>
      <c r="X1612">
        <v>2</v>
      </c>
      <c r="Y1612">
        <v>1.9</v>
      </c>
      <c r="Z1612">
        <v>1.6</v>
      </c>
      <c r="AA1612">
        <v>1.6</v>
      </c>
    </row>
    <row r="1613" spans="1:27" x14ac:dyDescent="0.2">
      <c r="A1613" s="89">
        <f>VLOOKUP(C1613,TabellenBDFS!$B$4:$C$2717,2,FALSE)</f>
        <v>224</v>
      </c>
      <c r="B1613" t="str">
        <f t="shared" si="26"/>
        <v>2247</v>
      </c>
      <c r="C1613" t="s">
        <v>230</v>
      </c>
      <c r="D1613">
        <v>7</v>
      </c>
      <c r="E1613" t="e">
        <v>#N/A</v>
      </c>
      <c r="F1613" t="e">
        <v>#N/A</v>
      </c>
      <c r="G1613" t="e">
        <v>#N/A</v>
      </c>
      <c r="H1613" t="e">
        <v>#N/A</v>
      </c>
      <c r="I1613" t="e">
        <v>#N/A</v>
      </c>
      <c r="J1613" t="e">
        <v>#N/A</v>
      </c>
      <c r="K1613" t="e">
        <v>#N/A</v>
      </c>
      <c r="L1613" t="e">
        <v>#N/A</v>
      </c>
      <c r="M1613">
        <v>1.4</v>
      </c>
      <c r="N1613">
        <v>1.3</v>
      </c>
      <c r="O1613">
        <v>1.3</v>
      </c>
      <c r="P1613">
        <v>1.3</v>
      </c>
      <c r="Q1613">
        <v>1.3</v>
      </c>
      <c r="R1613">
        <v>1.2</v>
      </c>
      <c r="S1613">
        <v>1.2</v>
      </c>
      <c r="T1613">
        <v>1.2</v>
      </c>
      <c r="U1613">
        <v>1.2</v>
      </c>
      <c r="V1613">
        <v>1.2</v>
      </c>
      <c r="W1613">
        <v>1.2</v>
      </c>
      <c r="X1613">
        <v>1.2</v>
      </c>
      <c r="Y1613">
        <v>1.2</v>
      </c>
      <c r="Z1613">
        <v>1.1000000000000001</v>
      </c>
      <c r="AA1613">
        <v>1.1000000000000001</v>
      </c>
    </row>
    <row r="1614" spans="1:27" x14ac:dyDescent="0.2">
      <c r="A1614" s="89">
        <f>VLOOKUP(C1614,TabellenBDFS!$B$4:$C$2717,2,FALSE)</f>
        <v>225</v>
      </c>
      <c r="B1614" t="str">
        <f t="shared" si="26"/>
        <v>2251</v>
      </c>
      <c r="C1614" t="s">
        <v>231</v>
      </c>
      <c r="D1614">
        <v>1</v>
      </c>
      <c r="E1614">
        <v>0.2</v>
      </c>
      <c r="F1614">
        <v>0.2</v>
      </c>
      <c r="G1614">
        <v>0.3</v>
      </c>
      <c r="H1614">
        <v>0.3</v>
      </c>
      <c r="I1614">
        <v>0.3</v>
      </c>
      <c r="J1614">
        <v>0.3</v>
      </c>
      <c r="K1614">
        <v>0.3</v>
      </c>
      <c r="L1614">
        <v>0.3</v>
      </c>
      <c r="M1614">
        <v>0.3</v>
      </c>
      <c r="N1614">
        <v>0.2</v>
      </c>
      <c r="O1614">
        <v>0.3</v>
      </c>
      <c r="P1614">
        <v>0.3</v>
      </c>
      <c r="Q1614">
        <v>0.3</v>
      </c>
      <c r="R1614">
        <v>0.3</v>
      </c>
      <c r="S1614">
        <v>0.3</v>
      </c>
      <c r="T1614">
        <v>0.4</v>
      </c>
      <c r="U1614">
        <v>0.4</v>
      </c>
      <c r="V1614">
        <v>0.4</v>
      </c>
      <c r="W1614">
        <v>0.4</v>
      </c>
      <c r="X1614">
        <v>0.4</v>
      </c>
      <c r="Y1614">
        <v>0.4</v>
      </c>
      <c r="Z1614">
        <v>0.4</v>
      </c>
      <c r="AA1614">
        <v>0.4</v>
      </c>
    </row>
    <row r="1615" spans="1:27" x14ac:dyDescent="0.2">
      <c r="A1615" s="89">
        <f>VLOOKUP(C1615,TabellenBDFS!$B$4:$C$2717,2,FALSE)</f>
        <v>225</v>
      </c>
      <c r="B1615" t="str">
        <f t="shared" si="26"/>
        <v>2252</v>
      </c>
      <c r="C1615" t="s">
        <v>231</v>
      </c>
      <c r="D1615">
        <v>2</v>
      </c>
      <c r="E1615">
        <v>0</v>
      </c>
      <c r="F1615">
        <v>0</v>
      </c>
      <c r="G1615">
        <v>0</v>
      </c>
      <c r="H1615">
        <v>0</v>
      </c>
      <c r="I1615">
        <v>0</v>
      </c>
      <c r="J1615">
        <v>0</v>
      </c>
      <c r="K1615">
        <v>0</v>
      </c>
      <c r="L1615">
        <v>0</v>
      </c>
      <c r="M1615">
        <v>0</v>
      </c>
      <c r="N1615">
        <v>0</v>
      </c>
      <c r="O1615">
        <v>0</v>
      </c>
      <c r="P1615">
        <v>0</v>
      </c>
      <c r="Q1615">
        <v>0</v>
      </c>
      <c r="R1615">
        <v>0</v>
      </c>
      <c r="S1615">
        <v>0</v>
      </c>
      <c r="T1615">
        <v>0</v>
      </c>
      <c r="U1615">
        <v>0</v>
      </c>
      <c r="V1615">
        <v>0</v>
      </c>
      <c r="W1615">
        <v>0</v>
      </c>
      <c r="X1615">
        <v>0</v>
      </c>
      <c r="Y1615">
        <v>0</v>
      </c>
      <c r="Z1615">
        <v>0</v>
      </c>
      <c r="AA1615">
        <v>0</v>
      </c>
    </row>
    <row r="1616" spans="1:27" x14ac:dyDescent="0.2">
      <c r="A1616" s="89">
        <f>VLOOKUP(C1616,TabellenBDFS!$B$4:$C$2717,2,FALSE)</f>
        <v>225</v>
      </c>
      <c r="B1616" t="str">
        <f t="shared" si="26"/>
        <v>2253</v>
      </c>
      <c r="C1616" t="s">
        <v>231</v>
      </c>
      <c r="D1616">
        <v>3</v>
      </c>
      <c r="E1616">
        <v>0</v>
      </c>
      <c r="F1616">
        <v>0</v>
      </c>
      <c r="G1616">
        <v>0</v>
      </c>
      <c r="H1616">
        <v>0</v>
      </c>
      <c r="I1616">
        <v>0</v>
      </c>
      <c r="J1616">
        <v>0</v>
      </c>
      <c r="K1616">
        <v>0</v>
      </c>
      <c r="L1616">
        <v>0</v>
      </c>
      <c r="M1616">
        <v>0</v>
      </c>
      <c r="N1616">
        <v>0</v>
      </c>
      <c r="O1616">
        <v>0</v>
      </c>
      <c r="P1616">
        <v>0</v>
      </c>
      <c r="Q1616">
        <v>0</v>
      </c>
      <c r="R1616">
        <v>0</v>
      </c>
      <c r="S1616">
        <v>0</v>
      </c>
      <c r="T1616">
        <v>0</v>
      </c>
      <c r="U1616">
        <v>0</v>
      </c>
      <c r="V1616">
        <v>0</v>
      </c>
      <c r="W1616">
        <v>0</v>
      </c>
      <c r="X1616">
        <v>0</v>
      </c>
      <c r="Y1616">
        <v>0</v>
      </c>
      <c r="Z1616">
        <v>0</v>
      </c>
      <c r="AA1616">
        <v>0</v>
      </c>
    </row>
    <row r="1617" spans="1:27" x14ac:dyDescent="0.2">
      <c r="A1617" s="89">
        <f>VLOOKUP(C1617,TabellenBDFS!$B$4:$C$2717,2,FALSE)</f>
        <v>225</v>
      </c>
      <c r="B1617" t="str">
        <f t="shared" si="26"/>
        <v>2254</v>
      </c>
      <c r="C1617" t="s">
        <v>231</v>
      </c>
      <c r="D1617">
        <v>4</v>
      </c>
      <c r="E1617">
        <v>0</v>
      </c>
      <c r="F1617">
        <v>0</v>
      </c>
      <c r="G1617">
        <v>0</v>
      </c>
      <c r="H1617">
        <v>0</v>
      </c>
      <c r="I1617">
        <v>0</v>
      </c>
      <c r="J1617">
        <v>0</v>
      </c>
      <c r="K1617">
        <v>0</v>
      </c>
      <c r="L1617">
        <v>0</v>
      </c>
      <c r="M1617">
        <v>0</v>
      </c>
      <c r="N1617">
        <v>0</v>
      </c>
      <c r="O1617">
        <v>0</v>
      </c>
      <c r="P1617">
        <v>0</v>
      </c>
      <c r="Q1617">
        <v>0</v>
      </c>
      <c r="R1617">
        <v>0</v>
      </c>
      <c r="S1617">
        <v>0</v>
      </c>
      <c r="T1617">
        <v>0</v>
      </c>
      <c r="U1617">
        <v>0</v>
      </c>
      <c r="V1617">
        <v>0</v>
      </c>
      <c r="W1617">
        <v>0</v>
      </c>
      <c r="X1617">
        <v>0</v>
      </c>
      <c r="Y1617">
        <v>0</v>
      </c>
      <c r="Z1617">
        <v>0</v>
      </c>
      <c r="AA1617">
        <v>0</v>
      </c>
    </row>
    <row r="1618" spans="1:27" x14ac:dyDescent="0.2">
      <c r="A1618" s="89">
        <f>VLOOKUP(C1618,TabellenBDFS!$B$4:$C$2717,2,FALSE)</f>
        <v>225</v>
      </c>
      <c r="B1618" t="str">
        <f t="shared" si="26"/>
        <v>2255</v>
      </c>
      <c r="C1618" t="s">
        <v>231</v>
      </c>
      <c r="D1618">
        <v>5</v>
      </c>
      <c r="E1618">
        <v>0</v>
      </c>
      <c r="F1618">
        <v>0</v>
      </c>
      <c r="G1618">
        <v>0</v>
      </c>
      <c r="H1618">
        <v>0</v>
      </c>
      <c r="I1618">
        <v>0</v>
      </c>
      <c r="J1618">
        <v>0</v>
      </c>
      <c r="K1618">
        <v>0</v>
      </c>
      <c r="L1618">
        <v>0</v>
      </c>
      <c r="M1618">
        <v>0</v>
      </c>
      <c r="N1618">
        <v>0</v>
      </c>
      <c r="O1618">
        <v>0</v>
      </c>
      <c r="P1618">
        <v>0</v>
      </c>
      <c r="Q1618">
        <v>0</v>
      </c>
      <c r="R1618">
        <v>0</v>
      </c>
      <c r="S1618">
        <v>0</v>
      </c>
      <c r="T1618">
        <v>0</v>
      </c>
      <c r="U1618">
        <v>0</v>
      </c>
      <c r="V1618">
        <v>0</v>
      </c>
      <c r="W1618">
        <v>0</v>
      </c>
      <c r="X1618">
        <v>0</v>
      </c>
      <c r="Y1618">
        <v>0</v>
      </c>
      <c r="Z1618">
        <v>0</v>
      </c>
      <c r="AA1618">
        <v>0</v>
      </c>
    </row>
    <row r="1619" spans="1:27" x14ac:dyDescent="0.2">
      <c r="A1619" s="89">
        <f>VLOOKUP(C1619,TabellenBDFS!$B$4:$C$2717,2,FALSE)</f>
        <v>225</v>
      </c>
      <c r="B1619" t="str">
        <f t="shared" si="26"/>
        <v>2256</v>
      </c>
      <c r="C1619" t="s">
        <v>231</v>
      </c>
      <c r="D1619">
        <v>6</v>
      </c>
      <c r="E1619">
        <v>0.2</v>
      </c>
      <c r="F1619">
        <v>0.2</v>
      </c>
      <c r="G1619">
        <v>0.2</v>
      </c>
      <c r="H1619">
        <v>0.2</v>
      </c>
      <c r="I1619">
        <v>0.2</v>
      </c>
      <c r="J1619">
        <v>0.2</v>
      </c>
      <c r="K1619">
        <v>0.2</v>
      </c>
      <c r="L1619">
        <v>0.2</v>
      </c>
      <c r="M1619">
        <v>0.2</v>
      </c>
      <c r="N1619">
        <v>0.2</v>
      </c>
      <c r="O1619">
        <v>0.2</v>
      </c>
      <c r="P1619">
        <v>0.2</v>
      </c>
      <c r="Q1619">
        <v>0.2</v>
      </c>
      <c r="R1619">
        <v>0.2</v>
      </c>
      <c r="S1619">
        <v>0.2</v>
      </c>
      <c r="T1619">
        <v>0.3</v>
      </c>
      <c r="U1619">
        <v>0.3</v>
      </c>
      <c r="V1619">
        <v>0.3</v>
      </c>
      <c r="W1619">
        <v>0.3</v>
      </c>
      <c r="X1619">
        <v>0.2</v>
      </c>
      <c r="Y1619">
        <v>0.2</v>
      </c>
      <c r="Z1619">
        <v>0.2</v>
      </c>
      <c r="AA1619">
        <v>0.2</v>
      </c>
    </row>
    <row r="1620" spans="1:27" x14ac:dyDescent="0.2">
      <c r="A1620" s="89">
        <f>VLOOKUP(C1620,TabellenBDFS!$B$4:$C$2717,2,FALSE)</f>
        <v>225</v>
      </c>
      <c r="B1620" t="str">
        <f t="shared" si="26"/>
        <v>2257</v>
      </c>
      <c r="C1620" t="s">
        <v>231</v>
      </c>
      <c r="D1620">
        <v>7</v>
      </c>
      <c r="E1620">
        <v>0</v>
      </c>
      <c r="F1620">
        <v>0</v>
      </c>
      <c r="G1620">
        <v>0</v>
      </c>
      <c r="H1620">
        <v>0</v>
      </c>
      <c r="I1620">
        <v>0</v>
      </c>
      <c r="J1620">
        <v>0</v>
      </c>
      <c r="K1620">
        <v>0</v>
      </c>
      <c r="L1620">
        <v>0</v>
      </c>
      <c r="M1620">
        <v>0</v>
      </c>
      <c r="N1620">
        <v>0</v>
      </c>
      <c r="O1620">
        <v>0</v>
      </c>
      <c r="P1620">
        <v>0</v>
      </c>
      <c r="Q1620">
        <v>0</v>
      </c>
      <c r="R1620">
        <v>0</v>
      </c>
      <c r="S1620">
        <v>0</v>
      </c>
      <c r="T1620">
        <v>0</v>
      </c>
      <c r="U1620">
        <v>0</v>
      </c>
      <c r="V1620">
        <v>0.1</v>
      </c>
      <c r="W1620">
        <v>0.1</v>
      </c>
      <c r="X1620">
        <v>0.1</v>
      </c>
      <c r="Y1620">
        <v>0.1</v>
      </c>
      <c r="Z1620">
        <v>0.1</v>
      </c>
      <c r="AA1620">
        <v>0.1</v>
      </c>
    </row>
    <row r="1621" spans="1:27" x14ac:dyDescent="0.2">
      <c r="A1621" s="89">
        <f>VLOOKUP(C1621,TabellenBDFS!$B$4:$C$2717,2,FALSE)</f>
        <v>226</v>
      </c>
      <c r="B1621" t="str">
        <f t="shared" si="26"/>
        <v>2261</v>
      </c>
      <c r="C1621" t="s">
        <v>232</v>
      </c>
      <c r="D1621">
        <v>1</v>
      </c>
      <c r="E1621">
        <v>1.5</v>
      </c>
      <c r="F1621">
        <v>1.8</v>
      </c>
      <c r="G1621">
        <v>1.9</v>
      </c>
      <c r="H1621">
        <v>1.9</v>
      </c>
      <c r="I1621">
        <v>1.9</v>
      </c>
      <c r="J1621">
        <v>2</v>
      </c>
      <c r="K1621">
        <v>2.1</v>
      </c>
      <c r="L1621">
        <v>2.1</v>
      </c>
      <c r="M1621">
        <v>2.1</v>
      </c>
      <c r="N1621">
        <v>2.2000000000000002</v>
      </c>
      <c r="O1621">
        <v>2.2000000000000002</v>
      </c>
      <c r="P1621">
        <v>2.1</v>
      </c>
      <c r="Q1621">
        <v>2.1</v>
      </c>
      <c r="R1621">
        <v>2.2000000000000002</v>
      </c>
      <c r="S1621">
        <v>2</v>
      </c>
      <c r="T1621">
        <v>2</v>
      </c>
      <c r="U1621">
        <v>2.1</v>
      </c>
      <c r="V1621">
        <v>2.1</v>
      </c>
      <c r="W1621">
        <v>2.1</v>
      </c>
      <c r="X1621">
        <v>2.1</v>
      </c>
      <c r="Y1621">
        <v>2.1</v>
      </c>
      <c r="Z1621">
        <v>2</v>
      </c>
      <c r="AA1621">
        <v>2</v>
      </c>
    </row>
    <row r="1622" spans="1:27" x14ac:dyDescent="0.2">
      <c r="A1622" s="89">
        <f>VLOOKUP(C1622,TabellenBDFS!$B$4:$C$2717,2,FALSE)</f>
        <v>226</v>
      </c>
      <c r="B1622" t="str">
        <f t="shared" si="26"/>
        <v>2262</v>
      </c>
      <c r="C1622" t="s">
        <v>232</v>
      </c>
      <c r="D1622">
        <v>2</v>
      </c>
      <c r="E1622">
        <v>0.2</v>
      </c>
      <c r="F1622">
        <v>0.3</v>
      </c>
      <c r="G1622">
        <v>0.2</v>
      </c>
      <c r="H1622">
        <v>0.2</v>
      </c>
      <c r="I1622">
        <v>0.2</v>
      </c>
      <c r="J1622">
        <v>0.2</v>
      </c>
      <c r="K1622">
        <v>0.2</v>
      </c>
      <c r="L1622">
        <v>0.2</v>
      </c>
      <c r="M1622">
        <v>0.2</v>
      </c>
      <c r="N1622">
        <v>0.2</v>
      </c>
      <c r="O1622">
        <v>0.2</v>
      </c>
      <c r="P1622">
        <v>0.2</v>
      </c>
      <c r="Q1622">
        <v>0.2</v>
      </c>
      <c r="R1622">
        <v>0.2</v>
      </c>
      <c r="S1622">
        <v>0.2</v>
      </c>
      <c r="T1622">
        <v>0.2</v>
      </c>
      <c r="U1622">
        <v>0.2</v>
      </c>
      <c r="V1622">
        <v>0.1</v>
      </c>
      <c r="W1622">
        <v>0.1</v>
      </c>
      <c r="X1622">
        <v>0.1</v>
      </c>
      <c r="Y1622">
        <v>0.1</v>
      </c>
      <c r="Z1622">
        <v>0.1</v>
      </c>
      <c r="AA1622">
        <v>0.1</v>
      </c>
    </row>
    <row r="1623" spans="1:27" x14ac:dyDescent="0.2">
      <c r="A1623" s="89">
        <f>VLOOKUP(C1623,TabellenBDFS!$B$4:$C$2717,2,FALSE)</f>
        <v>226</v>
      </c>
      <c r="B1623" t="str">
        <f t="shared" si="26"/>
        <v>2263</v>
      </c>
      <c r="C1623" t="s">
        <v>232</v>
      </c>
      <c r="D1623">
        <v>3</v>
      </c>
      <c r="E1623">
        <v>0</v>
      </c>
      <c r="F1623">
        <v>0</v>
      </c>
      <c r="G1623">
        <v>0</v>
      </c>
      <c r="H1623">
        <v>0</v>
      </c>
      <c r="I1623">
        <v>0.1</v>
      </c>
      <c r="J1623">
        <v>0.1</v>
      </c>
      <c r="K1623">
        <v>0.2</v>
      </c>
      <c r="L1623">
        <v>0.2</v>
      </c>
      <c r="M1623">
        <v>0.2</v>
      </c>
      <c r="N1623">
        <v>0.2</v>
      </c>
      <c r="O1623">
        <v>0.2</v>
      </c>
      <c r="P1623">
        <v>0.2</v>
      </c>
      <c r="Q1623">
        <v>0.2</v>
      </c>
      <c r="R1623">
        <v>0.2</v>
      </c>
      <c r="S1623">
        <v>0.2</v>
      </c>
      <c r="T1623">
        <v>0.2</v>
      </c>
      <c r="U1623">
        <v>0.2</v>
      </c>
      <c r="V1623">
        <v>0.3</v>
      </c>
      <c r="W1623">
        <v>0.3</v>
      </c>
      <c r="X1623">
        <v>0.3</v>
      </c>
      <c r="Y1623">
        <v>0.2</v>
      </c>
      <c r="Z1623">
        <v>0.2</v>
      </c>
      <c r="AA1623">
        <v>0.2</v>
      </c>
    </row>
    <row r="1624" spans="1:27" x14ac:dyDescent="0.2">
      <c r="A1624" s="89">
        <f>VLOOKUP(C1624,TabellenBDFS!$B$4:$C$2717,2,FALSE)</f>
        <v>226</v>
      </c>
      <c r="B1624" t="str">
        <f t="shared" si="26"/>
        <v>2264</v>
      </c>
      <c r="C1624" t="s">
        <v>232</v>
      </c>
      <c r="D1624">
        <v>4</v>
      </c>
      <c r="E1624">
        <v>0</v>
      </c>
      <c r="F1624">
        <v>0</v>
      </c>
      <c r="G1624">
        <v>0</v>
      </c>
      <c r="H1624">
        <v>0</v>
      </c>
      <c r="I1624">
        <v>0</v>
      </c>
      <c r="J1624">
        <v>0</v>
      </c>
      <c r="K1624">
        <v>0</v>
      </c>
      <c r="L1624">
        <v>0</v>
      </c>
      <c r="M1624">
        <v>0</v>
      </c>
      <c r="N1624">
        <v>0</v>
      </c>
      <c r="O1624">
        <v>0</v>
      </c>
      <c r="P1624">
        <v>0.1</v>
      </c>
      <c r="Q1624">
        <v>0.1</v>
      </c>
      <c r="R1624">
        <v>0</v>
      </c>
      <c r="S1624">
        <v>0</v>
      </c>
      <c r="T1624">
        <v>0</v>
      </c>
      <c r="U1624">
        <v>0</v>
      </c>
      <c r="V1624">
        <v>0</v>
      </c>
      <c r="W1624">
        <v>0</v>
      </c>
      <c r="X1624">
        <v>0</v>
      </c>
      <c r="Y1624">
        <v>0</v>
      </c>
      <c r="Z1624">
        <v>0</v>
      </c>
      <c r="AA1624">
        <v>0</v>
      </c>
    </row>
    <row r="1625" spans="1:27" x14ac:dyDescent="0.2">
      <c r="A1625" s="89">
        <f>VLOOKUP(C1625,TabellenBDFS!$B$4:$C$2717,2,FALSE)</f>
        <v>226</v>
      </c>
      <c r="B1625" t="str">
        <f t="shared" si="26"/>
        <v>2265</v>
      </c>
      <c r="C1625" t="s">
        <v>232</v>
      </c>
      <c r="D1625">
        <v>5</v>
      </c>
      <c r="E1625">
        <v>0</v>
      </c>
      <c r="F1625">
        <v>0</v>
      </c>
      <c r="G1625">
        <v>0</v>
      </c>
      <c r="H1625">
        <v>0</v>
      </c>
      <c r="I1625">
        <v>0</v>
      </c>
      <c r="J1625">
        <v>0</v>
      </c>
      <c r="K1625">
        <v>0</v>
      </c>
      <c r="L1625">
        <v>0</v>
      </c>
      <c r="M1625">
        <v>0</v>
      </c>
      <c r="N1625">
        <v>0</v>
      </c>
      <c r="O1625">
        <v>0</v>
      </c>
      <c r="P1625">
        <v>0</v>
      </c>
      <c r="Q1625">
        <v>0</v>
      </c>
      <c r="R1625">
        <v>0</v>
      </c>
      <c r="S1625">
        <v>0</v>
      </c>
      <c r="T1625">
        <v>0</v>
      </c>
      <c r="U1625">
        <v>0</v>
      </c>
      <c r="V1625">
        <v>0</v>
      </c>
      <c r="W1625">
        <v>0</v>
      </c>
      <c r="X1625">
        <v>0</v>
      </c>
      <c r="Y1625">
        <v>0</v>
      </c>
      <c r="Z1625">
        <v>0</v>
      </c>
      <c r="AA1625">
        <v>0</v>
      </c>
    </row>
    <row r="1626" spans="1:27" x14ac:dyDescent="0.2">
      <c r="A1626" s="89">
        <f>VLOOKUP(C1626,TabellenBDFS!$B$4:$C$2717,2,FALSE)</f>
        <v>226</v>
      </c>
      <c r="B1626" t="str">
        <f t="shared" si="26"/>
        <v>2266</v>
      </c>
      <c r="C1626" t="s">
        <v>232</v>
      </c>
      <c r="D1626">
        <v>6</v>
      </c>
      <c r="E1626">
        <v>1.2</v>
      </c>
      <c r="F1626">
        <v>1.5</v>
      </c>
      <c r="G1626">
        <v>1.5</v>
      </c>
      <c r="H1626">
        <v>1.6</v>
      </c>
      <c r="I1626">
        <v>1.6</v>
      </c>
      <c r="J1626">
        <v>1.6</v>
      </c>
      <c r="K1626">
        <v>1.6</v>
      </c>
      <c r="L1626">
        <v>1.7</v>
      </c>
      <c r="M1626">
        <v>1.7</v>
      </c>
      <c r="N1626">
        <v>1.8</v>
      </c>
      <c r="O1626">
        <v>1.7</v>
      </c>
      <c r="P1626">
        <v>1.6</v>
      </c>
      <c r="Q1626">
        <v>1.6</v>
      </c>
      <c r="R1626">
        <v>1.7</v>
      </c>
      <c r="S1626">
        <v>1.5</v>
      </c>
      <c r="T1626">
        <v>1.5</v>
      </c>
      <c r="U1626">
        <v>1.6</v>
      </c>
      <c r="V1626">
        <v>1.6</v>
      </c>
      <c r="W1626">
        <v>1.6</v>
      </c>
      <c r="X1626">
        <v>1.6</v>
      </c>
      <c r="Y1626">
        <v>1.6</v>
      </c>
      <c r="Z1626">
        <v>1.6</v>
      </c>
      <c r="AA1626">
        <v>1.6</v>
      </c>
    </row>
    <row r="1627" spans="1:27" x14ac:dyDescent="0.2">
      <c r="A1627" s="89">
        <f>VLOOKUP(C1627,TabellenBDFS!$B$4:$C$2717,2,FALSE)</f>
        <v>226</v>
      </c>
      <c r="B1627" t="str">
        <f t="shared" si="26"/>
        <v>2267</v>
      </c>
      <c r="C1627" t="s">
        <v>232</v>
      </c>
      <c r="D1627">
        <v>7</v>
      </c>
      <c r="E1627">
        <v>0.1</v>
      </c>
      <c r="F1627">
        <v>0.1</v>
      </c>
      <c r="G1627">
        <v>0</v>
      </c>
      <c r="H1627">
        <v>0.1</v>
      </c>
      <c r="I1627">
        <v>0</v>
      </c>
      <c r="J1627">
        <v>0</v>
      </c>
      <c r="K1627">
        <v>0</v>
      </c>
      <c r="L1627">
        <v>0</v>
      </c>
      <c r="M1627">
        <v>0</v>
      </c>
      <c r="N1627">
        <v>0</v>
      </c>
      <c r="O1627">
        <v>0.1</v>
      </c>
      <c r="P1627">
        <v>0</v>
      </c>
      <c r="Q1627">
        <v>0</v>
      </c>
      <c r="R1627">
        <v>0.1</v>
      </c>
      <c r="S1627">
        <v>0.1</v>
      </c>
      <c r="T1627">
        <v>0</v>
      </c>
      <c r="U1627">
        <v>0.1</v>
      </c>
      <c r="V1627">
        <v>0</v>
      </c>
      <c r="W1627">
        <v>0</v>
      </c>
      <c r="X1627">
        <v>0</v>
      </c>
      <c r="Y1627">
        <v>0</v>
      </c>
      <c r="Z1627">
        <v>0</v>
      </c>
      <c r="AA1627">
        <v>0</v>
      </c>
    </row>
    <row r="1628" spans="1:27" x14ac:dyDescent="0.2">
      <c r="A1628" s="89">
        <f>VLOOKUP(C1628,TabellenBDFS!$B$4:$C$2717,2,FALSE)</f>
        <v>227</v>
      </c>
      <c r="B1628" t="str">
        <f t="shared" si="26"/>
        <v>2271</v>
      </c>
      <c r="C1628" t="s">
        <v>233</v>
      </c>
      <c r="D1628">
        <v>1</v>
      </c>
      <c r="E1628">
        <v>4.2</v>
      </c>
      <c r="F1628">
        <v>4.2</v>
      </c>
      <c r="G1628">
        <v>3.9</v>
      </c>
      <c r="H1628">
        <v>4.5999999999999996</v>
      </c>
      <c r="I1628">
        <v>4.9000000000000004</v>
      </c>
      <c r="J1628">
        <v>4.9000000000000004</v>
      </c>
      <c r="K1628">
        <v>5.3</v>
      </c>
      <c r="L1628">
        <v>5.0999999999999996</v>
      </c>
      <c r="M1628">
        <v>4.8</v>
      </c>
      <c r="N1628">
        <v>4.5999999999999996</v>
      </c>
      <c r="O1628">
        <v>4.5</v>
      </c>
      <c r="P1628">
        <v>4.5999999999999996</v>
      </c>
      <c r="Q1628">
        <v>4.8</v>
      </c>
      <c r="R1628">
        <v>4.8</v>
      </c>
      <c r="S1628">
        <v>4.7</v>
      </c>
      <c r="T1628">
        <v>4.9000000000000004</v>
      </c>
      <c r="U1628">
        <v>4.7</v>
      </c>
      <c r="V1628">
        <v>4.5</v>
      </c>
      <c r="W1628">
        <v>4.5999999999999996</v>
      </c>
      <c r="X1628">
        <v>4.5999999999999996</v>
      </c>
      <c r="Y1628">
        <v>4.5</v>
      </c>
      <c r="Z1628">
        <v>4.4000000000000004</v>
      </c>
      <c r="AA1628">
        <v>4.5999999999999996</v>
      </c>
    </row>
    <row r="1629" spans="1:27" x14ac:dyDescent="0.2">
      <c r="A1629" s="89">
        <f>VLOOKUP(C1629,TabellenBDFS!$B$4:$C$2717,2,FALSE)</f>
        <v>227</v>
      </c>
      <c r="B1629" t="str">
        <f t="shared" si="26"/>
        <v>2272</v>
      </c>
      <c r="C1629" t="s">
        <v>233</v>
      </c>
      <c r="D1629">
        <v>2</v>
      </c>
      <c r="E1629">
        <v>1.1000000000000001</v>
      </c>
      <c r="F1629">
        <v>1.2</v>
      </c>
      <c r="G1629">
        <v>1.2</v>
      </c>
      <c r="H1629">
        <v>1.3</v>
      </c>
      <c r="I1629">
        <v>1.4</v>
      </c>
      <c r="J1629">
        <v>1.3</v>
      </c>
      <c r="K1629">
        <v>1.5</v>
      </c>
      <c r="L1629">
        <v>1.3</v>
      </c>
      <c r="M1629">
        <v>1.1000000000000001</v>
      </c>
      <c r="N1629">
        <v>1.1000000000000001</v>
      </c>
      <c r="O1629">
        <v>1.1000000000000001</v>
      </c>
      <c r="P1629">
        <v>1</v>
      </c>
      <c r="Q1629">
        <v>1</v>
      </c>
      <c r="R1629">
        <v>1</v>
      </c>
      <c r="S1629">
        <v>1.1000000000000001</v>
      </c>
      <c r="T1629">
        <v>1</v>
      </c>
      <c r="U1629">
        <v>1</v>
      </c>
      <c r="V1629">
        <v>0.9</v>
      </c>
      <c r="W1629">
        <v>0.9</v>
      </c>
      <c r="X1629">
        <v>0.9</v>
      </c>
      <c r="Y1629">
        <v>0.9</v>
      </c>
      <c r="Z1629">
        <v>0.9</v>
      </c>
      <c r="AA1629">
        <v>0.9</v>
      </c>
    </row>
    <row r="1630" spans="1:27" x14ac:dyDescent="0.2">
      <c r="A1630" s="89">
        <f>VLOOKUP(C1630,TabellenBDFS!$B$4:$C$2717,2,FALSE)</f>
        <v>227</v>
      </c>
      <c r="B1630" t="str">
        <f t="shared" si="26"/>
        <v>2273</v>
      </c>
      <c r="C1630" t="s">
        <v>233</v>
      </c>
      <c r="D1630">
        <v>3</v>
      </c>
      <c r="E1630">
        <v>0</v>
      </c>
      <c r="F1630">
        <v>0</v>
      </c>
      <c r="G1630">
        <v>0</v>
      </c>
      <c r="H1630">
        <v>0</v>
      </c>
      <c r="I1630">
        <v>0.1</v>
      </c>
      <c r="J1630">
        <v>0.1</v>
      </c>
      <c r="K1630">
        <v>0.1</v>
      </c>
      <c r="L1630">
        <v>0.1</v>
      </c>
      <c r="M1630">
        <v>0.1</v>
      </c>
      <c r="N1630">
        <v>0.1</v>
      </c>
      <c r="O1630">
        <v>0.1</v>
      </c>
      <c r="P1630">
        <v>0.1</v>
      </c>
      <c r="Q1630">
        <v>0.2</v>
      </c>
      <c r="R1630">
        <v>0.2</v>
      </c>
      <c r="S1630">
        <v>0.3</v>
      </c>
      <c r="T1630">
        <v>0.4</v>
      </c>
      <c r="U1630">
        <v>0.4</v>
      </c>
      <c r="V1630">
        <v>0.5</v>
      </c>
      <c r="W1630">
        <v>0.8</v>
      </c>
      <c r="X1630">
        <v>0.8</v>
      </c>
      <c r="Y1630">
        <v>0.8</v>
      </c>
      <c r="Z1630">
        <v>0.9</v>
      </c>
      <c r="AA1630">
        <v>0.9</v>
      </c>
    </row>
    <row r="1631" spans="1:27" x14ac:dyDescent="0.2">
      <c r="A1631" s="89">
        <f>VLOOKUP(C1631,TabellenBDFS!$B$4:$C$2717,2,FALSE)</f>
        <v>227</v>
      </c>
      <c r="B1631" t="str">
        <f t="shared" si="26"/>
        <v>2274</v>
      </c>
      <c r="C1631" t="s">
        <v>233</v>
      </c>
      <c r="D1631">
        <v>4</v>
      </c>
      <c r="E1631">
        <v>0</v>
      </c>
      <c r="F1631">
        <v>0</v>
      </c>
      <c r="G1631">
        <v>0</v>
      </c>
      <c r="H1631">
        <v>0</v>
      </c>
      <c r="I1631">
        <v>0</v>
      </c>
      <c r="J1631">
        <v>0</v>
      </c>
      <c r="K1631">
        <v>0</v>
      </c>
      <c r="L1631">
        <v>0</v>
      </c>
      <c r="M1631">
        <v>0</v>
      </c>
      <c r="N1631">
        <v>0</v>
      </c>
      <c r="O1631">
        <v>0</v>
      </c>
      <c r="P1631">
        <v>0</v>
      </c>
      <c r="Q1631">
        <v>0</v>
      </c>
      <c r="R1631">
        <v>0</v>
      </c>
      <c r="S1631">
        <v>0</v>
      </c>
      <c r="T1631">
        <v>0</v>
      </c>
      <c r="U1631">
        <v>0</v>
      </c>
      <c r="V1631">
        <v>0</v>
      </c>
      <c r="W1631">
        <v>0</v>
      </c>
      <c r="X1631">
        <v>0</v>
      </c>
      <c r="Y1631">
        <v>0.1</v>
      </c>
      <c r="Z1631">
        <v>0</v>
      </c>
      <c r="AA1631">
        <v>0</v>
      </c>
    </row>
    <row r="1632" spans="1:27" x14ac:dyDescent="0.2">
      <c r="A1632" s="89">
        <f>VLOOKUP(C1632,TabellenBDFS!$B$4:$C$2717,2,FALSE)</f>
        <v>227</v>
      </c>
      <c r="B1632" t="str">
        <f t="shared" si="26"/>
        <v>2275</v>
      </c>
      <c r="C1632" t="s">
        <v>233</v>
      </c>
      <c r="D1632">
        <v>5</v>
      </c>
      <c r="E1632">
        <v>0</v>
      </c>
      <c r="F1632">
        <v>0</v>
      </c>
      <c r="G1632">
        <v>0</v>
      </c>
      <c r="H1632">
        <v>0</v>
      </c>
      <c r="I1632">
        <v>0</v>
      </c>
      <c r="J1632">
        <v>0</v>
      </c>
      <c r="K1632">
        <v>0</v>
      </c>
      <c r="L1632">
        <v>0</v>
      </c>
      <c r="M1632">
        <v>0</v>
      </c>
      <c r="N1632">
        <v>0</v>
      </c>
      <c r="O1632">
        <v>0</v>
      </c>
      <c r="P1632">
        <v>0</v>
      </c>
      <c r="Q1632">
        <v>0</v>
      </c>
      <c r="R1632">
        <v>0</v>
      </c>
      <c r="S1632">
        <v>0</v>
      </c>
      <c r="T1632">
        <v>0</v>
      </c>
      <c r="U1632">
        <v>0</v>
      </c>
      <c r="V1632">
        <v>0</v>
      </c>
      <c r="W1632">
        <v>0</v>
      </c>
      <c r="X1632">
        <v>0</v>
      </c>
      <c r="Y1632">
        <v>0</v>
      </c>
      <c r="Z1632">
        <v>0</v>
      </c>
      <c r="AA1632">
        <v>0</v>
      </c>
    </row>
    <row r="1633" spans="1:27" x14ac:dyDescent="0.2">
      <c r="A1633" s="89">
        <f>VLOOKUP(C1633,TabellenBDFS!$B$4:$C$2717,2,FALSE)</f>
        <v>227</v>
      </c>
      <c r="B1633" t="str">
        <f t="shared" si="26"/>
        <v>2276</v>
      </c>
      <c r="C1633" t="s">
        <v>233</v>
      </c>
      <c r="D1633">
        <v>6</v>
      </c>
      <c r="E1633">
        <v>2.9</v>
      </c>
      <c r="F1633">
        <v>2.8</v>
      </c>
      <c r="G1633">
        <v>2.5</v>
      </c>
      <c r="H1633">
        <v>3.1</v>
      </c>
      <c r="I1633">
        <v>3.3</v>
      </c>
      <c r="J1633">
        <v>3.3</v>
      </c>
      <c r="K1633">
        <v>3.5</v>
      </c>
      <c r="L1633">
        <v>3.5</v>
      </c>
      <c r="M1633">
        <v>3.4</v>
      </c>
      <c r="N1633">
        <v>3.3</v>
      </c>
      <c r="O1633">
        <v>3.2</v>
      </c>
      <c r="P1633">
        <v>3.2</v>
      </c>
      <c r="Q1633">
        <v>3.4</v>
      </c>
      <c r="R1633">
        <v>3.4</v>
      </c>
      <c r="S1633">
        <v>3.1</v>
      </c>
      <c r="T1633">
        <v>3.3</v>
      </c>
      <c r="U1633">
        <v>3</v>
      </c>
      <c r="V1633">
        <v>2.8</v>
      </c>
      <c r="W1633">
        <v>2.7</v>
      </c>
      <c r="X1633">
        <v>2.6</v>
      </c>
      <c r="Y1633">
        <v>2.5</v>
      </c>
      <c r="Z1633">
        <v>2.4</v>
      </c>
      <c r="AA1633">
        <v>2.6</v>
      </c>
    </row>
    <row r="1634" spans="1:27" x14ac:dyDescent="0.2">
      <c r="A1634" s="89">
        <f>VLOOKUP(C1634,TabellenBDFS!$B$4:$C$2717,2,FALSE)</f>
        <v>227</v>
      </c>
      <c r="B1634" t="str">
        <f t="shared" si="26"/>
        <v>2277</v>
      </c>
      <c r="C1634" t="s">
        <v>233</v>
      </c>
      <c r="D1634">
        <v>7</v>
      </c>
      <c r="E1634">
        <v>0.2</v>
      </c>
      <c r="F1634">
        <v>0.2</v>
      </c>
      <c r="G1634">
        <v>0.2</v>
      </c>
      <c r="H1634">
        <v>0.2</v>
      </c>
      <c r="I1634">
        <v>0.2</v>
      </c>
      <c r="J1634">
        <v>0.2</v>
      </c>
      <c r="K1634">
        <v>0.2</v>
      </c>
      <c r="L1634">
        <v>0.2</v>
      </c>
      <c r="M1634">
        <v>0.2</v>
      </c>
      <c r="N1634">
        <v>0.2</v>
      </c>
      <c r="O1634">
        <v>0.2</v>
      </c>
      <c r="P1634">
        <v>0.2</v>
      </c>
      <c r="Q1634">
        <v>0.2</v>
      </c>
      <c r="R1634">
        <v>0.2</v>
      </c>
      <c r="S1634">
        <v>0.2</v>
      </c>
      <c r="T1634">
        <v>0.2</v>
      </c>
      <c r="U1634">
        <v>0.2</v>
      </c>
      <c r="V1634">
        <v>0.2</v>
      </c>
      <c r="W1634">
        <v>0.2</v>
      </c>
      <c r="X1634">
        <v>0.2</v>
      </c>
      <c r="Y1634">
        <v>0.2</v>
      </c>
      <c r="Z1634">
        <v>0.2</v>
      </c>
      <c r="AA1634">
        <v>0.2</v>
      </c>
    </row>
    <row r="1635" spans="1:27" x14ac:dyDescent="0.2">
      <c r="A1635" s="89">
        <f>VLOOKUP(C1635,TabellenBDFS!$B$4:$C$2717,2,FALSE)</f>
        <v>228</v>
      </c>
      <c r="B1635" t="str">
        <f t="shared" si="26"/>
        <v>2281</v>
      </c>
      <c r="C1635" t="s">
        <v>234</v>
      </c>
      <c r="D1635">
        <v>1</v>
      </c>
      <c r="E1635">
        <v>0.7</v>
      </c>
      <c r="F1635">
        <v>0.7</v>
      </c>
      <c r="G1635">
        <v>0.7</v>
      </c>
      <c r="H1635">
        <v>0.8</v>
      </c>
      <c r="I1635">
        <v>0.8</v>
      </c>
      <c r="J1635">
        <v>0.8</v>
      </c>
      <c r="K1635">
        <v>0.8</v>
      </c>
      <c r="L1635">
        <v>0.8</v>
      </c>
      <c r="M1635">
        <v>0.7</v>
      </c>
      <c r="N1635">
        <v>0.7</v>
      </c>
      <c r="O1635">
        <v>0.7</v>
      </c>
      <c r="P1635">
        <v>0.7</v>
      </c>
      <c r="Q1635">
        <v>0.7</v>
      </c>
      <c r="R1635">
        <v>0.8</v>
      </c>
      <c r="S1635">
        <v>0.8</v>
      </c>
      <c r="T1635">
        <v>0.7</v>
      </c>
      <c r="U1635">
        <v>0.7</v>
      </c>
      <c r="V1635">
        <v>0.7</v>
      </c>
      <c r="W1635">
        <v>0.6</v>
      </c>
      <c r="X1635">
        <v>0.6</v>
      </c>
      <c r="Y1635">
        <v>0.5</v>
      </c>
      <c r="Z1635">
        <v>0.5</v>
      </c>
      <c r="AA1635">
        <v>0.5</v>
      </c>
    </row>
    <row r="1636" spans="1:27" x14ac:dyDescent="0.2">
      <c r="A1636" s="89">
        <f>VLOOKUP(C1636,TabellenBDFS!$B$4:$C$2717,2,FALSE)</f>
        <v>228</v>
      </c>
      <c r="B1636" t="str">
        <f t="shared" si="26"/>
        <v>2282</v>
      </c>
      <c r="C1636" t="s">
        <v>234</v>
      </c>
      <c r="D1636">
        <v>2</v>
      </c>
      <c r="E1636">
        <v>0</v>
      </c>
      <c r="F1636">
        <v>0</v>
      </c>
      <c r="G1636">
        <v>0</v>
      </c>
      <c r="H1636">
        <v>0</v>
      </c>
      <c r="I1636">
        <v>0</v>
      </c>
      <c r="J1636">
        <v>0</v>
      </c>
      <c r="K1636">
        <v>0</v>
      </c>
      <c r="L1636">
        <v>0</v>
      </c>
      <c r="M1636">
        <v>0</v>
      </c>
      <c r="N1636">
        <v>0</v>
      </c>
      <c r="O1636">
        <v>0</v>
      </c>
      <c r="P1636">
        <v>0</v>
      </c>
      <c r="Q1636">
        <v>0</v>
      </c>
      <c r="R1636">
        <v>0.1</v>
      </c>
      <c r="S1636">
        <v>0.1</v>
      </c>
      <c r="T1636">
        <v>0.1</v>
      </c>
      <c r="U1636">
        <v>0.1</v>
      </c>
      <c r="V1636">
        <v>0</v>
      </c>
      <c r="W1636">
        <v>0</v>
      </c>
      <c r="X1636">
        <v>0</v>
      </c>
      <c r="Y1636">
        <v>0</v>
      </c>
      <c r="Z1636">
        <v>0</v>
      </c>
      <c r="AA1636">
        <v>0</v>
      </c>
    </row>
    <row r="1637" spans="1:27" x14ac:dyDescent="0.2">
      <c r="A1637" s="89">
        <f>VLOOKUP(C1637,TabellenBDFS!$B$4:$C$2717,2,FALSE)</f>
        <v>228</v>
      </c>
      <c r="B1637" t="str">
        <f t="shared" si="26"/>
        <v>2283</v>
      </c>
      <c r="C1637" t="s">
        <v>234</v>
      </c>
      <c r="D1637">
        <v>3</v>
      </c>
      <c r="E1637">
        <v>0</v>
      </c>
      <c r="F1637">
        <v>0</v>
      </c>
      <c r="G1637">
        <v>0</v>
      </c>
      <c r="H1637">
        <v>0</v>
      </c>
      <c r="I1637">
        <v>0</v>
      </c>
      <c r="J1637">
        <v>0</v>
      </c>
      <c r="K1637">
        <v>0</v>
      </c>
      <c r="L1637">
        <v>0</v>
      </c>
      <c r="M1637">
        <v>0</v>
      </c>
      <c r="N1637">
        <v>0</v>
      </c>
      <c r="O1637">
        <v>0</v>
      </c>
      <c r="P1637">
        <v>0</v>
      </c>
      <c r="Q1637">
        <v>0</v>
      </c>
      <c r="R1637">
        <v>0.1</v>
      </c>
      <c r="S1637">
        <v>0.1</v>
      </c>
      <c r="T1637">
        <v>0.1</v>
      </c>
      <c r="U1637">
        <v>0</v>
      </c>
      <c r="V1637">
        <v>0.1</v>
      </c>
      <c r="W1637">
        <v>0.1</v>
      </c>
      <c r="X1637">
        <v>0.1</v>
      </c>
      <c r="Y1637">
        <v>0.1</v>
      </c>
      <c r="Z1637">
        <v>0.1</v>
      </c>
      <c r="AA1637">
        <v>0.1</v>
      </c>
    </row>
    <row r="1638" spans="1:27" x14ac:dyDescent="0.2">
      <c r="A1638" s="89">
        <f>VLOOKUP(C1638,TabellenBDFS!$B$4:$C$2717,2,FALSE)</f>
        <v>228</v>
      </c>
      <c r="B1638" t="str">
        <f t="shared" si="26"/>
        <v>2284</v>
      </c>
      <c r="C1638" t="s">
        <v>234</v>
      </c>
      <c r="D1638">
        <v>4</v>
      </c>
      <c r="E1638">
        <v>0</v>
      </c>
      <c r="F1638">
        <v>0</v>
      </c>
      <c r="G1638">
        <v>0</v>
      </c>
      <c r="H1638">
        <v>0</v>
      </c>
      <c r="I1638">
        <v>0</v>
      </c>
      <c r="J1638">
        <v>0</v>
      </c>
      <c r="K1638">
        <v>0</v>
      </c>
      <c r="L1638">
        <v>0</v>
      </c>
      <c r="M1638">
        <v>0</v>
      </c>
      <c r="N1638">
        <v>0</v>
      </c>
      <c r="O1638">
        <v>0</v>
      </c>
      <c r="P1638">
        <v>0</v>
      </c>
      <c r="Q1638">
        <v>0</v>
      </c>
      <c r="R1638">
        <v>0</v>
      </c>
      <c r="S1638">
        <v>0</v>
      </c>
      <c r="T1638">
        <v>0</v>
      </c>
      <c r="U1638">
        <v>0</v>
      </c>
      <c r="V1638">
        <v>0</v>
      </c>
      <c r="W1638">
        <v>0</v>
      </c>
      <c r="X1638">
        <v>0</v>
      </c>
      <c r="Y1638">
        <v>0</v>
      </c>
      <c r="Z1638">
        <v>0</v>
      </c>
      <c r="AA1638">
        <v>0</v>
      </c>
    </row>
    <row r="1639" spans="1:27" x14ac:dyDescent="0.2">
      <c r="A1639" s="89">
        <f>VLOOKUP(C1639,TabellenBDFS!$B$4:$C$2717,2,FALSE)</f>
        <v>228</v>
      </c>
      <c r="B1639" t="str">
        <f t="shared" si="26"/>
        <v>2285</v>
      </c>
      <c r="C1639" t="s">
        <v>234</v>
      </c>
      <c r="D1639">
        <v>5</v>
      </c>
      <c r="E1639">
        <v>0</v>
      </c>
      <c r="F1639">
        <v>0</v>
      </c>
      <c r="G1639">
        <v>0</v>
      </c>
      <c r="H1639">
        <v>0</v>
      </c>
      <c r="I1639">
        <v>0</v>
      </c>
      <c r="J1639">
        <v>0</v>
      </c>
      <c r="K1639">
        <v>0</v>
      </c>
      <c r="L1639">
        <v>0</v>
      </c>
      <c r="M1639">
        <v>0</v>
      </c>
      <c r="N1639">
        <v>0</v>
      </c>
      <c r="O1639">
        <v>0</v>
      </c>
      <c r="P1639">
        <v>0</v>
      </c>
      <c r="Q1639">
        <v>0</v>
      </c>
      <c r="R1639">
        <v>0</v>
      </c>
      <c r="S1639">
        <v>0</v>
      </c>
      <c r="T1639">
        <v>0</v>
      </c>
      <c r="U1639">
        <v>0</v>
      </c>
      <c r="V1639">
        <v>0</v>
      </c>
      <c r="W1639">
        <v>0</v>
      </c>
      <c r="X1639">
        <v>0</v>
      </c>
      <c r="Y1639">
        <v>0</v>
      </c>
      <c r="Z1639">
        <v>0</v>
      </c>
      <c r="AA1639">
        <v>0</v>
      </c>
    </row>
    <row r="1640" spans="1:27" x14ac:dyDescent="0.2">
      <c r="A1640" s="89">
        <f>VLOOKUP(C1640,TabellenBDFS!$B$4:$C$2717,2,FALSE)</f>
        <v>228</v>
      </c>
      <c r="B1640" t="str">
        <f t="shared" si="26"/>
        <v>2286</v>
      </c>
      <c r="C1640" t="s">
        <v>234</v>
      </c>
      <c r="D1640">
        <v>6</v>
      </c>
      <c r="E1640">
        <v>0.5</v>
      </c>
      <c r="F1640">
        <v>0.5</v>
      </c>
      <c r="G1640">
        <v>0.5</v>
      </c>
      <c r="H1640">
        <v>0.5</v>
      </c>
      <c r="I1640">
        <v>0.6</v>
      </c>
      <c r="J1640">
        <v>0.6</v>
      </c>
      <c r="K1640">
        <v>0.6</v>
      </c>
      <c r="L1640">
        <v>0.6</v>
      </c>
      <c r="M1640">
        <v>0.5</v>
      </c>
      <c r="N1640">
        <v>0.5</v>
      </c>
      <c r="O1640">
        <v>0.5</v>
      </c>
      <c r="P1640">
        <v>0.4</v>
      </c>
      <c r="Q1640">
        <v>0.4</v>
      </c>
      <c r="R1640">
        <v>0.4</v>
      </c>
      <c r="S1640">
        <v>0.4</v>
      </c>
      <c r="T1640">
        <v>0.4</v>
      </c>
      <c r="U1640">
        <v>0.3</v>
      </c>
      <c r="V1640">
        <v>0.3</v>
      </c>
      <c r="W1640">
        <v>0.2</v>
      </c>
      <c r="X1640">
        <v>0.2</v>
      </c>
      <c r="Y1640">
        <v>0.2</v>
      </c>
      <c r="Z1640">
        <v>0.2</v>
      </c>
      <c r="AA1640">
        <v>0.2</v>
      </c>
    </row>
    <row r="1641" spans="1:27" x14ac:dyDescent="0.2">
      <c r="A1641" s="89">
        <f>VLOOKUP(C1641,TabellenBDFS!$B$4:$C$2717,2,FALSE)</f>
        <v>228</v>
      </c>
      <c r="B1641" t="str">
        <f t="shared" si="26"/>
        <v>2287</v>
      </c>
      <c r="C1641" t="s">
        <v>234</v>
      </c>
      <c r="D1641">
        <v>7</v>
      </c>
      <c r="E1641">
        <v>0.1</v>
      </c>
      <c r="F1641">
        <v>0.1</v>
      </c>
      <c r="G1641">
        <v>0.2</v>
      </c>
      <c r="H1641">
        <v>0.2</v>
      </c>
      <c r="I1641">
        <v>0.2</v>
      </c>
      <c r="J1641">
        <v>0.2</v>
      </c>
      <c r="K1641">
        <v>0.2</v>
      </c>
      <c r="L1641">
        <v>0.2</v>
      </c>
      <c r="M1641">
        <v>0.2</v>
      </c>
      <c r="N1641">
        <v>0.2</v>
      </c>
      <c r="O1641">
        <v>0.2</v>
      </c>
      <c r="P1641">
        <v>0.2</v>
      </c>
      <c r="Q1641">
        <v>0.2</v>
      </c>
      <c r="R1641">
        <v>0.2</v>
      </c>
      <c r="S1641">
        <v>0.2</v>
      </c>
      <c r="T1641">
        <v>0.2</v>
      </c>
      <c r="U1641">
        <v>0.2</v>
      </c>
      <c r="V1641">
        <v>0.2</v>
      </c>
      <c r="W1641">
        <v>0.2</v>
      </c>
      <c r="X1641">
        <v>0.2</v>
      </c>
      <c r="Y1641">
        <v>0.2</v>
      </c>
      <c r="Z1641">
        <v>0.2</v>
      </c>
      <c r="AA1641">
        <v>0.2</v>
      </c>
    </row>
    <row r="1642" spans="1:27" x14ac:dyDescent="0.2">
      <c r="A1642" s="89">
        <f>VLOOKUP(C1642,TabellenBDFS!$B$4:$C$2717,2,FALSE)</f>
        <v>229</v>
      </c>
      <c r="B1642" t="str">
        <f t="shared" si="26"/>
        <v>2291</v>
      </c>
      <c r="C1642" t="s">
        <v>235</v>
      </c>
      <c r="D1642">
        <v>1</v>
      </c>
      <c r="E1642">
        <v>0.3</v>
      </c>
      <c r="F1642">
        <v>0.3</v>
      </c>
      <c r="G1642">
        <v>0.3</v>
      </c>
      <c r="H1642">
        <v>0.4</v>
      </c>
      <c r="I1642">
        <v>0.4</v>
      </c>
      <c r="J1642">
        <v>0.4</v>
      </c>
      <c r="K1642">
        <v>0.4</v>
      </c>
      <c r="L1642">
        <v>0.4</v>
      </c>
      <c r="M1642">
        <v>0.4</v>
      </c>
      <c r="N1642">
        <v>0.4</v>
      </c>
      <c r="O1642">
        <v>0.4</v>
      </c>
      <c r="P1642">
        <v>0.4</v>
      </c>
      <c r="Q1642">
        <v>0.4</v>
      </c>
      <c r="R1642">
        <v>0.4</v>
      </c>
      <c r="S1642">
        <v>0.4</v>
      </c>
      <c r="T1642">
        <v>0.4</v>
      </c>
      <c r="U1642">
        <v>0.4</v>
      </c>
      <c r="V1642">
        <v>0.4</v>
      </c>
      <c r="W1642">
        <v>0.4</v>
      </c>
      <c r="X1642">
        <v>0.4</v>
      </c>
      <c r="Y1642">
        <v>0.3</v>
      </c>
      <c r="Z1642">
        <v>0.3</v>
      </c>
      <c r="AA1642">
        <v>0.3</v>
      </c>
    </row>
    <row r="1643" spans="1:27" x14ac:dyDescent="0.2">
      <c r="A1643" s="89">
        <f>VLOOKUP(C1643,TabellenBDFS!$B$4:$C$2717,2,FALSE)</f>
        <v>229</v>
      </c>
      <c r="B1643" t="str">
        <f t="shared" si="26"/>
        <v>2292</v>
      </c>
      <c r="C1643" t="s">
        <v>235</v>
      </c>
      <c r="D1643">
        <v>2</v>
      </c>
      <c r="E1643">
        <v>0.1</v>
      </c>
      <c r="F1643">
        <v>0.1</v>
      </c>
      <c r="G1643">
        <v>0.1</v>
      </c>
      <c r="H1643">
        <v>0.1</v>
      </c>
      <c r="I1643">
        <v>0.1</v>
      </c>
      <c r="J1643">
        <v>0.1</v>
      </c>
      <c r="K1643">
        <v>0.1</v>
      </c>
      <c r="L1643">
        <v>0.1</v>
      </c>
      <c r="M1643">
        <v>0.1</v>
      </c>
      <c r="N1643">
        <v>0.1</v>
      </c>
      <c r="O1643">
        <v>0.1</v>
      </c>
      <c r="P1643">
        <v>0.1</v>
      </c>
      <c r="Q1643">
        <v>0.1</v>
      </c>
      <c r="R1643">
        <v>0.1</v>
      </c>
      <c r="S1643">
        <v>0.1</v>
      </c>
      <c r="T1643">
        <v>0.1</v>
      </c>
      <c r="U1643">
        <v>0.1</v>
      </c>
      <c r="V1643">
        <v>0.1</v>
      </c>
      <c r="W1643">
        <v>0.1</v>
      </c>
      <c r="X1643">
        <v>0.1</v>
      </c>
      <c r="Y1643">
        <v>0.1</v>
      </c>
      <c r="Z1643">
        <v>0.1</v>
      </c>
      <c r="AA1643">
        <v>0.1</v>
      </c>
    </row>
    <row r="1644" spans="1:27" x14ac:dyDescent="0.2">
      <c r="A1644" s="89">
        <f>VLOOKUP(C1644,TabellenBDFS!$B$4:$C$2717,2,FALSE)</f>
        <v>229</v>
      </c>
      <c r="B1644" t="str">
        <f t="shared" si="26"/>
        <v>2293</v>
      </c>
      <c r="C1644" t="s">
        <v>235</v>
      </c>
      <c r="D1644">
        <v>3</v>
      </c>
      <c r="E1644">
        <v>0</v>
      </c>
      <c r="F1644">
        <v>0</v>
      </c>
      <c r="G1644">
        <v>0</v>
      </c>
      <c r="H1644">
        <v>0</v>
      </c>
      <c r="I1644">
        <v>0</v>
      </c>
      <c r="J1644">
        <v>0</v>
      </c>
      <c r="K1644">
        <v>0</v>
      </c>
      <c r="L1644">
        <v>0</v>
      </c>
      <c r="M1644">
        <v>0</v>
      </c>
      <c r="N1644">
        <v>0</v>
      </c>
      <c r="O1644">
        <v>0</v>
      </c>
      <c r="P1644">
        <v>0</v>
      </c>
      <c r="Q1644">
        <v>0</v>
      </c>
      <c r="R1644">
        <v>0</v>
      </c>
      <c r="S1644">
        <v>0</v>
      </c>
      <c r="T1644">
        <v>0</v>
      </c>
      <c r="U1644">
        <v>0</v>
      </c>
      <c r="V1644">
        <v>0</v>
      </c>
      <c r="W1644">
        <v>0</v>
      </c>
      <c r="X1644">
        <v>0</v>
      </c>
      <c r="Y1644">
        <v>0</v>
      </c>
      <c r="Z1644">
        <v>0</v>
      </c>
      <c r="AA1644">
        <v>0</v>
      </c>
    </row>
    <row r="1645" spans="1:27" x14ac:dyDescent="0.2">
      <c r="A1645" s="89">
        <f>VLOOKUP(C1645,TabellenBDFS!$B$4:$C$2717,2,FALSE)</f>
        <v>229</v>
      </c>
      <c r="B1645" t="str">
        <f t="shared" si="26"/>
        <v>2294</v>
      </c>
      <c r="C1645" t="s">
        <v>235</v>
      </c>
      <c r="D1645">
        <v>4</v>
      </c>
      <c r="E1645">
        <v>0</v>
      </c>
      <c r="F1645">
        <v>0</v>
      </c>
      <c r="G1645">
        <v>0</v>
      </c>
      <c r="H1645">
        <v>0</v>
      </c>
      <c r="I1645">
        <v>0</v>
      </c>
      <c r="J1645">
        <v>0</v>
      </c>
      <c r="K1645">
        <v>0</v>
      </c>
      <c r="L1645">
        <v>0</v>
      </c>
      <c r="M1645">
        <v>0</v>
      </c>
      <c r="N1645">
        <v>0</v>
      </c>
      <c r="O1645">
        <v>0</v>
      </c>
      <c r="P1645">
        <v>0</v>
      </c>
      <c r="Q1645">
        <v>0</v>
      </c>
      <c r="R1645">
        <v>0</v>
      </c>
      <c r="S1645">
        <v>0</v>
      </c>
      <c r="T1645">
        <v>0</v>
      </c>
      <c r="U1645">
        <v>0</v>
      </c>
      <c r="V1645">
        <v>0</v>
      </c>
      <c r="W1645">
        <v>0</v>
      </c>
      <c r="X1645">
        <v>0</v>
      </c>
      <c r="Y1645">
        <v>0</v>
      </c>
      <c r="Z1645">
        <v>0</v>
      </c>
      <c r="AA1645">
        <v>0</v>
      </c>
    </row>
    <row r="1646" spans="1:27" x14ac:dyDescent="0.2">
      <c r="A1646" s="89">
        <f>VLOOKUP(C1646,TabellenBDFS!$B$4:$C$2717,2,FALSE)</f>
        <v>229</v>
      </c>
      <c r="B1646" t="str">
        <f t="shared" si="26"/>
        <v>2295</v>
      </c>
      <c r="C1646" t="s">
        <v>235</v>
      </c>
      <c r="D1646">
        <v>5</v>
      </c>
      <c r="E1646">
        <v>0</v>
      </c>
      <c r="F1646">
        <v>0</v>
      </c>
      <c r="G1646">
        <v>0</v>
      </c>
      <c r="H1646">
        <v>0</v>
      </c>
      <c r="I1646">
        <v>0</v>
      </c>
      <c r="J1646">
        <v>0</v>
      </c>
      <c r="K1646">
        <v>0</v>
      </c>
      <c r="L1646">
        <v>0</v>
      </c>
      <c r="M1646">
        <v>0</v>
      </c>
      <c r="N1646">
        <v>0</v>
      </c>
      <c r="O1646">
        <v>0</v>
      </c>
      <c r="P1646">
        <v>0</v>
      </c>
      <c r="Q1646">
        <v>0</v>
      </c>
      <c r="R1646">
        <v>0</v>
      </c>
      <c r="S1646">
        <v>0</v>
      </c>
      <c r="T1646">
        <v>0</v>
      </c>
      <c r="U1646">
        <v>0</v>
      </c>
      <c r="V1646">
        <v>0</v>
      </c>
      <c r="W1646">
        <v>0</v>
      </c>
      <c r="X1646">
        <v>0</v>
      </c>
      <c r="Y1646">
        <v>0</v>
      </c>
      <c r="Z1646">
        <v>0</v>
      </c>
      <c r="AA1646">
        <v>0</v>
      </c>
    </row>
    <row r="1647" spans="1:27" x14ac:dyDescent="0.2">
      <c r="A1647" s="89">
        <f>VLOOKUP(C1647,TabellenBDFS!$B$4:$C$2717,2,FALSE)</f>
        <v>229</v>
      </c>
      <c r="B1647" t="str">
        <f t="shared" si="26"/>
        <v>2296</v>
      </c>
      <c r="C1647" t="s">
        <v>235</v>
      </c>
      <c r="D1647">
        <v>6</v>
      </c>
      <c r="E1647">
        <v>0.2</v>
      </c>
      <c r="F1647">
        <v>0.2</v>
      </c>
      <c r="G1647">
        <v>0.2</v>
      </c>
      <c r="H1647">
        <v>0.2</v>
      </c>
      <c r="I1647">
        <v>0.2</v>
      </c>
      <c r="J1647">
        <v>0.2</v>
      </c>
      <c r="K1647">
        <v>0.2</v>
      </c>
      <c r="L1647">
        <v>0.2</v>
      </c>
      <c r="M1647">
        <v>0.2</v>
      </c>
      <c r="N1647">
        <v>0.2</v>
      </c>
      <c r="O1647">
        <v>0.2</v>
      </c>
      <c r="P1647">
        <v>0.2</v>
      </c>
      <c r="Q1647">
        <v>0.2</v>
      </c>
      <c r="R1647">
        <v>0.2</v>
      </c>
      <c r="S1647">
        <v>0.2</v>
      </c>
      <c r="T1647">
        <v>0.2</v>
      </c>
      <c r="U1647">
        <v>0.2</v>
      </c>
      <c r="V1647">
        <v>0.2</v>
      </c>
      <c r="W1647">
        <v>0.1</v>
      </c>
      <c r="X1647">
        <v>0.2</v>
      </c>
      <c r="Y1647">
        <v>0.1</v>
      </c>
      <c r="Z1647">
        <v>0.1</v>
      </c>
      <c r="AA1647">
        <v>0.1</v>
      </c>
    </row>
    <row r="1648" spans="1:27" x14ac:dyDescent="0.2">
      <c r="A1648" s="89">
        <f>VLOOKUP(C1648,TabellenBDFS!$B$4:$C$2717,2,FALSE)</f>
        <v>229</v>
      </c>
      <c r="B1648" t="str">
        <f t="shared" si="26"/>
        <v>2297</v>
      </c>
      <c r="C1648" t="s">
        <v>235</v>
      </c>
      <c r="D1648">
        <v>7</v>
      </c>
      <c r="E1648">
        <v>0.1</v>
      </c>
      <c r="F1648">
        <v>0.1</v>
      </c>
      <c r="G1648">
        <v>0.1</v>
      </c>
      <c r="H1648">
        <v>0.1</v>
      </c>
      <c r="I1648">
        <v>0.1</v>
      </c>
      <c r="J1648">
        <v>0.1</v>
      </c>
      <c r="K1648">
        <v>0.1</v>
      </c>
      <c r="L1648">
        <v>0.1</v>
      </c>
      <c r="M1648">
        <v>0.1</v>
      </c>
      <c r="N1648">
        <v>0.1</v>
      </c>
      <c r="O1648">
        <v>0.1</v>
      </c>
      <c r="P1648">
        <v>0.1</v>
      </c>
      <c r="Q1648">
        <v>0.1</v>
      </c>
      <c r="R1648">
        <v>0.1</v>
      </c>
      <c r="S1648">
        <v>0.1</v>
      </c>
      <c r="T1648">
        <v>0.1</v>
      </c>
      <c r="U1648">
        <v>0.1</v>
      </c>
      <c r="V1648">
        <v>0.1</v>
      </c>
      <c r="W1648">
        <v>0.1</v>
      </c>
      <c r="X1648">
        <v>0.1</v>
      </c>
      <c r="Y1648">
        <v>0.1</v>
      </c>
      <c r="Z1648">
        <v>0.1</v>
      </c>
      <c r="AA1648">
        <v>0.1</v>
      </c>
    </row>
    <row r="1649" spans="1:27" x14ac:dyDescent="0.2">
      <c r="A1649" s="89">
        <f>VLOOKUP(C1649,TabellenBDFS!$B$4:$C$2717,2,FALSE)</f>
        <v>230</v>
      </c>
      <c r="B1649" t="str">
        <f t="shared" si="26"/>
        <v>2301</v>
      </c>
      <c r="C1649" t="s">
        <v>236</v>
      </c>
      <c r="D1649">
        <v>1</v>
      </c>
      <c r="E1649">
        <v>0.7</v>
      </c>
      <c r="F1649">
        <v>0.7</v>
      </c>
      <c r="G1649">
        <v>0.7</v>
      </c>
      <c r="H1649">
        <v>0.7</v>
      </c>
      <c r="I1649">
        <v>0.7</v>
      </c>
      <c r="J1649">
        <v>0.7</v>
      </c>
      <c r="K1649">
        <v>0.6</v>
      </c>
      <c r="L1649">
        <v>0.6</v>
      </c>
      <c r="M1649">
        <v>0.6</v>
      </c>
      <c r="N1649">
        <v>0.6</v>
      </c>
      <c r="O1649">
        <v>0.6</v>
      </c>
      <c r="P1649">
        <v>0.6</v>
      </c>
      <c r="Q1649">
        <v>0.6</v>
      </c>
      <c r="R1649">
        <v>0.6</v>
      </c>
      <c r="S1649">
        <v>0.7</v>
      </c>
      <c r="T1649">
        <v>0.6</v>
      </c>
      <c r="U1649">
        <v>0.6</v>
      </c>
      <c r="V1649">
        <v>0.6</v>
      </c>
      <c r="W1649">
        <v>0.6</v>
      </c>
      <c r="X1649">
        <v>0.6</v>
      </c>
      <c r="Y1649">
        <v>0.6</v>
      </c>
      <c r="Z1649">
        <v>0.6</v>
      </c>
      <c r="AA1649">
        <v>0.6</v>
      </c>
    </row>
    <row r="1650" spans="1:27" x14ac:dyDescent="0.2">
      <c r="A1650" s="89">
        <f>VLOOKUP(C1650,TabellenBDFS!$B$4:$C$2717,2,FALSE)</f>
        <v>230</v>
      </c>
      <c r="B1650" t="str">
        <f t="shared" si="26"/>
        <v>2302</v>
      </c>
      <c r="C1650" t="s">
        <v>236</v>
      </c>
      <c r="D1650">
        <v>2</v>
      </c>
      <c r="E1650">
        <v>0.1</v>
      </c>
      <c r="F1650">
        <v>0.1</v>
      </c>
      <c r="G1650">
        <v>0.1</v>
      </c>
      <c r="H1650">
        <v>0.1</v>
      </c>
      <c r="I1650">
        <v>0.1</v>
      </c>
      <c r="J1650">
        <v>0.1</v>
      </c>
      <c r="K1650">
        <v>0.1</v>
      </c>
      <c r="L1650">
        <v>0.1</v>
      </c>
      <c r="M1650">
        <v>0.1</v>
      </c>
      <c r="N1650">
        <v>0.1</v>
      </c>
      <c r="O1650">
        <v>0.1</v>
      </c>
      <c r="P1650">
        <v>0.1</v>
      </c>
      <c r="Q1650">
        <v>0.1</v>
      </c>
      <c r="R1650">
        <v>0.1</v>
      </c>
      <c r="S1650">
        <v>0.1</v>
      </c>
      <c r="T1650">
        <v>0.1</v>
      </c>
      <c r="U1650">
        <v>0.1</v>
      </c>
      <c r="V1650">
        <v>0.1</v>
      </c>
      <c r="W1650">
        <v>0.1</v>
      </c>
      <c r="X1650">
        <v>0.1</v>
      </c>
      <c r="Y1650">
        <v>0.1</v>
      </c>
      <c r="Z1650">
        <v>0.1</v>
      </c>
      <c r="AA1650">
        <v>0.1</v>
      </c>
    </row>
    <row r="1651" spans="1:27" x14ac:dyDescent="0.2">
      <c r="A1651" s="89">
        <f>VLOOKUP(C1651,TabellenBDFS!$B$4:$C$2717,2,FALSE)</f>
        <v>230</v>
      </c>
      <c r="B1651" t="str">
        <f t="shared" si="26"/>
        <v>2303</v>
      </c>
      <c r="C1651" t="s">
        <v>236</v>
      </c>
      <c r="D1651">
        <v>3</v>
      </c>
      <c r="E1651">
        <v>0</v>
      </c>
      <c r="F1651">
        <v>0</v>
      </c>
      <c r="G1651">
        <v>0</v>
      </c>
      <c r="H1651">
        <v>0</v>
      </c>
      <c r="I1651">
        <v>0</v>
      </c>
      <c r="J1651">
        <v>0</v>
      </c>
      <c r="K1651">
        <v>0</v>
      </c>
      <c r="L1651">
        <v>0</v>
      </c>
      <c r="M1651">
        <v>0</v>
      </c>
      <c r="N1651">
        <v>0</v>
      </c>
      <c r="O1651">
        <v>0</v>
      </c>
      <c r="P1651">
        <v>0</v>
      </c>
      <c r="Q1651">
        <v>0</v>
      </c>
      <c r="R1651">
        <v>0.1</v>
      </c>
      <c r="S1651">
        <v>0.1</v>
      </c>
      <c r="T1651">
        <v>0.1</v>
      </c>
      <c r="U1651">
        <v>0.1</v>
      </c>
      <c r="V1651">
        <v>0.1</v>
      </c>
      <c r="W1651">
        <v>0.1</v>
      </c>
      <c r="X1651">
        <v>0.1</v>
      </c>
      <c r="Y1651">
        <v>0.1</v>
      </c>
      <c r="Z1651">
        <v>0.1</v>
      </c>
      <c r="AA1651">
        <v>0.1</v>
      </c>
    </row>
    <row r="1652" spans="1:27" x14ac:dyDescent="0.2">
      <c r="A1652" s="89">
        <f>VLOOKUP(C1652,TabellenBDFS!$B$4:$C$2717,2,FALSE)</f>
        <v>230</v>
      </c>
      <c r="B1652" t="str">
        <f t="shared" si="26"/>
        <v>2304</v>
      </c>
      <c r="C1652" t="s">
        <v>236</v>
      </c>
      <c r="D1652">
        <v>4</v>
      </c>
      <c r="E1652">
        <v>0</v>
      </c>
      <c r="F1652">
        <v>0</v>
      </c>
      <c r="G1652">
        <v>0</v>
      </c>
      <c r="H1652">
        <v>0</v>
      </c>
      <c r="I1652">
        <v>0</v>
      </c>
      <c r="J1652">
        <v>0</v>
      </c>
      <c r="K1652">
        <v>0</v>
      </c>
      <c r="L1652">
        <v>0</v>
      </c>
      <c r="M1652">
        <v>0</v>
      </c>
      <c r="N1652">
        <v>0</v>
      </c>
      <c r="O1652">
        <v>0</v>
      </c>
      <c r="P1652">
        <v>0</v>
      </c>
      <c r="Q1652">
        <v>0</v>
      </c>
      <c r="R1652">
        <v>0</v>
      </c>
      <c r="S1652">
        <v>0</v>
      </c>
      <c r="T1652">
        <v>0</v>
      </c>
      <c r="U1652">
        <v>0</v>
      </c>
      <c r="V1652">
        <v>0</v>
      </c>
      <c r="W1652">
        <v>0</v>
      </c>
      <c r="X1652">
        <v>0</v>
      </c>
      <c r="Y1652">
        <v>0</v>
      </c>
      <c r="Z1652">
        <v>0</v>
      </c>
      <c r="AA1652">
        <v>0</v>
      </c>
    </row>
    <row r="1653" spans="1:27" x14ac:dyDescent="0.2">
      <c r="A1653" s="89">
        <f>VLOOKUP(C1653,TabellenBDFS!$B$4:$C$2717,2,FALSE)</f>
        <v>230</v>
      </c>
      <c r="B1653" t="str">
        <f t="shared" si="26"/>
        <v>2305</v>
      </c>
      <c r="C1653" t="s">
        <v>236</v>
      </c>
      <c r="D1653">
        <v>5</v>
      </c>
      <c r="E1653">
        <v>0</v>
      </c>
      <c r="F1653">
        <v>0</v>
      </c>
      <c r="G1653">
        <v>0</v>
      </c>
      <c r="H1653">
        <v>0</v>
      </c>
      <c r="I1653">
        <v>0</v>
      </c>
      <c r="J1653">
        <v>0</v>
      </c>
      <c r="K1653">
        <v>0</v>
      </c>
      <c r="L1653">
        <v>0</v>
      </c>
      <c r="M1653">
        <v>0</v>
      </c>
      <c r="N1653">
        <v>0</v>
      </c>
      <c r="O1653">
        <v>0</v>
      </c>
      <c r="P1653">
        <v>0</v>
      </c>
      <c r="Q1653">
        <v>0</v>
      </c>
      <c r="R1653">
        <v>0</v>
      </c>
      <c r="S1653">
        <v>0</v>
      </c>
      <c r="T1653">
        <v>0</v>
      </c>
      <c r="U1653">
        <v>0</v>
      </c>
      <c r="V1653">
        <v>0</v>
      </c>
      <c r="W1653">
        <v>0</v>
      </c>
      <c r="X1653">
        <v>0</v>
      </c>
      <c r="Y1653">
        <v>0</v>
      </c>
      <c r="Z1653">
        <v>0</v>
      </c>
      <c r="AA1653">
        <v>0</v>
      </c>
    </row>
    <row r="1654" spans="1:27" x14ac:dyDescent="0.2">
      <c r="A1654" s="89">
        <f>VLOOKUP(C1654,TabellenBDFS!$B$4:$C$2717,2,FALSE)</f>
        <v>230</v>
      </c>
      <c r="B1654" t="str">
        <f t="shared" si="26"/>
        <v>2306</v>
      </c>
      <c r="C1654" t="s">
        <v>236</v>
      </c>
      <c r="D1654">
        <v>6</v>
      </c>
      <c r="E1654">
        <v>0.5</v>
      </c>
      <c r="F1654">
        <v>0.5</v>
      </c>
      <c r="G1654">
        <v>0.4</v>
      </c>
      <c r="H1654">
        <v>0.4</v>
      </c>
      <c r="I1654">
        <v>0.4</v>
      </c>
      <c r="J1654">
        <v>0.4</v>
      </c>
      <c r="K1654">
        <v>0.4</v>
      </c>
      <c r="L1654">
        <v>0.4</v>
      </c>
      <c r="M1654">
        <v>0.4</v>
      </c>
      <c r="N1654">
        <v>0.4</v>
      </c>
      <c r="O1654">
        <v>0.4</v>
      </c>
      <c r="P1654">
        <v>0.3</v>
      </c>
      <c r="Q1654">
        <v>0.3</v>
      </c>
      <c r="R1654">
        <v>0.3</v>
      </c>
      <c r="S1654">
        <v>0.4</v>
      </c>
      <c r="T1654">
        <v>0.3</v>
      </c>
      <c r="U1654">
        <v>0.3</v>
      </c>
      <c r="V1654">
        <v>0.3</v>
      </c>
      <c r="W1654">
        <v>0.3</v>
      </c>
      <c r="X1654">
        <v>0.3</v>
      </c>
      <c r="Y1654">
        <v>0.3</v>
      </c>
      <c r="Z1654">
        <v>0.3</v>
      </c>
      <c r="AA1654">
        <v>0.3</v>
      </c>
    </row>
    <row r="1655" spans="1:27" x14ac:dyDescent="0.2">
      <c r="A1655" s="89">
        <f>VLOOKUP(C1655,TabellenBDFS!$B$4:$C$2717,2,FALSE)</f>
        <v>230</v>
      </c>
      <c r="B1655" t="str">
        <f t="shared" si="26"/>
        <v>2307</v>
      </c>
      <c r="C1655" t="s">
        <v>236</v>
      </c>
      <c r="D1655">
        <v>7</v>
      </c>
      <c r="E1655">
        <v>0.1</v>
      </c>
      <c r="F1655">
        <v>0.1</v>
      </c>
      <c r="G1655">
        <v>0.1</v>
      </c>
      <c r="H1655">
        <v>0.1</v>
      </c>
      <c r="I1655">
        <v>0.1</v>
      </c>
      <c r="J1655">
        <v>0.1</v>
      </c>
      <c r="K1655">
        <v>0.1</v>
      </c>
      <c r="L1655">
        <v>0.1</v>
      </c>
      <c r="M1655">
        <v>0.1</v>
      </c>
      <c r="N1655">
        <v>0.1</v>
      </c>
      <c r="O1655">
        <v>0.1</v>
      </c>
      <c r="P1655">
        <v>0.1</v>
      </c>
      <c r="Q1655">
        <v>0.1</v>
      </c>
      <c r="R1655">
        <v>0.1</v>
      </c>
      <c r="S1655">
        <v>0.1</v>
      </c>
      <c r="T1655">
        <v>0.1</v>
      </c>
      <c r="U1655">
        <v>0.1</v>
      </c>
      <c r="V1655">
        <v>0.1</v>
      </c>
      <c r="W1655">
        <v>0.1</v>
      </c>
      <c r="X1655">
        <v>0.1</v>
      </c>
      <c r="Y1655">
        <v>0.1</v>
      </c>
      <c r="Z1655">
        <v>0.1</v>
      </c>
      <c r="AA1655">
        <v>0.1</v>
      </c>
    </row>
    <row r="1656" spans="1:27" x14ac:dyDescent="0.2">
      <c r="A1656" s="89">
        <f>VLOOKUP(C1656,TabellenBDFS!$B$4:$C$2717,2,FALSE)</f>
        <v>231</v>
      </c>
      <c r="B1656" t="str">
        <f t="shared" si="26"/>
        <v>2311</v>
      </c>
      <c r="C1656" t="s">
        <v>237</v>
      </c>
      <c r="D1656">
        <v>1</v>
      </c>
      <c r="E1656">
        <v>1.3</v>
      </c>
      <c r="F1656">
        <v>1.3</v>
      </c>
      <c r="G1656">
        <v>1.4</v>
      </c>
      <c r="H1656">
        <v>1.4</v>
      </c>
      <c r="I1656">
        <v>1.4</v>
      </c>
      <c r="J1656">
        <v>1.4</v>
      </c>
      <c r="K1656">
        <v>1.5</v>
      </c>
      <c r="L1656">
        <v>1.5</v>
      </c>
      <c r="M1656">
        <v>1.5</v>
      </c>
      <c r="N1656">
        <v>1.4</v>
      </c>
      <c r="O1656">
        <v>1.4</v>
      </c>
      <c r="P1656">
        <v>1.3</v>
      </c>
      <c r="Q1656">
        <v>1.4</v>
      </c>
      <c r="R1656">
        <v>1.5</v>
      </c>
      <c r="S1656">
        <v>1.4</v>
      </c>
      <c r="T1656">
        <v>1.4</v>
      </c>
      <c r="U1656">
        <v>1.5</v>
      </c>
      <c r="V1656">
        <v>1.5</v>
      </c>
      <c r="W1656">
        <v>1.5</v>
      </c>
      <c r="X1656">
        <v>1.4</v>
      </c>
      <c r="Y1656">
        <v>1.4</v>
      </c>
      <c r="Z1656">
        <v>1.4</v>
      </c>
      <c r="AA1656">
        <v>1.3</v>
      </c>
    </row>
    <row r="1657" spans="1:27" x14ac:dyDescent="0.2">
      <c r="A1657" s="89">
        <f>VLOOKUP(C1657,TabellenBDFS!$B$4:$C$2717,2,FALSE)</f>
        <v>231</v>
      </c>
      <c r="B1657" t="str">
        <f t="shared" si="26"/>
        <v>2312</v>
      </c>
      <c r="C1657" t="s">
        <v>237</v>
      </c>
      <c r="D1657">
        <v>2</v>
      </c>
      <c r="E1657">
        <v>0.1</v>
      </c>
      <c r="F1657">
        <v>0.1</v>
      </c>
      <c r="G1657">
        <v>0.1</v>
      </c>
      <c r="H1657">
        <v>0.1</v>
      </c>
      <c r="I1657">
        <v>0.1</v>
      </c>
      <c r="J1657">
        <v>0.1</v>
      </c>
      <c r="K1657">
        <v>0.1</v>
      </c>
      <c r="L1657">
        <v>0.1</v>
      </c>
      <c r="M1657">
        <v>0.1</v>
      </c>
      <c r="N1657">
        <v>0.1</v>
      </c>
      <c r="O1657">
        <v>0.1</v>
      </c>
      <c r="P1657">
        <v>0.1</v>
      </c>
      <c r="Q1657">
        <v>0.1</v>
      </c>
      <c r="R1657">
        <v>0.1</v>
      </c>
      <c r="S1657">
        <v>0.1</v>
      </c>
      <c r="T1657">
        <v>0.1</v>
      </c>
      <c r="U1657">
        <v>0.1</v>
      </c>
      <c r="V1657">
        <v>0.1</v>
      </c>
      <c r="W1657">
        <v>0.1</v>
      </c>
      <c r="X1657">
        <v>0.1</v>
      </c>
      <c r="Y1657">
        <v>0.1</v>
      </c>
      <c r="Z1657">
        <v>0.1</v>
      </c>
      <c r="AA1657">
        <v>0.1</v>
      </c>
    </row>
    <row r="1658" spans="1:27" x14ac:dyDescent="0.2">
      <c r="A1658" s="89">
        <f>VLOOKUP(C1658,TabellenBDFS!$B$4:$C$2717,2,FALSE)</f>
        <v>231</v>
      </c>
      <c r="B1658" t="str">
        <f t="shared" si="26"/>
        <v>2313</v>
      </c>
      <c r="C1658" t="s">
        <v>237</v>
      </c>
      <c r="D1658">
        <v>3</v>
      </c>
      <c r="E1658">
        <v>0</v>
      </c>
      <c r="F1658">
        <v>0</v>
      </c>
      <c r="G1658">
        <v>0</v>
      </c>
      <c r="H1658">
        <v>0</v>
      </c>
      <c r="I1658">
        <v>0</v>
      </c>
      <c r="J1658">
        <v>0</v>
      </c>
      <c r="K1658">
        <v>0</v>
      </c>
      <c r="L1658">
        <v>0</v>
      </c>
      <c r="M1658">
        <v>0.1</v>
      </c>
      <c r="N1658">
        <v>0.1</v>
      </c>
      <c r="O1658">
        <v>0.1</v>
      </c>
      <c r="P1658">
        <v>0.1</v>
      </c>
      <c r="Q1658">
        <v>0.1</v>
      </c>
      <c r="R1658">
        <v>0.1</v>
      </c>
      <c r="S1658">
        <v>0.1</v>
      </c>
      <c r="T1658">
        <v>0.1</v>
      </c>
      <c r="U1658">
        <v>0.1</v>
      </c>
      <c r="V1658">
        <v>0.1</v>
      </c>
      <c r="W1658">
        <v>0.1</v>
      </c>
      <c r="X1658">
        <v>0.1</v>
      </c>
      <c r="Y1658">
        <v>0.1</v>
      </c>
      <c r="Z1658">
        <v>0.1</v>
      </c>
      <c r="AA1658">
        <v>0.1</v>
      </c>
    </row>
    <row r="1659" spans="1:27" x14ac:dyDescent="0.2">
      <c r="A1659" s="89">
        <f>VLOOKUP(C1659,TabellenBDFS!$B$4:$C$2717,2,FALSE)</f>
        <v>231</v>
      </c>
      <c r="B1659" t="str">
        <f t="shared" si="26"/>
        <v>2314</v>
      </c>
      <c r="C1659" t="s">
        <v>237</v>
      </c>
      <c r="D1659">
        <v>4</v>
      </c>
      <c r="E1659">
        <v>0</v>
      </c>
      <c r="F1659">
        <v>0</v>
      </c>
      <c r="G1659">
        <v>0</v>
      </c>
      <c r="H1659">
        <v>0</v>
      </c>
      <c r="I1659">
        <v>0</v>
      </c>
      <c r="J1659">
        <v>0</v>
      </c>
      <c r="K1659">
        <v>0</v>
      </c>
      <c r="L1659">
        <v>0</v>
      </c>
      <c r="M1659">
        <v>0</v>
      </c>
      <c r="N1659">
        <v>0</v>
      </c>
      <c r="O1659">
        <v>0</v>
      </c>
      <c r="P1659">
        <v>0</v>
      </c>
      <c r="Q1659">
        <v>0</v>
      </c>
      <c r="R1659">
        <v>0</v>
      </c>
      <c r="S1659">
        <v>0</v>
      </c>
      <c r="T1659">
        <v>0</v>
      </c>
      <c r="U1659">
        <v>0</v>
      </c>
      <c r="V1659">
        <v>0</v>
      </c>
      <c r="W1659">
        <v>0</v>
      </c>
      <c r="X1659">
        <v>0</v>
      </c>
      <c r="Y1659">
        <v>0</v>
      </c>
      <c r="Z1659">
        <v>0</v>
      </c>
      <c r="AA1659">
        <v>0</v>
      </c>
    </row>
    <row r="1660" spans="1:27" x14ac:dyDescent="0.2">
      <c r="A1660" s="89">
        <f>VLOOKUP(C1660,TabellenBDFS!$B$4:$C$2717,2,FALSE)</f>
        <v>231</v>
      </c>
      <c r="B1660" t="str">
        <f t="shared" si="26"/>
        <v>2315</v>
      </c>
      <c r="C1660" t="s">
        <v>237</v>
      </c>
      <c r="D1660">
        <v>5</v>
      </c>
      <c r="E1660">
        <v>0</v>
      </c>
      <c r="F1660">
        <v>0</v>
      </c>
      <c r="G1660">
        <v>0</v>
      </c>
      <c r="H1660">
        <v>0</v>
      </c>
      <c r="I1660">
        <v>0</v>
      </c>
      <c r="J1660">
        <v>0</v>
      </c>
      <c r="K1660">
        <v>0</v>
      </c>
      <c r="L1660">
        <v>0</v>
      </c>
      <c r="M1660">
        <v>0</v>
      </c>
      <c r="N1660">
        <v>0</v>
      </c>
      <c r="O1660">
        <v>0</v>
      </c>
      <c r="P1660">
        <v>0</v>
      </c>
      <c r="Q1660">
        <v>0</v>
      </c>
      <c r="R1660">
        <v>0</v>
      </c>
      <c r="S1660">
        <v>0</v>
      </c>
      <c r="T1660">
        <v>0</v>
      </c>
      <c r="U1660">
        <v>0</v>
      </c>
      <c r="V1660">
        <v>0</v>
      </c>
      <c r="W1660">
        <v>0</v>
      </c>
      <c r="X1660">
        <v>0</v>
      </c>
      <c r="Y1660">
        <v>0</v>
      </c>
      <c r="Z1660">
        <v>0</v>
      </c>
      <c r="AA1660">
        <v>0</v>
      </c>
    </row>
    <row r="1661" spans="1:27" x14ac:dyDescent="0.2">
      <c r="A1661" s="89">
        <f>VLOOKUP(C1661,TabellenBDFS!$B$4:$C$2717,2,FALSE)</f>
        <v>231</v>
      </c>
      <c r="B1661" t="str">
        <f t="shared" si="26"/>
        <v>2316</v>
      </c>
      <c r="C1661" t="s">
        <v>237</v>
      </c>
      <c r="D1661">
        <v>6</v>
      </c>
      <c r="E1661">
        <v>1.1000000000000001</v>
      </c>
      <c r="F1661">
        <v>1.1000000000000001</v>
      </c>
      <c r="G1661">
        <v>1.1000000000000001</v>
      </c>
      <c r="H1661">
        <v>1.1000000000000001</v>
      </c>
      <c r="I1661">
        <v>1.1000000000000001</v>
      </c>
      <c r="J1661">
        <v>1.1000000000000001</v>
      </c>
      <c r="K1661">
        <v>1.1000000000000001</v>
      </c>
      <c r="L1661">
        <v>1.2</v>
      </c>
      <c r="M1661">
        <v>1.2</v>
      </c>
      <c r="N1661">
        <v>1.1000000000000001</v>
      </c>
      <c r="O1661">
        <v>1.1000000000000001</v>
      </c>
      <c r="P1661">
        <v>1</v>
      </c>
      <c r="Q1661">
        <v>1.1000000000000001</v>
      </c>
      <c r="R1661">
        <v>1.1000000000000001</v>
      </c>
      <c r="S1661">
        <v>1.1000000000000001</v>
      </c>
      <c r="T1661">
        <v>1.2</v>
      </c>
      <c r="U1661">
        <v>1.2</v>
      </c>
      <c r="V1661">
        <v>1</v>
      </c>
      <c r="W1661">
        <v>1</v>
      </c>
      <c r="X1661">
        <v>0.9</v>
      </c>
      <c r="Y1661">
        <v>0.8</v>
      </c>
      <c r="Z1661">
        <v>0.7</v>
      </c>
      <c r="AA1661">
        <v>0.7</v>
      </c>
    </row>
    <row r="1662" spans="1:27" x14ac:dyDescent="0.2">
      <c r="A1662" s="89">
        <f>VLOOKUP(C1662,TabellenBDFS!$B$4:$C$2717,2,FALSE)</f>
        <v>231</v>
      </c>
      <c r="B1662" t="str">
        <f t="shared" si="26"/>
        <v>2317</v>
      </c>
      <c r="C1662" t="s">
        <v>237</v>
      </c>
      <c r="D1662">
        <v>7</v>
      </c>
      <c r="E1662">
        <v>0.1</v>
      </c>
      <c r="F1662">
        <v>0.1</v>
      </c>
      <c r="G1662">
        <v>0.1</v>
      </c>
      <c r="H1662">
        <v>0.1</v>
      </c>
      <c r="I1662">
        <v>0.1</v>
      </c>
      <c r="J1662">
        <v>0.2</v>
      </c>
      <c r="K1662">
        <v>0.2</v>
      </c>
      <c r="L1662">
        <v>0.2</v>
      </c>
      <c r="M1662">
        <v>0.2</v>
      </c>
      <c r="N1662">
        <v>0.2</v>
      </c>
      <c r="O1662">
        <v>0.2</v>
      </c>
      <c r="P1662">
        <v>0.1</v>
      </c>
      <c r="Q1662">
        <v>0.1</v>
      </c>
      <c r="R1662">
        <v>0.1</v>
      </c>
      <c r="S1662">
        <v>0.1</v>
      </c>
      <c r="T1662">
        <v>0.1</v>
      </c>
      <c r="U1662">
        <v>0.2</v>
      </c>
      <c r="V1662">
        <v>0.4</v>
      </c>
      <c r="W1662">
        <v>0.4</v>
      </c>
      <c r="X1662">
        <v>0.4</v>
      </c>
      <c r="Y1662">
        <v>0.5</v>
      </c>
      <c r="Z1662">
        <v>0.5</v>
      </c>
      <c r="AA1662">
        <v>0.5</v>
      </c>
    </row>
    <row r="1663" spans="1:27" x14ac:dyDescent="0.2">
      <c r="A1663" s="89">
        <f>VLOOKUP(C1663,TabellenBDFS!$B$4:$C$2717,2,FALSE)</f>
        <v>232</v>
      </c>
      <c r="B1663" t="str">
        <f t="shared" si="26"/>
        <v>2321</v>
      </c>
      <c r="C1663" t="s">
        <v>238</v>
      </c>
      <c r="D1663">
        <v>1</v>
      </c>
      <c r="E1663">
        <v>0.7</v>
      </c>
      <c r="F1663">
        <v>0.7</v>
      </c>
      <c r="G1663">
        <v>0.9</v>
      </c>
      <c r="H1663">
        <v>1</v>
      </c>
      <c r="I1663">
        <v>1</v>
      </c>
      <c r="J1663">
        <v>1.1000000000000001</v>
      </c>
      <c r="K1663">
        <v>1.1000000000000001</v>
      </c>
      <c r="L1663">
        <v>1.1000000000000001</v>
      </c>
      <c r="M1663">
        <v>1.1000000000000001</v>
      </c>
      <c r="N1663">
        <v>1.2</v>
      </c>
      <c r="O1663">
        <v>1.1000000000000001</v>
      </c>
      <c r="P1663">
        <v>1.1000000000000001</v>
      </c>
      <c r="Q1663">
        <v>1</v>
      </c>
      <c r="R1663">
        <v>1</v>
      </c>
      <c r="S1663">
        <v>1</v>
      </c>
      <c r="T1663">
        <v>0.9</v>
      </c>
      <c r="U1663">
        <v>0.9</v>
      </c>
      <c r="V1663">
        <v>0.9</v>
      </c>
      <c r="W1663">
        <v>0.9</v>
      </c>
      <c r="X1663">
        <v>0.7</v>
      </c>
      <c r="Y1663">
        <v>0.8</v>
      </c>
      <c r="Z1663">
        <v>0.7</v>
      </c>
      <c r="AA1663">
        <v>0.7</v>
      </c>
    </row>
    <row r="1664" spans="1:27" x14ac:dyDescent="0.2">
      <c r="A1664" s="89">
        <f>VLOOKUP(C1664,TabellenBDFS!$B$4:$C$2717,2,FALSE)</f>
        <v>232</v>
      </c>
      <c r="B1664" t="str">
        <f t="shared" si="26"/>
        <v>2322</v>
      </c>
      <c r="C1664" t="s">
        <v>238</v>
      </c>
      <c r="D1664">
        <v>2</v>
      </c>
      <c r="E1664">
        <v>0.3</v>
      </c>
      <c r="F1664">
        <v>0.3</v>
      </c>
      <c r="G1664">
        <v>0.3</v>
      </c>
      <c r="H1664">
        <v>0.3</v>
      </c>
      <c r="I1664">
        <v>0.3</v>
      </c>
      <c r="J1664">
        <v>0.3</v>
      </c>
      <c r="K1664">
        <v>0.2</v>
      </c>
      <c r="L1664">
        <v>0.2</v>
      </c>
      <c r="M1664">
        <v>0.2</v>
      </c>
      <c r="N1664">
        <v>0.2</v>
      </c>
      <c r="O1664">
        <v>0.2</v>
      </c>
      <c r="P1664">
        <v>0.2</v>
      </c>
      <c r="Q1664">
        <v>0.2</v>
      </c>
      <c r="R1664">
        <v>0.2</v>
      </c>
      <c r="S1664">
        <v>0.2</v>
      </c>
      <c r="T1664">
        <v>0.2</v>
      </c>
      <c r="U1664">
        <v>0.2</v>
      </c>
      <c r="V1664">
        <v>0.2</v>
      </c>
      <c r="W1664">
        <v>0.2</v>
      </c>
      <c r="X1664">
        <v>0.2</v>
      </c>
      <c r="Y1664">
        <v>0.2</v>
      </c>
      <c r="Z1664">
        <v>0.2</v>
      </c>
      <c r="AA1664">
        <v>0.2</v>
      </c>
    </row>
    <row r="1665" spans="1:27" x14ac:dyDescent="0.2">
      <c r="A1665" s="89">
        <f>VLOOKUP(C1665,TabellenBDFS!$B$4:$C$2717,2,FALSE)</f>
        <v>232</v>
      </c>
      <c r="B1665" t="str">
        <f t="shared" si="26"/>
        <v>2323</v>
      </c>
      <c r="C1665" t="s">
        <v>238</v>
      </c>
      <c r="D1665">
        <v>3</v>
      </c>
      <c r="E1665">
        <v>0</v>
      </c>
      <c r="F1665">
        <v>0</v>
      </c>
      <c r="G1665">
        <v>0</v>
      </c>
      <c r="H1665">
        <v>0</v>
      </c>
      <c r="I1665">
        <v>0</v>
      </c>
      <c r="J1665">
        <v>0.1</v>
      </c>
      <c r="K1665">
        <v>0.2</v>
      </c>
      <c r="L1665">
        <v>0.2</v>
      </c>
      <c r="M1665">
        <v>0.2</v>
      </c>
      <c r="N1665">
        <v>0.2</v>
      </c>
      <c r="O1665">
        <v>0.2</v>
      </c>
      <c r="P1665">
        <v>0.2</v>
      </c>
      <c r="Q1665">
        <v>0.2</v>
      </c>
      <c r="R1665">
        <v>0.2</v>
      </c>
      <c r="S1665">
        <v>0.2</v>
      </c>
      <c r="T1665">
        <v>0.2</v>
      </c>
      <c r="U1665">
        <v>0.2</v>
      </c>
      <c r="V1665">
        <v>0.2</v>
      </c>
      <c r="W1665">
        <v>0.2</v>
      </c>
      <c r="X1665">
        <v>0.2</v>
      </c>
      <c r="Y1665">
        <v>0.2</v>
      </c>
      <c r="Z1665">
        <v>0.2</v>
      </c>
      <c r="AA1665">
        <v>0.2</v>
      </c>
    </row>
    <row r="1666" spans="1:27" x14ac:dyDescent="0.2">
      <c r="A1666" s="89">
        <f>VLOOKUP(C1666,TabellenBDFS!$B$4:$C$2717,2,FALSE)</f>
        <v>232</v>
      </c>
      <c r="B1666" t="str">
        <f t="shared" si="26"/>
        <v>2324</v>
      </c>
      <c r="C1666" t="s">
        <v>238</v>
      </c>
      <c r="D1666">
        <v>4</v>
      </c>
      <c r="E1666">
        <v>0</v>
      </c>
      <c r="F1666">
        <v>0</v>
      </c>
      <c r="G1666">
        <v>0</v>
      </c>
      <c r="H1666">
        <v>0</v>
      </c>
      <c r="I1666">
        <v>0</v>
      </c>
      <c r="J1666">
        <v>0</v>
      </c>
      <c r="K1666">
        <v>0</v>
      </c>
      <c r="L1666">
        <v>0.1</v>
      </c>
      <c r="M1666">
        <v>0.1</v>
      </c>
      <c r="N1666">
        <v>0.1</v>
      </c>
      <c r="O1666">
        <v>0.1</v>
      </c>
      <c r="P1666">
        <v>0.1</v>
      </c>
      <c r="Q1666">
        <v>0.1</v>
      </c>
      <c r="R1666">
        <v>0.1</v>
      </c>
      <c r="S1666">
        <v>0.1</v>
      </c>
      <c r="T1666">
        <v>0</v>
      </c>
      <c r="U1666">
        <v>0</v>
      </c>
      <c r="V1666">
        <v>0</v>
      </c>
      <c r="W1666">
        <v>0</v>
      </c>
      <c r="X1666">
        <v>0</v>
      </c>
      <c r="Y1666">
        <v>0</v>
      </c>
      <c r="Z1666">
        <v>0</v>
      </c>
      <c r="AA1666">
        <v>0</v>
      </c>
    </row>
    <row r="1667" spans="1:27" x14ac:dyDescent="0.2">
      <c r="A1667" s="89">
        <f>VLOOKUP(C1667,TabellenBDFS!$B$4:$C$2717,2,FALSE)</f>
        <v>232</v>
      </c>
      <c r="B1667" t="str">
        <f t="shared" si="26"/>
        <v>2325</v>
      </c>
      <c r="C1667" t="s">
        <v>238</v>
      </c>
      <c r="D1667">
        <v>5</v>
      </c>
      <c r="E1667">
        <v>0</v>
      </c>
      <c r="F1667">
        <v>0</v>
      </c>
      <c r="G1667">
        <v>0</v>
      </c>
      <c r="H1667">
        <v>0</v>
      </c>
      <c r="I1667">
        <v>0</v>
      </c>
      <c r="J1667">
        <v>0</v>
      </c>
      <c r="K1667">
        <v>0</v>
      </c>
      <c r="L1667">
        <v>0</v>
      </c>
      <c r="M1667">
        <v>0</v>
      </c>
      <c r="N1667">
        <v>0</v>
      </c>
      <c r="O1667">
        <v>0</v>
      </c>
      <c r="P1667">
        <v>0</v>
      </c>
      <c r="Q1667">
        <v>0</v>
      </c>
      <c r="R1667">
        <v>0</v>
      </c>
      <c r="S1667">
        <v>0</v>
      </c>
      <c r="T1667">
        <v>0</v>
      </c>
      <c r="U1667">
        <v>0</v>
      </c>
      <c r="V1667">
        <v>0</v>
      </c>
      <c r="W1667">
        <v>0</v>
      </c>
      <c r="X1667">
        <v>0</v>
      </c>
      <c r="Y1667">
        <v>0</v>
      </c>
      <c r="Z1667">
        <v>0</v>
      </c>
      <c r="AA1667">
        <v>0</v>
      </c>
    </row>
    <row r="1668" spans="1:27" x14ac:dyDescent="0.2">
      <c r="A1668" s="89">
        <f>VLOOKUP(C1668,TabellenBDFS!$B$4:$C$2717,2,FALSE)</f>
        <v>232</v>
      </c>
      <c r="B1668" t="str">
        <f t="shared" si="26"/>
        <v>2326</v>
      </c>
      <c r="C1668" t="s">
        <v>238</v>
      </c>
      <c r="D1668">
        <v>6</v>
      </c>
      <c r="E1668">
        <v>0.4</v>
      </c>
      <c r="F1668">
        <v>0.4</v>
      </c>
      <c r="G1668">
        <v>0.6</v>
      </c>
      <c r="H1668">
        <v>0.6</v>
      </c>
      <c r="I1668">
        <v>0.6</v>
      </c>
      <c r="J1668">
        <v>0.6</v>
      </c>
      <c r="K1668">
        <v>0.6</v>
      </c>
      <c r="L1668">
        <v>0.6</v>
      </c>
      <c r="M1668">
        <v>0.6</v>
      </c>
      <c r="N1668">
        <v>0.6</v>
      </c>
      <c r="O1668">
        <v>0.6</v>
      </c>
      <c r="P1668">
        <v>0.6</v>
      </c>
      <c r="Q1668">
        <v>0.5</v>
      </c>
      <c r="R1668">
        <v>0.5</v>
      </c>
      <c r="S1668">
        <v>0.5</v>
      </c>
      <c r="T1668">
        <v>0.5</v>
      </c>
      <c r="U1668">
        <v>0.5</v>
      </c>
      <c r="V1668">
        <v>0.5</v>
      </c>
      <c r="W1668">
        <v>0.5</v>
      </c>
      <c r="X1668">
        <v>0.3</v>
      </c>
      <c r="Y1668">
        <v>0.3</v>
      </c>
      <c r="Z1668">
        <v>0.3</v>
      </c>
      <c r="AA1668">
        <v>0.3</v>
      </c>
    </row>
    <row r="1669" spans="1:27" x14ac:dyDescent="0.2">
      <c r="A1669" s="89">
        <f>VLOOKUP(C1669,TabellenBDFS!$B$4:$C$2717,2,FALSE)</f>
        <v>232</v>
      </c>
      <c r="B1669" t="str">
        <f t="shared" si="26"/>
        <v>2327</v>
      </c>
      <c r="C1669" t="s">
        <v>238</v>
      </c>
      <c r="D1669">
        <v>7</v>
      </c>
      <c r="E1669">
        <v>0.1</v>
      </c>
      <c r="F1669">
        <v>0.1</v>
      </c>
      <c r="G1669">
        <v>0.1</v>
      </c>
      <c r="H1669">
        <v>0.1</v>
      </c>
      <c r="I1669">
        <v>0.1</v>
      </c>
      <c r="J1669">
        <v>0.1</v>
      </c>
      <c r="K1669">
        <v>0.1</v>
      </c>
      <c r="L1669">
        <v>0.1</v>
      </c>
      <c r="M1669">
        <v>0.1</v>
      </c>
      <c r="N1669">
        <v>0.1</v>
      </c>
      <c r="O1669">
        <v>0</v>
      </c>
      <c r="P1669">
        <v>0</v>
      </c>
      <c r="Q1669">
        <v>0</v>
      </c>
      <c r="R1669">
        <v>0</v>
      </c>
      <c r="S1669">
        <v>0</v>
      </c>
      <c r="T1669">
        <v>0</v>
      </c>
      <c r="U1669">
        <v>0</v>
      </c>
      <c r="V1669">
        <v>0</v>
      </c>
      <c r="W1669">
        <v>0</v>
      </c>
      <c r="X1669">
        <v>0</v>
      </c>
      <c r="Y1669">
        <v>0.1</v>
      </c>
      <c r="Z1669">
        <v>0</v>
      </c>
      <c r="AA1669">
        <v>0</v>
      </c>
    </row>
    <row r="1670" spans="1:27" x14ac:dyDescent="0.2">
      <c r="A1670" s="89">
        <f>VLOOKUP(C1670,TabellenBDFS!$B$4:$C$2717,2,FALSE)</f>
        <v>233</v>
      </c>
      <c r="B1670" t="str">
        <f t="shared" si="26"/>
        <v>2331</v>
      </c>
      <c r="C1670" t="s">
        <v>239</v>
      </c>
      <c r="D1670">
        <v>1</v>
      </c>
      <c r="E1670">
        <v>0.7</v>
      </c>
      <c r="F1670">
        <v>0.7</v>
      </c>
      <c r="G1670">
        <v>0.7</v>
      </c>
      <c r="H1670">
        <v>0.7</v>
      </c>
      <c r="I1670">
        <v>0.8</v>
      </c>
      <c r="J1670">
        <v>0.8</v>
      </c>
      <c r="K1670">
        <v>0.8</v>
      </c>
      <c r="L1670">
        <v>0.8</v>
      </c>
      <c r="M1670">
        <v>0.8</v>
      </c>
      <c r="N1670">
        <v>0.9</v>
      </c>
      <c r="O1670">
        <v>0.8</v>
      </c>
      <c r="P1670">
        <v>0.8</v>
      </c>
      <c r="Q1670">
        <v>0.8</v>
      </c>
      <c r="R1670">
        <v>0.8</v>
      </c>
      <c r="S1670">
        <v>0.8</v>
      </c>
      <c r="T1670">
        <v>0.9</v>
      </c>
      <c r="U1670">
        <v>0.9</v>
      </c>
      <c r="V1670">
        <v>0.9</v>
      </c>
      <c r="W1670">
        <v>0.9</v>
      </c>
      <c r="X1670">
        <v>0.9</v>
      </c>
      <c r="Y1670">
        <v>1</v>
      </c>
      <c r="Z1670">
        <v>1</v>
      </c>
      <c r="AA1670">
        <v>1</v>
      </c>
    </row>
    <row r="1671" spans="1:27" x14ac:dyDescent="0.2">
      <c r="A1671" s="89">
        <f>VLOOKUP(C1671,TabellenBDFS!$B$4:$C$2717,2,FALSE)</f>
        <v>233</v>
      </c>
      <c r="B1671" t="str">
        <f t="shared" si="26"/>
        <v>2332</v>
      </c>
      <c r="C1671" t="s">
        <v>239</v>
      </c>
      <c r="D1671">
        <v>2</v>
      </c>
      <c r="E1671">
        <v>0.1</v>
      </c>
      <c r="F1671">
        <v>0.1</v>
      </c>
      <c r="G1671">
        <v>0.1</v>
      </c>
      <c r="H1671">
        <v>0.1</v>
      </c>
      <c r="I1671">
        <v>0.1</v>
      </c>
      <c r="J1671">
        <v>0.1</v>
      </c>
      <c r="K1671">
        <v>0.1</v>
      </c>
      <c r="L1671">
        <v>0.1</v>
      </c>
      <c r="M1671">
        <v>0.1</v>
      </c>
      <c r="N1671">
        <v>0.1</v>
      </c>
      <c r="O1671">
        <v>0.1</v>
      </c>
      <c r="P1671">
        <v>0.1</v>
      </c>
      <c r="Q1671">
        <v>0.1</v>
      </c>
      <c r="R1671">
        <v>0.1</v>
      </c>
      <c r="S1671">
        <v>0.1</v>
      </c>
      <c r="T1671">
        <v>0.1</v>
      </c>
      <c r="U1671">
        <v>0.1</v>
      </c>
      <c r="V1671">
        <v>0.1</v>
      </c>
      <c r="W1671">
        <v>0.1</v>
      </c>
      <c r="X1671">
        <v>0.1</v>
      </c>
      <c r="Y1671">
        <v>0.1</v>
      </c>
      <c r="Z1671">
        <v>0.1</v>
      </c>
      <c r="AA1671">
        <v>0.1</v>
      </c>
    </row>
    <row r="1672" spans="1:27" x14ac:dyDescent="0.2">
      <c r="A1672" s="89">
        <f>VLOOKUP(C1672,TabellenBDFS!$B$4:$C$2717,2,FALSE)</f>
        <v>233</v>
      </c>
      <c r="B1672" t="str">
        <f t="shared" si="26"/>
        <v>2333</v>
      </c>
      <c r="C1672" t="s">
        <v>239</v>
      </c>
      <c r="D1672">
        <v>3</v>
      </c>
      <c r="E1672">
        <v>0</v>
      </c>
      <c r="F1672">
        <v>0</v>
      </c>
      <c r="G1672">
        <v>0</v>
      </c>
      <c r="H1672">
        <v>0</v>
      </c>
      <c r="I1672">
        <v>0</v>
      </c>
      <c r="J1672">
        <v>0</v>
      </c>
      <c r="K1672">
        <v>0</v>
      </c>
      <c r="L1672">
        <v>0</v>
      </c>
      <c r="M1672">
        <v>0</v>
      </c>
      <c r="N1672">
        <v>0</v>
      </c>
      <c r="O1672">
        <v>0</v>
      </c>
      <c r="P1672">
        <v>0.1</v>
      </c>
      <c r="Q1672">
        <v>0.1</v>
      </c>
      <c r="R1672">
        <v>0.1</v>
      </c>
      <c r="S1672">
        <v>0.1</v>
      </c>
      <c r="T1672">
        <v>0.1</v>
      </c>
      <c r="U1672">
        <v>0.1</v>
      </c>
      <c r="V1672">
        <v>0.1</v>
      </c>
      <c r="W1672">
        <v>0.1</v>
      </c>
      <c r="X1672">
        <v>0.1</v>
      </c>
      <c r="Y1672">
        <v>0.1</v>
      </c>
      <c r="Z1672">
        <v>0.1</v>
      </c>
      <c r="AA1672">
        <v>0.1</v>
      </c>
    </row>
    <row r="1673" spans="1:27" x14ac:dyDescent="0.2">
      <c r="A1673" s="89">
        <f>VLOOKUP(C1673,TabellenBDFS!$B$4:$C$2717,2,FALSE)</f>
        <v>233</v>
      </c>
      <c r="B1673" t="str">
        <f t="shared" si="26"/>
        <v>2334</v>
      </c>
      <c r="C1673" t="s">
        <v>239</v>
      </c>
      <c r="D1673">
        <v>4</v>
      </c>
      <c r="E1673">
        <v>0</v>
      </c>
      <c r="F1673">
        <v>0</v>
      </c>
      <c r="G1673">
        <v>0</v>
      </c>
      <c r="H1673">
        <v>0</v>
      </c>
      <c r="I1673">
        <v>0</v>
      </c>
      <c r="J1673">
        <v>0</v>
      </c>
      <c r="K1673">
        <v>0</v>
      </c>
      <c r="L1673">
        <v>0</v>
      </c>
      <c r="M1673">
        <v>0</v>
      </c>
      <c r="N1673">
        <v>0</v>
      </c>
      <c r="O1673">
        <v>0</v>
      </c>
      <c r="P1673">
        <v>0</v>
      </c>
      <c r="Q1673">
        <v>0</v>
      </c>
      <c r="R1673">
        <v>0</v>
      </c>
      <c r="S1673">
        <v>0</v>
      </c>
      <c r="T1673">
        <v>0</v>
      </c>
      <c r="U1673">
        <v>0</v>
      </c>
      <c r="V1673">
        <v>0</v>
      </c>
      <c r="W1673">
        <v>0</v>
      </c>
      <c r="X1673">
        <v>0</v>
      </c>
      <c r="Y1673">
        <v>0</v>
      </c>
      <c r="Z1673">
        <v>0</v>
      </c>
      <c r="AA1673">
        <v>0</v>
      </c>
    </row>
    <row r="1674" spans="1:27" x14ac:dyDescent="0.2">
      <c r="A1674" s="89">
        <f>VLOOKUP(C1674,TabellenBDFS!$B$4:$C$2717,2,FALSE)</f>
        <v>233</v>
      </c>
      <c r="B1674" t="str">
        <f t="shared" si="26"/>
        <v>2335</v>
      </c>
      <c r="C1674" t="s">
        <v>239</v>
      </c>
      <c r="D1674">
        <v>5</v>
      </c>
      <c r="E1674">
        <v>0.1</v>
      </c>
      <c r="F1674">
        <v>0.1</v>
      </c>
      <c r="G1674">
        <v>0.1</v>
      </c>
      <c r="H1674">
        <v>0.1</v>
      </c>
      <c r="I1674">
        <v>0.1</v>
      </c>
      <c r="J1674">
        <v>0.1</v>
      </c>
      <c r="K1674">
        <v>0.1</v>
      </c>
      <c r="L1674">
        <v>0.1</v>
      </c>
      <c r="M1674">
        <v>0.1</v>
      </c>
      <c r="N1674">
        <v>0.1</v>
      </c>
      <c r="O1674">
        <v>0.1</v>
      </c>
      <c r="P1674">
        <v>0.1</v>
      </c>
      <c r="Q1674">
        <v>0.1</v>
      </c>
      <c r="R1674">
        <v>0.1</v>
      </c>
      <c r="S1674">
        <v>0.1</v>
      </c>
      <c r="T1674">
        <v>0.1</v>
      </c>
      <c r="U1674">
        <v>0.1</v>
      </c>
      <c r="V1674">
        <v>0.1</v>
      </c>
      <c r="W1674">
        <v>0.1</v>
      </c>
      <c r="X1674">
        <v>0.1</v>
      </c>
      <c r="Y1674">
        <v>0.1</v>
      </c>
      <c r="Z1674">
        <v>0</v>
      </c>
      <c r="AA1674">
        <v>0</v>
      </c>
    </row>
    <row r="1675" spans="1:27" x14ac:dyDescent="0.2">
      <c r="A1675" s="89">
        <f>VLOOKUP(C1675,TabellenBDFS!$B$4:$C$2717,2,FALSE)</f>
        <v>233</v>
      </c>
      <c r="B1675" t="str">
        <f t="shared" ref="B1675:B1738" si="27">CONCATENATE(A1675,D1675)</f>
        <v>2336</v>
      </c>
      <c r="C1675" t="s">
        <v>239</v>
      </c>
      <c r="D1675">
        <v>6</v>
      </c>
      <c r="E1675">
        <v>0.4</v>
      </c>
      <c r="F1675">
        <v>0.5</v>
      </c>
      <c r="G1675">
        <v>0.5</v>
      </c>
      <c r="H1675">
        <v>0.5</v>
      </c>
      <c r="I1675">
        <v>0.5</v>
      </c>
      <c r="J1675">
        <v>0.5</v>
      </c>
      <c r="K1675">
        <v>0.5</v>
      </c>
      <c r="L1675">
        <v>0.5</v>
      </c>
      <c r="M1675">
        <v>0.6</v>
      </c>
      <c r="N1675">
        <v>0.6</v>
      </c>
      <c r="O1675">
        <v>0.5</v>
      </c>
      <c r="P1675">
        <v>0.5</v>
      </c>
      <c r="Q1675">
        <v>0.5</v>
      </c>
      <c r="R1675">
        <v>0.5</v>
      </c>
      <c r="S1675">
        <v>0.5</v>
      </c>
      <c r="T1675">
        <v>0.6</v>
      </c>
      <c r="U1675">
        <v>0.6</v>
      </c>
      <c r="V1675">
        <v>0.6</v>
      </c>
      <c r="W1675">
        <v>0.6</v>
      </c>
      <c r="X1675">
        <v>0.6</v>
      </c>
      <c r="Y1675">
        <v>0.7</v>
      </c>
      <c r="Z1675">
        <v>0.7</v>
      </c>
      <c r="AA1675">
        <v>0.7</v>
      </c>
    </row>
    <row r="1676" spans="1:27" x14ac:dyDescent="0.2">
      <c r="A1676" s="89">
        <f>VLOOKUP(C1676,TabellenBDFS!$B$4:$C$2717,2,FALSE)</f>
        <v>233</v>
      </c>
      <c r="B1676" t="str">
        <f t="shared" si="27"/>
        <v>2337</v>
      </c>
      <c r="C1676" t="s">
        <v>239</v>
      </c>
      <c r="D1676">
        <v>7</v>
      </c>
      <c r="E1676">
        <v>0.1</v>
      </c>
      <c r="F1676">
        <v>0.1</v>
      </c>
      <c r="G1676">
        <v>0</v>
      </c>
      <c r="H1676">
        <v>0</v>
      </c>
      <c r="I1676">
        <v>0</v>
      </c>
      <c r="J1676">
        <v>0</v>
      </c>
      <c r="K1676">
        <v>0</v>
      </c>
      <c r="L1676">
        <v>0</v>
      </c>
      <c r="M1676">
        <v>0</v>
      </c>
      <c r="N1676">
        <v>0.1</v>
      </c>
      <c r="O1676">
        <v>0.1</v>
      </c>
      <c r="P1676">
        <v>0</v>
      </c>
      <c r="Q1676">
        <v>0</v>
      </c>
      <c r="R1676">
        <v>0</v>
      </c>
      <c r="S1676">
        <v>0</v>
      </c>
      <c r="T1676">
        <v>0</v>
      </c>
      <c r="U1676">
        <v>0</v>
      </c>
      <c r="V1676">
        <v>0</v>
      </c>
      <c r="W1676">
        <v>0</v>
      </c>
      <c r="X1676">
        <v>0</v>
      </c>
      <c r="Y1676">
        <v>0</v>
      </c>
      <c r="Z1676">
        <v>0</v>
      </c>
      <c r="AA1676">
        <v>0</v>
      </c>
    </row>
    <row r="1677" spans="1:27" x14ac:dyDescent="0.2">
      <c r="A1677" s="89">
        <f>VLOOKUP(C1677,TabellenBDFS!$B$4:$C$2717,2,FALSE)</f>
        <v>234</v>
      </c>
      <c r="B1677" t="str">
        <f t="shared" si="27"/>
        <v>2341</v>
      </c>
      <c r="C1677" t="s">
        <v>240</v>
      </c>
      <c r="D1677">
        <v>1</v>
      </c>
      <c r="E1677">
        <v>0.6</v>
      </c>
      <c r="F1677">
        <v>0.6</v>
      </c>
      <c r="G1677">
        <v>0.6</v>
      </c>
      <c r="H1677">
        <v>0.9</v>
      </c>
      <c r="I1677">
        <v>0.8</v>
      </c>
      <c r="J1677">
        <v>0.9</v>
      </c>
      <c r="K1677">
        <v>0.9</v>
      </c>
      <c r="L1677">
        <v>0.9</v>
      </c>
      <c r="M1677">
        <v>0.9</v>
      </c>
      <c r="N1677">
        <v>0.8</v>
      </c>
      <c r="O1677">
        <v>0.8</v>
      </c>
      <c r="P1677">
        <v>0.8</v>
      </c>
      <c r="Q1677">
        <v>0.7</v>
      </c>
      <c r="R1677">
        <v>0.7</v>
      </c>
      <c r="S1677">
        <v>0.6</v>
      </c>
      <c r="T1677">
        <v>0.7</v>
      </c>
      <c r="U1677">
        <v>0.7</v>
      </c>
      <c r="V1677">
        <v>0.6</v>
      </c>
      <c r="W1677">
        <v>0.6</v>
      </c>
      <c r="X1677">
        <v>0.6</v>
      </c>
      <c r="Y1677">
        <v>0.5</v>
      </c>
      <c r="Z1677">
        <v>0.5</v>
      </c>
      <c r="AA1677">
        <v>0.5</v>
      </c>
    </row>
    <row r="1678" spans="1:27" x14ac:dyDescent="0.2">
      <c r="A1678" s="89">
        <f>VLOOKUP(C1678,TabellenBDFS!$B$4:$C$2717,2,FALSE)</f>
        <v>234</v>
      </c>
      <c r="B1678" t="str">
        <f t="shared" si="27"/>
        <v>2342</v>
      </c>
      <c r="C1678" t="s">
        <v>240</v>
      </c>
      <c r="D1678">
        <v>2</v>
      </c>
      <c r="E1678">
        <v>0</v>
      </c>
      <c r="F1678">
        <v>0</v>
      </c>
      <c r="G1678">
        <v>0</v>
      </c>
      <c r="H1678">
        <v>0</v>
      </c>
      <c r="I1678">
        <v>0</v>
      </c>
      <c r="J1678">
        <v>0</v>
      </c>
      <c r="K1678">
        <v>0</v>
      </c>
      <c r="L1678">
        <v>0</v>
      </c>
      <c r="M1678">
        <v>0</v>
      </c>
      <c r="N1678">
        <v>0</v>
      </c>
      <c r="O1678">
        <v>0</v>
      </c>
      <c r="P1678">
        <v>0</v>
      </c>
      <c r="Q1678">
        <v>0</v>
      </c>
      <c r="R1678">
        <v>0</v>
      </c>
      <c r="S1678">
        <v>0</v>
      </c>
      <c r="T1678">
        <v>0</v>
      </c>
      <c r="U1678">
        <v>0</v>
      </c>
      <c r="V1678">
        <v>0</v>
      </c>
      <c r="W1678">
        <v>0</v>
      </c>
      <c r="X1678">
        <v>0</v>
      </c>
      <c r="Y1678">
        <v>0</v>
      </c>
      <c r="Z1678">
        <v>0</v>
      </c>
      <c r="AA1678">
        <v>0</v>
      </c>
    </row>
    <row r="1679" spans="1:27" x14ac:dyDescent="0.2">
      <c r="A1679" s="89">
        <f>VLOOKUP(C1679,TabellenBDFS!$B$4:$C$2717,2,FALSE)</f>
        <v>234</v>
      </c>
      <c r="B1679" t="str">
        <f t="shared" si="27"/>
        <v>2343</v>
      </c>
      <c r="C1679" t="s">
        <v>240</v>
      </c>
      <c r="D1679">
        <v>3</v>
      </c>
      <c r="E1679">
        <v>0</v>
      </c>
      <c r="F1679">
        <v>0</v>
      </c>
      <c r="G1679">
        <v>0</v>
      </c>
      <c r="H1679">
        <v>0</v>
      </c>
      <c r="I1679">
        <v>0</v>
      </c>
      <c r="J1679">
        <v>0</v>
      </c>
      <c r="K1679">
        <v>0</v>
      </c>
      <c r="L1679">
        <v>0</v>
      </c>
      <c r="M1679">
        <v>0</v>
      </c>
      <c r="N1679">
        <v>0</v>
      </c>
      <c r="O1679">
        <v>0</v>
      </c>
      <c r="P1679">
        <v>0</v>
      </c>
      <c r="Q1679">
        <v>0</v>
      </c>
      <c r="R1679">
        <v>0</v>
      </c>
      <c r="S1679">
        <v>0</v>
      </c>
      <c r="T1679">
        <v>0.1</v>
      </c>
      <c r="U1679">
        <v>0.1</v>
      </c>
      <c r="V1679">
        <v>0.1</v>
      </c>
      <c r="W1679">
        <v>0.1</v>
      </c>
      <c r="X1679">
        <v>0.1</v>
      </c>
      <c r="Y1679">
        <v>0.1</v>
      </c>
      <c r="Z1679">
        <v>0.1</v>
      </c>
      <c r="AA1679">
        <v>0.1</v>
      </c>
    </row>
    <row r="1680" spans="1:27" x14ac:dyDescent="0.2">
      <c r="A1680" s="89">
        <f>VLOOKUP(C1680,TabellenBDFS!$B$4:$C$2717,2,FALSE)</f>
        <v>234</v>
      </c>
      <c r="B1680" t="str">
        <f t="shared" si="27"/>
        <v>2344</v>
      </c>
      <c r="C1680" t="s">
        <v>240</v>
      </c>
      <c r="D1680">
        <v>4</v>
      </c>
      <c r="E1680">
        <v>0</v>
      </c>
      <c r="F1680">
        <v>0</v>
      </c>
      <c r="G1680">
        <v>0</v>
      </c>
      <c r="H1680">
        <v>0</v>
      </c>
      <c r="I1680">
        <v>0</v>
      </c>
      <c r="J1680">
        <v>0</v>
      </c>
      <c r="K1680">
        <v>0</v>
      </c>
      <c r="L1680">
        <v>0</v>
      </c>
      <c r="M1680">
        <v>0</v>
      </c>
      <c r="N1680">
        <v>0</v>
      </c>
      <c r="O1680">
        <v>0</v>
      </c>
      <c r="P1680">
        <v>0</v>
      </c>
      <c r="Q1680">
        <v>0</v>
      </c>
      <c r="R1680">
        <v>0</v>
      </c>
      <c r="S1680">
        <v>0</v>
      </c>
      <c r="T1680">
        <v>0</v>
      </c>
      <c r="U1680">
        <v>0</v>
      </c>
      <c r="V1680">
        <v>0</v>
      </c>
      <c r="W1680">
        <v>0</v>
      </c>
      <c r="X1680">
        <v>0</v>
      </c>
      <c r="Y1680">
        <v>0</v>
      </c>
      <c r="Z1680">
        <v>0</v>
      </c>
      <c r="AA1680">
        <v>0</v>
      </c>
    </row>
    <row r="1681" spans="1:27" x14ac:dyDescent="0.2">
      <c r="A1681" s="89">
        <f>VLOOKUP(C1681,TabellenBDFS!$B$4:$C$2717,2,FALSE)</f>
        <v>234</v>
      </c>
      <c r="B1681" t="str">
        <f t="shared" si="27"/>
        <v>2345</v>
      </c>
      <c r="C1681" t="s">
        <v>240</v>
      </c>
      <c r="D1681">
        <v>5</v>
      </c>
      <c r="E1681">
        <v>0.1</v>
      </c>
      <c r="F1681">
        <v>0.1</v>
      </c>
      <c r="G1681">
        <v>0.1</v>
      </c>
      <c r="H1681">
        <v>0.1</v>
      </c>
      <c r="I1681">
        <v>0.1</v>
      </c>
      <c r="J1681">
        <v>0.1</v>
      </c>
      <c r="K1681">
        <v>0.1</v>
      </c>
      <c r="L1681">
        <v>0.1</v>
      </c>
      <c r="M1681">
        <v>0.1</v>
      </c>
      <c r="N1681">
        <v>0.1</v>
      </c>
      <c r="O1681">
        <v>0.1</v>
      </c>
      <c r="P1681">
        <v>0.1</v>
      </c>
      <c r="Q1681">
        <v>0</v>
      </c>
      <c r="R1681">
        <v>0</v>
      </c>
      <c r="S1681">
        <v>0</v>
      </c>
      <c r="T1681">
        <v>0</v>
      </c>
      <c r="U1681">
        <v>0</v>
      </c>
      <c r="V1681">
        <v>0</v>
      </c>
      <c r="W1681">
        <v>0</v>
      </c>
      <c r="X1681">
        <v>0</v>
      </c>
      <c r="Y1681">
        <v>0</v>
      </c>
      <c r="Z1681">
        <v>0</v>
      </c>
      <c r="AA1681">
        <v>0</v>
      </c>
    </row>
    <row r="1682" spans="1:27" x14ac:dyDescent="0.2">
      <c r="A1682" s="89">
        <f>VLOOKUP(C1682,TabellenBDFS!$B$4:$C$2717,2,FALSE)</f>
        <v>234</v>
      </c>
      <c r="B1682" t="str">
        <f t="shared" si="27"/>
        <v>2346</v>
      </c>
      <c r="C1682" t="s">
        <v>240</v>
      </c>
      <c r="D1682">
        <v>6</v>
      </c>
      <c r="E1682">
        <v>0.5</v>
      </c>
      <c r="F1682">
        <v>0.5</v>
      </c>
      <c r="G1682">
        <v>0.5</v>
      </c>
      <c r="H1682">
        <v>0.7</v>
      </c>
      <c r="I1682">
        <v>0.7</v>
      </c>
      <c r="J1682">
        <v>0.8</v>
      </c>
      <c r="K1682">
        <v>0.8</v>
      </c>
      <c r="L1682">
        <v>0.8</v>
      </c>
      <c r="M1682">
        <v>0.7</v>
      </c>
      <c r="N1682">
        <v>0.7</v>
      </c>
      <c r="O1682">
        <v>0.7</v>
      </c>
      <c r="P1682">
        <v>0.7</v>
      </c>
      <c r="Q1682">
        <v>0.6</v>
      </c>
      <c r="R1682">
        <v>0.5</v>
      </c>
      <c r="S1682">
        <v>0.5</v>
      </c>
      <c r="T1682">
        <v>0.5</v>
      </c>
      <c r="U1682">
        <v>0.5</v>
      </c>
      <c r="V1682">
        <v>0.5</v>
      </c>
      <c r="W1682">
        <v>0.5</v>
      </c>
      <c r="X1682">
        <v>0.4</v>
      </c>
      <c r="Y1682">
        <v>0.4</v>
      </c>
      <c r="Z1682">
        <v>0.3</v>
      </c>
      <c r="AA1682">
        <v>0.3</v>
      </c>
    </row>
    <row r="1683" spans="1:27" x14ac:dyDescent="0.2">
      <c r="A1683" s="89">
        <f>VLOOKUP(C1683,TabellenBDFS!$B$4:$C$2717,2,FALSE)</f>
        <v>234</v>
      </c>
      <c r="B1683" t="str">
        <f t="shared" si="27"/>
        <v>2347</v>
      </c>
      <c r="C1683" t="s">
        <v>240</v>
      </c>
      <c r="D1683">
        <v>7</v>
      </c>
      <c r="E1683">
        <v>0</v>
      </c>
      <c r="F1683">
        <v>0</v>
      </c>
      <c r="G1683">
        <v>0</v>
      </c>
      <c r="H1683">
        <v>0</v>
      </c>
      <c r="I1683">
        <v>0</v>
      </c>
      <c r="J1683">
        <v>0</v>
      </c>
      <c r="K1683">
        <v>0</v>
      </c>
      <c r="L1683">
        <v>0</v>
      </c>
      <c r="M1683">
        <v>0</v>
      </c>
      <c r="N1683">
        <v>0</v>
      </c>
      <c r="O1683">
        <v>0</v>
      </c>
      <c r="P1683">
        <v>0.1</v>
      </c>
      <c r="Q1683">
        <v>0.1</v>
      </c>
      <c r="R1683">
        <v>0.1</v>
      </c>
      <c r="S1683">
        <v>0.1</v>
      </c>
      <c r="T1683">
        <v>0.1</v>
      </c>
      <c r="U1683">
        <v>0.1</v>
      </c>
      <c r="V1683">
        <v>0.1</v>
      </c>
      <c r="W1683">
        <v>0.1</v>
      </c>
      <c r="X1683">
        <v>0.1</v>
      </c>
      <c r="Y1683">
        <v>0.1</v>
      </c>
      <c r="Z1683">
        <v>0.1</v>
      </c>
      <c r="AA1683">
        <v>0.1</v>
      </c>
    </row>
    <row r="1684" spans="1:27" x14ac:dyDescent="0.2">
      <c r="A1684" s="89">
        <f>VLOOKUP(C1684,TabellenBDFS!$B$4:$C$2717,2,FALSE)</f>
        <v>235</v>
      </c>
      <c r="B1684" t="str">
        <f t="shared" si="27"/>
        <v>2351</v>
      </c>
      <c r="C1684" t="s">
        <v>241</v>
      </c>
      <c r="D1684">
        <v>1</v>
      </c>
      <c r="E1684">
        <v>0.8</v>
      </c>
      <c r="F1684">
        <v>0.8</v>
      </c>
      <c r="G1684">
        <v>0.7</v>
      </c>
      <c r="H1684">
        <v>0.8</v>
      </c>
      <c r="I1684">
        <v>0.8</v>
      </c>
      <c r="J1684">
        <v>0.8</v>
      </c>
      <c r="K1684">
        <v>0.8</v>
      </c>
      <c r="L1684">
        <v>0.8</v>
      </c>
      <c r="M1684">
        <v>0.7</v>
      </c>
      <c r="N1684">
        <v>0.7</v>
      </c>
      <c r="O1684">
        <v>0.6</v>
      </c>
      <c r="P1684">
        <v>0.6</v>
      </c>
      <c r="Q1684">
        <v>0.6</v>
      </c>
      <c r="R1684">
        <v>0.5</v>
      </c>
      <c r="S1684">
        <v>0.5</v>
      </c>
      <c r="T1684">
        <v>0.5</v>
      </c>
      <c r="U1684">
        <v>0.5</v>
      </c>
      <c r="V1684">
        <v>0.5</v>
      </c>
      <c r="W1684">
        <v>0.5</v>
      </c>
      <c r="X1684">
        <v>0.5</v>
      </c>
      <c r="Y1684">
        <v>0.5</v>
      </c>
      <c r="Z1684">
        <v>0.5</v>
      </c>
      <c r="AA1684">
        <v>0.5</v>
      </c>
    </row>
    <row r="1685" spans="1:27" x14ac:dyDescent="0.2">
      <c r="A1685" s="89">
        <f>VLOOKUP(C1685,TabellenBDFS!$B$4:$C$2717,2,FALSE)</f>
        <v>235</v>
      </c>
      <c r="B1685" t="str">
        <f t="shared" si="27"/>
        <v>2352</v>
      </c>
      <c r="C1685" t="s">
        <v>241</v>
      </c>
      <c r="D1685">
        <v>2</v>
      </c>
      <c r="E1685">
        <v>0.1</v>
      </c>
      <c r="F1685">
        <v>0.1</v>
      </c>
      <c r="G1685">
        <v>0.1</v>
      </c>
      <c r="H1685">
        <v>0.2</v>
      </c>
      <c r="I1685">
        <v>0.2</v>
      </c>
      <c r="J1685">
        <v>0.2</v>
      </c>
      <c r="K1685">
        <v>0.2</v>
      </c>
      <c r="L1685">
        <v>0.2</v>
      </c>
      <c r="M1685">
        <v>0.1</v>
      </c>
      <c r="N1685">
        <v>0.1</v>
      </c>
      <c r="O1685">
        <v>0.1</v>
      </c>
      <c r="P1685">
        <v>0.1</v>
      </c>
      <c r="Q1685">
        <v>0.1</v>
      </c>
      <c r="R1685">
        <v>0.1</v>
      </c>
      <c r="S1685">
        <v>0.1</v>
      </c>
      <c r="T1685">
        <v>0.1</v>
      </c>
      <c r="U1685">
        <v>0.1</v>
      </c>
      <c r="V1685">
        <v>0.1</v>
      </c>
      <c r="W1685">
        <v>0.1</v>
      </c>
      <c r="X1685">
        <v>0.1</v>
      </c>
      <c r="Y1685">
        <v>0.1</v>
      </c>
      <c r="Z1685">
        <v>0.1</v>
      </c>
      <c r="AA1685">
        <v>0.1</v>
      </c>
    </row>
    <row r="1686" spans="1:27" x14ac:dyDescent="0.2">
      <c r="A1686" s="89">
        <f>VLOOKUP(C1686,TabellenBDFS!$B$4:$C$2717,2,FALSE)</f>
        <v>235</v>
      </c>
      <c r="B1686" t="str">
        <f t="shared" si="27"/>
        <v>2353</v>
      </c>
      <c r="C1686" t="s">
        <v>241</v>
      </c>
      <c r="D1686">
        <v>3</v>
      </c>
      <c r="E1686">
        <v>0</v>
      </c>
      <c r="F1686">
        <v>0</v>
      </c>
      <c r="G1686">
        <v>0</v>
      </c>
      <c r="H1686">
        <v>0</v>
      </c>
      <c r="I1686">
        <v>0.1</v>
      </c>
      <c r="J1686">
        <v>0.1</v>
      </c>
      <c r="K1686">
        <v>0.1</v>
      </c>
      <c r="L1686">
        <v>0.1</v>
      </c>
      <c r="M1686">
        <v>0.1</v>
      </c>
      <c r="N1686">
        <v>0.1</v>
      </c>
      <c r="O1686">
        <v>0.1</v>
      </c>
      <c r="P1686">
        <v>0.1</v>
      </c>
      <c r="Q1686">
        <v>0.1</v>
      </c>
      <c r="R1686">
        <v>0.1</v>
      </c>
      <c r="S1686">
        <v>0.1</v>
      </c>
      <c r="T1686">
        <v>0.1</v>
      </c>
      <c r="U1686">
        <v>0.1</v>
      </c>
      <c r="V1686">
        <v>0.1</v>
      </c>
      <c r="W1686">
        <v>0.1</v>
      </c>
      <c r="X1686">
        <v>0.1</v>
      </c>
      <c r="Y1686">
        <v>0.1</v>
      </c>
      <c r="Z1686">
        <v>0.1</v>
      </c>
      <c r="AA1686">
        <v>0.1</v>
      </c>
    </row>
    <row r="1687" spans="1:27" x14ac:dyDescent="0.2">
      <c r="A1687" s="89">
        <f>VLOOKUP(C1687,TabellenBDFS!$B$4:$C$2717,2,FALSE)</f>
        <v>235</v>
      </c>
      <c r="B1687" t="str">
        <f t="shared" si="27"/>
        <v>2354</v>
      </c>
      <c r="C1687" t="s">
        <v>241</v>
      </c>
      <c r="D1687">
        <v>4</v>
      </c>
      <c r="E1687">
        <v>0</v>
      </c>
      <c r="F1687">
        <v>0</v>
      </c>
      <c r="G1687">
        <v>0</v>
      </c>
      <c r="H1687">
        <v>0</v>
      </c>
      <c r="I1687">
        <v>0</v>
      </c>
      <c r="J1687">
        <v>0</v>
      </c>
      <c r="K1687">
        <v>0</v>
      </c>
      <c r="L1687">
        <v>0</v>
      </c>
      <c r="M1687">
        <v>0</v>
      </c>
      <c r="N1687">
        <v>0</v>
      </c>
      <c r="O1687">
        <v>0</v>
      </c>
      <c r="P1687">
        <v>0</v>
      </c>
      <c r="Q1687">
        <v>0</v>
      </c>
      <c r="R1687">
        <v>0</v>
      </c>
      <c r="S1687">
        <v>0</v>
      </c>
      <c r="T1687">
        <v>0</v>
      </c>
      <c r="U1687">
        <v>0</v>
      </c>
      <c r="V1687">
        <v>0</v>
      </c>
      <c r="W1687">
        <v>0</v>
      </c>
      <c r="X1687">
        <v>0</v>
      </c>
      <c r="Y1687">
        <v>0</v>
      </c>
      <c r="Z1687">
        <v>0</v>
      </c>
      <c r="AA1687">
        <v>0</v>
      </c>
    </row>
    <row r="1688" spans="1:27" x14ac:dyDescent="0.2">
      <c r="A1688" s="89">
        <f>VLOOKUP(C1688,TabellenBDFS!$B$4:$C$2717,2,FALSE)</f>
        <v>235</v>
      </c>
      <c r="B1688" t="str">
        <f t="shared" si="27"/>
        <v>2355</v>
      </c>
      <c r="C1688" t="s">
        <v>241</v>
      </c>
      <c r="D1688">
        <v>5</v>
      </c>
      <c r="E1688">
        <v>0</v>
      </c>
      <c r="F1688">
        <v>0</v>
      </c>
      <c r="G1688">
        <v>0</v>
      </c>
      <c r="H1688">
        <v>0</v>
      </c>
      <c r="I1688">
        <v>0</v>
      </c>
      <c r="J1688">
        <v>0</v>
      </c>
      <c r="K1688">
        <v>0</v>
      </c>
      <c r="L1688">
        <v>0</v>
      </c>
      <c r="M1688">
        <v>0</v>
      </c>
      <c r="N1688">
        <v>0</v>
      </c>
      <c r="O1688">
        <v>0</v>
      </c>
      <c r="P1688">
        <v>0</v>
      </c>
      <c r="Q1688">
        <v>0</v>
      </c>
      <c r="R1688">
        <v>0</v>
      </c>
      <c r="S1688">
        <v>0</v>
      </c>
      <c r="T1688">
        <v>0</v>
      </c>
      <c r="U1688">
        <v>0</v>
      </c>
      <c r="V1688">
        <v>0</v>
      </c>
      <c r="W1688">
        <v>0</v>
      </c>
      <c r="X1688">
        <v>0</v>
      </c>
      <c r="Y1688">
        <v>0</v>
      </c>
      <c r="Z1688">
        <v>0</v>
      </c>
      <c r="AA1688">
        <v>0</v>
      </c>
    </row>
    <row r="1689" spans="1:27" x14ac:dyDescent="0.2">
      <c r="A1689" s="89">
        <f>VLOOKUP(C1689,TabellenBDFS!$B$4:$C$2717,2,FALSE)</f>
        <v>235</v>
      </c>
      <c r="B1689" t="str">
        <f t="shared" si="27"/>
        <v>2356</v>
      </c>
      <c r="C1689" t="s">
        <v>241</v>
      </c>
      <c r="D1689">
        <v>6</v>
      </c>
      <c r="E1689">
        <v>0.6</v>
      </c>
      <c r="F1689">
        <v>0.5</v>
      </c>
      <c r="G1689">
        <v>0.5</v>
      </c>
      <c r="H1689">
        <v>0.6</v>
      </c>
      <c r="I1689">
        <v>0.5</v>
      </c>
      <c r="J1689">
        <v>0.5</v>
      </c>
      <c r="K1689">
        <v>0.5</v>
      </c>
      <c r="L1689">
        <v>0.5</v>
      </c>
      <c r="M1689">
        <v>0.4</v>
      </c>
      <c r="N1689">
        <v>0.4</v>
      </c>
      <c r="O1689">
        <v>0.4</v>
      </c>
      <c r="P1689">
        <v>0.3</v>
      </c>
      <c r="Q1689">
        <v>0.3</v>
      </c>
      <c r="R1689">
        <v>0.3</v>
      </c>
      <c r="S1689">
        <v>0.3</v>
      </c>
      <c r="T1689">
        <v>0.3</v>
      </c>
      <c r="U1689">
        <v>0.3</v>
      </c>
      <c r="V1689">
        <v>0.3</v>
      </c>
      <c r="W1689">
        <v>0.3</v>
      </c>
      <c r="X1689">
        <v>0.3</v>
      </c>
      <c r="Y1689">
        <v>0.3</v>
      </c>
      <c r="Z1689">
        <v>0.3</v>
      </c>
      <c r="AA1689">
        <v>0.3</v>
      </c>
    </row>
    <row r="1690" spans="1:27" x14ac:dyDescent="0.2">
      <c r="A1690" s="89">
        <f>VLOOKUP(C1690,TabellenBDFS!$B$4:$C$2717,2,FALSE)</f>
        <v>235</v>
      </c>
      <c r="B1690" t="str">
        <f t="shared" si="27"/>
        <v>2357</v>
      </c>
      <c r="C1690" t="s">
        <v>241</v>
      </c>
      <c r="D1690">
        <v>7</v>
      </c>
      <c r="E1690">
        <v>0.1</v>
      </c>
      <c r="F1690">
        <v>0.1</v>
      </c>
      <c r="G1690">
        <v>0.1</v>
      </c>
      <c r="H1690">
        <v>0.1</v>
      </c>
      <c r="I1690">
        <v>0.1</v>
      </c>
      <c r="J1690">
        <v>0.1</v>
      </c>
      <c r="K1690">
        <v>0.1</v>
      </c>
      <c r="L1690">
        <v>0</v>
      </c>
      <c r="M1690">
        <v>0</v>
      </c>
      <c r="N1690">
        <v>0</v>
      </c>
      <c r="O1690">
        <v>0</v>
      </c>
      <c r="P1690">
        <v>0</v>
      </c>
      <c r="Q1690">
        <v>0</v>
      </c>
      <c r="R1690">
        <v>0</v>
      </c>
      <c r="S1690">
        <v>0</v>
      </c>
      <c r="T1690">
        <v>0</v>
      </c>
      <c r="U1690">
        <v>0</v>
      </c>
      <c r="V1690">
        <v>0.1</v>
      </c>
      <c r="W1690">
        <v>0.1</v>
      </c>
      <c r="X1690">
        <v>0.1</v>
      </c>
      <c r="Y1690">
        <v>0.1</v>
      </c>
      <c r="Z1690">
        <v>0.1</v>
      </c>
      <c r="AA1690">
        <v>0.1</v>
      </c>
    </row>
    <row r="1691" spans="1:27" x14ac:dyDescent="0.2">
      <c r="A1691" s="89">
        <f>VLOOKUP(C1691,TabellenBDFS!$B$4:$C$2717,2,FALSE)</f>
        <v>236</v>
      </c>
      <c r="B1691" t="str">
        <f t="shared" si="27"/>
        <v>2361</v>
      </c>
      <c r="C1691" t="s">
        <v>242</v>
      </c>
      <c r="D1691">
        <v>1</v>
      </c>
      <c r="E1691">
        <v>3.9</v>
      </c>
      <c r="F1691">
        <v>4.2</v>
      </c>
      <c r="G1691">
        <v>4.2</v>
      </c>
      <c r="H1691">
        <v>4.4000000000000004</v>
      </c>
      <c r="I1691">
        <v>4.7</v>
      </c>
      <c r="J1691">
        <v>4.5</v>
      </c>
      <c r="K1691">
        <v>4.5</v>
      </c>
      <c r="L1691">
        <v>4.4000000000000004</v>
      </c>
      <c r="M1691">
        <v>4.7</v>
      </c>
      <c r="N1691">
        <v>4.7</v>
      </c>
      <c r="O1691">
        <v>4.5999999999999996</v>
      </c>
      <c r="P1691">
        <v>4.5</v>
      </c>
      <c r="Q1691">
        <v>4.5</v>
      </c>
      <c r="R1691">
        <v>4.7</v>
      </c>
      <c r="S1691">
        <v>4.5999999999999996</v>
      </c>
      <c r="T1691">
        <v>4.5</v>
      </c>
      <c r="U1691">
        <v>4.5999999999999996</v>
      </c>
      <c r="V1691">
        <v>4.5</v>
      </c>
      <c r="W1691">
        <v>4.4000000000000004</v>
      </c>
      <c r="X1691">
        <v>4.4000000000000004</v>
      </c>
      <c r="Y1691">
        <v>4.3</v>
      </c>
      <c r="Z1691">
        <v>4.3</v>
      </c>
      <c r="AA1691">
        <v>4.2</v>
      </c>
    </row>
    <row r="1692" spans="1:27" x14ac:dyDescent="0.2">
      <c r="A1692" s="89">
        <f>VLOOKUP(C1692,TabellenBDFS!$B$4:$C$2717,2,FALSE)</f>
        <v>236</v>
      </c>
      <c r="B1692" t="str">
        <f t="shared" si="27"/>
        <v>2362</v>
      </c>
      <c r="C1692" t="s">
        <v>242</v>
      </c>
      <c r="D1692">
        <v>2</v>
      </c>
      <c r="E1692">
        <v>1.4</v>
      </c>
      <c r="F1692">
        <v>1.4</v>
      </c>
      <c r="G1692">
        <v>1.4</v>
      </c>
      <c r="H1692">
        <v>1.5</v>
      </c>
      <c r="I1692">
        <v>1.4</v>
      </c>
      <c r="J1692">
        <v>1.3</v>
      </c>
      <c r="K1692">
        <v>1.2</v>
      </c>
      <c r="L1692">
        <v>1.2</v>
      </c>
      <c r="M1692">
        <v>1.4</v>
      </c>
      <c r="N1692">
        <v>1.4</v>
      </c>
      <c r="O1692">
        <v>1.6</v>
      </c>
      <c r="P1692">
        <v>1.7</v>
      </c>
      <c r="Q1692">
        <v>1.7</v>
      </c>
      <c r="R1692">
        <v>1.6</v>
      </c>
      <c r="S1692">
        <v>1.6</v>
      </c>
      <c r="T1692">
        <v>1.6</v>
      </c>
      <c r="U1692">
        <v>1.6</v>
      </c>
      <c r="V1692">
        <v>1.3</v>
      </c>
      <c r="W1692">
        <v>1.3</v>
      </c>
      <c r="X1692">
        <v>1.3</v>
      </c>
      <c r="Y1692">
        <v>1.2</v>
      </c>
      <c r="Z1692">
        <v>1.2</v>
      </c>
      <c r="AA1692">
        <v>1.2</v>
      </c>
    </row>
    <row r="1693" spans="1:27" x14ac:dyDescent="0.2">
      <c r="A1693" s="89">
        <f>VLOOKUP(C1693,TabellenBDFS!$B$4:$C$2717,2,FALSE)</f>
        <v>236</v>
      </c>
      <c r="B1693" t="str">
        <f t="shared" si="27"/>
        <v>2363</v>
      </c>
      <c r="C1693" t="s">
        <v>242</v>
      </c>
      <c r="D1693">
        <v>3</v>
      </c>
      <c r="E1693">
        <v>0</v>
      </c>
      <c r="F1693">
        <v>0</v>
      </c>
      <c r="G1693">
        <v>0</v>
      </c>
      <c r="H1693">
        <v>0.1</v>
      </c>
      <c r="I1693">
        <v>0.1</v>
      </c>
      <c r="J1693">
        <v>0.1</v>
      </c>
      <c r="K1693">
        <v>0.2</v>
      </c>
      <c r="L1693">
        <v>0.2</v>
      </c>
      <c r="M1693">
        <v>0.2</v>
      </c>
      <c r="N1693">
        <v>0.3</v>
      </c>
      <c r="O1693">
        <v>0.3</v>
      </c>
      <c r="P1693">
        <v>0.3</v>
      </c>
      <c r="Q1693">
        <v>0.3</v>
      </c>
      <c r="R1693">
        <v>0.4</v>
      </c>
      <c r="S1693">
        <v>0.4</v>
      </c>
      <c r="T1693">
        <v>0.5</v>
      </c>
      <c r="U1693">
        <v>0.6</v>
      </c>
      <c r="V1693">
        <v>0.9</v>
      </c>
      <c r="W1693">
        <v>0.9</v>
      </c>
      <c r="X1693">
        <v>0.9</v>
      </c>
      <c r="Y1693">
        <v>1</v>
      </c>
      <c r="Z1693">
        <v>0.9</v>
      </c>
      <c r="AA1693">
        <v>0.9</v>
      </c>
    </row>
    <row r="1694" spans="1:27" x14ac:dyDescent="0.2">
      <c r="A1694" s="89">
        <f>VLOOKUP(C1694,TabellenBDFS!$B$4:$C$2717,2,FALSE)</f>
        <v>236</v>
      </c>
      <c r="B1694" t="str">
        <f t="shared" si="27"/>
        <v>2364</v>
      </c>
      <c r="C1694" t="s">
        <v>242</v>
      </c>
      <c r="D1694">
        <v>4</v>
      </c>
      <c r="E1694">
        <v>0</v>
      </c>
      <c r="F1694">
        <v>0</v>
      </c>
      <c r="G1694">
        <v>0</v>
      </c>
      <c r="H1694">
        <v>0</v>
      </c>
      <c r="I1694">
        <v>0.1</v>
      </c>
      <c r="J1694">
        <v>0.1</v>
      </c>
      <c r="K1694">
        <v>0.1</v>
      </c>
      <c r="L1694">
        <v>0.1</v>
      </c>
      <c r="M1694">
        <v>0.1</v>
      </c>
      <c r="N1694">
        <v>0.1</v>
      </c>
      <c r="O1694">
        <v>0.1</v>
      </c>
      <c r="P1694">
        <v>0.1</v>
      </c>
      <c r="Q1694">
        <v>0.1</v>
      </c>
      <c r="R1694">
        <v>0.1</v>
      </c>
      <c r="S1694">
        <v>0.1</v>
      </c>
      <c r="T1694">
        <v>0.1</v>
      </c>
      <c r="U1694">
        <v>0.1</v>
      </c>
      <c r="V1694">
        <v>0.1</v>
      </c>
      <c r="W1694">
        <v>0.1</v>
      </c>
      <c r="X1694">
        <v>0.1</v>
      </c>
      <c r="Y1694">
        <v>0.1</v>
      </c>
      <c r="Z1694">
        <v>0.1</v>
      </c>
      <c r="AA1694">
        <v>0.1</v>
      </c>
    </row>
    <row r="1695" spans="1:27" x14ac:dyDescent="0.2">
      <c r="A1695" s="89">
        <f>VLOOKUP(C1695,TabellenBDFS!$B$4:$C$2717,2,FALSE)</f>
        <v>236</v>
      </c>
      <c r="B1695" t="str">
        <f t="shared" si="27"/>
        <v>2365</v>
      </c>
      <c r="C1695" t="s">
        <v>242</v>
      </c>
      <c r="D1695">
        <v>5</v>
      </c>
      <c r="E1695">
        <v>0.1</v>
      </c>
      <c r="F1695">
        <v>0.1</v>
      </c>
      <c r="G1695">
        <v>0.1</v>
      </c>
      <c r="H1695">
        <v>0.1</v>
      </c>
      <c r="I1695">
        <v>0.1</v>
      </c>
      <c r="J1695">
        <v>0.1</v>
      </c>
      <c r="K1695">
        <v>0.1</v>
      </c>
      <c r="L1695">
        <v>0.1</v>
      </c>
      <c r="M1695">
        <v>0.1</v>
      </c>
      <c r="N1695">
        <v>0.1</v>
      </c>
      <c r="O1695">
        <v>0.1</v>
      </c>
      <c r="P1695">
        <v>0.1</v>
      </c>
      <c r="Q1695">
        <v>0.2</v>
      </c>
      <c r="R1695">
        <v>0.2</v>
      </c>
      <c r="S1695">
        <v>0.2</v>
      </c>
      <c r="T1695">
        <v>0.2</v>
      </c>
      <c r="U1695">
        <v>0.1</v>
      </c>
      <c r="V1695">
        <v>0.2</v>
      </c>
      <c r="W1695">
        <v>0.1</v>
      </c>
      <c r="X1695">
        <v>0.1</v>
      </c>
      <c r="Y1695">
        <v>0.1</v>
      </c>
      <c r="Z1695">
        <v>0.1</v>
      </c>
      <c r="AA1695">
        <v>0.1</v>
      </c>
    </row>
    <row r="1696" spans="1:27" x14ac:dyDescent="0.2">
      <c r="A1696" s="89">
        <f>VLOOKUP(C1696,TabellenBDFS!$B$4:$C$2717,2,FALSE)</f>
        <v>236</v>
      </c>
      <c r="B1696" t="str">
        <f t="shared" si="27"/>
        <v>2366</v>
      </c>
      <c r="C1696" t="s">
        <v>242</v>
      </c>
      <c r="D1696">
        <v>6</v>
      </c>
      <c r="E1696">
        <v>2.2000000000000002</v>
      </c>
      <c r="F1696">
        <v>2.2999999999999998</v>
      </c>
      <c r="G1696">
        <v>2.4</v>
      </c>
      <c r="H1696">
        <v>2.4</v>
      </c>
      <c r="I1696">
        <v>2.6</v>
      </c>
      <c r="J1696">
        <v>2.5</v>
      </c>
      <c r="K1696">
        <v>2.5</v>
      </c>
      <c r="L1696">
        <v>2.4</v>
      </c>
      <c r="M1696">
        <v>2.5</v>
      </c>
      <c r="N1696">
        <v>2</v>
      </c>
      <c r="O1696">
        <v>2</v>
      </c>
      <c r="P1696">
        <v>1.5</v>
      </c>
      <c r="Q1696">
        <v>1.5</v>
      </c>
      <c r="R1696">
        <v>1.6</v>
      </c>
      <c r="S1696">
        <v>1.6</v>
      </c>
      <c r="T1696">
        <v>1.5</v>
      </c>
      <c r="U1696">
        <v>1.5</v>
      </c>
      <c r="V1696">
        <v>1.5</v>
      </c>
      <c r="W1696">
        <v>1.4</v>
      </c>
      <c r="X1696">
        <v>1.4</v>
      </c>
      <c r="Y1696">
        <v>1.4</v>
      </c>
      <c r="Z1696">
        <v>1.4</v>
      </c>
      <c r="AA1696">
        <v>1.4</v>
      </c>
    </row>
    <row r="1697" spans="1:27" x14ac:dyDescent="0.2">
      <c r="A1697" s="89">
        <f>VLOOKUP(C1697,TabellenBDFS!$B$4:$C$2717,2,FALSE)</f>
        <v>236</v>
      </c>
      <c r="B1697" t="str">
        <f t="shared" si="27"/>
        <v>2367</v>
      </c>
      <c r="C1697" t="s">
        <v>242</v>
      </c>
      <c r="D1697">
        <v>7</v>
      </c>
      <c r="E1697">
        <v>0.3</v>
      </c>
      <c r="F1697">
        <v>0.3</v>
      </c>
      <c r="G1697">
        <v>0.3</v>
      </c>
      <c r="H1697">
        <v>0.4</v>
      </c>
      <c r="I1697">
        <v>0.4</v>
      </c>
      <c r="J1697">
        <v>0.4</v>
      </c>
      <c r="K1697">
        <v>0.4</v>
      </c>
      <c r="L1697">
        <v>0.4</v>
      </c>
      <c r="M1697">
        <v>0.4</v>
      </c>
      <c r="N1697">
        <v>0.7</v>
      </c>
      <c r="O1697">
        <v>0.5</v>
      </c>
      <c r="P1697">
        <v>0.7</v>
      </c>
      <c r="Q1697">
        <v>0.7</v>
      </c>
      <c r="R1697">
        <v>0.7</v>
      </c>
      <c r="S1697">
        <v>0.7</v>
      </c>
      <c r="T1697">
        <v>0.6</v>
      </c>
      <c r="U1697">
        <v>0.6</v>
      </c>
      <c r="V1697">
        <v>0.6</v>
      </c>
      <c r="W1697">
        <v>0.5</v>
      </c>
      <c r="X1697">
        <v>0.5</v>
      </c>
      <c r="Y1697">
        <v>0.4</v>
      </c>
      <c r="Z1697">
        <v>0.5</v>
      </c>
      <c r="AA1697">
        <v>0.4</v>
      </c>
    </row>
    <row r="1698" spans="1:27" x14ac:dyDescent="0.2">
      <c r="A1698" s="89">
        <f>VLOOKUP(C1698,TabellenBDFS!$B$4:$C$2717,2,FALSE)</f>
        <v>237</v>
      </c>
      <c r="B1698" t="str">
        <f t="shared" si="27"/>
        <v>2371</v>
      </c>
      <c r="C1698" t="s">
        <v>243</v>
      </c>
      <c r="D1698">
        <v>1</v>
      </c>
      <c r="E1698">
        <v>1.1000000000000001</v>
      </c>
      <c r="F1698">
        <v>1.1000000000000001</v>
      </c>
      <c r="G1698">
        <v>1</v>
      </c>
      <c r="H1698">
        <v>1.1000000000000001</v>
      </c>
      <c r="I1698">
        <v>1.2</v>
      </c>
      <c r="J1698">
        <v>1.2</v>
      </c>
      <c r="K1698">
        <v>1.1000000000000001</v>
      </c>
      <c r="L1698">
        <v>1.1000000000000001</v>
      </c>
      <c r="M1698">
        <v>1.1000000000000001</v>
      </c>
      <c r="N1698">
        <v>1.1000000000000001</v>
      </c>
      <c r="O1698">
        <v>1.1000000000000001</v>
      </c>
      <c r="P1698">
        <v>1.2</v>
      </c>
      <c r="Q1698">
        <v>1.2</v>
      </c>
      <c r="R1698">
        <v>1.2</v>
      </c>
      <c r="S1698">
        <v>1.1000000000000001</v>
      </c>
      <c r="T1698">
        <v>1.1000000000000001</v>
      </c>
      <c r="U1698">
        <v>1.1000000000000001</v>
      </c>
      <c r="V1698">
        <v>1.2</v>
      </c>
      <c r="W1698">
        <v>1.2</v>
      </c>
      <c r="X1698">
        <v>1</v>
      </c>
      <c r="Y1698">
        <v>1</v>
      </c>
      <c r="Z1698">
        <v>0.9</v>
      </c>
      <c r="AA1698">
        <v>0.9</v>
      </c>
    </row>
    <row r="1699" spans="1:27" x14ac:dyDescent="0.2">
      <c r="A1699" s="89">
        <f>VLOOKUP(C1699,TabellenBDFS!$B$4:$C$2717,2,FALSE)</f>
        <v>237</v>
      </c>
      <c r="B1699" t="str">
        <f t="shared" si="27"/>
        <v>2372</v>
      </c>
      <c r="C1699" t="s">
        <v>243</v>
      </c>
      <c r="D1699">
        <v>2</v>
      </c>
      <c r="E1699">
        <v>0.1</v>
      </c>
      <c r="F1699">
        <v>0.1</v>
      </c>
      <c r="G1699">
        <v>0.1</v>
      </c>
      <c r="H1699">
        <v>0.1</v>
      </c>
      <c r="I1699">
        <v>0.1</v>
      </c>
      <c r="J1699">
        <v>0.1</v>
      </c>
      <c r="K1699">
        <v>0.1</v>
      </c>
      <c r="L1699">
        <v>0.1</v>
      </c>
      <c r="M1699">
        <v>0.1</v>
      </c>
      <c r="N1699">
        <v>0.1</v>
      </c>
      <c r="O1699">
        <v>0.1</v>
      </c>
      <c r="P1699">
        <v>0.1</v>
      </c>
      <c r="Q1699">
        <v>0.1</v>
      </c>
      <c r="R1699">
        <v>0.1</v>
      </c>
      <c r="S1699">
        <v>0.1</v>
      </c>
      <c r="T1699">
        <v>0.1</v>
      </c>
      <c r="U1699">
        <v>0.1</v>
      </c>
      <c r="V1699">
        <v>0.1</v>
      </c>
      <c r="W1699">
        <v>0.1</v>
      </c>
      <c r="X1699">
        <v>0.1</v>
      </c>
      <c r="Y1699">
        <v>0.1</v>
      </c>
      <c r="Z1699">
        <v>0.1</v>
      </c>
      <c r="AA1699">
        <v>0.1</v>
      </c>
    </row>
    <row r="1700" spans="1:27" x14ac:dyDescent="0.2">
      <c r="A1700" s="89">
        <f>VLOOKUP(C1700,TabellenBDFS!$B$4:$C$2717,2,FALSE)</f>
        <v>237</v>
      </c>
      <c r="B1700" t="str">
        <f t="shared" si="27"/>
        <v>2373</v>
      </c>
      <c r="C1700" t="s">
        <v>243</v>
      </c>
      <c r="D1700">
        <v>3</v>
      </c>
      <c r="E1700">
        <v>0</v>
      </c>
      <c r="F1700">
        <v>0</v>
      </c>
      <c r="G1700">
        <v>0</v>
      </c>
      <c r="H1700">
        <v>0</v>
      </c>
      <c r="I1700">
        <v>0</v>
      </c>
      <c r="J1700">
        <v>0</v>
      </c>
      <c r="K1700">
        <v>0</v>
      </c>
      <c r="L1700">
        <v>0</v>
      </c>
      <c r="M1700">
        <v>0</v>
      </c>
      <c r="N1700">
        <v>0</v>
      </c>
      <c r="O1700">
        <v>0</v>
      </c>
      <c r="P1700">
        <v>0</v>
      </c>
      <c r="Q1700">
        <v>0</v>
      </c>
      <c r="R1700">
        <v>0</v>
      </c>
      <c r="S1700">
        <v>0</v>
      </c>
      <c r="T1700">
        <v>0</v>
      </c>
      <c r="U1700">
        <v>0</v>
      </c>
      <c r="V1700">
        <v>0</v>
      </c>
      <c r="W1700">
        <v>0</v>
      </c>
      <c r="X1700">
        <v>0</v>
      </c>
      <c r="Y1700">
        <v>0</v>
      </c>
      <c r="Z1700">
        <v>0</v>
      </c>
      <c r="AA1700">
        <v>0</v>
      </c>
    </row>
    <row r="1701" spans="1:27" x14ac:dyDescent="0.2">
      <c r="A1701" s="89">
        <f>VLOOKUP(C1701,TabellenBDFS!$B$4:$C$2717,2,FALSE)</f>
        <v>237</v>
      </c>
      <c r="B1701" t="str">
        <f t="shared" si="27"/>
        <v>2374</v>
      </c>
      <c r="C1701" t="s">
        <v>243</v>
      </c>
      <c r="D1701">
        <v>4</v>
      </c>
      <c r="E1701">
        <v>0</v>
      </c>
      <c r="F1701">
        <v>0</v>
      </c>
      <c r="G1701">
        <v>0</v>
      </c>
      <c r="H1701">
        <v>0</v>
      </c>
      <c r="I1701">
        <v>0</v>
      </c>
      <c r="J1701">
        <v>0</v>
      </c>
      <c r="K1701">
        <v>0</v>
      </c>
      <c r="L1701">
        <v>0</v>
      </c>
      <c r="M1701">
        <v>0</v>
      </c>
      <c r="N1701">
        <v>0</v>
      </c>
      <c r="O1701">
        <v>0</v>
      </c>
      <c r="P1701">
        <v>0</v>
      </c>
      <c r="Q1701">
        <v>0</v>
      </c>
      <c r="R1701">
        <v>0</v>
      </c>
      <c r="S1701">
        <v>0</v>
      </c>
      <c r="T1701">
        <v>0</v>
      </c>
      <c r="U1701">
        <v>0</v>
      </c>
      <c r="V1701">
        <v>0</v>
      </c>
      <c r="W1701">
        <v>0</v>
      </c>
      <c r="X1701">
        <v>0</v>
      </c>
      <c r="Y1701">
        <v>0</v>
      </c>
      <c r="Z1701">
        <v>0</v>
      </c>
      <c r="AA1701">
        <v>0</v>
      </c>
    </row>
    <row r="1702" spans="1:27" x14ac:dyDescent="0.2">
      <c r="A1702" s="89">
        <f>VLOOKUP(C1702,TabellenBDFS!$B$4:$C$2717,2,FALSE)</f>
        <v>237</v>
      </c>
      <c r="B1702" t="str">
        <f t="shared" si="27"/>
        <v>2375</v>
      </c>
      <c r="C1702" t="s">
        <v>243</v>
      </c>
      <c r="D1702">
        <v>5</v>
      </c>
      <c r="E1702">
        <v>0</v>
      </c>
      <c r="F1702">
        <v>0</v>
      </c>
      <c r="G1702">
        <v>0</v>
      </c>
      <c r="H1702">
        <v>0</v>
      </c>
      <c r="I1702">
        <v>0</v>
      </c>
      <c r="J1702">
        <v>0</v>
      </c>
      <c r="K1702">
        <v>0.1</v>
      </c>
      <c r="L1702">
        <v>0</v>
      </c>
      <c r="M1702">
        <v>0</v>
      </c>
      <c r="N1702">
        <v>0</v>
      </c>
      <c r="O1702">
        <v>0</v>
      </c>
      <c r="P1702">
        <v>0</v>
      </c>
      <c r="Q1702">
        <v>0</v>
      </c>
      <c r="R1702">
        <v>0</v>
      </c>
      <c r="S1702">
        <v>0</v>
      </c>
      <c r="T1702">
        <v>0</v>
      </c>
      <c r="U1702">
        <v>0</v>
      </c>
      <c r="V1702">
        <v>0</v>
      </c>
      <c r="W1702">
        <v>0</v>
      </c>
      <c r="X1702">
        <v>0</v>
      </c>
      <c r="Y1702">
        <v>0</v>
      </c>
      <c r="Z1702">
        <v>0</v>
      </c>
      <c r="AA1702">
        <v>0</v>
      </c>
    </row>
    <row r="1703" spans="1:27" x14ac:dyDescent="0.2">
      <c r="A1703" s="89">
        <f>VLOOKUP(C1703,TabellenBDFS!$B$4:$C$2717,2,FALSE)</f>
        <v>237</v>
      </c>
      <c r="B1703" t="str">
        <f t="shared" si="27"/>
        <v>2376</v>
      </c>
      <c r="C1703" t="s">
        <v>243</v>
      </c>
      <c r="D1703">
        <v>6</v>
      </c>
      <c r="E1703">
        <v>0.9</v>
      </c>
      <c r="F1703">
        <v>0.9</v>
      </c>
      <c r="G1703">
        <v>0.8</v>
      </c>
      <c r="H1703">
        <v>0.9</v>
      </c>
      <c r="I1703">
        <v>0.9</v>
      </c>
      <c r="J1703">
        <v>0.9</v>
      </c>
      <c r="K1703">
        <v>0.9</v>
      </c>
      <c r="L1703">
        <v>1</v>
      </c>
      <c r="M1703">
        <v>0.9</v>
      </c>
      <c r="N1703">
        <v>1</v>
      </c>
      <c r="O1703">
        <v>1</v>
      </c>
      <c r="P1703">
        <v>1</v>
      </c>
      <c r="Q1703">
        <v>1</v>
      </c>
      <c r="R1703">
        <v>1</v>
      </c>
      <c r="S1703">
        <v>1</v>
      </c>
      <c r="T1703">
        <v>1</v>
      </c>
      <c r="U1703">
        <v>1</v>
      </c>
      <c r="V1703">
        <v>1</v>
      </c>
      <c r="W1703">
        <v>1</v>
      </c>
      <c r="X1703">
        <v>0.9</v>
      </c>
      <c r="Y1703">
        <v>0.8</v>
      </c>
      <c r="Z1703">
        <v>0.8</v>
      </c>
      <c r="AA1703">
        <v>0.8</v>
      </c>
    </row>
    <row r="1704" spans="1:27" x14ac:dyDescent="0.2">
      <c r="A1704" s="89">
        <f>VLOOKUP(C1704,TabellenBDFS!$B$4:$C$2717,2,FALSE)</f>
        <v>237</v>
      </c>
      <c r="B1704" t="str">
        <f t="shared" si="27"/>
        <v>2377</v>
      </c>
      <c r="C1704" t="s">
        <v>243</v>
      </c>
      <c r="D1704">
        <v>7</v>
      </c>
      <c r="E1704">
        <v>0.1</v>
      </c>
      <c r="F1704">
        <v>0.1</v>
      </c>
      <c r="G1704">
        <v>0.1</v>
      </c>
      <c r="H1704">
        <v>0.1</v>
      </c>
      <c r="I1704">
        <v>0.1</v>
      </c>
      <c r="J1704">
        <v>0</v>
      </c>
      <c r="K1704">
        <v>0</v>
      </c>
      <c r="L1704">
        <v>0</v>
      </c>
      <c r="M1704">
        <v>0</v>
      </c>
      <c r="N1704">
        <v>0</v>
      </c>
      <c r="O1704">
        <v>0</v>
      </c>
      <c r="P1704">
        <v>0</v>
      </c>
      <c r="Q1704">
        <v>0</v>
      </c>
      <c r="R1704">
        <v>0</v>
      </c>
      <c r="S1704">
        <v>0</v>
      </c>
      <c r="T1704">
        <v>0</v>
      </c>
      <c r="U1704">
        <v>0</v>
      </c>
      <c r="V1704">
        <v>0</v>
      </c>
      <c r="W1704">
        <v>0</v>
      </c>
      <c r="X1704">
        <v>0</v>
      </c>
      <c r="Y1704">
        <v>0</v>
      </c>
      <c r="Z1704">
        <v>0</v>
      </c>
      <c r="AA1704">
        <v>0</v>
      </c>
    </row>
    <row r="1705" spans="1:27" x14ac:dyDescent="0.2">
      <c r="A1705" s="89">
        <f>VLOOKUP(C1705,TabellenBDFS!$B$4:$C$2717,2,FALSE)</f>
        <v>238</v>
      </c>
      <c r="B1705" t="str">
        <f t="shared" si="27"/>
        <v>2381</v>
      </c>
      <c r="C1705" t="s">
        <v>244</v>
      </c>
      <c r="D1705">
        <v>1</v>
      </c>
      <c r="E1705">
        <v>2</v>
      </c>
      <c r="F1705">
        <v>2</v>
      </c>
      <c r="G1705">
        <v>2</v>
      </c>
      <c r="H1705">
        <v>2</v>
      </c>
      <c r="I1705">
        <v>2</v>
      </c>
      <c r="J1705">
        <v>2</v>
      </c>
      <c r="K1705">
        <v>2.1</v>
      </c>
      <c r="L1705">
        <v>2</v>
      </c>
      <c r="M1705">
        <v>2.1</v>
      </c>
      <c r="N1705">
        <v>2.1</v>
      </c>
      <c r="O1705">
        <v>2.1</v>
      </c>
      <c r="P1705">
        <v>2</v>
      </c>
      <c r="Q1705">
        <v>2.1</v>
      </c>
      <c r="R1705">
        <v>2.1</v>
      </c>
      <c r="S1705">
        <v>2.1</v>
      </c>
      <c r="T1705">
        <v>2</v>
      </c>
      <c r="U1705">
        <v>2.2000000000000002</v>
      </c>
      <c r="V1705">
        <v>2.1</v>
      </c>
      <c r="W1705">
        <v>2.2000000000000002</v>
      </c>
      <c r="X1705">
        <v>2.1</v>
      </c>
      <c r="Y1705">
        <v>2.1</v>
      </c>
      <c r="Z1705">
        <v>2</v>
      </c>
      <c r="AA1705">
        <v>1.9</v>
      </c>
    </row>
    <row r="1706" spans="1:27" x14ac:dyDescent="0.2">
      <c r="A1706" s="89">
        <f>VLOOKUP(C1706,TabellenBDFS!$B$4:$C$2717,2,FALSE)</f>
        <v>238</v>
      </c>
      <c r="B1706" t="str">
        <f t="shared" si="27"/>
        <v>2382</v>
      </c>
      <c r="C1706" t="s">
        <v>244</v>
      </c>
      <c r="D1706">
        <v>2</v>
      </c>
      <c r="E1706">
        <v>0.3</v>
      </c>
      <c r="F1706">
        <v>0.3</v>
      </c>
      <c r="G1706">
        <v>0.3</v>
      </c>
      <c r="H1706">
        <v>0.3</v>
      </c>
      <c r="I1706">
        <v>0.3</v>
      </c>
      <c r="J1706">
        <v>0.3</v>
      </c>
      <c r="K1706">
        <v>0.3</v>
      </c>
      <c r="L1706">
        <v>0.3</v>
      </c>
      <c r="M1706">
        <v>0.3</v>
      </c>
      <c r="N1706">
        <v>0.3</v>
      </c>
      <c r="O1706">
        <v>0.3</v>
      </c>
      <c r="P1706">
        <v>0.3</v>
      </c>
      <c r="Q1706">
        <v>0.3</v>
      </c>
      <c r="R1706">
        <v>0.3</v>
      </c>
      <c r="S1706">
        <v>0.3</v>
      </c>
      <c r="T1706">
        <v>0.3</v>
      </c>
      <c r="U1706">
        <v>0.3</v>
      </c>
      <c r="V1706">
        <v>0.3</v>
      </c>
      <c r="W1706">
        <v>0.3</v>
      </c>
      <c r="X1706">
        <v>0.3</v>
      </c>
      <c r="Y1706">
        <v>0.3</v>
      </c>
      <c r="Z1706">
        <v>0.3</v>
      </c>
      <c r="AA1706">
        <v>0.2</v>
      </c>
    </row>
    <row r="1707" spans="1:27" x14ac:dyDescent="0.2">
      <c r="A1707" s="89">
        <f>VLOOKUP(C1707,TabellenBDFS!$B$4:$C$2717,2,FALSE)</f>
        <v>238</v>
      </c>
      <c r="B1707" t="str">
        <f t="shared" si="27"/>
        <v>2383</v>
      </c>
      <c r="C1707" t="s">
        <v>244</v>
      </c>
      <c r="D1707">
        <v>3</v>
      </c>
      <c r="E1707">
        <v>0.1</v>
      </c>
      <c r="F1707">
        <v>0.1</v>
      </c>
      <c r="G1707">
        <v>0.1</v>
      </c>
      <c r="H1707">
        <v>0</v>
      </c>
      <c r="I1707">
        <v>0.1</v>
      </c>
      <c r="J1707">
        <v>0.1</v>
      </c>
      <c r="K1707">
        <v>0.2</v>
      </c>
      <c r="L1707">
        <v>0.1</v>
      </c>
      <c r="M1707">
        <v>0.1</v>
      </c>
      <c r="N1707">
        <v>0.1</v>
      </c>
      <c r="O1707">
        <v>0.1</v>
      </c>
      <c r="P1707">
        <v>0.1</v>
      </c>
      <c r="Q1707">
        <v>0.1</v>
      </c>
      <c r="R1707">
        <v>0.1</v>
      </c>
      <c r="S1707">
        <v>0.1</v>
      </c>
      <c r="T1707">
        <v>0.1</v>
      </c>
      <c r="U1707">
        <v>0.2</v>
      </c>
      <c r="V1707">
        <v>0.2</v>
      </c>
      <c r="W1707">
        <v>0.2</v>
      </c>
      <c r="X1707">
        <v>0.2</v>
      </c>
      <c r="Y1707">
        <v>0.2</v>
      </c>
      <c r="Z1707">
        <v>0.2</v>
      </c>
      <c r="AA1707">
        <v>0.2</v>
      </c>
    </row>
    <row r="1708" spans="1:27" x14ac:dyDescent="0.2">
      <c r="A1708" s="89">
        <f>VLOOKUP(C1708,TabellenBDFS!$B$4:$C$2717,2,FALSE)</f>
        <v>238</v>
      </c>
      <c r="B1708" t="str">
        <f t="shared" si="27"/>
        <v>2384</v>
      </c>
      <c r="C1708" t="s">
        <v>244</v>
      </c>
      <c r="D1708">
        <v>4</v>
      </c>
      <c r="E1708">
        <v>0</v>
      </c>
      <c r="F1708">
        <v>0</v>
      </c>
      <c r="G1708">
        <v>0</v>
      </c>
      <c r="H1708">
        <v>0</v>
      </c>
      <c r="I1708">
        <v>0</v>
      </c>
      <c r="J1708">
        <v>0</v>
      </c>
      <c r="K1708">
        <v>0</v>
      </c>
      <c r="L1708">
        <v>0</v>
      </c>
      <c r="M1708">
        <v>0</v>
      </c>
      <c r="N1708">
        <v>0</v>
      </c>
      <c r="O1708">
        <v>0</v>
      </c>
      <c r="P1708">
        <v>0</v>
      </c>
      <c r="Q1708">
        <v>0</v>
      </c>
      <c r="R1708">
        <v>0</v>
      </c>
      <c r="S1708">
        <v>0</v>
      </c>
      <c r="T1708">
        <v>0</v>
      </c>
      <c r="U1708">
        <v>0</v>
      </c>
      <c r="V1708">
        <v>0</v>
      </c>
      <c r="W1708">
        <v>0</v>
      </c>
      <c r="X1708">
        <v>0</v>
      </c>
      <c r="Y1708">
        <v>0</v>
      </c>
      <c r="Z1708">
        <v>0</v>
      </c>
      <c r="AA1708">
        <v>0</v>
      </c>
    </row>
    <row r="1709" spans="1:27" x14ac:dyDescent="0.2">
      <c r="A1709" s="89">
        <f>VLOOKUP(C1709,TabellenBDFS!$B$4:$C$2717,2,FALSE)</f>
        <v>238</v>
      </c>
      <c r="B1709" t="str">
        <f t="shared" si="27"/>
        <v>2385</v>
      </c>
      <c r="C1709" t="s">
        <v>244</v>
      </c>
      <c r="D1709">
        <v>5</v>
      </c>
      <c r="E1709">
        <v>0</v>
      </c>
      <c r="F1709">
        <v>0</v>
      </c>
      <c r="G1709">
        <v>0</v>
      </c>
      <c r="H1709">
        <v>0</v>
      </c>
      <c r="I1709">
        <v>0</v>
      </c>
      <c r="J1709">
        <v>0</v>
      </c>
      <c r="K1709">
        <v>0</v>
      </c>
      <c r="L1709">
        <v>0</v>
      </c>
      <c r="M1709">
        <v>0</v>
      </c>
      <c r="N1709">
        <v>0</v>
      </c>
      <c r="O1709">
        <v>0</v>
      </c>
      <c r="P1709">
        <v>0</v>
      </c>
      <c r="Q1709">
        <v>0</v>
      </c>
      <c r="R1709">
        <v>0</v>
      </c>
      <c r="S1709">
        <v>0</v>
      </c>
      <c r="T1709">
        <v>0</v>
      </c>
      <c r="U1709">
        <v>0</v>
      </c>
      <c r="V1709">
        <v>0</v>
      </c>
      <c r="W1709">
        <v>0</v>
      </c>
      <c r="X1709">
        <v>0</v>
      </c>
      <c r="Y1709">
        <v>0</v>
      </c>
      <c r="Z1709">
        <v>0</v>
      </c>
      <c r="AA1709">
        <v>0</v>
      </c>
    </row>
    <row r="1710" spans="1:27" x14ac:dyDescent="0.2">
      <c r="A1710" s="89">
        <f>VLOOKUP(C1710,TabellenBDFS!$B$4:$C$2717,2,FALSE)</f>
        <v>238</v>
      </c>
      <c r="B1710" t="str">
        <f t="shared" si="27"/>
        <v>2386</v>
      </c>
      <c r="C1710" t="s">
        <v>244</v>
      </c>
      <c r="D1710">
        <v>6</v>
      </c>
      <c r="E1710">
        <v>1.4</v>
      </c>
      <c r="F1710">
        <v>1.4</v>
      </c>
      <c r="G1710">
        <v>1.3</v>
      </c>
      <c r="H1710">
        <v>1.5</v>
      </c>
      <c r="I1710">
        <v>1.4</v>
      </c>
      <c r="J1710">
        <v>1.4</v>
      </c>
      <c r="K1710">
        <v>1.3</v>
      </c>
      <c r="L1710">
        <v>1.3</v>
      </c>
      <c r="M1710">
        <v>1.3</v>
      </c>
      <c r="N1710">
        <v>1.4</v>
      </c>
      <c r="O1710">
        <v>1.3</v>
      </c>
      <c r="P1710">
        <v>1.3</v>
      </c>
      <c r="Q1710">
        <v>1.3</v>
      </c>
      <c r="R1710">
        <v>1.4</v>
      </c>
      <c r="S1710">
        <v>1.4</v>
      </c>
      <c r="T1710">
        <v>1.3</v>
      </c>
      <c r="U1710">
        <v>1.5</v>
      </c>
      <c r="V1710">
        <v>1.4</v>
      </c>
      <c r="W1710">
        <v>1.4</v>
      </c>
      <c r="X1710">
        <v>1.3</v>
      </c>
      <c r="Y1710">
        <v>1.3</v>
      </c>
      <c r="Z1710">
        <v>1.2</v>
      </c>
      <c r="AA1710">
        <v>1.2</v>
      </c>
    </row>
    <row r="1711" spans="1:27" x14ac:dyDescent="0.2">
      <c r="A1711" s="89">
        <f>VLOOKUP(C1711,TabellenBDFS!$B$4:$C$2717,2,FALSE)</f>
        <v>238</v>
      </c>
      <c r="B1711" t="str">
        <f t="shared" si="27"/>
        <v>2387</v>
      </c>
      <c r="C1711" t="s">
        <v>244</v>
      </c>
      <c r="D1711">
        <v>7</v>
      </c>
      <c r="E1711">
        <v>0.2</v>
      </c>
      <c r="F1711">
        <v>0.2</v>
      </c>
      <c r="G1711">
        <v>0.2</v>
      </c>
      <c r="H1711">
        <v>0.2</v>
      </c>
      <c r="I1711">
        <v>0.2</v>
      </c>
      <c r="J1711">
        <v>0.2</v>
      </c>
      <c r="K1711">
        <v>0.2</v>
      </c>
      <c r="L1711">
        <v>0.2</v>
      </c>
      <c r="M1711">
        <v>0.2</v>
      </c>
      <c r="N1711">
        <v>0.2</v>
      </c>
      <c r="O1711">
        <v>0.2</v>
      </c>
      <c r="P1711">
        <v>0.2</v>
      </c>
      <c r="Q1711">
        <v>0.2</v>
      </c>
      <c r="R1711">
        <v>0.2</v>
      </c>
      <c r="S1711">
        <v>0.3</v>
      </c>
      <c r="T1711">
        <v>0.2</v>
      </c>
      <c r="U1711">
        <v>0.2</v>
      </c>
      <c r="V1711">
        <v>0.3</v>
      </c>
      <c r="W1711">
        <v>0.3</v>
      </c>
      <c r="X1711">
        <v>0.3</v>
      </c>
      <c r="Y1711">
        <v>0.2</v>
      </c>
      <c r="Z1711">
        <v>0.2</v>
      </c>
      <c r="AA1711">
        <v>0.2</v>
      </c>
    </row>
    <row r="1712" spans="1:27" x14ac:dyDescent="0.2">
      <c r="A1712" s="89">
        <f>VLOOKUP(C1712,TabellenBDFS!$B$4:$C$2717,2,FALSE)</f>
        <v>239</v>
      </c>
      <c r="B1712" t="str">
        <f t="shared" si="27"/>
        <v>2391</v>
      </c>
      <c r="C1712" t="s">
        <v>245</v>
      </c>
      <c r="D1712">
        <v>1</v>
      </c>
      <c r="E1712">
        <v>0.4</v>
      </c>
      <c r="F1712">
        <v>0.4</v>
      </c>
      <c r="G1712">
        <v>0.4</v>
      </c>
      <c r="H1712">
        <v>0.4</v>
      </c>
      <c r="I1712">
        <v>0.5</v>
      </c>
      <c r="J1712">
        <v>0.4</v>
      </c>
      <c r="K1712">
        <v>0.5</v>
      </c>
      <c r="L1712">
        <v>0.5</v>
      </c>
      <c r="M1712">
        <v>0.5</v>
      </c>
      <c r="N1712">
        <v>0.6</v>
      </c>
      <c r="O1712">
        <v>0.6</v>
      </c>
      <c r="P1712">
        <v>0.6</v>
      </c>
      <c r="Q1712">
        <v>0.7</v>
      </c>
      <c r="R1712">
        <v>0.7</v>
      </c>
      <c r="S1712">
        <v>0.7</v>
      </c>
      <c r="T1712">
        <v>0.7</v>
      </c>
      <c r="U1712">
        <v>0.7</v>
      </c>
      <c r="V1712">
        <v>0.7</v>
      </c>
      <c r="W1712">
        <v>0.7</v>
      </c>
      <c r="X1712">
        <v>0.6</v>
      </c>
      <c r="Y1712">
        <v>0.7</v>
      </c>
      <c r="Z1712">
        <v>0.8</v>
      </c>
      <c r="AA1712">
        <v>0.7</v>
      </c>
    </row>
    <row r="1713" spans="1:27" x14ac:dyDescent="0.2">
      <c r="A1713" s="89">
        <f>VLOOKUP(C1713,TabellenBDFS!$B$4:$C$2717,2,FALSE)</f>
        <v>239</v>
      </c>
      <c r="B1713" t="str">
        <f t="shared" si="27"/>
        <v>2392</v>
      </c>
      <c r="C1713" t="s">
        <v>245</v>
      </c>
      <c r="D1713">
        <v>2</v>
      </c>
      <c r="E1713">
        <v>0</v>
      </c>
      <c r="F1713">
        <v>0</v>
      </c>
      <c r="G1713">
        <v>0</v>
      </c>
      <c r="H1713">
        <v>0</v>
      </c>
      <c r="I1713">
        <v>0</v>
      </c>
      <c r="J1713">
        <v>0</v>
      </c>
      <c r="K1713">
        <v>0</v>
      </c>
      <c r="L1713">
        <v>0</v>
      </c>
      <c r="M1713">
        <v>0</v>
      </c>
      <c r="N1713">
        <v>0</v>
      </c>
      <c r="O1713">
        <v>0</v>
      </c>
      <c r="P1713">
        <v>0</v>
      </c>
      <c r="Q1713">
        <v>0</v>
      </c>
      <c r="R1713">
        <v>0</v>
      </c>
      <c r="S1713">
        <v>0</v>
      </c>
      <c r="T1713">
        <v>0</v>
      </c>
      <c r="U1713">
        <v>0</v>
      </c>
      <c r="V1713">
        <v>0</v>
      </c>
      <c r="W1713">
        <v>0</v>
      </c>
      <c r="X1713">
        <v>0</v>
      </c>
      <c r="Y1713">
        <v>0</v>
      </c>
      <c r="Z1713">
        <v>0</v>
      </c>
      <c r="AA1713">
        <v>0</v>
      </c>
    </row>
    <row r="1714" spans="1:27" x14ac:dyDescent="0.2">
      <c r="A1714" s="89">
        <f>VLOOKUP(C1714,TabellenBDFS!$B$4:$C$2717,2,FALSE)</f>
        <v>239</v>
      </c>
      <c r="B1714" t="str">
        <f t="shared" si="27"/>
        <v>2393</v>
      </c>
      <c r="C1714" t="s">
        <v>245</v>
      </c>
      <c r="D1714">
        <v>3</v>
      </c>
      <c r="E1714">
        <v>0</v>
      </c>
      <c r="F1714">
        <v>0</v>
      </c>
      <c r="G1714">
        <v>0</v>
      </c>
      <c r="H1714">
        <v>0</v>
      </c>
      <c r="I1714">
        <v>0</v>
      </c>
      <c r="J1714">
        <v>0</v>
      </c>
      <c r="K1714">
        <v>0</v>
      </c>
      <c r="L1714">
        <v>0</v>
      </c>
      <c r="M1714">
        <v>0</v>
      </c>
      <c r="N1714">
        <v>0</v>
      </c>
      <c r="O1714">
        <v>0</v>
      </c>
      <c r="P1714">
        <v>0</v>
      </c>
      <c r="Q1714">
        <v>0</v>
      </c>
      <c r="R1714">
        <v>0</v>
      </c>
      <c r="S1714">
        <v>0</v>
      </c>
      <c r="T1714">
        <v>0</v>
      </c>
      <c r="U1714">
        <v>0</v>
      </c>
      <c r="V1714">
        <v>0</v>
      </c>
      <c r="W1714">
        <v>0</v>
      </c>
      <c r="X1714">
        <v>0</v>
      </c>
      <c r="Y1714">
        <v>0</v>
      </c>
      <c r="Z1714">
        <v>0</v>
      </c>
      <c r="AA1714">
        <v>0</v>
      </c>
    </row>
    <row r="1715" spans="1:27" x14ac:dyDescent="0.2">
      <c r="A1715" s="89">
        <f>VLOOKUP(C1715,TabellenBDFS!$B$4:$C$2717,2,FALSE)</f>
        <v>239</v>
      </c>
      <c r="B1715" t="str">
        <f t="shared" si="27"/>
        <v>2394</v>
      </c>
      <c r="C1715" t="s">
        <v>245</v>
      </c>
      <c r="D1715">
        <v>4</v>
      </c>
      <c r="E1715">
        <v>0</v>
      </c>
      <c r="F1715">
        <v>0</v>
      </c>
      <c r="G1715">
        <v>0</v>
      </c>
      <c r="H1715">
        <v>0</v>
      </c>
      <c r="I1715">
        <v>0</v>
      </c>
      <c r="J1715">
        <v>0</v>
      </c>
      <c r="K1715">
        <v>0</v>
      </c>
      <c r="L1715">
        <v>0</v>
      </c>
      <c r="M1715">
        <v>0</v>
      </c>
      <c r="N1715">
        <v>0</v>
      </c>
      <c r="O1715">
        <v>0</v>
      </c>
      <c r="P1715">
        <v>0</v>
      </c>
      <c r="Q1715">
        <v>0</v>
      </c>
      <c r="R1715">
        <v>0</v>
      </c>
      <c r="S1715">
        <v>0</v>
      </c>
      <c r="T1715">
        <v>0</v>
      </c>
      <c r="U1715">
        <v>0</v>
      </c>
      <c r="V1715">
        <v>0</v>
      </c>
      <c r="W1715">
        <v>0</v>
      </c>
      <c r="X1715">
        <v>0</v>
      </c>
      <c r="Y1715">
        <v>0</v>
      </c>
      <c r="Z1715">
        <v>0</v>
      </c>
      <c r="AA1715">
        <v>0</v>
      </c>
    </row>
    <row r="1716" spans="1:27" x14ac:dyDescent="0.2">
      <c r="A1716" s="89">
        <f>VLOOKUP(C1716,TabellenBDFS!$B$4:$C$2717,2,FALSE)</f>
        <v>239</v>
      </c>
      <c r="B1716" t="str">
        <f t="shared" si="27"/>
        <v>2395</v>
      </c>
      <c r="C1716" t="s">
        <v>245</v>
      </c>
      <c r="D1716">
        <v>5</v>
      </c>
      <c r="E1716">
        <v>0</v>
      </c>
      <c r="F1716">
        <v>0</v>
      </c>
      <c r="G1716">
        <v>0</v>
      </c>
      <c r="H1716">
        <v>0</v>
      </c>
      <c r="I1716">
        <v>0</v>
      </c>
      <c r="J1716">
        <v>0</v>
      </c>
      <c r="K1716">
        <v>0</v>
      </c>
      <c r="L1716">
        <v>0</v>
      </c>
      <c r="M1716">
        <v>0</v>
      </c>
      <c r="N1716">
        <v>0</v>
      </c>
      <c r="O1716">
        <v>0</v>
      </c>
      <c r="P1716">
        <v>0</v>
      </c>
      <c r="Q1716">
        <v>0</v>
      </c>
      <c r="R1716">
        <v>0</v>
      </c>
      <c r="S1716">
        <v>0</v>
      </c>
      <c r="T1716">
        <v>0</v>
      </c>
      <c r="U1716">
        <v>0</v>
      </c>
      <c r="V1716">
        <v>0</v>
      </c>
      <c r="W1716">
        <v>0</v>
      </c>
      <c r="X1716">
        <v>0</v>
      </c>
      <c r="Y1716">
        <v>0</v>
      </c>
      <c r="Z1716">
        <v>0</v>
      </c>
      <c r="AA1716">
        <v>0</v>
      </c>
    </row>
    <row r="1717" spans="1:27" x14ac:dyDescent="0.2">
      <c r="A1717" s="89">
        <f>VLOOKUP(C1717,TabellenBDFS!$B$4:$C$2717,2,FALSE)</f>
        <v>239</v>
      </c>
      <c r="B1717" t="str">
        <f t="shared" si="27"/>
        <v>2396</v>
      </c>
      <c r="C1717" t="s">
        <v>245</v>
      </c>
      <c r="D1717">
        <v>6</v>
      </c>
      <c r="E1717">
        <v>0.3</v>
      </c>
      <c r="F1717">
        <v>0.3</v>
      </c>
      <c r="G1717">
        <v>0.3</v>
      </c>
      <c r="H1717">
        <v>0.3</v>
      </c>
      <c r="I1717">
        <v>0.4</v>
      </c>
      <c r="J1717">
        <v>0.4</v>
      </c>
      <c r="K1717">
        <v>0.4</v>
      </c>
      <c r="L1717">
        <v>0.4</v>
      </c>
      <c r="M1717">
        <v>0.5</v>
      </c>
      <c r="N1717">
        <v>0.5</v>
      </c>
      <c r="O1717">
        <v>0.5</v>
      </c>
      <c r="P1717">
        <v>0.5</v>
      </c>
      <c r="Q1717">
        <v>0.6</v>
      </c>
      <c r="R1717">
        <v>0.6</v>
      </c>
      <c r="S1717">
        <v>0.6</v>
      </c>
      <c r="T1717">
        <v>0.6</v>
      </c>
      <c r="U1717">
        <v>0.6</v>
      </c>
      <c r="V1717">
        <v>0.6</v>
      </c>
      <c r="W1717">
        <v>0.6</v>
      </c>
      <c r="X1717">
        <v>0.6</v>
      </c>
      <c r="Y1717">
        <v>0.6</v>
      </c>
      <c r="Z1717">
        <v>0.6</v>
      </c>
      <c r="AA1717">
        <v>0.6</v>
      </c>
    </row>
    <row r="1718" spans="1:27" x14ac:dyDescent="0.2">
      <c r="A1718" s="89">
        <f>VLOOKUP(C1718,TabellenBDFS!$B$4:$C$2717,2,FALSE)</f>
        <v>239</v>
      </c>
      <c r="B1718" t="str">
        <f t="shared" si="27"/>
        <v>2397</v>
      </c>
      <c r="C1718" t="s">
        <v>245</v>
      </c>
      <c r="D1718">
        <v>7</v>
      </c>
      <c r="E1718">
        <v>0.1</v>
      </c>
      <c r="F1718">
        <v>0.1</v>
      </c>
      <c r="G1718">
        <v>0.1</v>
      </c>
      <c r="H1718">
        <v>0.1</v>
      </c>
      <c r="I1718">
        <v>0.1</v>
      </c>
      <c r="J1718">
        <v>0.1</v>
      </c>
      <c r="K1718">
        <v>0</v>
      </c>
      <c r="L1718">
        <v>0</v>
      </c>
      <c r="M1718">
        <v>0</v>
      </c>
      <c r="N1718">
        <v>0.1</v>
      </c>
      <c r="O1718">
        <v>0.1</v>
      </c>
      <c r="P1718">
        <v>0.1</v>
      </c>
      <c r="Q1718">
        <v>0</v>
      </c>
      <c r="R1718">
        <v>0</v>
      </c>
      <c r="S1718">
        <v>0</v>
      </c>
      <c r="T1718">
        <v>0</v>
      </c>
      <c r="U1718">
        <v>0</v>
      </c>
      <c r="V1718">
        <v>0</v>
      </c>
      <c r="W1718">
        <v>0</v>
      </c>
      <c r="X1718">
        <v>0</v>
      </c>
      <c r="Y1718">
        <v>0</v>
      </c>
      <c r="Z1718">
        <v>0.1</v>
      </c>
      <c r="AA1718">
        <v>0</v>
      </c>
    </row>
    <row r="1719" spans="1:27" x14ac:dyDescent="0.2">
      <c r="A1719" s="89">
        <f>VLOOKUP(C1719,TabellenBDFS!$B$4:$C$2717,2,FALSE)</f>
        <v>240</v>
      </c>
      <c r="B1719" t="str">
        <f t="shared" si="27"/>
        <v>2401</v>
      </c>
      <c r="C1719" t="s">
        <v>246</v>
      </c>
      <c r="D1719">
        <v>1</v>
      </c>
      <c r="E1719">
        <v>0.5</v>
      </c>
      <c r="F1719">
        <v>0.5</v>
      </c>
      <c r="G1719">
        <v>0.5</v>
      </c>
      <c r="H1719">
        <v>0.5</v>
      </c>
      <c r="I1719">
        <v>0.5</v>
      </c>
      <c r="J1719">
        <v>0.5</v>
      </c>
      <c r="K1719">
        <v>0.5</v>
      </c>
      <c r="L1719">
        <v>0.6</v>
      </c>
      <c r="M1719">
        <v>0.6</v>
      </c>
      <c r="N1719">
        <v>0.6</v>
      </c>
      <c r="O1719">
        <v>0.7</v>
      </c>
      <c r="P1719">
        <v>0.7</v>
      </c>
      <c r="Q1719">
        <v>0.7</v>
      </c>
      <c r="R1719">
        <v>0.8</v>
      </c>
      <c r="S1719">
        <v>0.8</v>
      </c>
      <c r="T1719">
        <v>0.7</v>
      </c>
      <c r="U1719">
        <v>0.7</v>
      </c>
      <c r="V1719">
        <v>0.7</v>
      </c>
      <c r="W1719">
        <v>0.8</v>
      </c>
      <c r="X1719">
        <v>0.7</v>
      </c>
      <c r="Y1719">
        <v>0.8</v>
      </c>
      <c r="Z1719">
        <v>0.7</v>
      </c>
      <c r="AA1719">
        <v>0.8</v>
      </c>
    </row>
    <row r="1720" spans="1:27" x14ac:dyDescent="0.2">
      <c r="A1720" s="89">
        <f>VLOOKUP(C1720,TabellenBDFS!$B$4:$C$2717,2,FALSE)</f>
        <v>240</v>
      </c>
      <c r="B1720" t="str">
        <f t="shared" si="27"/>
        <v>2402</v>
      </c>
      <c r="C1720" t="s">
        <v>246</v>
      </c>
      <c r="D1720">
        <v>2</v>
      </c>
      <c r="E1720">
        <v>0.2</v>
      </c>
      <c r="F1720">
        <v>0.2</v>
      </c>
      <c r="G1720">
        <v>0.2</v>
      </c>
      <c r="H1720">
        <v>0.2</v>
      </c>
      <c r="I1720">
        <v>0.2</v>
      </c>
      <c r="J1720">
        <v>0.2</v>
      </c>
      <c r="K1720">
        <v>0.2</v>
      </c>
      <c r="L1720">
        <v>0.2</v>
      </c>
      <c r="M1720">
        <v>0.2</v>
      </c>
      <c r="N1720">
        <v>0.2</v>
      </c>
      <c r="O1720">
        <v>0.2</v>
      </c>
      <c r="P1720">
        <v>0.2</v>
      </c>
      <c r="Q1720">
        <v>0.2</v>
      </c>
      <c r="R1720">
        <v>0.2</v>
      </c>
      <c r="S1720">
        <v>0.2</v>
      </c>
      <c r="T1720">
        <v>0.1</v>
      </c>
      <c r="U1720">
        <v>0.1</v>
      </c>
      <c r="V1720">
        <v>0</v>
      </c>
      <c r="W1720">
        <v>0</v>
      </c>
      <c r="X1720">
        <v>0</v>
      </c>
      <c r="Y1720">
        <v>0</v>
      </c>
      <c r="Z1720">
        <v>0</v>
      </c>
      <c r="AA1720">
        <v>0</v>
      </c>
    </row>
    <row r="1721" spans="1:27" x14ac:dyDescent="0.2">
      <c r="A1721" s="89">
        <f>VLOOKUP(C1721,TabellenBDFS!$B$4:$C$2717,2,FALSE)</f>
        <v>240</v>
      </c>
      <c r="B1721" t="str">
        <f t="shared" si="27"/>
        <v>2403</v>
      </c>
      <c r="C1721" t="s">
        <v>246</v>
      </c>
      <c r="D1721">
        <v>3</v>
      </c>
      <c r="E1721">
        <v>0</v>
      </c>
      <c r="F1721">
        <v>0</v>
      </c>
      <c r="G1721">
        <v>0</v>
      </c>
      <c r="H1721">
        <v>0</v>
      </c>
      <c r="I1721">
        <v>0</v>
      </c>
      <c r="J1721">
        <v>0</v>
      </c>
      <c r="K1721">
        <v>0</v>
      </c>
      <c r="L1721">
        <v>0</v>
      </c>
      <c r="M1721">
        <v>0</v>
      </c>
      <c r="N1721">
        <v>0.1</v>
      </c>
      <c r="O1721">
        <v>0.1</v>
      </c>
      <c r="P1721">
        <v>0.1</v>
      </c>
      <c r="Q1721">
        <v>0.1</v>
      </c>
      <c r="R1721">
        <v>0.1</v>
      </c>
      <c r="S1721">
        <v>0.1</v>
      </c>
      <c r="T1721">
        <v>0.1</v>
      </c>
      <c r="U1721">
        <v>0.1</v>
      </c>
      <c r="V1721">
        <v>0.2</v>
      </c>
      <c r="W1721">
        <v>0.2</v>
      </c>
      <c r="X1721">
        <v>0.2</v>
      </c>
      <c r="Y1721">
        <v>0.2</v>
      </c>
      <c r="Z1721">
        <v>0.2</v>
      </c>
      <c r="AA1721">
        <v>0.2</v>
      </c>
    </row>
    <row r="1722" spans="1:27" x14ac:dyDescent="0.2">
      <c r="A1722" s="89">
        <f>VLOOKUP(C1722,TabellenBDFS!$B$4:$C$2717,2,FALSE)</f>
        <v>240</v>
      </c>
      <c r="B1722" t="str">
        <f t="shared" si="27"/>
        <v>2404</v>
      </c>
      <c r="C1722" t="s">
        <v>246</v>
      </c>
      <c r="D1722">
        <v>4</v>
      </c>
      <c r="E1722">
        <v>0</v>
      </c>
      <c r="F1722">
        <v>0</v>
      </c>
      <c r="G1722">
        <v>0</v>
      </c>
      <c r="H1722">
        <v>0</v>
      </c>
      <c r="I1722">
        <v>0</v>
      </c>
      <c r="J1722">
        <v>0</v>
      </c>
      <c r="K1722">
        <v>0</v>
      </c>
      <c r="L1722">
        <v>0</v>
      </c>
      <c r="M1722">
        <v>0</v>
      </c>
      <c r="N1722">
        <v>0</v>
      </c>
      <c r="O1722">
        <v>0</v>
      </c>
      <c r="P1722">
        <v>0.1</v>
      </c>
      <c r="Q1722">
        <v>0.1</v>
      </c>
      <c r="R1722">
        <v>0.1</v>
      </c>
      <c r="S1722">
        <v>0.1</v>
      </c>
      <c r="T1722">
        <v>0</v>
      </c>
      <c r="U1722">
        <v>0</v>
      </c>
      <c r="V1722">
        <v>0</v>
      </c>
      <c r="W1722">
        <v>0</v>
      </c>
      <c r="X1722">
        <v>0</v>
      </c>
      <c r="Y1722">
        <v>0</v>
      </c>
      <c r="Z1722">
        <v>0</v>
      </c>
      <c r="AA1722">
        <v>0</v>
      </c>
    </row>
    <row r="1723" spans="1:27" x14ac:dyDescent="0.2">
      <c r="A1723" s="89">
        <f>VLOOKUP(C1723,TabellenBDFS!$B$4:$C$2717,2,FALSE)</f>
        <v>240</v>
      </c>
      <c r="B1723" t="str">
        <f t="shared" si="27"/>
        <v>2405</v>
      </c>
      <c r="C1723" t="s">
        <v>246</v>
      </c>
      <c r="D1723">
        <v>5</v>
      </c>
      <c r="E1723">
        <v>0</v>
      </c>
      <c r="F1723">
        <v>0</v>
      </c>
      <c r="G1723">
        <v>0</v>
      </c>
      <c r="H1723">
        <v>0</v>
      </c>
      <c r="I1723">
        <v>0</v>
      </c>
      <c r="J1723">
        <v>0</v>
      </c>
      <c r="K1723">
        <v>0</v>
      </c>
      <c r="L1723">
        <v>0</v>
      </c>
      <c r="M1723">
        <v>0</v>
      </c>
      <c r="N1723">
        <v>0</v>
      </c>
      <c r="O1723">
        <v>0</v>
      </c>
      <c r="P1723">
        <v>0</v>
      </c>
      <c r="Q1723">
        <v>0</v>
      </c>
      <c r="R1723">
        <v>0</v>
      </c>
      <c r="S1723">
        <v>0</v>
      </c>
      <c r="T1723">
        <v>0</v>
      </c>
      <c r="U1723">
        <v>0</v>
      </c>
      <c r="V1723">
        <v>0</v>
      </c>
      <c r="W1723">
        <v>0</v>
      </c>
      <c r="X1723">
        <v>0</v>
      </c>
      <c r="Y1723">
        <v>0</v>
      </c>
      <c r="Z1723">
        <v>0</v>
      </c>
      <c r="AA1723">
        <v>0</v>
      </c>
    </row>
    <row r="1724" spans="1:27" x14ac:dyDescent="0.2">
      <c r="A1724" s="89">
        <f>VLOOKUP(C1724,TabellenBDFS!$B$4:$C$2717,2,FALSE)</f>
        <v>240</v>
      </c>
      <c r="B1724" t="str">
        <f t="shared" si="27"/>
        <v>2406</v>
      </c>
      <c r="C1724" t="s">
        <v>246</v>
      </c>
      <c r="D1724">
        <v>6</v>
      </c>
      <c r="E1724">
        <v>0.2</v>
      </c>
      <c r="F1724">
        <v>0.2</v>
      </c>
      <c r="G1724">
        <v>0.2</v>
      </c>
      <c r="H1724">
        <v>0.3</v>
      </c>
      <c r="I1724">
        <v>0.2</v>
      </c>
      <c r="J1724">
        <v>0.2</v>
      </c>
      <c r="K1724">
        <v>0.3</v>
      </c>
      <c r="L1724">
        <v>0.3</v>
      </c>
      <c r="M1724">
        <v>0.3</v>
      </c>
      <c r="N1724">
        <v>0.3</v>
      </c>
      <c r="O1724">
        <v>0.3</v>
      </c>
      <c r="P1724">
        <v>0.3</v>
      </c>
      <c r="Q1724">
        <v>0.3</v>
      </c>
      <c r="R1724">
        <v>0.3</v>
      </c>
      <c r="S1724">
        <v>0.3</v>
      </c>
      <c r="T1724">
        <v>0.2</v>
      </c>
      <c r="U1724">
        <v>0.3</v>
      </c>
      <c r="V1724">
        <v>0.3</v>
      </c>
      <c r="W1724">
        <v>0.3</v>
      </c>
      <c r="X1724">
        <v>0.2</v>
      </c>
      <c r="Y1724">
        <v>0.2</v>
      </c>
      <c r="Z1724">
        <v>0.2</v>
      </c>
      <c r="AA1724">
        <v>0.2</v>
      </c>
    </row>
    <row r="1725" spans="1:27" x14ac:dyDescent="0.2">
      <c r="A1725" s="89">
        <f>VLOOKUP(C1725,TabellenBDFS!$B$4:$C$2717,2,FALSE)</f>
        <v>240</v>
      </c>
      <c r="B1725" t="str">
        <f t="shared" si="27"/>
        <v>2407</v>
      </c>
      <c r="C1725" t="s">
        <v>246</v>
      </c>
      <c r="D1725">
        <v>7</v>
      </c>
      <c r="E1725">
        <v>0.1</v>
      </c>
      <c r="F1725">
        <v>0.1</v>
      </c>
      <c r="G1725">
        <v>0.1</v>
      </c>
      <c r="H1725">
        <v>0.1</v>
      </c>
      <c r="I1725">
        <v>0.1</v>
      </c>
      <c r="J1725">
        <v>0.1</v>
      </c>
      <c r="K1725">
        <v>0.1</v>
      </c>
      <c r="L1725">
        <v>0.1</v>
      </c>
      <c r="M1725">
        <v>0.1</v>
      </c>
      <c r="N1725">
        <v>0.1</v>
      </c>
      <c r="O1725">
        <v>0.1</v>
      </c>
      <c r="P1725">
        <v>0.1</v>
      </c>
      <c r="Q1725">
        <v>0.2</v>
      </c>
      <c r="R1725">
        <v>0.2</v>
      </c>
      <c r="S1725">
        <v>0.2</v>
      </c>
      <c r="T1725">
        <v>0.2</v>
      </c>
      <c r="U1725">
        <v>0.2</v>
      </c>
      <c r="V1725">
        <v>0.2</v>
      </c>
      <c r="W1725">
        <v>0.2</v>
      </c>
      <c r="X1725">
        <v>0.2</v>
      </c>
      <c r="Y1725">
        <v>0.2</v>
      </c>
      <c r="Z1725">
        <v>0.2</v>
      </c>
      <c r="AA1725">
        <v>0.3</v>
      </c>
    </row>
    <row r="1726" spans="1:27" x14ac:dyDescent="0.2">
      <c r="A1726" s="89">
        <f>VLOOKUP(C1726,TabellenBDFS!$B$4:$C$2717,2,FALSE)</f>
        <v>241</v>
      </c>
      <c r="B1726" t="str">
        <f t="shared" si="27"/>
        <v>2411</v>
      </c>
      <c r="C1726" t="s">
        <v>247</v>
      </c>
      <c r="D1726">
        <v>1</v>
      </c>
      <c r="E1726">
        <v>0.2</v>
      </c>
      <c r="F1726">
        <v>0.2</v>
      </c>
      <c r="G1726">
        <v>0.2</v>
      </c>
      <c r="H1726">
        <v>0.4</v>
      </c>
      <c r="I1726">
        <v>0.4</v>
      </c>
      <c r="J1726">
        <v>0.4</v>
      </c>
      <c r="K1726">
        <v>0.4</v>
      </c>
      <c r="L1726">
        <v>0.4</v>
      </c>
      <c r="M1726">
        <v>0.4</v>
      </c>
      <c r="N1726">
        <v>0.4</v>
      </c>
      <c r="O1726">
        <v>0.4</v>
      </c>
      <c r="P1726">
        <v>0.4</v>
      </c>
      <c r="Q1726">
        <v>0.4</v>
      </c>
      <c r="R1726">
        <v>0.4</v>
      </c>
      <c r="S1726">
        <v>0.4</v>
      </c>
      <c r="T1726">
        <v>0.4</v>
      </c>
      <c r="U1726">
        <v>0.4</v>
      </c>
      <c r="V1726">
        <v>0.4</v>
      </c>
      <c r="W1726">
        <v>0.4</v>
      </c>
      <c r="X1726">
        <v>0.4</v>
      </c>
      <c r="Y1726">
        <v>0.5</v>
      </c>
      <c r="Z1726">
        <v>0.5</v>
      </c>
      <c r="AA1726">
        <v>0.4</v>
      </c>
    </row>
    <row r="1727" spans="1:27" x14ac:dyDescent="0.2">
      <c r="A1727" s="89">
        <f>VLOOKUP(C1727,TabellenBDFS!$B$4:$C$2717,2,FALSE)</f>
        <v>241</v>
      </c>
      <c r="B1727" t="str">
        <f t="shared" si="27"/>
        <v>2412</v>
      </c>
      <c r="C1727" t="s">
        <v>247</v>
      </c>
      <c r="D1727">
        <v>2</v>
      </c>
      <c r="E1727">
        <v>0.1</v>
      </c>
      <c r="F1727">
        <v>0.1</v>
      </c>
      <c r="G1727">
        <v>0.1</v>
      </c>
      <c r="H1727">
        <v>0.1</v>
      </c>
      <c r="I1727">
        <v>0.1</v>
      </c>
      <c r="J1727">
        <v>0.1</v>
      </c>
      <c r="K1727">
        <v>0.1</v>
      </c>
      <c r="L1727">
        <v>0.1</v>
      </c>
      <c r="M1727">
        <v>0.1</v>
      </c>
      <c r="N1727">
        <v>0.1</v>
      </c>
      <c r="O1727">
        <v>0.1</v>
      </c>
      <c r="P1727">
        <v>0.1</v>
      </c>
      <c r="Q1727">
        <v>0.1</v>
      </c>
      <c r="R1727">
        <v>0.1</v>
      </c>
      <c r="S1727">
        <v>0.1</v>
      </c>
      <c r="T1727">
        <v>0.1</v>
      </c>
      <c r="U1727">
        <v>0.1</v>
      </c>
      <c r="V1727">
        <v>0.1</v>
      </c>
      <c r="W1727">
        <v>0.1</v>
      </c>
      <c r="X1727">
        <v>0</v>
      </c>
      <c r="Y1727">
        <v>0</v>
      </c>
      <c r="Z1727">
        <v>0</v>
      </c>
      <c r="AA1727">
        <v>0</v>
      </c>
    </row>
    <row r="1728" spans="1:27" x14ac:dyDescent="0.2">
      <c r="A1728" s="89">
        <f>VLOOKUP(C1728,TabellenBDFS!$B$4:$C$2717,2,FALSE)</f>
        <v>241</v>
      </c>
      <c r="B1728" t="str">
        <f t="shared" si="27"/>
        <v>2413</v>
      </c>
      <c r="C1728" t="s">
        <v>247</v>
      </c>
      <c r="D1728">
        <v>3</v>
      </c>
      <c r="E1728">
        <v>0</v>
      </c>
      <c r="F1728">
        <v>0</v>
      </c>
      <c r="G1728">
        <v>0</v>
      </c>
      <c r="H1728">
        <v>0</v>
      </c>
      <c r="I1728">
        <v>0</v>
      </c>
      <c r="J1728">
        <v>0</v>
      </c>
      <c r="K1728">
        <v>0</v>
      </c>
      <c r="L1728">
        <v>0</v>
      </c>
      <c r="M1728">
        <v>0</v>
      </c>
      <c r="N1728">
        <v>0</v>
      </c>
      <c r="O1728">
        <v>0</v>
      </c>
      <c r="P1728">
        <v>0</v>
      </c>
      <c r="Q1728">
        <v>0</v>
      </c>
      <c r="R1728">
        <v>0</v>
      </c>
      <c r="S1728">
        <v>0</v>
      </c>
      <c r="T1728">
        <v>0</v>
      </c>
      <c r="U1728">
        <v>0</v>
      </c>
      <c r="V1728">
        <v>0.1</v>
      </c>
      <c r="W1728">
        <v>0.1</v>
      </c>
      <c r="X1728">
        <v>0.1</v>
      </c>
      <c r="Y1728">
        <v>0.1</v>
      </c>
      <c r="Z1728">
        <v>0.1</v>
      </c>
      <c r="AA1728">
        <v>0.1</v>
      </c>
    </row>
    <row r="1729" spans="1:27" x14ac:dyDescent="0.2">
      <c r="A1729" s="89">
        <f>VLOOKUP(C1729,TabellenBDFS!$B$4:$C$2717,2,FALSE)</f>
        <v>241</v>
      </c>
      <c r="B1729" t="str">
        <f t="shared" si="27"/>
        <v>2414</v>
      </c>
      <c r="C1729" t="s">
        <v>247</v>
      </c>
      <c r="D1729">
        <v>4</v>
      </c>
      <c r="E1729">
        <v>0</v>
      </c>
      <c r="F1729">
        <v>0</v>
      </c>
      <c r="G1729">
        <v>0</v>
      </c>
      <c r="H1729">
        <v>0</v>
      </c>
      <c r="I1729">
        <v>0</v>
      </c>
      <c r="J1729">
        <v>0</v>
      </c>
      <c r="K1729">
        <v>0</v>
      </c>
      <c r="L1729">
        <v>0</v>
      </c>
      <c r="M1729">
        <v>0</v>
      </c>
      <c r="N1729">
        <v>0</v>
      </c>
      <c r="O1729">
        <v>0</v>
      </c>
      <c r="P1729">
        <v>0</v>
      </c>
      <c r="Q1729">
        <v>0</v>
      </c>
      <c r="R1729">
        <v>0</v>
      </c>
      <c r="S1729">
        <v>0</v>
      </c>
      <c r="T1729">
        <v>0</v>
      </c>
      <c r="U1729">
        <v>0</v>
      </c>
      <c r="V1729">
        <v>0</v>
      </c>
      <c r="W1729">
        <v>0</v>
      </c>
      <c r="X1729">
        <v>0</v>
      </c>
      <c r="Y1729">
        <v>0</v>
      </c>
      <c r="Z1729">
        <v>0</v>
      </c>
      <c r="AA1729">
        <v>0</v>
      </c>
    </row>
    <row r="1730" spans="1:27" x14ac:dyDescent="0.2">
      <c r="A1730" s="89">
        <f>VLOOKUP(C1730,TabellenBDFS!$B$4:$C$2717,2,FALSE)</f>
        <v>241</v>
      </c>
      <c r="B1730" t="str">
        <f t="shared" si="27"/>
        <v>2415</v>
      </c>
      <c r="C1730" t="s">
        <v>247</v>
      </c>
      <c r="D1730">
        <v>5</v>
      </c>
      <c r="E1730">
        <v>0</v>
      </c>
      <c r="F1730">
        <v>0</v>
      </c>
      <c r="G1730">
        <v>0</v>
      </c>
      <c r="H1730">
        <v>0</v>
      </c>
      <c r="I1730">
        <v>0</v>
      </c>
      <c r="J1730">
        <v>0</v>
      </c>
      <c r="K1730">
        <v>0</v>
      </c>
      <c r="L1730">
        <v>0</v>
      </c>
      <c r="M1730">
        <v>0</v>
      </c>
      <c r="N1730">
        <v>0</v>
      </c>
      <c r="O1730">
        <v>0</v>
      </c>
      <c r="P1730">
        <v>0</v>
      </c>
      <c r="Q1730">
        <v>0</v>
      </c>
      <c r="R1730">
        <v>0</v>
      </c>
      <c r="S1730">
        <v>0</v>
      </c>
      <c r="T1730">
        <v>0</v>
      </c>
      <c r="U1730">
        <v>0</v>
      </c>
      <c r="V1730">
        <v>0</v>
      </c>
      <c r="W1730">
        <v>0</v>
      </c>
      <c r="X1730">
        <v>0</v>
      </c>
      <c r="Y1730">
        <v>0</v>
      </c>
      <c r="Z1730">
        <v>0</v>
      </c>
      <c r="AA1730">
        <v>0</v>
      </c>
    </row>
    <row r="1731" spans="1:27" x14ac:dyDescent="0.2">
      <c r="A1731" s="89">
        <f>VLOOKUP(C1731,TabellenBDFS!$B$4:$C$2717,2,FALSE)</f>
        <v>241</v>
      </c>
      <c r="B1731" t="str">
        <f t="shared" si="27"/>
        <v>2416</v>
      </c>
      <c r="C1731" t="s">
        <v>247</v>
      </c>
      <c r="D1731">
        <v>6</v>
      </c>
      <c r="E1731">
        <v>0.1</v>
      </c>
      <c r="F1731">
        <v>0.1</v>
      </c>
      <c r="G1731">
        <v>0.1</v>
      </c>
      <c r="H1731">
        <v>0.2</v>
      </c>
      <c r="I1731">
        <v>0.2</v>
      </c>
      <c r="J1731">
        <v>0.2</v>
      </c>
      <c r="K1731">
        <v>0.2</v>
      </c>
      <c r="L1731">
        <v>0.2</v>
      </c>
      <c r="M1731">
        <v>0.2</v>
      </c>
      <c r="N1731">
        <v>0.2</v>
      </c>
      <c r="O1731">
        <v>0.2</v>
      </c>
      <c r="P1731">
        <v>0.2</v>
      </c>
      <c r="Q1731">
        <v>0.2</v>
      </c>
      <c r="R1731">
        <v>0.2</v>
      </c>
      <c r="S1731">
        <v>0.2</v>
      </c>
      <c r="T1731">
        <v>0.2</v>
      </c>
      <c r="U1731">
        <v>0.2</v>
      </c>
      <c r="V1731">
        <v>0.2</v>
      </c>
      <c r="W1731">
        <v>0.2</v>
      </c>
      <c r="X1731">
        <v>0.2</v>
      </c>
      <c r="Y1731">
        <v>0.2</v>
      </c>
      <c r="Z1731">
        <v>0.2</v>
      </c>
      <c r="AA1731">
        <v>0.2</v>
      </c>
    </row>
    <row r="1732" spans="1:27" x14ac:dyDescent="0.2">
      <c r="A1732" s="89">
        <f>VLOOKUP(C1732,TabellenBDFS!$B$4:$C$2717,2,FALSE)</f>
        <v>241</v>
      </c>
      <c r="B1732" t="str">
        <f t="shared" si="27"/>
        <v>2417</v>
      </c>
      <c r="C1732" t="s">
        <v>247</v>
      </c>
      <c r="D1732">
        <v>7</v>
      </c>
      <c r="E1732">
        <v>0</v>
      </c>
      <c r="F1732">
        <v>0</v>
      </c>
      <c r="G1732">
        <v>0</v>
      </c>
      <c r="H1732">
        <v>0</v>
      </c>
      <c r="I1732">
        <v>0</v>
      </c>
      <c r="J1732">
        <v>0</v>
      </c>
      <c r="K1732">
        <v>0</v>
      </c>
      <c r="L1732">
        <v>0</v>
      </c>
      <c r="M1732">
        <v>0</v>
      </c>
      <c r="N1732">
        <v>0</v>
      </c>
      <c r="O1732">
        <v>0</v>
      </c>
      <c r="P1732">
        <v>0</v>
      </c>
      <c r="Q1732">
        <v>0</v>
      </c>
      <c r="R1732">
        <v>0</v>
      </c>
      <c r="S1732">
        <v>0</v>
      </c>
      <c r="T1732">
        <v>0</v>
      </c>
      <c r="U1732">
        <v>0</v>
      </c>
      <c r="V1732">
        <v>0</v>
      </c>
      <c r="W1732">
        <v>0</v>
      </c>
      <c r="X1732">
        <v>0</v>
      </c>
      <c r="Y1732">
        <v>0.2</v>
      </c>
      <c r="Z1732">
        <v>0.2</v>
      </c>
      <c r="AA1732">
        <v>0</v>
      </c>
    </row>
    <row r="1733" spans="1:27" x14ac:dyDescent="0.2">
      <c r="A1733" s="89">
        <f>VLOOKUP(C1733,TabellenBDFS!$B$4:$C$2717,2,FALSE)</f>
        <v>242</v>
      </c>
      <c r="B1733" t="str">
        <f t="shared" si="27"/>
        <v>2421</v>
      </c>
      <c r="C1733" t="s">
        <v>248</v>
      </c>
      <c r="D1733">
        <v>1</v>
      </c>
      <c r="E1733">
        <v>1</v>
      </c>
      <c r="F1733">
        <v>0.8</v>
      </c>
      <c r="G1733">
        <v>0.8</v>
      </c>
      <c r="H1733">
        <v>0.9</v>
      </c>
      <c r="I1733">
        <v>0.9</v>
      </c>
      <c r="J1733">
        <v>0.9</v>
      </c>
      <c r="K1733">
        <v>1</v>
      </c>
      <c r="L1733">
        <v>0.9</v>
      </c>
      <c r="M1733">
        <v>1</v>
      </c>
      <c r="N1733">
        <v>0.9</v>
      </c>
      <c r="O1733">
        <v>0.9</v>
      </c>
      <c r="P1733">
        <v>0.9</v>
      </c>
      <c r="Q1733">
        <v>0.9</v>
      </c>
      <c r="R1733">
        <v>0.9</v>
      </c>
      <c r="S1733">
        <v>0.9</v>
      </c>
      <c r="T1733">
        <v>0.8</v>
      </c>
      <c r="U1733">
        <v>0.8</v>
      </c>
      <c r="V1733">
        <v>0.7</v>
      </c>
      <c r="W1733">
        <v>0.7</v>
      </c>
      <c r="X1733">
        <v>0.7</v>
      </c>
      <c r="Y1733">
        <v>0.6</v>
      </c>
      <c r="Z1733">
        <v>0.6</v>
      </c>
      <c r="AA1733">
        <v>0.6</v>
      </c>
    </row>
    <row r="1734" spans="1:27" x14ac:dyDescent="0.2">
      <c r="A1734" s="89">
        <f>VLOOKUP(C1734,TabellenBDFS!$B$4:$C$2717,2,FALSE)</f>
        <v>242</v>
      </c>
      <c r="B1734" t="str">
        <f t="shared" si="27"/>
        <v>2422</v>
      </c>
      <c r="C1734" t="s">
        <v>248</v>
      </c>
      <c r="D1734">
        <v>2</v>
      </c>
      <c r="E1734">
        <v>0.2</v>
      </c>
      <c r="F1734">
        <v>0.1</v>
      </c>
      <c r="G1734">
        <v>0.1</v>
      </c>
      <c r="H1734">
        <v>0.1</v>
      </c>
      <c r="I1734">
        <v>0.1</v>
      </c>
      <c r="J1734">
        <v>0.1</v>
      </c>
      <c r="K1734">
        <v>0.1</v>
      </c>
      <c r="L1734">
        <v>0.1</v>
      </c>
      <c r="M1734">
        <v>0.1</v>
      </c>
      <c r="N1734">
        <v>0.1</v>
      </c>
      <c r="O1734">
        <v>0.1</v>
      </c>
      <c r="P1734">
        <v>0.1</v>
      </c>
      <c r="Q1734">
        <v>0.1</v>
      </c>
      <c r="R1734">
        <v>0.1</v>
      </c>
      <c r="S1734">
        <v>0.1</v>
      </c>
      <c r="T1734">
        <v>0.1</v>
      </c>
      <c r="U1734">
        <v>0.1</v>
      </c>
      <c r="V1734">
        <v>0.1</v>
      </c>
      <c r="W1734">
        <v>0.1</v>
      </c>
      <c r="X1734">
        <v>0.1</v>
      </c>
      <c r="Y1734">
        <v>0.1</v>
      </c>
      <c r="Z1734">
        <v>0.1</v>
      </c>
      <c r="AA1734">
        <v>0.1</v>
      </c>
    </row>
    <row r="1735" spans="1:27" x14ac:dyDescent="0.2">
      <c r="A1735" s="89">
        <f>VLOOKUP(C1735,TabellenBDFS!$B$4:$C$2717,2,FALSE)</f>
        <v>242</v>
      </c>
      <c r="B1735" t="str">
        <f t="shared" si="27"/>
        <v>2423</v>
      </c>
      <c r="C1735" t="s">
        <v>248</v>
      </c>
      <c r="D1735">
        <v>3</v>
      </c>
      <c r="E1735">
        <v>0</v>
      </c>
      <c r="F1735">
        <v>0</v>
      </c>
      <c r="G1735">
        <v>0</v>
      </c>
      <c r="H1735">
        <v>0</v>
      </c>
      <c r="I1735">
        <v>0</v>
      </c>
      <c r="J1735">
        <v>0</v>
      </c>
      <c r="K1735">
        <v>0</v>
      </c>
      <c r="L1735">
        <v>0</v>
      </c>
      <c r="M1735">
        <v>0</v>
      </c>
      <c r="N1735">
        <v>0</v>
      </c>
      <c r="O1735">
        <v>0</v>
      </c>
      <c r="P1735">
        <v>0</v>
      </c>
      <c r="Q1735">
        <v>0</v>
      </c>
      <c r="R1735">
        <v>0</v>
      </c>
      <c r="S1735">
        <v>0</v>
      </c>
      <c r="T1735">
        <v>0</v>
      </c>
      <c r="U1735">
        <v>0</v>
      </c>
      <c r="V1735">
        <v>0</v>
      </c>
      <c r="W1735">
        <v>0</v>
      </c>
      <c r="X1735">
        <v>0</v>
      </c>
      <c r="Y1735">
        <v>0</v>
      </c>
      <c r="Z1735">
        <v>0</v>
      </c>
      <c r="AA1735">
        <v>0</v>
      </c>
    </row>
    <row r="1736" spans="1:27" x14ac:dyDescent="0.2">
      <c r="A1736" s="89">
        <f>VLOOKUP(C1736,TabellenBDFS!$B$4:$C$2717,2,FALSE)</f>
        <v>242</v>
      </c>
      <c r="B1736" t="str">
        <f t="shared" si="27"/>
        <v>2424</v>
      </c>
      <c r="C1736" t="s">
        <v>248</v>
      </c>
      <c r="D1736">
        <v>4</v>
      </c>
      <c r="E1736">
        <v>0</v>
      </c>
      <c r="F1736">
        <v>0</v>
      </c>
      <c r="G1736">
        <v>0</v>
      </c>
      <c r="H1736">
        <v>0</v>
      </c>
      <c r="I1736">
        <v>0</v>
      </c>
      <c r="J1736">
        <v>0</v>
      </c>
      <c r="K1736">
        <v>0</v>
      </c>
      <c r="L1736">
        <v>0</v>
      </c>
      <c r="M1736">
        <v>0</v>
      </c>
      <c r="N1736">
        <v>0</v>
      </c>
      <c r="O1736">
        <v>0</v>
      </c>
      <c r="P1736">
        <v>0</v>
      </c>
      <c r="Q1736">
        <v>0</v>
      </c>
      <c r="R1736">
        <v>0</v>
      </c>
      <c r="S1736">
        <v>0</v>
      </c>
      <c r="T1736">
        <v>0</v>
      </c>
      <c r="U1736">
        <v>0</v>
      </c>
      <c r="V1736">
        <v>0</v>
      </c>
      <c r="W1736">
        <v>0</v>
      </c>
      <c r="X1736">
        <v>0</v>
      </c>
      <c r="Y1736">
        <v>0</v>
      </c>
      <c r="Z1736">
        <v>0</v>
      </c>
      <c r="AA1736">
        <v>0</v>
      </c>
    </row>
    <row r="1737" spans="1:27" x14ac:dyDescent="0.2">
      <c r="A1737" s="89">
        <f>VLOOKUP(C1737,TabellenBDFS!$B$4:$C$2717,2,FALSE)</f>
        <v>242</v>
      </c>
      <c r="B1737" t="str">
        <f t="shared" si="27"/>
        <v>2425</v>
      </c>
      <c r="C1737" t="s">
        <v>248</v>
      </c>
      <c r="D1737">
        <v>5</v>
      </c>
      <c r="E1737">
        <v>0.1</v>
      </c>
      <c r="F1737">
        <v>0.1</v>
      </c>
      <c r="G1737">
        <v>0.1</v>
      </c>
      <c r="H1737">
        <v>0</v>
      </c>
      <c r="I1737">
        <v>0</v>
      </c>
      <c r="J1737">
        <v>0</v>
      </c>
      <c r="K1737">
        <v>0</v>
      </c>
      <c r="L1737">
        <v>0</v>
      </c>
      <c r="M1737">
        <v>0</v>
      </c>
      <c r="N1737">
        <v>0</v>
      </c>
      <c r="O1737">
        <v>0</v>
      </c>
      <c r="P1737">
        <v>0</v>
      </c>
      <c r="Q1737">
        <v>0</v>
      </c>
      <c r="R1737">
        <v>0</v>
      </c>
      <c r="S1737">
        <v>0</v>
      </c>
      <c r="T1737">
        <v>0</v>
      </c>
      <c r="U1737">
        <v>0</v>
      </c>
      <c r="V1737">
        <v>0</v>
      </c>
      <c r="W1737">
        <v>0</v>
      </c>
      <c r="X1737">
        <v>0</v>
      </c>
      <c r="Y1737">
        <v>0</v>
      </c>
      <c r="Z1737">
        <v>0</v>
      </c>
      <c r="AA1737">
        <v>0</v>
      </c>
    </row>
    <row r="1738" spans="1:27" x14ac:dyDescent="0.2">
      <c r="A1738" s="89">
        <f>VLOOKUP(C1738,TabellenBDFS!$B$4:$C$2717,2,FALSE)</f>
        <v>242</v>
      </c>
      <c r="B1738" t="str">
        <f t="shared" si="27"/>
        <v>2426</v>
      </c>
      <c r="C1738" t="s">
        <v>248</v>
      </c>
      <c r="D1738">
        <v>6</v>
      </c>
      <c r="E1738">
        <v>0.7</v>
      </c>
      <c r="F1738">
        <v>0.5</v>
      </c>
      <c r="G1738">
        <v>0.6</v>
      </c>
      <c r="H1738">
        <v>0.7</v>
      </c>
      <c r="I1738">
        <v>0.7</v>
      </c>
      <c r="J1738">
        <v>0.7</v>
      </c>
      <c r="K1738">
        <v>0.7</v>
      </c>
      <c r="L1738">
        <v>0.7</v>
      </c>
      <c r="M1738">
        <v>0.7</v>
      </c>
      <c r="N1738">
        <v>0.7</v>
      </c>
      <c r="O1738">
        <v>0.6</v>
      </c>
      <c r="P1738">
        <v>0.6</v>
      </c>
      <c r="Q1738">
        <v>0.6</v>
      </c>
      <c r="R1738">
        <v>0.6</v>
      </c>
      <c r="S1738">
        <v>0.6</v>
      </c>
      <c r="T1738">
        <v>0.6</v>
      </c>
      <c r="U1738">
        <v>0.5</v>
      </c>
      <c r="V1738">
        <v>0.5</v>
      </c>
      <c r="W1738">
        <v>0.5</v>
      </c>
      <c r="X1738">
        <v>0.5</v>
      </c>
      <c r="Y1738">
        <v>0.4</v>
      </c>
      <c r="Z1738">
        <v>0.4</v>
      </c>
      <c r="AA1738">
        <v>0.4</v>
      </c>
    </row>
    <row r="1739" spans="1:27" x14ac:dyDescent="0.2">
      <c r="A1739" s="89">
        <f>VLOOKUP(C1739,TabellenBDFS!$B$4:$C$2717,2,FALSE)</f>
        <v>242</v>
      </c>
      <c r="B1739" t="str">
        <f t="shared" ref="B1739:B1802" si="28">CONCATENATE(A1739,D1739)</f>
        <v>2427</v>
      </c>
      <c r="C1739" t="s">
        <v>248</v>
      </c>
      <c r="D1739">
        <v>7</v>
      </c>
      <c r="E1739">
        <v>0.1</v>
      </c>
      <c r="F1739">
        <v>0</v>
      </c>
      <c r="G1739">
        <v>0.1</v>
      </c>
      <c r="H1739">
        <v>0.1</v>
      </c>
      <c r="I1739">
        <v>0</v>
      </c>
      <c r="J1739">
        <v>0.1</v>
      </c>
      <c r="K1739">
        <v>0.1</v>
      </c>
      <c r="L1739">
        <v>0.1</v>
      </c>
      <c r="M1739">
        <v>0.1</v>
      </c>
      <c r="N1739">
        <v>0.1</v>
      </c>
      <c r="O1739">
        <v>0.1</v>
      </c>
      <c r="P1739">
        <v>0.1</v>
      </c>
      <c r="Q1739">
        <v>0.1</v>
      </c>
      <c r="R1739">
        <v>0.1</v>
      </c>
      <c r="S1739">
        <v>0.1</v>
      </c>
      <c r="T1739">
        <v>0.1</v>
      </c>
      <c r="U1739">
        <v>0.1</v>
      </c>
      <c r="V1739">
        <v>0.1</v>
      </c>
      <c r="W1739">
        <v>0.1</v>
      </c>
      <c r="X1739">
        <v>0.1</v>
      </c>
      <c r="Y1739">
        <v>0.1</v>
      </c>
      <c r="Z1739">
        <v>0.1</v>
      </c>
      <c r="AA1739">
        <v>0.1</v>
      </c>
    </row>
    <row r="1740" spans="1:27" x14ac:dyDescent="0.2">
      <c r="A1740" s="89">
        <f>VLOOKUP(C1740,TabellenBDFS!$B$4:$C$2717,2,FALSE)</f>
        <v>243</v>
      </c>
      <c r="B1740" t="str">
        <f t="shared" si="28"/>
        <v>2431</v>
      </c>
      <c r="C1740" t="s">
        <v>249</v>
      </c>
      <c r="D1740">
        <v>1</v>
      </c>
      <c r="E1740">
        <v>3</v>
      </c>
      <c r="F1740">
        <v>3.3</v>
      </c>
      <c r="G1740">
        <v>3.1</v>
      </c>
      <c r="H1740">
        <v>3.4</v>
      </c>
      <c r="I1740">
        <v>3.4</v>
      </c>
      <c r="J1740">
        <v>3.4</v>
      </c>
      <c r="K1740">
        <v>3.5</v>
      </c>
      <c r="L1740">
        <v>3.3</v>
      </c>
      <c r="M1740">
        <v>3.3</v>
      </c>
      <c r="N1740">
        <v>3.2</v>
      </c>
      <c r="O1740">
        <v>3.3</v>
      </c>
      <c r="P1740">
        <v>3.3</v>
      </c>
      <c r="Q1740">
        <v>3.2</v>
      </c>
      <c r="R1740">
        <v>3.2</v>
      </c>
      <c r="S1740">
        <v>3.1</v>
      </c>
      <c r="T1740">
        <v>3.2</v>
      </c>
      <c r="U1740">
        <v>3.1</v>
      </c>
      <c r="V1740">
        <v>2.9</v>
      </c>
      <c r="W1740">
        <v>2.9</v>
      </c>
      <c r="X1740">
        <v>2.9</v>
      </c>
      <c r="Y1740">
        <v>3</v>
      </c>
      <c r="Z1740">
        <v>2.8</v>
      </c>
      <c r="AA1740">
        <v>2.7</v>
      </c>
    </row>
    <row r="1741" spans="1:27" x14ac:dyDescent="0.2">
      <c r="A1741" s="89">
        <f>VLOOKUP(C1741,TabellenBDFS!$B$4:$C$2717,2,FALSE)</f>
        <v>243</v>
      </c>
      <c r="B1741" t="str">
        <f t="shared" si="28"/>
        <v>2432</v>
      </c>
      <c r="C1741" t="s">
        <v>249</v>
      </c>
      <c r="D1741">
        <v>2</v>
      </c>
      <c r="E1741">
        <v>0.8</v>
      </c>
      <c r="F1741">
        <v>0.8</v>
      </c>
      <c r="G1741">
        <v>0.3</v>
      </c>
      <c r="H1741">
        <v>0.4</v>
      </c>
      <c r="I1741">
        <v>0.4</v>
      </c>
      <c r="J1741">
        <v>0.4</v>
      </c>
      <c r="K1741">
        <v>0.3</v>
      </c>
      <c r="L1741">
        <v>0.3</v>
      </c>
      <c r="M1741">
        <v>0.3</v>
      </c>
      <c r="N1741">
        <v>0.3</v>
      </c>
      <c r="O1741">
        <v>0.3</v>
      </c>
      <c r="P1741">
        <v>0.3</v>
      </c>
      <c r="Q1741">
        <v>0.3</v>
      </c>
      <c r="R1741">
        <v>0.3</v>
      </c>
      <c r="S1741">
        <v>0.3</v>
      </c>
      <c r="T1741">
        <v>0.3</v>
      </c>
      <c r="U1741">
        <v>0.3</v>
      </c>
      <c r="V1741">
        <v>0.3</v>
      </c>
      <c r="W1741">
        <v>0.3</v>
      </c>
      <c r="X1741">
        <v>0.3</v>
      </c>
      <c r="Y1741">
        <v>0.3</v>
      </c>
      <c r="Z1741">
        <v>0.2</v>
      </c>
      <c r="AA1741">
        <v>0.2</v>
      </c>
    </row>
    <row r="1742" spans="1:27" x14ac:dyDescent="0.2">
      <c r="A1742" s="89">
        <f>VLOOKUP(C1742,TabellenBDFS!$B$4:$C$2717,2,FALSE)</f>
        <v>243</v>
      </c>
      <c r="B1742" t="str">
        <f t="shared" si="28"/>
        <v>2433</v>
      </c>
      <c r="C1742" t="s">
        <v>249</v>
      </c>
      <c r="D1742">
        <v>3</v>
      </c>
      <c r="E1742">
        <v>0</v>
      </c>
      <c r="F1742">
        <v>0</v>
      </c>
      <c r="G1742">
        <v>0</v>
      </c>
      <c r="H1742">
        <v>0</v>
      </c>
      <c r="I1742">
        <v>0</v>
      </c>
      <c r="J1742">
        <v>0</v>
      </c>
      <c r="K1742">
        <v>0</v>
      </c>
      <c r="L1742">
        <v>0</v>
      </c>
      <c r="M1742">
        <v>0</v>
      </c>
      <c r="N1742">
        <v>0</v>
      </c>
      <c r="O1742">
        <v>0</v>
      </c>
      <c r="P1742">
        <v>0</v>
      </c>
      <c r="Q1742">
        <v>0</v>
      </c>
      <c r="R1742">
        <v>0</v>
      </c>
      <c r="S1742">
        <v>0</v>
      </c>
      <c r="T1742">
        <v>0</v>
      </c>
      <c r="U1742">
        <v>0</v>
      </c>
      <c r="V1742">
        <v>0</v>
      </c>
      <c r="W1742">
        <v>0</v>
      </c>
      <c r="X1742">
        <v>0</v>
      </c>
      <c r="Y1742">
        <v>0</v>
      </c>
      <c r="Z1742">
        <v>0</v>
      </c>
      <c r="AA1742">
        <v>0</v>
      </c>
    </row>
    <row r="1743" spans="1:27" x14ac:dyDescent="0.2">
      <c r="A1743" s="89">
        <f>VLOOKUP(C1743,TabellenBDFS!$B$4:$C$2717,2,FALSE)</f>
        <v>243</v>
      </c>
      <c r="B1743" t="str">
        <f t="shared" si="28"/>
        <v>2434</v>
      </c>
      <c r="C1743" t="s">
        <v>249</v>
      </c>
      <c r="D1743">
        <v>4</v>
      </c>
      <c r="E1743">
        <v>0</v>
      </c>
      <c r="F1743">
        <v>0</v>
      </c>
      <c r="G1743">
        <v>0</v>
      </c>
      <c r="H1743">
        <v>0</v>
      </c>
      <c r="I1743">
        <v>0</v>
      </c>
      <c r="J1743">
        <v>0</v>
      </c>
      <c r="K1743">
        <v>0.1</v>
      </c>
      <c r="L1743">
        <v>0</v>
      </c>
      <c r="M1743">
        <v>0.1</v>
      </c>
      <c r="N1743">
        <v>0.1</v>
      </c>
      <c r="O1743">
        <v>0.1</v>
      </c>
      <c r="P1743">
        <v>0</v>
      </c>
      <c r="Q1743">
        <v>0</v>
      </c>
      <c r="R1743">
        <v>0</v>
      </c>
      <c r="S1743">
        <v>0</v>
      </c>
      <c r="T1743">
        <v>0</v>
      </c>
      <c r="U1743">
        <v>0</v>
      </c>
      <c r="V1743">
        <v>0</v>
      </c>
      <c r="W1743">
        <v>0</v>
      </c>
      <c r="X1743">
        <v>0</v>
      </c>
      <c r="Y1743">
        <v>0</v>
      </c>
      <c r="Z1743">
        <v>0</v>
      </c>
      <c r="AA1743">
        <v>0</v>
      </c>
    </row>
    <row r="1744" spans="1:27" x14ac:dyDescent="0.2">
      <c r="A1744" s="89">
        <f>VLOOKUP(C1744,TabellenBDFS!$B$4:$C$2717,2,FALSE)</f>
        <v>243</v>
      </c>
      <c r="B1744" t="str">
        <f t="shared" si="28"/>
        <v>2435</v>
      </c>
      <c r="C1744" t="s">
        <v>249</v>
      </c>
      <c r="D1744">
        <v>5</v>
      </c>
      <c r="E1744">
        <v>0.1</v>
      </c>
      <c r="F1744">
        <v>0.1</v>
      </c>
      <c r="G1744">
        <v>0.1</v>
      </c>
      <c r="H1744">
        <v>0.1</v>
      </c>
      <c r="I1744">
        <v>0.1</v>
      </c>
      <c r="J1744">
        <v>0.1</v>
      </c>
      <c r="K1744">
        <v>0.1</v>
      </c>
      <c r="L1744">
        <v>0.1</v>
      </c>
      <c r="M1744">
        <v>0.1</v>
      </c>
      <c r="N1744">
        <v>0.1</v>
      </c>
      <c r="O1744">
        <v>0.1</v>
      </c>
      <c r="P1744">
        <v>0.1</v>
      </c>
      <c r="Q1744">
        <v>0.1</v>
      </c>
      <c r="R1744">
        <v>0.1</v>
      </c>
      <c r="S1744">
        <v>0.1</v>
      </c>
      <c r="T1744">
        <v>0.1</v>
      </c>
      <c r="U1744">
        <v>0.1</v>
      </c>
      <c r="V1744">
        <v>0.1</v>
      </c>
      <c r="W1744">
        <v>0.1</v>
      </c>
      <c r="X1744">
        <v>0.1</v>
      </c>
      <c r="Y1744">
        <v>0.1</v>
      </c>
      <c r="Z1744">
        <v>0.1</v>
      </c>
      <c r="AA1744">
        <v>0.1</v>
      </c>
    </row>
    <row r="1745" spans="1:27" x14ac:dyDescent="0.2">
      <c r="A1745" s="89">
        <f>VLOOKUP(C1745,TabellenBDFS!$B$4:$C$2717,2,FALSE)</f>
        <v>243</v>
      </c>
      <c r="B1745" t="str">
        <f t="shared" si="28"/>
        <v>2436</v>
      </c>
      <c r="C1745" t="s">
        <v>249</v>
      </c>
      <c r="D1745">
        <v>6</v>
      </c>
      <c r="E1745">
        <v>1.7</v>
      </c>
      <c r="F1745">
        <v>2</v>
      </c>
      <c r="G1745">
        <v>1.9</v>
      </c>
      <c r="H1745">
        <v>1.9</v>
      </c>
      <c r="I1745">
        <v>1.9</v>
      </c>
      <c r="J1745">
        <v>1.9</v>
      </c>
      <c r="K1745">
        <v>1.9</v>
      </c>
      <c r="L1745">
        <v>1.8</v>
      </c>
      <c r="M1745">
        <v>1.8</v>
      </c>
      <c r="N1745">
        <v>1.8</v>
      </c>
      <c r="O1745">
        <v>1.9</v>
      </c>
      <c r="P1745">
        <v>1.9</v>
      </c>
      <c r="Q1745">
        <v>1.8</v>
      </c>
      <c r="R1745">
        <v>1.8</v>
      </c>
      <c r="S1745">
        <v>1.8</v>
      </c>
      <c r="T1745">
        <v>1.8</v>
      </c>
      <c r="U1745">
        <v>1.7</v>
      </c>
      <c r="V1745">
        <v>1.6</v>
      </c>
      <c r="W1745">
        <v>1.6</v>
      </c>
      <c r="X1745">
        <v>1.6</v>
      </c>
      <c r="Y1745">
        <v>1.6</v>
      </c>
      <c r="Z1745">
        <v>1.6</v>
      </c>
      <c r="AA1745">
        <v>1.5</v>
      </c>
    </row>
    <row r="1746" spans="1:27" x14ac:dyDescent="0.2">
      <c r="A1746" s="89">
        <f>VLOOKUP(C1746,TabellenBDFS!$B$4:$C$2717,2,FALSE)</f>
        <v>243</v>
      </c>
      <c r="B1746" t="str">
        <f t="shared" si="28"/>
        <v>2437</v>
      </c>
      <c r="C1746" t="s">
        <v>249</v>
      </c>
      <c r="D1746">
        <v>7</v>
      </c>
      <c r="E1746">
        <v>0.4</v>
      </c>
      <c r="F1746">
        <v>0.4</v>
      </c>
      <c r="G1746">
        <v>0.8</v>
      </c>
      <c r="H1746">
        <v>1</v>
      </c>
      <c r="I1746">
        <v>1</v>
      </c>
      <c r="J1746">
        <v>1</v>
      </c>
      <c r="K1746">
        <v>1</v>
      </c>
      <c r="L1746">
        <v>1</v>
      </c>
      <c r="M1746">
        <v>1</v>
      </c>
      <c r="N1746">
        <v>0.9</v>
      </c>
      <c r="O1746">
        <v>0.9</v>
      </c>
      <c r="P1746">
        <v>0.8</v>
      </c>
      <c r="Q1746">
        <v>0.9</v>
      </c>
      <c r="R1746">
        <v>0.9</v>
      </c>
      <c r="S1746">
        <v>0.9</v>
      </c>
      <c r="T1746">
        <v>0.9</v>
      </c>
      <c r="U1746">
        <v>0.9</v>
      </c>
      <c r="V1746">
        <v>0.8</v>
      </c>
      <c r="W1746">
        <v>0.9</v>
      </c>
      <c r="X1746">
        <v>0.8</v>
      </c>
      <c r="Y1746">
        <v>0.9</v>
      </c>
      <c r="Z1746">
        <v>0.8</v>
      </c>
      <c r="AA1746">
        <v>0.8</v>
      </c>
    </row>
    <row r="1747" spans="1:27" x14ac:dyDescent="0.2">
      <c r="A1747" s="89">
        <f>VLOOKUP(C1747,TabellenBDFS!$B$4:$C$2717,2,FALSE)</f>
        <v>244</v>
      </c>
      <c r="B1747" t="str">
        <f t="shared" si="28"/>
        <v>2441</v>
      </c>
      <c r="C1747" t="s">
        <v>250</v>
      </c>
      <c r="D1747">
        <v>1</v>
      </c>
      <c r="E1747">
        <v>2</v>
      </c>
      <c r="F1747">
        <v>2.2000000000000002</v>
      </c>
      <c r="G1747">
        <v>2.2000000000000002</v>
      </c>
      <c r="H1747">
        <v>2.1</v>
      </c>
      <c r="I1747">
        <v>2.2000000000000002</v>
      </c>
      <c r="J1747">
        <v>2.1</v>
      </c>
      <c r="K1747">
        <v>2.1</v>
      </c>
      <c r="L1747">
        <v>2.1</v>
      </c>
      <c r="M1747">
        <v>2.1</v>
      </c>
      <c r="N1747">
        <v>2.1</v>
      </c>
      <c r="O1747">
        <v>2</v>
      </c>
      <c r="P1747">
        <v>1.9</v>
      </c>
      <c r="Q1747">
        <v>1.9</v>
      </c>
      <c r="R1747">
        <v>1.9</v>
      </c>
      <c r="S1747">
        <v>1.9</v>
      </c>
      <c r="T1747">
        <v>1.8</v>
      </c>
      <c r="U1747">
        <v>1.8</v>
      </c>
      <c r="V1747">
        <v>1.9</v>
      </c>
      <c r="W1747">
        <v>1.8</v>
      </c>
      <c r="X1747">
        <v>1.7</v>
      </c>
      <c r="Y1747">
        <v>1.8</v>
      </c>
      <c r="Z1747">
        <v>2</v>
      </c>
      <c r="AA1747">
        <v>1.9</v>
      </c>
    </row>
    <row r="1748" spans="1:27" x14ac:dyDescent="0.2">
      <c r="A1748" s="89">
        <f>VLOOKUP(C1748,TabellenBDFS!$B$4:$C$2717,2,FALSE)</f>
        <v>244</v>
      </c>
      <c r="B1748" t="str">
        <f t="shared" si="28"/>
        <v>2442</v>
      </c>
      <c r="C1748" t="s">
        <v>250</v>
      </c>
      <c r="D1748">
        <v>2</v>
      </c>
      <c r="E1748">
        <v>0.1</v>
      </c>
      <c r="F1748">
        <v>0.1</v>
      </c>
      <c r="G1748">
        <v>0.1</v>
      </c>
      <c r="H1748">
        <v>0.1</v>
      </c>
      <c r="I1748">
        <v>0.1</v>
      </c>
      <c r="J1748">
        <v>0.1</v>
      </c>
      <c r="K1748">
        <v>0.1</v>
      </c>
      <c r="L1748">
        <v>0.1</v>
      </c>
      <c r="M1748">
        <v>0.1</v>
      </c>
      <c r="N1748">
        <v>0.1</v>
      </c>
      <c r="O1748">
        <v>0.1</v>
      </c>
      <c r="P1748">
        <v>0.1</v>
      </c>
      <c r="Q1748">
        <v>0.1</v>
      </c>
      <c r="R1748">
        <v>0.1</v>
      </c>
      <c r="S1748">
        <v>0.1</v>
      </c>
      <c r="T1748">
        <v>0.1</v>
      </c>
      <c r="U1748">
        <v>0.1</v>
      </c>
      <c r="V1748">
        <v>0.1</v>
      </c>
      <c r="W1748">
        <v>0.1</v>
      </c>
      <c r="X1748">
        <v>0.1</v>
      </c>
      <c r="Y1748">
        <v>0.1</v>
      </c>
      <c r="Z1748">
        <v>0.1</v>
      </c>
      <c r="AA1748">
        <v>0.1</v>
      </c>
    </row>
    <row r="1749" spans="1:27" x14ac:dyDescent="0.2">
      <c r="A1749" s="89">
        <f>VLOOKUP(C1749,TabellenBDFS!$B$4:$C$2717,2,FALSE)</f>
        <v>244</v>
      </c>
      <c r="B1749" t="str">
        <f t="shared" si="28"/>
        <v>2443</v>
      </c>
      <c r="C1749" t="s">
        <v>250</v>
      </c>
      <c r="D1749">
        <v>3</v>
      </c>
      <c r="E1749">
        <v>0</v>
      </c>
      <c r="F1749">
        <v>0</v>
      </c>
      <c r="G1749">
        <v>0</v>
      </c>
      <c r="H1749">
        <v>0</v>
      </c>
      <c r="I1749">
        <v>0</v>
      </c>
      <c r="J1749">
        <v>0</v>
      </c>
      <c r="K1749">
        <v>0</v>
      </c>
      <c r="L1749">
        <v>0.1</v>
      </c>
      <c r="M1749">
        <v>0.1</v>
      </c>
      <c r="N1749">
        <v>0.1</v>
      </c>
      <c r="O1749">
        <v>0.1</v>
      </c>
      <c r="P1749">
        <v>0.1</v>
      </c>
      <c r="Q1749">
        <v>0.1</v>
      </c>
      <c r="R1749">
        <v>0.1</v>
      </c>
      <c r="S1749">
        <v>0.1</v>
      </c>
      <c r="T1749">
        <v>0.1</v>
      </c>
      <c r="U1749">
        <v>0.2</v>
      </c>
      <c r="V1749">
        <v>0.2</v>
      </c>
      <c r="W1749">
        <v>0.2</v>
      </c>
      <c r="X1749">
        <v>0.2</v>
      </c>
      <c r="Y1749">
        <v>0.3</v>
      </c>
      <c r="Z1749">
        <v>0.5</v>
      </c>
      <c r="AA1749">
        <v>0.5</v>
      </c>
    </row>
    <row r="1750" spans="1:27" x14ac:dyDescent="0.2">
      <c r="A1750" s="89">
        <f>VLOOKUP(C1750,TabellenBDFS!$B$4:$C$2717,2,FALSE)</f>
        <v>244</v>
      </c>
      <c r="B1750" t="str">
        <f t="shared" si="28"/>
        <v>2444</v>
      </c>
      <c r="C1750" t="s">
        <v>250</v>
      </c>
      <c r="D1750">
        <v>4</v>
      </c>
      <c r="E1750">
        <v>0</v>
      </c>
      <c r="F1750">
        <v>0</v>
      </c>
      <c r="G1750">
        <v>0</v>
      </c>
      <c r="H1750">
        <v>0</v>
      </c>
      <c r="I1750">
        <v>0</v>
      </c>
      <c r="J1750">
        <v>0</v>
      </c>
      <c r="K1750">
        <v>0</v>
      </c>
      <c r="L1750">
        <v>0</v>
      </c>
      <c r="M1750">
        <v>0</v>
      </c>
      <c r="N1750">
        <v>0</v>
      </c>
      <c r="O1750">
        <v>0</v>
      </c>
      <c r="P1750">
        <v>0</v>
      </c>
      <c r="Q1750">
        <v>0</v>
      </c>
      <c r="R1750">
        <v>0</v>
      </c>
      <c r="S1750">
        <v>0</v>
      </c>
      <c r="T1750">
        <v>0</v>
      </c>
      <c r="U1750">
        <v>0</v>
      </c>
      <c r="V1750">
        <v>0</v>
      </c>
      <c r="W1750">
        <v>0</v>
      </c>
      <c r="X1750">
        <v>0</v>
      </c>
      <c r="Y1750">
        <v>0</v>
      </c>
      <c r="Z1750">
        <v>0</v>
      </c>
      <c r="AA1750">
        <v>0</v>
      </c>
    </row>
    <row r="1751" spans="1:27" x14ac:dyDescent="0.2">
      <c r="A1751" s="89">
        <f>VLOOKUP(C1751,TabellenBDFS!$B$4:$C$2717,2,FALSE)</f>
        <v>244</v>
      </c>
      <c r="B1751" t="str">
        <f t="shared" si="28"/>
        <v>2445</v>
      </c>
      <c r="C1751" t="s">
        <v>250</v>
      </c>
      <c r="D1751">
        <v>5</v>
      </c>
      <c r="E1751">
        <v>0.1</v>
      </c>
      <c r="F1751">
        <v>0.1</v>
      </c>
      <c r="G1751">
        <v>0.1</v>
      </c>
      <c r="H1751">
        <v>0.1</v>
      </c>
      <c r="I1751">
        <v>0.1</v>
      </c>
      <c r="J1751">
        <v>0.1</v>
      </c>
      <c r="K1751">
        <v>0.1</v>
      </c>
      <c r="L1751">
        <v>0.1</v>
      </c>
      <c r="M1751">
        <v>0.1</v>
      </c>
      <c r="N1751">
        <v>0.1</v>
      </c>
      <c r="O1751">
        <v>0.1</v>
      </c>
      <c r="P1751">
        <v>0.1</v>
      </c>
      <c r="Q1751">
        <v>0.1</v>
      </c>
      <c r="R1751">
        <v>0.1</v>
      </c>
      <c r="S1751">
        <v>0.1</v>
      </c>
      <c r="T1751">
        <v>0.1</v>
      </c>
      <c r="U1751">
        <v>0.1</v>
      </c>
      <c r="V1751">
        <v>0.1</v>
      </c>
      <c r="W1751">
        <v>0.1</v>
      </c>
      <c r="X1751">
        <v>0.1</v>
      </c>
      <c r="Y1751">
        <v>0.1</v>
      </c>
      <c r="Z1751">
        <v>0.1</v>
      </c>
      <c r="AA1751">
        <v>0.1</v>
      </c>
    </row>
    <row r="1752" spans="1:27" x14ac:dyDescent="0.2">
      <c r="A1752" s="89">
        <f>VLOOKUP(C1752,TabellenBDFS!$B$4:$C$2717,2,FALSE)</f>
        <v>244</v>
      </c>
      <c r="B1752" t="str">
        <f t="shared" si="28"/>
        <v>2446</v>
      </c>
      <c r="C1752" t="s">
        <v>250</v>
      </c>
      <c r="D1752">
        <v>6</v>
      </c>
      <c r="E1752">
        <v>1.2</v>
      </c>
      <c r="F1752">
        <v>1.4</v>
      </c>
      <c r="G1752">
        <v>1.4</v>
      </c>
      <c r="H1752">
        <v>1.3</v>
      </c>
      <c r="I1752">
        <v>1.4</v>
      </c>
      <c r="J1752">
        <v>1.3</v>
      </c>
      <c r="K1752">
        <v>1.3</v>
      </c>
      <c r="L1752">
        <v>1.3</v>
      </c>
      <c r="M1752">
        <v>1.2</v>
      </c>
      <c r="N1752">
        <v>1.2</v>
      </c>
      <c r="O1752">
        <v>1.2</v>
      </c>
      <c r="P1752">
        <v>1.1000000000000001</v>
      </c>
      <c r="Q1752">
        <v>1.1000000000000001</v>
      </c>
      <c r="R1752">
        <v>1.1000000000000001</v>
      </c>
      <c r="S1752">
        <v>1.1000000000000001</v>
      </c>
      <c r="T1752">
        <v>1</v>
      </c>
      <c r="U1752">
        <v>1</v>
      </c>
      <c r="V1752">
        <v>1</v>
      </c>
      <c r="W1752">
        <v>1</v>
      </c>
      <c r="X1752">
        <v>0.9</v>
      </c>
      <c r="Y1752">
        <v>0.9</v>
      </c>
      <c r="Z1752">
        <v>0.9</v>
      </c>
      <c r="AA1752">
        <v>0.8</v>
      </c>
    </row>
    <row r="1753" spans="1:27" x14ac:dyDescent="0.2">
      <c r="A1753" s="89">
        <f>VLOOKUP(C1753,TabellenBDFS!$B$4:$C$2717,2,FALSE)</f>
        <v>244</v>
      </c>
      <c r="B1753" t="str">
        <f t="shared" si="28"/>
        <v>2447</v>
      </c>
      <c r="C1753" t="s">
        <v>250</v>
      </c>
      <c r="D1753">
        <v>7</v>
      </c>
      <c r="E1753">
        <v>0.6</v>
      </c>
      <c r="F1753">
        <v>0.6</v>
      </c>
      <c r="G1753">
        <v>0.6</v>
      </c>
      <c r="H1753">
        <v>0.6</v>
      </c>
      <c r="I1753">
        <v>0.5</v>
      </c>
      <c r="J1753">
        <v>0.5</v>
      </c>
      <c r="K1753">
        <v>0.5</v>
      </c>
      <c r="L1753">
        <v>0.5</v>
      </c>
      <c r="M1753">
        <v>0.5</v>
      </c>
      <c r="N1753">
        <v>0.5</v>
      </c>
      <c r="O1753">
        <v>0.5</v>
      </c>
      <c r="P1753">
        <v>0.5</v>
      </c>
      <c r="Q1753">
        <v>0.5</v>
      </c>
      <c r="R1753">
        <v>0.5</v>
      </c>
      <c r="S1753">
        <v>0.5</v>
      </c>
      <c r="T1753">
        <v>0.5</v>
      </c>
      <c r="U1753">
        <v>0.5</v>
      </c>
      <c r="V1753">
        <v>0.5</v>
      </c>
      <c r="W1753">
        <v>0.5</v>
      </c>
      <c r="X1753">
        <v>0.4</v>
      </c>
      <c r="Y1753">
        <v>0.4</v>
      </c>
      <c r="Z1753">
        <v>0.5</v>
      </c>
      <c r="AA1753">
        <v>0.4</v>
      </c>
    </row>
    <row r="1754" spans="1:27" x14ac:dyDescent="0.2">
      <c r="A1754" s="89">
        <f>VLOOKUP(C1754,TabellenBDFS!$B$4:$C$2717,2,FALSE)</f>
        <v>245</v>
      </c>
      <c r="B1754" t="str">
        <f t="shared" si="28"/>
        <v>2451</v>
      </c>
      <c r="C1754" t="s">
        <v>251</v>
      </c>
      <c r="D1754">
        <v>1</v>
      </c>
      <c r="E1754">
        <v>0.2</v>
      </c>
      <c r="F1754">
        <v>0.2</v>
      </c>
      <c r="G1754">
        <v>0.2</v>
      </c>
      <c r="H1754">
        <v>0.3</v>
      </c>
      <c r="I1754">
        <v>0.3</v>
      </c>
      <c r="J1754">
        <v>0.3</v>
      </c>
      <c r="K1754">
        <v>0.3</v>
      </c>
      <c r="L1754">
        <v>0.3</v>
      </c>
      <c r="M1754">
        <v>0.3</v>
      </c>
      <c r="N1754">
        <v>0.3</v>
      </c>
      <c r="O1754">
        <v>0.4</v>
      </c>
      <c r="P1754">
        <v>0.4</v>
      </c>
      <c r="Q1754">
        <v>0.4</v>
      </c>
      <c r="R1754">
        <v>0.4</v>
      </c>
      <c r="S1754">
        <v>0.4</v>
      </c>
      <c r="T1754">
        <v>0.4</v>
      </c>
      <c r="U1754">
        <v>0.4</v>
      </c>
      <c r="V1754">
        <v>0.3</v>
      </c>
      <c r="W1754">
        <v>0.3</v>
      </c>
      <c r="X1754">
        <v>0.4</v>
      </c>
      <c r="Y1754">
        <v>0.4</v>
      </c>
      <c r="Z1754">
        <v>0.4</v>
      </c>
      <c r="AA1754">
        <v>0.4</v>
      </c>
    </row>
    <row r="1755" spans="1:27" x14ac:dyDescent="0.2">
      <c r="A1755" s="89">
        <f>VLOOKUP(C1755,TabellenBDFS!$B$4:$C$2717,2,FALSE)</f>
        <v>245</v>
      </c>
      <c r="B1755" t="str">
        <f t="shared" si="28"/>
        <v>2452</v>
      </c>
      <c r="C1755" t="s">
        <v>251</v>
      </c>
      <c r="D1755">
        <v>2</v>
      </c>
      <c r="E1755">
        <v>0</v>
      </c>
      <c r="F1755">
        <v>0</v>
      </c>
      <c r="G1755">
        <v>0</v>
      </c>
      <c r="H1755">
        <v>0</v>
      </c>
      <c r="I1755">
        <v>0</v>
      </c>
      <c r="J1755">
        <v>0</v>
      </c>
      <c r="K1755">
        <v>0</v>
      </c>
      <c r="L1755">
        <v>0</v>
      </c>
      <c r="M1755">
        <v>0</v>
      </c>
      <c r="N1755">
        <v>0</v>
      </c>
      <c r="O1755">
        <v>0</v>
      </c>
      <c r="P1755">
        <v>0</v>
      </c>
      <c r="Q1755">
        <v>0</v>
      </c>
      <c r="R1755">
        <v>0</v>
      </c>
      <c r="S1755">
        <v>0</v>
      </c>
      <c r="T1755">
        <v>0</v>
      </c>
      <c r="U1755">
        <v>0</v>
      </c>
      <c r="V1755">
        <v>0</v>
      </c>
      <c r="W1755">
        <v>0</v>
      </c>
      <c r="X1755">
        <v>0</v>
      </c>
      <c r="Y1755">
        <v>0</v>
      </c>
      <c r="Z1755">
        <v>0</v>
      </c>
      <c r="AA1755">
        <v>0</v>
      </c>
    </row>
    <row r="1756" spans="1:27" x14ac:dyDescent="0.2">
      <c r="A1756" s="89">
        <f>VLOOKUP(C1756,TabellenBDFS!$B$4:$C$2717,2,FALSE)</f>
        <v>245</v>
      </c>
      <c r="B1756" t="str">
        <f t="shared" si="28"/>
        <v>2453</v>
      </c>
      <c r="C1756" t="s">
        <v>251</v>
      </c>
      <c r="D1756">
        <v>3</v>
      </c>
      <c r="E1756">
        <v>0</v>
      </c>
      <c r="F1756">
        <v>0</v>
      </c>
      <c r="G1756">
        <v>0</v>
      </c>
      <c r="H1756">
        <v>0</v>
      </c>
      <c r="I1756">
        <v>0</v>
      </c>
      <c r="J1756">
        <v>0</v>
      </c>
      <c r="K1756">
        <v>0</v>
      </c>
      <c r="L1756">
        <v>0</v>
      </c>
      <c r="M1756">
        <v>0</v>
      </c>
      <c r="N1756">
        <v>0</v>
      </c>
      <c r="O1756">
        <v>0</v>
      </c>
      <c r="P1756">
        <v>0</v>
      </c>
      <c r="Q1756">
        <v>0</v>
      </c>
      <c r="R1756">
        <v>0.1</v>
      </c>
      <c r="S1756">
        <v>0.1</v>
      </c>
      <c r="T1756">
        <v>0.1</v>
      </c>
      <c r="U1756">
        <v>0.1</v>
      </c>
      <c r="V1756">
        <v>0.1</v>
      </c>
      <c r="W1756">
        <v>0.1</v>
      </c>
      <c r="X1756">
        <v>0.1</v>
      </c>
      <c r="Y1756">
        <v>0.1</v>
      </c>
      <c r="Z1756">
        <v>0.1</v>
      </c>
      <c r="AA1756">
        <v>0.1</v>
      </c>
    </row>
    <row r="1757" spans="1:27" x14ac:dyDescent="0.2">
      <c r="A1757" s="89">
        <f>VLOOKUP(C1757,TabellenBDFS!$B$4:$C$2717,2,FALSE)</f>
        <v>245</v>
      </c>
      <c r="B1757" t="str">
        <f t="shared" si="28"/>
        <v>2454</v>
      </c>
      <c r="C1757" t="s">
        <v>251</v>
      </c>
      <c r="D1757">
        <v>4</v>
      </c>
      <c r="E1757">
        <v>0</v>
      </c>
      <c r="F1757">
        <v>0</v>
      </c>
      <c r="G1757">
        <v>0</v>
      </c>
      <c r="H1757">
        <v>0</v>
      </c>
      <c r="I1757">
        <v>0</v>
      </c>
      <c r="J1757">
        <v>0</v>
      </c>
      <c r="K1757">
        <v>0</v>
      </c>
      <c r="L1757">
        <v>0</v>
      </c>
      <c r="M1757">
        <v>0</v>
      </c>
      <c r="N1757">
        <v>0</v>
      </c>
      <c r="O1757">
        <v>0</v>
      </c>
      <c r="P1757">
        <v>0</v>
      </c>
      <c r="Q1757">
        <v>0</v>
      </c>
      <c r="R1757">
        <v>0</v>
      </c>
      <c r="S1757">
        <v>0</v>
      </c>
      <c r="T1757">
        <v>0</v>
      </c>
      <c r="U1757">
        <v>0</v>
      </c>
      <c r="V1757">
        <v>0</v>
      </c>
      <c r="W1757">
        <v>0</v>
      </c>
      <c r="X1757">
        <v>0</v>
      </c>
      <c r="Y1757">
        <v>0</v>
      </c>
      <c r="Z1757">
        <v>0</v>
      </c>
      <c r="AA1757">
        <v>0</v>
      </c>
    </row>
    <row r="1758" spans="1:27" x14ac:dyDescent="0.2">
      <c r="A1758" s="89">
        <f>VLOOKUP(C1758,TabellenBDFS!$B$4:$C$2717,2,FALSE)</f>
        <v>245</v>
      </c>
      <c r="B1758" t="str">
        <f t="shared" si="28"/>
        <v>2455</v>
      </c>
      <c r="C1758" t="s">
        <v>251</v>
      </c>
      <c r="D1758">
        <v>5</v>
      </c>
      <c r="E1758">
        <v>0</v>
      </c>
      <c r="F1758">
        <v>0</v>
      </c>
      <c r="G1758">
        <v>0</v>
      </c>
      <c r="H1758">
        <v>0</v>
      </c>
      <c r="I1758">
        <v>0</v>
      </c>
      <c r="J1758">
        <v>0</v>
      </c>
      <c r="K1758">
        <v>0</v>
      </c>
      <c r="L1758">
        <v>0</v>
      </c>
      <c r="M1758">
        <v>0</v>
      </c>
      <c r="N1758">
        <v>0</v>
      </c>
      <c r="O1758">
        <v>0</v>
      </c>
      <c r="P1758">
        <v>0</v>
      </c>
      <c r="Q1758">
        <v>0</v>
      </c>
      <c r="R1758">
        <v>0</v>
      </c>
      <c r="S1758">
        <v>0</v>
      </c>
      <c r="T1758">
        <v>0</v>
      </c>
      <c r="U1758">
        <v>0</v>
      </c>
      <c r="V1758">
        <v>0</v>
      </c>
      <c r="W1758">
        <v>0</v>
      </c>
      <c r="X1758">
        <v>0</v>
      </c>
      <c r="Y1758">
        <v>0</v>
      </c>
      <c r="Z1758">
        <v>0</v>
      </c>
      <c r="AA1758">
        <v>0</v>
      </c>
    </row>
    <row r="1759" spans="1:27" x14ac:dyDescent="0.2">
      <c r="A1759" s="89">
        <f>VLOOKUP(C1759,TabellenBDFS!$B$4:$C$2717,2,FALSE)</f>
        <v>245</v>
      </c>
      <c r="B1759" t="str">
        <f t="shared" si="28"/>
        <v>2456</v>
      </c>
      <c r="C1759" t="s">
        <v>251</v>
      </c>
      <c r="D1759">
        <v>6</v>
      </c>
      <c r="E1759">
        <v>0.2</v>
      </c>
      <c r="F1759">
        <v>0.2</v>
      </c>
      <c r="G1759">
        <v>0.2</v>
      </c>
      <c r="H1759">
        <v>0.3</v>
      </c>
      <c r="I1759">
        <v>0.3</v>
      </c>
      <c r="J1759">
        <v>0.3</v>
      </c>
      <c r="K1759">
        <v>0.3</v>
      </c>
      <c r="L1759">
        <v>0.3</v>
      </c>
      <c r="M1759">
        <v>0.3</v>
      </c>
      <c r="N1759">
        <v>0.3</v>
      </c>
      <c r="O1759">
        <v>0.3</v>
      </c>
      <c r="P1759">
        <v>0.3</v>
      </c>
      <c r="Q1759">
        <v>0.3</v>
      </c>
      <c r="R1759">
        <v>0.3</v>
      </c>
      <c r="S1759">
        <v>0.3</v>
      </c>
      <c r="T1759">
        <v>0.2</v>
      </c>
      <c r="U1759">
        <v>0.2</v>
      </c>
      <c r="V1759">
        <v>0.2</v>
      </c>
      <c r="W1759">
        <v>0.2</v>
      </c>
      <c r="X1759">
        <v>0.2</v>
      </c>
      <c r="Y1759">
        <v>0.2</v>
      </c>
      <c r="Z1759">
        <v>0.2</v>
      </c>
      <c r="AA1759">
        <v>0.2</v>
      </c>
    </row>
    <row r="1760" spans="1:27" x14ac:dyDescent="0.2">
      <c r="A1760" s="89">
        <f>VLOOKUP(C1760,TabellenBDFS!$B$4:$C$2717,2,FALSE)</f>
        <v>245</v>
      </c>
      <c r="B1760" t="str">
        <f t="shared" si="28"/>
        <v>2457</v>
      </c>
      <c r="C1760" t="s">
        <v>251</v>
      </c>
      <c r="D1760">
        <v>7</v>
      </c>
      <c r="E1760">
        <v>0</v>
      </c>
      <c r="F1760">
        <v>0</v>
      </c>
      <c r="G1760">
        <v>0</v>
      </c>
      <c r="H1760">
        <v>0</v>
      </c>
      <c r="I1760">
        <v>0</v>
      </c>
      <c r="J1760">
        <v>0</v>
      </c>
      <c r="K1760">
        <v>0</v>
      </c>
      <c r="L1760">
        <v>0</v>
      </c>
      <c r="M1760">
        <v>0</v>
      </c>
      <c r="N1760">
        <v>0</v>
      </c>
      <c r="O1760">
        <v>0</v>
      </c>
      <c r="P1760">
        <v>0</v>
      </c>
      <c r="Q1760">
        <v>0</v>
      </c>
      <c r="R1760">
        <v>0</v>
      </c>
      <c r="S1760">
        <v>0</v>
      </c>
      <c r="T1760">
        <v>0</v>
      </c>
      <c r="U1760">
        <v>0</v>
      </c>
      <c r="V1760">
        <v>0</v>
      </c>
      <c r="W1760">
        <v>0</v>
      </c>
      <c r="X1760">
        <v>0</v>
      </c>
      <c r="Y1760">
        <v>0.1</v>
      </c>
      <c r="Z1760">
        <v>0.1</v>
      </c>
      <c r="AA1760">
        <v>0.1</v>
      </c>
    </row>
    <row r="1761" spans="1:27" x14ac:dyDescent="0.2">
      <c r="A1761" s="89">
        <f>VLOOKUP(C1761,TabellenBDFS!$B$4:$C$2717,2,FALSE)</f>
        <v>246</v>
      </c>
      <c r="B1761" t="str">
        <f t="shared" si="28"/>
        <v>2461</v>
      </c>
      <c r="C1761" t="s">
        <v>252</v>
      </c>
      <c r="D1761">
        <v>1</v>
      </c>
      <c r="E1761">
        <v>0.3</v>
      </c>
      <c r="F1761">
        <v>0.3</v>
      </c>
      <c r="G1761">
        <v>0.3</v>
      </c>
      <c r="H1761">
        <v>0.3</v>
      </c>
      <c r="I1761">
        <v>0.3</v>
      </c>
      <c r="J1761">
        <v>0.4</v>
      </c>
      <c r="K1761">
        <v>0.4</v>
      </c>
      <c r="L1761">
        <v>0.3</v>
      </c>
      <c r="M1761">
        <v>0.3</v>
      </c>
      <c r="N1761">
        <v>0.3</v>
      </c>
      <c r="O1761">
        <v>0.3</v>
      </c>
      <c r="P1761">
        <v>0.3</v>
      </c>
      <c r="Q1761">
        <v>0.3</v>
      </c>
      <c r="R1761">
        <v>0.3</v>
      </c>
      <c r="S1761">
        <v>0.3</v>
      </c>
      <c r="T1761">
        <v>0.2</v>
      </c>
      <c r="U1761">
        <v>0.2</v>
      </c>
      <c r="V1761">
        <v>0.2</v>
      </c>
      <c r="W1761">
        <v>0.2</v>
      </c>
      <c r="X1761">
        <v>0.2</v>
      </c>
      <c r="Y1761">
        <v>0.2</v>
      </c>
      <c r="Z1761">
        <v>0.2</v>
      </c>
      <c r="AA1761">
        <v>0.2</v>
      </c>
    </row>
    <row r="1762" spans="1:27" x14ac:dyDescent="0.2">
      <c r="A1762" s="89">
        <f>VLOOKUP(C1762,TabellenBDFS!$B$4:$C$2717,2,FALSE)</f>
        <v>246</v>
      </c>
      <c r="B1762" t="str">
        <f t="shared" si="28"/>
        <v>2462</v>
      </c>
      <c r="C1762" t="s">
        <v>252</v>
      </c>
      <c r="D1762">
        <v>2</v>
      </c>
      <c r="E1762">
        <v>0</v>
      </c>
      <c r="F1762">
        <v>0</v>
      </c>
      <c r="G1762">
        <v>0</v>
      </c>
      <c r="H1762">
        <v>0</v>
      </c>
      <c r="I1762">
        <v>0</v>
      </c>
      <c r="J1762">
        <v>0</v>
      </c>
      <c r="K1762">
        <v>0</v>
      </c>
      <c r="L1762">
        <v>0</v>
      </c>
      <c r="M1762">
        <v>0</v>
      </c>
      <c r="N1762">
        <v>0</v>
      </c>
      <c r="O1762">
        <v>0</v>
      </c>
      <c r="P1762">
        <v>0</v>
      </c>
      <c r="Q1762">
        <v>0</v>
      </c>
      <c r="R1762">
        <v>0</v>
      </c>
      <c r="S1762">
        <v>0</v>
      </c>
      <c r="T1762">
        <v>0</v>
      </c>
      <c r="U1762">
        <v>0</v>
      </c>
      <c r="V1762">
        <v>0</v>
      </c>
      <c r="W1762">
        <v>0</v>
      </c>
      <c r="X1762">
        <v>0</v>
      </c>
      <c r="Y1762">
        <v>0</v>
      </c>
      <c r="Z1762">
        <v>0</v>
      </c>
      <c r="AA1762">
        <v>0</v>
      </c>
    </row>
    <row r="1763" spans="1:27" x14ac:dyDescent="0.2">
      <c r="A1763" s="89">
        <f>VLOOKUP(C1763,TabellenBDFS!$B$4:$C$2717,2,FALSE)</f>
        <v>246</v>
      </c>
      <c r="B1763" t="str">
        <f t="shared" si="28"/>
        <v>2463</v>
      </c>
      <c r="C1763" t="s">
        <v>252</v>
      </c>
      <c r="D1763">
        <v>3</v>
      </c>
      <c r="E1763">
        <v>0</v>
      </c>
      <c r="F1763">
        <v>0</v>
      </c>
      <c r="G1763">
        <v>0</v>
      </c>
      <c r="H1763">
        <v>0</v>
      </c>
      <c r="I1763">
        <v>0</v>
      </c>
      <c r="J1763">
        <v>0</v>
      </c>
      <c r="K1763">
        <v>0</v>
      </c>
      <c r="L1763">
        <v>0</v>
      </c>
      <c r="M1763">
        <v>0</v>
      </c>
      <c r="N1763">
        <v>0</v>
      </c>
      <c r="O1763">
        <v>0</v>
      </c>
      <c r="P1763">
        <v>0</v>
      </c>
      <c r="Q1763">
        <v>0</v>
      </c>
      <c r="R1763">
        <v>0</v>
      </c>
      <c r="S1763">
        <v>0</v>
      </c>
      <c r="T1763">
        <v>0</v>
      </c>
      <c r="U1763">
        <v>0</v>
      </c>
      <c r="V1763">
        <v>0</v>
      </c>
      <c r="W1763">
        <v>0</v>
      </c>
      <c r="X1763">
        <v>0</v>
      </c>
      <c r="Y1763">
        <v>0</v>
      </c>
      <c r="Z1763">
        <v>0</v>
      </c>
      <c r="AA1763">
        <v>0</v>
      </c>
    </row>
    <row r="1764" spans="1:27" x14ac:dyDescent="0.2">
      <c r="A1764" s="89">
        <f>VLOOKUP(C1764,TabellenBDFS!$B$4:$C$2717,2,FALSE)</f>
        <v>246</v>
      </c>
      <c r="B1764" t="str">
        <f t="shared" si="28"/>
        <v>2464</v>
      </c>
      <c r="C1764" t="s">
        <v>252</v>
      </c>
      <c r="D1764">
        <v>4</v>
      </c>
      <c r="E1764">
        <v>0</v>
      </c>
      <c r="F1764">
        <v>0</v>
      </c>
      <c r="G1764">
        <v>0</v>
      </c>
      <c r="H1764">
        <v>0</v>
      </c>
      <c r="I1764">
        <v>0</v>
      </c>
      <c r="J1764">
        <v>0</v>
      </c>
      <c r="K1764">
        <v>0</v>
      </c>
      <c r="L1764">
        <v>0</v>
      </c>
      <c r="M1764">
        <v>0</v>
      </c>
      <c r="N1764">
        <v>0</v>
      </c>
      <c r="O1764">
        <v>0</v>
      </c>
      <c r="P1764">
        <v>0</v>
      </c>
      <c r="Q1764">
        <v>0</v>
      </c>
      <c r="R1764">
        <v>0</v>
      </c>
      <c r="S1764">
        <v>0</v>
      </c>
      <c r="T1764">
        <v>0</v>
      </c>
      <c r="U1764">
        <v>0</v>
      </c>
      <c r="V1764">
        <v>0</v>
      </c>
      <c r="W1764">
        <v>0</v>
      </c>
      <c r="X1764">
        <v>0</v>
      </c>
      <c r="Y1764">
        <v>0</v>
      </c>
      <c r="Z1764">
        <v>0</v>
      </c>
      <c r="AA1764">
        <v>0</v>
      </c>
    </row>
    <row r="1765" spans="1:27" x14ac:dyDescent="0.2">
      <c r="A1765" s="89">
        <f>VLOOKUP(C1765,TabellenBDFS!$B$4:$C$2717,2,FALSE)</f>
        <v>246</v>
      </c>
      <c r="B1765" t="str">
        <f t="shared" si="28"/>
        <v>2465</v>
      </c>
      <c r="C1765" t="s">
        <v>252</v>
      </c>
      <c r="D1765">
        <v>5</v>
      </c>
      <c r="E1765">
        <v>0</v>
      </c>
      <c r="F1765">
        <v>0</v>
      </c>
      <c r="G1765">
        <v>0</v>
      </c>
      <c r="H1765">
        <v>0</v>
      </c>
      <c r="I1765">
        <v>0</v>
      </c>
      <c r="J1765">
        <v>0</v>
      </c>
      <c r="K1765">
        <v>0</v>
      </c>
      <c r="L1765">
        <v>0</v>
      </c>
      <c r="M1765">
        <v>0</v>
      </c>
      <c r="N1765">
        <v>0</v>
      </c>
      <c r="O1765">
        <v>0</v>
      </c>
      <c r="P1765">
        <v>0</v>
      </c>
      <c r="Q1765">
        <v>0</v>
      </c>
      <c r="R1765">
        <v>0</v>
      </c>
      <c r="S1765">
        <v>0</v>
      </c>
      <c r="T1765">
        <v>0</v>
      </c>
      <c r="U1765">
        <v>0</v>
      </c>
      <c r="V1765">
        <v>0</v>
      </c>
      <c r="W1765">
        <v>0</v>
      </c>
      <c r="X1765">
        <v>0</v>
      </c>
      <c r="Y1765">
        <v>0</v>
      </c>
      <c r="Z1765">
        <v>0</v>
      </c>
      <c r="AA1765">
        <v>0</v>
      </c>
    </row>
    <row r="1766" spans="1:27" x14ac:dyDescent="0.2">
      <c r="A1766" s="89">
        <f>VLOOKUP(C1766,TabellenBDFS!$B$4:$C$2717,2,FALSE)</f>
        <v>246</v>
      </c>
      <c r="B1766" t="str">
        <f t="shared" si="28"/>
        <v>2466</v>
      </c>
      <c r="C1766" t="s">
        <v>252</v>
      </c>
      <c r="D1766">
        <v>6</v>
      </c>
      <c r="E1766">
        <v>0.2</v>
      </c>
      <c r="F1766">
        <v>0.2</v>
      </c>
      <c r="G1766">
        <v>0.2</v>
      </c>
      <c r="H1766">
        <v>0.2</v>
      </c>
      <c r="I1766">
        <v>0.2</v>
      </c>
      <c r="J1766">
        <v>0.2</v>
      </c>
      <c r="K1766">
        <v>0.2</v>
      </c>
      <c r="L1766">
        <v>0.2</v>
      </c>
      <c r="M1766">
        <v>0.2</v>
      </c>
      <c r="N1766">
        <v>0.2</v>
      </c>
      <c r="O1766">
        <v>0.2</v>
      </c>
      <c r="P1766">
        <v>0.1</v>
      </c>
      <c r="Q1766">
        <v>0.1</v>
      </c>
      <c r="R1766">
        <v>0.1</v>
      </c>
      <c r="S1766">
        <v>0.1</v>
      </c>
      <c r="T1766">
        <v>0.1</v>
      </c>
      <c r="U1766">
        <v>0.1</v>
      </c>
      <c r="V1766">
        <v>0.1</v>
      </c>
      <c r="W1766">
        <v>0.1</v>
      </c>
      <c r="X1766">
        <v>0.1</v>
      </c>
      <c r="Y1766">
        <v>0.1</v>
      </c>
      <c r="Z1766">
        <v>0.1</v>
      </c>
      <c r="AA1766">
        <v>0.1</v>
      </c>
    </row>
    <row r="1767" spans="1:27" x14ac:dyDescent="0.2">
      <c r="A1767" s="89">
        <f>VLOOKUP(C1767,TabellenBDFS!$B$4:$C$2717,2,FALSE)</f>
        <v>246</v>
      </c>
      <c r="B1767" t="str">
        <f t="shared" si="28"/>
        <v>2467</v>
      </c>
      <c r="C1767" t="s">
        <v>252</v>
      </c>
      <c r="D1767">
        <v>7</v>
      </c>
      <c r="E1767">
        <v>0.1</v>
      </c>
      <c r="F1767">
        <v>0.1</v>
      </c>
      <c r="G1767">
        <v>0.1</v>
      </c>
      <c r="H1767">
        <v>0.1</v>
      </c>
      <c r="I1767">
        <v>0.1</v>
      </c>
      <c r="J1767">
        <v>0.1</v>
      </c>
      <c r="K1767">
        <v>0.1</v>
      </c>
      <c r="L1767">
        <v>0.1</v>
      </c>
      <c r="M1767">
        <v>0.1</v>
      </c>
      <c r="N1767">
        <v>0.1</v>
      </c>
      <c r="O1767">
        <v>0.1</v>
      </c>
      <c r="P1767">
        <v>0.1</v>
      </c>
      <c r="Q1767">
        <v>0.1</v>
      </c>
      <c r="R1767">
        <v>0.1</v>
      </c>
      <c r="S1767">
        <v>0.1</v>
      </c>
      <c r="T1767">
        <v>0.1</v>
      </c>
      <c r="U1767">
        <v>0.1</v>
      </c>
      <c r="V1767">
        <v>0.1</v>
      </c>
      <c r="W1767">
        <v>0.1</v>
      </c>
      <c r="X1767">
        <v>0.1</v>
      </c>
      <c r="Y1767">
        <v>0</v>
      </c>
      <c r="Z1767">
        <v>0</v>
      </c>
      <c r="AA1767">
        <v>0</v>
      </c>
    </row>
    <row r="1768" spans="1:27" x14ac:dyDescent="0.2">
      <c r="A1768" s="89">
        <f>VLOOKUP(C1768,TabellenBDFS!$B$4:$C$2717,2,FALSE)</f>
        <v>247</v>
      </c>
      <c r="B1768" t="str">
        <f t="shared" si="28"/>
        <v>2471</v>
      </c>
      <c r="C1768" t="s">
        <v>253</v>
      </c>
      <c r="D1768">
        <v>1</v>
      </c>
      <c r="E1768">
        <v>1.7</v>
      </c>
      <c r="F1768">
        <v>2</v>
      </c>
      <c r="G1768">
        <v>2.7</v>
      </c>
      <c r="H1768">
        <v>1.9</v>
      </c>
      <c r="I1768">
        <v>2</v>
      </c>
      <c r="J1768">
        <v>2.1</v>
      </c>
      <c r="K1768">
        <v>2</v>
      </c>
      <c r="L1768">
        <v>2</v>
      </c>
      <c r="M1768">
        <v>2.2000000000000002</v>
      </c>
      <c r="N1768">
        <v>2.4</v>
      </c>
      <c r="O1768">
        <v>2.6</v>
      </c>
      <c r="P1768">
        <v>2.6</v>
      </c>
      <c r="Q1768">
        <v>2.5</v>
      </c>
      <c r="R1768">
        <v>2.5</v>
      </c>
      <c r="S1768">
        <v>3.1</v>
      </c>
      <c r="T1768">
        <v>2.6</v>
      </c>
      <c r="U1768">
        <v>2.5</v>
      </c>
      <c r="V1768">
        <v>2.4</v>
      </c>
      <c r="W1768">
        <v>2.4</v>
      </c>
      <c r="X1768">
        <v>2.5</v>
      </c>
      <c r="Y1768">
        <v>2.5</v>
      </c>
      <c r="Z1768">
        <v>2.4</v>
      </c>
      <c r="AA1768">
        <v>2.4</v>
      </c>
    </row>
    <row r="1769" spans="1:27" x14ac:dyDescent="0.2">
      <c r="A1769" s="89">
        <f>VLOOKUP(C1769,TabellenBDFS!$B$4:$C$2717,2,FALSE)</f>
        <v>247</v>
      </c>
      <c r="B1769" t="str">
        <f t="shared" si="28"/>
        <v>2472</v>
      </c>
      <c r="C1769" t="s">
        <v>253</v>
      </c>
      <c r="D1769">
        <v>2</v>
      </c>
      <c r="E1769">
        <v>0.4</v>
      </c>
      <c r="F1769">
        <v>0.4</v>
      </c>
      <c r="G1769">
        <v>0.4</v>
      </c>
      <c r="H1769">
        <v>0.4</v>
      </c>
      <c r="I1769">
        <v>0.4</v>
      </c>
      <c r="J1769">
        <v>0.4</v>
      </c>
      <c r="K1769">
        <v>0.4</v>
      </c>
      <c r="L1769">
        <v>0.4</v>
      </c>
      <c r="M1769">
        <v>0.4</v>
      </c>
      <c r="N1769">
        <v>0.4</v>
      </c>
      <c r="O1769">
        <v>0.4</v>
      </c>
      <c r="P1769">
        <v>0.4</v>
      </c>
      <c r="Q1769">
        <v>0.3</v>
      </c>
      <c r="R1769">
        <v>0.3</v>
      </c>
      <c r="S1769">
        <v>0.3</v>
      </c>
      <c r="T1769">
        <v>0.3</v>
      </c>
      <c r="U1769">
        <v>0.2</v>
      </c>
      <c r="V1769">
        <v>0.2</v>
      </c>
      <c r="W1769">
        <v>0.2</v>
      </c>
      <c r="X1769">
        <v>0.3</v>
      </c>
      <c r="Y1769">
        <v>0.3</v>
      </c>
      <c r="Z1769">
        <v>0.3</v>
      </c>
      <c r="AA1769">
        <v>0.3</v>
      </c>
    </row>
    <row r="1770" spans="1:27" x14ac:dyDescent="0.2">
      <c r="A1770" s="89">
        <f>VLOOKUP(C1770,TabellenBDFS!$B$4:$C$2717,2,FALSE)</f>
        <v>247</v>
      </c>
      <c r="B1770" t="str">
        <f t="shared" si="28"/>
        <v>2473</v>
      </c>
      <c r="C1770" t="s">
        <v>253</v>
      </c>
      <c r="D1770">
        <v>3</v>
      </c>
      <c r="E1770">
        <v>0</v>
      </c>
      <c r="F1770">
        <v>0</v>
      </c>
      <c r="G1770">
        <v>0</v>
      </c>
      <c r="H1770">
        <v>0</v>
      </c>
      <c r="I1770">
        <v>0.1</v>
      </c>
      <c r="J1770">
        <v>0.1</v>
      </c>
      <c r="K1770">
        <v>0.1</v>
      </c>
      <c r="L1770">
        <v>0.1</v>
      </c>
      <c r="M1770">
        <v>0.1</v>
      </c>
      <c r="N1770">
        <v>0.2</v>
      </c>
      <c r="O1770">
        <v>0.2</v>
      </c>
      <c r="P1770">
        <v>0.2</v>
      </c>
      <c r="Q1770">
        <v>0.2</v>
      </c>
      <c r="R1770">
        <v>0.3</v>
      </c>
      <c r="S1770">
        <v>0.8</v>
      </c>
      <c r="T1770">
        <v>0.3</v>
      </c>
      <c r="U1770">
        <v>0.2</v>
      </c>
      <c r="V1770">
        <v>0.2</v>
      </c>
      <c r="W1770">
        <v>0.3</v>
      </c>
      <c r="X1770">
        <v>0.5</v>
      </c>
      <c r="Y1770">
        <v>0.6</v>
      </c>
      <c r="Z1770">
        <v>0.5</v>
      </c>
      <c r="AA1770">
        <v>0.6</v>
      </c>
    </row>
    <row r="1771" spans="1:27" x14ac:dyDescent="0.2">
      <c r="A1771" s="89">
        <f>VLOOKUP(C1771,TabellenBDFS!$B$4:$C$2717,2,FALSE)</f>
        <v>247</v>
      </c>
      <c r="B1771" t="str">
        <f t="shared" si="28"/>
        <v>2474</v>
      </c>
      <c r="C1771" t="s">
        <v>253</v>
      </c>
      <c r="D1771">
        <v>4</v>
      </c>
      <c r="E1771">
        <v>0</v>
      </c>
      <c r="F1771">
        <v>0</v>
      </c>
      <c r="G1771">
        <v>0</v>
      </c>
      <c r="H1771">
        <v>0</v>
      </c>
      <c r="I1771">
        <v>0</v>
      </c>
      <c r="J1771">
        <v>0</v>
      </c>
      <c r="K1771">
        <v>0</v>
      </c>
      <c r="L1771">
        <v>0</v>
      </c>
      <c r="M1771">
        <v>0</v>
      </c>
      <c r="N1771">
        <v>0</v>
      </c>
      <c r="O1771">
        <v>0</v>
      </c>
      <c r="P1771">
        <v>0</v>
      </c>
      <c r="Q1771">
        <v>0</v>
      </c>
      <c r="R1771">
        <v>0</v>
      </c>
      <c r="S1771">
        <v>0</v>
      </c>
      <c r="T1771">
        <v>0</v>
      </c>
      <c r="U1771">
        <v>0</v>
      </c>
      <c r="V1771">
        <v>0</v>
      </c>
      <c r="W1771">
        <v>0</v>
      </c>
      <c r="X1771">
        <v>0</v>
      </c>
      <c r="Y1771">
        <v>0</v>
      </c>
      <c r="Z1771">
        <v>0</v>
      </c>
      <c r="AA1771">
        <v>0</v>
      </c>
    </row>
    <row r="1772" spans="1:27" x14ac:dyDescent="0.2">
      <c r="A1772" s="89">
        <f>VLOOKUP(C1772,TabellenBDFS!$B$4:$C$2717,2,FALSE)</f>
        <v>247</v>
      </c>
      <c r="B1772" t="str">
        <f t="shared" si="28"/>
        <v>2475</v>
      </c>
      <c r="C1772" t="s">
        <v>253</v>
      </c>
      <c r="D1772">
        <v>5</v>
      </c>
      <c r="E1772">
        <v>0</v>
      </c>
      <c r="F1772">
        <v>0</v>
      </c>
      <c r="G1772">
        <v>0</v>
      </c>
      <c r="H1772">
        <v>0</v>
      </c>
      <c r="I1772">
        <v>0</v>
      </c>
      <c r="J1772">
        <v>0.1</v>
      </c>
      <c r="K1772">
        <v>0</v>
      </c>
      <c r="L1772">
        <v>0</v>
      </c>
      <c r="M1772">
        <v>0</v>
      </c>
      <c r="N1772">
        <v>0</v>
      </c>
      <c r="O1772">
        <v>0</v>
      </c>
      <c r="P1772">
        <v>0</v>
      </c>
      <c r="Q1772">
        <v>0</v>
      </c>
      <c r="R1772">
        <v>0</v>
      </c>
      <c r="S1772">
        <v>0</v>
      </c>
      <c r="T1772">
        <v>0</v>
      </c>
      <c r="U1772">
        <v>0</v>
      </c>
      <c r="V1772">
        <v>0</v>
      </c>
      <c r="W1772">
        <v>0</v>
      </c>
      <c r="X1772">
        <v>0</v>
      </c>
      <c r="Y1772">
        <v>0</v>
      </c>
      <c r="Z1772">
        <v>0</v>
      </c>
      <c r="AA1772">
        <v>0</v>
      </c>
    </row>
    <row r="1773" spans="1:27" x14ac:dyDescent="0.2">
      <c r="A1773" s="89">
        <f>VLOOKUP(C1773,TabellenBDFS!$B$4:$C$2717,2,FALSE)</f>
        <v>247</v>
      </c>
      <c r="B1773" t="str">
        <f t="shared" si="28"/>
        <v>2476</v>
      </c>
      <c r="C1773" t="s">
        <v>253</v>
      </c>
      <c r="D1773">
        <v>6</v>
      </c>
      <c r="E1773">
        <v>1.2</v>
      </c>
      <c r="F1773">
        <v>1.5</v>
      </c>
      <c r="G1773">
        <v>2.1</v>
      </c>
      <c r="H1773">
        <v>1.4</v>
      </c>
      <c r="I1773">
        <v>1.4</v>
      </c>
      <c r="J1773">
        <v>1.4</v>
      </c>
      <c r="K1773">
        <v>1.4</v>
      </c>
      <c r="L1773">
        <v>1.4</v>
      </c>
      <c r="M1773">
        <v>1.4</v>
      </c>
      <c r="N1773">
        <v>1.6</v>
      </c>
      <c r="O1773">
        <v>1.8</v>
      </c>
      <c r="P1773">
        <v>1.8</v>
      </c>
      <c r="Q1773">
        <v>1.8</v>
      </c>
      <c r="R1773">
        <v>1.8</v>
      </c>
      <c r="S1773">
        <v>1.8</v>
      </c>
      <c r="T1773">
        <v>1.8</v>
      </c>
      <c r="U1773">
        <v>1.9</v>
      </c>
      <c r="V1773">
        <v>1.8</v>
      </c>
      <c r="W1773">
        <v>1.7</v>
      </c>
      <c r="X1773">
        <v>1.6</v>
      </c>
      <c r="Y1773">
        <v>1.5</v>
      </c>
      <c r="Z1773">
        <v>1.5</v>
      </c>
      <c r="AA1773">
        <v>1.4</v>
      </c>
    </row>
    <row r="1774" spans="1:27" x14ac:dyDescent="0.2">
      <c r="A1774" s="89">
        <f>VLOOKUP(C1774,TabellenBDFS!$B$4:$C$2717,2,FALSE)</f>
        <v>247</v>
      </c>
      <c r="B1774" t="str">
        <f t="shared" si="28"/>
        <v>2477</v>
      </c>
      <c r="C1774" t="s">
        <v>253</v>
      </c>
      <c r="D1774">
        <v>7</v>
      </c>
      <c r="E1774">
        <v>0.1</v>
      </c>
      <c r="F1774">
        <v>0.1</v>
      </c>
      <c r="G1774">
        <v>0.1</v>
      </c>
      <c r="H1774">
        <v>0.1</v>
      </c>
      <c r="I1774">
        <v>0.1</v>
      </c>
      <c r="J1774">
        <v>0.1</v>
      </c>
      <c r="K1774">
        <v>0.1</v>
      </c>
      <c r="L1774">
        <v>0.1</v>
      </c>
      <c r="M1774">
        <v>0.1</v>
      </c>
      <c r="N1774">
        <v>0.1</v>
      </c>
      <c r="O1774">
        <v>0.1</v>
      </c>
      <c r="P1774">
        <v>0.1</v>
      </c>
      <c r="Q1774">
        <v>0.1</v>
      </c>
      <c r="R1774">
        <v>0.1</v>
      </c>
      <c r="S1774">
        <v>0.1</v>
      </c>
      <c r="T1774">
        <v>0.1</v>
      </c>
      <c r="U1774">
        <v>0.1</v>
      </c>
      <c r="V1774">
        <v>0.1</v>
      </c>
      <c r="W1774">
        <v>0.1</v>
      </c>
      <c r="X1774">
        <v>0.1</v>
      </c>
      <c r="Y1774">
        <v>0.1</v>
      </c>
      <c r="Z1774">
        <v>0.1</v>
      </c>
      <c r="AA1774">
        <v>0.1</v>
      </c>
    </row>
    <row r="1775" spans="1:27" x14ac:dyDescent="0.2">
      <c r="A1775" s="89">
        <f>VLOOKUP(C1775,TabellenBDFS!$B$4:$C$2717,2,FALSE)</f>
        <v>248</v>
      </c>
      <c r="B1775" t="str">
        <f t="shared" si="28"/>
        <v>2481</v>
      </c>
      <c r="C1775" t="s">
        <v>254</v>
      </c>
      <c r="D1775">
        <v>1</v>
      </c>
      <c r="E1775">
        <v>2.8</v>
      </c>
      <c r="F1775">
        <v>2.7</v>
      </c>
      <c r="G1775">
        <v>2.7</v>
      </c>
      <c r="H1775">
        <v>2.4</v>
      </c>
      <c r="I1775">
        <v>2.7</v>
      </c>
      <c r="J1775">
        <v>2.7</v>
      </c>
      <c r="K1775">
        <v>2.8</v>
      </c>
      <c r="L1775">
        <v>2.9</v>
      </c>
      <c r="M1775">
        <v>2.9</v>
      </c>
      <c r="N1775">
        <v>2.9</v>
      </c>
      <c r="O1775">
        <v>3</v>
      </c>
      <c r="P1775">
        <v>2.9</v>
      </c>
      <c r="Q1775">
        <v>3</v>
      </c>
      <c r="R1775">
        <v>3</v>
      </c>
      <c r="S1775">
        <v>3.2</v>
      </c>
      <c r="T1775">
        <v>3.3</v>
      </c>
      <c r="U1775">
        <v>3.5</v>
      </c>
      <c r="V1775">
        <v>3.4</v>
      </c>
      <c r="W1775">
        <v>3.4</v>
      </c>
      <c r="X1775">
        <v>3.4</v>
      </c>
      <c r="Y1775">
        <v>3.4</v>
      </c>
      <c r="Z1775">
        <v>3.3</v>
      </c>
      <c r="AA1775">
        <v>3.3</v>
      </c>
    </row>
    <row r="1776" spans="1:27" x14ac:dyDescent="0.2">
      <c r="A1776" s="89">
        <f>VLOOKUP(C1776,TabellenBDFS!$B$4:$C$2717,2,FALSE)</f>
        <v>248</v>
      </c>
      <c r="B1776" t="str">
        <f t="shared" si="28"/>
        <v>2482</v>
      </c>
      <c r="C1776" t="s">
        <v>254</v>
      </c>
      <c r="D1776">
        <v>2</v>
      </c>
      <c r="E1776">
        <v>0.5</v>
      </c>
      <c r="F1776">
        <v>0.5</v>
      </c>
      <c r="G1776">
        <v>0.5</v>
      </c>
      <c r="H1776">
        <v>0.3</v>
      </c>
      <c r="I1776">
        <v>0.3</v>
      </c>
      <c r="J1776">
        <v>0.3</v>
      </c>
      <c r="K1776">
        <v>0.3</v>
      </c>
      <c r="L1776">
        <v>0.3</v>
      </c>
      <c r="M1776">
        <v>0.3</v>
      </c>
      <c r="N1776">
        <v>0.3</v>
      </c>
      <c r="O1776">
        <v>0.3</v>
      </c>
      <c r="P1776">
        <v>0.3</v>
      </c>
      <c r="Q1776">
        <v>0.3</v>
      </c>
      <c r="R1776">
        <v>0.4</v>
      </c>
      <c r="S1776">
        <v>0.4</v>
      </c>
      <c r="T1776">
        <v>0.4</v>
      </c>
      <c r="U1776">
        <v>0.4</v>
      </c>
      <c r="V1776">
        <v>0.2</v>
      </c>
      <c r="W1776">
        <v>0.2</v>
      </c>
      <c r="X1776">
        <v>0.2</v>
      </c>
      <c r="Y1776">
        <v>0.2</v>
      </c>
      <c r="Z1776">
        <v>0.2</v>
      </c>
      <c r="AA1776">
        <v>0.2</v>
      </c>
    </row>
    <row r="1777" spans="1:27" x14ac:dyDescent="0.2">
      <c r="A1777" s="89">
        <f>VLOOKUP(C1777,TabellenBDFS!$B$4:$C$2717,2,FALSE)</f>
        <v>248</v>
      </c>
      <c r="B1777" t="str">
        <f t="shared" si="28"/>
        <v>2483</v>
      </c>
      <c r="C1777" t="s">
        <v>254</v>
      </c>
      <c r="D1777">
        <v>3</v>
      </c>
      <c r="E1777">
        <v>0</v>
      </c>
      <c r="F1777">
        <v>0</v>
      </c>
      <c r="G1777">
        <v>0</v>
      </c>
      <c r="H1777">
        <v>0</v>
      </c>
      <c r="I1777">
        <v>0.1</v>
      </c>
      <c r="J1777">
        <v>0.1</v>
      </c>
      <c r="K1777">
        <v>0.1</v>
      </c>
      <c r="L1777">
        <v>0.1</v>
      </c>
      <c r="M1777">
        <v>0.1</v>
      </c>
      <c r="N1777">
        <v>0.1</v>
      </c>
      <c r="O1777">
        <v>0.1</v>
      </c>
      <c r="P1777">
        <v>0.1</v>
      </c>
      <c r="Q1777">
        <v>0.1</v>
      </c>
      <c r="R1777">
        <v>0.1</v>
      </c>
      <c r="S1777">
        <v>0.1</v>
      </c>
      <c r="T1777">
        <v>0.1</v>
      </c>
      <c r="U1777">
        <v>0.2</v>
      </c>
      <c r="V1777">
        <v>0.3</v>
      </c>
      <c r="W1777">
        <v>0.3</v>
      </c>
      <c r="X1777">
        <v>0.4</v>
      </c>
      <c r="Y1777">
        <v>0.4</v>
      </c>
      <c r="Z1777">
        <v>0.4</v>
      </c>
      <c r="AA1777">
        <v>0.4</v>
      </c>
    </row>
    <row r="1778" spans="1:27" x14ac:dyDescent="0.2">
      <c r="A1778" s="89">
        <f>VLOOKUP(C1778,TabellenBDFS!$B$4:$C$2717,2,FALSE)</f>
        <v>248</v>
      </c>
      <c r="B1778" t="str">
        <f t="shared" si="28"/>
        <v>2484</v>
      </c>
      <c r="C1778" t="s">
        <v>254</v>
      </c>
      <c r="D1778">
        <v>4</v>
      </c>
      <c r="E1778">
        <v>0</v>
      </c>
      <c r="F1778">
        <v>0</v>
      </c>
      <c r="G1778">
        <v>0</v>
      </c>
      <c r="H1778">
        <v>0</v>
      </c>
      <c r="I1778">
        <v>0</v>
      </c>
      <c r="J1778">
        <v>0</v>
      </c>
      <c r="K1778">
        <v>0.1</v>
      </c>
      <c r="L1778">
        <v>0.1</v>
      </c>
      <c r="M1778">
        <v>0</v>
      </c>
      <c r="N1778">
        <v>0.1</v>
      </c>
      <c r="O1778">
        <v>0.1</v>
      </c>
      <c r="P1778">
        <v>0.1</v>
      </c>
      <c r="Q1778">
        <v>0</v>
      </c>
      <c r="R1778">
        <v>0</v>
      </c>
      <c r="S1778">
        <v>0.1</v>
      </c>
      <c r="T1778">
        <v>0.1</v>
      </c>
      <c r="U1778">
        <v>0</v>
      </c>
      <c r="V1778">
        <v>0</v>
      </c>
      <c r="W1778">
        <v>0</v>
      </c>
      <c r="X1778">
        <v>0</v>
      </c>
      <c r="Y1778">
        <v>0</v>
      </c>
      <c r="Z1778">
        <v>0</v>
      </c>
      <c r="AA1778">
        <v>0</v>
      </c>
    </row>
    <row r="1779" spans="1:27" x14ac:dyDescent="0.2">
      <c r="A1779" s="89">
        <f>VLOOKUP(C1779,TabellenBDFS!$B$4:$C$2717,2,FALSE)</f>
        <v>248</v>
      </c>
      <c r="B1779" t="str">
        <f t="shared" si="28"/>
        <v>2485</v>
      </c>
      <c r="C1779" t="s">
        <v>254</v>
      </c>
      <c r="D1779">
        <v>5</v>
      </c>
      <c r="E1779">
        <v>0.1</v>
      </c>
      <c r="F1779">
        <v>0.1</v>
      </c>
      <c r="G1779">
        <v>0.1</v>
      </c>
      <c r="H1779">
        <v>0.1</v>
      </c>
      <c r="I1779">
        <v>0.1</v>
      </c>
      <c r="J1779">
        <v>0.1</v>
      </c>
      <c r="K1779">
        <v>0.1</v>
      </c>
      <c r="L1779">
        <v>0.1</v>
      </c>
      <c r="M1779">
        <v>0.1</v>
      </c>
      <c r="N1779">
        <v>0.1</v>
      </c>
      <c r="O1779">
        <v>0.1</v>
      </c>
      <c r="P1779">
        <v>0.1</v>
      </c>
      <c r="Q1779">
        <v>0.1</v>
      </c>
      <c r="R1779">
        <v>0.1</v>
      </c>
      <c r="S1779">
        <v>0.1</v>
      </c>
      <c r="T1779">
        <v>0.1</v>
      </c>
      <c r="U1779">
        <v>0.1</v>
      </c>
      <c r="V1779">
        <v>0.1</v>
      </c>
      <c r="W1779">
        <v>0.1</v>
      </c>
      <c r="X1779">
        <v>0.1</v>
      </c>
      <c r="Y1779">
        <v>0</v>
      </c>
      <c r="Z1779">
        <v>0</v>
      </c>
      <c r="AA1779">
        <v>0</v>
      </c>
    </row>
    <row r="1780" spans="1:27" x14ac:dyDescent="0.2">
      <c r="A1780" s="89">
        <f>VLOOKUP(C1780,TabellenBDFS!$B$4:$C$2717,2,FALSE)</f>
        <v>248</v>
      </c>
      <c r="B1780" t="str">
        <f t="shared" si="28"/>
        <v>2486</v>
      </c>
      <c r="C1780" t="s">
        <v>254</v>
      </c>
      <c r="D1780">
        <v>6</v>
      </c>
      <c r="E1780">
        <v>1.8</v>
      </c>
      <c r="F1780">
        <v>1.7</v>
      </c>
      <c r="G1780">
        <v>1.7</v>
      </c>
      <c r="H1780">
        <v>1.6</v>
      </c>
      <c r="I1780">
        <v>1.7</v>
      </c>
      <c r="J1780">
        <v>1.7</v>
      </c>
      <c r="K1780">
        <v>1.7</v>
      </c>
      <c r="L1780">
        <v>1.7</v>
      </c>
      <c r="M1780">
        <v>1.8</v>
      </c>
      <c r="N1780">
        <v>1.8</v>
      </c>
      <c r="O1780">
        <v>1.8</v>
      </c>
      <c r="P1780">
        <v>1.8</v>
      </c>
      <c r="Q1780">
        <v>1.7</v>
      </c>
      <c r="R1780">
        <v>1.8</v>
      </c>
      <c r="S1780">
        <v>1.9</v>
      </c>
      <c r="T1780">
        <v>2</v>
      </c>
      <c r="U1780">
        <v>2</v>
      </c>
      <c r="V1780">
        <v>2</v>
      </c>
      <c r="W1780">
        <v>2.1</v>
      </c>
      <c r="X1780">
        <v>2</v>
      </c>
      <c r="Y1780">
        <v>2</v>
      </c>
      <c r="Z1780">
        <v>2</v>
      </c>
      <c r="AA1780">
        <v>2</v>
      </c>
    </row>
    <row r="1781" spans="1:27" x14ac:dyDescent="0.2">
      <c r="A1781" s="89">
        <f>VLOOKUP(C1781,TabellenBDFS!$B$4:$C$2717,2,FALSE)</f>
        <v>248</v>
      </c>
      <c r="B1781" t="str">
        <f t="shared" si="28"/>
        <v>2487</v>
      </c>
      <c r="C1781" t="s">
        <v>254</v>
      </c>
      <c r="D1781">
        <v>7</v>
      </c>
      <c r="E1781">
        <v>0.4</v>
      </c>
      <c r="F1781">
        <v>0.4</v>
      </c>
      <c r="G1781">
        <v>0.4</v>
      </c>
      <c r="H1781">
        <v>0.4</v>
      </c>
      <c r="I1781">
        <v>0.5</v>
      </c>
      <c r="J1781">
        <v>0.5</v>
      </c>
      <c r="K1781">
        <v>0.5</v>
      </c>
      <c r="L1781">
        <v>0.6</v>
      </c>
      <c r="M1781">
        <v>0.6</v>
      </c>
      <c r="N1781">
        <v>0.6</v>
      </c>
      <c r="O1781">
        <v>0.6</v>
      </c>
      <c r="P1781">
        <v>0.6</v>
      </c>
      <c r="Q1781">
        <v>0.8</v>
      </c>
      <c r="R1781">
        <v>0.7</v>
      </c>
      <c r="S1781">
        <v>0.7</v>
      </c>
      <c r="T1781">
        <v>0.7</v>
      </c>
      <c r="U1781">
        <v>0.8</v>
      </c>
      <c r="V1781">
        <v>0.7</v>
      </c>
      <c r="W1781">
        <v>0.7</v>
      </c>
      <c r="X1781">
        <v>0.7</v>
      </c>
      <c r="Y1781">
        <v>0.8</v>
      </c>
      <c r="Z1781">
        <v>0.7</v>
      </c>
      <c r="AA1781">
        <v>0.7</v>
      </c>
    </row>
    <row r="1782" spans="1:27" x14ac:dyDescent="0.2">
      <c r="A1782" s="89">
        <f>VLOOKUP(C1782,TabellenBDFS!$B$4:$C$2717,2,FALSE)</f>
        <v>249</v>
      </c>
      <c r="B1782" t="str">
        <f t="shared" si="28"/>
        <v>2491</v>
      </c>
      <c r="C1782" t="s">
        <v>255</v>
      </c>
      <c r="D1782">
        <v>1</v>
      </c>
      <c r="E1782">
        <v>1.1000000000000001</v>
      </c>
      <c r="F1782">
        <v>1.2</v>
      </c>
      <c r="G1782">
        <v>1.1000000000000001</v>
      </c>
      <c r="H1782">
        <v>1.1000000000000001</v>
      </c>
      <c r="I1782">
        <v>1.1000000000000001</v>
      </c>
      <c r="J1782">
        <v>1.2</v>
      </c>
      <c r="K1782">
        <v>1.2</v>
      </c>
      <c r="L1782">
        <v>1.2</v>
      </c>
      <c r="M1782">
        <v>1.1000000000000001</v>
      </c>
      <c r="N1782">
        <v>1.2</v>
      </c>
      <c r="O1782">
        <v>1.2</v>
      </c>
      <c r="P1782">
        <v>1.2</v>
      </c>
      <c r="Q1782">
        <v>1.2</v>
      </c>
      <c r="R1782">
        <v>1</v>
      </c>
      <c r="S1782">
        <v>1</v>
      </c>
      <c r="T1782">
        <v>1</v>
      </c>
      <c r="U1782">
        <v>1</v>
      </c>
      <c r="V1782">
        <v>1.1000000000000001</v>
      </c>
      <c r="W1782">
        <v>1.1000000000000001</v>
      </c>
      <c r="X1782">
        <v>1</v>
      </c>
      <c r="Y1782">
        <v>1</v>
      </c>
      <c r="Z1782">
        <v>1</v>
      </c>
      <c r="AA1782">
        <v>1</v>
      </c>
    </row>
    <row r="1783" spans="1:27" x14ac:dyDescent="0.2">
      <c r="A1783" s="89">
        <f>VLOOKUP(C1783,TabellenBDFS!$B$4:$C$2717,2,FALSE)</f>
        <v>249</v>
      </c>
      <c r="B1783" t="str">
        <f t="shared" si="28"/>
        <v>2492</v>
      </c>
      <c r="C1783" t="s">
        <v>255</v>
      </c>
      <c r="D1783">
        <v>2</v>
      </c>
      <c r="E1783">
        <v>0.3</v>
      </c>
      <c r="F1783">
        <v>0.3</v>
      </c>
      <c r="G1783">
        <v>0.3</v>
      </c>
      <c r="H1783">
        <v>0.3</v>
      </c>
      <c r="I1783">
        <v>0.3</v>
      </c>
      <c r="J1783">
        <v>0.3</v>
      </c>
      <c r="K1783">
        <v>0.3</v>
      </c>
      <c r="L1783">
        <v>0.2</v>
      </c>
      <c r="M1783">
        <v>0.2</v>
      </c>
      <c r="N1783">
        <v>0.2</v>
      </c>
      <c r="O1783">
        <v>0.2</v>
      </c>
      <c r="P1783">
        <v>0.2</v>
      </c>
      <c r="Q1783">
        <v>0.2</v>
      </c>
      <c r="R1783">
        <v>0.2</v>
      </c>
      <c r="S1783">
        <v>0.2</v>
      </c>
      <c r="T1783">
        <v>0.2</v>
      </c>
      <c r="U1783">
        <v>0.2</v>
      </c>
      <c r="V1783">
        <v>0.2</v>
      </c>
      <c r="W1783">
        <v>0.2</v>
      </c>
      <c r="X1783">
        <v>0.2</v>
      </c>
      <c r="Y1783">
        <v>0.2</v>
      </c>
      <c r="Z1783">
        <v>0.2</v>
      </c>
      <c r="AA1783">
        <v>0.2</v>
      </c>
    </row>
    <row r="1784" spans="1:27" x14ac:dyDescent="0.2">
      <c r="A1784" s="89">
        <f>VLOOKUP(C1784,TabellenBDFS!$B$4:$C$2717,2,FALSE)</f>
        <v>249</v>
      </c>
      <c r="B1784" t="str">
        <f t="shared" si="28"/>
        <v>2493</v>
      </c>
      <c r="C1784" t="s">
        <v>255</v>
      </c>
      <c r="D1784">
        <v>3</v>
      </c>
      <c r="E1784">
        <v>0</v>
      </c>
      <c r="F1784">
        <v>0</v>
      </c>
      <c r="G1784">
        <v>0</v>
      </c>
      <c r="H1784">
        <v>0</v>
      </c>
      <c r="I1784">
        <v>0</v>
      </c>
      <c r="J1784">
        <v>0.2</v>
      </c>
      <c r="K1784">
        <v>0.2</v>
      </c>
      <c r="L1784">
        <v>0.2</v>
      </c>
      <c r="M1784">
        <v>0.2</v>
      </c>
      <c r="N1784">
        <v>0.2</v>
      </c>
      <c r="O1784">
        <v>0.2</v>
      </c>
      <c r="P1784">
        <v>0.2</v>
      </c>
      <c r="Q1784">
        <v>0.2</v>
      </c>
      <c r="R1784">
        <v>0</v>
      </c>
      <c r="S1784">
        <v>0</v>
      </c>
      <c r="T1784">
        <v>0</v>
      </c>
      <c r="U1784">
        <v>0.1</v>
      </c>
      <c r="V1784">
        <v>0.1</v>
      </c>
      <c r="W1784">
        <v>0.1</v>
      </c>
      <c r="X1784">
        <v>0.1</v>
      </c>
      <c r="Y1784">
        <v>0.1</v>
      </c>
      <c r="Z1784">
        <v>0.1</v>
      </c>
      <c r="AA1784">
        <v>0.1</v>
      </c>
    </row>
    <row r="1785" spans="1:27" x14ac:dyDescent="0.2">
      <c r="A1785" s="89">
        <f>VLOOKUP(C1785,TabellenBDFS!$B$4:$C$2717,2,FALSE)</f>
        <v>249</v>
      </c>
      <c r="B1785" t="str">
        <f t="shared" si="28"/>
        <v>2494</v>
      </c>
      <c r="C1785" t="s">
        <v>255</v>
      </c>
      <c r="D1785">
        <v>4</v>
      </c>
      <c r="E1785">
        <v>0</v>
      </c>
      <c r="F1785">
        <v>0</v>
      </c>
      <c r="G1785">
        <v>0</v>
      </c>
      <c r="H1785">
        <v>0</v>
      </c>
      <c r="I1785">
        <v>0</v>
      </c>
      <c r="J1785">
        <v>0</v>
      </c>
      <c r="K1785">
        <v>0</v>
      </c>
      <c r="L1785">
        <v>0</v>
      </c>
      <c r="M1785">
        <v>0</v>
      </c>
      <c r="N1785">
        <v>0</v>
      </c>
      <c r="O1785">
        <v>0</v>
      </c>
      <c r="P1785">
        <v>0</v>
      </c>
      <c r="Q1785">
        <v>0</v>
      </c>
      <c r="R1785">
        <v>0</v>
      </c>
      <c r="S1785">
        <v>0</v>
      </c>
      <c r="T1785">
        <v>0</v>
      </c>
      <c r="U1785">
        <v>0</v>
      </c>
      <c r="V1785">
        <v>0</v>
      </c>
      <c r="W1785">
        <v>0</v>
      </c>
      <c r="X1785">
        <v>0</v>
      </c>
      <c r="Y1785">
        <v>0</v>
      </c>
      <c r="Z1785">
        <v>0</v>
      </c>
      <c r="AA1785">
        <v>0</v>
      </c>
    </row>
    <row r="1786" spans="1:27" x14ac:dyDescent="0.2">
      <c r="A1786" s="89">
        <f>VLOOKUP(C1786,TabellenBDFS!$B$4:$C$2717,2,FALSE)</f>
        <v>249</v>
      </c>
      <c r="B1786" t="str">
        <f t="shared" si="28"/>
        <v>2495</v>
      </c>
      <c r="C1786" t="s">
        <v>255</v>
      </c>
      <c r="D1786">
        <v>5</v>
      </c>
      <c r="E1786">
        <v>0</v>
      </c>
      <c r="F1786">
        <v>0</v>
      </c>
      <c r="G1786">
        <v>0</v>
      </c>
      <c r="H1786">
        <v>0</v>
      </c>
      <c r="I1786">
        <v>0</v>
      </c>
      <c r="J1786">
        <v>0.1</v>
      </c>
      <c r="K1786">
        <v>0.1</v>
      </c>
      <c r="L1786">
        <v>0.1</v>
      </c>
      <c r="M1786">
        <v>0.1</v>
      </c>
      <c r="N1786">
        <v>0.1</v>
      </c>
      <c r="O1786">
        <v>0.1</v>
      </c>
      <c r="P1786">
        <v>0.1</v>
      </c>
      <c r="Q1786">
        <v>0.1</v>
      </c>
      <c r="R1786">
        <v>0.1</v>
      </c>
      <c r="S1786">
        <v>0.1</v>
      </c>
      <c r="T1786">
        <v>0.1</v>
      </c>
      <c r="U1786">
        <v>0.1</v>
      </c>
      <c r="V1786">
        <v>0.1</v>
      </c>
      <c r="W1786">
        <v>0.1</v>
      </c>
      <c r="X1786">
        <v>0.1</v>
      </c>
      <c r="Y1786">
        <v>0.1</v>
      </c>
      <c r="Z1786">
        <v>0.1</v>
      </c>
      <c r="AA1786">
        <v>0.1</v>
      </c>
    </row>
    <row r="1787" spans="1:27" x14ac:dyDescent="0.2">
      <c r="A1787" s="89">
        <f>VLOOKUP(C1787,TabellenBDFS!$B$4:$C$2717,2,FALSE)</f>
        <v>249</v>
      </c>
      <c r="B1787" t="str">
        <f t="shared" si="28"/>
        <v>2496</v>
      </c>
      <c r="C1787" t="s">
        <v>255</v>
      </c>
      <c r="D1787">
        <v>6</v>
      </c>
      <c r="E1787">
        <v>0.8</v>
      </c>
      <c r="F1787">
        <v>0.8</v>
      </c>
      <c r="G1787">
        <v>0.7</v>
      </c>
      <c r="H1787">
        <v>0.7</v>
      </c>
      <c r="I1787">
        <v>0.7</v>
      </c>
      <c r="J1787">
        <v>0.6</v>
      </c>
      <c r="K1787">
        <v>0.6</v>
      </c>
      <c r="L1787">
        <v>0.6</v>
      </c>
      <c r="M1787">
        <v>0.6</v>
      </c>
      <c r="N1787">
        <v>0.6</v>
      </c>
      <c r="O1787">
        <v>0.6</v>
      </c>
      <c r="P1787">
        <v>0.6</v>
      </c>
      <c r="Q1787">
        <v>0.6</v>
      </c>
      <c r="R1787">
        <v>0.6</v>
      </c>
      <c r="S1787">
        <v>0.6</v>
      </c>
      <c r="T1787">
        <v>0.6</v>
      </c>
      <c r="U1787">
        <v>0.6</v>
      </c>
      <c r="V1787">
        <v>0.6</v>
      </c>
      <c r="W1787">
        <v>0.6</v>
      </c>
      <c r="X1787">
        <v>0.6</v>
      </c>
      <c r="Y1787">
        <v>0.6</v>
      </c>
      <c r="Z1787">
        <v>0.6</v>
      </c>
      <c r="AA1787">
        <v>0.6</v>
      </c>
    </row>
    <row r="1788" spans="1:27" x14ac:dyDescent="0.2">
      <c r="A1788" s="89">
        <f>VLOOKUP(C1788,TabellenBDFS!$B$4:$C$2717,2,FALSE)</f>
        <v>249</v>
      </c>
      <c r="B1788" t="str">
        <f t="shared" si="28"/>
        <v>2497</v>
      </c>
      <c r="C1788" t="s">
        <v>255</v>
      </c>
      <c r="D1788">
        <v>7</v>
      </c>
      <c r="E1788">
        <v>0.1</v>
      </c>
      <c r="F1788">
        <v>0</v>
      </c>
      <c r="G1788">
        <v>0.1</v>
      </c>
      <c r="H1788">
        <v>0.1</v>
      </c>
      <c r="I1788">
        <v>0.1</v>
      </c>
      <c r="J1788">
        <v>0.1</v>
      </c>
      <c r="K1788">
        <v>0.1</v>
      </c>
      <c r="L1788">
        <v>0.1</v>
      </c>
      <c r="M1788">
        <v>0.1</v>
      </c>
      <c r="N1788">
        <v>0.1</v>
      </c>
      <c r="O1788">
        <v>0.1</v>
      </c>
      <c r="P1788">
        <v>0.1</v>
      </c>
      <c r="Q1788">
        <v>0</v>
      </c>
      <c r="R1788">
        <v>0</v>
      </c>
      <c r="S1788">
        <v>0.1</v>
      </c>
      <c r="T1788">
        <v>0</v>
      </c>
      <c r="U1788">
        <v>0</v>
      </c>
      <c r="V1788">
        <v>0</v>
      </c>
      <c r="W1788">
        <v>0</v>
      </c>
      <c r="X1788">
        <v>0</v>
      </c>
      <c r="Y1788">
        <v>0</v>
      </c>
      <c r="Z1788">
        <v>0</v>
      </c>
      <c r="AA1788">
        <v>0.1</v>
      </c>
    </row>
    <row r="1789" spans="1:27" x14ac:dyDescent="0.2">
      <c r="A1789" s="89">
        <f>VLOOKUP(C1789,TabellenBDFS!$B$4:$C$2717,2,FALSE)</f>
        <v>250</v>
      </c>
      <c r="B1789" t="str">
        <f t="shared" si="28"/>
        <v>2501</v>
      </c>
      <c r="C1789" t="s">
        <v>256</v>
      </c>
      <c r="D1789">
        <v>1</v>
      </c>
      <c r="E1789">
        <v>2.2000000000000002</v>
      </c>
      <c r="F1789">
        <v>2.2000000000000002</v>
      </c>
      <c r="G1789">
        <v>2.2000000000000002</v>
      </c>
      <c r="H1789">
        <v>2.2999999999999998</v>
      </c>
      <c r="I1789">
        <v>2.2999999999999998</v>
      </c>
      <c r="J1789">
        <v>2.2999999999999998</v>
      </c>
      <c r="K1789">
        <v>2.4</v>
      </c>
      <c r="L1789">
        <v>2.5</v>
      </c>
      <c r="M1789">
        <v>2.5</v>
      </c>
      <c r="N1789">
        <v>2.5</v>
      </c>
      <c r="O1789">
        <v>2.5</v>
      </c>
      <c r="P1789">
        <v>2.1</v>
      </c>
      <c r="Q1789">
        <v>2.2000000000000002</v>
      </c>
      <c r="R1789">
        <v>2.2000000000000002</v>
      </c>
      <c r="S1789">
        <v>2.2000000000000002</v>
      </c>
      <c r="T1789">
        <v>2.1</v>
      </c>
      <c r="U1789">
        <v>2</v>
      </c>
      <c r="V1789">
        <v>2.2000000000000002</v>
      </c>
      <c r="W1789">
        <v>2.2000000000000002</v>
      </c>
      <c r="X1789">
        <v>2.2000000000000002</v>
      </c>
      <c r="Y1789">
        <v>2.2000000000000002</v>
      </c>
      <c r="Z1789">
        <v>2.2000000000000002</v>
      </c>
      <c r="AA1789">
        <v>2.2000000000000002</v>
      </c>
    </row>
    <row r="1790" spans="1:27" x14ac:dyDescent="0.2">
      <c r="A1790" s="89">
        <f>VLOOKUP(C1790,TabellenBDFS!$B$4:$C$2717,2,FALSE)</f>
        <v>250</v>
      </c>
      <c r="B1790" t="str">
        <f t="shared" si="28"/>
        <v>2502</v>
      </c>
      <c r="C1790" t="s">
        <v>256</v>
      </c>
      <c r="D1790">
        <v>2</v>
      </c>
      <c r="E1790">
        <v>0.6</v>
      </c>
      <c r="F1790">
        <v>0.6</v>
      </c>
      <c r="G1790">
        <v>0.6</v>
      </c>
      <c r="H1790">
        <v>0.7</v>
      </c>
      <c r="I1790">
        <v>0.6</v>
      </c>
      <c r="J1790">
        <v>0.6</v>
      </c>
      <c r="K1790">
        <v>0.6</v>
      </c>
      <c r="L1790">
        <v>0.6</v>
      </c>
      <c r="M1790">
        <v>0.6</v>
      </c>
      <c r="N1790">
        <v>0.6</v>
      </c>
      <c r="O1790">
        <v>0.6</v>
      </c>
      <c r="P1790">
        <v>0.5</v>
      </c>
      <c r="Q1790">
        <v>0.5</v>
      </c>
      <c r="R1790">
        <v>0.5</v>
      </c>
      <c r="S1790">
        <v>0.5</v>
      </c>
      <c r="T1790">
        <v>0.5</v>
      </c>
      <c r="U1790">
        <v>0.5</v>
      </c>
      <c r="V1790">
        <v>0.4</v>
      </c>
      <c r="W1790">
        <v>0.4</v>
      </c>
      <c r="X1790">
        <v>0.4</v>
      </c>
      <c r="Y1790">
        <v>0.4</v>
      </c>
      <c r="Z1790">
        <v>0.4</v>
      </c>
      <c r="AA1790">
        <v>0.4</v>
      </c>
    </row>
    <row r="1791" spans="1:27" x14ac:dyDescent="0.2">
      <c r="A1791" s="89">
        <f>VLOOKUP(C1791,TabellenBDFS!$B$4:$C$2717,2,FALSE)</f>
        <v>250</v>
      </c>
      <c r="B1791" t="str">
        <f t="shared" si="28"/>
        <v>2503</v>
      </c>
      <c r="C1791" t="s">
        <v>256</v>
      </c>
      <c r="D1791">
        <v>3</v>
      </c>
      <c r="E1791">
        <v>0</v>
      </c>
      <c r="F1791">
        <v>0</v>
      </c>
      <c r="G1791">
        <v>0</v>
      </c>
      <c r="H1791">
        <v>0</v>
      </c>
      <c r="I1791">
        <v>0.1</v>
      </c>
      <c r="J1791">
        <v>0.1</v>
      </c>
      <c r="K1791">
        <v>0.1</v>
      </c>
      <c r="L1791">
        <v>0.1</v>
      </c>
      <c r="M1791">
        <v>0.1</v>
      </c>
      <c r="N1791">
        <v>0.1</v>
      </c>
      <c r="O1791">
        <v>0.1</v>
      </c>
      <c r="P1791">
        <v>0.1</v>
      </c>
      <c r="Q1791">
        <v>0.1</v>
      </c>
      <c r="R1791">
        <v>0.1</v>
      </c>
      <c r="S1791">
        <v>0.1</v>
      </c>
      <c r="T1791">
        <v>0.1</v>
      </c>
      <c r="U1791">
        <v>0.1</v>
      </c>
      <c r="V1791">
        <v>0.2</v>
      </c>
      <c r="W1791">
        <v>0.2</v>
      </c>
      <c r="X1791">
        <v>0.2</v>
      </c>
      <c r="Y1791">
        <v>0.2</v>
      </c>
      <c r="Z1791">
        <v>0.2</v>
      </c>
      <c r="AA1791">
        <v>0.3</v>
      </c>
    </row>
    <row r="1792" spans="1:27" x14ac:dyDescent="0.2">
      <c r="A1792" s="89">
        <f>VLOOKUP(C1792,TabellenBDFS!$B$4:$C$2717,2,FALSE)</f>
        <v>250</v>
      </c>
      <c r="B1792" t="str">
        <f t="shared" si="28"/>
        <v>2504</v>
      </c>
      <c r="C1792" t="s">
        <v>256</v>
      </c>
      <c r="D1792">
        <v>4</v>
      </c>
      <c r="E1792">
        <v>0</v>
      </c>
      <c r="F1792">
        <v>0</v>
      </c>
      <c r="G1792">
        <v>0</v>
      </c>
      <c r="H1792">
        <v>0</v>
      </c>
      <c r="I1792">
        <v>0</v>
      </c>
      <c r="J1792">
        <v>0</v>
      </c>
      <c r="K1792">
        <v>0.1</v>
      </c>
      <c r="L1792">
        <v>0</v>
      </c>
      <c r="M1792">
        <v>0</v>
      </c>
      <c r="N1792">
        <v>0.1</v>
      </c>
      <c r="O1792">
        <v>0.1</v>
      </c>
      <c r="P1792">
        <v>0.1</v>
      </c>
      <c r="Q1792">
        <v>0.1</v>
      </c>
      <c r="R1792">
        <v>0.1</v>
      </c>
      <c r="S1792">
        <v>0.1</v>
      </c>
      <c r="T1792">
        <v>0.1</v>
      </c>
      <c r="U1792">
        <v>0.1</v>
      </c>
      <c r="V1792">
        <v>0.1</v>
      </c>
      <c r="W1792">
        <v>0.1</v>
      </c>
      <c r="X1792">
        <v>0.1</v>
      </c>
      <c r="Y1792">
        <v>0.1</v>
      </c>
      <c r="Z1792">
        <v>0.1</v>
      </c>
      <c r="AA1792">
        <v>0.1</v>
      </c>
    </row>
    <row r="1793" spans="1:27" x14ac:dyDescent="0.2">
      <c r="A1793" s="89">
        <f>VLOOKUP(C1793,TabellenBDFS!$B$4:$C$2717,2,FALSE)</f>
        <v>250</v>
      </c>
      <c r="B1793" t="str">
        <f t="shared" si="28"/>
        <v>2505</v>
      </c>
      <c r="C1793" t="s">
        <v>256</v>
      </c>
      <c r="D1793">
        <v>5</v>
      </c>
      <c r="E1793">
        <v>0</v>
      </c>
      <c r="F1793">
        <v>0</v>
      </c>
      <c r="G1793">
        <v>0.1</v>
      </c>
      <c r="H1793">
        <v>0.1</v>
      </c>
      <c r="I1793">
        <v>0.1</v>
      </c>
      <c r="J1793">
        <v>0.1</v>
      </c>
      <c r="K1793">
        <v>0.1</v>
      </c>
      <c r="L1793">
        <v>0.1</v>
      </c>
      <c r="M1793">
        <v>0.1</v>
      </c>
      <c r="N1793">
        <v>0.1</v>
      </c>
      <c r="O1793">
        <v>0.1</v>
      </c>
      <c r="P1793">
        <v>0.1</v>
      </c>
      <c r="Q1793">
        <v>0.1</v>
      </c>
      <c r="R1793">
        <v>0.1</v>
      </c>
      <c r="S1793">
        <v>0.1</v>
      </c>
      <c r="T1793">
        <v>0.1</v>
      </c>
      <c r="U1793">
        <v>0.1</v>
      </c>
      <c r="V1793">
        <v>0.1</v>
      </c>
      <c r="W1793">
        <v>0.1</v>
      </c>
      <c r="X1793">
        <v>0.2</v>
      </c>
      <c r="Y1793">
        <v>0.2</v>
      </c>
      <c r="Z1793">
        <v>0.1</v>
      </c>
      <c r="AA1793">
        <v>0.2</v>
      </c>
    </row>
    <row r="1794" spans="1:27" x14ac:dyDescent="0.2">
      <c r="A1794" s="89">
        <f>VLOOKUP(C1794,TabellenBDFS!$B$4:$C$2717,2,FALSE)</f>
        <v>250</v>
      </c>
      <c r="B1794" t="str">
        <f t="shared" si="28"/>
        <v>2506</v>
      </c>
      <c r="C1794" t="s">
        <v>256</v>
      </c>
      <c r="D1794">
        <v>6</v>
      </c>
      <c r="E1794">
        <v>1.3</v>
      </c>
      <c r="F1794">
        <v>1.3</v>
      </c>
      <c r="G1794">
        <v>1.3</v>
      </c>
      <c r="H1794">
        <v>1.3</v>
      </c>
      <c r="I1794">
        <v>1.2</v>
      </c>
      <c r="J1794">
        <v>1.2</v>
      </c>
      <c r="K1794">
        <v>1.3</v>
      </c>
      <c r="L1794">
        <v>1.3</v>
      </c>
      <c r="M1794">
        <v>1.3</v>
      </c>
      <c r="N1794">
        <v>1.3</v>
      </c>
      <c r="O1794">
        <v>1.3</v>
      </c>
      <c r="P1794">
        <v>1.1000000000000001</v>
      </c>
      <c r="Q1794">
        <v>1.2</v>
      </c>
      <c r="R1794">
        <v>1.2</v>
      </c>
      <c r="S1794">
        <v>1.2</v>
      </c>
      <c r="T1794">
        <v>1.1000000000000001</v>
      </c>
      <c r="U1794">
        <v>1</v>
      </c>
      <c r="V1794">
        <v>1.1000000000000001</v>
      </c>
      <c r="W1794">
        <v>1.1000000000000001</v>
      </c>
      <c r="X1794">
        <v>1.1000000000000001</v>
      </c>
      <c r="Y1794">
        <v>1.1000000000000001</v>
      </c>
      <c r="Z1794">
        <v>1.1000000000000001</v>
      </c>
      <c r="AA1794">
        <v>1.1000000000000001</v>
      </c>
    </row>
    <row r="1795" spans="1:27" x14ac:dyDescent="0.2">
      <c r="A1795" s="89">
        <f>VLOOKUP(C1795,TabellenBDFS!$B$4:$C$2717,2,FALSE)</f>
        <v>250</v>
      </c>
      <c r="B1795" t="str">
        <f t="shared" si="28"/>
        <v>2507</v>
      </c>
      <c r="C1795" t="s">
        <v>256</v>
      </c>
      <c r="D1795">
        <v>7</v>
      </c>
      <c r="E1795">
        <v>0.2</v>
      </c>
      <c r="F1795">
        <v>0.2</v>
      </c>
      <c r="G1795">
        <v>0.2</v>
      </c>
      <c r="H1795">
        <v>0.2</v>
      </c>
      <c r="I1795">
        <v>0.3</v>
      </c>
      <c r="J1795">
        <v>0.3</v>
      </c>
      <c r="K1795">
        <v>0.3</v>
      </c>
      <c r="L1795">
        <v>0.3</v>
      </c>
      <c r="M1795">
        <v>0.3</v>
      </c>
      <c r="N1795">
        <v>0.2</v>
      </c>
      <c r="O1795">
        <v>0.2</v>
      </c>
      <c r="P1795">
        <v>0.3</v>
      </c>
      <c r="Q1795">
        <v>0.2</v>
      </c>
      <c r="R1795">
        <v>0.2</v>
      </c>
      <c r="S1795">
        <v>0.2</v>
      </c>
      <c r="T1795">
        <v>0.2</v>
      </c>
      <c r="U1795">
        <v>0.2</v>
      </c>
      <c r="V1795">
        <v>0.2</v>
      </c>
      <c r="W1795">
        <v>0.3</v>
      </c>
      <c r="X1795">
        <v>0.3</v>
      </c>
      <c r="Y1795">
        <v>0.3</v>
      </c>
      <c r="Z1795">
        <v>0.3</v>
      </c>
      <c r="AA1795">
        <v>0.3</v>
      </c>
    </row>
    <row r="1796" spans="1:27" x14ac:dyDescent="0.2">
      <c r="A1796" s="89">
        <f>VLOOKUP(C1796,TabellenBDFS!$B$4:$C$2717,2,FALSE)</f>
        <v>251</v>
      </c>
      <c r="B1796" t="str">
        <f t="shared" si="28"/>
        <v>2511</v>
      </c>
      <c r="C1796" t="s">
        <v>257</v>
      </c>
      <c r="D1796">
        <v>1</v>
      </c>
      <c r="E1796">
        <v>0.7</v>
      </c>
      <c r="F1796">
        <v>0.7</v>
      </c>
      <c r="G1796">
        <v>0.7</v>
      </c>
      <c r="H1796">
        <v>0.7</v>
      </c>
      <c r="I1796">
        <v>0.7</v>
      </c>
      <c r="J1796">
        <v>0.7</v>
      </c>
      <c r="K1796">
        <v>0.7</v>
      </c>
      <c r="L1796">
        <v>0.8</v>
      </c>
      <c r="M1796">
        <v>0.8</v>
      </c>
      <c r="N1796">
        <v>0.9</v>
      </c>
      <c r="O1796">
        <v>0.9</v>
      </c>
      <c r="P1796">
        <v>0.9</v>
      </c>
      <c r="Q1796">
        <v>0.9</v>
      </c>
      <c r="R1796">
        <v>0.9</v>
      </c>
      <c r="S1796">
        <v>0.9</v>
      </c>
      <c r="T1796">
        <v>0.9</v>
      </c>
      <c r="U1796">
        <v>0.9</v>
      </c>
      <c r="V1796">
        <v>0.9</v>
      </c>
      <c r="W1796">
        <v>0.9</v>
      </c>
      <c r="X1796">
        <v>1</v>
      </c>
      <c r="Y1796">
        <v>1</v>
      </c>
      <c r="Z1796">
        <v>1</v>
      </c>
      <c r="AA1796">
        <v>1</v>
      </c>
    </row>
    <row r="1797" spans="1:27" x14ac:dyDescent="0.2">
      <c r="A1797" s="89">
        <f>VLOOKUP(C1797,TabellenBDFS!$B$4:$C$2717,2,FALSE)</f>
        <v>251</v>
      </c>
      <c r="B1797" t="str">
        <f t="shared" si="28"/>
        <v>2512</v>
      </c>
      <c r="C1797" t="s">
        <v>257</v>
      </c>
      <c r="D1797">
        <v>2</v>
      </c>
      <c r="E1797">
        <v>0.3</v>
      </c>
      <c r="F1797">
        <v>0.3</v>
      </c>
      <c r="G1797">
        <v>0.4</v>
      </c>
      <c r="H1797">
        <v>0.4</v>
      </c>
      <c r="I1797">
        <v>0.3</v>
      </c>
      <c r="J1797">
        <v>0.3</v>
      </c>
      <c r="K1797">
        <v>0.3</v>
      </c>
      <c r="L1797">
        <v>0.3</v>
      </c>
      <c r="M1797">
        <v>0.3</v>
      </c>
      <c r="N1797">
        <v>0.3</v>
      </c>
      <c r="O1797">
        <v>0.3</v>
      </c>
      <c r="P1797">
        <v>0.3</v>
      </c>
      <c r="Q1797">
        <v>0.3</v>
      </c>
      <c r="R1797">
        <v>0.3</v>
      </c>
      <c r="S1797">
        <v>0.3</v>
      </c>
      <c r="T1797">
        <v>0.3</v>
      </c>
      <c r="U1797">
        <v>0.3</v>
      </c>
      <c r="V1797">
        <v>0.3</v>
      </c>
      <c r="W1797">
        <v>0.3</v>
      </c>
      <c r="X1797">
        <v>0.3</v>
      </c>
      <c r="Y1797">
        <v>0.3</v>
      </c>
      <c r="Z1797">
        <v>0.3</v>
      </c>
      <c r="AA1797">
        <v>0.3</v>
      </c>
    </row>
    <row r="1798" spans="1:27" x14ac:dyDescent="0.2">
      <c r="A1798" s="89">
        <f>VLOOKUP(C1798,TabellenBDFS!$B$4:$C$2717,2,FALSE)</f>
        <v>251</v>
      </c>
      <c r="B1798" t="str">
        <f t="shared" si="28"/>
        <v>2513</v>
      </c>
      <c r="C1798" t="s">
        <v>257</v>
      </c>
      <c r="D1798">
        <v>3</v>
      </c>
      <c r="E1798">
        <v>0</v>
      </c>
      <c r="F1798">
        <v>0</v>
      </c>
      <c r="G1798">
        <v>0</v>
      </c>
      <c r="H1798">
        <v>0</v>
      </c>
      <c r="I1798">
        <v>0</v>
      </c>
      <c r="J1798">
        <v>0</v>
      </c>
      <c r="K1798">
        <v>0</v>
      </c>
      <c r="L1798">
        <v>0</v>
      </c>
      <c r="M1798">
        <v>0.1</v>
      </c>
      <c r="N1798">
        <v>0.1</v>
      </c>
      <c r="O1798">
        <v>0.1</v>
      </c>
      <c r="P1798">
        <v>0.1</v>
      </c>
      <c r="Q1798">
        <v>0.1</v>
      </c>
      <c r="R1798">
        <v>0.1</v>
      </c>
      <c r="S1798">
        <v>0.1</v>
      </c>
      <c r="T1798">
        <v>0.1</v>
      </c>
      <c r="U1798">
        <v>0.1</v>
      </c>
      <c r="V1798">
        <v>0.1</v>
      </c>
      <c r="W1798">
        <v>0.1</v>
      </c>
      <c r="X1798">
        <v>0.2</v>
      </c>
      <c r="Y1798">
        <v>0.2</v>
      </c>
      <c r="Z1798">
        <v>0.2</v>
      </c>
      <c r="AA1798">
        <v>0.2</v>
      </c>
    </row>
    <row r="1799" spans="1:27" x14ac:dyDescent="0.2">
      <c r="A1799" s="89">
        <f>VLOOKUP(C1799,TabellenBDFS!$B$4:$C$2717,2,FALSE)</f>
        <v>251</v>
      </c>
      <c r="B1799" t="str">
        <f t="shared" si="28"/>
        <v>2514</v>
      </c>
      <c r="C1799" t="s">
        <v>257</v>
      </c>
      <c r="D1799">
        <v>4</v>
      </c>
      <c r="E1799">
        <v>0</v>
      </c>
      <c r="F1799">
        <v>0</v>
      </c>
      <c r="G1799">
        <v>0</v>
      </c>
      <c r="H1799">
        <v>0</v>
      </c>
      <c r="I1799">
        <v>0</v>
      </c>
      <c r="J1799">
        <v>0</v>
      </c>
      <c r="K1799">
        <v>0</v>
      </c>
      <c r="L1799">
        <v>0</v>
      </c>
      <c r="M1799">
        <v>0</v>
      </c>
      <c r="N1799">
        <v>0</v>
      </c>
      <c r="O1799">
        <v>0</v>
      </c>
      <c r="P1799">
        <v>0</v>
      </c>
      <c r="Q1799">
        <v>0</v>
      </c>
      <c r="R1799">
        <v>0</v>
      </c>
      <c r="S1799">
        <v>0</v>
      </c>
      <c r="T1799">
        <v>0</v>
      </c>
      <c r="U1799">
        <v>0</v>
      </c>
      <c r="V1799">
        <v>0</v>
      </c>
      <c r="W1799">
        <v>0</v>
      </c>
      <c r="X1799">
        <v>0</v>
      </c>
      <c r="Y1799">
        <v>0</v>
      </c>
      <c r="Z1799">
        <v>0</v>
      </c>
      <c r="AA1799">
        <v>0</v>
      </c>
    </row>
    <row r="1800" spans="1:27" x14ac:dyDescent="0.2">
      <c r="A1800" s="89">
        <f>VLOOKUP(C1800,TabellenBDFS!$B$4:$C$2717,2,FALSE)</f>
        <v>251</v>
      </c>
      <c r="B1800" t="str">
        <f t="shared" si="28"/>
        <v>2515</v>
      </c>
      <c r="C1800" t="s">
        <v>257</v>
      </c>
      <c r="D1800">
        <v>5</v>
      </c>
      <c r="E1800">
        <v>0</v>
      </c>
      <c r="F1800">
        <v>0</v>
      </c>
      <c r="G1800">
        <v>0</v>
      </c>
      <c r="H1800">
        <v>0</v>
      </c>
      <c r="I1800">
        <v>0</v>
      </c>
      <c r="J1800">
        <v>0</v>
      </c>
      <c r="K1800">
        <v>0</v>
      </c>
      <c r="L1800">
        <v>0</v>
      </c>
      <c r="M1800">
        <v>0</v>
      </c>
      <c r="N1800">
        <v>0</v>
      </c>
      <c r="O1800">
        <v>0</v>
      </c>
      <c r="P1800">
        <v>0</v>
      </c>
      <c r="Q1800">
        <v>0</v>
      </c>
      <c r="R1800">
        <v>0</v>
      </c>
      <c r="S1800">
        <v>0</v>
      </c>
      <c r="T1800">
        <v>0</v>
      </c>
      <c r="U1800">
        <v>0</v>
      </c>
      <c r="V1800">
        <v>0</v>
      </c>
      <c r="W1800">
        <v>0</v>
      </c>
      <c r="X1800">
        <v>0</v>
      </c>
      <c r="Y1800">
        <v>0</v>
      </c>
      <c r="Z1800">
        <v>0</v>
      </c>
      <c r="AA1800">
        <v>0</v>
      </c>
    </row>
    <row r="1801" spans="1:27" x14ac:dyDescent="0.2">
      <c r="A1801" s="89">
        <f>VLOOKUP(C1801,TabellenBDFS!$B$4:$C$2717,2,FALSE)</f>
        <v>251</v>
      </c>
      <c r="B1801" t="str">
        <f t="shared" si="28"/>
        <v>2516</v>
      </c>
      <c r="C1801" t="s">
        <v>257</v>
      </c>
      <c r="D1801">
        <v>6</v>
      </c>
      <c r="E1801">
        <v>0.2</v>
      </c>
      <c r="F1801">
        <v>0.2</v>
      </c>
      <c r="G1801">
        <v>0.2</v>
      </c>
      <c r="H1801">
        <v>0.2</v>
      </c>
      <c r="I1801">
        <v>0.2</v>
      </c>
      <c r="J1801">
        <v>0.2</v>
      </c>
      <c r="K1801">
        <v>0.2</v>
      </c>
      <c r="L1801">
        <v>0.2</v>
      </c>
      <c r="M1801">
        <v>0.2</v>
      </c>
      <c r="N1801">
        <v>0.3</v>
      </c>
      <c r="O1801">
        <v>0.3</v>
      </c>
      <c r="P1801">
        <v>0.3</v>
      </c>
      <c r="Q1801">
        <v>0.3</v>
      </c>
      <c r="R1801">
        <v>0.3</v>
      </c>
      <c r="S1801">
        <v>0.3</v>
      </c>
      <c r="T1801">
        <v>0.3</v>
      </c>
      <c r="U1801">
        <v>0.3</v>
      </c>
      <c r="V1801">
        <v>0.3</v>
      </c>
      <c r="W1801">
        <v>0.3</v>
      </c>
      <c r="X1801">
        <v>0.3</v>
      </c>
      <c r="Y1801">
        <v>0.3</v>
      </c>
      <c r="Z1801">
        <v>0.3</v>
      </c>
      <c r="AA1801">
        <v>0.3</v>
      </c>
    </row>
    <row r="1802" spans="1:27" x14ac:dyDescent="0.2">
      <c r="A1802" s="89">
        <f>VLOOKUP(C1802,TabellenBDFS!$B$4:$C$2717,2,FALSE)</f>
        <v>251</v>
      </c>
      <c r="B1802" t="str">
        <f t="shared" si="28"/>
        <v>2517</v>
      </c>
      <c r="C1802" t="s">
        <v>257</v>
      </c>
      <c r="D1802">
        <v>7</v>
      </c>
      <c r="E1802">
        <v>0.2</v>
      </c>
      <c r="F1802">
        <v>0.2</v>
      </c>
      <c r="G1802">
        <v>0.2</v>
      </c>
      <c r="H1802">
        <v>0.2</v>
      </c>
      <c r="I1802">
        <v>0.2</v>
      </c>
      <c r="J1802">
        <v>0.2</v>
      </c>
      <c r="K1802">
        <v>0.2</v>
      </c>
      <c r="L1802">
        <v>0.2</v>
      </c>
      <c r="M1802">
        <v>0.2</v>
      </c>
      <c r="N1802">
        <v>0.2</v>
      </c>
      <c r="O1802">
        <v>0.2</v>
      </c>
      <c r="P1802">
        <v>0.2</v>
      </c>
      <c r="Q1802">
        <v>0.2</v>
      </c>
      <c r="R1802">
        <v>0.2</v>
      </c>
      <c r="S1802">
        <v>0.2</v>
      </c>
      <c r="T1802">
        <v>0.2</v>
      </c>
      <c r="U1802">
        <v>0.2</v>
      </c>
      <c r="V1802">
        <v>0.2</v>
      </c>
      <c r="W1802">
        <v>0.2</v>
      </c>
      <c r="X1802">
        <v>0.2</v>
      </c>
      <c r="Y1802">
        <v>0.2</v>
      </c>
      <c r="Z1802">
        <v>0.2</v>
      </c>
      <c r="AA1802">
        <v>0.2</v>
      </c>
    </row>
    <row r="1803" spans="1:27" x14ac:dyDescent="0.2">
      <c r="A1803" s="89">
        <f>VLOOKUP(C1803,TabellenBDFS!$B$4:$C$2717,2,FALSE)</f>
        <v>252</v>
      </c>
      <c r="B1803" t="str">
        <f t="shared" ref="B1803:B1866" si="29">CONCATENATE(A1803,D1803)</f>
        <v>2521</v>
      </c>
      <c r="C1803" t="s">
        <v>258</v>
      </c>
      <c r="D1803">
        <v>1</v>
      </c>
      <c r="E1803">
        <v>0.1</v>
      </c>
      <c r="F1803">
        <v>0.1</v>
      </c>
      <c r="G1803">
        <v>0.1</v>
      </c>
      <c r="H1803">
        <v>0.2</v>
      </c>
      <c r="I1803">
        <v>0.2</v>
      </c>
      <c r="J1803">
        <v>0.2</v>
      </c>
      <c r="K1803">
        <v>0.2</v>
      </c>
      <c r="L1803">
        <v>0.1</v>
      </c>
      <c r="M1803">
        <v>0.1</v>
      </c>
      <c r="N1803">
        <v>0.1</v>
      </c>
      <c r="O1803">
        <v>0.1</v>
      </c>
      <c r="P1803">
        <v>0.2</v>
      </c>
      <c r="Q1803">
        <v>0.2</v>
      </c>
      <c r="R1803">
        <v>0.2</v>
      </c>
      <c r="S1803">
        <v>0.2</v>
      </c>
      <c r="T1803">
        <v>0.2</v>
      </c>
      <c r="U1803">
        <v>0.2</v>
      </c>
      <c r="V1803">
        <v>0.2</v>
      </c>
      <c r="W1803">
        <v>0.2</v>
      </c>
      <c r="X1803">
        <v>0.2</v>
      </c>
      <c r="Y1803">
        <v>0.2</v>
      </c>
      <c r="Z1803">
        <v>0.2</v>
      </c>
      <c r="AA1803">
        <v>0.2</v>
      </c>
    </row>
    <row r="1804" spans="1:27" x14ac:dyDescent="0.2">
      <c r="A1804" s="89">
        <f>VLOOKUP(C1804,TabellenBDFS!$B$4:$C$2717,2,FALSE)</f>
        <v>252</v>
      </c>
      <c r="B1804" t="str">
        <f t="shared" si="29"/>
        <v>2522</v>
      </c>
      <c r="C1804" t="s">
        <v>258</v>
      </c>
      <c r="D1804">
        <v>2</v>
      </c>
      <c r="E1804">
        <v>0</v>
      </c>
      <c r="F1804">
        <v>0</v>
      </c>
      <c r="G1804">
        <v>0</v>
      </c>
      <c r="H1804">
        <v>0</v>
      </c>
      <c r="I1804">
        <v>0</v>
      </c>
      <c r="J1804">
        <v>0</v>
      </c>
      <c r="K1804">
        <v>0</v>
      </c>
      <c r="L1804">
        <v>0</v>
      </c>
      <c r="M1804">
        <v>0</v>
      </c>
      <c r="N1804">
        <v>0</v>
      </c>
      <c r="O1804">
        <v>0</v>
      </c>
      <c r="P1804">
        <v>0</v>
      </c>
      <c r="Q1804">
        <v>0</v>
      </c>
      <c r="R1804">
        <v>0</v>
      </c>
      <c r="S1804">
        <v>0</v>
      </c>
      <c r="T1804">
        <v>0</v>
      </c>
      <c r="U1804">
        <v>0</v>
      </c>
      <c r="V1804">
        <v>0</v>
      </c>
      <c r="W1804">
        <v>0</v>
      </c>
      <c r="X1804">
        <v>0</v>
      </c>
      <c r="Y1804">
        <v>0</v>
      </c>
      <c r="Z1804">
        <v>0</v>
      </c>
      <c r="AA1804">
        <v>0</v>
      </c>
    </row>
    <row r="1805" spans="1:27" x14ac:dyDescent="0.2">
      <c r="A1805" s="89">
        <f>VLOOKUP(C1805,TabellenBDFS!$B$4:$C$2717,2,FALSE)</f>
        <v>252</v>
      </c>
      <c r="B1805" t="str">
        <f t="shared" si="29"/>
        <v>2523</v>
      </c>
      <c r="C1805" t="s">
        <v>258</v>
      </c>
      <c r="D1805">
        <v>3</v>
      </c>
      <c r="E1805">
        <v>0</v>
      </c>
      <c r="F1805">
        <v>0</v>
      </c>
      <c r="G1805">
        <v>0</v>
      </c>
      <c r="H1805">
        <v>0</v>
      </c>
      <c r="I1805">
        <v>0</v>
      </c>
      <c r="J1805">
        <v>0</v>
      </c>
      <c r="K1805">
        <v>0</v>
      </c>
      <c r="L1805">
        <v>0</v>
      </c>
      <c r="M1805">
        <v>0</v>
      </c>
      <c r="N1805">
        <v>0</v>
      </c>
      <c r="O1805">
        <v>0</v>
      </c>
      <c r="P1805">
        <v>0</v>
      </c>
      <c r="Q1805">
        <v>0</v>
      </c>
      <c r="R1805">
        <v>0</v>
      </c>
      <c r="S1805">
        <v>0</v>
      </c>
      <c r="T1805">
        <v>0</v>
      </c>
      <c r="U1805">
        <v>0</v>
      </c>
      <c r="V1805">
        <v>0</v>
      </c>
      <c r="W1805">
        <v>0</v>
      </c>
      <c r="X1805">
        <v>0</v>
      </c>
      <c r="Y1805">
        <v>0</v>
      </c>
      <c r="Z1805">
        <v>0</v>
      </c>
      <c r="AA1805">
        <v>0</v>
      </c>
    </row>
    <row r="1806" spans="1:27" x14ac:dyDescent="0.2">
      <c r="A1806" s="89">
        <f>VLOOKUP(C1806,TabellenBDFS!$B$4:$C$2717,2,FALSE)</f>
        <v>252</v>
      </c>
      <c r="B1806" t="str">
        <f t="shared" si="29"/>
        <v>2524</v>
      </c>
      <c r="C1806" t="s">
        <v>258</v>
      </c>
      <c r="D1806">
        <v>4</v>
      </c>
      <c r="E1806">
        <v>0</v>
      </c>
      <c r="F1806">
        <v>0</v>
      </c>
      <c r="G1806">
        <v>0</v>
      </c>
      <c r="H1806">
        <v>0</v>
      </c>
      <c r="I1806">
        <v>0</v>
      </c>
      <c r="J1806">
        <v>0</v>
      </c>
      <c r="K1806">
        <v>0</v>
      </c>
      <c r="L1806">
        <v>0</v>
      </c>
      <c r="M1806">
        <v>0</v>
      </c>
      <c r="N1806">
        <v>0</v>
      </c>
      <c r="O1806">
        <v>0</v>
      </c>
      <c r="P1806">
        <v>0</v>
      </c>
      <c r="Q1806">
        <v>0</v>
      </c>
      <c r="R1806">
        <v>0</v>
      </c>
      <c r="S1806">
        <v>0</v>
      </c>
      <c r="T1806">
        <v>0</v>
      </c>
      <c r="U1806">
        <v>0</v>
      </c>
      <c r="V1806">
        <v>0</v>
      </c>
      <c r="W1806">
        <v>0</v>
      </c>
      <c r="X1806">
        <v>0</v>
      </c>
      <c r="Y1806">
        <v>0</v>
      </c>
      <c r="Z1806">
        <v>0</v>
      </c>
      <c r="AA1806">
        <v>0</v>
      </c>
    </row>
    <row r="1807" spans="1:27" x14ac:dyDescent="0.2">
      <c r="A1807" s="89">
        <f>VLOOKUP(C1807,TabellenBDFS!$B$4:$C$2717,2,FALSE)</f>
        <v>252</v>
      </c>
      <c r="B1807" t="str">
        <f t="shared" si="29"/>
        <v>2525</v>
      </c>
      <c r="C1807" t="s">
        <v>258</v>
      </c>
      <c r="D1807">
        <v>5</v>
      </c>
      <c r="E1807">
        <v>0</v>
      </c>
      <c r="F1807">
        <v>0</v>
      </c>
      <c r="G1807">
        <v>0</v>
      </c>
      <c r="H1807">
        <v>0</v>
      </c>
      <c r="I1807">
        <v>0</v>
      </c>
      <c r="J1807">
        <v>0</v>
      </c>
      <c r="K1807">
        <v>0</v>
      </c>
      <c r="L1807">
        <v>0</v>
      </c>
      <c r="M1807">
        <v>0</v>
      </c>
      <c r="N1807">
        <v>0</v>
      </c>
      <c r="O1807">
        <v>0</v>
      </c>
      <c r="P1807">
        <v>0</v>
      </c>
      <c r="Q1807">
        <v>0</v>
      </c>
      <c r="R1807">
        <v>0</v>
      </c>
      <c r="S1807">
        <v>0</v>
      </c>
      <c r="T1807">
        <v>0</v>
      </c>
      <c r="U1807">
        <v>0</v>
      </c>
      <c r="V1807">
        <v>0</v>
      </c>
      <c r="W1807">
        <v>0</v>
      </c>
      <c r="X1807">
        <v>0</v>
      </c>
      <c r="Y1807">
        <v>0</v>
      </c>
      <c r="Z1807">
        <v>0</v>
      </c>
      <c r="AA1807">
        <v>0</v>
      </c>
    </row>
    <row r="1808" spans="1:27" x14ac:dyDescent="0.2">
      <c r="A1808" s="89">
        <f>VLOOKUP(C1808,TabellenBDFS!$B$4:$C$2717,2,FALSE)</f>
        <v>252</v>
      </c>
      <c r="B1808" t="str">
        <f t="shared" si="29"/>
        <v>2526</v>
      </c>
      <c r="C1808" t="s">
        <v>258</v>
      </c>
      <c r="D1808">
        <v>6</v>
      </c>
      <c r="E1808">
        <v>0.1</v>
      </c>
      <c r="F1808">
        <v>0.1</v>
      </c>
      <c r="G1808">
        <v>0.1</v>
      </c>
      <c r="H1808">
        <v>0.1</v>
      </c>
      <c r="I1808">
        <v>0.1</v>
      </c>
      <c r="J1808">
        <v>0.1</v>
      </c>
      <c r="K1808">
        <v>0.1</v>
      </c>
      <c r="L1808">
        <v>0.1</v>
      </c>
      <c r="M1808">
        <v>0.1</v>
      </c>
      <c r="N1808">
        <v>0.1</v>
      </c>
      <c r="O1808">
        <v>0.1</v>
      </c>
      <c r="P1808">
        <v>0.1</v>
      </c>
      <c r="Q1808">
        <v>0.1</v>
      </c>
      <c r="R1808">
        <v>0.1</v>
      </c>
      <c r="S1808">
        <v>0.1</v>
      </c>
      <c r="T1808">
        <v>0.1</v>
      </c>
      <c r="U1808">
        <v>0.1</v>
      </c>
      <c r="V1808">
        <v>0.1</v>
      </c>
      <c r="W1808">
        <v>0.1</v>
      </c>
      <c r="X1808">
        <v>0.1</v>
      </c>
      <c r="Y1808">
        <v>0.1</v>
      </c>
      <c r="Z1808">
        <v>0.1</v>
      </c>
      <c r="AA1808">
        <v>0.1</v>
      </c>
    </row>
    <row r="1809" spans="1:27" x14ac:dyDescent="0.2">
      <c r="A1809" s="89">
        <f>VLOOKUP(C1809,TabellenBDFS!$B$4:$C$2717,2,FALSE)</f>
        <v>252</v>
      </c>
      <c r="B1809" t="str">
        <f t="shared" si="29"/>
        <v>2527</v>
      </c>
      <c r="C1809" t="s">
        <v>258</v>
      </c>
      <c r="D1809">
        <v>7</v>
      </c>
      <c r="E1809">
        <v>0</v>
      </c>
      <c r="F1809">
        <v>0</v>
      </c>
      <c r="G1809">
        <v>0</v>
      </c>
      <c r="H1809">
        <v>0</v>
      </c>
      <c r="I1809">
        <v>0</v>
      </c>
      <c r="J1809">
        <v>0</v>
      </c>
      <c r="K1809">
        <v>0</v>
      </c>
      <c r="L1809">
        <v>0</v>
      </c>
      <c r="M1809">
        <v>0</v>
      </c>
      <c r="N1809">
        <v>0</v>
      </c>
      <c r="O1809">
        <v>0</v>
      </c>
      <c r="P1809">
        <v>0</v>
      </c>
      <c r="Q1809">
        <v>0</v>
      </c>
      <c r="R1809">
        <v>0</v>
      </c>
      <c r="S1809">
        <v>0</v>
      </c>
      <c r="T1809">
        <v>0</v>
      </c>
      <c r="U1809">
        <v>0</v>
      </c>
      <c r="V1809">
        <v>0</v>
      </c>
      <c r="W1809">
        <v>0</v>
      </c>
      <c r="X1809">
        <v>0</v>
      </c>
      <c r="Y1809">
        <v>0</v>
      </c>
      <c r="Z1809">
        <v>0</v>
      </c>
      <c r="AA1809">
        <v>0</v>
      </c>
    </row>
    <row r="1810" spans="1:27" x14ac:dyDescent="0.2">
      <c r="A1810" s="89">
        <f>VLOOKUP(C1810,TabellenBDFS!$B$4:$C$2717,2,FALSE)</f>
        <v>253</v>
      </c>
      <c r="B1810" t="str">
        <f t="shared" si="29"/>
        <v>2531</v>
      </c>
      <c r="C1810" t="s">
        <v>259</v>
      </c>
      <c r="D1810">
        <v>1</v>
      </c>
      <c r="E1810">
        <v>2.6</v>
      </c>
      <c r="F1810">
        <v>2.7</v>
      </c>
      <c r="G1810">
        <v>2.6</v>
      </c>
      <c r="H1810">
        <v>2.6</v>
      </c>
      <c r="I1810">
        <v>2.7</v>
      </c>
      <c r="J1810">
        <v>2.6</v>
      </c>
      <c r="K1810">
        <v>2.7</v>
      </c>
      <c r="L1810">
        <v>2.6</v>
      </c>
      <c r="M1810">
        <v>2.7</v>
      </c>
      <c r="N1810">
        <v>2.7</v>
      </c>
      <c r="O1810">
        <v>2.7</v>
      </c>
      <c r="P1810">
        <v>2.7</v>
      </c>
      <c r="Q1810">
        <v>2.8</v>
      </c>
      <c r="R1810">
        <v>2.7</v>
      </c>
      <c r="S1810">
        <v>2.8</v>
      </c>
      <c r="T1810">
        <v>2.7</v>
      </c>
      <c r="U1810">
        <v>2.8</v>
      </c>
      <c r="V1810">
        <v>2.8</v>
      </c>
      <c r="W1810">
        <v>2.8</v>
      </c>
      <c r="X1810">
        <v>3</v>
      </c>
      <c r="Y1810">
        <v>2.9</v>
      </c>
      <c r="Z1810">
        <v>2.9</v>
      </c>
      <c r="AA1810">
        <v>2.6</v>
      </c>
    </row>
    <row r="1811" spans="1:27" x14ac:dyDescent="0.2">
      <c r="A1811" s="89">
        <f>VLOOKUP(C1811,TabellenBDFS!$B$4:$C$2717,2,FALSE)</f>
        <v>253</v>
      </c>
      <c r="B1811" t="str">
        <f t="shared" si="29"/>
        <v>2532</v>
      </c>
      <c r="C1811" t="s">
        <v>259</v>
      </c>
      <c r="D1811">
        <v>2</v>
      </c>
      <c r="E1811">
        <v>0.5</v>
      </c>
      <c r="F1811">
        <v>0.5</v>
      </c>
      <c r="G1811">
        <v>0.5</v>
      </c>
      <c r="H1811">
        <v>0.5</v>
      </c>
      <c r="I1811">
        <v>0.5</v>
      </c>
      <c r="J1811">
        <v>0.5</v>
      </c>
      <c r="K1811">
        <v>0.5</v>
      </c>
      <c r="L1811">
        <v>0.5</v>
      </c>
      <c r="M1811">
        <v>0.5</v>
      </c>
      <c r="N1811">
        <v>0.5</v>
      </c>
      <c r="O1811">
        <v>0.5</v>
      </c>
      <c r="P1811">
        <v>0.5</v>
      </c>
      <c r="Q1811">
        <v>0.5</v>
      </c>
      <c r="R1811">
        <v>0.5</v>
      </c>
      <c r="S1811">
        <v>0.5</v>
      </c>
      <c r="T1811">
        <v>0.5</v>
      </c>
      <c r="U1811">
        <v>0.5</v>
      </c>
      <c r="V1811">
        <v>0.5</v>
      </c>
      <c r="W1811">
        <v>0.5</v>
      </c>
      <c r="X1811">
        <v>0.4</v>
      </c>
      <c r="Y1811">
        <v>0.4</v>
      </c>
      <c r="Z1811">
        <v>0.4</v>
      </c>
      <c r="AA1811">
        <v>0.4</v>
      </c>
    </row>
    <row r="1812" spans="1:27" x14ac:dyDescent="0.2">
      <c r="A1812" s="89">
        <f>VLOOKUP(C1812,TabellenBDFS!$B$4:$C$2717,2,FALSE)</f>
        <v>253</v>
      </c>
      <c r="B1812" t="str">
        <f t="shared" si="29"/>
        <v>2533</v>
      </c>
      <c r="C1812" t="s">
        <v>259</v>
      </c>
      <c r="D1812">
        <v>3</v>
      </c>
      <c r="E1812">
        <v>0</v>
      </c>
      <c r="F1812">
        <v>0</v>
      </c>
      <c r="G1812">
        <v>0</v>
      </c>
      <c r="H1812">
        <v>0</v>
      </c>
      <c r="I1812">
        <v>0</v>
      </c>
      <c r="J1812">
        <v>0</v>
      </c>
      <c r="K1812">
        <v>0.1</v>
      </c>
      <c r="L1812">
        <v>0.1</v>
      </c>
      <c r="M1812">
        <v>0.1</v>
      </c>
      <c r="N1812">
        <v>0.1</v>
      </c>
      <c r="O1812">
        <v>0.1</v>
      </c>
      <c r="P1812">
        <v>0.2</v>
      </c>
      <c r="Q1812">
        <v>0.2</v>
      </c>
      <c r="R1812">
        <v>0.2</v>
      </c>
      <c r="S1812">
        <v>0.2</v>
      </c>
      <c r="T1812">
        <v>0.2</v>
      </c>
      <c r="U1812">
        <v>0.2</v>
      </c>
      <c r="V1812">
        <v>0.2</v>
      </c>
      <c r="W1812">
        <v>0.2</v>
      </c>
      <c r="X1812">
        <v>0.2</v>
      </c>
      <c r="Y1812">
        <v>0.2</v>
      </c>
      <c r="Z1812">
        <v>0.1</v>
      </c>
      <c r="AA1812">
        <v>0.2</v>
      </c>
    </row>
    <row r="1813" spans="1:27" x14ac:dyDescent="0.2">
      <c r="A1813" s="89">
        <f>VLOOKUP(C1813,TabellenBDFS!$B$4:$C$2717,2,FALSE)</f>
        <v>253</v>
      </c>
      <c r="B1813" t="str">
        <f t="shared" si="29"/>
        <v>2534</v>
      </c>
      <c r="C1813" t="s">
        <v>259</v>
      </c>
      <c r="D1813">
        <v>4</v>
      </c>
      <c r="E1813">
        <v>0</v>
      </c>
      <c r="F1813">
        <v>0</v>
      </c>
      <c r="G1813">
        <v>0</v>
      </c>
      <c r="H1813">
        <v>0</v>
      </c>
      <c r="I1813">
        <v>0</v>
      </c>
      <c r="J1813">
        <v>0</v>
      </c>
      <c r="K1813">
        <v>0</v>
      </c>
      <c r="L1813">
        <v>0</v>
      </c>
      <c r="M1813">
        <v>0</v>
      </c>
      <c r="N1813">
        <v>0</v>
      </c>
      <c r="O1813">
        <v>0</v>
      </c>
      <c r="P1813">
        <v>0</v>
      </c>
      <c r="Q1813">
        <v>0</v>
      </c>
      <c r="R1813">
        <v>0</v>
      </c>
      <c r="S1813">
        <v>0</v>
      </c>
      <c r="T1813">
        <v>0</v>
      </c>
      <c r="U1813">
        <v>0</v>
      </c>
      <c r="V1813">
        <v>0</v>
      </c>
      <c r="W1813">
        <v>0</v>
      </c>
      <c r="X1813">
        <v>0</v>
      </c>
      <c r="Y1813">
        <v>0</v>
      </c>
      <c r="Z1813">
        <v>0</v>
      </c>
      <c r="AA1813">
        <v>0</v>
      </c>
    </row>
    <row r="1814" spans="1:27" x14ac:dyDescent="0.2">
      <c r="A1814" s="89">
        <f>VLOOKUP(C1814,TabellenBDFS!$B$4:$C$2717,2,FALSE)</f>
        <v>253</v>
      </c>
      <c r="B1814" t="str">
        <f t="shared" si="29"/>
        <v>2535</v>
      </c>
      <c r="C1814" t="s">
        <v>259</v>
      </c>
      <c r="D1814">
        <v>5</v>
      </c>
      <c r="E1814">
        <v>0</v>
      </c>
      <c r="F1814">
        <v>0</v>
      </c>
      <c r="G1814">
        <v>0</v>
      </c>
      <c r="H1814">
        <v>0</v>
      </c>
      <c r="I1814">
        <v>0</v>
      </c>
      <c r="J1814">
        <v>0</v>
      </c>
      <c r="K1814">
        <v>0</v>
      </c>
      <c r="L1814">
        <v>0</v>
      </c>
      <c r="M1814">
        <v>0</v>
      </c>
      <c r="N1814">
        <v>0</v>
      </c>
      <c r="O1814">
        <v>0</v>
      </c>
      <c r="P1814">
        <v>0</v>
      </c>
      <c r="Q1814">
        <v>0</v>
      </c>
      <c r="R1814">
        <v>0</v>
      </c>
      <c r="S1814">
        <v>0</v>
      </c>
      <c r="T1814">
        <v>0</v>
      </c>
      <c r="U1814">
        <v>0</v>
      </c>
      <c r="V1814">
        <v>0</v>
      </c>
      <c r="W1814">
        <v>0</v>
      </c>
      <c r="X1814">
        <v>0</v>
      </c>
      <c r="Y1814">
        <v>0</v>
      </c>
      <c r="Z1814">
        <v>0</v>
      </c>
      <c r="AA1814">
        <v>0</v>
      </c>
    </row>
    <row r="1815" spans="1:27" x14ac:dyDescent="0.2">
      <c r="A1815" s="89">
        <f>VLOOKUP(C1815,TabellenBDFS!$B$4:$C$2717,2,FALSE)</f>
        <v>253</v>
      </c>
      <c r="B1815" t="str">
        <f t="shared" si="29"/>
        <v>2536</v>
      </c>
      <c r="C1815" t="s">
        <v>259</v>
      </c>
      <c r="D1815">
        <v>6</v>
      </c>
      <c r="E1815">
        <v>1.8</v>
      </c>
      <c r="F1815">
        <v>1.8</v>
      </c>
      <c r="G1815">
        <v>1.8</v>
      </c>
      <c r="H1815">
        <v>1.8</v>
      </c>
      <c r="I1815">
        <v>1.7</v>
      </c>
      <c r="J1815">
        <v>1.7</v>
      </c>
      <c r="K1815">
        <v>1.7</v>
      </c>
      <c r="L1815">
        <v>1.7</v>
      </c>
      <c r="M1815">
        <v>1.7</v>
      </c>
      <c r="N1815">
        <v>1.7</v>
      </c>
      <c r="O1815">
        <v>1.7</v>
      </c>
      <c r="P1815">
        <v>1.8</v>
      </c>
      <c r="Q1815">
        <v>1.7</v>
      </c>
      <c r="R1815">
        <v>1.7</v>
      </c>
      <c r="S1815">
        <v>1.8</v>
      </c>
      <c r="T1815">
        <v>1.8</v>
      </c>
      <c r="U1815">
        <v>1.8</v>
      </c>
      <c r="V1815">
        <v>1.9</v>
      </c>
      <c r="W1815">
        <v>1.9</v>
      </c>
      <c r="X1815">
        <v>2.1</v>
      </c>
      <c r="Y1815">
        <v>2</v>
      </c>
      <c r="Z1815">
        <v>2</v>
      </c>
      <c r="AA1815">
        <v>1.7</v>
      </c>
    </row>
    <row r="1816" spans="1:27" x14ac:dyDescent="0.2">
      <c r="A1816" s="89">
        <f>VLOOKUP(C1816,TabellenBDFS!$B$4:$C$2717,2,FALSE)</f>
        <v>253</v>
      </c>
      <c r="B1816" t="str">
        <f t="shared" si="29"/>
        <v>2537</v>
      </c>
      <c r="C1816" t="s">
        <v>259</v>
      </c>
      <c r="D1816">
        <v>7</v>
      </c>
      <c r="E1816">
        <v>0.3</v>
      </c>
      <c r="F1816">
        <v>0.3</v>
      </c>
      <c r="G1816">
        <v>0.3</v>
      </c>
      <c r="H1816">
        <v>0.3</v>
      </c>
      <c r="I1816">
        <v>0.4</v>
      </c>
      <c r="J1816">
        <v>0.3</v>
      </c>
      <c r="K1816">
        <v>0.4</v>
      </c>
      <c r="L1816">
        <v>0.4</v>
      </c>
      <c r="M1816">
        <v>0.4</v>
      </c>
      <c r="N1816">
        <v>0.4</v>
      </c>
      <c r="O1816">
        <v>0.4</v>
      </c>
      <c r="P1816">
        <v>0.3</v>
      </c>
      <c r="Q1816">
        <v>0.4</v>
      </c>
      <c r="R1816">
        <v>0.3</v>
      </c>
      <c r="S1816">
        <v>0.3</v>
      </c>
      <c r="T1816">
        <v>0.3</v>
      </c>
      <c r="U1816">
        <v>0.3</v>
      </c>
      <c r="V1816">
        <v>0.3</v>
      </c>
      <c r="W1816">
        <v>0.3</v>
      </c>
      <c r="X1816">
        <v>0.3</v>
      </c>
      <c r="Y1816">
        <v>0.3</v>
      </c>
      <c r="Z1816">
        <v>0.3</v>
      </c>
      <c r="AA1816">
        <v>0.3</v>
      </c>
    </row>
    <row r="1817" spans="1:27" x14ac:dyDescent="0.2">
      <c r="A1817" s="89">
        <f>VLOOKUP(C1817,TabellenBDFS!$B$4:$C$2717,2,FALSE)</f>
        <v>254</v>
      </c>
      <c r="B1817" t="str">
        <f t="shared" si="29"/>
        <v>2541</v>
      </c>
      <c r="C1817" t="s">
        <v>260</v>
      </c>
      <c r="D1817">
        <v>1</v>
      </c>
      <c r="E1817">
        <v>1.1000000000000001</v>
      </c>
      <c r="F1817">
        <v>1.1000000000000001</v>
      </c>
      <c r="G1817">
        <v>1.3</v>
      </c>
      <c r="H1817">
        <v>1.3</v>
      </c>
      <c r="I1817">
        <v>1.3</v>
      </c>
      <c r="J1817">
        <v>1.4</v>
      </c>
      <c r="K1817">
        <v>1.3</v>
      </c>
      <c r="L1817">
        <v>1.4</v>
      </c>
      <c r="M1817">
        <v>1.3</v>
      </c>
      <c r="N1817">
        <v>1.4</v>
      </c>
      <c r="O1817">
        <v>1.5</v>
      </c>
      <c r="P1817">
        <v>1.4</v>
      </c>
      <c r="Q1817">
        <v>1.4</v>
      </c>
      <c r="R1817">
        <v>1.4</v>
      </c>
      <c r="S1817">
        <v>1.4</v>
      </c>
      <c r="T1817">
        <v>1.4</v>
      </c>
      <c r="U1817">
        <v>1.4</v>
      </c>
      <c r="V1817">
        <v>1.4</v>
      </c>
      <c r="W1817">
        <v>1.5</v>
      </c>
      <c r="X1817">
        <v>1.5</v>
      </c>
      <c r="Y1817">
        <v>1.4</v>
      </c>
      <c r="Z1817">
        <v>1.4</v>
      </c>
      <c r="AA1817">
        <v>1.4</v>
      </c>
    </row>
    <row r="1818" spans="1:27" x14ac:dyDescent="0.2">
      <c r="A1818" s="89">
        <f>VLOOKUP(C1818,TabellenBDFS!$B$4:$C$2717,2,FALSE)</f>
        <v>254</v>
      </c>
      <c r="B1818" t="str">
        <f t="shared" si="29"/>
        <v>2542</v>
      </c>
      <c r="C1818" t="s">
        <v>260</v>
      </c>
      <c r="D1818">
        <v>2</v>
      </c>
      <c r="E1818">
        <v>0.2</v>
      </c>
      <c r="F1818">
        <v>0.2</v>
      </c>
      <c r="G1818">
        <v>0.2</v>
      </c>
      <c r="H1818">
        <v>0.2</v>
      </c>
      <c r="I1818">
        <v>0.2</v>
      </c>
      <c r="J1818">
        <v>0.2</v>
      </c>
      <c r="K1818">
        <v>0.2</v>
      </c>
      <c r="L1818">
        <v>0.2</v>
      </c>
      <c r="M1818">
        <v>0.2</v>
      </c>
      <c r="N1818">
        <v>0.3</v>
      </c>
      <c r="O1818">
        <v>0.2</v>
      </c>
      <c r="P1818">
        <v>0.2</v>
      </c>
      <c r="Q1818">
        <v>0.2</v>
      </c>
      <c r="R1818">
        <v>0.2</v>
      </c>
      <c r="S1818">
        <v>0.2</v>
      </c>
      <c r="T1818">
        <v>0.2</v>
      </c>
      <c r="U1818">
        <v>0.2</v>
      </c>
      <c r="V1818">
        <v>0.2</v>
      </c>
      <c r="W1818">
        <v>0.2</v>
      </c>
      <c r="X1818">
        <v>0.2</v>
      </c>
      <c r="Y1818">
        <v>0.2</v>
      </c>
      <c r="Z1818">
        <v>0.2</v>
      </c>
      <c r="AA1818">
        <v>0.2</v>
      </c>
    </row>
    <row r="1819" spans="1:27" x14ac:dyDescent="0.2">
      <c r="A1819" s="89">
        <f>VLOOKUP(C1819,TabellenBDFS!$B$4:$C$2717,2,FALSE)</f>
        <v>254</v>
      </c>
      <c r="B1819" t="str">
        <f t="shared" si="29"/>
        <v>2543</v>
      </c>
      <c r="C1819" t="s">
        <v>260</v>
      </c>
      <c r="D1819">
        <v>3</v>
      </c>
      <c r="E1819">
        <v>0</v>
      </c>
      <c r="F1819">
        <v>0</v>
      </c>
      <c r="G1819">
        <v>0</v>
      </c>
      <c r="H1819">
        <v>0</v>
      </c>
      <c r="I1819">
        <v>0</v>
      </c>
      <c r="J1819">
        <v>0.1</v>
      </c>
      <c r="K1819">
        <v>0.1</v>
      </c>
      <c r="L1819">
        <v>0.1</v>
      </c>
      <c r="M1819">
        <v>0.1</v>
      </c>
      <c r="N1819">
        <v>0.1</v>
      </c>
      <c r="O1819">
        <v>0.1</v>
      </c>
      <c r="P1819">
        <v>0.1</v>
      </c>
      <c r="Q1819">
        <v>0.2</v>
      </c>
      <c r="R1819">
        <v>0.2</v>
      </c>
      <c r="S1819">
        <v>0.2</v>
      </c>
      <c r="T1819">
        <v>0.2</v>
      </c>
      <c r="U1819">
        <v>0.2</v>
      </c>
      <c r="V1819">
        <v>0.3</v>
      </c>
      <c r="W1819">
        <v>0.3</v>
      </c>
      <c r="X1819">
        <v>0.3</v>
      </c>
      <c r="Y1819">
        <v>0.3</v>
      </c>
      <c r="Z1819">
        <v>0.4</v>
      </c>
      <c r="AA1819">
        <v>0.3</v>
      </c>
    </row>
    <row r="1820" spans="1:27" x14ac:dyDescent="0.2">
      <c r="A1820" s="89">
        <f>VLOOKUP(C1820,TabellenBDFS!$B$4:$C$2717,2,FALSE)</f>
        <v>254</v>
      </c>
      <c r="B1820" t="str">
        <f t="shared" si="29"/>
        <v>2544</v>
      </c>
      <c r="C1820" t="s">
        <v>260</v>
      </c>
      <c r="D1820">
        <v>4</v>
      </c>
      <c r="E1820">
        <v>0</v>
      </c>
      <c r="F1820">
        <v>0</v>
      </c>
      <c r="G1820">
        <v>0</v>
      </c>
      <c r="H1820">
        <v>0</v>
      </c>
      <c r="I1820">
        <v>0</v>
      </c>
      <c r="J1820">
        <v>0</v>
      </c>
      <c r="K1820">
        <v>0</v>
      </c>
      <c r="L1820">
        <v>0</v>
      </c>
      <c r="M1820">
        <v>0</v>
      </c>
      <c r="N1820">
        <v>0</v>
      </c>
      <c r="O1820">
        <v>0</v>
      </c>
      <c r="P1820">
        <v>0</v>
      </c>
      <c r="Q1820">
        <v>0</v>
      </c>
      <c r="R1820">
        <v>0</v>
      </c>
      <c r="S1820">
        <v>0</v>
      </c>
      <c r="T1820">
        <v>0</v>
      </c>
      <c r="U1820">
        <v>0</v>
      </c>
      <c r="V1820">
        <v>0</v>
      </c>
      <c r="W1820">
        <v>0</v>
      </c>
      <c r="X1820">
        <v>0</v>
      </c>
      <c r="Y1820">
        <v>0</v>
      </c>
      <c r="Z1820">
        <v>0</v>
      </c>
      <c r="AA1820">
        <v>0</v>
      </c>
    </row>
    <row r="1821" spans="1:27" x14ac:dyDescent="0.2">
      <c r="A1821" s="89">
        <f>VLOOKUP(C1821,TabellenBDFS!$B$4:$C$2717,2,FALSE)</f>
        <v>254</v>
      </c>
      <c r="B1821" t="str">
        <f t="shared" si="29"/>
        <v>2545</v>
      </c>
      <c r="C1821" t="s">
        <v>260</v>
      </c>
      <c r="D1821">
        <v>5</v>
      </c>
      <c r="E1821">
        <v>0.1</v>
      </c>
      <c r="F1821">
        <v>0.1</v>
      </c>
      <c r="G1821">
        <v>0.1</v>
      </c>
      <c r="H1821">
        <v>0.1</v>
      </c>
      <c r="I1821">
        <v>0.1</v>
      </c>
      <c r="J1821">
        <v>0.1</v>
      </c>
      <c r="K1821">
        <v>0.1</v>
      </c>
      <c r="L1821">
        <v>0.1</v>
      </c>
      <c r="M1821">
        <v>0.1</v>
      </c>
      <c r="N1821">
        <v>0.1</v>
      </c>
      <c r="O1821">
        <v>0</v>
      </c>
      <c r="P1821">
        <v>0</v>
      </c>
      <c r="Q1821">
        <v>0</v>
      </c>
      <c r="R1821">
        <v>0</v>
      </c>
      <c r="S1821">
        <v>0</v>
      </c>
      <c r="T1821">
        <v>0</v>
      </c>
      <c r="U1821">
        <v>0</v>
      </c>
      <c r="V1821">
        <v>0</v>
      </c>
      <c r="W1821">
        <v>0</v>
      </c>
      <c r="X1821">
        <v>0</v>
      </c>
      <c r="Y1821">
        <v>0</v>
      </c>
      <c r="Z1821">
        <v>0</v>
      </c>
      <c r="AA1821">
        <v>0</v>
      </c>
    </row>
    <row r="1822" spans="1:27" x14ac:dyDescent="0.2">
      <c r="A1822" s="89">
        <f>VLOOKUP(C1822,TabellenBDFS!$B$4:$C$2717,2,FALSE)</f>
        <v>254</v>
      </c>
      <c r="B1822" t="str">
        <f t="shared" si="29"/>
        <v>2546</v>
      </c>
      <c r="C1822" t="s">
        <v>260</v>
      </c>
      <c r="D1822">
        <v>6</v>
      </c>
      <c r="E1822">
        <v>0.6</v>
      </c>
      <c r="F1822">
        <v>0.6</v>
      </c>
      <c r="G1822">
        <v>0.7</v>
      </c>
      <c r="H1822">
        <v>0.7</v>
      </c>
      <c r="I1822">
        <v>0.7</v>
      </c>
      <c r="J1822">
        <v>0.8</v>
      </c>
      <c r="K1822">
        <v>0.7</v>
      </c>
      <c r="L1822">
        <v>0.7</v>
      </c>
      <c r="M1822">
        <v>0.7</v>
      </c>
      <c r="N1822">
        <v>0.8</v>
      </c>
      <c r="O1822">
        <v>0.8</v>
      </c>
      <c r="P1822">
        <v>0.7</v>
      </c>
      <c r="Q1822">
        <v>0.6</v>
      </c>
      <c r="R1822">
        <v>0.7</v>
      </c>
      <c r="S1822">
        <v>0.7</v>
      </c>
      <c r="T1822">
        <v>0.7</v>
      </c>
      <c r="U1822">
        <v>0.7</v>
      </c>
      <c r="V1822">
        <v>0.7</v>
      </c>
      <c r="W1822">
        <v>0.7</v>
      </c>
      <c r="X1822">
        <v>0.7</v>
      </c>
      <c r="Y1822">
        <v>0.7</v>
      </c>
      <c r="Z1822">
        <v>0.7</v>
      </c>
      <c r="AA1822">
        <v>0.6</v>
      </c>
    </row>
    <row r="1823" spans="1:27" x14ac:dyDescent="0.2">
      <c r="A1823" s="89">
        <f>VLOOKUP(C1823,TabellenBDFS!$B$4:$C$2717,2,FALSE)</f>
        <v>254</v>
      </c>
      <c r="B1823" t="str">
        <f t="shared" si="29"/>
        <v>2547</v>
      </c>
      <c r="C1823" t="s">
        <v>260</v>
      </c>
      <c r="D1823">
        <v>7</v>
      </c>
      <c r="E1823">
        <v>0.2</v>
      </c>
      <c r="F1823">
        <v>0.2</v>
      </c>
      <c r="G1823">
        <v>0.3</v>
      </c>
      <c r="H1823">
        <v>0.2</v>
      </c>
      <c r="I1823">
        <v>0.2</v>
      </c>
      <c r="J1823">
        <v>0.2</v>
      </c>
      <c r="K1823">
        <v>0.2</v>
      </c>
      <c r="L1823">
        <v>0.3</v>
      </c>
      <c r="M1823">
        <v>0.2</v>
      </c>
      <c r="N1823">
        <v>0.2</v>
      </c>
      <c r="O1823">
        <v>0.3</v>
      </c>
      <c r="P1823">
        <v>0.3</v>
      </c>
      <c r="Q1823">
        <v>0.3</v>
      </c>
      <c r="R1823">
        <v>0.2</v>
      </c>
      <c r="S1823">
        <v>0.2</v>
      </c>
      <c r="T1823">
        <v>0.2</v>
      </c>
      <c r="U1823">
        <v>0.2</v>
      </c>
      <c r="V1823">
        <v>0.2</v>
      </c>
      <c r="W1823">
        <v>0.2</v>
      </c>
      <c r="X1823">
        <v>0.2</v>
      </c>
      <c r="Y1823">
        <v>0.2</v>
      </c>
      <c r="Z1823">
        <v>0.2</v>
      </c>
      <c r="AA1823">
        <v>0.2</v>
      </c>
    </row>
    <row r="1824" spans="1:27" x14ac:dyDescent="0.2">
      <c r="A1824" s="89">
        <f>VLOOKUP(C1824,TabellenBDFS!$B$4:$C$2717,2,FALSE)</f>
        <v>255</v>
      </c>
      <c r="B1824" t="str">
        <f t="shared" si="29"/>
        <v>2551</v>
      </c>
      <c r="C1824" t="s">
        <v>261</v>
      </c>
      <c r="D1824">
        <v>1</v>
      </c>
      <c r="E1824">
        <v>3.9</v>
      </c>
      <c r="F1824">
        <v>3.8</v>
      </c>
      <c r="G1824">
        <v>3.7</v>
      </c>
      <c r="H1824">
        <v>3.5</v>
      </c>
      <c r="I1824">
        <v>3.6</v>
      </c>
      <c r="J1824">
        <v>3.5</v>
      </c>
      <c r="K1824">
        <v>3.5</v>
      </c>
      <c r="L1824">
        <v>3.5</v>
      </c>
      <c r="M1824">
        <v>3.6</v>
      </c>
      <c r="N1824">
        <v>3.5</v>
      </c>
      <c r="O1824">
        <v>3.3</v>
      </c>
      <c r="P1824">
        <v>3.4</v>
      </c>
      <c r="Q1824">
        <v>3.6</v>
      </c>
      <c r="R1824">
        <v>3.6</v>
      </c>
      <c r="S1824">
        <v>3.5</v>
      </c>
      <c r="T1824">
        <v>3.6</v>
      </c>
      <c r="U1824">
        <v>3.6</v>
      </c>
      <c r="V1824">
        <v>3.6</v>
      </c>
      <c r="W1824">
        <v>3.5</v>
      </c>
      <c r="X1824">
        <v>3.4</v>
      </c>
      <c r="Y1824">
        <v>3.4</v>
      </c>
      <c r="Z1824">
        <v>3.2</v>
      </c>
      <c r="AA1824">
        <v>2.6</v>
      </c>
    </row>
    <row r="1825" spans="1:27" x14ac:dyDescent="0.2">
      <c r="A1825" s="89">
        <f>VLOOKUP(C1825,TabellenBDFS!$B$4:$C$2717,2,FALSE)</f>
        <v>255</v>
      </c>
      <c r="B1825" t="str">
        <f t="shared" si="29"/>
        <v>2552</v>
      </c>
      <c r="C1825" t="s">
        <v>261</v>
      </c>
      <c r="D1825">
        <v>2</v>
      </c>
      <c r="E1825">
        <v>0.2</v>
      </c>
      <c r="F1825">
        <v>0.2</v>
      </c>
      <c r="G1825">
        <v>0.2</v>
      </c>
      <c r="H1825">
        <v>0.2</v>
      </c>
      <c r="I1825">
        <v>0.2</v>
      </c>
      <c r="J1825">
        <v>0.2</v>
      </c>
      <c r="K1825">
        <v>0.2</v>
      </c>
      <c r="L1825">
        <v>0.2</v>
      </c>
      <c r="M1825">
        <v>0.2</v>
      </c>
      <c r="N1825">
        <v>0.2</v>
      </c>
      <c r="O1825">
        <v>0.2</v>
      </c>
      <c r="P1825">
        <v>0.2</v>
      </c>
      <c r="Q1825">
        <v>0.2</v>
      </c>
      <c r="R1825">
        <v>0.2</v>
      </c>
      <c r="S1825">
        <v>0.2</v>
      </c>
      <c r="T1825">
        <v>0.2</v>
      </c>
      <c r="U1825">
        <v>0.2</v>
      </c>
      <c r="V1825">
        <v>0.2</v>
      </c>
      <c r="W1825">
        <v>0.2</v>
      </c>
      <c r="X1825">
        <v>0.2</v>
      </c>
      <c r="Y1825">
        <v>0.2</v>
      </c>
      <c r="Z1825">
        <v>0.2</v>
      </c>
      <c r="AA1825">
        <v>0.2</v>
      </c>
    </row>
    <row r="1826" spans="1:27" x14ac:dyDescent="0.2">
      <c r="A1826" s="89">
        <f>VLOOKUP(C1826,TabellenBDFS!$B$4:$C$2717,2,FALSE)</f>
        <v>255</v>
      </c>
      <c r="B1826" t="str">
        <f t="shared" si="29"/>
        <v>2553</v>
      </c>
      <c r="C1826" t="s">
        <v>261</v>
      </c>
      <c r="D1826">
        <v>3</v>
      </c>
      <c r="E1826">
        <v>0</v>
      </c>
      <c r="F1826">
        <v>0</v>
      </c>
      <c r="G1826">
        <v>0</v>
      </c>
      <c r="H1826">
        <v>0</v>
      </c>
      <c r="I1826">
        <v>0</v>
      </c>
      <c r="J1826">
        <v>0</v>
      </c>
      <c r="K1826">
        <v>0</v>
      </c>
      <c r="L1826">
        <v>0</v>
      </c>
      <c r="M1826">
        <v>0</v>
      </c>
      <c r="N1826">
        <v>0</v>
      </c>
      <c r="O1826">
        <v>0</v>
      </c>
      <c r="P1826">
        <v>0</v>
      </c>
      <c r="Q1826">
        <v>0</v>
      </c>
      <c r="R1826">
        <v>0</v>
      </c>
      <c r="S1826">
        <v>0</v>
      </c>
      <c r="T1826">
        <v>0</v>
      </c>
      <c r="U1826">
        <v>0</v>
      </c>
      <c r="V1826">
        <v>0</v>
      </c>
      <c r="W1826">
        <v>0</v>
      </c>
      <c r="X1826">
        <v>0</v>
      </c>
      <c r="Y1826">
        <v>0</v>
      </c>
      <c r="Z1826">
        <v>0</v>
      </c>
      <c r="AA1826">
        <v>0</v>
      </c>
    </row>
    <row r="1827" spans="1:27" x14ac:dyDescent="0.2">
      <c r="A1827" s="89">
        <f>VLOOKUP(C1827,TabellenBDFS!$B$4:$C$2717,2,FALSE)</f>
        <v>255</v>
      </c>
      <c r="B1827" t="str">
        <f t="shared" si="29"/>
        <v>2554</v>
      </c>
      <c r="C1827" t="s">
        <v>261</v>
      </c>
      <c r="D1827">
        <v>4</v>
      </c>
      <c r="E1827">
        <v>0</v>
      </c>
      <c r="F1827">
        <v>0</v>
      </c>
      <c r="G1827">
        <v>0</v>
      </c>
      <c r="H1827">
        <v>0</v>
      </c>
      <c r="I1827">
        <v>0</v>
      </c>
      <c r="J1827">
        <v>0</v>
      </c>
      <c r="K1827">
        <v>0</v>
      </c>
      <c r="L1827">
        <v>0</v>
      </c>
      <c r="M1827">
        <v>0</v>
      </c>
      <c r="N1827">
        <v>0</v>
      </c>
      <c r="O1827">
        <v>0</v>
      </c>
      <c r="P1827">
        <v>0</v>
      </c>
      <c r="Q1827">
        <v>0</v>
      </c>
      <c r="R1827">
        <v>0</v>
      </c>
      <c r="S1827">
        <v>0</v>
      </c>
      <c r="T1827">
        <v>0</v>
      </c>
      <c r="U1827">
        <v>0</v>
      </c>
      <c r="V1827">
        <v>0</v>
      </c>
      <c r="W1827">
        <v>0</v>
      </c>
      <c r="X1827">
        <v>0</v>
      </c>
      <c r="Y1827">
        <v>0</v>
      </c>
      <c r="Z1827">
        <v>0</v>
      </c>
      <c r="AA1827">
        <v>0</v>
      </c>
    </row>
    <row r="1828" spans="1:27" x14ac:dyDescent="0.2">
      <c r="A1828" s="89">
        <f>VLOOKUP(C1828,TabellenBDFS!$B$4:$C$2717,2,FALSE)</f>
        <v>255</v>
      </c>
      <c r="B1828" t="str">
        <f t="shared" si="29"/>
        <v>2555</v>
      </c>
      <c r="C1828" t="s">
        <v>261</v>
      </c>
      <c r="D1828">
        <v>5</v>
      </c>
      <c r="E1828">
        <v>0</v>
      </c>
      <c r="F1828">
        <v>0</v>
      </c>
      <c r="G1828">
        <v>0</v>
      </c>
      <c r="H1828">
        <v>0</v>
      </c>
      <c r="I1828">
        <v>0</v>
      </c>
      <c r="J1828">
        <v>0</v>
      </c>
      <c r="K1828">
        <v>0</v>
      </c>
      <c r="L1828">
        <v>0</v>
      </c>
      <c r="M1828">
        <v>0</v>
      </c>
      <c r="N1828">
        <v>0</v>
      </c>
      <c r="O1828">
        <v>0</v>
      </c>
      <c r="P1828">
        <v>0</v>
      </c>
      <c r="Q1828">
        <v>0</v>
      </c>
      <c r="R1828">
        <v>0</v>
      </c>
      <c r="S1828">
        <v>0</v>
      </c>
      <c r="T1828">
        <v>0</v>
      </c>
      <c r="U1828">
        <v>0</v>
      </c>
      <c r="V1828">
        <v>0</v>
      </c>
      <c r="W1828">
        <v>0</v>
      </c>
      <c r="X1828">
        <v>0</v>
      </c>
      <c r="Y1828">
        <v>0</v>
      </c>
      <c r="Z1828">
        <v>0</v>
      </c>
      <c r="AA1828">
        <v>0</v>
      </c>
    </row>
    <row r="1829" spans="1:27" x14ac:dyDescent="0.2">
      <c r="A1829" s="89">
        <f>VLOOKUP(C1829,TabellenBDFS!$B$4:$C$2717,2,FALSE)</f>
        <v>255</v>
      </c>
      <c r="B1829" t="str">
        <f t="shared" si="29"/>
        <v>2556</v>
      </c>
      <c r="C1829" t="s">
        <v>261</v>
      </c>
      <c r="D1829">
        <v>6</v>
      </c>
      <c r="E1829">
        <v>3.5</v>
      </c>
      <c r="F1829">
        <v>3.4</v>
      </c>
      <c r="G1829">
        <v>3.2</v>
      </c>
      <c r="H1829">
        <v>3.1</v>
      </c>
      <c r="I1829">
        <v>3</v>
      </c>
      <c r="J1829">
        <v>2.9</v>
      </c>
      <c r="K1829">
        <v>2.9</v>
      </c>
      <c r="L1829">
        <v>2.8</v>
      </c>
      <c r="M1829">
        <v>2.5</v>
      </c>
      <c r="N1829">
        <v>2.4</v>
      </c>
      <c r="O1829">
        <v>2.2999999999999998</v>
      </c>
      <c r="P1829">
        <v>2.2999999999999998</v>
      </c>
      <c r="Q1829">
        <v>2.6</v>
      </c>
      <c r="R1829">
        <v>2.6</v>
      </c>
      <c r="S1829">
        <v>2.5</v>
      </c>
      <c r="T1829">
        <v>2.6</v>
      </c>
      <c r="U1829">
        <v>2.6</v>
      </c>
      <c r="V1829">
        <v>2.6</v>
      </c>
      <c r="W1829">
        <v>2.5</v>
      </c>
      <c r="X1829">
        <v>2.2000000000000002</v>
      </c>
      <c r="Y1829">
        <v>2.2000000000000002</v>
      </c>
      <c r="Z1829">
        <v>1.9</v>
      </c>
      <c r="AA1829">
        <v>1.8</v>
      </c>
    </row>
    <row r="1830" spans="1:27" x14ac:dyDescent="0.2">
      <c r="A1830" s="89">
        <f>VLOOKUP(C1830,TabellenBDFS!$B$4:$C$2717,2,FALSE)</f>
        <v>255</v>
      </c>
      <c r="B1830" t="str">
        <f t="shared" si="29"/>
        <v>2557</v>
      </c>
      <c r="C1830" t="s">
        <v>261</v>
      </c>
      <c r="D1830">
        <v>7</v>
      </c>
      <c r="E1830">
        <v>0.2</v>
      </c>
      <c r="F1830">
        <v>0.2</v>
      </c>
      <c r="G1830">
        <v>0.3</v>
      </c>
      <c r="H1830">
        <v>0.2</v>
      </c>
      <c r="I1830">
        <v>0.4</v>
      </c>
      <c r="J1830">
        <v>0.4</v>
      </c>
      <c r="K1830">
        <v>0.4</v>
      </c>
      <c r="L1830">
        <v>0.5</v>
      </c>
      <c r="M1830">
        <v>0.9</v>
      </c>
      <c r="N1830">
        <v>0.8</v>
      </c>
      <c r="O1830">
        <v>0.8</v>
      </c>
      <c r="P1830">
        <v>0.8</v>
      </c>
      <c r="Q1830">
        <v>0.8</v>
      </c>
      <c r="R1830">
        <v>0.8</v>
      </c>
      <c r="S1830">
        <v>0.7</v>
      </c>
      <c r="T1830">
        <v>0.8</v>
      </c>
      <c r="U1830">
        <v>0.8</v>
      </c>
      <c r="V1830">
        <v>0.8</v>
      </c>
      <c r="W1830">
        <v>0.8</v>
      </c>
      <c r="X1830">
        <v>1</v>
      </c>
      <c r="Y1830">
        <v>1</v>
      </c>
      <c r="Z1830">
        <v>1.1000000000000001</v>
      </c>
      <c r="AA1830">
        <v>0.6</v>
      </c>
    </row>
    <row r="1831" spans="1:27" x14ac:dyDescent="0.2">
      <c r="A1831" s="89">
        <f>VLOOKUP(C1831,TabellenBDFS!$B$4:$C$2717,2,FALSE)</f>
        <v>256</v>
      </c>
      <c r="B1831" t="str">
        <f t="shared" si="29"/>
        <v>2561</v>
      </c>
      <c r="C1831" t="s">
        <v>262</v>
      </c>
      <c r="D1831">
        <v>1</v>
      </c>
      <c r="E1831">
        <v>1.2</v>
      </c>
      <c r="F1831">
        <v>1.2</v>
      </c>
      <c r="G1831">
        <v>1.2</v>
      </c>
      <c r="H1831">
        <v>1.3</v>
      </c>
      <c r="I1831">
        <v>1.3</v>
      </c>
      <c r="J1831">
        <v>1.3</v>
      </c>
      <c r="K1831">
        <v>1.3</v>
      </c>
      <c r="L1831">
        <v>1.3</v>
      </c>
      <c r="M1831">
        <v>1.3</v>
      </c>
      <c r="N1831">
        <v>1.3</v>
      </c>
      <c r="O1831">
        <v>1.3</v>
      </c>
      <c r="P1831">
        <v>1.4</v>
      </c>
      <c r="Q1831">
        <v>1.4</v>
      </c>
      <c r="R1831">
        <v>1.5</v>
      </c>
      <c r="S1831">
        <v>1.6</v>
      </c>
      <c r="T1831">
        <v>1.7</v>
      </c>
      <c r="U1831">
        <v>1.8</v>
      </c>
      <c r="V1831">
        <v>1.8</v>
      </c>
      <c r="W1831">
        <v>1.7</v>
      </c>
      <c r="X1831">
        <v>1.7</v>
      </c>
      <c r="Y1831">
        <v>1.8</v>
      </c>
      <c r="Z1831">
        <v>1.8</v>
      </c>
      <c r="AA1831">
        <v>1.8</v>
      </c>
    </row>
    <row r="1832" spans="1:27" x14ac:dyDescent="0.2">
      <c r="A1832" s="89">
        <f>VLOOKUP(C1832,TabellenBDFS!$B$4:$C$2717,2,FALSE)</f>
        <v>256</v>
      </c>
      <c r="B1832" t="str">
        <f t="shared" si="29"/>
        <v>2562</v>
      </c>
      <c r="C1832" t="s">
        <v>262</v>
      </c>
      <c r="D1832">
        <v>2</v>
      </c>
      <c r="E1832">
        <v>0.4</v>
      </c>
      <c r="F1832">
        <v>0.4</v>
      </c>
      <c r="G1832">
        <v>0.4</v>
      </c>
      <c r="H1832">
        <v>0.4</v>
      </c>
      <c r="I1832">
        <v>0.4</v>
      </c>
      <c r="J1832">
        <v>0.4</v>
      </c>
      <c r="K1832">
        <v>0.4</v>
      </c>
      <c r="L1832">
        <v>0.4</v>
      </c>
      <c r="M1832">
        <v>0.4</v>
      </c>
      <c r="N1832">
        <v>0.4</v>
      </c>
      <c r="O1832">
        <v>0.4</v>
      </c>
      <c r="P1832">
        <v>0.4</v>
      </c>
      <c r="Q1832">
        <v>0.4</v>
      </c>
      <c r="R1832">
        <v>0.4</v>
      </c>
      <c r="S1832">
        <v>0.4</v>
      </c>
      <c r="T1832">
        <v>0.4</v>
      </c>
      <c r="U1832">
        <v>0.4</v>
      </c>
      <c r="V1832">
        <v>0.3</v>
      </c>
      <c r="W1832">
        <v>0.3</v>
      </c>
      <c r="X1832">
        <v>0.3</v>
      </c>
      <c r="Y1832">
        <v>0.3</v>
      </c>
      <c r="Z1832">
        <v>0.3</v>
      </c>
      <c r="AA1832">
        <v>0.3</v>
      </c>
    </row>
    <row r="1833" spans="1:27" x14ac:dyDescent="0.2">
      <c r="A1833" s="89">
        <f>VLOOKUP(C1833,TabellenBDFS!$B$4:$C$2717,2,FALSE)</f>
        <v>256</v>
      </c>
      <c r="B1833" t="str">
        <f t="shared" si="29"/>
        <v>2563</v>
      </c>
      <c r="C1833" t="s">
        <v>262</v>
      </c>
      <c r="D1833">
        <v>3</v>
      </c>
      <c r="E1833">
        <v>0</v>
      </c>
      <c r="F1833">
        <v>0</v>
      </c>
      <c r="G1833">
        <v>0</v>
      </c>
      <c r="H1833">
        <v>0.1</v>
      </c>
      <c r="I1833">
        <v>0.1</v>
      </c>
      <c r="J1833">
        <v>0.1</v>
      </c>
      <c r="K1833">
        <v>0.1</v>
      </c>
      <c r="L1833">
        <v>0.1</v>
      </c>
      <c r="M1833">
        <v>0.1</v>
      </c>
      <c r="N1833">
        <v>0.1</v>
      </c>
      <c r="O1833">
        <v>0.2</v>
      </c>
      <c r="P1833">
        <v>0.2</v>
      </c>
      <c r="Q1833">
        <v>0.2</v>
      </c>
      <c r="R1833">
        <v>0.3</v>
      </c>
      <c r="S1833">
        <v>0.3</v>
      </c>
      <c r="T1833">
        <v>0.4</v>
      </c>
      <c r="U1833">
        <v>0.5</v>
      </c>
      <c r="V1833">
        <v>0.5</v>
      </c>
      <c r="W1833">
        <v>0.4</v>
      </c>
      <c r="X1833">
        <v>0.4</v>
      </c>
      <c r="Y1833">
        <v>0.4</v>
      </c>
      <c r="Z1833">
        <v>0.4</v>
      </c>
      <c r="AA1833">
        <v>0.5</v>
      </c>
    </row>
    <row r="1834" spans="1:27" x14ac:dyDescent="0.2">
      <c r="A1834" s="89">
        <f>VLOOKUP(C1834,TabellenBDFS!$B$4:$C$2717,2,FALSE)</f>
        <v>256</v>
      </c>
      <c r="B1834" t="str">
        <f t="shared" si="29"/>
        <v>2564</v>
      </c>
      <c r="C1834" t="s">
        <v>262</v>
      </c>
      <c r="D1834">
        <v>4</v>
      </c>
      <c r="E1834">
        <v>0</v>
      </c>
      <c r="F1834">
        <v>0</v>
      </c>
      <c r="G1834">
        <v>0</v>
      </c>
      <c r="H1834">
        <v>0</v>
      </c>
      <c r="I1834">
        <v>0</v>
      </c>
      <c r="J1834">
        <v>0</v>
      </c>
      <c r="K1834">
        <v>0</v>
      </c>
      <c r="L1834">
        <v>0</v>
      </c>
      <c r="M1834">
        <v>0</v>
      </c>
      <c r="N1834">
        <v>0</v>
      </c>
      <c r="O1834">
        <v>0.1</v>
      </c>
      <c r="P1834">
        <v>0.1</v>
      </c>
      <c r="Q1834">
        <v>0.1</v>
      </c>
      <c r="R1834">
        <v>0.1</v>
      </c>
      <c r="S1834">
        <v>0.1</v>
      </c>
      <c r="T1834">
        <v>0.1</v>
      </c>
      <c r="U1834">
        <v>0.1</v>
      </c>
      <c r="V1834">
        <v>0.1</v>
      </c>
      <c r="W1834">
        <v>0.1</v>
      </c>
      <c r="X1834">
        <v>0.1</v>
      </c>
      <c r="Y1834">
        <v>0.1</v>
      </c>
      <c r="Z1834">
        <v>0.1</v>
      </c>
      <c r="AA1834">
        <v>0.1</v>
      </c>
    </row>
    <row r="1835" spans="1:27" x14ac:dyDescent="0.2">
      <c r="A1835" s="89">
        <f>VLOOKUP(C1835,TabellenBDFS!$B$4:$C$2717,2,FALSE)</f>
        <v>256</v>
      </c>
      <c r="B1835" t="str">
        <f t="shared" si="29"/>
        <v>2565</v>
      </c>
      <c r="C1835" t="s">
        <v>262</v>
      </c>
      <c r="D1835">
        <v>5</v>
      </c>
      <c r="E1835">
        <v>0</v>
      </c>
      <c r="F1835">
        <v>0</v>
      </c>
      <c r="G1835">
        <v>0</v>
      </c>
      <c r="H1835">
        <v>0</v>
      </c>
      <c r="I1835">
        <v>0</v>
      </c>
      <c r="J1835">
        <v>0</v>
      </c>
      <c r="K1835">
        <v>0</v>
      </c>
      <c r="L1835">
        <v>0</v>
      </c>
      <c r="M1835">
        <v>0</v>
      </c>
      <c r="N1835">
        <v>0</v>
      </c>
      <c r="O1835">
        <v>0</v>
      </c>
      <c r="P1835">
        <v>0</v>
      </c>
      <c r="Q1835">
        <v>0.1</v>
      </c>
      <c r="R1835">
        <v>0.1</v>
      </c>
      <c r="S1835">
        <v>0.1</v>
      </c>
      <c r="T1835">
        <v>0.1</v>
      </c>
      <c r="U1835">
        <v>0.1</v>
      </c>
      <c r="V1835">
        <v>0.1</v>
      </c>
      <c r="W1835">
        <v>0.1</v>
      </c>
      <c r="X1835">
        <v>0.1</v>
      </c>
      <c r="Y1835">
        <v>0.1</v>
      </c>
      <c r="Z1835">
        <v>0.1</v>
      </c>
      <c r="AA1835">
        <v>0.1</v>
      </c>
    </row>
    <row r="1836" spans="1:27" x14ac:dyDescent="0.2">
      <c r="A1836" s="89">
        <f>VLOOKUP(C1836,TabellenBDFS!$B$4:$C$2717,2,FALSE)</f>
        <v>256</v>
      </c>
      <c r="B1836" t="str">
        <f t="shared" si="29"/>
        <v>2566</v>
      </c>
      <c r="C1836" t="s">
        <v>262</v>
      </c>
      <c r="D1836">
        <v>6</v>
      </c>
      <c r="E1836">
        <v>0.2</v>
      </c>
      <c r="F1836">
        <v>0.2</v>
      </c>
      <c r="G1836">
        <v>0.2</v>
      </c>
      <c r="H1836">
        <v>0.2</v>
      </c>
      <c r="I1836">
        <v>0.2</v>
      </c>
      <c r="J1836">
        <v>0.2</v>
      </c>
      <c r="K1836">
        <v>0.2</v>
      </c>
      <c r="L1836">
        <v>0.2</v>
      </c>
      <c r="M1836">
        <v>0.2</v>
      </c>
      <c r="N1836">
        <v>0.3</v>
      </c>
      <c r="O1836">
        <v>0.3</v>
      </c>
      <c r="P1836">
        <v>0.3</v>
      </c>
      <c r="Q1836">
        <v>0.3</v>
      </c>
      <c r="R1836">
        <v>0.3</v>
      </c>
      <c r="S1836">
        <v>0.3</v>
      </c>
      <c r="T1836">
        <v>0.3</v>
      </c>
      <c r="U1836">
        <v>0.4</v>
      </c>
      <c r="V1836">
        <v>0.4</v>
      </c>
      <c r="W1836">
        <v>0.4</v>
      </c>
      <c r="X1836">
        <v>0.4</v>
      </c>
      <c r="Y1836">
        <v>0.4</v>
      </c>
      <c r="Z1836">
        <v>0.4</v>
      </c>
      <c r="AA1836">
        <v>0.4</v>
      </c>
    </row>
    <row r="1837" spans="1:27" x14ac:dyDescent="0.2">
      <c r="A1837" s="89">
        <f>VLOOKUP(C1837,TabellenBDFS!$B$4:$C$2717,2,FALSE)</f>
        <v>256</v>
      </c>
      <c r="B1837" t="str">
        <f t="shared" si="29"/>
        <v>2567</v>
      </c>
      <c r="C1837" t="s">
        <v>262</v>
      </c>
      <c r="D1837">
        <v>7</v>
      </c>
      <c r="E1837">
        <v>0.5</v>
      </c>
      <c r="F1837">
        <v>0.5</v>
      </c>
      <c r="G1837">
        <v>0.5</v>
      </c>
      <c r="H1837">
        <v>0.5</v>
      </c>
      <c r="I1837">
        <v>0.5</v>
      </c>
      <c r="J1837">
        <v>0.5</v>
      </c>
      <c r="K1837">
        <v>0.5</v>
      </c>
      <c r="L1837">
        <v>0.5</v>
      </c>
      <c r="M1837">
        <v>0.4</v>
      </c>
      <c r="N1837">
        <v>0.4</v>
      </c>
      <c r="O1837">
        <v>0.4</v>
      </c>
      <c r="P1837">
        <v>0.4</v>
      </c>
      <c r="Q1837">
        <v>0.4</v>
      </c>
      <c r="R1837">
        <v>0.4</v>
      </c>
      <c r="S1837">
        <v>0.4</v>
      </c>
      <c r="T1837">
        <v>0.4</v>
      </c>
      <c r="U1837">
        <v>0.4</v>
      </c>
      <c r="V1837">
        <v>0.4</v>
      </c>
      <c r="W1837">
        <v>0.4</v>
      </c>
      <c r="X1837">
        <v>0.4</v>
      </c>
      <c r="Y1837">
        <v>0.4</v>
      </c>
      <c r="Z1837">
        <v>0.4</v>
      </c>
      <c r="AA1837">
        <v>0.4</v>
      </c>
    </row>
    <row r="1838" spans="1:27" x14ac:dyDescent="0.2">
      <c r="A1838" s="89">
        <f>VLOOKUP(C1838,TabellenBDFS!$B$4:$C$2717,2,FALSE)</f>
        <v>257</v>
      </c>
      <c r="B1838" t="str">
        <f t="shared" si="29"/>
        <v>2571</v>
      </c>
      <c r="C1838" t="s">
        <v>263</v>
      </c>
      <c r="D1838">
        <v>1</v>
      </c>
      <c r="E1838">
        <v>2.5</v>
      </c>
      <c r="F1838">
        <v>2.4</v>
      </c>
      <c r="G1838">
        <v>2.4</v>
      </c>
      <c r="H1838">
        <v>2.2000000000000002</v>
      </c>
      <c r="I1838">
        <v>2.1</v>
      </c>
      <c r="J1838">
        <v>1.9</v>
      </c>
      <c r="K1838">
        <v>1.9</v>
      </c>
      <c r="L1838">
        <v>1.9</v>
      </c>
      <c r="M1838">
        <v>1.8</v>
      </c>
      <c r="N1838">
        <v>1.8</v>
      </c>
      <c r="O1838">
        <v>1.8</v>
      </c>
      <c r="P1838">
        <v>1.8</v>
      </c>
      <c r="Q1838">
        <v>1.8</v>
      </c>
      <c r="R1838">
        <v>1.7</v>
      </c>
      <c r="S1838">
        <v>1.8</v>
      </c>
      <c r="T1838">
        <v>1.8</v>
      </c>
      <c r="U1838">
        <v>1.9</v>
      </c>
      <c r="V1838">
        <v>1.9</v>
      </c>
      <c r="W1838">
        <v>1.9</v>
      </c>
      <c r="X1838">
        <v>1.8</v>
      </c>
      <c r="Y1838">
        <v>1.8</v>
      </c>
      <c r="Z1838">
        <v>1.8</v>
      </c>
      <c r="AA1838">
        <v>1.8</v>
      </c>
    </row>
    <row r="1839" spans="1:27" x14ac:dyDescent="0.2">
      <c r="A1839" s="89">
        <f>VLOOKUP(C1839,TabellenBDFS!$B$4:$C$2717,2,FALSE)</f>
        <v>257</v>
      </c>
      <c r="B1839" t="str">
        <f t="shared" si="29"/>
        <v>2572</v>
      </c>
      <c r="C1839" t="s">
        <v>263</v>
      </c>
      <c r="D1839">
        <v>2</v>
      </c>
      <c r="E1839">
        <v>0.6</v>
      </c>
      <c r="F1839">
        <v>0.6</v>
      </c>
      <c r="G1839">
        <v>0.5</v>
      </c>
      <c r="H1839">
        <v>0.5</v>
      </c>
      <c r="I1839">
        <v>0.5</v>
      </c>
      <c r="J1839">
        <v>0.4</v>
      </c>
      <c r="K1839">
        <v>0.4</v>
      </c>
      <c r="L1839">
        <v>0.4</v>
      </c>
      <c r="M1839">
        <v>0.4</v>
      </c>
      <c r="N1839">
        <v>0.4</v>
      </c>
      <c r="O1839">
        <v>0.4</v>
      </c>
      <c r="P1839">
        <v>0.4</v>
      </c>
      <c r="Q1839">
        <v>0.4</v>
      </c>
      <c r="R1839">
        <v>0.4</v>
      </c>
      <c r="S1839">
        <v>0.4</v>
      </c>
      <c r="T1839">
        <v>0.3</v>
      </c>
      <c r="U1839">
        <v>0.3</v>
      </c>
      <c r="V1839">
        <v>0.3</v>
      </c>
      <c r="W1839">
        <v>0.3</v>
      </c>
      <c r="X1839">
        <v>0.3</v>
      </c>
      <c r="Y1839">
        <v>0.3</v>
      </c>
      <c r="Z1839">
        <v>0.3</v>
      </c>
      <c r="AA1839">
        <v>0.3</v>
      </c>
    </row>
    <row r="1840" spans="1:27" x14ac:dyDescent="0.2">
      <c r="A1840" s="89">
        <f>VLOOKUP(C1840,TabellenBDFS!$B$4:$C$2717,2,FALSE)</f>
        <v>257</v>
      </c>
      <c r="B1840" t="str">
        <f t="shared" si="29"/>
        <v>2573</v>
      </c>
      <c r="C1840" t="s">
        <v>263</v>
      </c>
      <c r="D1840">
        <v>3</v>
      </c>
      <c r="E1840">
        <v>0</v>
      </c>
      <c r="F1840">
        <v>0</v>
      </c>
      <c r="G1840">
        <v>0</v>
      </c>
      <c r="H1840">
        <v>0</v>
      </c>
      <c r="I1840">
        <v>0</v>
      </c>
      <c r="J1840">
        <v>0</v>
      </c>
      <c r="K1840">
        <v>0.1</v>
      </c>
      <c r="L1840">
        <v>0.1</v>
      </c>
      <c r="M1840">
        <v>0.1</v>
      </c>
      <c r="N1840">
        <v>0.1</v>
      </c>
      <c r="O1840">
        <v>0.1</v>
      </c>
      <c r="P1840">
        <v>0.1</v>
      </c>
      <c r="Q1840">
        <v>0.1</v>
      </c>
      <c r="R1840">
        <v>0.1</v>
      </c>
      <c r="S1840">
        <v>0.1</v>
      </c>
      <c r="T1840">
        <v>0.1</v>
      </c>
      <c r="U1840">
        <v>0.1</v>
      </c>
      <c r="V1840">
        <v>0.2</v>
      </c>
      <c r="W1840">
        <v>0.2</v>
      </c>
      <c r="X1840">
        <v>0.2</v>
      </c>
      <c r="Y1840">
        <v>0.2</v>
      </c>
      <c r="Z1840">
        <v>0.2</v>
      </c>
      <c r="AA1840">
        <v>0.2</v>
      </c>
    </row>
    <row r="1841" spans="1:27" x14ac:dyDescent="0.2">
      <c r="A1841" s="89">
        <f>VLOOKUP(C1841,TabellenBDFS!$B$4:$C$2717,2,FALSE)</f>
        <v>257</v>
      </c>
      <c r="B1841" t="str">
        <f t="shared" si="29"/>
        <v>2574</v>
      </c>
      <c r="C1841" t="s">
        <v>263</v>
      </c>
      <c r="D1841">
        <v>4</v>
      </c>
      <c r="E1841">
        <v>0</v>
      </c>
      <c r="F1841">
        <v>0</v>
      </c>
      <c r="G1841">
        <v>0</v>
      </c>
      <c r="H1841">
        <v>0</v>
      </c>
      <c r="I1841">
        <v>0</v>
      </c>
      <c r="J1841">
        <v>0</v>
      </c>
      <c r="K1841">
        <v>0</v>
      </c>
      <c r="L1841">
        <v>0</v>
      </c>
      <c r="M1841">
        <v>0</v>
      </c>
      <c r="N1841">
        <v>0</v>
      </c>
      <c r="O1841">
        <v>0</v>
      </c>
      <c r="P1841">
        <v>0</v>
      </c>
      <c r="Q1841">
        <v>0</v>
      </c>
      <c r="R1841">
        <v>0</v>
      </c>
      <c r="S1841">
        <v>0</v>
      </c>
      <c r="T1841">
        <v>0</v>
      </c>
      <c r="U1841">
        <v>0</v>
      </c>
      <c r="V1841">
        <v>0</v>
      </c>
      <c r="W1841">
        <v>0</v>
      </c>
      <c r="X1841">
        <v>0</v>
      </c>
      <c r="Y1841">
        <v>0</v>
      </c>
      <c r="Z1841">
        <v>0</v>
      </c>
      <c r="AA1841">
        <v>0</v>
      </c>
    </row>
    <row r="1842" spans="1:27" x14ac:dyDescent="0.2">
      <c r="A1842" s="89">
        <f>VLOOKUP(C1842,TabellenBDFS!$B$4:$C$2717,2,FALSE)</f>
        <v>257</v>
      </c>
      <c r="B1842" t="str">
        <f t="shared" si="29"/>
        <v>2575</v>
      </c>
      <c r="C1842" t="s">
        <v>263</v>
      </c>
      <c r="D1842">
        <v>5</v>
      </c>
      <c r="E1842">
        <v>0</v>
      </c>
      <c r="F1842">
        <v>0</v>
      </c>
      <c r="G1842">
        <v>0</v>
      </c>
      <c r="H1842">
        <v>0</v>
      </c>
      <c r="I1842">
        <v>0</v>
      </c>
      <c r="J1842">
        <v>0</v>
      </c>
      <c r="K1842">
        <v>0</v>
      </c>
      <c r="L1842">
        <v>0</v>
      </c>
      <c r="M1842">
        <v>0</v>
      </c>
      <c r="N1842">
        <v>0</v>
      </c>
      <c r="O1842">
        <v>0</v>
      </c>
      <c r="P1842">
        <v>0</v>
      </c>
      <c r="Q1842">
        <v>0</v>
      </c>
      <c r="R1842">
        <v>0</v>
      </c>
      <c r="S1842">
        <v>0</v>
      </c>
      <c r="T1842">
        <v>0</v>
      </c>
      <c r="U1842">
        <v>0</v>
      </c>
      <c r="V1842">
        <v>0</v>
      </c>
      <c r="W1842">
        <v>0</v>
      </c>
      <c r="X1842">
        <v>0</v>
      </c>
      <c r="Y1842">
        <v>0</v>
      </c>
      <c r="Z1842">
        <v>0</v>
      </c>
      <c r="AA1842">
        <v>0</v>
      </c>
    </row>
    <row r="1843" spans="1:27" x14ac:dyDescent="0.2">
      <c r="A1843" s="89">
        <f>VLOOKUP(C1843,TabellenBDFS!$B$4:$C$2717,2,FALSE)</f>
        <v>257</v>
      </c>
      <c r="B1843" t="str">
        <f t="shared" si="29"/>
        <v>2576</v>
      </c>
      <c r="C1843" t="s">
        <v>263</v>
      </c>
      <c r="D1843">
        <v>6</v>
      </c>
      <c r="E1843">
        <v>1.8</v>
      </c>
      <c r="F1843">
        <v>1.8</v>
      </c>
      <c r="G1843">
        <v>1.8</v>
      </c>
      <c r="H1843">
        <v>1.6</v>
      </c>
      <c r="I1843">
        <v>1.5</v>
      </c>
      <c r="J1843">
        <v>1.4</v>
      </c>
      <c r="K1843">
        <v>1.4</v>
      </c>
      <c r="L1843">
        <v>1.4</v>
      </c>
      <c r="M1843">
        <v>1.2</v>
      </c>
      <c r="N1843">
        <v>1.2</v>
      </c>
      <c r="O1843">
        <v>1.2</v>
      </c>
      <c r="P1843">
        <v>1.2</v>
      </c>
      <c r="Q1843">
        <v>1.2</v>
      </c>
      <c r="R1843">
        <v>1.1000000000000001</v>
      </c>
      <c r="S1843">
        <v>1.2</v>
      </c>
      <c r="T1843">
        <v>1.2</v>
      </c>
      <c r="U1843">
        <v>1.3</v>
      </c>
      <c r="V1843">
        <v>1.3</v>
      </c>
      <c r="W1843">
        <v>1.2</v>
      </c>
      <c r="X1843">
        <v>1.2</v>
      </c>
      <c r="Y1843">
        <v>1.2</v>
      </c>
      <c r="Z1843">
        <v>1.2</v>
      </c>
      <c r="AA1843">
        <v>1.2</v>
      </c>
    </row>
    <row r="1844" spans="1:27" x14ac:dyDescent="0.2">
      <c r="A1844" s="89">
        <f>VLOOKUP(C1844,TabellenBDFS!$B$4:$C$2717,2,FALSE)</f>
        <v>257</v>
      </c>
      <c r="B1844" t="str">
        <f t="shared" si="29"/>
        <v>2577</v>
      </c>
      <c r="C1844" t="s">
        <v>263</v>
      </c>
      <c r="D1844">
        <v>7</v>
      </c>
      <c r="E1844">
        <v>0</v>
      </c>
      <c r="F1844">
        <v>0</v>
      </c>
      <c r="G1844">
        <v>0</v>
      </c>
      <c r="H1844">
        <v>0.1</v>
      </c>
      <c r="I1844">
        <v>0.1</v>
      </c>
      <c r="J1844">
        <v>0.1</v>
      </c>
      <c r="K1844">
        <v>0.1</v>
      </c>
      <c r="L1844">
        <v>0.1</v>
      </c>
      <c r="M1844">
        <v>0.1</v>
      </c>
      <c r="N1844">
        <v>0.1</v>
      </c>
      <c r="O1844">
        <v>0.1</v>
      </c>
      <c r="P1844">
        <v>0.1</v>
      </c>
      <c r="Q1844">
        <v>0.1</v>
      </c>
      <c r="R1844">
        <v>0.1</v>
      </c>
      <c r="S1844">
        <v>0.1</v>
      </c>
      <c r="T1844">
        <v>0.1</v>
      </c>
      <c r="U1844">
        <v>0.1</v>
      </c>
      <c r="V1844">
        <v>0.1</v>
      </c>
      <c r="W1844">
        <v>0.1</v>
      </c>
      <c r="X1844">
        <v>0.1</v>
      </c>
      <c r="Y1844">
        <v>0.1</v>
      </c>
      <c r="Z1844">
        <v>0.1</v>
      </c>
      <c r="AA1844">
        <v>0.1</v>
      </c>
    </row>
    <row r="1845" spans="1:27" x14ac:dyDescent="0.2">
      <c r="A1845" s="89">
        <f>VLOOKUP(C1845,TabellenBDFS!$B$4:$C$2717,2,FALSE)</f>
        <v>258</v>
      </c>
      <c r="B1845" t="str">
        <f t="shared" si="29"/>
        <v>2581</v>
      </c>
      <c r="C1845" t="s">
        <v>264</v>
      </c>
      <c r="D1845">
        <v>1</v>
      </c>
      <c r="E1845">
        <v>4</v>
      </c>
      <c r="F1845">
        <v>3.9</v>
      </c>
      <c r="G1845">
        <v>4.5</v>
      </c>
      <c r="H1845">
        <v>4.4000000000000004</v>
      </c>
      <c r="I1845">
        <v>4.7</v>
      </c>
      <c r="J1845">
        <v>4.7</v>
      </c>
      <c r="K1845">
        <v>4.7</v>
      </c>
      <c r="L1845">
        <v>4.5</v>
      </c>
      <c r="M1845">
        <v>4.5</v>
      </c>
      <c r="N1845">
        <v>4.5</v>
      </c>
      <c r="O1845">
        <v>4.7</v>
      </c>
      <c r="P1845">
        <v>4.9000000000000004</v>
      </c>
      <c r="Q1845">
        <v>5</v>
      </c>
      <c r="R1845">
        <v>4.9000000000000004</v>
      </c>
      <c r="S1845">
        <v>5</v>
      </c>
      <c r="T1845">
        <v>5</v>
      </c>
      <c r="U1845">
        <v>5.0999999999999996</v>
      </c>
      <c r="V1845">
        <v>5</v>
      </c>
      <c r="W1845">
        <v>4.9000000000000004</v>
      </c>
      <c r="X1845">
        <v>4.9000000000000004</v>
      </c>
      <c r="Y1845">
        <v>5</v>
      </c>
      <c r="Z1845">
        <v>5</v>
      </c>
      <c r="AA1845">
        <v>4.8</v>
      </c>
    </row>
    <row r="1846" spans="1:27" x14ac:dyDescent="0.2">
      <c r="A1846" s="89">
        <f>VLOOKUP(C1846,TabellenBDFS!$B$4:$C$2717,2,FALSE)</f>
        <v>258</v>
      </c>
      <c r="B1846" t="str">
        <f t="shared" si="29"/>
        <v>2582</v>
      </c>
      <c r="C1846" t="s">
        <v>264</v>
      </c>
      <c r="D1846">
        <v>2</v>
      </c>
      <c r="E1846">
        <v>1.8</v>
      </c>
      <c r="F1846">
        <v>1.7</v>
      </c>
      <c r="G1846">
        <v>2</v>
      </c>
      <c r="H1846">
        <v>2</v>
      </c>
      <c r="I1846">
        <v>2</v>
      </c>
      <c r="J1846">
        <v>1.9</v>
      </c>
      <c r="K1846">
        <v>1.8</v>
      </c>
      <c r="L1846">
        <v>1.7</v>
      </c>
      <c r="M1846">
        <v>1.6</v>
      </c>
      <c r="N1846">
        <v>1.6</v>
      </c>
      <c r="O1846">
        <v>1.4</v>
      </c>
      <c r="P1846">
        <v>1.4</v>
      </c>
      <c r="Q1846">
        <v>1.3</v>
      </c>
      <c r="R1846">
        <v>1.2</v>
      </c>
      <c r="S1846">
        <v>1.2</v>
      </c>
      <c r="T1846">
        <v>1.2</v>
      </c>
      <c r="U1846">
        <v>1.3</v>
      </c>
      <c r="V1846">
        <v>1.1000000000000001</v>
      </c>
      <c r="W1846">
        <v>1.1000000000000001</v>
      </c>
      <c r="X1846">
        <v>1.1000000000000001</v>
      </c>
      <c r="Y1846">
        <v>1.1000000000000001</v>
      </c>
      <c r="Z1846">
        <v>1.1000000000000001</v>
      </c>
      <c r="AA1846">
        <v>0.9</v>
      </c>
    </row>
    <row r="1847" spans="1:27" x14ac:dyDescent="0.2">
      <c r="A1847" s="89">
        <f>VLOOKUP(C1847,TabellenBDFS!$B$4:$C$2717,2,FALSE)</f>
        <v>258</v>
      </c>
      <c r="B1847" t="str">
        <f t="shared" si="29"/>
        <v>2583</v>
      </c>
      <c r="C1847" t="s">
        <v>264</v>
      </c>
      <c r="D1847">
        <v>3</v>
      </c>
      <c r="E1847">
        <v>0</v>
      </c>
      <c r="F1847">
        <v>0</v>
      </c>
      <c r="G1847">
        <v>0</v>
      </c>
      <c r="H1847">
        <v>0</v>
      </c>
      <c r="I1847">
        <v>0.3</v>
      </c>
      <c r="J1847">
        <v>0.3</v>
      </c>
      <c r="K1847">
        <v>0.3</v>
      </c>
      <c r="L1847">
        <v>0.3</v>
      </c>
      <c r="M1847">
        <v>0.3</v>
      </c>
      <c r="N1847">
        <v>0.4</v>
      </c>
      <c r="O1847">
        <v>0.6</v>
      </c>
      <c r="P1847">
        <v>0.8</v>
      </c>
      <c r="Q1847">
        <v>0.8</v>
      </c>
      <c r="R1847">
        <v>0.8</v>
      </c>
      <c r="S1847">
        <v>0.9</v>
      </c>
      <c r="T1847">
        <v>0.9</v>
      </c>
      <c r="U1847">
        <v>0.9</v>
      </c>
      <c r="V1847">
        <v>0.9</v>
      </c>
      <c r="W1847">
        <v>0.9</v>
      </c>
      <c r="X1847">
        <v>1</v>
      </c>
      <c r="Y1847">
        <v>1</v>
      </c>
      <c r="Z1847">
        <v>1.1000000000000001</v>
      </c>
      <c r="AA1847">
        <v>1.2</v>
      </c>
    </row>
    <row r="1848" spans="1:27" x14ac:dyDescent="0.2">
      <c r="A1848" s="89">
        <f>VLOOKUP(C1848,TabellenBDFS!$B$4:$C$2717,2,FALSE)</f>
        <v>258</v>
      </c>
      <c r="B1848" t="str">
        <f t="shared" si="29"/>
        <v>2584</v>
      </c>
      <c r="C1848" t="s">
        <v>264</v>
      </c>
      <c r="D1848">
        <v>4</v>
      </c>
      <c r="E1848">
        <v>0</v>
      </c>
      <c r="F1848">
        <v>0</v>
      </c>
      <c r="G1848">
        <v>0</v>
      </c>
      <c r="H1848">
        <v>0</v>
      </c>
      <c r="I1848">
        <v>0</v>
      </c>
      <c r="J1848">
        <v>0</v>
      </c>
      <c r="K1848">
        <v>0</v>
      </c>
      <c r="L1848">
        <v>0</v>
      </c>
      <c r="M1848">
        <v>0</v>
      </c>
      <c r="N1848">
        <v>0</v>
      </c>
      <c r="O1848">
        <v>0.1</v>
      </c>
      <c r="P1848">
        <v>0.1</v>
      </c>
      <c r="Q1848">
        <v>0.1</v>
      </c>
      <c r="R1848">
        <v>0.1</v>
      </c>
      <c r="S1848">
        <v>0.1</v>
      </c>
      <c r="T1848">
        <v>0.1</v>
      </c>
      <c r="U1848">
        <v>0.1</v>
      </c>
      <c r="V1848">
        <v>0.1</v>
      </c>
      <c r="W1848">
        <v>0.1</v>
      </c>
      <c r="X1848">
        <v>0.1</v>
      </c>
      <c r="Y1848">
        <v>0.1</v>
      </c>
      <c r="Z1848">
        <v>0.1</v>
      </c>
      <c r="AA1848">
        <v>0.1</v>
      </c>
    </row>
    <row r="1849" spans="1:27" x14ac:dyDescent="0.2">
      <c r="A1849" s="89">
        <f>VLOOKUP(C1849,TabellenBDFS!$B$4:$C$2717,2,FALSE)</f>
        <v>258</v>
      </c>
      <c r="B1849" t="str">
        <f t="shared" si="29"/>
        <v>2585</v>
      </c>
      <c r="C1849" t="s">
        <v>264</v>
      </c>
      <c r="D1849">
        <v>5</v>
      </c>
      <c r="E1849">
        <v>0.1</v>
      </c>
      <c r="F1849">
        <v>0.1</v>
      </c>
      <c r="G1849">
        <v>0.2</v>
      </c>
      <c r="H1849">
        <v>0.2</v>
      </c>
      <c r="I1849">
        <v>0.2</v>
      </c>
      <c r="J1849">
        <v>0.2</v>
      </c>
      <c r="K1849">
        <v>0.3</v>
      </c>
      <c r="L1849">
        <v>0.2</v>
      </c>
      <c r="M1849">
        <v>0.3</v>
      </c>
      <c r="N1849">
        <v>0.3</v>
      </c>
      <c r="O1849">
        <v>0.3</v>
      </c>
      <c r="P1849">
        <v>0.3</v>
      </c>
      <c r="Q1849">
        <v>0.3</v>
      </c>
      <c r="R1849">
        <v>0.3</v>
      </c>
      <c r="S1849">
        <v>0.3</v>
      </c>
      <c r="T1849">
        <v>0.3</v>
      </c>
      <c r="U1849">
        <v>0.3</v>
      </c>
      <c r="V1849">
        <v>0.3</v>
      </c>
      <c r="W1849">
        <v>0.3</v>
      </c>
      <c r="X1849">
        <v>0.3</v>
      </c>
      <c r="Y1849">
        <v>0.3</v>
      </c>
      <c r="Z1849">
        <v>0.3</v>
      </c>
      <c r="AA1849">
        <v>0.2</v>
      </c>
    </row>
    <row r="1850" spans="1:27" x14ac:dyDescent="0.2">
      <c r="A1850" s="89">
        <f>VLOOKUP(C1850,TabellenBDFS!$B$4:$C$2717,2,FALSE)</f>
        <v>258</v>
      </c>
      <c r="B1850" t="str">
        <f t="shared" si="29"/>
        <v>2586</v>
      </c>
      <c r="C1850" t="s">
        <v>264</v>
      </c>
      <c r="D1850">
        <v>6</v>
      </c>
      <c r="E1850">
        <v>1.4</v>
      </c>
      <c r="F1850">
        <v>1.4</v>
      </c>
      <c r="G1850">
        <v>1.5</v>
      </c>
      <c r="H1850">
        <v>1.5</v>
      </c>
      <c r="I1850">
        <v>1.6</v>
      </c>
      <c r="J1850">
        <v>1.6</v>
      </c>
      <c r="K1850">
        <v>1.6</v>
      </c>
      <c r="L1850">
        <v>1.5</v>
      </c>
      <c r="M1850">
        <v>1.5</v>
      </c>
      <c r="N1850">
        <v>1.5</v>
      </c>
      <c r="O1850">
        <v>1.5</v>
      </c>
      <c r="P1850">
        <v>1.5</v>
      </c>
      <c r="Q1850">
        <v>1.6</v>
      </c>
      <c r="R1850">
        <v>1.7</v>
      </c>
      <c r="S1850">
        <v>1.7</v>
      </c>
      <c r="T1850">
        <v>1.7</v>
      </c>
      <c r="U1850">
        <v>1.7</v>
      </c>
      <c r="V1850">
        <v>1.8</v>
      </c>
      <c r="W1850">
        <v>1.7</v>
      </c>
      <c r="X1850">
        <v>1.7</v>
      </c>
      <c r="Y1850">
        <v>1.7</v>
      </c>
      <c r="Z1850">
        <v>1.7</v>
      </c>
      <c r="AA1850">
        <v>1.7</v>
      </c>
    </row>
    <row r="1851" spans="1:27" x14ac:dyDescent="0.2">
      <c r="A1851" s="89">
        <f>VLOOKUP(C1851,TabellenBDFS!$B$4:$C$2717,2,FALSE)</f>
        <v>258</v>
      </c>
      <c r="B1851" t="str">
        <f t="shared" si="29"/>
        <v>2587</v>
      </c>
      <c r="C1851" t="s">
        <v>264</v>
      </c>
      <c r="D1851">
        <v>7</v>
      </c>
      <c r="E1851">
        <v>0.7</v>
      </c>
      <c r="F1851">
        <v>0.7</v>
      </c>
      <c r="G1851">
        <v>0.7</v>
      </c>
      <c r="H1851">
        <v>0.7</v>
      </c>
      <c r="I1851">
        <v>0.7</v>
      </c>
      <c r="J1851">
        <v>0.7</v>
      </c>
      <c r="K1851">
        <v>0.7</v>
      </c>
      <c r="L1851">
        <v>0.7</v>
      </c>
      <c r="M1851">
        <v>0.7</v>
      </c>
      <c r="N1851">
        <v>0.7</v>
      </c>
      <c r="O1851">
        <v>0.8</v>
      </c>
      <c r="P1851">
        <v>0.8</v>
      </c>
      <c r="Q1851">
        <v>0.9</v>
      </c>
      <c r="R1851">
        <v>0.8</v>
      </c>
      <c r="S1851">
        <v>0.8</v>
      </c>
      <c r="T1851">
        <v>0.8</v>
      </c>
      <c r="U1851">
        <v>0.9</v>
      </c>
      <c r="V1851">
        <v>0.9</v>
      </c>
      <c r="W1851">
        <v>0.8</v>
      </c>
      <c r="X1851">
        <v>0.8</v>
      </c>
      <c r="Y1851">
        <v>0.8</v>
      </c>
      <c r="Z1851">
        <v>0.8</v>
      </c>
      <c r="AA1851">
        <v>0.8</v>
      </c>
    </row>
    <row r="1852" spans="1:27" x14ac:dyDescent="0.2">
      <c r="A1852" s="89">
        <f>VLOOKUP(C1852,TabellenBDFS!$B$4:$C$2717,2,FALSE)</f>
        <v>259</v>
      </c>
      <c r="B1852" t="str">
        <f t="shared" si="29"/>
        <v>2591</v>
      </c>
      <c r="C1852" t="s">
        <v>265</v>
      </c>
      <c r="D1852">
        <v>1</v>
      </c>
      <c r="E1852">
        <v>0.8</v>
      </c>
      <c r="F1852">
        <v>0.8</v>
      </c>
      <c r="G1852">
        <v>0.8</v>
      </c>
      <c r="H1852">
        <v>0.7</v>
      </c>
      <c r="I1852">
        <v>0.9</v>
      </c>
      <c r="J1852">
        <v>0.9</v>
      </c>
      <c r="K1852">
        <v>0.8</v>
      </c>
      <c r="L1852">
        <v>0.9</v>
      </c>
      <c r="M1852">
        <v>1.1000000000000001</v>
      </c>
      <c r="N1852">
        <v>1.1000000000000001</v>
      </c>
      <c r="O1852">
        <v>1.1000000000000001</v>
      </c>
      <c r="P1852">
        <v>1.2</v>
      </c>
      <c r="Q1852">
        <v>1.2</v>
      </c>
      <c r="R1852">
        <v>1.1000000000000001</v>
      </c>
      <c r="S1852">
        <v>1.2</v>
      </c>
      <c r="T1852">
        <v>1.2</v>
      </c>
      <c r="U1852">
        <v>1.2</v>
      </c>
      <c r="V1852">
        <v>1.1000000000000001</v>
      </c>
      <c r="W1852">
        <v>1.1000000000000001</v>
      </c>
      <c r="X1852">
        <v>1.2</v>
      </c>
      <c r="Y1852">
        <v>1.3</v>
      </c>
      <c r="Z1852">
        <v>1.3</v>
      </c>
      <c r="AA1852">
        <v>1.3</v>
      </c>
    </row>
    <row r="1853" spans="1:27" x14ac:dyDescent="0.2">
      <c r="A1853" s="89">
        <f>VLOOKUP(C1853,TabellenBDFS!$B$4:$C$2717,2,FALSE)</f>
        <v>259</v>
      </c>
      <c r="B1853" t="str">
        <f t="shared" si="29"/>
        <v>2592</v>
      </c>
      <c r="C1853" t="s">
        <v>265</v>
      </c>
      <c r="D1853">
        <v>2</v>
      </c>
      <c r="E1853">
        <v>0.2</v>
      </c>
      <c r="F1853">
        <v>0.2</v>
      </c>
      <c r="G1853">
        <v>0.2</v>
      </c>
      <c r="H1853">
        <v>0.2</v>
      </c>
      <c r="I1853">
        <v>0.2</v>
      </c>
      <c r="J1853">
        <v>0.2</v>
      </c>
      <c r="K1853">
        <v>0.2</v>
      </c>
      <c r="L1853">
        <v>0.2</v>
      </c>
      <c r="M1853">
        <v>0.2</v>
      </c>
      <c r="N1853">
        <v>0.2</v>
      </c>
      <c r="O1853">
        <v>0.2</v>
      </c>
      <c r="P1853">
        <v>0.2</v>
      </c>
      <c r="Q1853">
        <v>0.2</v>
      </c>
      <c r="R1853">
        <v>0.1</v>
      </c>
      <c r="S1853">
        <v>0.1</v>
      </c>
      <c r="T1853">
        <v>0.1</v>
      </c>
      <c r="U1853">
        <v>0.1</v>
      </c>
      <c r="V1853">
        <v>0.1</v>
      </c>
      <c r="W1853">
        <v>0.1</v>
      </c>
      <c r="X1853">
        <v>0.1</v>
      </c>
      <c r="Y1853">
        <v>0.1</v>
      </c>
      <c r="Z1853">
        <v>0.1</v>
      </c>
      <c r="AA1853">
        <v>0.1</v>
      </c>
    </row>
    <row r="1854" spans="1:27" x14ac:dyDescent="0.2">
      <c r="A1854" s="89">
        <f>VLOOKUP(C1854,TabellenBDFS!$B$4:$C$2717,2,FALSE)</f>
        <v>259</v>
      </c>
      <c r="B1854" t="str">
        <f t="shared" si="29"/>
        <v>2593</v>
      </c>
      <c r="C1854" t="s">
        <v>265</v>
      </c>
      <c r="D1854">
        <v>3</v>
      </c>
      <c r="E1854">
        <v>0</v>
      </c>
      <c r="F1854">
        <v>0</v>
      </c>
      <c r="G1854">
        <v>0</v>
      </c>
      <c r="H1854">
        <v>0</v>
      </c>
      <c r="I1854">
        <v>0</v>
      </c>
      <c r="J1854">
        <v>0</v>
      </c>
      <c r="K1854">
        <v>0</v>
      </c>
      <c r="L1854">
        <v>0</v>
      </c>
      <c r="M1854">
        <v>0</v>
      </c>
      <c r="N1854">
        <v>0.1</v>
      </c>
      <c r="O1854">
        <v>0.1</v>
      </c>
      <c r="P1854">
        <v>0.1</v>
      </c>
      <c r="Q1854">
        <v>0.1</v>
      </c>
      <c r="R1854">
        <v>0.1</v>
      </c>
      <c r="S1854">
        <v>0.1</v>
      </c>
      <c r="T1854">
        <v>0.1</v>
      </c>
      <c r="U1854">
        <v>0.1</v>
      </c>
      <c r="V1854">
        <v>0.1</v>
      </c>
      <c r="W1854">
        <v>0.1</v>
      </c>
      <c r="X1854">
        <v>0.1</v>
      </c>
      <c r="Y1854">
        <v>0.1</v>
      </c>
      <c r="Z1854">
        <v>0.1</v>
      </c>
      <c r="AA1854">
        <v>0.1</v>
      </c>
    </row>
    <row r="1855" spans="1:27" x14ac:dyDescent="0.2">
      <c r="A1855" s="89">
        <f>VLOOKUP(C1855,TabellenBDFS!$B$4:$C$2717,2,FALSE)</f>
        <v>259</v>
      </c>
      <c r="B1855" t="str">
        <f t="shared" si="29"/>
        <v>2594</v>
      </c>
      <c r="C1855" t="s">
        <v>265</v>
      </c>
      <c r="D1855">
        <v>4</v>
      </c>
      <c r="E1855">
        <v>0</v>
      </c>
      <c r="F1855">
        <v>0</v>
      </c>
      <c r="G1855">
        <v>0</v>
      </c>
      <c r="H1855">
        <v>0</v>
      </c>
      <c r="I1855">
        <v>0</v>
      </c>
      <c r="J1855">
        <v>0</v>
      </c>
      <c r="K1855">
        <v>0</v>
      </c>
      <c r="L1855">
        <v>0</v>
      </c>
      <c r="M1855">
        <v>0</v>
      </c>
      <c r="N1855">
        <v>0</v>
      </c>
      <c r="O1855">
        <v>0</v>
      </c>
      <c r="P1855">
        <v>0</v>
      </c>
      <c r="Q1855">
        <v>0</v>
      </c>
      <c r="R1855">
        <v>0</v>
      </c>
      <c r="S1855">
        <v>0</v>
      </c>
      <c r="T1855">
        <v>0</v>
      </c>
      <c r="U1855">
        <v>0</v>
      </c>
      <c r="V1855">
        <v>0</v>
      </c>
      <c r="W1855">
        <v>0</v>
      </c>
      <c r="X1855">
        <v>0</v>
      </c>
      <c r="Y1855">
        <v>0</v>
      </c>
      <c r="Z1855">
        <v>0</v>
      </c>
      <c r="AA1855">
        <v>0</v>
      </c>
    </row>
    <row r="1856" spans="1:27" x14ac:dyDescent="0.2">
      <c r="A1856" s="89">
        <f>VLOOKUP(C1856,TabellenBDFS!$B$4:$C$2717,2,FALSE)</f>
        <v>259</v>
      </c>
      <c r="B1856" t="str">
        <f t="shared" si="29"/>
        <v>2595</v>
      </c>
      <c r="C1856" t="s">
        <v>265</v>
      </c>
      <c r="D1856">
        <v>5</v>
      </c>
      <c r="E1856">
        <v>0</v>
      </c>
      <c r="F1856">
        <v>0.1</v>
      </c>
      <c r="G1856">
        <v>0</v>
      </c>
      <c r="H1856">
        <v>0</v>
      </c>
      <c r="I1856">
        <v>0.1</v>
      </c>
      <c r="J1856">
        <v>0.1</v>
      </c>
      <c r="K1856">
        <v>0</v>
      </c>
      <c r="L1856">
        <v>0</v>
      </c>
      <c r="M1856">
        <v>0.1</v>
      </c>
      <c r="N1856">
        <v>0</v>
      </c>
      <c r="O1856">
        <v>0</v>
      </c>
      <c r="P1856">
        <v>0</v>
      </c>
      <c r="Q1856">
        <v>0</v>
      </c>
      <c r="R1856">
        <v>0</v>
      </c>
      <c r="S1856">
        <v>0</v>
      </c>
      <c r="T1856">
        <v>0</v>
      </c>
      <c r="U1856">
        <v>0</v>
      </c>
      <c r="V1856">
        <v>0</v>
      </c>
      <c r="W1856">
        <v>0</v>
      </c>
      <c r="X1856">
        <v>0</v>
      </c>
      <c r="Y1856">
        <v>0</v>
      </c>
      <c r="Z1856">
        <v>0</v>
      </c>
      <c r="AA1856">
        <v>0</v>
      </c>
    </row>
    <row r="1857" spans="1:27" x14ac:dyDescent="0.2">
      <c r="A1857" s="89">
        <f>VLOOKUP(C1857,TabellenBDFS!$B$4:$C$2717,2,FALSE)</f>
        <v>259</v>
      </c>
      <c r="B1857" t="str">
        <f t="shared" si="29"/>
        <v>2596</v>
      </c>
      <c r="C1857" t="s">
        <v>265</v>
      </c>
      <c r="D1857">
        <v>6</v>
      </c>
      <c r="E1857">
        <v>0.5</v>
      </c>
      <c r="F1857">
        <v>0.4</v>
      </c>
      <c r="G1857">
        <v>0.4</v>
      </c>
      <c r="H1857">
        <v>0.4</v>
      </c>
      <c r="I1857">
        <v>0.5</v>
      </c>
      <c r="J1857">
        <v>0.5</v>
      </c>
      <c r="K1857">
        <v>0.5</v>
      </c>
      <c r="L1857">
        <v>0.5</v>
      </c>
      <c r="M1857">
        <v>0.7</v>
      </c>
      <c r="N1857">
        <v>0.7</v>
      </c>
      <c r="O1857">
        <v>0.7</v>
      </c>
      <c r="P1857">
        <v>0.8</v>
      </c>
      <c r="Q1857">
        <v>0.8</v>
      </c>
      <c r="R1857">
        <v>0.8</v>
      </c>
      <c r="S1857">
        <v>0.8</v>
      </c>
      <c r="T1857">
        <v>0.8</v>
      </c>
      <c r="U1857">
        <v>0.8</v>
      </c>
      <c r="V1857">
        <v>0.8</v>
      </c>
      <c r="W1857">
        <v>0.8</v>
      </c>
      <c r="X1857">
        <v>0.8</v>
      </c>
      <c r="Y1857">
        <v>0.9</v>
      </c>
      <c r="Z1857">
        <v>1</v>
      </c>
      <c r="AA1857">
        <v>0.9</v>
      </c>
    </row>
    <row r="1858" spans="1:27" x14ac:dyDescent="0.2">
      <c r="A1858" s="89">
        <f>VLOOKUP(C1858,TabellenBDFS!$B$4:$C$2717,2,FALSE)</f>
        <v>259</v>
      </c>
      <c r="B1858" t="str">
        <f t="shared" si="29"/>
        <v>2597</v>
      </c>
      <c r="C1858" t="s">
        <v>265</v>
      </c>
      <c r="D1858">
        <v>7</v>
      </c>
      <c r="E1858">
        <v>0.1</v>
      </c>
      <c r="F1858">
        <v>0.1</v>
      </c>
      <c r="G1858">
        <v>0.1</v>
      </c>
      <c r="H1858">
        <v>0.1</v>
      </c>
      <c r="I1858">
        <v>0.1</v>
      </c>
      <c r="J1858">
        <v>0.1</v>
      </c>
      <c r="K1858">
        <v>0.1</v>
      </c>
      <c r="L1858">
        <v>0.1</v>
      </c>
      <c r="M1858">
        <v>0</v>
      </c>
      <c r="N1858">
        <v>0.1</v>
      </c>
      <c r="O1858">
        <v>0.1</v>
      </c>
      <c r="P1858">
        <v>0</v>
      </c>
      <c r="Q1858">
        <v>0</v>
      </c>
      <c r="R1858">
        <v>0</v>
      </c>
      <c r="S1858">
        <v>0.1</v>
      </c>
      <c r="T1858">
        <v>0.1</v>
      </c>
      <c r="U1858">
        <v>0.1</v>
      </c>
      <c r="V1858">
        <v>0.1</v>
      </c>
      <c r="W1858">
        <v>0.1</v>
      </c>
      <c r="X1858">
        <v>0.1</v>
      </c>
      <c r="Y1858">
        <v>0.1</v>
      </c>
      <c r="Z1858">
        <v>0.1</v>
      </c>
      <c r="AA1858">
        <v>0.1</v>
      </c>
    </row>
    <row r="1859" spans="1:27" x14ac:dyDescent="0.2">
      <c r="A1859" s="89">
        <f>VLOOKUP(C1859,TabellenBDFS!$B$4:$C$2717,2,FALSE)</f>
        <v>260</v>
      </c>
      <c r="B1859" t="str">
        <f t="shared" si="29"/>
        <v>2601</v>
      </c>
      <c r="C1859" t="s">
        <v>266</v>
      </c>
      <c r="D1859">
        <v>1</v>
      </c>
      <c r="E1859">
        <v>0.9</v>
      </c>
      <c r="F1859">
        <v>0.9</v>
      </c>
      <c r="G1859">
        <v>0.9</v>
      </c>
      <c r="H1859">
        <v>1</v>
      </c>
      <c r="I1859">
        <v>0.9</v>
      </c>
      <c r="J1859">
        <v>0.9</v>
      </c>
      <c r="K1859">
        <v>0.9</v>
      </c>
      <c r="L1859">
        <v>0.9</v>
      </c>
      <c r="M1859">
        <v>1</v>
      </c>
      <c r="N1859">
        <v>1</v>
      </c>
      <c r="O1859">
        <v>1</v>
      </c>
      <c r="P1859">
        <v>1.1000000000000001</v>
      </c>
      <c r="Q1859">
        <v>1.1000000000000001</v>
      </c>
      <c r="R1859">
        <v>1.1000000000000001</v>
      </c>
      <c r="S1859">
        <v>1.1000000000000001</v>
      </c>
      <c r="T1859">
        <v>1.1000000000000001</v>
      </c>
      <c r="U1859">
        <v>1.1000000000000001</v>
      </c>
      <c r="V1859">
        <v>1.1000000000000001</v>
      </c>
      <c r="W1859">
        <v>1.1000000000000001</v>
      </c>
      <c r="X1859">
        <v>0.9</v>
      </c>
      <c r="Y1859">
        <v>0.9</v>
      </c>
      <c r="Z1859">
        <v>0.9</v>
      </c>
      <c r="AA1859">
        <v>0.8</v>
      </c>
    </row>
    <row r="1860" spans="1:27" x14ac:dyDescent="0.2">
      <c r="A1860" s="89">
        <f>VLOOKUP(C1860,TabellenBDFS!$B$4:$C$2717,2,FALSE)</f>
        <v>260</v>
      </c>
      <c r="B1860" t="str">
        <f t="shared" si="29"/>
        <v>2602</v>
      </c>
      <c r="C1860" t="s">
        <v>266</v>
      </c>
      <c r="D1860">
        <v>2</v>
      </c>
      <c r="E1860">
        <v>0</v>
      </c>
      <c r="F1860">
        <v>0</v>
      </c>
      <c r="G1860">
        <v>0</v>
      </c>
      <c r="H1860">
        <v>0</v>
      </c>
      <c r="I1860">
        <v>0</v>
      </c>
      <c r="J1860">
        <v>0</v>
      </c>
      <c r="K1860">
        <v>0.1</v>
      </c>
      <c r="L1860">
        <v>0.1</v>
      </c>
      <c r="M1860">
        <v>0.1</v>
      </c>
      <c r="N1860">
        <v>0</v>
      </c>
      <c r="O1860">
        <v>0</v>
      </c>
      <c r="P1860">
        <v>0</v>
      </c>
      <c r="Q1860">
        <v>0</v>
      </c>
      <c r="R1860">
        <v>0</v>
      </c>
      <c r="S1860">
        <v>0</v>
      </c>
      <c r="T1860">
        <v>0</v>
      </c>
      <c r="U1860">
        <v>0</v>
      </c>
      <c r="V1860">
        <v>0</v>
      </c>
      <c r="W1860">
        <v>0</v>
      </c>
      <c r="X1860">
        <v>0</v>
      </c>
      <c r="Y1860">
        <v>0</v>
      </c>
      <c r="Z1860">
        <v>0</v>
      </c>
      <c r="AA1860">
        <v>0</v>
      </c>
    </row>
    <row r="1861" spans="1:27" x14ac:dyDescent="0.2">
      <c r="A1861" s="89">
        <f>VLOOKUP(C1861,TabellenBDFS!$B$4:$C$2717,2,FALSE)</f>
        <v>260</v>
      </c>
      <c r="B1861" t="str">
        <f t="shared" si="29"/>
        <v>2603</v>
      </c>
      <c r="C1861" t="s">
        <v>266</v>
      </c>
      <c r="D1861">
        <v>3</v>
      </c>
      <c r="E1861">
        <v>0</v>
      </c>
      <c r="F1861">
        <v>0</v>
      </c>
      <c r="G1861">
        <v>0</v>
      </c>
      <c r="H1861">
        <v>0</v>
      </c>
      <c r="I1861">
        <v>0</v>
      </c>
      <c r="J1861">
        <v>0</v>
      </c>
      <c r="K1861">
        <v>0</v>
      </c>
      <c r="L1861">
        <v>0</v>
      </c>
      <c r="M1861">
        <v>0.1</v>
      </c>
      <c r="N1861">
        <v>0.1</v>
      </c>
      <c r="O1861">
        <v>0.1</v>
      </c>
      <c r="P1861">
        <v>0.1</v>
      </c>
      <c r="Q1861">
        <v>0.1</v>
      </c>
      <c r="R1861">
        <v>0.1</v>
      </c>
      <c r="S1861">
        <v>0.1</v>
      </c>
      <c r="T1861">
        <v>0.1</v>
      </c>
      <c r="U1861">
        <v>0.1</v>
      </c>
      <c r="V1861">
        <v>0.1</v>
      </c>
      <c r="W1861">
        <v>0.1</v>
      </c>
      <c r="X1861">
        <v>0.1</v>
      </c>
      <c r="Y1861">
        <v>0.1</v>
      </c>
      <c r="Z1861">
        <v>0.1</v>
      </c>
      <c r="AA1861">
        <v>0.1</v>
      </c>
    </row>
    <row r="1862" spans="1:27" x14ac:dyDescent="0.2">
      <c r="A1862" s="89">
        <f>VLOOKUP(C1862,TabellenBDFS!$B$4:$C$2717,2,FALSE)</f>
        <v>260</v>
      </c>
      <c r="B1862" t="str">
        <f t="shared" si="29"/>
        <v>2604</v>
      </c>
      <c r="C1862" t="s">
        <v>266</v>
      </c>
      <c r="D1862">
        <v>4</v>
      </c>
      <c r="E1862">
        <v>0</v>
      </c>
      <c r="F1862">
        <v>0</v>
      </c>
      <c r="G1862">
        <v>0</v>
      </c>
      <c r="H1862">
        <v>0</v>
      </c>
      <c r="I1862">
        <v>0</v>
      </c>
      <c r="J1862">
        <v>0</v>
      </c>
      <c r="K1862">
        <v>0</v>
      </c>
      <c r="L1862">
        <v>0</v>
      </c>
      <c r="M1862">
        <v>0</v>
      </c>
      <c r="N1862">
        <v>0</v>
      </c>
      <c r="O1862">
        <v>0</v>
      </c>
      <c r="P1862">
        <v>0</v>
      </c>
      <c r="Q1862">
        <v>0</v>
      </c>
      <c r="R1862">
        <v>0</v>
      </c>
      <c r="S1862">
        <v>0</v>
      </c>
      <c r="T1862">
        <v>0</v>
      </c>
      <c r="U1862">
        <v>0</v>
      </c>
      <c r="V1862">
        <v>0</v>
      </c>
      <c r="W1862">
        <v>0</v>
      </c>
      <c r="X1862">
        <v>0</v>
      </c>
      <c r="Y1862">
        <v>0</v>
      </c>
      <c r="Z1862">
        <v>0</v>
      </c>
      <c r="AA1862">
        <v>0</v>
      </c>
    </row>
    <row r="1863" spans="1:27" x14ac:dyDescent="0.2">
      <c r="A1863" s="89">
        <f>VLOOKUP(C1863,TabellenBDFS!$B$4:$C$2717,2,FALSE)</f>
        <v>260</v>
      </c>
      <c r="B1863" t="str">
        <f t="shared" si="29"/>
        <v>2605</v>
      </c>
      <c r="C1863" t="s">
        <v>266</v>
      </c>
      <c r="D1863">
        <v>5</v>
      </c>
      <c r="E1863">
        <v>0</v>
      </c>
      <c r="F1863">
        <v>0</v>
      </c>
      <c r="G1863">
        <v>0</v>
      </c>
      <c r="H1863">
        <v>0</v>
      </c>
      <c r="I1863">
        <v>0</v>
      </c>
      <c r="J1863">
        <v>0</v>
      </c>
      <c r="K1863">
        <v>0</v>
      </c>
      <c r="L1863">
        <v>0</v>
      </c>
      <c r="M1863">
        <v>0</v>
      </c>
      <c r="N1863">
        <v>0</v>
      </c>
      <c r="O1863">
        <v>0</v>
      </c>
      <c r="P1863">
        <v>0</v>
      </c>
      <c r="Q1863">
        <v>0</v>
      </c>
      <c r="R1863">
        <v>0</v>
      </c>
      <c r="S1863">
        <v>0</v>
      </c>
      <c r="T1863">
        <v>0</v>
      </c>
      <c r="U1863">
        <v>0</v>
      </c>
      <c r="V1863">
        <v>0</v>
      </c>
      <c r="W1863">
        <v>0</v>
      </c>
      <c r="X1863">
        <v>0</v>
      </c>
      <c r="Y1863">
        <v>0</v>
      </c>
      <c r="Z1863">
        <v>0</v>
      </c>
      <c r="AA1863">
        <v>0</v>
      </c>
    </row>
    <row r="1864" spans="1:27" x14ac:dyDescent="0.2">
      <c r="A1864" s="89">
        <f>VLOOKUP(C1864,TabellenBDFS!$B$4:$C$2717,2,FALSE)</f>
        <v>260</v>
      </c>
      <c r="B1864" t="str">
        <f t="shared" si="29"/>
        <v>2606</v>
      </c>
      <c r="C1864" t="s">
        <v>266</v>
      </c>
      <c r="D1864">
        <v>6</v>
      </c>
      <c r="E1864">
        <v>0.7</v>
      </c>
      <c r="F1864">
        <v>0.7</v>
      </c>
      <c r="G1864">
        <v>0.8</v>
      </c>
      <c r="H1864">
        <v>0.8</v>
      </c>
      <c r="I1864">
        <v>0.8</v>
      </c>
      <c r="J1864">
        <v>0.7</v>
      </c>
      <c r="K1864">
        <v>0.7</v>
      </c>
      <c r="L1864">
        <v>0.7</v>
      </c>
      <c r="M1864">
        <v>0.7</v>
      </c>
      <c r="N1864">
        <v>0.8</v>
      </c>
      <c r="O1864">
        <v>0.8</v>
      </c>
      <c r="P1864">
        <v>0.8</v>
      </c>
      <c r="Q1864">
        <v>0.9</v>
      </c>
      <c r="R1864">
        <v>0.9</v>
      </c>
      <c r="S1864">
        <v>0.9</v>
      </c>
      <c r="T1864">
        <v>0.9</v>
      </c>
      <c r="U1864">
        <v>0.9</v>
      </c>
      <c r="V1864">
        <v>0.9</v>
      </c>
      <c r="W1864">
        <v>0.8</v>
      </c>
      <c r="X1864">
        <v>0.3</v>
      </c>
      <c r="Y1864">
        <v>0.3</v>
      </c>
      <c r="Z1864">
        <v>0.3</v>
      </c>
      <c r="AA1864">
        <v>0.2</v>
      </c>
    </row>
    <row r="1865" spans="1:27" x14ac:dyDescent="0.2">
      <c r="A1865" s="89">
        <f>VLOOKUP(C1865,TabellenBDFS!$B$4:$C$2717,2,FALSE)</f>
        <v>260</v>
      </c>
      <c r="B1865" t="str">
        <f t="shared" si="29"/>
        <v>2607</v>
      </c>
      <c r="C1865" t="s">
        <v>266</v>
      </c>
      <c r="D1865">
        <v>7</v>
      </c>
      <c r="E1865">
        <v>0.1</v>
      </c>
      <c r="F1865">
        <v>0.1</v>
      </c>
      <c r="G1865">
        <v>0.1</v>
      </c>
      <c r="H1865">
        <v>0.1</v>
      </c>
      <c r="I1865">
        <v>0.1</v>
      </c>
      <c r="J1865">
        <v>0.1</v>
      </c>
      <c r="K1865">
        <v>0.1</v>
      </c>
      <c r="L1865">
        <v>0.1</v>
      </c>
      <c r="M1865">
        <v>0.1</v>
      </c>
      <c r="N1865">
        <v>0.1</v>
      </c>
      <c r="O1865">
        <v>0.1</v>
      </c>
      <c r="P1865">
        <v>0.1</v>
      </c>
      <c r="Q1865">
        <v>0.1</v>
      </c>
      <c r="R1865">
        <v>0.1</v>
      </c>
      <c r="S1865">
        <v>0.1</v>
      </c>
      <c r="T1865">
        <v>0.1</v>
      </c>
      <c r="U1865">
        <v>0.1</v>
      </c>
      <c r="V1865">
        <v>0.1</v>
      </c>
      <c r="W1865">
        <v>0.1</v>
      </c>
      <c r="X1865">
        <v>0.4</v>
      </c>
      <c r="Y1865">
        <v>0.5</v>
      </c>
      <c r="Z1865">
        <v>0.4</v>
      </c>
      <c r="AA1865">
        <v>0.4</v>
      </c>
    </row>
    <row r="1866" spans="1:27" x14ac:dyDescent="0.2">
      <c r="A1866" s="89">
        <f>VLOOKUP(C1866,TabellenBDFS!$B$4:$C$2717,2,FALSE)</f>
        <v>261</v>
      </c>
      <c r="B1866" t="str">
        <f t="shared" si="29"/>
        <v>2611</v>
      </c>
      <c r="C1866" t="s">
        <v>267</v>
      </c>
      <c r="D1866">
        <v>1</v>
      </c>
      <c r="E1866">
        <v>1.5</v>
      </c>
      <c r="F1866">
        <v>1.5</v>
      </c>
      <c r="G1866">
        <v>1.5</v>
      </c>
      <c r="H1866">
        <v>1.5</v>
      </c>
      <c r="I1866">
        <v>1.5</v>
      </c>
      <c r="J1866">
        <v>1.6</v>
      </c>
      <c r="K1866">
        <v>1.5</v>
      </c>
      <c r="L1866">
        <v>1.6</v>
      </c>
      <c r="M1866">
        <v>1.6</v>
      </c>
      <c r="N1866">
        <v>1.6</v>
      </c>
      <c r="O1866">
        <v>1.6</v>
      </c>
      <c r="P1866">
        <v>1.5</v>
      </c>
      <c r="Q1866">
        <v>1.5</v>
      </c>
      <c r="R1866">
        <v>1.7</v>
      </c>
      <c r="S1866">
        <v>1.7</v>
      </c>
      <c r="T1866">
        <v>1.7</v>
      </c>
      <c r="U1866">
        <v>1.7</v>
      </c>
      <c r="V1866">
        <v>1.7</v>
      </c>
      <c r="W1866">
        <v>1.7</v>
      </c>
      <c r="X1866">
        <v>1.7</v>
      </c>
      <c r="Y1866">
        <v>1.7</v>
      </c>
      <c r="Z1866">
        <v>1.7</v>
      </c>
      <c r="AA1866">
        <v>1.5</v>
      </c>
    </row>
    <row r="1867" spans="1:27" x14ac:dyDescent="0.2">
      <c r="A1867" s="89">
        <f>VLOOKUP(C1867,TabellenBDFS!$B$4:$C$2717,2,FALSE)</f>
        <v>261</v>
      </c>
      <c r="B1867" t="str">
        <f t="shared" ref="B1867:B1930" si="30">CONCATENATE(A1867,D1867)</f>
        <v>2612</v>
      </c>
      <c r="C1867" t="s">
        <v>267</v>
      </c>
      <c r="D1867">
        <v>2</v>
      </c>
      <c r="E1867">
        <v>0.3</v>
      </c>
      <c r="F1867">
        <v>0.3</v>
      </c>
      <c r="G1867">
        <v>0.3</v>
      </c>
      <c r="H1867">
        <v>0.3</v>
      </c>
      <c r="I1867">
        <v>0.3</v>
      </c>
      <c r="J1867">
        <v>0.3</v>
      </c>
      <c r="K1867">
        <v>0.3</v>
      </c>
      <c r="L1867">
        <v>0.2</v>
      </c>
      <c r="M1867">
        <v>0.2</v>
      </c>
      <c r="N1867">
        <v>0.2</v>
      </c>
      <c r="O1867">
        <v>0.2</v>
      </c>
      <c r="P1867">
        <v>0.2</v>
      </c>
      <c r="Q1867">
        <v>0.2</v>
      </c>
      <c r="R1867">
        <v>0.2</v>
      </c>
      <c r="S1867">
        <v>0.2</v>
      </c>
      <c r="T1867">
        <v>0.2</v>
      </c>
      <c r="U1867">
        <v>0.2</v>
      </c>
      <c r="V1867">
        <v>0.2</v>
      </c>
      <c r="W1867">
        <v>0.2</v>
      </c>
      <c r="X1867">
        <v>0.2</v>
      </c>
      <c r="Y1867">
        <v>0.2</v>
      </c>
      <c r="Z1867">
        <v>0.2</v>
      </c>
      <c r="AA1867">
        <v>0.2</v>
      </c>
    </row>
    <row r="1868" spans="1:27" x14ac:dyDescent="0.2">
      <c r="A1868" s="89">
        <f>VLOOKUP(C1868,TabellenBDFS!$B$4:$C$2717,2,FALSE)</f>
        <v>261</v>
      </c>
      <c r="B1868" t="str">
        <f t="shared" si="30"/>
        <v>2613</v>
      </c>
      <c r="C1868" t="s">
        <v>267</v>
      </c>
      <c r="D1868">
        <v>3</v>
      </c>
      <c r="E1868">
        <v>0</v>
      </c>
      <c r="F1868">
        <v>0</v>
      </c>
      <c r="G1868">
        <v>0</v>
      </c>
      <c r="H1868">
        <v>0</v>
      </c>
      <c r="I1868">
        <v>0</v>
      </c>
      <c r="J1868">
        <v>0</v>
      </c>
      <c r="K1868">
        <v>0</v>
      </c>
      <c r="L1868">
        <v>0</v>
      </c>
      <c r="M1868">
        <v>0</v>
      </c>
      <c r="N1868">
        <v>0</v>
      </c>
      <c r="O1868">
        <v>0</v>
      </c>
      <c r="P1868">
        <v>0</v>
      </c>
      <c r="Q1868">
        <v>0</v>
      </c>
      <c r="R1868">
        <v>0</v>
      </c>
      <c r="S1868">
        <v>0</v>
      </c>
      <c r="T1868">
        <v>0.1</v>
      </c>
      <c r="U1868">
        <v>0.1</v>
      </c>
      <c r="V1868">
        <v>0.1</v>
      </c>
      <c r="W1868">
        <v>0.1</v>
      </c>
      <c r="X1868">
        <v>0.1</v>
      </c>
      <c r="Y1868">
        <v>0.1</v>
      </c>
      <c r="Z1868">
        <v>0.1</v>
      </c>
      <c r="AA1868">
        <v>0.1</v>
      </c>
    </row>
    <row r="1869" spans="1:27" x14ac:dyDescent="0.2">
      <c r="A1869" s="89">
        <f>VLOOKUP(C1869,TabellenBDFS!$B$4:$C$2717,2,FALSE)</f>
        <v>261</v>
      </c>
      <c r="B1869" t="str">
        <f t="shared" si="30"/>
        <v>2614</v>
      </c>
      <c r="C1869" t="s">
        <v>267</v>
      </c>
      <c r="D1869">
        <v>4</v>
      </c>
      <c r="E1869">
        <v>0</v>
      </c>
      <c r="F1869">
        <v>0</v>
      </c>
      <c r="G1869">
        <v>0</v>
      </c>
      <c r="H1869">
        <v>0</v>
      </c>
      <c r="I1869">
        <v>0</v>
      </c>
      <c r="J1869">
        <v>0</v>
      </c>
      <c r="K1869">
        <v>0</v>
      </c>
      <c r="L1869">
        <v>0</v>
      </c>
      <c r="M1869">
        <v>0</v>
      </c>
      <c r="N1869">
        <v>0</v>
      </c>
      <c r="O1869">
        <v>0</v>
      </c>
      <c r="P1869">
        <v>0</v>
      </c>
      <c r="Q1869">
        <v>0</v>
      </c>
      <c r="R1869">
        <v>0</v>
      </c>
      <c r="S1869">
        <v>0</v>
      </c>
      <c r="T1869">
        <v>0</v>
      </c>
      <c r="U1869">
        <v>0</v>
      </c>
      <c r="V1869">
        <v>0</v>
      </c>
      <c r="W1869">
        <v>0</v>
      </c>
      <c r="X1869">
        <v>0</v>
      </c>
      <c r="Y1869">
        <v>0</v>
      </c>
      <c r="Z1869">
        <v>0</v>
      </c>
      <c r="AA1869">
        <v>0</v>
      </c>
    </row>
    <row r="1870" spans="1:27" x14ac:dyDescent="0.2">
      <c r="A1870" s="89">
        <f>VLOOKUP(C1870,TabellenBDFS!$B$4:$C$2717,2,FALSE)</f>
        <v>261</v>
      </c>
      <c r="B1870" t="str">
        <f t="shared" si="30"/>
        <v>2615</v>
      </c>
      <c r="C1870" t="s">
        <v>267</v>
      </c>
      <c r="D1870">
        <v>5</v>
      </c>
      <c r="E1870">
        <v>0</v>
      </c>
      <c r="F1870">
        <v>0</v>
      </c>
      <c r="G1870">
        <v>0</v>
      </c>
      <c r="H1870">
        <v>0</v>
      </c>
      <c r="I1870">
        <v>0</v>
      </c>
      <c r="J1870">
        <v>0</v>
      </c>
      <c r="K1870">
        <v>0</v>
      </c>
      <c r="L1870">
        <v>0</v>
      </c>
      <c r="M1870">
        <v>0.1</v>
      </c>
      <c r="N1870">
        <v>0.1</v>
      </c>
      <c r="O1870">
        <v>0.1</v>
      </c>
      <c r="P1870">
        <v>0</v>
      </c>
      <c r="Q1870">
        <v>0</v>
      </c>
      <c r="R1870">
        <v>0</v>
      </c>
      <c r="S1870">
        <v>0</v>
      </c>
      <c r="T1870">
        <v>0</v>
      </c>
      <c r="U1870">
        <v>0</v>
      </c>
      <c r="V1870">
        <v>0</v>
      </c>
      <c r="W1870">
        <v>0</v>
      </c>
      <c r="X1870">
        <v>0</v>
      </c>
      <c r="Y1870">
        <v>0</v>
      </c>
      <c r="Z1870">
        <v>0</v>
      </c>
      <c r="AA1870">
        <v>0</v>
      </c>
    </row>
    <row r="1871" spans="1:27" x14ac:dyDescent="0.2">
      <c r="A1871" s="89">
        <f>VLOOKUP(C1871,TabellenBDFS!$B$4:$C$2717,2,FALSE)</f>
        <v>261</v>
      </c>
      <c r="B1871" t="str">
        <f t="shared" si="30"/>
        <v>2616</v>
      </c>
      <c r="C1871" t="s">
        <v>267</v>
      </c>
      <c r="D1871">
        <v>6</v>
      </c>
      <c r="E1871">
        <v>1</v>
      </c>
      <c r="F1871">
        <v>1</v>
      </c>
      <c r="G1871">
        <v>1</v>
      </c>
      <c r="H1871">
        <v>1</v>
      </c>
      <c r="I1871">
        <v>1</v>
      </c>
      <c r="J1871">
        <v>1</v>
      </c>
      <c r="K1871">
        <v>1</v>
      </c>
      <c r="L1871">
        <v>1.1000000000000001</v>
      </c>
      <c r="M1871">
        <v>1.1000000000000001</v>
      </c>
      <c r="N1871">
        <v>1.1000000000000001</v>
      </c>
      <c r="O1871">
        <v>1.1000000000000001</v>
      </c>
      <c r="P1871">
        <v>1.1000000000000001</v>
      </c>
      <c r="Q1871">
        <v>1.1000000000000001</v>
      </c>
      <c r="R1871">
        <v>1.2</v>
      </c>
      <c r="S1871">
        <v>1.2</v>
      </c>
      <c r="T1871">
        <v>1.1000000000000001</v>
      </c>
      <c r="U1871">
        <v>1.1000000000000001</v>
      </c>
      <c r="V1871">
        <v>1.1000000000000001</v>
      </c>
      <c r="W1871">
        <v>1.1000000000000001</v>
      </c>
      <c r="X1871">
        <v>1.1000000000000001</v>
      </c>
      <c r="Y1871">
        <v>1.1000000000000001</v>
      </c>
      <c r="Z1871">
        <v>1.1000000000000001</v>
      </c>
      <c r="AA1871">
        <v>0.9</v>
      </c>
    </row>
    <row r="1872" spans="1:27" x14ac:dyDescent="0.2">
      <c r="A1872" s="89">
        <f>VLOOKUP(C1872,TabellenBDFS!$B$4:$C$2717,2,FALSE)</f>
        <v>261</v>
      </c>
      <c r="B1872" t="str">
        <f t="shared" si="30"/>
        <v>2617</v>
      </c>
      <c r="C1872" t="s">
        <v>267</v>
      </c>
      <c r="D1872">
        <v>7</v>
      </c>
      <c r="E1872">
        <v>0.2</v>
      </c>
      <c r="F1872">
        <v>0.2</v>
      </c>
      <c r="G1872">
        <v>0.2</v>
      </c>
      <c r="H1872">
        <v>0.2</v>
      </c>
      <c r="I1872">
        <v>0.2</v>
      </c>
      <c r="J1872">
        <v>0.2</v>
      </c>
      <c r="K1872">
        <v>0.2</v>
      </c>
      <c r="L1872">
        <v>0.2</v>
      </c>
      <c r="M1872">
        <v>0.2</v>
      </c>
      <c r="N1872">
        <v>0.2</v>
      </c>
      <c r="O1872">
        <v>0.2</v>
      </c>
      <c r="P1872">
        <v>0.2</v>
      </c>
      <c r="Q1872">
        <v>0.2</v>
      </c>
      <c r="R1872">
        <v>0.2</v>
      </c>
      <c r="S1872">
        <v>0.2</v>
      </c>
      <c r="T1872">
        <v>0.2</v>
      </c>
      <c r="U1872">
        <v>0.2</v>
      </c>
      <c r="V1872">
        <v>0.2</v>
      </c>
      <c r="W1872">
        <v>0.2</v>
      </c>
      <c r="X1872">
        <v>0.2</v>
      </c>
      <c r="Y1872">
        <v>0.2</v>
      </c>
      <c r="Z1872">
        <v>0.2</v>
      </c>
      <c r="AA1872">
        <v>0.2</v>
      </c>
    </row>
    <row r="1873" spans="1:27" x14ac:dyDescent="0.2">
      <c r="A1873" s="89">
        <f>VLOOKUP(C1873,TabellenBDFS!$B$4:$C$2717,2,FALSE)</f>
        <v>262</v>
      </c>
      <c r="B1873" t="str">
        <f t="shared" si="30"/>
        <v>2621</v>
      </c>
      <c r="C1873" t="s">
        <v>268</v>
      </c>
      <c r="D1873">
        <v>1</v>
      </c>
      <c r="E1873">
        <v>1.2</v>
      </c>
      <c r="F1873">
        <v>1.2</v>
      </c>
      <c r="G1873">
        <v>1.1000000000000001</v>
      </c>
      <c r="H1873">
        <v>1.1000000000000001</v>
      </c>
      <c r="I1873">
        <v>1.1000000000000001</v>
      </c>
      <c r="J1873">
        <v>1.2</v>
      </c>
      <c r="K1873">
        <v>1.2</v>
      </c>
      <c r="L1873">
        <v>1.2</v>
      </c>
      <c r="M1873">
        <v>1.3</v>
      </c>
      <c r="N1873">
        <v>1.3</v>
      </c>
      <c r="O1873">
        <v>1.3</v>
      </c>
      <c r="P1873">
        <v>1.2</v>
      </c>
      <c r="Q1873">
        <v>1.3</v>
      </c>
      <c r="R1873">
        <v>1.2</v>
      </c>
      <c r="S1873">
        <v>1.3</v>
      </c>
      <c r="T1873">
        <v>1.3</v>
      </c>
      <c r="U1873">
        <v>1.4</v>
      </c>
      <c r="V1873">
        <v>1.4</v>
      </c>
      <c r="W1873">
        <v>1.4</v>
      </c>
      <c r="X1873">
        <v>1.3</v>
      </c>
      <c r="Y1873">
        <v>1.3</v>
      </c>
      <c r="Z1873">
        <v>1.4</v>
      </c>
      <c r="AA1873">
        <v>1.4</v>
      </c>
    </row>
    <row r="1874" spans="1:27" x14ac:dyDescent="0.2">
      <c r="A1874" s="89">
        <f>VLOOKUP(C1874,TabellenBDFS!$B$4:$C$2717,2,FALSE)</f>
        <v>262</v>
      </c>
      <c r="B1874" t="str">
        <f t="shared" si="30"/>
        <v>2622</v>
      </c>
      <c r="C1874" t="s">
        <v>268</v>
      </c>
      <c r="D1874">
        <v>2</v>
      </c>
      <c r="E1874">
        <v>0.1</v>
      </c>
      <c r="F1874">
        <v>0.1</v>
      </c>
      <c r="G1874">
        <v>0.1</v>
      </c>
      <c r="H1874">
        <v>0.1</v>
      </c>
      <c r="I1874">
        <v>0.1</v>
      </c>
      <c r="J1874">
        <v>0.1</v>
      </c>
      <c r="K1874">
        <v>0.1</v>
      </c>
      <c r="L1874">
        <v>0.1</v>
      </c>
      <c r="M1874">
        <v>0.1</v>
      </c>
      <c r="N1874">
        <v>0.1</v>
      </c>
      <c r="O1874">
        <v>0.1</v>
      </c>
      <c r="P1874">
        <v>0.1</v>
      </c>
      <c r="Q1874">
        <v>0.1</v>
      </c>
      <c r="R1874">
        <v>0.1</v>
      </c>
      <c r="S1874">
        <v>0.1</v>
      </c>
      <c r="T1874">
        <v>0.1</v>
      </c>
      <c r="U1874">
        <v>0.1</v>
      </c>
      <c r="V1874">
        <v>0.1</v>
      </c>
      <c r="W1874">
        <v>0.1</v>
      </c>
      <c r="X1874">
        <v>0</v>
      </c>
      <c r="Y1874">
        <v>0</v>
      </c>
      <c r="Z1874">
        <v>0</v>
      </c>
      <c r="AA1874">
        <v>0</v>
      </c>
    </row>
    <row r="1875" spans="1:27" x14ac:dyDescent="0.2">
      <c r="A1875" s="89">
        <f>VLOOKUP(C1875,TabellenBDFS!$B$4:$C$2717,2,FALSE)</f>
        <v>262</v>
      </c>
      <c r="B1875" t="str">
        <f t="shared" si="30"/>
        <v>2623</v>
      </c>
      <c r="C1875" t="s">
        <v>268</v>
      </c>
      <c r="D1875">
        <v>3</v>
      </c>
      <c r="E1875">
        <v>0</v>
      </c>
      <c r="F1875">
        <v>0</v>
      </c>
      <c r="G1875">
        <v>0</v>
      </c>
      <c r="H1875">
        <v>0</v>
      </c>
      <c r="I1875">
        <v>0</v>
      </c>
      <c r="J1875">
        <v>0</v>
      </c>
      <c r="K1875">
        <v>0</v>
      </c>
      <c r="L1875">
        <v>0</v>
      </c>
      <c r="M1875">
        <v>0.1</v>
      </c>
      <c r="N1875">
        <v>0.1</v>
      </c>
      <c r="O1875">
        <v>0.1</v>
      </c>
      <c r="P1875">
        <v>0.1</v>
      </c>
      <c r="Q1875">
        <v>0.1</v>
      </c>
      <c r="R1875">
        <v>0.1</v>
      </c>
      <c r="S1875">
        <v>0.1</v>
      </c>
      <c r="T1875">
        <v>0.1</v>
      </c>
      <c r="U1875">
        <v>0.1</v>
      </c>
      <c r="V1875">
        <v>0.1</v>
      </c>
      <c r="W1875">
        <v>0.1</v>
      </c>
      <c r="X1875">
        <v>0.2</v>
      </c>
      <c r="Y1875">
        <v>0.2</v>
      </c>
      <c r="Z1875">
        <v>0.2</v>
      </c>
      <c r="AA1875">
        <v>0.2</v>
      </c>
    </row>
    <row r="1876" spans="1:27" x14ac:dyDescent="0.2">
      <c r="A1876" s="89">
        <f>VLOOKUP(C1876,TabellenBDFS!$B$4:$C$2717,2,FALSE)</f>
        <v>262</v>
      </c>
      <c r="B1876" t="str">
        <f t="shared" si="30"/>
        <v>2624</v>
      </c>
      <c r="C1876" t="s">
        <v>268</v>
      </c>
      <c r="D1876">
        <v>4</v>
      </c>
      <c r="E1876">
        <v>0</v>
      </c>
      <c r="F1876">
        <v>0</v>
      </c>
      <c r="G1876">
        <v>0</v>
      </c>
      <c r="H1876">
        <v>0</v>
      </c>
      <c r="I1876">
        <v>0</v>
      </c>
      <c r="J1876">
        <v>0</v>
      </c>
      <c r="K1876">
        <v>0</v>
      </c>
      <c r="L1876">
        <v>0</v>
      </c>
      <c r="M1876">
        <v>0</v>
      </c>
      <c r="N1876">
        <v>0</v>
      </c>
      <c r="O1876">
        <v>0</v>
      </c>
      <c r="P1876">
        <v>0</v>
      </c>
      <c r="Q1876">
        <v>0</v>
      </c>
      <c r="R1876">
        <v>0</v>
      </c>
      <c r="S1876">
        <v>0</v>
      </c>
      <c r="T1876">
        <v>0</v>
      </c>
      <c r="U1876">
        <v>0</v>
      </c>
      <c r="V1876">
        <v>0</v>
      </c>
      <c r="W1876">
        <v>0</v>
      </c>
      <c r="X1876">
        <v>0</v>
      </c>
      <c r="Y1876">
        <v>0</v>
      </c>
      <c r="Z1876">
        <v>0.1</v>
      </c>
      <c r="AA1876">
        <v>0.1</v>
      </c>
    </row>
    <row r="1877" spans="1:27" x14ac:dyDescent="0.2">
      <c r="A1877" s="89">
        <f>VLOOKUP(C1877,TabellenBDFS!$B$4:$C$2717,2,FALSE)</f>
        <v>262</v>
      </c>
      <c r="B1877" t="str">
        <f t="shared" si="30"/>
        <v>2625</v>
      </c>
      <c r="C1877" t="s">
        <v>268</v>
      </c>
      <c r="D1877">
        <v>5</v>
      </c>
      <c r="E1877">
        <v>0.2</v>
      </c>
      <c r="F1877">
        <v>0.2</v>
      </c>
      <c r="G1877">
        <v>0.2</v>
      </c>
      <c r="H1877">
        <v>0.2</v>
      </c>
      <c r="I1877">
        <v>0.2</v>
      </c>
      <c r="J1877">
        <v>0.2</v>
      </c>
      <c r="K1877">
        <v>0.2</v>
      </c>
      <c r="L1877">
        <v>0.2</v>
      </c>
      <c r="M1877">
        <v>0.2</v>
      </c>
      <c r="N1877">
        <v>0.2</v>
      </c>
      <c r="O1877">
        <v>0.2</v>
      </c>
      <c r="P1877">
        <v>0.2</v>
      </c>
      <c r="Q1877">
        <v>0.2</v>
      </c>
      <c r="R1877">
        <v>0.2</v>
      </c>
      <c r="S1877">
        <v>0.2</v>
      </c>
      <c r="T1877">
        <v>0.2</v>
      </c>
      <c r="U1877">
        <v>0.2</v>
      </c>
      <c r="V1877">
        <v>0.2</v>
      </c>
      <c r="W1877">
        <v>0.2</v>
      </c>
      <c r="X1877">
        <v>0.2</v>
      </c>
      <c r="Y1877">
        <v>0.2</v>
      </c>
      <c r="Z1877">
        <v>0.2</v>
      </c>
      <c r="AA1877">
        <v>0.2</v>
      </c>
    </row>
    <row r="1878" spans="1:27" x14ac:dyDescent="0.2">
      <c r="A1878" s="89">
        <f>VLOOKUP(C1878,TabellenBDFS!$B$4:$C$2717,2,FALSE)</f>
        <v>262</v>
      </c>
      <c r="B1878" t="str">
        <f t="shared" si="30"/>
        <v>2626</v>
      </c>
      <c r="C1878" t="s">
        <v>268</v>
      </c>
      <c r="D1878">
        <v>6</v>
      </c>
      <c r="E1878">
        <v>0.5</v>
      </c>
      <c r="F1878">
        <v>0.5</v>
      </c>
      <c r="G1878">
        <v>0.4</v>
      </c>
      <c r="H1878">
        <v>0.4</v>
      </c>
      <c r="I1878">
        <v>0.4</v>
      </c>
      <c r="J1878">
        <v>0.5</v>
      </c>
      <c r="K1878">
        <v>0.5</v>
      </c>
      <c r="L1878">
        <v>0.5</v>
      </c>
      <c r="M1878">
        <v>0.5</v>
      </c>
      <c r="N1878">
        <v>0.6</v>
      </c>
      <c r="O1878">
        <v>0.6</v>
      </c>
      <c r="P1878">
        <v>0.6</v>
      </c>
      <c r="Q1878">
        <v>0.6</v>
      </c>
      <c r="R1878">
        <v>0.6</v>
      </c>
      <c r="S1878">
        <v>0.6</v>
      </c>
      <c r="T1878">
        <v>0.7</v>
      </c>
      <c r="U1878">
        <v>0.7</v>
      </c>
      <c r="V1878">
        <v>0.7</v>
      </c>
      <c r="W1878">
        <v>0.7</v>
      </c>
      <c r="X1878">
        <v>0.6</v>
      </c>
      <c r="Y1878">
        <v>0.6</v>
      </c>
      <c r="Z1878">
        <v>0.6</v>
      </c>
      <c r="AA1878">
        <v>0.6</v>
      </c>
    </row>
    <row r="1879" spans="1:27" x14ac:dyDescent="0.2">
      <c r="A1879" s="89">
        <f>VLOOKUP(C1879,TabellenBDFS!$B$4:$C$2717,2,FALSE)</f>
        <v>262</v>
      </c>
      <c r="B1879" t="str">
        <f t="shared" si="30"/>
        <v>2627</v>
      </c>
      <c r="C1879" t="s">
        <v>268</v>
      </c>
      <c r="D1879">
        <v>7</v>
      </c>
      <c r="E1879">
        <v>0.5</v>
      </c>
      <c r="F1879">
        <v>0.5</v>
      </c>
      <c r="G1879">
        <v>0.4</v>
      </c>
      <c r="H1879">
        <v>0.4</v>
      </c>
      <c r="I1879">
        <v>0.4</v>
      </c>
      <c r="J1879">
        <v>0.4</v>
      </c>
      <c r="K1879">
        <v>0.4</v>
      </c>
      <c r="L1879">
        <v>0.4</v>
      </c>
      <c r="M1879">
        <v>0.4</v>
      </c>
      <c r="N1879">
        <v>0.4</v>
      </c>
      <c r="O1879">
        <v>0.4</v>
      </c>
      <c r="P1879">
        <v>0.3</v>
      </c>
      <c r="Q1879">
        <v>0.3</v>
      </c>
      <c r="R1879">
        <v>0.3</v>
      </c>
      <c r="S1879">
        <v>0.3</v>
      </c>
      <c r="T1879">
        <v>0.3</v>
      </c>
      <c r="U1879">
        <v>0.3</v>
      </c>
      <c r="V1879">
        <v>0.3</v>
      </c>
      <c r="W1879">
        <v>0.3</v>
      </c>
      <c r="X1879">
        <v>0.3</v>
      </c>
      <c r="Y1879">
        <v>0.3</v>
      </c>
      <c r="Z1879">
        <v>0.3</v>
      </c>
      <c r="AA1879">
        <v>0.3</v>
      </c>
    </row>
    <row r="1880" spans="1:27" x14ac:dyDescent="0.2">
      <c r="A1880" s="89">
        <f>VLOOKUP(C1880,TabellenBDFS!$B$4:$C$2717,2,FALSE)</f>
        <v>263</v>
      </c>
      <c r="B1880" t="str">
        <f t="shared" si="30"/>
        <v>2631</v>
      </c>
      <c r="C1880" t="s">
        <v>269</v>
      </c>
      <c r="D1880">
        <v>1</v>
      </c>
      <c r="E1880">
        <v>0.1</v>
      </c>
      <c r="F1880">
        <v>0.1</v>
      </c>
      <c r="G1880">
        <v>0.2</v>
      </c>
      <c r="H1880">
        <v>0.2</v>
      </c>
      <c r="I1880">
        <v>0.2</v>
      </c>
      <c r="J1880">
        <v>0.1</v>
      </c>
      <c r="K1880">
        <v>0.1</v>
      </c>
      <c r="L1880">
        <v>0.1</v>
      </c>
      <c r="M1880">
        <v>0.1</v>
      </c>
      <c r="N1880">
        <v>0.1</v>
      </c>
      <c r="O1880">
        <v>0.2</v>
      </c>
      <c r="P1880">
        <v>0.2</v>
      </c>
      <c r="Q1880">
        <v>0.2</v>
      </c>
      <c r="R1880">
        <v>0.1</v>
      </c>
      <c r="S1880">
        <v>0.2</v>
      </c>
      <c r="T1880">
        <v>0.1</v>
      </c>
      <c r="U1880">
        <v>0.2</v>
      </c>
      <c r="V1880">
        <v>0.2</v>
      </c>
      <c r="W1880">
        <v>0.1</v>
      </c>
      <c r="X1880">
        <v>0.1</v>
      </c>
      <c r="Y1880">
        <v>0.1</v>
      </c>
      <c r="Z1880">
        <v>0.1</v>
      </c>
      <c r="AA1880">
        <v>0.1</v>
      </c>
    </row>
    <row r="1881" spans="1:27" x14ac:dyDescent="0.2">
      <c r="A1881" s="89">
        <f>VLOOKUP(C1881,TabellenBDFS!$B$4:$C$2717,2,FALSE)</f>
        <v>263</v>
      </c>
      <c r="B1881" t="str">
        <f t="shared" si="30"/>
        <v>2632</v>
      </c>
      <c r="C1881" t="s">
        <v>269</v>
      </c>
      <c r="D1881">
        <v>2</v>
      </c>
      <c r="E1881">
        <v>0</v>
      </c>
      <c r="F1881">
        <v>0</v>
      </c>
      <c r="G1881">
        <v>0.1</v>
      </c>
      <c r="H1881">
        <v>0.1</v>
      </c>
      <c r="I1881">
        <v>0.1</v>
      </c>
      <c r="J1881">
        <v>0.1</v>
      </c>
      <c r="K1881">
        <v>0.1</v>
      </c>
      <c r="L1881">
        <v>0.1</v>
      </c>
      <c r="M1881">
        <v>0.1</v>
      </c>
      <c r="N1881">
        <v>0.1</v>
      </c>
      <c r="O1881">
        <v>0.1</v>
      </c>
      <c r="P1881">
        <v>0.1</v>
      </c>
      <c r="Q1881">
        <v>0.1</v>
      </c>
      <c r="R1881">
        <v>0.1</v>
      </c>
      <c r="S1881">
        <v>0.1</v>
      </c>
      <c r="T1881">
        <v>0.1</v>
      </c>
      <c r="U1881">
        <v>0.1</v>
      </c>
      <c r="V1881">
        <v>0.1</v>
      </c>
      <c r="W1881">
        <v>0.1</v>
      </c>
      <c r="X1881">
        <v>0.1</v>
      </c>
      <c r="Y1881">
        <v>0.1</v>
      </c>
      <c r="Z1881">
        <v>0.1</v>
      </c>
      <c r="AA1881">
        <v>0.1</v>
      </c>
    </row>
    <row r="1882" spans="1:27" x14ac:dyDescent="0.2">
      <c r="A1882" s="89">
        <f>VLOOKUP(C1882,TabellenBDFS!$B$4:$C$2717,2,FALSE)</f>
        <v>263</v>
      </c>
      <c r="B1882" t="str">
        <f t="shared" si="30"/>
        <v>2633</v>
      </c>
      <c r="C1882" t="s">
        <v>269</v>
      </c>
      <c r="D1882">
        <v>3</v>
      </c>
      <c r="E1882">
        <v>0</v>
      </c>
      <c r="F1882">
        <v>0</v>
      </c>
      <c r="G1882">
        <v>0</v>
      </c>
      <c r="H1882">
        <v>0</v>
      </c>
      <c r="I1882">
        <v>0</v>
      </c>
      <c r="J1882">
        <v>0</v>
      </c>
      <c r="K1882">
        <v>0</v>
      </c>
      <c r="L1882">
        <v>0</v>
      </c>
      <c r="M1882">
        <v>0</v>
      </c>
      <c r="N1882">
        <v>0</v>
      </c>
      <c r="O1882">
        <v>0</v>
      </c>
      <c r="P1882">
        <v>0</v>
      </c>
      <c r="Q1882">
        <v>0</v>
      </c>
      <c r="R1882">
        <v>0</v>
      </c>
      <c r="S1882">
        <v>0</v>
      </c>
      <c r="T1882">
        <v>0</v>
      </c>
      <c r="U1882">
        <v>0</v>
      </c>
      <c r="V1882">
        <v>0</v>
      </c>
      <c r="W1882">
        <v>0</v>
      </c>
      <c r="X1882">
        <v>0</v>
      </c>
      <c r="Y1882">
        <v>0</v>
      </c>
      <c r="Z1882">
        <v>0</v>
      </c>
      <c r="AA1882">
        <v>0</v>
      </c>
    </row>
    <row r="1883" spans="1:27" x14ac:dyDescent="0.2">
      <c r="A1883" s="89">
        <f>VLOOKUP(C1883,TabellenBDFS!$B$4:$C$2717,2,FALSE)</f>
        <v>263</v>
      </c>
      <c r="B1883" t="str">
        <f t="shared" si="30"/>
        <v>2634</v>
      </c>
      <c r="C1883" t="s">
        <v>269</v>
      </c>
      <c r="D1883">
        <v>4</v>
      </c>
      <c r="E1883">
        <v>0</v>
      </c>
      <c r="F1883">
        <v>0</v>
      </c>
      <c r="G1883">
        <v>0</v>
      </c>
      <c r="H1883">
        <v>0</v>
      </c>
      <c r="I1883">
        <v>0</v>
      </c>
      <c r="J1883">
        <v>0</v>
      </c>
      <c r="K1883">
        <v>0</v>
      </c>
      <c r="L1883">
        <v>0</v>
      </c>
      <c r="M1883">
        <v>0</v>
      </c>
      <c r="N1883">
        <v>0</v>
      </c>
      <c r="O1883">
        <v>0</v>
      </c>
      <c r="P1883">
        <v>0</v>
      </c>
      <c r="Q1883">
        <v>0</v>
      </c>
      <c r="R1883">
        <v>0</v>
      </c>
      <c r="S1883">
        <v>0</v>
      </c>
      <c r="T1883">
        <v>0</v>
      </c>
      <c r="U1883">
        <v>0</v>
      </c>
      <c r="V1883">
        <v>0</v>
      </c>
      <c r="W1883">
        <v>0</v>
      </c>
      <c r="X1883">
        <v>0</v>
      </c>
      <c r="Y1883">
        <v>0</v>
      </c>
      <c r="Z1883">
        <v>0</v>
      </c>
      <c r="AA1883">
        <v>0</v>
      </c>
    </row>
    <row r="1884" spans="1:27" x14ac:dyDescent="0.2">
      <c r="A1884" s="89">
        <f>VLOOKUP(C1884,TabellenBDFS!$B$4:$C$2717,2,FALSE)</f>
        <v>263</v>
      </c>
      <c r="B1884" t="str">
        <f t="shared" si="30"/>
        <v>2635</v>
      </c>
      <c r="C1884" t="s">
        <v>269</v>
      </c>
      <c r="D1884">
        <v>5</v>
      </c>
      <c r="E1884">
        <v>0</v>
      </c>
      <c r="F1884">
        <v>0</v>
      </c>
      <c r="G1884">
        <v>0</v>
      </c>
      <c r="H1884">
        <v>0</v>
      </c>
      <c r="I1884">
        <v>0</v>
      </c>
      <c r="J1884">
        <v>0</v>
      </c>
      <c r="K1884">
        <v>0</v>
      </c>
      <c r="L1884">
        <v>0</v>
      </c>
      <c r="M1884">
        <v>0</v>
      </c>
      <c r="N1884">
        <v>0</v>
      </c>
      <c r="O1884">
        <v>0</v>
      </c>
      <c r="P1884">
        <v>0</v>
      </c>
      <c r="Q1884">
        <v>0</v>
      </c>
      <c r="R1884">
        <v>0</v>
      </c>
      <c r="S1884">
        <v>0</v>
      </c>
      <c r="T1884">
        <v>0</v>
      </c>
      <c r="U1884">
        <v>0</v>
      </c>
      <c r="V1884">
        <v>0</v>
      </c>
      <c r="W1884">
        <v>0</v>
      </c>
      <c r="X1884">
        <v>0</v>
      </c>
      <c r="Y1884">
        <v>0</v>
      </c>
      <c r="Z1884">
        <v>0</v>
      </c>
      <c r="AA1884">
        <v>0</v>
      </c>
    </row>
    <row r="1885" spans="1:27" x14ac:dyDescent="0.2">
      <c r="A1885" s="89">
        <f>VLOOKUP(C1885,TabellenBDFS!$B$4:$C$2717,2,FALSE)</f>
        <v>263</v>
      </c>
      <c r="B1885" t="str">
        <f t="shared" si="30"/>
        <v>2636</v>
      </c>
      <c r="C1885" t="s">
        <v>269</v>
      </c>
      <c r="D1885">
        <v>6</v>
      </c>
      <c r="E1885">
        <v>0</v>
      </c>
      <c r="F1885">
        <v>0</v>
      </c>
      <c r="G1885">
        <v>0</v>
      </c>
      <c r="H1885">
        <v>0</v>
      </c>
      <c r="I1885">
        <v>0</v>
      </c>
      <c r="J1885">
        <v>0</v>
      </c>
      <c r="K1885">
        <v>0</v>
      </c>
      <c r="L1885">
        <v>0</v>
      </c>
      <c r="M1885">
        <v>0</v>
      </c>
      <c r="N1885">
        <v>0</v>
      </c>
      <c r="O1885">
        <v>0</v>
      </c>
      <c r="P1885">
        <v>0.1</v>
      </c>
      <c r="Q1885">
        <v>0.1</v>
      </c>
      <c r="R1885">
        <v>0</v>
      </c>
      <c r="S1885">
        <v>0</v>
      </c>
      <c r="T1885">
        <v>0</v>
      </c>
      <c r="U1885">
        <v>0</v>
      </c>
      <c r="V1885">
        <v>0</v>
      </c>
      <c r="W1885">
        <v>0</v>
      </c>
      <c r="X1885">
        <v>0</v>
      </c>
      <c r="Y1885">
        <v>0</v>
      </c>
      <c r="Z1885">
        <v>0</v>
      </c>
      <c r="AA1885">
        <v>0</v>
      </c>
    </row>
    <row r="1886" spans="1:27" x14ac:dyDescent="0.2">
      <c r="A1886" s="89">
        <f>VLOOKUP(C1886,TabellenBDFS!$B$4:$C$2717,2,FALSE)</f>
        <v>263</v>
      </c>
      <c r="B1886" t="str">
        <f t="shared" si="30"/>
        <v>2637</v>
      </c>
      <c r="C1886" t="s">
        <v>269</v>
      </c>
      <c r="D1886">
        <v>7</v>
      </c>
      <c r="E1886">
        <v>0</v>
      </c>
      <c r="F1886">
        <v>0</v>
      </c>
      <c r="G1886">
        <v>0</v>
      </c>
      <c r="H1886">
        <v>0</v>
      </c>
      <c r="I1886">
        <v>0</v>
      </c>
      <c r="J1886">
        <v>0</v>
      </c>
      <c r="K1886">
        <v>0</v>
      </c>
      <c r="L1886">
        <v>0</v>
      </c>
      <c r="M1886">
        <v>0</v>
      </c>
      <c r="N1886">
        <v>0</v>
      </c>
      <c r="O1886">
        <v>0</v>
      </c>
      <c r="P1886">
        <v>0</v>
      </c>
      <c r="Q1886">
        <v>0</v>
      </c>
      <c r="R1886">
        <v>0</v>
      </c>
      <c r="S1886">
        <v>0</v>
      </c>
      <c r="T1886">
        <v>0</v>
      </c>
      <c r="U1886">
        <v>0</v>
      </c>
      <c r="V1886">
        <v>0</v>
      </c>
      <c r="W1886">
        <v>0</v>
      </c>
      <c r="X1886">
        <v>0</v>
      </c>
      <c r="Y1886">
        <v>0</v>
      </c>
      <c r="Z1886">
        <v>0</v>
      </c>
      <c r="AA1886">
        <v>0</v>
      </c>
    </row>
    <row r="1887" spans="1:27" x14ac:dyDescent="0.2">
      <c r="A1887" s="89">
        <f>VLOOKUP(C1887,TabellenBDFS!$B$4:$C$2717,2,FALSE)</f>
        <v>264</v>
      </c>
      <c r="B1887" t="str">
        <f t="shared" si="30"/>
        <v>2641</v>
      </c>
      <c r="C1887" t="s">
        <v>270</v>
      </c>
      <c r="D1887">
        <v>1</v>
      </c>
      <c r="E1887">
        <v>0.5</v>
      </c>
      <c r="F1887">
        <v>0.5</v>
      </c>
      <c r="G1887">
        <v>0.5</v>
      </c>
      <c r="H1887">
        <v>0.6</v>
      </c>
      <c r="I1887">
        <v>0.6</v>
      </c>
      <c r="J1887">
        <v>0.6</v>
      </c>
      <c r="K1887">
        <v>0.6</v>
      </c>
      <c r="L1887">
        <v>0.6</v>
      </c>
      <c r="M1887">
        <v>0.6</v>
      </c>
      <c r="N1887">
        <v>0.6</v>
      </c>
      <c r="O1887">
        <v>0.9</v>
      </c>
      <c r="P1887">
        <v>0.9</v>
      </c>
      <c r="Q1887">
        <v>0.9</v>
      </c>
      <c r="R1887">
        <v>0.9</v>
      </c>
      <c r="S1887">
        <v>0.9</v>
      </c>
      <c r="T1887">
        <v>0.8</v>
      </c>
      <c r="U1887">
        <v>0.8</v>
      </c>
      <c r="V1887">
        <v>0.8</v>
      </c>
      <c r="W1887">
        <v>0.8</v>
      </c>
      <c r="X1887">
        <v>0.8</v>
      </c>
      <c r="Y1887">
        <v>0.8</v>
      </c>
      <c r="Z1887">
        <v>0.8</v>
      </c>
      <c r="AA1887">
        <v>0.8</v>
      </c>
    </row>
    <row r="1888" spans="1:27" x14ac:dyDescent="0.2">
      <c r="A1888" s="89">
        <f>VLOOKUP(C1888,TabellenBDFS!$B$4:$C$2717,2,FALSE)</f>
        <v>264</v>
      </c>
      <c r="B1888" t="str">
        <f t="shared" si="30"/>
        <v>2642</v>
      </c>
      <c r="C1888" t="s">
        <v>270</v>
      </c>
      <c r="D1888">
        <v>2</v>
      </c>
      <c r="E1888">
        <v>0</v>
      </c>
      <c r="F1888">
        <v>0</v>
      </c>
      <c r="G1888">
        <v>0</v>
      </c>
      <c r="H1888">
        <v>0</v>
      </c>
      <c r="I1888">
        <v>0</v>
      </c>
      <c r="J1888">
        <v>0</v>
      </c>
      <c r="K1888">
        <v>0</v>
      </c>
      <c r="L1888">
        <v>0</v>
      </c>
      <c r="M1888">
        <v>0</v>
      </c>
      <c r="N1888">
        <v>0</v>
      </c>
      <c r="O1888">
        <v>0</v>
      </c>
      <c r="P1888">
        <v>0</v>
      </c>
      <c r="Q1888">
        <v>0</v>
      </c>
      <c r="R1888">
        <v>0</v>
      </c>
      <c r="S1888">
        <v>0</v>
      </c>
      <c r="T1888">
        <v>0</v>
      </c>
      <c r="U1888">
        <v>0</v>
      </c>
      <c r="V1888">
        <v>0</v>
      </c>
      <c r="W1888">
        <v>0</v>
      </c>
      <c r="X1888">
        <v>0</v>
      </c>
      <c r="Y1888">
        <v>0</v>
      </c>
      <c r="Z1888">
        <v>0</v>
      </c>
      <c r="AA1888">
        <v>0</v>
      </c>
    </row>
    <row r="1889" spans="1:27" x14ac:dyDescent="0.2">
      <c r="A1889" s="89">
        <f>VLOOKUP(C1889,TabellenBDFS!$B$4:$C$2717,2,FALSE)</f>
        <v>264</v>
      </c>
      <c r="B1889" t="str">
        <f t="shared" si="30"/>
        <v>2643</v>
      </c>
      <c r="C1889" t="s">
        <v>270</v>
      </c>
      <c r="D1889">
        <v>3</v>
      </c>
      <c r="E1889">
        <v>0</v>
      </c>
      <c r="F1889">
        <v>0</v>
      </c>
      <c r="G1889">
        <v>0</v>
      </c>
      <c r="H1889">
        <v>0</v>
      </c>
      <c r="I1889">
        <v>0</v>
      </c>
      <c r="J1889">
        <v>0</v>
      </c>
      <c r="K1889">
        <v>0</v>
      </c>
      <c r="L1889">
        <v>0</v>
      </c>
      <c r="M1889">
        <v>0</v>
      </c>
      <c r="N1889">
        <v>0</v>
      </c>
      <c r="O1889">
        <v>0</v>
      </c>
      <c r="P1889">
        <v>0</v>
      </c>
      <c r="Q1889">
        <v>0</v>
      </c>
      <c r="R1889">
        <v>0</v>
      </c>
      <c r="S1889">
        <v>0</v>
      </c>
      <c r="T1889">
        <v>0</v>
      </c>
      <c r="U1889">
        <v>0</v>
      </c>
      <c r="V1889">
        <v>0</v>
      </c>
      <c r="W1889">
        <v>0.1</v>
      </c>
      <c r="X1889">
        <v>0.1</v>
      </c>
      <c r="Y1889">
        <v>0</v>
      </c>
      <c r="Z1889">
        <v>0</v>
      </c>
      <c r="AA1889">
        <v>0</v>
      </c>
    </row>
    <row r="1890" spans="1:27" x14ac:dyDescent="0.2">
      <c r="A1890" s="89">
        <f>VLOOKUP(C1890,TabellenBDFS!$B$4:$C$2717,2,FALSE)</f>
        <v>264</v>
      </c>
      <c r="B1890" t="str">
        <f t="shared" si="30"/>
        <v>2644</v>
      </c>
      <c r="C1890" t="s">
        <v>270</v>
      </c>
      <c r="D1890">
        <v>4</v>
      </c>
      <c r="E1890">
        <v>0</v>
      </c>
      <c r="F1890">
        <v>0</v>
      </c>
      <c r="G1890">
        <v>0</v>
      </c>
      <c r="H1890">
        <v>0</v>
      </c>
      <c r="I1890">
        <v>0</v>
      </c>
      <c r="J1890">
        <v>0</v>
      </c>
      <c r="K1890">
        <v>0</v>
      </c>
      <c r="L1890">
        <v>0</v>
      </c>
      <c r="M1890">
        <v>0</v>
      </c>
      <c r="N1890">
        <v>0</v>
      </c>
      <c r="O1890">
        <v>0</v>
      </c>
      <c r="P1890">
        <v>0</v>
      </c>
      <c r="Q1890">
        <v>0</v>
      </c>
      <c r="R1890">
        <v>0</v>
      </c>
      <c r="S1890">
        <v>0</v>
      </c>
      <c r="T1890">
        <v>0</v>
      </c>
      <c r="U1890">
        <v>0</v>
      </c>
      <c r="V1890">
        <v>0</v>
      </c>
      <c r="W1890">
        <v>0</v>
      </c>
      <c r="X1890">
        <v>0</v>
      </c>
      <c r="Y1890">
        <v>0</v>
      </c>
      <c r="Z1890">
        <v>0</v>
      </c>
      <c r="AA1890">
        <v>0</v>
      </c>
    </row>
    <row r="1891" spans="1:27" x14ac:dyDescent="0.2">
      <c r="A1891" s="89">
        <f>VLOOKUP(C1891,TabellenBDFS!$B$4:$C$2717,2,FALSE)</f>
        <v>264</v>
      </c>
      <c r="B1891" t="str">
        <f t="shared" si="30"/>
        <v>2645</v>
      </c>
      <c r="C1891" t="s">
        <v>270</v>
      </c>
      <c r="D1891">
        <v>5</v>
      </c>
      <c r="E1891">
        <v>0</v>
      </c>
      <c r="F1891">
        <v>0</v>
      </c>
      <c r="G1891">
        <v>0</v>
      </c>
      <c r="H1891">
        <v>0</v>
      </c>
      <c r="I1891">
        <v>0</v>
      </c>
      <c r="J1891">
        <v>0</v>
      </c>
      <c r="K1891">
        <v>0</v>
      </c>
      <c r="L1891">
        <v>0</v>
      </c>
      <c r="M1891">
        <v>0</v>
      </c>
      <c r="N1891">
        <v>0</v>
      </c>
      <c r="O1891">
        <v>0</v>
      </c>
      <c r="P1891">
        <v>0</v>
      </c>
      <c r="Q1891">
        <v>0</v>
      </c>
      <c r="R1891">
        <v>0</v>
      </c>
      <c r="S1891">
        <v>0</v>
      </c>
      <c r="T1891">
        <v>0</v>
      </c>
      <c r="U1891">
        <v>0</v>
      </c>
      <c r="V1891">
        <v>0</v>
      </c>
      <c r="W1891">
        <v>0</v>
      </c>
      <c r="X1891">
        <v>0</v>
      </c>
      <c r="Y1891">
        <v>0</v>
      </c>
      <c r="Z1891">
        <v>0</v>
      </c>
      <c r="AA1891">
        <v>0</v>
      </c>
    </row>
    <row r="1892" spans="1:27" x14ac:dyDescent="0.2">
      <c r="A1892" s="89">
        <f>VLOOKUP(C1892,TabellenBDFS!$B$4:$C$2717,2,FALSE)</f>
        <v>264</v>
      </c>
      <c r="B1892" t="str">
        <f t="shared" si="30"/>
        <v>2646</v>
      </c>
      <c r="C1892" t="s">
        <v>270</v>
      </c>
      <c r="D1892">
        <v>6</v>
      </c>
      <c r="E1892">
        <v>0.4</v>
      </c>
      <c r="F1892">
        <v>0.3</v>
      </c>
      <c r="G1892">
        <v>0.2</v>
      </c>
      <c r="H1892">
        <v>0.3</v>
      </c>
      <c r="I1892">
        <v>0.3</v>
      </c>
      <c r="J1892">
        <v>0.3</v>
      </c>
      <c r="K1892">
        <v>0.3</v>
      </c>
      <c r="L1892">
        <v>0.3</v>
      </c>
      <c r="M1892">
        <v>0.3</v>
      </c>
      <c r="N1892">
        <v>0.3</v>
      </c>
      <c r="O1892">
        <v>0.6</v>
      </c>
      <c r="P1892">
        <v>0.6</v>
      </c>
      <c r="Q1892">
        <v>0.6</v>
      </c>
      <c r="R1892">
        <v>0.5</v>
      </c>
      <c r="S1892">
        <v>0.5</v>
      </c>
      <c r="T1892">
        <v>0.5</v>
      </c>
      <c r="U1892">
        <v>0.5</v>
      </c>
      <c r="V1892">
        <v>0.5</v>
      </c>
      <c r="W1892">
        <v>0.5</v>
      </c>
      <c r="X1892">
        <v>0.4</v>
      </c>
      <c r="Y1892">
        <v>0.4</v>
      </c>
      <c r="Z1892">
        <v>0.4</v>
      </c>
      <c r="AA1892">
        <v>0.4</v>
      </c>
    </row>
    <row r="1893" spans="1:27" x14ac:dyDescent="0.2">
      <c r="A1893" s="89">
        <f>VLOOKUP(C1893,TabellenBDFS!$B$4:$C$2717,2,FALSE)</f>
        <v>264</v>
      </c>
      <c r="B1893" t="str">
        <f t="shared" si="30"/>
        <v>2647</v>
      </c>
      <c r="C1893" t="s">
        <v>270</v>
      </c>
      <c r="D1893">
        <v>7</v>
      </c>
      <c r="E1893">
        <v>0.1</v>
      </c>
      <c r="F1893">
        <v>0.1</v>
      </c>
      <c r="G1893">
        <v>0.3</v>
      </c>
      <c r="H1893">
        <v>0.3</v>
      </c>
      <c r="I1893">
        <v>0.3</v>
      </c>
      <c r="J1893">
        <v>0.3</v>
      </c>
      <c r="K1893">
        <v>0.3</v>
      </c>
      <c r="L1893">
        <v>0.3</v>
      </c>
      <c r="M1893">
        <v>0.3</v>
      </c>
      <c r="N1893">
        <v>0.3</v>
      </c>
      <c r="O1893">
        <v>0.3</v>
      </c>
      <c r="P1893">
        <v>0.3</v>
      </c>
      <c r="Q1893">
        <v>0.3</v>
      </c>
      <c r="R1893">
        <v>0.3</v>
      </c>
      <c r="S1893">
        <v>0.3</v>
      </c>
      <c r="T1893">
        <v>0.3</v>
      </c>
      <c r="U1893">
        <v>0.3</v>
      </c>
      <c r="V1893">
        <v>0.3</v>
      </c>
      <c r="W1893">
        <v>0.3</v>
      </c>
      <c r="X1893">
        <v>0.3</v>
      </c>
      <c r="Y1893">
        <v>0.3</v>
      </c>
      <c r="Z1893">
        <v>0.3</v>
      </c>
      <c r="AA1893">
        <v>0.3</v>
      </c>
    </row>
    <row r="1894" spans="1:27" x14ac:dyDescent="0.2">
      <c r="A1894" s="89">
        <f>VLOOKUP(C1894,TabellenBDFS!$B$4:$C$2717,2,FALSE)</f>
        <v>265</v>
      </c>
      <c r="B1894" t="str">
        <f t="shared" si="30"/>
        <v>2651</v>
      </c>
      <c r="C1894" t="s">
        <v>271</v>
      </c>
      <c r="D1894">
        <v>1</v>
      </c>
      <c r="E1894">
        <v>1.8</v>
      </c>
      <c r="F1894">
        <v>2.5</v>
      </c>
      <c r="G1894">
        <v>2.5</v>
      </c>
      <c r="H1894">
        <v>2.5</v>
      </c>
      <c r="I1894">
        <v>2.5</v>
      </c>
      <c r="J1894">
        <v>2.7</v>
      </c>
      <c r="K1894">
        <v>2.8</v>
      </c>
      <c r="L1894">
        <v>2.7</v>
      </c>
      <c r="M1894">
        <v>2.8</v>
      </c>
      <c r="N1894">
        <v>2.7</v>
      </c>
      <c r="O1894">
        <v>2.5</v>
      </c>
      <c r="P1894">
        <v>2.6</v>
      </c>
      <c r="Q1894">
        <v>2.6</v>
      </c>
      <c r="R1894">
        <v>2.5</v>
      </c>
      <c r="S1894">
        <v>2.5</v>
      </c>
      <c r="T1894">
        <v>2.5</v>
      </c>
      <c r="U1894">
        <v>2.6</v>
      </c>
      <c r="V1894">
        <v>2.6</v>
      </c>
      <c r="W1894">
        <v>2.5</v>
      </c>
      <c r="X1894">
        <v>2.5</v>
      </c>
      <c r="Y1894">
        <v>2.5</v>
      </c>
      <c r="Z1894">
        <v>2.5</v>
      </c>
      <c r="AA1894">
        <v>2.5</v>
      </c>
    </row>
    <row r="1895" spans="1:27" x14ac:dyDescent="0.2">
      <c r="A1895" s="89">
        <f>VLOOKUP(C1895,TabellenBDFS!$B$4:$C$2717,2,FALSE)</f>
        <v>265</v>
      </c>
      <c r="B1895" t="str">
        <f t="shared" si="30"/>
        <v>2652</v>
      </c>
      <c r="C1895" t="s">
        <v>271</v>
      </c>
      <c r="D1895">
        <v>2</v>
      </c>
      <c r="E1895">
        <v>0.2</v>
      </c>
      <c r="F1895">
        <v>0.5</v>
      </c>
      <c r="G1895">
        <v>0.5</v>
      </c>
      <c r="H1895">
        <v>0.6</v>
      </c>
      <c r="I1895">
        <v>0.6</v>
      </c>
      <c r="J1895">
        <v>0.5</v>
      </c>
      <c r="K1895">
        <v>0.5</v>
      </c>
      <c r="L1895">
        <v>0.5</v>
      </c>
      <c r="M1895">
        <v>0.5</v>
      </c>
      <c r="N1895">
        <v>0.5</v>
      </c>
      <c r="O1895">
        <v>0.5</v>
      </c>
      <c r="P1895">
        <v>0.4</v>
      </c>
      <c r="Q1895">
        <v>0.4</v>
      </c>
      <c r="R1895">
        <v>0.4</v>
      </c>
      <c r="S1895">
        <v>0.4</v>
      </c>
      <c r="T1895">
        <v>0.4</v>
      </c>
      <c r="U1895">
        <v>0.4</v>
      </c>
      <c r="V1895">
        <v>0.4</v>
      </c>
      <c r="W1895">
        <v>0.3</v>
      </c>
      <c r="X1895">
        <v>0.3</v>
      </c>
      <c r="Y1895">
        <v>0.3</v>
      </c>
      <c r="Z1895">
        <v>0.3</v>
      </c>
      <c r="AA1895">
        <v>0.3</v>
      </c>
    </row>
    <row r="1896" spans="1:27" x14ac:dyDescent="0.2">
      <c r="A1896" s="89">
        <f>VLOOKUP(C1896,TabellenBDFS!$B$4:$C$2717,2,FALSE)</f>
        <v>265</v>
      </c>
      <c r="B1896" t="str">
        <f t="shared" si="30"/>
        <v>2653</v>
      </c>
      <c r="C1896" t="s">
        <v>271</v>
      </c>
      <c r="D1896">
        <v>3</v>
      </c>
      <c r="E1896">
        <v>0</v>
      </c>
      <c r="F1896">
        <v>0</v>
      </c>
      <c r="G1896">
        <v>0</v>
      </c>
      <c r="H1896">
        <v>0</v>
      </c>
      <c r="I1896">
        <v>0</v>
      </c>
      <c r="J1896">
        <v>0.2</v>
      </c>
      <c r="K1896">
        <v>0.2</v>
      </c>
      <c r="L1896">
        <v>0.3</v>
      </c>
      <c r="M1896">
        <v>0.3</v>
      </c>
      <c r="N1896">
        <v>0.3</v>
      </c>
      <c r="O1896">
        <v>0.3</v>
      </c>
      <c r="P1896">
        <v>0.4</v>
      </c>
      <c r="Q1896">
        <v>0.4</v>
      </c>
      <c r="R1896">
        <v>0.4</v>
      </c>
      <c r="S1896">
        <v>0.4</v>
      </c>
      <c r="T1896">
        <v>0.4</v>
      </c>
      <c r="U1896">
        <v>0.5</v>
      </c>
      <c r="V1896">
        <v>0.5</v>
      </c>
      <c r="W1896">
        <v>0.5</v>
      </c>
      <c r="X1896">
        <v>0.5</v>
      </c>
      <c r="Y1896">
        <v>0.6</v>
      </c>
      <c r="Z1896">
        <v>0.6</v>
      </c>
      <c r="AA1896">
        <v>0.6</v>
      </c>
    </row>
    <row r="1897" spans="1:27" x14ac:dyDescent="0.2">
      <c r="A1897" s="89">
        <f>VLOOKUP(C1897,TabellenBDFS!$B$4:$C$2717,2,FALSE)</f>
        <v>265</v>
      </c>
      <c r="B1897" t="str">
        <f t="shared" si="30"/>
        <v>2654</v>
      </c>
      <c r="C1897" t="s">
        <v>271</v>
      </c>
      <c r="D1897">
        <v>4</v>
      </c>
      <c r="E1897">
        <v>0</v>
      </c>
      <c r="F1897">
        <v>0</v>
      </c>
      <c r="G1897">
        <v>0</v>
      </c>
      <c r="H1897">
        <v>0</v>
      </c>
      <c r="I1897">
        <v>0</v>
      </c>
      <c r="J1897">
        <v>0</v>
      </c>
      <c r="K1897">
        <v>0</v>
      </c>
      <c r="L1897">
        <v>0</v>
      </c>
      <c r="M1897">
        <v>0.1</v>
      </c>
      <c r="N1897">
        <v>0</v>
      </c>
      <c r="O1897">
        <v>0</v>
      </c>
      <c r="P1897">
        <v>0.1</v>
      </c>
      <c r="Q1897">
        <v>0.1</v>
      </c>
      <c r="R1897">
        <v>0.1</v>
      </c>
      <c r="S1897">
        <v>0.1</v>
      </c>
      <c r="T1897">
        <v>0.1</v>
      </c>
      <c r="U1897">
        <v>0.1</v>
      </c>
      <c r="V1897">
        <v>0.1</v>
      </c>
      <c r="W1897">
        <v>0.1</v>
      </c>
      <c r="X1897">
        <v>0.1</v>
      </c>
      <c r="Y1897">
        <v>0.1</v>
      </c>
      <c r="Z1897">
        <v>0.1</v>
      </c>
      <c r="AA1897">
        <v>0.1</v>
      </c>
    </row>
    <row r="1898" spans="1:27" x14ac:dyDescent="0.2">
      <c r="A1898" s="89">
        <f>VLOOKUP(C1898,TabellenBDFS!$B$4:$C$2717,2,FALSE)</f>
        <v>265</v>
      </c>
      <c r="B1898" t="str">
        <f t="shared" si="30"/>
        <v>2655</v>
      </c>
      <c r="C1898" t="s">
        <v>271</v>
      </c>
      <c r="D1898">
        <v>5</v>
      </c>
      <c r="E1898">
        <v>0.1</v>
      </c>
      <c r="F1898">
        <v>0.1</v>
      </c>
      <c r="G1898">
        <v>0.1</v>
      </c>
      <c r="H1898">
        <v>0.1</v>
      </c>
      <c r="I1898">
        <v>0.1</v>
      </c>
      <c r="J1898">
        <v>0.1</v>
      </c>
      <c r="K1898">
        <v>0.1</v>
      </c>
      <c r="L1898">
        <v>0.1</v>
      </c>
      <c r="M1898">
        <v>0.1</v>
      </c>
      <c r="N1898">
        <v>0.1</v>
      </c>
      <c r="O1898">
        <v>0.1</v>
      </c>
      <c r="P1898">
        <v>0.1</v>
      </c>
      <c r="Q1898">
        <v>0.1</v>
      </c>
      <c r="R1898">
        <v>0</v>
      </c>
      <c r="S1898">
        <v>0</v>
      </c>
      <c r="T1898">
        <v>0</v>
      </c>
      <c r="U1898">
        <v>0</v>
      </c>
      <c r="V1898">
        <v>0</v>
      </c>
      <c r="W1898">
        <v>0</v>
      </c>
      <c r="X1898">
        <v>0</v>
      </c>
      <c r="Y1898">
        <v>0</v>
      </c>
      <c r="Z1898">
        <v>0</v>
      </c>
      <c r="AA1898">
        <v>0</v>
      </c>
    </row>
    <row r="1899" spans="1:27" x14ac:dyDescent="0.2">
      <c r="A1899" s="89">
        <f>VLOOKUP(C1899,TabellenBDFS!$B$4:$C$2717,2,FALSE)</f>
        <v>265</v>
      </c>
      <c r="B1899" t="str">
        <f t="shared" si="30"/>
        <v>2656</v>
      </c>
      <c r="C1899" t="s">
        <v>271</v>
      </c>
      <c r="D1899">
        <v>6</v>
      </c>
      <c r="E1899">
        <v>1.4</v>
      </c>
      <c r="F1899">
        <v>1.5</v>
      </c>
      <c r="G1899">
        <v>1.6</v>
      </c>
      <c r="H1899">
        <v>1.5</v>
      </c>
      <c r="I1899">
        <v>1.5</v>
      </c>
      <c r="J1899">
        <v>1.6</v>
      </c>
      <c r="K1899">
        <v>1.6</v>
      </c>
      <c r="L1899">
        <v>1.5</v>
      </c>
      <c r="M1899">
        <v>1.5</v>
      </c>
      <c r="N1899">
        <v>1.5</v>
      </c>
      <c r="O1899">
        <v>1.3</v>
      </c>
      <c r="P1899">
        <v>1.3</v>
      </c>
      <c r="Q1899">
        <v>1.3</v>
      </c>
      <c r="R1899">
        <v>1.3</v>
      </c>
      <c r="S1899">
        <v>1.3</v>
      </c>
      <c r="T1899">
        <v>1.3</v>
      </c>
      <c r="U1899">
        <v>1.4</v>
      </c>
      <c r="V1899">
        <v>1.4</v>
      </c>
      <c r="W1899">
        <v>1.3</v>
      </c>
      <c r="X1899">
        <v>1.3</v>
      </c>
      <c r="Y1899">
        <v>1.2</v>
      </c>
      <c r="Z1899">
        <v>1.2</v>
      </c>
      <c r="AA1899">
        <v>1.2</v>
      </c>
    </row>
    <row r="1900" spans="1:27" x14ac:dyDescent="0.2">
      <c r="A1900" s="89">
        <f>VLOOKUP(C1900,TabellenBDFS!$B$4:$C$2717,2,FALSE)</f>
        <v>265</v>
      </c>
      <c r="B1900" t="str">
        <f t="shared" si="30"/>
        <v>2657</v>
      </c>
      <c r="C1900" t="s">
        <v>271</v>
      </c>
      <c r="D1900">
        <v>7</v>
      </c>
      <c r="E1900">
        <v>0.2</v>
      </c>
      <c r="F1900">
        <v>0.3</v>
      </c>
      <c r="G1900">
        <v>0.3</v>
      </c>
      <c r="H1900">
        <v>0.3</v>
      </c>
      <c r="I1900">
        <v>0.3</v>
      </c>
      <c r="J1900">
        <v>0.3</v>
      </c>
      <c r="K1900">
        <v>0.3</v>
      </c>
      <c r="L1900">
        <v>0.3</v>
      </c>
      <c r="M1900">
        <v>0.3</v>
      </c>
      <c r="N1900">
        <v>0.3</v>
      </c>
      <c r="O1900">
        <v>0.3</v>
      </c>
      <c r="P1900">
        <v>0.3</v>
      </c>
      <c r="Q1900">
        <v>0.3</v>
      </c>
      <c r="R1900">
        <v>0.3</v>
      </c>
      <c r="S1900">
        <v>0.3</v>
      </c>
      <c r="T1900">
        <v>0.3</v>
      </c>
      <c r="U1900">
        <v>0.3</v>
      </c>
      <c r="V1900">
        <v>0.3</v>
      </c>
      <c r="W1900">
        <v>0.3</v>
      </c>
      <c r="X1900">
        <v>0.3</v>
      </c>
      <c r="Y1900">
        <v>0.3</v>
      </c>
      <c r="Z1900">
        <v>0.3</v>
      </c>
      <c r="AA1900">
        <v>0.3</v>
      </c>
    </row>
    <row r="1901" spans="1:27" x14ac:dyDescent="0.2">
      <c r="A1901" s="89">
        <f>VLOOKUP(C1901,TabellenBDFS!$B$4:$C$2717,2,FALSE)</f>
        <v>266</v>
      </c>
      <c r="B1901" t="str">
        <f t="shared" si="30"/>
        <v>2661</v>
      </c>
      <c r="C1901" t="s">
        <v>272</v>
      </c>
      <c r="D1901">
        <v>1</v>
      </c>
      <c r="E1901">
        <v>0.9</v>
      </c>
      <c r="F1901">
        <v>0.9</v>
      </c>
      <c r="G1901">
        <v>0.9</v>
      </c>
      <c r="H1901">
        <v>1</v>
      </c>
      <c r="I1901">
        <v>1</v>
      </c>
      <c r="J1901">
        <v>1.1000000000000001</v>
      </c>
      <c r="K1901">
        <v>1</v>
      </c>
      <c r="L1901">
        <v>1.1000000000000001</v>
      </c>
      <c r="M1901">
        <v>1</v>
      </c>
      <c r="N1901">
        <v>1.1000000000000001</v>
      </c>
      <c r="O1901">
        <v>1.1000000000000001</v>
      </c>
      <c r="P1901">
        <v>1.1000000000000001</v>
      </c>
      <c r="Q1901">
        <v>1.1000000000000001</v>
      </c>
      <c r="R1901">
        <v>1.2</v>
      </c>
      <c r="S1901">
        <v>1.2</v>
      </c>
      <c r="T1901">
        <v>1.2</v>
      </c>
      <c r="U1901">
        <v>1.3</v>
      </c>
      <c r="V1901">
        <v>1.4</v>
      </c>
      <c r="W1901">
        <v>1.4</v>
      </c>
      <c r="X1901">
        <v>1.3</v>
      </c>
      <c r="Y1901">
        <v>1.3</v>
      </c>
      <c r="Z1901">
        <v>1.3</v>
      </c>
      <c r="AA1901">
        <v>1.2</v>
      </c>
    </row>
    <row r="1902" spans="1:27" x14ac:dyDescent="0.2">
      <c r="A1902" s="89">
        <f>VLOOKUP(C1902,TabellenBDFS!$B$4:$C$2717,2,FALSE)</f>
        <v>266</v>
      </c>
      <c r="B1902" t="str">
        <f t="shared" si="30"/>
        <v>2662</v>
      </c>
      <c r="C1902" t="s">
        <v>272</v>
      </c>
      <c r="D1902">
        <v>2</v>
      </c>
      <c r="E1902">
        <v>0.4</v>
      </c>
      <c r="F1902">
        <v>0.4</v>
      </c>
      <c r="G1902">
        <v>0.4</v>
      </c>
      <c r="H1902">
        <v>0.4</v>
      </c>
      <c r="I1902">
        <v>0.4</v>
      </c>
      <c r="J1902">
        <v>0.4</v>
      </c>
      <c r="K1902">
        <v>0.4</v>
      </c>
      <c r="L1902">
        <v>0.4</v>
      </c>
      <c r="M1902">
        <v>0.4</v>
      </c>
      <c r="N1902">
        <v>0.4</v>
      </c>
      <c r="O1902">
        <v>0.4</v>
      </c>
      <c r="P1902">
        <v>0.4</v>
      </c>
      <c r="Q1902">
        <v>0.3</v>
      </c>
      <c r="R1902">
        <v>0.3</v>
      </c>
      <c r="S1902">
        <v>0.3</v>
      </c>
      <c r="T1902">
        <v>0.3</v>
      </c>
      <c r="U1902">
        <v>0.3</v>
      </c>
      <c r="V1902">
        <v>0.3</v>
      </c>
      <c r="W1902">
        <v>0.3</v>
      </c>
      <c r="X1902">
        <v>0.3</v>
      </c>
      <c r="Y1902">
        <v>0.3</v>
      </c>
      <c r="Z1902">
        <v>0.3</v>
      </c>
      <c r="AA1902">
        <v>0.3</v>
      </c>
    </row>
    <row r="1903" spans="1:27" x14ac:dyDescent="0.2">
      <c r="A1903" s="89">
        <f>VLOOKUP(C1903,TabellenBDFS!$B$4:$C$2717,2,FALSE)</f>
        <v>266</v>
      </c>
      <c r="B1903" t="str">
        <f t="shared" si="30"/>
        <v>2663</v>
      </c>
      <c r="C1903" t="s">
        <v>272</v>
      </c>
      <c r="D1903">
        <v>3</v>
      </c>
      <c r="E1903">
        <v>0</v>
      </c>
      <c r="F1903">
        <v>0</v>
      </c>
      <c r="G1903">
        <v>0</v>
      </c>
      <c r="H1903">
        <v>0</v>
      </c>
      <c r="I1903">
        <v>0</v>
      </c>
      <c r="J1903">
        <v>0.1</v>
      </c>
      <c r="K1903">
        <v>0.1</v>
      </c>
      <c r="L1903">
        <v>0.1</v>
      </c>
      <c r="M1903">
        <v>0.1</v>
      </c>
      <c r="N1903">
        <v>0.1</v>
      </c>
      <c r="O1903">
        <v>0.1</v>
      </c>
      <c r="P1903">
        <v>0.1</v>
      </c>
      <c r="Q1903">
        <v>0.1</v>
      </c>
      <c r="R1903">
        <v>0.1</v>
      </c>
      <c r="S1903">
        <v>0.2</v>
      </c>
      <c r="T1903">
        <v>0.2</v>
      </c>
      <c r="U1903">
        <v>0.2</v>
      </c>
      <c r="V1903">
        <v>0.2</v>
      </c>
      <c r="W1903">
        <v>0.4</v>
      </c>
      <c r="X1903">
        <v>0.4</v>
      </c>
      <c r="Y1903">
        <v>0.3</v>
      </c>
      <c r="Z1903">
        <v>0.3</v>
      </c>
      <c r="AA1903">
        <v>0.3</v>
      </c>
    </row>
    <row r="1904" spans="1:27" x14ac:dyDescent="0.2">
      <c r="A1904" s="89">
        <f>VLOOKUP(C1904,TabellenBDFS!$B$4:$C$2717,2,FALSE)</f>
        <v>266</v>
      </c>
      <c r="B1904" t="str">
        <f t="shared" si="30"/>
        <v>2664</v>
      </c>
      <c r="C1904" t="s">
        <v>272</v>
      </c>
      <c r="D1904">
        <v>4</v>
      </c>
      <c r="E1904">
        <v>0</v>
      </c>
      <c r="F1904">
        <v>0</v>
      </c>
      <c r="G1904">
        <v>0</v>
      </c>
      <c r="H1904">
        <v>0</v>
      </c>
      <c r="I1904">
        <v>0</v>
      </c>
      <c r="J1904">
        <v>0</v>
      </c>
      <c r="K1904">
        <v>0</v>
      </c>
      <c r="L1904">
        <v>0</v>
      </c>
      <c r="M1904">
        <v>0</v>
      </c>
      <c r="N1904">
        <v>0</v>
      </c>
      <c r="O1904">
        <v>0</v>
      </c>
      <c r="P1904">
        <v>0</v>
      </c>
      <c r="Q1904">
        <v>0</v>
      </c>
      <c r="R1904">
        <v>0</v>
      </c>
      <c r="S1904">
        <v>0</v>
      </c>
      <c r="T1904">
        <v>0</v>
      </c>
      <c r="U1904">
        <v>0</v>
      </c>
      <c r="V1904">
        <v>0</v>
      </c>
      <c r="W1904">
        <v>0</v>
      </c>
      <c r="X1904">
        <v>0</v>
      </c>
      <c r="Y1904">
        <v>0</v>
      </c>
      <c r="Z1904">
        <v>0</v>
      </c>
      <c r="AA1904">
        <v>0</v>
      </c>
    </row>
    <row r="1905" spans="1:27" x14ac:dyDescent="0.2">
      <c r="A1905" s="89">
        <f>VLOOKUP(C1905,TabellenBDFS!$B$4:$C$2717,2,FALSE)</f>
        <v>266</v>
      </c>
      <c r="B1905" t="str">
        <f t="shared" si="30"/>
        <v>2665</v>
      </c>
      <c r="C1905" t="s">
        <v>272</v>
      </c>
      <c r="D1905">
        <v>5</v>
      </c>
      <c r="E1905">
        <v>0.1</v>
      </c>
      <c r="F1905">
        <v>0.1</v>
      </c>
      <c r="G1905">
        <v>0.1</v>
      </c>
      <c r="H1905">
        <v>0.1</v>
      </c>
      <c r="I1905">
        <v>0.1</v>
      </c>
      <c r="J1905">
        <v>0.1</v>
      </c>
      <c r="K1905">
        <v>0.1</v>
      </c>
      <c r="L1905">
        <v>0.1</v>
      </c>
      <c r="M1905">
        <v>0.1</v>
      </c>
      <c r="N1905">
        <v>0.1</v>
      </c>
      <c r="O1905">
        <v>0.1</v>
      </c>
      <c r="P1905">
        <v>0.1</v>
      </c>
      <c r="Q1905">
        <v>0.1</v>
      </c>
      <c r="R1905">
        <v>0.1</v>
      </c>
      <c r="S1905">
        <v>0.1</v>
      </c>
      <c r="T1905">
        <v>0.1</v>
      </c>
      <c r="U1905">
        <v>0.1</v>
      </c>
      <c r="V1905">
        <v>0.1</v>
      </c>
      <c r="W1905">
        <v>0.1</v>
      </c>
      <c r="X1905">
        <v>0.1</v>
      </c>
      <c r="Y1905">
        <v>0.1</v>
      </c>
      <c r="Z1905">
        <v>0.1</v>
      </c>
      <c r="AA1905">
        <v>0.1</v>
      </c>
    </row>
    <row r="1906" spans="1:27" x14ac:dyDescent="0.2">
      <c r="A1906" s="89">
        <f>VLOOKUP(C1906,TabellenBDFS!$B$4:$C$2717,2,FALSE)</f>
        <v>266</v>
      </c>
      <c r="B1906" t="str">
        <f t="shared" si="30"/>
        <v>2666</v>
      </c>
      <c r="C1906" t="s">
        <v>272</v>
      </c>
      <c r="D1906">
        <v>6</v>
      </c>
      <c r="E1906">
        <v>0.4</v>
      </c>
      <c r="F1906">
        <v>0.4</v>
      </c>
      <c r="G1906">
        <v>0.4</v>
      </c>
      <c r="H1906">
        <v>0.4</v>
      </c>
      <c r="I1906">
        <v>0.4</v>
      </c>
      <c r="J1906">
        <v>0.4</v>
      </c>
      <c r="K1906">
        <v>0.3</v>
      </c>
      <c r="L1906">
        <v>0.4</v>
      </c>
      <c r="M1906">
        <v>0.4</v>
      </c>
      <c r="N1906">
        <v>0.4</v>
      </c>
      <c r="O1906">
        <v>0.4</v>
      </c>
      <c r="P1906">
        <v>0.4</v>
      </c>
      <c r="Q1906">
        <v>0.4</v>
      </c>
      <c r="R1906">
        <v>0.5</v>
      </c>
      <c r="S1906">
        <v>0.5</v>
      </c>
      <c r="T1906">
        <v>0.5</v>
      </c>
      <c r="U1906">
        <v>0.5</v>
      </c>
      <c r="V1906">
        <v>0.5</v>
      </c>
      <c r="W1906">
        <v>0.4</v>
      </c>
      <c r="X1906">
        <v>0.4</v>
      </c>
      <c r="Y1906">
        <v>0.4</v>
      </c>
      <c r="Z1906">
        <v>0.4</v>
      </c>
      <c r="AA1906">
        <v>0.3</v>
      </c>
    </row>
    <row r="1907" spans="1:27" x14ac:dyDescent="0.2">
      <c r="A1907" s="89">
        <f>VLOOKUP(C1907,TabellenBDFS!$B$4:$C$2717,2,FALSE)</f>
        <v>266</v>
      </c>
      <c r="B1907" t="str">
        <f t="shared" si="30"/>
        <v>2667</v>
      </c>
      <c r="C1907" t="s">
        <v>272</v>
      </c>
      <c r="D1907">
        <v>7</v>
      </c>
      <c r="E1907">
        <v>0.1</v>
      </c>
      <c r="F1907">
        <v>0.1</v>
      </c>
      <c r="G1907">
        <v>0.1</v>
      </c>
      <c r="H1907">
        <v>0.1</v>
      </c>
      <c r="I1907">
        <v>0.1</v>
      </c>
      <c r="J1907">
        <v>0.1</v>
      </c>
      <c r="K1907">
        <v>0.1</v>
      </c>
      <c r="L1907">
        <v>0.1</v>
      </c>
      <c r="M1907">
        <v>0.1</v>
      </c>
      <c r="N1907">
        <v>0.1</v>
      </c>
      <c r="O1907">
        <v>0.1</v>
      </c>
      <c r="P1907">
        <v>0.1</v>
      </c>
      <c r="Q1907">
        <v>0.1</v>
      </c>
      <c r="R1907">
        <v>0.1</v>
      </c>
      <c r="S1907">
        <v>0.1</v>
      </c>
      <c r="T1907">
        <v>0.1</v>
      </c>
      <c r="U1907">
        <v>0.1</v>
      </c>
      <c r="V1907">
        <v>0.2</v>
      </c>
      <c r="W1907">
        <v>0.2</v>
      </c>
      <c r="X1907">
        <v>0.2</v>
      </c>
      <c r="Y1907">
        <v>0.2</v>
      </c>
      <c r="Z1907">
        <v>0.2</v>
      </c>
      <c r="AA1907">
        <v>0.2</v>
      </c>
    </row>
    <row r="1908" spans="1:27" x14ac:dyDescent="0.2">
      <c r="A1908" s="89">
        <f>VLOOKUP(C1908,TabellenBDFS!$B$4:$C$2717,2,FALSE)</f>
        <v>267</v>
      </c>
      <c r="B1908" t="str">
        <f t="shared" si="30"/>
        <v>2671</v>
      </c>
      <c r="C1908" t="s">
        <v>273</v>
      </c>
      <c r="D1908">
        <v>1</v>
      </c>
      <c r="E1908">
        <v>2.2999999999999998</v>
      </c>
      <c r="F1908">
        <v>2.2999999999999998</v>
      </c>
      <c r="G1908">
        <v>2.2999999999999998</v>
      </c>
      <c r="H1908">
        <v>2.6</v>
      </c>
      <c r="I1908">
        <v>2.5</v>
      </c>
      <c r="J1908">
        <v>2.5</v>
      </c>
      <c r="K1908">
        <v>2.6</v>
      </c>
      <c r="L1908">
        <v>2.6</v>
      </c>
      <c r="M1908">
        <v>2.5</v>
      </c>
      <c r="N1908">
        <v>2.5</v>
      </c>
      <c r="O1908">
        <v>2.6</v>
      </c>
      <c r="P1908">
        <v>2.5</v>
      </c>
      <c r="Q1908">
        <v>2.5</v>
      </c>
      <c r="R1908">
        <v>2.7</v>
      </c>
      <c r="S1908">
        <v>2.7</v>
      </c>
      <c r="T1908">
        <v>2.7</v>
      </c>
      <c r="U1908">
        <v>2.8</v>
      </c>
      <c r="V1908">
        <v>2.8</v>
      </c>
      <c r="W1908">
        <v>2.7</v>
      </c>
      <c r="X1908">
        <v>2.7</v>
      </c>
      <c r="Y1908">
        <v>2.7</v>
      </c>
      <c r="Z1908">
        <v>2.5</v>
      </c>
      <c r="AA1908">
        <v>2.5</v>
      </c>
    </row>
    <row r="1909" spans="1:27" x14ac:dyDescent="0.2">
      <c r="A1909" s="89">
        <f>VLOOKUP(C1909,TabellenBDFS!$B$4:$C$2717,2,FALSE)</f>
        <v>267</v>
      </c>
      <c r="B1909" t="str">
        <f t="shared" si="30"/>
        <v>2672</v>
      </c>
      <c r="C1909" t="s">
        <v>273</v>
      </c>
      <c r="D1909">
        <v>2</v>
      </c>
      <c r="E1909">
        <v>0.4</v>
      </c>
      <c r="F1909">
        <v>0.4</v>
      </c>
      <c r="G1909">
        <v>0.3</v>
      </c>
      <c r="H1909">
        <v>0.4</v>
      </c>
      <c r="I1909">
        <v>0.4</v>
      </c>
      <c r="J1909">
        <v>0.3</v>
      </c>
      <c r="K1909">
        <v>0.3</v>
      </c>
      <c r="L1909">
        <v>0.3</v>
      </c>
      <c r="M1909">
        <v>0.3</v>
      </c>
      <c r="N1909">
        <v>0.3</v>
      </c>
      <c r="O1909">
        <v>0.3</v>
      </c>
      <c r="P1909">
        <v>0.3</v>
      </c>
      <c r="Q1909">
        <v>0.2</v>
      </c>
      <c r="R1909">
        <v>0.2</v>
      </c>
      <c r="S1909">
        <v>0.2</v>
      </c>
      <c r="T1909">
        <v>0.2</v>
      </c>
      <c r="U1909">
        <v>0.2</v>
      </c>
      <c r="V1909">
        <v>0.2</v>
      </c>
      <c r="W1909">
        <v>0.2</v>
      </c>
      <c r="X1909">
        <v>0.2</v>
      </c>
      <c r="Y1909">
        <v>0.2</v>
      </c>
      <c r="Z1909">
        <v>0.2</v>
      </c>
      <c r="AA1909">
        <v>0.2</v>
      </c>
    </row>
    <row r="1910" spans="1:27" x14ac:dyDescent="0.2">
      <c r="A1910" s="89">
        <f>VLOOKUP(C1910,TabellenBDFS!$B$4:$C$2717,2,FALSE)</f>
        <v>267</v>
      </c>
      <c r="B1910" t="str">
        <f t="shared" si="30"/>
        <v>2673</v>
      </c>
      <c r="C1910" t="s">
        <v>273</v>
      </c>
      <c r="D1910">
        <v>3</v>
      </c>
      <c r="E1910">
        <v>0</v>
      </c>
      <c r="F1910">
        <v>0</v>
      </c>
      <c r="G1910">
        <v>0</v>
      </c>
      <c r="H1910">
        <v>0</v>
      </c>
      <c r="I1910">
        <v>0</v>
      </c>
      <c r="J1910">
        <v>0</v>
      </c>
      <c r="K1910">
        <v>0</v>
      </c>
      <c r="L1910">
        <v>0</v>
      </c>
      <c r="M1910">
        <v>0</v>
      </c>
      <c r="N1910">
        <v>0</v>
      </c>
      <c r="O1910">
        <v>0</v>
      </c>
      <c r="P1910">
        <v>0.1</v>
      </c>
      <c r="Q1910">
        <v>0</v>
      </c>
      <c r="R1910">
        <v>0.1</v>
      </c>
      <c r="S1910">
        <v>0.1</v>
      </c>
      <c r="T1910">
        <v>0.1</v>
      </c>
      <c r="U1910">
        <v>0.1</v>
      </c>
      <c r="V1910">
        <v>0.1</v>
      </c>
      <c r="W1910">
        <v>0.1</v>
      </c>
      <c r="X1910">
        <v>0.1</v>
      </c>
      <c r="Y1910">
        <v>0.1</v>
      </c>
      <c r="Z1910">
        <v>0.1</v>
      </c>
      <c r="AA1910">
        <v>0.1</v>
      </c>
    </row>
    <row r="1911" spans="1:27" x14ac:dyDescent="0.2">
      <c r="A1911" s="89">
        <f>VLOOKUP(C1911,TabellenBDFS!$B$4:$C$2717,2,FALSE)</f>
        <v>267</v>
      </c>
      <c r="B1911" t="str">
        <f t="shared" si="30"/>
        <v>2674</v>
      </c>
      <c r="C1911" t="s">
        <v>273</v>
      </c>
      <c r="D1911">
        <v>4</v>
      </c>
      <c r="E1911">
        <v>0</v>
      </c>
      <c r="F1911">
        <v>0</v>
      </c>
      <c r="G1911">
        <v>0</v>
      </c>
      <c r="H1911">
        <v>0</v>
      </c>
      <c r="I1911">
        <v>0</v>
      </c>
      <c r="J1911">
        <v>0</v>
      </c>
      <c r="K1911">
        <v>0</v>
      </c>
      <c r="L1911">
        <v>0</v>
      </c>
      <c r="M1911">
        <v>0</v>
      </c>
      <c r="N1911">
        <v>0</v>
      </c>
      <c r="O1911">
        <v>0</v>
      </c>
      <c r="P1911">
        <v>0</v>
      </c>
      <c r="Q1911">
        <v>0</v>
      </c>
      <c r="R1911">
        <v>0</v>
      </c>
      <c r="S1911">
        <v>0</v>
      </c>
      <c r="T1911">
        <v>0</v>
      </c>
      <c r="U1911">
        <v>0</v>
      </c>
      <c r="V1911">
        <v>0</v>
      </c>
      <c r="W1911">
        <v>0</v>
      </c>
      <c r="X1911">
        <v>0</v>
      </c>
      <c r="Y1911">
        <v>0</v>
      </c>
      <c r="Z1911">
        <v>0</v>
      </c>
      <c r="AA1911">
        <v>0</v>
      </c>
    </row>
    <row r="1912" spans="1:27" x14ac:dyDescent="0.2">
      <c r="A1912" s="89">
        <f>VLOOKUP(C1912,TabellenBDFS!$B$4:$C$2717,2,FALSE)</f>
        <v>267</v>
      </c>
      <c r="B1912" t="str">
        <f t="shared" si="30"/>
        <v>2675</v>
      </c>
      <c r="C1912" t="s">
        <v>273</v>
      </c>
      <c r="D1912">
        <v>5</v>
      </c>
      <c r="E1912">
        <v>0.4</v>
      </c>
      <c r="F1912">
        <v>0.5</v>
      </c>
      <c r="G1912">
        <v>0.5</v>
      </c>
      <c r="H1912">
        <v>0.5</v>
      </c>
      <c r="I1912">
        <v>0.4</v>
      </c>
      <c r="J1912">
        <v>0.4</v>
      </c>
      <c r="K1912">
        <v>0.5</v>
      </c>
      <c r="L1912">
        <v>0.4</v>
      </c>
      <c r="M1912">
        <v>0.4</v>
      </c>
      <c r="N1912">
        <v>0.4</v>
      </c>
      <c r="O1912">
        <v>0.4</v>
      </c>
      <c r="P1912">
        <v>0.4</v>
      </c>
      <c r="Q1912">
        <v>0.4</v>
      </c>
      <c r="R1912">
        <v>0.4</v>
      </c>
      <c r="S1912">
        <v>0.4</v>
      </c>
      <c r="T1912">
        <v>0.4</v>
      </c>
      <c r="U1912">
        <v>0.4</v>
      </c>
      <c r="V1912">
        <v>0.4</v>
      </c>
      <c r="W1912">
        <v>0.4</v>
      </c>
      <c r="X1912">
        <v>0.4</v>
      </c>
      <c r="Y1912">
        <v>0.4</v>
      </c>
      <c r="Z1912">
        <v>0.4</v>
      </c>
      <c r="AA1912">
        <v>0.4</v>
      </c>
    </row>
    <row r="1913" spans="1:27" x14ac:dyDescent="0.2">
      <c r="A1913" s="89">
        <f>VLOOKUP(C1913,TabellenBDFS!$B$4:$C$2717,2,FALSE)</f>
        <v>267</v>
      </c>
      <c r="B1913" t="str">
        <f t="shared" si="30"/>
        <v>2676</v>
      </c>
      <c r="C1913" t="s">
        <v>273</v>
      </c>
      <c r="D1913">
        <v>6</v>
      </c>
      <c r="E1913">
        <v>1.1000000000000001</v>
      </c>
      <c r="F1913">
        <v>1.1000000000000001</v>
      </c>
      <c r="G1913">
        <v>1.1000000000000001</v>
      </c>
      <c r="H1913">
        <v>1.1000000000000001</v>
      </c>
      <c r="I1913">
        <v>1.1000000000000001</v>
      </c>
      <c r="J1913">
        <v>1.1000000000000001</v>
      </c>
      <c r="K1913">
        <v>1.1000000000000001</v>
      </c>
      <c r="L1913">
        <v>1.2</v>
      </c>
      <c r="M1913">
        <v>1.3</v>
      </c>
      <c r="N1913">
        <v>1.3</v>
      </c>
      <c r="O1913">
        <v>1.3</v>
      </c>
      <c r="P1913">
        <v>1.3</v>
      </c>
      <c r="Q1913">
        <v>1.3</v>
      </c>
      <c r="R1913">
        <v>1.4</v>
      </c>
      <c r="S1913">
        <v>1.5</v>
      </c>
      <c r="T1913">
        <v>1.5</v>
      </c>
      <c r="U1913">
        <v>1.6</v>
      </c>
      <c r="V1913">
        <v>1.6</v>
      </c>
      <c r="W1913">
        <v>1.5</v>
      </c>
      <c r="X1913">
        <v>1.4</v>
      </c>
      <c r="Y1913">
        <v>1.4</v>
      </c>
      <c r="Z1913">
        <v>1.3</v>
      </c>
      <c r="AA1913">
        <v>1.3</v>
      </c>
    </row>
    <row r="1914" spans="1:27" x14ac:dyDescent="0.2">
      <c r="A1914" s="89">
        <f>VLOOKUP(C1914,TabellenBDFS!$B$4:$C$2717,2,FALSE)</f>
        <v>267</v>
      </c>
      <c r="B1914" t="str">
        <f t="shared" si="30"/>
        <v>2677</v>
      </c>
      <c r="C1914" t="s">
        <v>273</v>
      </c>
      <c r="D1914">
        <v>7</v>
      </c>
      <c r="E1914">
        <v>0.4</v>
      </c>
      <c r="F1914">
        <v>0.4</v>
      </c>
      <c r="G1914">
        <v>0.5</v>
      </c>
      <c r="H1914">
        <v>0.6</v>
      </c>
      <c r="I1914">
        <v>0.6</v>
      </c>
      <c r="J1914">
        <v>0.6</v>
      </c>
      <c r="K1914">
        <v>0.6</v>
      </c>
      <c r="L1914">
        <v>0.6</v>
      </c>
      <c r="M1914">
        <v>0.5</v>
      </c>
      <c r="N1914">
        <v>0.5</v>
      </c>
      <c r="O1914">
        <v>0.5</v>
      </c>
      <c r="P1914">
        <v>0.5</v>
      </c>
      <c r="Q1914">
        <v>0.6</v>
      </c>
      <c r="R1914">
        <v>0.6</v>
      </c>
      <c r="S1914">
        <v>0.6</v>
      </c>
      <c r="T1914">
        <v>0.5</v>
      </c>
      <c r="U1914">
        <v>0.6</v>
      </c>
      <c r="V1914">
        <v>0.6</v>
      </c>
      <c r="W1914">
        <v>0.6</v>
      </c>
      <c r="X1914">
        <v>0.6</v>
      </c>
      <c r="Y1914">
        <v>0.6</v>
      </c>
      <c r="Z1914">
        <v>0.6</v>
      </c>
      <c r="AA1914">
        <v>0.6</v>
      </c>
    </row>
    <row r="1915" spans="1:27" x14ac:dyDescent="0.2">
      <c r="A1915" s="89" t="e">
        <f>VLOOKUP(C1915,TabellenBDFS!$B$4:$C$2717,2,FALSE)</f>
        <v>#N/A</v>
      </c>
      <c r="B1915" t="e">
        <f t="shared" si="30"/>
        <v>#N/A</v>
      </c>
      <c r="C1915" t="s">
        <v>274</v>
      </c>
      <c r="D1915">
        <v>1</v>
      </c>
      <c r="E1915">
        <v>0.4</v>
      </c>
      <c r="F1915">
        <v>0.4</v>
      </c>
      <c r="G1915">
        <v>0.4</v>
      </c>
      <c r="H1915">
        <v>0.4</v>
      </c>
      <c r="I1915">
        <v>0.4</v>
      </c>
      <c r="J1915">
        <v>0.4</v>
      </c>
      <c r="K1915">
        <v>0.4</v>
      </c>
      <c r="L1915">
        <v>0.4</v>
      </c>
      <c r="M1915">
        <v>0.4</v>
      </c>
      <c r="N1915">
        <v>0.4</v>
      </c>
      <c r="O1915">
        <v>0.4</v>
      </c>
      <c r="P1915">
        <v>0.4</v>
      </c>
      <c r="Q1915">
        <v>0.5</v>
      </c>
      <c r="R1915">
        <v>0.5</v>
      </c>
      <c r="S1915">
        <v>0.5</v>
      </c>
      <c r="T1915">
        <v>0.5</v>
      </c>
      <c r="U1915">
        <v>0.5</v>
      </c>
      <c r="V1915">
        <v>0.5</v>
      </c>
      <c r="W1915">
        <v>0.5</v>
      </c>
      <c r="X1915">
        <v>0.6</v>
      </c>
      <c r="Y1915" t="e">
        <v>#N/A</v>
      </c>
      <c r="Z1915" t="e">
        <v>#N/A</v>
      </c>
      <c r="AA1915" t="e">
        <v>#N/A</v>
      </c>
    </row>
    <row r="1916" spans="1:27" x14ac:dyDescent="0.2">
      <c r="A1916" s="89" t="e">
        <f>VLOOKUP(C1916,TabellenBDFS!$B$4:$C$2717,2,FALSE)</f>
        <v>#N/A</v>
      </c>
      <c r="B1916" t="e">
        <f t="shared" si="30"/>
        <v>#N/A</v>
      </c>
      <c r="C1916" t="s">
        <v>274</v>
      </c>
      <c r="D1916">
        <v>2</v>
      </c>
      <c r="E1916">
        <v>0.1</v>
      </c>
      <c r="F1916">
        <v>0.1</v>
      </c>
      <c r="G1916">
        <v>0.1</v>
      </c>
      <c r="H1916">
        <v>0.1</v>
      </c>
      <c r="I1916">
        <v>0.1</v>
      </c>
      <c r="J1916">
        <v>0.1</v>
      </c>
      <c r="K1916">
        <v>0.1</v>
      </c>
      <c r="L1916">
        <v>0.1</v>
      </c>
      <c r="M1916">
        <v>0.1</v>
      </c>
      <c r="N1916">
        <v>0.1</v>
      </c>
      <c r="O1916">
        <v>0.1</v>
      </c>
      <c r="P1916">
        <v>0.1</v>
      </c>
      <c r="Q1916">
        <v>0.1</v>
      </c>
      <c r="R1916">
        <v>0.1</v>
      </c>
      <c r="S1916">
        <v>0.1</v>
      </c>
      <c r="T1916">
        <v>0.1</v>
      </c>
      <c r="U1916">
        <v>0.1</v>
      </c>
      <c r="V1916">
        <v>0.1</v>
      </c>
      <c r="W1916">
        <v>0.1</v>
      </c>
      <c r="X1916">
        <v>0.1</v>
      </c>
      <c r="Y1916" t="e">
        <v>#N/A</v>
      </c>
      <c r="Z1916" t="e">
        <v>#N/A</v>
      </c>
      <c r="AA1916" t="e">
        <v>#N/A</v>
      </c>
    </row>
    <row r="1917" spans="1:27" x14ac:dyDescent="0.2">
      <c r="A1917" s="89" t="e">
        <f>VLOOKUP(C1917,TabellenBDFS!$B$4:$C$2717,2,FALSE)</f>
        <v>#N/A</v>
      </c>
      <c r="B1917" t="e">
        <f t="shared" si="30"/>
        <v>#N/A</v>
      </c>
      <c r="C1917" t="s">
        <v>274</v>
      </c>
      <c r="D1917">
        <v>3</v>
      </c>
      <c r="E1917">
        <v>0</v>
      </c>
      <c r="F1917">
        <v>0</v>
      </c>
      <c r="G1917">
        <v>0</v>
      </c>
      <c r="H1917">
        <v>0</v>
      </c>
      <c r="I1917">
        <v>0</v>
      </c>
      <c r="J1917">
        <v>0</v>
      </c>
      <c r="K1917">
        <v>0</v>
      </c>
      <c r="L1917">
        <v>0</v>
      </c>
      <c r="M1917">
        <v>0</v>
      </c>
      <c r="N1917">
        <v>0</v>
      </c>
      <c r="O1917">
        <v>0.1</v>
      </c>
      <c r="P1917">
        <v>0.1</v>
      </c>
      <c r="Q1917">
        <v>0.1</v>
      </c>
      <c r="R1917">
        <v>0.1</v>
      </c>
      <c r="S1917">
        <v>0.1</v>
      </c>
      <c r="T1917">
        <v>0.1</v>
      </c>
      <c r="U1917">
        <v>0.1</v>
      </c>
      <c r="V1917">
        <v>0.1</v>
      </c>
      <c r="W1917">
        <v>0.1</v>
      </c>
      <c r="X1917">
        <v>0.2</v>
      </c>
      <c r="Y1917" t="e">
        <v>#N/A</v>
      </c>
      <c r="Z1917" t="e">
        <v>#N/A</v>
      </c>
      <c r="AA1917" t="e">
        <v>#N/A</v>
      </c>
    </row>
    <row r="1918" spans="1:27" x14ac:dyDescent="0.2">
      <c r="A1918" s="89" t="e">
        <f>VLOOKUP(C1918,TabellenBDFS!$B$4:$C$2717,2,FALSE)</f>
        <v>#N/A</v>
      </c>
      <c r="B1918" t="e">
        <f t="shared" si="30"/>
        <v>#N/A</v>
      </c>
      <c r="C1918" t="s">
        <v>274</v>
      </c>
      <c r="D1918">
        <v>4</v>
      </c>
      <c r="E1918">
        <v>0</v>
      </c>
      <c r="F1918">
        <v>0</v>
      </c>
      <c r="G1918">
        <v>0</v>
      </c>
      <c r="H1918">
        <v>0</v>
      </c>
      <c r="I1918">
        <v>0</v>
      </c>
      <c r="J1918">
        <v>0</v>
      </c>
      <c r="K1918">
        <v>0</v>
      </c>
      <c r="L1918">
        <v>0</v>
      </c>
      <c r="M1918">
        <v>0</v>
      </c>
      <c r="N1918">
        <v>0</v>
      </c>
      <c r="O1918">
        <v>0</v>
      </c>
      <c r="P1918">
        <v>0</v>
      </c>
      <c r="Q1918">
        <v>0</v>
      </c>
      <c r="R1918">
        <v>0</v>
      </c>
      <c r="S1918">
        <v>0</v>
      </c>
      <c r="T1918">
        <v>0</v>
      </c>
      <c r="U1918">
        <v>0</v>
      </c>
      <c r="V1918">
        <v>0</v>
      </c>
      <c r="W1918">
        <v>0</v>
      </c>
      <c r="X1918">
        <v>0</v>
      </c>
      <c r="Y1918" t="e">
        <v>#N/A</v>
      </c>
      <c r="Z1918" t="e">
        <v>#N/A</v>
      </c>
      <c r="AA1918" t="e">
        <v>#N/A</v>
      </c>
    </row>
    <row r="1919" spans="1:27" x14ac:dyDescent="0.2">
      <c r="A1919" s="89" t="e">
        <f>VLOOKUP(C1919,TabellenBDFS!$B$4:$C$2717,2,FALSE)</f>
        <v>#N/A</v>
      </c>
      <c r="B1919" t="e">
        <f t="shared" si="30"/>
        <v>#N/A</v>
      </c>
      <c r="C1919" t="s">
        <v>274</v>
      </c>
      <c r="D1919">
        <v>5</v>
      </c>
      <c r="E1919">
        <v>0</v>
      </c>
      <c r="F1919">
        <v>0</v>
      </c>
      <c r="G1919">
        <v>0</v>
      </c>
      <c r="H1919">
        <v>0</v>
      </c>
      <c r="I1919">
        <v>0</v>
      </c>
      <c r="J1919">
        <v>0</v>
      </c>
      <c r="K1919">
        <v>0</v>
      </c>
      <c r="L1919">
        <v>0</v>
      </c>
      <c r="M1919">
        <v>0</v>
      </c>
      <c r="N1919">
        <v>0</v>
      </c>
      <c r="O1919">
        <v>0</v>
      </c>
      <c r="P1919">
        <v>0</v>
      </c>
      <c r="Q1919">
        <v>0</v>
      </c>
      <c r="R1919">
        <v>0</v>
      </c>
      <c r="S1919">
        <v>0</v>
      </c>
      <c r="T1919">
        <v>0</v>
      </c>
      <c r="U1919">
        <v>0</v>
      </c>
      <c r="V1919">
        <v>0</v>
      </c>
      <c r="W1919">
        <v>0</v>
      </c>
      <c r="X1919">
        <v>0</v>
      </c>
      <c r="Y1919" t="e">
        <v>#N/A</v>
      </c>
      <c r="Z1919" t="e">
        <v>#N/A</v>
      </c>
      <c r="AA1919" t="e">
        <v>#N/A</v>
      </c>
    </row>
    <row r="1920" spans="1:27" x14ac:dyDescent="0.2">
      <c r="A1920" s="89" t="e">
        <f>VLOOKUP(C1920,TabellenBDFS!$B$4:$C$2717,2,FALSE)</f>
        <v>#N/A</v>
      </c>
      <c r="B1920" t="e">
        <f t="shared" si="30"/>
        <v>#N/A</v>
      </c>
      <c r="C1920" t="s">
        <v>274</v>
      </c>
      <c r="D1920">
        <v>6</v>
      </c>
      <c r="E1920">
        <v>0.2</v>
      </c>
      <c r="F1920">
        <v>0.2</v>
      </c>
      <c r="G1920">
        <v>0.2</v>
      </c>
      <c r="H1920">
        <v>0.2</v>
      </c>
      <c r="I1920">
        <v>0.2</v>
      </c>
      <c r="J1920">
        <v>0.2</v>
      </c>
      <c r="K1920">
        <v>0.2</v>
      </c>
      <c r="L1920">
        <v>0.2</v>
      </c>
      <c r="M1920">
        <v>0.2</v>
      </c>
      <c r="N1920">
        <v>0.2</v>
      </c>
      <c r="O1920">
        <v>0.1</v>
      </c>
      <c r="P1920">
        <v>0.2</v>
      </c>
      <c r="Q1920">
        <v>0.2</v>
      </c>
      <c r="R1920">
        <v>0.2</v>
      </c>
      <c r="S1920">
        <v>0.2</v>
      </c>
      <c r="T1920">
        <v>0.2</v>
      </c>
      <c r="U1920">
        <v>0.3</v>
      </c>
      <c r="V1920">
        <v>0.3</v>
      </c>
      <c r="W1920">
        <v>0.3</v>
      </c>
      <c r="X1920">
        <v>0.3</v>
      </c>
      <c r="Y1920" t="e">
        <v>#N/A</v>
      </c>
      <c r="Z1920" t="e">
        <v>#N/A</v>
      </c>
      <c r="AA1920" t="e">
        <v>#N/A</v>
      </c>
    </row>
    <row r="1921" spans="1:27" x14ac:dyDescent="0.2">
      <c r="A1921" s="89" t="e">
        <f>VLOOKUP(C1921,TabellenBDFS!$B$4:$C$2717,2,FALSE)</f>
        <v>#N/A</v>
      </c>
      <c r="B1921" t="e">
        <f t="shared" si="30"/>
        <v>#N/A</v>
      </c>
      <c r="C1921" t="s">
        <v>274</v>
      </c>
      <c r="D1921">
        <v>7</v>
      </c>
      <c r="E1921">
        <v>0.1</v>
      </c>
      <c r="F1921">
        <v>0.1</v>
      </c>
      <c r="G1921">
        <v>0.1</v>
      </c>
      <c r="H1921">
        <v>0.1</v>
      </c>
      <c r="I1921">
        <v>0.1</v>
      </c>
      <c r="J1921">
        <v>0.1</v>
      </c>
      <c r="K1921">
        <v>0.1</v>
      </c>
      <c r="L1921">
        <v>0.1</v>
      </c>
      <c r="M1921">
        <v>0.1</v>
      </c>
      <c r="N1921">
        <v>0.1</v>
      </c>
      <c r="O1921">
        <v>0.1</v>
      </c>
      <c r="P1921">
        <v>0.1</v>
      </c>
      <c r="Q1921">
        <v>0.1</v>
      </c>
      <c r="R1921">
        <v>0.1</v>
      </c>
      <c r="S1921">
        <v>0.1</v>
      </c>
      <c r="T1921">
        <v>0.1</v>
      </c>
      <c r="U1921">
        <v>0.1</v>
      </c>
      <c r="V1921">
        <v>0</v>
      </c>
      <c r="W1921">
        <v>0</v>
      </c>
      <c r="X1921">
        <v>0</v>
      </c>
      <c r="Y1921" t="e">
        <v>#N/A</v>
      </c>
      <c r="Z1921" t="e">
        <v>#N/A</v>
      </c>
      <c r="AA1921" t="e">
        <v>#N/A</v>
      </c>
    </row>
    <row r="1922" spans="1:27" x14ac:dyDescent="0.2">
      <c r="A1922" s="89">
        <f>VLOOKUP(C1922,TabellenBDFS!$B$4:$C$2717,2,FALSE)</f>
        <v>268</v>
      </c>
      <c r="B1922" t="str">
        <f t="shared" si="30"/>
        <v>2681</v>
      </c>
      <c r="C1922" t="s">
        <v>275</v>
      </c>
      <c r="D1922">
        <v>1</v>
      </c>
      <c r="E1922">
        <v>1.8</v>
      </c>
      <c r="F1922">
        <v>1.7</v>
      </c>
      <c r="G1922">
        <v>1.7</v>
      </c>
      <c r="H1922">
        <v>1.7</v>
      </c>
      <c r="I1922">
        <v>1.6</v>
      </c>
      <c r="J1922">
        <v>1.6</v>
      </c>
      <c r="K1922">
        <v>1.6</v>
      </c>
      <c r="L1922">
        <v>1.7</v>
      </c>
      <c r="M1922">
        <v>1.7</v>
      </c>
      <c r="N1922">
        <v>1.6</v>
      </c>
      <c r="O1922">
        <v>1.6</v>
      </c>
      <c r="P1922">
        <v>1.6</v>
      </c>
      <c r="Q1922">
        <v>1.5</v>
      </c>
      <c r="R1922">
        <v>1.6</v>
      </c>
      <c r="S1922">
        <v>1.5</v>
      </c>
      <c r="T1922">
        <v>1.5</v>
      </c>
      <c r="U1922">
        <v>1.6</v>
      </c>
      <c r="V1922">
        <v>1.5</v>
      </c>
      <c r="W1922">
        <v>1.5</v>
      </c>
      <c r="X1922">
        <v>1.5</v>
      </c>
      <c r="Y1922">
        <v>1.5</v>
      </c>
      <c r="Z1922">
        <v>1.4</v>
      </c>
      <c r="AA1922">
        <v>1.4</v>
      </c>
    </row>
    <row r="1923" spans="1:27" x14ac:dyDescent="0.2">
      <c r="A1923" s="89">
        <f>VLOOKUP(C1923,TabellenBDFS!$B$4:$C$2717,2,FALSE)</f>
        <v>268</v>
      </c>
      <c r="B1923" t="str">
        <f t="shared" si="30"/>
        <v>2682</v>
      </c>
      <c r="C1923" t="s">
        <v>275</v>
      </c>
      <c r="D1923">
        <v>2</v>
      </c>
      <c r="E1923">
        <v>0.9</v>
      </c>
      <c r="F1923">
        <v>0.9</v>
      </c>
      <c r="G1923">
        <v>0.9</v>
      </c>
      <c r="H1923">
        <v>0.9</v>
      </c>
      <c r="I1923">
        <v>0.9</v>
      </c>
      <c r="J1923">
        <v>0.9</v>
      </c>
      <c r="K1923">
        <v>0.9</v>
      </c>
      <c r="L1923">
        <v>1</v>
      </c>
      <c r="M1923">
        <v>1</v>
      </c>
      <c r="N1923">
        <v>1</v>
      </c>
      <c r="O1923">
        <v>0.9</v>
      </c>
      <c r="P1923">
        <v>0.9</v>
      </c>
      <c r="Q1923">
        <v>0.9</v>
      </c>
      <c r="R1923">
        <v>0.9</v>
      </c>
      <c r="S1923">
        <v>0.9</v>
      </c>
      <c r="T1923">
        <v>0.9</v>
      </c>
      <c r="U1923">
        <v>0.9</v>
      </c>
      <c r="V1923">
        <v>0.9</v>
      </c>
      <c r="W1923">
        <v>0.9</v>
      </c>
      <c r="X1923">
        <v>0.9</v>
      </c>
      <c r="Y1923">
        <v>0.9</v>
      </c>
      <c r="Z1923">
        <v>0.8</v>
      </c>
      <c r="AA1923">
        <v>0.8</v>
      </c>
    </row>
    <row r="1924" spans="1:27" x14ac:dyDescent="0.2">
      <c r="A1924" s="89">
        <f>VLOOKUP(C1924,TabellenBDFS!$B$4:$C$2717,2,FALSE)</f>
        <v>268</v>
      </c>
      <c r="B1924" t="str">
        <f t="shared" si="30"/>
        <v>2683</v>
      </c>
      <c r="C1924" t="s">
        <v>275</v>
      </c>
      <c r="D1924">
        <v>3</v>
      </c>
      <c r="E1924">
        <v>0</v>
      </c>
      <c r="F1924">
        <v>0</v>
      </c>
      <c r="G1924">
        <v>0</v>
      </c>
      <c r="H1924">
        <v>0</v>
      </c>
      <c r="I1924">
        <v>0</v>
      </c>
      <c r="J1924">
        <v>0</v>
      </c>
      <c r="K1924">
        <v>0</v>
      </c>
      <c r="L1924">
        <v>0.1</v>
      </c>
      <c r="M1924">
        <v>0.1</v>
      </c>
      <c r="N1924">
        <v>0.1</v>
      </c>
      <c r="O1924">
        <v>0.1</v>
      </c>
      <c r="P1924">
        <v>0.1</v>
      </c>
      <c r="Q1924">
        <v>0.1</v>
      </c>
      <c r="R1924">
        <v>0.2</v>
      </c>
      <c r="S1924">
        <v>0.2</v>
      </c>
      <c r="T1924">
        <v>0.2</v>
      </c>
      <c r="U1924">
        <v>0.2</v>
      </c>
      <c r="V1924">
        <v>0.2</v>
      </c>
      <c r="W1924">
        <v>0.3</v>
      </c>
      <c r="X1924">
        <v>0.3</v>
      </c>
      <c r="Y1924">
        <v>0.3</v>
      </c>
      <c r="Z1924">
        <v>0.2</v>
      </c>
      <c r="AA1924">
        <v>0.2</v>
      </c>
    </row>
    <row r="1925" spans="1:27" x14ac:dyDescent="0.2">
      <c r="A1925" s="89">
        <f>VLOOKUP(C1925,TabellenBDFS!$B$4:$C$2717,2,FALSE)</f>
        <v>268</v>
      </c>
      <c r="B1925" t="str">
        <f t="shared" si="30"/>
        <v>2684</v>
      </c>
      <c r="C1925" t="s">
        <v>275</v>
      </c>
      <c r="D1925">
        <v>4</v>
      </c>
      <c r="E1925">
        <v>0</v>
      </c>
      <c r="F1925">
        <v>0</v>
      </c>
      <c r="G1925">
        <v>0</v>
      </c>
      <c r="H1925">
        <v>0</v>
      </c>
      <c r="I1925">
        <v>0</v>
      </c>
      <c r="J1925">
        <v>0</v>
      </c>
      <c r="K1925">
        <v>0</v>
      </c>
      <c r="L1925">
        <v>0</v>
      </c>
      <c r="M1925">
        <v>0</v>
      </c>
      <c r="N1925">
        <v>0</v>
      </c>
      <c r="O1925">
        <v>0</v>
      </c>
      <c r="P1925">
        <v>0.1</v>
      </c>
      <c r="Q1925">
        <v>0.1</v>
      </c>
      <c r="R1925">
        <v>0.1</v>
      </c>
      <c r="S1925">
        <v>0.1</v>
      </c>
      <c r="T1925">
        <v>0.1</v>
      </c>
      <c r="U1925">
        <v>0.1</v>
      </c>
      <c r="V1925">
        <v>0.1</v>
      </c>
      <c r="W1925">
        <v>0.1</v>
      </c>
      <c r="X1925">
        <v>0.1</v>
      </c>
      <c r="Y1925">
        <v>0.1</v>
      </c>
      <c r="Z1925">
        <v>0.1</v>
      </c>
      <c r="AA1925">
        <v>0.1</v>
      </c>
    </row>
    <row r="1926" spans="1:27" x14ac:dyDescent="0.2">
      <c r="A1926" s="89">
        <f>VLOOKUP(C1926,TabellenBDFS!$B$4:$C$2717,2,FALSE)</f>
        <v>268</v>
      </c>
      <c r="B1926" t="str">
        <f t="shared" si="30"/>
        <v>2685</v>
      </c>
      <c r="C1926" t="s">
        <v>275</v>
      </c>
      <c r="D1926">
        <v>5</v>
      </c>
      <c r="E1926">
        <v>0.1</v>
      </c>
      <c r="F1926">
        <v>0.1</v>
      </c>
      <c r="G1926">
        <v>0.1</v>
      </c>
      <c r="H1926">
        <v>0.1</v>
      </c>
      <c r="I1926">
        <v>0.1</v>
      </c>
      <c r="J1926">
        <v>0.1</v>
      </c>
      <c r="K1926">
        <v>0.1</v>
      </c>
      <c r="L1926">
        <v>0.1</v>
      </c>
      <c r="M1926">
        <v>0.1</v>
      </c>
      <c r="N1926">
        <v>0.1</v>
      </c>
      <c r="O1926">
        <v>0.1</v>
      </c>
      <c r="P1926">
        <v>0.1</v>
      </c>
      <c r="Q1926">
        <v>0.1</v>
      </c>
      <c r="R1926">
        <v>0.1</v>
      </c>
      <c r="S1926">
        <v>0.1</v>
      </c>
      <c r="T1926">
        <v>0.1</v>
      </c>
      <c r="U1926">
        <v>0.1</v>
      </c>
      <c r="V1926">
        <v>0</v>
      </c>
      <c r="W1926">
        <v>0</v>
      </c>
      <c r="X1926">
        <v>0</v>
      </c>
      <c r="Y1926">
        <v>0</v>
      </c>
      <c r="Z1926">
        <v>0</v>
      </c>
      <c r="AA1926">
        <v>0</v>
      </c>
    </row>
    <row r="1927" spans="1:27" x14ac:dyDescent="0.2">
      <c r="A1927" s="89">
        <f>VLOOKUP(C1927,TabellenBDFS!$B$4:$C$2717,2,FALSE)</f>
        <v>268</v>
      </c>
      <c r="B1927" t="str">
        <f t="shared" si="30"/>
        <v>2686</v>
      </c>
      <c r="C1927" t="s">
        <v>275</v>
      </c>
      <c r="D1927">
        <v>6</v>
      </c>
      <c r="E1927">
        <v>0.8</v>
      </c>
      <c r="F1927">
        <v>0.7</v>
      </c>
      <c r="G1927">
        <v>0.7</v>
      </c>
      <c r="H1927">
        <v>0.6</v>
      </c>
      <c r="I1927">
        <v>0.6</v>
      </c>
      <c r="J1927">
        <v>0.6</v>
      </c>
      <c r="K1927">
        <v>0.6</v>
      </c>
      <c r="L1927">
        <v>0.5</v>
      </c>
      <c r="M1927">
        <v>0.5</v>
      </c>
      <c r="N1927">
        <v>0.4</v>
      </c>
      <c r="O1927">
        <v>0.4</v>
      </c>
      <c r="P1927">
        <v>0.3</v>
      </c>
      <c r="Q1927">
        <v>0.3</v>
      </c>
      <c r="R1927">
        <v>0.3</v>
      </c>
      <c r="S1927">
        <v>0.3</v>
      </c>
      <c r="T1927">
        <v>0.3</v>
      </c>
      <c r="U1927">
        <v>0.3</v>
      </c>
      <c r="V1927">
        <v>0.2</v>
      </c>
      <c r="W1927">
        <v>0.2</v>
      </c>
      <c r="X1927">
        <v>0.2</v>
      </c>
      <c r="Y1927">
        <v>0.2</v>
      </c>
      <c r="Z1927">
        <v>0.2</v>
      </c>
      <c r="AA1927">
        <v>0.2</v>
      </c>
    </row>
    <row r="1928" spans="1:27" x14ac:dyDescent="0.2">
      <c r="A1928" s="89">
        <f>VLOOKUP(C1928,TabellenBDFS!$B$4:$C$2717,2,FALSE)</f>
        <v>268</v>
      </c>
      <c r="B1928" t="str">
        <f t="shared" si="30"/>
        <v>2687</v>
      </c>
      <c r="C1928" t="s">
        <v>275</v>
      </c>
      <c r="D1928">
        <v>7</v>
      </c>
      <c r="E1928">
        <v>0</v>
      </c>
      <c r="F1928">
        <v>0</v>
      </c>
      <c r="G1928">
        <v>0</v>
      </c>
      <c r="H1928">
        <v>0.1</v>
      </c>
      <c r="I1928">
        <v>0.1</v>
      </c>
      <c r="J1928">
        <v>0.1</v>
      </c>
      <c r="K1928">
        <v>0.1</v>
      </c>
      <c r="L1928">
        <v>0.1</v>
      </c>
      <c r="M1928">
        <v>0.1</v>
      </c>
      <c r="N1928">
        <v>0.1</v>
      </c>
      <c r="O1928">
        <v>0.1</v>
      </c>
      <c r="P1928">
        <v>0.1</v>
      </c>
      <c r="Q1928">
        <v>0.1</v>
      </c>
      <c r="R1928">
        <v>0.1</v>
      </c>
      <c r="S1928">
        <v>0.1</v>
      </c>
      <c r="T1928">
        <v>0.1</v>
      </c>
      <c r="U1928">
        <v>0.1</v>
      </c>
      <c r="V1928">
        <v>0.1</v>
      </c>
      <c r="W1928">
        <v>0.1</v>
      </c>
      <c r="X1928">
        <v>0.1</v>
      </c>
      <c r="Y1928">
        <v>0.1</v>
      </c>
      <c r="Z1928">
        <v>0.1</v>
      </c>
      <c r="AA1928">
        <v>0.1</v>
      </c>
    </row>
    <row r="1929" spans="1:27" x14ac:dyDescent="0.2">
      <c r="A1929" s="89">
        <f>VLOOKUP(C1929,TabellenBDFS!$B$4:$C$2717,2,FALSE)</f>
        <v>269</v>
      </c>
      <c r="B1929" t="str">
        <f t="shared" si="30"/>
        <v>2691</v>
      </c>
      <c r="C1929" t="s">
        <v>561</v>
      </c>
      <c r="D1929">
        <v>1</v>
      </c>
      <c r="E1929">
        <v>5</v>
      </c>
      <c r="F1929">
        <v>5.2</v>
      </c>
      <c r="G1929">
        <v>5</v>
      </c>
      <c r="H1929">
        <v>5.7</v>
      </c>
      <c r="I1929">
        <v>5.5</v>
      </c>
      <c r="J1929">
        <v>5.5</v>
      </c>
      <c r="K1929">
        <v>5.4</v>
      </c>
      <c r="L1929">
        <v>5.4</v>
      </c>
      <c r="M1929">
        <v>5.2</v>
      </c>
      <c r="N1929">
        <v>5.2</v>
      </c>
      <c r="O1929">
        <v>5.0999999999999996</v>
      </c>
      <c r="P1929">
        <v>5.0999999999999996</v>
      </c>
      <c r="Q1929">
        <v>5.2</v>
      </c>
      <c r="R1929">
        <v>5.0999999999999996</v>
      </c>
      <c r="S1929">
        <v>5.2</v>
      </c>
      <c r="T1929">
        <v>5.2</v>
      </c>
      <c r="U1929">
        <v>5.2</v>
      </c>
      <c r="V1929">
        <v>5.2</v>
      </c>
      <c r="W1929">
        <v>5.2</v>
      </c>
      <c r="X1929">
        <v>5.0999999999999996</v>
      </c>
      <c r="Y1929">
        <v>5.2</v>
      </c>
      <c r="Z1929">
        <v>5.4</v>
      </c>
      <c r="AA1929">
        <v>5.5</v>
      </c>
    </row>
    <row r="1930" spans="1:27" x14ac:dyDescent="0.2">
      <c r="A1930" s="89">
        <f>VLOOKUP(C1930,TabellenBDFS!$B$4:$C$2717,2,FALSE)</f>
        <v>269</v>
      </c>
      <c r="B1930" t="str">
        <f t="shared" si="30"/>
        <v>2692</v>
      </c>
      <c r="C1930" t="s">
        <v>561</v>
      </c>
      <c r="D1930">
        <v>2</v>
      </c>
      <c r="E1930">
        <v>1.8</v>
      </c>
      <c r="F1930">
        <v>1.8</v>
      </c>
      <c r="G1930">
        <v>1.7</v>
      </c>
      <c r="H1930">
        <v>1.8</v>
      </c>
      <c r="I1930">
        <v>1.7</v>
      </c>
      <c r="J1930">
        <v>1.7</v>
      </c>
      <c r="K1930">
        <v>1.6</v>
      </c>
      <c r="L1930">
        <v>1.6</v>
      </c>
      <c r="M1930">
        <v>1.6</v>
      </c>
      <c r="N1930">
        <v>1.5</v>
      </c>
      <c r="O1930">
        <v>1.5</v>
      </c>
      <c r="P1930">
        <v>1.5</v>
      </c>
      <c r="Q1930">
        <v>1.4</v>
      </c>
      <c r="R1930">
        <v>1.4</v>
      </c>
      <c r="S1930">
        <v>1.5</v>
      </c>
      <c r="T1930">
        <v>1.5</v>
      </c>
      <c r="U1930">
        <v>1.4</v>
      </c>
      <c r="V1930">
        <v>1.3</v>
      </c>
      <c r="W1930">
        <v>1.2</v>
      </c>
      <c r="X1930">
        <v>1.2</v>
      </c>
      <c r="Y1930">
        <v>1.2</v>
      </c>
      <c r="Z1930">
        <v>1.2</v>
      </c>
      <c r="AA1930">
        <v>1.2</v>
      </c>
    </row>
    <row r="1931" spans="1:27" x14ac:dyDescent="0.2">
      <c r="A1931" s="89">
        <f>VLOOKUP(C1931,TabellenBDFS!$B$4:$C$2717,2,FALSE)</f>
        <v>269</v>
      </c>
      <c r="B1931" t="str">
        <f t="shared" ref="B1931:B1994" si="31">CONCATENATE(A1931,D1931)</f>
        <v>2693</v>
      </c>
      <c r="C1931" t="s">
        <v>561</v>
      </c>
      <c r="D1931">
        <v>3</v>
      </c>
      <c r="E1931">
        <v>0</v>
      </c>
      <c r="F1931">
        <v>0</v>
      </c>
      <c r="G1931">
        <v>0</v>
      </c>
      <c r="H1931">
        <v>0.1</v>
      </c>
      <c r="I1931">
        <v>0.1</v>
      </c>
      <c r="J1931">
        <v>0.2</v>
      </c>
      <c r="K1931">
        <v>0.2</v>
      </c>
      <c r="L1931">
        <v>0.2</v>
      </c>
      <c r="M1931">
        <v>0.2</v>
      </c>
      <c r="N1931">
        <v>0.3</v>
      </c>
      <c r="O1931">
        <v>0.3</v>
      </c>
      <c r="P1931">
        <v>0.3</v>
      </c>
      <c r="Q1931">
        <v>0.4</v>
      </c>
      <c r="R1931">
        <v>0.5</v>
      </c>
      <c r="S1931">
        <v>0.6</v>
      </c>
      <c r="T1931">
        <v>0.6</v>
      </c>
      <c r="U1931">
        <v>0.6</v>
      </c>
      <c r="V1931">
        <v>0.8</v>
      </c>
      <c r="W1931">
        <v>0.9</v>
      </c>
      <c r="X1931">
        <v>1</v>
      </c>
      <c r="Y1931">
        <v>1</v>
      </c>
      <c r="Z1931">
        <v>1.5</v>
      </c>
      <c r="AA1931">
        <v>1.6</v>
      </c>
    </row>
    <row r="1932" spans="1:27" x14ac:dyDescent="0.2">
      <c r="A1932" s="89">
        <f>VLOOKUP(C1932,TabellenBDFS!$B$4:$C$2717,2,FALSE)</f>
        <v>269</v>
      </c>
      <c r="B1932" t="str">
        <f t="shared" si="31"/>
        <v>2694</v>
      </c>
      <c r="C1932" t="s">
        <v>561</v>
      </c>
      <c r="D1932">
        <v>4</v>
      </c>
      <c r="E1932">
        <v>0</v>
      </c>
      <c r="F1932">
        <v>0</v>
      </c>
      <c r="G1932">
        <v>0.1</v>
      </c>
      <c r="H1932">
        <v>0.1</v>
      </c>
      <c r="I1932">
        <v>0.1</v>
      </c>
      <c r="J1932">
        <v>0.1</v>
      </c>
      <c r="K1932">
        <v>0.2</v>
      </c>
      <c r="L1932">
        <v>0.2</v>
      </c>
      <c r="M1932">
        <v>0.1</v>
      </c>
      <c r="N1932">
        <v>0.1</v>
      </c>
      <c r="O1932">
        <v>0.1</v>
      </c>
      <c r="P1932">
        <v>0.2</v>
      </c>
      <c r="Q1932">
        <v>0.2</v>
      </c>
      <c r="R1932">
        <v>0.2</v>
      </c>
      <c r="S1932">
        <v>0.2</v>
      </c>
      <c r="T1932">
        <v>0.2</v>
      </c>
      <c r="U1932">
        <v>0.2</v>
      </c>
      <c r="V1932">
        <v>0.2</v>
      </c>
      <c r="W1932">
        <v>0.2</v>
      </c>
      <c r="X1932">
        <v>0.2</v>
      </c>
      <c r="Y1932">
        <v>0.2</v>
      </c>
      <c r="Z1932">
        <v>0.2</v>
      </c>
      <c r="AA1932">
        <v>0.2</v>
      </c>
    </row>
    <row r="1933" spans="1:27" x14ac:dyDescent="0.2">
      <c r="A1933" s="89">
        <f>VLOOKUP(C1933,TabellenBDFS!$B$4:$C$2717,2,FALSE)</f>
        <v>269</v>
      </c>
      <c r="B1933" t="str">
        <f t="shared" si="31"/>
        <v>2695</v>
      </c>
      <c r="C1933" t="s">
        <v>561</v>
      </c>
      <c r="D1933">
        <v>5</v>
      </c>
      <c r="E1933">
        <v>0</v>
      </c>
      <c r="F1933">
        <v>0</v>
      </c>
      <c r="G1933">
        <v>0</v>
      </c>
      <c r="H1933">
        <v>0</v>
      </c>
      <c r="I1933">
        <v>0</v>
      </c>
      <c r="J1933">
        <v>0</v>
      </c>
      <c r="K1933">
        <v>0</v>
      </c>
      <c r="L1933">
        <v>0</v>
      </c>
      <c r="M1933">
        <v>0</v>
      </c>
      <c r="N1933">
        <v>0</v>
      </c>
      <c r="O1933">
        <v>0</v>
      </c>
      <c r="P1933">
        <v>0</v>
      </c>
      <c r="Q1933">
        <v>0</v>
      </c>
      <c r="R1933">
        <v>0</v>
      </c>
      <c r="S1933">
        <v>0</v>
      </c>
      <c r="T1933">
        <v>0</v>
      </c>
      <c r="U1933">
        <v>0</v>
      </c>
      <c r="V1933">
        <v>0</v>
      </c>
      <c r="W1933">
        <v>0</v>
      </c>
      <c r="X1933">
        <v>0</v>
      </c>
      <c r="Y1933">
        <v>0</v>
      </c>
      <c r="Z1933">
        <v>0</v>
      </c>
      <c r="AA1933">
        <v>0</v>
      </c>
    </row>
    <row r="1934" spans="1:27" x14ac:dyDescent="0.2">
      <c r="A1934" s="89">
        <f>VLOOKUP(C1934,TabellenBDFS!$B$4:$C$2717,2,FALSE)</f>
        <v>269</v>
      </c>
      <c r="B1934" t="str">
        <f t="shared" si="31"/>
        <v>2696</v>
      </c>
      <c r="C1934" t="s">
        <v>561</v>
      </c>
      <c r="D1934">
        <v>6</v>
      </c>
      <c r="E1934">
        <v>2.7</v>
      </c>
      <c r="F1934">
        <v>2.8</v>
      </c>
      <c r="G1934">
        <v>2.6</v>
      </c>
      <c r="H1934">
        <v>3</v>
      </c>
      <c r="I1934">
        <v>2.9</v>
      </c>
      <c r="J1934">
        <v>2.9</v>
      </c>
      <c r="K1934">
        <v>2.8</v>
      </c>
      <c r="L1934">
        <v>2.8</v>
      </c>
      <c r="M1934">
        <v>2.7</v>
      </c>
      <c r="N1934">
        <v>2.7</v>
      </c>
      <c r="O1934">
        <v>2.7</v>
      </c>
      <c r="P1934">
        <v>2.6</v>
      </c>
      <c r="Q1934">
        <v>2.6</v>
      </c>
      <c r="R1934">
        <v>2.5</v>
      </c>
      <c r="S1934">
        <v>2.5</v>
      </c>
      <c r="T1934">
        <v>2.5</v>
      </c>
      <c r="U1934">
        <v>2.4</v>
      </c>
      <c r="V1934">
        <v>2.4</v>
      </c>
      <c r="W1934">
        <v>2.2999999999999998</v>
      </c>
      <c r="X1934">
        <v>2.1</v>
      </c>
      <c r="Y1934">
        <v>2.1</v>
      </c>
      <c r="Z1934">
        <v>2</v>
      </c>
      <c r="AA1934">
        <v>2</v>
      </c>
    </row>
    <row r="1935" spans="1:27" x14ac:dyDescent="0.2">
      <c r="A1935" s="89">
        <f>VLOOKUP(C1935,TabellenBDFS!$B$4:$C$2717,2,FALSE)</f>
        <v>269</v>
      </c>
      <c r="B1935" t="str">
        <f t="shared" si="31"/>
        <v>2697</v>
      </c>
      <c r="C1935" t="s">
        <v>561</v>
      </c>
      <c r="D1935">
        <v>7</v>
      </c>
      <c r="E1935">
        <v>0.6</v>
      </c>
      <c r="F1935">
        <v>0.5</v>
      </c>
      <c r="G1935">
        <v>0.5</v>
      </c>
      <c r="H1935">
        <v>0.7</v>
      </c>
      <c r="I1935">
        <v>0.6</v>
      </c>
      <c r="J1935">
        <v>0.6</v>
      </c>
      <c r="K1935">
        <v>0.5</v>
      </c>
      <c r="L1935">
        <v>0.5</v>
      </c>
      <c r="M1935">
        <v>0.5</v>
      </c>
      <c r="N1935">
        <v>0.5</v>
      </c>
      <c r="O1935">
        <v>0.5</v>
      </c>
      <c r="P1935">
        <v>0.5</v>
      </c>
      <c r="Q1935">
        <v>0.5</v>
      </c>
      <c r="R1935">
        <v>0.5</v>
      </c>
      <c r="S1935">
        <v>0.5</v>
      </c>
      <c r="T1935">
        <v>0.5</v>
      </c>
      <c r="U1935">
        <v>0.6</v>
      </c>
      <c r="V1935">
        <v>0.6</v>
      </c>
      <c r="W1935">
        <v>0.5</v>
      </c>
      <c r="X1935">
        <v>0.5</v>
      </c>
      <c r="Y1935">
        <v>0.7</v>
      </c>
      <c r="Z1935">
        <v>0.5</v>
      </c>
      <c r="AA1935">
        <v>0.5</v>
      </c>
    </row>
    <row r="1936" spans="1:27" x14ac:dyDescent="0.2">
      <c r="A1936" s="89">
        <f>VLOOKUP(C1936,TabellenBDFS!$B$4:$C$2717,2,FALSE)</f>
        <v>270</v>
      </c>
      <c r="B1936" t="str">
        <f t="shared" si="31"/>
        <v>2701</v>
      </c>
      <c r="C1936" t="s">
        <v>277</v>
      </c>
      <c r="D1936">
        <v>1</v>
      </c>
      <c r="E1936">
        <v>0.6</v>
      </c>
      <c r="F1936">
        <v>0.6</v>
      </c>
      <c r="G1936">
        <v>0.6</v>
      </c>
      <c r="H1936">
        <v>0.5</v>
      </c>
      <c r="I1936">
        <v>0.6</v>
      </c>
      <c r="J1936">
        <v>0.6</v>
      </c>
      <c r="K1936">
        <v>0.6</v>
      </c>
      <c r="L1936">
        <v>0.7</v>
      </c>
      <c r="M1936">
        <v>0.7</v>
      </c>
      <c r="N1936">
        <v>0.7</v>
      </c>
      <c r="O1936">
        <v>0.7</v>
      </c>
      <c r="P1936">
        <v>0.7</v>
      </c>
      <c r="Q1936">
        <v>0.9</v>
      </c>
      <c r="R1936">
        <v>0.9</v>
      </c>
      <c r="S1936">
        <v>0.9</v>
      </c>
      <c r="T1936">
        <v>1</v>
      </c>
      <c r="U1936">
        <v>1</v>
      </c>
      <c r="V1936">
        <v>1</v>
      </c>
      <c r="W1936">
        <v>0.9</v>
      </c>
      <c r="X1936">
        <v>1.2</v>
      </c>
      <c r="Y1936">
        <v>1.2</v>
      </c>
      <c r="Z1936">
        <v>1.2</v>
      </c>
      <c r="AA1936">
        <v>1</v>
      </c>
    </row>
    <row r="1937" spans="1:27" x14ac:dyDescent="0.2">
      <c r="A1937" s="89">
        <f>VLOOKUP(C1937,TabellenBDFS!$B$4:$C$2717,2,FALSE)</f>
        <v>270</v>
      </c>
      <c r="B1937" t="str">
        <f t="shared" si="31"/>
        <v>2702</v>
      </c>
      <c r="C1937" t="s">
        <v>277</v>
      </c>
      <c r="D1937">
        <v>2</v>
      </c>
      <c r="E1937">
        <v>0</v>
      </c>
      <c r="F1937">
        <v>0</v>
      </c>
      <c r="G1937">
        <v>0</v>
      </c>
      <c r="H1937">
        <v>0</v>
      </c>
      <c r="I1937">
        <v>0</v>
      </c>
      <c r="J1937">
        <v>0</v>
      </c>
      <c r="K1937">
        <v>0</v>
      </c>
      <c r="L1937">
        <v>0</v>
      </c>
      <c r="M1937">
        <v>0</v>
      </c>
      <c r="N1937">
        <v>0</v>
      </c>
      <c r="O1937">
        <v>0</v>
      </c>
      <c r="P1937">
        <v>0</v>
      </c>
      <c r="Q1937">
        <v>0</v>
      </c>
      <c r="R1937">
        <v>0</v>
      </c>
      <c r="S1937">
        <v>0</v>
      </c>
      <c r="T1937">
        <v>0</v>
      </c>
      <c r="U1937">
        <v>0</v>
      </c>
      <c r="V1937">
        <v>0</v>
      </c>
      <c r="W1937">
        <v>0</v>
      </c>
      <c r="X1937">
        <v>0</v>
      </c>
      <c r="Y1937">
        <v>0</v>
      </c>
      <c r="Z1937">
        <v>0</v>
      </c>
      <c r="AA1937">
        <v>0</v>
      </c>
    </row>
    <row r="1938" spans="1:27" x14ac:dyDescent="0.2">
      <c r="A1938" s="89">
        <f>VLOOKUP(C1938,TabellenBDFS!$B$4:$C$2717,2,FALSE)</f>
        <v>270</v>
      </c>
      <c r="B1938" t="str">
        <f t="shared" si="31"/>
        <v>2703</v>
      </c>
      <c r="C1938" t="s">
        <v>277</v>
      </c>
      <c r="D1938">
        <v>3</v>
      </c>
      <c r="E1938">
        <v>0</v>
      </c>
      <c r="F1938">
        <v>0</v>
      </c>
      <c r="G1938">
        <v>0</v>
      </c>
      <c r="H1938">
        <v>0</v>
      </c>
      <c r="I1938">
        <v>0</v>
      </c>
      <c r="J1938">
        <v>0</v>
      </c>
      <c r="K1938">
        <v>0</v>
      </c>
      <c r="L1938">
        <v>0</v>
      </c>
      <c r="M1938">
        <v>0</v>
      </c>
      <c r="N1938">
        <v>0</v>
      </c>
      <c r="O1938">
        <v>0</v>
      </c>
      <c r="P1938">
        <v>0</v>
      </c>
      <c r="Q1938">
        <v>0</v>
      </c>
      <c r="R1938">
        <v>0</v>
      </c>
      <c r="S1938">
        <v>0</v>
      </c>
      <c r="T1938">
        <v>0</v>
      </c>
      <c r="U1938">
        <v>0</v>
      </c>
      <c r="V1938">
        <v>0</v>
      </c>
      <c r="W1938">
        <v>0</v>
      </c>
      <c r="X1938">
        <v>0</v>
      </c>
      <c r="Y1938">
        <v>0</v>
      </c>
      <c r="Z1938">
        <v>0</v>
      </c>
      <c r="AA1938">
        <v>0</v>
      </c>
    </row>
    <row r="1939" spans="1:27" x14ac:dyDescent="0.2">
      <c r="A1939" s="89">
        <f>VLOOKUP(C1939,TabellenBDFS!$B$4:$C$2717,2,FALSE)</f>
        <v>270</v>
      </c>
      <c r="B1939" t="str">
        <f t="shared" si="31"/>
        <v>2704</v>
      </c>
      <c r="C1939" t="s">
        <v>277</v>
      </c>
      <c r="D1939">
        <v>4</v>
      </c>
      <c r="E1939">
        <v>0</v>
      </c>
      <c r="F1939">
        <v>0</v>
      </c>
      <c r="G1939">
        <v>0</v>
      </c>
      <c r="H1939">
        <v>0</v>
      </c>
      <c r="I1939">
        <v>0</v>
      </c>
      <c r="J1939">
        <v>0</v>
      </c>
      <c r="K1939">
        <v>0</v>
      </c>
      <c r="L1939">
        <v>0</v>
      </c>
      <c r="M1939">
        <v>0</v>
      </c>
      <c r="N1939">
        <v>0</v>
      </c>
      <c r="O1939">
        <v>0</v>
      </c>
      <c r="P1939">
        <v>0</v>
      </c>
      <c r="Q1939">
        <v>0</v>
      </c>
      <c r="R1939">
        <v>0</v>
      </c>
      <c r="S1939">
        <v>0</v>
      </c>
      <c r="T1939">
        <v>0</v>
      </c>
      <c r="U1939">
        <v>0</v>
      </c>
      <c r="V1939">
        <v>0</v>
      </c>
      <c r="W1939">
        <v>0</v>
      </c>
      <c r="X1939">
        <v>0</v>
      </c>
      <c r="Y1939">
        <v>0</v>
      </c>
      <c r="Z1939">
        <v>0</v>
      </c>
      <c r="AA1939">
        <v>0</v>
      </c>
    </row>
    <row r="1940" spans="1:27" x14ac:dyDescent="0.2">
      <c r="A1940" s="89">
        <f>VLOOKUP(C1940,TabellenBDFS!$B$4:$C$2717,2,FALSE)</f>
        <v>270</v>
      </c>
      <c r="B1940" t="str">
        <f t="shared" si="31"/>
        <v>2705</v>
      </c>
      <c r="C1940" t="s">
        <v>277</v>
      </c>
      <c r="D1940">
        <v>5</v>
      </c>
      <c r="E1940">
        <v>0</v>
      </c>
      <c r="F1940">
        <v>0</v>
      </c>
      <c r="G1940">
        <v>0</v>
      </c>
      <c r="H1940">
        <v>0</v>
      </c>
      <c r="I1940">
        <v>0</v>
      </c>
      <c r="J1940">
        <v>0</v>
      </c>
      <c r="K1940">
        <v>0</v>
      </c>
      <c r="L1940">
        <v>0</v>
      </c>
      <c r="M1940">
        <v>0</v>
      </c>
      <c r="N1940">
        <v>0</v>
      </c>
      <c r="O1940">
        <v>0</v>
      </c>
      <c r="P1940">
        <v>0</v>
      </c>
      <c r="Q1940">
        <v>0</v>
      </c>
      <c r="R1940">
        <v>0</v>
      </c>
      <c r="S1940">
        <v>0</v>
      </c>
      <c r="T1940">
        <v>0</v>
      </c>
      <c r="U1940">
        <v>0</v>
      </c>
      <c r="V1940">
        <v>0</v>
      </c>
      <c r="W1940">
        <v>0</v>
      </c>
      <c r="X1940">
        <v>0</v>
      </c>
      <c r="Y1940">
        <v>0</v>
      </c>
      <c r="Z1940">
        <v>0</v>
      </c>
      <c r="AA1940">
        <v>0</v>
      </c>
    </row>
    <row r="1941" spans="1:27" x14ac:dyDescent="0.2">
      <c r="A1941" s="89">
        <f>VLOOKUP(C1941,TabellenBDFS!$B$4:$C$2717,2,FALSE)</f>
        <v>270</v>
      </c>
      <c r="B1941" t="str">
        <f t="shared" si="31"/>
        <v>2706</v>
      </c>
      <c r="C1941" t="s">
        <v>277</v>
      </c>
      <c r="D1941">
        <v>6</v>
      </c>
      <c r="E1941">
        <v>0.4</v>
      </c>
      <c r="F1941">
        <v>0.4</v>
      </c>
      <c r="G1941">
        <v>0.4</v>
      </c>
      <c r="H1941">
        <v>0.4</v>
      </c>
      <c r="I1941">
        <v>0.4</v>
      </c>
      <c r="J1941">
        <v>0.4</v>
      </c>
      <c r="K1941">
        <v>0.4</v>
      </c>
      <c r="L1941">
        <v>0.5</v>
      </c>
      <c r="M1941">
        <v>0.5</v>
      </c>
      <c r="N1941">
        <v>0.5</v>
      </c>
      <c r="O1941">
        <v>0.5</v>
      </c>
      <c r="P1941">
        <v>0.6</v>
      </c>
      <c r="Q1941">
        <v>0.8</v>
      </c>
      <c r="R1941">
        <v>0.8</v>
      </c>
      <c r="S1941">
        <v>0.8</v>
      </c>
      <c r="T1941">
        <v>0.8</v>
      </c>
      <c r="U1941">
        <v>0.8</v>
      </c>
      <c r="V1941">
        <v>0.8</v>
      </c>
      <c r="W1941">
        <v>0.8</v>
      </c>
      <c r="X1941">
        <v>1</v>
      </c>
      <c r="Y1941">
        <v>1</v>
      </c>
      <c r="Z1941">
        <v>1</v>
      </c>
      <c r="AA1941">
        <v>0.9</v>
      </c>
    </row>
    <row r="1942" spans="1:27" x14ac:dyDescent="0.2">
      <c r="A1942" s="89">
        <f>VLOOKUP(C1942,TabellenBDFS!$B$4:$C$2717,2,FALSE)</f>
        <v>270</v>
      </c>
      <c r="B1942" t="str">
        <f t="shared" si="31"/>
        <v>2707</v>
      </c>
      <c r="C1942" t="s">
        <v>277</v>
      </c>
      <c r="D1942">
        <v>7</v>
      </c>
      <c r="E1942">
        <v>0.2</v>
      </c>
      <c r="F1942">
        <v>0.1</v>
      </c>
      <c r="G1942">
        <v>0.1</v>
      </c>
      <c r="H1942">
        <v>0.1</v>
      </c>
      <c r="I1942">
        <v>0.1</v>
      </c>
      <c r="J1942">
        <v>0.1</v>
      </c>
      <c r="K1942">
        <v>0.1</v>
      </c>
      <c r="L1942">
        <v>0.1</v>
      </c>
      <c r="M1942">
        <v>0.1</v>
      </c>
      <c r="N1942">
        <v>0.1</v>
      </c>
      <c r="O1942">
        <v>0.1</v>
      </c>
      <c r="P1942">
        <v>0.1</v>
      </c>
      <c r="Q1942">
        <v>0.1</v>
      </c>
      <c r="R1942">
        <v>0.1</v>
      </c>
      <c r="S1942">
        <v>0.1</v>
      </c>
      <c r="T1942">
        <v>0.2</v>
      </c>
      <c r="U1942">
        <v>0.1</v>
      </c>
      <c r="V1942">
        <v>0.1</v>
      </c>
      <c r="W1942">
        <v>0.1</v>
      </c>
      <c r="X1942">
        <v>0.1</v>
      </c>
      <c r="Y1942">
        <v>0.1</v>
      </c>
      <c r="Z1942">
        <v>0.1</v>
      </c>
      <c r="AA1942">
        <v>0.1</v>
      </c>
    </row>
    <row r="1943" spans="1:27" x14ac:dyDescent="0.2">
      <c r="A1943" s="89">
        <f>VLOOKUP(C1943,TabellenBDFS!$B$4:$C$2717,2,FALSE)</f>
        <v>271</v>
      </c>
      <c r="B1943" t="str">
        <f t="shared" si="31"/>
        <v>2711</v>
      </c>
      <c r="C1943" t="s">
        <v>278</v>
      </c>
      <c r="D1943">
        <v>1</v>
      </c>
      <c r="E1943">
        <v>6.5</v>
      </c>
      <c r="F1943">
        <v>6.8</v>
      </c>
      <c r="G1943">
        <v>6.7</v>
      </c>
      <c r="H1943">
        <v>7</v>
      </c>
      <c r="I1943">
        <v>7</v>
      </c>
      <c r="J1943">
        <v>7</v>
      </c>
      <c r="K1943">
        <v>7</v>
      </c>
      <c r="L1943">
        <v>7.1</v>
      </c>
      <c r="M1943">
        <v>7.3</v>
      </c>
      <c r="N1943">
        <v>7.4</v>
      </c>
      <c r="O1943">
        <v>7.6</v>
      </c>
      <c r="P1943">
        <v>7.8</v>
      </c>
      <c r="Q1943">
        <v>7.7</v>
      </c>
      <c r="R1943">
        <v>7.8</v>
      </c>
      <c r="S1943">
        <v>7.8</v>
      </c>
      <c r="T1943">
        <v>7.4</v>
      </c>
      <c r="U1943">
        <v>7.3</v>
      </c>
      <c r="V1943">
        <v>7.2</v>
      </c>
      <c r="W1943">
        <v>6.8</v>
      </c>
      <c r="X1943">
        <v>6.3</v>
      </c>
      <c r="Y1943">
        <v>6.1</v>
      </c>
      <c r="Z1943">
        <v>6.1</v>
      </c>
      <c r="AA1943">
        <v>6.2</v>
      </c>
    </row>
    <row r="1944" spans="1:27" x14ac:dyDescent="0.2">
      <c r="A1944" s="89">
        <f>VLOOKUP(C1944,TabellenBDFS!$B$4:$C$2717,2,FALSE)</f>
        <v>271</v>
      </c>
      <c r="B1944" t="str">
        <f t="shared" si="31"/>
        <v>2712</v>
      </c>
      <c r="C1944" t="s">
        <v>278</v>
      </c>
      <c r="D1944">
        <v>2</v>
      </c>
      <c r="E1944">
        <v>2.5</v>
      </c>
      <c r="F1944">
        <v>2.7</v>
      </c>
      <c r="G1944">
        <v>2.8</v>
      </c>
      <c r="H1944">
        <v>2.9</v>
      </c>
      <c r="I1944">
        <v>2.8</v>
      </c>
      <c r="J1944">
        <v>2.9</v>
      </c>
      <c r="K1944">
        <v>2.8</v>
      </c>
      <c r="L1944">
        <v>3</v>
      </c>
      <c r="M1944">
        <v>3</v>
      </c>
      <c r="N1944">
        <v>3</v>
      </c>
      <c r="O1944">
        <v>3</v>
      </c>
      <c r="P1944">
        <v>3</v>
      </c>
      <c r="Q1944">
        <v>2.8</v>
      </c>
      <c r="R1944">
        <v>2.8</v>
      </c>
      <c r="S1944">
        <v>2.9</v>
      </c>
      <c r="T1944">
        <v>2.7</v>
      </c>
      <c r="U1944">
        <v>2.7</v>
      </c>
      <c r="V1944">
        <v>2.2000000000000002</v>
      </c>
      <c r="W1944">
        <v>2.2000000000000002</v>
      </c>
      <c r="X1944">
        <v>1.9</v>
      </c>
      <c r="Y1944">
        <v>1.8</v>
      </c>
      <c r="Z1944">
        <v>1.8</v>
      </c>
      <c r="AA1944">
        <v>1.7</v>
      </c>
    </row>
    <row r="1945" spans="1:27" x14ac:dyDescent="0.2">
      <c r="A1945" s="89">
        <f>VLOOKUP(C1945,TabellenBDFS!$B$4:$C$2717,2,FALSE)</f>
        <v>271</v>
      </c>
      <c r="B1945" t="str">
        <f t="shared" si="31"/>
        <v>2713</v>
      </c>
      <c r="C1945" t="s">
        <v>278</v>
      </c>
      <c r="D1945">
        <v>3</v>
      </c>
      <c r="E1945">
        <v>0</v>
      </c>
      <c r="F1945">
        <v>0</v>
      </c>
      <c r="G1945">
        <v>0.1</v>
      </c>
      <c r="H1945">
        <v>0.1</v>
      </c>
      <c r="I1945">
        <v>0.1</v>
      </c>
      <c r="J1945">
        <v>0.2</v>
      </c>
      <c r="K1945">
        <v>0.2</v>
      </c>
      <c r="L1945">
        <v>0.3</v>
      </c>
      <c r="M1945">
        <v>0.4</v>
      </c>
      <c r="N1945">
        <v>0.5</v>
      </c>
      <c r="O1945">
        <v>0.6</v>
      </c>
      <c r="P1945">
        <v>0.8</v>
      </c>
      <c r="Q1945">
        <v>0.9</v>
      </c>
      <c r="R1945">
        <v>1.2</v>
      </c>
      <c r="S1945">
        <v>1.2</v>
      </c>
      <c r="T1945">
        <v>1.2</v>
      </c>
      <c r="U1945">
        <v>1.2</v>
      </c>
      <c r="V1945">
        <v>1.8</v>
      </c>
      <c r="W1945">
        <v>1.7</v>
      </c>
      <c r="X1945">
        <v>1.7</v>
      </c>
      <c r="Y1945">
        <v>1.7</v>
      </c>
      <c r="Z1945">
        <v>1.7</v>
      </c>
      <c r="AA1945">
        <v>1.9</v>
      </c>
    </row>
    <row r="1946" spans="1:27" x14ac:dyDescent="0.2">
      <c r="A1946" s="89">
        <f>VLOOKUP(C1946,TabellenBDFS!$B$4:$C$2717,2,FALSE)</f>
        <v>271</v>
      </c>
      <c r="B1946" t="str">
        <f t="shared" si="31"/>
        <v>2714</v>
      </c>
      <c r="C1946" t="s">
        <v>278</v>
      </c>
      <c r="D1946">
        <v>4</v>
      </c>
      <c r="E1946">
        <v>0</v>
      </c>
      <c r="F1946">
        <v>0</v>
      </c>
      <c r="G1946">
        <v>0</v>
      </c>
      <c r="H1946">
        <v>0</v>
      </c>
      <c r="I1946">
        <v>0</v>
      </c>
      <c r="J1946">
        <v>0</v>
      </c>
      <c r="K1946">
        <v>0.1</v>
      </c>
      <c r="L1946">
        <v>0</v>
      </c>
      <c r="M1946">
        <v>0</v>
      </c>
      <c r="N1946">
        <v>0.1</v>
      </c>
      <c r="O1946">
        <v>0.1</v>
      </c>
      <c r="P1946">
        <v>0.1</v>
      </c>
      <c r="Q1946">
        <v>0.1</v>
      </c>
      <c r="R1946">
        <v>0.1</v>
      </c>
      <c r="S1946">
        <v>0.1</v>
      </c>
      <c r="T1946">
        <v>0.1</v>
      </c>
      <c r="U1946">
        <v>0.1</v>
      </c>
      <c r="V1946">
        <v>0.1</v>
      </c>
      <c r="W1946">
        <v>0.1</v>
      </c>
      <c r="X1946">
        <v>0.1</v>
      </c>
      <c r="Y1946">
        <v>0.1</v>
      </c>
      <c r="Z1946">
        <v>0.1</v>
      </c>
      <c r="AA1946">
        <v>0.1</v>
      </c>
    </row>
    <row r="1947" spans="1:27" x14ac:dyDescent="0.2">
      <c r="A1947" s="89">
        <f>VLOOKUP(C1947,TabellenBDFS!$B$4:$C$2717,2,FALSE)</f>
        <v>271</v>
      </c>
      <c r="B1947" t="str">
        <f t="shared" si="31"/>
        <v>2715</v>
      </c>
      <c r="C1947" t="s">
        <v>278</v>
      </c>
      <c r="D1947">
        <v>5</v>
      </c>
      <c r="E1947">
        <v>0.3</v>
      </c>
      <c r="F1947">
        <v>0.3</v>
      </c>
      <c r="G1947">
        <v>0.3</v>
      </c>
      <c r="H1947">
        <v>0.3</v>
      </c>
      <c r="I1947">
        <v>0.3</v>
      </c>
      <c r="J1947">
        <v>0.3</v>
      </c>
      <c r="K1947">
        <v>0.3</v>
      </c>
      <c r="L1947">
        <v>0.3</v>
      </c>
      <c r="M1947">
        <v>0.2</v>
      </c>
      <c r="N1947">
        <v>0.2</v>
      </c>
      <c r="O1947">
        <v>0.2</v>
      </c>
      <c r="P1947">
        <v>0.2</v>
      </c>
      <c r="Q1947">
        <v>0.2</v>
      </c>
      <c r="R1947">
        <v>0.2</v>
      </c>
      <c r="S1947">
        <v>0.2</v>
      </c>
      <c r="T1947">
        <v>0.1</v>
      </c>
      <c r="U1947">
        <v>0.1</v>
      </c>
      <c r="V1947">
        <v>0.1</v>
      </c>
      <c r="W1947">
        <v>0.1</v>
      </c>
      <c r="X1947">
        <v>0.1</v>
      </c>
      <c r="Y1947">
        <v>0.1</v>
      </c>
      <c r="Z1947">
        <v>0.1</v>
      </c>
      <c r="AA1947">
        <v>0.1</v>
      </c>
    </row>
    <row r="1948" spans="1:27" x14ac:dyDescent="0.2">
      <c r="A1948" s="89">
        <f>VLOOKUP(C1948,TabellenBDFS!$B$4:$C$2717,2,FALSE)</f>
        <v>271</v>
      </c>
      <c r="B1948" t="str">
        <f t="shared" si="31"/>
        <v>2716</v>
      </c>
      <c r="C1948" t="s">
        <v>278</v>
      </c>
      <c r="D1948">
        <v>6</v>
      </c>
      <c r="E1948">
        <v>1.6</v>
      </c>
      <c r="F1948">
        <v>1.6</v>
      </c>
      <c r="G1948">
        <v>1.6</v>
      </c>
      <c r="H1948">
        <v>1.7</v>
      </c>
      <c r="I1948">
        <v>1.7</v>
      </c>
      <c r="J1948">
        <v>1.7</v>
      </c>
      <c r="K1948">
        <v>1.7</v>
      </c>
      <c r="L1948">
        <v>1.7</v>
      </c>
      <c r="M1948">
        <v>1.9</v>
      </c>
      <c r="N1948">
        <v>1.9</v>
      </c>
      <c r="O1948">
        <v>1.9</v>
      </c>
      <c r="P1948">
        <v>2.1</v>
      </c>
      <c r="Q1948">
        <v>2</v>
      </c>
      <c r="R1948">
        <v>2</v>
      </c>
      <c r="S1948">
        <v>1.9</v>
      </c>
      <c r="T1948">
        <v>1.6</v>
      </c>
      <c r="U1948">
        <v>1.6</v>
      </c>
      <c r="V1948">
        <v>1.4</v>
      </c>
      <c r="W1948">
        <v>1.3</v>
      </c>
      <c r="X1948">
        <v>1.3</v>
      </c>
      <c r="Y1948">
        <v>1.2</v>
      </c>
      <c r="Z1948">
        <v>1.2</v>
      </c>
      <c r="AA1948">
        <v>1.2</v>
      </c>
    </row>
    <row r="1949" spans="1:27" x14ac:dyDescent="0.2">
      <c r="A1949" s="89">
        <f>VLOOKUP(C1949,TabellenBDFS!$B$4:$C$2717,2,FALSE)</f>
        <v>271</v>
      </c>
      <c r="B1949" t="str">
        <f t="shared" si="31"/>
        <v>2717</v>
      </c>
      <c r="C1949" t="s">
        <v>278</v>
      </c>
      <c r="D1949">
        <v>7</v>
      </c>
      <c r="E1949">
        <v>2.1</v>
      </c>
      <c r="F1949">
        <v>2.1</v>
      </c>
      <c r="G1949">
        <v>2</v>
      </c>
      <c r="H1949">
        <v>2</v>
      </c>
      <c r="I1949">
        <v>1.9</v>
      </c>
      <c r="J1949">
        <v>1.8</v>
      </c>
      <c r="K1949">
        <v>1.8</v>
      </c>
      <c r="L1949">
        <v>1.8</v>
      </c>
      <c r="M1949">
        <v>1.7</v>
      </c>
      <c r="N1949">
        <v>1.7</v>
      </c>
      <c r="O1949">
        <v>1.7</v>
      </c>
      <c r="P1949">
        <v>1.6</v>
      </c>
      <c r="Q1949">
        <v>1.6</v>
      </c>
      <c r="R1949">
        <v>1.6</v>
      </c>
      <c r="S1949">
        <v>1.6</v>
      </c>
      <c r="T1949">
        <v>1.7</v>
      </c>
      <c r="U1949">
        <v>1.6</v>
      </c>
      <c r="V1949">
        <v>1.5</v>
      </c>
      <c r="W1949">
        <v>1.4</v>
      </c>
      <c r="X1949">
        <v>1.3</v>
      </c>
      <c r="Y1949">
        <v>1.3</v>
      </c>
      <c r="Z1949">
        <v>1.3</v>
      </c>
      <c r="AA1949">
        <v>1.2</v>
      </c>
    </row>
    <row r="1950" spans="1:27" x14ac:dyDescent="0.2">
      <c r="A1950" s="89">
        <f>VLOOKUP(C1950,TabellenBDFS!$B$4:$C$2717,2,FALSE)</f>
        <v>273</v>
      </c>
      <c r="B1950" t="str">
        <f t="shared" si="31"/>
        <v>2731</v>
      </c>
      <c r="C1950" t="s">
        <v>280</v>
      </c>
      <c r="D1950">
        <v>1</v>
      </c>
      <c r="E1950">
        <v>4.2</v>
      </c>
      <c r="F1950">
        <v>4.2</v>
      </c>
      <c r="G1950">
        <v>4.2</v>
      </c>
      <c r="H1950">
        <v>4.0999999999999996</v>
      </c>
      <c r="I1950">
        <v>4.0999999999999996</v>
      </c>
      <c r="J1950">
        <v>4.0999999999999996</v>
      </c>
      <c r="K1950">
        <v>4.0999999999999996</v>
      </c>
      <c r="L1950">
        <v>4.2</v>
      </c>
      <c r="M1950">
        <v>4.2</v>
      </c>
      <c r="N1950">
        <v>4.2</v>
      </c>
      <c r="O1950">
        <v>4.2</v>
      </c>
      <c r="P1950">
        <v>4.2</v>
      </c>
      <c r="Q1950">
        <v>4.3</v>
      </c>
      <c r="R1950">
        <v>4.0999999999999996</v>
      </c>
      <c r="S1950">
        <v>4.0999999999999996</v>
      </c>
      <c r="T1950">
        <v>4.2</v>
      </c>
      <c r="U1950">
        <v>4.3</v>
      </c>
      <c r="V1950">
        <v>4.2</v>
      </c>
      <c r="W1950">
        <v>3.9</v>
      </c>
      <c r="X1950">
        <v>3.9</v>
      </c>
      <c r="Y1950">
        <v>3.9</v>
      </c>
      <c r="Z1950">
        <v>3.8</v>
      </c>
      <c r="AA1950">
        <v>3.7</v>
      </c>
    </row>
    <row r="1951" spans="1:27" x14ac:dyDescent="0.2">
      <c r="A1951" s="89">
        <f>VLOOKUP(C1951,TabellenBDFS!$B$4:$C$2717,2,FALSE)</f>
        <v>273</v>
      </c>
      <c r="B1951" t="str">
        <f t="shared" si="31"/>
        <v>2732</v>
      </c>
      <c r="C1951" t="s">
        <v>280</v>
      </c>
      <c r="D1951">
        <v>2</v>
      </c>
      <c r="E1951">
        <v>1.2</v>
      </c>
      <c r="F1951">
        <v>1.2</v>
      </c>
      <c r="G1951">
        <v>1.2</v>
      </c>
      <c r="H1951">
        <v>1.2</v>
      </c>
      <c r="I1951">
        <v>1.2</v>
      </c>
      <c r="J1951">
        <v>1.2</v>
      </c>
      <c r="K1951">
        <v>1.2</v>
      </c>
      <c r="L1951">
        <v>1.2</v>
      </c>
      <c r="M1951">
        <v>1.2</v>
      </c>
      <c r="N1951">
        <v>1.2</v>
      </c>
      <c r="O1951">
        <v>1.2</v>
      </c>
      <c r="P1951">
        <v>1.2</v>
      </c>
      <c r="Q1951">
        <v>1.2</v>
      </c>
      <c r="R1951">
        <v>1</v>
      </c>
      <c r="S1951">
        <v>1</v>
      </c>
      <c r="T1951">
        <v>1.1000000000000001</v>
      </c>
      <c r="U1951">
        <v>1.1000000000000001</v>
      </c>
      <c r="V1951">
        <v>0.9</v>
      </c>
      <c r="W1951">
        <v>0.8</v>
      </c>
      <c r="X1951">
        <v>0.7</v>
      </c>
      <c r="Y1951">
        <v>0.7</v>
      </c>
      <c r="Z1951">
        <v>0.6</v>
      </c>
      <c r="AA1951">
        <v>0.5</v>
      </c>
    </row>
    <row r="1952" spans="1:27" x14ac:dyDescent="0.2">
      <c r="A1952" s="89">
        <f>VLOOKUP(C1952,TabellenBDFS!$B$4:$C$2717,2,FALSE)</f>
        <v>273</v>
      </c>
      <c r="B1952" t="str">
        <f t="shared" si="31"/>
        <v>2733</v>
      </c>
      <c r="C1952" t="s">
        <v>280</v>
      </c>
      <c r="D1952">
        <v>3</v>
      </c>
      <c r="E1952">
        <v>0</v>
      </c>
      <c r="F1952">
        <v>0</v>
      </c>
      <c r="G1952">
        <v>0</v>
      </c>
      <c r="H1952">
        <v>0</v>
      </c>
      <c r="I1952">
        <v>0</v>
      </c>
      <c r="J1952">
        <v>0.1</v>
      </c>
      <c r="K1952">
        <v>0.1</v>
      </c>
      <c r="L1952">
        <v>0.2</v>
      </c>
      <c r="M1952">
        <v>0.2</v>
      </c>
      <c r="N1952">
        <v>0.3</v>
      </c>
      <c r="O1952">
        <v>0.3</v>
      </c>
      <c r="P1952">
        <v>0.3</v>
      </c>
      <c r="Q1952">
        <v>0.4</v>
      </c>
      <c r="R1952">
        <v>0.4</v>
      </c>
      <c r="S1952">
        <v>0.4</v>
      </c>
      <c r="T1952">
        <v>0.4</v>
      </c>
      <c r="U1952">
        <v>0.5</v>
      </c>
      <c r="V1952">
        <v>0.6</v>
      </c>
      <c r="W1952">
        <v>0.7</v>
      </c>
      <c r="X1952">
        <v>0.8</v>
      </c>
      <c r="Y1952">
        <v>0.9</v>
      </c>
      <c r="Z1952">
        <v>0.9</v>
      </c>
      <c r="AA1952">
        <v>1</v>
      </c>
    </row>
    <row r="1953" spans="1:27" x14ac:dyDescent="0.2">
      <c r="A1953" s="89">
        <f>VLOOKUP(C1953,TabellenBDFS!$B$4:$C$2717,2,FALSE)</f>
        <v>273</v>
      </c>
      <c r="B1953" t="str">
        <f t="shared" si="31"/>
        <v>2734</v>
      </c>
      <c r="C1953" t="s">
        <v>280</v>
      </c>
      <c r="D1953">
        <v>4</v>
      </c>
      <c r="E1953">
        <v>0</v>
      </c>
      <c r="F1953">
        <v>0</v>
      </c>
      <c r="G1953">
        <v>0</v>
      </c>
      <c r="H1953">
        <v>0</v>
      </c>
      <c r="I1953">
        <v>0</v>
      </c>
      <c r="J1953">
        <v>0</v>
      </c>
      <c r="K1953">
        <v>0</v>
      </c>
      <c r="L1953">
        <v>0</v>
      </c>
      <c r="M1953">
        <v>0</v>
      </c>
      <c r="N1953">
        <v>0</v>
      </c>
      <c r="O1953">
        <v>0</v>
      </c>
      <c r="P1953">
        <v>0</v>
      </c>
      <c r="Q1953">
        <v>0</v>
      </c>
      <c r="R1953">
        <v>0.1</v>
      </c>
      <c r="S1953">
        <v>0.1</v>
      </c>
      <c r="T1953">
        <v>0.1</v>
      </c>
      <c r="U1953">
        <v>0.1</v>
      </c>
      <c r="V1953">
        <v>0.1</v>
      </c>
      <c r="W1953">
        <v>0.1</v>
      </c>
      <c r="X1953">
        <v>0.1</v>
      </c>
      <c r="Y1953">
        <v>0.1</v>
      </c>
      <c r="Z1953">
        <v>0.1</v>
      </c>
      <c r="AA1953">
        <v>0.1</v>
      </c>
    </row>
    <row r="1954" spans="1:27" x14ac:dyDescent="0.2">
      <c r="A1954" s="89">
        <f>VLOOKUP(C1954,TabellenBDFS!$B$4:$C$2717,2,FALSE)</f>
        <v>273</v>
      </c>
      <c r="B1954" t="str">
        <f t="shared" si="31"/>
        <v>2735</v>
      </c>
      <c r="C1954" t="s">
        <v>280</v>
      </c>
      <c r="D1954">
        <v>5</v>
      </c>
      <c r="E1954">
        <v>0.1</v>
      </c>
      <c r="F1954">
        <v>0.1</v>
      </c>
      <c r="G1954">
        <v>0.1</v>
      </c>
      <c r="H1954">
        <v>0.1</v>
      </c>
      <c r="I1954">
        <v>0.1</v>
      </c>
      <c r="J1954">
        <v>0.1</v>
      </c>
      <c r="K1954">
        <v>0.1</v>
      </c>
      <c r="L1954">
        <v>0</v>
      </c>
      <c r="M1954">
        <v>0</v>
      </c>
      <c r="N1954">
        <v>0</v>
      </c>
      <c r="O1954">
        <v>0</v>
      </c>
      <c r="P1954">
        <v>0</v>
      </c>
      <c r="Q1954">
        <v>0</v>
      </c>
      <c r="R1954">
        <v>0</v>
      </c>
      <c r="S1954">
        <v>0</v>
      </c>
      <c r="T1954">
        <v>0</v>
      </c>
      <c r="U1954">
        <v>0</v>
      </c>
      <c r="V1954">
        <v>0</v>
      </c>
      <c r="W1954">
        <v>0</v>
      </c>
      <c r="X1954">
        <v>0</v>
      </c>
      <c r="Y1954">
        <v>0</v>
      </c>
      <c r="Z1954">
        <v>0</v>
      </c>
      <c r="AA1954">
        <v>0</v>
      </c>
    </row>
    <row r="1955" spans="1:27" x14ac:dyDescent="0.2">
      <c r="A1955" s="89">
        <f>VLOOKUP(C1955,TabellenBDFS!$B$4:$C$2717,2,FALSE)</f>
        <v>273</v>
      </c>
      <c r="B1955" t="str">
        <f t="shared" si="31"/>
        <v>2736</v>
      </c>
      <c r="C1955" t="s">
        <v>280</v>
      </c>
      <c r="D1955">
        <v>6</v>
      </c>
      <c r="E1955">
        <v>1.3</v>
      </c>
      <c r="F1955">
        <v>1.3</v>
      </c>
      <c r="G1955">
        <v>1.3</v>
      </c>
      <c r="H1955">
        <v>1.2</v>
      </c>
      <c r="I1955">
        <v>1.2</v>
      </c>
      <c r="J1955">
        <v>1.1000000000000001</v>
      </c>
      <c r="K1955">
        <v>1.1000000000000001</v>
      </c>
      <c r="L1955">
        <v>1.2</v>
      </c>
      <c r="M1955">
        <v>1.1000000000000001</v>
      </c>
      <c r="N1955">
        <v>1.1000000000000001</v>
      </c>
      <c r="O1955">
        <v>1.1000000000000001</v>
      </c>
      <c r="P1955">
        <v>1.1000000000000001</v>
      </c>
      <c r="Q1955">
        <v>1.1000000000000001</v>
      </c>
      <c r="R1955">
        <v>1.2</v>
      </c>
      <c r="S1955">
        <v>1.2</v>
      </c>
      <c r="T1955">
        <v>1.3</v>
      </c>
      <c r="U1955">
        <v>1.3</v>
      </c>
      <c r="V1955">
        <v>1.4</v>
      </c>
      <c r="W1955">
        <v>1.2</v>
      </c>
      <c r="X1955">
        <v>1</v>
      </c>
      <c r="Y1955">
        <v>0.9</v>
      </c>
      <c r="Z1955">
        <v>0.9</v>
      </c>
      <c r="AA1955">
        <v>0.8</v>
      </c>
    </row>
    <row r="1956" spans="1:27" x14ac:dyDescent="0.2">
      <c r="A1956" s="89">
        <f>VLOOKUP(C1956,TabellenBDFS!$B$4:$C$2717,2,FALSE)</f>
        <v>273</v>
      </c>
      <c r="B1956" t="str">
        <f t="shared" si="31"/>
        <v>2737</v>
      </c>
      <c r="C1956" t="s">
        <v>280</v>
      </c>
      <c r="D1956">
        <v>7</v>
      </c>
      <c r="E1956">
        <v>1.6</v>
      </c>
      <c r="F1956">
        <v>1.6</v>
      </c>
      <c r="G1956">
        <v>1.6</v>
      </c>
      <c r="H1956">
        <v>1.6</v>
      </c>
      <c r="I1956">
        <v>1.6</v>
      </c>
      <c r="J1956">
        <v>1.5</v>
      </c>
      <c r="K1956">
        <v>1.6</v>
      </c>
      <c r="L1956">
        <v>1.5</v>
      </c>
      <c r="M1956">
        <v>1.5</v>
      </c>
      <c r="N1956">
        <v>1.5</v>
      </c>
      <c r="O1956">
        <v>1.5</v>
      </c>
      <c r="P1956">
        <v>1.5</v>
      </c>
      <c r="Q1956">
        <v>1.5</v>
      </c>
      <c r="R1956">
        <v>1.4</v>
      </c>
      <c r="S1956">
        <v>1.3</v>
      </c>
      <c r="T1956">
        <v>1.4</v>
      </c>
      <c r="U1956">
        <v>1.3</v>
      </c>
      <c r="V1956">
        <v>1.3</v>
      </c>
      <c r="W1956">
        <v>1.1000000000000001</v>
      </c>
      <c r="X1956">
        <v>1.2</v>
      </c>
      <c r="Y1956">
        <v>1.2</v>
      </c>
      <c r="Z1956">
        <v>1.3</v>
      </c>
      <c r="AA1956">
        <v>1.3</v>
      </c>
    </row>
    <row r="1957" spans="1:27" x14ac:dyDescent="0.2">
      <c r="A1957" s="89">
        <f>VLOOKUP(C1957,TabellenBDFS!$B$4:$C$2717,2,FALSE)</f>
        <v>274</v>
      </c>
      <c r="B1957" t="str">
        <f t="shared" si="31"/>
        <v>2741</v>
      </c>
      <c r="C1957" t="s">
        <v>281</v>
      </c>
      <c r="D1957">
        <v>1</v>
      </c>
      <c r="E1957">
        <v>138.5</v>
      </c>
      <c r="F1957">
        <v>136.19999999999999</v>
      </c>
      <c r="G1957">
        <v>138</v>
      </c>
      <c r="H1957">
        <v>139.9</v>
      </c>
      <c r="I1957">
        <v>142.9</v>
      </c>
      <c r="J1957">
        <v>140.5</v>
      </c>
      <c r="K1957">
        <v>141.30000000000001</v>
      </c>
      <c r="L1957">
        <v>142.80000000000001</v>
      </c>
      <c r="M1957">
        <v>143.69999999999999</v>
      </c>
      <c r="N1957">
        <v>139.9</v>
      </c>
      <c r="O1957">
        <v>141.30000000000001</v>
      </c>
      <c r="P1957">
        <v>142.80000000000001</v>
      </c>
      <c r="Q1957">
        <v>143.9</v>
      </c>
      <c r="R1957">
        <v>143.80000000000001</v>
      </c>
      <c r="S1957">
        <v>145.4</v>
      </c>
      <c r="T1957">
        <v>145.30000000000001</v>
      </c>
      <c r="U1957">
        <v>146.6</v>
      </c>
      <c r="V1957">
        <v>145.30000000000001</v>
      </c>
      <c r="W1957">
        <v>144.9</v>
      </c>
      <c r="X1957">
        <v>143.9</v>
      </c>
      <c r="Y1957">
        <v>144.1</v>
      </c>
      <c r="Z1957">
        <v>143.19999999999999</v>
      </c>
      <c r="AA1957">
        <v>143.80000000000001</v>
      </c>
    </row>
    <row r="1958" spans="1:27" x14ac:dyDescent="0.2">
      <c r="A1958" s="89">
        <f>VLOOKUP(C1958,TabellenBDFS!$B$4:$C$2717,2,FALSE)</f>
        <v>274</v>
      </c>
      <c r="B1958" t="str">
        <f t="shared" si="31"/>
        <v>2742</v>
      </c>
      <c r="C1958" t="s">
        <v>281</v>
      </c>
      <c r="D1958">
        <v>2</v>
      </c>
      <c r="E1958">
        <v>78.099999999999994</v>
      </c>
      <c r="F1958">
        <v>76.3</v>
      </c>
      <c r="G1958">
        <v>75.400000000000006</v>
      </c>
      <c r="H1958">
        <v>73.900000000000006</v>
      </c>
      <c r="I1958">
        <v>72.5</v>
      </c>
      <c r="J1958">
        <v>69.5</v>
      </c>
      <c r="K1958">
        <v>68.2</v>
      </c>
      <c r="L1958">
        <v>66.599999999999994</v>
      </c>
      <c r="M1958">
        <v>65.099999999999994</v>
      </c>
      <c r="N1958">
        <v>62.6</v>
      </c>
      <c r="O1958">
        <v>61.4</v>
      </c>
      <c r="P1958">
        <v>60.2</v>
      </c>
      <c r="Q1958">
        <v>59</v>
      </c>
      <c r="R1958">
        <v>57.9</v>
      </c>
      <c r="S1958">
        <v>56.9</v>
      </c>
      <c r="T1958">
        <v>55.8</v>
      </c>
      <c r="U1958">
        <v>54.7</v>
      </c>
      <c r="V1958">
        <v>52.6</v>
      </c>
      <c r="W1958">
        <v>51.5</v>
      </c>
      <c r="X1958">
        <v>50.2</v>
      </c>
      <c r="Y1958">
        <v>49.1</v>
      </c>
      <c r="Z1958">
        <v>47.4</v>
      </c>
      <c r="AA1958">
        <v>46</v>
      </c>
    </row>
    <row r="1959" spans="1:27" x14ac:dyDescent="0.2">
      <c r="A1959" s="89">
        <f>VLOOKUP(C1959,TabellenBDFS!$B$4:$C$2717,2,FALSE)</f>
        <v>274</v>
      </c>
      <c r="B1959" t="str">
        <f t="shared" si="31"/>
        <v>2743</v>
      </c>
      <c r="C1959" t="s">
        <v>281</v>
      </c>
      <c r="D1959">
        <v>3</v>
      </c>
      <c r="E1959">
        <v>0.1</v>
      </c>
      <c r="F1959">
        <v>0.4</v>
      </c>
      <c r="G1959">
        <v>1.1000000000000001</v>
      </c>
      <c r="H1959">
        <v>2.2000000000000002</v>
      </c>
      <c r="I1959">
        <v>4.5</v>
      </c>
      <c r="J1959">
        <v>5.5</v>
      </c>
      <c r="K1959">
        <v>6.8</v>
      </c>
      <c r="L1959">
        <v>8.5</v>
      </c>
      <c r="M1959">
        <v>10.3</v>
      </c>
      <c r="N1959">
        <v>11.3</v>
      </c>
      <c r="O1959">
        <v>12.4</v>
      </c>
      <c r="P1959">
        <v>13.4</v>
      </c>
      <c r="Q1959">
        <v>15</v>
      </c>
      <c r="R1959">
        <v>15.9</v>
      </c>
      <c r="S1959">
        <v>16.899999999999999</v>
      </c>
      <c r="T1959">
        <v>17.8</v>
      </c>
      <c r="U1959">
        <v>19.7</v>
      </c>
      <c r="V1959">
        <v>21.7</v>
      </c>
      <c r="W1959">
        <v>22.8</v>
      </c>
      <c r="X1959">
        <v>23.7</v>
      </c>
      <c r="Y1959">
        <v>25.7</v>
      </c>
      <c r="Z1959">
        <v>27.2</v>
      </c>
      <c r="AA1959">
        <v>29.2</v>
      </c>
    </row>
    <row r="1960" spans="1:27" x14ac:dyDescent="0.2">
      <c r="A1960" s="89">
        <f>VLOOKUP(C1960,TabellenBDFS!$B$4:$C$2717,2,FALSE)</f>
        <v>274</v>
      </c>
      <c r="B1960" t="str">
        <f t="shared" si="31"/>
        <v>2744</v>
      </c>
      <c r="C1960" t="s">
        <v>281</v>
      </c>
      <c r="D1960">
        <v>4</v>
      </c>
      <c r="E1960">
        <v>0</v>
      </c>
      <c r="F1960">
        <v>0.6</v>
      </c>
      <c r="G1960">
        <v>1</v>
      </c>
      <c r="H1960">
        <v>1.8</v>
      </c>
      <c r="I1960">
        <v>2.8</v>
      </c>
      <c r="J1960">
        <v>3.4</v>
      </c>
      <c r="K1960">
        <v>4</v>
      </c>
      <c r="L1960">
        <v>4.7</v>
      </c>
      <c r="M1960">
        <v>4.4000000000000004</v>
      </c>
      <c r="N1960">
        <v>4.5</v>
      </c>
      <c r="O1960">
        <v>4.7</v>
      </c>
      <c r="P1960">
        <v>5.2</v>
      </c>
      <c r="Q1960">
        <v>5</v>
      </c>
      <c r="R1960">
        <v>4.8</v>
      </c>
      <c r="S1960">
        <v>4.8</v>
      </c>
      <c r="T1960">
        <v>4.9000000000000004</v>
      </c>
      <c r="U1960">
        <v>5</v>
      </c>
      <c r="V1960">
        <v>5</v>
      </c>
      <c r="W1960">
        <v>5</v>
      </c>
      <c r="X1960">
        <v>5.2</v>
      </c>
      <c r="Y1960">
        <v>5.3</v>
      </c>
      <c r="Z1960">
        <v>5.3</v>
      </c>
      <c r="AA1960">
        <v>5.6</v>
      </c>
    </row>
    <row r="1961" spans="1:27" x14ac:dyDescent="0.2">
      <c r="A1961" s="89">
        <f>VLOOKUP(C1961,TabellenBDFS!$B$4:$C$2717,2,FALSE)</f>
        <v>274</v>
      </c>
      <c r="B1961" t="str">
        <f t="shared" si="31"/>
        <v>2745</v>
      </c>
      <c r="C1961" t="s">
        <v>281</v>
      </c>
      <c r="D1961">
        <v>5</v>
      </c>
      <c r="E1961">
        <v>19.100000000000001</v>
      </c>
      <c r="F1961">
        <v>19.100000000000001</v>
      </c>
      <c r="G1961">
        <v>19.3</v>
      </c>
      <c r="H1961">
        <v>19.399999999999999</v>
      </c>
      <c r="I1961">
        <v>19.5</v>
      </c>
      <c r="J1961">
        <v>19.600000000000001</v>
      </c>
      <c r="K1961">
        <v>19.8</v>
      </c>
      <c r="L1961">
        <v>19.399999999999999</v>
      </c>
      <c r="M1961">
        <v>19.399999999999999</v>
      </c>
      <c r="N1961">
        <v>19.100000000000001</v>
      </c>
      <c r="O1961">
        <v>19.100000000000001</v>
      </c>
      <c r="P1961">
        <v>19.3</v>
      </c>
      <c r="Q1961">
        <v>19</v>
      </c>
      <c r="R1961">
        <v>19.2</v>
      </c>
      <c r="S1961">
        <v>19.5</v>
      </c>
      <c r="T1961">
        <v>19.2</v>
      </c>
      <c r="U1961">
        <v>19.100000000000001</v>
      </c>
      <c r="V1961">
        <v>18.8</v>
      </c>
      <c r="W1961">
        <v>18.3</v>
      </c>
      <c r="X1961">
        <v>17.399999999999999</v>
      </c>
      <c r="Y1961">
        <v>16.7</v>
      </c>
      <c r="Z1961">
        <v>16.3</v>
      </c>
      <c r="AA1961">
        <v>16.100000000000001</v>
      </c>
    </row>
    <row r="1962" spans="1:27" x14ac:dyDescent="0.2">
      <c r="A1962" s="89">
        <f>VLOOKUP(C1962,TabellenBDFS!$B$4:$C$2717,2,FALSE)</f>
        <v>274</v>
      </c>
      <c r="B1962" t="str">
        <f t="shared" si="31"/>
        <v>2746</v>
      </c>
      <c r="C1962" t="s">
        <v>281</v>
      </c>
      <c r="D1962">
        <v>6</v>
      </c>
      <c r="E1962">
        <v>17.399999999999999</v>
      </c>
      <c r="F1962">
        <v>16.899999999999999</v>
      </c>
      <c r="G1962">
        <v>17.2</v>
      </c>
      <c r="H1962">
        <v>17.899999999999999</v>
      </c>
      <c r="I1962">
        <v>18.3</v>
      </c>
      <c r="J1962">
        <v>17.2</v>
      </c>
      <c r="K1962">
        <v>17.399999999999999</v>
      </c>
      <c r="L1962">
        <v>17.7</v>
      </c>
      <c r="M1962">
        <v>17.8</v>
      </c>
      <c r="N1962">
        <v>16.8</v>
      </c>
      <c r="O1962">
        <v>17.100000000000001</v>
      </c>
      <c r="P1962">
        <v>17.600000000000001</v>
      </c>
      <c r="Q1962">
        <v>17.899999999999999</v>
      </c>
      <c r="R1962">
        <v>18.100000000000001</v>
      </c>
      <c r="S1962">
        <v>18.7</v>
      </c>
      <c r="T1962">
        <v>18.600000000000001</v>
      </c>
      <c r="U1962">
        <v>18.600000000000001</v>
      </c>
      <c r="V1962">
        <v>18.5</v>
      </c>
      <c r="W1962">
        <v>18.399999999999999</v>
      </c>
      <c r="X1962">
        <v>18.399999999999999</v>
      </c>
      <c r="Y1962">
        <v>17.8</v>
      </c>
      <c r="Z1962">
        <v>17.5</v>
      </c>
      <c r="AA1962">
        <v>17.600000000000001</v>
      </c>
    </row>
    <row r="1963" spans="1:27" x14ac:dyDescent="0.2">
      <c r="A1963" s="89">
        <f>VLOOKUP(C1963,TabellenBDFS!$B$4:$C$2717,2,FALSE)</f>
        <v>274</v>
      </c>
      <c r="B1963" t="str">
        <f t="shared" si="31"/>
        <v>2747</v>
      </c>
      <c r="C1963" t="s">
        <v>281</v>
      </c>
      <c r="D1963">
        <v>7</v>
      </c>
      <c r="E1963">
        <v>23.8</v>
      </c>
      <c r="F1963">
        <v>22.9</v>
      </c>
      <c r="G1963">
        <v>24</v>
      </c>
      <c r="H1963">
        <v>24.6</v>
      </c>
      <c r="I1963">
        <v>25.4</v>
      </c>
      <c r="J1963">
        <v>25.2</v>
      </c>
      <c r="K1963">
        <v>25</v>
      </c>
      <c r="L1963">
        <v>25.8</v>
      </c>
      <c r="M1963">
        <v>26.7</v>
      </c>
      <c r="N1963">
        <v>25.6</v>
      </c>
      <c r="O1963">
        <v>26.5</v>
      </c>
      <c r="P1963">
        <v>27.1</v>
      </c>
      <c r="Q1963">
        <v>28.1</v>
      </c>
      <c r="R1963">
        <v>27.9</v>
      </c>
      <c r="S1963">
        <v>28.6</v>
      </c>
      <c r="T1963">
        <v>29</v>
      </c>
      <c r="U1963">
        <v>29.5</v>
      </c>
      <c r="V1963">
        <v>28.8</v>
      </c>
      <c r="W1963">
        <v>28.7</v>
      </c>
      <c r="X1963">
        <v>29</v>
      </c>
      <c r="Y1963">
        <v>29.5</v>
      </c>
      <c r="Z1963">
        <v>29.5</v>
      </c>
      <c r="AA1963">
        <v>29.4</v>
      </c>
    </row>
    <row r="1964" spans="1:27" x14ac:dyDescent="0.2">
      <c r="A1964" s="89">
        <f>VLOOKUP(C1964,TabellenBDFS!$B$4:$C$2717,2,FALSE)</f>
        <v>275</v>
      </c>
      <c r="B1964" t="str">
        <f t="shared" si="31"/>
        <v>2751</v>
      </c>
      <c r="C1964" t="s">
        <v>282</v>
      </c>
      <c r="D1964">
        <v>1</v>
      </c>
      <c r="E1964">
        <v>0</v>
      </c>
      <c r="F1964">
        <v>0.1</v>
      </c>
      <c r="G1964">
        <v>0.1</v>
      </c>
      <c r="H1964">
        <v>0.1</v>
      </c>
      <c r="I1964">
        <v>0.1</v>
      </c>
      <c r="J1964">
        <v>0.1</v>
      </c>
      <c r="K1964">
        <v>0.1</v>
      </c>
      <c r="L1964">
        <v>0.1</v>
      </c>
      <c r="M1964">
        <v>0.1</v>
      </c>
      <c r="N1964">
        <v>0.1</v>
      </c>
      <c r="O1964">
        <v>0.1</v>
      </c>
      <c r="P1964">
        <v>0.1</v>
      </c>
      <c r="Q1964">
        <v>0.1</v>
      </c>
      <c r="R1964">
        <v>0.1</v>
      </c>
      <c r="S1964">
        <v>0.1</v>
      </c>
      <c r="T1964">
        <v>0.1</v>
      </c>
      <c r="U1964">
        <v>0.1</v>
      </c>
      <c r="V1964">
        <v>0.1</v>
      </c>
      <c r="W1964">
        <v>0.1</v>
      </c>
      <c r="X1964">
        <v>0.1</v>
      </c>
      <c r="Y1964">
        <v>0.1</v>
      </c>
      <c r="Z1964">
        <v>0.1</v>
      </c>
      <c r="AA1964">
        <v>0.1</v>
      </c>
    </row>
    <row r="1965" spans="1:27" x14ac:dyDescent="0.2">
      <c r="A1965" s="89">
        <f>VLOOKUP(C1965,TabellenBDFS!$B$4:$C$2717,2,FALSE)</f>
        <v>275</v>
      </c>
      <c r="B1965" t="str">
        <f t="shared" si="31"/>
        <v>2752</v>
      </c>
      <c r="C1965" t="s">
        <v>282</v>
      </c>
      <c r="D1965">
        <v>2</v>
      </c>
      <c r="E1965">
        <v>0</v>
      </c>
      <c r="F1965">
        <v>0</v>
      </c>
      <c r="G1965">
        <v>0</v>
      </c>
      <c r="H1965">
        <v>0</v>
      </c>
      <c r="I1965">
        <v>0</v>
      </c>
      <c r="J1965">
        <v>0</v>
      </c>
      <c r="K1965">
        <v>0</v>
      </c>
      <c r="L1965">
        <v>0</v>
      </c>
      <c r="M1965">
        <v>0</v>
      </c>
      <c r="N1965">
        <v>0</v>
      </c>
      <c r="O1965">
        <v>0</v>
      </c>
      <c r="P1965">
        <v>0</v>
      </c>
      <c r="Q1965">
        <v>0</v>
      </c>
      <c r="R1965">
        <v>0</v>
      </c>
      <c r="S1965">
        <v>0</v>
      </c>
      <c r="T1965">
        <v>0</v>
      </c>
      <c r="U1965">
        <v>0</v>
      </c>
      <c r="V1965">
        <v>0</v>
      </c>
      <c r="W1965">
        <v>0</v>
      </c>
      <c r="X1965">
        <v>0</v>
      </c>
      <c r="Y1965">
        <v>0</v>
      </c>
      <c r="Z1965">
        <v>0</v>
      </c>
      <c r="AA1965">
        <v>0</v>
      </c>
    </row>
    <row r="1966" spans="1:27" x14ac:dyDescent="0.2">
      <c r="A1966" s="89">
        <f>VLOOKUP(C1966,TabellenBDFS!$B$4:$C$2717,2,FALSE)</f>
        <v>275</v>
      </c>
      <c r="B1966" t="str">
        <f t="shared" si="31"/>
        <v>2753</v>
      </c>
      <c r="C1966" t="s">
        <v>282</v>
      </c>
      <c r="D1966">
        <v>3</v>
      </c>
      <c r="E1966">
        <v>0</v>
      </c>
      <c r="F1966">
        <v>0</v>
      </c>
      <c r="G1966">
        <v>0</v>
      </c>
      <c r="H1966">
        <v>0</v>
      </c>
      <c r="I1966">
        <v>0</v>
      </c>
      <c r="J1966">
        <v>0</v>
      </c>
      <c r="K1966">
        <v>0</v>
      </c>
      <c r="L1966">
        <v>0</v>
      </c>
      <c r="M1966">
        <v>0</v>
      </c>
      <c r="N1966">
        <v>0</v>
      </c>
      <c r="O1966">
        <v>0</v>
      </c>
      <c r="P1966">
        <v>0</v>
      </c>
      <c r="Q1966">
        <v>0</v>
      </c>
      <c r="R1966">
        <v>0</v>
      </c>
      <c r="S1966">
        <v>0</v>
      </c>
      <c r="T1966">
        <v>0</v>
      </c>
      <c r="U1966">
        <v>0</v>
      </c>
      <c r="V1966">
        <v>0</v>
      </c>
      <c r="W1966">
        <v>0</v>
      </c>
      <c r="X1966">
        <v>0</v>
      </c>
      <c r="Y1966">
        <v>0</v>
      </c>
      <c r="Z1966">
        <v>0</v>
      </c>
      <c r="AA1966">
        <v>0</v>
      </c>
    </row>
    <row r="1967" spans="1:27" x14ac:dyDescent="0.2">
      <c r="A1967" s="89">
        <f>VLOOKUP(C1967,TabellenBDFS!$B$4:$C$2717,2,FALSE)</f>
        <v>275</v>
      </c>
      <c r="B1967" t="str">
        <f t="shared" si="31"/>
        <v>2754</v>
      </c>
      <c r="C1967" t="s">
        <v>282</v>
      </c>
      <c r="D1967">
        <v>4</v>
      </c>
      <c r="E1967">
        <v>0</v>
      </c>
      <c r="F1967">
        <v>0</v>
      </c>
      <c r="G1967">
        <v>0</v>
      </c>
      <c r="H1967">
        <v>0</v>
      </c>
      <c r="I1967">
        <v>0</v>
      </c>
      <c r="J1967">
        <v>0</v>
      </c>
      <c r="K1967">
        <v>0</v>
      </c>
      <c r="L1967">
        <v>0</v>
      </c>
      <c r="M1967">
        <v>0</v>
      </c>
      <c r="N1967">
        <v>0</v>
      </c>
      <c r="O1967">
        <v>0</v>
      </c>
      <c r="P1967">
        <v>0</v>
      </c>
      <c r="Q1967">
        <v>0</v>
      </c>
      <c r="R1967">
        <v>0</v>
      </c>
      <c r="S1967">
        <v>0</v>
      </c>
      <c r="T1967">
        <v>0</v>
      </c>
      <c r="U1967">
        <v>0</v>
      </c>
      <c r="V1967">
        <v>0</v>
      </c>
      <c r="W1967">
        <v>0</v>
      </c>
      <c r="X1967">
        <v>0</v>
      </c>
      <c r="Y1967">
        <v>0</v>
      </c>
      <c r="Z1967">
        <v>0</v>
      </c>
      <c r="AA1967">
        <v>0</v>
      </c>
    </row>
    <row r="1968" spans="1:27" x14ac:dyDescent="0.2">
      <c r="A1968" s="89">
        <f>VLOOKUP(C1968,TabellenBDFS!$B$4:$C$2717,2,FALSE)</f>
        <v>275</v>
      </c>
      <c r="B1968" t="str">
        <f t="shared" si="31"/>
        <v>2755</v>
      </c>
      <c r="C1968" t="s">
        <v>282</v>
      </c>
      <c r="D1968">
        <v>5</v>
      </c>
      <c r="E1968">
        <v>0</v>
      </c>
      <c r="F1968">
        <v>0</v>
      </c>
      <c r="G1968">
        <v>0</v>
      </c>
      <c r="H1968">
        <v>0</v>
      </c>
      <c r="I1968">
        <v>0</v>
      </c>
      <c r="J1968">
        <v>0</v>
      </c>
      <c r="K1968">
        <v>0</v>
      </c>
      <c r="L1968">
        <v>0</v>
      </c>
      <c r="M1968">
        <v>0</v>
      </c>
      <c r="N1968">
        <v>0</v>
      </c>
      <c r="O1968">
        <v>0</v>
      </c>
      <c r="P1968">
        <v>0</v>
      </c>
      <c r="Q1968">
        <v>0</v>
      </c>
      <c r="R1968">
        <v>0</v>
      </c>
      <c r="S1968">
        <v>0</v>
      </c>
      <c r="T1968">
        <v>0</v>
      </c>
      <c r="U1968">
        <v>0</v>
      </c>
      <c r="V1968">
        <v>0</v>
      </c>
      <c r="W1968">
        <v>0</v>
      </c>
      <c r="X1968">
        <v>0</v>
      </c>
      <c r="Y1968">
        <v>0</v>
      </c>
      <c r="Z1968">
        <v>0</v>
      </c>
      <c r="AA1968">
        <v>0</v>
      </c>
    </row>
    <row r="1969" spans="1:27" x14ac:dyDescent="0.2">
      <c r="A1969" s="89">
        <f>VLOOKUP(C1969,TabellenBDFS!$B$4:$C$2717,2,FALSE)</f>
        <v>275</v>
      </c>
      <c r="B1969" t="str">
        <f t="shared" si="31"/>
        <v>2756</v>
      </c>
      <c r="C1969" t="s">
        <v>282</v>
      </c>
      <c r="D1969">
        <v>6</v>
      </c>
      <c r="E1969">
        <v>0</v>
      </c>
      <c r="F1969">
        <v>0.1</v>
      </c>
      <c r="G1969">
        <v>0.1</v>
      </c>
      <c r="H1969">
        <v>0</v>
      </c>
      <c r="I1969">
        <v>0</v>
      </c>
      <c r="J1969">
        <v>0</v>
      </c>
      <c r="K1969">
        <v>0</v>
      </c>
      <c r="L1969">
        <v>0</v>
      </c>
      <c r="M1969">
        <v>0</v>
      </c>
      <c r="N1969">
        <v>0</v>
      </c>
      <c r="O1969">
        <v>0</v>
      </c>
      <c r="P1969">
        <v>0</v>
      </c>
      <c r="Q1969">
        <v>0</v>
      </c>
      <c r="R1969">
        <v>0</v>
      </c>
      <c r="S1969">
        <v>0.1</v>
      </c>
      <c r="T1969">
        <v>0.1</v>
      </c>
      <c r="U1969">
        <v>0.1</v>
      </c>
      <c r="V1969">
        <v>0</v>
      </c>
      <c r="W1969">
        <v>0</v>
      </c>
      <c r="X1969">
        <v>0</v>
      </c>
      <c r="Y1969">
        <v>0</v>
      </c>
      <c r="Z1969">
        <v>0</v>
      </c>
      <c r="AA1969">
        <v>0</v>
      </c>
    </row>
    <row r="1970" spans="1:27" x14ac:dyDescent="0.2">
      <c r="A1970" s="89">
        <f>VLOOKUP(C1970,TabellenBDFS!$B$4:$C$2717,2,FALSE)</f>
        <v>275</v>
      </c>
      <c r="B1970" t="str">
        <f t="shared" si="31"/>
        <v>2757</v>
      </c>
      <c r="C1970" t="s">
        <v>282</v>
      </c>
      <c r="D1970">
        <v>7</v>
      </c>
      <c r="E1970">
        <v>0</v>
      </c>
      <c r="F1970">
        <v>0</v>
      </c>
      <c r="G1970">
        <v>0.1</v>
      </c>
      <c r="H1970">
        <v>0.1</v>
      </c>
      <c r="I1970">
        <v>0.1</v>
      </c>
      <c r="J1970">
        <v>0.1</v>
      </c>
      <c r="K1970">
        <v>0.1</v>
      </c>
      <c r="L1970">
        <v>0</v>
      </c>
      <c r="M1970">
        <v>0</v>
      </c>
      <c r="N1970">
        <v>0</v>
      </c>
      <c r="O1970">
        <v>0</v>
      </c>
      <c r="P1970">
        <v>0</v>
      </c>
      <c r="Q1970">
        <v>0</v>
      </c>
      <c r="R1970">
        <v>0</v>
      </c>
      <c r="S1970">
        <v>0</v>
      </c>
      <c r="T1970">
        <v>0</v>
      </c>
      <c r="U1970">
        <v>0</v>
      </c>
      <c r="V1970">
        <v>0</v>
      </c>
      <c r="W1970">
        <v>0</v>
      </c>
      <c r="X1970">
        <v>0</v>
      </c>
      <c r="Y1970">
        <v>0</v>
      </c>
      <c r="Z1970">
        <v>0</v>
      </c>
      <c r="AA1970">
        <v>0</v>
      </c>
    </row>
    <row r="1971" spans="1:27" x14ac:dyDescent="0.2">
      <c r="A1971" s="89">
        <f>VLOOKUP(C1971,TabellenBDFS!$B$4:$C$2717,2,FALSE)</f>
        <v>276</v>
      </c>
      <c r="B1971" t="str">
        <f t="shared" si="31"/>
        <v>2761</v>
      </c>
      <c r="C1971" t="s">
        <v>283</v>
      </c>
      <c r="D1971">
        <v>1</v>
      </c>
      <c r="E1971">
        <v>1.4</v>
      </c>
      <c r="F1971">
        <v>1.4</v>
      </c>
      <c r="G1971">
        <v>1.3</v>
      </c>
      <c r="H1971">
        <v>1.6</v>
      </c>
      <c r="I1971">
        <v>1.6</v>
      </c>
      <c r="J1971">
        <v>1.7</v>
      </c>
      <c r="K1971">
        <v>1.7</v>
      </c>
      <c r="L1971">
        <v>1.6</v>
      </c>
      <c r="M1971">
        <v>1.6</v>
      </c>
      <c r="N1971">
        <v>1.5</v>
      </c>
      <c r="O1971">
        <v>1.7</v>
      </c>
      <c r="P1971">
        <v>1.7</v>
      </c>
      <c r="Q1971">
        <v>1.7</v>
      </c>
      <c r="R1971">
        <v>1.7</v>
      </c>
      <c r="S1971">
        <v>1.6</v>
      </c>
      <c r="T1971">
        <v>1.5</v>
      </c>
      <c r="U1971">
        <v>1.5</v>
      </c>
      <c r="V1971">
        <v>1.5</v>
      </c>
      <c r="W1971">
        <v>1.5</v>
      </c>
      <c r="X1971">
        <v>1.4</v>
      </c>
      <c r="Y1971">
        <v>1.4</v>
      </c>
      <c r="Z1971">
        <v>1.4</v>
      </c>
      <c r="AA1971">
        <v>1.5</v>
      </c>
    </row>
    <row r="1972" spans="1:27" x14ac:dyDescent="0.2">
      <c r="A1972" s="89">
        <f>VLOOKUP(C1972,TabellenBDFS!$B$4:$C$2717,2,FALSE)</f>
        <v>276</v>
      </c>
      <c r="B1972" t="str">
        <f t="shared" si="31"/>
        <v>2762</v>
      </c>
      <c r="C1972" t="s">
        <v>283</v>
      </c>
      <c r="D1972">
        <v>2</v>
      </c>
      <c r="E1972">
        <v>0.7</v>
      </c>
      <c r="F1972">
        <v>0.7</v>
      </c>
      <c r="G1972">
        <v>0.6</v>
      </c>
      <c r="H1972">
        <v>0.6</v>
      </c>
      <c r="I1972">
        <v>0.6</v>
      </c>
      <c r="J1972">
        <v>0.6</v>
      </c>
      <c r="K1972">
        <v>0.6</v>
      </c>
      <c r="L1972">
        <v>0.6</v>
      </c>
      <c r="M1972">
        <v>0.5</v>
      </c>
      <c r="N1972">
        <v>0.5</v>
      </c>
      <c r="O1972">
        <v>0.5</v>
      </c>
      <c r="P1972">
        <v>0.5</v>
      </c>
      <c r="Q1972">
        <v>0.5</v>
      </c>
      <c r="R1972">
        <v>0.5</v>
      </c>
      <c r="S1972">
        <v>0.5</v>
      </c>
      <c r="T1972">
        <v>0.5</v>
      </c>
      <c r="U1972">
        <v>0.4</v>
      </c>
      <c r="V1972">
        <v>0.4</v>
      </c>
      <c r="W1972">
        <v>0.4</v>
      </c>
      <c r="X1972">
        <v>0.4</v>
      </c>
      <c r="Y1972">
        <v>0.4</v>
      </c>
      <c r="Z1972">
        <v>0.4</v>
      </c>
      <c r="AA1972">
        <v>0.4</v>
      </c>
    </row>
    <row r="1973" spans="1:27" x14ac:dyDescent="0.2">
      <c r="A1973" s="89">
        <f>VLOOKUP(C1973,TabellenBDFS!$B$4:$C$2717,2,FALSE)</f>
        <v>276</v>
      </c>
      <c r="B1973" t="str">
        <f t="shared" si="31"/>
        <v>2763</v>
      </c>
      <c r="C1973" t="s">
        <v>283</v>
      </c>
      <c r="D1973">
        <v>3</v>
      </c>
      <c r="E1973">
        <v>0</v>
      </c>
      <c r="F1973">
        <v>0</v>
      </c>
      <c r="G1973">
        <v>0</v>
      </c>
      <c r="H1973">
        <v>0</v>
      </c>
      <c r="I1973">
        <v>0</v>
      </c>
      <c r="J1973">
        <v>0</v>
      </c>
      <c r="K1973">
        <v>0</v>
      </c>
      <c r="L1973">
        <v>0</v>
      </c>
      <c r="M1973">
        <v>0.1</v>
      </c>
      <c r="N1973">
        <v>0.1</v>
      </c>
      <c r="O1973">
        <v>0.1</v>
      </c>
      <c r="P1973">
        <v>0.1</v>
      </c>
      <c r="Q1973">
        <v>0.1</v>
      </c>
      <c r="R1973">
        <v>0.1</v>
      </c>
      <c r="S1973">
        <v>0.1</v>
      </c>
      <c r="T1973">
        <v>0.1</v>
      </c>
      <c r="U1973">
        <v>0.1</v>
      </c>
      <c r="V1973">
        <v>0.2</v>
      </c>
      <c r="W1973">
        <v>0.2</v>
      </c>
      <c r="X1973">
        <v>0.2</v>
      </c>
      <c r="Y1973">
        <v>0.2</v>
      </c>
      <c r="Z1973">
        <v>0.2</v>
      </c>
      <c r="AA1973">
        <v>0.2</v>
      </c>
    </row>
    <row r="1974" spans="1:27" x14ac:dyDescent="0.2">
      <c r="A1974" s="89">
        <f>VLOOKUP(C1974,TabellenBDFS!$B$4:$C$2717,2,FALSE)</f>
        <v>276</v>
      </c>
      <c r="B1974" t="str">
        <f t="shared" si="31"/>
        <v>2764</v>
      </c>
      <c r="C1974" t="s">
        <v>283</v>
      </c>
      <c r="D1974">
        <v>4</v>
      </c>
      <c r="E1974">
        <v>0</v>
      </c>
      <c r="F1974">
        <v>0</v>
      </c>
      <c r="G1974">
        <v>0</v>
      </c>
      <c r="H1974">
        <v>0</v>
      </c>
      <c r="I1974">
        <v>0</v>
      </c>
      <c r="J1974">
        <v>0</v>
      </c>
      <c r="K1974">
        <v>0</v>
      </c>
      <c r="L1974">
        <v>0</v>
      </c>
      <c r="M1974">
        <v>0</v>
      </c>
      <c r="N1974">
        <v>0</v>
      </c>
      <c r="O1974">
        <v>0</v>
      </c>
      <c r="P1974">
        <v>0</v>
      </c>
      <c r="Q1974">
        <v>0</v>
      </c>
      <c r="R1974">
        <v>0</v>
      </c>
      <c r="S1974">
        <v>0</v>
      </c>
      <c r="T1974">
        <v>0</v>
      </c>
      <c r="U1974">
        <v>0</v>
      </c>
      <c r="V1974">
        <v>0</v>
      </c>
      <c r="W1974">
        <v>0</v>
      </c>
      <c r="X1974">
        <v>0</v>
      </c>
      <c r="Y1974">
        <v>0</v>
      </c>
      <c r="Z1974">
        <v>0</v>
      </c>
      <c r="AA1974">
        <v>0</v>
      </c>
    </row>
    <row r="1975" spans="1:27" x14ac:dyDescent="0.2">
      <c r="A1975" s="89">
        <f>VLOOKUP(C1975,TabellenBDFS!$B$4:$C$2717,2,FALSE)</f>
        <v>276</v>
      </c>
      <c r="B1975" t="str">
        <f t="shared" si="31"/>
        <v>2765</v>
      </c>
      <c r="C1975" t="s">
        <v>283</v>
      </c>
      <c r="D1975">
        <v>5</v>
      </c>
      <c r="E1975">
        <v>0.1</v>
      </c>
      <c r="F1975">
        <v>0.1</v>
      </c>
      <c r="G1975">
        <v>0.1</v>
      </c>
      <c r="H1975">
        <v>0.1</v>
      </c>
      <c r="I1975">
        <v>0.1</v>
      </c>
      <c r="J1975">
        <v>0.1</v>
      </c>
      <c r="K1975">
        <v>0.1</v>
      </c>
      <c r="L1975">
        <v>0.1</v>
      </c>
      <c r="M1975">
        <v>0.1</v>
      </c>
      <c r="N1975">
        <v>0.1</v>
      </c>
      <c r="O1975">
        <v>0.1</v>
      </c>
      <c r="P1975">
        <v>0.1</v>
      </c>
      <c r="Q1975">
        <v>0.1</v>
      </c>
      <c r="R1975">
        <v>0.1</v>
      </c>
      <c r="S1975">
        <v>0.1</v>
      </c>
      <c r="T1975">
        <v>0.1</v>
      </c>
      <c r="U1975">
        <v>0.1</v>
      </c>
      <c r="V1975">
        <v>0.1</v>
      </c>
      <c r="W1975">
        <v>0.1</v>
      </c>
      <c r="X1975">
        <v>0.1</v>
      </c>
      <c r="Y1975">
        <v>0.1</v>
      </c>
      <c r="Z1975">
        <v>0.1</v>
      </c>
      <c r="AA1975">
        <v>0.1</v>
      </c>
    </row>
    <row r="1976" spans="1:27" x14ac:dyDescent="0.2">
      <c r="A1976" s="89">
        <f>VLOOKUP(C1976,TabellenBDFS!$B$4:$C$2717,2,FALSE)</f>
        <v>276</v>
      </c>
      <c r="B1976" t="str">
        <f t="shared" si="31"/>
        <v>2766</v>
      </c>
      <c r="C1976" t="s">
        <v>283</v>
      </c>
      <c r="D1976">
        <v>6</v>
      </c>
      <c r="E1976">
        <v>0.5</v>
      </c>
      <c r="F1976">
        <v>0.5</v>
      </c>
      <c r="G1976">
        <v>0.5</v>
      </c>
      <c r="H1976">
        <v>0.8</v>
      </c>
      <c r="I1976">
        <v>0.8</v>
      </c>
      <c r="J1976">
        <v>0.8</v>
      </c>
      <c r="K1976">
        <v>0.8</v>
      </c>
      <c r="L1976">
        <v>0.8</v>
      </c>
      <c r="M1976">
        <v>0.8</v>
      </c>
      <c r="N1976">
        <v>0.7</v>
      </c>
      <c r="O1976">
        <v>0.9</v>
      </c>
      <c r="P1976">
        <v>0.9</v>
      </c>
      <c r="Q1976">
        <v>0.9</v>
      </c>
      <c r="R1976">
        <v>0.9</v>
      </c>
      <c r="S1976">
        <v>0.8</v>
      </c>
      <c r="T1976">
        <v>0.7</v>
      </c>
      <c r="U1976">
        <v>0.7</v>
      </c>
      <c r="V1976">
        <v>0.7</v>
      </c>
      <c r="W1976">
        <v>0.7</v>
      </c>
      <c r="X1976">
        <v>0.6</v>
      </c>
      <c r="Y1976">
        <v>0.6</v>
      </c>
      <c r="Z1976">
        <v>0.6</v>
      </c>
      <c r="AA1976">
        <v>0.6</v>
      </c>
    </row>
    <row r="1977" spans="1:27" x14ac:dyDescent="0.2">
      <c r="A1977" s="89">
        <f>VLOOKUP(C1977,TabellenBDFS!$B$4:$C$2717,2,FALSE)</f>
        <v>276</v>
      </c>
      <c r="B1977" t="str">
        <f t="shared" si="31"/>
        <v>2767</v>
      </c>
      <c r="C1977" t="s">
        <v>283</v>
      </c>
      <c r="D1977">
        <v>7</v>
      </c>
      <c r="E1977">
        <v>0</v>
      </c>
      <c r="F1977">
        <v>0.1</v>
      </c>
      <c r="G1977">
        <v>0.1</v>
      </c>
      <c r="H1977">
        <v>0</v>
      </c>
      <c r="I1977">
        <v>0.1</v>
      </c>
      <c r="J1977">
        <v>0.1</v>
      </c>
      <c r="K1977">
        <v>0.1</v>
      </c>
      <c r="L1977">
        <v>0.1</v>
      </c>
      <c r="M1977">
        <v>0.1</v>
      </c>
      <c r="N1977">
        <v>0.1</v>
      </c>
      <c r="O1977">
        <v>0.1</v>
      </c>
      <c r="P1977">
        <v>0.1</v>
      </c>
      <c r="Q1977">
        <v>0.1</v>
      </c>
      <c r="R1977">
        <v>0.1</v>
      </c>
      <c r="S1977">
        <v>0.1</v>
      </c>
      <c r="T1977">
        <v>0.1</v>
      </c>
      <c r="U1977">
        <v>0.1</v>
      </c>
      <c r="V1977">
        <v>0.1</v>
      </c>
      <c r="W1977">
        <v>0.1</v>
      </c>
      <c r="X1977">
        <v>0.1</v>
      </c>
      <c r="Y1977">
        <v>0.1</v>
      </c>
      <c r="Z1977">
        <v>0.2</v>
      </c>
      <c r="AA1977">
        <v>0.2</v>
      </c>
    </row>
    <row r="1978" spans="1:27" x14ac:dyDescent="0.2">
      <c r="A1978" s="89">
        <f>VLOOKUP(C1978,TabellenBDFS!$B$4:$C$2717,2,FALSE)</f>
        <v>277</v>
      </c>
      <c r="B1978" t="str">
        <f t="shared" si="31"/>
        <v>2771</v>
      </c>
      <c r="C1978" t="s">
        <v>284</v>
      </c>
      <c r="D1978">
        <v>1</v>
      </c>
      <c r="E1978">
        <v>2</v>
      </c>
      <c r="F1978">
        <v>2</v>
      </c>
      <c r="G1978">
        <v>1.9</v>
      </c>
      <c r="H1978">
        <v>2</v>
      </c>
      <c r="I1978">
        <v>1.9</v>
      </c>
      <c r="J1978">
        <v>1.9</v>
      </c>
      <c r="K1978">
        <v>1.8</v>
      </c>
      <c r="L1978">
        <v>1.8</v>
      </c>
      <c r="M1978">
        <v>1.9</v>
      </c>
      <c r="N1978">
        <v>1.9</v>
      </c>
      <c r="O1978">
        <v>2</v>
      </c>
      <c r="P1978">
        <v>2</v>
      </c>
      <c r="Q1978">
        <v>2</v>
      </c>
      <c r="R1978">
        <v>1.9</v>
      </c>
      <c r="S1978">
        <v>1.9</v>
      </c>
      <c r="T1978">
        <v>1.9</v>
      </c>
      <c r="U1978">
        <v>1.7</v>
      </c>
      <c r="V1978">
        <v>1.8</v>
      </c>
      <c r="W1978">
        <v>1.8</v>
      </c>
      <c r="X1978">
        <v>1.6</v>
      </c>
      <c r="Y1978">
        <v>1.6</v>
      </c>
      <c r="Z1978">
        <v>1.5</v>
      </c>
      <c r="AA1978">
        <v>1.6</v>
      </c>
    </row>
    <row r="1979" spans="1:27" x14ac:dyDescent="0.2">
      <c r="A1979" s="89">
        <f>VLOOKUP(C1979,TabellenBDFS!$B$4:$C$2717,2,FALSE)</f>
        <v>277</v>
      </c>
      <c r="B1979" t="str">
        <f t="shared" si="31"/>
        <v>2772</v>
      </c>
      <c r="C1979" t="s">
        <v>284</v>
      </c>
      <c r="D1979">
        <v>2</v>
      </c>
      <c r="E1979">
        <v>0.3</v>
      </c>
      <c r="F1979">
        <v>0.3</v>
      </c>
      <c r="G1979">
        <v>0.3</v>
      </c>
      <c r="H1979">
        <v>0.3</v>
      </c>
      <c r="I1979">
        <v>0.2</v>
      </c>
      <c r="J1979">
        <v>0.2</v>
      </c>
      <c r="K1979">
        <v>0.2</v>
      </c>
      <c r="L1979">
        <v>0.2</v>
      </c>
      <c r="M1979">
        <v>0.2</v>
      </c>
      <c r="N1979">
        <v>0.1</v>
      </c>
      <c r="O1979">
        <v>0.1</v>
      </c>
      <c r="P1979">
        <v>0.1</v>
      </c>
      <c r="Q1979">
        <v>0.1</v>
      </c>
      <c r="R1979">
        <v>0.1</v>
      </c>
      <c r="S1979">
        <v>0.1</v>
      </c>
      <c r="T1979">
        <v>0.1</v>
      </c>
      <c r="U1979">
        <v>0.1</v>
      </c>
      <c r="V1979">
        <v>0.1</v>
      </c>
      <c r="W1979">
        <v>0.1</v>
      </c>
      <c r="X1979">
        <v>0.1</v>
      </c>
      <c r="Y1979">
        <v>0.1</v>
      </c>
      <c r="Z1979">
        <v>0</v>
      </c>
      <c r="AA1979">
        <v>0</v>
      </c>
    </row>
    <row r="1980" spans="1:27" x14ac:dyDescent="0.2">
      <c r="A1980" s="89">
        <f>VLOOKUP(C1980,TabellenBDFS!$B$4:$C$2717,2,FALSE)</f>
        <v>277</v>
      </c>
      <c r="B1980" t="str">
        <f t="shared" si="31"/>
        <v>2773</v>
      </c>
      <c r="C1980" t="s">
        <v>284</v>
      </c>
      <c r="D1980">
        <v>3</v>
      </c>
      <c r="E1980">
        <v>0</v>
      </c>
      <c r="F1980">
        <v>0</v>
      </c>
      <c r="G1980">
        <v>0</v>
      </c>
      <c r="H1980">
        <v>0</v>
      </c>
      <c r="I1980">
        <v>0</v>
      </c>
      <c r="J1980">
        <v>0</v>
      </c>
      <c r="K1980">
        <v>0</v>
      </c>
      <c r="L1980">
        <v>0</v>
      </c>
      <c r="M1980">
        <v>0</v>
      </c>
      <c r="N1980">
        <v>0</v>
      </c>
      <c r="O1980">
        <v>0.1</v>
      </c>
      <c r="P1980">
        <v>0.1</v>
      </c>
      <c r="Q1980">
        <v>0.1</v>
      </c>
      <c r="R1980">
        <v>0.1</v>
      </c>
      <c r="S1980">
        <v>0.1</v>
      </c>
      <c r="T1980">
        <v>0.1</v>
      </c>
      <c r="U1980">
        <v>0.1</v>
      </c>
      <c r="V1980">
        <v>0.1</v>
      </c>
      <c r="W1980">
        <v>0.1</v>
      </c>
      <c r="X1980">
        <v>0.1</v>
      </c>
      <c r="Y1980">
        <v>0.1</v>
      </c>
      <c r="Z1980">
        <v>0.1</v>
      </c>
      <c r="AA1980">
        <v>0.1</v>
      </c>
    </row>
    <row r="1981" spans="1:27" x14ac:dyDescent="0.2">
      <c r="A1981" s="89">
        <f>VLOOKUP(C1981,TabellenBDFS!$B$4:$C$2717,2,FALSE)</f>
        <v>277</v>
      </c>
      <c r="B1981" t="str">
        <f t="shared" si="31"/>
        <v>2774</v>
      </c>
      <c r="C1981" t="s">
        <v>284</v>
      </c>
      <c r="D1981">
        <v>4</v>
      </c>
      <c r="E1981">
        <v>0</v>
      </c>
      <c r="F1981">
        <v>0</v>
      </c>
      <c r="G1981">
        <v>0</v>
      </c>
      <c r="H1981">
        <v>0</v>
      </c>
      <c r="I1981">
        <v>0</v>
      </c>
      <c r="J1981">
        <v>0</v>
      </c>
      <c r="K1981">
        <v>0</v>
      </c>
      <c r="L1981">
        <v>0</v>
      </c>
      <c r="M1981">
        <v>0</v>
      </c>
      <c r="N1981">
        <v>0</v>
      </c>
      <c r="O1981">
        <v>0</v>
      </c>
      <c r="P1981">
        <v>0</v>
      </c>
      <c r="Q1981">
        <v>0</v>
      </c>
      <c r="R1981">
        <v>0</v>
      </c>
      <c r="S1981">
        <v>0</v>
      </c>
      <c r="T1981">
        <v>0</v>
      </c>
      <c r="U1981">
        <v>0</v>
      </c>
      <c r="V1981">
        <v>0</v>
      </c>
      <c r="W1981">
        <v>0</v>
      </c>
      <c r="X1981">
        <v>0</v>
      </c>
      <c r="Y1981">
        <v>0</v>
      </c>
      <c r="Z1981">
        <v>0</v>
      </c>
      <c r="AA1981">
        <v>0</v>
      </c>
    </row>
    <row r="1982" spans="1:27" x14ac:dyDescent="0.2">
      <c r="A1982" s="89">
        <f>VLOOKUP(C1982,TabellenBDFS!$B$4:$C$2717,2,FALSE)</f>
        <v>277</v>
      </c>
      <c r="B1982" t="str">
        <f t="shared" si="31"/>
        <v>2775</v>
      </c>
      <c r="C1982" t="s">
        <v>284</v>
      </c>
      <c r="D1982">
        <v>5</v>
      </c>
      <c r="E1982">
        <v>0.1</v>
      </c>
      <c r="F1982">
        <v>0.1</v>
      </c>
      <c r="G1982">
        <v>0.1</v>
      </c>
      <c r="H1982">
        <v>0.1</v>
      </c>
      <c r="I1982">
        <v>0.1</v>
      </c>
      <c r="J1982">
        <v>0.1</v>
      </c>
      <c r="K1982">
        <v>0.1</v>
      </c>
      <c r="L1982">
        <v>0.1</v>
      </c>
      <c r="M1982">
        <v>0.1</v>
      </c>
      <c r="N1982">
        <v>0.1</v>
      </c>
      <c r="O1982">
        <v>0.1</v>
      </c>
      <c r="P1982">
        <v>0.1</v>
      </c>
      <c r="Q1982">
        <v>0.1</v>
      </c>
      <c r="R1982">
        <v>0.1</v>
      </c>
      <c r="S1982">
        <v>0.1</v>
      </c>
      <c r="T1982">
        <v>0.1</v>
      </c>
      <c r="U1982">
        <v>0.1</v>
      </c>
      <c r="V1982">
        <v>0.1</v>
      </c>
      <c r="W1982">
        <v>0.1</v>
      </c>
      <c r="X1982">
        <v>0.1</v>
      </c>
      <c r="Y1982">
        <v>0.1</v>
      </c>
      <c r="Z1982">
        <v>0.1</v>
      </c>
      <c r="AA1982">
        <v>0.1</v>
      </c>
    </row>
    <row r="1983" spans="1:27" x14ac:dyDescent="0.2">
      <c r="A1983" s="89">
        <f>VLOOKUP(C1983,TabellenBDFS!$B$4:$C$2717,2,FALSE)</f>
        <v>277</v>
      </c>
      <c r="B1983" t="str">
        <f t="shared" si="31"/>
        <v>2776</v>
      </c>
      <c r="C1983" t="s">
        <v>284</v>
      </c>
      <c r="D1983">
        <v>6</v>
      </c>
      <c r="E1983">
        <v>1.5</v>
      </c>
      <c r="F1983">
        <v>1.4</v>
      </c>
      <c r="G1983">
        <v>1.4</v>
      </c>
      <c r="H1983">
        <v>1.5</v>
      </c>
      <c r="I1983">
        <v>1.4</v>
      </c>
      <c r="J1983">
        <v>1.4</v>
      </c>
      <c r="K1983">
        <v>1.4</v>
      </c>
      <c r="L1983">
        <v>1.4</v>
      </c>
      <c r="M1983">
        <v>1.4</v>
      </c>
      <c r="N1983">
        <v>1.4</v>
      </c>
      <c r="O1983">
        <v>1.6</v>
      </c>
      <c r="P1983">
        <v>1.6</v>
      </c>
      <c r="Q1983">
        <v>1.6</v>
      </c>
      <c r="R1983">
        <v>1.5</v>
      </c>
      <c r="S1983">
        <v>1.5</v>
      </c>
      <c r="T1983">
        <v>1.5</v>
      </c>
      <c r="U1983">
        <v>1.3</v>
      </c>
      <c r="V1983">
        <v>1.4</v>
      </c>
      <c r="W1983">
        <v>1.4</v>
      </c>
      <c r="X1983">
        <v>1.2</v>
      </c>
      <c r="Y1983">
        <v>1.3</v>
      </c>
      <c r="Z1983">
        <v>1.2</v>
      </c>
      <c r="AA1983">
        <v>1.2</v>
      </c>
    </row>
    <row r="1984" spans="1:27" x14ac:dyDescent="0.2">
      <c r="A1984" s="89">
        <f>VLOOKUP(C1984,TabellenBDFS!$B$4:$C$2717,2,FALSE)</f>
        <v>277</v>
      </c>
      <c r="B1984" t="str">
        <f t="shared" si="31"/>
        <v>2777</v>
      </c>
      <c r="C1984" t="s">
        <v>284</v>
      </c>
      <c r="D1984">
        <v>7</v>
      </c>
      <c r="E1984">
        <v>0.1</v>
      </c>
      <c r="F1984">
        <v>0.1</v>
      </c>
      <c r="G1984">
        <v>0.1</v>
      </c>
      <c r="H1984">
        <v>0.1</v>
      </c>
      <c r="I1984">
        <v>0.1</v>
      </c>
      <c r="J1984">
        <v>0.1</v>
      </c>
      <c r="K1984">
        <v>0.1</v>
      </c>
      <c r="L1984">
        <v>0.1</v>
      </c>
      <c r="M1984">
        <v>0.1</v>
      </c>
      <c r="N1984">
        <v>0.2</v>
      </c>
      <c r="O1984">
        <v>0.1</v>
      </c>
      <c r="P1984">
        <v>0.1</v>
      </c>
      <c r="Q1984">
        <v>0.1</v>
      </c>
      <c r="R1984">
        <v>0.1</v>
      </c>
      <c r="S1984">
        <v>0.1</v>
      </c>
      <c r="T1984">
        <v>0.1</v>
      </c>
      <c r="U1984">
        <v>0.1</v>
      </c>
      <c r="V1984">
        <v>0.1</v>
      </c>
      <c r="W1984">
        <v>0.1</v>
      </c>
      <c r="X1984">
        <v>0.1</v>
      </c>
      <c r="Y1984">
        <v>0.1</v>
      </c>
      <c r="Z1984">
        <v>0.1</v>
      </c>
      <c r="AA1984">
        <v>0.1</v>
      </c>
    </row>
    <row r="1985" spans="1:27" x14ac:dyDescent="0.2">
      <c r="A1985" s="89">
        <f>VLOOKUP(C1985,TabellenBDFS!$B$4:$C$2717,2,FALSE)</f>
        <v>278</v>
      </c>
      <c r="B1985" t="str">
        <f t="shared" si="31"/>
        <v>2781</v>
      </c>
      <c r="C1985" t="s">
        <v>285</v>
      </c>
      <c r="D1985">
        <v>1</v>
      </c>
      <c r="E1985">
        <v>0.3</v>
      </c>
      <c r="F1985">
        <v>0.3</v>
      </c>
      <c r="G1985">
        <v>0.3</v>
      </c>
      <c r="H1985">
        <v>0.3</v>
      </c>
      <c r="I1985">
        <v>0.3</v>
      </c>
      <c r="J1985">
        <v>0.3</v>
      </c>
      <c r="K1985">
        <v>0.3</v>
      </c>
      <c r="L1985">
        <v>0.3</v>
      </c>
      <c r="M1985">
        <v>0.3</v>
      </c>
      <c r="N1985">
        <v>0.4</v>
      </c>
      <c r="O1985">
        <v>0.4</v>
      </c>
      <c r="P1985">
        <v>0.4</v>
      </c>
      <c r="Q1985">
        <v>0.4</v>
      </c>
      <c r="R1985">
        <v>0.4</v>
      </c>
      <c r="S1985">
        <v>0.4</v>
      </c>
      <c r="T1985">
        <v>0.4</v>
      </c>
      <c r="U1985">
        <v>0.4</v>
      </c>
      <c r="V1985">
        <v>0.4</v>
      </c>
      <c r="W1985">
        <v>0.4</v>
      </c>
      <c r="X1985">
        <v>0.4</v>
      </c>
      <c r="Y1985">
        <v>0.4</v>
      </c>
      <c r="Z1985">
        <v>0.4</v>
      </c>
      <c r="AA1985">
        <v>0.4</v>
      </c>
    </row>
    <row r="1986" spans="1:27" x14ac:dyDescent="0.2">
      <c r="A1986" s="89">
        <f>VLOOKUP(C1986,TabellenBDFS!$B$4:$C$2717,2,FALSE)</f>
        <v>278</v>
      </c>
      <c r="B1986" t="str">
        <f t="shared" si="31"/>
        <v>2782</v>
      </c>
      <c r="C1986" t="s">
        <v>285</v>
      </c>
      <c r="D1986">
        <v>2</v>
      </c>
      <c r="E1986">
        <v>0</v>
      </c>
      <c r="F1986">
        <v>0</v>
      </c>
      <c r="G1986">
        <v>0</v>
      </c>
      <c r="H1986">
        <v>0</v>
      </c>
      <c r="I1986">
        <v>0</v>
      </c>
      <c r="J1986">
        <v>0</v>
      </c>
      <c r="K1986">
        <v>0</v>
      </c>
      <c r="L1986">
        <v>0</v>
      </c>
      <c r="M1986">
        <v>0</v>
      </c>
      <c r="N1986">
        <v>0</v>
      </c>
      <c r="O1986">
        <v>0</v>
      </c>
      <c r="P1986">
        <v>0</v>
      </c>
      <c r="Q1986">
        <v>0</v>
      </c>
      <c r="R1986">
        <v>0</v>
      </c>
      <c r="S1986">
        <v>0</v>
      </c>
      <c r="T1986">
        <v>0</v>
      </c>
      <c r="U1986">
        <v>0</v>
      </c>
      <c r="V1986">
        <v>0</v>
      </c>
      <c r="W1986">
        <v>0</v>
      </c>
      <c r="X1986">
        <v>0</v>
      </c>
      <c r="Y1986">
        <v>0</v>
      </c>
      <c r="Z1986">
        <v>0</v>
      </c>
      <c r="AA1986">
        <v>0</v>
      </c>
    </row>
    <row r="1987" spans="1:27" x14ac:dyDescent="0.2">
      <c r="A1987" s="89">
        <f>VLOOKUP(C1987,TabellenBDFS!$B$4:$C$2717,2,FALSE)</f>
        <v>278</v>
      </c>
      <c r="B1987" t="str">
        <f t="shared" si="31"/>
        <v>2783</v>
      </c>
      <c r="C1987" t="s">
        <v>285</v>
      </c>
      <c r="D1987">
        <v>3</v>
      </c>
      <c r="E1987">
        <v>0</v>
      </c>
      <c r="F1987">
        <v>0</v>
      </c>
      <c r="G1987">
        <v>0</v>
      </c>
      <c r="H1987">
        <v>0</v>
      </c>
      <c r="I1987">
        <v>0</v>
      </c>
      <c r="J1987">
        <v>0</v>
      </c>
      <c r="K1987">
        <v>0</v>
      </c>
      <c r="L1987">
        <v>0</v>
      </c>
      <c r="M1987">
        <v>0</v>
      </c>
      <c r="N1987">
        <v>0</v>
      </c>
      <c r="O1987">
        <v>0</v>
      </c>
      <c r="P1987">
        <v>0</v>
      </c>
      <c r="Q1987">
        <v>0</v>
      </c>
      <c r="R1987">
        <v>0</v>
      </c>
      <c r="S1987">
        <v>0</v>
      </c>
      <c r="T1987">
        <v>0</v>
      </c>
      <c r="U1987">
        <v>0</v>
      </c>
      <c r="V1987">
        <v>0</v>
      </c>
      <c r="W1987">
        <v>0</v>
      </c>
      <c r="X1987">
        <v>0</v>
      </c>
      <c r="Y1987">
        <v>0</v>
      </c>
      <c r="Z1987">
        <v>0</v>
      </c>
      <c r="AA1987">
        <v>0</v>
      </c>
    </row>
    <row r="1988" spans="1:27" x14ac:dyDescent="0.2">
      <c r="A1988" s="89">
        <f>VLOOKUP(C1988,TabellenBDFS!$B$4:$C$2717,2,FALSE)</f>
        <v>278</v>
      </c>
      <c r="B1988" t="str">
        <f t="shared" si="31"/>
        <v>2784</v>
      </c>
      <c r="C1988" t="s">
        <v>285</v>
      </c>
      <c r="D1988">
        <v>4</v>
      </c>
      <c r="E1988">
        <v>0</v>
      </c>
      <c r="F1988">
        <v>0</v>
      </c>
      <c r="G1988">
        <v>0</v>
      </c>
      <c r="H1988">
        <v>0</v>
      </c>
      <c r="I1988">
        <v>0</v>
      </c>
      <c r="J1988">
        <v>0</v>
      </c>
      <c r="K1988">
        <v>0</v>
      </c>
      <c r="L1988">
        <v>0</v>
      </c>
      <c r="M1988">
        <v>0</v>
      </c>
      <c r="N1988">
        <v>0</v>
      </c>
      <c r="O1988">
        <v>0</v>
      </c>
      <c r="P1988">
        <v>0</v>
      </c>
      <c r="Q1988">
        <v>0</v>
      </c>
      <c r="R1988">
        <v>0</v>
      </c>
      <c r="S1988">
        <v>0</v>
      </c>
      <c r="T1988">
        <v>0</v>
      </c>
      <c r="U1988">
        <v>0</v>
      </c>
      <c r="V1988">
        <v>0</v>
      </c>
      <c r="W1988">
        <v>0</v>
      </c>
      <c r="X1988">
        <v>0</v>
      </c>
      <c r="Y1988">
        <v>0</v>
      </c>
      <c r="Z1988">
        <v>0</v>
      </c>
      <c r="AA1988">
        <v>0</v>
      </c>
    </row>
    <row r="1989" spans="1:27" x14ac:dyDescent="0.2">
      <c r="A1989" s="89">
        <f>VLOOKUP(C1989,TabellenBDFS!$B$4:$C$2717,2,FALSE)</f>
        <v>278</v>
      </c>
      <c r="B1989" t="str">
        <f t="shared" si="31"/>
        <v>2785</v>
      </c>
      <c r="C1989" t="s">
        <v>285</v>
      </c>
      <c r="D1989">
        <v>5</v>
      </c>
      <c r="E1989">
        <v>0</v>
      </c>
      <c r="F1989">
        <v>0</v>
      </c>
      <c r="G1989">
        <v>0</v>
      </c>
      <c r="H1989">
        <v>0</v>
      </c>
      <c r="I1989">
        <v>0</v>
      </c>
      <c r="J1989">
        <v>0</v>
      </c>
      <c r="K1989">
        <v>0</v>
      </c>
      <c r="L1989">
        <v>0</v>
      </c>
      <c r="M1989">
        <v>0</v>
      </c>
      <c r="N1989">
        <v>0</v>
      </c>
      <c r="O1989">
        <v>0</v>
      </c>
      <c r="P1989">
        <v>0</v>
      </c>
      <c r="Q1989">
        <v>0</v>
      </c>
      <c r="R1989">
        <v>0</v>
      </c>
      <c r="S1989">
        <v>0</v>
      </c>
      <c r="T1989">
        <v>0</v>
      </c>
      <c r="U1989">
        <v>0</v>
      </c>
      <c r="V1989">
        <v>0</v>
      </c>
      <c r="W1989">
        <v>0</v>
      </c>
      <c r="X1989">
        <v>0</v>
      </c>
      <c r="Y1989">
        <v>0</v>
      </c>
      <c r="Z1989">
        <v>0</v>
      </c>
      <c r="AA1989">
        <v>0</v>
      </c>
    </row>
    <row r="1990" spans="1:27" x14ac:dyDescent="0.2">
      <c r="A1990" s="89">
        <f>VLOOKUP(C1990,TabellenBDFS!$B$4:$C$2717,2,FALSE)</f>
        <v>278</v>
      </c>
      <c r="B1990" t="str">
        <f t="shared" si="31"/>
        <v>2786</v>
      </c>
      <c r="C1990" t="s">
        <v>285</v>
      </c>
      <c r="D1990">
        <v>6</v>
      </c>
      <c r="E1990">
        <v>0.2</v>
      </c>
      <c r="F1990">
        <v>0.2</v>
      </c>
      <c r="G1990">
        <v>0.2</v>
      </c>
      <c r="H1990">
        <v>0.2</v>
      </c>
      <c r="I1990">
        <v>0.2</v>
      </c>
      <c r="J1990">
        <v>0.2</v>
      </c>
      <c r="K1990">
        <v>0.2</v>
      </c>
      <c r="L1990">
        <v>0.2</v>
      </c>
      <c r="M1990">
        <v>0.2</v>
      </c>
      <c r="N1990">
        <v>0.2</v>
      </c>
      <c r="O1990">
        <v>0.3</v>
      </c>
      <c r="P1990">
        <v>0.3</v>
      </c>
      <c r="Q1990">
        <v>0.3</v>
      </c>
      <c r="R1990">
        <v>0.3</v>
      </c>
      <c r="S1990">
        <v>0.3</v>
      </c>
      <c r="T1990">
        <v>0.3</v>
      </c>
      <c r="U1990">
        <v>0.3</v>
      </c>
      <c r="V1990">
        <v>0.3</v>
      </c>
      <c r="W1990">
        <v>0.3</v>
      </c>
      <c r="X1990">
        <v>0.3</v>
      </c>
      <c r="Y1990">
        <v>0.3</v>
      </c>
      <c r="Z1990">
        <v>0.3</v>
      </c>
      <c r="AA1990">
        <v>0.3</v>
      </c>
    </row>
    <row r="1991" spans="1:27" x14ac:dyDescent="0.2">
      <c r="A1991" s="89">
        <f>VLOOKUP(C1991,TabellenBDFS!$B$4:$C$2717,2,FALSE)</f>
        <v>278</v>
      </c>
      <c r="B1991" t="str">
        <f t="shared" si="31"/>
        <v>2787</v>
      </c>
      <c r="C1991" t="s">
        <v>285</v>
      </c>
      <c r="D1991">
        <v>7</v>
      </c>
      <c r="E1991">
        <v>0</v>
      </c>
      <c r="F1991">
        <v>0.1</v>
      </c>
      <c r="G1991">
        <v>0</v>
      </c>
      <c r="H1991">
        <v>0</v>
      </c>
      <c r="I1991">
        <v>0.1</v>
      </c>
      <c r="J1991">
        <v>0.1</v>
      </c>
      <c r="K1991">
        <v>0.1</v>
      </c>
      <c r="L1991">
        <v>0.1</v>
      </c>
      <c r="M1991">
        <v>0.1</v>
      </c>
      <c r="N1991">
        <v>0.1</v>
      </c>
      <c r="O1991">
        <v>0.1</v>
      </c>
      <c r="P1991">
        <v>0.1</v>
      </c>
      <c r="Q1991">
        <v>0.1</v>
      </c>
      <c r="R1991">
        <v>0.1</v>
      </c>
      <c r="S1991">
        <v>0.1</v>
      </c>
      <c r="T1991">
        <v>0.1</v>
      </c>
      <c r="U1991">
        <v>0.1</v>
      </c>
      <c r="V1991">
        <v>0.1</v>
      </c>
      <c r="W1991">
        <v>0.1</v>
      </c>
      <c r="X1991">
        <v>0.1</v>
      </c>
      <c r="Y1991">
        <v>0.1</v>
      </c>
      <c r="Z1991">
        <v>0.1</v>
      </c>
      <c r="AA1991">
        <v>0.1</v>
      </c>
    </row>
    <row r="1992" spans="1:27" x14ac:dyDescent="0.2">
      <c r="A1992" s="89">
        <f>VLOOKUP(C1992,TabellenBDFS!$B$4:$C$2717,2,FALSE)</f>
        <v>279</v>
      </c>
      <c r="B1992" t="str">
        <f t="shared" si="31"/>
        <v>2791</v>
      </c>
      <c r="C1992" t="s">
        <v>286</v>
      </c>
      <c r="D1992">
        <v>1</v>
      </c>
      <c r="E1992">
        <v>8.9</v>
      </c>
      <c r="F1992">
        <v>8.6</v>
      </c>
      <c r="G1992">
        <v>8.5</v>
      </c>
      <c r="H1992">
        <v>8.5</v>
      </c>
      <c r="I1992">
        <v>8.6</v>
      </c>
      <c r="J1992">
        <v>8.5</v>
      </c>
      <c r="K1992">
        <v>8.5</v>
      </c>
      <c r="L1992">
        <v>8.1</v>
      </c>
      <c r="M1992">
        <v>8.1</v>
      </c>
      <c r="N1992">
        <v>8</v>
      </c>
      <c r="O1992">
        <v>7.8</v>
      </c>
      <c r="P1992">
        <v>7.8</v>
      </c>
      <c r="Q1992">
        <v>7.5</v>
      </c>
      <c r="R1992">
        <v>7.3</v>
      </c>
      <c r="S1992">
        <v>7.3</v>
      </c>
      <c r="T1992">
        <v>7.5</v>
      </c>
      <c r="U1992">
        <v>7.8</v>
      </c>
      <c r="V1992">
        <v>7.8</v>
      </c>
      <c r="W1992">
        <v>7.8</v>
      </c>
      <c r="X1992">
        <v>7.7</v>
      </c>
      <c r="Y1992">
        <v>7.8</v>
      </c>
      <c r="Z1992">
        <v>7.5</v>
      </c>
      <c r="AA1992">
        <v>7.6</v>
      </c>
    </row>
    <row r="1993" spans="1:27" x14ac:dyDescent="0.2">
      <c r="A1993" s="89">
        <f>VLOOKUP(C1993,TabellenBDFS!$B$4:$C$2717,2,FALSE)</f>
        <v>279</v>
      </c>
      <c r="B1993" t="str">
        <f t="shared" si="31"/>
        <v>2792</v>
      </c>
      <c r="C1993" t="s">
        <v>286</v>
      </c>
      <c r="D1993">
        <v>2</v>
      </c>
      <c r="E1993">
        <v>4.5</v>
      </c>
      <c r="F1993">
        <v>4.5</v>
      </c>
      <c r="G1993">
        <v>4.5</v>
      </c>
      <c r="H1993">
        <v>4.5</v>
      </c>
      <c r="I1993">
        <v>4.7</v>
      </c>
      <c r="J1993">
        <v>4.7</v>
      </c>
      <c r="K1993">
        <v>4.5999999999999996</v>
      </c>
      <c r="L1993">
        <v>4.0999999999999996</v>
      </c>
      <c r="M1993">
        <v>4</v>
      </c>
      <c r="N1993">
        <v>3.9</v>
      </c>
      <c r="O1993">
        <v>3.7</v>
      </c>
      <c r="P1993">
        <v>3.7</v>
      </c>
      <c r="Q1993">
        <v>3.2</v>
      </c>
      <c r="R1993">
        <v>3.1</v>
      </c>
      <c r="S1993">
        <v>3.1</v>
      </c>
      <c r="T1993">
        <v>3</v>
      </c>
      <c r="U1993">
        <v>3</v>
      </c>
      <c r="V1993">
        <v>2.9</v>
      </c>
      <c r="W1993">
        <v>2.7</v>
      </c>
      <c r="X1993">
        <v>2.7</v>
      </c>
      <c r="Y1993">
        <v>2.6</v>
      </c>
      <c r="Z1993">
        <v>2.6</v>
      </c>
      <c r="AA1993">
        <v>2.5</v>
      </c>
    </row>
    <row r="1994" spans="1:27" x14ac:dyDescent="0.2">
      <c r="A1994" s="89">
        <f>VLOOKUP(C1994,TabellenBDFS!$B$4:$C$2717,2,FALSE)</f>
        <v>279</v>
      </c>
      <c r="B1994" t="str">
        <f t="shared" si="31"/>
        <v>2793</v>
      </c>
      <c r="C1994" t="s">
        <v>286</v>
      </c>
      <c r="D1994">
        <v>3</v>
      </c>
      <c r="E1994">
        <v>0</v>
      </c>
      <c r="F1994">
        <v>0</v>
      </c>
      <c r="G1994">
        <v>0.1</v>
      </c>
      <c r="H1994">
        <v>0.1</v>
      </c>
      <c r="I1994">
        <v>0.2</v>
      </c>
      <c r="J1994">
        <v>0.3</v>
      </c>
      <c r="K1994">
        <v>0.4</v>
      </c>
      <c r="L1994">
        <v>0.4</v>
      </c>
      <c r="M1994">
        <v>0.7</v>
      </c>
      <c r="N1994">
        <v>0.7</v>
      </c>
      <c r="O1994">
        <v>0.8</v>
      </c>
      <c r="P1994">
        <v>0.8</v>
      </c>
      <c r="Q1994">
        <v>0.6</v>
      </c>
      <c r="R1994">
        <v>0.7</v>
      </c>
      <c r="S1994">
        <v>0.7</v>
      </c>
      <c r="T1994">
        <v>0.9</v>
      </c>
      <c r="U1994">
        <v>1.3</v>
      </c>
      <c r="V1994">
        <v>1.4</v>
      </c>
      <c r="W1994">
        <v>1.7</v>
      </c>
      <c r="X1994">
        <v>1.9</v>
      </c>
      <c r="Y1994">
        <v>2</v>
      </c>
      <c r="Z1994">
        <v>2</v>
      </c>
      <c r="AA1994">
        <v>2.2000000000000002</v>
      </c>
    </row>
    <row r="1995" spans="1:27" x14ac:dyDescent="0.2">
      <c r="A1995" s="89">
        <f>VLOOKUP(C1995,TabellenBDFS!$B$4:$C$2717,2,FALSE)</f>
        <v>279</v>
      </c>
      <c r="B1995" t="str">
        <f t="shared" ref="B1995:B2058" si="32">CONCATENATE(A1995,D1995)</f>
        <v>2794</v>
      </c>
      <c r="C1995" t="s">
        <v>286</v>
      </c>
      <c r="D1995">
        <v>4</v>
      </c>
      <c r="E1995">
        <v>0</v>
      </c>
      <c r="F1995">
        <v>0</v>
      </c>
      <c r="G1995">
        <v>0</v>
      </c>
      <c r="H1995">
        <v>0</v>
      </c>
      <c r="I1995">
        <v>0</v>
      </c>
      <c r="J1995">
        <v>0</v>
      </c>
      <c r="K1995">
        <v>0</v>
      </c>
      <c r="L1995">
        <v>0</v>
      </c>
      <c r="M1995">
        <v>0.1</v>
      </c>
      <c r="N1995">
        <v>0.1</v>
      </c>
      <c r="O1995">
        <v>0.1</v>
      </c>
      <c r="P1995">
        <v>0.1</v>
      </c>
      <c r="Q1995">
        <v>0.3</v>
      </c>
      <c r="R1995">
        <v>0.3</v>
      </c>
      <c r="S1995">
        <v>0.3</v>
      </c>
      <c r="T1995">
        <v>0.3</v>
      </c>
      <c r="U1995">
        <v>0.3</v>
      </c>
      <c r="V1995">
        <v>0.3</v>
      </c>
      <c r="W1995">
        <v>0.4</v>
      </c>
      <c r="X1995">
        <v>0.4</v>
      </c>
      <c r="Y1995">
        <v>0.3</v>
      </c>
      <c r="Z1995">
        <v>0.3</v>
      </c>
      <c r="AA1995">
        <v>0.3</v>
      </c>
    </row>
    <row r="1996" spans="1:27" x14ac:dyDescent="0.2">
      <c r="A1996" s="89">
        <f>VLOOKUP(C1996,TabellenBDFS!$B$4:$C$2717,2,FALSE)</f>
        <v>279</v>
      </c>
      <c r="B1996" t="str">
        <f t="shared" si="32"/>
        <v>2795</v>
      </c>
      <c r="C1996" t="s">
        <v>286</v>
      </c>
      <c r="D1996">
        <v>5</v>
      </c>
      <c r="E1996">
        <v>0.9</v>
      </c>
      <c r="F1996">
        <v>0.9</v>
      </c>
      <c r="G1996">
        <v>0.9</v>
      </c>
      <c r="H1996">
        <v>0.9</v>
      </c>
      <c r="I1996">
        <v>0.9</v>
      </c>
      <c r="J1996">
        <v>0.8</v>
      </c>
      <c r="K1996">
        <v>0.8</v>
      </c>
      <c r="L1996">
        <v>0.8</v>
      </c>
      <c r="M1996">
        <v>0.7</v>
      </c>
      <c r="N1996">
        <v>0.7</v>
      </c>
      <c r="O1996">
        <v>0.7</v>
      </c>
      <c r="P1996">
        <v>0.7</v>
      </c>
      <c r="Q1996">
        <v>0.7</v>
      </c>
      <c r="R1996">
        <v>0.7</v>
      </c>
      <c r="S1996">
        <v>0.7</v>
      </c>
      <c r="T1996">
        <v>0.7</v>
      </c>
      <c r="U1996">
        <v>0.7</v>
      </c>
      <c r="V1996">
        <v>0.5</v>
      </c>
      <c r="W1996">
        <v>0.6</v>
      </c>
      <c r="X1996">
        <v>0.2</v>
      </c>
      <c r="Y1996">
        <v>0.2</v>
      </c>
      <c r="Z1996">
        <v>0</v>
      </c>
      <c r="AA1996">
        <v>0</v>
      </c>
    </row>
    <row r="1997" spans="1:27" x14ac:dyDescent="0.2">
      <c r="A1997" s="89">
        <f>VLOOKUP(C1997,TabellenBDFS!$B$4:$C$2717,2,FALSE)</f>
        <v>279</v>
      </c>
      <c r="B1997" t="str">
        <f t="shared" si="32"/>
        <v>2796</v>
      </c>
      <c r="C1997" t="s">
        <v>286</v>
      </c>
      <c r="D1997">
        <v>6</v>
      </c>
      <c r="E1997">
        <v>1.9</v>
      </c>
      <c r="F1997">
        <v>1.9</v>
      </c>
      <c r="G1997">
        <v>1.8</v>
      </c>
      <c r="H1997">
        <v>1.8</v>
      </c>
      <c r="I1997">
        <v>1.8</v>
      </c>
      <c r="J1997">
        <v>1.7</v>
      </c>
      <c r="K1997">
        <v>1.8</v>
      </c>
      <c r="L1997">
        <v>1.7</v>
      </c>
      <c r="M1997">
        <v>1.7</v>
      </c>
      <c r="N1997">
        <v>1.7</v>
      </c>
      <c r="O1997">
        <v>1.6</v>
      </c>
      <c r="P1997">
        <v>1.6</v>
      </c>
      <c r="Q1997">
        <v>1.7</v>
      </c>
      <c r="R1997">
        <v>1.5</v>
      </c>
      <c r="S1997">
        <v>1.6</v>
      </c>
      <c r="T1997">
        <v>1.6</v>
      </c>
      <c r="U1997">
        <v>1.6</v>
      </c>
      <c r="V1997">
        <v>1.6</v>
      </c>
      <c r="W1997">
        <v>1.5</v>
      </c>
      <c r="X1997">
        <v>1.5</v>
      </c>
      <c r="Y1997">
        <v>1.6</v>
      </c>
      <c r="Z1997">
        <v>1.6</v>
      </c>
      <c r="AA1997">
        <v>1.5</v>
      </c>
    </row>
    <row r="1998" spans="1:27" x14ac:dyDescent="0.2">
      <c r="A1998" s="89">
        <f>VLOOKUP(C1998,TabellenBDFS!$B$4:$C$2717,2,FALSE)</f>
        <v>279</v>
      </c>
      <c r="B1998" t="str">
        <f t="shared" si="32"/>
        <v>2797</v>
      </c>
      <c r="C1998" t="s">
        <v>286</v>
      </c>
      <c r="D1998">
        <v>7</v>
      </c>
      <c r="E1998">
        <v>1.6</v>
      </c>
      <c r="F1998">
        <v>1.3</v>
      </c>
      <c r="G1998">
        <v>1.3</v>
      </c>
      <c r="H1998">
        <v>1.2</v>
      </c>
      <c r="I1998">
        <v>1.1000000000000001</v>
      </c>
      <c r="J1998">
        <v>1</v>
      </c>
      <c r="K1998">
        <v>1</v>
      </c>
      <c r="L1998">
        <v>1</v>
      </c>
      <c r="M1998">
        <v>1</v>
      </c>
      <c r="N1998">
        <v>1</v>
      </c>
      <c r="O1998">
        <v>1</v>
      </c>
      <c r="P1998">
        <v>1</v>
      </c>
      <c r="Q1998">
        <v>0.9</v>
      </c>
      <c r="R1998">
        <v>0.9</v>
      </c>
      <c r="S1998">
        <v>0.9</v>
      </c>
      <c r="T1998">
        <v>1</v>
      </c>
      <c r="U1998">
        <v>1</v>
      </c>
      <c r="V1998">
        <v>1</v>
      </c>
      <c r="W1998">
        <v>1</v>
      </c>
      <c r="X1998">
        <v>1</v>
      </c>
      <c r="Y1998">
        <v>1</v>
      </c>
      <c r="Z1998">
        <v>1</v>
      </c>
      <c r="AA1998">
        <v>1</v>
      </c>
    </row>
    <row r="1999" spans="1:27" x14ac:dyDescent="0.2">
      <c r="A1999" s="89">
        <f>VLOOKUP(C1999,TabellenBDFS!$B$4:$C$2717,2,FALSE)</f>
        <v>280</v>
      </c>
      <c r="B1999" t="str">
        <f t="shared" si="32"/>
        <v>2801</v>
      </c>
      <c r="C1999" t="s">
        <v>287</v>
      </c>
      <c r="D1999">
        <v>1</v>
      </c>
      <c r="E1999">
        <v>0</v>
      </c>
      <c r="F1999">
        <v>0</v>
      </c>
      <c r="G1999">
        <v>0</v>
      </c>
      <c r="H1999">
        <v>0</v>
      </c>
      <c r="I1999">
        <v>0</v>
      </c>
      <c r="J1999">
        <v>0</v>
      </c>
      <c r="K1999">
        <v>0</v>
      </c>
      <c r="L1999">
        <v>0</v>
      </c>
      <c r="M1999">
        <v>0</v>
      </c>
      <c r="N1999">
        <v>0</v>
      </c>
      <c r="O1999">
        <v>0</v>
      </c>
      <c r="P1999">
        <v>0</v>
      </c>
      <c r="Q1999">
        <v>0</v>
      </c>
      <c r="R1999">
        <v>0</v>
      </c>
      <c r="S1999">
        <v>0</v>
      </c>
      <c r="T1999">
        <v>0</v>
      </c>
      <c r="U1999">
        <v>0</v>
      </c>
      <c r="V1999">
        <v>0</v>
      </c>
      <c r="W1999">
        <v>0</v>
      </c>
      <c r="X1999">
        <v>0</v>
      </c>
      <c r="Y1999">
        <v>0</v>
      </c>
      <c r="Z1999">
        <v>0</v>
      </c>
      <c r="AA1999">
        <v>0</v>
      </c>
    </row>
    <row r="2000" spans="1:27" x14ac:dyDescent="0.2">
      <c r="A2000" s="89">
        <f>VLOOKUP(C2000,TabellenBDFS!$B$4:$C$2717,2,FALSE)</f>
        <v>280</v>
      </c>
      <c r="B2000" t="str">
        <f t="shared" si="32"/>
        <v>2802</v>
      </c>
      <c r="C2000" t="s">
        <v>287</v>
      </c>
      <c r="D2000">
        <v>2</v>
      </c>
      <c r="E2000">
        <v>0</v>
      </c>
      <c r="F2000">
        <v>0</v>
      </c>
      <c r="G2000">
        <v>0</v>
      </c>
      <c r="H2000">
        <v>0</v>
      </c>
      <c r="I2000">
        <v>0</v>
      </c>
      <c r="J2000">
        <v>0</v>
      </c>
      <c r="K2000">
        <v>0</v>
      </c>
      <c r="L2000">
        <v>0</v>
      </c>
      <c r="M2000">
        <v>0</v>
      </c>
      <c r="N2000">
        <v>0</v>
      </c>
      <c r="O2000">
        <v>0</v>
      </c>
      <c r="P2000">
        <v>0</v>
      </c>
      <c r="Q2000">
        <v>0</v>
      </c>
      <c r="R2000">
        <v>0</v>
      </c>
      <c r="S2000">
        <v>0</v>
      </c>
      <c r="T2000">
        <v>0</v>
      </c>
      <c r="U2000">
        <v>0</v>
      </c>
      <c r="V2000">
        <v>0</v>
      </c>
      <c r="W2000">
        <v>0</v>
      </c>
      <c r="X2000">
        <v>0</v>
      </c>
      <c r="Y2000">
        <v>0</v>
      </c>
      <c r="Z2000">
        <v>0</v>
      </c>
      <c r="AA2000">
        <v>0</v>
      </c>
    </row>
    <row r="2001" spans="1:27" x14ac:dyDescent="0.2">
      <c r="A2001" s="89">
        <f>VLOOKUP(C2001,TabellenBDFS!$B$4:$C$2717,2,FALSE)</f>
        <v>280</v>
      </c>
      <c r="B2001" t="str">
        <f t="shared" si="32"/>
        <v>2803</v>
      </c>
      <c r="C2001" t="s">
        <v>287</v>
      </c>
      <c r="D2001">
        <v>3</v>
      </c>
      <c r="E2001">
        <v>0</v>
      </c>
      <c r="F2001">
        <v>0</v>
      </c>
      <c r="G2001">
        <v>0</v>
      </c>
      <c r="H2001">
        <v>0</v>
      </c>
      <c r="I2001">
        <v>0</v>
      </c>
      <c r="J2001">
        <v>0</v>
      </c>
      <c r="K2001">
        <v>0</v>
      </c>
      <c r="L2001">
        <v>0</v>
      </c>
      <c r="M2001">
        <v>0</v>
      </c>
      <c r="N2001">
        <v>0</v>
      </c>
      <c r="O2001">
        <v>0</v>
      </c>
      <c r="P2001">
        <v>0</v>
      </c>
      <c r="Q2001">
        <v>0</v>
      </c>
      <c r="R2001">
        <v>0</v>
      </c>
      <c r="S2001">
        <v>0</v>
      </c>
      <c r="T2001">
        <v>0</v>
      </c>
      <c r="U2001">
        <v>0</v>
      </c>
      <c r="V2001">
        <v>0</v>
      </c>
      <c r="W2001">
        <v>0</v>
      </c>
      <c r="X2001">
        <v>0</v>
      </c>
      <c r="Y2001">
        <v>0</v>
      </c>
      <c r="Z2001">
        <v>0</v>
      </c>
      <c r="AA2001">
        <v>0</v>
      </c>
    </row>
    <row r="2002" spans="1:27" x14ac:dyDescent="0.2">
      <c r="A2002" s="89">
        <f>VLOOKUP(C2002,TabellenBDFS!$B$4:$C$2717,2,FALSE)</f>
        <v>280</v>
      </c>
      <c r="B2002" t="str">
        <f t="shared" si="32"/>
        <v>2804</v>
      </c>
      <c r="C2002" t="s">
        <v>287</v>
      </c>
      <c r="D2002">
        <v>4</v>
      </c>
      <c r="E2002">
        <v>0</v>
      </c>
      <c r="F2002">
        <v>0</v>
      </c>
      <c r="G2002">
        <v>0</v>
      </c>
      <c r="H2002">
        <v>0</v>
      </c>
      <c r="I2002">
        <v>0</v>
      </c>
      <c r="J2002">
        <v>0</v>
      </c>
      <c r="K2002">
        <v>0</v>
      </c>
      <c r="L2002">
        <v>0</v>
      </c>
      <c r="M2002">
        <v>0</v>
      </c>
      <c r="N2002">
        <v>0</v>
      </c>
      <c r="O2002">
        <v>0</v>
      </c>
      <c r="P2002">
        <v>0</v>
      </c>
      <c r="Q2002">
        <v>0</v>
      </c>
      <c r="R2002">
        <v>0</v>
      </c>
      <c r="S2002">
        <v>0</v>
      </c>
      <c r="T2002">
        <v>0</v>
      </c>
      <c r="U2002">
        <v>0</v>
      </c>
      <c r="V2002">
        <v>0</v>
      </c>
      <c r="W2002">
        <v>0</v>
      </c>
      <c r="X2002">
        <v>0</v>
      </c>
      <c r="Y2002">
        <v>0</v>
      </c>
      <c r="Z2002">
        <v>0</v>
      </c>
      <c r="AA2002">
        <v>0</v>
      </c>
    </row>
    <row r="2003" spans="1:27" x14ac:dyDescent="0.2">
      <c r="A2003" s="89">
        <f>VLOOKUP(C2003,TabellenBDFS!$B$4:$C$2717,2,FALSE)</f>
        <v>280</v>
      </c>
      <c r="B2003" t="str">
        <f t="shared" si="32"/>
        <v>2805</v>
      </c>
      <c r="C2003" t="s">
        <v>287</v>
      </c>
      <c r="D2003">
        <v>5</v>
      </c>
      <c r="E2003">
        <v>0</v>
      </c>
      <c r="F2003">
        <v>0</v>
      </c>
      <c r="G2003">
        <v>0</v>
      </c>
      <c r="H2003">
        <v>0</v>
      </c>
      <c r="I2003">
        <v>0</v>
      </c>
      <c r="J2003">
        <v>0</v>
      </c>
      <c r="K2003">
        <v>0</v>
      </c>
      <c r="L2003">
        <v>0</v>
      </c>
      <c r="M2003">
        <v>0</v>
      </c>
      <c r="N2003">
        <v>0</v>
      </c>
      <c r="O2003">
        <v>0</v>
      </c>
      <c r="P2003">
        <v>0</v>
      </c>
      <c r="Q2003">
        <v>0</v>
      </c>
      <c r="R2003">
        <v>0</v>
      </c>
      <c r="S2003">
        <v>0</v>
      </c>
      <c r="T2003">
        <v>0</v>
      </c>
      <c r="U2003">
        <v>0</v>
      </c>
      <c r="V2003">
        <v>0</v>
      </c>
      <c r="W2003">
        <v>0</v>
      </c>
      <c r="X2003">
        <v>0</v>
      </c>
      <c r="Y2003">
        <v>0</v>
      </c>
      <c r="Z2003">
        <v>0</v>
      </c>
      <c r="AA2003">
        <v>0</v>
      </c>
    </row>
    <row r="2004" spans="1:27" x14ac:dyDescent="0.2">
      <c r="A2004" s="89">
        <f>VLOOKUP(C2004,TabellenBDFS!$B$4:$C$2717,2,FALSE)</f>
        <v>280</v>
      </c>
      <c r="B2004" t="str">
        <f t="shared" si="32"/>
        <v>2806</v>
      </c>
      <c r="C2004" t="s">
        <v>287</v>
      </c>
      <c r="D2004">
        <v>6</v>
      </c>
      <c r="E2004">
        <v>0</v>
      </c>
      <c r="F2004">
        <v>0</v>
      </c>
      <c r="G2004">
        <v>0</v>
      </c>
      <c r="H2004">
        <v>0</v>
      </c>
      <c r="I2004">
        <v>0</v>
      </c>
      <c r="J2004">
        <v>0</v>
      </c>
      <c r="K2004">
        <v>0</v>
      </c>
      <c r="L2004">
        <v>0</v>
      </c>
      <c r="M2004">
        <v>0</v>
      </c>
      <c r="N2004">
        <v>0</v>
      </c>
      <c r="O2004">
        <v>0</v>
      </c>
      <c r="P2004">
        <v>0</v>
      </c>
      <c r="Q2004">
        <v>0</v>
      </c>
      <c r="R2004">
        <v>0</v>
      </c>
      <c r="S2004">
        <v>0</v>
      </c>
      <c r="T2004">
        <v>0</v>
      </c>
      <c r="U2004">
        <v>0</v>
      </c>
      <c r="V2004">
        <v>0</v>
      </c>
      <c r="W2004">
        <v>0</v>
      </c>
      <c r="X2004">
        <v>0</v>
      </c>
      <c r="Y2004">
        <v>0</v>
      </c>
      <c r="Z2004">
        <v>0</v>
      </c>
      <c r="AA2004">
        <v>0</v>
      </c>
    </row>
    <row r="2005" spans="1:27" x14ac:dyDescent="0.2">
      <c r="A2005" s="89">
        <f>VLOOKUP(C2005,TabellenBDFS!$B$4:$C$2717,2,FALSE)</f>
        <v>280</v>
      </c>
      <c r="B2005" t="str">
        <f t="shared" si="32"/>
        <v>2807</v>
      </c>
      <c r="C2005" t="s">
        <v>287</v>
      </c>
      <c r="D2005">
        <v>7</v>
      </c>
      <c r="E2005">
        <v>0</v>
      </c>
      <c r="F2005">
        <v>0</v>
      </c>
      <c r="G2005">
        <v>0</v>
      </c>
      <c r="H2005">
        <v>0</v>
      </c>
      <c r="I2005">
        <v>0</v>
      </c>
      <c r="J2005">
        <v>0</v>
      </c>
      <c r="K2005">
        <v>0</v>
      </c>
      <c r="L2005">
        <v>0</v>
      </c>
      <c r="M2005">
        <v>0</v>
      </c>
      <c r="N2005">
        <v>0</v>
      </c>
      <c r="O2005">
        <v>0</v>
      </c>
      <c r="P2005">
        <v>0</v>
      </c>
      <c r="Q2005">
        <v>0</v>
      </c>
      <c r="R2005">
        <v>0</v>
      </c>
      <c r="S2005">
        <v>0</v>
      </c>
      <c r="T2005">
        <v>0</v>
      </c>
      <c r="U2005">
        <v>0</v>
      </c>
      <c r="V2005">
        <v>0</v>
      </c>
      <c r="W2005">
        <v>0</v>
      </c>
      <c r="X2005">
        <v>0</v>
      </c>
      <c r="Y2005">
        <v>0</v>
      </c>
      <c r="Z2005">
        <v>0</v>
      </c>
      <c r="AA2005">
        <v>0</v>
      </c>
    </row>
    <row r="2006" spans="1:27" x14ac:dyDescent="0.2">
      <c r="A2006" s="89" t="e">
        <f>VLOOKUP(C2006,TabellenBDFS!$B$4:$C$2717,2,FALSE)</f>
        <v>#N/A</v>
      </c>
      <c r="B2006" t="e">
        <f t="shared" si="32"/>
        <v>#N/A</v>
      </c>
      <c r="C2006" t="s">
        <v>288</v>
      </c>
      <c r="D2006">
        <v>1</v>
      </c>
      <c r="E2006">
        <v>1.2</v>
      </c>
      <c r="F2006">
        <v>1.2</v>
      </c>
      <c r="G2006">
        <v>1.2</v>
      </c>
      <c r="H2006">
        <v>1.1000000000000001</v>
      </c>
      <c r="I2006">
        <v>1.1000000000000001</v>
      </c>
      <c r="J2006">
        <v>1.1000000000000001</v>
      </c>
      <c r="K2006">
        <v>1.1000000000000001</v>
      </c>
      <c r="L2006">
        <v>1.1000000000000001</v>
      </c>
      <c r="M2006">
        <v>1</v>
      </c>
      <c r="N2006">
        <v>1</v>
      </c>
      <c r="O2006">
        <v>1</v>
      </c>
      <c r="P2006">
        <v>1</v>
      </c>
      <c r="Q2006">
        <v>1.1000000000000001</v>
      </c>
      <c r="R2006">
        <v>1</v>
      </c>
      <c r="S2006">
        <v>1</v>
      </c>
      <c r="T2006">
        <v>0.9</v>
      </c>
      <c r="U2006" t="e">
        <v>#N/A</v>
      </c>
      <c r="V2006" t="e">
        <v>#N/A</v>
      </c>
      <c r="W2006" t="e">
        <v>#N/A</v>
      </c>
      <c r="X2006" t="e">
        <v>#N/A</v>
      </c>
      <c r="Y2006" t="e">
        <v>#N/A</v>
      </c>
      <c r="Z2006" t="e">
        <v>#N/A</v>
      </c>
      <c r="AA2006" t="e">
        <v>#N/A</v>
      </c>
    </row>
    <row r="2007" spans="1:27" x14ac:dyDescent="0.2">
      <c r="A2007" s="89" t="e">
        <f>VLOOKUP(C2007,TabellenBDFS!$B$4:$C$2717,2,FALSE)</f>
        <v>#N/A</v>
      </c>
      <c r="B2007" t="e">
        <f t="shared" si="32"/>
        <v>#N/A</v>
      </c>
      <c r="C2007" t="s">
        <v>288</v>
      </c>
      <c r="D2007">
        <v>2</v>
      </c>
      <c r="E2007">
        <v>0.5</v>
      </c>
      <c r="F2007">
        <v>0.5</v>
      </c>
      <c r="G2007">
        <v>0.5</v>
      </c>
      <c r="H2007">
        <v>0.4</v>
      </c>
      <c r="I2007">
        <v>0.4</v>
      </c>
      <c r="J2007">
        <v>0.4</v>
      </c>
      <c r="K2007">
        <v>0.4</v>
      </c>
      <c r="L2007">
        <v>0.4</v>
      </c>
      <c r="M2007">
        <v>0.4</v>
      </c>
      <c r="N2007">
        <v>0.4</v>
      </c>
      <c r="O2007">
        <v>0.4</v>
      </c>
      <c r="P2007">
        <v>0.4</v>
      </c>
      <c r="Q2007">
        <v>0.4</v>
      </c>
      <c r="R2007">
        <v>0.4</v>
      </c>
      <c r="S2007">
        <v>0.4</v>
      </c>
      <c r="T2007">
        <v>0.3</v>
      </c>
      <c r="U2007" t="e">
        <v>#N/A</v>
      </c>
      <c r="V2007" t="e">
        <v>#N/A</v>
      </c>
      <c r="W2007" t="e">
        <v>#N/A</v>
      </c>
      <c r="X2007" t="e">
        <v>#N/A</v>
      </c>
      <c r="Y2007" t="e">
        <v>#N/A</v>
      </c>
      <c r="Z2007" t="e">
        <v>#N/A</v>
      </c>
      <c r="AA2007" t="e">
        <v>#N/A</v>
      </c>
    </row>
    <row r="2008" spans="1:27" x14ac:dyDescent="0.2">
      <c r="A2008" s="89" t="e">
        <f>VLOOKUP(C2008,TabellenBDFS!$B$4:$C$2717,2,FALSE)</f>
        <v>#N/A</v>
      </c>
      <c r="B2008" t="e">
        <f t="shared" si="32"/>
        <v>#N/A</v>
      </c>
      <c r="C2008" t="s">
        <v>288</v>
      </c>
      <c r="D2008">
        <v>3</v>
      </c>
      <c r="E2008">
        <v>0</v>
      </c>
      <c r="F2008">
        <v>0</v>
      </c>
      <c r="G2008">
        <v>0</v>
      </c>
      <c r="H2008">
        <v>0</v>
      </c>
      <c r="I2008">
        <v>0</v>
      </c>
      <c r="J2008">
        <v>0</v>
      </c>
      <c r="K2008">
        <v>0.1</v>
      </c>
      <c r="L2008">
        <v>0.1</v>
      </c>
      <c r="M2008">
        <v>0.1</v>
      </c>
      <c r="N2008">
        <v>0.1</v>
      </c>
      <c r="O2008">
        <v>0.1</v>
      </c>
      <c r="P2008">
        <v>0.1</v>
      </c>
      <c r="Q2008">
        <v>0.2</v>
      </c>
      <c r="R2008">
        <v>0.1</v>
      </c>
      <c r="S2008">
        <v>0.1</v>
      </c>
      <c r="T2008">
        <v>0.1</v>
      </c>
      <c r="U2008" t="e">
        <v>#N/A</v>
      </c>
      <c r="V2008" t="e">
        <v>#N/A</v>
      </c>
      <c r="W2008" t="e">
        <v>#N/A</v>
      </c>
      <c r="X2008" t="e">
        <v>#N/A</v>
      </c>
      <c r="Y2008" t="e">
        <v>#N/A</v>
      </c>
      <c r="Z2008" t="e">
        <v>#N/A</v>
      </c>
      <c r="AA2008" t="e">
        <v>#N/A</v>
      </c>
    </row>
    <row r="2009" spans="1:27" x14ac:dyDescent="0.2">
      <c r="A2009" s="89" t="e">
        <f>VLOOKUP(C2009,TabellenBDFS!$B$4:$C$2717,2,FALSE)</f>
        <v>#N/A</v>
      </c>
      <c r="B2009" t="e">
        <f t="shared" si="32"/>
        <v>#N/A</v>
      </c>
      <c r="C2009" t="s">
        <v>288</v>
      </c>
      <c r="D2009">
        <v>4</v>
      </c>
      <c r="E2009">
        <v>0</v>
      </c>
      <c r="F2009">
        <v>0</v>
      </c>
      <c r="G2009">
        <v>0</v>
      </c>
      <c r="H2009">
        <v>0</v>
      </c>
      <c r="I2009">
        <v>0</v>
      </c>
      <c r="J2009">
        <v>0</v>
      </c>
      <c r="K2009">
        <v>0</v>
      </c>
      <c r="L2009">
        <v>0</v>
      </c>
      <c r="M2009">
        <v>0</v>
      </c>
      <c r="N2009">
        <v>0</v>
      </c>
      <c r="O2009">
        <v>0</v>
      </c>
      <c r="P2009">
        <v>0</v>
      </c>
      <c r="Q2009">
        <v>0</v>
      </c>
      <c r="R2009">
        <v>0</v>
      </c>
      <c r="S2009">
        <v>0</v>
      </c>
      <c r="T2009">
        <v>0</v>
      </c>
      <c r="U2009" t="e">
        <v>#N/A</v>
      </c>
      <c r="V2009" t="e">
        <v>#N/A</v>
      </c>
      <c r="W2009" t="e">
        <v>#N/A</v>
      </c>
      <c r="X2009" t="e">
        <v>#N/A</v>
      </c>
      <c r="Y2009" t="e">
        <v>#N/A</v>
      </c>
      <c r="Z2009" t="e">
        <v>#N/A</v>
      </c>
      <c r="AA2009" t="e">
        <v>#N/A</v>
      </c>
    </row>
    <row r="2010" spans="1:27" x14ac:dyDescent="0.2">
      <c r="A2010" s="89" t="e">
        <f>VLOOKUP(C2010,TabellenBDFS!$B$4:$C$2717,2,FALSE)</f>
        <v>#N/A</v>
      </c>
      <c r="B2010" t="e">
        <f t="shared" si="32"/>
        <v>#N/A</v>
      </c>
      <c r="C2010" t="s">
        <v>288</v>
      </c>
      <c r="D2010">
        <v>5</v>
      </c>
      <c r="E2010">
        <v>0.2</v>
      </c>
      <c r="F2010">
        <v>0.2</v>
      </c>
      <c r="G2010">
        <v>0.2</v>
      </c>
      <c r="H2010">
        <v>0.2</v>
      </c>
      <c r="I2010">
        <v>0.2</v>
      </c>
      <c r="J2010">
        <v>0.2</v>
      </c>
      <c r="K2010">
        <v>0.2</v>
      </c>
      <c r="L2010">
        <v>0.2</v>
      </c>
      <c r="M2010">
        <v>0.1</v>
      </c>
      <c r="N2010">
        <v>0.1</v>
      </c>
      <c r="O2010">
        <v>0.1</v>
      </c>
      <c r="P2010">
        <v>0.1</v>
      </c>
      <c r="Q2010">
        <v>0.1</v>
      </c>
      <c r="R2010">
        <v>0.1</v>
      </c>
      <c r="S2010">
        <v>0</v>
      </c>
      <c r="T2010">
        <v>0</v>
      </c>
      <c r="U2010" t="e">
        <v>#N/A</v>
      </c>
      <c r="V2010" t="e">
        <v>#N/A</v>
      </c>
      <c r="W2010" t="e">
        <v>#N/A</v>
      </c>
      <c r="X2010" t="e">
        <v>#N/A</v>
      </c>
      <c r="Y2010" t="e">
        <v>#N/A</v>
      </c>
      <c r="Z2010" t="e">
        <v>#N/A</v>
      </c>
      <c r="AA2010" t="e">
        <v>#N/A</v>
      </c>
    </row>
    <row r="2011" spans="1:27" x14ac:dyDescent="0.2">
      <c r="A2011" s="89" t="e">
        <f>VLOOKUP(C2011,TabellenBDFS!$B$4:$C$2717,2,FALSE)</f>
        <v>#N/A</v>
      </c>
      <c r="B2011" t="e">
        <f t="shared" si="32"/>
        <v>#N/A</v>
      </c>
      <c r="C2011" t="s">
        <v>288</v>
      </c>
      <c r="D2011">
        <v>6</v>
      </c>
      <c r="E2011">
        <v>0.5</v>
      </c>
      <c r="F2011">
        <v>0.4</v>
      </c>
      <c r="G2011">
        <v>0.4</v>
      </c>
      <c r="H2011">
        <v>0.4</v>
      </c>
      <c r="I2011">
        <v>0.4</v>
      </c>
      <c r="J2011">
        <v>0.3</v>
      </c>
      <c r="K2011">
        <v>0.3</v>
      </c>
      <c r="L2011">
        <v>0.3</v>
      </c>
      <c r="M2011">
        <v>0.3</v>
      </c>
      <c r="N2011">
        <v>0.3</v>
      </c>
      <c r="O2011">
        <v>0.3</v>
      </c>
      <c r="P2011">
        <v>0.3</v>
      </c>
      <c r="Q2011">
        <v>0.3</v>
      </c>
      <c r="R2011">
        <v>0.3</v>
      </c>
      <c r="S2011">
        <v>0.3</v>
      </c>
      <c r="T2011">
        <v>0.3</v>
      </c>
      <c r="U2011" t="e">
        <v>#N/A</v>
      </c>
      <c r="V2011" t="e">
        <v>#N/A</v>
      </c>
      <c r="W2011" t="e">
        <v>#N/A</v>
      </c>
      <c r="X2011" t="e">
        <v>#N/A</v>
      </c>
      <c r="Y2011" t="e">
        <v>#N/A</v>
      </c>
      <c r="Z2011" t="e">
        <v>#N/A</v>
      </c>
      <c r="AA2011" t="e">
        <v>#N/A</v>
      </c>
    </row>
    <row r="2012" spans="1:27" x14ac:dyDescent="0.2">
      <c r="A2012" s="89" t="e">
        <f>VLOOKUP(C2012,TabellenBDFS!$B$4:$C$2717,2,FALSE)</f>
        <v>#N/A</v>
      </c>
      <c r="B2012" t="e">
        <f t="shared" si="32"/>
        <v>#N/A</v>
      </c>
      <c r="C2012" t="s">
        <v>288</v>
      </c>
      <c r="D2012">
        <v>7</v>
      </c>
      <c r="E2012">
        <v>0.1</v>
      </c>
      <c r="F2012">
        <v>0.1</v>
      </c>
      <c r="G2012">
        <v>0.1</v>
      </c>
      <c r="H2012">
        <v>0.1</v>
      </c>
      <c r="I2012">
        <v>0.1</v>
      </c>
      <c r="J2012">
        <v>0.2</v>
      </c>
      <c r="K2012">
        <v>0.1</v>
      </c>
      <c r="L2012">
        <v>0.1</v>
      </c>
      <c r="M2012">
        <v>0.1</v>
      </c>
      <c r="N2012">
        <v>0.1</v>
      </c>
      <c r="O2012">
        <v>0.1</v>
      </c>
      <c r="P2012">
        <v>0.1</v>
      </c>
      <c r="Q2012">
        <v>0.2</v>
      </c>
      <c r="R2012">
        <v>0.2</v>
      </c>
      <c r="S2012">
        <v>0.1</v>
      </c>
      <c r="T2012">
        <v>0.1</v>
      </c>
      <c r="U2012" t="e">
        <v>#N/A</v>
      </c>
      <c r="V2012" t="e">
        <v>#N/A</v>
      </c>
      <c r="W2012" t="e">
        <v>#N/A</v>
      </c>
      <c r="X2012" t="e">
        <v>#N/A</v>
      </c>
      <c r="Y2012" t="e">
        <v>#N/A</v>
      </c>
      <c r="Z2012" t="e">
        <v>#N/A</v>
      </c>
      <c r="AA2012" t="e">
        <v>#N/A</v>
      </c>
    </row>
    <row r="2013" spans="1:27" x14ac:dyDescent="0.2">
      <c r="A2013" s="89">
        <f>VLOOKUP(C2013,TabellenBDFS!$B$4:$C$2717,2,FALSE)</f>
        <v>281</v>
      </c>
      <c r="B2013" t="str">
        <f t="shared" si="32"/>
        <v>2811</v>
      </c>
      <c r="C2013" t="s">
        <v>289</v>
      </c>
      <c r="D2013">
        <v>1</v>
      </c>
      <c r="E2013">
        <v>0.5</v>
      </c>
      <c r="F2013">
        <v>0.4</v>
      </c>
      <c r="G2013">
        <v>0.4</v>
      </c>
      <c r="H2013">
        <v>0.5</v>
      </c>
      <c r="I2013">
        <v>0.5</v>
      </c>
      <c r="J2013">
        <v>0.5</v>
      </c>
      <c r="K2013">
        <v>0.5</v>
      </c>
      <c r="L2013">
        <v>0.5</v>
      </c>
      <c r="M2013">
        <v>0.5</v>
      </c>
      <c r="N2013">
        <v>0.4</v>
      </c>
      <c r="O2013">
        <v>0.4</v>
      </c>
      <c r="P2013">
        <v>0.4</v>
      </c>
      <c r="Q2013">
        <v>0.4</v>
      </c>
      <c r="R2013">
        <v>0.4</v>
      </c>
      <c r="S2013">
        <v>0.4</v>
      </c>
      <c r="T2013">
        <v>0.4</v>
      </c>
      <c r="U2013">
        <v>0.4</v>
      </c>
      <c r="V2013">
        <v>0.4</v>
      </c>
      <c r="W2013">
        <v>0.5</v>
      </c>
      <c r="X2013">
        <v>0.4</v>
      </c>
      <c r="Y2013">
        <v>0.4</v>
      </c>
      <c r="Z2013">
        <v>0.5</v>
      </c>
      <c r="AA2013">
        <v>0.5</v>
      </c>
    </row>
    <row r="2014" spans="1:27" x14ac:dyDescent="0.2">
      <c r="A2014" s="89">
        <f>VLOOKUP(C2014,TabellenBDFS!$B$4:$C$2717,2,FALSE)</f>
        <v>281</v>
      </c>
      <c r="B2014" t="str">
        <f t="shared" si="32"/>
        <v>2812</v>
      </c>
      <c r="C2014" t="s">
        <v>289</v>
      </c>
      <c r="D2014">
        <v>2</v>
      </c>
      <c r="E2014">
        <v>0</v>
      </c>
      <c r="F2014">
        <v>0</v>
      </c>
      <c r="G2014">
        <v>0</v>
      </c>
      <c r="H2014">
        <v>0</v>
      </c>
      <c r="I2014">
        <v>0</v>
      </c>
      <c r="J2014">
        <v>0</v>
      </c>
      <c r="K2014">
        <v>0</v>
      </c>
      <c r="L2014">
        <v>0</v>
      </c>
      <c r="M2014">
        <v>0</v>
      </c>
      <c r="N2014">
        <v>0</v>
      </c>
      <c r="O2014">
        <v>0</v>
      </c>
      <c r="P2014">
        <v>0</v>
      </c>
      <c r="Q2014">
        <v>0</v>
      </c>
      <c r="R2014">
        <v>0</v>
      </c>
      <c r="S2014">
        <v>0</v>
      </c>
      <c r="T2014">
        <v>0</v>
      </c>
      <c r="U2014">
        <v>0</v>
      </c>
      <c r="V2014">
        <v>0</v>
      </c>
      <c r="W2014">
        <v>0</v>
      </c>
      <c r="X2014">
        <v>0</v>
      </c>
      <c r="Y2014">
        <v>0</v>
      </c>
      <c r="Z2014">
        <v>0</v>
      </c>
      <c r="AA2014">
        <v>0</v>
      </c>
    </row>
    <row r="2015" spans="1:27" x14ac:dyDescent="0.2">
      <c r="A2015" s="89">
        <f>VLOOKUP(C2015,TabellenBDFS!$B$4:$C$2717,2,FALSE)</f>
        <v>281</v>
      </c>
      <c r="B2015" t="str">
        <f t="shared" si="32"/>
        <v>2813</v>
      </c>
      <c r="C2015" t="s">
        <v>289</v>
      </c>
      <c r="D2015">
        <v>3</v>
      </c>
      <c r="E2015">
        <v>0</v>
      </c>
      <c r="F2015">
        <v>0</v>
      </c>
      <c r="G2015">
        <v>0</v>
      </c>
      <c r="H2015">
        <v>0</v>
      </c>
      <c r="I2015">
        <v>0</v>
      </c>
      <c r="J2015">
        <v>0</v>
      </c>
      <c r="K2015">
        <v>0</v>
      </c>
      <c r="L2015">
        <v>0</v>
      </c>
      <c r="M2015">
        <v>0</v>
      </c>
      <c r="N2015">
        <v>0</v>
      </c>
      <c r="O2015">
        <v>0</v>
      </c>
      <c r="P2015">
        <v>0</v>
      </c>
      <c r="Q2015">
        <v>0</v>
      </c>
      <c r="R2015">
        <v>0</v>
      </c>
      <c r="S2015">
        <v>0</v>
      </c>
      <c r="T2015">
        <v>0</v>
      </c>
      <c r="U2015">
        <v>0</v>
      </c>
      <c r="V2015">
        <v>0</v>
      </c>
      <c r="W2015">
        <v>0</v>
      </c>
      <c r="X2015">
        <v>0</v>
      </c>
      <c r="Y2015">
        <v>0</v>
      </c>
      <c r="Z2015">
        <v>0.1</v>
      </c>
      <c r="AA2015">
        <v>0.1</v>
      </c>
    </row>
    <row r="2016" spans="1:27" x14ac:dyDescent="0.2">
      <c r="A2016" s="89">
        <f>VLOOKUP(C2016,TabellenBDFS!$B$4:$C$2717,2,FALSE)</f>
        <v>281</v>
      </c>
      <c r="B2016" t="str">
        <f t="shared" si="32"/>
        <v>2814</v>
      </c>
      <c r="C2016" t="s">
        <v>289</v>
      </c>
      <c r="D2016">
        <v>4</v>
      </c>
      <c r="E2016">
        <v>0</v>
      </c>
      <c r="F2016">
        <v>0</v>
      </c>
      <c r="G2016">
        <v>0</v>
      </c>
      <c r="H2016">
        <v>0</v>
      </c>
      <c r="I2016">
        <v>0</v>
      </c>
      <c r="J2016">
        <v>0</v>
      </c>
      <c r="K2016">
        <v>0</v>
      </c>
      <c r="L2016">
        <v>0</v>
      </c>
      <c r="M2016">
        <v>0</v>
      </c>
      <c r="N2016">
        <v>0</v>
      </c>
      <c r="O2016">
        <v>0</v>
      </c>
      <c r="P2016">
        <v>0</v>
      </c>
      <c r="Q2016">
        <v>0</v>
      </c>
      <c r="R2016">
        <v>0</v>
      </c>
      <c r="S2016">
        <v>0</v>
      </c>
      <c r="T2016">
        <v>0</v>
      </c>
      <c r="U2016">
        <v>0</v>
      </c>
      <c r="V2016">
        <v>0</v>
      </c>
      <c r="W2016">
        <v>0</v>
      </c>
      <c r="X2016">
        <v>0</v>
      </c>
      <c r="Y2016">
        <v>0</v>
      </c>
      <c r="Z2016">
        <v>0</v>
      </c>
      <c r="AA2016">
        <v>0</v>
      </c>
    </row>
    <row r="2017" spans="1:27" x14ac:dyDescent="0.2">
      <c r="A2017" s="89">
        <f>VLOOKUP(C2017,TabellenBDFS!$B$4:$C$2717,2,FALSE)</f>
        <v>281</v>
      </c>
      <c r="B2017" t="str">
        <f t="shared" si="32"/>
        <v>2815</v>
      </c>
      <c r="C2017" t="s">
        <v>289</v>
      </c>
      <c r="D2017">
        <v>5</v>
      </c>
      <c r="E2017">
        <v>0</v>
      </c>
      <c r="F2017">
        <v>0</v>
      </c>
      <c r="G2017">
        <v>0</v>
      </c>
      <c r="H2017">
        <v>0</v>
      </c>
      <c r="I2017">
        <v>0</v>
      </c>
      <c r="J2017">
        <v>0</v>
      </c>
      <c r="K2017">
        <v>0</v>
      </c>
      <c r="L2017">
        <v>0</v>
      </c>
      <c r="M2017">
        <v>0</v>
      </c>
      <c r="N2017">
        <v>0</v>
      </c>
      <c r="O2017">
        <v>0</v>
      </c>
      <c r="P2017">
        <v>0</v>
      </c>
      <c r="Q2017">
        <v>0</v>
      </c>
      <c r="R2017">
        <v>0</v>
      </c>
      <c r="S2017">
        <v>0</v>
      </c>
      <c r="T2017">
        <v>0</v>
      </c>
      <c r="U2017">
        <v>0</v>
      </c>
      <c r="V2017">
        <v>0</v>
      </c>
      <c r="W2017">
        <v>0</v>
      </c>
      <c r="X2017">
        <v>0</v>
      </c>
      <c r="Y2017">
        <v>0</v>
      </c>
      <c r="Z2017">
        <v>0</v>
      </c>
      <c r="AA2017">
        <v>0</v>
      </c>
    </row>
    <row r="2018" spans="1:27" x14ac:dyDescent="0.2">
      <c r="A2018" s="89">
        <f>VLOOKUP(C2018,TabellenBDFS!$B$4:$C$2717,2,FALSE)</f>
        <v>281</v>
      </c>
      <c r="B2018" t="str">
        <f t="shared" si="32"/>
        <v>2816</v>
      </c>
      <c r="C2018" t="s">
        <v>289</v>
      </c>
      <c r="D2018">
        <v>6</v>
      </c>
      <c r="E2018">
        <v>0.3</v>
      </c>
      <c r="F2018">
        <v>0.3</v>
      </c>
      <c r="G2018">
        <v>0.3</v>
      </c>
      <c r="H2018">
        <v>0.3</v>
      </c>
      <c r="I2018">
        <v>0.3</v>
      </c>
      <c r="J2018">
        <v>0.3</v>
      </c>
      <c r="K2018">
        <v>0.3</v>
      </c>
      <c r="L2018">
        <v>0.3</v>
      </c>
      <c r="M2018">
        <v>0.4</v>
      </c>
      <c r="N2018">
        <v>0.3</v>
      </c>
      <c r="O2018">
        <v>0.3</v>
      </c>
      <c r="P2018">
        <v>0.3</v>
      </c>
      <c r="Q2018">
        <v>0.3</v>
      </c>
      <c r="R2018">
        <v>0.3</v>
      </c>
      <c r="S2018">
        <v>0.3</v>
      </c>
      <c r="T2018">
        <v>0.3</v>
      </c>
      <c r="U2018">
        <v>0.3</v>
      </c>
      <c r="V2018">
        <v>0.3</v>
      </c>
      <c r="W2018">
        <v>0.3</v>
      </c>
      <c r="X2018">
        <v>0.3</v>
      </c>
      <c r="Y2018">
        <v>0.3</v>
      </c>
      <c r="Z2018">
        <v>0.3</v>
      </c>
      <c r="AA2018">
        <v>0.2</v>
      </c>
    </row>
    <row r="2019" spans="1:27" x14ac:dyDescent="0.2">
      <c r="A2019" s="89">
        <f>VLOOKUP(C2019,TabellenBDFS!$B$4:$C$2717,2,FALSE)</f>
        <v>281</v>
      </c>
      <c r="B2019" t="str">
        <f t="shared" si="32"/>
        <v>2817</v>
      </c>
      <c r="C2019" t="s">
        <v>289</v>
      </c>
      <c r="D2019">
        <v>7</v>
      </c>
      <c r="E2019">
        <v>0.1</v>
      </c>
      <c r="F2019">
        <v>0.1</v>
      </c>
      <c r="G2019">
        <v>0.1</v>
      </c>
      <c r="H2019">
        <v>0.1</v>
      </c>
      <c r="I2019">
        <v>0.1</v>
      </c>
      <c r="J2019">
        <v>0.1</v>
      </c>
      <c r="K2019">
        <v>0.1</v>
      </c>
      <c r="L2019">
        <v>0.1</v>
      </c>
      <c r="M2019">
        <v>0.1</v>
      </c>
      <c r="N2019">
        <v>0.1</v>
      </c>
      <c r="O2019">
        <v>0.1</v>
      </c>
      <c r="P2019">
        <v>0.1</v>
      </c>
      <c r="Q2019">
        <v>0.1</v>
      </c>
      <c r="R2019">
        <v>0.1</v>
      </c>
      <c r="S2019">
        <v>0.1</v>
      </c>
      <c r="T2019">
        <v>0.1</v>
      </c>
      <c r="U2019">
        <v>0.1</v>
      </c>
      <c r="V2019">
        <v>0.1</v>
      </c>
      <c r="W2019">
        <v>0.1</v>
      </c>
      <c r="X2019">
        <v>0.1</v>
      </c>
      <c r="Y2019">
        <v>0.1</v>
      </c>
      <c r="Z2019">
        <v>0.1</v>
      </c>
      <c r="AA2019">
        <v>0.1</v>
      </c>
    </row>
    <row r="2020" spans="1:27" x14ac:dyDescent="0.2">
      <c r="A2020" s="89">
        <f>VLOOKUP(C2020,TabellenBDFS!$B$4:$C$2717,2,FALSE)</f>
        <v>282</v>
      </c>
      <c r="B2020" t="str">
        <f t="shared" si="32"/>
        <v>2821</v>
      </c>
      <c r="C2020" t="s">
        <v>290</v>
      </c>
      <c r="D2020">
        <v>1</v>
      </c>
      <c r="E2020">
        <v>1.6</v>
      </c>
      <c r="F2020">
        <v>1.6</v>
      </c>
      <c r="G2020">
        <v>1.5</v>
      </c>
      <c r="H2020">
        <v>1.5</v>
      </c>
      <c r="I2020">
        <v>1.5</v>
      </c>
      <c r="J2020">
        <v>1.6</v>
      </c>
      <c r="K2020">
        <v>1.6</v>
      </c>
      <c r="L2020">
        <v>1.5</v>
      </c>
      <c r="M2020">
        <v>1.6</v>
      </c>
      <c r="N2020">
        <v>1.6</v>
      </c>
      <c r="O2020">
        <v>1.6</v>
      </c>
      <c r="P2020">
        <v>1.5</v>
      </c>
      <c r="Q2020">
        <v>1.5</v>
      </c>
      <c r="R2020">
        <v>1.5</v>
      </c>
      <c r="S2020">
        <v>1.6</v>
      </c>
      <c r="T2020">
        <v>1.6</v>
      </c>
      <c r="U2020">
        <v>1.8</v>
      </c>
      <c r="V2020">
        <v>1.7</v>
      </c>
      <c r="W2020">
        <v>1.7</v>
      </c>
      <c r="X2020">
        <v>1.7</v>
      </c>
      <c r="Y2020">
        <v>1.7</v>
      </c>
      <c r="Z2020">
        <v>1.7</v>
      </c>
      <c r="AA2020">
        <v>1.5</v>
      </c>
    </row>
    <row r="2021" spans="1:27" x14ac:dyDescent="0.2">
      <c r="A2021" s="89">
        <f>VLOOKUP(C2021,TabellenBDFS!$B$4:$C$2717,2,FALSE)</f>
        <v>282</v>
      </c>
      <c r="B2021" t="str">
        <f t="shared" si="32"/>
        <v>2822</v>
      </c>
      <c r="C2021" t="s">
        <v>290</v>
      </c>
      <c r="D2021">
        <v>2</v>
      </c>
      <c r="E2021">
        <v>0.3</v>
      </c>
      <c r="F2021">
        <v>0.3</v>
      </c>
      <c r="G2021">
        <v>0.2</v>
      </c>
      <c r="H2021">
        <v>0.2</v>
      </c>
      <c r="I2021">
        <v>0.2</v>
      </c>
      <c r="J2021">
        <v>0.2</v>
      </c>
      <c r="K2021">
        <v>0.2</v>
      </c>
      <c r="L2021">
        <v>0.2</v>
      </c>
      <c r="M2021">
        <v>0.2</v>
      </c>
      <c r="N2021">
        <v>0.2</v>
      </c>
      <c r="O2021">
        <v>0.2</v>
      </c>
      <c r="P2021">
        <v>0.2</v>
      </c>
      <c r="Q2021">
        <v>0.2</v>
      </c>
      <c r="R2021">
        <v>0.2</v>
      </c>
      <c r="S2021">
        <v>0.2</v>
      </c>
      <c r="T2021">
        <v>0.2</v>
      </c>
      <c r="U2021">
        <v>0.2</v>
      </c>
      <c r="V2021">
        <v>0.2</v>
      </c>
      <c r="W2021">
        <v>0.2</v>
      </c>
      <c r="X2021">
        <v>0.1</v>
      </c>
      <c r="Y2021">
        <v>0.1</v>
      </c>
      <c r="Z2021">
        <v>0.1</v>
      </c>
      <c r="AA2021">
        <v>0.1</v>
      </c>
    </row>
    <row r="2022" spans="1:27" x14ac:dyDescent="0.2">
      <c r="A2022" s="89">
        <f>VLOOKUP(C2022,TabellenBDFS!$B$4:$C$2717,2,FALSE)</f>
        <v>282</v>
      </c>
      <c r="B2022" t="str">
        <f t="shared" si="32"/>
        <v>2823</v>
      </c>
      <c r="C2022" t="s">
        <v>290</v>
      </c>
      <c r="D2022">
        <v>3</v>
      </c>
      <c r="E2022">
        <v>0</v>
      </c>
      <c r="F2022">
        <v>0</v>
      </c>
      <c r="G2022">
        <v>0</v>
      </c>
      <c r="H2022">
        <v>0</v>
      </c>
      <c r="I2022">
        <v>0</v>
      </c>
      <c r="J2022">
        <v>0</v>
      </c>
      <c r="K2022">
        <v>0</v>
      </c>
      <c r="L2022">
        <v>0</v>
      </c>
      <c r="M2022">
        <v>0</v>
      </c>
      <c r="N2022">
        <v>0</v>
      </c>
      <c r="O2022">
        <v>0</v>
      </c>
      <c r="P2022">
        <v>0.1</v>
      </c>
      <c r="Q2022">
        <v>0.1</v>
      </c>
      <c r="R2022">
        <v>0.1</v>
      </c>
      <c r="S2022">
        <v>0.1</v>
      </c>
      <c r="T2022">
        <v>0.1</v>
      </c>
      <c r="U2022">
        <v>0.1</v>
      </c>
      <c r="V2022">
        <v>0.2</v>
      </c>
      <c r="W2022">
        <v>0.2</v>
      </c>
      <c r="X2022">
        <v>0.1</v>
      </c>
      <c r="Y2022">
        <v>0.2</v>
      </c>
      <c r="Z2022">
        <v>0.2</v>
      </c>
      <c r="AA2022">
        <v>0.2</v>
      </c>
    </row>
    <row r="2023" spans="1:27" x14ac:dyDescent="0.2">
      <c r="A2023" s="89">
        <f>VLOOKUP(C2023,TabellenBDFS!$B$4:$C$2717,2,FALSE)</f>
        <v>282</v>
      </c>
      <c r="B2023" t="str">
        <f t="shared" si="32"/>
        <v>2824</v>
      </c>
      <c r="C2023" t="s">
        <v>290</v>
      </c>
      <c r="D2023">
        <v>4</v>
      </c>
      <c r="E2023">
        <v>0</v>
      </c>
      <c r="F2023">
        <v>0</v>
      </c>
      <c r="G2023">
        <v>0</v>
      </c>
      <c r="H2023">
        <v>0</v>
      </c>
      <c r="I2023">
        <v>0</v>
      </c>
      <c r="J2023">
        <v>0</v>
      </c>
      <c r="K2023">
        <v>0</v>
      </c>
      <c r="L2023">
        <v>0</v>
      </c>
      <c r="M2023">
        <v>0</v>
      </c>
      <c r="N2023">
        <v>0</v>
      </c>
      <c r="O2023">
        <v>0</v>
      </c>
      <c r="P2023">
        <v>0</v>
      </c>
      <c r="Q2023">
        <v>0</v>
      </c>
      <c r="R2023">
        <v>0</v>
      </c>
      <c r="S2023">
        <v>0</v>
      </c>
      <c r="T2023">
        <v>0</v>
      </c>
      <c r="U2023">
        <v>0</v>
      </c>
      <c r="V2023">
        <v>0</v>
      </c>
      <c r="W2023">
        <v>0</v>
      </c>
      <c r="X2023">
        <v>0</v>
      </c>
      <c r="Y2023">
        <v>0</v>
      </c>
      <c r="Z2023">
        <v>0</v>
      </c>
      <c r="AA2023">
        <v>0</v>
      </c>
    </row>
    <row r="2024" spans="1:27" x14ac:dyDescent="0.2">
      <c r="A2024" s="89">
        <f>VLOOKUP(C2024,TabellenBDFS!$B$4:$C$2717,2,FALSE)</f>
        <v>282</v>
      </c>
      <c r="B2024" t="str">
        <f t="shared" si="32"/>
        <v>2825</v>
      </c>
      <c r="C2024" t="s">
        <v>290</v>
      </c>
      <c r="D2024">
        <v>5</v>
      </c>
      <c r="E2024">
        <v>0.1</v>
      </c>
      <c r="F2024">
        <v>0.1</v>
      </c>
      <c r="G2024">
        <v>0.1</v>
      </c>
      <c r="H2024">
        <v>0.1</v>
      </c>
      <c r="I2024">
        <v>0.1</v>
      </c>
      <c r="J2024">
        <v>0.1</v>
      </c>
      <c r="K2024">
        <v>0.1</v>
      </c>
      <c r="L2024">
        <v>0.1</v>
      </c>
      <c r="M2024">
        <v>0.1</v>
      </c>
      <c r="N2024">
        <v>0.1</v>
      </c>
      <c r="O2024">
        <v>0.1</v>
      </c>
      <c r="P2024">
        <v>0.1</v>
      </c>
      <c r="Q2024">
        <v>0.1</v>
      </c>
      <c r="R2024">
        <v>0.1</v>
      </c>
      <c r="S2024">
        <v>0.1</v>
      </c>
      <c r="T2024">
        <v>0.1</v>
      </c>
      <c r="U2024">
        <v>0.1</v>
      </c>
      <c r="V2024">
        <v>0.1</v>
      </c>
      <c r="W2024">
        <v>0.1</v>
      </c>
      <c r="X2024">
        <v>0.1</v>
      </c>
      <c r="Y2024">
        <v>0.1</v>
      </c>
      <c r="Z2024">
        <v>0.1</v>
      </c>
      <c r="AA2024">
        <v>0.1</v>
      </c>
    </row>
    <row r="2025" spans="1:27" x14ac:dyDescent="0.2">
      <c r="A2025" s="89">
        <f>VLOOKUP(C2025,TabellenBDFS!$B$4:$C$2717,2,FALSE)</f>
        <v>282</v>
      </c>
      <c r="B2025" t="str">
        <f t="shared" si="32"/>
        <v>2826</v>
      </c>
      <c r="C2025" t="s">
        <v>290</v>
      </c>
      <c r="D2025">
        <v>6</v>
      </c>
      <c r="E2025">
        <v>1</v>
      </c>
      <c r="F2025">
        <v>1</v>
      </c>
      <c r="G2025">
        <v>1</v>
      </c>
      <c r="H2025">
        <v>1</v>
      </c>
      <c r="I2025">
        <v>1</v>
      </c>
      <c r="J2025">
        <v>1</v>
      </c>
      <c r="K2025">
        <v>1</v>
      </c>
      <c r="L2025">
        <v>0.9</v>
      </c>
      <c r="M2025">
        <v>1</v>
      </c>
      <c r="N2025">
        <v>1.1000000000000001</v>
      </c>
      <c r="O2025">
        <v>1.1000000000000001</v>
      </c>
      <c r="P2025">
        <v>1</v>
      </c>
      <c r="Q2025">
        <v>1</v>
      </c>
      <c r="R2025">
        <v>1</v>
      </c>
      <c r="S2025">
        <v>1</v>
      </c>
      <c r="T2025">
        <v>1.1000000000000001</v>
      </c>
      <c r="U2025">
        <v>1.2</v>
      </c>
      <c r="V2025">
        <v>1</v>
      </c>
      <c r="W2025">
        <v>1</v>
      </c>
      <c r="X2025">
        <v>1</v>
      </c>
      <c r="Y2025">
        <v>0.9</v>
      </c>
      <c r="Z2025">
        <v>0.9</v>
      </c>
      <c r="AA2025">
        <v>0.9</v>
      </c>
    </row>
    <row r="2026" spans="1:27" x14ac:dyDescent="0.2">
      <c r="A2026" s="89">
        <f>VLOOKUP(C2026,TabellenBDFS!$B$4:$C$2717,2,FALSE)</f>
        <v>282</v>
      </c>
      <c r="B2026" t="str">
        <f t="shared" si="32"/>
        <v>2827</v>
      </c>
      <c r="C2026" t="s">
        <v>290</v>
      </c>
      <c r="D2026">
        <v>7</v>
      </c>
      <c r="E2026">
        <v>0.2</v>
      </c>
      <c r="F2026">
        <v>0.2</v>
      </c>
      <c r="G2026">
        <v>0.2</v>
      </c>
      <c r="H2026">
        <v>0.2</v>
      </c>
      <c r="I2026">
        <v>0.2</v>
      </c>
      <c r="J2026">
        <v>0.3</v>
      </c>
      <c r="K2026">
        <v>0.3</v>
      </c>
      <c r="L2026">
        <v>0.2</v>
      </c>
      <c r="M2026">
        <v>0.2</v>
      </c>
      <c r="N2026">
        <v>0.2</v>
      </c>
      <c r="O2026">
        <v>0.2</v>
      </c>
      <c r="P2026">
        <v>0.2</v>
      </c>
      <c r="Q2026">
        <v>0.2</v>
      </c>
      <c r="R2026">
        <v>0.2</v>
      </c>
      <c r="S2026">
        <v>0.2</v>
      </c>
      <c r="T2026">
        <v>0.2</v>
      </c>
      <c r="U2026">
        <v>0.3</v>
      </c>
      <c r="V2026">
        <v>0.3</v>
      </c>
      <c r="W2026">
        <v>0.3</v>
      </c>
      <c r="X2026">
        <v>0.3</v>
      </c>
      <c r="Y2026">
        <v>0.3</v>
      </c>
      <c r="Z2026">
        <v>0.3</v>
      </c>
      <c r="AA2026">
        <v>0.2</v>
      </c>
    </row>
    <row r="2027" spans="1:27" x14ac:dyDescent="0.2">
      <c r="A2027" s="89">
        <f>VLOOKUP(C2027,TabellenBDFS!$B$4:$C$2717,2,FALSE)</f>
        <v>118</v>
      </c>
      <c r="B2027" t="str">
        <f t="shared" si="32"/>
        <v>1181</v>
      </c>
      <c r="C2027" s="145" t="s">
        <v>562</v>
      </c>
      <c r="D2027">
        <v>1</v>
      </c>
      <c r="E2027">
        <v>75.599999999999994</v>
      </c>
      <c r="F2027">
        <v>75.400000000000006</v>
      </c>
      <c r="G2027">
        <v>75.8</v>
      </c>
      <c r="H2027">
        <v>76.2</v>
      </c>
      <c r="I2027">
        <v>76.400000000000006</v>
      </c>
      <c r="J2027">
        <v>77.599999999999994</v>
      </c>
      <c r="K2027">
        <v>78.7</v>
      </c>
      <c r="L2027">
        <v>79.099999999999994</v>
      </c>
      <c r="M2027">
        <v>80</v>
      </c>
      <c r="N2027">
        <v>81.5</v>
      </c>
      <c r="O2027">
        <v>83.1</v>
      </c>
      <c r="P2027">
        <v>85.3</v>
      </c>
      <c r="Q2027">
        <v>86.1</v>
      </c>
      <c r="R2027">
        <v>87.3</v>
      </c>
      <c r="S2027">
        <v>87.4</v>
      </c>
      <c r="T2027">
        <v>88.6</v>
      </c>
      <c r="U2027">
        <v>90</v>
      </c>
      <c r="V2027">
        <v>89.7</v>
      </c>
      <c r="W2027">
        <v>89.2</v>
      </c>
      <c r="X2027">
        <v>89.2</v>
      </c>
      <c r="Y2027">
        <v>90.6</v>
      </c>
      <c r="Z2027">
        <v>90.6</v>
      </c>
      <c r="AA2027">
        <v>90.3</v>
      </c>
    </row>
    <row r="2028" spans="1:27" x14ac:dyDescent="0.2">
      <c r="A2028" s="89">
        <f>VLOOKUP(C2028,TabellenBDFS!$B$4:$C$2717,2,FALSE)</f>
        <v>118</v>
      </c>
      <c r="B2028" t="str">
        <f t="shared" si="32"/>
        <v>1182</v>
      </c>
      <c r="C2028" s="145" t="s">
        <v>562</v>
      </c>
      <c r="D2028">
        <v>2</v>
      </c>
      <c r="E2028">
        <v>27.7</v>
      </c>
      <c r="F2028">
        <v>27.8</v>
      </c>
      <c r="G2028">
        <v>27.8</v>
      </c>
      <c r="H2028">
        <v>27.6</v>
      </c>
      <c r="I2028">
        <v>26.7</v>
      </c>
      <c r="J2028">
        <v>26</v>
      </c>
      <c r="K2028">
        <v>25.6</v>
      </c>
      <c r="L2028">
        <v>25.4</v>
      </c>
      <c r="M2028">
        <v>24.9</v>
      </c>
      <c r="N2028">
        <v>24.5</v>
      </c>
      <c r="O2028">
        <v>24.3</v>
      </c>
      <c r="P2028">
        <v>23.9</v>
      </c>
      <c r="Q2028">
        <v>23.3</v>
      </c>
      <c r="R2028">
        <v>22.9</v>
      </c>
      <c r="S2028">
        <v>22.4</v>
      </c>
      <c r="T2028">
        <v>21.9</v>
      </c>
      <c r="U2028">
        <v>21.8</v>
      </c>
      <c r="V2028">
        <v>20</v>
      </c>
      <c r="W2028">
        <v>19.5</v>
      </c>
      <c r="X2028">
        <v>19.100000000000001</v>
      </c>
      <c r="Y2028">
        <v>18.7</v>
      </c>
      <c r="Z2028">
        <v>18.3</v>
      </c>
      <c r="AA2028">
        <v>17.7</v>
      </c>
    </row>
    <row r="2029" spans="1:27" x14ac:dyDescent="0.2">
      <c r="A2029" s="89">
        <f>VLOOKUP(C2029,TabellenBDFS!$B$4:$C$2717,2,FALSE)</f>
        <v>118</v>
      </c>
      <c r="B2029" t="str">
        <f t="shared" si="32"/>
        <v>1183</v>
      </c>
      <c r="C2029" s="145" t="s">
        <v>562</v>
      </c>
      <c r="D2029">
        <v>3</v>
      </c>
      <c r="E2029">
        <v>0</v>
      </c>
      <c r="F2029">
        <v>0.2</v>
      </c>
      <c r="G2029">
        <v>0.5</v>
      </c>
      <c r="H2029">
        <v>0.8</v>
      </c>
      <c r="I2029">
        <v>2</v>
      </c>
      <c r="J2029">
        <v>3.2</v>
      </c>
      <c r="K2029">
        <v>3.9</v>
      </c>
      <c r="L2029">
        <v>4.9000000000000004</v>
      </c>
      <c r="M2029">
        <v>6.1</v>
      </c>
      <c r="N2029">
        <v>7.5</v>
      </c>
      <c r="O2029">
        <v>8.6</v>
      </c>
      <c r="P2029">
        <v>10.1</v>
      </c>
      <c r="Q2029">
        <v>11.3</v>
      </c>
      <c r="R2029">
        <v>12.7</v>
      </c>
      <c r="S2029">
        <v>13.5</v>
      </c>
      <c r="T2029">
        <v>14.5</v>
      </c>
      <c r="U2029">
        <v>15.9</v>
      </c>
      <c r="V2029">
        <v>17.8</v>
      </c>
      <c r="W2029">
        <v>18</v>
      </c>
      <c r="X2029">
        <v>18.600000000000001</v>
      </c>
      <c r="Y2029">
        <v>20</v>
      </c>
      <c r="Z2029">
        <v>20.8</v>
      </c>
      <c r="AA2029">
        <v>21.1</v>
      </c>
    </row>
    <row r="2030" spans="1:27" x14ac:dyDescent="0.2">
      <c r="A2030" s="89">
        <f>VLOOKUP(C2030,TabellenBDFS!$B$4:$C$2717,2,FALSE)</f>
        <v>118</v>
      </c>
      <c r="B2030" t="str">
        <f t="shared" si="32"/>
        <v>1184</v>
      </c>
      <c r="C2030" s="145" t="s">
        <v>562</v>
      </c>
      <c r="D2030">
        <v>4</v>
      </c>
      <c r="E2030">
        <v>0</v>
      </c>
      <c r="F2030">
        <v>0</v>
      </c>
      <c r="G2030">
        <v>0.2</v>
      </c>
      <c r="H2030">
        <v>0.6</v>
      </c>
      <c r="I2030">
        <v>0.9</v>
      </c>
      <c r="J2030">
        <v>1.3</v>
      </c>
      <c r="K2030">
        <v>1.5</v>
      </c>
      <c r="L2030">
        <v>1.7</v>
      </c>
      <c r="M2030">
        <v>1.7</v>
      </c>
      <c r="N2030">
        <v>1.9</v>
      </c>
      <c r="O2030">
        <v>2.1</v>
      </c>
      <c r="P2030">
        <v>2.2000000000000002</v>
      </c>
      <c r="Q2030">
        <v>2.1</v>
      </c>
      <c r="R2030">
        <v>1.9</v>
      </c>
      <c r="S2030">
        <v>2</v>
      </c>
      <c r="T2030">
        <v>2.2999999999999998</v>
      </c>
      <c r="U2030">
        <v>2.6</v>
      </c>
      <c r="V2030">
        <v>2.7</v>
      </c>
      <c r="W2030">
        <v>2.9</v>
      </c>
      <c r="X2030">
        <v>3</v>
      </c>
      <c r="Y2030">
        <v>3</v>
      </c>
      <c r="Z2030">
        <v>3</v>
      </c>
      <c r="AA2030">
        <v>3.1</v>
      </c>
    </row>
    <row r="2031" spans="1:27" x14ac:dyDescent="0.2">
      <c r="A2031" s="89">
        <f>VLOOKUP(C2031,TabellenBDFS!$B$4:$C$2717,2,FALSE)</f>
        <v>118</v>
      </c>
      <c r="B2031" t="str">
        <f t="shared" si="32"/>
        <v>1185</v>
      </c>
      <c r="C2031" s="145" t="s">
        <v>562</v>
      </c>
      <c r="D2031">
        <v>5</v>
      </c>
      <c r="E2031">
        <v>6.4</v>
      </c>
      <c r="F2031">
        <v>6.5</v>
      </c>
      <c r="G2031">
        <v>6.4</v>
      </c>
      <c r="H2031">
        <v>6.1</v>
      </c>
      <c r="I2031">
        <v>5.9</v>
      </c>
      <c r="J2031">
        <v>5.8</v>
      </c>
      <c r="K2031">
        <v>5.8</v>
      </c>
      <c r="L2031">
        <v>5.5</v>
      </c>
      <c r="M2031">
        <v>5.4</v>
      </c>
      <c r="N2031">
        <v>5.3</v>
      </c>
      <c r="O2031">
        <v>5.3</v>
      </c>
      <c r="P2031">
        <v>5.4</v>
      </c>
      <c r="Q2031">
        <v>5.4</v>
      </c>
      <c r="R2031">
        <v>5.4</v>
      </c>
      <c r="S2031">
        <v>5.4</v>
      </c>
      <c r="T2031">
        <v>5.4</v>
      </c>
      <c r="U2031">
        <v>5.3</v>
      </c>
      <c r="V2031">
        <v>5.4</v>
      </c>
      <c r="W2031">
        <v>5.4</v>
      </c>
      <c r="X2031">
        <v>5.4</v>
      </c>
      <c r="Y2031">
        <v>5.4</v>
      </c>
      <c r="Z2031">
        <v>5.3</v>
      </c>
      <c r="AA2031">
        <v>5.2</v>
      </c>
    </row>
    <row r="2032" spans="1:27" x14ac:dyDescent="0.2">
      <c r="A2032" s="89">
        <f>VLOOKUP(C2032,TabellenBDFS!$B$4:$C$2717,2,FALSE)</f>
        <v>118</v>
      </c>
      <c r="B2032" t="str">
        <f t="shared" si="32"/>
        <v>1186</v>
      </c>
      <c r="C2032" s="145" t="s">
        <v>562</v>
      </c>
      <c r="D2032">
        <v>6</v>
      </c>
      <c r="E2032">
        <v>27.3</v>
      </c>
      <c r="F2032">
        <v>27.1</v>
      </c>
      <c r="G2032">
        <v>26.9</v>
      </c>
      <c r="H2032">
        <v>26.8</v>
      </c>
      <c r="I2032">
        <v>26.2</v>
      </c>
      <c r="J2032">
        <v>26.5</v>
      </c>
      <c r="K2032">
        <v>26.7</v>
      </c>
      <c r="L2032">
        <v>26.8</v>
      </c>
      <c r="M2032">
        <v>26.8</v>
      </c>
      <c r="N2032">
        <v>27.2</v>
      </c>
      <c r="O2032">
        <v>27.6</v>
      </c>
      <c r="P2032">
        <v>28.4</v>
      </c>
      <c r="Q2032">
        <v>28.4</v>
      </c>
      <c r="R2032">
        <v>28.7</v>
      </c>
      <c r="S2032">
        <v>28.5</v>
      </c>
      <c r="T2032">
        <v>28.7</v>
      </c>
      <c r="U2032">
        <v>28.3</v>
      </c>
      <c r="V2032">
        <v>27.7</v>
      </c>
      <c r="W2032">
        <v>27.4</v>
      </c>
      <c r="X2032">
        <v>27.3</v>
      </c>
      <c r="Y2032">
        <v>27.2</v>
      </c>
      <c r="Z2032">
        <v>26.8</v>
      </c>
      <c r="AA2032">
        <v>26.5</v>
      </c>
    </row>
    <row r="2033" spans="1:27" x14ac:dyDescent="0.2">
      <c r="A2033" s="89">
        <f>VLOOKUP(C2033,TabellenBDFS!$B$4:$C$2717,2,FALSE)</f>
        <v>118</v>
      </c>
      <c r="B2033" t="str">
        <f t="shared" si="32"/>
        <v>1187</v>
      </c>
      <c r="C2033" s="145" t="s">
        <v>562</v>
      </c>
      <c r="D2033">
        <v>7</v>
      </c>
      <c r="E2033">
        <v>14.1</v>
      </c>
      <c r="F2033">
        <v>13.8</v>
      </c>
      <c r="G2033">
        <v>14.1</v>
      </c>
      <c r="H2033">
        <v>14.4</v>
      </c>
      <c r="I2033">
        <v>14.7</v>
      </c>
      <c r="J2033">
        <v>14.8</v>
      </c>
      <c r="K2033">
        <v>15.3</v>
      </c>
      <c r="L2033">
        <v>14.9</v>
      </c>
      <c r="M2033">
        <v>15.1</v>
      </c>
      <c r="N2033">
        <v>15</v>
      </c>
      <c r="O2033">
        <v>15.2</v>
      </c>
      <c r="P2033">
        <v>15.4</v>
      </c>
      <c r="Q2033">
        <v>15.6</v>
      </c>
      <c r="R2033">
        <v>15.6</v>
      </c>
      <c r="S2033">
        <v>15.6</v>
      </c>
      <c r="T2033">
        <v>15.8</v>
      </c>
      <c r="U2033">
        <v>16.100000000000001</v>
      </c>
      <c r="V2033">
        <v>16.100000000000001</v>
      </c>
      <c r="W2033">
        <v>16</v>
      </c>
      <c r="X2033">
        <v>15.9</v>
      </c>
      <c r="Y2033">
        <v>16.3</v>
      </c>
      <c r="Z2033">
        <v>16.3</v>
      </c>
      <c r="AA2033">
        <v>16.7</v>
      </c>
    </row>
    <row r="2034" spans="1:27" x14ac:dyDescent="0.2">
      <c r="A2034" s="89">
        <f>VLOOKUP(C2034,TabellenBDFS!$B$4:$C$2717,2,FALSE)</f>
        <v>148</v>
      </c>
      <c r="B2034" t="str">
        <f t="shared" si="32"/>
        <v>1481</v>
      </c>
      <c r="C2034" t="s">
        <v>151</v>
      </c>
      <c r="D2034">
        <v>1</v>
      </c>
      <c r="E2034">
        <v>9.8000000000000007</v>
      </c>
      <c r="F2034">
        <v>10.4</v>
      </c>
      <c r="G2034">
        <v>10.6</v>
      </c>
      <c r="H2034">
        <v>11</v>
      </c>
      <c r="I2034">
        <v>11.1</v>
      </c>
      <c r="J2034">
        <v>11.6</v>
      </c>
      <c r="K2034">
        <v>11.7</v>
      </c>
      <c r="L2034">
        <v>11.8</v>
      </c>
      <c r="M2034">
        <v>12.1</v>
      </c>
      <c r="N2034">
        <v>12.4</v>
      </c>
      <c r="O2034">
        <v>12.3</v>
      </c>
      <c r="P2034">
        <v>12.2</v>
      </c>
      <c r="Q2034">
        <v>12.1</v>
      </c>
      <c r="R2034">
        <v>11.9</v>
      </c>
      <c r="S2034">
        <v>12</v>
      </c>
      <c r="T2034">
        <v>12.2</v>
      </c>
      <c r="U2034">
        <v>11.7</v>
      </c>
      <c r="V2034">
        <v>11.7</v>
      </c>
      <c r="W2034">
        <v>11.4</v>
      </c>
      <c r="X2034">
        <v>11.2</v>
      </c>
      <c r="Y2034">
        <v>10.7</v>
      </c>
      <c r="Z2034">
        <v>10.7</v>
      </c>
      <c r="AA2034">
        <v>10.6</v>
      </c>
    </row>
    <row r="2035" spans="1:27" x14ac:dyDescent="0.2">
      <c r="A2035" s="89">
        <f>VLOOKUP(C2035,TabellenBDFS!$B$4:$C$2717,2,FALSE)</f>
        <v>148</v>
      </c>
      <c r="B2035" t="str">
        <f t="shared" si="32"/>
        <v>1482</v>
      </c>
      <c r="C2035" t="s">
        <v>151</v>
      </c>
      <c r="D2035">
        <v>2</v>
      </c>
      <c r="E2035">
        <v>6.3</v>
      </c>
      <c r="F2035">
        <v>6.8</v>
      </c>
      <c r="G2035">
        <v>7.1</v>
      </c>
      <c r="H2035">
        <v>7.3</v>
      </c>
      <c r="I2035">
        <v>7.3</v>
      </c>
      <c r="J2035">
        <v>7.6</v>
      </c>
      <c r="K2035">
        <v>7.5</v>
      </c>
      <c r="L2035">
        <v>7.5</v>
      </c>
      <c r="M2035">
        <v>7.4</v>
      </c>
      <c r="N2035">
        <v>7.2</v>
      </c>
      <c r="O2035">
        <v>7.1</v>
      </c>
      <c r="P2035">
        <v>6.9</v>
      </c>
      <c r="Q2035">
        <v>6.7</v>
      </c>
      <c r="R2035">
        <v>6.3</v>
      </c>
      <c r="S2035">
        <v>5.9</v>
      </c>
      <c r="T2035">
        <v>5.9</v>
      </c>
      <c r="U2035">
        <v>5.6</v>
      </c>
      <c r="V2035">
        <v>4.5999999999999996</v>
      </c>
      <c r="W2035">
        <v>4.5</v>
      </c>
      <c r="X2035">
        <v>4.4000000000000004</v>
      </c>
      <c r="Y2035">
        <v>4</v>
      </c>
      <c r="Z2035">
        <v>3.9</v>
      </c>
      <c r="AA2035">
        <v>3.9</v>
      </c>
    </row>
    <row r="2036" spans="1:27" x14ac:dyDescent="0.2">
      <c r="A2036" s="89">
        <f>VLOOKUP(C2036,TabellenBDFS!$B$4:$C$2717,2,FALSE)</f>
        <v>148</v>
      </c>
      <c r="B2036" t="str">
        <f t="shared" si="32"/>
        <v>1483</v>
      </c>
      <c r="C2036" t="s">
        <v>151</v>
      </c>
      <c r="D2036">
        <v>3</v>
      </c>
      <c r="E2036">
        <v>0</v>
      </c>
      <c r="F2036">
        <v>0</v>
      </c>
      <c r="G2036">
        <v>0</v>
      </c>
      <c r="H2036">
        <v>0.1</v>
      </c>
      <c r="I2036">
        <v>0.2</v>
      </c>
      <c r="J2036">
        <v>0.3</v>
      </c>
      <c r="K2036">
        <v>0.4</v>
      </c>
      <c r="L2036">
        <v>0.5</v>
      </c>
      <c r="M2036">
        <v>0.7</v>
      </c>
      <c r="N2036">
        <v>0.7</v>
      </c>
      <c r="O2036">
        <v>0.8</v>
      </c>
      <c r="P2036">
        <v>0.8</v>
      </c>
      <c r="Q2036">
        <v>0.9</v>
      </c>
      <c r="R2036">
        <v>1.2</v>
      </c>
      <c r="S2036">
        <v>1.6</v>
      </c>
      <c r="T2036">
        <v>1.9</v>
      </c>
      <c r="U2036">
        <v>2.1</v>
      </c>
      <c r="V2036">
        <v>3.1</v>
      </c>
      <c r="W2036">
        <v>3</v>
      </c>
      <c r="X2036">
        <v>3.1</v>
      </c>
      <c r="Y2036">
        <v>3</v>
      </c>
      <c r="Z2036">
        <v>3.1</v>
      </c>
      <c r="AA2036">
        <v>3.1</v>
      </c>
    </row>
    <row r="2037" spans="1:27" x14ac:dyDescent="0.2">
      <c r="A2037" s="89">
        <f>VLOOKUP(C2037,TabellenBDFS!$B$4:$C$2717,2,FALSE)</f>
        <v>148</v>
      </c>
      <c r="B2037" t="str">
        <f t="shared" si="32"/>
        <v>1484</v>
      </c>
      <c r="C2037" t="s">
        <v>151</v>
      </c>
      <c r="D2037">
        <v>4</v>
      </c>
      <c r="E2037">
        <v>0</v>
      </c>
      <c r="F2037">
        <v>0</v>
      </c>
      <c r="G2037">
        <v>0</v>
      </c>
      <c r="H2037">
        <v>0</v>
      </c>
      <c r="I2037">
        <v>0</v>
      </c>
      <c r="J2037">
        <v>0.1</v>
      </c>
      <c r="K2037">
        <v>0.2</v>
      </c>
      <c r="L2037">
        <v>0.2</v>
      </c>
      <c r="M2037">
        <v>0.2</v>
      </c>
      <c r="N2037">
        <v>0.3</v>
      </c>
      <c r="O2037">
        <v>0.3</v>
      </c>
      <c r="P2037">
        <v>0.3</v>
      </c>
      <c r="Q2037">
        <v>0.3</v>
      </c>
      <c r="R2037">
        <v>0.3</v>
      </c>
      <c r="S2037">
        <v>0.3</v>
      </c>
      <c r="T2037">
        <v>0.4</v>
      </c>
      <c r="U2037">
        <v>0.4</v>
      </c>
      <c r="V2037">
        <v>0.4</v>
      </c>
      <c r="W2037">
        <v>0.4</v>
      </c>
      <c r="X2037">
        <v>0.4</v>
      </c>
      <c r="Y2037">
        <v>0.4</v>
      </c>
      <c r="Z2037">
        <v>0.4</v>
      </c>
      <c r="AA2037">
        <v>0.4</v>
      </c>
    </row>
    <row r="2038" spans="1:27" x14ac:dyDescent="0.2">
      <c r="A2038" s="89">
        <f>VLOOKUP(C2038,TabellenBDFS!$B$4:$C$2717,2,FALSE)</f>
        <v>148</v>
      </c>
      <c r="B2038" t="str">
        <f t="shared" si="32"/>
        <v>1485</v>
      </c>
      <c r="C2038" t="s">
        <v>151</v>
      </c>
      <c r="D2038">
        <v>5</v>
      </c>
      <c r="E2038">
        <v>0.7</v>
      </c>
      <c r="F2038">
        <v>0.7</v>
      </c>
      <c r="G2038">
        <v>0.7</v>
      </c>
      <c r="H2038">
        <v>0.7</v>
      </c>
      <c r="I2038">
        <v>0.7</v>
      </c>
      <c r="J2038">
        <v>0.7</v>
      </c>
      <c r="K2038">
        <v>0.7</v>
      </c>
      <c r="L2038">
        <v>0.7</v>
      </c>
      <c r="M2038">
        <v>0.7</v>
      </c>
      <c r="N2038">
        <v>1</v>
      </c>
      <c r="O2038">
        <v>1</v>
      </c>
      <c r="P2038">
        <v>1</v>
      </c>
      <c r="Q2038">
        <v>1</v>
      </c>
      <c r="R2038">
        <v>1</v>
      </c>
      <c r="S2038">
        <v>1.1000000000000001</v>
      </c>
      <c r="T2038">
        <v>1</v>
      </c>
      <c r="U2038">
        <v>0.7</v>
      </c>
      <c r="V2038">
        <v>0.7</v>
      </c>
      <c r="W2038">
        <v>0.7</v>
      </c>
      <c r="X2038">
        <v>0.7</v>
      </c>
      <c r="Y2038">
        <v>0.6</v>
      </c>
      <c r="Z2038">
        <v>0.5</v>
      </c>
      <c r="AA2038">
        <v>0.5</v>
      </c>
    </row>
    <row r="2039" spans="1:27" x14ac:dyDescent="0.2">
      <c r="A2039" s="89">
        <f>VLOOKUP(C2039,TabellenBDFS!$B$4:$C$2717,2,FALSE)</f>
        <v>148</v>
      </c>
      <c r="B2039" t="str">
        <f t="shared" si="32"/>
        <v>1486</v>
      </c>
      <c r="C2039" t="s">
        <v>151</v>
      </c>
      <c r="D2039">
        <v>6</v>
      </c>
      <c r="E2039">
        <v>2.1</v>
      </c>
      <c r="F2039">
        <v>2.2000000000000002</v>
      </c>
      <c r="G2039">
        <v>2.2000000000000002</v>
      </c>
      <c r="H2039">
        <v>2.2000000000000002</v>
      </c>
      <c r="I2039">
        <v>2.2999999999999998</v>
      </c>
      <c r="J2039">
        <v>2.2999999999999998</v>
      </c>
      <c r="K2039">
        <v>2.2000000000000002</v>
      </c>
      <c r="L2039">
        <v>2.2000000000000002</v>
      </c>
      <c r="M2039">
        <v>2.5</v>
      </c>
      <c r="N2039">
        <v>2.4</v>
      </c>
      <c r="O2039">
        <v>2.5</v>
      </c>
      <c r="P2039">
        <v>2.5</v>
      </c>
      <c r="Q2039">
        <v>2.4</v>
      </c>
      <c r="R2039">
        <v>2.2999999999999998</v>
      </c>
      <c r="S2039">
        <v>2.2999999999999998</v>
      </c>
      <c r="T2039">
        <v>2.2999999999999998</v>
      </c>
      <c r="U2039">
        <v>2.2999999999999998</v>
      </c>
      <c r="V2039">
        <v>2.2999999999999998</v>
      </c>
      <c r="W2039">
        <v>2.2000000000000002</v>
      </c>
      <c r="X2039">
        <v>2</v>
      </c>
      <c r="Y2039">
        <v>2</v>
      </c>
      <c r="Z2039">
        <v>2.1</v>
      </c>
      <c r="AA2039">
        <v>2.1</v>
      </c>
    </row>
    <row r="2040" spans="1:27" x14ac:dyDescent="0.2">
      <c r="A2040" s="89">
        <f>VLOOKUP(C2040,TabellenBDFS!$B$4:$C$2717,2,FALSE)</f>
        <v>148</v>
      </c>
      <c r="B2040" t="str">
        <f t="shared" si="32"/>
        <v>1487</v>
      </c>
      <c r="C2040" t="s">
        <v>151</v>
      </c>
      <c r="D2040">
        <v>7</v>
      </c>
      <c r="E2040">
        <v>0.6</v>
      </c>
      <c r="F2040">
        <v>0.6</v>
      </c>
      <c r="G2040">
        <v>0.6</v>
      </c>
      <c r="H2040">
        <v>0.6</v>
      </c>
      <c r="I2040">
        <v>0.6</v>
      </c>
      <c r="J2040">
        <v>0.6</v>
      </c>
      <c r="K2040">
        <v>0.7</v>
      </c>
      <c r="L2040">
        <v>0.7</v>
      </c>
      <c r="M2040">
        <v>0.7</v>
      </c>
      <c r="N2040">
        <v>0.7</v>
      </c>
      <c r="O2040">
        <v>0.7</v>
      </c>
      <c r="P2040">
        <v>0.7</v>
      </c>
      <c r="Q2040">
        <v>0.8</v>
      </c>
      <c r="R2040">
        <v>0.8</v>
      </c>
      <c r="S2040">
        <v>0.8</v>
      </c>
      <c r="T2040">
        <v>0.8</v>
      </c>
      <c r="U2040">
        <v>0.7</v>
      </c>
      <c r="V2040">
        <v>0.7</v>
      </c>
      <c r="W2040">
        <v>0.7</v>
      </c>
      <c r="X2040">
        <v>0.7</v>
      </c>
      <c r="Y2040">
        <v>0.7</v>
      </c>
      <c r="Z2040">
        <v>0.7</v>
      </c>
      <c r="AA2040">
        <v>0.7</v>
      </c>
    </row>
    <row r="2041" spans="1:27" x14ac:dyDescent="0.2">
      <c r="A2041" s="89">
        <f>VLOOKUP(C2041,TabellenBDFS!$B$4:$C$2717,2,FALSE)</f>
        <v>283</v>
      </c>
      <c r="B2041" t="str">
        <f t="shared" si="32"/>
        <v>2831</v>
      </c>
      <c r="C2041" t="s">
        <v>291</v>
      </c>
      <c r="D2041">
        <v>1</v>
      </c>
      <c r="E2041">
        <v>0.5</v>
      </c>
      <c r="F2041">
        <v>0.5</v>
      </c>
      <c r="G2041">
        <v>0.5</v>
      </c>
      <c r="H2041">
        <v>0.5</v>
      </c>
      <c r="I2041">
        <v>0.5</v>
      </c>
      <c r="J2041">
        <v>0.5</v>
      </c>
      <c r="K2041">
        <v>0.5</v>
      </c>
      <c r="L2041">
        <v>0.5</v>
      </c>
      <c r="M2041">
        <v>0.5</v>
      </c>
      <c r="N2041">
        <v>0.5</v>
      </c>
      <c r="O2041">
        <v>0.5</v>
      </c>
      <c r="P2041">
        <v>0.5</v>
      </c>
      <c r="Q2041">
        <v>0.7</v>
      </c>
      <c r="R2041">
        <v>0.7</v>
      </c>
      <c r="S2041">
        <v>0.7</v>
      </c>
      <c r="T2041">
        <v>0.6</v>
      </c>
      <c r="U2041">
        <v>0.6</v>
      </c>
      <c r="V2041">
        <v>0.5</v>
      </c>
      <c r="W2041">
        <v>0.5</v>
      </c>
      <c r="X2041">
        <v>0.5</v>
      </c>
      <c r="Y2041">
        <v>0.5</v>
      </c>
      <c r="Z2041">
        <v>0.5</v>
      </c>
      <c r="AA2041">
        <v>0.4</v>
      </c>
    </row>
    <row r="2042" spans="1:27" x14ac:dyDescent="0.2">
      <c r="A2042" s="89">
        <f>VLOOKUP(C2042,TabellenBDFS!$B$4:$C$2717,2,FALSE)</f>
        <v>283</v>
      </c>
      <c r="B2042" t="str">
        <f t="shared" si="32"/>
        <v>2832</v>
      </c>
      <c r="C2042" t="s">
        <v>291</v>
      </c>
      <c r="D2042">
        <v>2</v>
      </c>
      <c r="E2042">
        <v>0.2</v>
      </c>
      <c r="F2042">
        <v>0.2</v>
      </c>
      <c r="G2042">
        <v>0.2</v>
      </c>
      <c r="H2042">
        <v>0.2</v>
      </c>
      <c r="I2042">
        <v>0.2</v>
      </c>
      <c r="J2042">
        <v>0.2</v>
      </c>
      <c r="K2042">
        <v>0.2</v>
      </c>
      <c r="L2042">
        <v>0.2</v>
      </c>
      <c r="M2042">
        <v>0.2</v>
      </c>
      <c r="N2042">
        <v>0.2</v>
      </c>
      <c r="O2042">
        <v>0.2</v>
      </c>
      <c r="P2042">
        <v>0.2</v>
      </c>
      <c r="Q2042">
        <v>0.2</v>
      </c>
      <c r="R2042">
        <v>0.2</v>
      </c>
      <c r="S2042">
        <v>0.2</v>
      </c>
      <c r="T2042">
        <v>0.2</v>
      </c>
      <c r="U2042">
        <v>0.2</v>
      </c>
      <c r="V2042">
        <v>0.2</v>
      </c>
      <c r="W2042">
        <v>0.1</v>
      </c>
      <c r="X2042">
        <v>0.1</v>
      </c>
      <c r="Y2042">
        <v>0.1</v>
      </c>
      <c r="Z2042">
        <v>0.1</v>
      </c>
      <c r="AA2042">
        <v>0.1</v>
      </c>
    </row>
    <row r="2043" spans="1:27" x14ac:dyDescent="0.2">
      <c r="A2043" s="89">
        <f>VLOOKUP(C2043,TabellenBDFS!$B$4:$C$2717,2,FALSE)</f>
        <v>283</v>
      </c>
      <c r="B2043" t="str">
        <f t="shared" si="32"/>
        <v>2833</v>
      </c>
      <c r="C2043" t="s">
        <v>291</v>
      </c>
      <c r="D2043">
        <v>3</v>
      </c>
      <c r="E2043">
        <v>0</v>
      </c>
      <c r="F2043">
        <v>0</v>
      </c>
      <c r="G2043">
        <v>0</v>
      </c>
      <c r="H2043">
        <v>0</v>
      </c>
      <c r="I2043">
        <v>0</v>
      </c>
      <c r="J2043">
        <v>0</v>
      </c>
      <c r="K2043">
        <v>0</v>
      </c>
      <c r="L2043">
        <v>0</v>
      </c>
      <c r="M2043">
        <v>0</v>
      </c>
      <c r="N2043">
        <v>0</v>
      </c>
      <c r="O2043">
        <v>0</v>
      </c>
      <c r="P2043">
        <v>0</v>
      </c>
      <c r="Q2043">
        <v>0</v>
      </c>
      <c r="R2043">
        <v>0</v>
      </c>
      <c r="S2043">
        <v>0</v>
      </c>
      <c r="T2043">
        <v>0</v>
      </c>
      <c r="U2043">
        <v>0</v>
      </c>
      <c r="V2043">
        <v>0.1</v>
      </c>
      <c r="W2043">
        <v>0.1</v>
      </c>
      <c r="X2043">
        <v>0.1</v>
      </c>
      <c r="Y2043">
        <v>0.1</v>
      </c>
      <c r="Z2043">
        <v>0.1</v>
      </c>
      <c r="AA2043">
        <v>0.1</v>
      </c>
    </row>
    <row r="2044" spans="1:27" x14ac:dyDescent="0.2">
      <c r="A2044" s="89">
        <f>VLOOKUP(C2044,TabellenBDFS!$B$4:$C$2717,2,FALSE)</f>
        <v>283</v>
      </c>
      <c r="B2044" t="str">
        <f t="shared" si="32"/>
        <v>2834</v>
      </c>
      <c r="C2044" t="s">
        <v>291</v>
      </c>
      <c r="D2044">
        <v>4</v>
      </c>
      <c r="E2044">
        <v>0</v>
      </c>
      <c r="F2044">
        <v>0</v>
      </c>
      <c r="G2044">
        <v>0</v>
      </c>
      <c r="H2044">
        <v>0</v>
      </c>
      <c r="I2044">
        <v>0</v>
      </c>
      <c r="J2044">
        <v>0</v>
      </c>
      <c r="K2044">
        <v>0</v>
      </c>
      <c r="L2044">
        <v>0</v>
      </c>
      <c r="M2044">
        <v>0</v>
      </c>
      <c r="N2044">
        <v>0</v>
      </c>
      <c r="O2044">
        <v>0</v>
      </c>
      <c r="P2044">
        <v>0</v>
      </c>
      <c r="Q2044">
        <v>0</v>
      </c>
      <c r="R2044">
        <v>0</v>
      </c>
      <c r="S2044">
        <v>0</v>
      </c>
      <c r="T2044">
        <v>0</v>
      </c>
      <c r="U2044">
        <v>0</v>
      </c>
      <c r="V2044">
        <v>0</v>
      </c>
      <c r="W2044">
        <v>0</v>
      </c>
      <c r="X2044">
        <v>0</v>
      </c>
      <c r="Y2044">
        <v>0</v>
      </c>
      <c r="Z2044">
        <v>0</v>
      </c>
      <c r="AA2044">
        <v>0</v>
      </c>
    </row>
    <row r="2045" spans="1:27" x14ac:dyDescent="0.2">
      <c r="A2045" s="89">
        <f>VLOOKUP(C2045,TabellenBDFS!$B$4:$C$2717,2,FALSE)</f>
        <v>283</v>
      </c>
      <c r="B2045" t="str">
        <f t="shared" si="32"/>
        <v>2835</v>
      </c>
      <c r="C2045" t="s">
        <v>291</v>
      </c>
      <c r="D2045">
        <v>5</v>
      </c>
      <c r="E2045">
        <v>0</v>
      </c>
      <c r="F2045">
        <v>0</v>
      </c>
      <c r="G2045">
        <v>0</v>
      </c>
      <c r="H2045">
        <v>0</v>
      </c>
      <c r="I2045">
        <v>0</v>
      </c>
      <c r="J2045">
        <v>0</v>
      </c>
      <c r="K2045">
        <v>0</v>
      </c>
      <c r="L2045">
        <v>0</v>
      </c>
      <c r="M2045">
        <v>0</v>
      </c>
      <c r="N2045">
        <v>0</v>
      </c>
      <c r="O2045">
        <v>0</v>
      </c>
      <c r="P2045">
        <v>0</v>
      </c>
      <c r="Q2045">
        <v>0</v>
      </c>
      <c r="R2045">
        <v>0</v>
      </c>
      <c r="S2045">
        <v>0</v>
      </c>
      <c r="T2045">
        <v>0</v>
      </c>
      <c r="U2045">
        <v>0</v>
      </c>
      <c r="V2045">
        <v>0</v>
      </c>
      <c r="W2045">
        <v>0</v>
      </c>
      <c r="X2045">
        <v>0</v>
      </c>
      <c r="Y2045">
        <v>0</v>
      </c>
      <c r="Z2045">
        <v>0</v>
      </c>
      <c r="AA2045">
        <v>0</v>
      </c>
    </row>
    <row r="2046" spans="1:27" x14ac:dyDescent="0.2">
      <c r="A2046" s="89">
        <f>VLOOKUP(C2046,TabellenBDFS!$B$4:$C$2717,2,FALSE)</f>
        <v>283</v>
      </c>
      <c r="B2046" t="str">
        <f t="shared" si="32"/>
        <v>2836</v>
      </c>
      <c r="C2046" t="s">
        <v>291</v>
      </c>
      <c r="D2046">
        <v>6</v>
      </c>
      <c r="E2046">
        <v>0.2</v>
      </c>
      <c r="F2046">
        <v>0.2</v>
      </c>
      <c r="G2046">
        <v>0.2</v>
      </c>
      <c r="H2046">
        <v>0.2</v>
      </c>
      <c r="I2046">
        <v>0.3</v>
      </c>
      <c r="J2046">
        <v>0.3</v>
      </c>
      <c r="K2046">
        <v>0.3</v>
      </c>
      <c r="L2046">
        <v>0.3</v>
      </c>
      <c r="M2046">
        <v>0.3</v>
      </c>
      <c r="N2046">
        <v>0.3</v>
      </c>
      <c r="O2046">
        <v>0.3</v>
      </c>
      <c r="P2046">
        <v>0.3</v>
      </c>
      <c r="Q2046">
        <v>0.3</v>
      </c>
      <c r="R2046">
        <v>0.3</v>
      </c>
      <c r="S2046">
        <v>0.3</v>
      </c>
      <c r="T2046">
        <v>0.3</v>
      </c>
      <c r="U2046">
        <v>0.3</v>
      </c>
      <c r="V2046">
        <v>0.2</v>
      </c>
      <c r="W2046">
        <v>0.2</v>
      </c>
      <c r="X2046">
        <v>0.2</v>
      </c>
      <c r="Y2046">
        <v>0.2</v>
      </c>
      <c r="Z2046">
        <v>0.2</v>
      </c>
      <c r="AA2046">
        <v>0.2</v>
      </c>
    </row>
    <row r="2047" spans="1:27" x14ac:dyDescent="0.2">
      <c r="A2047" s="89">
        <f>VLOOKUP(C2047,TabellenBDFS!$B$4:$C$2717,2,FALSE)</f>
        <v>283</v>
      </c>
      <c r="B2047" t="str">
        <f t="shared" si="32"/>
        <v>2837</v>
      </c>
      <c r="C2047" t="s">
        <v>291</v>
      </c>
      <c r="D2047">
        <v>7</v>
      </c>
      <c r="E2047">
        <v>0</v>
      </c>
      <c r="F2047">
        <v>0</v>
      </c>
      <c r="G2047">
        <v>0</v>
      </c>
      <c r="H2047">
        <v>0</v>
      </c>
      <c r="I2047">
        <v>0</v>
      </c>
      <c r="J2047">
        <v>0</v>
      </c>
      <c r="K2047">
        <v>0</v>
      </c>
      <c r="L2047">
        <v>0</v>
      </c>
      <c r="M2047">
        <v>0</v>
      </c>
      <c r="N2047">
        <v>0</v>
      </c>
      <c r="O2047">
        <v>0</v>
      </c>
      <c r="P2047">
        <v>0</v>
      </c>
      <c r="Q2047">
        <v>0.1</v>
      </c>
      <c r="R2047">
        <v>0.1</v>
      </c>
      <c r="S2047">
        <v>0.1</v>
      </c>
      <c r="T2047">
        <v>0.1</v>
      </c>
      <c r="U2047">
        <v>0</v>
      </c>
      <c r="V2047">
        <v>0</v>
      </c>
      <c r="W2047">
        <v>0</v>
      </c>
      <c r="X2047">
        <v>0</v>
      </c>
      <c r="Y2047">
        <v>0</v>
      </c>
      <c r="Z2047">
        <v>0</v>
      </c>
      <c r="AA2047">
        <v>0</v>
      </c>
    </row>
    <row r="2048" spans="1:27" x14ac:dyDescent="0.2">
      <c r="A2048" s="89">
        <f>VLOOKUP(C2048,TabellenBDFS!$B$4:$C$2717,2,FALSE)</f>
        <v>284</v>
      </c>
      <c r="B2048" t="str">
        <f t="shared" si="32"/>
        <v>2841</v>
      </c>
      <c r="C2048" t="s">
        <v>292</v>
      </c>
      <c r="D2048">
        <v>1</v>
      </c>
      <c r="E2048">
        <v>0.4</v>
      </c>
      <c r="F2048">
        <v>0.4</v>
      </c>
      <c r="G2048">
        <v>0.5</v>
      </c>
      <c r="H2048">
        <v>0.5</v>
      </c>
      <c r="I2048">
        <v>0.5</v>
      </c>
      <c r="J2048">
        <v>0.5</v>
      </c>
      <c r="K2048">
        <v>0.5</v>
      </c>
      <c r="L2048">
        <v>0.6</v>
      </c>
      <c r="M2048">
        <v>0.6</v>
      </c>
      <c r="N2048">
        <v>0.7</v>
      </c>
      <c r="O2048">
        <v>0.7</v>
      </c>
      <c r="P2048">
        <v>0.7</v>
      </c>
      <c r="Q2048">
        <v>0.7</v>
      </c>
      <c r="R2048">
        <v>0.7</v>
      </c>
      <c r="S2048">
        <v>0.8</v>
      </c>
      <c r="T2048">
        <v>0.7</v>
      </c>
      <c r="U2048">
        <v>0.7</v>
      </c>
      <c r="V2048">
        <v>0.7</v>
      </c>
      <c r="W2048">
        <v>0.6</v>
      </c>
      <c r="X2048">
        <v>0.5</v>
      </c>
      <c r="Y2048">
        <v>0.5</v>
      </c>
      <c r="Z2048">
        <v>0.5</v>
      </c>
      <c r="AA2048">
        <v>0.5</v>
      </c>
    </row>
    <row r="2049" spans="1:27" x14ac:dyDescent="0.2">
      <c r="A2049" s="89">
        <f>VLOOKUP(C2049,TabellenBDFS!$B$4:$C$2717,2,FALSE)</f>
        <v>284</v>
      </c>
      <c r="B2049" t="str">
        <f t="shared" si="32"/>
        <v>2842</v>
      </c>
      <c r="C2049" t="s">
        <v>292</v>
      </c>
      <c r="D2049">
        <v>2</v>
      </c>
      <c r="E2049">
        <v>0</v>
      </c>
      <c r="F2049">
        <v>0</v>
      </c>
      <c r="G2049">
        <v>0.1</v>
      </c>
      <c r="H2049">
        <v>0.1</v>
      </c>
      <c r="I2049">
        <v>0.1</v>
      </c>
      <c r="J2049">
        <v>0.1</v>
      </c>
      <c r="K2049">
        <v>0.1</v>
      </c>
      <c r="L2049">
        <v>0.1</v>
      </c>
      <c r="M2049">
        <v>0.1</v>
      </c>
      <c r="N2049">
        <v>0.1</v>
      </c>
      <c r="O2049">
        <v>0.1</v>
      </c>
      <c r="P2049">
        <v>0.1</v>
      </c>
      <c r="Q2049">
        <v>0.1</v>
      </c>
      <c r="R2049">
        <v>0.1</v>
      </c>
      <c r="S2049">
        <v>0.1</v>
      </c>
      <c r="T2049">
        <v>0.1</v>
      </c>
      <c r="U2049">
        <v>0.1</v>
      </c>
      <c r="V2049">
        <v>0</v>
      </c>
      <c r="W2049">
        <v>0</v>
      </c>
      <c r="X2049">
        <v>0</v>
      </c>
      <c r="Y2049">
        <v>0</v>
      </c>
      <c r="Z2049">
        <v>0</v>
      </c>
      <c r="AA2049">
        <v>0</v>
      </c>
    </row>
    <row r="2050" spans="1:27" x14ac:dyDescent="0.2">
      <c r="A2050" s="89">
        <f>VLOOKUP(C2050,TabellenBDFS!$B$4:$C$2717,2,FALSE)</f>
        <v>284</v>
      </c>
      <c r="B2050" t="str">
        <f t="shared" si="32"/>
        <v>2843</v>
      </c>
      <c r="C2050" t="s">
        <v>292</v>
      </c>
      <c r="D2050">
        <v>3</v>
      </c>
      <c r="E2050">
        <v>0</v>
      </c>
      <c r="F2050">
        <v>0</v>
      </c>
      <c r="G2050">
        <v>0</v>
      </c>
      <c r="H2050">
        <v>0</v>
      </c>
      <c r="I2050">
        <v>0</v>
      </c>
      <c r="J2050">
        <v>0</v>
      </c>
      <c r="K2050">
        <v>0</v>
      </c>
      <c r="L2050">
        <v>0</v>
      </c>
      <c r="M2050">
        <v>0</v>
      </c>
      <c r="N2050">
        <v>0</v>
      </c>
      <c r="O2050">
        <v>0</v>
      </c>
      <c r="P2050">
        <v>0</v>
      </c>
      <c r="Q2050">
        <v>0</v>
      </c>
      <c r="R2050">
        <v>0.1</v>
      </c>
      <c r="S2050">
        <v>0.2</v>
      </c>
      <c r="T2050">
        <v>0.1</v>
      </c>
      <c r="U2050">
        <v>0.1</v>
      </c>
      <c r="V2050">
        <v>0.1</v>
      </c>
      <c r="W2050">
        <v>0.1</v>
      </c>
      <c r="X2050">
        <v>0.1</v>
      </c>
      <c r="Y2050">
        <v>0.1</v>
      </c>
      <c r="Z2050">
        <v>0.1</v>
      </c>
      <c r="AA2050">
        <v>0.1</v>
      </c>
    </row>
    <row r="2051" spans="1:27" x14ac:dyDescent="0.2">
      <c r="A2051" s="89">
        <f>VLOOKUP(C2051,TabellenBDFS!$B$4:$C$2717,2,FALSE)</f>
        <v>284</v>
      </c>
      <c r="B2051" t="str">
        <f t="shared" si="32"/>
        <v>2844</v>
      </c>
      <c r="C2051" t="s">
        <v>292</v>
      </c>
      <c r="D2051">
        <v>4</v>
      </c>
      <c r="E2051">
        <v>0</v>
      </c>
      <c r="F2051">
        <v>0</v>
      </c>
      <c r="G2051">
        <v>0</v>
      </c>
      <c r="H2051">
        <v>0</v>
      </c>
      <c r="I2051">
        <v>0</v>
      </c>
      <c r="J2051">
        <v>0</v>
      </c>
      <c r="K2051">
        <v>0</v>
      </c>
      <c r="L2051">
        <v>0</v>
      </c>
      <c r="M2051">
        <v>0</v>
      </c>
      <c r="N2051">
        <v>0</v>
      </c>
      <c r="O2051">
        <v>0</v>
      </c>
      <c r="P2051">
        <v>0</v>
      </c>
      <c r="Q2051">
        <v>0</v>
      </c>
      <c r="R2051">
        <v>0</v>
      </c>
      <c r="S2051">
        <v>0</v>
      </c>
      <c r="T2051">
        <v>0</v>
      </c>
      <c r="U2051">
        <v>0</v>
      </c>
      <c r="V2051">
        <v>0</v>
      </c>
      <c r="W2051">
        <v>0</v>
      </c>
      <c r="X2051">
        <v>0</v>
      </c>
      <c r="Y2051">
        <v>0</v>
      </c>
      <c r="Z2051">
        <v>0</v>
      </c>
      <c r="AA2051">
        <v>0</v>
      </c>
    </row>
    <row r="2052" spans="1:27" x14ac:dyDescent="0.2">
      <c r="A2052" s="89">
        <f>VLOOKUP(C2052,TabellenBDFS!$B$4:$C$2717,2,FALSE)</f>
        <v>284</v>
      </c>
      <c r="B2052" t="str">
        <f t="shared" si="32"/>
        <v>2845</v>
      </c>
      <c r="C2052" t="s">
        <v>292</v>
      </c>
      <c r="D2052">
        <v>5</v>
      </c>
      <c r="E2052">
        <v>0</v>
      </c>
      <c r="F2052">
        <v>0</v>
      </c>
      <c r="G2052">
        <v>0</v>
      </c>
      <c r="H2052">
        <v>0</v>
      </c>
      <c r="I2052">
        <v>0</v>
      </c>
      <c r="J2052">
        <v>0</v>
      </c>
      <c r="K2052">
        <v>0</v>
      </c>
      <c r="L2052">
        <v>0</v>
      </c>
      <c r="M2052">
        <v>0</v>
      </c>
      <c r="N2052">
        <v>0</v>
      </c>
      <c r="O2052">
        <v>0</v>
      </c>
      <c r="P2052">
        <v>0</v>
      </c>
      <c r="Q2052">
        <v>0</v>
      </c>
      <c r="R2052">
        <v>0</v>
      </c>
      <c r="S2052">
        <v>0</v>
      </c>
      <c r="T2052">
        <v>0</v>
      </c>
      <c r="U2052">
        <v>0</v>
      </c>
      <c r="V2052">
        <v>0</v>
      </c>
      <c r="W2052">
        <v>0</v>
      </c>
      <c r="X2052">
        <v>0</v>
      </c>
      <c r="Y2052">
        <v>0</v>
      </c>
      <c r="Z2052">
        <v>0</v>
      </c>
      <c r="AA2052">
        <v>0</v>
      </c>
    </row>
    <row r="2053" spans="1:27" x14ac:dyDescent="0.2">
      <c r="A2053" s="89">
        <f>VLOOKUP(C2053,TabellenBDFS!$B$4:$C$2717,2,FALSE)</f>
        <v>284</v>
      </c>
      <c r="B2053" t="str">
        <f t="shared" si="32"/>
        <v>2846</v>
      </c>
      <c r="C2053" t="s">
        <v>292</v>
      </c>
      <c r="D2053">
        <v>6</v>
      </c>
      <c r="E2053">
        <v>0.3</v>
      </c>
      <c r="F2053">
        <v>0.3</v>
      </c>
      <c r="G2053">
        <v>0.3</v>
      </c>
      <c r="H2053">
        <v>0.3</v>
      </c>
      <c r="I2053">
        <v>0.3</v>
      </c>
      <c r="J2053">
        <v>0.3</v>
      </c>
      <c r="K2053">
        <v>0.3</v>
      </c>
      <c r="L2053">
        <v>0.4</v>
      </c>
      <c r="M2053">
        <v>0.4</v>
      </c>
      <c r="N2053">
        <v>0.5</v>
      </c>
      <c r="O2053">
        <v>0.5</v>
      </c>
      <c r="P2053">
        <v>0.5</v>
      </c>
      <c r="Q2053">
        <v>0.5</v>
      </c>
      <c r="R2053">
        <v>0.5</v>
      </c>
      <c r="S2053">
        <v>0.4</v>
      </c>
      <c r="T2053">
        <v>0.4</v>
      </c>
      <c r="U2053">
        <v>0.4</v>
      </c>
      <c r="V2053">
        <v>0.4</v>
      </c>
      <c r="W2053">
        <v>0.4</v>
      </c>
      <c r="X2053">
        <v>0.3</v>
      </c>
      <c r="Y2053">
        <v>0.3</v>
      </c>
      <c r="Z2053">
        <v>0.3</v>
      </c>
      <c r="AA2053">
        <v>0.3</v>
      </c>
    </row>
    <row r="2054" spans="1:27" x14ac:dyDescent="0.2">
      <c r="A2054" s="89">
        <f>VLOOKUP(C2054,TabellenBDFS!$B$4:$C$2717,2,FALSE)</f>
        <v>284</v>
      </c>
      <c r="B2054" t="str">
        <f t="shared" si="32"/>
        <v>2847</v>
      </c>
      <c r="C2054" t="s">
        <v>292</v>
      </c>
      <c r="D2054">
        <v>7</v>
      </c>
      <c r="E2054">
        <v>0.1</v>
      </c>
      <c r="F2054">
        <v>0.1</v>
      </c>
      <c r="G2054">
        <v>0.1</v>
      </c>
      <c r="H2054">
        <v>0.1</v>
      </c>
      <c r="I2054">
        <v>0.1</v>
      </c>
      <c r="J2054">
        <v>0.1</v>
      </c>
      <c r="K2054">
        <v>0.1</v>
      </c>
      <c r="L2054">
        <v>0.1</v>
      </c>
      <c r="M2054">
        <v>0.1</v>
      </c>
      <c r="N2054">
        <v>0.1</v>
      </c>
      <c r="O2054">
        <v>0.1</v>
      </c>
      <c r="P2054">
        <v>0.1</v>
      </c>
      <c r="Q2054">
        <v>0.1</v>
      </c>
      <c r="R2054">
        <v>0.1</v>
      </c>
      <c r="S2054">
        <v>0.1</v>
      </c>
      <c r="T2054">
        <v>0.1</v>
      </c>
      <c r="U2054">
        <v>0.1</v>
      </c>
      <c r="V2054">
        <v>0.1</v>
      </c>
      <c r="W2054">
        <v>0.1</v>
      </c>
      <c r="X2054">
        <v>0</v>
      </c>
      <c r="Y2054">
        <v>0</v>
      </c>
      <c r="Z2054">
        <v>0</v>
      </c>
      <c r="AA2054">
        <v>0</v>
      </c>
    </row>
    <row r="2055" spans="1:27" x14ac:dyDescent="0.2">
      <c r="A2055" s="89">
        <f>VLOOKUP(C2055,TabellenBDFS!$B$4:$C$2717,2,FALSE)</f>
        <v>285</v>
      </c>
      <c r="B2055" t="str">
        <f t="shared" si="32"/>
        <v>2851</v>
      </c>
      <c r="C2055" t="s">
        <v>293</v>
      </c>
      <c r="D2055">
        <v>1</v>
      </c>
      <c r="E2055">
        <v>0.6</v>
      </c>
      <c r="F2055">
        <v>0.6</v>
      </c>
      <c r="G2055">
        <v>0.7</v>
      </c>
      <c r="H2055">
        <v>1</v>
      </c>
      <c r="I2055">
        <v>1</v>
      </c>
      <c r="J2055">
        <v>1</v>
      </c>
      <c r="K2055">
        <v>1</v>
      </c>
      <c r="L2055">
        <v>1</v>
      </c>
      <c r="M2055">
        <v>1</v>
      </c>
      <c r="N2055">
        <v>1</v>
      </c>
      <c r="O2055">
        <v>0.9</v>
      </c>
      <c r="P2055">
        <v>0.9</v>
      </c>
      <c r="Q2055">
        <v>0.9</v>
      </c>
      <c r="R2055">
        <v>0.9</v>
      </c>
      <c r="S2055">
        <v>0.9</v>
      </c>
      <c r="T2055">
        <v>0.8</v>
      </c>
      <c r="U2055">
        <v>0.8</v>
      </c>
      <c r="V2055">
        <v>0.8</v>
      </c>
      <c r="W2055">
        <v>0.8</v>
      </c>
      <c r="X2055">
        <v>0.8</v>
      </c>
      <c r="Y2055">
        <v>0.8</v>
      </c>
      <c r="Z2055">
        <v>0.8</v>
      </c>
      <c r="AA2055">
        <v>0.8</v>
      </c>
    </row>
    <row r="2056" spans="1:27" x14ac:dyDescent="0.2">
      <c r="A2056" s="89">
        <f>VLOOKUP(C2056,TabellenBDFS!$B$4:$C$2717,2,FALSE)</f>
        <v>285</v>
      </c>
      <c r="B2056" t="str">
        <f t="shared" si="32"/>
        <v>2852</v>
      </c>
      <c r="C2056" t="s">
        <v>293</v>
      </c>
      <c r="D2056">
        <v>2</v>
      </c>
      <c r="E2056">
        <v>0.1</v>
      </c>
      <c r="F2056">
        <v>0.1</v>
      </c>
      <c r="G2056">
        <v>0.2</v>
      </c>
      <c r="H2056">
        <v>0.2</v>
      </c>
      <c r="I2056">
        <v>0.2</v>
      </c>
      <c r="J2056">
        <v>0.2</v>
      </c>
      <c r="K2056">
        <v>0.2</v>
      </c>
      <c r="L2056">
        <v>0.2</v>
      </c>
      <c r="M2056">
        <v>0.2</v>
      </c>
      <c r="N2056">
        <v>0.1</v>
      </c>
      <c r="O2056">
        <v>0.1</v>
      </c>
      <c r="P2056">
        <v>0.1</v>
      </c>
      <c r="Q2056">
        <v>0.1</v>
      </c>
      <c r="R2056">
        <v>0.1</v>
      </c>
      <c r="S2056">
        <v>0.1</v>
      </c>
      <c r="T2056">
        <v>0.1</v>
      </c>
      <c r="U2056">
        <v>0.1</v>
      </c>
      <c r="V2056">
        <v>0.1</v>
      </c>
      <c r="W2056">
        <v>0.1</v>
      </c>
      <c r="X2056">
        <v>0.1</v>
      </c>
      <c r="Y2056">
        <v>0.1</v>
      </c>
      <c r="Z2056">
        <v>0.1</v>
      </c>
      <c r="AA2056">
        <v>0.1</v>
      </c>
    </row>
    <row r="2057" spans="1:27" x14ac:dyDescent="0.2">
      <c r="A2057" s="89">
        <f>VLOOKUP(C2057,TabellenBDFS!$B$4:$C$2717,2,FALSE)</f>
        <v>285</v>
      </c>
      <c r="B2057" t="str">
        <f t="shared" si="32"/>
        <v>2853</v>
      </c>
      <c r="C2057" t="s">
        <v>293</v>
      </c>
      <c r="D2057">
        <v>3</v>
      </c>
      <c r="E2057">
        <v>0</v>
      </c>
      <c r="F2057">
        <v>0</v>
      </c>
      <c r="G2057">
        <v>0</v>
      </c>
      <c r="H2057">
        <v>0</v>
      </c>
      <c r="I2057">
        <v>0</v>
      </c>
      <c r="J2057">
        <v>0</v>
      </c>
      <c r="K2057">
        <v>0</v>
      </c>
      <c r="L2057">
        <v>0</v>
      </c>
      <c r="M2057">
        <v>0</v>
      </c>
      <c r="N2057">
        <v>0</v>
      </c>
      <c r="O2057">
        <v>0</v>
      </c>
      <c r="P2057">
        <v>0</v>
      </c>
      <c r="Q2057">
        <v>0</v>
      </c>
      <c r="R2057">
        <v>0</v>
      </c>
      <c r="S2057">
        <v>0</v>
      </c>
      <c r="T2057">
        <v>0</v>
      </c>
      <c r="U2057">
        <v>0.1</v>
      </c>
      <c r="V2057">
        <v>0.1</v>
      </c>
      <c r="W2057">
        <v>0.1</v>
      </c>
      <c r="X2057">
        <v>0.1</v>
      </c>
      <c r="Y2057">
        <v>0.1</v>
      </c>
      <c r="Z2057">
        <v>0.1</v>
      </c>
      <c r="AA2057">
        <v>0.1</v>
      </c>
    </row>
    <row r="2058" spans="1:27" x14ac:dyDescent="0.2">
      <c r="A2058" s="89">
        <f>VLOOKUP(C2058,TabellenBDFS!$B$4:$C$2717,2,FALSE)</f>
        <v>285</v>
      </c>
      <c r="B2058" t="str">
        <f t="shared" si="32"/>
        <v>2854</v>
      </c>
      <c r="C2058" t="s">
        <v>293</v>
      </c>
      <c r="D2058">
        <v>4</v>
      </c>
      <c r="E2058">
        <v>0</v>
      </c>
      <c r="F2058">
        <v>0</v>
      </c>
      <c r="G2058">
        <v>0</v>
      </c>
      <c r="H2058">
        <v>0</v>
      </c>
      <c r="I2058">
        <v>0</v>
      </c>
      <c r="J2058">
        <v>0</v>
      </c>
      <c r="K2058">
        <v>0</v>
      </c>
      <c r="L2058">
        <v>0</v>
      </c>
      <c r="M2058">
        <v>0</v>
      </c>
      <c r="N2058">
        <v>0</v>
      </c>
      <c r="O2058">
        <v>0</v>
      </c>
      <c r="P2058">
        <v>0</v>
      </c>
      <c r="Q2058">
        <v>0</v>
      </c>
      <c r="R2058">
        <v>0</v>
      </c>
      <c r="S2058">
        <v>0</v>
      </c>
      <c r="T2058">
        <v>0</v>
      </c>
      <c r="U2058">
        <v>0</v>
      </c>
      <c r="V2058">
        <v>0</v>
      </c>
      <c r="W2058">
        <v>0</v>
      </c>
      <c r="X2058">
        <v>0</v>
      </c>
      <c r="Y2058">
        <v>0</v>
      </c>
      <c r="Z2058">
        <v>0</v>
      </c>
      <c r="AA2058">
        <v>0</v>
      </c>
    </row>
    <row r="2059" spans="1:27" x14ac:dyDescent="0.2">
      <c r="A2059" s="89">
        <f>VLOOKUP(C2059,TabellenBDFS!$B$4:$C$2717,2,FALSE)</f>
        <v>285</v>
      </c>
      <c r="B2059" t="str">
        <f t="shared" ref="B2059:B2122" si="33">CONCATENATE(A2059,D2059)</f>
        <v>2855</v>
      </c>
      <c r="C2059" t="s">
        <v>293</v>
      </c>
      <c r="D2059">
        <v>5</v>
      </c>
      <c r="E2059">
        <v>0</v>
      </c>
      <c r="F2059">
        <v>0</v>
      </c>
      <c r="G2059">
        <v>0</v>
      </c>
      <c r="H2059">
        <v>0</v>
      </c>
      <c r="I2059">
        <v>0</v>
      </c>
      <c r="J2059">
        <v>0</v>
      </c>
      <c r="K2059">
        <v>0</v>
      </c>
      <c r="L2059">
        <v>0</v>
      </c>
      <c r="M2059">
        <v>0</v>
      </c>
      <c r="N2059">
        <v>0</v>
      </c>
      <c r="O2059">
        <v>0</v>
      </c>
      <c r="P2059">
        <v>0</v>
      </c>
      <c r="Q2059">
        <v>0</v>
      </c>
      <c r="R2059">
        <v>0</v>
      </c>
      <c r="S2059">
        <v>0</v>
      </c>
      <c r="T2059">
        <v>0</v>
      </c>
      <c r="U2059">
        <v>0</v>
      </c>
      <c r="V2059">
        <v>0</v>
      </c>
      <c r="W2059">
        <v>0</v>
      </c>
      <c r="X2059">
        <v>0</v>
      </c>
      <c r="Y2059">
        <v>0</v>
      </c>
      <c r="Z2059">
        <v>0</v>
      </c>
      <c r="AA2059">
        <v>0</v>
      </c>
    </row>
    <row r="2060" spans="1:27" x14ac:dyDescent="0.2">
      <c r="A2060" s="89">
        <f>VLOOKUP(C2060,TabellenBDFS!$B$4:$C$2717,2,FALSE)</f>
        <v>285</v>
      </c>
      <c r="B2060" t="str">
        <f t="shared" si="33"/>
        <v>2856</v>
      </c>
      <c r="C2060" t="s">
        <v>293</v>
      </c>
      <c r="D2060">
        <v>6</v>
      </c>
      <c r="E2060">
        <v>0.4</v>
      </c>
      <c r="F2060">
        <v>0.4</v>
      </c>
      <c r="G2060">
        <v>0.5</v>
      </c>
      <c r="H2060">
        <v>0.5</v>
      </c>
      <c r="I2060">
        <v>0.5</v>
      </c>
      <c r="J2060">
        <v>0.5</v>
      </c>
      <c r="K2060">
        <v>0.5</v>
      </c>
      <c r="L2060">
        <v>0.6</v>
      </c>
      <c r="M2060">
        <v>0.6</v>
      </c>
      <c r="N2060">
        <v>0.6</v>
      </c>
      <c r="O2060">
        <v>0.6</v>
      </c>
      <c r="P2060">
        <v>0.6</v>
      </c>
      <c r="Q2060">
        <v>0.5</v>
      </c>
      <c r="R2060">
        <v>0.6</v>
      </c>
      <c r="S2060">
        <v>0.6</v>
      </c>
      <c r="T2060">
        <v>0.5</v>
      </c>
      <c r="U2060">
        <v>0.5</v>
      </c>
      <c r="V2060">
        <v>0.5</v>
      </c>
      <c r="W2060">
        <v>0.5</v>
      </c>
      <c r="X2060">
        <v>0.5</v>
      </c>
      <c r="Y2060">
        <v>0.5</v>
      </c>
      <c r="Z2060">
        <v>0.5</v>
      </c>
      <c r="AA2060">
        <v>0.5</v>
      </c>
    </row>
    <row r="2061" spans="1:27" x14ac:dyDescent="0.2">
      <c r="A2061" s="89">
        <f>VLOOKUP(C2061,TabellenBDFS!$B$4:$C$2717,2,FALSE)</f>
        <v>285</v>
      </c>
      <c r="B2061" t="str">
        <f t="shared" si="33"/>
        <v>2857</v>
      </c>
      <c r="C2061" t="s">
        <v>293</v>
      </c>
      <c r="D2061">
        <v>7</v>
      </c>
      <c r="E2061">
        <v>0</v>
      </c>
      <c r="F2061">
        <v>0.1</v>
      </c>
      <c r="G2061">
        <v>0.1</v>
      </c>
      <c r="H2061">
        <v>0.2</v>
      </c>
      <c r="I2061">
        <v>0.2</v>
      </c>
      <c r="J2061">
        <v>0.2</v>
      </c>
      <c r="K2061">
        <v>0.2</v>
      </c>
      <c r="L2061">
        <v>0.2</v>
      </c>
      <c r="M2061">
        <v>0.2</v>
      </c>
      <c r="N2061">
        <v>0.2</v>
      </c>
      <c r="O2061">
        <v>0.2</v>
      </c>
      <c r="P2061">
        <v>0.2</v>
      </c>
      <c r="Q2061">
        <v>0.2</v>
      </c>
      <c r="R2061">
        <v>0.2</v>
      </c>
      <c r="S2061">
        <v>0.2</v>
      </c>
      <c r="T2061">
        <v>0.2</v>
      </c>
      <c r="U2061">
        <v>0.2</v>
      </c>
      <c r="V2061">
        <v>0.2</v>
      </c>
      <c r="W2061">
        <v>0.2</v>
      </c>
      <c r="X2061">
        <v>0.2</v>
      </c>
      <c r="Y2061">
        <v>0.2</v>
      </c>
      <c r="Z2061">
        <v>0.2</v>
      </c>
      <c r="AA2061">
        <v>0.2</v>
      </c>
    </row>
    <row r="2062" spans="1:27" x14ac:dyDescent="0.2">
      <c r="A2062" s="89" t="e">
        <f>VLOOKUP(C2062,TabellenBDFS!$B$4:$C$2717,2,FALSE)</f>
        <v>#N/A</v>
      </c>
      <c r="B2062" t="e">
        <f t="shared" si="33"/>
        <v>#N/A</v>
      </c>
      <c r="C2062" t="s">
        <v>294</v>
      </c>
      <c r="D2062">
        <v>1</v>
      </c>
      <c r="E2062">
        <v>0.4</v>
      </c>
      <c r="F2062">
        <v>0.3</v>
      </c>
      <c r="G2062">
        <v>0.3</v>
      </c>
      <c r="H2062">
        <v>0.3</v>
      </c>
      <c r="I2062">
        <v>0.3</v>
      </c>
      <c r="J2062">
        <v>0.3</v>
      </c>
      <c r="K2062">
        <v>0.3</v>
      </c>
      <c r="L2062">
        <v>0.3</v>
      </c>
      <c r="M2062">
        <v>0.4</v>
      </c>
      <c r="N2062">
        <v>0.4</v>
      </c>
      <c r="O2062">
        <v>0.4</v>
      </c>
      <c r="P2062">
        <v>0.4</v>
      </c>
      <c r="Q2062">
        <v>0.4</v>
      </c>
      <c r="R2062">
        <v>0.4</v>
      </c>
      <c r="S2062">
        <v>0.4</v>
      </c>
      <c r="T2062">
        <v>0.5</v>
      </c>
      <c r="U2062" t="e">
        <v>#N/A</v>
      </c>
      <c r="V2062" t="e">
        <v>#N/A</v>
      </c>
      <c r="W2062" t="e">
        <v>#N/A</v>
      </c>
      <c r="X2062" t="e">
        <v>#N/A</v>
      </c>
      <c r="Y2062" t="e">
        <v>#N/A</v>
      </c>
      <c r="Z2062" t="e">
        <v>#N/A</v>
      </c>
      <c r="AA2062" t="e">
        <v>#N/A</v>
      </c>
    </row>
    <row r="2063" spans="1:27" x14ac:dyDescent="0.2">
      <c r="A2063" s="89" t="e">
        <f>VLOOKUP(C2063,TabellenBDFS!$B$4:$C$2717,2,FALSE)</f>
        <v>#N/A</v>
      </c>
      <c r="B2063" t="e">
        <f t="shared" si="33"/>
        <v>#N/A</v>
      </c>
      <c r="C2063" t="s">
        <v>294</v>
      </c>
      <c r="D2063">
        <v>2</v>
      </c>
      <c r="E2063">
        <v>0</v>
      </c>
      <c r="F2063">
        <v>0</v>
      </c>
      <c r="G2063">
        <v>0</v>
      </c>
      <c r="H2063">
        <v>0</v>
      </c>
      <c r="I2063">
        <v>0</v>
      </c>
      <c r="J2063">
        <v>0</v>
      </c>
      <c r="K2063">
        <v>0</v>
      </c>
      <c r="L2063">
        <v>0</v>
      </c>
      <c r="M2063">
        <v>0</v>
      </c>
      <c r="N2063">
        <v>0</v>
      </c>
      <c r="O2063">
        <v>0</v>
      </c>
      <c r="P2063">
        <v>0</v>
      </c>
      <c r="Q2063">
        <v>0</v>
      </c>
      <c r="R2063">
        <v>0</v>
      </c>
      <c r="S2063">
        <v>0</v>
      </c>
      <c r="T2063">
        <v>0</v>
      </c>
      <c r="U2063" t="e">
        <v>#N/A</v>
      </c>
      <c r="V2063" t="e">
        <v>#N/A</v>
      </c>
      <c r="W2063" t="e">
        <v>#N/A</v>
      </c>
      <c r="X2063" t="e">
        <v>#N/A</v>
      </c>
      <c r="Y2063" t="e">
        <v>#N/A</v>
      </c>
      <c r="Z2063" t="e">
        <v>#N/A</v>
      </c>
      <c r="AA2063" t="e">
        <v>#N/A</v>
      </c>
    </row>
    <row r="2064" spans="1:27" x14ac:dyDescent="0.2">
      <c r="A2064" s="89" t="e">
        <f>VLOOKUP(C2064,TabellenBDFS!$B$4:$C$2717,2,FALSE)</f>
        <v>#N/A</v>
      </c>
      <c r="B2064" t="e">
        <f t="shared" si="33"/>
        <v>#N/A</v>
      </c>
      <c r="C2064" t="s">
        <v>294</v>
      </c>
      <c r="D2064">
        <v>3</v>
      </c>
      <c r="E2064">
        <v>0</v>
      </c>
      <c r="F2064">
        <v>0</v>
      </c>
      <c r="G2064">
        <v>0</v>
      </c>
      <c r="H2064">
        <v>0</v>
      </c>
      <c r="I2064">
        <v>0</v>
      </c>
      <c r="J2064">
        <v>0</v>
      </c>
      <c r="K2064">
        <v>0</v>
      </c>
      <c r="L2064">
        <v>0</v>
      </c>
      <c r="M2064">
        <v>0</v>
      </c>
      <c r="N2064">
        <v>0</v>
      </c>
      <c r="O2064">
        <v>0</v>
      </c>
      <c r="P2064">
        <v>0</v>
      </c>
      <c r="Q2064">
        <v>0</v>
      </c>
      <c r="R2064">
        <v>0</v>
      </c>
      <c r="S2064">
        <v>0</v>
      </c>
      <c r="T2064">
        <v>0</v>
      </c>
      <c r="U2064" t="e">
        <v>#N/A</v>
      </c>
      <c r="V2064" t="e">
        <v>#N/A</v>
      </c>
      <c r="W2064" t="e">
        <v>#N/A</v>
      </c>
      <c r="X2064" t="e">
        <v>#N/A</v>
      </c>
      <c r="Y2064" t="e">
        <v>#N/A</v>
      </c>
      <c r="Z2064" t="e">
        <v>#N/A</v>
      </c>
      <c r="AA2064" t="e">
        <v>#N/A</v>
      </c>
    </row>
    <row r="2065" spans="1:27" x14ac:dyDescent="0.2">
      <c r="A2065" s="89" t="e">
        <f>VLOOKUP(C2065,TabellenBDFS!$B$4:$C$2717,2,FALSE)</f>
        <v>#N/A</v>
      </c>
      <c r="B2065" t="e">
        <f t="shared" si="33"/>
        <v>#N/A</v>
      </c>
      <c r="C2065" t="s">
        <v>294</v>
      </c>
      <c r="D2065">
        <v>4</v>
      </c>
      <c r="E2065">
        <v>0</v>
      </c>
      <c r="F2065">
        <v>0</v>
      </c>
      <c r="G2065">
        <v>0</v>
      </c>
      <c r="H2065">
        <v>0</v>
      </c>
      <c r="I2065">
        <v>0</v>
      </c>
      <c r="J2065">
        <v>0</v>
      </c>
      <c r="K2065">
        <v>0</v>
      </c>
      <c r="L2065">
        <v>0</v>
      </c>
      <c r="M2065">
        <v>0</v>
      </c>
      <c r="N2065">
        <v>0</v>
      </c>
      <c r="O2065">
        <v>0</v>
      </c>
      <c r="P2065">
        <v>0</v>
      </c>
      <c r="Q2065">
        <v>0</v>
      </c>
      <c r="R2065">
        <v>0</v>
      </c>
      <c r="S2065">
        <v>0</v>
      </c>
      <c r="T2065">
        <v>0</v>
      </c>
      <c r="U2065" t="e">
        <v>#N/A</v>
      </c>
      <c r="V2065" t="e">
        <v>#N/A</v>
      </c>
      <c r="W2065" t="e">
        <v>#N/A</v>
      </c>
      <c r="X2065" t="e">
        <v>#N/A</v>
      </c>
      <c r="Y2065" t="e">
        <v>#N/A</v>
      </c>
      <c r="Z2065" t="e">
        <v>#N/A</v>
      </c>
      <c r="AA2065" t="e">
        <v>#N/A</v>
      </c>
    </row>
    <row r="2066" spans="1:27" x14ac:dyDescent="0.2">
      <c r="A2066" s="89" t="e">
        <f>VLOOKUP(C2066,TabellenBDFS!$B$4:$C$2717,2,FALSE)</f>
        <v>#N/A</v>
      </c>
      <c r="B2066" t="e">
        <f t="shared" si="33"/>
        <v>#N/A</v>
      </c>
      <c r="C2066" t="s">
        <v>294</v>
      </c>
      <c r="D2066">
        <v>5</v>
      </c>
      <c r="E2066">
        <v>0</v>
      </c>
      <c r="F2066">
        <v>0</v>
      </c>
      <c r="G2066">
        <v>0</v>
      </c>
      <c r="H2066">
        <v>0</v>
      </c>
      <c r="I2066">
        <v>0</v>
      </c>
      <c r="J2066">
        <v>0</v>
      </c>
      <c r="K2066">
        <v>0</v>
      </c>
      <c r="L2066">
        <v>0</v>
      </c>
      <c r="M2066">
        <v>0</v>
      </c>
      <c r="N2066">
        <v>0</v>
      </c>
      <c r="O2066">
        <v>0</v>
      </c>
      <c r="P2066">
        <v>0</v>
      </c>
      <c r="Q2066">
        <v>0</v>
      </c>
      <c r="R2066">
        <v>0</v>
      </c>
      <c r="S2066">
        <v>0</v>
      </c>
      <c r="T2066">
        <v>0</v>
      </c>
      <c r="U2066" t="e">
        <v>#N/A</v>
      </c>
      <c r="V2066" t="e">
        <v>#N/A</v>
      </c>
      <c r="W2066" t="e">
        <v>#N/A</v>
      </c>
      <c r="X2066" t="e">
        <v>#N/A</v>
      </c>
      <c r="Y2066" t="e">
        <v>#N/A</v>
      </c>
      <c r="Z2066" t="e">
        <v>#N/A</v>
      </c>
      <c r="AA2066" t="e">
        <v>#N/A</v>
      </c>
    </row>
    <row r="2067" spans="1:27" x14ac:dyDescent="0.2">
      <c r="A2067" s="89" t="e">
        <f>VLOOKUP(C2067,TabellenBDFS!$B$4:$C$2717,2,FALSE)</f>
        <v>#N/A</v>
      </c>
      <c r="B2067" t="e">
        <f t="shared" si="33"/>
        <v>#N/A</v>
      </c>
      <c r="C2067" t="s">
        <v>294</v>
      </c>
      <c r="D2067">
        <v>6</v>
      </c>
      <c r="E2067">
        <v>0.3</v>
      </c>
      <c r="F2067">
        <v>0.2</v>
      </c>
      <c r="G2067">
        <v>0.2</v>
      </c>
      <c r="H2067">
        <v>0.3</v>
      </c>
      <c r="I2067">
        <v>0.3</v>
      </c>
      <c r="J2067">
        <v>0.3</v>
      </c>
      <c r="K2067">
        <v>0.3</v>
      </c>
      <c r="L2067">
        <v>0.3</v>
      </c>
      <c r="M2067">
        <v>0.3</v>
      </c>
      <c r="N2067">
        <v>0.4</v>
      </c>
      <c r="O2067">
        <v>0.4</v>
      </c>
      <c r="P2067">
        <v>0.4</v>
      </c>
      <c r="Q2067">
        <v>0.4</v>
      </c>
      <c r="R2067">
        <v>0.4</v>
      </c>
      <c r="S2067">
        <v>0.4</v>
      </c>
      <c r="T2067">
        <v>0.4</v>
      </c>
      <c r="U2067" t="e">
        <v>#N/A</v>
      </c>
      <c r="V2067" t="e">
        <v>#N/A</v>
      </c>
      <c r="W2067" t="e">
        <v>#N/A</v>
      </c>
      <c r="X2067" t="e">
        <v>#N/A</v>
      </c>
      <c r="Y2067" t="e">
        <v>#N/A</v>
      </c>
      <c r="Z2067" t="e">
        <v>#N/A</v>
      </c>
      <c r="AA2067" t="e">
        <v>#N/A</v>
      </c>
    </row>
    <row r="2068" spans="1:27" x14ac:dyDescent="0.2">
      <c r="A2068" s="89" t="e">
        <f>VLOOKUP(C2068,TabellenBDFS!$B$4:$C$2717,2,FALSE)</f>
        <v>#N/A</v>
      </c>
      <c r="B2068" t="e">
        <f t="shared" si="33"/>
        <v>#N/A</v>
      </c>
      <c r="C2068" t="s">
        <v>294</v>
      </c>
      <c r="D2068">
        <v>7</v>
      </c>
      <c r="E2068">
        <v>0</v>
      </c>
      <c r="F2068">
        <v>0</v>
      </c>
      <c r="G2068">
        <v>0</v>
      </c>
      <c r="H2068">
        <v>0</v>
      </c>
      <c r="I2068">
        <v>0</v>
      </c>
      <c r="J2068">
        <v>0</v>
      </c>
      <c r="K2068">
        <v>0</v>
      </c>
      <c r="L2068">
        <v>0</v>
      </c>
      <c r="M2068">
        <v>0</v>
      </c>
      <c r="N2068">
        <v>0</v>
      </c>
      <c r="O2068">
        <v>0</v>
      </c>
      <c r="P2068">
        <v>0</v>
      </c>
      <c r="Q2068">
        <v>0</v>
      </c>
      <c r="R2068">
        <v>0</v>
      </c>
      <c r="S2068">
        <v>0</v>
      </c>
      <c r="T2068">
        <v>0.1</v>
      </c>
      <c r="U2068" t="e">
        <v>#N/A</v>
      </c>
      <c r="V2068" t="e">
        <v>#N/A</v>
      </c>
      <c r="W2068" t="e">
        <v>#N/A</v>
      </c>
      <c r="X2068" t="e">
        <v>#N/A</v>
      </c>
      <c r="Y2068" t="e">
        <v>#N/A</v>
      </c>
      <c r="Z2068" t="e">
        <v>#N/A</v>
      </c>
      <c r="AA2068" t="e">
        <v>#N/A</v>
      </c>
    </row>
    <row r="2069" spans="1:27" x14ac:dyDescent="0.2">
      <c r="A2069" s="89">
        <f>VLOOKUP(C2069,TabellenBDFS!$B$4:$C$2717,2,FALSE)</f>
        <v>286</v>
      </c>
      <c r="B2069" t="str">
        <f t="shared" si="33"/>
        <v>2861</v>
      </c>
      <c r="C2069" t="s">
        <v>295</v>
      </c>
      <c r="D2069">
        <v>1</v>
      </c>
      <c r="E2069">
        <v>9.4</v>
      </c>
      <c r="F2069">
        <v>9.3000000000000007</v>
      </c>
      <c r="G2069">
        <v>9.4</v>
      </c>
      <c r="H2069">
        <v>9.6999999999999993</v>
      </c>
      <c r="I2069">
        <v>9.9</v>
      </c>
      <c r="J2069">
        <v>9.8000000000000007</v>
      </c>
      <c r="K2069">
        <v>9.8000000000000007</v>
      </c>
      <c r="L2069">
        <v>9.8000000000000007</v>
      </c>
      <c r="M2069">
        <v>9.8000000000000007</v>
      </c>
      <c r="N2069">
        <v>9.6</v>
      </c>
      <c r="O2069">
        <v>9.6</v>
      </c>
      <c r="P2069">
        <v>9.6</v>
      </c>
      <c r="Q2069">
        <v>9.6999999999999993</v>
      </c>
      <c r="R2069">
        <v>10</v>
      </c>
      <c r="S2069">
        <v>9.8000000000000007</v>
      </c>
      <c r="T2069">
        <v>9.9</v>
      </c>
      <c r="U2069">
        <v>10.3</v>
      </c>
      <c r="V2069">
        <v>10.3</v>
      </c>
      <c r="W2069">
        <v>10.1</v>
      </c>
      <c r="X2069">
        <v>10.3</v>
      </c>
      <c r="Y2069">
        <v>10.5</v>
      </c>
      <c r="Z2069">
        <v>10.7</v>
      </c>
      <c r="AA2069">
        <v>10.7</v>
      </c>
    </row>
    <row r="2070" spans="1:27" x14ac:dyDescent="0.2">
      <c r="A2070" s="89">
        <f>VLOOKUP(C2070,TabellenBDFS!$B$4:$C$2717,2,FALSE)</f>
        <v>286</v>
      </c>
      <c r="B2070" t="str">
        <f t="shared" si="33"/>
        <v>2862</v>
      </c>
      <c r="C2070" t="s">
        <v>295</v>
      </c>
      <c r="D2070">
        <v>2</v>
      </c>
      <c r="E2070">
        <v>2.6</v>
      </c>
      <c r="F2070">
        <v>2.5</v>
      </c>
      <c r="G2070">
        <v>2.5</v>
      </c>
      <c r="H2070">
        <v>2.6</v>
      </c>
      <c r="I2070">
        <v>2.6</v>
      </c>
      <c r="J2070">
        <v>2.5</v>
      </c>
      <c r="K2070">
        <v>2.4</v>
      </c>
      <c r="L2070">
        <v>2.4</v>
      </c>
      <c r="M2070">
        <v>2.5</v>
      </c>
      <c r="N2070">
        <v>2.4</v>
      </c>
      <c r="O2070">
        <v>2.4</v>
      </c>
      <c r="P2070">
        <v>2.2999999999999998</v>
      </c>
      <c r="Q2070">
        <v>2.2999999999999998</v>
      </c>
      <c r="R2070">
        <v>2.6</v>
      </c>
      <c r="S2070">
        <v>2.6</v>
      </c>
      <c r="T2070">
        <v>2.6</v>
      </c>
      <c r="U2070">
        <v>2.6</v>
      </c>
      <c r="V2070">
        <v>2</v>
      </c>
      <c r="W2070">
        <v>2</v>
      </c>
      <c r="X2070">
        <v>2</v>
      </c>
      <c r="Y2070">
        <v>2</v>
      </c>
      <c r="Z2070">
        <v>1.9</v>
      </c>
      <c r="AA2070">
        <v>1.9</v>
      </c>
    </row>
    <row r="2071" spans="1:27" x14ac:dyDescent="0.2">
      <c r="A2071" s="89">
        <f>VLOOKUP(C2071,TabellenBDFS!$B$4:$C$2717,2,FALSE)</f>
        <v>286</v>
      </c>
      <c r="B2071" t="str">
        <f t="shared" si="33"/>
        <v>2863</v>
      </c>
      <c r="C2071" t="s">
        <v>295</v>
      </c>
      <c r="D2071">
        <v>3</v>
      </c>
      <c r="E2071">
        <v>0</v>
      </c>
      <c r="F2071">
        <v>0</v>
      </c>
      <c r="G2071">
        <v>0</v>
      </c>
      <c r="H2071">
        <v>0.1</v>
      </c>
      <c r="I2071">
        <v>0.1</v>
      </c>
      <c r="J2071">
        <v>0.2</v>
      </c>
      <c r="K2071">
        <v>0.3</v>
      </c>
      <c r="L2071">
        <v>0.3</v>
      </c>
      <c r="M2071">
        <v>0.3</v>
      </c>
      <c r="N2071">
        <v>0.4</v>
      </c>
      <c r="O2071">
        <v>0.4</v>
      </c>
      <c r="P2071">
        <v>0.4</v>
      </c>
      <c r="Q2071">
        <v>0.5</v>
      </c>
      <c r="R2071">
        <v>0.7</v>
      </c>
      <c r="S2071">
        <v>0.7</v>
      </c>
      <c r="T2071">
        <v>0.8</v>
      </c>
      <c r="U2071">
        <v>1.1000000000000001</v>
      </c>
      <c r="V2071">
        <v>1.8</v>
      </c>
      <c r="W2071">
        <v>1.6</v>
      </c>
      <c r="X2071">
        <v>1.9</v>
      </c>
      <c r="Y2071">
        <v>2.2000000000000002</v>
      </c>
      <c r="Z2071">
        <v>2.6</v>
      </c>
      <c r="AA2071">
        <v>2.6</v>
      </c>
    </row>
    <row r="2072" spans="1:27" x14ac:dyDescent="0.2">
      <c r="A2072" s="89">
        <f>VLOOKUP(C2072,TabellenBDFS!$B$4:$C$2717,2,FALSE)</f>
        <v>286</v>
      </c>
      <c r="B2072" t="str">
        <f t="shared" si="33"/>
        <v>2864</v>
      </c>
      <c r="C2072" t="s">
        <v>295</v>
      </c>
      <c r="D2072">
        <v>4</v>
      </c>
      <c r="E2072">
        <v>0</v>
      </c>
      <c r="F2072">
        <v>0</v>
      </c>
      <c r="G2072">
        <v>0</v>
      </c>
      <c r="H2072">
        <v>0</v>
      </c>
      <c r="I2072">
        <v>0.1</v>
      </c>
      <c r="J2072">
        <v>0.1</v>
      </c>
      <c r="K2072">
        <v>0.1</v>
      </c>
      <c r="L2072">
        <v>0.2</v>
      </c>
      <c r="M2072">
        <v>0.1</v>
      </c>
      <c r="N2072">
        <v>0.1</v>
      </c>
      <c r="O2072">
        <v>0.1</v>
      </c>
      <c r="P2072">
        <v>0.1</v>
      </c>
      <c r="Q2072">
        <v>0.1</v>
      </c>
      <c r="R2072">
        <v>0.1</v>
      </c>
      <c r="S2072">
        <v>0.1</v>
      </c>
      <c r="T2072">
        <v>0.1</v>
      </c>
      <c r="U2072">
        <v>0.1</v>
      </c>
      <c r="V2072">
        <v>0.1</v>
      </c>
      <c r="W2072">
        <v>0.1</v>
      </c>
      <c r="X2072">
        <v>0.1</v>
      </c>
      <c r="Y2072">
        <v>0.1</v>
      </c>
      <c r="Z2072">
        <v>0.1</v>
      </c>
      <c r="AA2072">
        <v>0.2</v>
      </c>
    </row>
    <row r="2073" spans="1:27" x14ac:dyDescent="0.2">
      <c r="A2073" s="89">
        <f>VLOOKUP(C2073,TabellenBDFS!$B$4:$C$2717,2,FALSE)</f>
        <v>286</v>
      </c>
      <c r="B2073" t="str">
        <f t="shared" si="33"/>
        <v>2865</v>
      </c>
      <c r="C2073" t="s">
        <v>295</v>
      </c>
      <c r="D2073">
        <v>5</v>
      </c>
      <c r="E2073">
        <v>1</v>
      </c>
      <c r="F2073">
        <v>1</v>
      </c>
      <c r="G2073">
        <v>1</v>
      </c>
      <c r="H2073">
        <v>1</v>
      </c>
      <c r="I2073">
        <v>1</v>
      </c>
      <c r="J2073">
        <v>1</v>
      </c>
      <c r="K2073">
        <v>1</v>
      </c>
      <c r="L2073">
        <v>0.9</v>
      </c>
      <c r="M2073">
        <v>0.8</v>
      </c>
      <c r="N2073">
        <v>0.8</v>
      </c>
      <c r="O2073">
        <v>0.8</v>
      </c>
      <c r="P2073">
        <v>0.7</v>
      </c>
      <c r="Q2073">
        <v>0.7</v>
      </c>
      <c r="R2073">
        <v>0.7</v>
      </c>
      <c r="S2073">
        <v>0.6</v>
      </c>
      <c r="T2073">
        <v>0.6</v>
      </c>
      <c r="U2073">
        <v>0.6</v>
      </c>
      <c r="V2073">
        <v>0.6</v>
      </c>
      <c r="W2073">
        <v>0.6</v>
      </c>
      <c r="X2073">
        <v>0.6</v>
      </c>
      <c r="Y2073">
        <v>0.6</v>
      </c>
      <c r="Z2073">
        <v>0.6</v>
      </c>
      <c r="AA2073">
        <v>0.6</v>
      </c>
    </row>
    <row r="2074" spans="1:27" x14ac:dyDescent="0.2">
      <c r="A2074" s="89">
        <f>VLOOKUP(C2074,TabellenBDFS!$B$4:$C$2717,2,FALSE)</f>
        <v>286</v>
      </c>
      <c r="B2074" t="str">
        <f t="shared" si="33"/>
        <v>2866</v>
      </c>
      <c r="C2074" t="s">
        <v>295</v>
      </c>
      <c r="D2074">
        <v>6</v>
      </c>
      <c r="E2074">
        <v>1.6</v>
      </c>
      <c r="F2074">
        <v>1.6</v>
      </c>
      <c r="G2074">
        <v>1.7</v>
      </c>
      <c r="H2074">
        <v>1.7</v>
      </c>
      <c r="I2074">
        <v>1.8</v>
      </c>
      <c r="J2074">
        <v>1.7</v>
      </c>
      <c r="K2074">
        <v>1.7</v>
      </c>
      <c r="L2074">
        <v>1.7</v>
      </c>
      <c r="M2074">
        <v>1.7</v>
      </c>
      <c r="N2074">
        <v>1.6</v>
      </c>
      <c r="O2074">
        <v>1.7</v>
      </c>
      <c r="P2074">
        <v>1.7</v>
      </c>
      <c r="Q2074">
        <v>1.7</v>
      </c>
      <c r="R2074">
        <v>1.8</v>
      </c>
      <c r="S2074">
        <v>1.8</v>
      </c>
      <c r="T2074">
        <v>1.7</v>
      </c>
      <c r="U2074">
        <v>1.8</v>
      </c>
      <c r="V2074">
        <v>1.8</v>
      </c>
      <c r="W2074">
        <v>1.8</v>
      </c>
      <c r="X2074">
        <v>1.7</v>
      </c>
      <c r="Y2074">
        <v>1.7</v>
      </c>
      <c r="Z2074">
        <v>1.7</v>
      </c>
      <c r="AA2074">
        <v>1.7</v>
      </c>
    </row>
    <row r="2075" spans="1:27" x14ac:dyDescent="0.2">
      <c r="A2075" s="89">
        <f>VLOOKUP(C2075,TabellenBDFS!$B$4:$C$2717,2,FALSE)</f>
        <v>286</v>
      </c>
      <c r="B2075" t="str">
        <f t="shared" si="33"/>
        <v>2867</v>
      </c>
      <c r="C2075" t="s">
        <v>295</v>
      </c>
      <c r="D2075">
        <v>7</v>
      </c>
      <c r="E2075">
        <v>4.3</v>
      </c>
      <c r="F2075">
        <v>4.2</v>
      </c>
      <c r="G2075">
        <v>4.2</v>
      </c>
      <c r="H2075">
        <v>4.4000000000000004</v>
      </c>
      <c r="I2075">
        <v>4.4000000000000004</v>
      </c>
      <c r="J2075">
        <v>4.3</v>
      </c>
      <c r="K2075">
        <v>4.5</v>
      </c>
      <c r="L2075">
        <v>4.4000000000000004</v>
      </c>
      <c r="M2075">
        <v>4.2</v>
      </c>
      <c r="N2075">
        <v>4.2</v>
      </c>
      <c r="O2075">
        <v>4.2</v>
      </c>
      <c r="P2075">
        <v>4.3</v>
      </c>
      <c r="Q2075">
        <v>4.2</v>
      </c>
      <c r="R2075">
        <v>4.2</v>
      </c>
      <c r="S2075">
        <v>4</v>
      </c>
      <c r="T2075">
        <v>4</v>
      </c>
      <c r="U2075">
        <v>4.0999999999999996</v>
      </c>
      <c r="V2075">
        <v>4</v>
      </c>
      <c r="W2075">
        <v>4</v>
      </c>
      <c r="X2075">
        <v>3.9</v>
      </c>
      <c r="Y2075">
        <v>3.9</v>
      </c>
      <c r="Z2075">
        <v>3.8</v>
      </c>
      <c r="AA2075">
        <v>3.8</v>
      </c>
    </row>
    <row r="2076" spans="1:27" x14ac:dyDescent="0.2">
      <c r="A2076" s="89">
        <f>VLOOKUP(C2076,TabellenBDFS!$B$4:$C$2717,2,FALSE)</f>
        <v>287</v>
      </c>
      <c r="B2076" t="str">
        <f t="shared" si="33"/>
        <v>2871</v>
      </c>
      <c r="C2076" t="s">
        <v>296</v>
      </c>
      <c r="D2076">
        <v>1</v>
      </c>
      <c r="E2076">
        <v>0.7</v>
      </c>
      <c r="F2076">
        <v>0.7</v>
      </c>
      <c r="G2076">
        <v>0.8</v>
      </c>
      <c r="H2076">
        <v>0.8</v>
      </c>
      <c r="I2076">
        <v>0.8</v>
      </c>
      <c r="J2076">
        <v>0.8</v>
      </c>
      <c r="K2076">
        <v>0.9</v>
      </c>
      <c r="L2076">
        <v>0.8</v>
      </c>
      <c r="M2076">
        <v>0.8</v>
      </c>
      <c r="N2076">
        <v>0.8</v>
      </c>
      <c r="O2076">
        <v>0.9</v>
      </c>
      <c r="P2076">
        <v>0.9</v>
      </c>
      <c r="Q2076">
        <v>0.9</v>
      </c>
      <c r="R2076">
        <v>0.9</v>
      </c>
      <c r="S2076">
        <v>0.9</v>
      </c>
      <c r="T2076">
        <v>0.9</v>
      </c>
      <c r="U2076">
        <v>0.9</v>
      </c>
      <c r="V2076">
        <v>0.9</v>
      </c>
      <c r="W2076">
        <v>0.9</v>
      </c>
      <c r="X2076">
        <v>0.9</v>
      </c>
      <c r="Y2076">
        <v>0.8</v>
      </c>
      <c r="Z2076">
        <v>0.8</v>
      </c>
      <c r="AA2076">
        <v>0.8</v>
      </c>
    </row>
    <row r="2077" spans="1:27" x14ac:dyDescent="0.2">
      <c r="A2077" s="89">
        <f>VLOOKUP(C2077,TabellenBDFS!$B$4:$C$2717,2,FALSE)</f>
        <v>287</v>
      </c>
      <c r="B2077" t="str">
        <f t="shared" si="33"/>
        <v>2872</v>
      </c>
      <c r="C2077" t="s">
        <v>296</v>
      </c>
      <c r="D2077">
        <v>2</v>
      </c>
      <c r="E2077">
        <v>0.2</v>
      </c>
      <c r="F2077">
        <v>0.2</v>
      </c>
      <c r="G2077">
        <v>0.2</v>
      </c>
      <c r="H2077">
        <v>0.2</v>
      </c>
      <c r="I2077">
        <v>0.2</v>
      </c>
      <c r="J2077">
        <v>0.3</v>
      </c>
      <c r="K2077">
        <v>0.3</v>
      </c>
      <c r="L2077">
        <v>0.3</v>
      </c>
      <c r="M2077">
        <v>0.3</v>
      </c>
      <c r="N2077">
        <v>0.3</v>
      </c>
      <c r="O2077">
        <v>0.3</v>
      </c>
      <c r="P2077">
        <v>0.3</v>
      </c>
      <c r="Q2077">
        <v>0.3</v>
      </c>
      <c r="R2077">
        <v>0.2</v>
      </c>
      <c r="S2077">
        <v>0.2</v>
      </c>
      <c r="T2077">
        <v>0.2</v>
      </c>
      <c r="U2077">
        <v>0.2</v>
      </c>
      <c r="V2077">
        <v>0.2</v>
      </c>
      <c r="W2077">
        <v>0.2</v>
      </c>
      <c r="X2077">
        <v>0.2</v>
      </c>
      <c r="Y2077">
        <v>0.2</v>
      </c>
      <c r="Z2077">
        <v>0.2</v>
      </c>
      <c r="AA2077">
        <v>0.2</v>
      </c>
    </row>
    <row r="2078" spans="1:27" x14ac:dyDescent="0.2">
      <c r="A2078" s="89">
        <f>VLOOKUP(C2078,TabellenBDFS!$B$4:$C$2717,2,FALSE)</f>
        <v>287</v>
      </c>
      <c r="B2078" t="str">
        <f t="shared" si="33"/>
        <v>2873</v>
      </c>
      <c r="C2078" t="s">
        <v>296</v>
      </c>
      <c r="D2078">
        <v>3</v>
      </c>
      <c r="E2078">
        <v>0</v>
      </c>
      <c r="F2078">
        <v>0</v>
      </c>
      <c r="G2078">
        <v>0</v>
      </c>
      <c r="H2078">
        <v>0</v>
      </c>
      <c r="I2078">
        <v>0</v>
      </c>
      <c r="J2078">
        <v>0.1</v>
      </c>
      <c r="K2078">
        <v>0.1</v>
      </c>
      <c r="L2078">
        <v>0.1</v>
      </c>
      <c r="M2078">
        <v>0.1</v>
      </c>
      <c r="N2078">
        <v>0.1</v>
      </c>
      <c r="O2078">
        <v>0.1</v>
      </c>
      <c r="P2078">
        <v>0.1</v>
      </c>
      <c r="Q2078">
        <v>0.1</v>
      </c>
      <c r="R2078">
        <v>0.1</v>
      </c>
      <c r="S2078">
        <v>0.1</v>
      </c>
      <c r="T2078">
        <v>0.1</v>
      </c>
      <c r="U2078">
        <v>0.1</v>
      </c>
      <c r="V2078">
        <v>0.1</v>
      </c>
      <c r="W2078">
        <v>0.1</v>
      </c>
      <c r="X2078">
        <v>0.2</v>
      </c>
      <c r="Y2078">
        <v>0.2</v>
      </c>
      <c r="Z2078">
        <v>0.2</v>
      </c>
      <c r="AA2078">
        <v>0.2</v>
      </c>
    </row>
    <row r="2079" spans="1:27" x14ac:dyDescent="0.2">
      <c r="A2079" s="89">
        <f>VLOOKUP(C2079,TabellenBDFS!$B$4:$C$2717,2,FALSE)</f>
        <v>287</v>
      </c>
      <c r="B2079" t="str">
        <f t="shared" si="33"/>
        <v>2874</v>
      </c>
      <c r="C2079" t="s">
        <v>296</v>
      </c>
      <c r="D2079">
        <v>4</v>
      </c>
      <c r="E2079">
        <v>0</v>
      </c>
      <c r="F2079">
        <v>0</v>
      </c>
      <c r="G2079">
        <v>0</v>
      </c>
      <c r="H2079">
        <v>0</v>
      </c>
      <c r="I2079">
        <v>0</v>
      </c>
      <c r="J2079">
        <v>0</v>
      </c>
      <c r="K2079">
        <v>0</v>
      </c>
      <c r="L2079">
        <v>0</v>
      </c>
      <c r="M2079">
        <v>0</v>
      </c>
      <c r="N2079">
        <v>0</v>
      </c>
      <c r="O2079">
        <v>0</v>
      </c>
      <c r="P2079">
        <v>0</v>
      </c>
      <c r="Q2079">
        <v>0</v>
      </c>
      <c r="R2079">
        <v>0</v>
      </c>
      <c r="S2079">
        <v>0</v>
      </c>
      <c r="T2079">
        <v>0</v>
      </c>
      <c r="U2079">
        <v>0</v>
      </c>
      <c r="V2079">
        <v>0</v>
      </c>
      <c r="W2079">
        <v>0</v>
      </c>
      <c r="X2079">
        <v>0</v>
      </c>
      <c r="Y2079">
        <v>0</v>
      </c>
      <c r="Z2079">
        <v>0</v>
      </c>
      <c r="AA2079">
        <v>0</v>
      </c>
    </row>
    <row r="2080" spans="1:27" x14ac:dyDescent="0.2">
      <c r="A2080" s="89">
        <f>VLOOKUP(C2080,TabellenBDFS!$B$4:$C$2717,2,FALSE)</f>
        <v>287</v>
      </c>
      <c r="B2080" t="str">
        <f t="shared" si="33"/>
        <v>2875</v>
      </c>
      <c r="C2080" t="s">
        <v>296</v>
      </c>
      <c r="D2080">
        <v>5</v>
      </c>
      <c r="E2080">
        <v>0.1</v>
      </c>
      <c r="F2080">
        <v>0</v>
      </c>
      <c r="G2080">
        <v>0.1</v>
      </c>
      <c r="H2080">
        <v>0</v>
      </c>
      <c r="I2080">
        <v>0</v>
      </c>
      <c r="J2080">
        <v>0</v>
      </c>
      <c r="K2080">
        <v>0</v>
      </c>
      <c r="L2080">
        <v>0</v>
      </c>
      <c r="M2080">
        <v>0</v>
      </c>
      <c r="N2080">
        <v>0</v>
      </c>
      <c r="O2080">
        <v>0</v>
      </c>
      <c r="P2080">
        <v>0</v>
      </c>
      <c r="Q2080">
        <v>0</v>
      </c>
      <c r="R2080">
        <v>0</v>
      </c>
      <c r="S2080">
        <v>0</v>
      </c>
      <c r="T2080">
        <v>0</v>
      </c>
      <c r="U2080">
        <v>0</v>
      </c>
      <c r="V2080">
        <v>0</v>
      </c>
      <c r="W2080">
        <v>0</v>
      </c>
      <c r="X2080">
        <v>0</v>
      </c>
      <c r="Y2080">
        <v>0</v>
      </c>
      <c r="Z2080">
        <v>0</v>
      </c>
      <c r="AA2080">
        <v>0</v>
      </c>
    </row>
    <row r="2081" spans="1:27" x14ac:dyDescent="0.2">
      <c r="A2081" s="89">
        <f>VLOOKUP(C2081,TabellenBDFS!$B$4:$C$2717,2,FALSE)</f>
        <v>287</v>
      </c>
      <c r="B2081" t="str">
        <f t="shared" si="33"/>
        <v>2876</v>
      </c>
      <c r="C2081" t="s">
        <v>296</v>
      </c>
      <c r="D2081">
        <v>6</v>
      </c>
      <c r="E2081">
        <v>0.3</v>
      </c>
      <c r="F2081">
        <v>0.3</v>
      </c>
      <c r="G2081">
        <v>0.4</v>
      </c>
      <c r="H2081">
        <v>0.3</v>
      </c>
      <c r="I2081">
        <v>0.3</v>
      </c>
      <c r="J2081">
        <v>0.3</v>
      </c>
      <c r="K2081">
        <v>0.3</v>
      </c>
      <c r="L2081">
        <v>0.3</v>
      </c>
      <c r="M2081">
        <v>0.3</v>
      </c>
      <c r="N2081">
        <v>0.4</v>
      </c>
      <c r="O2081">
        <v>0.4</v>
      </c>
      <c r="P2081">
        <v>0.4</v>
      </c>
      <c r="Q2081">
        <v>0.4</v>
      </c>
      <c r="R2081">
        <v>0.4</v>
      </c>
      <c r="S2081">
        <v>0.4</v>
      </c>
      <c r="T2081">
        <v>0.4</v>
      </c>
      <c r="U2081">
        <v>0.4</v>
      </c>
      <c r="V2081">
        <v>0.4</v>
      </c>
      <c r="W2081">
        <v>0.4</v>
      </c>
      <c r="X2081">
        <v>0.3</v>
      </c>
      <c r="Y2081">
        <v>0.3</v>
      </c>
      <c r="Z2081">
        <v>0.3</v>
      </c>
      <c r="AA2081">
        <v>0.3</v>
      </c>
    </row>
    <row r="2082" spans="1:27" x14ac:dyDescent="0.2">
      <c r="A2082" s="89">
        <f>VLOOKUP(C2082,TabellenBDFS!$B$4:$C$2717,2,FALSE)</f>
        <v>287</v>
      </c>
      <c r="B2082" t="str">
        <f t="shared" si="33"/>
        <v>2877</v>
      </c>
      <c r="C2082" t="s">
        <v>296</v>
      </c>
      <c r="D2082">
        <v>7</v>
      </c>
      <c r="E2082">
        <v>0.1</v>
      </c>
      <c r="F2082">
        <v>0.1</v>
      </c>
      <c r="G2082">
        <v>0.1</v>
      </c>
      <c r="H2082">
        <v>0.1</v>
      </c>
      <c r="I2082">
        <v>0.1</v>
      </c>
      <c r="J2082">
        <v>0.1</v>
      </c>
      <c r="K2082">
        <v>0.1</v>
      </c>
      <c r="L2082">
        <v>0.1</v>
      </c>
      <c r="M2082">
        <v>0.1</v>
      </c>
      <c r="N2082">
        <v>0.1</v>
      </c>
      <c r="O2082">
        <v>0.1</v>
      </c>
      <c r="P2082">
        <v>0.1</v>
      </c>
      <c r="Q2082">
        <v>0.1</v>
      </c>
      <c r="R2082">
        <v>0.1</v>
      </c>
      <c r="S2082">
        <v>0.1</v>
      </c>
      <c r="T2082">
        <v>0.1</v>
      </c>
      <c r="U2082">
        <v>0.1</v>
      </c>
      <c r="V2082">
        <v>0.1</v>
      </c>
      <c r="W2082">
        <v>0.1</v>
      </c>
      <c r="X2082">
        <v>0.1</v>
      </c>
      <c r="Y2082">
        <v>0.1</v>
      </c>
      <c r="Z2082">
        <v>0.1</v>
      </c>
      <c r="AA2082">
        <v>0.1</v>
      </c>
    </row>
    <row r="2083" spans="1:27" x14ac:dyDescent="0.2">
      <c r="A2083" s="89" t="e">
        <f>VLOOKUP(C2083,TabellenBDFS!$B$4:$C$2717,2,FALSE)</f>
        <v>#N/A</v>
      </c>
      <c r="B2083" t="e">
        <f t="shared" si="33"/>
        <v>#N/A</v>
      </c>
      <c r="C2083" t="s">
        <v>297</v>
      </c>
      <c r="D2083">
        <v>1</v>
      </c>
      <c r="E2083">
        <v>1.1000000000000001</v>
      </c>
      <c r="F2083">
        <v>1.1000000000000001</v>
      </c>
      <c r="G2083">
        <v>1.2</v>
      </c>
      <c r="H2083">
        <v>1.1000000000000001</v>
      </c>
      <c r="I2083">
        <v>1</v>
      </c>
      <c r="J2083">
        <v>1.1000000000000001</v>
      </c>
      <c r="K2083">
        <v>1.1000000000000001</v>
      </c>
      <c r="L2083">
        <v>1.1000000000000001</v>
      </c>
      <c r="M2083">
        <v>1.1000000000000001</v>
      </c>
      <c r="N2083">
        <v>1.1000000000000001</v>
      </c>
      <c r="O2083">
        <v>1.1000000000000001</v>
      </c>
      <c r="P2083">
        <v>1.1000000000000001</v>
      </c>
      <c r="Q2083">
        <v>1.1000000000000001</v>
      </c>
      <c r="R2083">
        <v>1.3</v>
      </c>
      <c r="S2083">
        <v>1</v>
      </c>
      <c r="T2083">
        <v>1</v>
      </c>
      <c r="U2083">
        <v>1.1000000000000001</v>
      </c>
      <c r="V2083">
        <v>1.1000000000000001</v>
      </c>
      <c r="W2083">
        <v>1.1000000000000001</v>
      </c>
      <c r="X2083">
        <v>1.1000000000000001</v>
      </c>
      <c r="Y2083" t="e">
        <v>#N/A</v>
      </c>
      <c r="Z2083" t="e">
        <v>#N/A</v>
      </c>
      <c r="AA2083" t="e">
        <v>#N/A</v>
      </c>
    </row>
    <row r="2084" spans="1:27" x14ac:dyDescent="0.2">
      <c r="A2084" s="89" t="e">
        <f>VLOOKUP(C2084,TabellenBDFS!$B$4:$C$2717,2,FALSE)</f>
        <v>#N/A</v>
      </c>
      <c r="B2084" t="e">
        <f t="shared" si="33"/>
        <v>#N/A</v>
      </c>
      <c r="C2084" t="s">
        <v>297</v>
      </c>
      <c r="D2084">
        <v>2</v>
      </c>
      <c r="E2084">
        <v>0.1</v>
      </c>
      <c r="F2084">
        <v>0.1</v>
      </c>
      <c r="G2084">
        <v>0.1</v>
      </c>
      <c r="H2084">
        <v>0.1</v>
      </c>
      <c r="I2084">
        <v>0.1</v>
      </c>
      <c r="J2084">
        <v>0.1</v>
      </c>
      <c r="K2084">
        <v>0.1</v>
      </c>
      <c r="L2084">
        <v>0.1</v>
      </c>
      <c r="M2084">
        <v>0.1</v>
      </c>
      <c r="N2084">
        <v>0.1</v>
      </c>
      <c r="O2084">
        <v>0.1</v>
      </c>
      <c r="P2084">
        <v>0.1</v>
      </c>
      <c r="Q2084">
        <v>0.1</v>
      </c>
      <c r="R2084">
        <v>0.1</v>
      </c>
      <c r="S2084">
        <v>0.1</v>
      </c>
      <c r="T2084">
        <v>0.1</v>
      </c>
      <c r="U2084">
        <v>0.1</v>
      </c>
      <c r="V2084">
        <v>0.1</v>
      </c>
      <c r="W2084">
        <v>0.1</v>
      </c>
      <c r="X2084">
        <v>0.1</v>
      </c>
      <c r="Y2084" t="e">
        <v>#N/A</v>
      </c>
      <c r="Z2084" t="e">
        <v>#N/A</v>
      </c>
      <c r="AA2084" t="e">
        <v>#N/A</v>
      </c>
    </row>
    <row r="2085" spans="1:27" x14ac:dyDescent="0.2">
      <c r="A2085" s="89" t="e">
        <f>VLOOKUP(C2085,TabellenBDFS!$B$4:$C$2717,2,FALSE)</f>
        <v>#N/A</v>
      </c>
      <c r="B2085" t="e">
        <f t="shared" si="33"/>
        <v>#N/A</v>
      </c>
      <c r="C2085" t="s">
        <v>297</v>
      </c>
      <c r="D2085">
        <v>3</v>
      </c>
      <c r="E2085">
        <v>0</v>
      </c>
      <c r="F2085">
        <v>0</v>
      </c>
      <c r="G2085">
        <v>0</v>
      </c>
      <c r="H2085">
        <v>0</v>
      </c>
      <c r="I2085">
        <v>0</v>
      </c>
      <c r="J2085">
        <v>0.1</v>
      </c>
      <c r="K2085">
        <v>0.1</v>
      </c>
      <c r="L2085">
        <v>0.1</v>
      </c>
      <c r="M2085">
        <v>0.2</v>
      </c>
      <c r="N2085">
        <v>0.2</v>
      </c>
      <c r="O2085">
        <v>0.2</v>
      </c>
      <c r="P2085">
        <v>0.2</v>
      </c>
      <c r="Q2085">
        <v>0.2</v>
      </c>
      <c r="R2085">
        <v>0.2</v>
      </c>
      <c r="S2085">
        <v>0.2</v>
      </c>
      <c r="T2085">
        <v>0.2</v>
      </c>
      <c r="U2085">
        <v>0.2</v>
      </c>
      <c r="V2085">
        <v>0.2</v>
      </c>
      <c r="W2085">
        <v>0.2</v>
      </c>
      <c r="X2085">
        <v>0.2</v>
      </c>
      <c r="Y2085" t="e">
        <v>#N/A</v>
      </c>
      <c r="Z2085" t="e">
        <v>#N/A</v>
      </c>
      <c r="AA2085" t="e">
        <v>#N/A</v>
      </c>
    </row>
    <row r="2086" spans="1:27" x14ac:dyDescent="0.2">
      <c r="A2086" s="89" t="e">
        <f>VLOOKUP(C2086,TabellenBDFS!$B$4:$C$2717,2,FALSE)</f>
        <v>#N/A</v>
      </c>
      <c r="B2086" t="e">
        <f t="shared" si="33"/>
        <v>#N/A</v>
      </c>
      <c r="C2086" t="s">
        <v>297</v>
      </c>
      <c r="D2086">
        <v>4</v>
      </c>
      <c r="E2086">
        <v>0</v>
      </c>
      <c r="F2086">
        <v>0</v>
      </c>
      <c r="G2086">
        <v>0</v>
      </c>
      <c r="H2086">
        <v>0</v>
      </c>
      <c r="I2086">
        <v>0</v>
      </c>
      <c r="J2086">
        <v>0</v>
      </c>
      <c r="K2086">
        <v>0</v>
      </c>
      <c r="L2086">
        <v>0</v>
      </c>
      <c r="M2086">
        <v>0</v>
      </c>
      <c r="N2086">
        <v>0</v>
      </c>
      <c r="O2086">
        <v>0</v>
      </c>
      <c r="P2086">
        <v>0</v>
      </c>
      <c r="Q2086">
        <v>0</v>
      </c>
      <c r="R2086">
        <v>0</v>
      </c>
      <c r="S2086">
        <v>0</v>
      </c>
      <c r="T2086">
        <v>0</v>
      </c>
      <c r="U2086">
        <v>0</v>
      </c>
      <c r="V2086">
        <v>0</v>
      </c>
      <c r="W2086">
        <v>0</v>
      </c>
      <c r="X2086">
        <v>0</v>
      </c>
      <c r="Y2086" t="e">
        <v>#N/A</v>
      </c>
      <c r="Z2086" t="e">
        <v>#N/A</v>
      </c>
      <c r="AA2086" t="e">
        <v>#N/A</v>
      </c>
    </row>
    <row r="2087" spans="1:27" x14ac:dyDescent="0.2">
      <c r="A2087" s="89" t="e">
        <f>VLOOKUP(C2087,TabellenBDFS!$B$4:$C$2717,2,FALSE)</f>
        <v>#N/A</v>
      </c>
      <c r="B2087" t="e">
        <f t="shared" si="33"/>
        <v>#N/A</v>
      </c>
      <c r="C2087" t="s">
        <v>297</v>
      </c>
      <c r="D2087">
        <v>5</v>
      </c>
      <c r="E2087">
        <v>0</v>
      </c>
      <c r="F2087">
        <v>0</v>
      </c>
      <c r="G2087">
        <v>0</v>
      </c>
      <c r="H2087">
        <v>0</v>
      </c>
      <c r="I2087">
        <v>0</v>
      </c>
      <c r="J2087">
        <v>0</v>
      </c>
      <c r="K2087">
        <v>0</v>
      </c>
      <c r="L2087">
        <v>0</v>
      </c>
      <c r="M2087">
        <v>0</v>
      </c>
      <c r="N2087">
        <v>0</v>
      </c>
      <c r="O2087">
        <v>0</v>
      </c>
      <c r="P2087">
        <v>0</v>
      </c>
      <c r="Q2087">
        <v>0</v>
      </c>
      <c r="R2087">
        <v>0</v>
      </c>
      <c r="S2087">
        <v>0</v>
      </c>
      <c r="T2087">
        <v>0</v>
      </c>
      <c r="U2087">
        <v>0</v>
      </c>
      <c r="V2087">
        <v>0</v>
      </c>
      <c r="W2087">
        <v>0</v>
      </c>
      <c r="X2087">
        <v>0</v>
      </c>
      <c r="Y2087" t="e">
        <v>#N/A</v>
      </c>
      <c r="Z2087" t="e">
        <v>#N/A</v>
      </c>
      <c r="AA2087" t="e">
        <v>#N/A</v>
      </c>
    </row>
    <row r="2088" spans="1:27" x14ac:dyDescent="0.2">
      <c r="A2088" s="89" t="e">
        <f>VLOOKUP(C2088,TabellenBDFS!$B$4:$C$2717,2,FALSE)</f>
        <v>#N/A</v>
      </c>
      <c r="B2088" t="e">
        <f t="shared" si="33"/>
        <v>#N/A</v>
      </c>
      <c r="C2088" t="s">
        <v>297</v>
      </c>
      <c r="D2088">
        <v>6</v>
      </c>
      <c r="E2088">
        <v>0.9</v>
      </c>
      <c r="F2088">
        <v>0.9</v>
      </c>
      <c r="G2088">
        <v>0.9</v>
      </c>
      <c r="H2088">
        <v>0.9</v>
      </c>
      <c r="I2088">
        <v>0.8</v>
      </c>
      <c r="J2088">
        <v>0.8</v>
      </c>
      <c r="K2088">
        <v>0.7</v>
      </c>
      <c r="L2088">
        <v>0.7</v>
      </c>
      <c r="M2088">
        <v>0.7</v>
      </c>
      <c r="N2088">
        <v>0.7</v>
      </c>
      <c r="O2088">
        <v>0.7</v>
      </c>
      <c r="P2088">
        <v>0.7</v>
      </c>
      <c r="Q2088">
        <v>0.7</v>
      </c>
      <c r="R2088">
        <v>0.7</v>
      </c>
      <c r="S2088">
        <v>0.6</v>
      </c>
      <c r="T2088">
        <v>0.6</v>
      </c>
      <c r="U2088">
        <v>0.7</v>
      </c>
      <c r="V2088">
        <v>0.7</v>
      </c>
      <c r="W2088">
        <v>0.7</v>
      </c>
      <c r="X2088">
        <v>0.7</v>
      </c>
      <c r="Y2088" t="e">
        <v>#N/A</v>
      </c>
      <c r="Z2088" t="e">
        <v>#N/A</v>
      </c>
      <c r="AA2088" t="e">
        <v>#N/A</v>
      </c>
    </row>
    <row r="2089" spans="1:27" x14ac:dyDescent="0.2">
      <c r="A2089" s="89" t="e">
        <f>VLOOKUP(C2089,TabellenBDFS!$B$4:$C$2717,2,FALSE)</f>
        <v>#N/A</v>
      </c>
      <c r="B2089" t="e">
        <f t="shared" si="33"/>
        <v>#N/A</v>
      </c>
      <c r="C2089" t="s">
        <v>297</v>
      </c>
      <c r="D2089">
        <v>7</v>
      </c>
      <c r="E2089">
        <v>0.1</v>
      </c>
      <c r="F2089">
        <v>0.1</v>
      </c>
      <c r="G2089">
        <v>0.1</v>
      </c>
      <c r="H2089">
        <v>0.1</v>
      </c>
      <c r="I2089">
        <v>0.1</v>
      </c>
      <c r="J2089">
        <v>0.1</v>
      </c>
      <c r="K2089">
        <v>0.1</v>
      </c>
      <c r="L2089">
        <v>0.1</v>
      </c>
      <c r="M2089">
        <v>0.1</v>
      </c>
      <c r="N2089">
        <v>0.1</v>
      </c>
      <c r="O2089">
        <v>0.1</v>
      </c>
      <c r="P2089">
        <v>0.1</v>
      </c>
      <c r="Q2089">
        <v>0.1</v>
      </c>
      <c r="R2089">
        <v>0.3</v>
      </c>
      <c r="S2089">
        <v>0.1</v>
      </c>
      <c r="T2089">
        <v>0.1</v>
      </c>
      <c r="U2089">
        <v>0.1</v>
      </c>
      <c r="V2089">
        <v>0.1</v>
      </c>
      <c r="W2089">
        <v>0.1</v>
      </c>
      <c r="X2089">
        <v>0.1</v>
      </c>
      <c r="Y2089" t="e">
        <v>#N/A</v>
      </c>
      <c r="Z2089" t="e">
        <v>#N/A</v>
      </c>
      <c r="AA2089" t="e">
        <v>#N/A</v>
      </c>
    </row>
    <row r="2090" spans="1:27" x14ac:dyDescent="0.2">
      <c r="A2090" s="89">
        <f>VLOOKUP(C2090,TabellenBDFS!$B$4:$C$2717,2,FALSE)</f>
        <v>288</v>
      </c>
      <c r="B2090" t="str">
        <f t="shared" si="33"/>
        <v>2881</v>
      </c>
      <c r="C2090" t="s">
        <v>298</v>
      </c>
      <c r="D2090">
        <v>1</v>
      </c>
      <c r="E2090">
        <v>0.9</v>
      </c>
      <c r="F2090">
        <v>0.9</v>
      </c>
      <c r="G2090">
        <v>0.9</v>
      </c>
      <c r="H2090">
        <v>0.9</v>
      </c>
      <c r="I2090">
        <v>0.9</v>
      </c>
      <c r="J2090">
        <v>1</v>
      </c>
      <c r="K2090">
        <v>1</v>
      </c>
      <c r="L2090">
        <v>1</v>
      </c>
      <c r="M2090">
        <v>1</v>
      </c>
      <c r="N2090">
        <v>1</v>
      </c>
      <c r="O2090">
        <v>1.1000000000000001</v>
      </c>
      <c r="P2090">
        <v>1</v>
      </c>
      <c r="Q2090">
        <v>1</v>
      </c>
      <c r="R2090">
        <v>1.2</v>
      </c>
      <c r="S2090">
        <v>1.3</v>
      </c>
      <c r="T2090">
        <v>1.1000000000000001</v>
      </c>
      <c r="U2090">
        <v>1.1000000000000001</v>
      </c>
      <c r="V2090">
        <v>1.1000000000000001</v>
      </c>
      <c r="W2090">
        <v>1</v>
      </c>
      <c r="X2090">
        <v>1</v>
      </c>
      <c r="Y2090">
        <v>1</v>
      </c>
      <c r="Z2090">
        <v>1</v>
      </c>
      <c r="AA2090">
        <v>1</v>
      </c>
    </row>
    <row r="2091" spans="1:27" x14ac:dyDescent="0.2">
      <c r="A2091" s="89">
        <f>VLOOKUP(C2091,TabellenBDFS!$B$4:$C$2717,2,FALSE)</f>
        <v>288</v>
      </c>
      <c r="B2091" t="str">
        <f t="shared" si="33"/>
        <v>2882</v>
      </c>
      <c r="C2091" t="s">
        <v>298</v>
      </c>
      <c r="D2091">
        <v>2</v>
      </c>
      <c r="E2091">
        <v>0.1</v>
      </c>
      <c r="F2091">
        <v>0.1</v>
      </c>
      <c r="G2091">
        <v>0.1</v>
      </c>
      <c r="H2091">
        <v>0.1</v>
      </c>
      <c r="I2091">
        <v>0.1</v>
      </c>
      <c r="J2091">
        <v>0.1</v>
      </c>
      <c r="K2091">
        <v>0.1</v>
      </c>
      <c r="L2091">
        <v>0.1</v>
      </c>
      <c r="M2091">
        <v>0.1</v>
      </c>
      <c r="N2091">
        <v>0.1</v>
      </c>
      <c r="O2091">
        <v>0.1</v>
      </c>
      <c r="P2091">
        <v>0.1</v>
      </c>
      <c r="Q2091">
        <v>0.1</v>
      </c>
      <c r="R2091">
        <v>0.3</v>
      </c>
      <c r="S2091">
        <v>0.3</v>
      </c>
      <c r="T2091">
        <v>0.1</v>
      </c>
      <c r="U2091">
        <v>0.1</v>
      </c>
      <c r="V2091">
        <v>0</v>
      </c>
      <c r="W2091">
        <v>0</v>
      </c>
      <c r="X2091">
        <v>0</v>
      </c>
      <c r="Y2091">
        <v>0</v>
      </c>
      <c r="Z2091">
        <v>0</v>
      </c>
      <c r="AA2091">
        <v>0</v>
      </c>
    </row>
    <row r="2092" spans="1:27" x14ac:dyDescent="0.2">
      <c r="A2092" s="89">
        <f>VLOOKUP(C2092,TabellenBDFS!$B$4:$C$2717,2,FALSE)</f>
        <v>288</v>
      </c>
      <c r="B2092" t="str">
        <f t="shared" si="33"/>
        <v>2883</v>
      </c>
      <c r="C2092" t="s">
        <v>298</v>
      </c>
      <c r="D2092">
        <v>3</v>
      </c>
      <c r="E2092">
        <v>0</v>
      </c>
      <c r="F2092">
        <v>0</v>
      </c>
      <c r="G2092">
        <v>0</v>
      </c>
      <c r="H2092">
        <v>0</v>
      </c>
      <c r="I2092">
        <v>0</v>
      </c>
      <c r="J2092">
        <v>0.1</v>
      </c>
      <c r="K2092">
        <v>0</v>
      </c>
      <c r="L2092">
        <v>0</v>
      </c>
      <c r="M2092">
        <v>0.1</v>
      </c>
      <c r="N2092">
        <v>0.1</v>
      </c>
      <c r="O2092">
        <v>0.1</v>
      </c>
      <c r="P2092">
        <v>0.1</v>
      </c>
      <c r="Q2092">
        <v>0.1</v>
      </c>
      <c r="R2092">
        <v>0.1</v>
      </c>
      <c r="S2092">
        <v>0.2</v>
      </c>
      <c r="T2092">
        <v>0.1</v>
      </c>
      <c r="U2092">
        <v>0.1</v>
      </c>
      <c r="V2092">
        <v>0.2</v>
      </c>
      <c r="W2092">
        <v>0.2</v>
      </c>
      <c r="X2092">
        <v>0.2</v>
      </c>
      <c r="Y2092">
        <v>0.2</v>
      </c>
      <c r="Z2092">
        <v>0.2</v>
      </c>
      <c r="AA2092">
        <v>0.2</v>
      </c>
    </row>
    <row r="2093" spans="1:27" x14ac:dyDescent="0.2">
      <c r="A2093" s="89">
        <f>VLOOKUP(C2093,TabellenBDFS!$B$4:$C$2717,2,FALSE)</f>
        <v>288</v>
      </c>
      <c r="B2093" t="str">
        <f t="shared" si="33"/>
        <v>2884</v>
      </c>
      <c r="C2093" t="s">
        <v>298</v>
      </c>
      <c r="D2093">
        <v>4</v>
      </c>
      <c r="E2093">
        <v>0</v>
      </c>
      <c r="F2093">
        <v>0</v>
      </c>
      <c r="G2093">
        <v>0</v>
      </c>
      <c r="H2093">
        <v>0</v>
      </c>
      <c r="I2093">
        <v>0</v>
      </c>
      <c r="J2093">
        <v>0</v>
      </c>
      <c r="K2093">
        <v>0</v>
      </c>
      <c r="L2093">
        <v>0</v>
      </c>
      <c r="M2093">
        <v>0</v>
      </c>
      <c r="N2093">
        <v>0</v>
      </c>
      <c r="O2093">
        <v>0</v>
      </c>
      <c r="P2093">
        <v>0</v>
      </c>
      <c r="Q2093">
        <v>0</v>
      </c>
      <c r="R2093">
        <v>0</v>
      </c>
      <c r="S2093">
        <v>0</v>
      </c>
      <c r="T2093">
        <v>0</v>
      </c>
      <c r="U2093">
        <v>0</v>
      </c>
      <c r="V2093">
        <v>0</v>
      </c>
      <c r="W2093">
        <v>0</v>
      </c>
      <c r="X2093">
        <v>0</v>
      </c>
      <c r="Y2093">
        <v>0</v>
      </c>
      <c r="Z2093">
        <v>0</v>
      </c>
      <c r="AA2093">
        <v>0</v>
      </c>
    </row>
    <row r="2094" spans="1:27" x14ac:dyDescent="0.2">
      <c r="A2094" s="89">
        <f>VLOOKUP(C2094,TabellenBDFS!$B$4:$C$2717,2,FALSE)</f>
        <v>288</v>
      </c>
      <c r="B2094" t="str">
        <f t="shared" si="33"/>
        <v>2885</v>
      </c>
      <c r="C2094" t="s">
        <v>298</v>
      </c>
      <c r="D2094">
        <v>5</v>
      </c>
      <c r="E2094">
        <v>0</v>
      </c>
      <c r="F2094">
        <v>0</v>
      </c>
      <c r="G2094">
        <v>0</v>
      </c>
      <c r="H2094">
        <v>0</v>
      </c>
      <c r="I2094">
        <v>0</v>
      </c>
      <c r="J2094">
        <v>0</v>
      </c>
      <c r="K2094">
        <v>0</v>
      </c>
      <c r="L2094">
        <v>0</v>
      </c>
      <c r="M2094">
        <v>0</v>
      </c>
      <c r="N2094">
        <v>0</v>
      </c>
      <c r="O2094">
        <v>0</v>
      </c>
      <c r="P2094">
        <v>0</v>
      </c>
      <c r="Q2094">
        <v>0</v>
      </c>
      <c r="R2094">
        <v>0</v>
      </c>
      <c r="S2094">
        <v>0</v>
      </c>
      <c r="T2094">
        <v>0</v>
      </c>
      <c r="U2094">
        <v>0</v>
      </c>
      <c r="V2094">
        <v>0</v>
      </c>
      <c r="W2094">
        <v>0</v>
      </c>
      <c r="X2094">
        <v>0</v>
      </c>
      <c r="Y2094">
        <v>0</v>
      </c>
      <c r="Z2094">
        <v>0</v>
      </c>
      <c r="AA2094">
        <v>0</v>
      </c>
    </row>
    <row r="2095" spans="1:27" x14ac:dyDescent="0.2">
      <c r="A2095" s="89">
        <f>VLOOKUP(C2095,TabellenBDFS!$B$4:$C$2717,2,FALSE)</f>
        <v>288</v>
      </c>
      <c r="B2095" t="str">
        <f t="shared" si="33"/>
        <v>2886</v>
      </c>
      <c r="C2095" t="s">
        <v>298</v>
      </c>
      <c r="D2095">
        <v>6</v>
      </c>
      <c r="E2095">
        <v>0.4</v>
      </c>
      <c r="F2095">
        <v>0.4</v>
      </c>
      <c r="G2095">
        <v>0.4</v>
      </c>
      <c r="H2095">
        <v>0.4</v>
      </c>
      <c r="I2095">
        <v>0.4</v>
      </c>
      <c r="J2095">
        <v>0.4</v>
      </c>
      <c r="K2095">
        <v>0.4</v>
      </c>
      <c r="L2095">
        <v>0.4</v>
      </c>
      <c r="M2095">
        <v>0.4</v>
      </c>
      <c r="N2095">
        <v>0.4</v>
      </c>
      <c r="O2095">
        <v>0.4</v>
      </c>
      <c r="P2095">
        <v>0.4</v>
      </c>
      <c r="Q2095">
        <v>0.4</v>
      </c>
      <c r="R2095">
        <v>0.5</v>
      </c>
      <c r="S2095">
        <v>0.5</v>
      </c>
      <c r="T2095">
        <v>0.5</v>
      </c>
      <c r="U2095">
        <v>0.5</v>
      </c>
      <c r="V2095">
        <v>0.5</v>
      </c>
      <c r="W2095">
        <v>0.5</v>
      </c>
      <c r="X2095">
        <v>0.5</v>
      </c>
      <c r="Y2095">
        <v>0.4</v>
      </c>
      <c r="Z2095">
        <v>0.4</v>
      </c>
      <c r="AA2095">
        <v>0.4</v>
      </c>
    </row>
    <row r="2096" spans="1:27" x14ac:dyDescent="0.2">
      <c r="A2096" s="89">
        <f>VLOOKUP(C2096,TabellenBDFS!$B$4:$C$2717,2,FALSE)</f>
        <v>288</v>
      </c>
      <c r="B2096" t="str">
        <f t="shared" si="33"/>
        <v>2887</v>
      </c>
      <c r="C2096" t="s">
        <v>298</v>
      </c>
      <c r="D2096">
        <v>7</v>
      </c>
      <c r="E2096">
        <v>0.4</v>
      </c>
      <c r="F2096">
        <v>0.4</v>
      </c>
      <c r="G2096">
        <v>0.4</v>
      </c>
      <c r="H2096">
        <v>0.4</v>
      </c>
      <c r="I2096">
        <v>0.4</v>
      </c>
      <c r="J2096">
        <v>0.4</v>
      </c>
      <c r="K2096">
        <v>0.4</v>
      </c>
      <c r="L2096">
        <v>0.4</v>
      </c>
      <c r="M2096">
        <v>0.4</v>
      </c>
      <c r="N2096">
        <v>0.4</v>
      </c>
      <c r="O2096">
        <v>0.4</v>
      </c>
      <c r="P2096">
        <v>0.3</v>
      </c>
      <c r="Q2096">
        <v>0.3</v>
      </c>
      <c r="R2096">
        <v>0.3</v>
      </c>
      <c r="S2096">
        <v>0.3</v>
      </c>
      <c r="T2096">
        <v>0.3</v>
      </c>
      <c r="U2096">
        <v>0.3</v>
      </c>
      <c r="V2096">
        <v>0.3</v>
      </c>
      <c r="W2096">
        <v>0.3</v>
      </c>
      <c r="X2096">
        <v>0.3</v>
      </c>
      <c r="Y2096">
        <v>0.3</v>
      </c>
      <c r="Z2096">
        <v>0.3</v>
      </c>
      <c r="AA2096">
        <v>0.3</v>
      </c>
    </row>
    <row r="2097" spans="1:27" x14ac:dyDescent="0.2">
      <c r="A2097" s="89">
        <f>VLOOKUP(C2097,TabellenBDFS!$B$4:$C$2717,2,FALSE)</f>
        <v>289</v>
      </c>
      <c r="B2097" t="str">
        <f t="shared" si="33"/>
        <v>2891</v>
      </c>
      <c r="C2097" t="s">
        <v>299</v>
      </c>
      <c r="D2097">
        <v>1</v>
      </c>
      <c r="E2097">
        <v>4.7</v>
      </c>
      <c r="F2097">
        <v>4.9000000000000004</v>
      </c>
      <c r="G2097">
        <v>5</v>
      </c>
      <c r="H2097">
        <v>5.0999999999999996</v>
      </c>
      <c r="I2097">
        <v>5.2</v>
      </c>
      <c r="J2097">
        <v>5.4</v>
      </c>
      <c r="K2097">
        <v>5.5</v>
      </c>
      <c r="L2097">
        <v>5.5</v>
      </c>
      <c r="M2097">
        <v>5.6</v>
      </c>
      <c r="N2097">
        <v>5.6</v>
      </c>
      <c r="O2097">
        <v>5.9</v>
      </c>
      <c r="P2097">
        <v>5.9</v>
      </c>
      <c r="Q2097">
        <v>5.9</v>
      </c>
      <c r="R2097">
        <v>6</v>
      </c>
      <c r="S2097">
        <v>6</v>
      </c>
      <c r="T2097">
        <v>6.1</v>
      </c>
      <c r="U2097">
        <v>6.3</v>
      </c>
      <c r="V2097">
        <v>6.2</v>
      </c>
      <c r="W2097">
        <v>6.2</v>
      </c>
      <c r="X2097">
        <v>6.1</v>
      </c>
      <c r="Y2097">
        <v>6.1</v>
      </c>
      <c r="Z2097">
        <v>6</v>
      </c>
      <c r="AA2097">
        <v>6</v>
      </c>
    </row>
    <row r="2098" spans="1:27" x14ac:dyDescent="0.2">
      <c r="A2098" s="89">
        <f>VLOOKUP(C2098,TabellenBDFS!$B$4:$C$2717,2,FALSE)</f>
        <v>289</v>
      </c>
      <c r="B2098" t="str">
        <f t="shared" si="33"/>
        <v>2892</v>
      </c>
      <c r="C2098" t="s">
        <v>299</v>
      </c>
      <c r="D2098">
        <v>2</v>
      </c>
      <c r="E2098">
        <v>1.8</v>
      </c>
      <c r="F2098">
        <v>1.8</v>
      </c>
      <c r="G2098">
        <v>1.9</v>
      </c>
      <c r="H2098">
        <v>1.9</v>
      </c>
      <c r="I2098">
        <v>1.8</v>
      </c>
      <c r="J2098">
        <v>1.9</v>
      </c>
      <c r="K2098">
        <v>1.8</v>
      </c>
      <c r="L2098">
        <v>1.8</v>
      </c>
      <c r="M2098">
        <v>1.8</v>
      </c>
      <c r="N2098">
        <v>1.7</v>
      </c>
      <c r="O2098">
        <v>1.8</v>
      </c>
      <c r="P2098">
        <v>1.8</v>
      </c>
      <c r="Q2098">
        <v>1.9</v>
      </c>
      <c r="R2098">
        <v>1.9</v>
      </c>
      <c r="S2098">
        <v>1.8</v>
      </c>
      <c r="T2098">
        <v>1.7</v>
      </c>
      <c r="U2098">
        <v>1.7</v>
      </c>
      <c r="V2098">
        <v>1.3</v>
      </c>
      <c r="W2098">
        <v>1.2</v>
      </c>
      <c r="X2098">
        <v>1.2</v>
      </c>
      <c r="Y2098">
        <v>1.2</v>
      </c>
      <c r="Z2098">
        <v>1.2</v>
      </c>
      <c r="AA2098">
        <v>1.1000000000000001</v>
      </c>
    </row>
    <row r="2099" spans="1:27" x14ac:dyDescent="0.2">
      <c r="A2099" s="89">
        <f>VLOOKUP(C2099,TabellenBDFS!$B$4:$C$2717,2,FALSE)</f>
        <v>289</v>
      </c>
      <c r="B2099" t="str">
        <f t="shared" si="33"/>
        <v>2893</v>
      </c>
      <c r="C2099" t="s">
        <v>299</v>
      </c>
      <c r="D2099">
        <v>3</v>
      </c>
      <c r="E2099">
        <v>0</v>
      </c>
      <c r="F2099">
        <v>0</v>
      </c>
      <c r="G2099">
        <v>0</v>
      </c>
      <c r="H2099">
        <v>0.1</v>
      </c>
      <c r="I2099">
        <v>0.2</v>
      </c>
      <c r="J2099">
        <v>0.2</v>
      </c>
      <c r="K2099">
        <v>0.2</v>
      </c>
      <c r="L2099">
        <v>0.2</v>
      </c>
      <c r="M2099">
        <v>0.3</v>
      </c>
      <c r="N2099">
        <v>0.3</v>
      </c>
      <c r="O2099">
        <v>0.5</v>
      </c>
      <c r="P2099">
        <v>0.5</v>
      </c>
      <c r="Q2099">
        <v>0.5</v>
      </c>
      <c r="R2099">
        <v>0.5</v>
      </c>
      <c r="S2099">
        <v>0.6</v>
      </c>
      <c r="T2099">
        <v>0.7</v>
      </c>
      <c r="U2099">
        <v>0.8</v>
      </c>
      <c r="V2099">
        <v>1.3</v>
      </c>
      <c r="W2099">
        <v>1.3</v>
      </c>
      <c r="X2099">
        <v>1.3</v>
      </c>
      <c r="Y2099">
        <v>1.3</v>
      </c>
      <c r="Z2099">
        <v>1.2</v>
      </c>
      <c r="AA2099">
        <v>1.3</v>
      </c>
    </row>
    <row r="2100" spans="1:27" x14ac:dyDescent="0.2">
      <c r="A2100" s="89">
        <f>VLOOKUP(C2100,TabellenBDFS!$B$4:$C$2717,2,FALSE)</f>
        <v>289</v>
      </c>
      <c r="B2100" t="str">
        <f t="shared" si="33"/>
        <v>2894</v>
      </c>
      <c r="C2100" t="s">
        <v>299</v>
      </c>
      <c r="D2100">
        <v>4</v>
      </c>
      <c r="E2100">
        <v>0</v>
      </c>
      <c r="F2100">
        <v>0</v>
      </c>
      <c r="G2100">
        <v>0</v>
      </c>
      <c r="H2100">
        <v>0</v>
      </c>
      <c r="I2100">
        <v>0.1</v>
      </c>
      <c r="J2100">
        <v>0.2</v>
      </c>
      <c r="K2100">
        <v>0.2</v>
      </c>
      <c r="L2100">
        <v>0.2</v>
      </c>
      <c r="M2100">
        <v>0.2</v>
      </c>
      <c r="N2100">
        <v>0.2</v>
      </c>
      <c r="O2100">
        <v>0.2</v>
      </c>
      <c r="P2100">
        <v>0.1</v>
      </c>
      <c r="Q2100">
        <v>0.1</v>
      </c>
      <c r="R2100">
        <v>0.1</v>
      </c>
      <c r="S2100">
        <v>0.1</v>
      </c>
      <c r="T2100">
        <v>0.1</v>
      </c>
      <c r="U2100">
        <v>0.1</v>
      </c>
      <c r="V2100">
        <v>0.1</v>
      </c>
      <c r="W2100">
        <v>0.1</v>
      </c>
      <c r="X2100">
        <v>0.1</v>
      </c>
      <c r="Y2100">
        <v>0.1</v>
      </c>
      <c r="Z2100">
        <v>0.1</v>
      </c>
      <c r="AA2100">
        <v>0.1</v>
      </c>
    </row>
    <row r="2101" spans="1:27" x14ac:dyDescent="0.2">
      <c r="A2101" s="89">
        <f>VLOOKUP(C2101,TabellenBDFS!$B$4:$C$2717,2,FALSE)</f>
        <v>289</v>
      </c>
      <c r="B2101" t="str">
        <f t="shared" si="33"/>
        <v>2895</v>
      </c>
      <c r="C2101" t="s">
        <v>299</v>
      </c>
      <c r="D2101">
        <v>5</v>
      </c>
      <c r="E2101">
        <v>0.2</v>
      </c>
      <c r="F2101">
        <v>0.3</v>
      </c>
      <c r="G2101">
        <v>0.3</v>
      </c>
      <c r="H2101">
        <v>0.2</v>
      </c>
      <c r="I2101">
        <v>0.3</v>
      </c>
      <c r="J2101">
        <v>0.2</v>
      </c>
      <c r="K2101">
        <v>0.2</v>
      </c>
      <c r="L2101">
        <v>0.2</v>
      </c>
      <c r="M2101">
        <v>0.3</v>
      </c>
      <c r="N2101">
        <v>0.3</v>
      </c>
      <c r="O2101">
        <v>0.3</v>
      </c>
      <c r="P2101">
        <v>0.3</v>
      </c>
      <c r="Q2101">
        <v>0.3</v>
      </c>
      <c r="R2101">
        <v>0.3</v>
      </c>
      <c r="S2101">
        <v>0.3</v>
      </c>
      <c r="T2101">
        <v>0.3</v>
      </c>
      <c r="U2101">
        <v>0.3</v>
      </c>
      <c r="V2101">
        <v>0.3</v>
      </c>
      <c r="W2101">
        <v>0.3</v>
      </c>
      <c r="X2101">
        <v>0.3</v>
      </c>
      <c r="Y2101">
        <v>0.3</v>
      </c>
      <c r="Z2101">
        <v>0.3</v>
      </c>
      <c r="AA2101">
        <v>0.3</v>
      </c>
    </row>
    <row r="2102" spans="1:27" x14ac:dyDescent="0.2">
      <c r="A2102" s="89">
        <f>VLOOKUP(C2102,TabellenBDFS!$B$4:$C$2717,2,FALSE)</f>
        <v>289</v>
      </c>
      <c r="B2102" t="str">
        <f t="shared" si="33"/>
        <v>2896</v>
      </c>
      <c r="C2102" t="s">
        <v>299</v>
      </c>
      <c r="D2102">
        <v>6</v>
      </c>
      <c r="E2102">
        <v>2.2000000000000002</v>
      </c>
      <c r="F2102">
        <v>2.2999999999999998</v>
      </c>
      <c r="G2102">
        <v>2.4</v>
      </c>
      <c r="H2102">
        <v>2.4</v>
      </c>
      <c r="I2102">
        <v>2.4</v>
      </c>
      <c r="J2102">
        <v>2.4</v>
      </c>
      <c r="K2102">
        <v>2.6</v>
      </c>
      <c r="L2102">
        <v>2.5</v>
      </c>
      <c r="M2102">
        <v>2.5</v>
      </c>
      <c r="N2102">
        <v>2.6</v>
      </c>
      <c r="O2102">
        <v>2.6</v>
      </c>
      <c r="P2102">
        <v>2.6</v>
      </c>
      <c r="Q2102">
        <v>2.7</v>
      </c>
      <c r="R2102">
        <v>2.8</v>
      </c>
      <c r="S2102">
        <v>2.8</v>
      </c>
      <c r="T2102">
        <v>2.8</v>
      </c>
      <c r="U2102">
        <v>2.9</v>
      </c>
      <c r="V2102">
        <v>2.8</v>
      </c>
      <c r="W2102">
        <v>2.8</v>
      </c>
      <c r="X2102">
        <v>2.8</v>
      </c>
      <c r="Y2102">
        <v>2.8</v>
      </c>
      <c r="Z2102">
        <v>2.8</v>
      </c>
      <c r="AA2102">
        <v>2.8</v>
      </c>
    </row>
    <row r="2103" spans="1:27" x14ac:dyDescent="0.2">
      <c r="A2103" s="89">
        <f>VLOOKUP(C2103,TabellenBDFS!$B$4:$C$2717,2,FALSE)</f>
        <v>289</v>
      </c>
      <c r="B2103" t="str">
        <f t="shared" si="33"/>
        <v>2897</v>
      </c>
      <c r="C2103" t="s">
        <v>299</v>
      </c>
      <c r="D2103">
        <v>7</v>
      </c>
      <c r="E2103">
        <v>0.4</v>
      </c>
      <c r="F2103">
        <v>0.4</v>
      </c>
      <c r="G2103">
        <v>0.4</v>
      </c>
      <c r="H2103">
        <v>0.4</v>
      </c>
      <c r="I2103">
        <v>0.4</v>
      </c>
      <c r="J2103">
        <v>0.5</v>
      </c>
      <c r="K2103">
        <v>0.5</v>
      </c>
      <c r="L2103">
        <v>0.5</v>
      </c>
      <c r="M2103">
        <v>0.6</v>
      </c>
      <c r="N2103">
        <v>0.6</v>
      </c>
      <c r="O2103">
        <v>0.5</v>
      </c>
      <c r="P2103">
        <v>0.5</v>
      </c>
      <c r="Q2103">
        <v>0.4</v>
      </c>
      <c r="R2103">
        <v>0.4</v>
      </c>
      <c r="S2103">
        <v>0.4</v>
      </c>
      <c r="T2103">
        <v>0.4</v>
      </c>
      <c r="U2103">
        <v>0.5</v>
      </c>
      <c r="V2103">
        <v>0.5</v>
      </c>
      <c r="W2103">
        <v>0.5</v>
      </c>
      <c r="X2103">
        <v>0.5</v>
      </c>
      <c r="Y2103">
        <v>0.4</v>
      </c>
      <c r="Z2103">
        <v>0.4</v>
      </c>
      <c r="AA2103">
        <v>0.4</v>
      </c>
    </row>
    <row r="2104" spans="1:27" x14ac:dyDescent="0.2">
      <c r="A2104" s="89">
        <f>VLOOKUP(C2104,TabellenBDFS!$B$4:$C$2717,2,FALSE)</f>
        <v>290</v>
      </c>
      <c r="B2104" t="str">
        <f t="shared" si="33"/>
        <v>2901</v>
      </c>
      <c r="C2104" t="s">
        <v>300</v>
      </c>
      <c r="D2104">
        <v>1</v>
      </c>
      <c r="E2104">
        <v>3.4</v>
      </c>
      <c r="F2104">
        <v>3.4</v>
      </c>
      <c r="G2104">
        <v>3.4</v>
      </c>
      <c r="H2104">
        <v>3.6</v>
      </c>
      <c r="I2104">
        <v>3.6</v>
      </c>
      <c r="J2104">
        <v>3.5</v>
      </c>
      <c r="K2104">
        <v>3.6</v>
      </c>
      <c r="L2104">
        <v>3.5</v>
      </c>
      <c r="M2104">
        <v>3.6</v>
      </c>
      <c r="N2104">
        <v>3.7</v>
      </c>
      <c r="O2104">
        <v>3.7</v>
      </c>
      <c r="P2104">
        <v>3.7</v>
      </c>
      <c r="Q2104">
        <v>3.7</v>
      </c>
      <c r="R2104">
        <v>3.7</v>
      </c>
      <c r="S2104">
        <v>3.8</v>
      </c>
      <c r="T2104">
        <v>3.8</v>
      </c>
      <c r="U2104">
        <v>3.8</v>
      </c>
      <c r="V2104">
        <v>3.9</v>
      </c>
      <c r="W2104">
        <v>4.2</v>
      </c>
      <c r="X2104">
        <v>4.2</v>
      </c>
      <c r="Y2104">
        <v>4.2</v>
      </c>
      <c r="Z2104">
        <v>4.2</v>
      </c>
      <c r="AA2104">
        <v>4.2</v>
      </c>
    </row>
    <row r="2105" spans="1:27" x14ac:dyDescent="0.2">
      <c r="A2105" s="89">
        <f>VLOOKUP(C2105,TabellenBDFS!$B$4:$C$2717,2,FALSE)</f>
        <v>290</v>
      </c>
      <c r="B2105" t="str">
        <f t="shared" si="33"/>
        <v>2902</v>
      </c>
      <c r="C2105" t="s">
        <v>300</v>
      </c>
      <c r="D2105">
        <v>2</v>
      </c>
      <c r="E2105">
        <v>0.9</v>
      </c>
      <c r="F2105">
        <v>0.9</v>
      </c>
      <c r="G2105">
        <v>0.8</v>
      </c>
      <c r="H2105">
        <v>0.8</v>
      </c>
      <c r="I2105">
        <v>0.8</v>
      </c>
      <c r="J2105">
        <v>0.8</v>
      </c>
      <c r="K2105">
        <v>0.8</v>
      </c>
      <c r="L2105">
        <v>0.8</v>
      </c>
      <c r="M2105">
        <v>0.8</v>
      </c>
      <c r="N2105">
        <v>0.8</v>
      </c>
      <c r="O2105">
        <v>0.8</v>
      </c>
      <c r="P2105">
        <v>0.8</v>
      </c>
      <c r="Q2105">
        <v>0.8</v>
      </c>
      <c r="R2105">
        <v>0.7</v>
      </c>
      <c r="S2105">
        <v>0.7</v>
      </c>
      <c r="T2105">
        <v>0.7</v>
      </c>
      <c r="U2105">
        <v>0.7</v>
      </c>
      <c r="V2105">
        <v>0.7</v>
      </c>
      <c r="W2105">
        <v>0.7</v>
      </c>
      <c r="X2105">
        <v>0.7</v>
      </c>
      <c r="Y2105">
        <v>0.7</v>
      </c>
      <c r="Z2105">
        <v>0.7</v>
      </c>
      <c r="AA2105">
        <v>0.7</v>
      </c>
    </row>
    <row r="2106" spans="1:27" x14ac:dyDescent="0.2">
      <c r="A2106" s="89">
        <f>VLOOKUP(C2106,TabellenBDFS!$B$4:$C$2717,2,FALSE)</f>
        <v>290</v>
      </c>
      <c r="B2106" t="str">
        <f t="shared" si="33"/>
        <v>2903</v>
      </c>
      <c r="C2106" t="s">
        <v>300</v>
      </c>
      <c r="D2106">
        <v>3</v>
      </c>
      <c r="E2106">
        <v>0</v>
      </c>
      <c r="F2106">
        <v>0</v>
      </c>
      <c r="G2106">
        <v>0</v>
      </c>
      <c r="H2106">
        <v>0</v>
      </c>
      <c r="I2106">
        <v>0.1</v>
      </c>
      <c r="J2106">
        <v>0.1</v>
      </c>
      <c r="K2106">
        <v>0.1</v>
      </c>
      <c r="L2106">
        <v>0.1</v>
      </c>
      <c r="M2106">
        <v>0.1</v>
      </c>
      <c r="N2106">
        <v>0.1</v>
      </c>
      <c r="O2106">
        <v>0.1</v>
      </c>
      <c r="P2106">
        <v>0.1</v>
      </c>
      <c r="Q2106">
        <v>0.2</v>
      </c>
      <c r="R2106">
        <v>0.2</v>
      </c>
      <c r="S2106">
        <v>0.2</v>
      </c>
      <c r="T2106">
        <v>0.2</v>
      </c>
      <c r="U2106">
        <v>0.2</v>
      </c>
      <c r="V2106">
        <v>0.2</v>
      </c>
      <c r="W2106">
        <v>0.5</v>
      </c>
      <c r="X2106">
        <v>0.5</v>
      </c>
      <c r="Y2106">
        <v>0.5</v>
      </c>
      <c r="Z2106">
        <v>0.6</v>
      </c>
      <c r="AA2106">
        <v>0.6</v>
      </c>
    </row>
    <row r="2107" spans="1:27" x14ac:dyDescent="0.2">
      <c r="A2107" s="89">
        <f>VLOOKUP(C2107,TabellenBDFS!$B$4:$C$2717,2,FALSE)</f>
        <v>290</v>
      </c>
      <c r="B2107" t="str">
        <f t="shared" si="33"/>
        <v>2904</v>
      </c>
      <c r="C2107" t="s">
        <v>300</v>
      </c>
      <c r="D2107">
        <v>4</v>
      </c>
      <c r="E2107">
        <v>0</v>
      </c>
      <c r="F2107">
        <v>0</v>
      </c>
      <c r="G2107">
        <v>0</v>
      </c>
      <c r="H2107">
        <v>0</v>
      </c>
      <c r="I2107">
        <v>0</v>
      </c>
      <c r="J2107">
        <v>0</v>
      </c>
      <c r="K2107">
        <v>0</v>
      </c>
      <c r="L2107">
        <v>0</v>
      </c>
      <c r="M2107">
        <v>0</v>
      </c>
      <c r="N2107">
        <v>0</v>
      </c>
      <c r="O2107">
        <v>0</v>
      </c>
      <c r="P2107">
        <v>0</v>
      </c>
      <c r="Q2107">
        <v>0</v>
      </c>
      <c r="R2107">
        <v>0</v>
      </c>
      <c r="S2107">
        <v>0</v>
      </c>
      <c r="T2107">
        <v>0</v>
      </c>
      <c r="U2107">
        <v>0</v>
      </c>
      <c r="V2107">
        <v>0</v>
      </c>
      <c r="W2107">
        <v>0</v>
      </c>
      <c r="X2107">
        <v>0</v>
      </c>
      <c r="Y2107">
        <v>0</v>
      </c>
      <c r="Z2107">
        <v>0</v>
      </c>
      <c r="AA2107">
        <v>0</v>
      </c>
    </row>
    <row r="2108" spans="1:27" x14ac:dyDescent="0.2">
      <c r="A2108" s="89">
        <f>VLOOKUP(C2108,TabellenBDFS!$B$4:$C$2717,2,FALSE)</f>
        <v>290</v>
      </c>
      <c r="B2108" t="str">
        <f t="shared" si="33"/>
        <v>2905</v>
      </c>
      <c r="C2108" t="s">
        <v>300</v>
      </c>
      <c r="D2108">
        <v>5</v>
      </c>
      <c r="E2108">
        <v>0.4</v>
      </c>
      <c r="F2108">
        <v>0.4</v>
      </c>
      <c r="G2108">
        <v>0.4</v>
      </c>
      <c r="H2108">
        <v>0.5</v>
      </c>
      <c r="I2108">
        <v>0.5</v>
      </c>
      <c r="J2108">
        <v>0.4</v>
      </c>
      <c r="K2108">
        <v>0.5</v>
      </c>
      <c r="L2108">
        <v>0.5</v>
      </c>
      <c r="M2108">
        <v>0.5</v>
      </c>
      <c r="N2108">
        <v>0.5</v>
      </c>
      <c r="O2108">
        <v>0.5</v>
      </c>
      <c r="P2108">
        <v>0.5</v>
      </c>
      <c r="Q2108">
        <v>0.5</v>
      </c>
      <c r="R2108">
        <v>0.5</v>
      </c>
      <c r="S2108">
        <v>0.5</v>
      </c>
      <c r="T2108">
        <v>0.5</v>
      </c>
      <c r="U2108">
        <v>0.5</v>
      </c>
      <c r="V2108">
        <v>0.6</v>
      </c>
      <c r="W2108">
        <v>0.6</v>
      </c>
      <c r="X2108">
        <v>0.6</v>
      </c>
      <c r="Y2108">
        <v>0.6</v>
      </c>
      <c r="Z2108">
        <v>0.6</v>
      </c>
      <c r="AA2108">
        <v>0.6</v>
      </c>
    </row>
    <row r="2109" spans="1:27" x14ac:dyDescent="0.2">
      <c r="A2109" s="89">
        <f>VLOOKUP(C2109,TabellenBDFS!$B$4:$C$2717,2,FALSE)</f>
        <v>290</v>
      </c>
      <c r="B2109" t="str">
        <f t="shared" si="33"/>
        <v>2906</v>
      </c>
      <c r="C2109" t="s">
        <v>300</v>
      </c>
      <c r="D2109">
        <v>6</v>
      </c>
      <c r="E2109">
        <v>1.4</v>
      </c>
      <c r="F2109">
        <v>1.4</v>
      </c>
      <c r="G2109">
        <v>1.3</v>
      </c>
      <c r="H2109">
        <v>1.4</v>
      </c>
      <c r="I2109">
        <v>1.4</v>
      </c>
      <c r="J2109">
        <v>1.4</v>
      </c>
      <c r="K2109">
        <v>1.5</v>
      </c>
      <c r="L2109">
        <v>1.4</v>
      </c>
      <c r="M2109">
        <v>1.4</v>
      </c>
      <c r="N2109">
        <v>1.5</v>
      </c>
      <c r="O2109">
        <v>1.5</v>
      </c>
      <c r="P2109">
        <v>1.5</v>
      </c>
      <c r="Q2109">
        <v>1.5</v>
      </c>
      <c r="R2109">
        <v>1.5</v>
      </c>
      <c r="S2109">
        <v>1.6</v>
      </c>
      <c r="T2109">
        <v>1.6</v>
      </c>
      <c r="U2109">
        <v>1.6</v>
      </c>
      <c r="V2109">
        <v>1.7</v>
      </c>
      <c r="W2109">
        <v>1.7</v>
      </c>
      <c r="X2109">
        <v>1.6</v>
      </c>
      <c r="Y2109">
        <v>1.7</v>
      </c>
      <c r="Z2109">
        <v>1.6</v>
      </c>
      <c r="AA2109">
        <v>1.6</v>
      </c>
    </row>
    <row r="2110" spans="1:27" x14ac:dyDescent="0.2">
      <c r="A2110" s="89">
        <f>VLOOKUP(C2110,TabellenBDFS!$B$4:$C$2717,2,FALSE)</f>
        <v>290</v>
      </c>
      <c r="B2110" t="str">
        <f t="shared" si="33"/>
        <v>2907</v>
      </c>
      <c r="C2110" t="s">
        <v>300</v>
      </c>
      <c r="D2110">
        <v>7</v>
      </c>
      <c r="E2110">
        <v>0.8</v>
      </c>
      <c r="F2110">
        <v>0.8</v>
      </c>
      <c r="G2110">
        <v>0.8</v>
      </c>
      <c r="H2110">
        <v>0.8</v>
      </c>
      <c r="I2110">
        <v>0.8</v>
      </c>
      <c r="J2110">
        <v>0.8</v>
      </c>
      <c r="K2110">
        <v>0.8</v>
      </c>
      <c r="L2110">
        <v>0.8</v>
      </c>
      <c r="M2110">
        <v>0.8</v>
      </c>
      <c r="N2110">
        <v>0.8</v>
      </c>
      <c r="O2110">
        <v>0.8</v>
      </c>
      <c r="P2110">
        <v>0.8</v>
      </c>
      <c r="Q2110">
        <v>0.7</v>
      </c>
      <c r="R2110">
        <v>0.7</v>
      </c>
      <c r="S2110">
        <v>0.7</v>
      </c>
      <c r="T2110">
        <v>0.7</v>
      </c>
      <c r="U2110">
        <v>0.7</v>
      </c>
      <c r="V2110">
        <v>0.7</v>
      </c>
      <c r="W2110">
        <v>0.8</v>
      </c>
      <c r="X2110">
        <v>0.8</v>
      </c>
      <c r="Y2110">
        <v>0.8</v>
      </c>
      <c r="Z2110">
        <v>0.7</v>
      </c>
      <c r="AA2110">
        <v>0.7</v>
      </c>
    </row>
    <row r="2111" spans="1:27" x14ac:dyDescent="0.2">
      <c r="A2111" s="89">
        <f>VLOOKUP(C2111,TabellenBDFS!$B$4:$C$2717,2,FALSE)</f>
        <v>291</v>
      </c>
      <c r="B2111" t="str">
        <f t="shared" si="33"/>
        <v>2911</v>
      </c>
      <c r="C2111" t="s">
        <v>301</v>
      </c>
      <c r="D2111">
        <v>1</v>
      </c>
      <c r="E2111">
        <v>1.2</v>
      </c>
      <c r="F2111">
        <v>1.1000000000000001</v>
      </c>
      <c r="G2111">
        <v>1.1000000000000001</v>
      </c>
      <c r="H2111">
        <v>1.1000000000000001</v>
      </c>
      <c r="I2111">
        <v>1.1000000000000001</v>
      </c>
      <c r="J2111">
        <v>1.2</v>
      </c>
      <c r="K2111">
        <v>1.2</v>
      </c>
      <c r="L2111">
        <v>1.2</v>
      </c>
      <c r="M2111">
        <v>1.2</v>
      </c>
      <c r="N2111">
        <v>1.2</v>
      </c>
      <c r="O2111">
        <v>1.2</v>
      </c>
      <c r="P2111">
        <v>1</v>
      </c>
      <c r="Q2111">
        <v>1</v>
      </c>
      <c r="R2111">
        <v>1.2</v>
      </c>
      <c r="S2111">
        <v>1.1000000000000001</v>
      </c>
      <c r="T2111">
        <v>1.2</v>
      </c>
      <c r="U2111">
        <v>1.2</v>
      </c>
      <c r="V2111">
        <v>1.1000000000000001</v>
      </c>
      <c r="W2111">
        <v>1</v>
      </c>
      <c r="X2111">
        <v>1</v>
      </c>
      <c r="Y2111">
        <v>0.9</v>
      </c>
      <c r="Z2111">
        <v>0.9</v>
      </c>
      <c r="AA2111">
        <v>0.9</v>
      </c>
    </row>
    <row r="2112" spans="1:27" x14ac:dyDescent="0.2">
      <c r="A2112" s="89">
        <f>VLOOKUP(C2112,TabellenBDFS!$B$4:$C$2717,2,FALSE)</f>
        <v>291</v>
      </c>
      <c r="B2112" t="str">
        <f t="shared" si="33"/>
        <v>2912</v>
      </c>
      <c r="C2112" t="s">
        <v>301</v>
      </c>
      <c r="D2112">
        <v>2</v>
      </c>
      <c r="E2112">
        <v>0</v>
      </c>
      <c r="F2112">
        <v>0</v>
      </c>
      <c r="G2112">
        <v>0</v>
      </c>
      <c r="H2112">
        <v>0</v>
      </c>
      <c r="I2112">
        <v>0</v>
      </c>
      <c r="J2112">
        <v>0</v>
      </c>
      <c r="K2112">
        <v>0</v>
      </c>
      <c r="L2112">
        <v>0</v>
      </c>
      <c r="M2112">
        <v>0.1</v>
      </c>
      <c r="N2112">
        <v>0.1</v>
      </c>
      <c r="O2112">
        <v>0.1</v>
      </c>
      <c r="P2112">
        <v>0.1</v>
      </c>
      <c r="Q2112">
        <v>0.1</v>
      </c>
      <c r="R2112">
        <v>0.1</v>
      </c>
      <c r="S2112">
        <v>0</v>
      </c>
      <c r="T2112">
        <v>0</v>
      </c>
      <c r="U2112">
        <v>0</v>
      </c>
      <c r="V2112">
        <v>0</v>
      </c>
      <c r="W2112">
        <v>0</v>
      </c>
      <c r="X2112">
        <v>0</v>
      </c>
      <c r="Y2112">
        <v>0</v>
      </c>
      <c r="Z2112">
        <v>0</v>
      </c>
      <c r="AA2112">
        <v>0</v>
      </c>
    </row>
    <row r="2113" spans="1:27" x14ac:dyDescent="0.2">
      <c r="A2113" s="89">
        <f>VLOOKUP(C2113,TabellenBDFS!$B$4:$C$2717,2,FALSE)</f>
        <v>291</v>
      </c>
      <c r="B2113" t="str">
        <f t="shared" si="33"/>
        <v>2913</v>
      </c>
      <c r="C2113" t="s">
        <v>301</v>
      </c>
      <c r="D2113">
        <v>3</v>
      </c>
      <c r="E2113">
        <v>0</v>
      </c>
      <c r="F2113">
        <v>0</v>
      </c>
      <c r="G2113">
        <v>0</v>
      </c>
      <c r="H2113">
        <v>0</v>
      </c>
      <c r="I2113">
        <v>0</v>
      </c>
      <c r="J2113">
        <v>0</v>
      </c>
      <c r="K2113">
        <v>0</v>
      </c>
      <c r="L2113">
        <v>0</v>
      </c>
      <c r="M2113">
        <v>0</v>
      </c>
      <c r="N2113">
        <v>0</v>
      </c>
      <c r="O2113">
        <v>0</v>
      </c>
      <c r="P2113">
        <v>0</v>
      </c>
      <c r="Q2113">
        <v>0.1</v>
      </c>
      <c r="R2113">
        <v>0.1</v>
      </c>
      <c r="S2113">
        <v>0.1</v>
      </c>
      <c r="T2113">
        <v>0.1</v>
      </c>
      <c r="U2113">
        <v>0.1</v>
      </c>
      <c r="V2113">
        <v>0.1</v>
      </c>
      <c r="W2113">
        <v>0.1</v>
      </c>
      <c r="X2113">
        <v>0.1</v>
      </c>
      <c r="Y2113">
        <v>0.1</v>
      </c>
      <c r="Z2113">
        <v>0.1</v>
      </c>
      <c r="AA2113">
        <v>0.1</v>
      </c>
    </row>
    <row r="2114" spans="1:27" x14ac:dyDescent="0.2">
      <c r="A2114" s="89">
        <f>VLOOKUP(C2114,TabellenBDFS!$B$4:$C$2717,2,FALSE)</f>
        <v>291</v>
      </c>
      <c r="B2114" t="str">
        <f t="shared" si="33"/>
        <v>2914</v>
      </c>
      <c r="C2114" t="s">
        <v>301</v>
      </c>
      <c r="D2114">
        <v>4</v>
      </c>
      <c r="E2114">
        <v>0</v>
      </c>
      <c r="F2114">
        <v>0</v>
      </c>
      <c r="G2114">
        <v>0</v>
      </c>
      <c r="H2114">
        <v>0</v>
      </c>
      <c r="I2114">
        <v>0</v>
      </c>
      <c r="J2114">
        <v>0</v>
      </c>
      <c r="K2114">
        <v>0</v>
      </c>
      <c r="L2114">
        <v>0</v>
      </c>
      <c r="M2114">
        <v>0</v>
      </c>
      <c r="N2114">
        <v>0</v>
      </c>
      <c r="O2114">
        <v>0</v>
      </c>
      <c r="P2114">
        <v>0</v>
      </c>
      <c r="Q2114">
        <v>0</v>
      </c>
      <c r="R2114">
        <v>0</v>
      </c>
      <c r="S2114">
        <v>0</v>
      </c>
      <c r="T2114">
        <v>0</v>
      </c>
      <c r="U2114">
        <v>0</v>
      </c>
      <c r="V2114">
        <v>0</v>
      </c>
      <c r="W2114">
        <v>0</v>
      </c>
      <c r="X2114">
        <v>0</v>
      </c>
      <c r="Y2114">
        <v>0</v>
      </c>
      <c r="Z2114">
        <v>0</v>
      </c>
      <c r="AA2114">
        <v>0</v>
      </c>
    </row>
    <row r="2115" spans="1:27" x14ac:dyDescent="0.2">
      <c r="A2115" s="89">
        <f>VLOOKUP(C2115,TabellenBDFS!$B$4:$C$2717,2,FALSE)</f>
        <v>291</v>
      </c>
      <c r="B2115" t="str">
        <f t="shared" si="33"/>
        <v>2915</v>
      </c>
      <c r="C2115" t="s">
        <v>301</v>
      </c>
      <c r="D2115">
        <v>5</v>
      </c>
      <c r="E2115">
        <v>0</v>
      </c>
      <c r="F2115">
        <v>0</v>
      </c>
      <c r="G2115">
        <v>0</v>
      </c>
      <c r="H2115">
        <v>0</v>
      </c>
      <c r="I2115">
        <v>0</v>
      </c>
      <c r="J2115">
        <v>0</v>
      </c>
      <c r="K2115">
        <v>0</v>
      </c>
      <c r="L2115">
        <v>0</v>
      </c>
      <c r="M2115">
        <v>0</v>
      </c>
      <c r="N2115">
        <v>0</v>
      </c>
      <c r="O2115">
        <v>0</v>
      </c>
      <c r="P2115">
        <v>0</v>
      </c>
      <c r="Q2115">
        <v>0</v>
      </c>
      <c r="R2115">
        <v>0</v>
      </c>
      <c r="S2115">
        <v>0</v>
      </c>
      <c r="T2115">
        <v>0</v>
      </c>
      <c r="U2115">
        <v>0</v>
      </c>
      <c r="V2115">
        <v>0</v>
      </c>
      <c r="W2115">
        <v>0</v>
      </c>
      <c r="X2115">
        <v>0</v>
      </c>
      <c r="Y2115">
        <v>0</v>
      </c>
      <c r="Z2115">
        <v>0</v>
      </c>
      <c r="AA2115">
        <v>0</v>
      </c>
    </row>
    <row r="2116" spans="1:27" x14ac:dyDescent="0.2">
      <c r="A2116" s="89">
        <f>VLOOKUP(C2116,TabellenBDFS!$B$4:$C$2717,2,FALSE)</f>
        <v>291</v>
      </c>
      <c r="B2116" t="str">
        <f t="shared" si="33"/>
        <v>2916</v>
      </c>
      <c r="C2116" t="s">
        <v>301</v>
      </c>
      <c r="D2116">
        <v>6</v>
      </c>
      <c r="E2116">
        <v>1.1000000000000001</v>
      </c>
      <c r="F2116">
        <v>1</v>
      </c>
      <c r="G2116">
        <v>1</v>
      </c>
      <c r="H2116">
        <v>1</v>
      </c>
      <c r="I2116">
        <v>1</v>
      </c>
      <c r="J2116">
        <v>1</v>
      </c>
      <c r="K2116">
        <v>1</v>
      </c>
      <c r="L2116">
        <v>1</v>
      </c>
      <c r="M2116">
        <v>1</v>
      </c>
      <c r="N2116">
        <v>0.9</v>
      </c>
      <c r="O2116">
        <v>0.8</v>
      </c>
      <c r="P2116">
        <v>0.7</v>
      </c>
      <c r="Q2116">
        <v>0.7</v>
      </c>
      <c r="R2116">
        <v>0.8</v>
      </c>
      <c r="S2116">
        <v>0.8</v>
      </c>
      <c r="T2116">
        <v>0.7</v>
      </c>
      <c r="U2116">
        <v>0.7</v>
      </c>
      <c r="V2116">
        <v>0.6</v>
      </c>
      <c r="W2116">
        <v>0.5</v>
      </c>
      <c r="X2116">
        <v>0.5</v>
      </c>
      <c r="Y2116">
        <v>0.5</v>
      </c>
      <c r="Z2116">
        <v>0.4</v>
      </c>
      <c r="AA2116">
        <v>0.4</v>
      </c>
    </row>
    <row r="2117" spans="1:27" x14ac:dyDescent="0.2">
      <c r="A2117" s="89">
        <f>VLOOKUP(C2117,TabellenBDFS!$B$4:$C$2717,2,FALSE)</f>
        <v>291</v>
      </c>
      <c r="B2117" t="str">
        <f t="shared" si="33"/>
        <v>2917</v>
      </c>
      <c r="C2117" t="s">
        <v>301</v>
      </c>
      <c r="D2117">
        <v>7</v>
      </c>
      <c r="E2117">
        <v>0.1</v>
      </c>
      <c r="F2117">
        <v>0.1</v>
      </c>
      <c r="G2117">
        <v>0.1</v>
      </c>
      <c r="H2117">
        <v>0.1</v>
      </c>
      <c r="I2117">
        <v>0.1</v>
      </c>
      <c r="J2117">
        <v>0.1</v>
      </c>
      <c r="K2117">
        <v>0.1</v>
      </c>
      <c r="L2117">
        <v>0</v>
      </c>
      <c r="M2117">
        <v>0</v>
      </c>
      <c r="N2117">
        <v>0.2</v>
      </c>
      <c r="O2117">
        <v>0.2</v>
      </c>
      <c r="P2117">
        <v>0.2</v>
      </c>
      <c r="Q2117">
        <v>0.2</v>
      </c>
      <c r="R2117">
        <v>0.2</v>
      </c>
      <c r="S2117">
        <v>0.2</v>
      </c>
      <c r="T2117">
        <v>0.3</v>
      </c>
      <c r="U2117">
        <v>0.4</v>
      </c>
      <c r="V2117">
        <v>0.4</v>
      </c>
      <c r="W2117">
        <v>0.4</v>
      </c>
      <c r="X2117">
        <v>0.4</v>
      </c>
      <c r="Y2117">
        <v>0.3</v>
      </c>
      <c r="Z2117">
        <v>0.3</v>
      </c>
      <c r="AA2117">
        <v>0.3</v>
      </c>
    </row>
    <row r="2118" spans="1:27" x14ac:dyDescent="0.2">
      <c r="A2118" s="89">
        <f>VLOOKUP(C2118,TabellenBDFS!$B$4:$C$2717,2,FALSE)</f>
        <v>292</v>
      </c>
      <c r="B2118" t="str">
        <f t="shared" si="33"/>
        <v>2921</v>
      </c>
      <c r="C2118" t="s">
        <v>302</v>
      </c>
      <c r="D2118">
        <v>1</v>
      </c>
      <c r="E2118">
        <v>0.5</v>
      </c>
      <c r="F2118">
        <v>0.5</v>
      </c>
      <c r="G2118">
        <v>0.5</v>
      </c>
      <c r="H2118">
        <v>0.5</v>
      </c>
      <c r="I2118">
        <v>0.5</v>
      </c>
      <c r="J2118">
        <v>0.5</v>
      </c>
      <c r="K2118">
        <v>0.5</v>
      </c>
      <c r="L2118">
        <v>0.5</v>
      </c>
      <c r="M2118">
        <v>0.5</v>
      </c>
      <c r="N2118">
        <v>0.5</v>
      </c>
      <c r="O2118">
        <v>0.5</v>
      </c>
      <c r="P2118">
        <v>0.5</v>
      </c>
      <c r="Q2118">
        <v>0.7</v>
      </c>
      <c r="R2118">
        <v>0.6</v>
      </c>
      <c r="S2118">
        <v>0.6</v>
      </c>
      <c r="T2118">
        <v>0.6</v>
      </c>
      <c r="U2118">
        <v>0.6</v>
      </c>
      <c r="V2118">
        <v>0.7</v>
      </c>
      <c r="W2118">
        <v>0.7</v>
      </c>
      <c r="X2118">
        <v>0.7</v>
      </c>
      <c r="Y2118">
        <v>0.7</v>
      </c>
      <c r="Z2118">
        <v>0.7</v>
      </c>
      <c r="AA2118">
        <v>0.6</v>
      </c>
    </row>
    <row r="2119" spans="1:27" x14ac:dyDescent="0.2">
      <c r="A2119" s="89">
        <f>VLOOKUP(C2119,TabellenBDFS!$B$4:$C$2717,2,FALSE)</f>
        <v>292</v>
      </c>
      <c r="B2119" t="str">
        <f t="shared" si="33"/>
        <v>2922</v>
      </c>
      <c r="C2119" t="s">
        <v>302</v>
      </c>
      <c r="D2119">
        <v>2</v>
      </c>
      <c r="E2119">
        <v>0</v>
      </c>
      <c r="F2119">
        <v>0</v>
      </c>
      <c r="G2119">
        <v>0</v>
      </c>
      <c r="H2119">
        <v>0</v>
      </c>
      <c r="I2119">
        <v>0</v>
      </c>
      <c r="J2119">
        <v>0</v>
      </c>
      <c r="K2119">
        <v>0</v>
      </c>
      <c r="L2119">
        <v>0</v>
      </c>
      <c r="M2119">
        <v>0</v>
      </c>
      <c r="N2119">
        <v>0</v>
      </c>
      <c r="O2119">
        <v>0</v>
      </c>
      <c r="P2119">
        <v>0</v>
      </c>
      <c r="Q2119">
        <v>0</v>
      </c>
      <c r="R2119">
        <v>0</v>
      </c>
      <c r="S2119">
        <v>0</v>
      </c>
      <c r="T2119">
        <v>0</v>
      </c>
      <c r="U2119">
        <v>0</v>
      </c>
      <c r="V2119">
        <v>0</v>
      </c>
      <c r="W2119">
        <v>0</v>
      </c>
      <c r="X2119">
        <v>0</v>
      </c>
      <c r="Y2119">
        <v>0</v>
      </c>
      <c r="Z2119">
        <v>0</v>
      </c>
      <c r="AA2119">
        <v>0</v>
      </c>
    </row>
    <row r="2120" spans="1:27" x14ac:dyDescent="0.2">
      <c r="A2120" s="89">
        <f>VLOOKUP(C2120,TabellenBDFS!$B$4:$C$2717,2,FALSE)</f>
        <v>292</v>
      </c>
      <c r="B2120" t="str">
        <f t="shared" si="33"/>
        <v>2923</v>
      </c>
      <c r="C2120" t="s">
        <v>302</v>
      </c>
      <c r="D2120">
        <v>3</v>
      </c>
      <c r="E2120">
        <v>0</v>
      </c>
      <c r="F2120">
        <v>0</v>
      </c>
      <c r="G2120">
        <v>0</v>
      </c>
      <c r="H2120">
        <v>0</v>
      </c>
      <c r="I2120">
        <v>0</v>
      </c>
      <c r="J2120">
        <v>0</v>
      </c>
      <c r="K2120">
        <v>0</v>
      </c>
      <c r="L2120">
        <v>0</v>
      </c>
      <c r="M2120">
        <v>0</v>
      </c>
      <c r="N2120">
        <v>0</v>
      </c>
      <c r="O2120">
        <v>0</v>
      </c>
      <c r="P2120">
        <v>0</v>
      </c>
      <c r="Q2120">
        <v>0</v>
      </c>
      <c r="R2120">
        <v>0</v>
      </c>
      <c r="S2120">
        <v>0</v>
      </c>
      <c r="T2120">
        <v>0</v>
      </c>
      <c r="U2120">
        <v>0</v>
      </c>
      <c r="V2120">
        <v>0</v>
      </c>
      <c r="W2120">
        <v>0.1</v>
      </c>
      <c r="X2120">
        <v>0.1</v>
      </c>
      <c r="Y2120">
        <v>0.1</v>
      </c>
      <c r="Z2120">
        <v>0.1</v>
      </c>
      <c r="AA2120">
        <v>0</v>
      </c>
    </row>
    <row r="2121" spans="1:27" x14ac:dyDescent="0.2">
      <c r="A2121" s="89">
        <f>VLOOKUP(C2121,TabellenBDFS!$B$4:$C$2717,2,FALSE)</f>
        <v>292</v>
      </c>
      <c r="B2121" t="str">
        <f t="shared" si="33"/>
        <v>2924</v>
      </c>
      <c r="C2121" t="s">
        <v>302</v>
      </c>
      <c r="D2121">
        <v>4</v>
      </c>
      <c r="E2121">
        <v>0</v>
      </c>
      <c r="F2121">
        <v>0</v>
      </c>
      <c r="G2121">
        <v>0</v>
      </c>
      <c r="H2121">
        <v>0</v>
      </c>
      <c r="I2121">
        <v>0</v>
      </c>
      <c r="J2121">
        <v>0</v>
      </c>
      <c r="K2121">
        <v>0</v>
      </c>
      <c r="L2121">
        <v>0</v>
      </c>
      <c r="M2121">
        <v>0</v>
      </c>
      <c r="N2121">
        <v>0</v>
      </c>
      <c r="O2121">
        <v>0</v>
      </c>
      <c r="P2121">
        <v>0</v>
      </c>
      <c r="Q2121">
        <v>0</v>
      </c>
      <c r="R2121">
        <v>0</v>
      </c>
      <c r="S2121">
        <v>0</v>
      </c>
      <c r="T2121">
        <v>0</v>
      </c>
      <c r="U2121">
        <v>0</v>
      </c>
      <c r="V2121">
        <v>0</v>
      </c>
      <c r="W2121">
        <v>0</v>
      </c>
      <c r="X2121">
        <v>0</v>
      </c>
      <c r="Y2121">
        <v>0</v>
      </c>
      <c r="Z2121">
        <v>0</v>
      </c>
      <c r="AA2121">
        <v>0</v>
      </c>
    </row>
    <row r="2122" spans="1:27" x14ac:dyDescent="0.2">
      <c r="A2122" s="89">
        <f>VLOOKUP(C2122,TabellenBDFS!$B$4:$C$2717,2,FALSE)</f>
        <v>292</v>
      </c>
      <c r="B2122" t="str">
        <f t="shared" si="33"/>
        <v>2925</v>
      </c>
      <c r="C2122" t="s">
        <v>302</v>
      </c>
      <c r="D2122">
        <v>5</v>
      </c>
      <c r="E2122">
        <v>0</v>
      </c>
      <c r="F2122">
        <v>0</v>
      </c>
      <c r="G2122">
        <v>0</v>
      </c>
      <c r="H2122">
        <v>0</v>
      </c>
      <c r="I2122">
        <v>0</v>
      </c>
      <c r="J2122">
        <v>0</v>
      </c>
      <c r="K2122">
        <v>0</v>
      </c>
      <c r="L2122">
        <v>0</v>
      </c>
      <c r="M2122">
        <v>0</v>
      </c>
      <c r="N2122">
        <v>0</v>
      </c>
      <c r="O2122">
        <v>0</v>
      </c>
      <c r="P2122">
        <v>0</v>
      </c>
      <c r="Q2122">
        <v>0</v>
      </c>
      <c r="R2122">
        <v>0</v>
      </c>
      <c r="S2122">
        <v>0</v>
      </c>
      <c r="T2122">
        <v>0</v>
      </c>
      <c r="U2122">
        <v>0</v>
      </c>
      <c r="V2122">
        <v>0</v>
      </c>
      <c r="W2122">
        <v>0</v>
      </c>
      <c r="X2122">
        <v>0</v>
      </c>
      <c r="Y2122">
        <v>0</v>
      </c>
      <c r="Z2122">
        <v>0</v>
      </c>
      <c r="AA2122">
        <v>0</v>
      </c>
    </row>
    <row r="2123" spans="1:27" x14ac:dyDescent="0.2">
      <c r="A2123" s="89">
        <f>VLOOKUP(C2123,TabellenBDFS!$B$4:$C$2717,2,FALSE)</f>
        <v>292</v>
      </c>
      <c r="B2123" t="str">
        <f t="shared" ref="B2123:B2186" si="34">CONCATENATE(A2123,D2123)</f>
        <v>2926</v>
      </c>
      <c r="C2123" t="s">
        <v>302</v>
      </c>
      <c r="D2123">
        <v>6</v>
      </c>
      <c r="E2123">
        <v>0.5</v>
      </c>
      <c r="F2123">
        <v>0.5</v>
      </c>
      <c r="G2123">
        <v>0.5</v>
      </c>
      <c r="H2123">
        <v>0.5</v>
      </c>
      <c r="I2123">
        <v>0.5</v>
      </c>
      <c r="J2123">
        <v>0.5</v>
      </c>
      <c r="K2123">
        <v>0.5</v>
      </c>
      <c r="L2123">
        <v>0.5</v>
      </c>
      <c r="M2123">
        <v>0.5</v>
      </c>
      <c r="N2123">
        <v>0.5</v>
      </c>
      <c r="O2123">
        <v>0.5</v>
      </c>
      <c r="P2123">
        <v>0.5</v>
      </c>
      <c r="Q2123">
        <v>0.7</v>
      </c>
      <c r="R2123">
        <v>0.6</v>
      </c>
      <c r="S2123">
        <v>0.6</v>
      </c>
      <c r="T2123">
        <v>0.6</v>
      </c>
      <c r="U2123">
        <v>0.6</v>
      </c>
      <c r="V2123">
        <v>0.6</v>
      </c>
      <c r="W2123">
        <v>0.6</v>
      </c>
      <c r="X2123">
        <v>0.6</v>
      </c>
      <c r="Y2123">
        <v>0.6</v>
      </c>
      <c r="Z2123">
        <v>0.5</v>
      </c>
      <c r="AA2123">
        <v>0.5</v>
      </c>
    </row>
    <row r="2124" spans="1:27" x14ac:dyDescent="0.2">
      <c r="A2124" s="89">
        <f>VLOOKUP(C2124,TabellenBDFS!$B$4:$C$2717,2,FALSE)</f>
        <v>292</v>
      </c>
      <c r="B2124" t="str">
        <f t="shared" si="34"/>
        <v>2927</v>
      </c>
      <c r="C2124" t="s">
        <v>302</v>
      </c>
      <c r="D2124">
        <v>7</v>
      </c>
      <c r="E2124">
        <v>0</v>
      </c>
      <c r="F2124">
        <v>0</v>
      </c>
      <c r="G2124">
        <v>0</v>
      </c>
      <c r="H2124">
        <v>0</v>
      </c>
      <c r="I2124">
        <v>0</v>
      </c>
      <c r="J2124">
        <v>0</v>
      </c>
      <c r="K2124">
        <v>0</v>
      </c>
      <c r="L2124">
        <v>0</v>
      </c>
      <c r="M2124">
        <v>0</v>
      </c>
      <c r="N2124">
        <v>0</v>
      </c>
      <c r="O2124">
        <v>0</v>
      </c>
      <c r="P2124">
        <v>0</v>
      </c>
      <c r="Q2124">
        <v>0</v>
      </c>
      <c r="R2124">
        <v>0</v>
      </c>
      <c r="S2124">
        <v>0</v>
      </c>
      <c r="T2124">
        <v>0</v>
      </c>
      <c r="U2124">
        <v>0</v>
      </c>
      <c r="V2124">
        <v>0</v>
      </c>
      <c r="W2124">
        <v>0</v>
      </c>
      <c r="X2124">
        <v>0</v>
      </c>
      <c r="Y2124">
        <v>0</v>
      </c>
      <c r="Z2124">
        <v>0</v>
      </c>
      <c r="AA2124">
        <v>0</v>
      </c>
    </row>
    <row r="2125" spans="1:27" x14ac:dyDescent="0.2">
      <c r="A2125" s="89">
        <f>VLOOKUP(C2125,TabellenBDFS!$B$4:$C$2717,2,FALSE)</f>
        <v>293</v>
      </c>
      <c r="B2125" t="str">
        <f t="shared" si="34"/>
        <v>2931</v>
      </c>
      <c r="C2125" t="s">
        <v>303</v>
      </c>
      <c r="D2125">
        <v>1</v>
      </c>
      <c r="E2125">
        <v>3.9</v>
      </c>
      <c r="F2125">
        <v>3.9</v>
      </c>
      <c r="G2125">
        <v>4</v>
      </c>
      <c r="H2125">
        <v>4</v>
      </c>
      <c r="I2125">
        <v>4</v>
      </c>
      <c r="J2125">
        <v>4</v>
      </c>
      <c r="K2125">
        <v>3.9</v>
      </c>
      <c r="L2125">
        <v>3.9</v>
      </c>
      <c r="M2125">
        <v>3.8</v>
      </c>
      <c r="N2125">
        <v>3.8</v>
      </c>
      <c r="O2125">
        <v>3.7</v>
      </c>
      <c r="P2125">
        <v>3.8</v>
      </c>
      <c r="Q2125">
        <v>3.8</v>
      </c>
      <c r="R2125">
        <v>3.8</v>
      </c>
      <c r="S2125">
        <v>3.7</v>
      </c>
      <c r="T2125">
        <v>3.6</v>
      </c>
      <c r="U2125">
        <v>3.5</v>
      </c>
      <c r="V2125">
        <v>3.4</v>
      </c>
      <c r="W2125">
        <v>3.4</v>
      </c>
      <c r="X2125">
        <v>3.3</v>
      </c>
      <c r="Y2125">
        <v>3.3</v>
      </c>
      <c r="Z2125">
        <v>3.2</v>
      </c>
      <c r="AA2125">
        <v>3.2</v>
      </c>
    </row>
    <row r="2126" spans="1:27" x14ac:dyDescent="0.2">
      <c r="A2126" s="89">
        <f>VLOOKUP(C2126,TabellenBDFS!$B$4:$C$2717,2,FALSE)</f>
        <v>293</v>
      </c>
      <c r="B2126" t="str">
        <f t="shared" si="34"/>
        <v>2932</v>
      </c>
      <c r="C2126" t="s">
        <v>303</v>
      </c>
      <c r="D2126">
        <v>2</v>
      </c>
      <c r="E2126">
        <v>1.6</v>
      </c>
      <c r="F2126">
        <v>1.6</v>
      </c>
      <c r="G2126">
        <v>1.7</v>
      </c>
      <c r="H2126">
        <v>1.6</v>
      </c>
      <c r="I2126">
        <v>1.6</v>
      </c>
      <c r="J2126">
        <v>1.6</v>
      </c>
      <c r="K2126">
        <v>1.5</v>
      </c>
      <c r="L2126">
        <v>1.5</v>
      </c>
      <c r="M2126">
        <v>1.5</v>
      </c>
      <c r="N2126">
        <v>1.5</v>
      </c>
      <c r="O2126">
        <v>1.4</v>
      </c>
      <c r="P2126">
        <v>1.4</v>
      </c>
      <c r="Q2126">
        <v>1.4</v>
      </c>
      <c r="R2126">
        <v>1.4</v>
      </c>
      <c r="S2126">
        <v>1.3</v>
      </c>
      <c r="T2126">
        <v>1.3</v>
      </c>
      <c r="U2126">
        <v>1.3</v>
      </c>
      <c r="V2126">
        <v>1.2</v>
      </c>
      <c r="W2126">
        <v>1.1000000000000001</v>
      </c>
      <c r="X2126">
        <v>1.1000000000000001</v>
      </c>
      <c r="Y2126">
        <v>1</v>
      </c>
      <c r="Z2126">
        <v>1</v>
      </c>
      <c r="AA2126">
        <v>1</v>
      </c>
    </row>
    <row r="2127" spans="1:27" x14ac:dyDescent="0.2">
      <c r="A2127" s="89">
        <f>VLOOKUP(C2127,TabellenBDFS!$B$4:$C$2717,2,FALSE)</f>
        <v>293</v>
      </c>
      <c r="B2127" t="str">
        <f t="shared" si="34"/>
        <v>2933</v>
      </c>
      <c r="C2127" t="s">
        <v>303</v>
      </c>
      <c r="D2127">
        <v>3</v>
      </c>
      <c r="E2127">
        <v>0</v>
      </c>
      <c r="F2127">
        <v>0</v>
      </c>
      <c r="G2127">
        <v>0</v>
      </c>
      <c r="H2127">
        <v>0</v>
      </c>
      <c r="I2127">
        <v>0.1</v>
      </c>
      <c r="J2127">
        <v>0.1</v>
      </c>
      <c r="K2127">
        <v>0.1</v>
      </c>
      <c r="L2127">
        <v>0.1</v>
      </c>
      <c r="M2127">
        <v>0.2</v>
      </c>
      <c r="N2127">
        <v>0.2</v>
      </c>
      <c r="O2127">
        <v>0.2</v>
      </c>
      <c r="P2127">
        <v>0.2</v>
      </c>
      <c r="Q2127">
        <v>0.2</v>
      </c>
      <c r="R2127">
        <v>0.2</v>
      </c>
      <c r="S2127">
        <v>0.2</v>
      </c>
      <c r="T2127">
        <v>0.2</v>
      </c>
      <c r="U2127">
        <v>0.2</v>
      </c>
      <c r="V2127">
        <v>0.3</v>
      </c>
      <c r="W2127">
        <v>0.3</v>
      </c>
      <c r="X2127">
        <v>0.3</v>
      </c>
      <c r="Y2127">
        <v>0.3</v>
      </c>
      <c r="Z2127">
        <v>0.3</v>
      </c>
      <c r="AA2127">
        <v>0.3</v>
      </c>
    </row>
    <row r="2128" spans="1:27" x14ac:dyDescent="0.2">
      <c r="A2128" s="89">
        <f>VLOOKUP(C2128,TabellenBDFS!$B$4:$C$2717,2,FALSE)</f>
        <v>293</v>
      </c>
      <c r="B2128" t="str">
        <f t="shared" si="34"/>
        <v>2934</v>
      </c>
      <c r="C2128" t="s">
        <v>303</v>
      </c>
      <c r="D2128">
        <v>4</v>
      </c>
      <c r="E2128">
        <v>0</v>
      </c>
      <c r="F2128">
        <v>0</v>
      </c>
      <c r="G2128">
        <v>0</v>
      </c>
      <c r="H2128">
        <v>0</v>
      </c>
      <c r="I2128">
        <v>0</v>
      </c>
      <c r="J2128">
        <v>0.1</v>
      </c>
      <c r="K2128">
        <v>0.1</v>
      </c>
      <c r="L2128">
        <v>0.1</v>
      </c>
      <c r="M2128">
        <v>0.1</v>
      </c>
      <c r="N2128">
        <v>0.1</v>
      </c>
      <c r="O2128">
        <v>0.1</v>
      </c>
      <c r="P2128">
        <v>0.1</v>
      </c>
      <c r="Q2128">
        <v>0.1</v>
      </c>
      <c r="R2128">
        <v>0.1</v>
      </c>
      <c r="S2128">
        <v>0.1</v>
      </c>
      <c r="T2128">
        <v>0.1</v>
      </c>
      <c r="U2128">
        <v>0.1</v>
      </c>
      <c r="V2128">
        <v>0.1</v>
      </c>
      <c r="W2128">
        <v>0.1</v>
      </c>
      <c r="X2128">
        <v>0.1</v>
      </c>
      <c r="Y2128">
        <v>0.1</v>
      </c>
      <c r="Z2128">
        <v>0.1</v>
      </c>
      <c r="AA2128">
        <v>0.1</v>
      </c>
    </row>
    <row r="2129" spans="1:27" x14ac:dyDescent="0.2">
      <c r="A2129" s="89">
        <f>VLOOKUP(C2129,TabellenBDFS!$B$4:$C$2717,2,FALSE)</f>
        <v>293</v>
      </c>
      <c r="B2129" t="str">
        <f t="shared" si="34"/>
        <v>2935</v>
      </c>
      <c r="C2129" t="s">
        <v>303</v>
      </c>
      <c r="D2129">
        <v>5</v>
      </c>
      <c r="E2129">
        <v>0.5</v>
      </c>
      <c r="F2129">
        <v>0.4</v>
      </c>
      <c r="G2129">
        <v>0.4</v>
      </c>
      <c r="H2129">
        <v>0.4</v>
      </c>
      <c r="I2129">
        <v>0.4</v>
      </c>
      <c r="J2129">
        <v>0.4</v>
      </c>
      <c r="K2129">
        <v>0.4</v>
      </c>
      <c r="L2129">
        <v>0.4</v>
      </c>
      <c r="M2129">
        <v>0.4</v>
      </c>
      <c r="N2129">
        <v>0.4</v>
      </c>
      <c r="O2129">
        <v>0.4</v>
      </c>
      <c r="P2129">
        <v>0.4</v>
      </c>
      <c r="Q2129">
        <v>0.4</v>
      </c>
      <c r="R2129">
        <v>0.4</v>
      </c>
      <c r="S2129">
        <v>0.4</v>
      </c>
      <c r="T2129">
        <v>0.3</v>
      </c>
      <c r="U2129">
        <v>0.3</v>
      </c>
      <c r="V2129">
        <v>0.3</v>
      </c>
      <c r="W2129">
        <v>0.3</v>
      </c>
      <c r="X2129">
        <v>0.3</v>
      </c>
      <c r="Y2129">
        <v>0.3</v>
      </c>
      <c r="Z2129">
        <v>0.3</v>
      </c>
      <c r="AA2129">
        <v>0.3</v>
      </c>
    </row>
    <row r="2130" spans="1:27" x14ac:dyDescent="0.2">
      <c r="A2130" s="89">
        <f>VLOOKUP(C2130,TabellenBDFS!$B$4:$C$2717,2,FALSE)</f>
        <v>293</v>
      </c>
      <c r="B2130" t="str">
        <f t="shared" si="34"/>
        <v>2936</v>
      </c>
      <c r="C2130" t="s">
        <v>303</v>
      </c>
      <c r="D2130">
        <v>6</v>
      </c>
      <c r="E2130">
        <v>1.6</v>
      </c>
      <c r="F2130">
        <v>1.6</v>
      </c>
      <c r="G2130">
        <v>1.6</v>
      </c>
      <c r="H2130">
        <v>1.6</v>
      </c>
      <c r="I2130">
        <v>1.6</v>
      </c>
      <c r="J2130">
        <v>1.6</v>
      </c>
      <c r="K2130">
        <v>1.5</v>
      </c>
      <c r="L2130">
        <v>1.5</v>
      </c>
      <c r="M2130">
        <v>1.5</v>
      </c>
      <c r="N2130">
        <v>1.4</v>
      </c>
      <c r="O2130">
        <v>1.4</v>
      </c>
      <c r="P2130">
        <v>1.4</v>
      </c>
      <c r="Q2130">
        <v>1.5</v>
      </c>
      <c r="R2130">
        <v>1.5</v>
      </c>
      <c r="S2130">
        <v>1.4</v>
      </c>
      <c r="T2130">
        <v>1.4</v>
      </c>
      <c r="U2130">
        <v>1.3</v>
      </c>
      <c r="V2130">
        <v>1.3</v>
      </c>
      <c r="W2130">
        <v>1.3</v>
      </c>
      <c r="X2130">
        <v>1.3</v>
      </c>
      <c r="Y2130">
        <v>1.3</v>
      </c>
      <c r="Z2130">
        <v>1.3</v>
      </c>
      <c r="AA2130">
        <v>1.3</v>
      </c>
    </row>
    <row r="2131" spans="1:27" x14ac:dyDescent="0.2">
      <c r="A2131" s="89">
        <f>VLOOKUP(C2131,TabellenBDFS!$B$4:$C$2717,2,FALSE)</f>
        <v>293</v>
      </c>
      <c r="B2131" t="str">
        <f t="shared" si="34"/>
        <v>2937</v>
      </c>
      <c r="C2131" t="s">
        <v>303</v>
      </c>
      <c r="D2131">
        <v>7</v>
      </c>
      <c r="E2131">
        <v>0.2</v>
      </c>
      <c r="F2131">
        <v>0.2</v>
      </c>
      <c r="G2131">
        <v>0.2</v>
      </c>
      <c r="H2131">
        <v>0.2</v>
      </c>
      <c r="I2131">
        <v>0.2</v>
      </c>
      <c r="J2131">
        <v>0.2</v>
      </c>
      <c r="K2131">
        <v>0.3</v>
      </c>
      <c r="L2131">
        <v>0.3</v>
      </c>
      <c r="M2131">
        <v>0.2</v>
      </c>
      <c r="N2131">
        <v>0.2</v>
      </c>
      <c r="O2131">
        <v>0.2</v>
      </c>
      <c r="P2131">
        <v>0.2</v>
      </c>
      <c r="Q2131">
        <v>0.2</v>
      </c>
      <c r="R2131">
        <v>0.2</v>
      </c>
      <c r="S2131">
        <v>0.2</v>
      </c>
      <c r="T2131">
        <v>0.2</v>
      </c>
      <c r="U2131">
        <v>0.2</v>
      </c>
      <c r="V2131">
        <v>0.2</v>
      </c>
      <c r="W2131">
        <v>0.2</v>
      </c>
      <c r="X2131">
        <v>0.2</v>
      </c>
      <c r="Y2131">
        <v>0.2</v>
      </c>
      <c r="Z2131">
        <v>0.2</v>
      </c>
      <c r="AA2131">
        <v>0.2</v>
      </c>
    </row>
    <row r="2132" spans="1:27" x14ac:dyDescent="0.2">
      <c r="A2132" s="89">
        <f>VLOOKUP(C2132,TabellenBDFS!$B$4:$C$2717,2,FALSE)</f>
        <v>294</v>
      </c>
      <c r="B2132" t="str">
        <f t="shared" si="34"/>
        <v>2941</v>
      </c>
      <c r="C2132" t="s">
        <v>304</v>
      </c>
      <c r="D2132">
        <v>1</v>
      </c>
      <c r="E2132">
        <v>0.2</v>
      </c>
      <c r="F2132">
        <v>0.2</v>
      </c>
      <c r="G2132">
        <v>0.3</v>
      </c>
      <c r="H2132">
        <v>0.3</v>
      </c>
      <c r="I2132">
        <v>0.3</v>
      </c>
      <c r="J2132">
        <v>0.3</v>
      </c>
      <c r="K2132">
        <v>0.3</v>
      </c>
      <c r="L2132">
        <v>0.3</v>
      </c>
      <c r="M2132">
        <v>0.3</v>
      </c>
      <c r="N2132">
        <v>0.3</v>
      </c>
      <c r="O2132">
        <v>0.3</v>
      </c>
      <c r="P2132">
        <v>0.3</v>
      </c>
      <c r="Q2132">
        <v>0.3</v>
      </c>
      <c r="R2132">
        <v>0.3</v>
      </c>
      <c r="S2132">
        <v>0.4</v>
      </c>
      <c r="T2132">
        <v>0.4</v>
      </c>
      <c r="U2132">
        <v>0.4</v>
      </c>
      <c r="V2132">
        <v>0.4</v>
      </c>
      <c r="W2132">
        <v>0.4</v>
      </c>
      <c r="X2132">
        <v>0.4</v>
      </c>
      <c r="Y2132">
        <v>0.4</v>
      </c>
      <c r="Z2132">
        <v>0.4</v>
      </c>
      <c r="AA2132">
        <v>0.4</v>
      </c>
    </row>
    <row r="2133" spans="1:27" x14ac:dyDescent="0.2">
      <c r="A2133" s="89">
        <f>VLOOKUP(C2133,TabellenBDFS!$B$4:$C$2717,2,FALSE)</f>
        <v>294</v>
      </c>
      <c r="B2133" t="str">
        <f t="shared" si="34"/>
        <v>2942</v>
      </c>
      <c r="C2133" t="s">
        <v>304</v>
      </c>
      <c r="D2133">
        <v>2</v>
      </c>
      <c r="E2133">
        <v>0</v>
      </c>
      <c r="F2133">
        <v>0</v>
      </c>
      <c r="G2133">
        <v>0</v>
      </c>
      <c r="H2133">
        <v>0</v>
      </c>
      <c r="I2133">
        <v>0</v>
      </c>
      <c r="J2133">
        <v>0</v>
      </c>
      <c r="K2133">
        <v>0</v>
      </c>
      <c r="L2133">
        <v>0</v>
      </c>
      <c r="M2133">
        <v>0</v>
      </c>
      <c r="N2133">
        <v>0</v>
      </c>
      <c r="O2133">
        <v>0</v>
      </c>
      <c r="P2133">
        <v>0</v>
      </c>
      <c r="Q2133">
        <v>0</v>
      </c>
      <c r="R2133">
        <v>0</v>
      </c>
      <c r="S2133">
        <v>0</v>
      </c>
      <c r="T2133">
        <v>0</v>
      </c>
      <c r="U2133">
        <v>0</v>
      </c>
      <c r="V2133">
        <v>0</v>
      </c>
      <c r="W2133">
        <v>0</v>
      </c>
      <c r="X2133">
        <v>0</v>
      </c>
      <c r="Y2133">
        <v>0</v>
      </c>
      <c r="Z2133">
        <v>0</v>
      </c>
      <c r="AA2133">
        <v>0</v>
      </c>
    </row>
    <row r="2134" spans="1:27" x14ac:dyDescent="0.2">
      <c r="A2134" s="89">
        <f>VLOOKUP(C2134,TabellenBDFS!$B$4:$C$2717,2,FALSE)</f>
        <v>294</v>
      </c>
      <c r="B2134" t="str">
        <f t="shared" si="34"/>
        <v>2943</v>
      </c>
      <c r="C2134" t="s">
        <v>304</v>
      </c>
      <c r="D2134">
        <v>3</v>
      </c>
      <c r="E2134">
        <v>0</v>
      </c>
      <c r="F2134">
        <v>0</v>
      </c>
      <c r="G2134">
        <v>0</v>
      </c>
      <c r="H2134">
        <v>0</v>
      </c>
      <c r="I2134">
        <v>0</v>
      </c>
      <c r="J2134">
        <v>0</v>
      </c>
      <c r="K2134">
        <v>0</v>
      </c>
      <c r="L2134">
        <v>0</v>
      </c>
      <c r="M2134">
        <v>0</v>
      </c>
      <c r="N2134">
        <v>0</v>
      </c>
      <c r="O2134">
        <v>0</v>
      </c>
      <c r="P2134">
        <v>0</v>
      </c>
      <c r="Q2134">
        <v>0</v>
      </c>
      <c r="R2134">
        <v>0</v>
      </c>
      <c r="S2134">
        <v>0</v>
      </c>
      <c r="T2134">
        <v>0</v>
      </c>
      <c r="U2134">
        <v>0</v>
      </c>
      <c r="V2134">
        <v>0</v>
      </c>
      <c r="W2134">
        <v>0</v>
      </c>
      <c r="X2134">
        <v>0</v>
      </c>
      <c r="Y2134">
        <v>0</v>
      </c>
      <c r="Z2134">
        <v>0</v>
      </c>
      <c r="AA2134">
        <v>0</v>
      </c>
    </row>
    <row r="2135" spans="1:27" x14ac:dyDescent="0.2">
      <c r="A2135" s="89">
        <f>VLOOKUP(C2135,TabellenBDFS!$B$4:$C$2717,2,FALSE)</f>
        <v>294</v>
      </c>
      <c r="B2135" t="str">
        <f t="shared" si="34"/>
        <v>2944</v>
      </c>
      <c r="C2135" t="s">
        <v>304</v>
      </c>
      <c r="D2135">
        <v>4</v>
      </c>
      <c r="E2135">
        <v>0</v>
      </c>
      <c r="F2135">
        <v>0</v>
      </c>
      <c r="G2135">
        <v>0</v>
      </c>
      <c r="H2135">
        <v>0</v>
      </c>
      <c r="I2135">
        <v>0</v>
      </c>
      <c r="J2135">
        <v>0</v>
      </c>
      <c r="K2135">
        <v>0</v>
      </c>
      <c r="L2135">
        <v>0</v>
      </c>
      <c r="M2135">
        <v>0</v>
      </c>
      <c r="N2135">
        <v>0</v>
      </c>
      <c r="O2135">
        <v>0</v>
      </c>
      <c r="P2135">
        <v>0</v>
      </c>
      <c r="Q2135">
        <v>0</v>
      </c>
      <c r="R2135">
        <v>0</v>
      </c>
      <c r="S2135">
        <v>0</v>
      </c>
      <c r="T2135">
        <v>0</v>
      </c>
      <c r="U2135">
        <v>0</v>
      </c>
      <c r="V2135">
        <v>0</v>
      </c>
      <c r="W2135">
        <v>0</v>
      </c>
      <c r="X2135">
        <v>0</v>
      </c>
      <c r="Y2135">
        <v>0</v>
      </c>
      <c r="Z2135">
        <v>0</v>
      </c>
      <c r="AA2135">
        <v>0</v>
      </c>
    </row>
    <row r="2136" spans="1:27" x14ac:dyDescent="0.2">
      <c r="A2136" s="89">
        <f>VLOOKUP(C2136,TabellenBDFS!$B$4:$C$2717,2,FALSE)</f>
        <v>294</v>
      </c>
      <c r="B2136" t="str">
        <f t="shared" si="34"/>
        <v>2945</v>
      </c>
      <c r="C2136" t="s">
        <v>304</v>
      </c>
      <c r="D2136">
        <v>5</v>
      </c>
      <c r="E2136">
        <v>0</v>
      </c>
      <c r="F2136">
        <v>0</v>
      </c>
      <c r="G2136">
        <v>0</v>
      </c>
      <c r="H2136">
        <v>0</v>
      </c>
      <c r="I2136">
        <v>0</v>
      </c>
      <c r="J2136">
        <v>0</v>
      </c>
      <c r="K2136">
        <v>0</v>
      </c>
      <c r="L2136">
        <v>0</v>
      </c>
      <c r="M2136">
        <v>0</v>
      </c>
      <c r="N2136">
        <v>0</v>
      </c>
      <c r="O2136">
        <v>0</v>
      </c>
      <c r="P2136">
        <v>0</v>
      </c>
      <c r="Q2136">
        <v>0</v>
      </c>
      <c r="R2136">
        <v>0</v>
      </c>
      <c r="S2136">
        <v>0</v>
      </c>
      <c r="T2136">
        <v>0</v>
      </c>
      <c r="U2136">
        <v>0</v>
      </c>
      <c r="V2136">
        <v>0</v>
      </c>
      <c r="W2136">
        <v>0</v>
      </c>
      <c r="X2136">
        <v>0</v>
      </c>
      <c r="Y2136">
        <v>0</v>
      </c>
      <c r="Z2136">
        <v>0</v>
      </c>
      <c r="AA2136">
        <v>0</v>
      </c>
    </row>
    <row r="2137" spans="1:27" x14ac:dyDescent="0.2">
      <c r="A2137" s="89">
        <f>VLOOKUP(C2137,TabellenBDFS!$B$4:$C$2717,2,FALSE)</f>
        <v>294</v>
      </c>
      <c r="B2137" t="str">
        <f t="shared" si="34"/>
        <v>2946</v>
      </c>
      <c r="C2137" t="s">
        <v>304</v>
      </c>
      <c r="D2137">
        <v>6</v>
      </c>
      <c r="E2137">
        <v>0.1</v>
      </c>
      <c r="F2137">
        <v>0.1</v>
      </c>
      <c r="G2137">
        <v>0.1</v>
      </c>
      <c r="H2137">
        <v>0.1</v>
      </c>
      <c r="I2137">
        <v>0.1</v>
      </c>
      <c r="J2137">
        <v>0.1</v>
      </c>
      <c r="K2137">
        <v>0.1</v>
      </c>
      <c r="L2137">
        <v>0.1</v>
      </c>
      <c r="M2137">
        <v>0.2</v>
      </c>
      <c r="N2137">
        <v>0.2</v>
      </c>
      <c r="O2137">
        <v>0.2</v>
      </c>
      <c r="P2137">
        <v>0.2</v>
      </c>
      <c r="Q2137">
        <v>0.2</v>
      </c>
      <c r="R2137">
        <v>0.2</v>
      </c>
      <c r="S2137">
        <v>0.2</v>
      </c>
      <c r="T2137">
        <v>0.2</v>
      </c>
      <c r="U2137">
        <v>0.2</v>
      </c>
      <c r="V2137">
        <v>0.2</v>
      </c>
      <c r="W2137">
        <v>0.2</v>
      </c>
      <c r="X2137">
        <v>0.2</v>
      </c>
      <c r="Y2137">
        <v>0.2</v>
      </c>
      <c r="Z2137">
        <v>0.2</v>
      </c>
      <c r="AA2137">
        <v>0.2</v>
      </c>
    </row>
    <row r="2138" spans="1:27" x14ac:dyDescent="0.2">
      <c r="A2138" s="89">
        <f>VLOOKUP(C2138,TabellenBDFS!$B$4:$C$2717,2,FALSE)</f>
        <v>294</v>
      </c>
      <c r="B2138" t="str">
        <f t="shared" si="34"/>
        <v>2947</v>
      </c>
      <c r="C2138" t="s">
        <v>304</v>
      </c>
      <c r="D2138">
        <v>7</v>
      </c>
      <c r="E2138">
        <v>0.1</v>
      </c>
      <c r="F2138">
        <v>0.1</v>
      </c>
      <c r="G2138">
        <v>0.1</v>
      </c>
      <c r="H2138">
        <v>0.1</v>
      </c>
      <c r="I2138">
        <v>0.1</v>
      </c>
      <c r="J2138">
        <v>0.1</v>
      </c>
      <c r="K2138">
        <v>0.1</v>
      </c>
      <c r="L2138">
        <v>0.1</v>
      </c>
      <c r="M2138">
        <v>0.1</v>
      </c>
      <c r="N2138">
        <v>0.1</v>
      </c>
      <c r="O2138">
        <v>0.1</v>
      </c>
      <c r="P2138">
        <v>0.1</v>
      </c>
      <c r="Q2138">
        <v>0.1</v>
      </c>
      <c r="R2138">
        <v>0.1</v>
      </c>
      <c r="S2138">
        <v>0.1</v>
      </c>
      <c r="T2138">
        <v>0.1</v>
      </c>
      <c r="U2138">
        <v>0.1</v>
      </c>
      <c r="V2138">
        <v>0.1</v>
      </c>
      <c r="W2138">
        <v>0.1</v>
      </c>
      <c r="X2138">
        <v>0.1</v>
      </c>
      <c r="Y2138">
        <v>0.1</v>
      </c>
      <c r="Z2138">
        <v>0.1</v>
      </c>
      <c r="AA2138">
        <v>0.1</v>
      </c>
    </row>
    <row r="2139" spans="1:27" x14ac:dyDescent="0.2">
      <c r="A2139" s="89">
        <f>VLOOKUP(C2139,TabellenBDFS!$B$4:$C$2717,2,FALSE)</f>
        <v>295</v>
      </c>
      <c r="B2139" t="str">
        <f t="shared" si="34"/>
        <v>2951</v>
      </c>
      <c r="C2139" t="s">
        <v>305</v>
      </c>
      <c r="D2139">
        <v>1</v>
      </c>
      <c r="E2139">
        <v>0.5</v>
      </c>
      <c r="F2139">
        <v>0.5</v>
      </c>
      <c r="G2139">
        <v>0.6</v>
      </c>
      <c r="H2139">
        <v>0.6</v>
      </c>
      <c r="I2139">
        <v>0.6</v>
      </c>
      <c r="J2139">
        <v>0.6</v>
      </c>
      <c r="K2139">
        <v>0.6</v>
      </c>
      <c r="L2139">
        <v>0.7</v>
      </c>
      <c r="M2139">
        <v>0.6</v>
      </c>
      <c r="N2139">
        <v>0.7</v>
      </c>
      <c r="O2139">
        <v>0.7</v>
      </c>
      <c r="P2139">
        <v>0.7</v>
      </c>
      <c r="Q2139">
        <v>0.7</v>
      </c>
      <c r="R2139">
        <v>0.6</v>
      </c>
      <c r="S2139">
        <v>0.7</v>
      </c>
      <c r="T2139">
        <v>0.7</v>
      </c>
      <c r="U2139">
        <v>0.6</v>
      </c>
      <c r="V2139">
        <v>0.6</v>
      </c>
      <c r="W2139">
        <v>0.6</v>
      </c>
      <c r="X2139">
        <v>0.7</v>
      </c>
      <c r="Y2139">
        <v>0.7</v>
      </c>
      <c r="Z2139">
        <v>0.5</v>
      </c>
      <c r="AA2139">
        <v>0.6</v>
      </c>
    </row>
    <row r="2140" spans="1:27" x14ac:dyDescent="0.2">
      <c r="A2140" s="89">
        <f>VLOOKUP(C2140,TabellenBDFS!$B$4:$C$2717,2,FALSE)</f>
        <v>295</v>
      </c>
      <c r="B2140" t="str">
        <f t="shared" si="34"/>
        <v>2952</v>
      </c>
      <c r="C2140" t="s">
        <v>305</v>
      </c>
      <c r="D2140">
        <v>2</v>
      </c>
      <c r="E2140">
        <v>0</v>
      </c>
      <c r="F2140">
        <v>0</v>
      </c>
      <c r="G2140">
        <v>0</v>
      </c>
      <c r="H2140">
        <v>0</v>
      </c>
      <c r="I2140">
        <v>0</v>
      </c>
      <c r="J2140">
        <v>0</v>
      </c>
      <c r="K2140">
        <v>0</v>
      </c>
      <c r="L2140">
        <v>0</v>
      </c>
      <c r="M2140">
        <v>0</v>
      </c>
      <c r="N2140">
        <v>0</v>
      </c>
      <c r="O2140">
        <v>0</v>
      </c>
      <c r="P2140">
        <v>0</v>
      </c>
      <c r="Q2140">
        <v>0</v>
      </c>
      <c r="R2140">
        <v>0</v>
      </c>
      <c r="S2140">
        <v>0</v>
      </c>
      <c r="T2140">
        <v>0</v>
      </c>
      <c r="U2140">
        <v>0</v>
      </c>
      <c r="V2140">
        <v>0</v>
      </c>
      <c r="W2140">
        <v>0</v>
      </c>
      <c r="X2140">
        <v>0</v>
      </c>
      <c r="Y2140">
        <v>0</v>
      </c>
      <c r="Z2140">
        <v>0</v>
      </c>
      <c r="AA2140">
        <v>0</v>
      </c>
    </row>
    <row r="2141" spans="1:27" x14ac:dyDescent="0.2">
      <c r="A2141" s="89">
        <f>VLOOKUP(C2141,TabellenBDFS!$B$4:$C$2717,2,FALSE)</f>
        <v>295</v>
      </c>
      <c r="B2141" t="str">
        <f t="shared" si="34"/>
        <v>2953</v>
      </c>
      <c r="C2141" t="s">
        <v>305</v>
      </c>
      <c r="D2141">
        <v>3</v>
      </c>
      <c r="E2141">
        <v>0</v>
      </c>
      <c r="F2141">
        <v>0</v>
      </c>
      <c r="G2141">
        <v>0</v>
      </c>
      <c r="H2141">
        <v>0</v>
      </c>
      <c r="I2141">
        <v>0</v>
      </c>
      <c r="J2141">
        <v>0</v>
      </c>
      <c r="K2141">
        <v>0</v>
      </c>
      <c r="L2141">
        <v>0</v>
      </c>
      <c r="M2141">
        <v>0</v>
      </c>
      <c r="N2141">
        <v>0</v>
      </c>
      <c r="O2141">
        <v>0</v>
      </c>
      <c r="P2141">
        <v>0</v>
      </c>
      <c r="Q2141">
        <v>0</v>
      </c>
      <c r="R2141">
        <v>0.1</v>
      </c>
      <c r="S2141">
        <v>0.1</v>
      </c>
      <c r="T2141">
        <v>0.1</v>
      </c>
      <c r="U2141">
        <v>0.1</v>
      </c>
      <c r="V2141">
        <v>0.1</v>
      </c>
      <c r="W2141">
        <v>0.1</v>
      </c>
      <c r="X2141">
        <v>0.1</v>
      </c>
      <c r="Y2141">
        <v>0.1</v>
      </c>
      <c r="Z2141">
        <v>0.1</v>
      </c>
      <c r="AA2141">
        <v>0.1</v>
      </c>
    </row>
    <row r="2142" spans="1:27" x14ac:dyDescent="0.2">
      <c r="A2142" s="89">
        <f>VLOOKUP(C2142,TabellenBDFS!$B$4:$C$2717,2,FALSE)</f>
        <v>295</v>
      </c>
      <c r="B2142" t="str">
        <f t="shared" si="34"/>
        <v>2954</v>
      </c>
      <c r="C2142" t="s">
        <v>305</v>
      </c>
      <c r="D2142">
        <v>4</v>
      </c>
      <c r="E2142">
        <v>0</v>
      </c>
      <c r="F2142">
        <v>0</v>
      </c>
      <c r="G2142">
        <v>0</v>
      </c>
      <c r="H2142">
        <v>0</v>
      </c>
      <c r="I2142">
        <v>0</v>
      </c>
      <c r="J2142">
        <v>0</v>
      </c>
      <c r="K2142">
        <v>0</v>
      </c>
      <c r="L2142">
        <v>0</v>
      </c>
      <c r="M2142">
        <v>0</v>
      </c>
      <c r="N2142">
        <v>0</v>
      </c>
      <c r="O2142">
        <v>0</v>
      </c>
      <c r="P2142">
        <v>0</v>
      </c>
      <c r="Q2142">
        <v>0</v>
      </c>
      <c r="R2142">
        <v>0</v>
      </c>
      <c r="S2142">
        <v>0</v>
      </c>
      <c r="T2142">
        <v>0</v>
      </c>
      <c r="U2142">
        <v>0</v>
      </c>
      <c r="V2142">
        <v>0</v>
      </c>
      <c r="W2142">
        <v>0</v>
      </c>
      <c r="X2142">
        <v>0</v>
      </c>
      <c r="Y2142">
        <v>0</v>
      </c>
      <c r="Z2142">
        <v>0</v>
      </c>
      <c r="AA2142">
        <v>0</v>
      </c>
    </row>
    <row r="2143" spans="1:27" x14ac:dyDescent="0.2">
      <c r="A2143" s="89">
        <f>VLOOKUP(C2143,TabellenBDFS!$B$4:$C$2717,2,FALSE)</f>
        <v>295</v>
      </c>
      <c r="B2143" t="str">
        <f t="shared" si="34"/>
        <v>2955</v>
      </c>
      <c r="C2143" t="s">
        <v>305</v>
      </c>
      <c r="D2143">
        <v>5</v>
      </c>
      <c r="E2143">
        <v>0</v>
      </c>
      <c r="F2143">
        <v>0</v>
      </c>
      <c r="G2143">
        <v>0</v>
      </c>
      <c r="H2143">
        <v>0</v>
      </c>
      <c r="I2143">
        <v>0</v>
      </c>
      <c r="J2143">
        <v>0</v>
      </c>
      <c r="K2143">
        <v>0</v>
      </c>
      <c r="L2143">
        <v>0</v>
      </c>
      <c r="M2143">
        <v>0</v>
      </c>
      <c r="N2143">
        <v>0</v>
      </c>
      <c r="O2143">
        <v>0</v>
      </c>
      <c r="P2143">
        <v>0</v>
      </c>
      <c r="Q2143">
        <v>0</v>
      </c>
      <c r="R2143">
        <v>0</v>
      </c>
      <c r="S2143">
        <v>0</v>
      </c>
      <c r="T2143">
        <v>0</v>
      </c>
      <c r="U2143">
        <v>0</v>
      </c>
      <c r="V2143">
        <v>0</v>
      </c>
      <c r="W2143">
        <v>0</v>
      </c>
      <c r="X2143">
        <v>0</v>
      </c>
      <c r="Y2143">
        <v>0</v>
      </c>
      <c r="Z2143">
        <v>0</v>
      </c>
      <c r="AA2143">
        <v>0</v>
      </c>
    </row>
    <row r="2144" spans="1:27" x14ac:dyDescent="0.2">
      <c r="A2144" s="89">
        <f>VLOOKUP(C2144,TabellenBDFS!$B$4:$C$2717,2,FALSE)</f>
        <v>295</v>
      </c>
      <c r="B2144" t="str">
        <f t="shared" si="34"/>
        <v>2956</v>
      </c>
      <c r="C2144" t="s">
        <v>305</v>
      </c>
      <c r="D2144">
        <v>6</v>
      </c>
      <c r="E2144">
        <v>0.2</v>
      </c>
      <c r="F2144">
        <v>0.2</v>
      </c>
      <c r="G2144">
        <v>0.2</v>
      </c>
      <c r="H2144">
        <v>0.2</v>
      </c>
      <c r="I2144">
        <v>0.2</v>
      </c>
      <c r="J2144">
        <v>0.2</v>
      </c>
      <c r="K2144">
        <v>0.3</v>
      </c>
      <c r="L2144">
        <v>0.3</v>
      </c>
      <c r="M2144">
        <v>0.2</v>
      </c>
      <c r="N2144">
        <v>0.4</v>
      </c>
      <c r="O2144">
        <v>0.4</v>
      </c>
      <c r="P2144">
        <v>0.4</v>
      </c>
      <c r="Q2144">
        <v>0.4</v>
      </c>
      <c r="R2144">
        <v>0.3</v>
      </c>
      <c r="S2144">
        <v>0.3</v>
      </c>
      <c r="T2144">
        <v>0.3</v>
      </c>
      <c r="U2144">
        <v>0.3</v>
      </c>
      <c r="V2144">
        <v>0.2</v>
      </c>
      <c r="W2144">
        <v>0.3</v>
      </c>
      <c r="X2144">
        <v>0.3</v>
      </c>
      <c r="Y2144">
        <v>0.3</v>
      </c>
      <c r="Z2144">
        <v>0.2</v>
      </c>
      <c r="AA2144">
        <v>0.2</v>
      </c>
    </row>
    <row r="2145" spans="1:27" x14ac:dyDescent="0.2">
      <c r="A2145" s="89">
        <f>VLOOKUP(C2145,TabellenBDFS!$B$4:$C$2717,2,FALSE)</f>
        <v>295</v>
      </c>
      <c r="B2145" t="str">
        <f t="shared" si="34"/>
        <v>2957</v>
      </c>
      <c r="C2145" t="s">
        <v>305</v>
      </c>
      <c r="D2145">
        <v>7</v>
      </c>
      <c r="E2145">
        <v>0.3</v>
      </c>
      <c r="F2145">
        <v>0.3</v>
      </c>
      <c r="G2145">
        <v>0.3</v>
      </c>
      <c r="H2145">
        <v>0.3</v>
      </c>
      <c r="I2145">
        <v>0.3</v>
      </c>
      <c r="J2145">
        <v>0.3</v>
      </c>
      <c r="K2145">
        <v>0.3</v>
      </c>
      <c r="L2145">
        <v>0.3</v>
      </c>
      <c r="M2145">
        <v>0.3</v>
      </c>
      <c r="N2145">
        <v>0.3</v>
      </c>
      <c r="O2145">
        <v>0.3</v>
      </c>
      <c r="P2145">
        <v>0.3</v>
      </c>
      <c r="Q2145">
        <v>0.3</v>
      </c>
      <c r="R2145">
        <v>0.3</v>
      </c>
      <c r="S2145">
        <v>0.3</v>
      </c>
      <c r="T2145">
        <v>0.2</v>
      </c>
      <c r="U2145">
        <v>0.2</v>
      </c>
      <c r="V2145">
        <v>0.2</v>
      </c>
      <c r="W2145">
        <v>0.2</v>
      </c>
      <c r="X2145">
        <v>0.2</v>
      </c>
      <c r="Y2145">
        <v>0.2</v>
      </c>
      <c r="Z2145">
        <v>0.2</v>
      </c>
      <c r="AA2145">
        <v>0.2</v>
      </c>
    </row>
    <row r="2146" spans="1:27" x14ac:dyDescent="0.2">
      <c r="A2146" s="89">
        <f>VLOOKUP(C2146,TabellenBDFS!$B$4:$C$2717,2,FALSE)</f>
        <v>296</v>
      </c>
      <c r="B2146" t="str">
        <f t="shared" si="34"/>
        <v>2961</v>
      </c>
      <c r="C2146" t="s">
        <v>306</v>
      </c>
      <c r="D2146">
        <v>1</v>
      </c>
      <c r="E2146">
        <v>0.8</v>
      </c>
      <c r="F2146">
        <v>0.9</v>
      </c>
      <c r="G2146">
        <v>0.9</v>
      </c>
      <c r="H2146">
        <v>0.9</v>
      </c>
      <c r="I2146">
        <v>0.9</v>
      </c>
      <c r="J2146">
        <v>0.9</v>
      </c>
      <c r="K2146">
        <v>0.9</v>
      </c>
      <c r="L2146">
        <v>0.9</v>
      </c>
      <c r="M2146">
        <v>1</v>
      </c>
      <c r="N2146">
        <v>1</v>
      </c>
      <c r="O2146">
        <v>1</v>
      </c>
      <c r="P2146">
        <v>1</v>
      </c>
      <c r="Q2146">
        <v>1.1000000000000001</v>
      </c>
      <c r="R2146">
        <v>1.1000000000000001</v>
      </c>
      <c r="S2146">
        <v>1.1000000000000001</v>
      </c>
      <c r="T2146">
        <v>1.1000000000000001</v>
      </c>
      <c r="U2146">
        <v>1.2</v>
      </c>
      <c r="V2146">
        <v>1.1000000000000001</v>
      </c>
      <c r="W2146">
        <v>1.1000000000000001</v>
      </c>
      <c r="X2146">
        <v>1.1000000000000001</v>
      </c>
      <c r="Y2146">
        <v>1.1000000000000001</v>
      </c>
      <c r="Z2146">
        <v>1.1000000000000001</v>
      </c>
      <c r="AA2146">
        <v>1.1000000000000001</v>
      </c>
    </row>
    <row r="2147" spans="1:27" x14ac:dyDescent="0.2">
      <c r="A2147" s="89">
        <f>VLOOKUP(C2147,TabellenBDFS!$B$4:$C$2717,2,FALSE)</f>
        <v>296</v>
      </c>
      <c r="B2147" t="str">
        <f t="shared" si="34"/>
        <v>2962</v>
      </c>
      <c r="C2147" t="s">
        <v>306</v>
      </c>
      <c r="D2147">
        <v>2</v>
      </c>
      <c r="E2147">
        <v>0.1</v>
      </c>
      <c r="F2147">
        <v>0.1</v>
      </c>
      <c r="G2147">
        <v>0.2</v>
      </c>
      <c r="H2147">
        <v>0.2</v>
      </c>
      <c r="I2147">
        <v>0.1</v>
      </c>
      <c r="J2147">
        <v>0.2</v>
      </c>
      <c r="K2147">
        <v>0.1</v>
      </c>
      <c r="L2147">
        <v>0.1</v>
      </c>
      <c r="M2147">
        <v>0.1</v>
      </c>
      <c r="N2147">
        <v>0.1</v>
      </c>
      <c r="O2147">
        <v>0.1</v>
      </c>
      <c r="P2147">
        <v>0.1</v>
      </c>
      <c r="Q2147">
        <v>0.1</v>
      </c>
      <c r="R2147">
        <v>0.1</v>
      </c>
      <c r="S2147">
        <v>0.1</v>
      </c>
      <c r="T2147">
        <v>0.1</v>
      </c>
      <c r="U2147">
        <v>0.1</v>
      </c>
      <c r="V2147">
        <v>0.1</v>
      </c>
      <c r="W2147">
        <v>0.1</v>
      </c>
      <c r="X2147">
        <v>0.1</v>
      </c>
      <c r="Y2147">
        <v>0.1</v>
      </c>
      <c r="Z2147">
        <v>0.1</v>
      </c>
      <c r="AA2147">
        <v>0.1</v>
      </c>
    </row>
    <row r="2148" spans="1:27" x14ac:dyDescent="0.2">
      <c r="A2148" s="89">
        <f>VLOOKUP(C2148,TabellenBDFS!$B$4:$C$2717,2,FALSE)</f>
        <v>296</v>
      </c>
      <c r="B2148" t="str">
        <f t="shared" si="34"/>
        <v>2963</v>
      </c>
      <c r="C2148" t="s">
        <v>306</v>
      </c>
      <c r="D2148">
        <v>3</v>
      </c>
      <c r="E2148">
        <v>0</v>
      </c>
      <c r="F2148">
        <v>0</v>
      </c>
      <c r="G2148">
        <v>0</v>
      </c>
      <c r="H2148">
        <v>0</v>
      </c>
      <c r="I2148">
        <v>0</v>
      </c>
      <c r="J2148">
        <v>0</v>
      </c>
      <c r="K2148">
        <v>0</v>
      </c>
      <c r="L2148">
        <v>0</v>
      </c>
      <c r="M2148">
        <v>0</v>
      </c>
      <c r="N2148">
        <v>0</v>
      </c>
      <c r="O2148">
        <v>0.1</v>
      </c>
      <c r="P2148">
        <v>0.1</v>
      </c>
      <c r="Q2148">
        <v>0.1</v>
      </c>
      <c r="R2148">
        <v>0.1</v>
      </c>
      <c r="S2148">
        <v>0.1</v>
      </c>
      <c r="T2148">
        <v>0.1</v>
      </c>
      <c r="U2148">
        <v>0.1</v>
      </c>
      <c r="V2148">
        <v>0.1</v>
      </c>
      <c r="W2148">
        <v>0.1</v>
      </c>
      <c r="X2148">
        <v>0.1</v>
      </c>
      <c r="Y2148">
        <v>0.1</v>
      </c>
      <c r="Z2148">
        <v>0.1</v>
      </c>
      <c r="AA2148">
        <v>0.1</v>
      </c>
    </row>
    <row r="2149" spans="1:27" x14ac:dyDescent="0.2">
      <c r="A2149" s="89">
        <f>VLOOKUP(C2149,TabellenBDFS!$B$4:$C$2717,2,FALSE)</f>
        <v>296</v>
      </c>
      <c r="B2149" t="str">
        <f t="shared" si="34"/>
        <v>2964</v>
      </c>
      <c r="C2149" t="s">
        <v>306</v>
      </c>
      <c r="D2149">
        <v>4</v>
      </c>
      <c r="E2149">
        <v>0</v>
      </c>
      <c r="F2149">
        <v>0</v>
      </c>
      <c r="G2149">
        <v>0</v>
      </c>
      <c r="H2149">
        <v>0</v>
      </c>
      <c r="I2149">
        <v>0</v>
      </c>
      <c r="J2149">
        <v>0</v>
      </c>
      <c r="K2149">
        <v>0</v>
      </c>
      <c r="L2149">
        <v>0</v>
      </c>
      <c r="M2149">
        <v>0</v>
      </c>
      <c r="N2149">
        <v>0</v>
      </c>
      <c r="O2149">
        <v>0</v>
      </c>
      <c r="P2149">
        <v>0</v>
      </c>
      <c r="Q2149">
        <v>0</v>
      </c>
      <c r="R2149">
        <v>0</v>
      </c>
      <c r="S2149">
        <v>0</v>
      </c>
      <c r="T2149">
        <v>0</v>
      </c>
      <c r="U2149">
        <v>0</v>
      </c>
      <c r="V2149">
        <v>0</v>
      </c>
      <c r="W2149">
        <v>0</v>
      </c>
      <c r="X2149">
        <v>0</v>
      </c>
      <c r="Y2149">
        <v>0</v>
      </c>
      <c r="Z2149">
        <v>0</v>
      </c>
      <c r="AA2149">
        <v>0</v>
      </c>
    </row>
    <row r="2150" spans="1:27" x14ac:dyDescent="0.2">
      <c r="A2150" s="89">
        <f>VLOOKUP(C2150,TabellenBDFS!$B$4:$C$2717,2,FALSE)</f>
        <v>296</v>
      </c>
      <c r="B2150" t="str">
        <f t="shared" si="34"/>
        <v>2965</v>
      </c>
      <c r="C2150" t="s">
        <v>306</v>
      </c>
      <c r="D2150">
        <v>5</v>
      </c>
      <c r="E2150">
        <v>0.1</v>
      </c>
      <c r="F2150">
        <v>0.1</v>
      </c>
      <c r="G2150">
        <v>0.1</v>
      </c>
      <c r="H2150">
        <v>0.1</v>
      </c>
      <c r="I2150">
        <v>0.1</v>
      </c>
      <c r="J2150">
        <v>0.1</v>
      </c>
      <c r="K2150">
        <v>0.1</v>
      </c>
      <c r="L2150">
        <v>0.1</v>
      </c>
      <c r="M2150">
        <v>0.1</v>
      </c>
      <c r="N2150">
        <v>0.1</v>
      </c>
      <c r="O2150">
        <v>0.1</v>
      </c>
      <c r="P2150">
        <v>0.1</v>
      </c>
      <c r="Q2150">
        <v>0.1</v>
      </c>
      <c r="R2150">
        <v>0.1</v>
      </c>
      <c r="S2150">
        <v>0.1</v>
      </c>
      <c r="T2150">
        <v>0.1</v>
      </c>
      <c r="U2150">
        <v>0.1</v>
      </c>
      <c r="V2150">
        <v>0.1</v>
      </c>
      <c r="W2150">
        <v>0.1</v>
      </c>
      <c r="X2150">
        <v>0.1</v>
      </c>
      <c r="Y2150">
        <v>0.1</v>
      </c>
      <c r="Z2150">
        <v>0.1</v>
      </c>
      <c r="AA2150">
        <v>0.1</v>
      </c>
    </row>
    <row r="2151" spans="1:27" x14ac:dyDescent="0.2">
      <c r="A2151" s="89">
        <f>VLOOKUP(C2151,TabellenBDFS!$B$4:$C$2717,2,FALSE)</f>
        <v>296</v>
      </c>
      <c r="B2151" t="str">
        <f t="shared" si="34"/>
        <v>2966</v>
      </c>
      <c r="C2151" t="s">
        <v>306</v>
      </c>
      <c r="D2151">
        <v>6</v>
      </c>
      <c r="E2151">
        <v>0.5</v>
      </c>
      <c r="F2151">
        <v>0.6</v>
      </c>
      <c r="G2151">
        <v>0.6</v>
      </c>
      <c r="H2151">
        <v>0.6</v>
      </c>
      <c r="I2151">
        <v>0.6</v>
      </c>
      <c r="J2151">
        <v>0.6</v>
      </c>
      <c r="K2151">
        <v>0.6</v>
      </c>
      <c r="L2151">
        <v>0.6</v>
      </c>
      <c r="M2151">
        <v>0.6</v>
      </c>
      <c r="N2151">
        <v>0.7</v>
      </c>
      <c r="O2151">
        <v>0.6</v>
      </c>
      <c r="P2151">
        <v>0.7</v>
      </c>
      <c r="Q2151">
        <v>0.7</v>
      </c>
      <c r="R2151">
        <v>0.7</v>
      </c>
      <c r="S2151">
        <v>0.7</v>
      </c>
      <c r="T2151">
        <v>0.7</v>
      </c>
      <c r="U2151">
        <v>0.8</v>
      </c>
      <c r="V2151">
        <v>0.8</v>
      </c>
      <c r="W2151">
        <v>0.8</v>
      </c>
      <c r="X2151">
        <v>0.8</v>
      </c>
      <c r="Y2151">
        <v>0.8</v>
      </c>
      <c r="Z2151">
        <v>0.8</v>
      </c>
      <c r="AA2151">
        <v>0.8</v>
      </c>
    </row>
    <row r="2152" spans="1:27" x14ac:dyDescent="0.2">
      <c r="A2152" s="89">
        <f>VLOOKUP(C2152,TabellenBDFS!$B$4:$C$2717,2,FALSE)</f>
        <v>296</v>
      </c>
      <c r="B2152" t="str">
        <f t="shared" si="34"/>
        <v>2967</v>
      </c>
      <c r="C2152" t="s">
        <v>306</v>
      </c>
      <c r="D2152">
        <v>7</v>
      </c>
      <c r="E2152">
        <v>0.1</v>
      </c>
      <c r="F2152">
        <v>0.1</v>
      </c>
      <c r="G2152">
        <v>0.1</v>
      </c>
      <c r="H2152">
        <v>0.1</v>
      </c>
      <c r="I2152">
        <v>0.1</v>
      </c>
      <c r="J2152">
        <v>0.1</v>
      </c>
      <c r="K2152">
        <v>0.1</v>
      </c>
      <c r="L2152">
        <v>0.1</v>
      </c>
      <c r="M2152">
        <v>0.1</v>
      </c>
      <c r="N2152">
        <v>0.1</v>
      </c>
      <c r="O2152">
        <v>0.1</v>
      </c>
      <c r="P2152">
        <v>0.1</v>
      </c>
      <c r="Q2152">
        <v>0.1</v>
      </c>
      <c r="R2152">
        <v>0.1</v>
      </c>
      <c r="S2152">
        <v>0.1</v>
      </c>
      <c r="T2152">
        <v>0.1</v>
      </c>
      <c r="U2152">
        <v>0.1</v>
      </c>
      <c r="V2152">
        <v>0.1</v>
      </c>
      <c r="W2152">
        <v>0.1</v>
      </c>
      <c r="X2152">
        <v>0.1</v>
      </c>
      <c r="Y2152">
        <v>0.1</v>
      </c>
      <c r="Z2152">
        <v>0.1</v>
      </c>
      <c r="AA2152">
        <v>0.1</v>
      </c>
    </row>
    <row r="2153" spans="1:27" x14ac:dyDescent="0.2">
      <c r="A2153" s="89">
        <f>VLOOKUP(C2153,TabellenBDFS!$B$4:$C$2717,2,FALSE)</f>
        <v>297</v>
      </c>
      <c r="B2153" t="str">
        <f t="shared" si="34"/>
        <v>2971</v>
      </c>
      <c r="C2153" t="s">
        <v>307</v>
      </c>
      <c r="D2153">
        <v>1</v>
      </c>
      <c r="E2153">
        <v>2.7</v>
      </c>
      <c r="F2153">
        <v>2.8</v>
      </c>
      <c r="G2153">
        <v>2.9</v>
      </c>
      <c r="H2153">
        <v>3</v>
      </c>
      <c r="I2153">
        <v>2.9</v>
      </c>
      <c r="J2153">
        <v>2.9</v>
      </c>
      <c r="K2153">
        <v>2.9</v>
      </c>
      <c r="L2153">
        <v>2.8</v>
      </c>
      <c r="M2153">
        <v>2.9</v>
      </c>
      <c r="N2153">
        <v>2.9</v>
      </c>
      <c r="O2153">
        <v>3</v>
      </c>
      <c r="P2153">
        <v>3.1</v>
      </c>
      <c r="Q2153">
        <v>3.1</v>
      </c>
      <c r="R2153">
        <v>3.2</v>
      </c>
      <c r="S2153">
        <v>3.3</v>
      </c>
      <c r="T2153">
        <v>3.4</v>
      </c>
      <c r="U2153">
        <v>3.4</v>
      </c>
      <c r="V2153">
        <v>3.6</v>
      </c>
      <c r="W2153">
        <v>3.7</v>
      </c>
      <c r="X2153">
        <v>3.6</v>
      </c>
      <c r="Y2153">
        <v>3.5</v>
      </c>
      <c r="Z2153">
        <v>3.5</v>
      </c>
      <c r="AA2153">
        <v>3.4</v>
      </c>
    </row>
    <row r="2154" spans="1:27" x14ac:dyDescent="0.2">
      <c r="A2154" s="89">
        <f>VLOOKUP(C2154,TabellenBDFS!$B$4:$C$2717,2,FALSE)</f>
        <v>297</v>
      </c>
      <c r="B2154" t="str">
        <f t="shared" si="34"/>
        <v>2972</v>
      </c>
      <c r="C2154" t="s">
        <v>307</v>
      </c>
      <c r="D2154">
        <v>2</v>
      </c>
      <c r="E2154">
        <v>0.7</v>
      </c>
      <c r="F2154">
        <v>0.7</v>
      </c>
      <c r="G2154">
        <v>0.8</v>
      </c>
      <c r="H2154">
        <v>0.9</v>
      </c>
      <c r="I2154">
        <v>0.8</v>
      </c>
      <c r="J2154">
        <v>0.8</v>
      </c>
      <c r="K2154">
        <v>0.8</v>
      </c>
      <c r="L2154">
        <v>0.7</v>
      </c>
      <c r="M2154">
        <v>0.8</v>
      </c>
      <c r="N2154">
        <v>0.7</v>
      </c>
      <c r="O2154">
        <v>0.7</v>
      </c>
      <c r="P2154">
        <v>0.7</v>
      </c>
      <c r="Q2154">
        <v>0.7</v>
      </c>
      <c r="R2154">
        <v>0.7</v>
      </c>
      <c r="S2154">
        <v>0.6</v>
      </c>
      <c r="T2154">
        <v>0.6</v>
      </c>
      <c r="U2154">
        <v>0.6</v>
      </c>
      <c r="V2154">
        <v>0.4</v>
      </c>
      <c r="W2154">
        <v>0.4</v>
      </c>
      <c r="X2154">
        <v>0.4</v>
      </c>
      <c r="Y2154">
        <v>0.4</v>
      </c>
      <c r="Z2154">
        <v>0.4</v>
      </c>
      <c r="AA2154">
        <v>0.4</v>
      </c>
    </row>
    <row r="2155" spans="1:27" x14ac:dyDescent="0.2">
      <c r="A2155" s="89">
        <f>VLOOKUP(C2155,TabellenBDFS!$B$4:$C$2717,2,FALSE)</f>
        <v>297</v>
      </c>
      <c r="B2155" t="str">
        <f t="shared" si="34"/>
        <v>2973</v>
      </c>
      <c r="C2155" t="s">
        <v>307</v>
      </c>
      <c r="D2155">
        <v>3</v>
      </c>
      <c r="E2155">
        <v>0</v>
      </c>
      <c r="F2155">
        <v>0</v>
      </c>
      <c r="G2155">
        <v>0</v>
      </c>
      <c r="H2155">
        <v>0</v>
      </c>
      <c r="I2155">
        <v>0</v>
      </c>
      <c r="J2155">
        <v>0</v>
      </c>
      <c r="K2155">
        <v>0.1</v>
      </c>
      <c r="L2155">
        <v>0.1</v>
      </c>
      <c r="M2155">
        <v>0.1</v>
      </c>
      <c r="N2155">
        <v>0.1</v>
      </c>
      <c r="O2155">
        <v>0.2</v>
      </c>
      <c r="P2155">
        <v>0.2</v>
      </c>
      <c r="Q2155">
        <v>0.3</v>
      </c>
      <c r="R2155">
        <v>0.3</v>
      </c>
      <c r="S2155">
        <v>0.4</v>
      </c>
      <c r="T2155">
        <v>0.4</v>
      </c>
      <c r="U2155">
        <v>0.4</v>
      </c>
      <c r="V2155">
        <v>0.6</v>
      </c>
      <c r="W2155">
        <v>0.7</v>
      </c>
      <c r="X2155">
        <v>0.7</v>
      </c>
      <c r="Y2155">
        <v>0.7</v>
      </c>
      <c r="Z2155">
        <v>0.7</v>
      </c>
      <c r="AA2155">
        <v>0.7</v>
      </c>
    </row>
    <row r="2156" spans="1:27" x14ac:dyDescent="0.2">
      <c r="A2156" s="89">
        <f>VLOOKUP(C2156,TabellenBDFS!$B$4:$C$2717,2,FALSE)</f>
        <v>297</v>
      </c>
      <c r="B2156" t="str">
        <f t="shared" si="34"/>
        <v>2974</v>
      </c>
      <c r="C2156" t="s">
        <v>307</v>
      </c>
      <c r="D2156">
        <v>4</v>
      </c>
      <c r="E2156">
        <v>0</v>
      </c>
      <c r="F2156">
        <v>0</v>
      </c>
      <c r="G2156">
        <v>0</v>
      </c>
      <c r="H2156">
        <v>0</v>
      </c>
      <c r="I2156">
        <v>0</v>
      </c>
      <c r="J2156">
        <v>0</v>
      </c>
      <c r="K2156">
        <v>0</v>
      </c>
      <c r="L2156">
        <v>0</v>
      </c>
      <c r="M2156">
        <v>0</v>
      </c>
      <c r="N2156">
        <v>0</v>
      </c>
      <c r="O2156">
        <v>0</v>
      </c>
      <c r="P2156">
        <v>0</v>
      </c>
      <c r="Q2156">
        <v>0</v>
      </c>
      <c r="R2156">
        <v>0</v>
      </c>
      <c r="S2156">
        <v>0</v>
      </c>
      <c r="T2156">
        <v>0</v>
      </c>
      <c r="U2156">
        <v>0</v>
      </c>
      <c r="V2156">
        <v>0</v>
      </c>
      <c r="W2156">
        <v>0</v>
      </c>
      <c r="X2156">
        <v>0</v>
      </c>
      <c r="Y2156">
        <v>0</v>
      </c>
      <c r="Z2156">
        <v>0</v>
      </c>
      <c r="AA2156">
        <v>0</v>
      </c>
    </row>
    <row r="2157" spans="1:27" x14ac:dyDescent="0.2">
      <c r="A2157" s="89">
        <f>VLOOKUP(C2157,TabellenBDFS!$B$4:$C$2717,2,FALSE)</f>
        <v>297</v>
      </c>
      <c r="B2157" t="str">
        <f t="shared" si="34"/>
        <v>2975</v>
      </c>
      <c r="C2157" t="s">
        <v>307</v>
      </c>
      <c r="D2157">
        <v>5</v>
      </c>
      <c r="E2157">
        <v>0.3</v>
      </c>
      <c r="F2157">
        <v>0.3</v>
      </c>
      <c r="G2157">
        <v>0.3</v>
      </c>
      <c r="H2157">
        <v>0.3</v>
      </c>
      <c r="I2157">
        <v>0.3</v>
      </c>
      <c r="J2157">
        <v>0.3</v>
      </c>
      <c r="K2157">
        <v>0.3</v>
      </c>
      <c r="L2157">
        <v>0.3</v>
      </c>
      <c r="M2157">
        <v>0.3</v>
      </c>
      <c r="N2157">
        <v>0.3</v>
      </c>
      <c r="O2157">
        <v>0.3</v>
      </c>
      <c r="P2157">
        <v>0.3</v>
      </c>
      <c r="Q2157">
        <v>0.3</v>
      </c>
      <c r="R2157">
        <v>0.3</v>
      </c>
      <c r="S2157">
        <v>0.3</v>
      </c>
      <c r="T2157">
        <v>0.3</v>
      </c>
      <c r="U2157">
        <v>0.3</v>
      </c>
      <c r="V2157">
        <v>0.3</v>
      </c>
      <c r="W2157">
        <v>0.3</v>
      </c>
      <c r="X2157">
        <v>0.3</v>
      </c>
      <c r="Y2157">
        <v>0.3</v>
      </c>
      <c r="Z2157">
        <v>0.3</v>
      </c>
      <c r="AA2157">
        <v>0.3</v>
      </c>
    </row>
    <row r="2158" spans="1:27" x14ac:dyDescent="0.2">
      <c r="A2158" s="89">
        <f>VLOOKUP(C2158,TabellenBDFS!$B$4:$C$2717,2,FALSE)</f>
        <v>297</v>
      </c>
      <c r="B2158" t="str">
        <f t="shared" si="34"/>
        <v>2976</v>
      </c>
      <c r="C2158" t="s">
        <v>307</v>
      </c>
      <c r="D2158">
        <v>6</v>
      </c>
      <c r="E2158">
        <v>1.4</v>
      </c>
      <c r="F2158">
        <v>1.4</v>
      </c>
      <c r="G2158">
        <v>1.4</v>
      </c>
      <c r="H2158">
        <v>1.4</v>
      </c>
      <c r="I2158">
        <v>1.4</v>
      </c>
      <c r="J2158">
        <v>1.4</v>
      </c>
      <c r="K2158">
        <v>1.4</v>
      </c>
      <c r="L2158">
        <v>1.4</v>
      </c>
      <c r="M2158">
        <v>1.4</v>
      </c>
      <c r="N2158">
        <v>1.4</v>
      </c>
      <c r="O2158">
        <v>1.4</v>
      </c>
      <c r="P2158">
        <v>1.5</v>
      </c>
      <c r="Q2158">
        <v>1.5</v>
      </c>
      <c r="R2158">
        <v>1.5</v>
      </c>
      <c r="S2158">
        <v>1.6</v>
      </c>
      <c r="T2158">
        <v>1.6</v>
      </c>
      <c r="U2158">
        <v>1.6</v>
      </c>
      <c r="V2158">
        <v>1.6</v>
      </c>
      <c r="W2158">
        <v>1.6</v>
      </c>
      <c r="X2158">
        <v>1.6</v>
      </c>
      <c r="Y2158">
        <v>1.5</v>
      </c>
      <c r="Z2158">
        <v>1.6</v>
      </c>
      <c r="AA2158">
        <v>1.5</v>
      </c>
    </row>
    <row r="2159" spans="1:27" x14ac:dyDescent="0.2">
      <c r="A2159" s="89">
        <f>VLOOKUP(C2159,TabellenBDFS!$B$4:$C$2717,2,FALSE)</f>
        <v>297</v>
      </c>
      <c r="B2159" t="str">
        <f t="shared" si="34"/>
        <v>2977</v>
      </c>
      <c r="C2159" t="s">
        <v>307</v>
      </c>
      <c r="D2159">
        <v>7</v>
      </c>
      <c r="E2159">
        <v>0.4</v>
      </c>
      <c r="F2159">
        <v>0.4</v>
      </c>
      <c r="G2159">
        <v>0.4</v>
      </c>
      <c r="H2159">
        <v>0.4</v>
      </c>
      <c r="I2159">
        <v>0.4</v>
      </c>
      <c r="J2159">
        <v>0.4</v>
      </c>
      <c r="K2159">
        <v>0.4</v>
      </c>
      <c r="L2159">
        <v>0.3</v>
      </c>
      <c r="M2159">
        <v>0.3</v>
      </c>
      <c r="N2159">
        <v>0.3</v>
      </c>
      <c r="O2159">
        <v>0.4</v>
      </c>
      <c r="P2159">
        <v>0.4</v>
      </c>
      <c r="Q2159">
        <v>0.4</v>
      </c>
      <c r="R2159">
        <v>0.4</v>
      </c>
      <c r="S2159">
        <v>0.5</v>
      </c>
      <c r="T2159">
        <v>0.5</v>
      </c>
      <c r="U2159">
        <v>0.5</v>
      </c>
      <c r="V2159">
        <v>0.6</v>
      </c>
      <c r="W2159">
        <v>0.6</v>
      </c>
      <c r="X2159">
        <v>0.6</v>
      </c>
      <c r="Y2159">
        <v>0.5</v>
      </c>
      <c r="Z2159">
        <v>0.5</v>
      </c>
      <c r="AA2159">
        <v>0.5</v>
      </c>
    </row>
    <row r="2160" spans="1:27" x14ac:dyDescent="0.2">
      <c r="A2160" s="89">
        <f>VLOOKUP(C2160,TabellenBDFS!$B$4:$C$2717,2,FALSE)</f>
        <v>298</v>
      </c>
      <c r="B2160" t="str">
        <f t="shared" si="34"/>
        <v>2981</v>
      </c>
      <c r="C2160" t="s">
        <v>563</v>
      </c>
      <c r="D2160">
        <v>1</v>
      </c>
      <c r="E2160">
        <v>1.3</v>
      </c>
      <c r="F2160">
        <v>1.3</v>
      </c>
      <c r="G2160">
        <v>1.3</v>
      </c>
      <c r="H2160">
        <v>1.3</v>
      </c>
      <c r="I2160">
        <v>1.3</v>
      </c>
      <c r="J2160">
        <v>1.3</v>
      </c>
      <c r="K2160">
        <v>1.3</v>
      </c>
      <c r="L2160">
        <v>1.6</v>
      </c>
      <c r="M2160">
        <v>1.7</v>
      </c>
      <c r="N2160">
        <v>1.7</v>
      </c>
      <c r="O2160">
        <v>1.6</v>
      </c>
      <c r="P2160">
        <v>1.5</v>
      </c>
      <c r="Q2160">
        <v>1.6</v>
      </c>
      <c r="R2160">
        <v>1.5</v>
      </c>
      <c r="S2160">
        <v>1.5</v>
      </c>
      <c r="T2160">
        <v>1.5</v>
      </c>
      <c r="U2160">
        <v>1.6</v>
      </c>
      <c r="V2160">
        <v>1.6</v>
      </c>
      <c r="W2160">
        <v>1.6</v>
      </c>
      <c r="X2160">
        <v>1.6</v>
      </c>
      <c r="Y2160">
        <v>1.6</v>
      </c>
      <c r="Z2160">
        <v>1.7</v>
      </c>
      <c r="AA2160">
        <v>1.7</v>
      </c>
    </row>
    <row r="2161" spans="1:27" x14ac:dyDescent="0.2">
      <c r="A2161" s="89">
        <f>VLOOKUP(C2161,TabellenBDFS!$B$4:$C$2717,2,FALSE)</f>
        <v>298</v>
      </c>
      <c r="B2161" t="str">
        <f t="shared" si="34"/>
        <v>2982</v>
      </c>
      <c r="C2161" t="s">
        <v>563</v>
      </c>
      <c r="D2161">
        <v>2</v>
      </c>
      <c r="E2161">
        <v>0.6</v>
      </c>
      <c r="F2161">
        <v>0.6</v>
      </c>
      <c r="G2161">
        <v>0.6</v>
      </c>
      <c r="H2161">
        <v>0.6</v>
      </c>
      <c r="I2161">
        <v>0.6</v>
      </c>
      <c r="J2161">
        <v>0.6</v>
      </c>
      <c r="K2161">
        <v>0.6</v>
      </c>
      <c r="L2161">
        <v>0.9</v>
      </c>
      <c r="M2161">
        <v>0.9</v>
      </c>
      <c r="N2161">
        <v>0.9</v>
      </c>
      <c r="O2161">
        <v>0.8</v>
      </c>
      <c r="P2161">
        <v>0.8</v>
      </c>
      <c r="Q2161">
        <v>0.8</v>
      </c>
      <c r="R2161">
        <v>0.8</v>
      </c>
      <c r="S2161">
        <v>0.7</v>
      </c>
      <c r="T2161">
        <v>0.7</v>
      </c>
      <c r="U2161">
        <v>0.7</v>
      </c>
      <c r="V2161">
        <v>0.4</v>
      </c>
      <c r="W2161">
        <v>0.4</v>
      </c>
      <c r="X2161">
        <v>0.4</v>
      </c>
      <c r="Y2161">
        <v>0.4</v>
      </c>
      <c r="Z2161">
        <v>0.4</v>
      </c>
      <c r="AA2161">
        <v>0.3</v>
      </c>
    </row>
    <row r="2162" spans="1:27" x14ac:dyDescent="0.2">
      <c r="A2162" s="89">
        <f>VLOOKUP(C2162,TabellenBDFS!$B$4:$C$2717,2,FALSE)</f>
        <v>298</v>
      </c>
      <c r="B2162" t="str">
        <f t="shared" si="34"/>
        <v>2983</v>
      </c>
      <c r="C2162" t="s">
        <v>563</v>
      </c>
      <c r="D2162">
        <v>3</v>
      </c>
      <c r="E2162">
        <v>0</v>
      </c>
      <c r="F2162">
        <v>0</v>
      </c>
      <c r="G2162">
        <v>0</v>
      </c>
      <c r="H2162">
        <v>0</v>
      </c>
      <c r="I2162">
        <v>0</v>
      </c>
      <c r="J2162">
        <v>0</v>
      </c>
      <c r="K2162">
        <v>0</v>
      </c>
      <c r="L2162">
        <v>0</v>
      </c>
      <c r="M2162">
        <v>0.1</v>
      </c>
      <c r="N2162">
        <v>0.2</v>
      </c>
      <c r="O2162">
        <v>0.2</v>
      </c>
      <c r="P2162">
        <v>0.1</v>
      </c>
      <c r="Q2162">
        <v>0.2</v>
      </c>
      <c r="R2162">
        <v>0.2</v>
      </c>
      <c r="S2162">
        <v>0.2</v>
      </c>
      <c r="T2162">
        <v>0.2</v>
      </c>
      <c r="U2162">
        <v>0.2</v>
      </c>
      <c r="V2162">
        <v>0.5</v>
      </c>
      <c r="W2162">
        <v>0.5</v>
      </c>
      <c r="X2162">
        <v>0.6</v>
      </c>
      <c r="Y2162">
        <v>0.6</v>
      </c>
      <c r="Z2162">
        <v>0.7</v>
      </c>
      <c r="AA2162">
        <v>0.7</v>
      </c>
    </row>
    <row r="2163" spans="1:27" x14ac:dyDescent="0.2">
      <c r="A2163" s="89">
        <f>VLOOKUP(C2163,TabellenBDFS!$B$4:$C$2717,2,FALSE)</f>
        <v>298</v>
      </c>
      <c r="B2163" t="str">
        <f t="shared" si="34"/>
        <v>2984</v>
      </c>
      <c r="C2163" t="s">
        <v>563</v>
      </c>
      <c r="D2163">
        <v>4</v>
      </c>
      <c r="E2163">
        <v>0</v>
      </c>
      <c r="F2163">
        <v>0</v>
      </c>
      <c r="G2163">
        <v>0</v>
      </c>
      <c r="H2163">
        <v>0</v>
      </c>
      <c r="I2163">
        <v>0</v>
      </c>
      <c r="J2163">
        <v>0</v>
      </c>
      <c r="K2163">
        <v>0</v>
      </c>
      <c r="L2163">
        <v>0</v>
      </c>
      <c r="M2163">
        <v>0</v>
      </c>
      <c r="N2163">
        <v>0</v>
      </c>
      <c r="O2163">
        <v>0</v>
      </c>
      <c r="P2163">
        <v>0</v>
      </c>
      <c r="Q2163">
        <v>0</v>
      </c>
      <c r="R2163">
        <v>0</v>
      </c>
      <c r="S2163">
        <v>0</v>
      </c>
      <c r="T2163">
        <v>0</v>
      </c>
      <c r="U2163">
        <v>0</v>
      </c>
      <c r="V2163">
        <v>0</v>
      </c>
      <c r="W2163">
        <v>0</v>
      </c>
      <c r="X2163">
        <v>0</v>
      </c>
      <c r="Y2163">
        <v>0</v>
      </c>
      <c r="Z2163">
        <v>0</v>
      </c>
      <c r="AA2163">
        <v>0</v>
      </c>
    </row>
    <row r="2164" spans="1:27" x14ac:dyDescent="0.2">
      <c r="A2164" s="89">
        <f>VLOOKUP(C2164,TabellenBDFS!$B$4:$C$2717,2,FALSE)</f>
        <v>298</v>
      </c>
      <c r="B2164" t="str">
        <f t="shared" si="34"/>
        <v>2985</v>
      </c>
      <c r="C2164" t="s">
        <v>563</v>
      </c>
      <c r="D2164">
        <v>5</v>
      </c>
      <c r="E2164">
        <v>0</v>
      </c>
      <c r="F2164">
        <v>0</v>
      </c>
      <c r="G2164">
        <v>0</v>
      </c>
      <c r="H2164">
        <v>0</v>
      </c>
      <c r="I2164">
        <v>0</v>
      </c>
      <c r="J2164">
        <v>0</v>
      </c>
      <c r="K2164">
        <v>0</v>
      </c>
      <c r="L2164">
        <v>0</v>
      </c>
      <c r="M2164">
        <v>0</v>
      </c>
      <c r="N2164">
        <v>0</v>
      </c>
      <c r="O2164">
        <v>0</v>
      </c>
      <c r="P2164">
        <v>0</v>
      </c>
      <c r="Q2164">
        <v>0</v>
      </c>
      <c r="R2164">
        <v>0</v>
      </c>
      <c r="S2164">
        <v>0</v>
      </c>
      <c r="T2164">
        <v>0</v>
      </c>
      <c r="U2164">
        <v>0</v>
      </c>
      <c r="V2164">
        <v>0</v>
      </c>
      <c r="W2164">
        <v>0</v>
      </c>
      <c r="X2164">
        <v>0</v>
      </c>
      <c r="Y2164">
        <v>0</v>
      </c>
      <c r="Z2164">
        <v>0</v>
      </c>
      <c r="AA2164">
        <v>0</v>
      </c>
    </row>
    <row r="2165" spans="1:27" x14ac:dyDescent="0.2">
      <c r="A2165" s="89">
        <f>VLOOKUP(C2165,TabellenBDFS!$B$4:$C$2717,2,FALSE)</f>
        <v>298</v>
      </c>
      <c r="B2165" t="str">
        <f t="shared" si="34"/>
        <v>2986</v>
      </c>
      <c r="C2165" t="s">
        <v>563</v>
      </c>
      <c r="D2165">
        <v>6</v>
      </c>
      <c r="E2165">
        <v>0.5</v>
      </c>
      <c r="F2165">
        <v>0.5</v>
      </c>
      <c r="G2165">
        <v>0.5</v>
      </c>
      <c r="H2165">
        <v>0.5</v>
      </c>
      <c r="I2165">
        <v>0.5</v>
      </c>
      <c r="J2165">
        <v>0.5</v>
      </c>
      <c r="K2165">
        <v>0.5</v>
      </c>
      <c r="L2165">
        <v>0.5</v>
      </c>
      <c r="M2165">
        <v>0.5</v>
      </c>
      <c r="N2165">
        <v>0.5</v>
      </c>
      <c r="O2165">
        <v>0.5</v>
      </c>
      <c r="P2165">
        <v>0.4</v>
      </c>
      <c r="Q2165">
        <v>0.4</v>
      </c>
      <c r="R2165">
        <v>0.4</v>
      </c>
      <c r="S2165">
        <v>0.4</v>
      </c>
      <c r="T2165">
        <v>0.4</v>
      </c>
      <c r="U2165">
        <v>0.5</v>
      </c>
      <c r="V2165">
        <v>0.5</v>
      </c>
      <c r="W2165">
        <v>0.5</v>
      </c>
      <c r="X2165">
        <v>0.4</v>
      </c>
      <c r="Y2165">
        <v>0.4</v>
      </c>
      <c r="Z2165">
        <v>0.4</v>
      </c>
      <c r="AA2165">
        <v>0.4</v>
      </c>
    </row>
    <row r="2166" spans="1:27" x14ac:dyDescent="0.2">
      <c r="A2166" s="89">
        <f>VLOOKUP(C2166,TabellenBDFS!$B$4:$C$2717,2,FALSE)</f>
        <v>298</v>
      </c>
      <c r="B2166" t="str">
        <f t="shared" si="34"/>
        <v>2987</v>
      </c>
      <c r="C2166" t="s">
        <v>563</v>
      </c>
      <c r="D2166">
        <v>7</v>
      </c>
      <c r="E2166">
        <v>0.2</v>
      </c>
      <c r="F2166">
        <v>0.2</v>
      </c>
      <c r="G2166">
        <v>0.2</v>
      </c>
      <c r="H2166">
        <v>0.2</v>
      </c>
      <c r="I2166">
        <v>0.2</v>
      </c>
      <c r="J2166">
        <v>0.2</v>
      </c>
      <c r="K2166">
        <v>0.2</v>
      </c>
      <c r="L2166">
        <v>0.2</v>
      </c>
      <c r="M2166">
        <v>0.2</v>
      </c>
      <c r="N2166">
        <v>0.2</v>
      </c>
      <c r="O2166">
        <v>0.2</v>
      </c>
      <c r="P2166">
        <v>0.2</v>
      </c>
      <c r="Q2166">
        <v>0.2</v>
      </c>
      <c r="R2166">
        <v>0.2</v>
      </c>
      <c r="S2166">
        <v>0.2</v>
      </c>
      <c r="T2166">
        <v>0.2</v>
      </c>
      <c r="U2166">
        <v>0.2</v>
      </c>
      <c r="V2166">
        <v>0.2</v>
      </c>
      <c r="W2166">
        <v>0.2</v>
      </c>
      <c r="X2166">
        <v>0.2</v>
      </c>
      <c r="Y2166">
        <v>0.2</v>
      </c>
      <c r="Z2166">
        <v>0.2</v>
      </c>
      <c r="AA2166">
        <v>0.2</v>
      </c>
    </row>
    <row r="2167" spans="1:27" x14ac:dyDescent="0.2">
      <c r="A2167" s="89">
        <f>VLOOKUP(C2167,TabellenBDFS!$B$4:$C$2717,2,FALSE)</f>
        <v>299</v>
      </c>
      <c r="B2167" t="str">
        <f t="shared" si="34"/>
        <v>2991</v>
      </c>
      <c r="C2167" t="s">
        <v>309</v>
      </c>
      <c r="D2167">
        <v>1</v>
      </c>
      <c r="E2167">
        <v>2.4</v>
      </c>
      <c r="F2167">
        <v>2.4</v>
      </c>
      <c r="G2167">
        <v>2.5</v>
      </c>
      <c r="H2167">
        <v>2.5</v>
      </c>
      <c r="I2167">
        <v>2.5</v>
      </c>
      <c r="J2167">
        <v>2.4</v>
      </c>
      <c r="K2167">
        <v>2.5</v>
      </c>
      <c r="L2167">
        <v>2.4</v>
      </c>
      <c r="M2167">
        <v>2.6</v>
      </c>
      <c r="N2167">
        <v>2.6</v>
      </c>
      <c r="O2167">
        <v>2.8</v>
      </c>
      <c r="P2167">
        <v>2.7</v>
      </c>
      <c r="Q2167">
        <v>2.8</v>
      </c>
      <c r="R2167">
        <v>2.9</v>
      </c>
      <c r="S2167">
        <v>2.9</v>
      </c>
      <c r="T2167">
        <v>2.1</v>
      </c>
      <c r="U2167">
        <v>2</v>
      </c>
      <c r="V2167">
        <v>2.5</v>
      </c>
      <c r="W2167">
        <v>2.4</v>
      </c>
      <c r="X2167">
        <v>2.4</v>
      </c>
      <c r="Y2167">
        <v>2.4</v>
      </c>
      <c r="Z2167">
        <v>2.2999999999999998</v>
      </c>
      <c r="AA2167">
        <v>2.2999999999999998</v>
      </c>
    </row>
    <row r="2168" spans="1:27" x14ac:dyDescent="0.2">
      <c r="A2168" s="89">
        <f>VLOOKUP(C2168,TabellenBDFS!$B$4:$C$2717,2,FALSE)</f>
        <v>299</v>
      </c>
      <c r="B2168" t="str">
        <f t="shared" si="34"/>
        <v>2992</v>
      </c>
      <c r="C2168" t="s">
        <v>309</v>
      </c>
      <c r="D2168">
        <v>2</v>
      </c>
      <c r="E2168">
        <v>0.3</v>
      </c>
      <c r="F2168">
        <v>0.4</v>
      </c>
      <c r="G2168">
        <v>0.5</v>
      </c>
      <c r="H2168">
        <v>0.5</v>
      </c>
      <c r="I2168">
        <v>0.5</v>
      </c>
      <c r="J2168">
        <v>0.5</v>
      </c>
      <c r="K2168">
        <v>0.5</v>
      </c>
      <c r="L2168">
        <v>0.5</v>
      </c>
      <c r="M2168">
        <v>0.5</v>
      </c>
      <c r="N2168">
        <v>0.5</v>
      </c>
      <c r="O2168">
        <v>0.5</v>
      </c>
      <c r="P2168">
        <v>0.5</v>
      </c>
      <c r="Q2168">
        <v>0.5</v>
      </c>
      <c r="R2168">
        <v>0.5</v>
      </c>
      <c r="S2168">
        <v>0.4</v>
      </c>
      <c r="T2168">
        <v>0.4</v>
      </c>
      <c r="U2168">
        <v>0.4</v>
      </c>
      <c r="V2168">
        <v>0.4</v>
      </c>
      <c r="W2168">
        <v>0.3</v>
      </c>
      <c r="X2168">
        <v>0.3</v>
      </c>
      <c r="Y2168">
        <v>0.3</v>
      </c>
      <c r="Z2168">
        <v>0.3</v>
      </c>
      <c r="AA2168">
        <v>0.3</v>
      </c>
    </row>
    <row r="2169" spans="1:27" x14ac:dyDescent="0.2">
      <c r="A2169" s="89">
        <f>VLOOKUP(C2169,TabellenBDFS!$B$4:$C$2717,2,FALSE)</f>
        <v>299</v>
      </c>
      <c r="B2169" t="str">
        <f t="shared" si="34"/>
        <v>2993</v>
      </c>
      <c r="C2169" t="s">
        <v>309</v>
      </c>
      <c r="D2169">
        <v>3</v>
      </c>
      <c r="E2169">
        <v>0</v>
      </c>
      <c r="F2169">
        <v>0</v>
      </c>
      <c r="G2169">
        <v>0</v>
      </c>
      <c r="H2169">
        <v>0</v>
      </c>
      <c r="I2169">
        <v>0</v>
      </c>
      <c r="J2169">
        <v>0.1</v>
      </c>
      <c r="K2169">
        <v>0.1</v>
      </c>
      <c r="L2169">
        <v>0.1</v>
      </c>
      <c r="M2169">
        <v>0.1</v>
      </c>
      <c r="N2169">
        <v>0.1</v>
      </c>
      <c r="O2169">
        <v>0.2</v>
      </c>
      <c r="P2169">
        <v>0.2</v>
      </c>
      <c r="Q2169">
        <v>0.3</v>
      </c>
      <c r="R2169">
        <v>0.3</v>
      </c>
      <c r="S2169">
        <v>0.4</v>
      </c>
      <c r="T2169">
        <v>0.4</v>
      </c>
      <c r="U2169">
        <v>0.4</v>
      </c>
      <c r="V2169">
        <v>0.5</v>
      </c>
      <c r="W2169">
        <v>0.5</v>
      </c>
      <c r="X2169">
        <v>0.6</v>
      </c>
      <c r="Y2169">
        <v>0.6</v>
      </c>
      <c r="Z2169">
        <v>0.6</v>
      </c>
      <c r="AA2169">
        <v>0.6</v>
      </c>
    </row>
    <row r="2170" spans="1:27" x14ac:dyDescent="0.2">
      <c r="A2170" s="89">
        <f>VLOOKUP(C2170,TabellenBDFS!$B$4:$C$2717,2,FALSE)</f>
        <v>299</v>
      </c>
      <c r="B2170" t="str">
        <f t="shared" si="34"/>
        <v>2994</v>
      </c>
      <c r="C2170" t="s">
        <v>309</v>
      </c>
      <c r="D2170">
        <v>4</v>
      </c>
      <c r="E2170">
        <v>0</v>
      </c>
      <c r="F2170">
        <v>0</v>
      </c>
      <c r="G2170">
        <v>0</v>
      </c>
      <c r="H2170">
        <v>0</v>
      </c>
      <c r="I2170">
        <v>0</v>
      </c>
      <c r="J2170">
        <v>0</v>
      </c>
      <c r="K2170">
        <v>0</v>
      </c>
      <c r="L2170">
        <v>0</v>
      </c>
      <c r="M2170">
        <v>0</v>
      </c>
      <c r="N2170">
        <v>0</v>
      </c>
      <c r="O2170">
        <v>0</v>
      </c>
      <c r="P2170">
        <v>0</v>
      </c>
      <c r="Q2170">
        <v>0</v>
      </c>
      <c r="R2170">
        <v>0</v>
      </c>
      <c r="S2170">
        <v>0</v>
      </c>
      <c r="T2170">
        <v>0</v>
      </c>
      <c r="U2170">
        <v>0</v>
      </c>
      <c r="V2170">
        <v>0</v>
      </c>
      <c r="W2170">
        <v>0</v>
      </c>
      <c r="X2170">
        <v>0</v>
      </c>
      <c r="Y2170">
        <v>0</v>
      </c>
      <c r="Z2170">
        <v>0</v>
      </c>
      <c r="AA2170">
        <v>0</v>
      </c>
    </row>
    <row r="2171" spans="1:27" x14ac:dyDescent="0.2">
      <c r="A2171" s="89">
        <f>VLOOKUP(C2171,TabellenBDFS!$B$4:$C$2717,2,FALSE)</f>
        <v>299</v>
      </c>
      <c r="B2171" t="str">
        <f t="shared" si="34"/>
        <v>2995</v>
      </c>
      <c r="C2171" t="s">
        <v>309</v>
      </c>
      <c r="D2171">
        <v>5</v>
      </c>
      <c r="E2171">
        <v>0</v>
      </c>
      <c r="F2171">
        <v>0</v>
      </c>
      <c r="G2171">
        <v>0</v>
      </c>
      <c r="H2171">
        <v>0</v>
      </c>
      <c r="I2171">
        <v>0</v>
      </c>
      <c r="J2171">
        <v>0</v>
      </c>
      <c r="K2171">
        <v>0</v>
      </c>
      <c r="L2171">
        <v>0</v>
      </c>
      <c r="M2171">
        <v>0</v>
      </c>
      <c r="N2171">
        <v>0</v>
      </c>
      <c r="O2171">
        <v>0</v>
      </c>
      <c r="P2171">
        <v>0</v>
      </c>
      <c r="Q2171">
        <v>0</v>
      </c>
      <c r="R2171">
        <v>0</v>
      </c>
      <c r="S2171">
        <v>0</v>
      </c>
      <c r="T2171">
        <v>0</v>
      </c>
      <c r="U2171">
        <v>0</v>
      </c>
      <c r="V2171">
        <v>0</v>
      </c>
      <c r="W2171">
        <v>0</v>
      </c>
      <c r="X2171">
        <v>0</v>
      </c>
      <c r="Y2171">
        <v>0</v>
      </c>
      <c r="Z2171">
        <v>0</v>
      </c>
      <c r="AA2171">
        <v>0</v>
      </c>
    </row>
    <row r="2172" spans="1:27" x14ac:dyDescent="0.2">
      <c r="A2172" s="89">
        <f>VLOOKUP(C2172,TabellenBDFS!$B$4:$C$2717,2,FALSE)</f>
        <v>299</v>
      </c>
      <c r="B2172" t="str">
        <f t="shared" si="34"/>
        <v>2996</v>
      </c>
      <c r="C2172" t="s">
        <v>309</v>
      </c>
      <c r="D2172">
        <v>6</v>
      </c>
      <c r="E2172">
        <v>1.5</v>
      </c>
      <c r="F2172">
        <v>1.4</v>
      </c>
      <c r="G2172">
        <v>1.5</v>
      </c>
      <c r="H2172">
        <v>1.5</v>
      </c>
      <c r="I2172">
        <v>1.4</v>
      </c>
      <c r="J2172">
        <v>1.4</v>
      </c>
      <c r="K2172">
        <v>1.5</v>
      </c>
      <c r="L2172">
        <v>1.4</v>
      </c>
      <c r="M2172">
        <v>1.5</v>
      </c>
      <c r="N2172">
        <v>1.6</v>
      </c>
      <c r="O2172">
        <v>1.7</v>
      </c>
      <c r="P2172">
        <v>1.6</v>
      </c>
      <c r="Q2172">
        <v>1.6</v>
      </c>
      <c r="R2172">
        <v>1.6</v>
      </c>
      <c r="S2172">
        <v>1.6</v>
      </c>
      <c r="T2172">
        <v>0.9</v>
      </c>
      <c r="U2172">
        <v>0.9</v>
      </c>
      <c r="V2172">
        <v>1.3</v>
      </c>
      <c r="W2172">
        <v>1.2</v>
      </c>
      <c r="X2172">
        <v>1.2</v>
      </c>
      <c r="Y2172">
        <v>1.1000000000000001</v>
      </c>
      <c r="Z2172">
        <v>1.1000000000000001</v>
      </c>
      <c r="AA2172">
        <v>1.1000000000000001</v>
      </c>
    </row>
    <row r="2173" spans="1:27" x14ac:dyDescent="0.2">
      <c r="A2173" s="89">
        <f>VLOOKUP(C2173,TabellenBDFS!$B$4:$C$2717,2,FALSE)</f>
        <v>299</v>
      </c>
      <c r="B2173" t="str">
        <f t="shared" si="34"/>
        <v>2997</v>
      </c>
      <c r="C2173" t="s">
        <v>309</v>
      </c>
      <c r="D2173">
        <v>7</v>
      </c>
      <c r="E2173">
        <v>0.6</v>
      </c>
      <c r="F2173">
        <v>0.5</v>
      </c>
      <c r="G2173">
        <v>0.5</v>
      </c>
      <c r="H2173">
        <v>0.5</v>
      </c>
      <c r="I2173">
        <v>0.5</v>
      </c>
      <c r="J2173">
        <v>0.4</v>
      </c>
      <c r="K2173">
        <v>0.4</v>
      </c>
      <c r="L2173">
        <v>0.4</v>
      </c>
      <c r="M2173">
        <v>0.4</v>
      </c>
      <c r="N2173">
        <v>0.3</v>
      </c>
      <c r="O2173">
        <v>0.3</v>
      </c>
      <c r="P2173">
        <v>0.3</v>
      </c>
      <c r="Q2173">
        <v>0.3</v>
      </c>
      <c r="R2173">
        <v>0.4</v>
      </c>
      <c r="S2173">
        <v>0.3</v>
      </c>
      <c r="T2173">
        <v>0.3</v>
      </c>
      <c r="U2173">
        <v>0.3</v>
      </c>
      <c r="V2173">
        <v>0.3</v>
      </c>
      <c r="W2173">
        <v>0.3</v>
      </c>
      <c r="X2173">
        <v>0.3</v>
      </c>
      <c r="Y2173">
        <v>0.3</v>
      </c>
      <c r="Z2173">
        <v>0.2</v>
      </c>
      <c r="AA2173">
        <v>0.2</v>
      </c>
    </row>
    <row r="2174" spans="1:27" x14ac:dyDescent="0.2">
      <c r="A2174" s="89">
        <f>VLOOKUP(C2174,TabellenBDFS!$B$4:$C$2717,2,FALSE)</f>
        <v>300</v>
      </c>
      <c r="B2174" t="str">
        <f t="shared" si="34"/>
        <v>3001</v>
      </c>
      <c r="C2174" t="s">
        <v>310</v>
      </c>
      <c r="D2174">
        <v>1</v>
      </c>
      <c r="E2174">
        <v>0.3</v>
      </c>
      <c r="F2174">
        <v>0.2</v>
      </c>
      <c r="G2174">
        <v>0.2</v>
      </c>
      <c r="H2174">
        <v>0.2</v>
      </c>
      <c r="I2174">
        <v>0.2</v>
      </c>
      <c r="J2174">
        <v>0.2</v>
      </c>
      <c r="K2174">
        <v>0.2</v>
      </c>
      <c r="L2174">
        <v>0.2</v>
      </c>
      <c r="M2174">
        <v>0.2</v>
      </c>
      <c r="N2174">
        <v>0.2</v>
      </c>
      <c r="O2174">
        <v>0.2</v>
      </c>
      <c r="P2174">
        <v>0.2</v>
      </c>
      <c r="Q2174">
        <v>0.2</v>
      </c>
      <c r="R2174">
        <v>0.2</v>
      </c>
      <c r="S2174">
        <v>0.2</v>
      </c>
      <c r="T2174">
        <v>0.2</v>
      </c>
      <c r="U2174">
        <v>0.2</v>
      </c>
      <c r="V2174">
        <v>0.2</v>
      </c>
      <c r="W2174">
        <v>0.2</v>
      </c>
      <c r="X2174">
        <v>0.2</v>
      </c>
      <c r="Y2174">
        <v>0.2</v>
      </c>
      <c r="Z2174">
        <v>0.2</v>
      </c>
      <c r="AA2174">
        <v>0.2</v>
      </c>
    </row>
    <row r="2175" spans="1:27" x14ac:dyDescent="0.2">
      <c r="A2175" s="89">
        <f>VLOOKUP(C2175,TabellenBDFS!$B$4:$C$2717,2,FALSE)</f>
        <v>300</v>
      </c>
      <c r="B2175" t="str">
        <f t="shared" si="34"/>
        <v>3002</v>
      </c>
      <c r="C2175" t="s">
        <v>310</v>
      </c>
      <c r="D2175">
        <v>2</v>
      </c>
      <c r="E2175">
        <v>0</v>
      </c>
      <c r="F2175">
        <v>0</v>
      </c>
      <c r="G2175">
        <v>0</v>
      </c>
      <c r="H2175">
        <v>0</v>
      </c>
      <c r="I2175">
        <v>0</v>
      </c>
      <c r="J2175">
        <v>0</v>
      </c>
      <c r="K2175">
        <v>0</v>
      </c>
      <c r="L2175">
        <v>0</v>
      </c>
      <c r="M2175">
        <v>0</v>
      </c>
      <c r="N2175">
        <v>0</v>
      </c>
      <c r="O2175">
        <v>0</v>
      </c>
      <c r="P2175">
        <v>0</v>
      </c>
      <c r="Q2175">
        <v>0</v>
      </c>
      <c r="R2175">
        <v>0</v>
      </c>
      <c r="S2175">
        <v>0</v>
      </c>
      <c r="T2175">
        <v>0</v>
      </c>
      <c r="U2175">
        <v>0</v>
      </c>
      <c r="V2175">
        <v>0</v>
      </c>
      <c r="W2175">
        <v>0</v>
      </c>
      <c r="X2175">
        <v>0</v>
      </c>
      <c r="Y2175">
        <v>0</v>
      </c>
      <c r="Z2175">
        <v>0</v>
      </c>
      <c r="AA2175">
        <v>0</v>
      </c>
    </row>
    <row r="2176" spans="1:27" x14ac:dyDescent="0.2">
      <c r="A2176" s="89">
        <f>VLOOKUP(C2176,TabellenBDFS!$B$4:$C$2717,2,FALSE)</f>
        <v>300</v>
      </c>
      <c r="B2176" t="str">
        <f t="shared" si="34"/>
        <v>3003</v>
      </c>
      <c r="C2176" t="s">
        <v>310</v>
      </c>
      <c r="D2176">
        <v>3</v>
      </c>
      <c r="E2176">
        <v>0</v>
      </c>
      <c r="F2176">
        <v>0</v>
      </c>
      <c r="G2176">
        <v>0</v>
      </c>
      <c r="H2176">
        <v>0</v>
      </c>
      <c r="I2176">
        <v>0</v>
      </c>
      <c r="J2176">
        <v>0</v>
      </c>
      <c r="K2176">
        <v>0</v>
      </c>
      <c r="L2176">
        <v>0</v>
      </c>
      <c r="M2176">
        <v>0</v>
      </c>
      <c r="N2176">
        <v>0</v>
      </c>
      <c r="O2176">
        <v>0</v>
      </c>
      <c r="P2176">
        <v>0</v>
      </c>
      <c r="Q2176">
        <v>0</v>
      </c>
      <c r="R2176">
        <v>0</v>
      </c>
      <c r="S2176">
        <v>0</v>
      </c>
      <c r="T2176">
        <v>0</v>
      </c>
      <c r="U2176">
        <v>0</v>
      </c>
      <c r="V2176">
        <v>0</v>
      </c>
      <c r="W2176">
        <v>0</v>
      </c>
      <c r="X2176">
        <v>0</v>
      </c>
      <c r="Y2176">
        <v>0</v>
      </c>
      <c r="Z2176">
        <v>0</v>
      </c>
      <c r="AA2176">
        <v>0</v>
      </c>
    </row>
    <row r="2177" spans="1:27" x14ac:dyDescent="0.2">
      <c r="A2177" s="89">
        <f>VLOOKUP(C2177,TabellenBDFS!$B$4:$C$2717,2,FALSE)</f>
        <v>300</v>
      </c>
      <c r="B2177" t="str">
        <f t="shared" si="34"/>
        <v>3004</v>
      </c>
      <c r="C2177" t="s">
        <v>310</v>
      </c>
      <c r="D2177">
        <v>4</v>
      </c>
      <c r="E2177">
        <v>0</v>
      </c>
      <c r="F2177">
        <v>0</v>
      </c>
      <c r="G2177">
        <v>0</v>
      </c>
      <c r="H2177">
        <v>0</v>
      </c>
      <c r="I2177">
        <v>0</v>
      </c>
      <c r="J2177">
        <v>0</v>
      </c>
      <c r="K2177">
        <v>0</v>
      </c>
      <c r="L2177">
        <v>0</v>
      </c>
      <c r="M2177">
        <v>0</v>
      </c>
      <c r="N2177">
        <v>0</v>
      </c>
      <c r="O2177">
        <v>0</v>
      </c>
      <c r="P2177">
        <v>0</v>
      </c>
      <c r="Q2177">
        <v>0</v>
      </c>
      <c r="R2177">
        <v>0</v>
      </c>
      <c r="S2177">
        <v>0</v>
      </c>
      <c r="T2177">
        <v>0</v>
      </c>
      <c r="U2177">
        <v>0</v>
      </c>
      <c r="V2177">
        <v>0</v>
      </c>
      <c r="W2177">
        <v>0</v>
      </c>
      <c r="X2177">
        <v>0</v>
      </c>
      <c r="Y2177">
        <v>0</v>
      </c>
      <c r="Z2177">
        <v>0</v>
      </c>
      <c r="AA2177">
        <v>0</v>
      </c>
    </row>
    <row r="2178" spans="1:27" x14ac:dyDescent="0.2">
      <c r="A2178" s="89">
        <f>VLOOKUP(C2178,TabellenBDFS!$B$4:$C$2717,2,FALSE)</f>
        <v>300</v>
      </c>
      <c r="B2178" t="str">
        <f t="shared" si="34"/>
        <v>3005</v>
      </c>
      <c r="C2178" t="s">
        <v>310</v>
      </c>
      <c r="D2178">
        <v>5</v>
      </c>
      <c r="E2178">
        <v>0</v>
      </c>
      <c r="F2178">
        <v>0</v>
      </c>
      <c r="G2178">
        <v>0</v>
      </c>
      <c r="H2178">
        <v>0</v>
      </c>
      <c r="I2178">
        <v>0</v>
      </c>
      <c r="J2178">
        <v>0</v>
      </c>
      <c r="K2178">
        <v>0</v>
      </c>
      <c r="L2178">
        <v>0</v>
      </c>
      <c r="M2178">
        <v>0</v>
      </c>
      <c r="N2178">
        <v>0</v>
      </c>
      <c r="O2178">
        <v>0</v>
      </c>
      <c r="P2178">
        <v>0</v>
      </c>
      <c r="Q2178">
        <v>0</v>
      </c>
      <c r="R2178">
        <v>0</v>
      </c>
      <c r="S2178">
        <v>0</v>
      </c>
      <c r="T2178">
        <v>0</v>
      </c>
      <c r="U2178">
        <v>0</v>
      </c>
      <c r="V2178">
        <v>0</v>
      </c>
      <c r="W2178">
        <v>0</v>
      </c>
      <c r="X2178">
        <v>0</v>
      </c>
      <c r="Y2178">
        <v>0</v>
      </c>
      <c r="Z2178">
        <v>0</v>
      </c>
      <c r="AA2178">
        <v>0</v>
      </c>
    </row>
    <row r="2179" spans="1:27" x14ac:dyDescent="0.2">
      <c r="A2179" s="89">
        <f>VLOOKUP(C2179,TabellenBDFS!$B$4:$C$2717,2,FALSE)</f>
        <v>300</v>
      </c>
      <c r="B2179" t="str">
        <f t="shared" si="34"/>
        <v>3006</v>
      </c>
      <c r="C2179" t="s">
        <v>310</v>
      </c>
      <c r="D2179">
        <v>6</v>
      </c>
      <c r="E2179">
        <v>0.2</v>
      </c>
      <c r="F2179">
        <v>0.2</v>
      </c>
      <c r="G2179">
        <v>0.2</v>
      </c>
      <c r="H2179">
        <v>0.2</v>
      </c>
      <c r="I2179">
        <v>0.1</v>
      </c>
      <c r="J2179">
        <v>0.1</v>
      </c>
      <c r="K2179">
        <v>0.1</v>
      </c>
      <c r="L2179">
        <v>0.1</v>
      </c>
      <c r="M2179">
        <v>0.1</v>
      </c>
      <c r="N2179">
        <v>0.1</v>
      </c>
      <c r="O2179">
        <v>0.1</v>
      </c>
      <c r="P2179">
        <v>0.1</v>
      </c>
      <c r="Q2179">
        <v>0.1</v>
      </c>
      <c r="R2179">
        <v>0.1</v>
      </c>
      <c r="S2179">
        <v>0.1</v>
      </c>
      <c r="T2179">
        <v>0.1</v>
      </c>
      <c r="U2179">
        <v>0.1</v>
      </c>
      <c r="V2179">
        <v>0.1</v>
      </c>
      <c r="W2179">
        <v>0.1</v>
      </c>
      <c r="X2179">
        <v>0.1</v>
      </c>
      <c r="Y2179">
        <v>0.1</v>
      </c>
      <c r="Z2179">
        <v>0.1</v>
      </c>
      <c r="AA2179">
        <v>0.1</v>
      </c>
    </row>
    <row r="2180" spans="1:27" x14ac:dyDescent="0.2">
      <c r="A2180" s="89">
        <f>VLOOKUP(C2180,TabellenBDFS!$B$4:$C$2717,2,FALSE)</f>
        <v>300</v>
      </c>
      <c r="B2180" t="str">
        <f t="shared" si="34"/>
        <v>3007</v>
      </c>
      <c r="C2180" t="s">
        <v>310</v>
      </c>
      <c r="D2180">
        <v>7</v>
      </c>
      <c r="E2180">
        <v>0.1</v>
      </c>
      <c r="F2180">
        <v>0.1</v>
      </c>
      <c r="G2180">
        <v>0.1</v>
      </c>
      <c r="H2180">
        <v>0.1</v>
      </c>
      <c r="I2180">
        <v>0.1</v>
      </c>
      <c r="J2180">
        <v>0.1</v>
      </c>
      <c r="K2180">
        <v>0</v>
      </c>
      <c r="L2180">
        <v>0</v>
      </c>
      <c r="M2180">
        <v>0</v>
      </c>
      <c r="N2180">
        <v>0</v>
      </c>
      <c r="O2180">
        <v>0</v>
      </c>
      <c r="P2180">
        <v>0</v>
      </c>
      <c r="Q2180">
        <v>0</v>
      </c>
      <c r="R2180">
        <v>0</v>
      </c>
      <c r="S2180">
        <v>0</v>
      </c>
      <c r="T2180">
        <v>0</v>
      </c>
      <c r="U2180">
        <v>0</v>
      </c>
      <c r="V2180">
        <v>0</v>
      </c>
      <c r="W2180">
        <v>0</v>
      </c>
      <c r="X2180">
        <v>0</v>
      </c>
      <c r="Y2180">
        <v>0</v>
      </c>
      <c r="Z2180">
        <v>0</v>
      </c>
      <c r="AA2180">
        <v>0</v>
      </c>
    </row>
    <row r="2181" spans="1:27" x14ac:dyDescent="0.2">
      <c r="A2181" s="89">
        <f>VLOOKUP(C2181,TabellenBDFS!$B$4:$C$2717,2,FALSE)</f>
        <v>301</v>
      </c>
      <c r="B2181" t="str">
        <f t="shared" si="34"/>
        <v>3011</v>
      </c>
      <c r="C2181" t="s">
        <v>311</v>
      </c>
      <c r="D2181">
        <v>1</v>
      </c>
      <c r="E2181">
        <v>6.2</v>
      </c>
      <c r="F2181">
        <v>6.1</v>
      </c>
      <c r="G2181">
        <v>5.9</v>
      </c>
      <c r="H2181">
        <v>6.4</v>
      </c>
      <c r="I2181">
        <v>6.5</v>
      </c>
      <c r="J2181">
        <v>6.6</v>
      </c>
      <c r="K2181">
        <v>6.6</v>
      </c>
      <c r="L2181">
        <v>6.6</v>
      </c>
      <c r="M2181">
        <v>6.8</v>
      </c>
      <c r="N2181">
        <v>6.7</v>
      </c>
      <c r="O2181">
        <v>6.6</v>
      </c>
      <c r="P2181">
        <v>6.4</v>
      </c>
      <c r="Q2181">
        <v>6.5</v>
      </c>
      <c r="R2181">
        <v>6.6</v>
      </c>
      <c r="S2181">
        <v>6.6</v>
      </c>
      <c r="T2181">
        <v>6.6</v>
      </c>
      <c r="U2181">
        <v>6.7</v>
      </c>
      <c r="V2181">
        <v>6.8</v>
      </c>
      <c r="W2181">
        <v>6.9</v>
      </c>
      <c r="X2181">
        <v>6.8</v>
      </c>
      <c r="Y2181">
        <v>7.3</v>
      </c>
      <c r="Z2181">
        <v>7.2</v>
      </c>
      <c r="AA2181">
        <v>7.2</v>
      </c>
    </row>
    <row r="2182" spans="1:27" x14ac:dyDescent="0.2">
      <c r="A2182" s="89">
        <f>VLOOKUP(C2182,TabellenBDFS!$B$4:$C$2717,2,FALSE)</f>
        <v>301</v>
      </c>
      <c r="B2182" t="str">
        <f t="shared" si="34"/>
        <v>3012</v>
      </c>
      <c r="C2182" t="s">
        <v>311</v>
      </c>
      <c r="D2182">
        <v>2</v>
      </c>
      <c r="E2182">
        <v>0.9</v>
      </c>
      <c r="F2182">
        <v>0.9</v>
      </c>
      <c r="G2182">
        <v>0.9</v>
      </c>
      <c r="H2182">
        <v>1.1000000000000001</v>
      </c>
      <c r="I2182">
        <v>1</v>
      </c>
      <c r="J2182">
        <v>1</v>
      </c>
      <c r="K2182">
        <v>1</v>
      </c>
      <c r="L2182">
        <v>1</v>
      </c>
      <c r="M2182">
        <v>1</v>
      </c>
      <c r="N2182">
        <v>1</v>
      </c>
      <c r="O2182">
        <v>0.9</v>
      </c>
      <c r="P2182">
        <v>0.9</v>
      </c>
      <c r="Q2182">
        <v>0.9</v>
      </c>
      <c r="R2182">
        <v>0.9</v>
      </c>
      <c r="S2182">
        <v>0.8</v>
      </c>
      <c r="T2182">
        <v>0.8</v>
      </c>
      <c r="U2182">
        <v>0.8</v>
      </c>
      <c r="V2182">
        <v>0.8</v>
      </c>
      <c r="W2182">
        <v>0.7</v>
      </c>
      <c r="X2182">
        <v>0.7</v>
      </c>
      <c r="Y2182">
        <v>0.7</v>
      </c>
      <c r="Z2182">
        <v>0.7</v>
      </c>
      <c r="AA2182">
        <v>0.7</v>
      </c>
    </row>
    <row r="2183" spans="1:27" x14ac:dyDescent="0.2">
      <c r="A2183" s="89">
        <f>VLOOKUP(C2183,TabellenBDFS!$B$4:$C$2717,2,FALSE)</f>
        <v>301</v>
      </c>
      <c r="B2183" t="str">
        <f t="shared" si="34"/>
        <v>3013</v>
      </c>
      <c r="C2183" t="s">
        <v>311</v>
      </c>
      <c r="D2183">
        <v>3</v>
      </c>
      <c r="E2183">
        <v>0</v>
      </c>
      <c r="F2183">
        <v>0</v>
      </c>
      <c r="G2183">
        <v>0</v>
      </c>
      <c r="H2183">
        <v>0</v>
      </c>
      <c r="I2183">
        <v>0.1</v>
      </c>
      <c r="J2183">
        <v>0.1</v>
      </c>
      <c r="K2183">
        <v>0.2</v>
      </c>
      <c r="L2183">
        <v>0.2</v>
      </c>
      <c r="M2183">
        <v>0.2</v>
      </c>
      <c r="N2183">
        <v>0.3</v>
      </c>
      <c r="O2183">
        <v>0.2</v>
      </c>
      <c r="P2183">
        <v>0.3</v>
      </c>
      <c r="Q2183">
        <v>0.3</v>
      </c>
      <c r="R2183">
        <v>0.4</v>
      </c>
      <c r="S2183">
        <v>0.5</v>
      </c>
      <c r="T2183">
        <v>0.5</v>
      </c>
      <c r="U2183">
        <v>0.5</v>
      </c>
      <c r="V2183">
        <v>0.6</v>
      </c>
      <c r="W2183">
        <v>0.6</v>
      </c>
      <c r="X2183">
        <v>0.7</v>
      </c>
      <c r="Y2183">
        <v>0.8</v>
      </c>
      <c r="Z2183">
        <v>0.8</v>
      </c>
      <c r="AA2183">
        <v>0.9</v>
      </c>
    </row>
    <row r="2184" spans="1:27" x14ac:dyDescent="0.2">
      <c r="A2184" s="89">
        <f>VLOOKUP(C2184,TabellenBDFS!$B$4:$C$2717,2,FALSE)</f>
        <v>301</v>
      </c>
      <c r="B2184" t="str">
        <f t="shared" si="34"/>
        <v>3014</v>
      </c>
      <c r="C2184" t="s">
        <v>311</v>
      </c>
      <c r="D2184">
        <v>4</v>
      </c>
      <c r="E2184">
        <v>0</v>
      </c>
      <c r="F2184">
        <v>0</v>
      </c>
      <c r="G2184">
        <v>0</v>
      </c>
      <c r="H2184">
        <v>0</v>
      </c>
      <c r="I2184">
        <v>0</v>
      </c>
      <c r="J2184">
        <v>0</v>
      </c>
      <c r="K2184">
        <v>0</v>
      </c>
      <c r="L2184">
        <v>0</v>
      </c>
      <c r="M2184">
        <v>0</v>
      </c>
      <c r="N2184">
        <v>0</v>
      </c>
      <c r="O2184">
        <v>0.1</v>
      </c>
      <c r="P2184">
        <v>0</v>
      </c>
      <c r="Q2184">
        <v>0</v>
      </c>
      <c r="R2184">
        <v>0</v>
      </c>
      <c r="S2184">
        <v>0</v>
      </c>
      <c r="T2184">
        <v>0.1</v>
      </c>
      <c r="U2184">
        <v>0.1</v>
      </c>
      <c r="V2184">
        <v>0.1</v>
      </c>
      <c r="W2184">
        <v>0.1</v>
      </c>
      <c r="X2184">
        <v>0.1</v>
      </c>
      <c r="Y2184">
        <v>0.1</v>
      </c>
      <c r="Z2184">
        <v>0.1</v>
      </c>
      <c r="AA2184">
        <v>0.1</v>
      </c>
    </row>
    <row r="2185" spans="1:27" x14ac:dyDescent="0.2">
      <c r="A2185" s="89">
        <f>VLOOKUP(C2185,TabellenBDFS!$B$4:$C$2717,2,FALSE)</f>
        <v>301</v>
      </c>
      <c r="B2185" t="str">
        <f t="shared" si="34"/>
        <v>3015</v>
      </c>
      <c r="C2185" t="s">
        <v>311</v>
      </c>
      <c r="D2185">
        <v>5</v>
      </c>
      <c r="E2185">
        <v>0.2</v>
      </c>
      <c r="F2185">
        <v>0.2</v>
      </c>
      <c r="G2185">
        <v>0.2</v>
      </c>
      <c r="H2185">
        <v>0.2</v>
      </c>
      <c r="I2185">
        <v>0.2</v>
      </c>
      <c r="J2185">
        <v>0.2</v>
      </c>
      <c r="K2185">
        <v>0.2</v>
      </c>
      <c r="L2185">
        <v>0.2</v>
      </c>
      <c r="M2185">
        <v>0.2</v>
      </c>
      <c r="N2185">
        <v>0.2</v>
      </c>
      <c r="O2185">
        <v>0.1</v>
      </c>
      <c r="P2185">
        <v>0</v>
      </c>
      <c r="Q2185">
        <v>0.1</v>
      </c>
      <c r="R2185">
        <v>0.1</v>
      </c>
      <c r="S2185">
        <v>0.1</v>
      </c>
      <c r="T2185">
        <v>0.1</v>
      </c>
      <c r="U2185">
        <v>0.2</v>
      </c>
      <c r="V2185">
        <v>0.2</v>
      </c>
      <c r="W2185">
        <v>0.2</v>
      </c>
      <c r="X2185">
        <v>0.2</v>
      </c>
      <c r="Y2185">
        <v>0.3</v>
      </c>
      <c r="Z2185">
        <v>0.3</v>
      </c>
      <c r="AA2185">
        <v>0.3</v>
      </c>
    </row>
    <row r="2186" spans="1:27" x14ac:dyDescent="0.2">
      <c r="A2186" s="89">
        <f>VLOOKUP(C2186,TabellenBDFS!$B$4:$C$2717,2,FALSE)</f>
        <v>301</v>
      </c>
      <c r="B2186" t="str">
        <f t="shared" si="34"/>
        <v>3016</v>
      </c>
      <c r="C2186" t="s">
        <v>311</v>
      </c>
      <c r="D2186">
        <v>6</v>
      </c>
      <c r="E2186">
        <v>4.5</v>
      </c>
      <c r="F2186">
        <v>4.4000000000000004</v>
      </c>
      <c r="G2186">
        <v>4.3</v>
      </c>
      <c r="H2186">
        <v>4.4000000000000004</v>
      </c>
      <c r="I2186">
        <v>4.5999999999999996</v>
      </c>
      <c r="J2186">
        <v>4.5999999999999996</v>
      </c>
      <c r="K2186">
        <v>4.5999999999999996</v>
      </c>
      <c r="L2186">
        <v>4.5</v>
      </c>
      <c r="M2186">
        <v>4.8</v>
      </c>
      <c r="N2186">
        <v>4.7</v>
      </c>
      <c r="O2186">
        <v>4.5999999999999996</v>
      </c>
      <c r="P2186">
        <v>4.4000000000000004</v>
      </c>
      <c r="Q2186">
        <v>4.4000000000000004</v>
      </c>
      <c r="R2186">
        <v>4.4000000000000004</v>
      </c>
      <c r="S2186">
        <v>4.2</v>
      </c>
      <c r="T2186">
        <v>4.0999999999999996</v>
      </c>
      <c r="U2186">
        <v>4.0999999999999996</v>
      </c>
      <c r="V2186">
        <v>4.0999999999999996</v>
      </c>
      <c r="W2186">
        <v>4.2</v>
      </c>
      <c r="X2186">
        <v>4.0999999999999996</v>
      </c>
      <c r="Y2186">
        <v>4.3</v>
      </c>
      <c r="Z2186">
        <v>4.2</v>
      </c>
      <c r="AA2186">
        <v>4.0999999999999996</v>
      </c>
    </row>
    <row r="2187" spans="1:27" x14ac:dyDescent="0.2">
      <c r="A2187" s="89">
        <f>VLOOKUP(C2187,TabellenBDFS!$B$4:$C$2717,2,FALSE)</f>
        <v>301</v>
      </c>
      <c r="B2187" t="str">
        <f t="shared" ref="B2187:B2250" si="35">CONCATENATE(A2187,D2187)</f>
        <v>3017</v>
      </c>
      <c r="C2187" t="s">
        <v>311</v>
      </c>
      <c r="D2187">
        <v>7</v>
      </c>
      <c r="E2187">
        <v>0.6</v>
      </c>
      <c r="F2187">
        <v>0.6</v>
      </c>
      <c r="G2187">
        <v>0.6</v>
      </c>
      <c r="H2187">
        <v>0.6</v>
      </c>
      <c r="I2187">
        <v>0.6</v>
      </c>
      <c r="J2187">
        <v>0.7</v>
      </c>
      <c r="K2187">
        <v>0.6</v>
      </c>
      <c r="L2187">
        <v>0.6</v>
      </c>
      <c r="M2187">
        <v>0.7</v>
      </c>
      <c r="N2187">
        <v>0.6</v>
      </c>
      <c r="O2187">
        <v>0.6</v>
      </c>
      <c r="P2187">
        <v>0.7</v>
      </c>
      <c r="Q2187">
        <v>0.8</v>
      </c>
      <c r="R2187">
        <v>0.8</v>
      </c>
      <c r="S2187">
        <v>0.9</v>
      </c>
      <c r="T2187">
        <v>0.9</v>
      </c>
      <c r="U2187">
        <v>0.9</v>
      </c>
      <c r="V2187">
        <v>1.1000000000000001</v>
      </c>
      <c r="W2187">
        <v>1</v>
      </c>
      <c r="X2187">
        <v>1</v>
      </c>
      <c r="Y2187">
        <v>1.1000000000000001</v>
      </c>
      <c r="Z2187">
        <v>1.1000000000000001</v>
      </c>
      <c r="AA2187">
        <v>1.1000000000000001</v>
      </c>
    </row>
    <row r="2188" spans="1:27" x14ac:dyDescent="0.2">
      <c r="A2188" s="89">
        <f>VLOOKUP(C2188,TabellenBDFS!$B$4:$C$2717,2,FALSE)</f>
        <v>48</v>
      </c>
      <c r="B2188" t="str">
        <f t="shared" si="35"/>
        <v>481</v>
      </c>
      <c r="C2188" t="s">
        <v>50</v>
      </c>
      <c r="D2188">
        <v>1</v>
      </c>
      <c r="E2188">
        <v>0.4</v>
      </c>
      <c r="F2188">
        <v>0.4</v>
      </c>
      <c r="G2188">
        <v>0.4</v>
      </c>
      <c r="H2188">
        <v>0.4</v>
      </c>
      <c r="I2188">
        <v>0.4</v>
      </c>
      <c r="J2188">
        <v>0.4</v>
      </c>
      <c r="K2188">
        <v>0.4</v>
      </c>
      <c r="L2188">
        <v>0.4</v>
      </c>
      <c r="M2188">
        <v>0.4</v>
      </c>
      <c r="N2188">
        <v>0.4</v>
      </c>
      <c r="O2188">
        <v>0.4</v>
      </c>
      <c r="P2188">
        <v>0.4</v>
      </c>
      <c r="Q2188">
        <v>0.4</v>
      </c>
      <c r="R2188">
        <v>0.4</v>
      </c>
      <c r="S2188">
        <v>0.4</v>
      </c>
      <c r="T2188">
        <v>0.4</v>
      </c>
      <c r="U2188">
        <v>0.4</v>
      </c>
      <c r="V2188">
        <v>0.5</v>
      </c>
      <c r="W2188">
        <v>0.5</v>
      </c>
      <c r="X2188">
        <v>0.5</v>
      </c>
      <c r="Y2188">
        <v>0.5</v>
      </c>
      <c r="Z2188">
        <v>0.5</v>
      </c>
      <c r="AA2188">
        <v>0.5</v>
      </c>
    </row>
    <row r="2189" spans="1:27" x14ac:dyDescent="0.2">
      <c r="A2189" s="89">
        <f>VLOOKUP(C2189,TabellenBDFS!$B$4:$C$2717,2,FALSE)</f>
        <v>48</v>
      </c>
      <c r="B2189" t="str">
        <f t="shared" si="35"/>
        <v>482</v>
      </c>
      <c r="C2189" t="s">
        <v>50</v>
      </c>
      <c r="D2189">
        <v>2</v>
      </c>
      <c r="E2189">
        <v>0</v>
      </c>
      <c r="F2189">
        <v>0</v>
      </c>
      <c r="G2189">
        <v>0</v>
      </c>
      <c r="H2189">
        <v>0</v>
      </c>
      <c r="I2189">
        <v>0</v>
      </c>
      <c r="J2189">
        <v>0</v>
      </c>
      <c r="K2189">
        <v>0</v>
      </c>
      <c r="L2189">
        <v>0</v>
      </c>
      <c r="M2189">
        <v>0</v>
      </c>
      <c r="N2189">
        <v>0</v>
      </c>
      <c r="O2189">
        <v>0</v>
      </c>
      <c r="P2189">
        <v>0</v>
      </c>
      <c r="Q2189">
        <v>0</v>
      </c>
      <c r="R2189">
        <v>0</v>
      </c>
      <c r="S2189">
        <v>0</v>
      </c>
      <c r="T2189">
        <v>0</v>
      </c>
      <c r="U2189">
        <v>0</v>
      </c>
      <c r="V2189">
        <v>0</v>
      </c>
      <c r="W2189">
        <v>0</v>
      </c>
      <c r="X2189">
        <v>0</v>
      </c>
      <c r="Y2189">
        <v>0</v>
      </c>
      <c r="Z2189">
        <v>0</v>
      </c>
      <c r="AA2189">
        <v>0</v>
      </c>
    </row>
    <row r="2190" spans="1:27" x14ac:dyDescent="0.2">
      <c r="A2190" s="89">
        <f>VLOOKUP(C2190,TabellenBDFS!$B$4:$C$2717,2,FALSE)</f>
        <v>48</v>
      </c>
      <c r="B2190" t="str">
        <f t="shared" si="35"/>
        <v>483</v>
      </c>
      <c r="C2190" t="s">
        <v>50</v>
      </c>
      <c r="D2190">
        <v>3</v>
      </c>
      <c r="E2190">
        <v>0</v>
      </c>
      <c r="F2190">
        <v>0</v>
      </c>
      <c r="G2190">
        <v>0</v>
      </c>
      <c r="H2190">
        <v>0</v>
      </c>
      <c r="I2190">
        <v>0</v>
      </c>
      <c r="J2190">
        <v>0</v>
      </c>
      <c r="K2190">
        <v>0</v>
      </c>
      <c r="L2190">
        <v>0</v>
      </c>
      <c r="M2190">
        <v>0</v>
      </c>
      <c r="N2190">
        <v>0</v>
      </c>
      <c r="O2190">
        <v>0</v>
      </c>
      <c r="P2190">
        <v>0</v>
      </c>
      <c r="Q2190">
        <v>0</v>
      </c>
      <c r="R2190">
        <v>0</v>
      </c>
      <c r="S2190">
        <v>0</v>
      </c>
      <c r="T2190">
        <v>0</v>
      </c>
      <c r="U2190">
        <v>0.1</v>
      </c>
      <c r="V2190">
        <v>0</v>
      </c>
      <c r="W2190">
        <v>0</v>
      </c>
      <c r="X2190">
        <v>0</v>
      </c>
      <c r="Y2190">
        <v>0</v>
      </c>
      <c r="Z2190">
        <v>0</v>
      </c>
      <c r="AA2190">
        <v>0</v>
      </c>
    </row>
    <row r="2191" spans="1:27" x14ac:dyDescent="0.2">
      <c r="A2191" s="89">
        <f>VLOOKUP(C2191,TabellenBDFS!$B$4:$C$2717,2,FALSE)</f>
        <v>48</v>
      </c>
      <c r="B2191" t="str">
        <f t="shared" si="35"/>
        <v>484</v>
      </c>
      <c r="C2191" t="s">
        <v>50</v>
      </c>
      <c r="D2191">
        <v>4</v>
      </c>
      <c r="E2191">
        <v>0</v>
      </c>
      <c r="F2191">
        <v>0</v>
      </c>
      <c r="G2191">
        <v>0</v>
      </c>
      <c r="H2191">
        <v>0</v>
      </c>
      <c r="I2191">
        <v>0</v>
      </c>
      <c r="J2191">
        <v>0</v>
      </c>
      <c r="K2191">
        <v>0</v>
      </c>
      <c r="L2191">
        <v>0</v>
      </c>
      <c r="M2191">
        <v>0</v>
      </c>
      <c r="N2191">
        <v>0</v>
      </c>
      <c r="O2191">
        <v>0</v>
      </c>
      <c r="P2191">
        <v>0</v>
      </c>
      <c r="Q2191">
        <v>0</v>
      </c>
      <c r="R2191">
        <v>0</v>
      </c>
      <c r="S2191">
        <v>0</v>
      </c>
      <c r="T2191">
        <v>0</v>
      </c>
      <c r="U2191">
        <v>0</v>
      </c>
      <c r="V2191">
        <v>0</v>
      </c>
      <c r="W2191">
        <v>0</v>
      </c>
      <c r="X2191">
        <v>0</v>
      </c>
      <c r="Y2191">
        <v>0</v>
      </c>
      <c r="Z2191">
        <v>0</v>
      </c>
      <c r="AA2191">
        <v>0</v>
      </c>
    </row>
    <row r="2192" spans="1:27" x14ac:dyDescent="0.2">
      <c r="A2192" s="89">
        <f>VLOOKUP(C2192,TabellenBDFS!$B$4:$C$2717,2,FALSE)</f>
        <v>48</v>
      </c>
      <c r="B2192" t="str">
        <f t="shared" si="35"/>
        <v>485</v>
      </c>
      <c r="C2192" t="s">
        <v>50</v>
      </c>
      <c r="D2192">
        <v>5</v>
      </c>
      <c r="E2192">
        <v>0</v>
      </c>
      <c r="F2192">
        <v>0</v>
      </c>
      <c r="G2192">
        <v>0</v>
      </c>
      <c r="H2192">
        <v>0</v>
      </c>
      <c r="I2192">
        <v>0</v>
      </c>
      <c r="J2192">
        <v>0</v>
      </c>
      <c r="K2192">
        <v>0</v>
      </c>
      <c r="L2192">
        <v>0</v>
      </c>
      <c r="M2192">
        <v>0</v>
      </c>
      <c r="N2192">
        <v>0</v>
      </c>
      <c r="O2192">
        <v>0</v>
      </c>
      <c r="P2192">
        <v>0</v>
      </c>
      <c r="Q2192">
        <v>0</v>
      </c>
      <c r="R2192">
        <v>0</v>
      </c>
      <c r="S2192">
        <v>0</v>
      </c>
      <c r="T2192">
        <v>0</v>
      </c>
      <c r="U2192">
        <v>0</v>
      </c>
      <c r="V2192">
        <v>0</v>
      </c>
      <c r="W2192">
        <v>0</v>
      </c>
      <c r="X2192">
        <v>0</v>
      </c>
      <c r="Y2192">
        <v>0</v>
      </c>
      <c r="Z2192">
        <v>0</v>
      </c>
      <c r="AA2192">
        <v>0</v>
      </c>
    </row>
    <row r="2193" spans="1:27" x14ac:dyDescent="0.2">
      <c r="A2193" s="89">
        <f>VLOOKUP(C2193,TabellenBDFS!$B$4:$C$2717,2,FALSE)</f>
        <v>48</v>
      </c>
      <c r="B2193" t="str">
        <f t="shared" si="35"/>
        <v>486</v>
      </c>
      <c r="C2193" t="s">
        <v>50</v>
      </c>
      <c r="D2193">
        <v>6</v>
      </c>
      <c r="E2193">
        <v>0.4</v>
      </c>
      <c r="F2193">
        <v>0.4</v>
      </c>
      <c r="G2193">
        <v>0.4</v>
      </c>
      <c r="H2193">
        <v>0.4</v>
      </c>
      <c r="I2193">
        <v>0.4</v>
      </c>
      <c r="J2193">
        <v>0.4</v>
      </c>
      <c r="K2193">
        <v>0.4</v>
      </c>
      <c r="L2193">
        <v>0.4</v>
      </c>
      <c r="M2193">
        <v>0.4</v>
      </c>
      <c r="N2193">
        <v>0.4</v>
      </c>
      <c r="O2193">
        <v>0.4</v>
      </c>
      <c r="P2193">
        <v>0.3</v>
      </c>
      <c r="Q2193">
        <v>0.3</v>
      </c>
      <c r="R2193">
        <v>0.3</v>
      </c>
      <c r="S2193">
        <v>0.3</v>
      </c>
      <c r="T2193">
        <v>0.3</v>
      </c>
      <c r="U2193">
        <v>0.4</v>
      </c>
      <c r="V2193">
        <v>0.4</v>
      </c>
      <c r="W2193">
        <v>0.4</v>
      </c>
      <c r="X2193">
        <v>0.4</v>
      </c>
      <c r="Y2193">
        <v>0.4</v>
      </c>
      <c r="Z2193">
        <v>0.4</v>
      </c>
      <c r="AA2193">
        <v>0.4</v>
      </c>
    </row>
    <row r="2194" spans="1:27" x14ac:dyDescent="0.2">
      <c r="A2194" s="89">
        <f>VLOOKUP(C2194,TabellenBDFS!$B$4:$C$2717,2,FALSE)</f>
        <v>48</v>
      </c>
      <c r="B2194" t="str">
        <f t="shared" si="35"/>
        <v>487</v>
      </c>
      <c r="C2194" t="s">
        <v>50</v>
      </c>
      <c r="D2194">
        <v>7</v>
      </c>
      <c r="E2194">
        <v>0</v>
      </c>
      <c r="F2194">
        <v>0</v>
      </c>
      <c r="G2194">
        <v>0</v>
      </c>
      <c r="H2194">
        <v>0</v>
      </c>
      <c r="I2194">
        <v>0</v>
      </c>
      <c r="J2194">
        <v>0</v>
      </c>
      <c r="K2194">
        <v>0</v>
      </c>
      <c r="L2194">
        <v>0</v>
      </c>
      <c r="M2194">
        <v>0</v>
      </c>
      <c r="N2194">
        <v>0</v>
      </c>
      <c r="O2194">
        <v>0</v>
      </c>
      <c r="P2194">
        <v>0</v>
      </c>
      <c r="Q2194">
        <v>0</v>
      </c>
      <c r="R2194">
        <v>0</v>
      </c>
      <c r="S2194">
        <v>0</v>
      </c>
      <c r="T2194">
        <v>0</v>
      </c>
      <c r="U2194">
        <v>0</v>
      </c>
      <c r="V2194">
        <v>0.1</v>
      </c>
      <c r="W2194">
        <v>0.1</v>
      </c>
      <c r="X2194">
        <v>0.1</v>
      </c>
      <c r="Y2194">
        <v>0.1</v>
      </c>
      <c r="Z2194">
        <v>0.1</v>
      </c>
      <c r="AA2194">
        <v>0.1</v>
      </c>
    </row>
    <row r="2195" spans="1:27" x14ac:dyDescent="0.2">
      <c r="A2195" s="89">
        <f>VLOOKUP(C2195,TabellenBDFS!$B$4:$C$2717,2,FALSE)</f>
        <v>302</v>
      </c>
      <c r="B2195" t="str">
        <f t="shared" si="35"/>
        <v>3021</v>
      </c>
      <c r="C2195" t="s">
        <v>312</v>
      </c>
      <c r="D2195">
        <v>1</v>
      </c>
      <c r="E2195">
        <v>2.4</v>
      </c>
      <c r="F2195">
        <v>2.4</v>
      </c>
      <c r="G2195">
        <v>2.4</v>
      </c>
      <c r="H2195">
        <v>2.6</v>
      </c>
      <c r="I2195">
        <v>2.6</v>
      </c>
      <c r="J2195">
        <v>2.6</v>
      </c>
      <c r="K2195">
        <v>2.6</v>
      </c>
      <c r="L2195">
        <v>2.5</v>
      </c>
      <c r="M2195">
        <v>2.5</v>
      </c>
      <c r="N2195">
        <v>2.6</v>
      </c>
      <c r="O2195">
        <v>2.6</v>
      </c>
      <c r="P2195">
        <v>2.6</v>
      </c>
      <c r="Q2195">
        <v>2.6</v>
      </c>
      <c r="R2195">
        <v>2.7</v>
      </c>
      <c r="S2195">
        <v>2.7</v>
      </c>
      <c r="T2195">
        <v>2.8</v>
      </c>
      <c r="U2195">
        <v>2.8</v>
      </c>
      <c r="V2195">
        <v>2.7</v>
      </c>
      <c r="W2195">
        <v>2.5</v>
      </c>
      <c r="X2195">
        <v>2.5</v>
      </c>
      <c r="Y2195">
        <v>2.5</v>
      </c>
      <c r="Z2195">
        <v>2.5</v>
      </c>
      <c r="AA2195">
        <v>2.4</v>
      </c>
    </row>
    <row r="2196" spans="1:27" x14ac:dyDescent="0.2">
      <c r="A2196" s="89">
        <f>VLOOKUP(C2196,TabellenBDFS!$B$4:$C$2717,2,FALSE)</f>
        <v>302</v>
      </c>
      <c r="B2196" t="str">
        <f t="shared" si="35"/>
        <v>3022</v>
      </c>
      <c r="C2196" t="s">
        <v>312</v>
      </c>
      <c r="D2196">
        <v>2</v>
      </c>
      <c r="E2196">
        <v>0.6</v>
      </c>
      <c r="F2196">
        <v>0.6</v>
      </c>
      <c r="G2196">
        <v>0.6</v>
      </c>
      <c r="H2196">
        <v>0.6</v>
      </c>
      <c r="I2196">
        <v>0.6</v>
      </c>
      <c r="J2196">
        <v>0.6</v>
      </c>
      <c r="K2196">
        <v>0.6</v>
      </c>
      <c r="L2196">
        <v>0.6</v>
      </c>
      <c r="M2196">
        <v>0.6</v>
      </c>
      <c r="N2196">
        <v>0.6</v>
      </c>
      <c r="O2196">
        <v>0.6</v>
      </c>
      <c r="P2196">
        <v>0.6</v>
      </c>
      <c r="Q2196">
        <v>0.5</v>
      </c>
      <c r="R2196">
        <v>0.5</v>
      </c>
      <c r="S2196">
        <v>0.5</v>
      </c>
      <c r="T2196">
        <v>0.5</v>
      </c>
      <c r="U2196">
        <v>0.5</v>
      </c>
      <c r="V2196">
        <v>0.4</v>
      </c>
      <c r="W2196">
        <v>0.4</v>
      </c>
      <c r="X2196">
        <v>0.4</v>
      </c>
      <c r="Y2196">
        <v>0.4</v>
      </c>
      <c r="Z2196">
        <v>0.4</v>
      </c>
      <c r="AA2196">
        <v>0.4</v>
      </c>
    </row>
    <row r="2197" spans="1:27" x14ac:dyDescent="0.2">
      <c r="A2197" s="89">
        <f>VLOOKUP(C2197,TabellenBDFS!$B$4:$C$2717,2,FALSE)</f>
        <v>302</v>
      </c>
      <c r="B2197" t="str">
        <f t="shared" si="35"/>
        <v>3023</v>
      </c>
      <c r="C2197" t="s">
        <v>312</v>
      </c>
      <c r="D2197">
        <v>3</v>
      </c>
      <c r="E2197">
        <v>0</v>
      </c>
      <c r="F2197">
        <v>0</v>
      </c>
      <c r="G2197">
        <v>0</v>
      </c>
      <c r="H2197">
        <v>0</v>
      </c>
      <c r="I2197">
        <v>0</v>
      </c>
      <c r="J2197">
        <v>0</v>
      </c>
      <c r="K2197">
        <v>0</v>
      </c>
      <c r="L2197">
        <v>0</v>
      </c>
      <c r="M2197">
        <v>0.1</v>
      </c>
      <c r="N2197">
        <v>0.1</v>
      </c>
      <c r="O2197">
        <v>0.2</v>
      </c>
      <c r="P2197">
        <v>0.2</v>
      </c>
      <c r="Q2197">
        <v>0.2</v>
      </c>
      <c r="R2197">
        <v>0.2</v>
      </c>
      <c r="S2197">
        <v>0.2</v>
      </c>
      <c r="T2197">
        <v>0.2</v>
      </c>
      <c r="U2197">
        <v>0.3</v>
      </c>
      <c r="V2197">
        <v>0.3</v>
      </c>
      <c r="W2197">
        <v>0.3</v>
      </c>
      <c r="X2197">
        <v>0.4</v>
      </c>
      <c r="Y2197">
        <v>0.4</v>
      </c>
      <c r="Z2197">
        <v>0.4</v>
      </c>
      <c r="AA2197">
        <v>0.4</v>
      </c>
    </row>
    <row r="2198" spans="1:27" x14ac:dyDescent="0.2">
      <c r="A2198" s="89">
        <f>VLOOKUP(C2198,TabellenBDFS!$B$4:$C$2717,2,FALSE)</f>
        <v>302</v>
      </c>
      <c r="B2198" t="str">
        <f t="shared" si="35"/>
        <v>3024</v>
      </c>
      <c r="C2198" t="s">
        <v>312</v>
      </c>
      <c r="D2198">
        <v>4</v>
      </c>
      <c r="E2198">
        <v>0</v>
      </c>
      <c r="F2198">
        <v>0</v>
      </c>
      <c r="G2198">
        <v>0</v>
      </c>
      <c r="H2198">
        <v>0</v>
      </c>
      <c r="I2198">
        <v>0</v>
      </c>
      <c r="J2198">
        <v>0</v>
      </c>
      <c r="K2198">
        <v>0</v>
      </c>
      <c r="L2198">
        <v>0</v>
      </c>
      <c r="M2198">
        <v>0</v>
      </c>
      <c r="N2198">
        <v>0</v>
      </c>
      <c r="O2198">
        <v>0</v>
      </c>
      <c r="P2198">
        <v>0</v>
      </c>
      <c r="Q2198">
        <v>0</v>
      </c>
      <c r="R2198">
        <v>0</v>
      </c>
      <c r="S2198">
        <v>0</v>
      </c>
      <c r="T2198">
        <v>0</v>
      </c>
      <c r="U2198">
        <v>0</v>
      </c>
      <c r="V2198">
        <v>0</v>
      </c>
      <c r="W2198">
        <v>0</v>
      </c>
      <c r="X2198">
        <v>0</v>
      </c>
      <c r="Y2198">
        <v>0</v>
      </c>
      <c r="Z2198">
        <v>0</v>
      </c>
      <c r="AA2198">
        <v>0</v>
      </c>
    </row>
    <row r="2199" spans="1:27" x14ac:dyDescent="0.2">
      <c r="A2199" s="89">
        <f>VLOOKUP(C2199,TabellenBDFS!$B$4:$C$2717,2,FALSE)</f>
        <v>302</v>
      </c>
      <c r="B2199" t="str">
        <f t="shared" si="35"/>
        <v>3025</v>
      </c>
      <c r="C2199" t="s">
        <v>312</v>
      </c>
      <c r="D2199">
        <v>5</v>
      </c>
      <c r="E2199">
        <v>0.2</v>
      </c>
      <c r="F2199">
        <v>0.2</v>
      </c>
      <c r="G2199">
        <v>0.2</v>
      </c>
      <c r="H2199">
        <v>0.2</v>
      </c>
      <c r="I2199">
        <v>0.2</v>
      </c>
      <c r="J2199">
        <v>0.2</v>
      </c>
      <c r="K2199">
        <v>0.2</v>
      </c>
      <c r="L2199">
        <v>0.2</v>
      </c>
      <c r="M2199">
        <v>0.1</v>
      </c>
      <c r="N2199">
        <v>0.1</v>
      </c>
      <c r="O2199">
        <v>0.1</v>
      </c>
      <c r="P2199">
        <v>0.1</v>
      </c>
      <c r="Q2199">
        <v>0.1</v>
      </c>
      <c r="R2199">
        <v>0.1</v>
      </c>
      <c r="S2199">
        <v>0.1</v>
      </c>
      <c r="T2199">
        <v>0.1</v>
      </c>
      <c r="U2199">
        <v>0.1</v>
      </c>
      <c r="V2199">
        <v>0.1</v>
      </c>
      <c r="W2199">
        <v>0.1</v>
      </c>
      <c r="X2199">
        <v>0.1</v>
      </c>
      <c r="Y2199">
        <v>0.1</v>
      </c>
      <c r="Z2199">
        <v>0.1</v>
      </c>
      <c r="AA2199">
        <v>0.1</v>
      </c>
    </row>
    <row r="2200" spans="1:27" x14ac:dyDescent="0.2">
      <c r="A2200" s="89">
        <f>VLOOKUP(C2200,TabellenBDFS!$B$4:$C$2717,2,FALSE)</f>
        <v>302</v>
      </c>
      <c r="B2200" t="str">
        <f t="shared" si="35"/>
        <v>3026</v>
      </c>
      <c r="C2200" t="s">
        <v>312</v>
      </c>
      <c r="D2200">
        <v>6</v>
      </c>
      <c r="E2200">
        <v>0.8</v>
      </c>
      <c r="F2200">
        <v>0.8</v>
      </c>
      <c r="G2200">
        <v>0.8</v>
      </c>
      <c r="H2200">
        <v>1</v>
      </c>
      <c r="I2200">
        <v>1</v>
      </c>
      <c r="J2200">
        <v>1.1000000000000001</v>
      </c>
      <c r="K2200">
        <v>1.1000000000000001</v>
      </c>
      <c r="L2200">
        <v>1.1000000000000001</v>
      </c>
      <c r="M2200">
        <v>1</v>
      </c>
      <c r="N2200">
        <v>1.1000000000000001</v>
      </c>
      <c r="O2200">
        <v>1.1000000000000001</v>
      </c>
      <c r="P2200">
        <v>1.1000000000000001</v>
      </c>
      <c r="Q2200">
        <v>1.1000000000000001</v>
      </c>
      <c r="R2200">
        <v>1.2</v>
      </c>
      <c r="S2200">
        <v>1.2</v>
      </c>
      <c r="T2200">
        <v>1.2</v>
      </c>
      <c r="U2200">
        <v>1.3</v>
      </c>
      <c r="V2200">
        <v>1.2</v>
      </c>
      <c r="W2200">
        <v>1.1000000000000001</v>
      </c>
      <c r="X2200">
        <v>1.2</v>
      </c>
      <c r="Y2200">
        <v>1.1000000000000001</v>
      </c>
      <c r="Z2200">
        <v>1.1000000000000001</v>
      </c>
      <c r="AA2200">
        <v>1.1000000000000001</v>
      </c>
    </row>
    <row r="2201" spans="1:27" x14ac:dyDescent="0.2">
      <c r="A2201" s="89">
        <f>VLOOKUP(C2201,TabellenBDFS!$B$4:$C$2717,2,FALSE)</f>
        <v>302</v>
      </c>
      <c r="B2201" t="str">
        <f t="shared" si="35"/>
        <v>3027</v>
      </c>
      <c r="C2201" t="s">
        <v>312</v>
      </c>
      <c r="D2201">
        <v>7</v>
      </c>
      <c r="E2201">
        <v>0.8</v>
      </c>
      <c r="F2201">
        <v>0.8</v>
      </c>
      <c r="G2201">
        <v>0.8</v>
      </c>
      <c r="H2201">
        <v>0.7</v>
      </c>
      <c r="I2201">
        <v>0.8</v>
      </c>
      <c r="J2201">
        <v>0.7</v>
      </c>
      <c r="K2201">
        <v>0.7</v>
      </c>
      <c r="L2201">
        <v>0.7</v>
      </c>
      <c r="M2201">
        <v>0.7</v>
      </c>
      <c r="N2201">
        <v>0.6</v>
      </c>
      <c r="O2201">
        <v>0.6</v>
      </c>
      <c r="P2201">
        <v>0.6</v>
      </c>
      <c r="Q2201">
        <v>0.6</v>
      </c>
      <c r="R2201">
        <v>0.7</v>
      </c>
      <c r="S2201">
        <v>0.7</v>
      </c>
      <c r="T2201">
        <v>0.7</v>
      </c>
      <c r="U2201">
        <v>0.6</v>
      </c>
      <c r="V2201">
        <v>0.6</v>
      </c>
      <c r="W2201">
        <v>0.6</v>
      </c>
      <c r="X2201">
        <v>0.5</v>
      </c>
      <c r="Y2201">
        <v>0.5</v>
      </c>
      <c r="Z2201">
        <v>0.5</v>
      </c>
      <c r="AA2201">
        <v>0.5</v>
      </c>
    </row>
    <row r="2202" spans="1:27" x14ac:dyDescent="0.2">
      <c r="A2202" s="89">
        <f>VLOOKUP(C2202,TabellenBDFS!$B$4:$C$2717,2,FALSE)</f>
        <v>303</v>
      </c>
      <c r="B2202" t="str">
        <f t="shared" si="35"/>
        <v>3031</v>
      </c>
      <c r="C2202" t="s">
        <v>313</v>
      </c>
      <c r="D2202">
        <v>1</v>
      </c>
      <c r="E2202">
        <v>0.1</v>
      </c>
      <c r="F2202">
        <v>0.1</v>
      </c>
      <c r="G2202">
        <v>0.1</v>
      </c>
      <c r="H2202">
        <v>0.1</v>
      </c>
      <c r="I2202">
        <v>0.1</v>
      </c>
      <c r="J2202">
        <v>0.1</v>
      </c>
      <c r="K2202">
        <v>0.1</v>
      </c>
      <c r="L2202">
        <v>0.1</v>
      </c>
      <c r="M2202">
        <v>0.1</v>
      </c>
      <c r="N2202">
        <v>0.2</v>
      </c>
      <c r="O2202">
        <v>0.2</v>
      </c>
      <c r="P2202">
        <v>0.2</v>
      </c>
      <c r="Q2202">
        <v>0.2</v>
      </c>
      <c r="R2202">
        <v>0.2</v>
      </c>
      <c r="S2202">
        <v>0.2</v>
      </c>
      <c r="T2202">
        <v>0.1</v>
      </c>
      <c r="U2202">
        <v>0.2</v>
      </c>
      <c r="V2202">
        <v>0.1</v>
      </c>
      <c r="W2202">
        <v>0.1</v>
      </c>
      <c r="X2202">
        <v>0.1</v>
      </c>
      <c r="Y2202">
        <v>0.1</v>
      </c>
      <c r="Z2202">
        <v>0.1</v>
      </c>
      <c r="AA2202">
        <v>0.1</v>
      </c>
    </row>
    <row r="2203" spans="1:27" x14ac:dyDescent="0.2">
      <c r="A2203" s="89">
        <f>VLOOKUP(C2203,TabellenBDFS!$B$4:$C$2717,2,FALSE)</f>
        <v>303</v>
      </c>
      <c r="B2203" t="str">
        <f t="shared" si="35"/>
        <v>3032</v>
      </c>
      <c r="C2203" t="s">
        <v>313</v>
      </c>
      <c r="D2203">
        <v>2</v>
      </c>
      <c r="E2203">
        <v>0</v>
      </c>
      <c r="F2203">
        <v>0</v>
      </c>
      <c r="G2203">
        <v>0</v>
      </c>
      <c r="H2203">
        <v>0</v>
      </c>
      <c r="I2203">
        <v>0</v>
      </c>
      <c r="J2203">
        <v>0</v>
      </c>
      <c r="K2203">
        <v>0</v>
      </c>
      <c r="L2203">
        <v>0</v>
      </c>
      <c r="M2203">
        <v>0</v>
      </c>
      <c r="N2203">
        <v>0</v>
      </c>
      <c r="O2203">
        <v>0</v>
      </c>
      <c r="P2203">
        <v>0</v>
      </c>
      <c r="Q2203">
        <v>0</v>
      </c>
      <c r="R2203">
        <v>0</v>
      </c>
      <c r="S2203">
        <v>0</v>
      </c>
      <c r="T2203">
        <v>0</v>
      </c>
      <c r="U2203">
        <v>0</v>
      </c>
      <c r="V2203">
        <v>0</v>
      </c>
      <c r="W2203">
        <v>0</v>
      </c>
      <c r="X2203">
        <v>0</v>
      </c>
      <c r="Y2203">
        <v>0</v>
      </c>
      <c r="Z2203">
        <v>0</v>
      </c>
      <c r="AA2203">
        <v>0</v>
      </c>
    </row>
    <row r="2204" spans="1:27" x14ac:dyDescent="0.2">
      <c r="A2204" s="89">
        <f>VLOOKUP(C2204,TabellenBDFS!$B$4:$C$2717,2,FALSE)</f>
        <v>303</v>
      </c>
      <c r="B2204" t="str">
        <f t="shared" si="35"/>
        <v>3033</v>
      </c>
      <c r="C2204" t="s">
        <v>313</v>
      </c>
      <c r="D2204">
        <v>3</v>
      </c>
      <c r="E2204">
        <v>0</v>
      </c>
      <c r="F2204">
        <v>0</v>
      </c>
      <c r="G2204">
        <v>0</v>
      </c>
      <c r="H2204">
        <v>0</v>
      </c>
      <c r="I2204">
        <v>0</v>
      </c>
      <c r="J2204">
        <v>0</v>
      </c>
      <c r="K2204">
        <v>0</v>
      </c>
      <c r="L2204">
        <v>0</v>
      </c>
      <c r="M2204">
        <v>0</v>
      </c>
      <c r="N2204">
        <v>0</v>
      </c>
      <c r="O2204">
        <v>0</v>
      </c>
      <c r="P2204">
        <v>0</v>
      </c>
      <c r="Q2204">
        <v>0</v>
      </c>
      <c r="R2204">
        <v>0</v>
      </c>
      <c r="S2204">
        <v>0</v>
      </c>
      <c r="T2204">
        <v>0</v>
      </c>
      <c r="U2204">
        <v>0</v>
      </c>
      <c r="V2204">
        <v>0</v>
      </c>
      <c r="W2204">
        <v>0</v>
      </c>
      <c r="X2204">
        <v>0</v>
      </c>
      <c r="Y2204">
        <v>0</v>
      </c>
      <c r="Z2204">
        <v>0</v>
      </c>
      <c r="AA2204">
        <v>0</v>
      </c>
    </row>
    <row r="2205" spans="1:27" x14ac:dyDescent="0.2">
      <c r="A2205" s="89">
        <f>VLOOKUP(C2205,TabellenBDFS!$B$4:$C$2717,2,FALSE)</f>
        <v>303</v>
      </c>
      <c r="B2205" t="str">
        <f t="shared" si="35"/>
        <v>3034</v>
      </c>
      <c r="C2205" t="s">
        <v>313</v>
      </c>
      <c r="D2205">
        <v>4</v>
      </c>
      <c r="E2205">
        <v>0</v>
      </c>
      <c r="F2205">
        <v>0</v>
      </c>
      <c r="G2205">
        <v>0</v>
      </c>
      <c r="H2205">
        <v>0</v>
      </c>
      <c r="I2205">
        <v>0</v>
      </c>
      <c r="J2205">
        <v>0</v>
      </c>
      <c r="K2205">
        <v>0</v>
      </c>
      <c r="L2205">
        <v>0</v>
      </c>
      <c r="M2205">
        <v>0</v>
      </c>
      <c r="N2205">
        <v>0</v>
      </c>
      <c r="O2205">
        <v>0</v>
      </c>
      <c r="P2205">
        <v>0</v>
      </c>
      <c r="Q2205">
        <v>0</v>
      </c>
      <c r="R2205">
        <v>0</v>
      </c>
      <c r="S2205">
        <v>0</v>
      </c>
      <c r="T2205">
        <v>0</v>
      </c>
      <c r="U2205">
        <v>0</v>
      </c>
      <c r="V2205">
        <v>0</v>
      </c>
      <c r="W2205">
        <v>0</v>
      </c>
      <c r="X2205">
        <v>0</v>
      </c>
      <c r="Y2205">
        <v>0</v>
      </c>
      <c r="Z2205">
        <v>0</v>
      </c>
      <c r="AA2205">
        <v>0</v>
      </c>
    </row>
    <row r="2206" spans="1:27" x14ac:dyDescent="0.2">
      <c r="A2206" s="89">
        <f>VLOOKUP(C2206,TabellenBDFS!$B$4:$C$2717,2,FALSE)</f>
        <v>303</v>
      </c>
      <c r="B2206" t="str">
        <f t="shared" si="35"/>
        <v>3035</v>
      </c>
      <c r="C2206" t="s">
        <v>313</v>
      </c>
      <c r="D2206">
        <v>5</v>
      </c>
      <c r="E2206">
        <v>0</v>
      </c>
      <c r="F2206">
        <v>0</v>
      </c>
      <c r="G2206">
        <v>0</v>
      </c>
      <c r="H2206">
        <v>0</v>
      </c>
      <c r="I2206">
        <v>0</v>
      </c>
      <c r="J2206">
        <v>0</v>
      </c>
      <c r="K2206">
        <v>0</v>
      </c>
      <c r="L2206">
        <v>0</v>
      </c>
      <c r="M2206">
        <v>0</v>
      </c>
      <c r="N2206">
        <v>0</v>
      </c>
      <c r="O2206">
        <v>0</v>
      </c>
      <c r="P2206">
        <v>0</v>
      </c>
      <c r="Q2206">
        <v>0</v>
      </c>
      <c r="R2206">
        <v>0</v>
      </c>
      <c r="S2206">
        <v>0</v>
      </c>
      <c r="T2206">
        <v>0</v>
      </c>
      <c r="U2206">
        <v>0</v>
      </c>
      <c r="V2206">
        <v>0</v>
      </c>
      <c r="W2206">
        <v>0</v>
      </c>
      <c r="X2206">
        <v>0</v>
      </c>
      <c r="Y2206">
        <v>0</v>
      </c>
      <c r="Z2206">
        <v>0</v>
      </c>
      <c r="AA2206">
        <v>0</v>
      </c>
    </row>
    <row r="2207" spans="1:27" x14ac:dyDescent="0.2">
      <c r="A2207" s="89">
        <f>VLOOKUP(C2207,TabellenBDFS!$B$4:$C$2717,2,FALSE)</f>
        <v>303</v>
      </c>
      <c r="B2207" t="str">
        <f t="shared" si="35"/>
        <v>3036</v>
      </c>
      <c r="C2207" t="s">
        <v>313</v>
      </c>
      <c r="D2207">
        <v>6</v>
      </c>
      <c r="E2207">
        <v>0.1</v>
      </c>
      <c r="F2207">
        <v>0.1</v>
      </c>
      <c r="G2207">
        <v>0.1</v>
      </c>
      <c r="H2207">
        <v>0.1</v>
      </c>
      <c r="I2207">
        <v>0.1</v>
      </c>
      <c r="J2207">
        <v>0.1</v>
      </c>
      <c r="K2207">
        <v>0.1</v>
      </c>
      <c r="L2207">
        <v>0.1</v>
      </c>
      <c r="M2207">
        <v>0.1</v>
      </c>
      <c r="N2207">
        <v>0.2</v>
      </c>
      <c r="O2207">
        <v>0.2</v>
      </c>
      <c r="P2207">
        <v>0.2</v>
      </c>
      <c r="Q2207">
        <v>0.2</v>
      </c>
      <c r="R2207">
        <v>0.1</v>
      </c>
      <c r="S2207">
        <v>0.1</v>
      </c>
      <c r="T2207">
        <v>0.1</v>
      </c>
      <c r="U2207">
        <v>0.1</v>
      </c>
      <c r="V2207">
        <v>0.1</v>
      </c>
      <c r="W2207">
        <v>0.1</v>
      </c>
      <c r="X2207">
        <v>0.1</v>
      </c>
      <c r="Y2207">
        <v>0.1</v>
      </c>
      <c r="Z2207">
        <v>0.1</v>
      </c>
      <c r="AA2207">
        <v>0.1</v>
      </c>
    </row>
    <row r="2208" spans="1:27" x14ac:dyDescent="0.2">
      <c r="A2208" s="89">
        <f>VLOOKUP(C2208,TabellenBDFS!$B$4:$C$2717,2,FALSE)</f>
        <v>303</v>
      </c>
      <c r="B2208" t="str">
        <f t="shared" si="35"/>
        <v>3037</v>
      </c>
      <c r="C2208" t="s">
        <v>313</v>
      </c>
      <c r="D2208">
        <v>7</v>
      </c>
      <c r="E2208">
        <v>0</v>
      </c>
      <c r="F2208">
        <v>0</v>
      </c>
      <c r="G2208">
        <v>0</v>
      </c>
      <c r="H2208">
        <v>0</v>
      </c>
      <c r="I2208">
        <v>0</v>
      </c>
      <c r="J2208">
        <v>0</v>
      </c>
      <c r="K2208">
        <v>0</v>
      </c>
      <c r="L2208">
        <v>0</v>
      </c>
      <c r="M2208">
        <v>0</v>
      </c>
      <c r="N2208">
        <v>0</v>
      </c>
      <c r="O2208">
        <v>0</v>
      </c>
      <c r="P2208">
        <v>0</v>
      </c>
      <c r="Q2208">
        <v>0</v>
      </c>
      <c r="R2208">
        <v>0</v>
      </c>
      <c r="S2208">
        <v>0</v>
      </c>
      <c r="T2208">
        <v>0</v>
      </c>
      <c r="U2208">
        <v>0</v>
      </c>
      <c r="V2208">
        <v>0</v>
      </c>
      <c r="W2208">
        <v>0</v>
      </c>
      <c r="X2208">
        <v>0</v>
      </c>
      <c r="Y2208">
        <v>0</v>
      </c>
      <c r="Z2208">
        <v>0</v>
      </c>
      <c r="AA2208">
        <v>0</v>
      </c>
    </row>
    <row r="2209" spans="1:27" x14ac:dyDescent="0.2">
      <c r="A2209" s="89">
        <f>VLOOKUP(C2209,TabellenBDFS!$B$4:$C$2717,2,FALSE)</f>
        <v>304</v>
      </c>
      <c r="B2209" t="str">
        <f t="shared" si="35"/>
        <v>3041</v>
      </c>
      <c r="C2209" t="s">
        <v>314</v>
      </c>
      <c r="D2209">
        <v>1</v>
      </c>
      <c r="E2209">
        <v>1</v>
      </c>
      <c r="F2209">
        <v>1</v>
      </c>
      <c r="G2209">
        <v>1</v>
      </c>
      <c r="H2209">
        <v>1</v>
      </c>
      <c r="I2209">
        <v>1.1000000000000001</v>
      </c>
      <c r="J2209">
        <v>1.1000000000000001</v>
      </c>
      <c r="K2209">
        <v>1</v>
      </c>
      <c r="L2209">
        <v>0.9</v>
      </c>
      <c r="M2209">
        <v>0.9</v>
      </c>
      <c r="N2209">
        <v>0.8</v>
      </c>
      <c r="O2209">
        <v>0.9</v>
      </c>
      <c r="P2209">
        <v>1</v>
      </c>
      <c r="Q2209">
        <v>1</v>
      </c>
      <c r="R2209">
        <v>1</v>
      </c>
      <c r="S2209">
        <v>0.9</v>
      </c>
      <c r="T2209">
        <v>0.8</v>
      </c>
      <c r="U2209">
        <v>0.8</v>
      </c>
      <c r="V2209">
        <v>0.9</v>
      </c>
      <c r="W2209">
        <v>0.9</v>
      </c>
      <c r="X2209">
        <v>0.9</v>
      </c>
      <c r="Y2209">
        <v>0.9</v>
      </c>
      <c r="Z2209">
        <v>0.8</v>
      </c>
      <c r="AA2209">
        <v>0.8</v>
      </c>
    </row>
    <row r="2210" spans="1:27" x14ac:dyDescent="0.2">
      <c r="A2210" s="89">
        <f>VLOOKUP(C2210,TabellenBDFS!$B$4:$C$2717,2,FALSE)</f>
        <v>304</v>
      </c>
      <c r="B2210" t="str">
        <f t="shared" si="35"/>
        <v>3042</v>
      </c>
      <c r="C2210" t="s">
        <v>314</v>
      </c>
      <c r="D2210">
        <v>2</v>
      </c>
      <c r="E2210">
        <v>0.1</v>
      </c>
      <c r="F2210">
        <v>0.1</v>
      </c>
      <c r="G2210">
        <v>0.1</v>
      </c>
      <c r="H2210">
        <v>0.1</v>
      </c>
      <c r="I2210">
        <v>0.1</v>
      </c>
      <c r="J2210">
        <v>0.1</v>
      </c>
      <c r="K2210">
        <v>0</v>
      </c>
      <c r="L2210">
        <v>0</v>
      </c>
      <c r="M2210">
        <v>0</v>
      </c>
      <c r="N2210">
        <v>0</v>
      </c>
      <c r="O2210">
        <v>0</v>
      </c>
      <c r="P2210">
        <v>0</v>
      </c>
      <c r="Q2210">
        <v>0</v>
      </c>
      <c r="R2210">
        <v>0</v>
      </c>
      <c r="S2210">
        <v>0</v>
      </c>
      <c r="T2210">
        <v>0</v>
      </c>
      <c r="U2210">
        <v>0</v>
      </c>
      <c r="V2210">
        <v>0</v>
      </c>
      <c r="W2210">
        <v>0</v>
      </c>
      <c r="X2210">
        <v>0</v>
      </c>
      <c r="Y2210">
        <v>0</v>
      </c>
      <c r="Z2210">
        <v>0</v>
      </c>
      <c r="AA2210">
        <v>0</v>
      </c>
    </row>
    <row r="2211" spans="1:27" x14ac:dyDescent="0.2">
      <c r="A2211" s="89">
        <f>VLOOKUP(C2211,TabellenBDFS!$B$4:$C$2717,2,FALSE)</f>
        <v>304</v>
      </c>
      <c r="B2211" t="str">
        <f t="shared" si="35"/>
        <v>3043</v>
      </c>
      <c r="C2211" t="s">
        <v>314</v>
      </c>
      <c r="D2211">
        <v>3</v>
      </c>
      <c r="E2211">
        <v>0</v>
      </c>
      <c r="F2211">
        <v>0</v>
      </c>
      <c r="G2211">
        <v>0</v>
      </c>
      <c r="H2211">
        <v>0</v>
      </c>
      <c r="I2211">
        <v>0</v>
      </c>
      <c r="J2211">
        <v>0</v>
      </c>
      <c r="K2211">
        <v>0</v>
      </c>
      <c r="L2211">
        <v>0</v>
      </c>
      <c r="M2211">
        <v>0</v>
      </c>
      <c r="N2211">
        <v>0</v>
      </c>
      <c r="O2211">
        <v>0</v>
      </c>
      <c r="P2211">
        <v>0</v>
      </c>
      <c r="Q2211">
        <v>0</v>
      </c>
      <c r="R2211">
        <v>0</v>
      </c>
      <c r="S2211">
        <v>0</v>
      </c>
      <c r="T2211">
        <v>0</v>
      </c>
      <c r="U2211">
        <v>0</v>
      </c>
      <c r="V2211">
        <v>0</v>
      </c>
      <c r="W2211">
        <v>0</v>
      </c>
      <c r="X2211">
        <v>0</v>
      </c>
      <c r="Y2211">
        <v>0</v>
      </c>
      <c r="Z2211">
        <v>0</v>
      </c>
      <c r="AA2211">
        <v>0</v>
      </c>
    </row>
    <row r="2212" spans="1:27" x14ac:dyDescent="0.2">
      <c r="A2212" s="89">
        <f>VLOOKUP(C2212,TabellenBDFS!$B$4:$C$2717,2,FALSE)</f>
        <v>304</v>
      </c>
      <c r="B2212" t="str">
        <f t="shared" si="35"/>
        <v>3044</v>
      </c>
      <c r="C2212" t="s">
        <v>314</v>
      </c>
      <c r="D2212">
        <v>4</v>
      </c>
      <c r="E2212">
        <v>0</v>
      </c>
      <c r="F2212">
        <v>0</v>
      </c>
      <c r="G2212">
        <v>0</v>
      </c>
      <c r="H2212">
        <v>0</v>
      </c>
      <c r="I2212">
        <v>0</v>
      </c>
      <c r="J2212">
        <v>0</v>
      </c>
      <c r="K2212">
        <v>0</v>
      </c>
      <c r="L2212">
        <v>0</v>
      </c>
      <c r="M2212">
        <v>0</v>
      </c>
      <c r="N2212">
        <v>0</v>
      </c>
      <c r="O2212">
        <v>0</v>
      </c>
      <c r="P2212">
        <v>0</v>
      </c>
      <c r="Q2212">
        <v>0</v>
      </c>
      <c r="R2212">
        <v>0</v>
      </c>
      <c r="S2212">
        <v>0</v>
      </c>
      <c r="T2212">
        <v>0</v>
      </c>
      <c r="U2212">
        <v>0</v>
      </c>
      <c r="V2212">
        <v>0</v>
      </c>
      <c r="W2212">
        <v>0</v>
      </c>
      <c r="X2212">
        <v>0</v>
      </c>
      <c r="Y2212">
        <v>0</v>
      </c>
      <c r="Z2212">
        <v>0</v>
      </c>
      <c r="AA2212">
        <v>0</v>
      </c>
    </row>
    <row r="2213" spans="1:27" x14ac:dyDescent="0.2">
      <c r="A2213" s="89">
        <f>VLOOKUP(C2213,TabellenBDFS!$B$4:$C$2717,2,FALSE)</f>
        <v>304</v>
      </c>
      <c r="B2213" t="str">
        <f t="shared" si="35"/>
        <v>3045</v>
      </c>
      <c r="C2213" t="s">
        <v>314</v>
      </c>
      <c r="D2213">
        <v>5</v>
      </c>
      <c r="E2213">
        <v>0</v>
      </c>
      <c r="F2213">
        <v>0</v>
      </c>
      <c r="G2213">
        <v>0</v>
      </c>
      <c r="H2213">
        <v>0</v>
      </c>
      <c r="I2213">
        <v>0</v>
      </c>
      <c r="J2213">
        <v>0</v>
      </c>
      <c r="K2213">
        <v>0</v>
      </c>
      <c r="L2213">
        <v>0</v>
      </c>
      <c r="M2213">
        <v>0</v>
      </c>
      <c r="N2213">
        <v>0</v>
      </c>
      <c r="O2213">
        <v>0</v>
      </c>
      <c r="P2213">
        <v>0</v>
      </c>
      <c r="Q2213">
        <v>0</v>
      </c>
      <c r="R2213">
        <v>0</v>
      </c>
      <c r="S2213">
        <v>0</v>
      </c>
      <c r="T2213">
        <v>0</v>
      </c>
      <c r="U2213">
        <v>0</v>
      </c>
      <c r="V2213">
        <v>0</v>
      </c>
      <c r="W2213">
        <v>0</v>
      </c>
      <c r="X2213">
        <v>0</v>
      </c>
      <c r="Y2213">
        <v>0</v>
      </c>
      <c r="Z2213">
        <v>0</v>
      </c>
      <c r="AA2213">
        <v>0</v>
      </c>
    </row>
    <row r="2214" spans="1:27" x14ac:dyDescent="0.2">
      <c r="A2214" s="89">
        <f>VLOOKUP(C2214,TabellenBDFS!$B$4:$C$2717,2,FALSE)</f>
        <v>304</v>
      </c>
      <c r="B2214" t="str">
        <f t="shared" si="35"/>
        <v>3046</v>
      </c>
      <c r="C2214" t="s">
        <v>314</v>
      </c>
      <c r="D2214">
        <v>6</v>
      </c>
      <c r="E2214">
        <v>0.8</v>
      </c>
      <c r="F2214">
        <v>0.8</v>
      </c>
      <c r="G2214">
        <v>0.8</v>
      </c>
      <c r="H2214">
        <v>0.8</v>
      </c>
      <c r="I2214">
        <v>0.9</v>
      </c>
      <c r="J2214">
        <v>0.9</v>
      </c>
      <c r="K2214">
        <v>0.8</v>
      </c>
      <c r="L2214">
        <v>0.8</v>
      </c>
      <c r="M2214">
        <v>0.8</v>
      </c>
      <c r="N2214">
        <v>0.7</v>
      </c>
      <c r="O2214">
        <v>0.9</v>
      </c>
      <c r="P2214">
        <v>0.9</v>
      </c>
      <c r="Q2214">
        <v>0.9</v>
      </c>
      <c r="R2214">
        <v>0.9</v>
      </c>
      <c r="S2214">
        <v>0.8</v>
      </c>
      <c r="T2214">
        <v>0.8</v>
      </c>
      <c r="U2214">
        <v>0.8</v>
      </c>
      <c r="V2214">
        <v>0.8</v>
      </c>
      <c r="W2214">
        <v>0.8</v>
      </c>
      <c r="X2214">
        <v>0.9</v>
      </c>
      <c r="Y2214">
        <v>0.8</v>
      </c>
      <c r="Z2214">
        <v>0.8</v>
      </c>
      <c r="AA2214">
        <v>0.8</v>
      </c>
    </row>
    <row r="2215" spans="1:27" x14ac:dyDescent="0.2">
      <c r="A2215" s="89">
        <f>VLOOKUP(C2215,TabellenBDFS!$B$4:$C$2717,2,FALSE)</f>
        <v>304</v>
      </c>
      <c r="B2215" t="str">
        <f t="shared" si="35"/>
        <v>3047</v>
      </c>
      <c r="C2215" t="s">
        <v>314</v>
      </c>
      <c r="D2215">
        <v>7</v>
      </c>
      <c r="E2215">
        <v>0.1</v>
      </c>
      <c r="F2215">
        <v>0.1</v>
      </c>
      <c r="G2215">
        <v>0.1</v>
      </c>
      <c r="H2215">
        <v>0.1</v>
      </c>
      <c r="I2215">
        <v>0.1</v>
      </c>
      <c r="J2215">
        <v>0.1</v>
      </c>
      <c r="K2215">
        <v>0.1</v>
      </c>
      <c r="L2215">
        <v>0.1</v>
      </c>
      <c r="M2215">
        <v>0.1</v>
      </c>
      <c r="N2215">
        <v>0</v>
      </c>
      <c r="O2215">
        <v>0</v>
      </c>
      <c r="P2215">
        <v>0</v>
      </c>
      <c r="Q2215">
        <v>0</v>
      </c>
      <c r="R2215">
        <v>0</v>
      </c>
      <c r="S2215">
        <v>0</v>
      </c>
      <c r="T2215">
        <v>0</v>
      </c>
      <c r="U2215">
        <v>0</v>
      </c>
      <c r="V2215">
        <v>0</v>
      </c>
      <c r="W2215">
        <v>0</v>
      </c>
      <c r="X2215">
        <v>0</v>
      </c>
      <c r="Y2215">
        <v>0</v>
      </c>
      <c r="Z2215">
        <v>0</v>
      </c>
      <c r="AA2215">
        <v>0</v>
      </c>
    </row>
    <row r="2216" spans="1:27" x14ac:dyDescent="0.2">
      <c r="A2216" s="89">
        <f>VLOOKUP(C2216,TabellenBDFS!$B$4:$C$2717,2,FALSE)</f>
        <v>305</v>
      </c>
      <c r="B2216" t="str">
        <f t="shared" si="35"/>
        <v>3051</v>
      </c>
      <c r="C2216" t="s">
        <v>315</v>
      </c>
      <c r="D2216">
        <v>1</v>
      </c>
      <c r="E2216">
        <v>0.6</v>
      </c>
      <c r="F2216">
        <v>0.5</v>
      </c>
      <c r="G2216">
        <v>0.6</v>
      </c>
      <c r="H2216">
        <v>0.6</v>
      </c>
      <c r="I2216">
        <v>0.6</v>
      </c>
      <c r="J2216">
        <v>0.6</v>
      </c>
      <c r="K2216">
        <v>0.6</v>
      </c>
      <c r="L2216">
        <v>0.7</v>
      </c>
      <c r="M2216">
        <v>0.7</v>
      </c>
      <c r="N2216">
        <v>0.7</v>
      </c>
      <c r="O2216">
        <v>0.7</v>
      </c>
      <c r="P2216">
        <v>0.6</v>
      </c>
      <c r="Q2216">
        <v>0.6</v>
      </c>
      <c r="R2216">
        <v>0.7</v>
      </c>
      <c r="S2216">
        <v>0.6</v>
      </c>
      <c r="T2216">
        <v>0.7</v>
      </c>
      <c r="U2216">
        <v>0.6</v>
      </c>
      <c r="V2216">
        <v>0.6</v>
      </c>
      <c r="W2216">
        <v>0.6</v>
      </c>
      <c r="X2216">
        <v>0.6</v>
      </c>
      <c r="Y2216">
        <v>0.5</v>
      </c>
      <c r="Z2216">
        <v>0.5</v>
      </c>
      <c r="AA2216">
        <v>0.5</v>
      </c>
    </row>
    <row r="2217" spans="1:27" x14ac:dyDescent="0.2">
      <c r="A2217" s="89">
        <f>VLOOKUP(C2217,TabellenBDFS!$B$4:$C$2717,2,FALSE)</f>
        <v>305</v>
      </c>
      <c r="B2217" t="str">
        <f t="shared" si="35"/>
        <v>3052</v>
      </c>
      <c r="C2217" t="s">
        <v>315</v>
      </c>
      <c r="D2217">
        <v>2</v>
      </c>
      <c r="E2217">
        <v>0.1</v>
      </c>
      <c r="F2217">
        <v>0.1</v>
      </c>
      <c r="G2217">
        <v>0.1</v>
      </c>
      <c r="H2217">
        <v>0.2</v>
      </c>
      <c r="I2217">
        <v>0.2</v>
      </c>
      <c r="J2217">
        <v>0.2</v>
      </c>
      <c r="K2217">
        <v>0.2</v>
      </c>
      <c r="L2217">
        <v>0.2</v>
      </c>
      <c r="M2217">
        <v>0.1</v>
      </c>
      <c r="N2217">
        <v>0.1</v>
      </c>
      <c r="O2217">
        <v>0.1</v>
      </c>
      <c r="P2217">
        <v>0.1</v>
      </c>
      <c r="Q2217">
        <v>0.1</v>
      </c>
      <c r="R2217">
        <v>0.1</v>
      </c>
      <c r="S2217">
        <v>0.1</v>
      </c>
      <c r="T2217">
        <v>0.1</v>
      </c>
      <c r="U2217">
        <v>0.1</v>
      </c>
      <c r="V2217">
        <v>0.1</v>
      </c>
      <c r="W2217">
        <v>0.1</v>
      </c>
      <c r="X2217">
        <v>0.1</v>
      </c>
      <c r="Y2217">
        <v>0.1</v>
      </c>
      <c r="Z2217">
        <v>0.1</v>
      </c>
      <c r="AA2217">
        <v>0.1</v>
      </c>
    </row>
    <row r="2218" spans="1:27" x14ac:dyDescent="0.2">
      <c r="A2218" s="89">
        <f>VLOOKUP(C2218,TabellenBDFS!$B$4:$C$2717,2,FALSE)</f>
        <v>305</v>
      </c>
      <c r="B2218" t="str">
        <f t="shared" si="35"/>
        <v>3053</v>
      </c>
      <c r="C2218" t="s">
        <v>315</v>
      </c>
      <c r="D2218">
        <v>3</v>
      </c>
      <c r="E2218">
        <v>0</v>
      </c>
      <c r="F2218">
        <v>0</v>
      </c>
      <c r="G2218">
        <v>0</v>
      </c>
      <c r="H2218">
        <v>0</v>
      </c>
      <c r="I2218">
        <v>0</v>
      </c>
      <c r="J2218">
        <v>0</v>
      </c>
      <c r="K2218">
        <v>0</v>
      </c>
      <c r="L2218">
        <v>0</v>
      </c>
      <c r="M2218">
        <v>0</v>
      </c>
      <c r="N2218">
        <v>0</v>
      </c>
      <c r="O2218">
        <v>0</v>
      </c>
      <c r="P2218">
        <v>0</v>
      </c>
      <c r="Q2218">
        <v>0</v>
      </c>
      <c r="R2218">
        <v>0</v>
      </c>
      <c r="S2218">
        <v>0</v>
      </c>
      <c r="T2218">
        <v>0.1</v>
      </c>
      <c r="U2218">
        <v>0.1</v>
      </c>
      <c r="V2218">
        <v>0.1</v>
      </c>
      <c r="W2218">
        <v>0.1</v>
      </c>
      <c r="X2218">
        <v>0.1</v>
      </c>
      <c r="Y2218">
        <v>0.1</v>
      </c>
      <c r="Z2218">
        <v>0.1</v>
      </c>
      <c r="AA2218">
        <v>0.1</v>
      </c>
    </row>
    <row r="2219" spans="1:27" x14ac:dyDescent="0.2">
      <c r="A2219" s="89">
        <f>VLOOKUP(C2219,TabellenBDFS!$B$4:$C$2717,2,FALSE)</f>
        <v>305</v>
      </c>
      <c r="B2219" t="str">
        <f t="shared" si="35"/>
        <v>3054</v>
      </c>
      <c r="C2219" t="s">
        <v>315</v>
      </c>
      <c r="D2219">
        <v>4</v>
      </c>
      <c r="E2219">
        <v>0</v>
      </c>
      <c r="F2219">
        <v>0</v>
      </c>
      <c r="G2219">
        <v>0</v>
      </c>
      <c r="H2219">
        <v>0</v>
      </c>
      <c r="I2219">
        <v>0</v>
      </c>
      <c r="J2219">
        <v>0</v>
      </c>
      <c r="K2219">
        <v>0</v>
      </c>
      <c r="L2219">
        <v>0</v>
      </c>
      <c r="M2219">
        <v>0</v>
      </c>
      <c r="N2219">
        <v>0</v>
      </c>
      <c r="O2219">
        <v>0</v>
      </c>
      <c r="P2219">
        <v>0</v>
      </c>
      <c r="Q2219">
        <v>0</v>
      </c>
      <c r="R2219">
        <v>0</v>
      </c>
      <c r="S2219">
        <v>0</v>
      </c>
      <c r="T2219">
        <v>0</v>
      </c>
      <c r="U2219">
        <v>0</v>
      </c>
      <c r="V2219">
        <v>0</v>
      </c>
      <c r="W2219">
        <v>0</v>
      </c>
      <c r="X2219">
        <v>0</v>
      </c>
      <c r="Y2219">
        <v>0</v>
      </c>
      <c r="Z2219">
        <v>0</v>
      </c>
      <c r="AA2219">
        <v>0</v>
      </c>
    </row>
    <row r="2220" spans="1:27" x14ac:dyDescent="0.2">
      <c r="A2220" s="89">
        <f>VLOOKUP(C2220,TabellenBDFS!$B$4:$C$2717,2,FALSE)</f>
        <v>305</v>
      </c>
      <c r="B2220" t="str">
        <f t="shared" si="35"/>
        <v>3055</v>
      </c>
      <c r="C2220" t="s">
        <v>315</v>
      </c>
      <c r="D2220">
        <v>5</v>
      </c>
      <c r="E2220">
        <v>0</v>
      </c>
      <c r="F2220">
        <v>0</v>
      </c>
      <c r="G2220">
        <v>0</v>
      </c>
      <c r="H2220">
        <v>0</v>
      </c>
      <c r="I2220">
        <v>0</v>
      </c>
      <c r="J2220">
        <v>0</v>
      </c>
      <c r="K2220">
        <v>0</v>
      </c>
      <c r="L2220">
        <v>0</v>
      </c>
      <c r="M2220">
        <v>0</v>
      </c>
      <c r="N2220">
        <v>0</v>
      </c>
      <c r="O2220">
        <v>0</v>
      </c>
      <c r="P2220">
        <v>0</v>
      </c>
      <c r="Q2220">
        <v>0</v>
      </c>
      <c r="R2220">
        <v>0</v>
      </c>
      <c r="S2220">
        <v>0</v>
      </c>
      <c r="T2220">
        <v>0</v>
      </c>
      <c r="U2220">
        <v>0</v>
      </c>
      <c r="V2220">
        <v>0</v>
      </c>
      <c r="W2220">
        <v>0</v>
      </c>
      <c r="X2220">
        <v>0</v>
      </c>
      <c r="Y2220">
        <v>0</v>
      </c>
      <c r="Z2220">
        <v>0</v>
      </c>
      <c r="AA2220">
        <v>0</v>
      </c>
    </row>
    <row r="2221" spans="1:27" x14ac:dyDescent="0.2">
      <c r="A2221" s="89">
        <f>VLOOKUP(C2221,TabellenBDFS!$B$4:$C$2717,2,FALSE)</f>
        <v>305</v>
      </c>
      <c r="B2221" t="str">
        <f t="shared" si="35"/>
        <v>3056</v>
      </c>
      <c r="C2221" t="s">
        <v>315</v>
      </c>
      <c r="D2221">
        <v>6</v>
      </c>
      <c r="E2221">
        <v>0.4</v>
      </c>
      <c r="F2221">
        <v>0.3</v>
      </c>
      <c r="G2221">
        <v>0.3</v>
      </c>
      <c r="H2221">
        <v>0.4</v>
      </c>
      <c r="I2221">
        <v>0.4</v>
      </c>
      <c r="J2221">
        <v>0.4</v>
      </c>
      <c r="K2221">
        <v>0.4</v>
      </c>
      <c r="L2221">
        <v>0.4</v>
      </c>
      <c r="M2221">
        <v>0.4</v>
      </c>
      <c r="N2221">
        <v>0.4</v>
      </c>
      <c r="O2221">
        <v>0.4</v>
      </c>
      <c r="P2221">
        <v>0.3</v>
      </c>
      <c r="Q2221">
        <v>0.3</v>
      </c>
      <c r="R2221">
        <v>0.3</v>
      </c>
      <c r="S2221">
        <v>0.3</v>
      </c>
      <c r="T2221">
        <v>0.3</v>
      </c>
      <c r="U2221">
        <v>0.3</v>
      </c>
      <c r="V2221">
        <v>0.3</v>
      </c>
      <c r="W2221">
        <v>0.2</v>
      </c>
      <c r="X2221">
        <v>0.2</v>
      </c>
      <c r="Y2221">
        <v>0.2</v>
      </c>
      <c r="Z2221">
        <v>0.2</v>
      </c>
      <c r="AA2221">
        <v>0.2</v>
      </c>
    </row>
    <row r="2222" spans="1:27" x14ac:dyDescent="0.2">
      <c r="A2222" s="89">
        <f>VLOOKUP(C2222,TabellenBDFS!$B$4:$C$2717,2,FALSE)</f>
        <v>305</v>
      </c>
      <c r="B2222" t="str">
        <f t="shared" si="35"/>
        <v>3057</v>
      </c>
      <c r="C2222" t="s">
        <v>315</v>
      </c>
      <c r="D2222">
        <v>7</v>
      </c>
      <c r="E2222">
        <v>0.1</v>
      </c>
      <c r="F2222">
        <v>0.1</v>
      </c>
      <c r="G2222">
        <v>0.1</v>
      </c>
      <c r="H2222">
        <v>0.1</v>
      </c>
      <c r="I2222">
        <v>0.1</v>
      </c>
      <c r="J2222">
        <v>0.1</v>
      </c>
      <c r="K2222">
        <v>0.1</v>
      </c>
      <c r="L2222">
        <v>0.1</v>
      </c>
      <c r="M2222">
        <v>0.1</v>
      </c>
      <c r="N2222">
        <v>0.1</v>
      </c>
      <c r="O2222">
        <v>0.1</v>
      </c>
      <c r="P2222">
        <v>0.1</v>
      </c>
      <c r="Q2222">
        <v>0.1</v>
      </c>
      <c r="R2222">
        <v>0.1</v>
      </c>
      <c r="S2222">
        <v>0.1</v>
      </c>
      <c r="T2222">
        <v>0.1</v>
      </c>
      <c r="U2222">
        <v>0.2</v>
      </c>
      <c r="V2222">
        <v>0.2</v>
      </c>
      <c r="W2222">
        <v>0.1</v>
      </c>
      <c r="X2222">
        <v>0.1</v>
      </c>
      <c r="Y2222">
        <v>0.1</v>
      </c>
      <c r="Z2222">
        <v>0.1</v>
      </c>
      <c r="AA2222">
        <v>0.1</v>
      </c>
    </row>
    <row r="2223" spans="1:27" x14ac:dyDescent="0.2">
      <c r="A2223" s="89">
        <f>VLOOKUP(C2223,TabellenBDFS!$B$4:$C$2717,2,FALSE)</f>
        <v>306</v>
      </c>
      <c r="B2223" t="str">
        <f t="shared" si="35"/>
        <v>3061</v>
      </c>
      <c r="C2223" t="s">
        <v>316</v>
      </c>
      <c r="D2223">
        <v>1</v>
      </c>
      <c r="E2223">
        <v>0.9</v>
      </c>
      <c r="F2223">
        <v>0.9</v>
      </c>
      <c r="G2223">
        <v>1</v>
      </c>
      <c r="H2223">
        <v>1.1000000000000001</v>
      </c>
      <c r="I2223">
        <v>1.1000000000000001</v>
      </c>
      <c r="J2223">
        <v>1</v>
      </c>
      <c r="K2223">
        <v>1</v>
      </c>
      <c r="L2223">
        <v>1</v>
      </c>
      <c r="M2223">
        <v>1</v>
      </c>
      <c r="N2223">
        <v>1</v>
      </c>
      <c r="O2223">
        <v>1</v>
      </c>
      <c r="P2223">
        <v>1.1000000000000001</v>
      </c>
      <c r="Q2223">
        <v>1</v>
      </c>
      <c r="R2223">
        <v>1.1000000000000001</v>
      </c>
      <c r="S2223">
        <v>1.1000000000000001</v>
      </c>
      <c r="T2223">
        <v>1.1000000000000001</v>
      </c>
      <c r="U2223">
        <v>1.1000000000000001</v>
      </c>
      <c r="V2223">
        <v>1.1000000000000001</v>
      </c>
      <c r="W2223">
        <v>1.1000000000000001</v>
      </c>
      <c r="X2223">
        <v>1.2</v>
      </c>
      <c r="Y2223">
        <v>1.2</v>
      </c>
      <c r="Z2223">
        <v>1.2</v>
      </c>
      <c r="AA2223">
        <v>1.1000000000000001</v>
      </c>
    </row>
    <row r="2224" spans="1:27" x14ac:dyDescent="0.2">
      <c r="A2224" s="89">
        <f>VLOOKUP(C2224,TabellenBDFS!$B$4:$C$2717,2,FALSE)</f>
        <v>306</v>
      </c>
      <c r="B2224" t="str">
        <f t="shared" si="35"/>
        <v>3062</v>
      </c>
      <c r="C2224" t="s">
        <v>316</v>
      </c>
      <c r="D2224">
        <v>2</v>
      </c>
      <c r="E2224">
        <v>0.1</v>
      </c>
      <c r="F2224">
        <v>0.1</v>
      </c>
      <c r="G2224">
        <v>0.1</v>
      </c>
      <c r="H2224">
        <v>0.1</v>
      </c>
      <c r="I2224">
        <v>0.1</v>
      </c>
      <c r="J2224">
        <v>0.1</v>
      </c>
      <c r="K2224">
        <v>0.1</v>
      </c>
      <c r="L2224">
        <v>0.1</v>
      </c>
      <c r="M2224">
        <v>0.1</v>
      </c>
      <c r="N2224">
        <v>0.1</v>
      </c>
      <c r="O2224">
        <v>0.1</v>
      </c>
      <c r="P2224">
        <v>0.1</v>
      </c>
      <c r="Q2224">
        <v>0.1</v>
      </c>
      <c r="R2224">
        <v>0.1</v>
      </c>
      <c r="S2224">
        <v>0.1</v>
      </c>
      <c r="T2224">
        <v>0.1</v>
      </c>
      <c r="U2224">
        <v>0.1</v>
      </c>
      <c r="V2224">
        <v>0.1</v>
      </c>
      <c r="W2224">
        <v>0.1</v>
      </c>
      <c r="X2224">
        <v>0.1</v>
      </c>
      <c r="Y2224">
        <v>0</v>
      </c>
      <c r="Z2224">
        <v>0</v>
      </c>
      <c r="AA2224">
        <v>0</v>
      </c>
    </row>
    <row r="2225" spans="1:27" x14ac:dyDescent="0.2">
      <c r="A2225" s="89">
        <f>VLOOKUP(C2225,TabellenBDFS!$B$4:$C$2717,2,FALSE)</f>
        <v>306</v>
      </c>
      <c r="B2225" t="str">
        <f t="shared" si="35"/>
        <v>3063</v>
      </c>
      <c r="C2225" t="s">
        <v>316</v>
      </c>
      <c r="D2225">
        <v>3</v>
      </c>
      <c r="E2225">
        <v>0</v>
      </c>
      <c r="F2225">
        <v>0</v>
      </c>
      <c r="G2225">
        <v>0</v>
      </c>
      <c r="H2225">
        <v>0</v>
      </c>
      <c r="I2225">
        <v>0</v>
      </c>
      <c r="J2225">
        <v>0</v>
      </c>
      <c r="K2225">
        <v>0</v>
      </c>
      <c r="L2225">
        <v>0</v>
      </c>
      <c r="M2225">
        <v>0</v>
      </c>
      <c r="N2225">
        <v>0</v>
      </c>
      <c r="O2225">
        <v>0</v>
      </c>
      <c r="P2225">
        <v>0</v>
      </c>
      <c r="Q2225">
        <v>0</v>
      </c>
      <c r="R2225">
        <v>0</v>
      </c>
      <c r="S2225">
        <v>0</v>
      </c>
      <c r="T2225">
        <v>0</v>
      </c>
      <c r="U2225">
        <v>0</v>
      </c>
      <c r="V2225">
        <v>0</v>
      </c>
      <c r="W2225">
        <v>0</v>
      </c>
      <c r="X2225">
        <v>0</v>
      </c>
      <c r="Y2225">
        <v>0</v>
      </c>
      <c r="Z2225">
        <v>0.1</v>
      </c>
      <c r="AA2225">
        <v>0.1</v>
      </c>
    </row>
    <row r="2226" spans="1:27" x14ac:dyDescent="0.2">
      <c r="A2226" s="89">
        <f>VLOOKUP(C2226,TabellenBDFS!$B$4:$C$2717,2,FALSE)</f>
        <v>306</v>
      </c>
      <c r="B2226" t="str">
        <f t="shared" si="35"/>
        <v>3064</v>
      </c>
      <c r="C2226" t="s">
        <v>316</v>
      </c>
      <c r="D2226">
        <v>4</v>
      </c>
      <c r="E2226">
        <v>0</v>
      </c>
      <c r="F2226">
        <v>0</v>
      </c>
      <c r="G2226">
        <v>0</v>
      </c>
      <c r="H2226">
        <v>0</v>
      </c>
      <c r="I2226">
        <v>0</v>
      </c>
      <c r="J2226">
        <v>0</v>
      </c>
      <c r="K2226">
        <v>0</v>
      </c>
      <c r="L2226">
        <v>0</v>
      </c>
      <c r="M2226">
        <v>0</v>
      </c>
      <c r="N2226">
        <v>0</v>
      </c>
      <c r="O2226">
        <v>0</v>
      </c>
      <c r="P2226">
        <v>0</v>
      </c>
      <c r="Q2226">
        <v>0</v>
      </c>
      <c r="R2226">
        <v>0</v>
      </c>
      <c r="S2226">
        <v>0</v>
      </c>
      <c r="T2226">
        <v>0</v>
      </c>
      <c r="U2226">
        <v>0</v>
      </c>
      <c r="V2226">
        <v>0</v>
      </c>
      <c r="W2226">
        <v>0</v>
      </c>
      <c r="X2226">
        <v>0</v>
      </c>
      <c r="Y2226">
        <v>0</v>
      </c>
      <c r="Z2226">
        <v>0</v>
      </c>
      <c r="AA2226">
        <v>0</v>
      </c>
    </row>
    <row r="2227" spans="1:27" x14ac:dyDescent="0.2">
      <c r="A2227" s="89">
        <f>VLOOKUP(C2227,TabellenBDFS!$B$4:$C$2717,2,FALSE)</f>
        <v>306</v>
      </c>
      <c r="B2227" t="str">
        <f t="shared" si="35"/>
        <v>3065</v>
      </c>
      <c r="C2227" t="s">
        <v>316</v>
      </c>
      <c r="D2227">
        <v>5</v>
      </c>
      <c r="E2227">
        <v>0</v>
      </c>
      <c r="F2227">
        <v>0</v>
      </c>
      <c r="G2227">
        <v>0</v>
      </c>
      <c r="H2227">
        <v>0.1</v>
      </c>
      <c r="I2227">
        <v>0.1</v>
      </c>
      <c r="J2227">
        <v>0.1</v>
      </c>
      <c r="K2227">
        <v>0</v>
      </c>
      <c r="L2227">
        <v>0</v>
      </c>
      <c r="M2227">
        <v>0</v>
      </c>
      <c r="N2227">
        <v>0</v>
      </c>
      <c r="O2227">
        <v>0</v>
      </c>
      <c r="P2227">
        <v>0</v>
      </c>
      <c r="Q2227">
        <v>0</v>
      </c>
      <c r="R2227">
        <v>0</v>
      </c>
      <c r="S2227">
        <v>0</v>
      </c>
      <c r="T2227">
        <v>0</v>
      </c>
      <c r="U2227">
        <v>0</v>
      </c>
      <c r="V2227">
        <v>0</v>
      </c>
      <c r="W2227">
        <v>0</v>
      </c>
      <c r="X2227">
        <v>0</v>
      </c>
      <c r="Y2227">
        <v>0</v>
      </c>
      <c r="Z2227">
        <v>0</v>
      </c>
      <c r="AA2227">
        <v>0</v>
      </c>
    </row>
    <row r="2228" spans="1:27" x14ac:dyDescent="0.2">
      <c r="A2228" s="89">
        <f>VLOOKUP(C2228,TabellenBDFS!$B$4:$C$2717,2,FALSE)</f>
        <v>306</v>
      </c>
      <c r="B2228" t="str">
        <f t="shared" si="35"/>
        <v>3066</v>
      </c>
      <c r="C2228" t="s">
        <v>316</v>
      </c>
      <c r="D2228">
        <v>6</v>
      </c>
      <c r="E2228">
        <v>0.7</v>
      </c>
      <c r="F2228">
        <v>0.7</v>
      </c>
      <c r="G2228">
        <v>0.7</v>
      </c>
      <c r="H2228">
        <v>0.8</v>
      </c>
      <c r="I2228">
        <v>0.8</v>
      </c>
      <c r="J2228">
        <v>0.7</v>
      </c>
      <c r="K2228">
        <v>0.7</v>
      </c>
      <c r="L2228">
        <v>0.7</v>
      </c>
      <c r="M2228">
        <v>0.7</v>
      </c>
      <c r="N2228">
        <v>0.7</v>
      </c>
      <c r="O2228">
        <v>0.8</v>
      </c>
      <c r="P2228">
        <v>0.8</v>
      </c>
      <c r="Q2228">
        <v>0.8</v>
      </c>
      <c r="R2228">
        <v>0.8</v>
      </c>
      <c r="S2228">
        <v>0.8</v>
      </c>
      <c r="T2228">
        <v>0.8</v>
      </c>
      <c r="U2228">
        <v>0.8</v>
      </c>
      <c r="V2228">
        <v>0.8</v>
      </c>
      <c r="W2228">
        <v>0.8</v>
      </c>
      <c r="X2228">
        <v>0.8</v>
      </c>
      <c r="Y2228">
        <v>0.8</v>
      </c>
      <c r="Z2228">
        <v>0.8</v>
      </c>
      <c r="AA2228">
        <v>0.8</v>
      </c>
    </row>
    <row r="2229" spans="1:27" x14ac:dyDescent="0.2">
      <c r="A2229" s="89">
        <f>VLOOKUP(C2229,TabellenBDFS!$B$4:$C$2717,2,FALSE)</f>
        <v>306</v>
      </c>
      <c r="B2229" t="str">
        <f t="shared" si="35"/>
        <v>3067</v>
      </c>
      <c r="C2229" t="s">
        <v>316</v>
      </c>
      <c r="D2229">
        <v>7</v>
      </c>
      <c r="E2229">
        <v>0.1</v>
      </c>
      <c r="F2229">
        <v>0.1</v>
      </c>
      <c r="G2229">
        <v>0.1</v>
      </c>
      <c r="H2229">
        <v>0.1</v>
      </c>
      <c r="I2229">
        <v>0.1</v>
      </c>
      <c r="J2229">
        <v>0.1</v>
      </c>
      <c r="K2229">
        <v>0.1</v>
      </c>
      <c r="L2229">
        <v>0.1</v>
      </c>
      <c r="M2229">
        <v>0.1</v>
      </c>
      <c r="N2229">
        <v>0.1</v>
      </c>
      <c r="O2229">
        <v>0.1</v>
      </c>
      <c r="P2229">
        <v>0.1</v>
      </c>
      <c r="Q2229">
        <v>0.2</v>
      </c>
      <c r="R2229">
        <v>0.2</v>
      </c>
      <c r="S2229">
        <v>0.2</v>
      </c>
      <c r="T2229">
        <v>0.2</v>
      </c>
      <c r="U2229">
        <v>0.2</v>
      </c>
      <c r="V2229">
        <v>0.2</v>
      </c>
      <c r="W2229">
        <v>0.2</v>
      </c>
      <c r="X2229">
        <v>0.2</v>
      </c>
      <c r="Y2229">
        <v>0.2</v>
      </c>
      <c r="Z2229">
        <v>0.2</v>
      </c>
      <c r="AA2229">
        <v>0.2</v>
      </c>
    </row>
    <row r="2230" spans="1:27" x14ac:dyDescent="0.2">
      <c r="A2230" s="89">
        <f>VLOOKUP(C2230,TabellenBDFS!$B$4:$C$2717,2,FALSE)</f>
        <v>307</v>
      </c>
      <c r="B2230" t="str">
        <f t="shared" si="35"/>
        <v>3071</v>
      </c>
      <c r="C2230" t="s">
        <v>317</v>
      </c>
      <c r="D2230">
        <v>1</v>
      </c>
      <c r="E2230">
        <v>6.2</v>
      </c>
      <c r="F2230">
        <v>6.2</v>
      </c>
      <c r="G2230">
        <v>6.6</v>
      </c>
      <c r="H2230">
        <v>6.6</v>
      </c>
      <c r="I2230">
        <v>6.6</v>
      </c>
      <c r="J2230">
        <v>6.6</v>
      </c>
      <c r="K2230">
        <v>6.5</v>
      </c>
      <c r="L2230">
        <v>6.7</v>
      </c>
      <c r="M2230">
        <v>6.8</v>
      </c>
      <c r="N2230">
        <v>6.9</v>
      </c>
      <c r="O2230">
        <v>6.8</v>
      </c>
      <c r="P2230">
        <v>6.5</v>
      </c>
      <c r="Q2230">
        <v>6.5</v>
      </c>
      <c r="R2230">
        <v>6.6</v>
      </c>
      <c r="S2230">
        <v>6.7</v>
      </c>
      <c r="T2230">
        <v>6.9</v>
      </c>
      <c r="U2230">
        <v>7</v>
      </c>
      <c r="V2230">
        <v>7</v>
      </c>
      <c r="W2230">
        <v>6.8</v>
      </c>
      <c r="X2230">
        <v>6.7</v>
      </c>
      <c r="Y2230">
        <v>6.6</v>
      </c>
      <c r="Z2230">
        <v>6.1</v>
      </c>
      <c r="AA2230">
        <v>6.1</v>
      </c>
    </row>
    <row r="2231" spans="1:27" x14ac:dyDescent="0.2">
      <c r="A2231" s="89">
        <f>VLOOKUP(C2231,TabellenBDFS!$B$4:$C$2717,2,FALSE)</f>
        <v>307</v>
      </c>
      <c r="B2231" t="str">
        <f t="shared" si="35"/>
        <v>3072</v>
      </c>
      <c r="C2231" t="s">
        <v>317</v>
      </c>
      <c r="D2231">
        <v>2</v>
      </c>
      <c r="E2231">
        <v>1.5</v>
      </c>
      <c r="F2231">
        <v>1.5</v>
      </c>
      <c r="G2231">
        <v>1.6</v>
      </c>
      <c r="H2231">
        <v>1.6</v>
      </c>
      <c r="I2231">
        <v>1.5</v>
      </c>
      <c r="J2231">
        <v>1.5</v>
      </c>
      <c r="K2231">
        <v>1.5</v>
      </c>
      <c r="L2231">
        <v>1.5</v>
      </c>
      <c r="M2231">
        <v>1.5</v>
      </c>
      <c r="N2231">
        <v>1.6</v>
      </c>
      <c r="O2231">
        <v>1.5</v>
      </c>
      <c r="P2231">
        <v>1.5</v>
      </c>
      <c r="Q2231">
        <v>1.5</v>
      </c>
      <c r="R2231">
        <v>1.5</v>
      </c>
      <c r="S2231">
        <v>1.5</v>
      </c>
      <c r="T2231">
        <v>1.5</v>
      </c>
      <c r="U2231">
        <v>1.4</v>
      </c>
      <c r="V2231">
        <v>1.4</v>
      </c>
      <c r="W2231">
        <v>1.4</v>
      </c>
      <c r="X2231">
        <v>1.3</v>
      </c>
      <c r="Y2231">
        <v>1.3</v>
      </c>
      <c r="Z2231">
        <v>1.2</v>
      </c>
      <c r="AA2231">
        <v>1.2</v>
      </c>
    </row>
    <row r="2232" spans="1:27" x14ac:dyDescent="0.2">
      <c r="A2232" s="89">
        <f>VLOOKUP(C2232,TabellenBDFS!$B$4:$C$2717,2,FALSE)</f>
        <v>307</v>
      </c>
      <c r="B2232" t="str">
        <f t="shared" si="35"/>
        <v>3073</v>
      </c>
      <c r="C2232" t="s">
        <v>317</v>
      </c>
      <c r="D2232">
        <v>3</v>
      </c>
      <c r="E2232">
        <v>0</v>
      </c>
      <c r="F2232">
        <v>0</v>
      </c>
      <c r="G2232">
        <v>0</v>
      </c>
      <c r="H2232">
        <v>0.1</v>
      </c>
      <c r="I2232">
        <v>0.1</v>
      </c>
      <c r="J2232">
        <v>0.1</v>
      </c>
      <c r="K2232">
        <v>0.2</v>
      </c>
      <c r="L2232">
        <v>0.3</v>
      </c>
      <c r="M2232">
        <v>0.3</v>
      </c>
      <c r="N2232">
        <v>0.4</v>
      </c>
      <c r="O2232">
        <v>0.4</v>
      </c>
      <c r="P2232">
        <v>0.3</v>
      </c>
      <c r="Q2232">
        <v>0.3</v>
      </c>
      <c r="R2232">
        <v>0.3</v>
      </c>
      <c r="S2232">
        <v>0.5</v>
      </c>
      <c r="T2232">
        <v>0.6</v>
      </c>
      <c r="U2232">
        <v>0.7</v>
      </c>
      <c r="V2232">
        <v>0.8</v>
      </c>
      <c r="W2232">
        <v>0.8</v>
      </c>
      <c r="X2232">
        <v>0.8</v>
      </c>
      <c r="Y2232">
        <v>0.8</v>
      </c>
      <c r="Z2232">
        <v>0.8</v>
      </c>
      <c r="AA2232">
        <v>0.9</v>
      </c>
    </row>
    <row r="2233" spans="1:27" x14ac:dyDescent="0.2">
      <c r="A2233" s="89">
        <f>VLOOKUP(C2233,TabellenBDFS!$B$4:$C$2717,2,FALSE)</f>
        <v>307</v>
      </c>
      <c r="B2233" t="str">
        <f t="shared" si="35"/>
        <v>3074</v>
      </c>
      <c r="C2233" t="s">
        <v>317</v>
      </c>
      <c r="D2233">
        <v>4</v>
      </c>
      <c r="E2233">
        <v>0</v>
      </c>
      <c r="F2233">
        <v>0</v>
      </c>
      <c r="G2233">
        <v>0</v>
      </c>
      <c r="H2233">
        <v>0</v>
      </c>
      <c r="I2233">
        <v>0</v>
      </c>
      <c r="J2233">
        <v>0</v>
      </c>
      <c r="K2233">
        <v>0</v>
      </c>
      <c r="L2233">
        <v>0.1</v>
      </c>
      <c r="M2233">
        <v>0</v>
      </c>
      <c r="N2233">
        <v>0.1</v>
      </c>
      <c r="O2233">
        <v>0.1</v>
      </c>
      <c r="P2233">
        <v>0.1</v>
      </c>
      <c r="Q2233">
        <v>0.1</v>
      </c>
      <c r="R2233">
        <v>0.1</v>
      </c>
      <c r="S2233">
        <v>0.1</v>
      </c>
      <c r="T2233">
        <v>0.1</v>
      </c>
      <c r="U2233">
        <v>0.1</v>
      </c>
      <c r="V2233">
        <v>0.1</v>
      </c>
      <c r="W2233">
        <v>0.1</v>
      </c>
      <c r="X2233">
        <v>0.1</v>
      </c>
      <c r="Y2233">
        <v>0.1</v>
      </c>
      <c r="Z2233">
        <v>0.1</v>
      </c>
      <c r="AA2233">
        <v>0.1</v>
      </c>
    </row>
    <row r="2234" spans="1:27" x14ac:dyDescent="0.2">
      <c r="A2234" s="89">
        <f>VLOOKUP(C2234,TabellenBDFS!$B$4:$C$2717,2,FALSE)</f>
        <v>307</v>
      </c>
      <c r="B2234" t="str">
        <f t="shared" si="35"/>
        <v>3075</v>
      </c>
      <c r="C2234" t="s">
        <v>317</v>
      </c>
      <c r="D2234">
        <v>5</v>
      </c>
      <c r="E2234">
        <v>0.1</v>
      </c>
      <c r="F2234">
        <v>0.1</v>
      </c>
      <c r="G2234">
        <v>0.1</v>
      </c>
      <c r="H2234">
        <v>0.1</v>
      </c>
      <c r="I2234">
        <v>0.1</v>
      </c>
      <c r="J2234">
        <v>0.1</v>
      </c>
      <c r="K2234">
        <v>0.1</v>
      </c>
      <c r="L2234">
        <v>0.1</v>
      </c>
      <c r="M2234">
        <v>0.1</v>
      </c>
      <c r="N2234">
        <v>0.1</v>
      </c>
      <c r="O2234">
        <v>0.1</v>
      </c>
      <c r="P2234">
        <v>0.1</v>
      </c>
      <c r="Q2234">
        <v>0.1</v>
      </c>
      <c r="R2234">
        <v>0.1</v>
      </c>
      <c r="S2234">
        <v>0.1</v>
      </c>
      <c r="T2234">
        <v>0.1</v>
      </c>
      <c r="U2234">
        <v>0.1</v>
      </c>
      <c r="V2234">
        <v>0.1</v>
      </c>
      <c r="W2234">
        <v>0.1</v>
      </c>
      <c r="X2234">
        <v>0.1</v>
      </c>
      <c r="Y2234">
        <v>0.1</v>
      </c>
      <c r="Z2234">
        <v>0.1</v>
      </c>
      <c r="AA2234">
        <v>0.1</v>
      </c>
    </row>
    <row r="2235" spans="1:27" x14ac:dyDescent="0.2">
      <c r="A2235" s="89">
        <f>VLOOKUP(C2235,TabellenBDFS!$B$4:$C$2717,2,FALSE)</f>
        <v>307</v>
      </c>
      <c r="B2235" t="str">
        <f t="shared" si="35"/>
        <v>3076</v>
      </c>
      <c r="C2235" t="s">
        <v>317</v>
      </c>
      <c r="D2235">
        <v>6</v>
      </c>
      <c r="E2235">
        <v>3.7</v>
      </c>
      <c r="F2235">
        <v>3.7</v>
      </c>
      <c r="G2235">
        <v>3.8</v>
      </c>
      <c r="H2235">
        <v>3.8</v>
      </c>
      <c r="I2235">
        <v>3.8</v>
      </c>
      <c r="J2235">
        <v>3.7</v>
      </c>
      <c r="K2235">
        <v>3.7</v>
      </c>
      <c r="L2235">
        <v>3.6</v>
      </c>
      <c r="M2235">
        <v>3.7</v>
      </c>
      <c r="N2235">
        <v>3.7</v>
      </c>
      <c r="O2235">
        <v>3.6</v>
      </c>
      <c r="P2235">
        <v>3.4</v>
      </c>
      <c r="Q2235">
        <v>3.4</v>
      </c>
      <c r="R2235">
        <v>3.3</v>
      </c>
      <c r="S2235">
        <v>3.5</v>
      </c>
      <c r="T2235">
        <v>3.6</v>
      </c>
      <c r="U2235">
        <v>3.6</v>
      </c>
      <c r="V2235">
        <v>3.6</v>
      </c>
      <c r="W2235">
        <v>3.5</v>
      </c>
      <c r="X2235">
        <v>3.4</v>
      </c>
      <c r="Y2235">
        <v>3.4</v>
      </c>
      <c r="Z2235">
        <v>3.1</v>
      </c>
      <c r="AA2235">
        <v>3</v>
      </c>
    </row>
    <row r="2236" spans="1:27" x14ac:dyDescent="0.2">
      <c r="A2236" s="89">
        <f>VLOOKUP(C2236,TabellenBDFS!$B$4:$C$2717,2,FALSE)</f>
        <v>307</v>
      </c>
      <c r="B2236" t="str">
        <f t="shared" si="35"/>
        <v>3077</v>
      </c>
      <c r="C2236" t="s">
        <v>317</v>
      </c>
      <c r="D2236">
        <v>7</v>
      </c>
      <c r="E2236">
        <v>1</v>
      </c>
      <c r="F2236">
        <v>1</v>
      </c>
      <c r="G2236">
        <v>1</v>
      </c>
      <c r="H2236">
        <v>1</v>
      </c>
      <c r="I2236">
        <v>1</v>
      </c>
      <c r="J2236">
        <v>1</v>
      </c>
      <c r="K2236">
        <v>1</v>
      </c>
      <c r="L2236">
        <v>1</v>
      </c>
      <c r="M2236">
        <v>1.1000000000000001</v>
      </c>
      <c r="N2236">
        <v>1.1000000000000001</v>
      </c>
      <c r="O2236">
        <v>1.1000000000000001</v>
      </c>
      <c r="P2236">
        <v>1</v>
      </c>
      <c r="Q2236">
        <v>1</v>
      </c>
      <c r="R2236">
        <v>1.3</v>
      </c>
      <c r="S2236">
        <v>1.1000000000000001</v>
      </c>
      <c r="T2236">
        <v>1</v>
      </c>
      <c r="U2236">
        <v>1.1000000000000001</v>
      </c>
      <c r="V2236">
        <v>1</v>
      </c>
      <c r="W2236">
        <v>0.9</v>
      </c>
      <c r="X2236">
        <v>0.9</v>
      </c>
      <c r="Y2236">
        <v>0.9</v>
      </c>
      <c r="Z2236">
        <v>0.8</v>
      </c>
      <c r="AA2236">
        <v>0.7</v>
      </c>
    </row>
    <row r="2237" spans="1:27" x14ac:dyDescent="0.2">
      <c r="A2237" s="89">
        <f>VLOOKUP(C2237,TabellenBDFS!$B$4:$C$2717,2,FALSE)</f>
        <v>308</v>
      </c>
      <c r="B2237" t="str">
        <f t="shared" si="35"/>
        <v>3081</v>
      </c>
      <c r="C2237" t="s">
        <v>318</v>
      </c>
      <c r="D2237">
        <v>1</v>
      </c>
      <c r="E2237">
        <v>17.399999999999999</v>
      </c>
      <c r="F2237">
        <v>17.600000000000001</v>
      </c>
      <c r="G2237">
        <v>18</v>
      </c>
      <c r="H2237">
        <v>18.2</v>
      </c>
      <c r="I2237">
        <v>19.5</v>
      </c>
      <c r="J2237">
        <v>19.8</v>
      </c>
      <c r="K2237">
        <v>19.899999999999999</v>
      </c>
      <c r="L2237">
        <v>22.7</v>
      </c>
      <c r="M2237">
        <v>26</v>
      </c>
      <c r="N2237">
        <v>26.5</v>
      </c>
      <c r="O2237">
        <v>26.1</v>
      </c>
      <c r="P2237">
        <v>26.2</v>
      </c>
      <c r="Q2237">
        <v>26.3</v>
      </c>
      <c r="R2237">
        <v>26.3</v>
      </c>
      <c r="S2237">
        <v>25.8</v>
      </c>
      <c r="T2237">
        <v>26.5</v>
      </c>
      <c r="U2237">
        <v>26.1</v>
      </c>
      <c r="V2237">
        <v>26.2</v>
      </c>
      <c r="W2237">
        <v>26.2</v>
      </c>
      <c r="X2237">
        <v>25.4</v>
      </c>
      <c r="Y2237">
        <v>25.7</v>
      </c>
      <c r="Z2237">
        <v>25.9</v>
      </c>
      <c r="AA2237">
        <v>26.2</v>
      </c>
    </row>
    <row r="2238" spans="1:27" x14ac:dyDescent="0.2">
      <c r="A2238" s="89">
        <f>VLOOKUP(C2238,TabellenBDFS!$B$4:$C$2717,2,FALSE)</f>
        <v>308</v>
      </c>
      <c r="B2238" t="str">
        <f t="shared" si="35"/>
        <v>3082</v>
      </c>
      <c r="C2238" t="s">
        <v>318</v>
      </c>
      <c r="D2238">
        <v>2</v>
      </c>
      <c r="E2238">
        <v>7</v>
      </c>
      <c r="F2238">
        <v>6.9</v>
      </c>
      <c r="G2238">
        <v>6.7</v>
      </c>
      <c r="H2238">
        <v>6.7</v>
      </c>
      <c r="I2238">
        <v>6.4</v>
      </c>
      <c r="J2238">
        <v>6</v>
      </c>
      <c r="K2238">
        <v>5.8</v>
      </c>
      <c r="L2238">
        <v>5.7</v>
      </c>
      <c r="M2238">
        <v>5.6</v>
      </c>
      <c r="N2238">
        <v>5.4</v>
      </c>
      <c r="O2238">
        <v>5.3</v>
      </c>
      <c r="P2238">
        <v>5.3</v>
      </c>
      <c r="Q2238">
        <v>5.0999999999999996</v>
      </c>
      <c r="R2238">
        <v>5</v>
      </c>
      <c r="S2238">
        <v>4.8</v>
      </c>
      <c r="T2238">
        <v>4.7</v>
      </c>
      <c r="U2238">
        <v>4.5999999999999996</v>
      </c>
      <c r="V2238">
        <v>4</v>
      </c>
      <c r="W2238">
        <v>3.9</v>
      </c>
      <c r="X2238">
        <v>3.8</v>
      </c>
      <c r="Y2238">
        <v>3.7</v>
      </c>
      <c r="Z2238">
        <v>3.6</v>
      </c>
      <c r="AA2238">
        <v>3.5</v>
      </c>
    </row>
    <row r="2239" spans="1:27" x14ac:dyDescent="0.2">
      <c r="A2239" s="89">
        <f>VLOOKUP(C2239,TabellenBDFS!$B$4:$C$2717,2,FALSE)</f>
        <v>308</v>
      </c>
      <c r="B2239" t="str">
        <f t="shared" si="35"/>
        <v>3083</v>
      </c>
      <c r="C2239" t="s">
        <v>318</v>
      </c>
      <c r="D2239">
        <v>3</v>
      </c>
      <c r="E2239">
        <v>0</v>
      </c>
      <c r="F2239">
        <v>0.1</v>
      </c>
      <c r="G2239">
        <v>0.2</v>
      </c>
      <c r="H2239">
        <v>0.4</v>
      </c>
      <c r="I2239">
        <v>1.1000000000000001</v>
      </c>
      <c r="J2239">
        <v>1.4</v>
      </c>
      <c r="K2239">
        <v>1.7</v>
      </c>
      <c r="L2239">
        <v>4.5</v>
      </c>
      <c r="M2239">
        <v>7.5</v>
      </c>
      <c r="N2239">
        <v>8</v>
      </c>
      <c r="O2239">
        <v>8</v>
      </c>
      <c r="P2239">
        <v>8.3000000000000007</v>
      </c>
      <c r="Q2239">
        <v>8.5</v>
      </c>
      <c r="R2239">
        <v>8.9</v>
      </c>
      <c r="S2239">
        <v>9.1</v>
      </c>
      <c r="T2239">
        <v>9</v>
      </c>
      <c r="U2239">
        <v>9.1</v>
      </c>
      <c r="V2239">
        <v>9.6</v>
      </c>
      <c r="W2239">
        <v>9.6</v>
      </c>
      <c r="X2239">
        <v>9.6</v>
      </c>
      <c r="Y2239">
        <v>9.9</v>
      </c>
      <c r="Z2239">
        <v>10.1</v>
      </c>
      <c r="AA2239">
        <v>10.7</v>
      </c>
    </row>
    <row r="2240" spans="1:27" x14ac:dyDescent="0.2">
      <c r="A2240" s="89">
        <f>VLOOKUP(C2240,TabellenBDFS!$B$4:$C$2717,2,FALSE)</f>
        <v>308</v>
      </c>
      <c r="B2240" t="str">
        <f t="shared" si="35"/>
        <v>3084</v>
      </c>
      <c r="C2240" t="s">
        <v>318</v>
      </c>
      <c r="D2240">
        <v>4</v>
      </c>
      <c r="E2240">
        <v>0</v>
      </c>
      <c r="F2240">
        <v>0</v>
      </c>
      <c r="G2240">
        <v>0</v>
      </c>
      <c r="H2240">
        <v>0.1</v>
      </c>
      <c r="I2240">
        <v>0.2</v>
      </c>
      <c r="J2240">
        <v>0.3</v>
      </c>
      <c r="K2240">
        <v>0.3</v>
      </c>
      <c r="L2240">
        <v>0.4</v>
      </c>
      <c r="M2240">
        <v>0.5</v>
      </c>
      <c r="N2240">
        <v>0.5</v>
      </c>
      <c r="O2240">
        <v>0.4</v>
      </c>
      <c r="P2240">
        <v>0.4</v>
      </c>
      <c r="Q2240">
        <v>0.4</v>
      </c>
      <c r="R2240">
        <v>0.4</v>
      </c>
      <c r="S2240">
        <v>0.5</v>
      </c>
      <c r="T2240">
        <v>0.4</v>
      </c>
      <c r="U2240">
        <v>0.4</v>
      </c>
      <c r="V2240">
        <v>0.4</v>
      </c>
      <c r="W2240">
        <v>0.4</v>
      </c>
      <c r="X2240">
        <v>0.4</v>
      </c>
      <c r="Y2240">
        <v>0.4</v>
      </c>
      <c r="Z2240">
        <v>0.4</v>
      </c>
      <c r="AA2240">
        <v>0.4</v>
      </c>
    </row>
    <row r="2241" spans="1:27" x14ac:dyDescent="0.2">
      <c r="A2241" s="89">
        <f>VLOOKUP(C2241,TabellenBDFS!$B$4:$C$2717,2,FALSE)</f>
        <v>308</v>
      </c>
      <c r="B2241" t="str">
        <f t="shared" si="35"/>
        <v>3085</v>
      </c>
      <c r="C2241" t="s">
        <v>318</v>
      </c>
      <c r="D2241">
        <v>5</v>
      </c>
      <c r="E2241">
        <v>2.1</v>
      </c>
      <c r="F2241">
        <v>2.1</v>
      </c>
      <c r="G2241">
        <v>2.1</v>
      </c>
      <c r="H2241">
        <v>2.2000000000000002</v>
      </c>
      <c r="I2241">
        <v>2.2999999999999998</v>
      </c>
      <c r="J2241">
        <v>2.4</v>
      </c>
      <c r="K2241">
        <v>2.4</v>
      </c>
      <c r="L2241">
        <v>2.5</v>
      </c>
      <c r="M2241">
        <v>2.6</v>
      </c>
      <c r="N2241">
        <v>2.6</v>
      </c>
      <c r="O2241">
        <v>2.5</v>
      </c>
      <c r="P2241">
        <v>2.4</v>
      </c>
      <c r="Q2241">
        <v>2.4</v>
      </c>
      <c r="R2241">
        <v>2.2999999999999998</v>
      </c>
      <c r="S2241">
        <v>2.2000000000000002</v>
      </c>
      <c r="T2241">
        <v>2.1</v>
      </c>
      <c r="U2241">
        <v>1.6</v>
      </c>
      <c r="V2241">
        <v>1.6</v>
      </c>
      <c r="W2241">
        <v>1.6</v>
      </c>
      <c r="X2241">
        <v>1.6</v>
      </c>
      <c r="Y2241">
        <v>1.5</v>
      </c>
      <c r="Z2241">
        <v>1.4</v>
      </c>
      <c r="AA2241">
        <v>1.4</v>
      </c>
    </row>
    <row r="2242" spans="1:27" x14ac:dyDescent="0.2">
      <c r="A2242" s="89">
        <f>VLOOKUP(C2242,TabellenBDFS!$B$4:$C$2717,2,FALSE)</f>
        <v>308</v>
      </c>
      <c r="B2242" t="str">
        <f t="shared" si="35"/>
        <v>3086</v>
      </c>
      <c r="C2242" t="s">
        <v>318</v>
      </c>
      <c r="D2242">
        <v>6</v>
      </c>
      <c r="E2242">
        <v>7.2</v>
      </c>
      <c r="F2242">
        <v>7.4</v>
      </c>
      <c r="G2242">
        <v>7.6</v>
      </c>
      <c r="H2242">
        <v>7.7</v>
      </c>
      <c r="I2242">
        <v>8.3000000000000007</v>
      </c>
      <c r="J2242">
        <v>8.4</v>
      </c>
      <c r="K2242">
        <v>8.3000000000000007</v>
      </c>
      <c r="L2242">
        <v>8.4</v>
      </c>
      <c r="M2242">
        <v>8.4</v>
      </c>
      <c r="N2242">
        <v>8.5</v>
      </c>
      <c r="O2242">
        <v>8.1999999999999993</v>
      </c>
      <c r="P2242">
        <v>8.1</v>
      </c>
      <c r="Q2242">
        <v>8.3000000000000007</v>
      </c>
      <c r="R2242">
        <v>8.1999999999999993</v>
      </c>
      <c r="S2242">
        <v>7.8</v>
      </c>
      <c r="T2242">
        <v>8</v>
      </c>
      <c r="U2242">
        <v>8.3000000000000007</v>
      </c>
      <c r="V2242">
        <v>8.4</v>
      </c>
      <c r="W2242">
        <v>8.3000000000000007</v>
      </c>
      <c r="X2242">
        <v>7.7</v>
      </c>
      <c r="Y2242">
        <v>7.9</v>
      </c>
      <c r="Z2242">
        <v>8.1</v>
      </c>
      <c r="AA2242">
        <v>7.8</v>
      </c>
    </row>
    <row r="2243" spans="1:27" x14ac:dyDescent="0.2">
      <c r="A2243" s="89">
        <f>VLOOKUP(C2243,TabellenBDFS!$B$4:$C$2717,2,FALSE)</f>
        <v>308</v>
      </c>
      <c r="B2243" t="str">
        <f t="shared" si="35"/>
        <v>3087</v>
      </c>
      <c r="C2243" t="s">
        <v>318</v>
      </c>
      <c r="D2243">
        <v>7</v>
      </c>
      <c r="E2243">
        <v>1.1000000000000001</v>
      </c>
      <c r="F2243">
        <v>1.1000000000000001</v>
      </c>
      <c r="G2243">
        <v>1.2</v>
      </c>
      <c r="H2243">
        <v>1.2</v>
      </c>
      <c r="I2243">
        <v>1.3</v>
      </c>
      <c r="J2243">
        <v>1.2</v>
      </c>
      <c r="K2243">
        <v>1.2</v>
      </c>
      <c r="L2243">
        <v>1.2</v>
      </c>
      <c r="M2243">
        <v>1.5</v>
      </c>
      <c r="N2243">
        <v>1.5</v>
      </c>
      <c r="O2243">
        <v>1.6</v>
      </c>
      <c r="P2243">
        <v>1.6</v>
      </c>
      <c r="Q2243">
        <v>1.6</v>
      </c>
      <c r="R2243">
        <v>1.6</v>
      </c>
      <c r="S2243">
        <v>1.5</v>
      </c>
      <c r="T2243">
        <v>2.2000000000000002</v>
      </c>
      <c r="U2243">
        <v>2.1</v>
      </c>
      <c r="V2243">
        <v>2.2000000000000002</v>
      </c>
      <c r="W2243">
        <v>2.4</v>
      </c>
      <c r="X2243">
        <v>2.2999999999999998</v>
      </c>
      <c r="Y2243">
        <v>2.2999999999999998</v>
      </c>
      <c r="Z2243">
        <v>2.2999999999999998</v>
      </c>
      <c r="AA2243">
        <v>2.4</v>
      </c>
    </row>
    <row r="2244" spans="1:27" x14ac:dyDescent="0.2">
      <c r="A2244" s="89">
        <f>VLOOKUP(C2244,TabellenBDFS!$B$4:$C$2717,2,FALSE)</f>
        <v>309</v>
      </c>
      <c r="B2244" t="str">
        <f t="shared" si="35"/>
        <v>3091</v>
      </c>
      <c r="C2244" t="s">
        <v>319</v>
      </c>
      <c r="D2244">
        <v>1</v>
      </c>
      <c r="E2244">
        <v>0.6</v>
      </c>
      <c r="F2244">
        <v>0.5</v>
      </c>
      <c r="G2244">
        <v>0.5</v>
      </c>
      <c r="H2244">
        <v>0.5</v>
      </c>
      <c r="I2244">
        <v>0.5</v>
      </c>
      <c r="J2244">
        <v>0.5</v>
      </c>
      <c r="K2244">
        <v>0.5</v>
      </c>
      <c r="L2244">
        <v>0.7</v>
      </c>
      <c r="M2244">
        <v>0.8</v>
      </c>
      <c r="N2244">
        <v>0.8</v>
      </c>
      <c r="O2244">
        <v>0.9</v>
      </c>
      <c r="P2244">
        <v>0.9</v>
      </c>
      <c r="Q2244">
        <v>0.9</v>
      </c>
      <c r="R2244">
        <v>0.9</v>
      </c>
      <c r="S2244">
        <v>0.9</v>
      </c>
      <c r="T2244">
        <v>0.9</v>
      </c>
      <c r="U2244">
        <v>1</v>
      </c>
      <c r="V2244">
        <v>1</v>
      </c>
      <c r="W2244">
        <v>0.9</v>
      </c>
      <c r="X2244">
        <v>1.2</v>
      </c>
      <c r="Y2244">
        <v>1.2</v>
      </c>
      <c r="Z2244">
        <v>1.2</v>
      </c>
      <c r="AA2244">
        <v>1.2</v>
      </c>
    </row>
    <row r="2245" spans="1:27" x14ac:dyDescent="0.2">
      <c r="A2245" s="89">
        <f>VLOOKUP(C2245,TabellenBDFS!$B$4:$C$2717,2,FALSE)</f>
        <v>309</v>
      </c>
      <c r="B2245" t="str">
        <f t="shared" si="35"/>
        <v>3092</v>
      </c>
      <c r="C2245" t="s">
        <v>319</v>
      </c>
      <c r="D2245">
        <v>2</v>
      </c>
      <c r="E2245">
        <v>0</v>
      </c>
      <c r="F2245">
        <v>0</v>
      </c>
      <c r="G2245">
        <v>0</v>
      </c>
      <c r="H2245">
        <v>0</v>
      </c>
      <c r="I2245">
        <v>0.1</v>
      </c>
      <c r="J2245">
        <v>0</v>
      </c>
      <c r="K2245">
        <v>0</v>
      </c>
      <c r="L2245">
        <v>0</v>
      </c>
      <c r="M2245">
        <v>0</v>
      </c>
      <c r="N2245">
        <v>0</v>
      </c>
      <c r="O2245">
        <v>0.1</v>
      </c>
      <c r="P2245">
        <v>0.1</v>
      </c>
      <c r="Q2245">
        <v>0.1</v>
      </c>
      <c r="R2245">
        <v>0.1</v>
      </c>
      <c r="S2245">
        <v>0.1</v>
      </c>
      <c r="T2245">
        <v>0.1</v>
      </c>
      <c r="U2245">
        <v>0.1</v>
      </c>
      <c r="V2245">
        <v>0</v>
      </c>
      <c r="W2245">
        <v>0</v>
      </c>
      <c r="X2245">
        <v>0</v>
      </c>
      <c r="Y2245">
        <v>0</v>
      </c>
      <c r="Z2245">
        <v>0</v>
      </c>
      <c r="AA2245">
        <v>0</v>
      </c>
    </row>
    <row r="2246" spans="1:27" x14ac:dyDescent="0.2">
      <c r="A2246" s="89">
        <f>VLOOKUP(C2246,TabellenBDFS!$B$4:$C$2717,2,FALSE)</f>
        <v>309</v>
      </c>
      <c r="B2246" t="str">
        <f t="shared" si="35"/>
        <v>3093</v>
      </c>
      <c r="C2246" t="s">
        <v>319</v>
      </c>
      <c r="D2246">
        <v>3</v>
      </c>
      <c r="E2246">
        <v>0</v>
      </c>
      <c r="F2246">
        <v>0</v>
      </c>
      <c r="G2246">
        <v>0</v>
      </c>
      <c r="H2246">
        <v>0</v>
      </c>
      <c r="I2246">
        <v>0</v>
      </c>
      <c r="J2246">
        <v>0</v>
      </c>
      <c r="K2246">
        <v>0</v>
      </c>
      <c r="L2246">
        <v>0</v>
      </c>
      <c r="M2246">
        <v>0</v>
      </c>
      <c r="N2246">
        <v>0.1</v>
      </c>
      <c r="O2246">
        <v>0.1</v>
      </c>
      <c r="P2246">
        <v>0.1</v>
      </c>
      <c r="Q2246">
        <v>0.1</v>
      </c>
      <c r="R2246">
        <v>0.1</v>
      </c>
      <c r="S2246">
        <v>0.1</v>
      </c>
      <c r="T2246">
        <v>0.1</v>
      </c>
      <c r="U2246">
        <v>0.1</v>
      </c>
      <c r="V2246">
        <v>0.1</v>
      </c>
      <c r="W2246">
        <v>0.1</v>
      </c>
      <c r="X2246">
        <v>0.1</v>
      </c>
      <c r="Y2246">
        <v>0.1</v>
      </c>
      <c r="Z2246">
        <v>0.1</v>
      </c>
      <c r="AA2246">
        <v>0.1</v>
      </c>
    </row>
    <row r="2247" spans="1:27" x14ac:dyDescent="0.2">
      <c r="A2247" s="89">
        <f>VLOOKUP(C2247,TabellenBDFS!$B$4:$C$2717,2,FALSE)</f>
        <v>309</v>
      </c>
      <c r="B2247" t="str">
        <f t="shared" si="35"/>
        <v>3094</v>
      </c>
      <c r="C2247" t="s">
        <v>319</v>
      </c>
      <c r="D2247">
        <v>4</v>
      </c>
      <c r="E2247">
        <v>0</v>
      </c>
      <c r="F2247">
        <v>0</v>
      </c>
      <c r="G2247">
        <v>0</v>
      </c>
      <c r="H2247">
        <v>0</v>
      </c>
      <c r="I2247">
        <v>0</v>
      </c>
      <c r="J2247">
        <v>0</v>
      </c>
      <c r="K2247">
        <v>0</v>
      </c>
      <c r="L2247">
        <v>0</v>
      </c>
      <c r="M2247">
        <v>0</v>
      </c>
      <c r="N2247">
        <v>0</v>
      </c>
      <c r="O2247">
        <v>0</v>
      </c>
      <c r="P2247">
        <v>0</v>
      </c>
      <c r="Q2247">
        <v>0</v>
      </c>
      <c r="R2247">
        <v>0</v>
      </c>
      <c r="S2247">
        <v>0</v>
      </c>
      <c r="T2247">
        <v>0</v>
      </c>
      <c r="U2247">
        <v>0</v>
      </c>
      <c r="V2247">
        <v>0</v>
      </c>
      <c r="W2247">
        <v>0</v>
      </c>
      <c r="X2247">
        <v>0</v>
      </c>
      <c r="Y2247">
        <v>0</v>
      </c>
      <c r="Z2247">
        <v>0</v>
      </c>
      <c r="AA2247">
        <v>0</v>
      </c>
    </row>
    <row r="2248" spans="1:27" x14ac:dyDescent="0.2">
      <c r="A2248" s="89">
        <f>VLOOKUP(C2248,TabellenBDFS!$B$4:$C$2717,2,FALSE)</f>
        <v>309</v>
      </c>
      <c r="B2248" t="str">
        <f t="shared" si="35"/>
        <v>3095</v>
      </c>
      <c r="C2248" t="s">
        <v>319</v>
      </c>
      <c r="D2248">
        <v>5</v>
      </c>
      <c r="E2248">
        <v>0</v>
      </c>
      <c r="F2248">
        <v>0</v>
      </c>
      <c r="G2248">
        <v>0</v>
      </c>
      <c r="H2248">
        <v>0</v>
      </c>
      <c r="I2248">
        <v>0</v>
      </c>
      <c r="J2248">
        <v>0</v>
      </c>
      <c r="K2248">
        <v>0</v>
      </c>
      <c r="L2248">
        <v>0</v>
      </c>
      <c r="M2248">
        <v>0</v>
      </c>
      <c r="N2248">
        <v>0</v>
      </c>
      <c r="O2248">
        <v>0</v>
      </c>
      <c r="P2248">
        <v>0</v>
      </c>
      <c r="Q2248">
        <v>0</v>
      </c>
      <c r="R2248">
        <v>0</v>
      </c>
      <c r="S2248">
        <v>0</v>
      </c>
      <c r="T2248">
        <v>0</v>
      </c>
      <c r="U2248">
        <v>0</v>
      </c>
      <c r="V2248">
        <v>0</v>
      </c>
      <c r="W2248">
        <v>0</v>
      </c>
      <c r="X2248">
        <v>0</v>
      </c>
      <c r="Y2248">
        <v>0</v>
      </c>
      <c r="Z2248">
        <v>0</v>
      </c>
      <c r="AA2248">
        <v>0</v>
      </c>
    </row>
    <row r="2249" spans="1:27" x14ac:dyDescent="0.2">
      <c r="A2249" s="89">
        <f>VLOOKUP(C2249,TabellenBDFS!$B$4:$C$2717,2,FALSE)</f>
        <v>309</v>
      </c>
      <c r="B2249" t="str">
        <f t="shared" si="35"/>
        <v>3096</v>
      </c>
      <c r="C2249" t="s">
        <v>319</v>
      </c>
      <c r="D2249">
        <v>6</v>
      </c>
      <c r="E2249">
        <v>0.5</v>
      </c>
      <c r="F2249">
        <v>0.3</v>
      </c>
      <c r="G2249">
        <v>0.3</v>
      </c>
      <c r="H2249">
        <v>0.3</v>
      </c>
      <c r="I2249">
        <v>0.3</v>
      </c>
      <c r="J2249">
        <v>0.4</v>
      </c>
      <c r="K2249">
        <v>0.3</v>
      </c>
      <c r="L2249">
        <v>0.5</v>
      </c>
      <c r="M2249">
        <v>0.6</v>
      </c>
      <c r="N2249">
        <v>0.6</v>
      </c>
      <c r="O2249">
        <v>0.6</v>
      </c>
      <c r="P2249">
        <v>0.6</v>
      </c>
      <c r="Q2249">
        <v>0.6</v>
      </c>
      <c r="R2249">
        <v>0.6</v>
      </c>
      <c r="S2249">
        <v>0.6</v>
      </c>
      <c r="T2249">
        <v>0.6</v>
      </c>
      <c r="U2249">
        <v>0.7</v>
      </c>
      <c r="V2249">
        <v>0.7</v>
      </c>
      <c r="W2249">
        <v>0.7</v>
      </c>
      <c r="X2249">
        <v>1</v>
      </c>
      <c r="Y2249">
        <v>1</v>
      </c>
      <c r="Z2249">
        <v>0.9</v>
      </c>
      <c r="AA2249">
        <v>0.9</v>
      </c>
    </row>
    <row r="2250" spans="1:27" x14ac:dyDescent="0.2">
      <c r="A2250" s="89">
        <f>VLOOKUP(C2250,TabellenBDFS!$B$4:$C$2717,2,FALSE)</f>
        <v>309</v>
      </c>
      <c r="B2250" t="str">
        <f t="shared" si="35"/>
        <v>3097</v>
      </c>
      <c r="C2250" t="s">
        <v>319</v>
      </c>
      <c r="D2250">
        <v>7</v>
      </c>
      <c r="E2250">
        <v>0.1</v>
      </c>
      <c r="F2250">
        <v>0.1</v>
      </c>
      <c r="G2250">
        <v>0.1</v>
      </c>
      <c r="H2250">
        <v>0.1</v>
      </c>
      <c r="I2250">
        <v>0.1</v>
      </c>
      <c r="J2250">
        <v>0.1</v>
      </c>
      <c r="K2250">
        <v>0.1</v>
      </c>
      <c r="L2250">
        <v>0.1</v>
      </c>
      <c r="M2250">
        <v>0.1</v>
      </c>
      <c r="N2250">
        <v>0.1</v>
      </c>
      <c r="O2250">
        <v>0.1</v>
      </c>
      <c r="P2250">
        <v>0.1</v>
      </c>
      <c r="Q2250">
        <v>0.1</v>
      </c>
      <c r="R2250">
        <v>0.1</v>
      </c>
      <c r="S2250">
        <v>0.1</v>
      </c>
      <c r="T2250">
        <v>0.1</v>
      </c>
      <c r="U2250">
        <v>0.1</v>
      </c>
      <c r="V2250">
        <v>0.1</v>
      </c>
      <c r="W2250">
        <v>0.1</v>
      </c>
      <c r="X2250">
        <v>0.1</v>
      </c>
      <c r="Y2250">
        <v>0.1</v>
      </c>
      <c r="Z2250">
        <v>0.1</v>
      </c>
      <c r="AA2250">
        <v>0.1</v>
      </c>
    </row>
    <row r="2251" spans="1:27" x14ac:dyDescent="0.2">
      <c r="A2251" s="89">
        <f>VLOOKUP(C2251,TabellenBDFS!$B$4:$C$2717,2,FALSE)</f>
        <v>310</v>
      </c>
      <c r="B2251" t="str">
        <f t="shared" ref="B2251:B2314" si="36">CONCATENATE(A2251,D2251)</f>
        <v>3101</v>
      </c>
      <c r="C2251" t="s">
        <v>320</v>
      </c>
      <c r="D2251">
        <v>1</v>
      </c>
      <c r="E2251">
        <v>1.1000000000000001</v>
      </c>
      <c r="F2251">
        <v>1.3</v>
      </c>
      <c r="G2251">
        <v>1.3</v>
      </c>
      <c r="H2251">
        <v>1.5</v>
      </c>
      <c r="I2251">
        <v>1.5</v>
      </c>
      <c r="J2251">
        <v>1.6</v>
      </c>
      <c r="K2251">
        <v>1.6</v>
      </c>
      <c r="L2251">
        <v>1.6</v>
      </c>
      <c r="M2251">
        <v>1.6</v>
      </c>
      <c r="N2251">
        <v>1.6</v>
      </c>
      <c r="O2251">
        <v>1.7</v>
      </c>
      <c r="P2251">
        <v>1.6</v>
      </c>
      <c r="Q2251">
        <v>1.6</v>
      </c>
      <c r="R2251">
        <v>1.7</v>
      </c>
      <c r="S2251">
        <v>1.8</v>
      </c>
      <c r="T2251">
        <v>1.8</v>
      </c>
      <c r="U2251">
        <v>1.7</v>
      </c>
      <c r="V2251">
        <v>1.7</v>
      </c>
      <c r="W2251">
        <v>1.6</v>
      </c>
      <c r="X2251">
        <v>1.5</v>
      </c>
      <c r="Y2251">
        <v>1.5</v>
      </c>
      <c r="Z2251">
        <v>1.5</v>
      </c>
      <c r="AA2251">
        <v>1.4</v>
      </c>
    </row>
    <row r="2252" spans="1:27" x14ac:dyDescent="0.2">
      <c r="A2252" s="89">
        <f>VLOOKUP(C2252,TabellenBDFS!$B$4:$C$2717,2,FALSE)</f>
        <v>310</v>
      </c>
      <c r="B2252" t="str">
        <f t="shared" si="36"/>
        <v>3102</v>
      </c>
      <c r="C2252" t="s">
        <v>320</v>
      </c>
      <c r="D2252">
        <v>2</v>
      </c>
      <c r="E2252">
        <v>0.2</v>
      </c>
      <c r="F2252">
        <v>0.3</v>
      </c>
      <c r="G2252">
        <v>0.4</v>
      </c>
      <c r="H2252">
        <v>0.3</v>
      </c>
      <c r="I2252">
        <v>0.3</v>
      </c>
      <c r="J2252">
        <v>0.3</v>
      </c>
      <c r="K2252">
        <v>0.3</v>
      </c>
      <c r="L2252">
        <v>0.3</v>
      </c>
      <c r="M2252">
        <v>0.3</v>
      </c>
      <c r="N2252">
        <v>0.3</v>
      </c>
      <c r="O2252">
        <v>0.3</v>
      </c>
      <c r="P2252">
        <v>0.3</v>
      </c>
      <c r="Q2252">
        <v>0.3</v>
      </c>
      <c r="R2252">
        <v>0.3</v>
      </c>
      <c r="S2252">
        <v>0.3</v>
      </c>
      <c r="T2252">
        <v>0.3</v>
      </c>
      <c r="U2252">
        <v>0.3</v>
      </c>
      <c r="V2252">
        <v>0.3</v>
      </c>
      <c r="W2252">
        <v>0.3</v>
      </c>
      <c r="X2252">
        <v>0.3</v>
      </c>
      <c r="Y2252">
        <v>0.3</v>
      </c>
      <c r="Z2252">
        <v>0.3</v>
      </c>
      <c r="AA2252">
        <v>0.3</v>
      </c>
    </row>
    <row r="2253" spans="1:27" x14ac:dyDescent="0.2">
      <c r="A2253" s="89">
        <f>VLOOKUP(C2253,TabellenBDFS!$B$4:$C$2717,2,FALSE)</f>
        <v>310</v>
      </c>
      <c r="B2253" t="str">
        <f t="shared" si="36"/>
        <v>3103</v>
      </c>
      <c r="C2253" t="s">
        <v>320</v>
      </c>
      <c r="D2253">
        <v>3</v>
      </c>
      <c r="E2253">
        <v>0</v>
      </c>
      <c r="F2253">
        <v>0</v>
      </c>
      <c r="G2253">
        <v>0</v>
      </c>
      <c r="H2253">
        <v>0</v>
      </c>
      <c r="I2253">
        <v>0</v>
      </c>
      <c r="J2253">
        <v>0</v>
      </c>
      <c r="K2253">
        <v>0</v>
      </c>
      <c r="L2253">
        <v>0.1</v>
      </c>
      <c r="M2253">
        <v>0.1</v>
      </c>
      <c r="N2253">
        <v>0.1</v>
      </c>
      <c r="O2253">
        <v>0.1</v>
      </c>
      <c r="P2253">
        <v>0.1</v>
      </c>
      <c r="Q2253">
        <v>0.1</v>
      </c>
      <c r="R2253">
        <v>0.1</v>
      </c>
      <c r="S2253">
        <v>0.2</v>
      </c>
      <c r="T2253">
        <v>0.2</v>
      </c>
      <c r="U2253">
        <v>0.1</v>
      </c>
      <c r="V2253">
        <v>0.1</v>
      </c>
      <c r="W2253">
        <v>0.1</v>
      </c>
      <c r="X2253">
        <v>0.1</v>
      </c>
      <c r="Y2253">
        <v>0.1</v>
      </c>
      <c r="Z2253">
        <v>0.1</v>
      </c>
      <c r="AA2253">
        <v>0.1</v>
      </c>
    </row>
    <row r="2254" spans="1:27" x14ac:dyDescent="0.2">
      <c r="A2254" s="89">
        <f>VLOOKUP(C2254,TabellenBDFS!$B$4:$C$2717,2,FALSE)</f>
        <v>310</v>
      </c>
      <c r="B2254" t="str">
        <f t="shared" si="36"/>
        <v>3104</v>
      </c>
      <c r="C2254" t="s">
        <v>320</v>
      </c>
      <c r="D2254">
        <v>4</v>
      </c>
      <c r="E2254">
        <v>0</v>
      </c>
      <c r="F2254">
        <v>0</v>
      </c>
      <c r="G2254">
        <v>0</v>
      </c>
      <c r="H2254">
        <v>0</v>
      </c>
      <c r="I2254">
        <v>0</v>
      </c>
      <c r="J2254">
        <v>0</v>
      </c>
      <c r="K2254">
        <v>0</v>
      </c>
      <c r="L2254">
        <v>0</v>
      </c>
      <c r="M2254">
        <v>0</v>
      </c>
      <c r="N2254">
        <v>0</v>
      </c>
      <c r="O2254">
        <v>0</v>
      </c>
      <c r="P2254">
        <v>0</v>
      </c>
      <c r="Q2254">
        <v>0</v>
      </c>
      <c r="R2254">
        <v>0</v>
      </c>
      <c r="S2254">
        <v>0</v>
      </c>
      <c r="T2254">
        <v>0</v>
      </c>
      <c r="U2254">
        <v>0</v>
      </c>
      <c r="V2254">
        <v>0</v>
      </c>
      <c r="W2254">
        <v>0</v>
      </c>
      <c r="X2254">
        <v>0</v>
      </c>
      <c r="Y2254">
        <v>0</v>
      </c>
      <c r="Z2254">
        <v>0</v>
      </c>
      <c r="AA2254">
        <v>0</v>
      </c>
    </row>
    <row r="2255" spans="1:27" x14ac:dyDescent="0.2">
      <c r="A2255" s="89">
        <f>VLOOKUP(C2255,TabellenBDFS!$B$4:$C$2717,2,FALSE)</f>
        <v>310</v>
      </c>
      <c r="B2255" t="str">
        <f t="shared" si="36"/>
        <v>3105</v>
      </c>
      <c r="C2255" t="s">
        <v>320</v>
      </c>
      <c r="D2255">
        <v>5</v>
      </c>
      <c r="E2255">
        <v>0</v>
      </c>
      <c r="F2255">
        <v>0</v>
      </c>
      <c r="G2255">
        <v>0</v>
      </c>
      <c r="H2255">
        <v>0</v>
      </c>
      <c r="I2255">
        <v>0</v>
      </c>
      <c r="J2255">
        <v>0</v>
      </c>
      <c r="K2255">
        <v>0</v>
      </c>
      <c r="L2255">
        <v>0</v>
      </c>
      <c r="M2255">
        <v>0</v>
      </c>
      <c r="N2255">
        <v>0</v>
      </c>
      <c r="O2255">
        <v>0</v>
      </c>
      <c r="P2255">
        <v>0</v>
      </c>
      <c r="Q2255">
        <v>0</v>
      </c>
      <c r="R2255">
        <v>0</v>
      </c>
      <c r="S2255">
        <v>0</v>
      </c>
      <c r="T2255">
        <v>0</v>
      </c>
      <c r="U2255">
        <v>0</v>
      </c>
      <c r="V2255">
        <v>0</v>
      </c>
      <c r="W2255">
        <v>0</v>
      </c>
      <c r="X2255">
        <v>0</v>
      </c>
      <c r="Y2255">
        <v>0</v>
      </c>
      <c r="Z2255">
        <v>0</v>
      </c>
      <c r="AA2255">
        <v>0</v>
      </c>
    </row>
    <row r="2256" spans="1:27" x14ac:dyDescent="0.2">
      <c r="A2256" s="89">
        <f>VLOOKUP(C2256,TabellenBDFS!$B$4:$C$2717,2,FALSE)</f>
        <v>310</v>
      </c>
      <c r="B2256" t="str">
        <f t="shared" si="36"/>
        <v>3106</v>
      </c>
      <c r="C2256" t="s">
        <v>320</v>
      </c>
      <c r="D2256">
        <v>6</v>
      </c>
      <c r="E2256">
        <v>0.9</v>
      </c>
      <c r="F2256">
        <v>0.9</v>
      </c>
      <c r="G2256">
        <v>0.9</v>
      </c>
      <c r="H2256">
        <v>1.1000000000000001</v>
      </c>
      <c r="I2256">
        <v>1.1000000000000001</v>
      </c>
      <c r="J2256">
        <v>1.2</v>
      </c>
      <c r="K2256">
        <v>1.2</v>
      </c>
      <c r="L2256">
        <v>1.1000000000000001</v>
      </c>
      <c r="M2256">
        <v>1.1000000000000001</v>
      </c>
      <c r="N2256">
        <v>1.1000000000000001</v>
      </c>
      <c r="O2256">
        <v>1.2</v>
      </c>
      <c r="P2256">
        <v>1.1000000000000001</v>
      </c>
      <c r="Q2256">
        <v>1.2</v>
      </c>
      <c r="R2256">
        <v>1.2</v>
      </c>
      <c r="S2256">
        <v>1.2</v>
      </c>
      <c r="T2256">
        <v>1.2</v>
      </c>
      <c r="U2256">
        <v>1.1000000000000001</v>
      </c>
      <c r="V2256">
        <v>1.2</v>
      </c>
      <c r="W2256">
        <v>1.2</v>
      </c>
      <c r="X2256">
        <v>1.1000000000000001</v>
      </c>
      <c r="Y2256">
        <v>1</v>
      </c>
      <c r="Z2256">
        <v>1</v>
      </c>
      <c r="AA2256">
        <v>0.9</v>
      </c>
    </row>
    <row r="2257" spans="1:27" x14ac:dyDescent="0.2">
      <c r="A2257" s="89">
        <f>VLOOKUP(C2257,TabellenBDFS!$B$4:$C$2717,2,FALSE)</f>
        <v>310</v>
      </c>
      <c r="B2257" t="str">
        <f t="shared" si="36"/>
        <v>3107</v>
      </c>
      <c r="C2257" t="s">
        <v>320</v>
      </c>
      <c r="D2257">
        <v>7</v>
      </c>
      <c r="E2257">
        <v>0</v>
      </c>
      <c r="F2257">
        <v>0</v>
      </c>
      <c r="G2257">
        <v>0</v>
      </c>
      <c r="H2257">
        <v>0</v>
      </c>
      <c r="I2257">
        <v>0</v>
      </c>
      <c r="J2257">
        <v>0</v>
      </c>
      <c r="K2257">
        <v>0</v>
      </c>
      <c r="L2257">
        <v>0</v>
      </c>
      <c r="M2257">
        <v>0</v>
      </c>
      <c r="N2257">
        <v>0</v>
      </c>
      <c r="O2257">
        <v>0</v>
      </c>
      <c r="P2257">
        <v>0</v>
      </c>
      <c r="Q2257">
        <v>0</v>
      </c>
      <c r="R2257">
        <v>0</v>
      </c>
      <c r="S2257">
        <v>0</v>
      </c>
      <c r="T2257">
        <v>0</v>
      </c>
      <c r="U2257">
        <v>0</v>
      </c>
      <c r="V2257">
        <v>0</v>
      </c>
      <c r="W2257">
        <v>0</v>
      </c>
      <c r="X2257">
        <v>0</v>
      </c>
      <c r="Y2257">
        <v>0</v>
      </c>
      <c r="Z2257">
        <v>0</v>
      </c>
      <c r="AA2257">
        <v>0</v>
      </c>
    </row>
    <row r="2258" spans="1:27" x14ac:dyDescent="0.2">
      <c r="A2258" s="89">
        <f>VLOOKUP(C2258,TabellenBDFS!$B$4:$C$2717,2,FALSE)</f>
        <v>311</v>
      </c>
      <c r="B2258" t="str">
        <f t="shared" si="36"/>
        <v>3111</v>
      </c>
      <c r="C2258" t="s">
        <v>321</v>
      </c>
      <c r="D2258">
        <v>1</v>
      </c>
      <c r="E2258">
        <v>1.5</v>
      </c>
      <c r="F2258">
        <v>1.6</v>
      </c>
      <c r="G2258">
        <v>1.5</v>
      </c>
      <c r="H2258">
        <v>1.6</v>
      </c>
      <c r="I2258">
        <v>1.6</v>
      </c>
      <c r="J2258">
        <v>1.6</v>
      </c>
      <c r="K2258">
        <v>1.5</v>
      </c>
      <c r="L2258">
        <v>1.5</v>
      </c>
      <c r="M2258">
        <v>1.5</v>
      </c>
      <c r="N2258">
        <v>1.5</v>
      </c>
      <c r="O2258">
        <v>1.6</v>
      </c>
      <c r="P2258">
        <v>1.6</v>
      </c>
      <c r="Q2258">
        <v>1.6</v>
      </c>
      <c r="R2258">
        <v>1.6</v>
      </c>
      <c r="S2258">
        <v>1.6</v>
      </c>
      <c r="T2258">
        <v>1.6</v>
      </c>
      <c r="U2258">
        <v>1.5</v>
      </c>
      <c r="V2258">
        <v>1.5</v>
      </c>
      <c r="W2258">
        <v>1.4</v>
      </c>
      <c r="X2258">
        <v>1.4</v>
      </c>
      <c r="Y2258">
        <v>1.5</v>
      </c>
      <c r="Z2258">
        <v>1.4</v>
      </c>
      <c r="AA2258">
        <v>1.4</v>
      </c>
    </row>
    <row r="2259" spans="1:27" x14ac:dyDescent="0.2">
      <c r="A2259" s="89">
        <f>VLOOKUP(C2259,TabellenBDFS!$B$4:$C$2717,2,FALSE)</f>
        <v>311</v>
      </c>
      <c r="B2259" t="str">
        <f t="shared" si="36"/>
        <v>3112</v>
      </c>
      <c r="C2259" t="s">
        <v>321</v>
      </c>
      <c r="D2259">
        <v>2</v>
      </c>
      <c r="E2259">
        <v>0.3</v>
      </c>
      <c r="F2259">
        <v>0.2</v>
      </c>
      <c r="G2259">
        <v>0.2</v>
      </c>
      <c r="H2259">
        <v>0.3</v>
      </c>
      <c r="I2259">
        <v>0.3</v>
      </c>
      <c r="J2259">
        <v>0.2</v>
      </c>
      <c r="K2259">
        <v>0.2</v>
      </c>
      <c r="L2259">
        <v>0.2</v>
      </c>
      <c r="M2259">
        <v>0.2</v>
      </c>
      <c r="N2259">
        <v>0.2</v>
      </c>
      <c r="O2259">
        <v>0.2</v>
      </c>
      <c r="P2259">
        <v>0.2</v>
      </c>
      <c r="Q2259">
        <v>0.2</v>
      </c>
      <c r="R2259">
        <v>0.2</v>
      </c>
      <c r="S2259">
        <v>0.2</v>
      </c>
      <c r="T2259">
        <v>0.2</v>
      </c>
      <c r="U2259">
        <v>0.2</v>
      </c>
      <c r="V2259">
        <v>0.1</v>
      </c>
      <c r="W2259">
        <v>0.1</v>
      </c>
      <c r="X2259">
        <v>0.1</v>
      </c>
      <c r="Y2259">
        <v>0.1</v>
      </c>
      <c r="Z2259">
        <v>0.1</v>
      </c>
      <c r="AA2259">
        <v>0.1</v>
      </c>
    </row>
    <row r="2260" spans="1:27" x14ac:dyDescent="0.2">
      <c r="A2260" s="89">
        <f>VLOOKUP(C2260,TabellenBDFS!$B$4:$C$2717,2,FALSE)</f>
        <v>311</v>
      </c>
      <c r="B2260" t="str">
        <f t="shared" si="36"/>
        <v>3113</v>
      </c>
      <c r="C2260" t="s">
        <v>321</v>
      </c>
      <c r="D2260">
        <v>3</v>
      </c>
      <c r="E2260">
        <v>0</v>
      </c>
      <c r="F2260">
        <v>0</v>
      </c>
      <c r="G2260">
        <v>0</v>
      </c>
      <c r="H2260">
        <v>0</v>
      </c>
      <c r="I2260">
        <v>0</v>
      </c>
      <c r="J2260">
        <v>0</v>
      </c>
      <c r="K2260">
        <v>0.1</v>
      </c>
      <c r="L2260">
        <v>0.1</v>
      </c>
      <c r="M2260">
        <v>0.1</v>
      </c>
      <c r="N2260">
        <v>0.1</v>
      </c>
      <c r="O2260">
        <v>0.1</v>
      </c>
      <c r="P2260">
        <v>0.2</v>
      </c>
      <c r="Q2260">
        <v>0.2</v>
      </c>
      <c r="R2260">
        <v>0.2</v>
      </c>
      <c r="S2260">
        <v>0.2</v>
      </c>
      <c r="T2260">
        <v>0.2</v>
      </c>
      <c r="U2260">
        <v>0.2</v>
      </c>
      <c r="V2260">
        <v>0.3</v>
      </c>
      <c r="W2260">
        <v>0.3</v>
      </c>
      <c r="X2260">
        <v>0.3</v>
      </c>
      <c r="Y2260">
        <v>0.3</v>
      </c>
      <c r="Z2260">
        <v>0.3</v>
      </c>
      <c r="AA2260">
        <v>0.3</v>
      </c>
    </row>
    <row r="2261" spans="1:27" x14ac:dyDescent="0.2">
      <c r="A2261" s="89">
        <f>VLOOKUP(C2261,TabellenBDFS!$B$4:$C$2717,2,FALSE)</f>
        <v>311</v>
      </c>
      <c r="B2261" t="str">
        <f t="shared" si="36"/>
        <v>3114</v>
      </c>
      <c r="C2261" t="s">
        <v>321</v>
      </c>
      <c r="D2261">
        <v>4</v>
      </c>
      <c r="E2261">
        <v>0</v>
      </c>
      <c r="F2261">
        <v>0</v>
      </c>
      <c r="G2261">
        <v>0</v>
      </c>
      <c r="H2261">
        <v>0</v>
      </c>
      <c r="I2261">
        <v>0</v>
      </c>
      <c r="J2261">
        <v>0</v>
      </c>
      <c r="K2261">
        <v>0</v>
      </c>
      <c r="L2261">
        <v>0</v>
      </c>
      <c r="M2261">
        <v>0</v>
      </c>
      <c r="N2261">
        <v>0</v>
      </c>
      <c r="O2261">
        <v>0</v>
      </c>
      <c r="P2261">
        <v>0</v>
      </c>
      <c r="Q2261">
        <v>0</v>
      </c>
      <c r="R2261">
        <v>0</v>
      </c>
      <c r="S2261">
        <v>0</v>
      </c>
      <c r="T2261">
        <v>0</v>
      </c>
      <c r="U2261">
        <v>0</v>
      </c>
      <c r="V2261">
        <v>0</v>
      </c>
      <c r="W2261">
        <v>0</v>
      </c>
      <c r="X2261">
        <v>0</v>
      </c>
      <c r="Y2261">
        <v>0</v>
      </c>
      <c r="Z2261">
        <v>0</v>
      </c>
      <c r="AA2261">
        <v>0</v>
      </c>
    </row>
    <row r="2262" spans="1:27" x14ac:dyDescent="0.2">
      <c r="A2262" s="89">
        <f>VLOOKUP(C2262,TabellenBDFS!$B$4:$C$2717,2,FALSE)</f>
        <v>311</v>
      </c>
      <c r="B2262" t="str">
        <f t="shared" si="36"/>
        <v>3115</v>
      </c>
      <c r="C2262" t="s">
        <v>321</v>
      </c>
      <c r="D2262">
        <v>5</v>
      </c>
      <c r="E2262">
        <v>0</v>
      </c>
      <c r="F2262">
        <v>0</v>
      </c>
      <c r="G2262">
        <v>0</v>
      </c>
      <c r="H2262">
        <v>0</v>
      </c>
      <c r="I2262">
        <v>0</v>
      </c>
      <c r="J2262">
        <v>0</v>
      </c>
      <c r="K2262">
        <v>0</v>
      </c>
      <c r="L2262">
        <v>0</v>
      </c>
      <c r="M2262">
        <v>0</v>
      </c>
      <c r="N2262">
        <v>0</v>
      </c>
      <c r="O2262">
        <v>0</v>
      </c>
      <c r="P2262">
        <v>0</v>
      </c>
      <c r="Q2262">
        <v>0</v>
      </c>
      <c r="R2262">
        <v>0</v>
      </c>
      <c r="S2262">
        <v>0</v>
      </c>
      <c r="T2262">
        <v>0</v>
      </c>
      <c r="U2262">
        <v>0</v>
      </c>
      <c r="V2262">
        <v>0</v>
      </c>
      <c r="W2262">
        <v>0</v>
      </c>
      <c r="X2262">
        <v>0</v>
      </c>
      <c r="Y2262">
        <v>0</v>
      </c>
      <c r="Z2262">
        <v>0</v>
      </c>
      <c r="AA2262">
        <v>0</v>
      </c>
    </row>
    <row r="2263" spans="1:27" x14ac:dyDescent="0.2">
      <c r="A2263" s="89">
        <f>VLOOKUP(C2263,TabellenBDFS!$B$4:$C$2717,2,FALSE)</f>
        <v>311</v>
      </c>
      <c r="B2263" t="str">
        <f t="shared" si="36"/>
        <v>3116</v>
      </c>
      <c r="C2263" t="s">
        <v>321</v>
      </c>
      <c r="D2263">
        <v>6</v>
      </c>
      <c r="E2263">
        <v>1.2</v>
      </c>
      <c r="F2263">
        <v>1.2</v>
      </c>
      <c r="G2263">
        <v>1.2</v>
      </c>
      <c r="H2263">
        <v>1.2</v>
      </c>
      <c r="I2263">
        <v>1.2</v>
      </c>
      <c r="J2263">
        <v>1.2</v>
      </c>
      <c r="K2263">
        <v>1.2</v>
      </c>
      <c r="L2263">
        <v>1.2</v>
      </c>
      <c r="M2263">
        <v>1.2</v>
      </c>
      <c r="N2263">
        <v>1.2</v>
      </c>
      <c r="O2263">
        <v>1.2</v>
      </c>
      <c r="P2263">
        <v>1.2</v>
      </c>
      <c r="Q2263">
        <v>1.2</v>
      </c>
      <c r="R2263">
        <v>1.2</v>
      </c>
      <c r="S2263">
        <v>1.2</v>
      </c>
      <c r="T2263">
        <v>1.2</v>
      </c>
      <c r="U2263">
        <v>1.1000000000000001</v>
      </c>
      <c r="V2263">
        <v>1.1000000000000001</v>
      </c>
      <c r="W2263">
        <v>1</v>
      </c>
      <c r="X2263">
        <v>1</v>
      </c>
      <c r="Y2263">
        <v>1.1000000000000001</v>
      </c>
      <c r="Z2263">
        <v>1</v>
      </c>
      <c r="AA2263">
        <v>1</v>
      </c>
    </row>
    <row r="2264" spans="1:27" x14ac:dyDescent="0.2">
      <c r="A2264" s="89">
        <f>VLOOKUP(C2264,TabellenBDFS!$B$4:$C$2717,2,FALSE)</f>
        <v>311</v>
      </c>
      <c r="B2264" t="str">
        <f t="shared" si="36"/>
        <v>3117</v>
      </c>
      <c r="C2264" t="s">
        <v>321</v>
      </c>
      <c r="D2264">
        <v>7</v>
      </c>
      <c r="E2264">
        <v>0</v>
      </c>
      <c r="F2264">
        <v>0.1</v>
      </c>
      <c r="G2264">
        <v>0</v>
      </c>
      <c r="H2264">
        <v>0</v>
      </c>
      <c r="I2264">
        <v>0</v>
      </c>
      <c r="J2264">
        <v>0</v>
      </c>
      <c r="K2264">
        <v>0</v>
      </c>
      <c r="L2264">
        <v>0</v>
      </c>
      <c r="M2264">
        <v>0</v>
      </c>
      <c r="N2264">
        <v>0</v>
      </c>
      <c r="O2264">
        <v>0</v>
      </c>
      <c r="P2264">
        <v>0</v>
      </c>
      <c r="Q2264">
        <v>0</v>
      </c>
      <c r="R2264">
        <v>0</v>
      </c>
      <c r="S2264">
        <v>0</v>
      </c>
      <c r="T2264">
        <v>0</v>
      </c>
      <c r="U2264">
        <v>0</v>
      </c>
      <c r="V2264">
        <v>0</v>
      </c>
      <c r="W2264">
        <v>0</v>
      </c>
      <c r="X2264">
        <v>0</v>
      </c>
      <c r="Y2264">
        <v>0</v>
      </c>
      <c r="Z2264">
        <v>0</v>
      </c>
      <c r="AA2264">
        <v>0</v>
      </c>
    </row>
    <row r="2265" spans="1:27" x14ac:dyDescent="0.2">
      <c r="A2265" s="89">
        <f>VLOOKUP(C2265,TabellenBDFS!$B$4:$C$2717,2,FALSE)</f>
        <v>312</v>
      </c>
      <c r="B2265" t="str">
        <f t="shared" si="36"/>
        <v>3121</v>
      </c>
      <c r="C2265" t="s">
        <v>322</v>
      </c>
      <c r="D2265">
        <v>1</v>
      </c>
      <c r="E2265">
        <v>1.7</v>
      </c>
      <c r="F2265">
        <v>1.7</v>
      </c>
      <c r="G2265">
        <v>1.8</v>
      </c>
      <c r="H2265">
        <v>1.7</v>
      </c>
      <c r="I2265">
        <v>1.7</v>
      </c>
      <c r="J2265">
        <v>1.8</v>
      </c>
      <c r="K2265">
        <v>1.8</v>
      </c>
      <c r="L2265">
        <v>1.8</v>
      </c>
      <c r="M2265">
        <v>1.8</v>
      </c>
      <c r="N2265">
        <v>1.8</v>
      </c>
      <c r="O2265">
        <v>1.7</v>
      </c>
      <c r="P2265">
        <v>1.8</v>
      </c>
      <c r="Q2265">
        <v>1.8</v>
      </c>
      <c r="R2265">
        <v>1.8</v>
      </c>
      <c r="S2265">
        <v>1.9</v>
      </c>
      <c r="T2265">
        <v>1.8</v>
      </c>
      <c r="U2265">
        <v>1.8</v>
      </c>
      <c r="V2265">
        <v>1.7</v>
      </c>
      <c r="W2265">
        <v>1.7</v>
      </c>
      <c r="X2265">
        <v>1.6</v>
      </c>
      <c r="Y2265">
        <v>1.6</v>
      </c>
      <c r="Z2265">
        <v>1.6</v>
      </c>
      <c r="AA2265">
        <v>1.6</v>
      </c>
    </row>
    <row r="2266" spans="1:27" x14ac:dyDescent="0.2">
      <c r="A2266" s="89">
        <f>VLOOKUP(C2266,TabellenBDFS!$B$4:$C$2717,2,FALSE)</f>
        <v>312</v>
      </c>
      <c r="B2266" t="str">
        <f t="shared" si="36"/>
        <v>3122</v>
      </c>
      <c r="C2266" t="s">
        <v>322</v>
      </c>
      <c r="D2266">
        <v>2</v>
      </c>
      <c r="E2266">
        <v>0.3</v>
      </c>
      <c r="F2266">
        <v>0.3</v>
      </c>
      <c r="G2266">
        <v>0.3</v>
      </c>
      <c r="H2266">
        <v>0.3</v>
      </c>
      <c r="I2266">
        <v>0.3</v>
      </c>
      <c r="J2266">
        <v>0.3</v>
      </c>
      <c r="K2266">
        <v>0.3</v>
      </c>
      <c r="L2266">
        <v>0.3</v>
      </c>
      <c r="M2266">
        <v>0.3</v>
      </c>
      <c r="N2266">
        <v>0.3</v>
      </c>
      <c r="O2266">
        <v>0.3</v>
      </c>
      <c r="P2266">
        <v>0.3</v>
      </c>
      <c r="Q2266">
        <v>0.3</v>
      </c>
      <c r="R2266">
        <v>0.2</v>
      </c>
      <c r="S2266">
        <v>0.2</v>
      </c>
      <c r="T2266">
        <v>0.2</v>
      </c>
      <c r="U2266">
        <v>0.2</v>
      </c>
      <c r="V2266">
        <v>0.2</v>
      </c>
      <c r="W2266">
        <v>0.2</v>
      </c>
      <c r="X2266">
        <v>0.2</v>
      </c>
      <c r="Y2266">
        <v>0.2</v>
      </c>
      <c r="Z2266">
        <v>0.2</v>
      </c>
      <c r="AA2266">
        <v>0.2</v>
      </c>
    </row>
    <row r="2267" spans="1:27" x14ac:dyDescent="0.2">
      <c r="A2267" s="89">
        <f>VLOOKUP(C2267,TabellenBDFS!$B$4:$C$2717,2,FALSE)</f>
        <v>312</v>
      </c>
      <c r="B2267" t="str">
        <f t="shared" si="36"/>
        <v>3123</v>
      </c>
      <c r="C2267" t="s">
        <v>322</v>
      </c>
      <c r="D2267">
        <v>3</v>
      </c>
      <c r="E2267">
        <v>0</v>
      </c>
      <c r="F2267">
        <v>0</v>
      </c>
      <c r="G2267">
        <v>0</v>
      </c>
      <c r="H2267">
        <v>0</v>
      </c>
      <c r="I2267">
        <v>0</v>
      </c>
      <c r="J2267">
        <v>0</v>
      </c>
      <c r="K2267">
        <v>0.1</v>
      </c>
      <c r="L2267">
        <v>0.1</v>
      </c>
      <c r="M2267">
        <v>0.1</v>
      </c>
      <c r="N2267">
        <v>0.1</v>
      </c>
      <c r="O2267">
        <v>0.1</v>
      </c>
      <c r="P2267">
        <v>0.1</v>
      </c>
      <c r="Q2267">
        <v>0.2</v>
      </c>
      <c r="R2267">
        <v>0.2</v>
      </c>
      <c r="S2267">
        <v>0.2</v>
      </c>
      <c r="T2267">
        <v>0.2</v>
      </c>
      <c r="U2267">
        <v>0.2</v>
      </c>
      <c r="V2267">
        <v>0.2</v>
      </c>
      <c r="W2267">
        <v>0.2</v>
      </c>
      <c r="X2267">
        <v>0.2</v>
      </c>
      <c r="Y2267">
        <v>0.3</v>
      </c>
      <c r="Z2267">
        <v>0.3</v>
      </c>
      <c r="AA2267">
        <v>0.3</v>
      </c>
    </row>
    <row r="2268" spans="1:27" x14ac:dyDescent="0.2">
      <c r="A2268" s="89">
        <f>VLOOKUP(C2268,TabellenBDFS!$B$4:$C$2717,2,FALSE)</f>
        <v>312</v>
      </c>
      <c r="B2268" t="str">
        <f t="shared" si="36"/>
        <v>3124</v>
      </c>
      <c r="C2268" t="s">
        <v>322</v>
      </c>
      <c r="D2268">
        <v>4</v>
      </c>
      <c r="E2268">
        <v>0</v>
      </c>
      <c r="F2268">
        <v>0</v>
      </c>
      <c r="G2268">
        <v>0</v>
      </c>
      <c r="H2268">
        <v>0</v>
      </c>
      <c r="I2268">
        <v>0</v>
      </c>
      <c r="J2268">
        <v>0</v>
      </c>
      <c r="K2268">
        <v>0</v>
      </c>
      <c r="L2268">
        <v>0</v>
      </c>
      <c r="M2268">
        <v>0</v>
      </c>
      <c r="N2268">
        <v>0</v>
      </c>
      <c r="O2268">
        <v>0</v>
      </c>
      <c r="P2268">
        <v>0</v>
      </c>
      <c r="Q2268">
        <v>0</v>
      </c>
      <c r="R2268">
        <v>0</v>
      </c>
      <c r="S2268">
        <v>0</v>
      </c>
      <c r="T2268">
        <v>0</v>
      </c>
      <c r="U2268">
        <v>0</v>
      </c>
      <c r="V2268">
        <v>0</v>
      </c>
      <c r="W2268">
        <v>0</v>
      </c>
      <c r="X2268">
        <v>0</v>
      </c>
      <c r="Y2268">
        <v>0</v>
      </c>
      <c r="Z2268">
        <v>0</v>
      </c>
      <c r="AA2268">
        <v>0</v>
      </c>
    </row>
    <row r="2269" spans="1:27" x14ac:dyDescent="0.2">
      <c r="A2269" s="89">
        <f>VLOOKUP(C2269,TabellenBDFS!$B$4:$C$2717,2,FALSE)</f>
        <v>312</v>
      </c>
      <c r="B2269" t="str">
        <f t="shared" si="36"/>
        <v>3125</v>
      </c>
      <c r="C2269" t="s">
        <v>322</v>
      </c>
      <c r="D2269">
        <v>5</v>
      </c>
      <c r="E2269">
        <v>0</v>
      </c>
      <c r="F2269">
        <v>0</v>
      </c>
      <c r="G2269">
        <v>0</v>
      </c>
      <c r="H2269">
        <v>0</v>
      </c>
      <c r="I2269">
        <v>0</v>
      </c>
      <c r="J2269">
        <v>0</v>
      </c>
      <c r="K2269">
        <v>0</v>
      </c>
      <c r="L2269">
        <v>0</v>
      </c>
      <c r="M2269">
        <v>0</v>
      </c>
      <c r="N2269">
        <v>0</v>
      </c>
      <c r="O2269">
        <v>0</v>
      </c>
      <c r="P2269">
        <v>0</v>
      </c>
      <c r="Q2269">
        <v>0</v>
      </c>
      <c r="R2269">
        <v>0</v>
      </c>
      <c r="S2269">
        <v>0</v>
      </c>
      <c r="T2269">
        <v>0</v>
      </c>
      <c r="U2269">
        <v>0</v>
      </c>
      <c r="V2269">
        <v>0</v>
      </c>
      <c r="W2269">
        <v>0</v>
      </c>
      <c r="X2269">
        <v>0</v>
      </c>
      <c r="Y2269">
        <v>0</v>
      </c>
      <c r="Z2269">
        <v>0</v>
      </c>
      <c r="AA2269">
        <v>0</v>
      </c>
    </row>
    <row r="2270" spans="1:27" x14ac:dyDescent="0.2">
      <c r="A2270" s="89">
        <f>VLOOKUP(C2270,TabellenBDFS!$B$4:$C$2717,2,FALSE)</f>
        <v>312</v>
      </c>
      <c r="B2270" t="str">
        <f t="shared" si="36"/>
        <v>3126</v>
      </c>
      <c r="C2270" t="s">
        <v>322</v>
      </c>
      <c r="D2270">
        <v>6</v>
      </c>
      <c r="E2270">
        <v>1.1000000000000001</v>
      </c>
      <c r="F2270">
        <v>1.1000000000000001</v>
      </c>
      <c r="G2270">
        <v>1.2</v>
      </c>
      <c r="H2270">
        <v>1.1000000000000001</v>
      </c>
      <c r="I2270">
        <v>1.1000000000000001</v>
      </c>
      <c r="J2270">
        <v>1.1000000000000001</v>
      </c>
      <c r="K2270">
        <v>1</v>
      </c>
      <c r="L2270">
        <v>1</v>
      </c>
      <c r="M2270">
        <v>1</v>
      </c>
      <c r="N2270">
        <v>1</v>
      </c>
      <c r="O2270">
        <v>1</v>
      </c>
      <c r="P2270">
        <v>1</v>
      </c>
      <c r="Q2270">
        <v>1</v>
      </c>
      <c r="R2270">
        <v>1</v>
      </c>
      <c r="S2270">
        <v>1</v>
      </c>
      <c r="T2270">
        <v>1</v>
      </c>
      <c r="U2270">
        <v>0.9</v>
      </c>
      <c r="V2270">
        <v>1</v>
      </c>
      <c r="W2270">
        <v>1</v>
      </c>
      <c r="X2270">
        <v>0.8</v>
      </c>
      <c r="Y2270">
        <v>0.8</v>
      </c>
      <c r="Z2270">
        <v>0.9</v>
      </c>
      <c r="AA2270">
        <v>0.8</v>
      </c>
    </row>
    <row r="2271" spans="1:27" x14ac:dyDescent="0.2">
      <c r="A2271" s="89">
        <f>VLOOKUP(C2271,TabellenBDFS!$B$4:$C$2717,2,FALSE)</f>
        <v>312</v>
      </c>
      <c r="B2271" t="str">
        <f t="shared" si="36"/>
        <v>3127</v>
      </c>
      <c r="C2271" t="s">
        <v>322</v>
      </c>
      <c r="D2271">
        <v>7</v>
      </c>
      <c r="E2271">
        <v>0.3</v>
      </c>
      <c r="F2271">
        <v>0.4</v>
      </c>
      <c r="G2271">
        <v>0.4</v>
      </c>
      <c r="H2271">
        <v>0.4</v>
      </c>
      <c r="I2271">
        <v>0.4</v>
      </c>
      <c r="J2271">
        <v>0.3</v>
      </c>
      <c r="K2271">
        <v>0.4</v>
      </c>
      <c r="L2271">
        <v>0.4</v>
      </c>
      <c r="M2271">
        <v>0.4</v>
      </c>
      <c r="N2271">
        <v>0.4</v>
      </c>
      <c r="O2271">
        <v>0.3</v>
      </c>
      <c r="P2271">
        <v>0.3</v>
      </c>
      <c r="Q2271">
        <v>0.3</v>
      </c>
      <c r="R2271">
        <v>0.3</v>
      </c>
      <c r="S2271">
        <v>0.3</v>
      </c>
      <c r="T2271">
        <v>0.3</v>
      </c>
      <c r="U2271">
        <v>0.4</v>
      </c>
      <c r="V2271">
        <v>0.3</v>
      </c>
      <c r="W2271">
        <v>0.3</v>
      </c>
      <c r="X2271">
        <v>0.3</v>
      </c>
      <c r="Y2271">
        <v>0.3</v>
      </c>
      <c r="Z2271">
        <v>0.3</v>
      </c>
      <c r="AA2271">
        <v>0.3</v>
      </c>
    </row>
    <row r="2272" spans="1:27" x14ac:dyDescent="0.2">
      <c r="A2272" s="89">
        <f>VLOOKUP(C2272,TabellenBDFS!$B$4:$C$2717,2,FALSE)</f>
        <v>313</v>
      </c>
      <c r="B2272" t="str">
        <f t="shared" si="36"/>
        <v>3131</v>
      </c>
      <c r="C2272" t="s">
        <v>323</v>
      </c>
      <c r="D2272">
        <v>1</v>
      </c>
      <c r="E2272">
        <v>2.6</v>
      </c>
      <c r="F2272">
        <v>2.5</v>
      </c>
      <c r="G2272">
        <v>2.4</v>
      </c>
      <c r="H2272">
        <v>2.5</v>
      </c>
      <c r="I2272">
        <v>2.5</v>
      </c>
      <c r="J2272">
        <v>2.4</v>
      </c>
      <c r="K2272">
        <v>2.4</v>
      </c>
      <c r="L2272">
        <v>2.5</v>
      </c>
      <c r="M2272">
        <v>2.5</v>
      </c>
      <c r="N2272">
        <v>2.5</v>
      </c>
      <c r="O2272">
        <v>2.5</v>
      </c>
      <c r="P2272">
        <v>2.5</v>
      </c>
      <c r="Q2272">
        <v>2.5</v>
      </c>
      <c r="R2272">
        <v>2.4</v>
      </c>
      <c r="S2272">
        <v>2.4</v>
      </c>
      <c r="T2272">
        <v>2.5</v>
      </c>
      <c r="U2272">
        <v>2.5</v>
      </c>
      <c r="V2272">
        <v>2.6</v>
      </c>
      <c r="W2272">
        <v>2.7</v>
      </c>
      <c r="X2272">
        <v>2.5</v>
      </c>
      <c r="Y2272">
        <v>2.5</v>
      </c>
      <c r="Z2272">
        <v>2.6</v>
      </c>
      <c r="AA2272">
        <v>2.6</v>
      </c>
    </row>
    <row r="2273" spans="1:27" x14ac:dyDescent="0.2">
      <c r="A2273" s="89">
        <f>VLOOKUP(C2273,TabellenBDFS!$B$4:$C$2717,2,FALSE)</f>
        <v>313</v>
      </c>
      <c r="B2273" t="str">
        <f t="shared" si="36"/>
        <v>3132</v>
      </c>
      <c r="C2273" t="s">
        <v>323</v>
      </c>
      <c r="D2273">
        <v>2</v>
      </c>
      <c r="E2273">
        <v>1.1000000000000001</v>
      </c>
      <c r="F2273">
        <v>1</v>
      </c>
      <c r="G2273">
        <v>0.9</v>
      </c>
      <c r="H2273">
        <v>0.9</v>
      </c>
      <c r="I2273">
        <v>0.9</v>
      </c>
      <c r="J2273">
        <v>0.9</v>
      </c>
      <c r="K2273">
        <v>0.9</v>
      </c>
      <c r="L2273">
        <v>0.8</v>
      </c>
      <c r="M2273">
        <v>0.8</v>
      </c>
      <c r="N2273">
        <v>0.8</v>
      </c>
      <c r="O2273">
        <v>0.8</v>
      </c>
      <c r="P2273">
        <v>0.8</v>
      </c>
      <c r="Q2273">
        <v>0.6</v>
      </c>
      <c r="R2273">
        <v>0.6</v>
      </c>
      <c r="S2273">
        <v>0.6</v>
      </c>
      <c r="T2273">
        <v>0.6</v>
      </c>
      <c r="U2273">
        <v>0.6</v>
      </c>
      <c r="V2273">
        <v>0.6</v>
      </c>
      <c r="W2273">
        <v>0.6</v>
      </c>
      <c r="X2273">
        <v>0.6</v>
      </c>
      <c r="Y2273">
        <v>0.5</v>
      </c>
      <c r="Z2273">
        <v>0.5</v>
      </c>
      <c r="AA2273">
        <v>0.5</v>
      </c>
    </row>
    <row r="2274" spans="1:27" x14ac:dyDescent="0.2">
      <c r="A2274" s="89">
        <f>VLOOKUP(C2274,TabellenBDFS!$B$4:$C$2717,2,FALSE)</f>
        <v>313</v>
      </c>
      <c r="B2274" t="str">
        <f t="shared" si="36"/>
        <v>3133</v>
      </c>
      <c r="C2274" t="s">
        <v>323</v>
      </c>
      <c r="D2274">
        <v>3</v>
      </c>
      <c r="E2274">
        <v>0</v>
      </c>
      <c r="F2274">
        <v>0</v>
      </c>
      <c r="G2274">
        <v>0</v>
      </c>
      <c r="H2274">
        <v>0.1</v>
      </c>
      <c r="I2274">
        <v>0.1</v>
      </c>
      <c r="J2274">
        <v>0.1</v>
      </c>
      <c r="K2274">
        <v>0.1</v>
      </c>
      <c r="L2274">
        <v>0.1</v>
      </c>
      <c r="M2274">
        <v>0.1</v>
      </c>
      <c r="N2274">
        <v>0.2</v>
      </c>
      <c r="O2274">
        <v>0.2</v>
      </c>
      <c r="P2274">
        <v>0.2</v>
      </c>
      <c r="Q2274">
        <v>0.3</v>
      </c>
      <c r="R2274">
        <v>0.2</v>
      </c>
      <c r="S2274">
        <v>0.2</v>
      </c>
      <c r="T2274">
        <v>0.3</v>
      </c>
      <c r="U2274">
        <v>0.3</v>
      </c>
      <c r="V2274">
        <v>0.3</v>
      </c>
      <c r="W2274">
        <v>0.4</v>
      </c>
      <c r="X2274">
        <v>0.4</v>
      </c>
      <c r="Y2274">
        <v>0.4</v>
      </c>
      <c r="Z2274">
        <v>0.4</v>
      </c>
      <c r="AA2274">
        <v>0.4</v>
      </c>
    </row>
    <row r="2275" spans="1:27" x14ac:dyDescent="0.2">
      <c r="A2275" s="89">
        <f>VLOOKUP(C2275,TabellenBDFS!$B$4:$C$2717,2,FALSE)</f>
        <v>313</v>
      </c>
      <c r="B2275" t="str">
        <f t="shared" si="36"/>
        <v>3134</v>
      </c>
      <c r="C2275" t="s">
        <v>323</v>
      </c>
      <c r="D2275">
        <v>4</v>
      </c>
      <c r="E2275">
        <v>0</v>
      </c>
      <c r="F2275">
        <v>0</v>
      </c>
      <c r="G2275">
        <v>0</v>
      </c>
      <c r="H2275">
        <v>0</v>
      </c>
      <c r="I2275">
        <v>0</v>
      </c>
      <c r="J2275">
        <v>0</v>
      </c>
      <c r="K2275">
        <v>0</v>
      </c>
      <c r="L2275">
        <v>0</v>
      </c>
      <c r="M2275">
        <v>0</v>
      </c>
      <c r="N2275">
        <v>0</v>
      </c>
      <c r="O2275">
        <v>0</v>
      </c>
      <c r="P2275">
        <v>0</v>
      </c>
      <c r="Q2275">
        <v>0</v>
      </c>
      <c r="R2275">
        <v>0</v>
      </c>
      <c r="S2275">
        <v>0</v>
      </c>
      <c r="T2275">
        <v>0</v>
      </c>
      <c r="U2275">
        <v>0</v>
      </c>
      <c r="V2275">
        <v>0</v>
      </c>
      <c r="W2275">
        <v>0</v>
      </c>
      <c r="X2275">
        <v>0</v>
      </c>
      <c r="Y2275">
        <v>0</v>
      </c>
      <c r="Z2275">
        <v>0.1</v>
      </c>
      <c r="AA2275">
        <v>0.1</v>
      </c>
    </row>
    <row r="2276" spans="1:27" x14ac:dyDescent="0.2">
      <c r="A2276" s="89">
        <f>VLOOKUP(C2276,TabellenBDFS!$B$4:$C$2717,2,FALSE)</f>
        <v>313</v>
      </c>
      <c r="B2276" t="str">
        <f t="shared" si="36"/>
        <v>3135</v>
      </c>
      <c r="C2276" t="s">
        <v>323</v>
      </c>
      <c r="D2276">
        <v>5</v>
      </c>
      <c r="E2276">
        <v>0</v>
      </c>
      <c r="F2276">
        <v>0</v>
      </c>
      <c r="G2276">
        <v>0</v>
      </c>
      <c r="H2276">
        <v>0</v>
      </c>
      <c r="I2276">
        <v>0</v>
      </c>
      <c r="J2276">
        <v>0</v>
      </c>
      <c r="K2276">
        <v>0</v>
      </c>
      <c r="L2276">
        <v>0</v>
      </c>
      <c r="M2276">
        <v>0</v>
      </c>
      <c r="N2276">
        <v>0</v>
      </c>
      <c r="O2276">
        <v>0</v>
      </c>
      <c r="P2276">
        <v>0</v>
      </c>
      <c r="Q2276">
        <v>0</v>
      </c>
      <c r="R2276">
        <v>0</v>
      </c>
      <c r="S2276">
        <v>0</v>
      </c>
      <c r="T2276">
        <v>0</v>
      </c>
      <c r="U2276">
        <v>0</v>
      </c>
      <c r="V2276">
        <v>0</v>
      </c>
      <c r="W2276">
        <v>0</v>
      </c>
      <c r="X2276">
        <v>0</v>
      </c>
      <c r="Y2276">
        <v>0</v>
      </c>
      <c r="Z2276">
        <v>0</v>
      </c>
      <c r="AA2276">
        <v>0</v>
      </c>
    </row>
    <row r="2277" spans="1:27" x14ac:dyDescent="0.2">
      <c r="A2277" s="89">
        <f>VLOOKUP(C2277,TabellenBDFS!$B$4:$C$2717,2,FALSE)</f>
        <v>313</v>
      </c>
      <c r="B2277" t="str">
        <f t="shared" si="36"/>
        <v>3136</v>
      </c>
      <c r="C2277" t="s">
        <v>323</v>
      </c>
      <c r="D2277">
        <v>6</v>
      </c>
      <c r="E2277">
        <v>1.1000000000000001</v>
      </c>
      <c r="F2277">
        <v>1</v>
      </c>
      <c r="G2277">
        <v>1</v>
      </c>
      <c r="H2277">
        <v>1</v>
      </c>
      <c r="I2277">
        <v>1.1000000000000001</v>
      </c>
      <c r="J2277">
        <v>1</v>
      </c>
      <c r="K2277">
        <v>1</v>
      </c>
      <c r="L2277">
        <v>1</v>
      </c>
      <c r="M2277">
        <v>1</v>
      </c>
      <c r="N2277">
        <v>0.9</v>
      </c>
      <c r="O2277">
        <v>1</v>
      </c>
      <c r="P2277">
        <v>1</v>
      </c>
      <c r="Q2277">
        <v>1</v>
      </c>
      <c r="R2277">
        <v>1</v>
      </c>
      <c r="S2277">
        <v>1</v>
      </c>
      <c r="T2277">
        <v>1</v>
      </c>
      <c r="U2277">
        <v>1</v>
      </c>
      <c r="V2277">
        <v>1.1000000000000001</v>
      </c>
      <c r="W2277">
        <v>1.1000000000000001</v>
      </c>
      <c r="X2277">
        <v>1.1000000000000001</v>
      </c>
      <c r="Y2277">
        <v>1.1000000000000001</v>
      </c>
      <c r="Z2277">
        <v>1.1000000000000001</v>
      </c>
      <c r="AA2277">
        <v>1.1000000000000001</v>
      </c>
    </row>
    <row r="2278" spans="1:27" x14ac:dyDescent="0.2">
      <c r="A2278" s="89">
        <f>VLOOKUP(C2278,TabellenBDFS!$B$4:$C$2717,2,FALSE)</f>
        <v>313</v>
      </c>
      <c r="B2278" t="str">
        <f t="shared" si="36"/>
        <v>3137</v>
      </c>
      <c r="C2278" t="s">
        <v>323</v>
      </c>
      <c r="D2278">
        <v>7</v>
      </c>
      <c r="E2278">
        <v>0.4</v>
      </c>
      <c r="F2278">
        <v>0.4</v>
      </c>
      <c r="G2278">
        <v>0.5</v>
      </c>
      <c r="H2278">
        <v>0.5</v>
      </c>
      <c r="I2278">
        <v>0.5</v>
      </c>
      <c r="J2278">
        <v>0.4</v>
      </c>
      <c r="K2278">
        <v>0.4</v>
      </c>
      <c r="L2278">
        <v>0.5</v>
      </c>
      <c r="M2278">
        <v>0.6</v>
      </c>
      <c r="N2278">
        <v>0.5</v>
      </c>
      <c r="O2278">
        <v>0.5</v>
      </c>
      <c r="P2278">
        <v>0.5</v>
      </c>
      <c r="Q2278">
        <v>0.5</v>
      </c>
      <c r="R2278">
        <v>0.5</v>
      </c>
      <c r="S2278">
        <v>0.5</v>
      </c>
      <c r="T2278">
        <v>0.5</v>
      </c>
      <c r="U2278">
        <v>0.6</v>
      </c>
      <c r="V2278">
        <v>0.6</v>
      </c>
      <c r="W2278">
        <v>0.6</v>
      </c>
      <c r="X2278">
        <v>0.5</v>
      </c>
      <c r="Y2278">
        <v>0.5</v>
      </c>
      <c r="Z2278">
        <v>0.5</v>
      </c>
      <c r="AA2278">
        <v>0.5</v>
      </c>
    </row>
    <row r="2279" spans="1:27" x14ac:dyDescent="0.2">
      <c r="A2279" s="89">
        <f>VLOOKUP(C2279,TabellenBDFS!$B$4:$C$2717,2,FALSE)</f>
        <v>314</v>
      </c>
      <c r="B2279" t="str">
        <f t="shared" si="36"/>
        <v>3141</v>
      </c>
      <c r="C2279" t="s">
        <v>324</v>
      </c>
      <c r="D2279">
        <v>1</v>
      </c>
      <c r="E2279">
        <v>0.2</v>
      </c>
      <c r="F2279">
        <v>0.2</v>
      </c>
      <c r="G2279">
        <v>0.3</v>
      </c>
      <c r="H2279">
        <v>0.2</v>
      </c>
      <c r="I2279">
        <v>0.2</v>
      </c>
      <c r="J2279">
        <v>0.2</v>
      </c>
      <c r="K2279">
        <v>0.3</v>
      </c>
      <c r="L2279">
        <v>0.2</v>
      </c>
      <c r="M2279">
        <v>0.2</v>
      </c>
      <c r="N2279">
        <v>0.2</v>
      </c>
      <c r="O2279">
        <v>0.2</v>
      </c>
      <c r="P2279">
        <v>0.2</v>
      </c>
      <c r="Q2279">
        <v>0.2</v>
      </c>
      <c r="R2279">
        <v>0.1</v>
      </c>
      <c r="S2279">
        <v>0.2</v>
      </c>
      <c r="T2279">
        <v>0.2</v>
      </c>
      <c r="U2279">
        <v>0.2</v>
      </c>
      <c r="V2279">
        <v>0.2</v>
      </c>
      <c r="W2279">
        <v>0.2</v>
      </c>
      <c r="X2279">
        <v>0.2</v>
      </c>
      <c r="Y2279">
        <v>0.2</v>
      </c>
      <c r="Z2279">
        <v>0.2</v>
      </c>
      <c r="AA2279">
        <v>0.2</v>
      </c>
    </row>
    <row r="2280" spans="1:27" x14ac:dyDescent="0.2">
      <c r="A2280" s="89">
        <f>VLOOKUP(C2280,TabellenBDFS!$B$4:$C$2717,2,FALSE)</f>
        <v>314</v>
      </c>
      <c r="B2280" t="str">
        <f t="shared" si="36"/>
        <v>3142</v>
      </c>
      <c r="C2280" t="s">
        <v>324</v>
      </c>
      <c r="D2280">
        <v>2</v>
      </c>
      <c r="E2280">
        <v>0</v>
      </c>
      <c r="F2280">
        <v>0</v>
      </c>
      <c r="G2280">
        <v>0</v>
      </c>
      <c r="H2280">
        <v>0</v>
      </c>
      <c r="I2280">
        <v>0</v>
      </c>
      <c r="J2280">
        <v>0</v>
      </c>
      <c r="K2280">
        <v>0</v>
      </c>
      <c r="L2280">
        <v>0</v>
      </c>
      <c r="M2280">
        <v>0</v>
      </c>
      <c r="N2280">
        <v>0</v>
      </c>
      <c r="O2280">
        <v>0</v>
      </c>
      <c r="P2280">
        <v>0</v>
      </c>
      <c r="Q2280">
        <v>0</v>
      </c>
      <c r="R2280">
        <v>0</v>
      </c>
      <c r="S2280">
        <v>0</v>
      </c>
      <c r="T2280">
        <v>0</v>
      </c>
      <c r="U2280">
        <v>0</v>
      </c>
      <c r="V2280">
        <v>0</v>
      </c>
      <c r="W2280">
        <v>0</v>
      </c>
      <c r="X2280">
        <v>0</v>
      </c>
      <c r="Y2280">
        <v>0</v>
      </c>
      <c r="Z2280">
        <v>0</v>
      </c>
      <c r="AA2280">
        <v>0</v>
      </c>
    </row>
    <row r="2281" spans="1:27" x14ac:dyDescent="0.2">
      <c r="A2281" s="89">
        <f>VLOOKUP(C2281,TabellenBDFS!$B$4:$C$2717,2,FALSE)</f>
        <v>314</v>
      </c>
      <c r="B2281" t="str">
        <f t="shared" si="36"/>
        <v>3143</v>
      </c>
      <c r="C2281" t="s">
        <v>324</v>
      </c>
      <c r="D2281">
        <v>3</v>
      </c>
      <c r="E2281">
        <v>0</v>
      </c>
      <c r="F2281">
        <v>0</v>
      </c>
      <c r="G2281">
        <v>0</v>
      </c>
      <c r="H2281">
        <v>0</v>
      </c>
      <c r="I2281">
        <v>0</v>
      </c>
      <c r="J2281">
        <v>0</v>
      </c>
      <c r="K2281">
        <v>0</v>
      </c>
      <c r="L2281">
        <v>0</v>
      </c>
      <c r="M2281">
        <v>0</v>
      </c>
      <c r="N2281">
        <v>0</v>
      </c>
      <c r="O2281">
        <v>0</v>
      </c>
      <c r="P2281">
        <v>0</v>
      </c>
      <c r="Q2281">
        <v>0</v>
      </c>
      <c r="R2281">
        <v>0.1</v>
      </c>
      <c r="S2281">
        <v>0.1</v>
      </c>
      <c r="T2281">
        <v>0.1</v>
      </c>
      <c r="U2281">
        <v>0.1</v>
      </c>
      <c r="V2281">
        <v>0.1</v>
      </c>
      <c r="W2281">
        <v>0.1</v>
      </c>
      <c r="X2281">
        <v>0.1</v>
      </c>
      <c r="Y2281">
        <v>0.1</v>
      </c>
      <c r="Z2281">
        <v>0.1</v>
      </c>
      <c r="AA2281">
        <v>0.1</v>
      </c>
    </row>
    <row r="2282" spans="1:27" x14ac:dyDescent="0.2">
      <c r="A2282" s="89">
        <f>VLOOKUP(C2282,TabellenBDFS!$B$4:$C$2717,2,FALSE)</f>
        <v>314</v>
      </c>
      <c r="B2282" t="str">
        <f t="shared" si="36"/>
        <v>3144</v>
      </c>
      <c r="C2282" t="s">
        <v>324</v>
      </c>
      <c r="D2282">
        <v>4</v>
      </c>
      <c r="E2282">
        <v>0</v>
      </c>
      <c r="F2282">
        <v>0</v>
      </c>
      <c r="G2282">
        <v>0</v>
      </c>
      <c r="H2282">
        <v>0</v>
      </c>
      <c r="I2282">
        <v>0</v>
      </c>
      <c r="J2282">
        <v>0</v>
      </c>
      <c r="K2282">
        <v>0</v>
      </c>
      <c r="L2282">
        <v>0</v>
      </c>
      <c r="M2282">
        <v>0</v>
      </c>
      <c r="N2282">
        <v>0</v>
      </c>
      <c r="O2282">
        <v>0</v>
      </c>
      <c r="P2282">
        <v>0</v>
      </c>
      <c r="Q2282">
        <v>0</v>
      </c>
      <c r="R2282">
        <v>0</v>
      </c>
      <c r="S2282">
        <v>0</v>
      </c>
      <c r="T2282">
        <v>0</v>
      </c>
      <c r="U2282">
        <v>0</v>
      </c>
      <c r="V2282">
        <v>0</v>
      </c>
      <c r="W2282">
        <v>0</v>
      </c>
      <c r="X2282">
        <v>0</v>
      </c>
      <c r="Y2282">
        <v>0</v>
      </c>
      <c r="Z2282">
        <v>0</v>
      </c>
      <c r="AA2282">
        <v>0</v>
      </c>
    </row>
    <row r="2283" spans="1:27" x14ac:dyDescent="0.2">
      <c r="A2283" s="89">
        <f>VLOOKUP(C2283,TabellenBDFS!$B$4:$C$2717,2,FALSE)</f>
        <v>314</v>
      </c>
      <c r="B2283" t="str">
        <f t="shared" si="36"/>
        <v>3145</v>
      </c>
      <c r="C2283" t="s">
        <v>324</v>
      </c>
      <c r="D2283">
        <v>5</v>
      </c>
      <c r="E2283">
        <v>0.1</v>
      </c>
      <c r="F2283">
        <v>0.1</v>
      </c>
      <c r="G2283">
        <v>0.1</v>
      </c>
      <c r="H2283">
        <v>0.1</v>
      </c>
      <c r="I2283">
        <v>0.1</v>
      </c>
      <c r="J2283">
        <v>0.1</v>
      </c>
      <c r="K2283">
        <v>0.1</v>
      </c>
      <c r="L2283">
        <v>0.1</v>
      </c>
      <c r="M2283">
        <v>0.1</v>
      </c>
      <c r="N2283">
        <v>0.1</v>
      </c>
      <c r="O2283">
        <v>0.1</v>
      </c>
      <c r="P2283">
        <v>0.1</v>
      </c>
      <c r="Q2283">
        <v>0.1</v>
      </c>
      <c r="R2283">
        <v>0</v>
      </c>
      <c r="S2283">
        <v>0</v>
      </c>
      <c r="T2283">
        <v>0</v>
      </c>
      <c r="U2283">
        <v>0</v>
      </c>
      <c r="V2283">
        <v>0</v>
      </c>
      <c r="W2283">
        <v>0</v>
      </c>
      <c r="X2283">
        <v>0</v>
      </c>
      <c r="Y2283">
        <v>0</v>
      </c>
      <c r="Z2283">
        <v>0</v>
      </c>
      <c r="AA2283">
        <v>0</v>
      </c>
    </row>
    <row r="2284" spans="1:27" x14ac:dyDescent="0.2">
      <c r="A2284" s="89">
        <f>VLOOKUP(C2284,TabellenBDFS!$B$4:$C$2717,2,FALSE)</f>
        <v>314</v>
      </c>
      <c r="B2284" t="str">
        <f t="shared" si="36"/>
        <v>3146</v>
      </c>
      <c r="C2284" t="s">
        <v>324</v>
      </c>
      <c r="D2284">
        <v>6</v>
      </c>
      <c r="E2284">
        <v>0.1</v>
      </c>
      <c r="F2284">
        <v>0.1</v>
      </c>
      <c r="G2284">
        <v>0.1</v>
      </c>
      <c r="H2284">
        <v>0.1</v>
      </c>
      <c r="I2284">
        <v>0.1</v>
      </c>
      <c r="J2284">
        <v>0.1</v>
      </c>
      <c r="K2284">
        <v>0.2</v>
      </c>
      <c r="L2284">
        <v>0.1</v>
      </c>
      <c r="M2284">
        <v>0.1</v>
      </c>
      <c r="N2284">
        <v>0.1</v>
      </c>
      <c r="O2284">
        <v>0.1</v>
      </c>
      <c r="P2284">
        <v>0.1</v>
      </c>
      <c r="Q2284">
        <v>0.1</v>
      </c>
      <c r="R2284">
        <v>0.1</v>
      </c>
      <c r="S2284">
        <v>0.1</v>
      </c>
      <c r="T2284">
        <v>0.1</v>
      </c>
      <c r="U2284">
        <v>0.1</v>
      </c>
      <c r="V2284">
        <v>0.1</v>
      </c>
      <c r="W2284">
        <v>0.1</v>
      </c>
      <c r="X2284">
        <v>0.1</v>
      </c>
      <c r="Y2284">
        <v>0.1</v>
      </c>
      <c r="Z2284">
        <v>0.1</v>
      </c>
      <c r="AA2284">
        <v>0.1</v>
      </c>
    </row>
    <row r="2285" spans="1:27" x14ac:dyDescent="0.2">
      <c r="A2285" s="89">
        <f>VLOOKUP(C2285,TabellenBDFS!$B$4:$C$2717,2,FALSE)</f>
        <v>314</v>
      </c>
      <c r="B2285" t="str">
        <f t="shared" si="36"/>
        <v>3147</v>
      </c>
      <c r="C2285" t="s">
        <v>324</v>
      </c>
      <c r="D2285">
        <v>7</v>
      </c>
      <c r="E2285">
        <v>0</v>
      </c>
      <c r="F2285">
        <v>0</v>
      </c>
      <c r="G2285">
        <v>0</v>
      </c>
      <c r="H2285">
        <v>0</v>
      </c>
      <c r="I2285">
        <v>0</v>
      </c>
      <c r="J2285">
        <v>0</v>
      </c>
      <c r="K2285">
        <v>0</v>
      </c>
      <c r="L2285">
        <v>0</v>
      </c>
      <c r="M2285">
        <v>0</v>
      </c>
      <c r="N2285">
        <v>0</v>
      </c>
      <c r="O2285">
        <v>0</v>
      </c>
      <c r="P2285">
        <v>0</v>
      </c>
      <c r="Q2285">
        <v>0</v>
      </c>
      <c r="R2285">
        <v>0</v>
      </c>
      <c r="S2285">
        <v>0</v>
      </c>
      <c r="T2285">
        <v>0</v>
      </c>
      <c r="U2285">
        <v>0</v>
      </c>
      <c r="V2285">
        <v>0</v>
      </c>
      <c r="W2285">
        <v>0</v>
      </c>
      <c r="X2285">
        <v>0</v>
      </c>
      <c r="Y2285">
        <v>0</v>
      </c>
      <c r="Z2285">
        <v>0</v>
      </c>
      <c r="AA2285">
        <v>0</v>
      </c>
    </row>
    <row r="2286" spans="1:27" x14ac:dyDescent="0.2">
      <c r="A2286" s="89">
        <f>VLOOKUP(C2286,TabellenBDFS!$B$4:$C$2717,2,FALSE)</f>
        <v>315</v>
      </c>
      <c r="B2286" t="str">
        <f t="shared" si="36"/>
        <v>3151</v>
      </c>
      <c r="C2286" t="s">
        <v>325</v>
      </c>
      <c r="D2286">
        <v>1</v>
      </c>
      <c r="E2286">
        <v>0.5</v>
      </c>
      <c r="F2286">
        <v>0.5</v>
      </c>
      <c r="G2286">
        <v>0.5</v>
      </c>
      <c r="H2286">
        <v>0.5</v>
      </c>
      <c r="I2286">
        <v>0.5</v>
      </c>
      <c r="J2286">
        <v>0.5</v>
      </c>
      <c r="K2286">
        <v>0.5</v>
      </c>
      <c r="L2286">
        <v>0.5</v>
      </c>
      <c r="M2286">
        <v>0.5</v>
      </c>
      <c r="N2286">
        <v>0.5</v>
      </c>
      <c r="O2286">
        <v>0.6</v>
      </c>
      <c r="P2286">
        <v>0.6</v>
      </c>
      <c r="Q2286">
        <v>0.6</v>
      </c>
      <c r="R2286">
        <v>0.6</v>
      </c>
      <c r="S2286">
        <v>0.6</v>
      </c>
      <c r="T2286">
        <v>0.6</v>
      </c>
      <c r="U2286">
        <v>0.7</v>
      </c>
      <c r="V2286">
        <v>0.7</v>
      </c>
      <c r="W2286">
        <v>0.7</v>
      </c>
      <c r="X2286">
        <v>0.8</v>
      </c>
      <c r="Y2286">
        <v>0.8</v>
      </c>
      <c r="Z2286">
        <v>0.8</v>
      </c>
      <c r="AA2286">
        <v>0.8</v>
      </c>
    </row>
    <row r="2287" spans="1:27" x14ac:dyDescent="0.2">
      <c r="A2287" s="89">
        <f>VLOOKUP(C2287,TabellenBDFS!$B$4:$C$2717,2,FALSE)</f>
        <v>315</v>
      </c>
      <c r="B2287" t="str">
        <f t="shared" si="36"/>
        <v>3152</v>
      </c>
      <c r="C2287" t="s">
        <v>325</v>
      </c>
      <c r="D2287">
        <v>2</v>
      </c>
      <c r="E2287">
        <v>0.2</v>
      </c>
      <c r="F2287">
        <v>0.2</v>
      </c>
      <c r="G2287">
        <v>0.2</v>
      </c>
      <c r="H2287">
        <v>0.2</v>
      </c>
      <c r="I2287">
        <v>0.2</v>
      </c>
      <c r="J2287">
        <v>0.2</v>
      </c>
      <c r="K2287">
        <v>0.2</v>
      </c>
      <c r="L2287">
        <v>0.2</v>
      </c>
      <c r="M2287">
        <v>0.2</v>
      </c>
      <c r="N2287">
        <v>0.2</v>
      </c>
      <c r="O2287">
        <v>0.1</v>
      </c>
      <c r="P2287">
        <v>0.1</v>
      </c>
      <c r="Q2287">
        <v>0.1</v>
      </c>
      <c r="R2287">
        <v>0.1</v>
      </c>
      <c r="S2287">
        <v>0.1</v>
      </c>
      <c r="T2287">
        <v>0.1</v>
      </c>
      <c r="U2287">
        <v>0.1</v>
      </c>
      <c r="V2287">
        <v>0.1</v>
      </c>
      <c r="W2287">
        <v>0.1</v>
      </c>
      <c r="X2287">
        <v>0.1</v>
      </c>
      <c r="Y2287">
        <v>0.1</v>
      </c>
      <c r="Z2287">
        <v>0.1</v>
      </c>
      <c r="AA2287">
        <v>0.1</v>
      </c>
    </row>
    <row r="2288" spans="1:27" x14ac:dyDescent="0.2">
      <c r="A2288" s="89">
        <f>VLOOKUP(C2288,TabellenBDFS!$B$4:$C$2717,2,FALSE)</f>
        <v>315</v>
      </c>
      <c r="B2288" t="str">
        <f t="shared" si="36"/>
        <v>3153</v>
      </c>
      <c r="C2288" t="s">
        <v>325</v>
      </c>
      <c r="D2288">
        <v>3</v>
      </c>
      <c r="E2288">
        <v>0</v>
      </c>
      <c r="F2288">
        <v>0</v>
      </c>
      <c r="G2288">
        <v>0</v>
      </c>
      <c r="H2288">
        <v>0</v>
      </c>
      <c r="I2288">
        <v>0</v>
      </c>
      <c r="J2288">
        <v>0</v>
      </c>
      <c r="K2288">
        <v>0</v>
      </c>
      <c r="L2288">
        <v>0</v>
      </c>
      <c r="M2288">
        <v>0</v>
      </c>
      <c r="N2288">
        <v>0</v>
      </c>
      <c r="O2288">
        <v>0</v>
      </c>
      <c r="P2288">
        <v>0</v>
      </c>
      <c r="Q2288">
        <v>0</v>
      </c>
      <c r="R2288">
        <v>0</v>
      </c>
      <c r="S2288">
        <v>0</v>
      </c>
      <c r="T2288">
        <v>0</v>
      </c>
      <c r="U2288">
        <v>0</v>
      </c>
      <c r="V2288">
        <v>0</v>
      </c>
      <c r="W2288">
        <v>0</v>
      </c>
      <c r="X2288">
        <v>0.1</v>
      </c>
      <c r="Y2288">
        <v>0.1</v>
      </c>
      <c r="Z2288">
        <v>0.1</v>
      </c>
      <c r="AA2288">
        <v>0.1</v>
      </c>
    </row>
    <row r="2289" spans="1:27" x14ac:dyDescent="0.2">
      <c r="A2289" s="89">
        <f>VLOOKUP(C2289,TabellenBDFS!$B$4:$C$2717,2,FALSE)</f>
        <v>315</v>
      </c>
      <c r="B2289" t="str">
        <f t="shared" si="36"/>
        <v>3154</v>
      </c>
      <c r="C2289" t="s">
        <v>325</v>
      </c>
      <c r="D2289">
        <v>4</v>
      </c>
      <c r="E2289">
        <v>0</v>
      </c>
      <c r="F2289">
        <v>0</v>
      </c>
      <c r="G2289">
        <v>0</v>
      </c>
      <c r="H2289">
        <v>0</v>
      </c>
      <c r="I2289">
        <v>0</v>
      </c>
      <c r="J2289">
        <v>0</v>
      </c>
      <c r="K2289">
        <v>0</v>
      </c>
      <c r="L2289">
        <v>0</v>
      </c>
      <c r="M2289">
        <v>0</v>
      </c>
      <c r="N2289">
        <v>0</v>
      </c>
      <c r="O2289">
        <v>0</v>
      </c>
      <c r="P2289">
        <v>0</v>
      </c>
      <c r="Q2289">
        <v>0</v>
      </c>
      <c r="R2289">
        <v>0</v>
      </c>
      <c r="S2289">
        <v>0</v>
      </c>
      <c r="T2289">
        <v>0</v>
      </c>
      <c r="U2289">
        <v>0</v>
      </c>
      <c r="V2289">
        <v>0</v>
      </c>
      <c r="W2289">
        <v>0</v>
      </c>
      <c r="X2289">
        <v>0</v>
      </c>
      <c r="Y2289">
        <v>0</v>
      </c>
      <c r="Z2289">
        <v>0</v>
      </c>
      <c r="AA2289">
        <v>0</v>
      </c>
    </row>
    <row r="2290" spans="1:27" x14ac:dyDescent="0.2">
      <c r="A2290" s="89">
        <f>VLOOKUP(C2290,TabellenBDFS!$B$4:$C$2717,2,FALSE)</f>
        <v>315</v>
      </c>
      <c r="B2290" t="str">
        <f t="shared" si="36"/>
        <v>3155</v>
      </c>
      <c r="C2290" t="s">
        <v>325</v>
      </c>
      <c r="D2290">
        <v>5</v>
      </c>
      <c r="E2290">
        <v>0</v>
      </c>
      <c r="F2290">
        <v>0</v>
      </c>
      <c r="G2290">
        <v>0</v>
      </c>
      <c r="H2290">
        <v>0</v>
      </c>
      <c r="I2290">
        <v>0</v>
      </c>
      <c r="J2290">
        <v>0</v>
      </c>
      <c r="K2290">
        <v>0</v>
      </c>
      <c r="L2290">
        <v>0</v>
      </c>
      <c r="M2290">
        <v>0</v>
      </c>
      <c r="N2290">
        <v>0</v>
      </c>
      <c r="O2290">
        <v>0</v>
      </c>
      <c r="P2290">
        <v>0</v>
      </c>
      <c r="Q2290">
        <v>0</v>
      </c>
      <c r="R2290">
        <v>0</v>
      </c>
      <c r="S2290">
        <v>0</v>
      </c>
      <c r="T2290">
        <v>0</v>
      </c>
      <c r="U2290">
        <v>0</v>
      </c>
      <c r="V2290">
        <v>0</v>
      </c>
      <c r="W2290">
        <v>0</v>
      </c>
      <c r="X2290">
        <v>0</v>
      </c>
      <c r="Y2290">
        <v>0</v>
      </c>
      <c r="Z2290">
        <v>0</v>
      </c>
      <c r="AA2290">
        <v>0</v>
      </c>
    </row>
    <row r="2291" spans="1:27" x14ac:dyDescent="0.2">
      <c r="A2291" s="89">
        <f>VLOOKUP(C2291,TabellenBDFS!$B$4:$C$2717,2,FALSE)</f>
        <v>315</v>
      </c>
      <c r="B2291" t="str">
        <f t="shared" si="36"/>
        <v>3156</v>
      </c>
      <c r="C2291" t="s">
        <v>325</v>
      </c>
      <c r="D2291">
        <v>6</v>
      </c>
      <c r="E2291">
        <v>0.3</v>
      </c>
      <c r="F2291">
        <v>0.2</v>
      </c>
      <c r="G2291">
        <v>0.2</v>
      </c>
      <c r="H2291">
        <v>0.2</v>
      </c>
      <c r="I2291">
        <v>0.2</v>
      </c>
      <c r="J2291">
        <v>0.2</v>
      </c>
      <c r="K2291">
        <v>0.2</v>
      </c>
      <c r="L2291">
        <v>0.2</v>
      </c>
      <c r="M2291">
        <v>0.2</v>
      </c>
      <c r="N2291">
        <v>0.2</v>
      </c>
      <c r="O2291">
        <v>0.3</v>
      </c>
      <c r="P2291">
        <v>0.3</v>
      </c>
      <c r="Q2291">
        <v>0.3</v>
      </c>
      <c r="R2291">
        <v>0.3</v>
      </c>
      <c r="S2291">
        <v>0.3</v>
      </c>
      <c r="T2291">
        <v>0.3</v>
      </c>
      <c r="U2291">
        <v>0.3</v>
      </c>
      <c r="V2291">
        <v>0.4</v>
      </c>
      <c r="W2291">
        <v>0.4</v>
      </c>
      <c r="X2291">
        <v>0.4</v>
      </c>
      <c r="Y2291">
        <v>0.4</v>
      </c>
      <c r="Z2291">
        <v>0.5</v>
      </c>
      <c r="AA2291">
        <v>0.5</v>
      </c>
    </row>
    <row r="2292" spans="1:27" x14ac:dyDescent="0.2">
      <c r="A2292" s="89">
        <f>VLOOKUP(C2292,TabellenBDFS!$B$4:$C$2717,2,FALSE)</f>
        <v>315</v>
      </c>
      <c r="B2292" t="str">
        <f t="shared" si="36"/>
        <v>3157</v>
      </c>
      <c r="C2292" t="s">
        <v>325</v>
      </c>
      <c r="D2292">
        <v>7</v>
      </c>
      <c r="E2292">
        <v>0.1</v>
      </c>
      <c r="F2292">
        <v>0.1</v>
      </c>
      <c r="G2292">
        <v>0.1</v>
      </c>
      <c r="H2292">
        <v>0.1</v>
      </c>
      <c r="I2292">
        <v>0.1</v>
      </c>
      <c r="J2292">
        <v>0.1</v>
      </c>
      <c r="K2292">
        <v>0.1</v>
      </c>
      <c r="L2292">
        <v>0.1</v>
      </c>
      <c r="M2292">
        <v>0.1</v>
      </c>
      <c r="N2292">
        <v>0.1</v>
      </c>
      <c r="O2292">
        <v>0.1</v>
      </c>
      <c r="P2292">
        <v>0.1</v>
      </c>
      <c r="Q2292">
        <v>0.1</v>
      </c>
      <c r="R2292">
        <v>0.1</v>
      </c>
      <c r="S2292">
        <v>0.1</v>
      </c>
      <c r="T2292">
        <v>0.1</v>
      </c>
      <c r="U2292">
        <v>0.1</v>
      </c>
      <c r="V2292">
        <v>0.2</v>
      </c>
      <c r="W2292">
        <v>0.1</v>
      </c>
      <c r="X2292">
        <v>0.1</v>
      </c>
      <c r="Y2292">
        <v>0.1</v>
      </c>
      <c r="Z2292">
        <v>0.2</v>
      </c>
      <c r="AA2292">
        <v>0.2</v>
      </c>
    </row>
    <row r="2293" spans="1:27" x14ac:dyDescent="0.2">
      <c r="A2293" s="89">
        <f>VLOOKUP(C2293,TabellenBDFS!$B$4:$C$2717,2,FALSE)</f>
        <v>316</v>
      </c>
      <c r="B2293" t="str">
        <f t="shared" si="36"/>
        <v>3161</v>
      </c>
      <c r="C2293" t="s">
        <v>326</v>
      </c>
      <c r="D2293">
        <v>1</v>
      </c>
      <c r="E2293">
        <v>3.5</v>
      </c>
      <c r="F2293">
        <v>3.3</v>
      </c>
      <c r="G2293">
        <v>3.2</v>
      </c>
      <c r="H2293">
        <v>3.6</v>
      </c>
      <c r="I2293">
        <v>3.6</v>
      </c>
      <c r="J2293">
        <v>3.9</v>
      </c>
      <c r="K2293">
        <v>3.9</v>
      </c>
      <c r="L2293">
        <v>4</v>
      </c>
      <c r="M2293">
        <v>3.9</v>
      </c>
      <c r="N2293">
        <v>3.4</v>
      </c>
      <c r="O2293">
        <v>3.4</v>
      </c>
      <c r="P2293">
        <v>3.1</v>
      </c>
      <c r="Q2293">
        <v>3.1</v>
      </c>
      <c r="R2293">
        <v>3</v>
      </c>
      <c r="S2293">
        <v>3</v>
      </c>
      <c r="T2293">
        <v>2.9</v>
      </c>
      <c r="U2293">
        <v>2.9</v>
      </c>
      <c r="V2293">
        <v>2.5</v>
      </c>
      <c r="W2293">
        <v>2.5</v>
      </c>
      <c r="X2293">
        <v>2.5</v>
      </c>
      <c r="Y2293">
        <v>2.4</v>
      </c>
      <c r="Z2293">
        <v>2.4</v>
      </c>
      <c r="AA2293">
        <v>2.2999999999999998</v>
      </c>
    </row>
    <row r="2294" spans="1:27" x14ac:dyDescent="0.2">
      <c r="A2294" s="89">
        <f>VLOOKUP(C2294,TabellenBDFS!$B$4:$C$2717,2,FALSE)</f>
        <v>316</v>
      </c>
      <c r="B2294" t="str">
        <f t="shared" si="36"/>
        <v>3162</v>
      </c>
      <c r="C2294" t="s">
        <v>326</v>
      </c>
      <c r="D2294">
        <v>2</v>
      </c>
      <c r="E2294">
        <v>0.2</v>
      </c>
      <c r="F2294">
        <v>0.2</v>
      </c>
      <c r="G2294">
        <v>0.2</v>
      </c>
      <c r="H2294">
        <v>0.2</v>
      </c>
      <c r="I2294">
        <v>0.2</v>
      </c>
      <c r="J2294">
        <v>0.2</v>
      </c>
      <c r="K2294">
        <v>0.2</v>
      </c>
      <c r="L2294">
        <v>0.2</v>
      </c>
      <c r="M2294">
        <v>0.2</v>
      </c>
      <c r="N2294">
        <v>0.2</v>
      </c>
      <c r="O2294">
        <v>0.2</v>
      </c>
      <c r="P2294">
        <v>0.2</v>
      </c>
      <c r="Q2294">
        <v>0.2</v>
      </c>
      <c r="R2294">
        <v>0.2</v>
      </c>
      <c r="S2294">
        <v>0.2</v>
      </c>
      <c r="T2294">
        <v>0.2</v>
      </c>
      <c r="U2294">
        <v>0.2</v>
      </c>
      <c r="V2294">
        <v>0.2</v>
      </c>
      <c r="W2294">
        <v>0.2</v>
      </c>
      <c r="X2294">
        <v>0.2</v>
      </c>
      <c r="Y2294">
        <v>0.2</v>
      </c>
      <c r="Z2294">
        <v>0.2</v>
      </c>
      <c r="AA2294">
        <v>0.2</v>
      </c>
    </row>
    <row r="2295" spans="1:27" x14ac:dyDescent="0.2">
      <c r="A2295" s="89">
        <f>VLOOKUP(C2295,TabellenBDFS!$B$4:$C$2717,2,FALSE)</f>
        <v>316</v>
      </c>
      <c r="B2295" t="str">
        <f t="shared" si="36"/>
        <v>3163</v>
      </c>
      <c r="C2295" t="s">
        <v>326</v>
      </c>
      <c r="D2295">
        <v>3</v>
      </c>
      <c r="E2295">
        <v>0</v>
      </c>
      <c r="F2295">
        <v>0</v>
      </c>
      <c r="G2295">
        <v>0</v>
      </c>
      <c r="H2295">
        <v>0</v>
      </c>
      <c r="I2295">
        <v>0</v>
      </c>
      <c r="J2295">
        <v>0.3</v>
      </c>
      <c r="K2295">
        <v>0.3</v>
      </c>
      <c r="L2295">
        <v>0.3</v>
      </c>
      <c r="M2295">
        <v>0.3</v>
      </c>
      <c r="N2295">
        <v>0.3</v>
      </c>
      <c r="O2295">
        <v>0.3</v>
      </c>
      <c r="P2295">
        <v>0.3</v>
      </c>
      <c r="Q2295">
        <v>0.3</v>
      </c>
      <c r="R2295">
        <v>0.3</v>
      </c>
      <c r="S2295">
        <v>0.3</v>
      </c>
      <c r="T2295">
        <v>0.3</v>
      </c>
      <c r="U2295">
        <v>0.3</v>
      </c>
      <c r="V2295">
        <v>0.3</v>
      </c>
      <c r="W2295">
        <v>0.3</v>
      </c>
      <c r="X2295">
        <v>0.3</v>
      </c>
      <c r="Y2295">
        <v>0.3</v>
      </c>
      <c r="Z2295">
        <v>0.3</v>
      </c>
      <c r="AA2295">
        <v>0.3</v>
      </c>
    </row>
    <row r="2296" spans="1:27" x14ac:dyDescent="0.2">
      <c r="A2296" s="89">
        <f>VLOOKUP(C2296,TabellenBDFS!$B$4:$C$2717,2,FALSE)</f>
        <v>316</v>
      </c>
      <c r="B2296" t="str">
        <f t="shared" si="36"/>
        <v>3164</v>
      </c>
      <c r="C2296" t="s">
        <v>326</v>
      </c>
      <c r="D2296">
        <v>4</v>
      </c>
      <c r="E2296">
        <v>0</v>
      </c>
      <c r="F2296">
        <v>0</v>
      </c>
      <c r="G2296">
        <v>0</v>
      </c>
      <c r="H2296">
        <v>0</v>
      </c>
      <c r="I2296">
        <v>0</v>
      </c>
      <c r="J2296">
        <v>0</v>
      </c>
      <c r="K2296">
        <v>0</v>
      </c>
      <c r="L2296">
        <v>0</v>
      </c>
      <c r="M2296">
        <v>0</v>
      </c>
      <c r="N2296">
        <v>0</v>
      </c>
      <c r="O2296">
        <v>0</v>
      </c>
      <c r="P2296">
        <v>0</v>
      </c>
      <c r="Q2296">
        <v>0</v>
      </c>
      <c r="R2296">
        <v>0</v>
      </c>
      <c r="S2296">
        <v>0</v>
      </c>
      <c r="T2296">
        <v>0</v>
      </c>
      <c r="U2296">
        <v>0</v>
      </c>
      <c r="V2296">
        <v>0</v>
      </c>
      <c r="W2296">
        <v>0</v>
      </c>
      <c r="X2296">
        <v>0</v>
      </c>
      <c r="Y2296">
        <v>0</v>
      </c>
      <c r="Z2296">
        <v>0</v>
      </c>
      <c r="AA2296">
        <v>0</v>
      </c>
    </row>
    <row r="2297" spans="1:27" x14ac:dyDescent="0.2">
      <c r="A2297" s="89">
        <f>VLOOKUP(C2297,TabellenBDFS!$B$4:$C$2717,2,FALSE)</f>
        <v>316</v>
      </c>
      <c r="B2297" t="str">
        <f t="shared" si="36"/>
        <v>3165</v>
      </c>
      <c r="C2297" t="s">
        <v>326</v>
      </c>
      <c r="D2297">
        <v>5</v>
      </c>
      <c r="E2297">
        <v>0.1</v>
      </c>
      <c r="F2297">
        <v>0.1</v>
      </c>
      <c r="G2297">
        <v>0.1</v>
      </c>
      <c r="H2297">
        <v>0.1</v>
      </c>
      <c r="I2297">
        <v>0.1</v>
      </c>
      <c r="J2297">
        <v>0.1</v>
      </c>
      <c r="K2297">
        <v>0.1</v>
      </c>
      <c r="L2297">
        <v>0.1</v>
      </c>
      <c r="M2297">
        <v>0.1</v>
      </c>
      <c r="N2297">
        <v>0.1</v>
      </c>
      <c r="O2297">
        <v>0.1</v>
      </c>
      <c r="P2297">
        <v>0</v>
      </c>
      <c r="Q2297">
        <v>0</v>
      </c>
      <c r="R2297">
        <v>0</v>
      </c>
      <c r="S2297">
        <v>0</v>
      </c>
      <c r="T2297">
        <v>0</v>
      </c>
      <c r="U2297">
        <v>0</v>
      </c>
      <c r="V2297">
        <v>0</v>
      </c>
      <c r="W2297">
        <v>0</v>
      </c>
      <c r="X2297">
        <v>0</v>
      </c>
      <c r="Y2297">
        <v>0</v>
      </c>
      <c r="Z2297">
        <v>0</v>
      </c>
      <c r="AA2297">
        <v>0</v>
      </c>
    </row>
    <row r="2298" spans="1:27" x14ac:dyDescent="0.2">
      <c r="A2298" s="89">
        <f>VLOOKUP(C2298,TabellenBDFS!$B$4:$C$2717,2,FALSE)</f>
        <v>316</v>
      </c>
      <c r="B2298" t="str">
        <f t="shared" si="36"/>
        <v>3166</v>
      </c>
      <c r="C2298" t="s">
        <v>326</v>
      </c>
      <c r="D2298">
        <v>6</v>
      </c>
      <c r="E2298">
        <v>3.1</v>
      </c>
      <c r="F2298">
        <v>2.9</v>
      </c>
      <c r="G2298">
        <v>2.8</v>
      </c>
      <c r="H2298">
        <v>3.2</v>
      </c>
      <c r="I2298">
        <v>3.2</v>
      </c>
      <c r="J2298">
        <v>3.2</v>
      </c>
      <c r="K2298">
        <v>3.2</v>
      </c>
      <c r="L2298">
        <v>3.3</v>
      </c>
      <c r="M2298">
        <v>3.2</v>
      </c>
      <c r="N2298">
        <v>2.7</v>
      </c>
      <c r="O2298">
        <v>2.8</v>
      </c>
      <c r="P2298">
        <v>2.6</v>
      </c>
      <c r="Q2298">
        <v>2.6</v>
      </c>
      <c r="R2298">
        <v>2.5</v>
      </c>
      <c r="S2298">
        <v>2.4</v>
      </c>
      <c r="T2298">
        <v>2.4</v>
      </c>
      <c r="U2298">
        <v>2.2999999999999998</v>
      </c>
      <c r="V2298">
        <v>2</v>
      </c>
      <c r="W2298">
        <v>2</v>
      </c>
      <c r="X2298">
        <v>1.9</v>
      </c>
      <c r="Y2298">
        <v>1.9</v>
      </c>
      <c r="Z2298">
        <v>1.9</v>
      </c>
      <c r="AA2298">
        <v>1.8</v>
      </c>
    </row>
    <row r="2299" spans="1:27" x14ac:dyDescent="0.2">
      <c r="A2299" s="89">
        <f>VLOOKUP(C2299,TabellenBDFS!$B$4:$C$2717,2,FALSE)</f>
        <v>316</v>
      </c>
      <c r="B2299" t="str">
        <f t="shared" si="36"/>
        <v>3167</v>
      </c>
      <c r="C2299" t="s">
        <v>326</v>
      </c>
      <c r="D2299">
        <v>7</v>
      </c>
      <c r="E2299">
        <v>0.1</v>
      </c>
      <c r="F2299">
        <v>0.1</v>
      </c>
      <c r="G2299">
        <v>0.1</v>
      </c>
      <c r="H2299">
        <v>0.1</v>
      </c>
      <c r="I2299">
        <v>0.1</v>
      </c>
      <c r="J2299">
        <v>0.1</v>
      </c>
      <c r="K2299">
        <v>0.1</v>
      </c>
      <c r="L2299">
        <v>0.1</v>
      </c>
      <c r="M2299">
        <v>0.1</v>
      </c>
      <c r="N2299">
        <v>0.1</v>
      </c>
      <c r="O2299">
        <v>0.1</v>
      </c>
      <c r="P2299">
        <v>0</v>
      </c>
      <c r="Q2299">
        <v>0</v>
      </c>
      <c r="R2299">
        <v>0</v>
      </c>
      <c r="S2299">
        <v>0</v>
      </c>
      <c r="T2299">
        <v>0</v>
      </c>
      <c r="U2299">
        <v>0</v>
      </c>
      <c r="V2299">
        <v>0</v>
      </c>
      <c r="W2299">
        <v>0</v>
      </c>
      <c r="X2299">
        <v>0</v>
      </c>
      <c r="Y2299">
        <v>0</v>
      </c>
      <c r="Z2299">
        <v>0</v>
      </c>
      <c r="AA2299">
        <v>0</v>
      </c>
    </row>
    <row r="2300" spans="1:27" x14ac:dyDescent="0.2">
      <c r="A2300" s="89">
        <f>VLOOKUP(C2300,TabellenBDFS!$B$4:$C$2717,2,FALSE)</f>
        <v>317</v>
      </c>
      <c r="B2300" t="str">
        <f t="shared" si="36"/>
        <v>3171</v>
      </c>
      <c r="C2300" t="s">
        <v>564</v>
      </c>
      <c r="D2300">
        <v>1</v>
      </c>
      <c r="E2300">
        <v>33.6</v>
      </c>
      <c r="F2300">
        <v>33.700000000000003</v>
      </c>
      <c r="G2300">
        <v>33.299999999999997</v>
      </c>
      <c r="H2300">
        <v>34.200000000000003</v>
      </c>
      <c r="I2300">
        <v>34.200000000000003</v>
      </c>
      <c r="J2300">
        <v>34.5</v>
      </c>
      <c r="K2300">
        <v>35.1</v>
      </c>
      <c r="L2300">
        <v>35.4</v>
      </c>
      <c r="M2300">
        <v>35.299999999999997</v>
      </c>
      <c r="N2300">
        <v>35.5</v>
      </c>
      <c r="O2300">
        <v>35.700000000000003</v>
      </c>
      <c r="P2300">
        <v>35.700000000000003</v>
      </c>
      <c r="Q2300">
        <v>35.9</v>
      </c>
      <c r="R2300">
        <v>35.700000000000003</v>
      </c>
      <c r="S2300">
        <v>35.5</v>
      </c>
      <c r="T2300">
        <v>35.700000000000003</v>
      </c>
      <c r="U2300">
        <v>35.5</v>
      </c>
      <c r="V2300">
        <v>35</v>
      </c>
      <c r="W2300">
        <v>34.6</v>
      </c>
      <c r="X2300">
        <v>34.1</v>
      </c>
      <c r="Y2300">
        <v>34.200000000000003</v>
      </c>
      <c r="Z2300">
        <v>34</v>
      </c>
      <c r="AA2300">
        <v>33.700000000000003</v>
      </c>
    </row>
    <row r="2301" spans="1:27" x14ac:dyDescent="0.2">
      <c r="A2301" s="89">
        <f>VLOOKUP(C2301,TabellenBDFS!$B$4:$C$2717,2,FALSE)</f>
        <v>317</v>
      </c>
      <c r="B2301" t="str">
        <f t="shared" si="36"/>
        <v>3172</v>
      </c>
      <c r="C2301" t="s">
        <v>564</v>
      </c>
      <c r="D2301">
        <v>2</v>
      </c>
      <c r="E2301">
        <v>17.899999999999999</v>
      </c>
      <c r="F2301">
        <v>17.8</v>
      </c>
      <c r="G2301">
        <v>17.5</v>
      </c>
      <c r="H2301">
        <v>17.7</v>
      </c>
      <c r="I2301">
        <v>17.399999999999999</v>
      </c>
      <c r="J2301">
        <v>17.100000000000001</v>
      </c>
      <c r="K2301">
        <v>16.899999999999999</v>
      </c>
      <c r="L2301">
        <v>16.7</v>
      </c>
      <c r="M2301">
        <v>16.399999999999999</v>
      </c>
      <c r="N2301">
        <v>16.100000000000001</v>
      </c>
      <c r="O2301">
        <v>15.7</v>
      </c>
      <c r="P2301">
        <v>15.4</v>
      </c>
      <c r="Q2301">
        <v>15.2</v>
      </c>
      <c r="R2301">
        <v>15</v>
      </c>
      <c r="S2301">
        <v>14.8</v>
      </c>
      <c r="T2301">
        <v>14.4</v>
      </c>
      <c r="U2301">
        <v>14</v>
      </c>
      <c r="V2301">
        <v>13.3</v>
      </c>
      <c r="W2301">
        <v>13</v>
      </c>
      <c r="X2301">
        <v>12.8</v>
      </c>
      <c r="Y2301">
        <v>12.6</v>
      </c>
      <c r="Z2301">
        <v>12.4</v>
      </c>
      <c r="AA2301">
        <v>12.1</v>
      </c>
    </row>
    <row r="2302" spans="1:27" x14ac:dyDescent="0.2">
      <c r="A2302" s="89">
        <f>VLOOKUP(C2302,TabellenBDFS!$B$4:$C$2717,2,FALSE)</f>
        <v>317</v>
      </c>
      <c r="B2302" t="str">
        <f t="shared" si="36"/>
        <v>3173</v>
      </c>
      <c r="C2302" t="s">
        <v>564</v>
      </c>
      <c r="D2302">
        <v>3</v>
      </c>
      <c r="E2302">
        <v>0</v>
      </c>
      <c r="F2302">
        <v>0</v>
      </c>
      <c r="G2302">
        <v>0.1</v>
      </c>
      <c r="H2302">
        <v>0.3</v>
      </c>
      <c r="I2302">
        <v>0.4</v>
      </c>
      <c r="J2302">
        <v>0.7</v>
      </c>
      <c r="K2302">
        <v>1</v>
      </c>
      <c r="L2302">
        <v>1.1000000000000001</v>
      </c>
      <c r="M2302">
        <v>1.6</v>
      </c>
      <c r="N2302">
        <v>1.9</v>
      </c>
      <c r="O2302">
        <v>2.2000000000000002</v>
      </c>
      <c r="P2302">
        <v>2.2000000000000002</v>
      </c>
      <c r="Q2302">
        <v>2.2999999999999998</v>
      </c>
      <c r="R2302">
        <v>2.5</v>
      </c>
      <c r="S2302">
        <v>2.5</v>
      </c>
      <c r="T2302">
        <v>2.5</v>
      </c>
      <c r="U2302">
        <v>2.7</v>
      </c>
      <c r="V2302">
        <v>3</v>
      </c>
      <c r="W2302">
        <v>2.9</v>
      </c>
      <c r="X2302">
        <v>2.7</v>
      </c>
      <c r="Y2302">
        <v>2.8</v>
      </c>
      <c r="Z2302">
        <v>2.9</v>
      </c>
      <c r="AA2302">
        <v>2.8</v>
      </c>
    </row>
    <row r="2303" spans="1:27" x14ac:dyDescent="0.2">
      <c r="A2303" s="89">
        <f>VLOOKUP(C2303,TabellenBDFS!$B$4:$C$2717,2,FALSE)</f>
        <v>317</v>
      </c>
      <c r="B2303" t="str">
        <f t="shared" si="36"/>
        <v>3174</v>
      </c>
      <c r="C2303" t="s">
        <v>564</v>
      </c>
      <c r="D2303">
        <v>4</v>
      </c>
      <c r="E2303">
        <v>0</v>
      </c>
      <c r="F2303">
        <v>0</v>
      </c>
      <c r="G2303">
        <v>0.1</v>
      </c>
      <c r="H2303">
        <v>0.4</v>
      </c>
      <c r="I2303">
        <v>0.4</v>
      </c>
      <c r="J2303">
        <v>0.7</v>
      </c>
      <c r="K2303">
        <v>0.7</v>
      </c>
      <c r="L2303">
        <v>0.8</v>
      </c>
      <c r="M2303">
        <v>0.7</v>
      </c>
      <c r="N2303">
        <v>0.9</v>
      </c>
      <c r="O2303">
        <v>1.1000000000000001</v>
      </c>
      <c r="P2303">
        <v>1.1000000000000001</v>
      </c>
      <c r="Q2303">
        <v>1</v>
      </c>
      <c r="R2303">
        <v>1</v>
      </c>
      <c r="S2303">
        <v>1</v>
      </c>
      <c r="T2303">
        <v>0.9</v>
      </c>
      <c r="U2303">
        <v>0.9</v>
      </c>
      <c r="V2303">
        <v>0.8</v>
      </c>
      <c r="W2303">
        <v>0.8</v>
      </c>
      <c r="X2303">
        <v>0.8</v>
      </c>
      <c r="Y2303">
        <v>0.8</v>
      </c>
      <c r="Z2303">
        <v>0.7</v>
      </c>
      <c r="AA2303">
        <v>0.7</v>
      </c>
    </row>
    <row r="2304" spans="1:27" x14ac:dyDescent="0.2">
      <c r="A2304" s="89">
        <f>VLOOKUP(C2304,TabellenBDFS!$B$4:$C$2717,2,FALSE)</f>
        <v>317</v>
      </c>
      <c r="B2304" t="str">
        <f t="shared" si="36"/>
        <v>3175</v>
      </c>
      <c r="C2304" t="s">
        <v>564</v>
      </c>
      <c r="D2304">
        <v>5</v>
      </c>
      <c r="E2304">
        <v>4.9000000000000004</v>
      </c>
      <c r="F2304">
        <v>4.9000000000000004</v>
      </c>
      <c r="G2304">
        <v>4.8</v>
      </c>
      <c r="H2304">
        <v>4.7</v>
      </c>
      <c r="I2304">
        <v>4.7</v>
      </c>
      <c r="J2304">
        <v>4.7</v>
      </c>
      <c r="K2304">
        <v>4.7</v>
      </c>
      <c r="L2304">
        <v>4.8</v>
      </c>
      <c r="M2304">
        <v>4.5</v>
      </c>
      <c r="N2304">
        <v>4.3</v>
      </c>
      <c r="O2304">
        <v>4.3</v>
      </c>
      <c r="P2304">
        <v>4.3</v>
      </c>
      <c r="Q2304">
        <v>4.3</v>
      </c>
      <c r="R2304">
        <v>4.2</v>
      </c>
      <c r="S2304">
        <v>4.2</v>
      </c>
      <c r="T2304">
        <v>4.2</v>
      </c>
      <c r="U2304">
        <v>4.2</v>
      </c>
      <c r="V2304">
        <v>4.3</v>
      </c>
      <c r="W2304">
        <v>4.3</v>
      </c>
      <c r="X2304">
        <v>4.3</v>
      </c>
      <c r="Y2304">
        <v>4.4000000000000004</v>
      </c>
      <c r="Z2304">
        <v>4.4000000000000004</v>
      </c>
      <c r="AA2304">
        <v>4.4000000000000004</v>
      </c>
    </row>
    <row r="2305" spans="1:27" x14ac:dyDescent="0.2">
      <c r="A2305" s="89">
        <f>VLOOKUP(C2305,TabellenBDFS!$B$4:$C$2717,2,FALSE)</f>
        <v>317</v>
      </c>
      <c r="B2305" t="str">
        <f t="shared" si="36"/>
        <v>3176</v>
      </c>
      <c r="C2305" t="s">
        <v>564</v>
      </c>
      <c r="D2305">
        <v>6</v>
      </c>
      <c r="E2305">
        <v>5.0999999999999996</v>
      </c>
      <c r="F2305">
        <v>5</v>
      </c>
      <c r="G2305">
        <v>4.9000000000000004</v>
      </c>
      <c r="H2305">
        <v>5.2</v>
      </c>
      <c r="I2305">
        <v>5.0999999999999996</v>
      </c>
      <c r="J2305">
        <v>5.0999999999999996</v>
      </c>
      <c r="K2305">
        <v>5.6</v>
      </c>
      <c r="L2305">
        <v>5.9</v>
      </c>
      <c r="M2305">
        <v>5.8</v>
      </c>
      <c r="N2305">
        <v>5.9</v>
      </c>
      <c r="O2305">
        <v>6.1</v>
      </c>
      <c r="P2305">
        <v>6.3</v>
      </c>
      <c r="Q2305">
        <v>6.3</v>
      </c>
      <c r="R2305">
        <v>6.3</v>
      </c>
      <c r="S2305">
        <v>6.2</v>
      </c>
      <c r="T2305">
        <v>6.6</v>
      </c>
      <c r="U2305">
        <v>6.5</v>
      </c>
      <c r="V2305">
        <v>6.6</v>
      </c>
      <c r="W2305">
        <v>6.7</v>
      </c>
      <c r="X2305">
        <v>6.7</v>
      </c>
      <c r="Y2305">
        <v>6.7</v>
      </c>
      <c r="Z2305">
        <v>6.6</v>
      </c>
      <c r="AA2305">
        <v>6.7</v>
      </c>
    </row>
    <row r="2306" spans="1:27" x14ac:dyDescent="0.2">
      <c r="A2306" s="89">
        <f>VLOOKUP(C2306,TabellenBDFS!$B$4:$C$2717,2,FALSE)</f>
        <v>317</v>
      </c>
      <c r="B2306" t="str">
        <f t="shared" si="36"/>
        <v>3177</v>
      </c>
      <c r="C2306" t="s">
        <v>564</v>
      </c>
      <c r="D2306">
        <v>7</v>
      </c>
      <c r="E2306">
        <v>5.7</v>
      </c>
      <c r="F2306">
        <v>5.9</v>
      </c>
      <c r="G2306">
        <v>5.8</v>
      </c>
      <c r="H2306">
        <v>6</v>
      </c>
      <c r="I2306">
        <v>6.3</v>
      </c>
      <c r="J2306">
        <v>6.2</v>
      </c>
      <c r="K2306">
        <v>6.1</v>
      </c>
      <c r="L2306">
        <v>6.2</v>
      </c>
      <c r="M2306">
        <v>6.3</v>
      </c>
      <c r="N2306">
        <v>6.3</v>
      </c>
      <c r="O2306">
        <v>6.4</v>
      </c>
      <c r="P2306">
        <v>6.5</v>
      </c>
      <c r="Q2306">
        <v>6.7</v>
      </c>
      <c r="R2306">
        <v>6.8</v>
      </c>
      <c r="S2306">
        <v>6.9</v>
      </c>
      <c r="T2306">
        <v>7</v>
      </c>
      <c r="U2306">
        <v>7.1</v>
      </c>
      <c r="V2306">
        <v>7</v>
      </c>
      <c r="W2306">
        <v>6.9</v>
      </c>
      <c r="X2306">
        <v>6.8</v>
      </c>
      <c r="Y2306">
        <v>7</v>
      </c>
      <c r="Z2306">
        <v>7.1</v>
      </c>
      <c r="AA2306">
        <v>7</v>
      </c>
    </row>
    <row r="2307" spans="1:27" x14ac:dyDescent="0.2">
      <c r="A2307" s="89">
        <f>VLOOKUP(C2307,TabellenBDFS!$B$4:$C$2717,2,FALSE)</f>
        <v>318</v>
      </c>
      <c r="B2307" t="str">
        <f t="shared" si="36"/>
        <v>3181</v>
      </c>
      <c r="C2307" t="s">
        <v>328</v>
      </c>
      <c r="D2307">
        <v>1</v>
      </c>
      <c r="E2307">
        <v>1.7</v>
      </c>
      <c r="F2307">
        <v>1.7</v>
      </c>
      <c r="G2307">
        <v>2</v>
      </c>
      <c r="H2307">
        <v>1.9</v>
      </c>
      <c r="I2307">
        <v>1.9</v>
      </c>
      <c r="J2307">
        <v>2</v>
      </c>
      <c r="K2307">
        <v>2</v>
      </c>
      <c r="L2307">
        <v>1.9</v>
      </c>
      <c r="M2307">
        <v>2.1</v>
      </c>
      <c r="N2307">
        <v>2.1</v>
      </c>
      <c r="O2307">
        <v>2</v>
      </c>
      <c r="P2307">
        <v>2</v>
      </c>
      <c r="Q2307">
        <v>2</v>
      </c>
      <c r="R2307">
        <v>2</v>
      </c>
      <c r="S2307">
        <v>2.1</v>
      </c>
      <c r="T2307">
        <v>2</v>
      </c>
      <c r="U2307">
        <v>2</v>
      </c>
      <c r="V2307">
        <v>1.9</v>
      </c>
      <c r="W2307">
        <v>1.9</v>
      </c>
      <c r="X2307">
        <v>2.1</v>
      </c>
      <c r="Y2307">
        <v>2.1</v>
      </c>
      <c r="Z2307">
        <v>2.2000000000000002</v>
      </c>
      <c r="AA2307">
        <v>2.2000000000000002</v>
      </c>
    </row>
    <row r="2308" spans="1:27" x14ac:dyDescent="0.2">
      <c r="A2308" s="89">
        <f>VLOOKUP(C2308,TabellenBDFS!$B$4:$C$2717,2,FALSE)</f>
        <v>318</v>
      </c>
      <c r="B2308" t="str">
        <f t="shared" si="36"/>
        <v>3182</v>
      </c>
      <c r="C2308" t="s">
        <v>328</v>
      </c>
      <c r="D2308">
        <v>2</v>
      </c>
      <c r="E2308">
        <v>0.4</v>
      </c>
      <c r="F2308">
        <v>0.4</v>
      </c>
      <c r="G2308">
        <v>0.4</v>
      </c>
      <c r="H2308">
        <v>0.4</v>
      </c>
      <c r="I2308">
        <v>0.3</v>
      </c>
      <c r="J2308">
        <v>0.3</v>
      </c>
      <c r="K2308">
        <v>0.3</v>
      </c>
      <c r="L2308">
        <v>0.3</v>
      </c>
      <c r="M2308">
        <v>0.5</v>
      </c>
      <c r="N2308">
        <v>0.5</v>
      </c>
      <c r="O2308">
        <v>0.4</v>
      </c>
      <c r="P2308">
        <v>0.4</v>
      </c>
      <c r="Q2308">
        <v>0.4</v>
      </c>
      <c r="R2308">
        <v>0.4</v>
      </c>
      <c r="S2308">
        <v>0.4</v>
      </c>
      <c r="T2308">
        <v>0.4</v>
      </c>
      <c r="U2308">
        <v>0.4</v>
      </c>
      <c r="V2308">
        <v>0.4</v>
      </c>
      <c r="W2308">
        <v>0.3</v>
      </c>
      <c r="X2308">
        <v>0.4</v>
      </c>
      <c r="Y2308">
        <v>0.4</v>
      </c>
      <c r="Z2308">
        <v>0.4</v>
      </c>
      <c r="AA2308">
        <v>0.4</v>
      </c>
    </row>
    <row r="2309" spans="1:27" x14ac:dyDescent="0.2">
      <c r="A2309" s="89">
        <f>VLOOKUP(C2309,TabellenBDFS!$B$4:$C$2717,2,FALSE)</f>
        <v>318</v>
      </c>
      <c r="B2309" t="str">
        <f t="shared" si="36"/>
        <v>3183</v>
      </c>
      <c r="C2309" t="s">
        <v>328</v>
      </c>
      <c r="D2309">
        <v>3</v>
      </c>
      <c r="E2309">
        <v>0</v>
      </c>
      <c r="F2309">
        <v>0</v>
      </c>
      <c r="G2309">
        <v>0</v>
      </c>
      <c r="H2309">
        <v>0</v>
      </c>
      <c r="I2309">
        <v>0</v>
      </c>
      <c r="J2309">
        <v>0</v>
      </c>
      <c r="K2309">
        <v>0</v>
      </c>
      <c r="L2309">
        <v>0</v>
      </c>
      <c r="M2309">
        <v>0.1</v>
      </c>
      <c r="N2309">
        <v>0.2</v>
      </c>
      <c r="O2309">
        <v>0.2</v>
      </c>
      <c r="P2309">
        <v>0.2</v>
      </c>
      <c r="Q2309">
        <v>0.2</v>
      </c>
      <c r="R2309">
        <v>0.2</v>
      </c>
      <c r="S2309">
        <v>0.2</v>
      </c>
      <c r="T2309">
        <v>0.2</v>
      </c>
      <c r="U2309">
        <v>0.2</v>
      </c>
      <c r="V2309">
        <v>0.2</v>
      </c>
      <c r="W2309">
        <v>0.3</v>
      </c>
      <c r="X2309">
        <v>0.3</v>
      </c>
      <c r="Y2309">
        <v>0.3</v>
      </c>
      <c r="Z2309">
        <v>0.3</v>
      </c>
      <c r="AA2309">
        <v>0.3</v>
      </c>
    </row>
    <row r="2310" spans="1:27" x14ac:dyDescent="0.2">
      <c r="A2310" s="89">
        <f>VLOOKUP(C2310,TabellenBDFS!$B$4:$C$2717,2,FALSE)</f>
        <v>318</v>
      </c>
      <c r="B2310" t="str">
        <f t="shared" si="36"/>
        <v>3184</v>
      </c>
      <c r="C2310" t="s">
        <v>328</v>
      </c>
      <c r="D2310">
        <v>4</v>
      </c>
      <c r="E2310">
        <v>0</v>
      </c>
      <c r="F2310">
        <v>0</v>
      </c>
      <c r="G2310">
        <v>0</v>
      </c>
      <c r="H2310">
        <v>0</v>
      </c>
      <c r="I2310">
        <v>0</v>
      </c>
      <c r="J2310">
        <v>0</v>
      </c>
      <c r="K2310">
        <v>0</v>
      </c>
      <c r="L2310">
        <v>0</v>
      </c>
      <c r="M2310">
        <v>0</v>
      </c>
      <c r="N2310">
        <v>0</v>
      </c>
      <c r="O2310">
        <v>0</v>
      </c>
      <c r="P2310">
        <v>0</v>
      </c>
      <c r="Q2310">
        <v>0</v>
      </c>
      <c r="R2310">
        <v>0</v>
      </c>
      <c r="S2310">
        <v>0</v>
      </c>
      <c r="T2310">
        <v>0</v>
      </c>
      <c r="U2310">
        <v>0</v>
      </c>
      <c r="V2310">
        <v>0</v>
      </c>
      <c r="W2310">
        <v>0</v>
      </c>
      <c r="X2310">
        <v>0</v>
      </c>
      <c r="Y2310">
        <v>0</v>
      </c>
      <c r="Z2310">
        <v>0</v>
      </c>
      <c r="AA2310">
        <v>0</v>
      </c>
    </row>
    <row r="2311" spans="1:27" x14ac:dyDescent="0.2">
      <c r="A2311" s="89">
        <f>VLOOKUP(C2311,TabellenBDFS!$B$4:$C$2717,2,FALSE)</f>
        <v>318</v>
      </c>
      <c r="B2311" t="str">
        <f t="shared" si="36"/>
        <v>3185</v>
      </c>
      <c r="C2311" t="s">
        <v>328</v>
      </c>
      <c r="D2311">
        <v>5</v>
      </c>
      <c r="E2311">
        <v>0.2</v>
      </c>
      <c r="F2311">
        <v>0.2</v>
      </c>
      <c r="G2311">
        <v>0.2</v>
      </c>
      <c r="H2311">
        <v>0.2</v>
      </c>
      <c r="I2311">
        <v>0.2</v>
      </c>
      <c r="J2311">
        <v>0.2</v>
      </c>
      <c r="K2311">
        <v>0.2</v>
      </c>
      <c r="L2311">
        <v>0.2</v>
      </c>
      <c r="M2311">
        <v>0.2</v>
      </c>
      <c r="N2311">
        <v>0.2</v>
      </c>
      <c r="O2311">
        <v>0.2</v>
      </c>
      <c r="P2311">
        <v>0.2</v>
      </c>
      <c r="Q2311">
        <v>0.2</v>
      </c>
      <c r="R2311">
        <v>0.2</v>
      </c>
      <c r="S2311">
        <v>0.2</v>
      </c>
      <c r="T2311">
        <v>0.2</v>
      </c>
      <c r="U2311">
        <v>0.2</v>
      </c>
      <c r="V2311">
        <v>0.2</v>
      </c>
      <c r="W2311">
        <v>0.2</v>
      </c>
      <c r="X2311">
        <v>0.2</v>
      </c>
      <c r="Y2311">
        <v>0.2</v>
      </c>
      <c r="Z2311">
        <v>0.2</v>
      </c>
      <c r="AA2311">
        <v>0.1</v>
      </c>
    </row>
    <row r="2312" spans="1:27" x14ac:dyDescent="0.2">
      <c r="A2312" s="89">
        <f>VLOOKUP(C2312,TabellenBDFS!$B$4:$C$2717,2,FALSE)</f>
        <v>318</v>
      </c>
      <c r="B2312" t="str">
        <f t="shared" si="36"/>
        <v>3186</v>
      </c>
      <c r="C2312" t="s">
        <v>328</v>
      </c>
      <c r="D2312">
        <v>6</v>
      </c>
      <c r="E2312">
        <v>0.8</v>
      </c>
      <c r="F2312">
        <v>0.9</v>
      </c>
      <c r="G2312">
        <v>0.9</v>
      </c>
      <c r="H2312">
        <v>0.9</v>
      </c>
      <c r="I2312">
        <v>1</v>
      </c>
      <c r="J2312">
        <v>1.1000000000000001</v>
      </c>
      <c r="K2312">
        <v>1.1000000000000001</v>
      </c>
      <c r="L2312">
        <v>1</v>
      </c>
      <c r="M2312">
        <v>0.9</v>
      </c>
      <c r="N2312">
        <v>0.8</v>
      </c>
      <c r="O2312">
        <v>0.8</v>
      </c>
      <c r="P2312">
        <v>0.7</v>
      </c>
      <c r="Q2312">
        <v>0.7</v>
      </c>
      <c r="R2312">
        <v>0.7</v>
      </c>
      <c r="S2312">
        <v>0.7</v>
      </c>
      <c r="T2312">
        <v>0.7</v>
      </c>
      <c r="U2312">
        <v>0.7</v>
      </c>
      <c r="V2312">
        <v>0.7</v>
      </c>
      <c r="W2312">
        <v>0.7</v>
      </c>
      <c r="X2312">
        <v>0.7</v>
      </c>
      <c r="Y2312">
        <v>0.8</v>
      </c>
      <c r="Z2312">
        <v>0.8</v>
      </c>
      <c r="AA2312">
        <v>0.9</v>
      </c>
    </row>
    <row r="2313" spans="1:27" x14ac:dyDescent="0.2">
      <c r="A2313" s="89">
        <f>VLOOKUP(C2313,TabellenBDFS!$B$4:$C$2717,2,FALSE)</f>
        <v>318</v>
      </c>
      <c r="B2313" t="str">
        <f t="shared" si="36"/>
        <v>3187</v>
      </c>
      <c r="C2313" t="s">
        <v>328</v>
      </c>
      <c r="D2313">
        <v>7</v>
      </c>
      <c r="E2313">
        <v>0.3</v>
      </c>
      <c r="F2313">
        <v>0.3</v>
      </c>
      <c r="G2313">
        <v>0.4</v>
      </c>
      <c r="H2313">
        <v>0.3</v>
      </c>
      <c r="I2313">
        <v>0.3</v>
      </c>
      <c r="J2313">
        <v>0.3</v>
      </c>
      <c r="K2313">
        <v>0.3</v>
      </c>
      <c r="L2313">
        <v>0.4</v>
      </c>
      <c r="M2313">
        <v>0.4</v>
      </c>
      <c r="N2313">
        <v>0.4</v>
      </c>
      <c r="O2313">
        <v>0.4</v>
      </c>
      <c r="P2313">
        <v>0.4</v>
      </c>
      <c r="Q2313">
        <v>0.4</v>
      </c>
      <c r="R2313">
        <v>0.4</v>
      </c>
      <c r="S2313">
        <v>0.5</v>
      </c>
      <c r="T2313">
        <v>0.4</v>
      </c>
      <c r="U2313">
        <v>0.4</v>
      </c>
      <c r="V2313">
        <v>0.4</v>
      </c>
      <c r="W2313">
        <v>0.4</v>
      </c>
      <c r="X2313">
        <v>0.4</v>
      </c>
      <c r="Y2313">
        <v>0.4</v>
      </c>
      <c r="Z2313">
        <v>0.4</v>
      </c>
      <c r="AA2313">
        <v>0.4</v>
      </c>
    </row>
    <row r="2314" spans="1:27" x14ac:dyDescent="0.2">
      <c r="A2314" s="89">
        <f>VLOOKUP(C2314,TabellenBDFS!$B$4:$C$2717,2,FALSE)</f>
        <v>319</v>
      </c>
      <c r="B2314" t="str">
        <f t="shared" si="36"/>
        <v>3191</v>
      </c>
      <c r="C2314" t="s">
        <v>329</v>
      </c>
      <c r="D2314">
        <v>1</v>
      </c>
      <c r="E2314">
        <v>0.8</v>
      </c>
      <c r="F2314">
        <v>0.8</v>
      </c>
      <c r="G2314">
        <v>0.8</v>
      </c>
      <c r="H2314">
        <v>0.8</v>
      </c>
      <c r="I2314">
        <v>0.9</v>
      </c>
      <c r="J2314">
        <v>1.1000000000000001</v>
      </c>
      <c r="K2314">
        <v>1.1000000000000001</v>
      </c>
      <c r="L2314">
        <v>1.1000000000000001</v>
      </c>
      <c r="M2314">
        <v>1.1000000000000001</v>
      </c>
      <c r="N2314">
        <v>1.1000000000000001</v>
      </c>
      <c r="O2314">
        <v>1.2</v>
      </c>
      <c r="P2314">
        <v>1.2</v>
      </c>
      <c r="Q2314">
        <v>1.3</v>
      </c>
      <c r="R2314">
        <v>1.4</v>
      </c>
      <c r="S2314">
        <v>1.5</v>
      </c>
      <c r="T2314">
        <v>1.4</v>
      </c>
      <c r="U2314">
        <v>1.5</v>
      </c>
      <c r="V2314">
        <v>1.5</v>
      </c>
      <c r="W2314">
        <v>1.5</v>
      </c>
      <c r="X2314">
        <v>1.6</v>
      </c>
      <c r="Y2314">
        <v>1.5</v>
      </c>
      <c r="Z2314">
        <v>1.6</v>
      </c>
      <c r="AA2314">
        <v>1.6</v>
      </c>
    </row>
    <row r="2315" spans="1:27" x14ac:dyDescent="0.2">
      <c r="A2315" s="89">
        <f>VLOOKUP(C2315,TabellenBDFS!$B$4:$C$2717,2,FALSE)</f>
        <v>319</v>
      </c>
      <c r="B2315" t="str">
        <f t="shared" ref="B2315:B2378" si="37">CONCATENATE(A2315,D2315)</f>
        <v>3192</v>
      </c>
      <c r="C2315" t="s">
        <v>329</v>
      </c>
      <c r="D2315">
        <v>2</v>
      </c>
      <c r="E2315">
        <v>0.4</v>
      </c>
      <c r="F2315">
        <v>0.4</v>
      </c>
      <c r="G2315">
        <v>0.5</v>
      </c>
      <c r="H2315">
        <v>0.5</v>
      </c>
      <c r="I2315">
        <v>0.5</v>
      </c>
      <c r="J2315">
        <v>0.6</v>
      </c>
      <c r="K2315">
        <v>0.6</v>
      </c>
      <c r="L2315">
        <v>0.6</v>
      </c>
      <c r="M2315">
        <v>0.6</v>
      </c>
      <c r="N2315">
        <v>0.6</v>
      </c>
      <c r="O2315">
        <v>0.6</v>
      </c>
      <c r="P2315">
        <v>0.5</v>
      </c>
      <c r="Q2315">
        <v>0.5</v>
      </c>
      <c r="R2315">
        <v>0.5</v>
      </c>
      <c r="S2315">
        <v>0.5</v>
      </c>
      <c r="T2315">
        <v>0.5</v>
      </c>
      <c r="U2315">
        <v>0.5</v>
      </c>
      <c r="V2315">
        <v>0.3</v>
      </c>
      <c r="W2315">
        <v>0.3</v>
      </c>
      <c r="X2315">
        <v>0.3</v>
      </c>
      <c r="Y2315">
        <v>0.3</v>
      </c>
      <c r="Z2315">
        <v>0.3</v>
      </c>
      <c r="AA2315">
        <v>0.3</v>
      </c>
    </row>
    <row r="2316" spans="1:27" x14ac:dyDescent="0.2">
      <c r="A2316" s="89">
        <f>VLOOKUP(C2316,TabellenBDFS!$B$4:$C$2717,2,FALSE)</f>
        <v>319</v>
      </c>
      <c r="B2316" t="str">
        <f t="shared" si="37"/>
        <v>3193</v>
      </c>
      <c r="C2316" t="s">
        <v>329</v>
      </c>
      <c r="D2316">
        <v>3</v>
      </c>
      <c r="E2316">
        <v>0</v>
      </c>
      <c r="F2316">
        <v>0</v>
      </c>
      <c r="G2316">
        <v>0</v>
      </c>
      <c r="H2316">
        <v>0</v>
      </c>
      <c r="I2316">
        <v>0</v>
      </c>
      <c r="J2316">
        <v>0.2</v>
      </c>
      <c r="K2316">
        <v>0.2</v>
      </c>
      <c r="L2316">
        <v>0.2</v>
      </c>
      <c r="M2316">
        <v>0.1</v>
      </c>
      <c r="N2316">
        <v>0.1</v>
      </c>
      <c r="O2316">
        <v>0.2</v>
      </c>
      <c r="P2316">
        <v>0.2</v>
      </c>
      <c r="Q2316">
        <v>0.2</v>
      </c>
      <c r="R2316">
        <v>0.2</v>
      </c>
      <c r="S2316">
        <v>0.2</v>
      </c>
      <c r="T2316">
        <v>0.2</v>
      </c>
      <c r="U2316">
        <v>0.3</v>
      </c>
      <c r="V2316">
        <v>0.4</v>
      </c>
      <c r="W2316">
        <v>0.4</v>
      </c>
      <c r="X2316">
        <v>0.5</v>
      </c>
      <c r="Y2316">
        <v>0.5</v>
      </c>
      <c r="Z2316">
        <v>0.5</v>
      </c>
      <c r="AA2316">
        <v>0.6</v>
      </c>
    </row>
    <row r="2317" spans="1:27" x14ac:dyDescent="0.2">
      <c r="A2317" s="89">
        <f>VLOOKUP(C2317,TabellenBDFS!$B$4:$C$2717,2,FALSE)</f>
        <v>319</v>
      </c>
      <c r="B2317" t="str">
        <f t="shared" si="37"/>
        <v>3194</v>
      </c>
      <c r="C2317" t="s">
        <v>329</v>
      </c>
      <c r="D2317">
        <v>4</v>
      </c>
      <c r="E2317">
        <v>0</v>
      </c>
      <c r="F2317">
        <v>0</v>
      </c>
      <c r="G2317">
        <v>0</v>
      </c>
      <c r="H2317">
        <v>0</v>
      </c>
      <c r="I2317">
        <v>0</v>
      </c>
      <c r="J2317">
        <v>0</v>
      </c>
      <c r="K2317">
        <v>0</v>
      </c>
      <c r="L2317">
        <v>0</v>
      </c>
      <c r="M2317">
        <v>0</v>
      </c>
      <c r="N2317">
        <v>0</v>
      </c>
      <c r="O2317">
        <v>0</v>
      </c>
      <c r="P2317">
        <v>0</v>
      </c>
      <c r="Q2317">
        <v>0</v>
      </c>
      <c r="R2317">
        <v>0</v>
      </c>
      <c r="S2317">
        <v>0</v>
      </c>
      <c r="T2317">
        <v>0</v>
      </c>
      <c r="U2317">
        <v>0</v>
      </c>
      <c r="V2317">
        <v>0</v>
      </c>
      <c r="W2317">
        <v>0</v>
      </c>
      <c r="X2317">
        <v>0</v>
      </c>
      <c r="Y2317">
        <v>0</v>
      </c>
      <c r="Z2317">
        <v>0</v>
      </c>
      <c r="AA2317">
        <v>0</v>
      </c>
    </row>
    <row r="2318" spans="1:27" x14ac:dyDescent="0.2">
      <c r="A2318" s="89">
        <f>VLOOKUP(C2318,TabellenBDFS!$B$4:$C$2717,2,FALSE)</f>
        <v>319</v>
      </c>
      <c r="B2318" t="str">
        <f t="shared" si="37"/>
        <v>3195</v>
      </c>
      <c r="C2318" t="s">
        <v>329</v>
      </c>
      <c r="D2318">
        <v>5</v>
      </c>
      <c r="E2318">
        <v>0</v>
      </c>
      <c r="F2318">
        <v>0</v>
      </c>
      <c r="G2318">
        <v>0</v>
      </c>
      <c r="H2318">
        <v>0</v>
      </c>
      <c r="I2318">
        <v>0</v>
      </c>
      <c r="J2318">
        <v>0</v>
      </c>
      <c r="K2318">
        <v>0</v>
      </c>
      <c r="L2318">
        <v>0</v>
      </c>
      <c r="M2318">
        <v>0</v>
      </c>
      <c r="N2318">
        <v>0</v>
      </c>
      <c r="O2318">
        <v>0.1</v>
      </c>
      <c r="P2318">
        <v>0.1</v>
      </c>
      <c r="Q2318">
        <v>0.1</v>
      </c>
      <c r="R2318">
        <v>0.1</v>
      </c>
      <c r="S2318">
        <v>0.1</v>
      </c>
      <c r="T2318">
        <v>0.1</v>
      </c>
      <c r="U2318">
        <v>0.1</v>
      </c>
      <c r="V2318">
        <v>0</v>
      </c>
      <c r="W2318">
        <v>0</v>
      </c>
      <c r="X2318">
        <v>0</v>
      </c>
      <c r="Y2318">
        <v>0</v>
      </c>
      <c r="Z2318">
        <v>0</v>
      </c>
      <c r="AA2318">
        <v>0</v>
      </c>
    </row>
    <row r="2319" spans="1:27" x14ac:dyDescent="0.2">
      <c r="A2319" s="89">
        <f>VLOOKUP(C2319,TabellenBDFS!$B$4:$C$2717,2,FALSE)</f>
        <v>319</v>
      </c>
      <c r="B2319" t="str">
        <f t="shared" si="37"/>
        <v>3196</v>
      </c>
      <c r="C2319" t="s">
        <v>329</v>
      </c>
      <c r="D2319">
        <v>6</v>
      </c>
      <c r="E2319">
        <v>0.2</v>
      </c>
      <c r="F2319">
        <v>0.1</v>
      </c>
      <c r="G2319">
        <v>0.2</v>
      </c>
      <c r="H2319">
        <v>0.2</v>
      </c>
      <c r="I2319">
        <v>0.2</v>
      </c>
      <c r="J2319">
        <v>0.2</v>
      </c>
      <c r="K2319">
        <v>0.2</v>
      </c>
      <c r="L2319">
        <v>0.1</v>
      </c>
      <c r="M2319">
        <v>0.2</v>
      </c>
      <c r="N2319">
        <v>0.2</v>
      </c>
      <c r="O2319">
        <v>0.2</v>
      </c>
      <c r="P2319">
        <v>0.2</v>
      </c>
      <c r="Q2319">
        <v>0.2</v>
      </c>
      <c r="R2319">
        <v>0.2</v>
      </c>
      <c r="S2319">
        <v>0.3</v>
      </c>
      <c r="T2319">
        <v>0.2</v>
      </c>
      <c r="U2319">
        <v>0.2</v>
      </c>
      <c r="V2319">
        <v>0.3</v>
      </c>
      <c r="W2319">
        <v>0.3</v>
      </c>
      <c r="X2319">
        <v>0.2</v>
      </c>
      <c r="Y2319">
        <v>0.2</v>
      </c>
      <c r="Z2319">
        <v>0.2</v>
      </c>
      <c r="AA2319">
        <v>0.2</v>
      </c>
    </row>
    <row r="2320" spans="1:27" x14ac:dyDescent="0.2">
      <c r="A2320" s="89">
        <f>VLOOKUP(C2320,TabellenBDFS!$B$4:$C$2717,2,FALSE)</f>
        <v>319</v>
      </c>
      <c r="B2320" t="str">
        <f t="shared" si="37"/>
        <v>3197</v>
      </c>
      <c r="C2320" t="s">
        <v>329</v>
      </c>
      <c r="D2320">
        <v>7</v>
      </c>
      <c r="E2320">
        <v>0.1</v>
      </c>
      <c r="F2320">
        <v>0.2</v>
      </c>
      <c r="G2320">
        <v>0.1</v>
      </c>
      <c r="H2320">
        <v>0.1</v>
      </c>
      <c r="I2320">
        <v>0.1</v>
      </c>
      <c r="J2320">
        <v>0.1</v>
      </c>
      <c r="K2320">
        <v>0.1</v>
      </c>
      <c r="L2320">
        <v>0.1</v>
      </c>
      <c r="M2320">
        <v>0.2</v>
      </c>
      <c r="N2320">
        <v>0.2</v>
      </c>
      <c r="O2320">
        <v>0.2</v>
      </c>
      <c r="P2320">
        <v>0.2</v>
      </c>
      <c r="Q2320">
        <v>0.4</v>
      </c>
      <c r="R2320">
        <v>0.4</v>
      </c>
      <c r="S2320">
        <v>0.4</v>
      </c>
      <c r="T2320">
        <v>0.4</v>
      </c>
      <c r="U2320">
        <v>0.4</v>
      </c>
      <c r="V2320">
        <v>0.5</v>
      </c>
      <c r="W2320">
        <v>0.5</v>
      </c>
      <c r="X2320">
        <v>0.5</v>
      </c>
      <c r="Y2320">
        <v>0.5</v>
      </c>
      <c r="Z2320">
        <v>0.5</v>
      </c>
      <c r="AA2320">
        <v>0.5</v>
      </c>
    </row>
    <row r="2321" spans="1:27" x14ac:dyDescent="0.2">
      <c r="A2321" s="89">
        <f>VLOOKUP(C2321,TabellenBDFS!$B$4:$C$2717,2,FALSE)</f>
        <v>320</v>
      </c>
      <c r="B2321" t="str">
        <f t="shared" si="37"/>
        <v>3201</v>
      </c>
      <c r="C2321" t="s">
        <v>330</v>
      </c>
      <c r="D2321">
        <v>1</v>
      </c>
      <c r="E2321">
        <v>2.2000000000000002</v>
      </c>
      <c r="F2321">
        <v>2.2000000000000002</v>
      </c>
      <c r="G2321">
        <v>2.2000000000000002</v>
      </c>
      <c r="H2321">
        <v>2.2999999999999998</v>
      </c>
      <c r="I2321">
        <v>2.2999999999999998</v>
      </c>
      <c r="J2321">
        <v>2.2999999999999998</v>
      </c>
      <c r="K2321">
        <v>2.2999999999999998</v>
      </c>
      <c r="L2321">
        <v>2.1</v>
      </c>
      <c r="M2321">
        <v>2.1</v>
      </c>
      <c r="N2321">
        <v>2.1</v>
      </c>
      <c r="O2321">
        <v>2.1</v>
      </c>
      <c r="P2321">
        <v>2</v>
      </c>
      <c r="Q2321">
        <v>2</v>
      </c>
      <c r="R2321">
        <v>1.9</v>
      </c>
      <c r="S2321">
        <v>1.8</v>
      </c>
      <c r="T2321">
        <v>1.8</v>
      </c>
      <c r="U2321">
        <v>1.7</v>
      </c>
      <c r="V2321">
        <v>1.7</v>
      </c>
      <c r="W2321">
        <v>1.6</v>
      </c>
      <c r="X2321">
        <v>1.6</v>
      </c>
      <c r="Y2321">
        <v>1.6</v>
      </c>
      <c r="Z2321">
        <v>1.6</v>
      </c>
      <c r="AA2321">
        <v>1.6</v>
      </c>
    </row>
    <row r="2322" spans="1:27" x14ac:dyDescent="0.2">
      <c r="A2322" s="89">
        <f>VLOOKUP(C2322,TabellenBDFS!$B$4:$C$2717,2,FALSE)</f>
        <v>320</v>
      </c>
      <c r="B2322" t="str">
        <f t="shared" si="37"/>
        <v>3202</v>
      </c>
      <c r="C2322" t="s">
        <v>330</v>
      </c>
      <c r="D2322">
        <v>2</v>
      </c>
      <c r="E2322">
        <v>0.1</v>
      </c>
      <c r="F2322">
        <v>0.1</v>
      </c>
      <c r="G2322">
        <v>0.1</v>
      </c>
      <c r="H2322">
        <v>0.1</v>
      </c>
      <c r="I2322">
        <v>0.1</v>
      </c>
      <c r="J2322">
        <v>0.1</v>
      </c>
      <c r="K2322">
        <v>0.1</v>
      </c>
      <c r="L2322">
        <v>0.1</v>
      </c>
      <c r="M2322">
        <v>0.1</v>
      </c>
      <c r="N2322">
        <v>0.1</v>
      </c>
      <c r="O2322">
        <v>0.1</v>
      </c>
      <c r="P2322">
        <v>0.1</v>
      </c>
      <c r="Q2322">
        <v>0.1</v>
      </c>
      <c r="R2322">
        <v>0.1</v>
      </c>
      <c r="S2322">
        <v>0.1</v>
      </c>
      <c r="T2322">
        <v>0.1</v>
      </c>
      <c r="U2322">
        <v>0.1</v>
      </c>
      <c r="V2322">
        <v>0.1</v>
      </c>
      <c r="W2322">
        <v>0.1</v>
      </c>
      <c r="X2322">
        <v>0.1</v>
      </c>
      <c r="Y2322">
        <v>0.1</v>
      </c>
      <c r="Z2322">
        <v>0.1</v>
      </c>
      <c r="AA2322">
        <v>0.1</v>
      </c>
    </row>
    <row r="2323" spans="1:27" x14ac:dyDescent="0.2">
      <c r="A2323" s="89">
        <f>VLOOKUP(C2323,TabellenBDFS!$B$4:$C$2717,2,FALSE)</f>
        <v>320</v>
      </c>
      <c r="B2323" t="str">
        <f t="shared" si="37"/>
        <v>3203</v>
      </c>
      <c r="C2323" t="s">
        <v>330</v>
      </c>
      <c r="D2323">
        <v>3</v>
      </c>
      <c r="E2323">
        <v>0</v>
      </c>
      <c r="F2323">
        <v>0</v>
      </c>
      <c r="G2323">
        <v>0</v>
      </c>
      <c r="H2323">
        <v>0</v>
      </c>
      <c r="I2323">
        <v>0</v>
      </c>
      <c r="J2323">
        <v>0</v>
      </c>
      <c r="K2323">
        <v>0</v>
      </c>
      <c r="L2323">
        <v>0</v>
      </c>
      <c r="M2323">
        <v>0</v>
      </c>
      <c r="N2323">
        <v>0</v>
      </c>
      <c r="O2323">
        <v>0</v>
      </c>
      <c r="P2323">
        <v>0</v>
      </c>
      <c r="Q2323">
        <v>0</v>
      </c>
      <c r="R2323">
        <v>0</v>
      </c>
      <c r="S2323">
        <v>0</v>
      </c>
      <c r="T2323">
        <v>0</v>
      </c>
      <c r="U2323">
        <v>0</v>
      </c>
      <c r="V2323">
        <v>0</v>
      </c>
      <c r="W2323">
        <v>0.1</v>
      </c>
      <c r="X2323">
        <v>0.1</v>
      </c>
      <c r="Y2323">
        <v>0.1</v>
      </c>
      <c r="Z2323">
        <v>0.1</v>
      </c>
      <c r="AA2323">
        <v>0.1</v>
      </c>
    </row>
    <row r="2324" spans="1:27" x14ac:dyDescent="0.2">
      <c r="A2324" s="89">
        <f>VLOOKUP(C2324,TabellenBDFS!$B$4:$C$2717,2,FALSE)</f>
        <v>320</v>
      </c>
      <c r="B2324" t="str">
        <f t="shared" si="37"/>
        <v>3204</v>
      </c>
      <c r="C2324" t="s">
        <v>330</v>
      </c>
      <c r="D2324">
        <v>4</v>
      </c>
      <c r="E2324">
        <v>0</v>
      </c>
      <c r="F2324">
        <v>0</v>
      </c>
      <c r="G2324">
        <v>0</v>
      </c>
      <c r="H2324">
        <v>0</v>
      </c>
      <c r="I2324">
        <v>0</v>
      </c>
      <c r="J2324">
        <v>0</v>
      </c>
      <c r="K2324">
        <v>0</v>
      </c>
      <c r="L2324">
        <v>0</v>
      </c>
      <c r="M2324">
        <v>0</v>
      </c>
      <c r="N2324">
        <v>0</v>
      </c>
      <c r="O2324">
        <v>0</v>
      </c>
      <c r="P2324">
        <v>0</v>
      </c>
      <c r="Q2324">
        <v>0</v>
      </c>
      <c r="R2324">
        <v>0</v>
      </c>
      <c r="S2324">
        <v>0</v>
      </c>
      <c r="T2324">
        <v>0</v>
      </c>
      <c r="U2324">
        <v>0</v>
      </c>
      <c r="V2324">
        <v>0</v>
      </c>
      <c r="W2324">
        <v>0</v>
      </c>
      <c r="X2324">
        <v>0</v>
      </c>
      <c r="Y2324">
        <v>0</v>
      </c>
      <c r="Z2324">
        <v>0</v>
      </c>
      <c r="AA2324">
        <v>0</v>
      </c>
    </row>
    <row r="2325" spans="1:27" x14ac:dyDescent="0.2">
      <c r="A2325" s="89">
        <f>VLOOKUP(C2325,TabellenBDFS!$B$4:$C$2717,2,FALSE)</f>
        <v>320</v>
      </c>
      <c r="B2325" t="str">
        <f t="shared" si="37"/>
        <v>3205</v>
      </c>
      <c r="C2325" t="s">
        <v>330</v>
      </c>
      <c r="D2325">
        <v>5</v>
      </c>
      <c r="E2325">
        <v>0.1</v>
      </c>
      <c r="F2325">
        <v>0.1</v>
      </c>
      <c r="G2325">
        <v>0.1</v>
      </c>
      <c r="H2325">
        <v>0.1</v>
      </c>
      <c r="I2325">
        <v>0.1</v>
      </c>
      <c r="J2325">
        <v>0.1</v>
      </c>
      <c r="K2325">
        <v>0.1</v>
      </c>
      <c r="L2325">
        <v>0.1</v>
      </c>
      <c r="M2325">
        <v>0.1</v>
      </c>
      <c r="N2325">
        <v>0.1</v>
      </c>
      <c r="O2325">
        <v>0.1</v>
      </c>
      <c r="P2325">
        <v>0.1</v>
      </c>
      <c r="Q2325">
        <v>0.1</v>
      </c>
      <c r="R2325">
        <v>0.1</v>
      </c>
      <c r="S2325">
        <v>0.1</v>
      </c>
      <c r="T2325">
        <v>0.1</v>
      </c>
      <c r="U2325">
        <v>0.1</v>
      </c>
      <c r="V2325">
        <v>0.1</v>
      </c>
      <c r="W2325">
        <v>0.1</v>
      </c>
      <c r="X2325">
        <v>0.1</v>
      </c>
      <c r="Y2325">
        <v>0.2</v>
      </c>
      <c r="Z2325">
        <v>0.2</v>
      </c>
      <c r="AA2325">
        <v>0.2</v>
      </c>
    </row>
    <row r="2326" spans="1:27" x14ac:dyDescent="0.2">
      <c r="A2326" s="89">
        <f>VLOOKUP(C2326,TabellenBDFS!$B$4:$C$2717,2,FALSE)</f>
        <v>320</v>
      </c>
      <c r="B2326" t="str">
        <f t="shared" si="37"/>
        <v>3206</v>
      </c>
      <c r="C2326" t="s">
        <v>330</v>
      </c>
      <c r="D2326">
        <v>6</v>
      </c>
      <c r="E2326">
        <v>1.6</v>
      </c>
      <c r="F2326">
        <v>1.6</v>
      </c>
      <c r="G2326">
        <v>1.6</v>
      </c>
      <c r="H2326">
        <v>1.7</v>
      </c>
      <c r="I2326">
        <v>1.7</v>
      </c>
      <c r="J2326">
        <v>1.7</v>
      </c>
      <c r="K2326">
        <v>1.7</v>
      </c>
      <c r="L2326">
        <v>1.5</v>
      </c>
      <c r="M2326">
        <v>1.5</v>
      </c>
      <c r="N2326">
        <v>1.5</v>
      </c>
      <c r="O2326">
        <v>1.5</v>
      </c>
      <c r="P2326">
        <v>1.4</v>
      </c>
      <c r="Q2326">
        <v>1.5</v>
      </c>
      <c r="R2326">
        <v>1.3</v>
      </c>
      <c r="S2326">
        <v>1.1000000000000001</v>
      </c>
      <c r="T2326">
        <v>1</v>
      </c>
      <c r="U2326">
        <v>0.8</v>
      </c>
      <c r="V2326">
        <v>0.8</v>
      </c>
      <c r="W2326">
        <v>0.8</v>
      </c>
      <c r="X2326">
        <v>0.7</v>
      </c>
      <c r="Y2326">
        <v>0.7</v>
      </c>
      <c r="Z2326">
        <v>0.7</v>
      </c>
      <c r="AA2326">
        <v>0.7</v>
      </c>
    </row>
    <row r="2327" spans="1:27" x14ac:dyDescent="0.2">
      <c r="A2327" s="89">
        <f>VLOOKUP(C2327,TabellenBDFS!$B$4:$C$2717,2,FALSE)</f>
        <v>320</v>
      </c>
      <c r="B2327" t="str">
        <f t="shared" si="37"/>
        <v>3207</v>
      </c>
      <c r="C2327" t="s">
        <v>330</v>
      </c>
      <c r="D2327">
        <v>7</v>
      </c>
      <c r="E2327">
        <v>0.4</v>
      </c>
      <c r="F2327">
        <v>0.4</v>
      </c>
      <c r="G2327">
        <v>0.4</v>
      </c>
      <c r="H2327">
        <v>0.4</v>
      </c>
      <c r="I2327">
        <v>0.4</v>
      </c>
      <c r="J2327">
        <v>0.3</v>
      </c>
      <c r="K2327">
        <v>0.3</v>
      </c>
      <c r="L2327">
        <v>0.3</v>
      </c>
      <c r="M2327">
        <v>0.3</v>
      </c>
      <c r="N2327">
        <v>0.3</v>
      </c>
      <c r="O2327">
        <v>0.3</v>
      </c>
      <c r="P2327">
        <v>0.3</v>
      </c>
      <c r="Q2327">
        <v>0.3</v>
      </c>
      <c r="R2327">
        <v>0.3</v>
      </c>
      <c r="S2327">
        <v>0.4</v>
      </c>
      <c r="T2327">
        <v>0.5</v>
      </c>
      <c r="U2327">
        <v>0.6</v>
      </c>
      <c r="V2327">
        <v>0.6</v>
      </c>
      <c r="W2327">
        <v>0.6</v>
      </c>
      <c r="X2327">
        <v>0.6</v>
      </c>
      <c r="Y2327">
        <v>0.6</v>
      </c>
      <c r="Z2327">
        <v>0.5</v>
      </c>
      <c r="AA2327">
        <v>0.5</v>
      </c>
    </row>
    <row r="2328" spans="1:27" x14ac:dyDescent="0.2">
      <c r="A2328" s="89">
        <f>VLOOKUP(C2328,TabellenBDFS!$B$4:$C$2717,2,FALSE)</f>
        <v>321</v>
      </c>
      <c r="B2328" t="str">
        <f t="shared" si="37"/>
        <v>3211</v>
      </c>
      <c r="C2328" t="s">
        <v>331</v>
      </c>
      <c r="D2328">
        <v>1</v>
      </c>
      <c r="E2328">
        <v>1</v>
      </c>
      <c r="F2328">
        <v>1</v>
      </c>
      <c r="G2328">
        <v>1</v>
      </c>
      <c r="H2328">
        <v>1.1000000000000001</v>
      </c>
      <c r="I2328">
        <v>1</v>
      </c>
      <c r="J2328">
        <v>1.1000000000000001</v>
      </c>
      <c r="K2328">
        <v>1.1000000000000001</v>
      </c>
      <c r="L2328">
        <v>1.1000000000000001</v>
      </c>
      <c r="M2328">
        <v>1.1000000000000001</v>
      </c>
      <c r="N2328">
        <v>1.1000000000000001</v>
      </c>
      <c r="O2328">
        <v>1.1000000000000001</v>
      </c>
      <c r="P2328">
        <v>1.2</v>
      </c>
      <c r="Q2328">
        <v>1.2</v>
      </c>
      <c r="R2328">
        <v>1.2</v>
      </c>
      <c r="S2328">
        <v>1.2</v>
      </c>
      <c r="T2328">
        <v>1.3</v>
      </c>
      <c r="U2328">
        <v>1.3</v>
      </c>
      <c r="V2328">
        <v>1.3</v>
      </c>
      <c r="W2328">
        <v>1.3</v>
      </c>
      <c r="X2328">
        <v>1.3</v>
      </c>
      <c r="Y2328">
        <v>1.2</v>
      </c>
      <c r="Z2328">
        <v>1.2</v>
      </c>
      <c r="AA2328">
        <v>1.2</v>
      </c>
    </row>
    <row r="2329" spans="1:27" x14ac:dyDescent="0.2">
      <c r="A2329" s="89">
        <f>VLOOKUP(C2329,TabellenBDFS!$B$4:$C$2717,2,FALSE)</f>
        <v>321</v>
      </c>
      <c r="B2329" t="str">
        <f t="shared" si="37"/>
        <v>3212</v>
      </c>
      <c r="C2329" t="s">
        <v>331</v>
      </c>
      <c r="D2329">
        <v>2</v>
      </c>
      <c r="E2329">
        <v>0.2</v>
      </c>
      <c r="F2329">
        <v>0.2</v>
      </c>
      <c r="G2329">
        <v>0.2</v>
      </c>
      <c r="H2329">
        <v>0.2</v>
      </c>
      <c r="I2329">
        <v>0.2</v>
      </c>
      <c r="J2329">
        <v>0.2</v>
      </c>
      <c r="K2329">
        <v>0.2</v>
      </c>
      <c r="L2329">
        <v>0.2</v>
      </c>
      <c r="M2329">
        <v>0.1</v>
      </c>
      <c r="N2329">
        <v>0.1</v>
      </c>
      <c r="O2329">
        <v>0.1</v>
      </c>
      <c r="P2329">
        <v>0.1</v>
      </c>
      <c r="Q2329">
        <v>0.1</v>
      </c>
      <c r="R2329">
        <v>0.1</v>
      </c>
      <c r="S2329">
        <v>0.1</v>
      </c>
      <c r="T2329">
        <v>0.1</v>
      </c>
      <c r="U2329">
        <v>0.1</v>
      </c>
      <c r="V2329">
        <v>0.1</v>
      </c>
      <c r="W2329">
        <v>0.1</v>
      </c>
      <c r="X2329">
        <v>0.1</v>
      </c>
      <c r="Y2329">
        <v>0.1</v>
      </c>
      <c r="Z2329">
        <v>0.1</v>
      </c>
      <c r="AA2329">
        <v>0.1</v>
      </c>
    </row>
    <row r="2330" spans="1:27" x14ac:dyDescent="0.2">
      <c r="A2330" s="89">
        <f>VLOOKUP(C2330,TabellenBDFS!$B$4:$C$2717,2,FALSE)</f>
        <v>321</v>
      </c>
      <c r="B2330" t="str">
        <f t="shared" si="37"/>
        <v>3213</v>
      </c>
      <c r="C2330" t="s">
        <v>331</v>
      </c>
      <c r="D2330">
        <v>3</v>
      </c>
      <c r="E2330">
        <v>0</v>
      </c>
      <c r="F2330">
        <v>0</v>
      </c>
      <c r="G2330">
        <v>0</v>
      </c>
      <c r="H2330">
        <v>0</v>
      </c>
      <c r="I2330">
        <v>0</v>
      </c>
      <c r="J2330">
        <v>0</v>
      </c>
      <c r="K2330">
        <v>0</v>
      </c>
      <c r="L2330">
        <v>0</v>
      </c>
      <c r="M2330">
        <v>0.1</v>
      </c>
      <c r="N2330">
        <v>0.1</v>
      </c>
      <c r="O2330">
        <v>0.1</v>
      </c>
      <c r="P2330">
        <v>0.1</v>
      </c>
      <c r="Q2330">
        <v>0.1</v>
      </c>
      <c r="R2330">
        <v>0.2</v>
      </c>
      <c r="S2330">
        <v>0.2</v>
      </c>
      <c r="T2330">
        <v>0.2</v>
      </c>
      <c r="U2330">
        <v>0.2</v>
      </c>
      <c r="V2330">
        <v>0.2</v>
      </c>
      <c r="W2330">
        <v>0.2</v>
      </c>
      <c r="X2330">
        <v>0.2</v>
      </c>
      <c r="Y2330">
        <v>0.2</v>
      </c>
      <c r="Z2330">
        <v>0.2</v>
      </c>
      <c r="AA2330">
        <v>0.2</v>
      </c>
    </row>
    <row r="2331" spans="1:27" x14ac:dyDescent="0.2">
      <c r="A2331" s="89">
        <f>VLOOKUP(C2331,TabellenBDFS!$B$4:$C$2717,2,FALSE)</f>
        <v>321</v>
      </c>
      <c r="B2331" t="str">
        <f t="shared" si="37"/>
        <v>3214</v>
      </c>
      <c r="C2331" t="s">
        <v>331</v>
      </c>
      <c r="D2331">
        <v>4</v>
      </c>
      <c r="E2331">
        <v>0</v>
      </c>
      <c r="F2331">
        <v>0</v>
      </c>
      <c r="G2331">
        <v>0</v>
      </c>
      <c r="H2331">
        <v>0</v>
      </c>
      <c r="I2331">
        <v>0</v>
      </c>
      <c r="J2331">
        <v>0</v>
      </c>
      <c r="K2331">
        <v>0</v>
      </c>
      <c r="L2331">
        <v>0</v>
      </c>
      <c r="M2331">
        <v>0</v>
      </c>
      <c r="N2331">
        <v>0</v>
      </c>
      <c r="O2331">
        <v>0</v>
      </c>
      <c r="P2331">
        <v>0</v>
      </c>
      <c r="Q2331">
        <v>0</v>
      </c>
      <c r="R2331">
        <v>0</v>
      </c>
      <c r="S2331">
        <v>0</v>
      </c>
      <c r="T2331">
        <v>0</v>
      </c>
      <c r="U2331">
        <v>0</v>
      </c>
      <c r="V2331">
        <v>0</v>
      </c>
      <c r="W2331">
        <v>0</v>
      </c>
      <c r="X2331">
        <v>0</v>
      </c>
      <c r="Y2331">
        <v>0</v>
      </c>
      <c r="Z2331">
        <v>0</v>
      </c>
      <c r="AA2331">
        <v>0</v>
      </c>
    </row>
    <row r="2332" spans="1:27" x14ac:dyDescent="0.2">
      <c r="A2332" s="89">
        <f>VLOOKUP(C2332,TabellenBDFS!$B$4:$C$2717,2,FALSE)</f>
        <v>321</v>
      </c>
      <c r="B2332" t="str">
        <f t="shared" si="37"/>
        <v>3215</v>
      </c>
      <c r="C2332" t="s">
        <v>331</v>
      </c>
      <c r="D2332">
        <v>5</v>
      </c>
      <c r="E2332">
        <v>0</v>
      </c>
      <c r="F2332">
        <v>0</v>
      </c>
      <c r="G2332">
        <v>0</v>
      </c>
      <c r="H2332">
        <v>0</v>
      </c>
      <c r="I2332">
        <v>0</v>
      </c>
      <c r="J2332">
        <v>0</v>
      </c>
      <c r="K2332">
        <v>0</v>
      </c>
      <c r="L2332">
        <v>0</v>
      </c>
      <c r="M2332">
        <v>0</v>
      </c>
      <c r="N2332">
        <v>0</v>
      </c>
      <c r="O2332">
        <v>0</v>
      </c>
      <c r="P2332">
        <v>0</v>
      </c>
      <c r="Q2332">
        <v>0</v>
      </c>
      <c r="R2332">
        <v>0</v>
      </c>
      <c r="S2332">
        <v>0</v>
      </c>
      <c r="T2332">
        <v>0</v>
      </c>
      <c r="U2332">
        <v>0</v>
      </c>
      <c r="V2332">
        <v>0</v>
      </c>
      <c r="W2332">
        <v>0</v>
      </c>
      <c r="X2332">
        <v>0</v>
      </c>
      <c r="Y2332">
        <v>0</v>
      </c>
      <c r="Z2332">
        <v>0</v>
      </c>
      <c r="AA2332">
        <v>0</v>
      </c>
    </row>
    <row r="2333" spans="1:27" x14ac:dyDescent="0.2">
      <c r="A2333" s="89">
        <f>VLOOKUP(C2333,TabellenBDFS!$B$4:$C$2717,2,FALSE)</f>
        <v>321</v>
      </c>
      <c r="B2333" t="str">
        <f t="shared" si="37"/>
        <v>3216</v>
      </c>
      <c r="C2333" t="s">
        <v>331</v>
      </c>
      <c r="D2333">
        <v>6</v>
      </c>
      <c r="E2333">
        <v>0.5</v>
      </c>
      <c r="F2333">
        <v>0.5</v>
      </c>
      <c r="G2333">
        <v>0.5</v>
      </c>
      <c r="H2333">
        <v>0.5</v>
      </c>
      <c r="I2333">
        <v>0.5</v>
      </c>
      <c r="J2333">
        <v>0.5</v>
      </c>
      <c r="K2333">
        <v>0.5</v>
      </c>
      <c r="L2333">
        <v>0.5</v>
      </c>
      <c r="M2333">
        <v>0.5</v>
      </c>
      <c r="N2333">
        <v>0.5</v>
      </c>
      <c r="O2333">
        <v>0.5</v>
      </c>
      <c r="P2333">
        <v>0.5</v>
      </c>
      <c r="Q2333">
        <v>0.5</v>
      </c>
      <c r="R2333">
        <v>0.5</v>
      </c>
      <c r="S2333">
        <v>0.6</v>
      </c>
      <c r="T2333">
        <v>0.6</v>
      </c>
      <c r="U2333">
        <v>0.6</v>
      </c>
      <c r="V2333">
        <v>0.6</v>
      </c>
      <c r="W2333">
        <v>0.6</v>
      </c>
      <c r="X2333">
        <v>0.6</v>
      </c>
      <c r="Y2333">
        <v>0.5</v>
      </c>
      <c r="Z2333">
        <v>0.6</v>
      </c>
      <c r="AA2333">
        <v>0.5</v>
      </c>
    </row>
    <row r="2334" spans="1:27" x14ac:dyDescent="0.2">
      <c r="A2334" s="89">
        <f>VLOOKUP(C2334,TabellenBDFS!$B$4:$C$2717,2,FALSE)</f>
        <v>321</v>
      </c>
      <c r="B2334" t="str">
        <f t="shared" si="37"/>
        <v>3217</v>
      </c>
      <c r="C2334" t="s">
        <v>331</v>
      </c>
      <c r="D2334">
        <v>7</v>
      </c>
      <c r="E2334">
        <v>0.4</v>
      </c>
      <c r="F2334">
        <v>0.3</v>
      </c>
      <c r="G2334">
        <v>0.3</v>
      </c>
      <c r="H2334">
        <v>0.3</v>
      </c>
      <c r="I2334">
        <v>0.3</v>
      </c>
      <c r="J2334">
        <v>0.3</v>
      </c>
      <c r="K2334">
        <v>0.3</v>
      </c>
      <c r="L2334">
        <v>0.3</v>
      </c>
      <c r="M2334">
        <v>0.3</v>
      </c>
      <c r="N2334">
        <v>0.3</v>
      </c>
      <c r="O2334">
        <v>0.3</v>
      </c>
      <c r="P2334">
        <v>0.3</v>
      </c>
      <c r="Q2334">
        <v>0.3</v>
      </c>
      <c r="R2334">
        <v>0.3</v>
      </c>
      <c r="S2334">
        <v>0.3</v>
      </c>
      <c r="T2334">
        <v>0.3</v>
      </c>
      <c r="U2334">
        <v>0.3</v>
      </c>
      <c r="V2334">
        <v>0.3</v>
      </c>
      <c r="W2334">
        <v>0.3</v>
      </c>
      <c r="X2334">
        <v>0.4</v>
      </c>
      <c r="Y2334">
        <v>0.3</v>
      </c>
      <c r="Z2334">
        <v>0.3</v>
      </c>
      <c r="AA2334">
        <v>0.3</v>
      </c>
    </row>
    <row r="2335" spans="1:27" x14ac:dyDescent="0.2">
      <c r="A2335" s="89">
        <f>VLOOKUP(C2335,TabellenBDFS!$B$4:$C$2717,2,FALSE)</f>
        <v>322</v>
      </c>
      <c r="B2335" t="str">
        <f t="shared" si="37"/>
        <v>3221</v>
      </c>
      <c r="C2335" t="s">
        <v>332</v>
      </c>
      <c r="D2335">
        <v>1</v>
      </c>
      <c r="E2335">
        <v>3.1</v>
      </c>
      <c r="F2335">
        <v>3.3</v>
      </c>
      <c r="G2335">
        <v>3.4</v>
      </c>
      <c r="H2335">
        <v>3.5</v>
      </c>
      <c r="I2335">
        <v>3.5</v>
      </c>
      <c r="J2335">
        <v>3.4</v>
      </c>
      <c r="K2335">
        <v>3.6</v>
      </c>
      <c r="L2335">
        <v>3.6</v>
      </c>
      <c r="M2335">
        <v>3.7</v>
      </c>
      <c r="N2335">
        <v>3.6</v>
      </c>
      <c r="O2335">
        <v>3.6</v>
      </c>
      <c r="P2335">
        <v>3.7</v>
      </c>
      <c r="Q2335">
        <v>3.7</v>
      </c>
      <c r="R2335">
        <v>3.8</v>
      </c>
      <c r="S2335">
        <v>3.8</v>
      </c>
      <c r="T2335">
        <v>3.8</v>
      </c>
      <c r="U2335">
        <v>3.8</v>
      </c>
      <c r="V2335">
        <v>3.9</v>
      </c>
      <c r="W2335">
        <v>3.8</v>
      </c>
      <c r="X2335">
        <v>3.9</v>
      </c>
      <c r="Y2335">
        <v>3.9</v>
      </c>
      <c r="Z2335">
        <v>3.9</v>
      </c>
      <c r="AA2335">
        <v>3.9</v>
      </c>
    </row>
    <row r="2336" spans="1:27" x14ac:dyDescent="0.2">
      <c r="A2336" s="89">
        <f>VLOOKUP(C2336,TabellenBDFS!$B$4:$C$2717,2,FALSE)</f>
        <v>322</v>
      </c>
      <c r="B2336" t="str">
        <f t="shared" si="37"/>
        <v>3222</v>
      </c>
      <c r="C2336" t="s">
        <v>332</v>
      </c>
      <c r="D2336">
        <v>2</v>
      </c>
      <c r="E2336">
        <v>0.5</v>
      </c>
      <c r="F2336">
        <v>0.7</v>
      </c>
      <c r="G2336">
        <v>0.7</v>
      </c>
      <c r="H2336">
        <v>0.7</v>
      </c>
      <c r="I2336">
        <v>0.7</v>
      </c>
      <c r="J2336">
        <v>0.7</v>
      </c>
      <c r="K2336">
        <v>0.7</v>
      </c>
      <c r="L2336">
        <v>0.7</v>
      </c>
      <c r="M2336">
        <v>0.7</v>
      </c>
      <c r="N2336">
        <v>0.7</v>
      </c>
      <c r="O2336">
        <v>0.7</v>
      </c>
      <c r="P2336">
        <v>0.7</v>
      </c>
      <c r="Q2336">
        <v>0.7</v>
      </c>
      <c r="R2336">
        <v>0.7</v>
      </c>
      <c r="S2336">
        <v>0.7</v>
      </c>
      <c r="T2336">
        <v>0.7</v>
      </c>
      <c r="U2336">
        <v>0.7</v>
      </c>
      <c r="V2336">
        <v>0.6</v>
      </c>
      <c r="W2336">
        <v>0.6</v>
      </c>
      <c r="X2336">
        <v>0.6</v>
      </c>
      <c r="Y2336">
        <v>0.5</v>
      </c>
      <c r="Z2336">
        <v>0.5</v>
      </c>
      <c r="AA2336">
        <v>0.5</v>
      </c>
    </row>
    <row r="2337" spans="1:27" x14ac:dyDescent="0.2">
      <c r="A2337" s="89">
        <f>VLOOKUP(C2337,TabellenBDFS!$B$4:$C$2717,2,FALSE)</f>
        <v>322</v>
      </c>
      <c r="B2337" t="str">
        <f t="shared" si="37"/>
        <v>3223</v>
      </c>
      <c r="C2337" t="s">
        <v>332</v>
      </c>
      <c r="D2337">
        <v>3</v>
      </c>
      <c r="E2337">
        <v>0</v>
      </c>
      <c r="F2337">
        <v>0</v>
      </c>
      <c r="G2337">
        <v>0.1</v>
      </c>
      <c r="H2337">
        <v>0.1</v>
      </c>
      <c r="I2337">
        <v>0.2</v>
      </c>
      <c r="J2337">
        <v>0.2</v>
      </c>
      <c r="K2337">
        <v>0.3</v>
      </c>
      <c r="L2337">
        <v>0.3</v>
      </c>
      <c r="M2337">
        <v>0.4</v>
      </c>
      <c r="N2337">
        <v>0.4</v>
      </c>
      <c r="O2337">
        <v>0.4</v>
      </c>
      <c r="P2337">
        <v>0.5</v>
      </c>
      <c r="Q2337">
        <v>0.5</v>
      </c>
      <c r="R2337">
        <v>0.5</v>
      </c>
      <c r="S2337">
        <v>0.5</v>
      </c>
      <c r="T2337">
        <v>0.5</v>
      </c>
      <c r="U2337">
        <v>0.5</v>
      </c>
      <c r="V2337">
        <v>0.6</v>
      </c>
      <c r="W2337">
        <v>0.6</v>
      </c>
      <c r="X2337">
        <v>0.7</v>
      </c>
      <c r="Y2337">
        <v>0.6</v>
      </c>
      <c r="Z2337">
        <v>0.7</v>
      </c>
      <c r="AA2337">
        <v>0.7</v>
      </c>
    </row>
    <row r="2338" spans="1:27" x14ac:dyDescent="0.2">
      <c r="A2338" s="89">
        <f>VLOOKUP(C2338,TabellenBDFS!$B$4:$C$2717,2,FALSE)</f>
        <v>322</v>
      </c>
      <c r="B2338" t="str">
        <f t="shared" si="37"/>
        <v>3224</v>
      </c>
      <c r="C2338" t="s">
        <v>332</v>
      </c>
      <c r="D2338">
        <v>4</v>
      </c>
      <c r="E2338">
        <v>0</v>
      </c>
      <c r="F2338">
        <v>0</v>
      </c>
      <c r="G2338">
        <v>0</v>
      </c>
      <c r="H2338">
        <v>0.1</v>
      </c>
      <c r="I2338">
        <v>0.1</v>
      </c>
      <c r="J2338">
        <v>0.1</v>
      </c>
      <c r="K2338">
        <v>0.1</v>
      </c>
      <c r="L2338">
        <v>0.1</v>
      </c>
      <c r="M2338">
        <v>0.1</v>
      </c>
      <c r="N2338">
        <v>0.1</v>
      </c>
      <c r="O2338">
        <v>0.1</v>
      </c>
      <c r="P2338">
        <v>0.1</v>
      </c>
      <c r="Q2338">
        <v>0.1</v>
      </c>
      <c r="R2338">
        <v>0.1</v>
      </c>
      <c r="S2338">
        <v>0.1</v>
      </c>
      <c r="T2338">
        <v>0.1</v>
      </c>
      <c r="U2338">
        <v>0.1</v>
      </c>
      <c r="V2338">
        <v>0.1</v>
      </c>
      <c r="W2338">
        <v>0.1</v>
      </c>
      <c r="X2338">
        <v>0.1</v>
      </c>
      <c r="Y2338">
        <v>0.1</v>
      </c>
      <c r="Z2338">
        <v>0.1</v>
      </c>
      <c r="AA2338">
        <v>0.1</v>
      </c>
    </row>
    <row r="2339" spans="1:27" x14ac:dyDescent="0.2">
      <c r="A2339" s="89">
        <f>VLOOKUP(C2339,TabellenBDFS!$B$4:$C$2717,2,FALSE)</f>
        <v>322</v>
      </c>
      <c r="B2339" t="str">
        <f t="shared" si="37"/>
        <v>3225</v>
      </c>
      <c r="C2339" t="s">
        <v>332</v>
      </c>
      <c r="D2339">
        <v>5</v>
      </c>
      <c r="E2339">
        <v>0.2</v>
      </c>
      <c r="F2339">
        <v>0.2</v>
      </c>
      <c r="G2339">
        <v>0.2</v>
      </c>
      <c r="H2339">
        <v>0.2</v>
      </c>
      <c r="I2339">
        <v>0.2</v>
      </c>
      <c r="J2339">
        <v>0.2</v>
      </c>
      <c r="K2339">
        <v>0.2</v>
      </c>
      <c r="L2339">
        <v>0.2</v>
      </c>
      <c r="M2339">
        <v>0.2</v>
      </c>
      <c r="N2339">
        <v>0.2</v>
      </c>
      <c r="O2339">
        <v>0.2</v>
      </c>
      <c r="P2339">
        <v>0.2</v>
      </c>
      <c r="Q2339">
        <v>0.3</v>
      </c>
      <c r="R2339">
        <v>0.3</v>
      </c>
      <c r="S2339">
        <v>0.3</v>
      </c>
      <c r="T2339">
        <v>0.3</v>
      </c>
      <c r="U2339">
        <v>0.3</v>
      </c>
      <c r="V2339">
        <v>0.3</v>
      </c>
      <c r="W2339">
        <v>0.2</v>
      </c>
      <c r="X2339">
        <v>0.2</v>
      </c>
      <c r="Y2339">
        <v>0.3</v>
      </c>
      <c r="Z2339">
        <v>0.3</v>
      </c>
      <c r="AA2339">
        <v>0.3</v>
      </c>
    </row>
    <row r="2340" spans="1:27" x14ac:dyDescent="0.2">
      <c r="A2340" s="89">
        <f>VLOOKUP(C2340,TabellenBDFS!$B$4:$C$2717,2,FALSE)</f>
        <v>322</v>
      </c>
      <c r="B2340" t="str">
        <f t="shared" si="37"/>
        <v>3226</v>
      </c>
      <c r="C2340" t="s">
        <v>332</v>
      </c>
      <c r="D2340">
        <v>6</v>
      </c>
      <c r="E2340">
        <v>1.1000000000000001</v>
      </c>
      <c r="F2340">
        <v>1.1000000000000001</v>
      </c>
      <c r="G2340">
        <v>1</v>
      </c>
      <c r="H2340">
        <v>1.1000000000000001</v>
      </c>
      <c r="I2340">
        <v>1.1000000000000001</v>
      </c>
      <c r="J2340">
        <v>1.1000000000000001</v>
      </c>
      <c r="K2340">
        <v>1.1000000000000001</v>
      </c>
      <c r="L2340">
        <v>1.1000000000000001</v>
      </c>
      <c r="M2340">
        <v>1.2</v>
      </c>
      <c r="N2340">
        <v>1.2</v>
      </c>
      <c r="O2340">
        <v>1.1000000000000001</v>
      </c>
      <c r="P2340">
        <v>1.1000000000000001</v>
      </c>
      <c r="Q2340">
        <v>1.1000000000000001</v>
      </c>
      <c r="R2340">
        <v>1.2</v>
      </c>
      <c r="S2340">
        <v>1.2</v>
      </c>
      <c r="T2340">
        <v>1.2</v>
      </c>
      <c r="U2340">
        <v>1.2</v>
      </c>
      <c r="V2340">
        <v>1.3</v>
      </c>
      <c r="W2340">
        <v>1.3</v>
      </c>
      <c r="X2340">
        <v>1.4</v>
      </c>
      <c r="Y2340">
        <v>1.4</v>
      </c>
      <c r="Z2340">
        <v>1.4</v>
      </c>
      <c r="AA2340">
        <v>1.4</v>
      </c>
    </row>
    <row r="2341" spans="1:27" x14ac:dyDescent="0.2">
      <c r="A2341" s="89">
        <f>VLOOKUP(C2341,TabellenBDFS!$B$4:$C$2717,2,FALSE)</f>
        <v>322</v>
      </c>
      <c r="B2341" t="str">
        <f t="shared" si="37"/>
        <v>3227</v>
      </c>
      <c r="C2341" t="s">
        <v>332</v>
      </c>
      <c r="D2341">
        <v>7</v>
      </c>
      <c r="E2341">
        <v>1.3</v>
      </c>
      <c r="F2341">
        <v>1.2</v>
      </c>
      <c r="G2341">
        <v>1.3</v>
      </c>
      <c r="H2341">
        <v>1.2</v>
      </c>
      <c r="I2341">
        <v>1.2</v>
      </c>
      <c r="J2341">
        <v>1.2</v>
      </c>
      <c r="K2341">
        <v>1.2</v>
      </c>
      <c r="L2341">
        <v>1.2</v>
      </c>
      <c r="M2341">
        <v>1.1000000000000001</v>
      </c>
      <c r="N2341">
        <v>1.1000000000000001</v>
      </c>
      <c r="O2341">
        <v>1.1000000000000001</v>
      </c>
      <c r="P2341">
        <v>1</v>
      </c>
      <c r="Q2341">
        <v>1</v>
      </c>
      <c r="R2341">
        <v>1</v>
      </c>
      <c r="S2341">
        <v>1</v>
      </c>
      <c r="T2341">
        <v>1</v>
      </c>
      <c r="U2341">
        <v>1</v>
      </c>
      <c r="V2341">
        <v>1</v>
      </c>
      <c r="W2341">
        <v>1</v>
      </c>
      <c r="X2341">
        <v>1</v>
      </c>
      <c r="Y2341">
        <v>1</v>
      </c>
      <c r="Z2341">
        <v>0.9</v>
      </c>
      <c r="AA2341">
        <v>0.9</v>
      </c>
    </row>
    <row r="2342" spans="1:27" x14ac:dyDescent="0.2">
      <c r="A2342" s="89">
        <f>VLOOKUP(C2342,TabellenBDFS!$B$4:$C$2717,2,FALSE)</f>
        <v>323</v>
      </c>
      <c r="B2342" t="str">
        <f t="shared" si="37"/>
        <v>3231</v>
      </c>
      <c r="C2342" t="s">
        <v>333</v>
      </c>
      <c r="D2342">
        <v>1</v>
      </c>
      <c r="E2342">
        <v>6.9</v>
      </c>
      <c r="F2342">
        <v>6.9</v>
      </c>
      <c r="G2342">
        <v>6.8</v>
      </c>
      <c r="H2342">
        <v>6.9</v>
      </c>
      <c r="I2342">
        <v>6.9</v>
      </c>
      <c r="J2342">
        <v>7</v>
      </c>
      <c r="K2342">
        <v>7.1</v>
      </c>
      <c r="L2342">
        <v>6.8</v>
      </c>
      <c r="M2342">
        <v>6.8</v>
      </c>
      <c r="N2342">
        <v>6.8</v>
      </c>
      <c r="O2342">
        <v>6.8</v>
      </c>
      <c r="P2342">
        <v>6.8</v>
      </c>
      <c r="Q2342">
        <v>6.9</v>
      </c>
      <c r="R2342">
        <v>6.9</v>
      </c>
      <c r="S2342">
        <v>7</v>
      </c>
      <c r="T2342">
        <v>6.9</v>
      </c>
      <c r="U2342">
        <v>6.9</v>
      </c>
      <c r="V2342">
        <v>6.7</v>
      </c>
      <c r="W2342">
        <v>6.8</v>
      </c>
      <c r="X2342">
        <v>6.8</v>
      </c>
      <c r="Y2342">
        <v>6.7</v>
      </c>
      <c r="Z2342">
        <v>6.9</v>
      </c>
      <c r="AA2342">
        <v>6.9</v>
      </c>
    </row>
    <row r="2343" spans="1:27" x14ac:dyDescent="0.2">
      <c r="A2343" s="89">
        <f>VLOOKUP(C2343,TabellenBDFS!$B$4:$C$2717,2,FALSE)</f>
        <v>323</v>
      </c>
      <c r="B2343" t="str">
        <f t="shared" si="37"/>
        <v>3232</v>
      </c>
      <c r="C2343" t="s">
        <v>333</v>
      </c>
      <c r="D2343">
        <v>2</v>
      </c>
      <c r="E2343">
        <v>2.4</v>
      </c>
      <c r="F2343">
        <v>2.5</v>
      </c>
      <c r="G2343">
        <v>2.5</v>
      </c>
      <c r="H2343">
        <v>2.6</v>
      </c>
      <c r="I2343">
        <v>2.5</v>
      </c>
      <c r="J2343">
        <v>2.6</v>
      </c>
      <c r="K2343">
        <v>2.6</v>
      </c>
      <c r="L2343">
        <v>2.6</v>
      </c>
      <c r="M2343">
        <v>2.4</v>
      </c>
      <c r="N2343">
        <v>2.4</v>
      </c>
      <c r="O2343">
        <v>2.2999999999999998</v>
      </c>
      <c r="P2343">
        <v>2.2999999999999998</v>
      </c>
      <c r="Q2343">
        <v>2.2999999999999998</v>
      </c>
      <c r="R2343">
        <v>2.2999999999999998</v>
      </c>
      <c r="S2343">
        <v>2.2999999999999998</v>
      </c>
      <c r="T2343">
        <v>2.2000000000000002</v>
      </c>
      <c r="U2343">
        <v>2.2000000000000002</v>
      </c>
      <c r="V2343">
        <v>2</v>
      </c>
      <c r="W2343">
        <v>2</v>
      </c>
      <c r="X2343">
        <v>2</v>
      </c>
      <c r="Y2343">
        <v>2</v>
      </c>
      <c r="Z2343">
        <v>2</v>
      </c>
      <c r="AA2343">
        <v>1.9</v>
      </c>
    </row>
    <row r="2344" spans="1:27" x14ac:dyDescent="0.2">
      <c r="A2344" s="89">
        <f>VLOOKUP(C2344,TabellenBDFS!$B$4:$C$2717,2,FALSE)</f>
        <v>323</v>
      </c>
      <c r="B2344" t="str">
        <f t="shared" si="37"/>
        <v>3233</v>
      </c>
      <c r="C2344" t="s">
        <v>333</v>
      </c>
      <c r="D2344">
        <v>3</v>
      </c>
      <c r="E2344">
        <v>0</v>
      </c>
      <c r="F2344">
        <v>0</v>
      </c>
      <c r="G2344">
        <v>0</v>
      </c>
      <c r="H2344">
        <v>0.1</v>
      </c>
      <c r="I2344">
        <v>0.1</v>
      </c>
      <c r="J2344">
        <v>0.2</v>
      </c>
      <c r="K2344">
        <v>0.3</v>
      </c>
      <c r="L2344">
        <v>0.4</v>
      </c>
      <c r="M2344">
        <v>0.4</v>
      </c>
      <c r="N2344">
        <v>0.5</v>
      </c>
      <c r="O2344">
        <v>0.5</v>
      </c>
      <c r="P2344">
        <v>0.6</v>
      </c>
      <c r="Q2344">
        <v>0.7</v>
      </c>
      <c r="R2344">
        <v>0.7</v>
      </c>
      <c r="S2344">
        <v>0.7</v>
      </c>
      <c r="T2344">
        <v>0.7</v>
      </c>
      <c r="U2344">
        <v>0.8</v>
      </c>
      <c r="V2344">
        <v>0.9</v>
      </c>
      <c r="W2344">
        <v>1</v>
      </c>
      <c r="X2344">
        <v>1.2</v>
      </c>
      <c r="Y2344">
        <v>1.2</v>
      </c>
      <c r="Z2344">
        <v>1.3</v>
      </c>
      <c r="AA2344">
        <v>1.3</v>
      </c>
    </row>
    <row r="2345" spans="1:27" x14ac:dyDescent="0.2">
      <c r="A2345" s="89">
        <f>VLOOKUP(C2345,TabellenBDFS!$B$4:$C$2717,2,FALSE)</f>
        <v>323</v>
      </c>
      <c r="B2345" t="str">
        <f t="shared" si="37"/>
        <v>3234</v>
      </c>
      <c r="C2345" t="s">
        <v>333</v>
      </c>
      <c r="D2345">
        <v>4</v>
      </c>
      <c r="E2345">
        <v>0</v>
      </c>
      <c r="F2345">
        <v>0</v>
      </c>
      <c r="G2345">
        <v>0</v>
      </c>
      <c r="H2345">
        <v>0</v>
      </c>
      <c r="I2345">
        <v>0</v>
      </c>
      <c r="J2345">
        <v>0.1</v>
      </c>
      <c r="K2345">
        <v>0.1</v>
      </c>
      <c r="L2345">
        <v>0.1</v>
      </c>
      <c r="M2345">
        <v>0.2</v>
      </c>
      <c r="N2345">
        <v>0.2</v>
      </c>
      <c r="O2345">
        <v>0.2</v>
      </c>
      <c r="P2345">
        <v>0.2</v>
      </c>
      <c r="Q2345">
        <v>0.2</v>
      </c>
      <c r="R2345">
        <v>0.2</v>
      </c>
      <c r="S2345">
        <v>0.2</v>
      </c>
      <c r="T2345">
        <v>0.2</v>
      </c>
      <c r="U2345">
        <v>0.2</v>
      </c>
      <c r="V2345">
        <v>0.2</v>
      </c>
      <c r="W2345">
        <v>0.2</v>
      </c>
      <c r="X2345">
        <v>0.2</v>
      </c>
      <c r="Y2345">
        <v>0.2</v>
      </c>
      <c r="Z2345">
        <v>0.2</v>
      </c>
      <c r="AA2345">
        <v>0.2</v>
      </c>
    </row>
    <row r="2346" spans="1:27" x14ac:dyDescent="0.2">
      <c r="A2346" s="89">
        <f>VLOOKUP(C2346,TabellenBDFS!$B$4:$C$2717,2,FALSE)</f>
        <v>323</v>
      </c>
      <c r="B2346" t="str">
        <f t="shared" si="37"/>
        <v>3235</v>
      </c>
      <c r="C2346" t="s">
        <v>333</v>
      </c>
      <c r="D2346">
        <v>5</v>
      </c>
      <c r="E2346">
        <v>0.4</v>
      </c>
      <c r="F2346">
        <v>0.4</v>
      </c>
      <c r="G2346">
        <v>0.4</v>
      </c>
      <c r="H2346">
        <v>0.4</v>
      </c>
      <c r="I2346">
        <v>0.5</v>
      </c>
      <c r="J2346">
        <v>0.5</v>
      </c>
      <c r="K2346">
        <v>0.5</v>
      </c>
      <c r="L2346">
        <v>0.4</v>
      </c>
      <c r="M2346">
        <v>0.4</v>
      </c>
      <c r="N2346">
        <v>0.4</v>
      </c>
      <c r="O2346">
        <v>0.4</v>
      </c>
      <c r="P2346">
        <v>0.4</v>
      </c>
      <c r="Q2346">
        <v>0.4</v>
      </c>
      <c r="R2346">
        <v>0.4</v>
      </c>
      <c r="S2346">
        <v>0.5</v>
      </c>
      <c r="T2346">
        <v>0.5</v>
      </c>
      <c r="U2346">
        <v>0.5</v>
      </c>
      <c r="V2346">
        <v>0.5</v>
      </c>
      <c r="W2346">
        <v>0.5</v>
      </c>
      <c r="X2346">
        <v>0.5</v>
      </c>
      <c r="Y2346">
        <v>0.5</v>
      </c>
      <c r="Z2346">
        <v>0.5</v>
      </c>
      <c r="AA2346">
        <v>0.6</v>
      </c>
    </row>
    <row r="2347" spans="1:27" x14ac:dyDescent="0.2">
      <c r="A2347" s="89">
        <f>VLOOKUP(C2347,TabellenBDFS!$B$4:$C$2717,2,FALSE)</f>
        <v>323</v>
      </c>
      <c r="B2347" t="str">
        <f t="shared" si="37"/>
        <v>3236</v>
      </c>
      <c r="C2347" t="s">
        <v>333</v>
      </c>
      <c r="D2347">
        <v>6</v>
      </c>
      <c r="E2347">
        <v>2.2999999999999998</v>
      </c>
      <c r="F2347">
        <v>2.2999999999999998</v>
      </c>
      <c r="G2347">
        <v>2.4</v>
      </c>
      <c r="H2347">
        <v>2.4</v>
      </c>
      <c r="I2347">
        <v>2.2999999999999998</v>
      </c>
      <c r="J2347">
        <v>2.2999999999999998</v>
      </c>
      <c r="K2347">
        <v>2.2000000000000002</v>
      </c>
      <c r="L2347">
        <v>1.9</v>
      </c>
      <c r="M2347">
        <v>1.9</v>
      </c>
      <c r="N2347">
        <v>2</v>
      </c>
      <c r="O2347">
        <v>1.9</v>
      </c>
      <c r="P2347">
        <v>1.9</v>
      </c>
      <c r="Q2347">
        <v>1.9</v>
      </c>
      <c r="R2347">
        <v>1.9</v>
      </c>
      <c r="S2347">
        <v>1.9</v>
      </c>
      <c r="T2347">
        <v>1.9</v>
      </c>
      <c r="U2347">
        <v>1.9</v>
      </c>
      <c r="V2347">
        <v>1.7</v>
      </c>
      <c r="W2347">
        <v>1.7</v>
      </c>
      <c r="X2347">
        <v>1.6</v>
      </c>
      <c r="Y2347">
        <v>1.6</v>
      </c>
      <c r="Z2347">
        <v>1.6</v>
      </c>
      <c r="AA2347">
        <v>1.5</v>
      </c>
    </row>
    <row r="2348" spans="1:27" x14ac:dyDescent="0.2">
      <c r="A2348" s="89">
        <f>VLOOKUP(C2348,TabellenBDFS!$B$4:$C$2717,2,FALSE)</f>
        <v>323</v>
      </c>
      <c r="B2348" t="str">
        <f t="shared" si="37"/>
        <v>3237</v>
      </c>
      <c r="C2348" t="s">
        <v>333</v>
      </c>
      <c r="D2348">
        <v>7</v>
      </c>
      <c r="E2348">
        <v>1.7</v>
      </c>
      <c r="F2348">
        <v>1.7</v>
      </c>
      <c r="G2348">
        <v>1.4</v>
      </c>
      <c r="H2348">
        <v>1.4</v>
      </c>
      <c r="I2348">
        <v>1.4</v>
      </c>
      <c r="J2348">
        <v>1.4</v>
      </c>
      <c r="K2348">
        <v>1.4</v>
      </c>
      <c r="L2348">
        <v>1.4</v>
      </c>
      <c r="M2348">
        <v>1.4</v>
      </c>
      <c r="N2348">
        <v>1.4</v>
      </c>
      <c r="O2348">
        <v>1.4</v>
      </c>
      <c r="P2348">
        <v>1.4</v>
      </c>
      <c r="Q2348">
        <v>1.4</v>
      </c>
      <c r="R2348">
        <v>1.4</v>
      </c>
      <c r="S2348">
        <v>1.4</v>
      </c>
      <c r="T2348">
        <v>1.3</v>
      </c>
      <c r="U2348">
        <v>1.4</v>
      </c>
      <c r="V2348">
        <v>1.3</v>
      </c>
      <c r="W2348">
        <v>1.3</v>
      </c>
      <c r="X2348">
        <v>1.3</v>
      </c>
      <c r="Y2348">
        <v>1.3</v>
      </c>
      <c r="Z2348">
        <v>1.3</v>
      </c>
      <c r="AA2348">
        <v>1.3</v>
      </c>
    </row>
    <row r="2349" spans="1:27" x14ac:dyDescent="0.2">
      <c r="A2349" s="89">
        <f>VLOOKUP(C2349,TabellenBDFS!$B$4:$C$2717,2,FALSE)</f>
        <v>324</v>
      </c>
      <c r="B2349" t="str">
        <f t="shared" si="37"/>
        <v>3241</v>
      </c>
      <c r="C2349" t="s">
        <v>334</v>
      </c>
      <c r="D2349">
        <v>1</v>
      </c>
      <c r="E2349">
        <v>0.5</v>
      </c>
      <c r="F2349">
        <v>0.5</v>
      </c>
      <c r="G2349">
        <v>0.4</v>
      </c>
      <c r="H2349">
        <v>0.4</v>
      </c>
      <c r="I2349">
        <v>0.4</v>
      </c>
      <c r="J2349">
        <v>0.4</v>
      </c>
      <c r="K2349">
        <v>0.4</v>
      </c>
      <c r="L2349">
        <v>0.4</v>
      </c>
      <c r="M2349">
        <v>0.4</v>
      </c>
      <c r="N2349">
        <v>0.4</v>
      </c>
      <c r="O2349">
        <v>0.4</v>
      </c>
      <c r="P2349">
        <v>0.3</v>
      </c>
      <c r="Q2349">
        <v>0.3</v>
      </c>
      <c r="R2349">
        <v>0.3</v>
      </c>
      <c r="S2349">
        <v>0.3</v>
      </c>
      <c r="T2349">
        <v>0.2</v>
      </c>
      <c r="U2349">
        <v>0.2</v>
      </c>
      <c r="V2349">
        <v>0.2</v>
      </c>
      <c r="W2349">
        <v>0.3</v>
      </c>
      <c r="X2349">
        <v>0.2</v>
      </c>
      <c r="Y2349">
        <v>0.2</v>
      </c>
      <c r="Z2349">
        <v>0.2</v>
      </c>
      <c r="AA2349">
        <v>0.4</v>
      </c>
    </row>
    <row r="2350" spans="1:27" x14ac:dyDescent="0.2">
      <c r="A2350" s="89">
        <f>VLOOKUP(C2350,TabellenBDFS!$B$4:$C$2717,2,FALSE)</f>
        <v>324</v>
      </c>
      <c r="B2350" t="str">
        <f t="shared" si="37"/>
        <v>3242</v>
      </c>
      <c r="C2350" t="s">
        <v>334</v>
      </c>
      <c r="D2350">
        <v>2</v>
      </c>
      <c r="E2350">
        <v>0</v>
      </c>
      <c r="F2350">
        <v>0</v>
      </c>
      <c r="G2350">
        <v>0</v>
      </c>
      <c r="H2350">
        <v>0</v>
      </c>
      <c r="I2350">
        <v>0</v>
      </c>
      <c r="J2350">
        <v>0.1</v>
      </c>
      <c r="K2350">
        <v>0.1</v>
      </c>
      <c r="L2350">
        <v>0.1</v>
      </c>
      <c r="M2350">
        <v>0.1</v>
      </c>
      <c r="N2350">
        <v>0</v>
      </c>
      <c r="O2350">
        <v>0</v>
      </c>
      <c r="P2350">
        <v>0</v>
      </c>
      <c r="Q2350">
        <v>0</v>
      </c>
      <c r="R2350">
        <v>0</v>
      </c>
      <c r="S2350">
        <v>0</v>
      </c>
      <c r="T2350">
        <v>0</v>
      </c>
      <c r="U2350">
        <v>0</v>
      </c>
      <c r="V2350">
        <v>0</v>
      </c>
      <c r="W2350">
        <v>0</v>
      </c>
      <c r="X2350">
        <v>0</v>
      </c>
      <c r="Y2350">
        <v>0</v>
      </c>
      <c r="Z2350">
        <v>0</v>
      </c>
      <c r="AA2350">
        <v>0</v>
      </c>
    </row>
    <row r="2351" spans="1:27" x14ac:dyDescent="0.2">
      <c r="A2351" s="89">
        <f>VLOOKUP(C2351,TabellenBDFS!$B$4:$C$2717,2,FALSE)</f>
        <v>324</v>
      </c>
      <c r="B2351" t="str">
        <f t="shared" si="37"/>
        <v>3243</v>
      </c>
      <c r="C2351" t="s">
        <v>334</v>
      </c>
      <c r="D2351">
        <v>3</v>
      </c>
      <c r="E2351">
        <v>0</v>
      </c>
      <c r="F2351">
        <v>0</v>
      </c>
      <c r="G2351">
        <v>0</v>
      </c>
      <c r="H2351">
        <v>0</v>
      </c>
      <c r="I2351">
        <v>0</v>
      </c>
      <c r="J2351">
        <v>0</v>
      </c>
      <c r="K2351">
        <v>0</v>
      </c>
      <c r="L2351">
        <v>0</v>
      </c>
      <c r="M2351">
        <v>0</v>
      </c>
      <c r="N2351">
        <v>0</v>
      </c>
      <c r="O2351">
        <v>0</v>
      </c>
      <c r="P2351">
        <v>0</v>
      </c>
      <c r="Q2351">
        <v>0</v>
      </c>
      <c r="R2351">
        <v>0</v>
      </c>
      <c r="S2351">
        <v>0</v>
      </c>
      <c r="T2351">
        <v>0</v>
      </c>
      <c r="U2351">
        <v>0</v>
      </c>
      <c r="V2351">
        <v>0</v>
      </c>
      <c r="W2351">
        <v>0</v>
      </c>
      <c r="X2351">
        <v>0</v>
      </c>
      <c r="Y2351">
        <v>0</v>
      </c>
      <c r="Z2351">
        <v>0</v>
      </c>
      <c r="AA2351">
        <v>0.1</v>
      </c>
    </row>
    <row r="2352" spans="1:27" x14ac:dyDescent="0.2">
      <c r="A2352" s="89">
        <f>VLOOKUP(C2352,TabellenBDFS!$B$4:$C$2717,2,FALSE)</f>
        <v>324</v>
      </c>
      <c r="B2352" t="str">
        <f t="shared" si="37"/>
        <v>3244</v>
      </c>
      <c r="C2352" t="s">
        <v>334</v>
      </c>
      <c r="D2352">
        <v>4</v>
      </c>
      <c r="E2352">
        <v>0</v>
      </c>
      <c r="F2352">
        <v>0</v>
      </c>
      <c r="G2352">
        <v>0</v>
      </c>
      <c r="H2352">
        <v>0</v>
      </c>
      <c r="I2352">
        <v>0</v>
      </c>
      <c r="J2352">
        <v>0</v>
      </c>
      <c r="K2352">
        <v>0</v>
      </c>
      <c r="L2352">
        <v>0</v>
      </c>
      <c r="M2352">
        <v>0</v>
      </c>
      <c r="N2352">
        <v>0</v>
      </c>
      <c r="O2352">
        <v>0</v>
      </c>
      <c r="P2352">
        <v>0</v>
      </c>
      <c r="Q2352">
        <v>0</v>
      </c>
      <c r="R2352">
        <v>0</v>
      </c>
      <c r="S2352">
        <v>0</v>
      </c>
      <c r="T2352">
        <v>0</v>
      </c>
      <c r="U2352">
        <v>0</v>
      </c>
      <c r="V2352">
        <v>0</v>
      </c>
      <c r="W2352">
        <v>0</v>
      </c>
      <c r="X2352">
        <v>0</v>
      </c>
      <c r="Y2352">
        <v>0</v>
      </c>
      <c r="Z2352">
        <v>0</v>
      </c>
      <c r="AA2352">
        <v>0</v>
      </c>
    </row>
    <row r="2353" spans="1:27" x14ac:dyDescent="0.2">
      <c r="A2353" s="89">
        <f>VLOOKUP(C2353,TabellenBDFS!$B$4:$C$2717,2,FALSE)</f>
        <v>324</v>
      </c>
      <c r="B2353" t="str">
        <f t="shared" si="37"/>
        <v>3245</v>
      </c>
      <c r="C2353" t="s">
        <v>334</v>
      </c>
      <c r="D2353">
        <v>5</v>
      </c>
      <c r="E2353">
        <v>0</v>
      </c>
      <c r="F2353">
        <v>0</v>
      </c>
      <c r="G2353">
        <v>0</v>
      </c>
      <c r="H2353">
        <v>0</v>
      </c>
      <c r="I2353">
        <v>0</v>
      </c>
      <c r="J2353">
        <v>0</v>
      </c>
      <c r="K2353">
        <v>0</v>
      </c>
      <c r="L2353">
        <v>0</v>
      </c>
      <c r="M2353">
        <v>0</v>
      </c>
      <c r="N2353">
        <v>0</v>
      </c>
      <c r="O2353">
        <v>0</v>
      </c>
      <c r="P2353">
        <v>0</v>
      </c>
      <c r="Q2353">
        <v>0</v>
      </c>
      <c r="R2353">
        <v>0</v>
      </c>
      <c r="S2353">
        <v>0</v>
      </c>
      <c r="T2353">
        <v>0</v>
      </c>
      <c r="U2353">
        <v>0</v>
      </c>
      <c r="V2353">
        <v>0</v>
      </c>
      <c r="W2353">
        <v>0</v>
      </c>
      <c r="X2353">
        <v>0</v>
      </c>
      <c r="Y2353">
        <v>0</v>
      </c>
      <c r="Z2353">
        <v>0</v>
      </c>
      <c r="AA2353">
        <v>0</v>
      </c>
    </row>
    <row r="2354" spans="1:27" x14ac:dyDescent="0.2">
      <c r="A2354" s="89">
        <f>VLOOKUP(C2354,TabellenBDFS!$B$4:$C$2717,2,FALSE)</f>
        <v>324</v>
      </c>
      <c r="B2354" t="str">
        <f t="shared" si="37"/>
        <v>3246</v>
      </c>
      <c r="C2354" t="s">
        <v>334</v>
      </c>
      <c r="D2354">
        <v>6</v>
      </c>
      <c r="E2354">
        <v>0.4</v>
      </c>
      <c r="F2354">
        <v>0.4</v>
      </c>
      <c r="G2354">
        <v>0.4</v>
      </c>
      <c r="H2354">
        <v>0.3</v>
      </c>
      <c r="I2354">
        <v>0.3</v>
      </c>
      <c r="J2354">
        <v>0.3</v>
      </c>
      <c r="K2354">
        <v>0.3</v>
      </c>
      <c r="L2354">
        <v>0.3</v>
      </c>
      <c r="M2354">
        <v>0.3</v>
      </c>
      <c r="N2354">
        <v>0.3</v>
      </c>
      <c r="O2354">
        <v>0.2</v>
      </c>
      <c r="P2354">
        <v>0.2</v>
      </c>
      <c r="Q2354">
        <v>0.2</v>
      </c>
      <c r="R2354">
        <v>0.2</v>
      </c>
      <c r="S2354">
        <v>0.1</v>
      </c>
      <c r="T2354">
        <v>0.1</v>
      </c>
      <c r="U2354">
        <v>0.1</v>
      </c>
      <c r="V2354">
        <v>0.1</v>
      </c>
      <c r="W2354">
        <v>0.1</v>
      </c>
      <c r="X2354">
        <v>0.1</v>
      </c>
      <c r="Y2354">
        <v>0.1</v>
      </c>
      <c r="Z2354">
        <v>0.1</v>
      </c>
      <c r="AA2354">
        <v>0.1</v>
      </c>
    </row>
    <row r="2355" spans="1:27" x14ac:dyDescent="0.2">
      <c r="A2355" s="89">
        <f>VLOOKUP(C2355,TabellenBDFS!$B$4:$C$2717,2,FALSE)</f>
        <v>324</v>
      </c>
      <c r="B2355" t="str">
        <f t="shared" si="37"/>
        <v>3247</v>
      </c>
      <c r="C2355" t="s">
        <v>334</v>
      </c>
      <c r="D2355">
        <v>7</v>
      </c>
      <c r="E2355">
        <v>0.1</v>
      </c>
      <c r="F2355">
        <v>0.1</v>
      </c>
      <c r="G2355">
        <v>0</v>
      </c>
      <c r="H2355">
        <v>0</v>
      </c>
      <c r="I2355">
        <v>0</v>
      </c>
      <c r="J2355">
        <v>0</v>
      </c>
      <c r="K2355">
        <v>0</v>
      </c>
      <c r="L2355">
        <v>0</v>
      </c>
      <c r="M2355">
        <v>0</v>
      </c>
      <c r="N2355">
        <v>0</v>
      </c>
      <c r="O2355">
        <v>0</v>
      </c>
      <c r="P2355">
        <v>0</v>
      </c>
      <c r="Q2355">
        <v>0</v>
      </c>
      <c r="R2355">
        <v>0</v>
      </c>
      <c r="S2355">
        <v>0</v>
      </c>
      <c r="T2355">
        <v>0</v>
      </c>
      <c r="U2355">
        <v>0</v>
      </c>
      <c r="V2355">
        <v>0</v>
      </c>
      <c r="W2355">
        <v>0</v>
      </c>
      <c r="X2355">
        <v>0</v>
      </c>
      <c r="Y2355">
        <v>0</v>
      </c>
      <c r="Z2355">
        <v>0.1</v>
      </c>
      <c r="AA2355">
        <v>0.1</v>
      </c>
    </row>
    <row r="2356" spans="1:27" x14ac:dyDescent="0.2">
      <c r="A2356" s="89" t="e">
        <f>VLOOKUP(C2356,TabellenBDFS!$B$4:$C$2717,2,FALSE)</f>
        <v>#N/A</v>
      </c>
      <c r="B2356" t="e">
        <f t="shared" si="37"/>
        <v>#N/A</v>
      </c>
      <c r="C2356" t="s">
        <v>335</v>
      </c>
      <c r="D2356">
        <v>1</v>
      </c>
      <c r="E2356">
        <v>1.3</v>
      </c>
      <c r="F2356">
        <v>1.3</v>
      </c>
      <c r="G2356">
        <v>1.3</v>
      </c>
      <c r="H2356">
        <v>1.3</v>
      </c>
      <c r="I2356">
        <v>1.4</v>
      </c>
      <c r="J2356">
        <v>1.5</v>
      </c>
      <c r="K2356">
        <v>1.5</v>
      </c>
      <c r="L2356">
        <v>1.5</v>
      </c>
      <c r="M2356">
        <v>1.6</v>
      </c>
      <c r="N2356">
        <v>1.6</v>
      </c>
      <c r="O2356">
        <v>1.6</v>
      </c>
      <c r="P2356">
        <v>1.5</v>
      </c>
      <c r="Q2356">
        <v>1.6</v>
      </c>
      <c r="R2356">
        <v>1.5</v>
      </c>
      <c r="S2356">
        <v>1.5</v>
      </c>
      <c r="T2356">
        <v>1.4</v>
      </c>
      <c r="U2356" t="e">
        <v>#N/A</v>
      </c>
      <c r="V2356" t="e">
        <v>#N/A</v>
      </c>
      <c r="W2356" t="e">
        <v>#N/A</v>
      </c>
      <c r="X2356" t="e">
        <v>#N/A</v>
      </c>
      <c r="Y2356" t="e">
        <v>#N/A</v>
      </c>
      <c r="Z2356" t="e">
        <v>#N/A</v>
      </c>
      <c r="AA2356" t="e">
        <v>#N/A</v>
      </c>
    </row>
    <row r="2357" spans="1:27" x14ac:dyDescent="0.2">
      <c r="A2357" s="89" t="e">
        <f>VLOOKUP(C2357,TabellenBDFS!$B$4:$C$2717,2,FALSE)</f>
        <v>#N/A</v>
      </c>
      <c r="B2357" t="e">
        <f t="shared" si="37"/>
        <v>#N/A</v>
      </c>
      <c r="C2357" t="s">
        <v>335</v>
      </c>
      <c r="D2357">
        <v>2</v>
      </c>
      <c r="E2357">
        <v>0.3</v>
      </c>
      <c r="F2357">
        <v>0.3</v>
      </c>
      <c r="G2357">
        <v>0.4</v>
      </c>
      <c r="H2357">
        <v>0.4</v>
      </c>
      <c r="I2357">
        <v>0.4</v>
      </c>
      <c r="J2357">
        <v>0.4</v>
      </c>
      <c r="K2357">
        <v>0.4</v>
      </c>
      <c r="L2357">
        <v>0.4</v>
      </c>
      <c r="M2357">
        <v>0.4</v>
      </c>
      <c r="N2357">
        <v>0.5</v>
      </c>
      <c r="O2357">
        <v>0.5</v>
      </c>
      <c r="P2357">
        <v>0.4</v>
      </c>
      <c r="Q2357">
        <v>0.4</v>
      </c>
      <c r="R2357">
        <v>0.4</v>
      </c>
      <c r="S2357">
        <v>0.4</v>
      </c>
      <c r="T2357">
        <v>0.3</v>
      </c>
      <c r="U2357" t="e">
        <v>#N/A</v>
      </c>
      <c r="V2357" t="e">
        <v>#N/A</v>
      </c>
      <c r="W2357" t="e">
        <v>#N/A</v>
      </c>
      <c r="X2357" t="e">
        <v>#N/A</v>
      </c>
      <c r="Y2357" t="e">
        <v>#N/A</v>
      </c>
      <c r="Z2357" t="e">
        <v>#N/A</v>
      </c>
      <c r="AA2357" t="e">
        <v>#N/A</v>
      </c>
    </row>
    <row r="2358" spans="1:27" x14ac:dyDescent="0.2">
      <c r="A2358" s="89" t="e">
        <f>VLOOKUP(C2358,TabellenBDFS!$B$4:$C$2717,2,FALSE)</f>
        <v>#N/A</v>
      </c>
      <c r="B2358" t="e">
        <f t="shared" si="37"/>
        <v>#N/A</v>
      </c>
      <c r="C2358" t="s">
        <v>335</v>
      </c>
      <c r="D2358">
        <v>3</v>
      </c>
      <c r="E2358">
        <v>0</v>
      </c>
      <c r="F2358">
        <v>0</v>
      </c>
      <c r="G2358">
        <v>0</v>
      </c>
      <c r="H2358">
        <v>0</v>
      </c>
      <c r="I2358">
        <v>0</v>
      </c>
      <c r="J2358">
        <v>0.1</v>
      </c>
      <c r="K2358">
        <v>0.1</v>
      </c>
      <c r="L2358">
        <v>0.1</v>
      </c>
      <c r="M2358">
        <v>0.1</v>
      </c>
      <c r="N2358">
        <v>0.1</v>
      </c>
      <c r="O2358">
        <v>0.1</v>
      </c>
      <c r="P2358">
        <v>0.1</v>
      </c>
      <c r="Q2358">
        <v>0.1</v>
      </c>
      <c r="R2358">
        <v>0.1</v>
      </c>
      <c r="S2358">
        <v>0.1</v>
      </c>
      <c r="T2358">
        <v>0.1</v>
      </c>
      <c r="U2358" t="e">
        <v>#N/A</v>
      </c>
      <c r="V2358" t="e">
        <v>#N/A</v>
      </c>
      <c r="W2358" t="e">
        <v>#N/A</v>
      </c>
      <c r="X2358" t="e">
        <v>#N/A</v>
      </c>
      <c r="Y2358" t="e">
        <v>#N/A</v>
      </c>
      <c r="Z2358" t="e">
        <v>#N/A</v>
      </c>
      <c r="AA2358" t="e">
        <v>#N/A</v>
      </c>
    </row>
    <row r="2359" spans="1:27" x14ac:dyDescent="0.2">
      <c r="A2359" s="89" t="e">
        <f>VLOOKUP(C2359,TabellenBDFS!$B$4:$C$2717,2,FALSE)</f>
        <v>#N/A</v>
      </c>
      <c r="B2359" t="e">
        <f t="shared" si="37"/>
        <v>#N/A</v>
      </c>
      <c r="C2359" t="s">
        <v>335</v>
      </c>
      <c r="D2359">
        <v>4</v>
      </c>
      <c r="E2359">
        <v>0</v>
      </c>
      <c r="F2359">
        <v>0</v>
      </c>
      <c r="G2359">
        <v>0</v>
      </c>
      <c r="H2359">
        <v>0</v>
      </c>
      <c r="I2359">
        <v>0</v>
      </c>
      <c r="J2359">
        <v>0</v>
      </c>
      <c r="K2359">
        <v>0</v>
      </c>
      <c r="L2359">
        <v>0</v>
      </c>
      <c r="M2359">
        <v>0</v>
      </c>
      <c r="N2359">
        <v>0</v>
      </c>
      <c r="O2359">
        <v>0</v>
      </c>
      <c r="P2359">
        <v>0</v>
      </c>
      <c r="Q2359">
        <v>0</v>
      </c>
      <c r="R2359">
        <v>0</v>
      </c>
      <c r="S2359">
        <v>0</v>
      </c>
      <c r="T2359">
        <v>0</v>
      </c>
      <c r="U2359" t="e">
        <v>#N/A</v>
      </c>
      <c r="V2359" t="e">
        <v>#N/A</v>
      </c>
      <c r="W2359" t="e">
        <v>#N/A</v>
      </c>
      <c r="X2359" t="e">
        <v>#N/A</v>
      </c>
      <c r="Y2359" t="e">
        <v>#N/A</v>
      </c>
      <c r="Z2359" t="e">
        <v>#N/A</v>
      </c>
      <c r="AA2359" t="e">
        <v>#N/A</v>
      </c>
    </row>
    <row r="2360" spans="1:27" x14ac:dyDescent="0.2">
      <c r="A2360" s="89" t="e">
        <f>VLOOKUP(C2360,TabellenBDFS!$B$4:$C$2717,2,FALSE)</f>
        <v>#N/A</v>
      </c>
      <c r="B2360" t="e">
        <f t="shared" si="37"/>
        <v>#N/A</v>
      </c>
      <c r="C2360" t="s">
        <v>335</v>
      </c>
      <c r="D2360">
        <v>5</v>
      </c>
      <c r="E2360">
        <v>0</v>
      </c>
      <c r="F2360">
        <v>0</v>
      </c>
      <c r="G2360">
        <v>0</v>
      </c>
      <c r="H2360">
        <v>0.1</v>
      </c>
      <c r="I2360">
        <v>0.1</v>
      </c>
      <c r="J2360">
        <v>0.1</v>
      </c>
      <c r="K2360">
        <v>0.1</v>
      </c>
      <c r="L2360">
        <v>0.1</v>
      </c>
      <c r="M2360">
        <v>0.1</v>
      </c>
      <c r="N2360">
        <v>0.1</v>
      </c>
      <c r="O2360">
        <v>0.1</v>
      </c>
      <c r="P2360">
        <v>0.1</v>
      </c>
      <c r="Q2360">
        <v>0.1</v>
      </c>
      <c r="R2360">
        <v>0</v>
      </c>
      <c r="S2360">
        <v>0</v>
      </c>
      <c r="T2360">
        <v>0</v>
      </c>
      <c r="U2360" t="e">
        <v>#N/A</v>
      </c>
      <c r="V2360" t="e">
        <v>#N/A</v>
      </c>
      <c r="W2360" t="e">
        <v>#N/A</v>
      </c>
      <c r="X2360" t="e">
        <v>#N/A</v>
      </c>
      <c r="Y2360" t="e">
        <v>#N/A</v>
      </c>
      <c r="Z2360" t="e">
        <v>#N/A</v>
      </c>
      <c r="AA2360" t="e">
        <v>#N/A</v>
      </c>
    </row>
    <row r="2361" spans="1:27" x14ac:dyDescent="0.2">
      <c r="A2361" s="89" t="e">
        <f>VLOOKUP(C2361,TabellenBDFS!$B$4:$C$2717,2,FALSE)</f>
        <v>#N/A</v>
      </c>
      <c r="B2361" t="e">
        <f t="shared" si="37"/>
        <v>#N/A</v>
      </c>
      <c r="C2361" t="s">
        <v>335</v>
      </c>
      <c r="D2361">
        <v>6</v>
      </c>
      <c r="E2361">
        <v>0.8</v>
      </c>
      <c r="F2361">
        <v>0.7</v>
      </c>
      <c r="G2361">
        <v>0.7</v>
      </c>
      <c r="H2361">
        <v>0.7</v>
      </c>
      <c r="I2361">
        <v>0.7</v>
      </c>
      <c r="J2361">
        <v>0.7</v>
      </c>
      <c r="K2361">
        <v>0.7</v>
      </c>
      <c r="L2361">
        <v>0.7</v>
      </c>
      <c r="M2361">
        <v>0.7</v>
      </c>
      <c r="N2361">
        <v>0.7</v>
      </c>
      <c r="O2361">
        <v>0.7</v>
      </c>
      <c r="P2361">
        <v>0.7</v>
      </c>
      <c r="Q2361">
        <v>0.8</v>
      </c>
      <c r="R2361">
        <v>0.8</v>
      </c>
      <c r="S2361">
        <v>0.8</v>
      </c>
      <c r="T2361">
        <v>0.8</v>
      </c>
      <c r="U2361" t="e">
        <v>#N/A</v>
      </c>
      <c r="V2361" t="e">
        <v>#N/A</v>
      </c>
      <c r="W2361" t="e">
        <v>#N/A</v>
      </c>
      <c r="X2361" t="e">
        <v>#N/A</v>
      </c>
      <c r="Y2361" t="e">
        <v>#N/A</v>
      </c>
      <c r="Z2361" t="e">
        <v>#N/A</v>
      </c>
      <c r="AA2361" t="e">
        <v>#N/A</v>
      </c>
    </row>
    <row r="2362" spans="1:27" x14ac:dyDescent="0.2">
      <c r="A2362" s="89" t="e">
        <f>VLOOKUP(C2362,TabellenBDFS!$B$4:$C$2717,2,FALSE)</f>
        <v>#N/A</v>
      </c>
      <c r="B2362" t="e">
        <f t="shared" si="37"/>
        <v>#N/A</v>
      </c>
      <c r="C2362" t="s">
        <v>335</v>
      </c>
      <c r="D2362">
        <v>7</v>
      </c>
      <c r="E2362">
        <v>0.2</v>
      </c>
      <c r="F2362">
        <v>0.2</v>
      </c>
      <c r="G2362">
        <v>0.2</v>
      </c>
      <c r="H2362">
        <v>0.2</v>
      </c>
      <c r="I2362">
        <v>0.2</v>
      </c>
      <c r="J2362">
        <v>0.3</v>
      </c>
      <c r="K2362">
        <v>0.3</v>
      </c>
      <c r="L2362">
        <v>0.3</v>
      </c>
      <c r="M2362">
        <v>0.3</v>
      </c>
      <c r="N2362">
        <v>0.2</v>
      </c>
      <c r="O2362">
        <v>0.2</v>
      </c>
      <c r="P2362">
        <v>0.2</v>
      </c>
      <c r="Q2362">
        <v>0.2</v>
      </c>
      <c r="R2362">
        <v>0.2</v>
      </c>
      <c r="S2362">
        <v>0.2</v>
      </c>
      <c r="T2362">
        <v>0.2</v>
      </c>
      <c r="U2362" t="e">
        <v>#N/A</v>
      </c>
      <c r="V2362" t="e">
        <v>#N/A</v>
      </c>
      <c r="W2362" t="e">
        <v>#N/A</v>
      </c>
      <c r="X2362" t="e">
        <v>#N/A</v>
      </c>
      <c r="Y2362" t="e">
        <v>#N/A</v>
      </c>
      <c r="Z2362" t="e">
        <v>#N/A</v>
      </c>
      <c r="AA2362" t="e">
        <v>#N/A</v>
      </c>
    </row>
    <row r="2363" spans="1:27" x14ac:dyDescent="0.2">
      <c r="A2363" s="89">
        <f>VLOOKUP(C2363,TabellenBDFS!$B$4:$C$2717,2,FALSE)</f>
        <v>325</v>
      </c>
      <c r="B2363" t="str">
        <f t="shared" si="37"/>
        <v>3251</v>
      </c>
      <c r="C2363" t="s">
        <v>336</v>
      </c>
      <c r="D2363">
        <v>1</v>
      </c>
      <c r="E2363">
        <v>2.2000000000000002</v>
      </c>
      <c r="F2363">
        <v>2.2000000000000002</v>
      </c>
      <c r="G2363">
        <v>2.2000000000000002</v>
      </c>
      <c r="H2363">
        <v>2.2999999999999998</v>
      </c>
      <c r="I2363">
        <v>2.2999999999999998</v>
      </c>
      <c r="J2363">
        <v>2.2999999999999998</v>
      </c>
      <c r="K2363">
        <v>2.2000000000000002</v>
      </c>
      <c r="L2363">
        <v>2.2999999999999998</v>
      </c>
      <c r="M2363">
        <v>2.2999999999999998</v>
      </c>
      <c r="N2363">
        <v>2.2999999999999998</v>
      </c>
      <c r="O2363">
        <v>2.2999999999999998</v>
      </c>
      <c r="P2363">
        <v>2.2999999999999998</v>
      </c>
      <c r="Q2363">
        <v>2.1</v>
      </c>
      <c r="R2363">
        <v>2.1</v>
      </c>
      <c r="S2363">
        <v>2.1</v>
      </c>
      <c r="T2363">
        <v>2.1</v>
      </c>
      <c r="U2363">
        <v>2.1</v>
      </c>
      <c r="V2363">
        <v>2.2000000000000002</v>
      </c>
      <c r="W2363">
        <v>2.1</v>
      </c>
      <c r="X2363">
        <v>2</v>
      </c>
      <c r="Y2363">
        <v>1.9</v>
      </c>
      <c r="Z2363">
        <v>1.9</v>
      </c>
      <c r="AA2363">
        <v>1.8</v>
      </c>
    </row>
    <row r="2364" spans="1:27" x14ac:dyDescent="0.2">
      <c r="A2364" s="89">
        <f>VLOOKUP(C2364,TabellenBDFS!$B$4:$C$2717,2,FALSE)</f>
        <v>325</v>
      </c>
      <c r="B2364" t="str">
        <f t="shared" si="37"/>
        <v>3252</v>
      </c>
      <c r="C2364" t="s">
        <v>336</v>
      </c>
      <c r="D2364">
        <v>2</v>
      </c>
      <c r="E2364">
        <v>1</v>
      </c>
      <c r="F2364">
        <v>1</v>
      </c>
      <c r="G2364">
        <v>0.9</v>
      </c>
      <c r="H2364">
        <v>0.9</v>
      </c>
      <c r="I2364">
        <v>0.8</v>
      </c>
      <c r="J2364">
        <v>0.8</v>
      </c>
      <c r="K2364">
        <v>0.8</v>
      </c>
      <c r="L2364">
        <v>0.8</v>
      </c>
      <c r="M2364">
        <v>0.8</v>
      </c>
      <c r="N2364">
        <v>0.8</v>
      </c>
      <c r="O2364">
        <v>0.8</v>
      </c>
      <c r="P2364">
        <v>0.7</v>
      </c>
      <c r="Q2364">
        <v>0.7</v>
      </c>
      <c r="R2364">
        <v>0.7</v>
      </c>
      <c r="S2364">
        <v>0.7</v>
      </c>
      <c r="T2364">
        <v>0.7</v>
      </c>
      <c r="U2364">
        <v>0.7</v>
      </c>
      <c r="V2364">
        <v>0.7</v>
      </c>
      <c r="W2364">
        <v>0.7</v>
      </c>
      <c r="X2364">
        <v>0.7</v>
      </c>
      <c r="Y2364">
        <v>0.7</v>
      </c>
      <c r="Z2364">
        <v>0.7</v>
      </c>
      <c r="AA2364">
        <v>0.7</v>
      </c>
    </row>
    <row r="2365" spans="1:27" x14ac:dyDescent="0.2">
      <c r="A2365" s="89">
        <f>VLOOKUP(C2365,TabellenBDFS!$B$4:$C$2717,2,FALSE)</f>
        <v>325</v>
      </c>
      <c r="B2365" t="str">
        <f t="shared" si="37"/>
        <v>3253</v>
      </c>
      <c r="C2365" t="s">
        <v>336</v>
      </c>
      <c r="D2365">
        <v>3</v>
      </c>
      <c r="E2365">
        <v>0</v>
      </c>
      <c r="F2365">
        <v>0</v>
      </c>
      <c r="G2365">
        <v>0</v>
      </c>
      <c r="H2365">
        <v>0</v>
      </c>
      <c r="I2365">
        <v>0</v>
      </c>
      <c r="J2365">
        <v>0</v>
      </c>
      <c r="K2365">
        <v>0</v>
      </c>
      <c r="L2365">
        <v>0.1</v>
      </c>
      <c r="M2365">
        <v>0.1</v>
      </c>
      <c r="N2365">
        <v>0.1</v>
      </c>
      <c r="O2365">
        <v>0.1</v>
      </c>
      <c r="P2365">
        <v>0.1</v>
      </c>
      <c r="Q2365">
        <v>0.1</v>
      </c>
      <c r="R2365">
        <v>0.1</v>
      </c>
      <c r="S2365">
        <v>0.1</v>
      </c>
      <c r="T2365">
        <v>0.1</v>
      </c>
      <c r="U2365">
        <v>0.1</v>
      </c>
      <c r="V2365">
        <v>0.1</v>
      </c>
      <c r="W2365">
        <v>0.2</v>
      </c>
      <c r="X2365">
        <v>0.2</v>
      </c>
      <c r="Y2365">
        <v>0.2</v>
      </c>
      <c r="Z2365">
        <v>0.2</v>
      </c>
      <c r="AA2365">
        <v>0.2</v>
      </c>
    </row>
    <row r="2366" spans="1:27" x14ac:dyDescent="0.2">
      <c r="A2366" s="89">
        <f>VLOOKUP(C2366,TabellenBDFS!$B$4:$C$2717,2,FALSE)</f>
        <v>325</v>
      </c>
      <c r="B2366" t="str">
        <f t="shared" si="37"/>
        <v>3254</v>
      </c>
      <c r="C2366" t="s">
        <v>336</v>
      </c>
      <c r="D2366">
        <v>4</v>
      </c>
      <c r="E2366">
        <v>0</v>
      </c>
      <c r="F2366">
        <v>0</v>
      </c>
      <c r="G2366">
        <v>0</v>
      </c>
      <c r="H2366">
        <v>0</v>
      </c>
      <c r="I2366">
        <v>0</v>
      </c>
      <c r="J2366">
        <v>0</v>
      </c>
      <c r="K2366">
        <v>0</v>
      </c>
      <c r="L2366">
        <v>0</v>
      </c>
      <c r="M2366">
        <v>0</v>
      </c>
      <c r="N2366">
        <v>0</v>
      </c>
      <c r="O2366">
        <v>0</v>
      </c>
      <c r="P2366">
        <v>0</v>
      </c>
      <c r="Q2366">
        <v>0</v>
      </c>
      <c r="R2366">
        <v>0</v>
      </c>
      <c r="S2366">
        <v>0</v>
      </c>
      <c r="T2366">
        <v>0</v>
      </c>
      <c r="U2366">
        <v>0</v>
      </c>
      <c r="V2366">
        <v>0</v>
      </c>
      <c r="W2366">
        <v>0</v>
      </c>
      <c r="X2366">
        <v>0</v>
      </c>
      <c r="Y2366">
        <v>0</v>
      </c>
      <c r="Z2366">
        <v>0</v>
      </c>
      <c r="AA2366">
        <v>0</v>
      </c>
    </row>
    <row r="2367" spans="1:27" x14ac:dyDescent="0.2">
      <c r="A2367" s="89">
        <f>VLOOKUP(C2367,TabellenBDFS!$B$4:$C$2717,2,FALSE)</f>
        <v>325</v>
      </c>
      <c r="B2367" t="str">
        <f t="shared" si="37"/>
        <v>3255</v>
      </c>
      <c r="C2367" t="s">
        <v>336</v>
      </c>
      <c r="D2367">
        <v>5</v>
      </c>
      <c r="E2367">
        <v>0</v>
      </c>
      <c r="F2367">
        <v>0</v>
      </c>
      <c r="G2367">
        <v>0</v>
      </c>
      <c r="H2367">
        <v>0</v>
      </c>
      <c r="I2367">
        <v>0</v>
      </c>
      <c r="J2367">
        <v>0</v>
      </c>
      <c r="K2367">
        <v>0</v>
      </c>
      <c r="L2367">
        <v>0</v>
      </c>
      <c r="M2367">
        <v>0</v>
      </c>
      <c r="N2367">
        <v>0</v>
      </c>
      <c r="O2367">
        <v>0</v>
      </c>
      <c r="P2367">
        <v>0</v>
      </c>
      <c r="Q2367">
        <v>0</v>
      </c>
      <c r="R2367">
        <v>0</v>
      </c>
      <c r="S2367">
        <v>0</v>
      </c>
      <c r="T2367">
        <v>0</v>
      </c>
      <c r="U2367">
        <v>0</v>
      </c>
      <c r="V2367">
        <v>0</v>
      </c>
      <c r="W2367">
        <v>0</v>
      </c>
      <c r="X2367">
        <v>0</v>
      </c>
      <c r="Y2367">
        <v>0</v>
      </c>
      <c r="Z2367">
        <v>0</v>
      </c>
      <c r="AA2367">
        <v>0</v>
      </c>
    </row>
    <row r="2368" spans="1:27" x14ac:dyDescent="0.2">
      <c r="A2368" s="89">
        <f>VLOOKUP(C2368,TabellenBDFS!$B$4:$C$2717,2,FALSE)</f>
        <v>325</v>
      </c>
      <c r="B2368" t="str">
        <f t="shared" si="37"/>
        <v>3256</v>
      </c>
      <c r="C2368" t="s">
        <v>336</v>
      </c>
      <c r="D2368">
        <v>6</v>
      </c>
      <c r="E2368">
        <v>0.7</v>
      </c>
      <c r="F2368">
        <v>0.6</v>
      </c>
      <c r="G2368">
        <v>0.7</v>
      </c>
      <c r="H2368">
        <v>0.8</v>
      </c>
      <c r="I2368">
        <v>0.8</v>
      </c>
      <c r="J2368">
        <v>0.8</v>
      </c>
      <c r="K2368">
        <v>0.7</v>
      </c>
      <c r="L2368">
        <v>0.6</v>
      </c>
      <c r="M2368">
        <v>0.7</v>
      </c>
      <c r="N2368">
        <v>0.7</v>
      </c>
      <c r="O2368">
        <v>0.7</v>
      </c>
      <c r="P2368">
        <v>0.8</v>
      </c>
      <c r="Q2368">
        <v>0.8</v>
      </c>
      <c r="R2368">
        <v>0.8</v>
      </c>
      <c r="S2368">
        <v>0.7</v>
      </c>
      <c r="T2368">
        <v>0.8</v>
      </c>
      <c r="U2368">
        <v>0.8</v>
      </c>
      <c r="V2368">
        <v>0.8</v>
      </c>
      <c r="W2368">
        <v>0.6</v>
      </c>
      <c r="X2368">
        <v>0.5</v>
      </c>
      <c r="Y2368">
        <v>0.5</v>
      </c>
      <c r="Z2368">
        <v>0.5</v>
      </c>
      <c r="AA2368">
        <v>0.4</v>
      </c>
    </row>
    <row r="2369" spans="1:27" x14ac:dyDescent="0.2">
      <c r="A2369" s="89">
        <f>VLOOKUP(C2369,TabellenBDFS!$B$4:$C$2717,2,FALSE)</f>
        <v>325</v>
      </c>
      <c r="B2369" t="str">
        <f t="shared" si="37"/>
        <v>3257</v>
      </c>
      <c r="C2369" t="s">
        <v>336</v>
      </c>
      <c r="D2369">
        <v>7</v>
      </c>
      <c r="E2369">
        <v>0.6</v>
      </c>
      <c r="F2369">
        <v>0.6</v>
      </c>
      <c r="G2369">
        <v>0.6</v>
      </c>
      <c r="H2369">
        <v>0.6</v>
      </c>
      <c r="I2369">
        <v>0.6</v>
      </c>
      <c r="J2369">
        <v>0.6</v>
      </c>
      <c r="K2369">
        <v>0.7</v>
      </c>
      <c r="L2369">
        <v>0.7</v>
      </c>
      <c r="M2369">
        <v>0.7</v>
      </c>
      <c r="N2369">
        <v>0.7</v>
      </c>
      <c r="O2369">
        <v>0.7</v>
      </c>
      <c r="P2369">
        <v>0.7</v>
      </c>
      <c r="Q2369">
        <v>0.4</v>
      </c>
      <c r="R2369">
        <v>0.4</v>
      </c>
      <c r="S2369">
        <v>0.4</v>
      </c>
      <c r="T2369">
        <v>0.4</v>
      </c>
      <c r="U2369">
        <v>0.4</v>
      </c>
      <c r="V2369">
        <v>0.5</v>
      </c>
      <c r="W2369">
        <v>0.5</v>
      </c>
      <c r="X2369">
        <v>0.5</v>
      </c>
      <c r="Y2369">
        <v>0.4</v>
      </c>
      <c r="Z2369">
        <v>0.4</v>
      </c>
      <c r="AA2369">
        <v>0.4</v>
      </c>
    </row>
    <row r="2370" spans="1:27" x14ac:dyDescent="0.2">
      <c r="A2370" s="89">
        <f>VLOOKUP(C2370,TabellenBDFS!$B$4:$C$2717,2,FALSE)</f>
        <v>326</v>
      </c>
      <c r="B2370" t="str">
        <f t="shared" si="37"/>
        <v>3261</v>
      </c>
      <c r="C2370" t="s">
        <v>337</v>
      </c>
      <c r="D2370">
        <v>1</v>
      </c>
      <c r="E2370">
        <v>3.5</v>
      </c>
      <c r="F2370">
        <v>3.5</v>
      </c>
      <c r="G2370">
        <v>3.5</v>
      </c>
      <c r="H2370">
        <v>3.4</v>
      </c>
      <c r="I2370">
        <v>3.6</v>
      </c>
      <c r="J2370">
        <v>3.5</v>
      </c>
      <c r="K2370">
        <v>3.5</v>
      </c>
      <c r="L2370">
        <v>3.6</v>
      </c>
      <c r="M2370">
        <v>3.7</v>
      </c>
      <c r="N2370">
        <v>3.7</v>
      </c>
      <c r="O2370">
        <v>3.9</v>
      </c>
      <c r="P2370">
        <v>4.0999999999999996</v>
      </c>
      <c r="Q2370">
        <v>4.0999999999999996</v>
      </c>
      <c r="R2370">
        <v>4.2</v>
      </c>
      <c r="S2370">
        <v>4.2</v>
      </c>
      <c r="T2370">
        <v>4.0999999999999996</v>
      </c>
      <c r="U2370">
        <v>4.2</v>
      </c>
      <c r="V2370">
        <v>4.2</v>
      </c>
      <c r="W2370">
        <v>4.3</v>
      </c>
      <c r="X2370">
        <v>4.3</v>
      </c>
      <c r="Y2370">
        <v>4.3</v>
      </c>
      <c r="Z2370">
        <v>4.3</v>
      </c>
      <c r="AA2370">
        <v>4.0999999999999996</v>
      </c>
    </row>
    <row r="2371" spans="1:27" x14ac:dyDescent="0.2">
      <c r="A2371" s="89">
        <f>VLOOKUP(C2371,TabellenBDFS!$B$4:$C$2717,2,FALSE)</f>
        <v>326</v>
      </c>
      <c r="B2371" t="str">
        <f t="shared" si="37"/>
        <v>3262</v>
      </c>
      <c r="C2371" t="s">
        <v>337</v>
      </c>
      <c r="D2371">
        <v>2</v>
      </c>
      <c r="E2371">
        <v>0.6</v>
      </c>
      <c r="F2371">
        <v>0.5</v>
      </c>
      <c r="G2371">
        <v>0.5</v>
      </c>
      <c r="H2371">
        <v>0.5</v>
      </c>
      <c r="I2371">
        <v>0.5</v>
      </c>
      <c r="J2371">
        <v>0.5</v>
      </c>
      <c r="K2371">
        <v>0.5</v>
      </c>
      <c r="L2371">
        <v>0.5</v>
      </c>
      <c r="M2371">
        <v>0.5</v>
      </c>
      <c r="N2371">
        <v>0.5</v>
      </c>
      <c r="O2371">
        <v>0.5</v>
      </c>
      <c r="P2371">
        <v>0.5</v>
      </c>
      <c r="Q2371">
        <v>0.5</v>
      </c>
      <c r="R2371">
        <v>0.4</v>
      </c>
      <c r="S2371">
        <v>0.4</v>
      </c>
      <c r="T2371">
        <v>0.4</v>
      </c>
      <c r="U2371">
        <v>0.4</v>
      </c>
      <c r="V2371">
        <v>0.4</v>
      </c>
      <c r="W2371">
        <v>0.4</v>
      </c>
      <c r="X2371">
        <v>0.4</v>
      </c>
      <c r="Y2371">
        <v>0.4</v>
      </c>
      <c r="Z2371">
        <v>0.4</v>
      </c>
      <c r="AA2371">
        <v>0.4</v>
      </c>
    </row>
    <row r="2372" spans="1:27" x14ac:dyDescent="0.2">
      <c r="A2372" s="89">
        <f>VLOOKUP(C2372,TabellenBDFS!$B$4:$C$2717,2,FALSE)</f>
        <v>326</v>
      </c>
      <c r="B2372" t="str">
        <f t="shared" si="37"/>
        <v>3263</v>
      </c>
      <c r="C2372" t="s">
        <v>337</v>
      </c>
      <c r="D2372">
        <v>3</v>
      </c>
      <c r="E2372">
        <v>0</v>
      </c>
      <c r="F2372">
        <v>0</v>
      </c>
      <c r="G2372">
        <v>0</v>
      </c>
      <c r="H2372">
        <v>0.1</v>
      </c>
      <c r="I2372">
        <v>0.2</v>
      </c>
      <c r="J2372">
        <v>0.2</v>
      </c>
      <c r="K2372">
        <v>0.3</v>
      </c>
      <c r="L2372">
        <v>0.4</v>
      </c>
      <c r="M2372">
        <v>0.4</v>
      </c>
      <c r="N2372">
        <v>0.4</v>
      </c>
      <c r="O2372">
        <v>0.5</v>
      </c>
      <c r="P2372">
        <v>0.6</v>
      </c>
      <c r="Q2372">
        <v>0.6</v>
      </c>
      <c r="R2372">
        <v>0.6</v>
      </c>
      <c r="S2372">
        <v>0.7</v>
      </c>
      <c r="T2372">
        <v>0.7</v>
      </c>
      <c r="U2372">
        <v>0.8</v>
      </c>
      <c r="V2372">
        <v>0.8</v>
      </c>
      <c r="W2372">
        <v>0.7</v>
      </c>
      <c r="X2372">
        <v>0.8</v>
      </c>
      <c r="Y2372">
        <v>0.8</v>
      </c>
      <c r="Z2372">
        <v>0.8</v>
      </c>
      <c r="AA2372">
        <v>0.8</v>
      </c>
    </row>
    <row r="2373" spans="1:27" x14ac:dyDescent="0.2">
      <c r="A2373" s="89">
        <f>VLOOKUP(C2373,TabellenBDFS!$B$4:$C$2717,2,FALSE)</f>
        <v>326</v>
      </c>
      <c r="B2373" t="str">
        <f t="shared" si="37"/>
        <v>3264</v>
      </c>
      <c r="C2373" t="s">
        <v>337</v>
      </c>
      <c r="D2373">
        <v>4</v>
      </c>
      <c r="E2373">
        <v>0</v>
      </c>
      <c r="F2373">
        <v>0</v>
      </c>
      <c r="G2373">
        <v>0</v>
      </c>
      <c r="H2373">
        <v>0</v>
      </c>
      <c r="I2373">
        <v>0.1</v>
      </c>
      <c r="J2373">
        <v>0.1</v>
      </c>
      <c r="K2373">
        <v>0.1</v>
      </c>
      <c r="L2373">
        <v>0.1</v>
      </c>
      <c r="M2373">
        <v>0.1</v>
      </c>
      <c r="N2373">
        <v>0.1</v>
      </c>
      <c r="O2373">
        <v>0.2</v>
      </c>
      <c r="P2373">
        <v>0.3</v>
      </c>
      <c r="Q2373">
        <v>0.2</v>
      </c>
      <c r="R2373">
        <v>0.2</v>
      </c>
      <c r="S2373">
        <v>0.2</v>
      </c>
      <c r="T2373">
        <v>0.2</v>
      </c>
      <c r="U2373">
        <v>0.2</v>
      </c>
      <c r="V2373">
        <v>0.2</v>
      </c>
      <c r="W2373">
        <v>0.2</v>
      </c>
      <c r="X2373">
        <v>0.2</v>
      </c>
      <c r="Y2373">
        <v>0.2</v>
      </c>
      <c r="Z2373">
        <v>0.2</v>
      </c>
      <c r="AA2373">
        <v>0.1</v>
      </c>
    </row>
    <row r="2374" spans="1:27" x14ac:dyDescent="0.2">
      <c r="A2374" s="89">
        <f>VLOOKUP(C2374,TabellenBDFS!$B$4:$C$2717,2,FALSE)</f>
        <v>326</v>
      </c>
      <c r="B2374" t="str">
        <f t="shared" si="37"/>
        <v>3265</v>
      </c>
      <c r="C2374" t="s">
        <v>337</v>
      </c>
      <c r="D2374">
        <v>5</v>
      </c>
      <c r="E2374">
        <v>0.3</v>
      </c>
      <c r="F2374">
        <v>0.2</v>
      </c>
      <c r="G2374">
        <v>0.2</v>
      </c>
      <c r="H2374">
        <v>0.2</v>
      </c>
      <c r="I2374">
        <v>0.2</v>
      </c>
      <c r="J2374">
        <v>0.1</v>
      </c>
      <c r="K2374">
        <v>0.1</v>
      </c>
      <c r="L2374">
        <v>0.1</v>
      </c>
      <c r="M2374">
        <v>0.1</v>
      </c>
      <c r="N2374">
        <v>0.1</v>
      </c>
      <c r="O2374">
        <v>0.1</v>
      </c>
      <c r="P2374">
        <v>0.1</v>
      </c>
      <c r="Q2374">
        <v>0.1</v>
      </c>
      <c r="R2374">
        <v>0.1</v>
      </c>
      <c r="S2374">
        <v>0.1</v>
      </c>
      <c r="T2374">
        <v>0.1</v>
      </c>
      <c r="U2374">
        <v>0.1</v>
      </c>
      <c r="V2374">
        <v>0.1</v>
      </c>
      <c r="W2374">
        <v>0.1</v>
      </c>
      <c r="X2374">
        <v>0.1</v>
      </c>
      <c r="Y2374">
        <v>0.1</v>
      </c>
      <c r="Z2374">
        <v>0.1</v>
      </c>
      <c r="AA2374">
        <v>0.1</v>
      </c>
    </row>
    <row r="2375" spans="1:27" x14ac:dyDescent="0.2">
      <c r="A2375" s="89">
        <f>VLOOKUP(C2375,TabellenBDFS!$B$4:$C$2717,2,FALSE)</f>
        <v>326</v>
      </c>
      <c r="B2375" t="str">
        <f t="shared" si="37"/>
        <v>3266</v>
      </c>
      <c r="C2375" t="s">
        <v>337</v>
      </c>
      <c r="D2375">
        <v>6</v>
      </c>
      <c r="E2375">
        <v>1.4</v>
      </c>
      <c r="F2375">
        <v>1.5</v>
      </c>
      <c r="G2375">
        <v>1.5</v>
      </c>
      <c r="H2375">
        <v>1.4</v>
      </c>
      <c r="I2375">
        <v>1.5</v>
      </c>
      <c r="J2375">
        <v>1.6</v>
      </c>
      <c r="K2375">
        <v>1.6</v>
      </c>
      <c r="L2375">
        <v>1.6</v>
      </c>
      <c r="M2375">
        <v>1.6</v>
      </c>
      <c r="N2375">
        <v>1.6</v>
      </c>
      <c r="O2375">
        <v>1.7</v>
      </c>
      <c r="P2375">
        <v>1.8</v>
      </c>
      <c r="Q2375">
        <v>1.8</v>
      </c>
      <c r="R2375">
        <v>1.9</v>
      </c>
      <c r="S2375">
        <v>1.9</v>
      </c>
      <c r="T2375">
        <v>1.8</v>
      </c>
      <c r="U2375">
        <v>1.9</v>
      </c>
      <c r="V2375">
        <v>2</v>
      </c>
      <c r="W2375">
        <v>2</v>
      </c>
      <c r="X2375">
        <v>2</v>
      </c>
      <c r="Y2375">
        <v>2</v>
      </c>
      <c r="Z2375">
        <v>2</v>
      </c>
      <c r="AA2375">
        <v>2</v>
      </c>
    </row>
    <row r="2376" spans="1:27" x14ac:dyDescent="0.2">
      <c r="A2376" s="89">
        <f>VLOOKUP(C2376,TabellenBDFS!$B$4:$C$2717,2,FALSE)</f>
        <v>326</v>
      </c>
      <c r="B2376" t="str">
        <f t="shared" si="37"/>
        <v>3267</v>
      </c>
      <c r="C2376" t="s">
        <v>337</v>
      </c>
      <c r="D2376">
        <v>7</v>
      </c>
      <c r="E2376">
        <v>1.3</v>
      </c>
      <c r="F2376">
        <v>1.2</v>
      </c>
      <c r="G2376">
        <v>1.2</v>
      </c>
      <c r="H2376">
        <v>1.1000000000000001</v>
      </c>
      <c r="I2376">
        <v>1.1000000000000001</v>
      </c>
      <c r="J2376">
        <v>1.1000000000000001</v>
      </c>
      <c r="K2376">
        <v>1</v>
      </c>
      <c r="L2376">
        <v>1</v>
      </c>
      <c r="M2376">
        <v>0.9</v>
      </c>
      <c r="N2376">
        <v>0.9</v>
      </c>
      <c r="O2376">
        <v>0.8</v>
      </c>
      <c r="P2376">
        <v>0.9</v>
      </c>
      <c r="Q2376">
        <v>0.9</v>
      </c>
      <c r="R2376">
        <v>0.9</v>
      </c>
      <c r="S2376">
        <v>0.9</v>
      </c>
      <c r="T2376">
        <v>0.8</v>
      </c>
      <c r="U2376">
        <v>0.8</v>
      </c>
      <c r="V2376">
        <v>0.8</v>
      </c>
      <c r="W2376">
        <v>0.8</v>
      </c>
      <c r="X2376">
        <v>0.8</v>
      </c>
      <c r="Y2376">
        <v>0.8</v>
      </c>
      <c r="Z2376">
        <v>0.8</v>
      </c>
      <c r="AA2376">
        <v>0.7</v>
      </c>
    </row>
    <row r="2377" spans="1:27" x14ac:dyDescent="0.2">
      <c r="A2377" s="89">
        <f>VLOOKUP(C2377,TabellenBDFS!$B$4:$C$2717,2,FALSE)</f>
        <v>327</v>
      </c>
      <c r="B2377" t="str">
        <f t="shared" si="37"/>
        <v>3271</v>
      </c>
      <c r="C2377" t="s">
        <v>338</v>
      </c>
      <c r="D2377">
        <v>1</v>
      </c>
      <c r="E2377">
        <v>11.2</v>
      </c>
      <c r="F2377">
        <v>11.3</v>
      </c>
      <c r="G2377">
        <v>11.5</v>
      </c>
      <c r="H2377">
        <v>11.4</v>
      </c>
      <c r="I2377">
        <v>11.3</v>
      </c>
      <c r="J2377">
        <v>11.2</v>
      </c>
      <c r="K2377">
        <v>10.7</v>
      </c>
      <c r="L2377">
        <v>10.8</v>
      </c>
      <c r="M2377">
        <v>10.9</v>
      </c>
      <c r="N2377">
        <v>10.7</v>
      </c>
      <c r="O2377">
        <v>10.5</v>
      </c>
      <c r="P2377">
        <v>10.8</v>
      </c>
      <c r="Q2377">
        <v>11.1</v>
      </c>
      <c r="R2377">
        <v>10.9</v>
      </c>
      <c r="S2377">
        <v>11</v>
      </c>
      <c r="T2377">
        <v>11.3</v>
      </c>
      <c r="U2377">
        <v>11.4</v>
      </c>
      <c r="V2377">
        <v>12.2</v>
      </c>
      <c r="W2377">
        <v>12.4</v>
      </c>
      <c r="X2377">
        <v>12.2</v>
      </c>
      <c r="Y2377">
        <v>12.1</v>
      </c>
      <c r="Z2377">
        <v>11.8</v>
      </c>
      <c r="AA2377">
        <v>11.6</v>
      </c>
    </row>
    <row r="2378" spans="1:27" x14ac:dyDescent="0.2">
      <c r="A2378" s="89">
        <f>VLOOKUP(C2378,TabellenBDFS!$B$4:$C$2717,2,FALSE)</f>
        <v>327</v>
      </c>
      <c r="B2378" t="str">
        <f t="shared" si="37"/>
        <v>3272</v>
      </c>
      <c r="C2378" t="s">
        <v>338</v>
      </c>
      <c r="D2378">
        <v>2</v>
      </c>
      <c r="E2378">
        <v>4.9000000000000004</v>
      </c>
      <c r="F2378">
        <v>5</v>
      </c>
      <c r="G2378">
        <v>5.0999999999999996</v>
      </c>
      <c r="H2378">
        <v>5</v>
      </c>
      <c r="I2378">
        <v>4.8</v>
      </c>
      <c r="J2378">
        <v>4.7</v>
      </c>
      <c r="K2378">
        <v>4.3</v>
      </c>
      <c r="L2378">
        <v>4.4000000000000004</v>
      </c>
      <c r="M2378">
        <v>4.4000000000000004</v>
      </c>
      <c r="N2378">
        <v>4.0999999999999996</v>
      </c>
      <c r="O2378">
        <v>4</v>
      </c>
      <c r="P2378">
        <v>4.0999999999999996</v>
      </c>
      <c r="Q2378">
        <v>4.0999999999999996</v>
      </c>
      <c r="R2378">
        <v>4</v>
      </c>
      <c r="S2378">
        <v>4</v>
      </c>
      <c r="T2378">
        <v>4</v>
      </c>
      <c r="U2378">
        <v>4</v>
      </c>
      <c r="V2378">
        <v>3.7</v>
      </c>
      <c r="W2378">
        <v>3.7</v>
      </c>
      <c r="X2378">
        <v>3.6</v>
      </c>
      <c r="Y2378">
        <v>3.6</v>
      </c>
      <c r="Z2378">
        <v>3.5</v>
      </c>
      <c r="AA2378">
        <v>3.4</v>
      </c>
    </row>
    <row r="2379" spans="1:27" x14ac:dyDescent="0.2">
      <c r="A2379" s="89">
        <f>VLOOKUP(C2379,TabellenBDFS!$B$4:$C$2717,2,FALSE)</f>
        <v>327</v>
      </c>
      <c r="B2379" t="str">
        <f t="shared" ref="B2379:B2442" si="38">CONCATENATE(A2379,D2379)</f>
        <v>3273</v>
      </c>
      <c r="C2379" t="s">
        <v>338</v>
      </c>
      <c r="D2379">
        <v>3</v>
      </c>
      <c r="E2379">
        <v>0</v>
      </c>
      <c r="F2379">
        <v>0</v>
      </c>
      <c r="G2379">
        <v>0</v>
      </c>
      <c r="H2379">
        <v>0.1</v>
      </c>
      <c r="I2379">
        <v>0.3</v>
      </c>
      <c r="J2379">
        <v>0.3</v>
      </c>
      <c r="K2379">
        <v>0.4</v>
      </c>
      <c r="L2379">
        <v>0.5</v>
      </c>
      <c r="M2379">
        <v>0.7</v>
      </c>
      <c r="N2379">
        <v>0.7</v>
      </c>
      <c r="O2379">
        <v>0.8</v>
      </c>
      <c r="P2379">
        <v>0.9</v>
      </c>
      <c r="Q2379">
        <v>1.1000000000000001</v>
      </c>
      <c r="R2379">
        <v>1.1000000000000001</v>
      </c>
      <c r="S2379">
        <v>1.3</v>
      </c>
      <c r="T2379">
        <v>1.5</v>
      </c>
      <c r="U2379">
        <v>1.7</v>
      </c>
      <c r="V2379">
        <v>2.8</v>
      </c>
      <c r="W2379">
        <v>2.8</v>
      </c>
      <c r="X2379">
        <v>2.9</v>
      </c>
      <c r="Y2379">
        <v>3</v>
      </c>
      <c r="Z2379">
        <v>3</v>
      </c>
      <c r="AA2379">
        <v>3</v>
      </c>
    </row>
    <row r="2380" spans="1:27" x14ac:dyDescent="0.2">
      <c r="A2380" s="89">
        <f>VLOOKUP(C2380,TabellenBDFS!$B$4:$C$2717,2,FALSE)</f>
        <v>327</v>
      </c>
      <c r="B2380" t="str">
        <f t="shared" si="38"/>
        <v>3274</v>
      </c>
      <c r="C2380" t="s">
        <v>338</v>
      </c>
      <c r="D2380">
        <v>4</v>
      </c>
      <c r="E2380">
        <v>0</v>
      </c>
      <c r="F2380">
        <v>0</v>
      </c>
      <c r="G2380">
        <v>0</v>
      </c>
      <c r="H2380">
        <v>0</v>
      </c>
      <c r="I2380">
        <v>0</v>
      </c>
      <c r="J2380">
        <v>0</v>
      </c>
      <c r="K2380">
        <v>0.1</v>
      </c>
      <c r="L2380">
        <v>0.1</v>
      </c>
      <c r="M2380">
        <v>0.1</v>
      </c>
      <c r="N2380">
        <v>0.2</v>
      </c>
      <c r="O2380">
        <v>0.2</v>
      </c>
      <c r="P2380">
        <v>0.2</v>
      </c>
      <c r="Q2380">
        <v>0.2</v>
      </c>
      <c r="R2380">
        <v>0.2</v>
      </c>
      <c r="S2380">
        <v>0.2</v>
      </c>
      <c r="T2380">
        <v>0.2</v>
      </c>
      <c r="U2380">
        <v>0.2</v>
      </c>
      <c r="V2380">
        <v>0.2</v>
      </c>
      <c r="W2380">
        <v>0.2</v>
      </c>
      <c r="X2380">
        <v>0.2</v>
      </c>
      <c r="Y2380">
        <v>0.2</v>
      </c>
      <c r="Z2380">
        <v>0.2</v>
      </c>
      <c r="AA2380">
        <v>0.2</v>
      </c>
    </row>
    <row r="2381" spans="1:27" x14ac:dyDescent="0.2">
      <c r="A2381" s="89">
        <f>VLOOKUP(C2381,TabellenBDFS!$B$4:$C$2717,2,FALSE)</f>
        <v>327</v>
      </c>
      <c r="B2381" t="str">
        <f t="shared" si="38"/>
        <v>3275</v>
      </c>
      <c r="C2381" t="s">
        <v>338</v>
      </c>
      <c r="D2381">
        <v>5</v>
      </c>
      <c r="E2381">
        <v>0.1</v>
      </c>
      <c r="F2381">
        <v>0.2</v>
      </c>
      <c r="G2381">
        <v>0.2</v>
      </c>
      <c r="H2381">
        <v>0.2</v>
      </c>
      <c r="I2381">
        <v>0.2</v>
      </c>
      <c r="J2381">
        <v>0.2</v>
      </c>
      <c r="K2381">
        <v>0.3</v>
      </c>
      <c r="L2381">
        <v>0.3</v>
      </c>
      <c r="M2381">
        <v>0.2</v>
      </c>
      <c r="N2381">
        <v>0.2</v>
      </c>
      <c r="O2381">
        <v>0.2</v>
      </c>
      <c r="P2381">
        <v>0.2</v>
      </c>
      <c r="Q2381">
        <v>0.2</v>
      </c>
      <c r="R2381">
        <v>0.2</v>
      </c>
      <c r="S2381">
        <v>0.2</v>
      </c>
      <c r="T2381">
        <v>0.2</v>
      </c>
      <c r="U2381">
        <v>0.2</v>
      </c>
      <c r="V2381">
        <v>0.2</v>
      </c>
      <c r="W2381">
        <v>0.3</v>
      </c>
      <c r="X2381">
        <v>0.2</v>
      </c>
      <c r="Y2381">
        <v>0.2</v>
      </c>
      <c r="Z2381">
        <v>0.2</v>
      </c>
      <c r="AA2381">
        <v>0.2</v>
      </c>
    </row>
    <row r="2382" spans="1:27" x14ac:dyDescent="0.2">
      <c r="A2382" s="89">
        <f>VLOOKUP(C2382,TabellenBDFS!$B$4:$C$2717,2,FALSE)</f>
        <v>327</v>
      </c>
      <c r="B2382" t="str">
        <f t="shared" si="38"/>
        <v>3276</v>
      </c>
      <c r="C2382" t="s">
        <v>338</v>
      </c>
      <c r="D2382">
        <v>6</v>
      </c>
      <c r="E2382">
        <v>4.5999999999999996</v>
      </c>
      <c r="F2382">
        <v>4.7</v>
      </c>
      <c r="G2382">
        <v>4.7</v>
      </c>
      <c r="H2382">
        <v>4.5</v>
      </c>
      <c r="I2382">
        <v>4.5</v>
      </c>
      <c r="J2382">
        <v>4.4000000000000004</v>
      </c>
      <c r="K2382">
        <v>4</v>
      </c>
      <c r="L2382">
        <v>3.9</v>
      </c>
      <c r="M2382">
        <v>3.9</v>
      </c>
      <c r="N2382">
        <v>3.8</v>
      </c>
      <c r="O2382">
        <v>3.8</v>
      </c>
      <c r="P2382">
        <v>3.9</v>
      </c>
      <c r="Q2382">
        <v>3.9</v>
      </c>
      <c r="R2382">
        <v>3.8</v>
      </c>
      <c r="S2382">
        <v>3.8</v>
      </c>
      <c r="T2382">
        <v>3.8</v>
      </c>
      <c r="U2382">
        <v>3.8</v>
      </c>
      <c r="V2382">
        <v>3.8</v>
      </c>
      <c r="W2382">
        <v>3.8</v>
      </c>
      <c r="X2382">
        <v>3.7</v>
      </c>
      <c r="Y2382">
        <v>3.6</v>
      </c>
      <c r="Z2382">
        <v>3.3</v>
      </c>
      <c r="AA2382">
        <v>3.2</v>
      </c>
    </row>
    <row r="2383" spans="1:27" x14ac:dyDescent="0.2">
      <c r="A2383" s="89">
        <f>VLOOKUP(C2383,TabellenBDFS!$B$4:$C$2717,2,FALSE)</f>
        <v>327</v>
      </c>
      <c r="B2383" t="str">
        <f t="shared" si="38"/>
        <v>3277</v>
      </c>
      <c r="C2383" t="s">
        <v>338</v>
      </c>
      <c r="D2383">
        <v>7</v>
      </c>
      <c r="E2383">
        <v>1.5</v>
      </c>
      <c r="F2383">
        <v>1.5</v>
      </c>
      <c r="G2383">
        <v>1.5</v>
      </c>
      <c r="H2383">
        <v>1.5</v>
      </c>
      <c r="I2383">
        <v>1.5</v>
      </c>
      <c r="J2383">
        <v>1.5</v>
      </c>
      <c r="K2383">
        <v>1.6</v>
      </c>
      <c r="L2383">
        <v>1.6</v>
      </c>
      <c r="M2383">
        <v>1.6</v>
      </c>
      <c r="N2383">
        <v>1.6</v>
      </c>
      <c r="O2383">
        <v>1.6</v>
      </c>
      <c r="P2383">
        <v>1.5</v>
      </c>
      <c r="Q2383">
        <v>1.6</v>
      </c>
      <c r="R2383">
        <v>1.6</v>
      </c>
      <c r="S2383">
        <v>1.6</v>
      </c>
      <c r="T2383">
        <v>1.6</v>
      </c>
      <c r="U2383">
        <v>1.6</v>
      </c>
      <c r="V2383">
        <v>1.6</v>
      </c>
      <c r="W2383">
        <v>1.6</v>
      </c>
      <c r="X2383">
        <v>1.6</v>
      </c>
      <c r="Y2383">
        <v>1.6</v>
      </c>
      <c r="Z2383">
        <v>1.6</v>
      </c>
      <c r="AA2383">
        <v>1.6</v>
      </c>
    </row>
    <row r="2384" spans="1:27" x14ac:dyDescent="0.2">
      <c r="A2384" s="89">
        <f>VLOOKUP(C2384,TabellenBDFS!$B$4:$C$2717,2,FALSE)</f>
        <v>328</v>
      </c>
      <c r="B2384" t="str">
        <f t="shared" si="38"/>
        <v>3281</v>
      </c>
      <c r="C2384" t="s">
        <v>339</v>
      </c>
      <c r="D2384">
        <v>1</v>
      </c>
      <c r="E2384">
        <v>2.2000000000000002</v>
      </c>
      <c r="F2384">
        <v>2</v>
      </c>
      <c r="G2384">
        <v>1.9</v>
      </c>
      <c r="H2384">
        <v>2.1</v>
      </c>
      <c r="I2384">
        <v>2.1</v>
      </c>
      <c r="J2384">
        <v>2.1</v>
      </c>
      <c r="K2384">
        <v>2.1</v>
      </c>
      <c r="L2384">
        <v>2.2999999999999998</v>
      </c>
      <c r="M2384">
        <v>2.6</v>
      </c>
      <c r="N2384">
        <v>2.8</v>
      </c>
      <c r="O2384">
        <v>2.8</v>
      </c>
      <c r="P2384">
        <v>2.9</v>
      </c>
      <c r="Q2384">
        <v>2.9</v>
      </c>
      <c r="R2384">
        <v>2.9</v>
      </c>
      <c r="S2384">
        <v>2.9</v>
      </c>
      <c r="T2384">
        <v>2.7</v>
      </c>
      <c r="U2384">
        <v>3</v>
      </c>
      <c r="V2384">
        <v>2.8</v>
      </c>
      <c r="W2384">
        <v>2.8</v>
      </c>
      <c r="X2384">
        <v>2.9</v>
      </c>
      <c r="Y2384">
        <v>2.9</v>
      </c>
      <c r="Z2384">
        <v>2.9</v>
      </c>
      <c r="AA2384">
        <v>2.9</v>
      </c>
    </row>
    <row r="2385" spans="1:27" x14ac:dyDescent="0.2">
      <c r="A2385" s="89">
        <f>VLOOKUP(C2385,TabellenBDFS!$B$4:$C$2717,2,FALSE)</f>
        <v>328</v>
      </c>
      <c r="B2385" t="str">
        <f t="shared" si="38"/>
        <v>3282</v>
      </c>
      <c r="C2385" t="s">
        <v>339</v>
      </c>
      <c r="D2385">
        <v>2</v>
      </c>
      <c r="E2385">
        <v>0.5</v>
      </c>
      <c r="F2385">
        <v>0.5</v>
      </c>
      <c r="G2385">
        <v>0.4</v>
      </c>
      <c r="H2385">
        <v>0.4</v>
      </c>
      <c r="I2385">
        <v>0.4</v>
      </c>
      <c r="J2385">
        <v>0.4</v>
      </c>
      <c r="K2385">
        <v>0.4</v>
      </c>
      <c r="L2385">
        <v>0.4</v>
      </c>
      <c r="M2385">
        <v>0.4</v>
      </c>
      <c r="N2385">
        <v>0.5</v>
      </c>
      <c r="O2385">
        <v>0.5</v>
      </c>
      <c r="P2385">
        <v>0.5</v>
      </c>
      <c r="Q2385">
        <v>0.5</v>
      </c>
      <c r="R2385">
        <v>0.5</v>
      </c>
      <c r="S2385">
        <v>0.5</v>
      </c>
      <c r="T2385">
        <v>0.5</v>
      </c>
      <c r="U2385">
        <v>0.4</v>
      </c>
      <c r="V2385">
        <v>0.4</v>
      </c>
      <c r="W2385">
        <v>0.4</v>
      </c>
      <c r="X2385">
        <v>0.4</v>
      </c>
      <c r="Y2385">
        <v>0.4</v>
      </c>
      <c r="Z2385">
        <v>0.4</v>
      </c>
      <c r="AA2385">
        <v>0.4</v>
      </c>
    </row>
    <row r="2386" spans="1:27" x14ac:dyDescent="0.2">
      <c r="A2386" s="89">
        <f>VLOOKUP(C2386,TabellenBDFS!$B$4:$C$2717,2,FALSE)</f>
        <v>328</v>
      </c>
      <c r="B2386" t="str">
        <f t="shared" si="38"/>
        <v>3283</v>
      </c>
      <c r="C2386" t="s">
        <v>339</v>
      </c>
      <c r="D2386">
        <v>3</v>
      </c>
      <c r="E2386">
        <v>0</v>
      </c>
      <c r="F2386">
        <v>0</v>
      </c>
      <c r="G2386">
        <v>0</v>
      </c>
      <c r="H2386">
        <v>0</v>
      </c>
      <c r="I2386">
        <v>0</v>
      </c>
      <c r="J2386">
        <v>0</v>
      </c>
      <c r="K2386">
        <v>0</v>
      </c>
      <c r="L2386">
        <v>0</v>
      </c>
      <c r="M2386">
        <v>0</v>
      </c>
      <c r="N2386">
        <v>0.1</v>
      </c>
      <c r="O2386">
        <v>0.1</v>
      </c>
      <c r="P2386">
        <v>0.2</v>
      </c>
      <c r="Q2386">
        <v>0.2</v>
      </c>
      <c r="R2386">
        <v>0.3</v>
      </c>
      <c r="S2386">
        <v>0.3</v>
      </c>
      <c r="T2386">
        <v>0.3</v>
      </c>
      <c r="U2386">
        <v>0.5</v>
      </c>
      <c r="V2386">
        <v>0.6</v>
      </c>
      <c r="W2386">
        <v>0.5</v>
      </c>
      <c r="X2386">
        <v>0.6</v>
      </c>
      <c r="Y2386">
        <v>0.6</v>
      </c>
      <c r="Z2386">
        <v>0.7</v>
      </c>
      <c r="AA2386">
        <v>0.7</v>
      </c>
    </row>
    <row r="2387" spans="1:27" x14ac:dyDescent="0.2">
      <c r="A2387" s="89">
        <f>VLOOKUP(C2387,TabellenBDFS!$B$4:$C$2717,2,FALSE)</f>
        <v>328</v>
      </c>
      <c r="B2387" t="str">
        <f t="shared" si="38"/>
        <v>3284</v>
      </c>
      <c r="C2387" t="s">
        <v>339</v>
      </c>
      <c r="D2387">
        <v>4</v>
      </c>
      <c r="E2387">
        <v>0</v>
      </c>
      <c r="F2387">
        <v>0</v>
      </c>
      <c r="G2387">
        <v>0</v>
      </c>
      <c r="H2387">
        <v>0</v>
      </c>
      <c r="I2387">
        <v>0</v>
      </c>
      <c r="J2387">
        <v>0</v>
      </c>
      <c r="K2387">
        <v>0</v>
      </c>
      <c r="L2387">
        <v>0</v>
      </c>
      <c r="M2387">
        <v>0</v>
      </c>
      <c r="N2387">
        <v>0</v>
      </c>
      <c r="O2387">
        <v>0</v>
      </c>
      <c r="P2387">
        <v>0</v>
      </c>
      <c r="Q2387">
        <v>0</v>
      </c>
      <c r="R2387">
        <v>0</v>
      </c>
      <c r="S2387">
        <v>0</v>
      </c>
      <c r="T2387">
        <v>0</v>
      </c>
      <c r="U2387">
        <v>0</v>
      </c>
      <c r="V2387">
        <v>0</v>
      </c>
      <c r="W2387">
        <v>0</v>
      </c>
      <c r="X2387">
        <v>0</v>
      </c>
      <c r="Y2387">
        <v>0</v>
      </c>
      <c r="Z2387">
        <v>0</v>
      </c>
      <c r="AA2387">
        <v>0</v>
      </c>
    </row>
    <row r="2388" spans="1:27" x14ac:dyDescent="0.2">
      <c r="A2388" s="89">
        <f>VLOOKUP(C2388,TabellenBDFS!$B$4:$C$2717,2,FALSE)</f>
        <v>328</v>
      </c>
      <c r="B2388" t="str">
        <f t="shared" si="38"/>
        <v>3285</v>
      </c>
      <c r="C2388" t="s">
        <v>339</v>
      </c>
      <c r="D2388">
        <v>5</v>
      </c>
      <c r="E2388">
        <v>0.3</v>
      </c>
      <c r="F2388">
        <v>0.3</v>
      </c>
      <c r="G2388">
        <v>0.3</v>
      </c>
      <c r="H2388">
        <v>0.3</v>
      </c>
      <c r="I2388">
        <v>0.3</v>
      </c>
      <c r="J2388">
        <v>0.3</v>
      </c>
      <c r="K2388">
        <v>0.3</v>
      </c>
      <c r="L2388">
        <v>0.3</v>
      </c>
      <c r="M2388">
        <v>0.3</v>
      </c>
      <c r="N2388">
        <v>0.3</v>
      </c>
      <c r="O2388">
        <v>0.3</v>
      </c>
      <c r="P2388">
        <v>0.3</v>
      </c>
      <c r="Q2388">
        <v>0.3</v>
      </c>
      <c r="R2388">
        <v>0.3</v>
      </c>
      <c r="S2388">
        <v>0.3</v>
      </c>
      <c r="T2388">
        <v>0.2</v>
      </c>
      <c r="U2388">
        <v>0.2</v>
      </c>
      <c r="V2388">
        <v>0.2</v>
      </c>
      <c r="W2388">
        <v>0.2</v>
      </c>
      <c r="X2388">
        <v>0.2</v>
      </c>
      <c r="Y2388">
        <v>0.2</v>
      </c>
      <c r="Z2388">
        <v>0.2</v>
      </c>
      <c r="AA2388">
        <v>0.2</v>
      </c>
    </row>
    <row r="2389" spans="1:27" x14ac:dyDescent="0.2">
      <c r="A2389" s="89">
        <f>VLOOKUP(C2389,TabellenBDFS!$B$4:$C$2717,2,FALSE)</f>
        <v>328</v>
      </c>
      <c r="B2389" t="str">
        <f t="shared" si="38"/>
        <v>3286</v>
      </c>
      <c r="C2389" t="s">
        <v>339</v>
      </c>
      <c r="D2389">
        <v>6</v>
      </c>
      <c r="E2389">
        <v>1.2</v>
      </c>
      <c r="F2389">
        <v>1.1000000000000001</v>
      </c>
      <c r="G2389">
        <v>1.1000000000000001</v>
      </c>
      <c r="H2389">
        <v>1.2</v>
      </c>
      <c r="I2389">
        <v>1.3</v>
      </c>
      <c r="J2389">
        <v>1.2</v>
      </c>
      <c r="K2389">
        <v>1.2</v>
      </c>
      <c r="L2389">
        <v>1.4</v>
      </c>
      <c r="M2389">
        <v>1.7</v>
      </c>
      <c r="N2389">
        <v>1.7</v>
      </c>
      <c r="O2389">
        <v>1.6</v>
      </c>
      <c r="P2389">
        <v>1.7</v>
      </c>
      <c r="Q2389">
        <v>1.6</v>
      </c>
      <c r="R2389">
        <v>1.6</v>
      </c>
      <c r="S2389">
        <v>1.6</v>
      </c>
      <c r="T2389">
        <v>1.5</v>
      </c>
      <c r="U2389">
        <v>1.5</v>
      </c>
      <c r="V2389">
        <v>1.4</v>
      </c>
      <c r="W2389">
        <v>1.4</v>
      </c>
      <c r="X2389">
        <v>1.5</v>
      </c>
      <c r="Y2389">
        <v>1.4</v>
      </c>
      <c r="Z2389">
        <v>1.4</v>
      </c>
      <c r="AA2389">
        <v>1.4</v>
      </c>
    </row>
    <row r="2390" spans="1:27" x14ac:dyDescent="0.2">
      <c r="A2390" s="89">
        <f>VLOOKUP(C2390,TabellenBDFS!$B$4:$C$2717,2,FALSE)</f>
        <v>328</v>
      </c>
      <c r="B2390" t="str">
        <f t="shared" si="38"/>
        <v>3287</v>
      </c>
      <c r="C2390" t="s">
        <v>339</v>
      </c>
      <c r="D2390">
        <v>7</v>
      </c>
      <c r="E2390">
        <v>0.2</v>
      </c>
      <c r="F2390">
        <v>0.2</v>
      </c>
      <c r="G2390">
        <v>0.1</v>
      </c>
      <c r="H2390">
        <v>0.2</v>
      </c>
      <c r="I2390">
        <v>0.2</v>
      </c>
      <c r="J2390">
        <v>0.2</v>
      </c>
      <c r="K2390">
        <v>0.2</v>
      </c>
      <c r="L2390">
        <v>0.2</v>
      </c>
      <c r="M2390">
        <v>0.2</v>
      </c>
      <c r="N2390">
        <v>0.2</v>
      </c>
      <c r="O2390">
        <v>0.2</v>
      </c>
      <c r="P2390">
        <v>0.3</v>
      </c>
      <c r="Q2390">
        <v>0.3</v>
      </c>
      <c r="R2390">
        <v>0.3</v>
      </c>
      <c r="S2390">
        <v>0.3</v>
      </c>
      <c r="T2390">
        <v>0.2</v>
      </c>
      <c r="U2390">
        <v>0.2</v>
      </c>
      <c r="V2390">
        <v>0.2</v>
      </c>
      <c r="W2390">
        <v>0.2</v>
      </c>
      <c r="X2390">
        <v>0.2</v>
      </c>
      <c r="Y2390">
        <v>0.2</v>
      </c>
      <c r="Z2390">
        <v>0.2</v>
      </c>
      <c r="AA2390">
        <v>0.2</v>
      </c>
    </row>
    <row r="2391" spans="1:27" x14ac:dyDescent="0.2">
      <c r="A2391" s="89">
        <f>VLOOKUP(C2391,TabellenBDFS!$B$4:$C$2717,2,FALSE)</f>
        <v>329</v>
      </c>
      <c r="B2391" t="str">
        <f t="shared" si="38"/>
        <v>3291</v>
      </c>
      <c r="C2391" t="s">
        <v>340</v>
      </c>
      <c r="D2391">
        <v>1</v>
      </c>
      <c r="E2391">
        <v>1.2</v>
      </c>
      <c r="F2391">
        <v>1</v>
      </c>
      <c r="G2391">
        <v>1</v>
      </c>
      <c r="H2391">
        <v>1</v>
      </c>
      <c r="I2391">
        <v>1</v>
      </c>
      <c r="J2391">
        <v>1</v>
      </c>
      <c r="K2391">
        <v>1</v>
      </c>
      <c r="L2391">
        <v>1</v>
      </c>
      <c r="M2391">
        <v>1</v>
      </c>
      <c r="N2391">
        <v>1</v>
      </c>
      <c r="O2391">
        <v>1</v>
      </c>
      <c r="P2391">
        <v>0.9</v>
      </c>
      <c r="Q2391">
        <v>1</v>
      </c>
      <c r="R2391">
        <v>1</v>
      </c>
      <c r="S2391">
        <v>1</v>
      </c>
      <c r="T2391">
        <v>1</v>
      </c>
      <c r="U2391">
        <v>1</v>
      </c>
      <c r="V2391">
        <v>1</v>
      </c>
      <c r="W2391">
        <v>1</v>
      </c>
      <c r="X2391">
        <v>1</v>
      </c>
      <c r="Y2391">
        <v>1</v>
      </c>
      <c r="Z2391">
        <v>1</v>
      </c>
      <c r="AA2391">
        <v>1</v>
      </c>
    </row>
    <row r="2392" spans="1:27" x14ac:dyDescent="0.2">
      <c r="A2392" s="89">
        <f>VLOOKUP(C2392,TabellenBDFS!$B$4:$C$2717,2,FALSE)</f>
        <v>329</v>
      </c>
      <c r="B2392" t="str">
        <f t="shared" si="38"/>
        <v>3292</v>
      </c>
      <c r="C2392" t="s">
        <v>340</v>
      </c>
      <c r="D2392">
        <v>2</v>
      </c>
      <c r="E2392">
        <v>0.6</v>
      </c>
      <c r="F2392">
        <v>0.5</v>
      </c>
      <c r="G2392">
        <v>0.5</v>
      </c>
      <c r="H2392">
        <v>0.5</v>
      </c>
      <c r="I2392">
        <v>0.5</v>
      </c>
      <c r="J2392">
        <v>0.5</v>
      </c>
      <c r="K2392">
        <v>0.5</v>
      </c>
      <c r="L2392">
        <v>0.5</v>
      </c>
      <c r="M2392">
        <v>0.5</v>
      </c>
      <c r="N2392">
        <v>0.5</v>
      </c>
      <c r="O2392">
        <v>0.5</v>
      </c>
      <c r="P2392">
        <v>0.5</v>
      </c>
      <c r="Q2392">
        <v>0.5</v>
      </c>
      <c r="R2392">
        <v>0.5</v>
      </c>
      <c r="S2392">
        <v>0.5</v>
      </c>
      <c r="T2392">
        <v>0.4</v>
      </c>
      <c r="U2392">
        <v>0.4</v>
      </c>
      <c r="V2392">
        <v>0.4</v>
      </c>
      <c r="W2392">
        <v>0.4</v>
      </c>
      <c r="X2392">
        <v>0.4</v>
      </c>
      <c r="Y2392">
        <v>0.4</v>
      </c>
      <c r="Z2392">
        <v>0.4</v>
      </c>
      <c r="AA2392">
        <v>0.4</v>
      </c>
    </row>
    <row r="2393" spans="1:27" x14ac:dyDescent="0.2">
      <c r="A2393" s="89">
        <f>VLOOKUP(C2393,TabellenBDFS!$B$4:$C$2717,2,FALSE)</f>
        <v>329</v>
      </c>
      <c r="B2393" t="str">
        <f t="shared" si="38"/>
        <v>3293</v>
      </c>
      <c r="C2393" t="s">
        <v>340</v>
      </c>
      <c r="D2393">
        <v>3</v>
      </c>
      <c r="E2393">
        <v>0</v>
      </c>
      <c r="F2393">
        <v>0</v>
      </c>
      <c r="G2393">
        <v>0</v>
      </c>
      <c r="H2393">
        <v>0</v>
      </c>
      <c r="I2393">
        <v>0</v>
      </c>
      <c r="J2393">
        <v>0</v>
      </c>
      <c r="K2393">
        <v>0</v>
      </c>
      <c r="L2393">
        <v>0</v>
      </c>
      <c r="M2393">
        <v>0</v>
      </c>
      <c r="N2393">
        <v>0</v>
      </c>
      <c r="O2393">
        <v>0</v>
      </c>
      <c r="P2393">
        <v>0</v>
      </c>
      <c r="Q2393">
        <v>0</v>
      </c>
      <c r="R2393">
        <v>0.1</v>
      </c>
      <c r="S2393">
        <v>0.1</v>
      </c>
      <c r="T2393">
        <v>0.1</v>
      </c>
      <c r="U2393">
        <v>0.1</v>
      </c>
      <c r="V2393">
        <v>0.1</v>
      </c>
      <c r="W2393">
        <v>0.1</v>
      </c>
      <c r="X2393">
        <v>0.1</v>
      </c>
      <c r="Y2393">
        <v>0.1</v>
      </c>
      <c r="Z2393">
        <v>0.1</v>
      </c>
      <c r="AA2393">
        <v>0.1</v>
      </c>
    </row>
    <row r="2394" spans="1:27" x14ac:dyDescent="0.2">
      <c r="A2394" s="89">
        <f>VLOOKUP(C2394,TabellenBDFS!$B$4:$C$2717,2,FALSE)</f>
        <v>329</v>
      </c>
      <c r="B2394" t="str">
        <f t="shared" si="38"/>
        <v>3294</v>
      </c>
      <c r="C2394" t="s">
        <v>340</v>
      </c>
      <c r="D2394">
        <v>4</v>
      </c>
      <c r="E2394">
        <v>0</v>
      </c>
      <c r="F2394">
        <v>0</v>
      </c>
      <c r="G2394">
        <v>0</v>
      </c>
      <c r="H2394">
        <v>0</v>
      </c>
      <c r="I2394">
        <v>0</v>
      </c>
      <c r="J2394">
        <v>0</v>
      </c>
      <c r="K2394">
        <v>0</v>
      </c>
      <c r="L2394">
        <v>0</v>
      </c>
      <c r="M2394">
        <v>0</v>
      </c>
      <c r="N2394">
        <v>0</v>
      </c>
      <c r="O2394">
        <v>0</v>
      </c>
      <c r="P2394">
        <v>0</v>
      </c>
      <c r="Q2394">
        <v>0</v>
      </c>
      <c r="R2394">
        <v>0</v>
      </c>
      <c r="S2394">
        <v>0</v>
      </c>
      <c r="T2394">
        <v>0</v>
      </c>
      <c r="U2394">
        <v>0</v>
      </c>
      <c r="V2394">
        <v>0</v>
      </c>
      <c r="W2394">
        <v>0</v>
      </c>
      <c r="X2394">
        <v>0</v>
      </c>
      <c r="Y2394">
        <v>0</v>
      </c>
      <c r="Z2394">
        <v>0</v>
      </c>
      <c r="AA2394">
        <v>0</v>
      </c>
    </row>
    <row r="2395" spans="1:27" x14ac:dyDescent="0.2">
      <c r="A2395" s="89">
        <f>VLOOKUP(C2395,TabellenBDFS!$B$4:$C$2717,2,FALSE)</f>
        <v>329</v>
      </c>
      <c r="B2395" t="str">
        <f t="shared" si="38"/>
        <v>3295</v>
      </c>
      <c r="C2395" t="s">
        <v>340</v>
      </c>
      <c r="D2395">
        <v>5</v>
      </c>
      <c r="E2395">
        <v>0</v>
      </c>
      <c r="F2395">
        <v>0</v>
      </c>
      <c r="G2395">
        <v>0</v>
      </c>
      <c r="H2395">
        <v>0</v>
      </c>
      <c r="I2395">
        <v>0</v>
      </c>
      <c r="J2395">
        <v>0</v>
      </c>
      <c r="K2395">
        <v>0</v>
      </c>
      <c r="L2395">
        <v>0</v>
      </c>
      <c r="M2395">
        <v>0</v>
      </c>
      <c r="N2395">
        <v>0</v>
      </c>
      <c r="O2395">
        <v>0</v>
      </c>
      <c r="P2395">
        <v>0</v>
      </c>
      <c r="Q2395">
        <v>0</v>
      </c>
      <c r="R2395">
        <v>0</v>
      </c>
      <c r="S2395">
        <v>0</v>
      </c>
      <c r="T2395">
        <v>0</v>
      </c>
      <c r="U2395">
        <v>0</v>
      </c>
      <c r="V2395">
        <v>0</v>
      </c>
      <c r="W2395">
        <v>0</v>
      </c>
      <c r="X2395">
        <v>0</v>
      </c>
      <c r="Y2395">
        <v>0</v>
      </c>
      <c r="Z2395">
        <v>0</v>
      </c>
      <c r="AA2395">
        <v>0</v>
      </c>
    </row>
    <row r="2396" spans="1:27" x14ac:dyDescent="0.2">
      <c r="A2396" s="89">
        <f>VLOOKUP(C2396,TabellenBDFS!$B$4:$C$2717,2,FALSE)</f>
        <v>329</v>
      </c>
      <c r="B2396" t="str">
        <f t="shared" si="38"/>
        <v>3296</v>
      </c>
      <c r="C2396" t="s">
        <v>340</v>
      </c>
      <c r="D2396">
        <v>6</v>
      </c>
      <c r="E2396">
        <v>0.2</v>
      </c>
      <c r="F2396">
        <v>0.2</v>
      </c>
      <c r="G2396">
        <v>0.2</v>
      </c>
      <c r="H2396">
        <v>0.2</v>
      </c>
      <c r="I2396">
        <v>0.3</v>
      </c>
      <c r="J2396">
        <v>0.3</v>
      </c>
      <c r="K2396">
        <v>0.3</v>
      </c>
      <c r="L2396">
        <v>0.3</v>
      </c>
      <c r="M2396">
        <v>0.3</v>
      </c>
      <c r="N2396">
        <v>0.3</v>
      </c>
      <c r="O2396">
        <v>0.3</v>
      </c>
      <c r="P2396">
        <v>0.3</v>
      </c>
      <c r="Q2396">
        <v>0.3</v>
      </c>
      <c r="R2396">
        <v>0.3</v>
      </c>
      <c r="S2396">
        <v>0.3</v>
      </c>
      <c r="T2396">
        <v>0.3</v>
      </c>
      <c r="U2396">
        <v>0.3</v>
      </c>
      <c r="V2396">
        <v>0.3</v>
      </c>
      <c r="W2396">
        <v>0.3</v>
      </c>
      <c r="X2396">
        <v>0.3</v>
      </c>
      <c r="Y2396">
        <v>0.3</v>
      </c>
      <c r="Z2396">
        <v>0.3</v>
      </c>
      <c r="AA2396">
        <v>0.2</v>
      </c>
    </row>
    <row r="2397" spans="1:27" x14ac:dyDescent="0.2">
      <c r="A2397" s="89">
        <f>VLOOKUP(C2397,TabellenBDFS!$B$4:$C$2717,2,FALSE)</f>
        <v>329</v>
      </c>
      <c r="B2397" t="str">
        <f t="shared" si="38"/>
        <v>3297</v>
      </c>
      <c r="C2397" t="s">
        <v>340</v>
      </c>
      <c r="D2397">
        <v>7</v>
      </c>
      <c r="E2397">
        <v>0.3</v>
      </c>
      <c r="F2397">
        <v>0.3</v>
      </c>
      <c r="G2397">
        <v>0.3</v>
      </c>
      <c r="H2397">
        <v>0.3</v>
      </c>
      <c r="I2397">
        <v>0.3</v>
      </c>
      <c r="J2397">
        <v>0.3</v>
      </c>
      <c r="K2397">
        <v>0.3</v>
      </c>
      <c r="L2397">
        <v>0.2</v>
      </c>
      <c r="M2397">
        <v>0.1</v>
      </c>
      <c r="N2397">
        <v>0.2</v>
      </c>
      <c r="O2397">
        <v>0.2</v>
      </c>
      <c r="P2397">
        <v>0.2</v>
      </c>
      <c r="Q2397">
        <v>0.2</v>
      </c>
      <c r="R2397">
        <v>0.2</v>
      </c>
      <c r="S2397">
        <v>0.2</v>
      </c>
      <c r="T2397">
        <v>0.2</v>
      </c>
      <c r="U2397">
        <v>0.2</v>
      </c>
      <c r="V2397">
        <v>0.2</v>
      </c>
      <c r="W2397">
        <v>0.1</v>
      </c>
      <c r="X2397">
        <v>0.2</v>
      </c>
      <c r="Y2397">
        <v>0.2</v>
      </c>
      <c r="Z2397">
        <v>0.2</v>
      </c>
      <c r="AA2397">
        <v>0.2</v>
      </c>
    </row>
    <row r="2398" spans="1:27" x14ac:dyDescent="0.2">
      <c r="A2398" s="89">
        <f>VLOOKUP(C2398,TabellenBDFS!$B$4:$C$2717,2,FALSE)</f>
        <v>330</v>
      </c>
      <c r="B2398" t="str">
        <f t="shared" si="38"/>
        <v>3301</v>
      </c>
      <c r="C2398" t="s">
        <v>341</v>
      </c>
      <c r="D2398">
        <v>1</v>
      </c>
      <c r="E2398">
        <v>4.4000000000000004</v>
      </c>
      <c r="F2398">
        <v>4.4000000000000004</v>
      </c>
      <c r="G2398">
        <v>4.4000000000000004</v>
      </c>
      <c r="H2398">
        <v>4.7</v>
      </c>
      <c r="I2398">
        <v>4.8</v>
      </c>
      <c r="J2398">
        <v>4.7</v>
      </c>
      <c r="K2398">
        <v>4.7</v>
      </c>
      <c r="L2398">
        <v>4.5</v>
      </c>
      <c r="M2398">
        <v>4.5</v>
      </c>
      <c r="N2398">
        <v>4.5</v>
      </c>
      <c r="O2398">
        <v>4.5</v>
      </c>
      <c r="P2398">
        <v>4.5</v>
      </c>
      <c r="Q2398">
        <v>4.0999999999999996</v>
      </c>
      <c r="R2398">
        <v>4.0999999999999996</v>
      </c>
      <c r="S2398">
        <v>4.2</v>
      </c>
      <c r="T2398">
        <v>4.3</v>
      </c>
      <c r="U2398">
        <v>4.5</v>
      </c>
      <c r="V2398">
        <v>4.7</v>
      </c>
      <c r="W2398">
        <v>4.5999999999999996</v>
      </c>
      <c r="X2398">
        <v>4.7</v>
      </c>
      <c r="Y2398">
        <v>4.9000000000000004</v>
      </c>
      <c r="Z2398">
        <v>4.9000000000000004</v>
      </c>
      <c r="AA2398">
        <v>4.8</v>
      </c>
    </row>
    <row r="2399" spans="1:27" x14ac:dyDescent="0.2">
      <c r="A2399" s="89">
        <f>VLOOKUP(C2399,TabellenBDFS!$B$4:$C$2717,2,FALSE)</f>
        <v>330</v>
      </c>
      <c r="B2399" t="str">
        <f t="shared" si="38"/>
        <v>3302</v>
      </c>
      <c r="C2399" t="s">
        <v>341</v>
      </c>
      <c r="D2399">
        <v>2</v>
      </c>
      <c r="E2399">
        <v>1.8</v>
      </c>
      <c r="F2399">
        <v>1.7</v>
      </c>
      <c r="G2399">
        <v>1.7</v>
      </c>
      <c r="H2399">
        <v>1.7</v>
      </c>
      <c r="I2399">
        <v>1.8</v>
      </c>
      <c r="J2399">
        <v>1.7</v>
      </c>
      <c r="K2399">
        <v>1.7</v>
      </c>
      <c r="L2399">
        <v>1.7</v>
      </c>
      <c r="M2399">
        <v>1.7</v>
      </c>
      <c r="N2399">
        <v>1.7</v>
      </c>
      <c r="O2399">
        <v>1.7</v>
      </c>
      <c r="P2399">
        <v>1.7</v>
      </c>
      <c r="Q2399">
        <v>1.3</v>
      </c>
      <c r="R2399">
        <v>1.3</v>
      </c>
      <c r="S2399">
        <v>1.3</v>
      </c>
      <c r="T2399">
        <v>1.3</v>
      </c>
      <c r="U2399">
        <v>1.3</v>
      </c>
      <c r="V2399">
        <v>1.2</v>
      </c>
      <c r="W2399">
        <v>1.1000000000000001</v>
      </c>
      <c r="X2399">
        <v>1.1000000000000001</v>
      </c>
      <c r="Y2399">
        <v>1</v>
      </c>
      <c r="Z2399">
        <v>1</v>
      </c>
      <c r="AA2399">
        <v>1</v>
      </c>
    </row>
    <row r="2400" spans="1:27" x14ac:dyDescent="0.2">
      <c r="A2400" s="89">
        <f>VLOOKUP(C2400,TabellenBDFS!$B$4:$C$2717,2,FALSE)</f>
        <v>330</v>
      </c>
      <c r="B2400" t="str">
        <f t="shared" si="38"/>
        <v>3303</v>
      </c>
      <c r="C2400" t="s">
        <v>341</v>
      </c>
      <c r="D2400">
        <v>3</v>
      </c>
      <c r="E2400">
        <v>0</v>
      </c>
      <c r="F2400">
        <v>0</v>
      </c>
      <c r="G2400">
        <v>0.1</v>
      </c>
      <c r="H2400">
        <v>0.1</v>
      </c>
      <c r="I2400">
        <v>0.2</v>
      </c>
      <c r="J2400">
        <v>0.2</v>
      </c>
      <c r="K2400">
        <v>0.3</v>
      </c>
      <c r="L2400">
        <v>0.3</v>
      </c>
      <c r="M2400">
        <v>0.4</v>
      </c>
      <c r="N2400">
        <v>0.4</v>
      </c>
      <c r="O2400">
        <v>0.4</v>
      </c>
      <c r="P2400">
        <v>0.5</v>
      </c>
      <c r="Q2400">
        <v>0.3</v>
      </c>
      <c r="R2400">
        <v>0.3</v>
      </c>
      <c r="S2400">
        <v>0.4</v>
      </c>
      <c r="T2400">
        <v>0.4</v>
      </c>
      <c r="U2400">
        <v>0.6</v>
      </c>
      <c r="V2400">
        <v>0.8</v>
      </c>
      <c r="W2400">
        <v>0.9</v>
      </c>
      <c r="X2400">
        <v>1</v>
      </c>
      <c r="Y2400">
        <v>1.1000000000000001</v>
      </c>
      <c r="Z2400">
        <v>1.2</v>
      </c>
      <c r="AA2400">
        <v>1.3</v>
      </c>
    </row>
    <row r="2401" spans="1:27" x14ac:dyDescent="0.2">
      <c r="A2401" s="89">
        <f>VLOOKUP(C2401,TabellenBDFS!$B$4:$C$2717,2,FALSE)</f>
        <v>330</v>
      </c>
      <c r="B2401" t="str">
        <f t="shared" si="38"/>
        <v>3304</v>
      </c>
      <c r="C2401" t="s">
        <v>341</v>
      </c>
      <c r="D2401">
        <v>4</v>
      </c>
      <c r="E2401">
        <v>0</v>
      </c>
      <c r="F2401">
        <v>0</v>
      </c>
      <c r="G2401">
        <v>0</v>
      </c>
      <c r="H2401">
        <v>0</v>
      </c>
      <c r="I2401">
        <v>0</v>
      </c>
      <c r="J2401">
        <v>0</v>
      </c>
      <c r="K2401">
        <v>0</v>
      </c>
      <c r="L2401">
        <v>0</v>
      </c>
      <c r="M2401">
        <v>0</v>
      </c>
      <c r="N2401">
        <v>0</v>
      </c>
      <c r="O2401">
        <v>0</v>
      </c>
      <c r="P2401">
        <v>0</v>
      </c>
      <c r="Q2401">
        <v>0</v>
      </c>
      <c r="R2401">
        <v>0</v>
      </c>
      <c r="S2401">
        <v>0</v>
      </c>
      <c r="T2401">
        <v>0.1</v>
      </c>
      <c r="U2401">
        <v>0.1</v>
      </c>
      <c r="V2401">
        <v>0.1</v>
      </c>
      <c r="W2401">
        <v>0.2</v>
      </c>
      <c r="X2401">
        <v>0.1</v>
      </c>
      <c r="Y2401">
        <v>0.2</v>
      </c>
      <c r="Z2401">
        <v>0.2</v>
      </c>
      <c r="AA2401">
        <v>0.2</v>
      </c>
    </row>
    <row r="2402" spans="1:27" x14ac:dyDescent="0.2">
      <c r="A2402" s="89">
        <f>VLOOKUP(C2402,TabellenBDFS!$B$4:$C$2717,2,FALSE)</f>
        <v>330</v>
      </c>
      <c r="B2402" t="str">
        <f t="shared" si="38"/>
        <v>3305</v>
      </c>
      <c r="C2402" t="s">
        <v>341</v>
      </c>
      <c r="D2402">
        <v>5</v>
      </c>
      <c r="E2402">
        <v>0.2</v>
      </c>
      <c r="F2402">
        <v>0.2</v>
      </c>
      <c r="G2402">
        <v>0.2</v>
      </c>
      <c r="H2402">
        <v>0.5</v>
      </c>
      <c r="I2402">
        <v>0.5</v>
      </c>
      <c r="J2402">
        <v>0.4</v>
      </c>
      <c r="K2402">
        <v>0.5</v>
      </c>
      <c r="L2402">
        <v>0.1</v>
      </c>
      <c r="M2402">
        <v>0.1</v>
      </c>
      <c r="N2402">
        <v>0.1</v>
      </c>
      <c r="O2402">
        <v>0.1</v>
      </c>
      <c r="P2402">
        <v>0.1</v>
      </c>
      <c r="Q2402">
        <v>0.1</v>
      </c>
      <c r="R2402">
        <v>0.1</v>
      </c>
      <c r="S2402">
        <v>0.1</v>
      </c>
      <c r="T2402">
        <v>0.1</v>
      </c>
      <c r="U2402">
        <v>0.1</v>
      </c>
      <c r="V2402">
        <v>0.1</v>
      </c>
      <c r="W2402">
        <v>0.1</v>
      </c>
      <c r="X2402">
        <v>0</v>
      </c>
      <c r="Y2402">
        <v>0</v>
      </c>
      <c r="Z2402">
        <v>0</v>
      </c>
      <c r="AA2402">
        <v>0</v>
      </c>
    </row>
    <row r="2403" spans="1:27" x14ac:dyDescent="0.2">
      <c r="A2403" s="89">
        <f>VLOOKUP(C2403,TabellenBDFS!$B$4:$C$2717,2,FALSE)</f>
        <v>330</v>
      </c>
      <c r="B2403" t="str">
        <f t="shared" si="38"/>
        <v>3306</v>
      </c>
      <c r="C2403" t="s">
        <v>341</v>
      </c>
      <c r="D2403">
        <v>6</v>
      </c>
      <c r="E2403">
        <v>1.7</v>
      </c>
      <c r="F2403">
        <v>1.7</v>
      </c>
      <c r="G2403">
        <v>1.7</v>
      </c>
      <c r="H2403">
        <v>1.6</v>
      </c>
      <c r="I2403">
        <v>1.7</v>
      </c>
      <c r="J2403">
        <v>1.7</v>
      </c>
      <c r="K2403">
        <v>1.7</v>
      </c>
      <c r="L2403">
        <v>1.7</v>
      </c>
      <c r="M2403">
        <v>1.6</v>
      </c>
      <c r="N2403">
        <v>1.7</v>
      </c>
      <c r="O2403">
        <v>1.7</v>
      </c>
      <c r="P2403">
        <v>1.7</v>
      </c>
      <c r="Q2403">
        <v>1.7</v>
      </c>
      <c r="R2403">
        <v>1.7</v>
      </c>
      <c r="S2403">
        <v>1.8</v>
      </c>
      <c r="T2403">
        <v>1.7</v>
      </c>
      <c r="U2403">
        <v>1.8</v>
      </c>
      <c r="V2403">
        <v>1.8</v>
      </c>
      <c r="W2403">
        <v>1.8</v>
      </c>
      <c r="X2403">
        <v>1.8</v>
      </c>
      <c r="Y2403">
        <v>1.8</v>
      </c>
      <c r="Z2403">
        <v>1.8</v>
      </c>
      <c r="AA2403">
        <v>1.7</v>
      </c>
    </row>
    <row r="2404" spans="1:27" x14ac:dyDescent="0.2">
      <c r="A2404" s="89">
        <f>VLOOKUP(C2404,TabellenBDFS!$B$4:$C$2717,2,FALSE)</f>
        <v>330</v>
      </c>
      <c r="B2404" t="str">
        <f t="shared" si="38"/>
        <v>3307</v>
      </c>
      <c r="C2404" t="s">
        <v>341</v>
      </c>
      <c r="D2404">
        <v>7</v>
      </c>
      <c r="E2404">
        <v>0.8</v>
      </c>
      <c r="F2404">
        <v>0.7</v>
      </c>
      <c r="G2404">
        <v>0.7</v>
      </c>
      <c r="H2404">
        <v>0.7</v>
      </c>
      <c r="I2404">
        <v>0.7</v>
      </c>
      <c r="J2404">
        <v>0.6</v>
      </c>
      <c r="K2404">
        <v>0.6</v>
      </c>
      <c r="L2404">
        <v>0.6</v>
      </c>
      <c r="M2404">
        <v>0.7</v>
      </c>
      <c r="N2404">
        <v>0.6</v>
      </c>
      <c r="O2404">
        <v>0.6</v>
      </c>
      <c r="P2404">
        <v>0.6</v>
      </c>
      <c r="Q2404">
        <v>0.6</v>
      </c>
      <c r="R2404">
        <v>0.6</v>
      </c>
      <c r="S2404">
        <v>0.6</v>
      </c>
      <c r="T2404">
        <v>0.6</v>
      </c>
      <c r="U2404">
        <v>0.7</v>
      </c>
      <c r="V2404">
        <v>0.6</v>
      </c>
      <c r="W2404">
        <v>0.6</v>
      </c>
      <c r="X2404">
        <v>0.7</v>
      </c>
      <c r="Y2404">
        <v>0.7</v>
      </c>
      <c r="Z2404">
        <v>0.7</v>
      </c>
      <c r="AA2404">
        <v>0.6</v>
      </c>
    </row>
    <row r="2405" spans="1:27" x14ac:dyDescent="0.2">
      <c r="A2405" s="89" t="e">
        <f>VLOOKUP(C2405,TabellenBDFS!$B$4:$C$2717,2,FALSE)</f>
        <v>#N/A</v>
      </c>
      <c r="B2405" t="e">
        <f t="shared" si="38"/>
        <v>#N/A</v>
      </c>
      <c r="C2405" t="s">
        <v>342</v>
      </c>
      <c r="D2405">
        <v>1</v>
      </c>
      <c r="E2405">
        <v>0.9</v>
      </c>
      <c r="F2405">
        <v>0.9</v>
      </c>
      <c r="G2405">
        <v>0.9</v>
      </c>
      <c r="H2405">
        <v>0.9</v>
      </c>
      <c r="I2405">
        <v>0.9</v>
      </c>
      <c r="J2405">
        <v>0.9</v>
      </c>
      <c r="K2405">
        <v>0.9</v>
      </c>
      <c r="L2405">
        <v>0.9</v>
      </c>
      <c r="M2405">
        <v>0.9</v>
      </c>
      <c r="N2405">
        <v>0.9</v>
      </c>
      <c r="O2405">
        <v>0.9</v>
      </c>
      <c r="P2405">
        <v>0.9</v>
      </c>
      <c r="Q2405">
        <v>0.9</v>
      </c>
      <c r="R2405">
        <v>0.9</v>
      </c>
      <c r="S2405">
        <v>0.9</v>
      </c>
      <c r="T2405">
        <v>0.9</v>
      </c>
      <c r="U2405">
        <v>0.9</v>
      </c>
      <c r="V2405">
        <v>0.9</v>
      </c>
      <c r="W2405">
        <v>0.9</v>
      </c>
      <c r="X2405">
        <v>0.9</v>
      </c>
      <c r="Y2405" t="e">
        <v>#N/A</v>
      </c>
      <c r="Z2405" t="e">
        <v>#N/A</v>
      </c>
      <c r="AA2405" t="e">
        <v>#N/A</v>
      </c>
    </row>
    <row r="2406" spans="1:27" x14ac:dyDescent="0.2">
      <c r="A2406" s="89" t="e">
        <f>VLOOKUP(C2406,TabellenBDFS!$B$4:$C$2717,2,FALSE)</f>
        <v>#N/A</v>
      </c>
      <c r="B2406" t="e">
        <f t="shared" si="38"/>
        <v>#N/A</v>
      </c>
      <c r="C2406" t="s">
        <v>342</v>
      </c>
      <c r="D2406">
        <v>2</v>
      </c>
      <c r="E2406">
        <v>0.3</v>
      </c>
      <c r="F2406">
        <v>0.3</v>
      </c>
      <c r="G2406">
        <v>0.3</v>
      </c>
      <c r="H2406">
        <v>0.3</v>
      </c>
      <c r="I2406">
        <v>0.3</v>
      </c>
      <c r="J2406">
        <v>0.3</v>
      </c>
      <c r="K2406">
        <v>0.3</v>
      </c>
      <c r="L2406">
        <v>0.3</v>
      </c>
      <c r="M2406">
        <v>0.3</v>
      </c>
      <c r="N2406">
        <v>0.3</v>
      </c>
      <c r="O2406">
        <v>0.3</v>
      </c>
      <c r="P2406">
        <v>0.3</v>
      </c>
      <c r="Q2406">
        <v>0.3</v>
      </c>
      <c r="R2406">
        <v>0.2</v>
      </c>
      <c r="S2406">
        <v>0.2</v>
      </c>
      <c r="T2406">
        <v>0.2</v>
      </c>
      <c r="U2406">
        <v>0.2</v>
      </c>
      <c r="V2406">
        <v>0.2</v>
      </c>
      <c r="W2406">
        <v>0.2</v>
      </c>
      <c r="X2406">
        <v>0.2</v>
      </c>
      <c r="Y2406" t="e">
        <v>#N/A</v>
      </c>
      <c r="Z2406" t="e">
        <v>#N/A</v>
      </c>
      <c r="AA2406" t="e">
        <v>#N/A</v>
      </c>
    </row>
    <row r="2407" spans="1:27" x14ac:dyDescent="0.2">
      <c r="A2407" s="89" t="e">
        <f>VLOOKUP(C2407,TabellenBDFS!$B$4:$C$2717,2,FALSE)</f>
        <v>#N/A</v>
      </c>
      <c r="B2407" t="e">
        <f t="shared" si="38"/>
        <v>#N/A</v>
      </c>
      <c r="C2407" t="s">
        <v>342</v>
      </c>
      <c r="D2407">
        <v>3</v>
      </c>
      <c r="E2407">
        <v>0</v>
      </c>
      <c r="F2407">
        <v>0</v>
      </c>
      <c r="G2407">
        <v>0</v>
      </c>
      <c r="H2407">
        <v>0</v>
      </c>
      <c r="I2407">
        <v>0</v>
      </c>
      <c r="J2407">
        <v>0</v>
      </c>
      <c r="K2407">
        <v>0</v>
      </c>
      <c r="L2407">
        <v>0</v>
      </c>
      <c r="M2407">
        <v>0</v>
      </c>
      <c r="N2407">
        <v>0</v>
      </c>
      <c r="O2407">
        <v>0</v>
      </c>
      <c r="P2407">
        <v>0</v>
      </c>
      <c r="Q2407">
        <v>0</v>
      </c>
      <c r="R2407">
        <v>0</v>
      </c>
      <c r="S2407">
        <v>0</v>
      </c>
      <c r="T2407">
        <v>0</v>
      </c>
      <c r="U2407">
        <v>0</v>
      </c>
      <c r="V2407">
        <v>0</v>
      </c>
      <c r="W2407">
        <v>0</v>
      </c>
      <c r="X2407">
        <v>0.1</v>
      </c>
      <c r="Y2407" t="e">
        <v>#N/A</v>
      </c>
      <c r="Z2407" t="e">
        <v>#N/A</v>
      </c>
      <c r="AA2407" t="e">
        <v>#N/A</v>
      </c>
    </row>
    <row r="2408" spans="1:27" x14ac:dyDescent="0.2">
      <c r="A2408" s="89" t="e">
        <f>VLOOKUP(C2408,TabellenBDFS!$B$4:$C$2717,2,FALSE)</f>
        <v>#N/A</v>
      </c>
      <c r="B2408" t="e">
        <f t="shared" si="38"/>
        <v>#N/A</v>
      </c>
      <c r="C2408" t="s">
        <v>342</v>
      </c>
      <c r="D2408">
        <v>4</v>
      </c>
      <c r="E2408">
        <v>0</v>
      </c>
      <c r="F2408">
        <v>0</v>
      </c>
      <c r="G2408">
        <v>0</v>
      </c>
      <c r="H2408">
        <v>0</v>
      </c>
      <c r="I2408">
        <v>0</v>
      </c>
      <c r="J2408">
        <v>0</v>
      </c>
      <c r="K2408">
        <v>0</v>
      </c>
      <c r="L2408">
        <v>0</v>
      </c>
      <c r="M2408">
        <v>0</v>
      </c>
      <c r="N2408">
        <v>0</v>
      </c>
      <c r="O2408">
        <v>0</v>
      </c>
      <c r="P2408">
        <v>0</v>
      </c>
      <c r="Q2408">
        <v>0</v>
      </c>
      <c r="R2408">
        <v>0</v>
      </c>
      <c r="S2408">
        <v>0</v>
      </c>
      <c r="T2408">
        <v>0</v>
      </c>
      <c r="U2408">
        <v>0</v>
      </c>
      <c r="V2408">
        <v>0</v>
      </c>
      <c r="W2408">
        <v>0</v>
      </c>
      <c r="X2408">
        <v>0</v>
      </c>
      <c r="Y2408" t="e">
        <v>#N/A</v>
      </c>
      <c r="Z2408" t="e">
        <v>#N/A</v>
      </c>
      <c r="AA2408" t="e">
        <v>#N/A</v>
      </c>
    </row>
    <row r="2409" spans="1:27" x14ac:dyDescent="0.2">
      <c r="A2409" s="89" t="e">
        <f>VLOOKUP(C2409,TabellenBDFS!$B$4:$C$2717,2,FALSE)</f>
        <v>#N/A</v>
      </c>
      <c r="B2409" t="e">
        <f t="shared" si="38"/>
        <v>#N/A</v>
      </c>
      <c r="C2409" t="s">
        <v>342</v>
      </c>
      <c r="D2409">
        <v>5</v>
      </c>
      <c r="E2409">
        <v>0</v>
      </c>
      <c r="F2409">
        <v>0</v>
      </c>
      <c r="G2409">
        <v>0</v>
      </c>
      <c r="H2409">
        <v>0</v>
      </c>
      <c r="I2409">
        <v>0</v>
      </c>
      <c r="J2409">
        <v>0</v>
      </c>
      <c r="K2409">
        <v>0</v>
      </c>
      <c r="L2409">
        <v>0</v>
      </c>
      <c r="M2409">
        <v>0</v>
      </c>
      <c r="N2409">
        <v>0</v>
      </c>
      <c r="O2409">
        <v>0</v>
      </c>
      <c r="P2409">
        <v>0</v>
      </c>
      <c r="Q2409">
        <v>0</v>
      </c>
      <c r="R2409">
        <v>0</v>
      </c>
      <c r="S2409">
        <v>0</v>
      </c>
      <c r="T2409">
        <v>0</v>
      </c>
      <c r="U2409">
        <v>0</v>
      </c>
      <c r="V2409">
        <v>0</v>
      </c>
      <c r="W2409">
        <v>0</v>
      </c>
      <c r="X2409">
        <v>0</v>
      </c>
      <c r="Y2409" t="e">
        <v>#N/A</v>
      </c>
      <c r="Z2409" t="e">
        <v>#N/A</v>
      </c>
      <c r="AA2409" t="e">
        <v>#N/A</v>
      </c>
    </row>
    <row r="2410" spans="1:27" x14ac:dyDescent="0.2">
      <c r="A2410" s="89" t="e">
        <f>VLOOKUP(C2410,TabellenBDFS!$B$4:$C$2717,2,FALSE)</f>
        <v>#N/A</v>
      </c>
      <c r="B2410" t="e">
        <f t="shared" si="38"/>
        <v>#N/A</v>
      </c>
      <c r="C2410" t="s">
        <v>342</v>
      </c>
      <c r="D2410">
        <v>6</v>
      </c>
      <c r="E2410">
        <v>0.4</v>
      </c>
      <c r="F2410">
        <v>0.4</v>
      </c>
      <c r="G2410">
        <v>0.4</v>
      </c>
      <c r="H2410">
        <v>0.4</v>
      </c>
      <c r="I2410">
        <v>0.4</v>
      </c>
      <c r="J2410">
        <v>0.4</v>
      </c>
      <c r="K2410">
        <v>0.5</v>
      </c>
      <c r="L2410">
        <v>0.5</v>
      </c>
      <c r="M2410">
        <v>0.5</v>
      </c>
      <c r="N2410">
        <v>0.5</v>
      </c>
      <c r="O2410">
        <v>0.5</v>
      </c>
      <c r="P2410">
        <v>0.5</v>
      </c>
      <c r="Q2410">
        <v>0.5</v>
      </c>
      <c r="R2410">
        <v>0.5</v>
      </c>
      <c r="S2410">
        <v>0.5</v>
      </c>
      <c r="T2410">
        <v>0.5</v>
      </c>
      <c r="U2410">
        <v>0.5</v>
      </c>
      <c r="V2410">
        <v>0.5</v>
      </c>
      <c r="W2410">
        <v>0.5</v>
      </c>
      <c r="X2410">
        <v>0.5</v>
      </c>
      <c r="Y2410" t="e">
        <v>#N/A</v>
      </c>
      <c r="Z2410" t="e">
        <v>#N/A</v>
      </c>
      <c r="AA2410" t="e">
        <v>#N/A</v>
      </c>
    </row>
    <row r="2411" spans="1:27" x14ac:dyDescent="0.2">
      <c r="A2411" s="89" t="e">
        <f>VLOOKUP(C2411,TabellenBDFS!$B$4:$C$2717,2,FALSE)</f>
        <v>#N/A</v>
      </c>
      <c r="B2411" t="e">
        <f t="shared" si="38"/>
        <v>#N/A</v>
      </c>
      <c r="C2411" t="s">
        <v>342</v>
      </c>
      <c r="D2411">
        <v>7</v>
      </c>
      <c r="E2411">
        <v>0.1</v>
      </c>
      <c r="F2411">
        <v>0.1</v>
      </c>
      <c r="G2411">
        <v>0.1</v>
      </c>
      <c r="H2411">
        <v>0.1</v>
      </c>
      <c r="I2411">
        <v>0.1</v>
      </c>
      <c r="J2411">
        <v>0.1</v>
      </c>
      <c r="K2411">
        <v>0.1</v>
      </c>
      <c r="L2411">
        <v>0.1</v>
      </c>
      <c r="M2411">
        <v>0.1</v>
      </c>
      <c r="N2411">
        <v>0.1</v>
      </c>
      <c r="O2411">
        <v>0.1</v>
      </c>
      <c r="P2411">
        <v>0.1</v>
      </c>
      <c r="Q2411">
        <v>0.1</v>
      </c>
      <c r="R2411">
        <v>0.1</v>
      </c>
      <c r="S2411">
        <v>0.1</v>
      </c>
      <c r="T2411">
        <v>0.1</v>
      </c>
      <c r="U2411">
        <v>0.1</v>
      </c>
      <c r="V2411">
        <v>0.1</v>
      </c>
      <c r="W2411">
        <v>0.1</v>
      </c>
      <c r="X2411">
        <v>0.1</v>
      </c>
      <c r="Y2411" t="e">
        <v>#N/A</v>
      </c>
      <c r="Z2411" t="e">
        <v>#N/A</v>
      </c>
      <c r="AA2411" t="e">
        <v>#N/A</v>
      </c>
    </row>
    <row r="2412" spans="1:27" x14ac:dyDescent="0.2">
      <c r="A2412" s="89">
        <f>VLOOKUP(C2412,TabellenBDFS!$B$4:$C$2717,2,FALSE)</f>
        <v>331</v>
      </c>
      <c r="B2412" t="str">
        <f t="shared" si="38"/>
        <v>3311</v>
      </c>
      <c r="C2412" t="s">
        <v>343</v>
      </c>
      <c r="D2412">
        <v>1</v>
      </c>
      <c r="E2412">
        <v>0.1</v>
      </c>
      <c r="F2412">
        <v>0.1</v>
      </c>
      <c r="G2412">
        <v>0.3</v>
      </c>
      <c r="H2412">
        <v>0.3</v>
      </c>
      <c r="I2412">
        <v>0.4</v>
      </c>
      <c r="J2412">
        <v>0.4</v>
      </c>
      <c r="K2412">
        <v>0.4</v>
      </c>
      <c r="L2412">
        <v>0.4</v>
      </c>
      <c r="M2412">
        <v>0.4</v>
      </c>
      <c r="N2412">
        <v>0.4</v>
      </c>
      <c r="O2412">
        <v>0.3</v>
      </c>
      <c r="P2412">
        <v>0.3</v>
      </c>
      <c r="Q2412">
        <v>0.3</v>
      </c>
      <c r="R2412">
        <v>0.3</v>
      </c>
      <c r="S2412">
        <v>0.3</v>
      </c>
      <c r="T2412">
        <v>0.3</v>
      </c>
      <c r="U2412">
        <v>0.3</v>
      </c>
      <c r="V2412">
        <v>0.3</v>
      </c>
      <c r="W2412">
        <v>0.3</v>
      </c>
      <c r="X2412">
        <v>0.3</v>
      </c>
      <c r="Y2412">
        <v>0.3</v>
      </c>
      <c r="Z2412">
        <v>0.3</v>
      </c>
      <c r="AA2412">
        <v>0.3</v>
      </c>
    </row>
    <row r="2413" spans="1:27" x14ac:dyDescent="0.2">
      <c r="A2413" s="89">
        <f>VLOOKUP(C2413,TabellenBDFS!$B$4:$C$2717,2,FALSE)</f>
        <v>331</v>
      </c>
      <c r="B2413" t="str">
        <f t="shared" si="38"/>
        <v>3312</v>
      </c>
      <c r="C2413" t="s">
        <v>343</v>
      </c>
      <c r="D2413">
        <v>2</v>
      </c>
      <c r="E2413">
        <v>0</v>
      </c>
      <c r="F2413">
        <v>0</v>
      </c>
      <c r="G2413">
        <v>0</v>
      </c>
      <c r="H2413">
        <v>0</v>
      </c>
      <c r="I2413">
        <v>0</v>
      </c>
      <c r="J2413">
        <v>0</v>
      </c>
      <c r="K2413">
        <v>0</v>
      </c>
      <c r="L2413">
        <v>0</v>
      </c>
      <c r="M2413">
        <v>0</v>
      </c>
      <c r="N2413">
        <v>0</v>
      </c>
      <c r="O2413">
        <v>0</v>
      </c>
      <c r="P2413">
        <v>0</v>
      </c>
      <c r="Q2413">
        <v>0</v>
      </c>
      <c r="R2413">
        <v>0</v>
      </c>
      <c r="S2413">
        <v>0</v>
      </c>
      <c r="T2413">
        <v>0</v>
      </c>
      <c r="U2413">
        <v>0</v>
      </c>
      <c r="V2413">
        <v>0</v>
      </c>
      <c r="W2413">
        <v>0</v>
      </c>
      <c r="X2413">
        <v>0</v>
      </c>
      <c r="Y2413">
        <v>0</v>
      </c>
      <c r="Z2413">
        <v>0</v>
      </c>
      <c r="AA2413">
        <v>0</v>
      </c>
    </row>
    <row r="2414" spans="1:27" x14ac:dyDescent="0.2">
      <c r="A2414" s="89">
        <f>VLOOKUP(C2414,TabellenBDFS!$B$4:$C$2717,2,FALSE)</f>
        <v>331</v>
      </c>
      <c r="B2414" t="str">
        <f t="shared" si="38"/>
        <v>3313</v>
      </c>
      <c r="C2414" t="s">
        <v>343</v>
      </c>
      <c r="D2414">
        <v>3</v>
      </c>
      <c r="E2414">
        <v>0</v>
      </c>
      <c r="F2414">
        <v>0</v>
      </c>
      <c r="G2414">
        <v>0</v>
      </c>
      <c r="H2414">
        <v>0</v>
      </c>
      <c r="I2414">
        <v>0</v>
      </c>
      <c r="J2414">
        <v>0</v>
      </c>
      <c r="K2414">
        <v>0</v>
      </c>
      <c r="L2414">
        <v>0</v>
      </c>
      <c r="M2414">
        <v>0</v>
      </c>
      <c r="N2414">
        <v>0</v>
      </c>
      <c r="O2414">
        <v>0</v>
      </c>
      <c r="P2414">
        <v>0</v>
      </c>
      <c r="Q2414">
        <v>0</v>
      </c>
      <c r="R2414">
        <v>0</v>
      </c>
      <c r="S2414">
        <v>0</v>
      </c>
      <c r="T2414">
        <v>0</v>
      </c>
      <c r="U2414">
        <v>0</v>
      </c>
      <c r="V2414">
        <v>0</v>
      </c>
      <c r="W2414">
        <v>0</v>
      </c>
      <c r="X2414">
        <v>0</v>
      </c>
      <c r="Y2414">
        <v>0</v>
      </c>
      <c r="Z2414">
        <v>0</v>
      </c>
      <c r="AA2414">
        <v>0</v>
      </c>
    </row>
    <row r="2415" spans="1:27" x14ac:dyDescent="0.2">
      <c r="A2415" s="89">
        <f>VLOOKUP(C2415,TabellenBDFS!$B$4:$C$2717,2,FALSE)</f>
        <v>331</v>
      </c>
      <c r="B2415" t="str">
        <f t="shared" si="38"/>
        <v>3314</v>
      </c>
      <c r="C2415" t="s">
        <v>343</v>
      </c>
      <c r="D2415">
        <v>4</v>
      </c>
      <c r="E2415">
        <v>0</v>
      </c>
      <c r="F2415">
        <v>0</v>
      </c>
      <c r="G2415">
        <v>0</v>
      </c>
      <c r="H2415">
        <v>0</v>
      </c>
      <c r="I2415">
        <v>0</v>
      </c>
      <c r="J2415">
        <v>0</v>
      </c>
      <c r="K2415">
        <v>0</v>
      </c>
      <c r="L2415">
        <v>0</v>
      </c>
      <c r="M2415">
        <v>0</v>
      </c>
      <c r="N2415">
        <v>0</v>
      </c>
      <c r="O2415">
        <v>0</v>
      </c>
      <c r="P2415">
        <v>0</v>
      </c>
      <c r="Q2415">
        <v>0</v>
      </c>
      <c r="R2415">
        <v>0</v>
      </c>
      <c r="S2415">
        <v>0</v>
      </c>
      <c r="T2415">
        <v>0</v>
      </c>
      <c r="U2415">
        <v>0</v>
      </c>
      <c r="V2415">
        <v>0</v>
      </c>
      <c r="W2415">
        <v>0</v>
      </c>
      <c r="X2415">
        <v>0</v>
      </c>
      <c r="Y2415">
        <v>0</v>
      </c>
      <c r="Z2415">
        <v>0</v>
      </c>
      <c r="AA2415">
        <v>0</v>
      </c>
    </row>
    <row r="2416" spans="1:27" x14ac:dyDescent="0.2">
      <c r="A2416" s="89">
        <f>VLOOKUP(C2416,TabellenBDFS!$B$4:$C$2717,2,FALSE)</f>
        <v>331</v>
      </c>
      <c r="B2416" t="str">
        <f t="shared" si="38"/>
        <v>3315</v>
      </c>
      <c r="C2416" t="s">
        <v>343</v>
      </c>
      <c r="D2416">
        <v>5</v>
      </c>
      <c r="E2416">
        <v>0</v>
      </c>
      <c r="F2416">
        <v>0</v>
      </c>
      <c r="G2416">
        <v>0</v>
      </c>
      <c r="H2416">
        <v>0</v>
      </c>
      <c r="I2416">
        <v>0</v>
      </c>
      <c r="J2416">
        <v>0</v>
      </c>
      <c r="K2416">
        <v>0</v>
      </c>
      <c r="L2416">
        <v>0</v>
      </c>
      <c r="M2416">
        <v>0</v>
      </c>
      <c r="N2416">
        <v>0</v>
      </c>
      <c r="O2416">
        <v>0</v>
      </c>
      <c r="P2416">
        <v>0</v>
      </c>
      <c r="Q2416">
        <v>0</v>
      </c>
      <c r="R2416">
        <v>0</v>
      </c>
      <c r="S2416">
        <v>0</v>
      </c>
      <c r="T2416">
        <v>0</v>
      </c>
      <c r="U2416">
        <v>0</v>
      </c>
      <c r="V2416">
        <v>0</v>
      </c>
      <c r="W2416">
        <v>0</v>
      </c>
      <c r="X2416">
        <v>0</v>
      </c>
      <c r="Y2416">
        <v>0</v>
      </c>
      <c r="Z2416">
        <v>0</v>
      </c>
      <c r="AA2416">
        <v>0</v>
      </c>
    </row>
    <row r="2417" spans="1:27" x14ac:dyDescent="0.2">
      <c r="A2417" s="89">
        <f>VLOOKUP(C2417,TabellenBDFS!$B$4:$C$2717,2,FALSE)</f>
        <v>331</v>
      </c>
      <c r="B2417" t="str">
        <f t="shared" si="38"/>
        <v>3316</v>
      </c>
      <c r="C2417" t="s">
        <v>343</v>
      </c>
      <c r="D2417">
        <v>6</v>
      </c>
      <c r="E2417">
        <v>0.1</v>
      </c>
      <c r="F2417">
        <v>0.1</v>
      </c>
      <c r="G2417">
        <v>0.3</v>
      </c>
      <c r="H2417">
        <v>0.3</v>
      </c>
      <c r="I2417">
        <v>0.4</v>
      </c>
      <c r="J2417">
        <v>0.4</v>
      </c>
      <c r="K2417">
        <v>0.4</v>
      </c>
      <c r="L2417">
        <v>0.4</v>
      </c>
      <c r="M2417">
        <v>0.3</v>
      </c>
      <c r="N2417">
        <v>0.3</v>
      </c>
      <c r="O2417">
        <v>0.3</v>
      </c>
      <c r="P2417">
        <v>0.3</v>
      </c>
      <c r="Q2417">
        <v>0.3</v>
      </c>
      <c r="R2417">
        <v>0.3</v>
      </c>
      <c r="S2417">
        <v>0.3</v>
      </c>
      <c r="T2417">
        <v>0.3</v>
      </c>
      <c r="U2417">
        <v>0.3</v>
      </c>
      <c r="V2417">
        <v>0.3</v>
      </c>
      <c r="W2417">
        <v>0.3</v>
      </c>
      <c r="X2417">
        <v>0.3</v>
      </c>
      <c r="Y2417">
        <v>0.3</v>
      </c>
      <c r="Z2417">
        <v>0.3</v>
      </c>
      <c r="AA2417">
        <v>0.3</v>
      </c>
    </row>
    <row r="2418" spans="1:27" x14ac:dyDescent="0.2">
      <c r="A2418" s="89">
        <f>VLOOKUP(C2418,TabellenBDFS!$B$4:$C$2717,2,FALSE)</f>
        <v>331</v>
      </c>
      <c r="B2418" t="str">
        <f t="shared" si="38"/>
        <v>3317</v>
      </c>
      <c r="C2418" t="s">
        <v>343</v>
      </c>
      <c r="D2418">
        <v>7</v>
      </c>
      <c r="E2418">
        <v>0</v>
      </c>
      <c r="F2418">
        <v>0</v>
      </c>
      <c r="G2418">
        <v>0</v>
      </c>
      <c r="H2418">
        <v>0</v>
      </c>
      <c r="I2418">
        <v>0</v>
      </c>
      <c r="J2418">
        <v>0</v>
      </c>
      <c r="K2418">
        <v>0</v>
      </c>
      <c r="L2418">
        <v>0</v>
      </c>
      <c r="M2418">
        <v>0</v>
      </c>
      <c r="N2418">
        <v>0</v>
      </c>
      <c r="O2418">
        <v>0</v>
      </c>
      <c r="P2418">
        <v>0</v>
      </c>
      <c r="Q2418">
        <v>0</v>
      </c>
      <c r="R2418">
        <v>0</v>
      </c>
      <c r="S2418">
        <v>0</v>
      </c>
      <c r="T2418">
        <v>0</v>
      </c>
      <c r="U2418">
        <v>0</v>
      </c>
      <c r="V2418">
        <v>0</v>
      </c>
      <c r="W2418">
        <v>0</v>
      </c>
      <c r="X2418">
        <v>0</v>
      </c>
      <c r="Y2418">
        <v>0</v>
      </c>
      <c r="Z2418">
        <v>0</v>
      </c>
      <c r="AA2418">
        <v>0</v>
      </c>
    </row>
    <row r="2419" spans="1:27" x14ac:dyDescent="0.2">
      <c r="A2419" s="89">
        <f>VLOOKUP(C2419,TabellenBDFS!$B$4:$C$2717,2,FALSE)</f>
        <v>332</v>
      </c>
      <c r="B2419" t="str">
        <f t="shared" si="38"/>
        <v>3321</v>
      </c>
      <c r="C2419" t="s">
        <v>344</v>
      </c>
      <c r="D2419">
        <v>1</v>
      </c>
      <c r="E2419">
        <v>2.7</v>
      </c>
      <c r="F2419">
        <v>2.6</v>
      </c>
      <c r="G2419">
        <v>2.7</v>
      </c>
      <c r="H2419">
        <v>2.6</v>
      </c>
      <c r="I2419">
        <v>2.6</v>
      </c>
      <c r="J2419">
        <v>2.7</v>
      </c>
      <c r="K2419">
        <v>2.7</v>
      </c>
      <c r="L2419">
        <v>2.8</v>
      </c>
      <c r="M2419">
        <v>2.8</v>
      </c>
      <c r="N2419">
        <v>2.9</v>
      </c>
      <c r="O2419">
        <v>2.9</v>
      </c>
      <c r="P2419">
        <v>2.9</v>
      </c>
      <c r="Q2419">
        <v>2.8</v>
      </c>
      <c r="R2419">
        <v>2.8</v>
      </c>
      <c r="S2419">
        <v>2.8</v>
      </c>
      <c r="T2419">
        <v>2.8</v>
      </c>
      <c r="U2419">
        <v>2.9</v>
      </c>
      <c r="V2419">
        <v>3</v>
      </c>
      <c r="W2419">
        <v>3</v>
      </c>
      <c r="X2419">
        <v>3</v>
      </c>
      <c r="Y2419">
        <v>3.1</v>
      </c>
      <c r="Z2419">
        <v>3.1</v>
      </c>
      <c r="AA2419">
        <v>3.1</v>
      </c>
    </row>
    <row r="2420" spans="1:27" x14ac:dyDescent="0.2">
      <c r="A2420" s="89">
        <f>VLOOKUP(C2420,TabellenBDFS!$B$4:$C$2717,2,FALSE)</f>
        <v>332</v>
      </c>
      <c r="B2420" t="str">
        <f t="shared" si="38"/>
        <v>3322</v>
      </c>
      <c r="C2420" t="s">
        <v>344</v>
      </c>
      <c r="D2420">
        <v>2</v>
      </c>
      <c r="E2420">
        <v>0.8</v>
      </c>
      <c r="F2420">
        <v>0.8</v>
      </c>
      <c r="G2420">
        <v>0.8</v>
      </c>
      <c r="H2420">
        <v>0.8</v>
      </c>
      <c r="I2420">
        <v>0.8</v>
      </c>
      <c r="J2420">
        <v>0.8</v>
      </c>
      <c r="K2420">
        <v>0.7</v>
      </c>
      <c r="L2420">
        <v>0.7</v>
      </c>
      <c r="M2420">
        <v>0.7</v>
      </c>
      <c r="N2420">
        <v>0.7</v>
      </c>
      <c r="O2420">
        <v>0.7</v>
      </c>
      <c r="P2420">
        <v>0.7</v>
      </c>
      <c r="Q2420">
        <v>0.6</v>
      </c>
      <c r="R2420">
        <v>0.6</v>
      </c>
      <c r="S2420">
        <v>0.6</v>
      </c>
      <c r="T2420">
        <v>0.6</v>
      </c>
      <c r="U2420">
        <v>0.6</v>
      </c>
      <c r="V2420">
        <v>0.5</v>
      </c>
      <c r="W2420">
        <v>0.5</v>
      </c>
      <c r="X2420">
        <v>0.5</v>
      </c>
      <c r="Y2420">
        <v>0.4</v>
      </c>
      <c r="Z2420">
        <v>0.4</v>
      </c>
      <c r="AA2420">
        <v>0.4</v>
      </c>
    </row>
    <row r="2421" spans="1:27" x14ac:dyDescent="0.2">
      <c r="A2421" s="89">
        <f>VLOOKUP(C2421,TabellenBDFS!$B$4:$C$2717,2,FALSE)</f>
        <v>332</v>
      </c>
      <c r="B2421" t="str">
        <f t="shared" si="38"/>
        <v>3323</v>
      </c>
      <c r="C2421" t="s">
        <v>344</v>
      </c>
      <c r="D2421">
        <v>3</v>
      </c>
      <c r="E2421">
        <v>0</v>
      </c>
      <c r="F2421">
        <v>0</v>
      </c>
      <c r="G2421">
        <v>0</v>
      </c>
      <c r="H2421">
        <v>0</v>
      </c>
      <c r="I2421">
        <v>0.1</v>
      </c>
      <c r="J2421">
        <v>0.1</v>
      </c>
      <c r="K2421">
        <v>0.1</v>
      </c>
      <c r="L2421">
        <v>0.2</v>
      </c>
      <c r="M2421">
        <v>0.2</v>
      </c>
      <c r="N2421">
        <v>0.3</v>
      </c>
      <c r="O2421">
        <v>0.3</v>
      </c>
      <c r="P2421">
        <v>0.3</v>
      </c>
      <c r="Q2421">
        <v>0.4</v>
      </c>
      <c r="R2421">
        <v>0.4</v>
      </c>
      <c r="S2421">
        <v>0.4</v>
      </c>
      <c r="T2421">
        <v>0.5</v>
      </c>
      <c r="U2421">
        <v>0.5</v>
      </c>
      <c r="V2421">
        <v>0.7</v>
      </c>
      <c r="W2421">
        <v>0.7</v>
      </c>
      <c r="X2421">
        <v>0.8</v>
      </c>
      <c r="Y2421">
        <v>0.9</v>
      </c>
      <c r="Z2421">
        <v>1</v>
      </c>
      <c r="AA2421">
        <v>1</v>
      </c>
    </row>
    <row r="2422" spans="1:27" x14ac:dyDescent="0.2">
      <c r="A2422" s="89">
        <f>VLOOKUP(C2422,TabellenBDFS!$B$4:$C$2717,2,FALSE)</f>
        <v>332</v>
      </c>
      <c r="B2422" t="str">
        <f t="shared" si="38"/>
        <v>3324</v>
      </c>
      <c r="C2422" t="s">
        <v>344</v>
      </c>
      <c r="D2422">
        <v>4</v>
      </c>
      <c r="E2422">
        <v>0</v>
      </c>
      <c r="F2422">
        <v>0</v>
      </c>
      <c r="G2422">
        <v>0</v>
      </c>
      <c r="H2422">
        <v>0</v>
      </c>
      <c r="I2422">
        <v>0</v>
      </c>
      <c r="J2422">
        <v>0</v>
      </c>
      <c r="K2422">
        <v>0</v>
      </c>
      <c r="L2422">
        <v>0.1</v>
      </c>
      <c r="M2422">
        <v>0.1</v>
      </c>
      <c r="N2422">
        <v>0.1</v>
      </c>
      <c r="O2422">
        <v>0.2</v>
      </c>
      <c r="P2422">
        <v>0.2</v>
      </c>
      <c r="Q2422">
        <v>0.2</v>
      </c>
      <c r="R2422">
        <v>0.2</v>
      </c>
      <c r="S2422">
        <v>0.2</v>
      </c>
      <c r="T2422">
        <v>0.2</v>
      </c>
      <c r="U2422">
        <v>0.2</v>
      </c>
      <c r="V2422">
        <v>0.2</v>
      </c>
      <c r="W2422">
        <v>0.2</v>
      </c>
      <c r="X2422">
        <v>0.2</v>
      </c>
      <c r="Y2422">
        <v>0.2</v>
      </c>
      <c r="Z2422">
        <v>0.2</v>
      </c>
      <c r="AA2422">
        <v>0.2</v>
      </c>
    </row>
    <row r="2423" spans="1:27" x14ac:dyDescent="0.2">
      <c r="A2423" s="89">
        <f>VLOOKUP(C2423,TabellenBDFS!$B$4:$C$2717,2,FALSE)</f>
        <v>332</v>
      </c>
      <c r="B2423" t="str">
        <f t="shared" si="38"/>
        <v>3325</v>
      </c>
      <c r="C2423" t="s">
        <v>344</v>
      </c>
      <c r="D2423">
        <v>5</v>
      </c>
      <c r="E2423">
        <v>0</v>
      </c>
      <c r="F2423">
        <v>0</v>
      </c>
      <c r="G2423">
        <v>0</v>
      </c>
      <c r="H2423">
        <v>0</v>
      </c>
      <c r="I2423">
        <v>0</v>
      </c>
      <c r="J2423">
        <v>0</v>
      </c>
      <c r="K2423">
        <v>0</v>
      </c>
      <c r="L2423">
        <v>0</v>
      </c>
      <c r="M2423">
        <v>0</v>
      </c>
      <c r="N2423">
        <v>0</v>
      </c>
      <c r="O2423">
        <v>0</v>
      </c>
      <c r="P2423">
        <v>0</v>
      </c>
      <c r="Q2423">
        <v>0</v>
      </c>
      <c r="R2423">
        <v>0</v>
      </c>
      <c r="S2423">
        <v>0</v>
      </c>
      <c r="T2423">
        <v>0</v>
      </c>
      <c r="U2423">
        <v>0</v>
      </c>
      <c r="V2423">
        <v>0</v>
      </c>
      <c r="W2423">
        <v>0</v>
      </c>
      <c r="X2423">
        <v>0</v>
      </c>
      <c r="Y2423">
        <v>0</v>
      </c>
      <c r="Z2423">
        <v>0</v>
      </c>
      <c r="AA2423">
        <v>0</v>
      </c>
    </row>
    <row r="2424" spans="1:27" x14ac:dyDescent="0.2">
      <c r="A2424" s="89">
        <f>VLOOKUP(C2424,TabellenBDFS!$B$4:$C$2717,2,FALSE)</f>
        <v>332</v>
      </c>
      <c r="B2424" t="str">
        <f t="shared" si="38"/>
        <v>3326</v>
      </c>
      <c r="C2424" t="s">
        <v>344</v>
      </c>
      <c r="D2424">
        <v>6</v>
      </c>
      <c r="E2424">
        <v>1.3</v>
      </c>
      <c r="F2424">
        <v>1.3</v>
      </c>
      <c r="G2424">
        <v>1.3</v>
      </c>
      <c r="H2424">
        <v>1.3</v>
      </c>
      <c r="I2424">
        <v>1.3</v>
      </c>
      <c r="J2424">
        <v>1.3</v>
      </c>
      <c r="K2424">
        <v>1.3</v>
      </c>
      <c r="L2424">
        <v>1.3</v>
      </c>
      <c r="M2424">
        <v>1.3</v>
      </c>
      <c r="N2424">
        <v>1.3</v>
      </c>
      <c r="O2424">
        <v>1.3</v>
      </c>
      <c r="P2424">
        <v>1.3</v>
      </c>
      <c r="Q2424">
        <v>1.3</v>
      </c>
      <c r="R2424">
        <v>1.3</v>
      </c>
      <c r="S2424">
        <v>1.3</v>
      </c>
      <c r="T2424">
        <v>1.2</v>
      </c>
      <c r="U2424">
        <v>1.3</v>
      </c>
      <c r="V2424">
        <v>1.3</v>
      </c>
      <c r="W2424">
        <v>1.2</v>
      </c>
      <c r="X2424">
        <v>1.2</v>
      </c>
      <c r="Y2424">
        <v>1.1000000000000001</v>
      </c>
      <c r="Z2424">
        <v>1.1000000000000001</v>
      </c>
      <c r="AA2424">
        <v>1</v>
      </c>
    </row>
    <row r="2425" spans="1:27" x14ac:dyDescent="0.2">
      <c r="A2425" s="89">
        <f>VLOOKUP(C2425,TabellenBDFS!$B$4:$C$2717,2,FALSE)</f>
        <v>332</v>
      </c>
      <c r="B2425" t="str">
        <f t="shared" si="38"/>
        <v>3327</v>
      </c>
      <c r="C2425" t="s">
        <v>344</v>
      </c>
      <c r="D2425">
        <v>7</v>
      </c>
      <c r="E2425">
        <v>0.5</v>
      </c>
      <c r="F2425">
        <v>0.5</v>
      </c>
      <c r="G2425">
        <v>0.5</v>
      </c>
      <c r="H2425">
        <v>0.5</v>
      </c>
      <c r="I2425">
        <v>0.5</v>
      </c>
      <c r="J2425">
        <v>0.5</v>
      </c>
      <c r="K2425">
        <v>0.4</v>
      </c>
      <c r="L2425">
        <v>0.4</v>
      </c>
      <c r="M2425">
        <v>0.4</v>
      </c>
      <c r="N2425">
        <v>0.4</v>
      </c>
      <c r="O2425">
        <v>0.4</v>
      </c>
      <c r="P2425">
        <v>0.4</v>
      </c>
      <c r="Q2425">
        <v>0.3</v>
      </c>
      <c r="R2425">
        <v>0.4</v>
      </c>
      <c r="S2425">
        <v>0.3</v>
      </c>
      <c r="T2425">
        <v>0.3</v>
      </c>
      <c r="U2425">
        <v>0.4</v>
      </c>
      <c r="V2425">
        <v>0.4</v>
      </c>
      <c r="W2425">
        <v>0.4</v>
      </c>
      <c r="X2425">
        <v>0.4</v>
      </c>
      <c r="Y2425">
        <v>0.4</v>
      </c>
      <c r="Z2425">
        <v>0.4</v>
      </c>
      <c r="AA2425">
        <v>0.4</v>
      </c>
    </row>
    <row r="2426" spans="1:27" x14ac:dyDescent="0.2">
      <c r="A2426" s="89">
        <f>VLOOKUP(C2426,TabellenBDFS!$B$4:$C$2717,2,FALSE)</f>
        <v>333</v>
      </c>
      <c r="B2426" t="str">
        <f t="shared" si="38"/>
        <v>3331</v>
      </c>
      <c r="C2426" t="s">
        <v>345</v>
      </c>
      <c r="D2426">
        <v>1</v>
      </c>
      <c r="E2426">
        <v>0.6</v>
      </c>
      <c r="F2426">
        <v>0.6</v>
      </c>
      <c r="G2426">
        <v>0.5</v>
      </c>
      <c r="H2426">
        <v>0.5</v>
      </c>
      <c r="I2426">
        <v>0.5</v>
      </c>
      <c r="J2426">
        <v>0.5</v>
      </c>
      <c r="K2426">
        <v>0.5</v>
      </c>
      <c r="L2426">
        <v>0.5</v>
      </c>
      <c r="M2426">
        <v>0.5</v>
      </c>
      <c r="N2426">
        <v>0.5</v>
      </c>
      <c r="O2426">
        <v>0.5</v>
      </c>
      <c r="P2426">
        <v>0.4</v>
      </c>
      <c r="Q2426">
        <v>0.5</v>
      </c>
      <c r="R2426">
        <v>0.5</v>
      </c>
      <c r="S2426">
        <v>0.5</v>
      </c>
      <c r="T2426">
        <v>0.5</v>
      </c>
      <c r="U2426">
        <v>0.5</v>
      </c>
      <c r="V2426">
        <v>0.5</v>
      </c>
      <c r="W2426">
        <v>0.5</v>
      </c>
      <c r="X2426">
        <v>0.4</v>
      </c>
      <c r="Y2426">
        <v>0.4</v>
      </c>
      <c r="Z2426">
        <v>0.3</v>
      </c>
      <c r="AA2426">
        <v>0.3</v>
      </c>
    </row>
    <row r="2427" spans="1:27" x14ac:dyDescent="0.2">
      <c r="A2427" s="89">
        <f>VLOOKUP(C2427,TabellenBDFS!$B$4:$C$2717,2,FALSE)</f>
        <v>333</v>
      </c>
      <c r="B2427" t="str">
        <f t="shared" si="38"/>
        <v>3332</v>
      </c>
      <c r="C2427" t="s">
        <v>345</v>
      </c>
      <c r="D2427">
        <v>2</v>
      </c>
      <c r="E2427">
        <v>0.2</v>
      </c>
      <c r="F2427">
        <v>0.2</v>
      </c>
      <c r="G2427">
        <v>0.2</v>
      </c>
      <c r="H2427">
        <v>0.2</v>
      </c>
      <c r="I2427">
        <v>0.2</v>
      </c>
      <c r="J2427">
        <v>0.2</v>
      </c>
      <c r="K2427">
        <v>0.2</v>
      </c>
      <c r="L2427">
        <v>0.2</v>
      </c>
      <c r="M2427">
        <v>0.2</v>
      </c>
      <c r="N2427">
        <v>0.2</v>
      </c>
      <c r="O2427">
        <v>0.2</v>
      </c>
      <c r="P2427">
        <v>0.2</v>
      </c>
      <c r="Q2427">
        <v>0.2</v>
      </c>
      <c r="R2427">
        <v>0.2</v>
      </c>
      <c r="S2427">
        <v>0.2</v>
      </c>
      <c r="T2427">
        <v>0.2</v>
      </c>
      <c r="U2427">
        <v>0.2</v>
      </c>
      <c r="V2427">
        <v>0.2</v>
      </c>
      <c r="W2427">
        <v>0.1</v>
      </c>
      <c r="X2427">
        <v>0.1</v>
      </c>
      <c r="Y2427">
        <v>0.1</v>
      </c>
      <c r="Z2427">
        <v>0.1</v>
      </c>
      <c r="AA2427">
        <v>0.1</v>
      </c>
    </row>
    <row r="2428" spans="1:27" x14ac:dyDescent="0.2">
      <c r="A2428" s="89">
        <f>VLOOKUP(C2428,TabellenBDFS!$B$4:$C$2717,2,FALSE)</f>
        <v>333</v>
      </c>
      <c r="B2428" t="str">
        <f t="shared" si="38"/>
        <v>3333</v>
      </c>
      <c r="C2428" t="s">
        <v>345</v>
      </c>
      <c r="D2428">
        <v>3</v>
      </c>
      <c r="E2428">
        <v>0</v>
      </c>
      <c r="F2428">
        <v>0</v>
      </c>
      <c r="G2428">
        <v>0</v>
      </c>
      <c r="H2428">
        <v>0</v>
      </c>
      <c r="I2428">
        <v>0</v>
      </c>
      <c r="J2428">
        <v>0</v>
      </c>
      <c r="K2428">
        <v>0</v>
      </c>
      <c r="L2428">
        <v>0</v>
      </c>
      <c r="M2428">
        <v>0</v>
      </c>
      <c r="N2428">
        <v>0</v>
      </c>
      <c r="O2428">
        <v>0</v>
      </c>
      <c r="P2428">
        <v>0</v>
      </c>
      <c r="Q2428">
        <v>0</v>
      </c>
      <c r="R2428">
        <v>0</v>
      </c>
      <c r="S2428">
        <v>0</v>
      </c>
      <c r="T2428">
        <v>0</v>
      </c>
      <c r="U2428">
        <v>0</v>
      </c>
      <c r="V2428">
        <v>0</v>
      </c>
      <c r="W2428">
        <v>0</v>
      </c>
      <c r="X2428">
        <v>0</v>
      </c>
      <c r="Y2428">
        <v>0</v>
      </c>
      <c r="Z2428">
        <v>0</v>
      </c>
      <c r="AA2428">
        <v>0</v>
      </c>
    </row>
    <row r="2429" spans="1:27" x14ac:dyDescent="0.2">
      <c r="A2429" s="89">
        <f>VLOOKUP(C2429,TabellenBDFS!$B$4:$C$2717,2,FALSE)</f>
        <v>333</v>
      </c>
      <c r="B2429" t="str">
        <f t="shared" si="38"/>
        <v>3334</v>
      </c>
      <c r="C2429" t="s">
        <v>345</v>
      </c>
      <c r="D2429">
        <v>4</v>
      </c>
      <c r="E2429">
        <v>0</v>
      </c>
      <c r="F2429">
        <v>0</v>
      </c>
      <c r="G2429">
        <v>0</v>
      </c>
      <c r="H2429">
        <v>0</v>
      </c>
      <c r="I2429">
        <v>0</v>
      </c>
      <c r="J2429">
        <v>0</v>
      </c>
      <c r="K2429">
        <v>0</v>
      </c>
      <c r="L2429">
        <v>0</v>
      </c>
      <c r="M2429">
        <v>0</v>
      </c>
      <c r="N2429">
        <v>0</v>
      </c>
      <c r="O2429">
        <v>0</v>
      </c>
      <c r="P2429">
        <v>0</v>
      </c>
      <c r="Q2429">
        <v>0</v>
      </c>
      <c r="R2429">
        <v>0</v>
      </c>
      <c r="S2429">
        <v>0</v>
      </c>
      <c r="T2429">
        <v>0</v>
      </c>
      <c r="U2429">
        <v>0</v>
      </c>
      <c r="V2429">
        <v>0</v>
      </c>
      <c r="W2429">
        <v>0</v>
      </c>
      <c r="X2429">
        <v>0</v>
      </c>
      <c r="Y2429">
        <v>0</v>
      </c>
      <c r="Z2429">
        <v>0</v>
      </c>
      <c r="AA2429">
        <v>0</v>
      </c>
    </row>
    <row r="2430" spans="1:27" x14ac:dyDescent="0.2">
      <c r="A2430" s="89">
        <f>VLOOKUP(C2430,TabellenBDFS!$B$4:$C$2717,2,FALSE)</f>
        <v>333</v>
      </c>
      <c r="B2430" t="str">
        <f t="shared" si="38"/>
        <v>3335</v>
      </c>
      <c r="C2430" t="s">
        <v>345</v>
      </c>
      <c r="D2430">
        <v>5</v>
      </c>
      <c r="E2430">
        <v>0</v>
      </c>
      <c r="F2430">
        <v>0</v>
      </c>
      <c r="G2430">
        <v>0</v>
      </c>
      <c r="H2430">
        <v>0</v>
      </c>
      <c r="I2430">
        <v>0</v>
      </c>
      <c r="J2430">
        <v>0</v>
      </c>
      <c r="K2430">
        <v>0</v>
      </c>
      <c r="L2430">
        <v>0</v>
      </c>
      <c r="M2430">
        <v>0</v>
      </c>
      <c r="N2430">
        <v>0</v>
      </c>
      <c r="O2430">
        <v>0</v>
      </c>
      <c r="P2430">
        <v>0</v>
      </c>
      <c r="Q2430">
        <v>0</v>
      </c>
      <c r="R2430">
        <v>0</v>
      </c>
      <c r="S2430">
        <v>0</v>
      </c>
      <c r="T2430">
        <v>0</v>
      </c>
      <c r="U2430">
        <v>0</v>
      </c>
      <c r="V2430">
        <v>0</v>
      </c>
      <c r="W2430">
        <v>0</v>
      </c>
      <c r="X2430">
        <v>0</v>
      </c>
      <c r="Y2430">
        <v>0</v>
      </c>
      <c r="Z2430">
        <v>0</v>
      </c>
      <c r="AA2430">
        <v>0</v>
      </c>
    </row>
    <row r="2431" spans="1:27" x14ac:dyDescent="0.2">
      <c r="A2431" s="89">
        <f>VLOOKUP(C2431,TabellenBDFS!$B$4:$C$2717,2,FALSE)</f>
        <v>333</v>
      </c>
      <c r="B2431" t="str">
        <f t="shared" si="38"/>
        <v>3336</v>
      </c>
      <c r="C2431" t="s">
        <v>345</v>
      </c>
      <c r="D2431">
        <v>6</v>
      </c>
      <c r="E2431">
        <v>0.3</v>
      </c>
      <c r="F2431">
        <v>0.3</v>
      </c>
      <c r="G2431">
        <v>0.3</v>
      </c>
      <c r="H2431">
        <v>0.3</v>
      </c>
      <c r="I2431">
        <v>0.3</v>
      </c>
      <c r="J2431">
        <v>0.2</v>
      </c>
      <c r="K2431">
        <v>0.2</v>
      </c>
      <c r="L2431">
        <v>0.2</v>
      </c>
      <c r="M2431">
        <v>0.2</v>
      </c>
      <c r="N2431">
        <v>0.2</v>
      </c>
      <c r="O2431">
        <v>0.2</v>
      </c>
      <c r="P2431">
        <v>0.2</v>
      </c>
      <c r="Q2431">
        <v>0.3</v>
      </c>
      <c r="R2431">
        <v>0.3</v>
      </c>
      <c r="S2431">
        <v>0.3</v>
      </c>
      <c r="T2431">
        <v>0.3</v>
      </c>
      <c r="U2431">
        <v>0.3</v>
      </c>
      <c r="V2431">
        <v>0.3</v>
      </c>
      <c r="W2431">
        <v>0.2</v>
      </c>
      <c r="X2431">
        <v>0.2</v>
      </c>
      <c r="Y2431">
        <v>0.1</v>
      </c>
      <c r="Z2431">
        <v>0.1</v>
      </c>
      <c r="AA2431">
        <v>0.1</v>
      </c>
    </row>
    <row r="2432" spans="1:27" x14ac:dyDescent="0.2">
      <c r="A2432" s="89">
        <f>VLOOKUP(C2432,TabellenBDFS!$B$4:$C$2717,2,FALSE)</f>
        <v>333</v>
      </c>
      <c r="B2432" t="str">
        <f t="shared" si="38"/>
        <v>3337</v>
      </c>
      <c r="C2432" t="s">
        <v>345</v>
      </c>
      <c r="D2432">
        <v>7</v>
      </c>
      <c r="E2432">
        <v>0</v>
      </c>
      <c r="F2432">
        <v>0</v>
      </c>
      <c r="G2432">
        <v>0</v>
      </c>
      <c r="H2432">
        <v>0</v>
      </c>
      <c r="I2432">
        <v>0</v>
      </c>
      <c r="J2432">
        <v>0</v>
      </c>
      <c r="K2432">
        <v>0</v>
      </c>
      <c r="L2432">
        <v>0</v>
      </c>
      <c r="M2432">
        <v>0</v>
      </c>
      <c r="N2432">
        <v>0.1</v>
      </c>
      <c r="O2432">
        <v>0</v>
      </c>
      <c r="P2432">
        <v>0</v>
      </c>
      <c r="Q2432">
        <v>0</v>
      </c>
      <c r="R2432">
        <v>0</v>
      </c>
      <c r="S2432">
        <v>0</v>
      </c>
      <c r="T2432">
        <v>0</v>
      </c>
      <c r="U2432">
        <v>0</v>
      </c>
      <c r="V2432">
        <v>0</v>
      </c>
      <c r="W2432">
        <v>0</v>
      </c>
      <c r="X2432">
        <v>0</v>
      </c>
      <c r="Y2432">
        <v>0</v>
      </c>
      <c r="Z2432">
        <v>0</v>
      </c>
      <c r="AA2432">
        <v>0</v>
      </c>
    </row>
    <row r="2433" spans="1:27" x14ac:dyDescent="0.2">
      <c r="A2433" s="89">
        <f>VLOOKUP(C2433,TabellenBDFS!$B$4:$C$2717,2,FALSE)</f>
        <v>334</v>
      </c>
      <c r="B2433" t="str">
        <f t="shared" si="38"/>
        <v>3341</v>
      </c>
      <c r="C2433" t="s">
        <v>346</v>
      </c>
      <c r="D2433">
        <v>1</v>
      </c>
      <c r="E2433">
        <v>0.7</v>
      </c>
      <c r="F2433">
        <v>0.8</v>
      </c>
      <c r="G2433">
        <v>0.8</v>
      </c>
      <c r="H2433">
        <v>0.8</v>
      </c>
      <c r="I2433">
        <v>0.7</v>
      </c>
      <c r="J2433">
        <v>0.7</v>
      </c>
      <c r="K2433">
        <v>0.7</v>
      </c>
      <c r="L2433">
        <v>0.8</v>
      </c>
      <c r="M2433">
        <v>0.8</v>
      </c>
      <c r="N2433">
        <v>0.8</v>
      </c>
      <c r="O2433">
        <v>0.8</v>
      </c>
      <c r="P2433">
        <v>0.8</v>
      </c>
      <c r="Q2433">
        <v>0.8</v>
      </c>
      <c r="R2433">
        <v>0.8</v>
      </c>
      <c r="S2433">
        <v>0.8</v>
      </c>
      <c r="T2433">
        <v>0.8</v>
      </c>
      <c r="U2433">
        <v>0.8</v>
      </c>
      <c r="V2433">
        <v>0.8</v>
      </c>
      <c r="W2433">
        <v>0.9</v>
      </c>
      <c r="X2433">
        <v>0.9</v>
      </c>
      <c r="Y2433">
        <v>0.9</v>
      </c>
      <c r="Z2433">
        <v>0.9</v>
      </c>
      <c r="AA2433">
        <v>0.9</v>
      </c>
    </row>
    <row r="2434" spans="1:27" x14ac:dyDescent="0.2">
      <c r="A2434" s="89">
        <f>VLOOKUP(C2434,TabellenBDFS!$B$4:$C$2717,2,FALSE)</f>
        <v>334</v>
      </c>
      <c r="B2434" t="str">
        <f t="shared" si="38"/>
        <v>3342</v>
      </c>
      <c r="C2434" t="s">
        <v>346</v>
      </c>
      <c r="D2434">
        <v>2</v>
      </c>
      <c r="E2434">
        <v>0.4</v>
      </c>
      <c r="F2434">
        <v>0.4</v>
      </c>
      <c r="G2434">
        <v>0.4</v>
      </c>
      <c r="H2434">
        <v>0.3</v>
      </c>
      <c r="I2434">
        <v>0.3</v>
      </c>
      <c r="J2434">
        <v>0.3</v>
      </c>
      <c r="K2434">
        <v>0.3</v>
      </c>
      <c r="L2434">
        <v>0.3</v>
      </c>
      <c r="M2434">
        <v>0.3</v>
      </c>
      <c r="N2434">
        <v>0.3</v>
      </c>
      <c r="O2434">
        <v>0.3</v>
      </c>
      <c r="P2434">
        <v>0.3</v>
      </c>
      <c r="Q2434">
        <v>0.3</v>
      </c>
      <c r="R2434">
        <v>0.3</v>
      </c>
      <c r="S2434">
        <v>0.3</v>
      </c>
      <c r="T2434">
        <v>0.3</v>
      </c>
      <c r="U2434">
        <v>0.3</v>
      </c>
      <c r="V2434">
        <v>0.2</v>
      </c>
      <c r="W2434">
        <v>0.2</v>
      </c>
      <c r="X2434">
        <v>0.2</v>
      </c>
      <c r="Y2434">
        <v>0.2</v>
      </c>
      <c r="Z2434">
        <v>0.2</v>
      </c>
      <c r="AA2434">
        <v>0.2</v>
      </c>
    </row>
    <row r="2435" spans="1:27" x14ac:dyDescent="0.2">
      <c r="A2435" s="89">
        <f>VLOOKUP(C2435,TabellenBDFS!$B$4:$C$2717,2,FALSE)</f>
        <v>334</v>
      </c>
      <c r="B2435" t="str">
        <f t="shared" si="38"/>
        <v>3343</v>
      </c>
      <c r="C2435" t="s">
        <v>346</v>
      </c>
      <c r="D2435">
        <v>3</v>
      </c>
      <c r="E2435">
        <v>0</v>
      </c>
      <c r="F2435">
        <v>0</v>
      </c>
      <c r="G2435">
        <v>0</v>
      </c>
      <c r="H2435">
        <v>0</v>
      </c>
      <c r="I2435">
        <v>0</v>
      </c>
      <c r="J2435">
        <v>0</v>
      </c>
      <c r="K2435">
        <v>0</v>
      </c>
      <c r="L2435">
        <v>0</v>
      </c>
      <c r="M2435">
        <v>0</v>
      </c>
      <c r="N2435">
        <v>0</v>
      </c>
      <c r="O2435">
        <v>0</v>
      </c>
      <c r="P2435">
        <v>0</v>
      </c>
      <c r="Q2435">
        <v>0</v>
      </c>
      <c r="R2435">
        <v>0</v>
      </c>
      <c r="S2435">
        <v>0</v>
      </c>
      <c r="T2435">
        <v>0</v>
      </c>
      <c r="U2435">
        <v>0</v>
      </c>
      <c r="V2435">
        <v>0</v>
      </c>
      <c r="W2435">
        <v>0</v>
      </c>
      <c r="X2435">
        <v>0</v>
      </c>
      <c r="Y2435">
        <v>0.1</v>
      </c>
      <c r="Z2435">
        <v>0.1</v>
      </c>
      <c r="AA2435">
        <v>0.1</v>
      </c>
    </row>
    <row r="2436" spans="1:27" x14ac:dyDescent="0.2">
      <c r="A2436" s="89">
        <f>VLOOKUP(C2436,TabellenBDFS!$B$4:$C$2717,2,FALSE)</f>
        <v>334</v>
      </c>
      <c r="B2436" t="str">
        <f t="shared" si="38"/>
        <v>3344</v>
      </c>
      <c r="C2436" t="s">
        <v>346</v>
      </c>
      <c r="D2436">
        <v>4</v>
      </c>
      <c r="E2436">
        <v>0</v>
      </c>
      <c r="F2436">
        <v>0</v>
      </c>
      <c r="G2436">
        <v>0</v>
      </c>
      <c r="H2436">
        <v>0</v>
      </c>
      <c r="I2436">
        <v>0</v>
      </c>
      <c r="J2436">
        <v>0</v>
      </c>
      <c r="K2436">
        <v>0</v>
      </c>
      <c r="L2436">
        <v>0</v>
      </c>
      <c r="M2436">
        <v>0</v>
      </c>
      <c r="N2436">
        <v>0</v>
      </c>
      <c r="O2436">
        <v>0</v>
      </c>
      <c r="P2436">
        <v>0</v>
      </c>
      <c r="Q2436">
        <v>0</v>
      </c>
      <c r="R2436">
        <v>0</v>
      </c>
      <c r="S2436">
        <v>0</v>
      </c>
      <c r="T2436">
        <v>0</v>
      </c>
      <c r="U2436">
        <v>0</v>
      </c>
      <c r="V2436">
        <v>0</v>
      </c>
      <c r="W2436">
        <v>0</v>
      </c>
      <c r="X2436">
        <v>0</v>
      </c>
      <c r="Y2436">
        <v>0</v>
      </c>
      <c r="Z2436">
        <v>0</v>
      </c>
      <c r="AA2436">
        <v>0</v>
      </c>
    </row>
    <row r="2437" spans="1:27" x14ac:dyDescent="0.2">
      <c r="A2437" s="89">
        <f>VLOOKUP(C2437,TabellenBDFS!$B$4:$C$2717,2,FALSE)</f>
        <v>334</v>
      </c>
      <c r="B2437" t="str">
        <f t="shared" si="38"/>
        <v>3345</v>
      </c>
      <c r="C2437" t="s">
        <v>346</v>
      </c>
      <c r="D2437">
        <v>5</v>
      </c>
      <c r="E2437">
        <v>0</v>
      </c>
      <c r="F2437">
        <v>0</v>
      </c>
      <c r="G2437">
        <v>0</v>
      </c>
      <c r="H2437">
        <v>0</v>
      </c>
      <c r="I2437">
        <v>0</v>
      </c>
      <c r="J2437">
        <v>0</v>
      </c>
      <c r="K2437">
        <v>0</v>
      </c>
      <c r="L2437">
        <v>0</v>
      </c>
      <c r="M2437">
        <v>0</v>
      </c>
      <c r="N2437">
        <v>0</v>
      </c>
      <c r="O2437">
        <v>0</v>
      </c>
      <c r="P2437">
        <v>0</v>
      </c>
      <c r="Q2437">
        <v>0</v>
      </c>
      <c r="R2437">
        <v>0</v>
      </c>
      <c r="S2437">
        <v>0</v>
      </c>
      <c r="T2437">
        <v>0</v>
      </c>
      <c r="U2437">
        <v>0</v>
      </c>
      <c r="V2437">
        <v>0</v>
      </c>
      <c r="W2437">
        <v>0</v>
      </c>
      <c r="X2437">
        <v>0</v>
      </c>
      <c r="Y2437">
        <v>0</v>
      </c>
      <c r="Z2437">
        <v>0</v>
      </c>
      <c r="AA2437">
        <v>0</v>
      </c>
    </row>
    <row r="2438" spans="1:27" x14ac:dyDescent="0.2">
      <c r="A2438" s="89">
        <f>VLOOKUP(C2438,TabellenBDFS!$B$4:$C$2717,2,FALSE)</f>
        <v>334</v>
      </c>
      <c r="B2438" t="str">
        <f t="shared" si="38"/>
        <v>3346</v>
      </c>
      <c r="C2438" t="s">
        <v>346</v>
      </c>
      <c r="D2438">
        <v>6</v>
      </c>
      <c r="E2438">
        <v>0.3</v>
      </c>
      <c r="F2438">
        <v>0.3</v>
      </c>
      <c r="G2438">
        <v>0.3</v>
      </c>
      <c r="H2438">
        <v>0.3</v>
      </c>
      <c r="I2438">
        <v>0.3</v>
      </c>
      <c r="J2438">
        <v>0.3</v>
      </c>
      <c r="K2438">
        <v>0.3</v>
      </c>
      <c r="L2438">
        <v>0.4</v>
      </c>
      <c r="M2438">
        <v>0.4</v>
      </c>
      <c r="N2438">
        <v>0.4</v>
      </c>
      <c r="O2438">
        <v>0.4</v>
      </c>
      <c r="P2438">
        <v>0.4</v>
      </c>
      <c r="Q2438">
        <v>0.4</v>
      </c>
      <c r="R2438">
        <v>0.4</v>
      </c>
      <c r="S2438">
        <v>0.4</v>
      </c>
      <c r="T2438">
        <v>0.4</v>
      </c>
      <c r="U2438">
        <v>0.4</v>
      </c>
      <c r="V2438">
        <v>0.4</v>
      </c>
      <c r="W2438">
        <v>0.5</v>
      </c>
      <c r="X2438">
        <v>0.5</v>
      </c>
      <c r="Y2438">
        <v>0.5</v>
      </c>
      <c r="Z2438">
        <v>0.4</v>
      </c>
      <c r="AA2438">
        <v>0.5</v>
      </c>
    </row>
    <row r="2439" spans="1:27" x14ac:dyDescent="0.2">
      <c r="A2439" s="89">
        <f>VLOOKUP(C2439,TabellenBDFS!$B$4:$C$2717,2,FALSE)</f>
        <v>334</v>
      </c>
      <c r="B2439" t="str">
        <f t="shared" si="38"/>
        <v>3347</v>
      </c>
      <c r="C2439" t="s">
        <v>346</v>
      </c>
      <c r="D2439">
        <v>7</v>
      </c>
      <c r="E2439">
        <v>0.1</v>
      </c>
      <c r="F2439">
        <v>0.1</v>
      </c>
      <c r="G2439">
        <v>0.1</v>
      </c>
      <c r="H2439">
        <v>0.1</v>
      </c>
      <c r="I2439">
        <v>0.1</v>
      </c>
      <c r="J2439">
        <v>0.1</v>
      </c>
      <c r="K2439">
        <v>0.1</v>
      </c>
      <c r="L2439">
        <v>0.1</v>
      </c>
      <c r="M2439">
        <v>0.1</v>
      </c>
      <c r="N2439">
        <v>0.1</v>
      </c>
      <c r="O2439">
        <v>0.1</v>
      </c>
      <c r="P2439">
        <v>0.1</v>
      </c>
      <c r="Q2439">
        <v>0.1</v>
      </c>
      <c r="R2439">
        <v>0.1</v>
      </c>
      <c r="S2439">
        <v>0.1</v>
      </c>
      <c r="T2439">
        <v>0.1</v>
      </c>
      <c r="U2439">
        <v>0.1</v>
      </c>
      <c r="V2439">
        <v>0.1</v>
      </c>
      <c r="W2439">
        <v>0.1</v>
      </c>
      <c r="X2439">
        <v>0.1</v>
      </c>
      <c r="Y2439">
        <v>0.2</v>
      </c>
      <c r="Z2439">
        <v>0.2</v>
      </c>
      <c r="AA2439">
        <v>0.2</v>
      </c>
    </row>
    <row r="2440" spans="1:27" x14ac:dyDescent="0.2">
      <c r="A2440" s="89">
        <f>VLOOKUP(C2440,TabellenBDFS!$B$4:$C$2717,2,FALSE)</f>
        <v>335</v>
      </c>
      <c r="B2440" t="str">
        <f t="shared" si="38"/>
        <v>3351</v>
      </c>
      <c r="C2440" t="s">
        <v>347</v>
      </c>
      <c r="D2440">
        <v>1</v>
      </c>
      <c r="E2440">
        <v>0.6</v>
      </c>
      <c r="F2440">
        <v>0.6</v>
      </c>
      <c r="G2440">
        <v>0.6</v>
      </c>
      <c r="H2440">
        <v>0.6</v>
      </c>
      <c r="I2440">
        <v>0.7</v>
      </c>
      <c r="J2440">
        <v>0.7</v>
      </c>
      <c r="K2440">
        <v>0.7</v>
      </c>
      <c r="L2440">
        <v>0.7</v>
      </c>
      <c r="M2440">
        <v>0.8</v>
      </c>
      <c r="N2440">
        <v>0.8</v>
      </c>
      <c r="O2440">
        <v>0.8</v>
      </c>
      <c r="P2440">
        <v>0.8</v>
      </c>
      <c r="Q2440">
        <v>0.8</v>
      </c>
      <c r="R2440">
        <v>0.8</v>
      </c>
      <c r="S2440">
        <v>0.8</v>
      </c>
      <c r="T2440">
        <v>0.8</v>
      </c>
      <c r="U2440">
        <v>0.8</v>
      </c>
      <c r="V2440">
        <v>0.9</v>
      </c>
      <c r="W2440">
        <v>0.9</v>
      </c>
      <c r="X2440">
        <v>0.9</v>
      </c>
      <c r="Y2440">
        <v>0.9</v>
      </c>
      <c r="Z2440">
        <v>0.9</v>
      </c>
      <c r="AA2440">
        <v>0.9</v>
      </c>
    </row>
    <row r="2441" spans="1:27" x14ac:dyDescent="0.2">
      <c r="A2441" s="89">
        <f>VLOOKUP(C2441,TabellenBDFS!$B$4:$C$2717,2,FALSE)</f>
        <v>335</v>
      </c>
      <c r="B2441" t="str">
        <f t="shared" si="38"/>
        <v>3352</v>
      </c>
      <c r="C2441" t="s">
        <v>347</v>
      </c>
      <c r="D2441">
        <v>2</v>
      </c>
      <c r="E2441">
        <v>0.1</v>
      </c>
      <c r="F2441">
        <v>0.1</v>
      </c>
      <c r="G2441">
        <v>0.1</v>
      </c>
      <c r="H2441">
        <v>0.1</v>
      </c>
      <c r="I2441">
        <v>0.1</v>
      </c>
      <c r="J2441">
        <v>0.1</v>
      </c>
      <c r="K2441">
        <v>0.1</v>
      </c>
      <c r="L2441">
        <v>0.1</v>
      </c>
      <c r="M2441">
        <v>0.1</v>
      </c>
      <c r="N2441">
        <v>0.1</v>
      </c>
      <c r="O2441">
        <v>0.1</v>
      </c>
      <c r="P2441">
        <v>0.1</v>
      </c>
      <c r="Q2441">
        <v>0.1</v>
      </c>
      <c r="R2441">
        <v>0.1</v>
      </c>
      <c r="S2441">
        <v>0.1</v>
      </c>
      <c r="T2441">
        <v>0.1</v>
      </c>
      <c r="U2441">
        <v>0.1</v>
      </c>
      <c r="V2441">
        <v>0.1</v>
      </c>
      <c r="W2441">
        <v>0.1</v>
      </c>
      <c r="X2441">
        <v>0.1</v>
      </c>
      <c r="Y2441">
        <v>0.1</v>
      </c>
      <c r="Z2441">
        <v>0.1</v>
      </c>
      <c r="AA2441">
        <v>0.1</v>
      </c>
    </row>
    <row r="2442" spans="1:27" x14ac:dyDescent="0.2">
      <c r="A2442" s="89">
        <f>VLOOKUP(C2442,TabellenBDFS!$B$4:$C$2717,2,FALSE)</f>
        <v>335</v>
      </c>
      <c r="B2442" t="str">
        <f t="shared" si="38"/>
        <v>3353</v>
      </c>
      <c r="C2442" t="s">
        <v>347</v>
      </c>
      <c r="D2442">
        <v>3</v>
      </c>
      <c r="E2442">
        <v>0</v>
      </c>
      <c r="F2442">
        <v>0</v>
      </c>
      <c r="G2442">
        <v>0</v>
      </c>
      <c r="H2442">
        <v>0</v>
      </c>
      <c r="I2442">
        <v>0</v>
      </c>
      <c r="J2442">
        <v>0</v>
      </c>
      <c r="K2442">
        <v>0</v>
      </c>
      <c r="L2442">
        <v>0</v>
      </c>
      <c r="M2442">
        <v>0</v>
      </c>
      <c r="N2442">
        <v>0</v>
      </c>
      <c r="O2442">
        <v>0</v>
      </c>
      <c r="P2442">
        <v>0</v>
      </c>
      <c r="Q2442">
        <v>0</v>
      </c>
      <c r="R2442">
        <v>0</v>
      </c>
      <c r="S2442">
        <v>0</v>
      </c>
      <c r="T2442">
        <v>0</v>
      </c>
      <c r="U2442">
        <v>0</v>
      </c>
      <c r="V2442">
        <v>0</v>
      </c>
      <c r="W2442">
        <v>0</v>
      </c>
      <c r="X2442">
        <v>0</v>
      </c>
      <c r="Y2442">
        <v>0</v>
      </c>
      <c r="Z2442">
        <v>0</v>
      </c>
      <c r="AA2442">
        <v>0</v>
      </c>
    </row>
    <row r="2443" spans="1:27" x14ac:dyDescent="0.2">
      <c r="A2443" s="89">
        <f>VLOOKUP(C2443,TabellenBDFS!$B$4:$C$2717,2,FALSE)</f>
        <v>335</v>
      </c>
      <c r="B2443" t="str">
        <f t="shared" ref="B2443:B2506" si="39">CONCATENATE(A2443,D2443)</f>
        <v>3354</v>
      </c>
      <c r="C2443" t="s">
        <v>347</v>
      </c>
      <c r="D2443">
        <v>4</v>
      </c>
      <c r="E2443">
        <v>0</v>
      </c>
      <c r="F2443">
        <v>0</v>
      </c>
      <c r="G2443">
        <v>0</v>
      </c>
      <c r="H2443">
        <v>0</v>
      </c>
      <c r="I2443">
        <v>0</v>
      </c>
      <c r="J2443">
        <v>0</v>
      </c>
      <c r="K2443">
        <v>0</v>
      </c>
      <c r="L2443">
        <v>0</v>
      </c>
      <c r="M2443">
        <v>0</v>
      </c>
      <c r="N2443">
        <v>0</v>
      </c>
      <c r="O2443">
        <v>0</v>
      </c>
      <c r="P2443">
        <v>0</v>
      </c>
      <c r="Q2443">
        <v>0</v>
      </c>
      <c r="R2443">
        <v>0</v>
      </c>
      <c r="S2443">
        <v>0</v>
      </c>
      <c r="T2443">
        <v>0</v>
      </c>
      <c r="U2443">
        <v>0</v>
      </c>
      <c r="V2443">
        <v>0</v>
      </c>
      <c r="W2443">
        <v>0</v>
      </c>
      <c r="X2443">
        <v>0</v>
      </c>
      <c r="Y2443">
        <v>0</v>
      </c>
      <c r="Z2443">
        <v>0</v>
      </c>
      <c r="AA2443">
        <v>0</v>
      </c>
    </row>
    <row r="2444" spans="1:27" x14ac:dyDescent="0.2">
      <c r="A2444" s="89">
        <f>VLOOKUP(C2444,TabellenBDFS!$B$4:$C$2717,2,FALSE)</f>
        <v>335</v>
      </c>
      <c r="B2444" t="str">
        <f t="shared" si="39"/>
        <v>3355</v>
      </c>
      <c r="C2444" t="s">
        <v>347</v>
      </c>
      <c r="D2444">
        <v>5</v>
      </c>
      <c r="E2444">
        <v>0</v>
      </c>
      <c r="F2444">
        <v>0</v>
      </c>
      <c r="G2444">
        <v>0</v>
      </c>
      <c r="H2444">
        <v>0</v>
      </c>
      <c r="I2444">
        <v>0</v>
      </c>
      <c r="J2444">
        <v>0</v>
      </c>
      <c r="K2444">
        <v>0</v>
      </c>
      <c r="L2444">
        <v>0</v>
      </c>
      <c r="M2444">
        <v>0</v>
      </c>
      <c r="N2444">
        <v>0</v>
      </c>
      <c r="O2444">
        <v>0</v>
      </c>
      <c r="P2444">
        <v>0</v>
      </c>
      <c r="Q2444">
        <v>0</v>
      </c>
      <c r="R2444">
        <v>0</v>
      </c>
      <c r="S2444">
        <v>0</v>
      </c>
      <c r="T2444">
        <v>0</v>
      </c>
      <c r="U2444">
        <v>0</v>
      </c>
      <c r="V2444">
        <v>0</v>
      </c>
      <c r="W2444">
        <v>0</v>
      </c>
      <c r="X2444">
        <v>0</v>
      </c>
      <c r="Y2444">
        <v>0</v>
      </c>
      <c r="Z2444">
        <v>0</v>
      </c>
      <c r="AA2444">
        <v>0</v>
      </c>
    </row>
    <row r="2445" spans="1:27" x14ac:dyDescent="0.2">
      <c r="A2445" s="89">
        <f>VLOOKUP(C2445,TabellenBDFS!$B$4:$C$2717,2,FALSE)</f>
        <v>335</v>
      </c>
      <c r="B2445" t="str">
        <f t="shared" si="39"/>
        <v>3356</v>
      </c>
      <c r="C2445" t="s">
        <v>347</v>
      </c>
      <c r="D2445">
        <v>6</v>
      </c>
      <c r="E2445">
        <v>0.4</v>
      </c>
      <c r="F2445">
        <v>0.4</v>
      </c>
      <c r="G2445">
        <v>0.4</v>
      </c>
      <c r="H2445">
        <v>0.4</v>
      </c>
      <c r="I2445">
        <v>0.4</v>
      </c>
      <c r="J2445">
        <v>0.5</v>
      </c>
      <c r="K2445">
        <v>0.4</v>
      </c>
      <c r="L2445">
        <v>0.5</v>
      </c>
      <c r="M2445">
        <v>0.5</v>
      </c>
      <c r="N2445">
        <v>0.5</v>
      </c>
      <c r="O2445">
        <v>0.5</v>
      </c>
      <c r="P2445">
        <v>0.5</v>
      </c>
      <c r="Q2445">
        <v>0.5</v>
      </c>
      <c r="R2445">
        <v>0.5</v>
      </c>
      <c r="S2445">
        <v>0.6</v>
      </c>
      <c r="T2445">
        <v>0.6</v>
      </c>
      <c r="U2445">
        <v>0.6</v>
      </c>
      <c r="V2445">
        <v>0.6</v>
      </c>
      <c r="W2445">
        <v>0.7</v>
      </c>
      <c r="X2445">
        <v>0.7</v>
      </c>
      <c r="Y2445">
        <v>0.7</v>
      </c>
      <c r="Z2445">
        <v>0.7</v>
      </c>
      <c r="AA2445">
        <v>0.6</v>
      </c>
    </row>
    <row r="2446" spans="1:27" x14ac:dyDescent="0.2">
      <c r="A2446" s="89">
        <f>VLOOKUP(C2446,TabellenBDFS!$B$4:$C$2717,2,FALSE)</f>
        <v>335</v>
      </c>
      <c r="B2446" t="str">
        <f t="shared" si="39"/>
        <v>3357</v>
      </c>
      <c r="C2446" t="s">
        <v>347</v>
      </c>
      <c r="D2446">
        <v>7</v>
      </c>
      <c r="E2446">
        <v>0.1</v>
      </c>
      <c r="F2446">
        <v>0.1</v>
      </c>
      <c r="G2446">
        <v>0.1</v>
      </c>
      <c r="H2446">
        <v>0.1</v>
      </c>
      <c r="I2446">
        <v>0.1</v>
      </c>
      <c r="J2446">
        <v>0.1</v>
      </c>
      <c r="K2446">
        <v>0.1</v>
      </c>
      <c r="L2446">
        <v>0.1</v>
      </c>
      <c r="M2446">
        <v>0.1</v>
      </c>
      <c r="N2446">
        <v>0.1</v>
      </c>
      <c r="O2446">
        <v>0.1</v>
      </c>
      <c r="P2446">
        <v>0.1</v>
      </c>
      <c r="Q2446">
        <v>0.1</v>
      </c>
      <c r="R2446">
        <v>0.1</v>
      </c>
      <c r="S2446">
        <v>0.1</v>
      </c>
      <c r="T2446">
        <v>0.1</v>
      </c>
      <c r="U2446">
        <v>0.1</v>
      </c>
      <c r="V2446">
        <v>0.1</v>
      </c>
      <c r="W2446">
        <v>0.1</v>
      </c>
      <c r="X2446">
        <v>0.1</v>
      </c>
      <c r="Y2446">
        <v>0.1</v>
      </c>
      <c r="Z2446">
        <v>0.1</v>
      </c>
      <c r="AA2446">
        <v>0.1</v>
      </c>
    </row>
    <row r="2447" spans="1:27" x14ac:dyDescent="0.2">
      <c r="A2447" s="89">
        <f>VLOOKUP(C2447,TabellenBDFS!$B$4:$C$2717,2,FALSE)</f>
        <v>336</v>
      </c>
      <c r="B2447" t="str">
        <f t="shared" si="39"/>
        <v>3361</v>
      </c>
      <c r="C2447" t="s">
        <v>348</v>
      </c>
      <c r="D2447">
        <v>1</v>
      </c>
      <c r="E2447">
        <v>0.9</v>
      </c>
      <c r="F2447">
        <v>0.9</v>
      </c>
      <c r="G2447">
        <v>0.9</v>
      </c>
      <c r="H2447">
        <v>0.9</v>
      </c>
      <c r="I2447">
        <v>1</v>
      </c>
      <c r="J2447">
        <v>1</v>
      </c>
      <c r="K2447">
        <v>1</v>
      </c>
      <c r="L2447">
        <v>1</v>
      </c>
      <c r="M2447">
        <v>1</v>
      </c>
      <c r="N2447">
        <v>1</v>
      </c>
      <c r="O2447">
        <v>1</v>
      </c>
      <c r="P2447">
        <v>1</v>
      </c>
      <c r="Q2447">
        <v>1.1000000000000001</v>
      </c>
      <c r="R2447">
        <v>1.1000000000000001</v>
      </c>
      <c r="S2447">
        <v>1.2</v>
      </c>
      <c r="T2447">
        <v>1.1000000000000001</v>
      </c>
      <c r="U2447">
        <v>1.2</v>
      </c>
      <c r="V2447">
        <v>1.1000000000000001</v>
      </c>
      <c r="W2447">
        <v>1.1000000000000001</v>
      </c>
      <c r="X2447">
        <v>1.1000000000000001</v>
      </c>
      <c r="Y2447">
        <v>1.1000000000000001</v>
      </c>
      <c r="Z2447">
        <v>1.1000000000000001</v>
      </c>
      <c r="AA2447">
        <v>1.1000000000000001</v>
      </c>
    </row>
    <row r="2448" spans="1:27" x14ac:dyDescent="0.2">
      <c r="A2448" s="89">
        <f>VLOOKUP(C2448,TabellenBDFS!$B$4:$C$2717,2,FALSE)</f>
        <v>336</v>
      </c>
      <c r="B2448" t="str">
        <f t="shared" si="39"/>
        <v>3362</v>
      </c>
      <c r="C2448" t="s">
        <v>348</v>
      </c>
      <c r="D2448">
        <v>2</v>
      </c>
      <c r="E2448">
        <v>0.3</v>
      </c>
      <c r="F2448">
        <v>0.3</v>
      </c>
      <c r="G2448">
        <v>0.3</v>
      </c>
      <c r="H2448">
        <v>0.2</v>
      </c>
      <c r="I2448">
        <v>0.2</v>
      </c>
      <c r="J2448">
        <v>0.2</v>
      </c>
      <c r="K2448">
        <v>0.2</v>
      </c>
      <c r="L2448">
        <v>0.2</v>
      </c>
      <c r="M2448">
        <v>0.2</v>
      </c>
      <c r="N2448">
        <v>0.2</v>
      </c>
      <c r="O2448">
        <v>0.2</v>
      </c>
      <c r="P2448">
        <v>0.2</v>
      </c>
      <c r="Q2448">
        <v>0.2</v>
      </c>
      <c r="R2448">
        <v>0.2</v>
      </c>
      <c r="S2448">
        <v>0.2</v>
      </c>
      <c r="T2448">
        <v>0.2</v>
      </c>
      <c r="U2448">
        <v>0.2</v>
      </c>
      <c r="V2448">
        <v>0.2</v>
      </c>
      <c r="W2448">
        <v>0.2</v>
      </c>
      <c r="X2448">
        <v>0.2</v>
      </c>
      <c r="Y2448">
        <v>0.2</v>
      </c>
      <c r="Z2448">
        <v>0.2</v>
      </c>
      <c r="AA2448">
        <v>0.1</v>
      </c>
    </row>
    <row r="2449" spans="1:27" x14ac:dyDescent="0.2">
      <c r="A2449" s="89">
        <f>VLOOKUP(C2449,TabellenBDFS!$B$4:$C$2717,2,FALSE)</f>
        <v>336</v>
      </c>
      <c r="B2449" t="str">
        <f t="shared" si="39"/>
        <v>3363</v>
      </c>
      <c r="C2449" t="s">
        <v>348</v>
      </c>
      <c r="D2449">
        <v>3</v>
      </c>
      <c r="E2449">
        <v>0</v>
      </c>
      <c r="F2449">
        <v>0</v>
      </c>
      <c r="G2449">
        <v>0</v>
      </c>
      <c r="H2449">
        <v>0.1</v>
      </c>
      <c r="I2449">
        <v>0.1</v>
      </c>
      <c r="J2449">
        <v>0.1</v>
      </c>
      <c r="K2449">
        <v>0.1</v>
      </c>
      <c r="L2449">
        <v>0.1</v>
      </c>
      <c r="M2449">
        <v>0.1</v>
      </c>
      <c r="N2449">
        <v>0.1</v>
      </c>
      <c r="O2449">
        <v>0.1</v>
      </c>
      <c r="P2449">
        <v>0.1</v>
      </c>
      <c r="Q2449">
        <v>0.1</v>
      </c>
      <c r="R2449">
        <v>0.1</v>
      </c>
      <c r="S2449">
        <v>0.1</v>
      </c>
      <c r="T2449">
        <v>0.1</v>
      </c>
      <c r="U2449">
        <v>0.1</v>
      </c>
      <c r="V2449">
        <v>0.1</v>
      </c>
      <c r="W2449">
        <v>0.1</v>
      </c>
      <c r="X2449">
        <v>0.1</v>
      </c>
      <c r="Y2449">
        <v>0.1</v>
      </c>
      <c r="Z2449">
        <v>0.2</v>
      </c>
      <c r="AA2449">
        <v>0.2</v>
      </c>
    </row>
    <row r="2450" spans="1:27" x14ac:dyDescent="0.2">
      <c r="A2450" s="89">
        <f>VLOOKUP(C2450,TabellenBDFS!$B$4:$C$2717,2,FALSE)</f>
        <v>336</v>
      </c>
      <c r="B2450" t="str">
        <f t="shared" si="39"/>
        <v>3364</v>
      </c>
      <c r="C2450" t="s">
        <v>348</v>
      </c>
      <c r="D2450">
        <v>4</v>
      </c>
      <c r="E2450">
        <v>0</v>
      </c>
      <c r="F2450">
        <v>0</v>
      </c>
      <c r="G2450">
        <v>0</v>
      </c>
      <c r="H2450">
        <v>0</v>
      </c>
      <c r="I2450">
        <v>0</v>
      </c>
      <c r="J2450">
        <v>0</v>
      </c>
      <c r="K2450">
        <v>0</v>
      </c>
      <c r="L2450">
        <v>0</v>
      </c>
      <c r="M2450">
        <v>0.1</v>
      </c>
      <c r="N2450">
        <v>0.1</v>
      </c>
      <c r="O2450">
        <v>0.1</v>
      </c>
      <c r="P2450">
        <v>0.1</v>
      </c>
      <c r="Q2450">
        <v>0.1</v>
      </c>
      <c r="R2450">
        <v>0.1</v>
      </c>
      <c r="S2450">
        <v>0.1</v>
      </c>
      <c r="T2450">
        <v>0.1</v>
      </c>
      <c r="U2450">
        <v>0.1</v>
      </c>
      <c r="V2450">
        <v>0.1</v>
      </c>
      <c r="W2450">
        <v>0</v>
      </c>
      <c r="X2450">
        <v>0</v>
      </c>
      <c r="Y2450">
        <v>0</v>
      </c>
      <c r="Z2450">
        <v>0</v>
      </c>
      <c r="AA2450">
        <v>0</v>
      </c>
    </row>
    <row r="2451" spans="1:27" x14ac:dyDescent="0.2">
      <c r="A2451" s="89">
        <f>VLOOKUP(C2451,TabellenBDFS!$B$4:$C$2717,2,FALSE)</f>
        <v>336</v>
      </c>
      <c r="B2451" t="str">
        <f t="shared" si="39"/>
        <v>3365</v>
      </c>
      <c r="C2451" t="s">
        <v>348</v>
      </c>
      <c r="D2451">
        <v>5</v>
      </c>
      <c r="E2451">
        <v>0.1</v>
      </c>
      <c r="F2451">
        <v>0.1</v>
      </c>
      <c r="G2451">
        <v>0.1</v>
      </c>
      <c r="H2451">
        <v>0.1</v>
      </c>
      <c r="I2451">
        <v>0.1</v>
      </c>
      <c r="J2451">
        <v>0.1</v>
      </c>
      <c r="K2451">
        <v>0.1</v>
      </c>
      <c r="L2451">
        <v>0.1</v>
      </c>
      <c r="M2451">
        <v>0.1</v>
      </c>
      <c r="N2451">
        <v>0.1</v>
      </c>
      <c r="O2451">
        <v>0.1</v>
      </c>
      <c r="P2451">
        <v>0.1</v>
      </c>
      <c r="Q2451">
        <v>0.1</v>
      </c>
      <c r="R2451">
        <v>0.1</v>
      </c>
      <c r="S2451">
        <v>0.1</v>
      </c>
      <c r="T2451">
        <v>0.1</v>
      </c>
      <c r="U2451">
        <v>0.1</v>
      </c>
      <c r="V2451">
        <v>0</v>
      </c>
      <c r="W2451">
        <v>0</v>
      </c>
      <c r="X2451">
        <v>0</v>
      </c>
      <c r="Y2451">
        <v>0</v>
      </c>
      <c r="Z2451">
        <v>0</v>
      </c>
      <c r="AA2451">
        <v>0</v>
      </c>
    </row>
    <row r="2452" spans="1:27" x14ac:dyDescent="0.2">
      <c r="A2452" s="89">
        <f>VLOOKUP(C2452,TabellenBDFS!$B$4:$C$2717,2,FALSE)</f>
        <v>336</v>
      </c>
      <c r="B2452" t="str">
        <f t="shared" si="39"/>
        <v>3366</v>
      </c>
      <c r="C2452" t="s">
        <v>348</v>
      </c>
      <c r="D2452">
        <v>6</v>
      </c>
      <c r="E2452">
        <v>0.5</v>
      </c>
      <c r="F2452">
        <v>0.5</v>
      </c>
      <c r="G2452">
        <v>0.4</v>
      </c>
      <c r="H2452">
        <v>0.4</v>
      </c>
      <c r="I2452">
        <v>0.5</v>
      </c>
      <c r="J2452">
        <v>0.5</v>
      </c>
      <c r="K2452">
        <v>0.4</v>
      </c>
      <c r="L2452">
        <v>0.5</v>
      </c>
      <c r="M2452">
        <v>0.5</v>
      </c>
      <c r="N2452">
        <v>0.5</v>
      </c>
      <c r="O2452">
        <v>0.5</v>
      </c>
      <c r="P2452">
        <v>0.5</v>
      </c>
      <c r="Q2452">
        <v>0.6</v>
      </c>
      <c r="R2452">
        <v>0.6</v>
      </c>
      <c r="S2452">
        <v>0.7</v>
      </c>
      <c r="T2452">
        <v>0.7</v>
      </c>
      <c r="U2452">
        <v>0.7</v>
      </c>
      <c r="V2452">
        <v>0.7</v>
      </c>
      <c r="W2452">
        <v>0.7</v>
      </c>
      <c r="X2452">
        <v>0.7</v>
      </c>
      <c r="Y2452">
        <v>0.7</v>
      </c>
      <c r="Z2452">
        <v>0.7</v>
      </c>
      <c r="AA2452">
        <v>0.7</v>
      </c>
    </row>
    <row r="2453" spans="1:27" x14ac:dyDescent="0.2">
      <c r="A2453" s="89">
        <f>VLOOKUP(C2453,TabellenBDFS!$B$4:$C$2717,2,FALSE)</f>
        <v>336</v>
      </c>
      <c r="B2453" t="str">
        <f t="shared" si="39"/>
        <v>3367</v>
      </c>
      <c r="C2453" t="s">
        <v>348</v>
      </c>
      <c r="D2453">
        <v>7</v>
      </c>
      <c r="E2453">
        <v>0.1</v>
      </c>
      <c r="F2453">
        <v>0.1</v>
      </c>
      <c r="G2453">
        <v>0.1</v>
      </c>
      <c r="H2453">
        <v>0.1</v>
      </c>
      <c r="I2453">
        <v>0.1</v>
      </c>
      <c r="J2453">
        <v>0.1</v>
      </c>
      <c r="K2453">
        <v>0.1</v>
      </c>
      <c r="L2453">
        <v>0.1</v>
      </c>
      <c r="M2453">
        <v>0.1</v>
      </c>
      <c r="N2453">
        <v>0.1</v>
      </c>
      <c r="O2453">
        <v>0</v>
      </c>
      <c r="P2453">
        <v>0</v>
      </c>
      <c r="Q2453">
        <v>0.1</v>
      </c>
      <c r="R2453">
        <v>0</v>
      </c>
      <c r="S2453">
        <v>0</v>
      </c>
      <c r="T2453">
        <v>0</v>
      </c>
      <c r="U2453">
        <v>0</v>
      </c>
      <c r="V2453">
        <v>0</v>
      </c>
      <c r="W2453">
        <v>0</v>
      </c>
      <c r="X2453">
        <v>0.1</v>
      </c>
      <c r="Y2453">
        <v>0.1</v>
      </c>
      <c r="Z2453">
        <v>0.1</v>
      </c>
      <c r="AA2453">
        <v>0.1</v>
      </c>
    </row>
    <row r="2454" spans="1:27" x14ac:dyDescent="0.2">
      <c r="A2454" s="89">
        <f>VLOOKUP(C2454,TabellenBDFS!$B$4:$C$2717,2,FALSE)</f>
        <v>338</v>
      </c>
      <c r="B2454" t="str">
        <f t="shared" si="39"/>
        <v>3381</v>
      </c>
      <c r="C2454" t="s">
        <v>349</v>
      </c>
      <c r="D2454">
        <v>1</v>
      </c>
      <c r="E2454">
        <v>0.7</v>
      </c>
      <c r="F2454">
        <v>0.8</v>
      </c>
      <c r="G2454">
        <v>0.8</v>
      </c>
      <c r="H2454">
        <v>0.9</v>
      </c>
      <c r="I2454">
        <v>1</v>
      </c>
      <c r="J2454">
        <v>1</v>
      </c>
      <c r="K2454">
        <v>1</v>
      </c>
      <c r="L2454">
        <v>1.1000000000000001</v>
      </c>
      <c r="M2454">
        <v>1.1000000000000001</v>
      </c>
      <c r="N2454">
        <v>1.1000000000000001</v>
      </c>
      <c r="O2454">
        <v>1.1000000000000001</v>
      </c>
      <c r="P2454">
        <v>1.1000000000000001</v>
      </c>
      <c r="Q2454">
        <v>1.1000000000000001</v>
      </c>
      <c r="R2454">
        <v>1.2</v>
      </c>
      <c r="S2454">
        <v>1.2</v>
      </c>
      <c r="T2454">
        <v>1.2</v>
      </c>
      <c r="U2454">
        <v>1.2</v>
      </c>
      <c r="V2454">
        <v>1.2</v>
      </c>
      <c r="W2454">
        <v>1.2</v>
      </c>
      <c r="X2454">
        <v>1.3</v>
      </c>
      <c r="Y2454">
        <v>1.3</v>
      </c>
      <c r="Z2454">
        <v>1.2</v>
      </c>
      <c r="AA2454">
        <v>1.2</v>
      </c>
    </row>
    <row r="2455" spans="1:27" x14ac:dyDescent="0.2">
      <c r="A2455" s="89">
        <f>VLOOKUP(C2455,TabellenBDFS!$B$4:$C$2717,2,FALSE)</f>
        <v>338</v>
      </c>
      <c r="B2455" t="str">
        <f t="shared" si="39"/>
        <v>3382</v>
      </c>
      <c r="C2455" t="s">
        <v>349</v>
      </c>
      <c r="D2455">
        <v>2</v>
      </c>
      <c r="E2455">
        <v>0.2</v>
      </c>
      <c r="F2455">
        <v>0.1</v>
      </c>
      <c r="G2455">
        <v>0.1</v>
      </c>
      <c r="H2455">
        <v>0.2</v>
      </c>
      <c r="I2455">
        <v>0.2</v>
      </c>
      <c r="J2455">
        <v>0.2</v>
      </c>
      <c r="K2455">
        <v>0.2</v>
      </c>
      <c r="L2455">
        <v>0.2</v>
      </c>
      <c r="M2455">
        <v>0.2</v>
      </c>
      <c r="N2455">
        <v>0.2</v>
      </c>
      <c r="O2455">
        <v>0.2</v>
      </c>
      <c r="P2455">
        <v>0.2</v>
      </c>
      <c r="Q2455">
        <v>0.2</v>
      </c>
      <c r="R2455">
        <v>0.2</v>
      </c>
      <c r="S2455">
        <v>0.2</v>
      </c>
      <c r="T2455">
        <v>0.2</v>
      </c>
      <c r="U2455">
        <v>0.2</v>
      </c>
      <c r="V2455">
        <v>0.2</v>
      </c>
      <c r="W2455">
        <v>0.2</v>
      </c>
      <c r="X2455">
        <v>0.2</v>
      </c>
      <c r="Y2455">
        <v>0.2</v>
      </c>
      <c r="Z2455">
        <v>0.2</v>
      </c>
      <c r="AA2455">
        <v>0.2</v>
      </c>
    </row>
    <row r="2456" spans="1:27" x14ac:dyDescent="0.2">
      <c r="A2456" s="89">
        <f>VLOOKUP(C2456,TabellenBDFS!$B$4:$C$2717,2,FALSE)</f>
        <v>338</v>
      </c>
      <c r="B2456" t="str">
        <f t="shared" si="39"/>
        <v>3383</v>
      </c>
      <c r="C2456" t="s">
        <v>349</v>
      </c>
      <c r="D2456">
        <v>3</v>
      </c>
      <c r="E2456">
        <v>0</v>
      </c>
      <c r="F2456">
        <v>0</v>
      </c>
      <c r="G2456">
        <v>0</v>
      </c>
      <c r="H2456">
        <v>0</v>
      </c>
      <c r="I2456">
        <v>0</v>
      </c>
      <c r="J2456">
        <v>0</v>
      </c>
      <c r="K2456">
        <v>0</v>
      </c>
      <c r="L2456">
        <v>0.1</v>
      </c>
      <c r="M2456">
        <v>0</v>
      </c>
      <c r="N2456">
        <v>0</v>
      </c>
      <c r="O2456">
        <v>0</v>
      </c>
      <c r="P2456">
        <v>0.1</v>
      </c>
      <c r="Q2456">
        <v>0.1</v>
      </c>
      <c r="R2456">
        <v>0.1</v>
      </c>
      <c r="S2456">
        <v>0.1</v>
      </c>
      <c r="T2456">
        <v>0.1</v>
      </c>
      <c r="U2456">
        <v>0.1</v>
      </c>
      <c r="V2456">
        <v>0.1</v>
      </c>
      <c r="W2456">
        <v>0.1</v>
      </c>
      <c r="X2456">
        <v>0.1</v>
      </c>
      <c r="Y2456">
        <v>0.1</v>
      </c>
      <c r="Z2456">
        <v>0.1</v>
      </c>
      <c r="AA2456">
        <v>0.1</v>
      </c>
    </row>
    <row r="2457" spans="1:27" x14ac:dyDescent="0.2">
      <c r="A2457" s="89">
        <f>VLOOKUP(C2457,TabellenBDFS!$B$4:$C$2717,2,FALSE)</f>
        <v>338</v>
      </c>
      <c r="B2457" t="str">
        <f t="shared" si="39"/>
        <v>3384</v>
      </c>
      <c r="C2457" t="s">
        <v>349</v>
      </c>
      <c r="D2457">
        <v>4</v>
      </c>
      <c r="E2457">
        <v>0</v>
      </c>
      <c r="F2457">
        <v>0</v>
      </c>
      <c r="G2457">
        <v>0</v>
      </c>
      <c r="H2457">
        <v>0</v>
      </c>
      <c r="I2457">
        <v>0</v>
      </c>
      <c r="J2457">
        <v>0</v>
      </c>
      <c r="K2457">
        <v>0</v>
      </c>
      <c r="L2457">
        <v>0</v>
      </c>
      <c r="M2457">
        <v>0</v>
      </c>
      <c r="N2457">
        <v>0</v>
      </c>
      <c r="O2457">
        <v>0</v>
      </c>
      <c r="P2457">
        <v>0</v>
      </c>
      <c r="Q2457">
        <v>0</v>
      </c>
      <c r="R2457">
        <v>0</v>
      </c>
      <c r="S2457">
        <v>0</v>
      </c>
      <c r="T2457">
        <v>0</v>
      </c>
      <c r="U2457">
        <v>0</v>
      </c>
      <c r="V2457">
        <v>0</v>
      </c>
      <c r="W2457">
        <v>0</v>
      </c>
      <c r="X2457">
        <v>0</v>
      </c>
      <c r="Y2457">
        <v>0</v>
      </c>
      <c r="Z2457">
        <v>0</v>
      </c>
      <c r="AA2457">
        <v>0</v>
      </c>
    </row>
    <row r="2458" spans="1:27" x14ac:dyDescent="0.2">
      <c r="A2458" s="89">
        <f>VLOOKUP(C2458,TabellenBDFS!$B$4:$C$2717,2,FALSE)</f>
        <v>338</v>
      </c>
      <c r="B2458" t="str">
        <f t="shared" si="39"/>
        <v>3385</v>
      </c>
      <c r="C2458" t="s">
        <v>349</v>
      </c>
      <c r="D2458">
        <v>5</v>
      </c>
      <c r="E2458">
        <v>0</v>
      </c>
      <c r="F2458">
        <v>0</v>
      </c>
      <c r="G2458">
        <v>0</v>
      </c>
      <c r="H2458">
        <v>0</v>
      </c>
      <c r="I2458">
        <v>0</v>
      </c>
      <c r="J2458">
        <v>0</v>
      </c>
      <c r="K2458">
        <v>0</v>
      </c>
      <c r="L2458">
        <v>0</v>
      </c>
      <c r="M2458">
        <v>0</v>
      </c>
      <c r="N2458">
        <v>0</v>
      </c>
      <c r="O2458">
        <v>0</v>
      </c>
      <c r="P2458">
        <v>0</v>
      </c>
      <c r="Q2458">
        <v>0</v>
      </c>
      <c r="R2458">
        <v>0</v>
      </c>
      <c r="S2458">
        <v>0</v>
      </c>
      <c r="T2458">
        <v>0</v>
      </c>
      <c r="U2458">
        <v>0</v>
      </c>
      <c r="V2458">
        <v>0</v>
      </c>
      <c r="W2458">
        <v>0</v>
      </c>
      <c r="X2458">
        <v>0</v>
      </c>
      <c r="Y2458">
        <v>0</v>
      </c>
      <c r="Z2458">
        <v>0</v>
      </c>
      <c r="AA2458">
        <v>0</v>
      </c>
    </row>
    <row r="2459" spans="1:27" x14ac:dyDescent="0.2">
      <c r="A2459" s="89">
        <f>VLOOKUP(C2459,TabellenBDFS!$B$4:$C$2717,2,FALSE)</f>
        <v>338</v>
      </c>
      <c r="B2459" t="str">
        <f t="shared" si="39"/>
        <v>3386</v>
      </c>
      <c r="C2459" t="s">
        <v>349</v>
      </c>
      <c r="D2459">
        <v>6</v>
      </c>
      <c r="E2459">
        <v>0.4</v>
      </c>
      <c r="F2459">
        <v>0.5</v>
      </c>
      <c r="G2459">
        <v>0.5</v>
      </c>
      <c r="H2459">
        <v>0.5</v>
      </c>
      <c r="I2459">
        <v>0.6</v>
      </c>
      <c r="J2459">
        <v>0.6</v>
      </c>
      <c r="K2459">
        <v>0.6</v>
      </c>
      <c r="L2459">
        <v>0.6</v>
      </c>
      <c r="M2459">
        <v>0.6</v>
      </c>
      <c r="N2459">
        <v>0.6</v>
      </c>
      <c r="O2459">
        <v>0.6</v>
      </c>
      <c r="P2459">
        <v>0.6</v>
      </c>
      <c r="Q2459">
        <v>0.6</v>
      </c>
      <c r="R2459">
        <v>0.7</v>
      </c>
      <c r="S2459">
        <v>0.7</v>
      </c>
      <c r="T2459">
        <v>0.7</v>
      </c>
      <c r="U2459">
        <v>0.8</v>
      </c>
      <c r="V2459">
        <v>0.8</v>
      </c>
      <c r="W2459">
        <v>0.8</v>
      </c>
      <c r="X2459">
        <v>0.9</v>
      </c>
      <c r="Y2459">
        <v>0.9</v>
      </c>
      <c r="Z2459">
        <v>0.8</v>
      </c>
      <c r="AA2459">
        <v>0.8</v>
      </c>
    </row>
    <row r="2460" spans="1:27" x14ac:dyDescent="0.2">
      <c r="A2460" s="89">
        <f>VLOOKUP(C2460,TabellenBDFS!$B$4:$C$2717,2,FALSE)</f>
        <v>338</v>
      </c>
      <c r="B2460" t="str">
        <f t="shared" si="39"/>
        <v>3387</v>
      </c>
      <c r="C2460" t="s">
        <v>349</v>
      </c>
      <c r="D2460">
        <v>7</v>
      </c>
      <c r="E2460">
        <v>0.2</v>
      </c>
      <c r="F2460">
        <v>0.2</v>
      </c>
      <c r="G2460">
        <v>0.1</v>
      </c>
      <c r="H2460">
        <v>0.1</v>
      </c>
      <c r="I2460">
        <v>0.1</v>
      </c>
      <c r="J2460">
        <v>0.1</v>
      </c>
      <c r="K2460">
        <v>0.1</v>
      </c>
      <c r="L2460">
        <v>0.2</v>
      </c>
      <c r="M2460">
        <v>0.2</v>
      </c>
      <c r="N2460">
        <v>0.2</v>
      </c>
      <c r="O2460">
        <v>0.2</v>
      </c>
      <c r="P2460">
        <v>0.2</v>
      </c>
      <c r="Q2460">
        <v>0.2</v>
      </c>
      <c r="R2460">
        <v>0.2</v>
      </c>
      <c r="S2460">
        <v>0.2</v>
      </c>
      <c r="T2460">
        <v>0.2</v>
      </c>
      <c r="U2460">
        <v>0.2</v>
      </c>
      <c r="V2460">
        <v>0.1</v>
      </c>
      <c r="W2460">
        <v>0.1</v>
      </c>
      <c r="X2460">
        <v>0.2</v>
      </c>
      <c r="Y2460">
        <v>0.2</v>
      </c>
      <c r="Z2460">
        <v>0.2</v>
      </c>
      <c r="AA2460">
        <v>0.1</v>
      </c>
    </row>
    <row r="2461" spans="1:27" x14ac:dyDescent="0.2">
      <c r="A2461" s="89">
        <f>VLOOKUP(C2461,TabellenBDFS!$B$4:$C$2717,2,FALSE)</f>
        <v>339</v>
      </c>
      <c r="B2461" t="str">
        <f t="shared" si="39"/>
        <v>3391</v>
      </c>
      <c r="C2461" t="s">
        <v>350</v>
      </c>
      <c r="D2461">
        <v>1</v>
      </c>
      <c r="E2461">
        <v>1.9</v>
      </c>
      <c r="F2461">
        <v>1.9</v>
      </c>
      <c r="G2461">
        <v>2.2000000000000002</v>
      </c>
      <c r="H2461">
        <v>2.4</v>
      </c>
      <c r="I2461">
        <v>2.4</v>
      </c>
      <c r="J2461">
        <v>2.4</v>
      </c>
      <c r="K2461">
        <v>2.5</v>
      </c>
      <c r="L2461">
        <v>2.7</v>
      </c>
      <c r="M2461">
        <v>2.8</v>
      </c>
      <c r="N2461">
        <v>3.1</v>
      </c>
      <c r="O2461">
        <v>3.3</v>
      </c>
      <c r="P2461">
        <v>3.3</v>
      </c>
      <c r="Q2461">
        <v>3.4</v>
      </c>
      <c r="R2461">
        <v>3.5</v>
      </c>
      <c r="S2461">
        <v>3.8</v>
      </c>
      <c r="T2461">
        <v>3.9</v>
      </c>
      <c r="U2461">
        <v>4</v>
      </c>
      <c r="V2461">
        <v>3.8</v>
      </c>
      <c r="W2461">
        <v>4</v>
      </c>
      <c r="X2461">
        <v>4</v>
      </c>
      <c r="Y2461">
        <v>4</v>
      </c>
      <c r="Z2461">
        <v>4.0999999999999996</v>
      </c>
      <c r="AA2461">
        <v>4.2</v>
      </c>
    </row>
    <row r="2462" spans="1:27" x14ac:dyDescent="0.2">
      <c r="A2462" s="89">
        <f>VLOOKUP(C2462,TabellenBDFS!$B$4:$C$2717,2,FALSE)</f>
        <v>339</v>
      </c>
      <c r="B2462" t="str">
        <f t="shared" si="39"/>
        <v>3392</v>
      </c>
      <c r="C2462" t="s">
        <v>350</v>
      </c>
      <c r="D2462">
        <v>2</v>
      </c>
      <c r="E2462">
        <v>0.8</v>
      </c>
      <c r="F2462">
        <v>0.8</v>
      </c>
      <c r="G2462">
        <v>0.9</v>
      </c>
      <c r="H2462">
        <v>1</v>
      </c>
      <c r="I2462">
        <v>1</v>
      </c>
      <c r="J2462">
        <v>1</v>
      </c>
      <c r="K2462">
        <v>0.9</v>
      </c>
      <c r="L2462">
        <v>1.1000000000000001</v>
      </c>
      <c r="M2462">
        <v>1.1000000000000001</v>
      </c>
      <c r="N2462">
        <v>1.2</v>
      </c>
      <c r="O2462">
        <v>1.2</v>
      </c>
      <c r="P2462">
        <v>1.2</v>
      </c>
      <c r="Q2462">
        <v>1.2</v>
      </c>
      <c r="R2462">
        <v>1.2</v>
      </c>
      <c r="S2462">
        <v>1.4</v>
      </c>
      <c r="T2462">
        <v>1.4</v>
      </c>
      <c r="U2462">
        <v>1.3</v>
      </c>
      <c r="V2462">
        <v>1.1000000000000001</v>
      </c>
      <c r="W2462">
        <v>1.1000000000000001</v>
      </c>
      <c r="X2462">
        <v>1.1000000000000001</v>
      </c>
      <c r="Y2462">
        <v>1.1000000000000001</v>
      </c>
      <c r="Z2462">
        <v>1.1000000000000001</v>
      </c>
      <c r="AA2462">
        <v>1</v>
      </c>
    </row>
    <row r="2463" spans="1:27" x14ac:dyDescent="0.2">
      <c r="A2463" s="89">
        <f>VLOOKUP(C2463,TabellenBDFS!$B$4:$C$2717,2,FALSE)</f>
        <v>339</v>
      </c>
      <c r="B2463" t="str">
        <f t="shared" si="39"/>
        <v>3393</v>
      </c>
      <c r="C2463" t="s">
        <v>350</v>
      </c>
      <c r="D2463">
        <v>3</v>
      </c>
      <c r="E2463">
        <v>0</v>
      </c>
      <c r="F2463">
        <v>0</v>
      </c>
      <c r="G2463">
        <v>0</v>
      </c>
      <c r="H2463">
        <v>0</v>
      </c>
      <c r="I2463">
        <v>0.1</v>
      </c>
      <c r="J2463">
        <v>0.1</v>
      </c>
      <c r="K2463">
        <v>0.1</v>
      </c>
      <c r="L2463">
        <v>0.1</v>
      </c>
      <c r="M2463">
        <v>0.1</v>
      </c>
      <c r="N2463">
        <v>0.2</v>
      </c>
      <c r="O2463">
        <v>0.3</v>
      </c>
      <c r="P2463">
        <v>0.3</v>
      </c>
      <c r="Q2463">
        <v>0.3</v>
      </c>
      <c r="R2463">
        <v>0.5</v>
      </c>
      <c r="S2463">
        <v>0.6</v>
      </c>
      <c r="T2463">
        <v>0.7</v>
      </c>
      <c r="U2463">
        <v>0.7</v>
      </c>
      <c r="V2463">
        <v>1</v>
      </c>
      <c r="W2463">
        <v>1.1000000000000001</v>
      </c>
      <c r="X2463">
        <v>1.2</v>
      </c>
      <c r="Y2463">
        <v>1.2</v>
      </c>
      <c r="Z2463">
        <v>1.3</v>
      </c>
      <c r="AA2463">
        <v>1.3</v>
      </c>
    </row>
    <row r="2464" spans="1:27" x14ac:dyDescent="0.2">
      <c r="A2464" s="89">
        <f>VLOOKUP(C2464,TabellenBDFS!$B$4:$C$2717,2,FALSE)</f>
        <v>339</v>
      </c>
      <c r="B2464" t="str">
        <f t="shared" si="39"/>
        <v>3394</v>
      </c>
      <c r="C2464" t="s">
        <v>350</v>
      </c>
      <c r="D2464">
        <v>4</v>
      </c>
      <c r="E2464">
        <v>0</v>
      </c>
      <c r="F2464">
        <v>0</v>
      </c>
      <c r="G2464">
        <v>0</v>
      </c>
      <c r="H2464">
        <v>0</v>
      </c>
      <c r="I2464">
        <v>0</v>
      </c>
      <c r="J2464">
        <v>0</v>
      </c>
      <c r="K2464">
        <v>0</v>
      </c>
      <c r="L2464">
        <v>0</v>
      </c>
      <c r="M2464">
        <v>0</v>
      </c>
      <c r="N2464">
        <v>0</v>
      </c>
      <c r="O2464">
        <v>0.1</v>
      </c>
      <c r="P2464">
        <v>0.1</v>
      </c>
      <c r="Q2464">
        <v>0.1</v>
      </c>
      <c r="R2464">
        <v>0.1</v>
      </c>
      <c r="S2464">
        <v>0.1</v>
      </c>
      <c r="T2464">
        <v>0.1</v>
      </c>
      <c r="U2464">
        <v>0.1</v>
      </c>
      <c r="V2464">
        <v>0.1</v>
      </c>
      <c r="W2464">
        <v>0.1</v>
      </c>
      <c r="X2464">
        <v>0.1</v>
      </c>
      <c r="Y2464">
        <v>0.1</v>
      </c>
      <c r="Z2464">
        <v>0.1</v>
      </c>
      <c r="AA2464">
        <v>0.1</v>
      </c>
    </row>
    <row r="2465" spans="1:27" x14ac:dyDescent="0.2">
      <c r="A2465" s="89">
        <f>VLOOKUP(C2465,TabellenBDFS!$B$4:$C$2717,2,FALSE)</f>
        <v>339</v>
      </c>
      <c r="B2465" t="str">
        <f t="shared" si="39"/>
        <v>3395</v>
      </c>
      <c r="C2465" t="s">
        <v>350</v>
      </c>
      <c r="D2465">
        <v>5</v>
      </c>
      <c r="E2465">
        <v>0.1</v>
      </c>
      <c r="F2465">
        <v>0.1</v>
      </c>
      <c r="G2465">
        <v>0.1</v>
      </c>
      <c r="H2465">
        <v>0.1</v>
      </c>
      <c r="I2465">
        <v>0.1</v>
      </c>
      <c r="J2465">
        <v>0.1</v>
      </c>
      <c r="K2465">
        <v>0.1</v>
      </c>
      <c r="L2465">
        <v>0.2</v>
      </c>
      <c r="M2465">
        <v>0.2</v>
      </c>
      <c r="N2465">
        <v>0.2</v>
      </c>
      <c r="O2465">
        <v>0.1</v>
      </c>
      <c r="P2465">
        <v>0.1</v>
      </c>
      <c r="Q2465">
        <v>0.1</v>
      </c>
      <c r="R2465">
        <v>0.1</v>
      </c>
      <c r="S2465">
        <v>0.1</v>
      </c>
      <c r="T2465">
        <v>0.1</v>
      </c>
      <c r="U2465">
        <v>0.1</v>
      </c>
      <c r="V2465">
        <v>0.1</v>
      </c>
      <c r="W2465">
        <v>0.1</v>
      </c>
      <c r="X2465">
        <v>0.1</v>
      </c>
      <c r="Y2465">
        <v>0.1</v>
      </c>
      <c r="Z2465">
        <v>0.1</v>
      </c>
      <c r="AA2465">
        <v>0.1</v>
      </c>
    </row>
    <row r="2466" spans="1:27" x14ac:dyDescent="0.2">
      <c r="A2466" s="89">
        <f>VLOOKUP(C2466,TabellenBDFS!$B$4:$C$2717,2,FALSE)</f>
        <v>339</v>
      </c>
      <c r="B2466" t="str">
        <f t="shared" si="39"/>
        <v>3396</v>
      </c>
      <c r="C2466" t="s">
        <v>350</v>
      </c>
      <c r="D2466">
        <v>6</v>
      </c>
      <c r="E2466">
        <v>0.7</v>
      </c>
      <c r="F2466">
        <v>0.8</v>
      </c>
      <c r="G2466">
        <v>0.9</v>
      </c>
      <c r="H2466">
        <v>1</v>
      </c>
      <c r="I2466">
        <v>0.8</v>
      </c>
      <c r="J2466">
        <v>0.9</v>
      </c>
      <c r="K2466">
        <v>1</v>
      </c>
      <c r="L2466">
        <v>1</v>
      </c>
      <c r="M2466">
        <v>1</v>
      </c>
      <c r="N2466">
        <v>1.2</v>
      </c>
      <c r="O2466">
        <v>1.2</v>
      </c>
      <c r="P2466">
        <v>1.1000000000000001</v>
      </c>
      <c r="Q2466">
        <v>1</v>
      </c>
      <c r="R2466">
        <v>1</v>
      </c>
      <c r="S2466">
        <v>1</v>
      </c>
      <c r="T2466">
        <v>1</v>
      </c>
      <c r="U2466">
        <v>1</v>
      </c>
      <c r="V2466">
        <v>0.8</v>
      </c>
      <c r="W2466">
        <v>1</v>
      </c>
      <c r="X2466">
        <v>1</v>
      </c>
      <c r="Y2466">
        <v>1</v>
      </c>
      <c r="Z2466">
        <v>1</v>
      </c>
      <c r="AA2466">
        <v>1</v>
      </c>
    </row>
    <row r="2467" spans="1:27" x14ac:dyDescent="0.2">
      <c r="A2467" s="89">
        <f>VLOOKUP(C2467,TabellenBDFS!$B$4:$C$2717,2,FALSE)</f>
        <v>339</v>
      </c>
      <c r="B2467" t="str">
        <f t="shared" si="39"/>
        <v>3397</v>
      </c>
      <c r="C2467" t="s">
        <v>350</v>
      </c>
      <c r="D2467">
        <v>7</v>
      </c>
      <c r="E2467">
        <v>0.2</v>
      </c>
      <c r="F2467">
        <v>0.2</v>
      </c>
      <c r="G2467">
        <v>0.3</v>
      </c>
      <c r="H2467">
        <v>0.3</v>
      </c>
      <c r="I2467">
        <v>0.3</v>
      </c>
      <c r="J2467">
        <v>0.3</v>
      </c>
      <c r="K2467">
        <v>0.3</v>
      </c>
      <c r="L2467">
        <v>0.3</v>
      </c>
      <c r="M2467">
        <v>0.3</v>
      </c>
      <c r="N2467">
        <v>0.3</v>
      </c>
      <c r="O2467">
        <v>0.4</v>
      </c>
      <c r="P2467">
        <v>0.5</v>
      </c>
      <c r="Q2467">
        <v>0.6</v>
      </c>
      <c r="R2467">
        <v>0.6</v>
      </c>
      <c r="S2467">
        <v>0.6</v>
      </c>
      <c r="T2467">
        <v>0.6</v>
      </c>
      <c r="U2467">
        <v>0.7</v>
      </c>
      <c r="V2467">
        <v>0.6</v>
      </c>
      <c r="W2467">
        <v>0.6</v>
      </c>
      <c r="X2467">
        <v>0.6</v>
      </c>
      <c r="Y2467">
        <v>0.6</v>
      </c>
      <c r="Z2467">
        <v>0.6</v>
      </c>
      <c r="AA2467">
        <v>0.6</v>
      </c>
    </row>
    <row r="2468" spans="1:27" x14ac:dyDescent="0.2">
      <c r="A2468" s="89">
        <f>VLOOKUP(C2468,TabellenBDFS!$B$4:$C$2717,2,FALSE)</f>
        <v>340</v>
      </c>
      <c r="B2468" t="str">
        <f t="shared" si="39"/>
        <v>3401</v>
      </c>
      <c r="C2468" t="s">
        <v>351</v>
      </c>
      <c r="D2468">
        <v>1</v>
      </c>
      <c r="E2468">
        <v>1</v>
      </c>
      <c r="F2468">
        <v>1</v>
      </c>
      <c r="G2468">
        <v>1</v>
      </c>
      <c r="H2468">
        <v>1</v>
      </c>
      <c r="I2468">
        <v>0.9</v>
      </c>
      <c r="J2468">
        <v>0.9</v>
      </c>
      <c r="K2468">
        <v>0.8</v>
      </c>
      <c r="L2468">
        <v>0.8</v>
      </c>
      <c r="M2468">
        <v>1</v>
      </c>
      <c r="N2468">
        <v>1</v>
      </c>
      <c r="O2468">
        <v>1</v>
      </c>
      <c r="P2468">
        <v>0.9</v>
      </c>
      <c r="Q2468">
        <v>1</v>
      </c>
      <c r="R2468">
        <v>0.8</v>
      </c>
      <c r="S2468">
        <v>0.8</v>
      </c>
      <c r="T2468">
        <v>0.8</v>
      </c>
      <c r="U2468">
        <v>0.9</v>
      </c>
      <c r="V2468">
        <v>0.9</v>
      </c>
      <c r="W2468">
        <v>0.9</v>
      </c>
      <c r="X2468">
        <v>0.9</v>
      </c>
      <c r="Y2468">
        <v>0.9</v>
      </c>
      <c r="Z2468">
        <v>0.9</v>
      </c>
      <c r="AA2468">
        <v>1</v>
      </c>
    </row>
    <row r="2469" spans="1:27" x14ac:dyDescent="0.2">
      <c r="A2469" s="89">
        <f>VLOOKUP(C2469,TabellenBDFS!$B$4:$C$2717,2,FALSE)</f>
        <v>340</v>
      </c>
      <c r="B2469" t="str">
        <f t="shared" si="39"/>
        <v>3402</v>
      </c>
      <c r="C2469" t="s">
        <v>351</v>
      </c>
      <c r="D2469">
        <v>2</v>
      </c>
      <c r="E2469">
        <v>0.3</v>
      </c>
      <c r="F2469">
        <v>0.3</v>
      </c>
      <c r="G2469">
        <v>0.3</v>
      </c>
      <c r="H2469">
        <v>0.3</v>
      </c>
      <c r="I2469">
        <v>0.3</v>
      </c>
      <c r="J2469">
        <v>0.3</v>
      </c>
      <c r="K2469">
        <v>0.2</v>
      </c>
      <c r="L2469">
        <v>0.2</v>
      </c>
      <c r="M2469">
        <v>0.2</v>
      </c>
      <c r="N2469">
        <v>0.2</v>
      </c>
      <c r="O2469">
        <v>0.2</v>
      </c>
      <c r="P2469">
        <v>0.2</v>
      </c>
      <c r="Q2469">
        <v>0.2</v>
      </c>
      <c r="R2469">
        <v>0.2</v>
      </c>
      <c r="S2469">
        <v>0.2</v>
      </c>
      <c r="T2469">
        <v>0.2</v>
      </c>
      <c r="U2469">
        <v>0.2</v>
      </c>
      <c r="V2469">
        <v>0.2</v>
      </c>
      <c r="W2469">
        <v>0.2</v>
      </c>
      <c r="X2469">
        <v>0.2</v>
      </c>
      <c r="Y2469">
        <v>0.2</v>
      </c>
      <c r="Z2469">
        <v>0.2</v>
      </c>
      <c r="AA2469">
        <v>0.2</v>
      </c>
    </row>
    <row r="2470" spans="1:27" x14ac:dyDescent="0.2">
      <c r="A2470" s="89">
        <f>VLOOKUP(C2470,TabellenBDFS!$B$4:$C$2717,2,FALSE)</f>
        <v>340</v>
      </c>
      <c r="B2470" t="str">
        <f t="shared" si="39"/>
        <v>3403</v>
      </c>
      <c r="C2470" t="s">
        <v>351</v>
      </c>
      <c r="D2470">
        <v>3</v>
      </c>
      <c r="E2470">
        <v>0</v>
      </c>
      <c r="F2470">
        <v>0</v>
      </c>
      <c r="G2470">
        <v>0</v>
      </c>
      <c r="H2470">
        <v>0</v>
      </c>
      <c r="I2470">
        <v>0</v>
      </c>
      <c r="J2470">
        <v>0</v>
      </c>
      <c r="K2470">
        <v>0</v>
      </c>
      <c r="L2470">
        <v>0</v>
      </c>
      <c r="M2470">
        <v>0</v>
      </c>
      <c r="N2470">
        <v>0</v>
      </c>
      <c r="O2470">
        <v>0</v>
      </c>
      <c r="P2470">
        <v>0</v>
      </c>
      <c r="Q2470">
        <v>0</v>
      </c>
      <c r="R2470">
        <v>0</v>
      </c>
      <c r="S2470">
        <v>0</v>
      </c>
      <c r="T2470">
        <v>0</v>
      </c>
      <c r="U2470">
        <v>0</v>
      </c>
      <c r="V2470">
        <v>0</v>
      </c>
      <c r="W2470">
        <v>0</v>
      </c>
      <c r="X2470">
        <v>0</v>
      </c>
      <c r="Y2470">
        <v>0</v>
      </c>
      <c r="Z2470">
        <v>0</v>
      </c>
      <c r="AA2470">
        <v>0</v>
      </c>
    </row>
    <row r="2471" spans="1:27" x14ac:dyDescent="0.2">
      <c r="A2471" s="89">
        <f>VLOOKUP(C2471,TabellenBDFS!$B$4:$C$2717,2,FALSE)</f>
        <v>340</v>
      </c>
      <c r="B2471" t="str">
        <f t="shared" si="39"/>
        <v>3404</v>
      </c>
      <c r="C2471" t="s">
        <v>351</v>
      </c>
      <c r="D2471">
        <v>4</v>
      </c>
      <c r="E2471">
        <v>0</v>
      </c>
      <c r="F2471">
        <v>0</v>
      </c>
      <c r="G2471">
        <v>0</v>
      </c>
      <c r="H2471">
        <v>0</v>
      </c>
      <c r="I2471">
        <v>0</v>
      </c>
      <c r="J2471">
        <v>0</v>
      </c>
      <c r="K2471">
        <v>0</v>
      </c>
      <c r="L2471">
        <v>0</v>
      </c>
      <c r="M2471">
        <v>0</v>
      </c>
      <c r="N2471">
        <v>0</v>
      </c>
      <c r="O2471">
        <v>0</v>
      </c>
      <c r="P2471">
        <v>0</v>
      </c>
      <c r="Q2471">
        <v>0</v>
      </c>
      <c r="R2471">
        <v>0</v>
      </c>
      <c r="S2471">
        <v>0</v>
      </c>
      <c r="T2471">
        <v>0</v>
      </c>
      <c r="U2471">
        <v>0</v>
      </c>
      <c r="V2471">
        <v>0</v>
      </c>
      <c r="W2471">
        <v>0</v>
      </c>
      <c r="X2471">
        <v>0</v>
      </c>
      <c r="Y2471">
        <v>0</v>
      </c>
      <c r="Z2471">
        <v>0</v>
      </c>
      <c r="AA2471">
        <v>0</v>
      </c>
    </row>
    <row r="2472" spans="1:27" x14ac:dyDescent="0.2">
      <c r="A2472" s="89">
        <f>VLOOKUP(C2472,TabellenBDFS!$B$4:$C$2717,2,FALSE)</f>
        <v>340</v>
      </c>
      <c r="B2472" t="str">
        <f t="shared" si="39"/>
        <v>3405</v>
      </c>
      <c r="C2472" t="s">
        <v>351</v>
      </c>
      <c r="D2472">
        <v>5</v>
      </c>
      <c r="E2472">
        <v>0</v>
      </c>
      <c r="F2472">
        <v>0</v>
      </c>
      <c r="G2472">
        <v>0</v>
      </c>
      <c r="H2472">
        <v>0</v>
      </c>
      <c r="I2472">
        <v>0</v>
      </c>
      <c r="J2472">
        <v>0</v>
      </c>
      <c r="K2472">
        <v>0</v>
      </c>
      <c r="L2472">
        <v>0</v>
      </c>
      <c r="M2472">
        <v>0</v>
      </c>
      <c r="N2472">
        <v>0</v>
      </c>
      <c r="O2472">
        <v>0</v>
      </c>
      <c r="P2472">
        <v>0</v>
      </c>
      <c r="Q2472">
        <v>0</v>
      </c>
      <c r="R2472">
        <v>0</v>
      </c>
      <c r="S2472">
        <v>0</v>
      </c>
      <c r="T2472">
        <v>0</v>
      </c>
      <c r="U2472">
        <v>0</v>
      </c>
      <c r="V2472">
        <v>0</v>
      </c>
      <c r="W2472">
        <v>0</v>
      </c>
      <c r="X2472">
        <v>0</v>
      </c>
      <c r="Y2472">
        <v>0</v>
      </c>
      <c r="Z2472">
        <v>0</v>
      </c>
      <c r="AA2472">
        <v>0</v>
      </c>
    </row>
    <row r="2473" spans="1:27" x14ac:dyDescent="0.2">
      <c r="A2473" s="89">
        <f>VLOOKUP(C2473,TabellenBDFS!$B$4:$C$2717,2,FALSE)</f>
        <v>340</v>
      </c>
      <c r="B2473" t="str">
        <f t="shared" si="39"/>
        <v>3406</v>
      </c>
      <c r="C2473" t="s">
        <v>351</v>
      </c>
      <c r="D2473">
        <v>6</v>
      </c>
      <c r="E2473">
        <v>0.7</v>
      </c>
      <c r="F2473">
        <v>0.7</v>
      </c>
      <c r="G2473">
        <v>0.7</v>
      </c>
      <c r="H2473">
        <v>0.7</v>
      </c>
      <c r="I2473">
        <v>0.6</v>
      </c>
      <c r="J2473">
        <v>0.5</v>
      </c>
      <c r="K2473">
        <v>0.5</v>
      </c>
      <c r="L2473">
        <v>0.5</v>
      </c>
      <c r="M2473">
        <v>0.6</v>
      </c>
      <c r="N2473">
        <v>0.6</v>
      </c>
      <c r="O2473">
        <v>0.6</v>
      </c>
      <c r="P2473">
        <v>0.6</v>
      </c>
      <c r="Q2473">
        <v>0.6</v>
      </c>
      <c r="R2473">
        <v>0.4</v>
      </c>
      <c r="S2473">
        <v>0.5</v>
      </c>
      <c r="T2473">
        <v>0.5</v>
      </c>
      <c r="U2473">
        <v>0.5</v>
      </c>
      <c r="V2473">
        <v>0.5</v>
      </c>
      <c r="W2473">
        <v>0.5</v>
      </c>
      <c r="X2473">
        <v>0.5</v>
      </c>
      <c r="Y2473">
        <v>0.6</v>
      </c>
      <c r="Z2473">
        <v>0.6</v>
      </c>
      <c r="AA2473">
        <v>0.6</v>
      </c>
    </row>
    <row r="2474" spans="1:27" x14ac:dyDescent="0.2">
      <c r="A2474" s="89">
        <f>VLOOKUP(C2474,TabellenBDFS!$B$4:$C$2717,2,FALSE)</f>
        <v>340</v>
      </c>
      <c r="B2474" t="str">
        <f t="shared" si="39"/>
        <v>3407</v>
      </c>
      <c r="C2474" t="s">
        <v>351</v>
      </c>
      <c r="D2474">
        <v>7</v>
      </c>
      <c r="E2474">
        <v>0.1</v>
      </c>
      <c r="F2474">
        <v>0.1</v>
      </c>
      <c r="G2474">
        <v>0.1</v>
      </c>
      <c r="H2474">
        <v>0.1</v>
      </c>
      <c r="I2474">
        <v>0.1</v>
      </c>
      <c r="J2474">
        <v>0.1</v>
      </c>
      <c r="K2474">
        <v>0.1</v>
      </c>
      <c r="L2474">
        <v>0.1</v>
      </c>
      <c r="M2474">
        <v>0.1</v>
      </c>
      <c r="N2474">
        <v>0.1</v>
      </c>
      <c r="O2474">
        <v>0.1</v>
      </c>
      <c r="P2474">
        <v>0.1</v>
      </c>
      <c r="Q2474">
        <v>0.1</v>
      </c>
      <c r="R2474">
        <v>0.1</v>
      </c>
      <c r="S2474">
        <v>0.1</v>
      </c>
      <c r="T2474">
        <v>0.1</v>
      </c>
      <c r="U2474">
        <v>0.1</v>
      </c>
      <c r="V2474">
        <v>0.1</v>
      </c>
      <c r="W2474">
        <v>0.1</v>
      </c>
      <c r="X2474">
        <v>0.1</v>
      </c>
      <c r="Y2474">
        <v>0.1</v>
      </c>
      <c r="Z2474">
        <v>0.2</v>
      </c>
      <c r="AA2474">
        <v>0.1</v>
      </c>
    </row>
    <row r="2475" spans="1:27" x14ac:dyDescent="0.2">
      <c r="A2475" s="89">
        <f>VLOOKUP(C2475,TabellenBDFS!$B$4:$C$2717,2,FALSE)</f>
        <v>341</v>
      </c>
      <c r="B2475" t="str">
        <f t="shared" si="39"/>
        <v>3411</v>
      </c>
      <c r="C2475" t="s">
        <v>352</v>
      </c>
      <c r="D2475">
        <v>1</v>
      </c>
      <c r="E2475">
        <v>3.5</v>
      </c>
      <c r="F2475">
        <v>3.6</v>
      </c>
      <c r="G2475">
        <v>3.7</v>
      </c>
      <c r="H2475">
        <v>3.6</v>
      </c>
      <c r="I2475">
        <v>3.6</v>
      </c>
      <c r="J2475">
        <v>3.7</v>
      </c>
      <c r="K2475">
        <v>3.9</v>
      </c>
      <c r="L2475">
        <v>3.8</v>
      </c>
      <c r="M2475">
        <v>3.8</v>
      </c>
      <c r="N2475">
        <v>3.8</v>
      </c>
      <c r="O2475">
        <v>3.8</v>
      </c>
      <c r="P2475">
        <v>3.7</v>
      </c>
      <c r="Q2475">
        <v>3.7</v>
      </c>
      <c r="R2475">
        <v>3.9</v>
      </c>
      <c r="S2475">
        <v>4.2</v>
      </c>
      <c r="T2475">
        <v>4.0999999999999996</v>
      </c>
      <c r="U2475">
        <v>3.9</v>
      </c>
      <c r="V2475">
        <v>3.9</v>
      </c>
      <c r="W2475">
        <v>3.9</v>
      </c>
      <c r="X2475">
        <v>3.9</v>
      </c>
      <c r="Y2475">
        <v>4</v>
      </c>
      <c r="Z2475">
        <v>4</v>
      </c>
      <c r="AA2475">
        <v>3.9</v>
      </c>
    </row>
    <row r="2476" spans="1:27" x14ac:dyDescent="0.2">
      <c r="A2476" s="89">
        <f>VLOOKUP(C2476,TabellenBDFS!$B$4:$C$2717,2,FALSE)</f>
        <v>341</v>
      </c>
      <c r="B2476" t="str">
        <f t="shared" si="39"/>
        <v>3412</v>
      </c>
      <c r="C2476" t="s">
        <v>352</v>
      </c>
      <c r="D2476">
        <v>2</v>
      </c>
      <c r="E2476">
        <v>1.9</v>
      </c>
      <c r="F2476">
        <v>1.9</v>
      </c>
      <c r="G2476">
        <v>1.9</v>
      </c>
      <c r="H2476">
        <v>1.9</v>
      </c>
      <c r="I2476">
        <v>1.9</v>
      </c>
      <c r="J2476">
        <v>1.9</v>
      </c>
      <c r="K2476">
        <v>1.9</v>
      </c>
      <c r="L2476">
        <v>1.9</v>
      </c>
      <c r="M2476">
        <v>1.9</v>
      </c>
      <c r="N2476">
        <v>1.9</v>
      </c>
      <c r="O2476">
        <v>1.9</v>
      </c>
      <c r="P2476">
        <v>1.8</v>
      </c>
      <c r="Q2476">
        <v>1.8</v>
      </c>
      <c r="R2476">
        <v>1.9</v>
      </c>
      <c r="S2476">
        <v>1.9</v>
      </c>
      <c r="T2476">
        <v>1.9</v>
      </c>
      <c r="U2476">
        <v>1.8</v>
      </c>
      <c r="V2476">
        <v>1.6</v>
      </c>
      <c r="W2476">
        <v>1.6</v>
      </c>
      <c r="X2476">
        <v>1.6</v>
      </c>
      <c r="Y2476">
        <v>1.6</v>
      </c>
      <c r="Z2476">
        <v>1.5</v>
      </c>
      <c r="AA2476">
        <v>1.5</v>
      </c>
    </row>
    <row r="2477" spans="1:27" x14ac:dyDescent="0.2">
      <c r="A2477" s="89">
        <f>VLOOKUP(C2477,TabellenBDFS!$B$4:$C$2717,2,FALSE)</f>
        <v>341</v>
      </c>
      <c r="B2477" t="str">
        <f t="shared" si="39"/>
        <v>3413</v>
      </c>
      <c r="C2477" t="s">
        <v>352</v>
      </c>
      <c r="D2477">
        <v>3</v>
      </c>
      <c r="E2477">
        <v>0</v>
      </c>
      <c r="F2477">
        <v>0</v>
      </c>
      <c r="G2477">
        <v>0</v>
      </c>
      <c r="H2477">
        <v>0</v>
      </c>
      <c r="I2477">
        <v>0.1</v>
      </c>
      <c r="J2477">
        <v>0.1</v>
      </c>
      <c r="K2477">
        <v>0.3</v>
      </c>
      <c r="L2477">
        <v>0.2</v>
      </c>
      <c r="M2477">
        <v>0.2</v>
      </c>
      <c r="N2477">
        <v>0.2</v>
      </c>
      <c r="O2477">
        <v>0.3</v>
      </c>
      <c r="P2477">
        <v>0.3</v>
      </c>
      <c r="Q2477">
        <v>0.3</v>
      </c>
      <c r="R2477">
        <v>0.4</v>
      </c>
      <c r="S2477">
        <v>0.6</v>
      </c>
      <c r="T2477">
        <v>0.6</v>
      </c>
      <c r="U2477">
        <v>0.4</v>
      </c>
      <c r="V2477">
        <v>0.5</v>
      </c>
      <c r="W2477">
        <v>0.5</v>
      </c>
      <c r="X2477">
        <v>0.6</v>
      </c>
      <c r="Y2477">
        <v>0.6</v>
      </c>
      <c r="Z2477">
        <v>0.6</v>
      </c>
      <c r="AA2477">
        <v>0.6</v>
      </c>
    </row>
    <row r="2478" spans="1:27" x14ac:dyDescent="0.2">
      <c r="A2478" s="89">
        <f>VLOOKUP(C2478,TabellenBDFS!$B$4:$C$2717,2,FALSE)</f>
        <v>341</v>
      </c>
      <c r="B2478" t="str">
        <f t="shared" si="39"/>
        <v>3414</v>
      </c>
      <c r="C2478" t="s">
        <v>352</v>
      </c>
      <c r="D2478">
        <v>4</v>
      </c>
      <c r="E2478">
        <v>0</v>
      </c>
      <c r="F2478">
        <v>0</v>
      </c>
      <c r="G2478">
        <v>0</v>
      </c>
      <c r="H2478">
        <v>0</v>
      </c>
      <c r="I2478">
        <v>0</v>
      </c>
      <c r="J2478">
        <v>0</v>
      </c>
      <c r="K2478">
        <v>0</v>
      </c>
      <c r="L2478">
        <v>0</v>
      </c>
      <c r="M2478">
        <v>0</v>
      </c>
      <c r="N2478">
        <v>0</v>
      </c>
      <c r="O2478">
        <v>0</v>
      </c>
      <c r="P2478">
        <v>0</v>
      </c>
      <c r="Q2478">
        <v>0</v>
      </c>
      <c r="R2478">
        <v>0</v>
      </c>
      <c r="S2478">
        <v>0</v>
      </c>
      <c r="T2478">
        <v>0</v>
      </c>
      <c r="U2478">
        <v>0</v>
      </c>
      <c r="V2478">
        <v>0</v>
      </c>
      <c r="W2478">
        <v>0</v>
      </c>
      <c r="X2478">
        <v>0</v>
      </c>
      <c r="Y2478">
        <v>0</v>
      </c>
      <c r="Z2478">
        <v>0</v>
      </c>
      <c r="AA2478">
        <v>0</v>
      </c>
    </row>
    <row r="2479" spans="1:27" x14ac:dyDescent="0.2">
      <c r="A2479" s="89">
        <f>VLOOKUP(C2479,TabellenBDFS!$B$4:$C$2717,2,FALSE)</f>
        <v>341</v>
      </c>
      <c r="B2479" t="str">
        <f t="shared" si="39"/>
        <v>3415</v>
      </c>
      <c r="C2479" t="s">
        <v>352</v>
      </c>
      <c r="D2479">
        <v>5</v>
      </c>
      <c r="E2479">
        <v>0.4</v>
      </c>
      <c r="F2479">
        <v>0.5</v>
      </c>
      <c r="G2479">
        <v>0.5</v>
      </c>
      <c r="H2479">
        <v>0.4</v>
      </c>
      <c r="I2479">
        <v>0.5</v>
      </c>
      <c r="J2479">
        <v>0.5</v>
      </c>
      <c r="K2479">
        <v>0.5</v>
      </c>
      <c r="L2479">
        <v>0.5</v>
      </c>
      <c r="M2479">
        <v>0.5</v>
      </c>
      <c r="N2479">
        <v>0.5</v>
      </c>
      <c r="O2479">
        <v>0.4</v>
      </c>
      <c r="P2479">
        <v>0.5</v>
      </c>
      <c r="Q2479">
        <v>0.5</v>
      </c>
      <c r="R2479">
        <v>0.5</v>
      </c>
      <c r="S2479">
        <v>0.5</v>
      </c>
      <c r="T2479">
        <v>0.5</v>
      </c>
      <c r="U2479">
        <v>0.5</v>
      </c>
      <c r="V2479">
        <v>0.5</v>
      </c>
      <c r="W2479">
        <v>0.5</v>
      </c>
      <c r="X2479">
        <v>0.5</v>
      </c>
      <c r="Y2479">
        <v>0.5</v>
      </c>
      <c r="Z2479">
        <v>0.5</v>
      </c>
      <c r="AA2479">
        <v>0.5</v>
      </c>
    </row>
    <row r="2480" spans="1:27" x14ac:dyDescent="0.2">
      <c r="A2480" s="89">
        <f>VLOOKUP(C2480,TabellenBDFS!$B$4:$C$2717,2,FALSE)</f>
        <v>341</v>
      </c>
      <c r="B2480" t="str">
        <f t="shared" si="39"/>
        <v>3416</v>
      </c>
      <c r="C2480" t="s">
        <v>352</v>
      </c>
      <c r="D2480">
        <v>6</v>
      </c>
      <c r="E2480">
        <v>0.8</v>
      </c>
      <c r="F2480">
        <v>0.8</v>
      </c>
      <c r="G2480">
        <v>0.8</v>
      </c>
      <c r="H2480">
        <v>0.8</v>
      </c>
      <c r="I2480">
        <v>0.8</v>
      </c>
      <c r="J2480">
        <v>0.8</v>
      </c>
      <c r="K2480">
        <v>0.8</v>
      </c>
      <c r="L2480">
        <v>0.8</v>
      </c>
      <c r="M2480">
        <v>0.8</v>
      </c>
      <c r="N2480">
        <v>0.8</v>
      </c>
      <c r="O2480">
        <v>0.7</v>
      </c>
      <c r="P2480">
        <v>0.7</v>
      </c>
      <c r="Q2480">
        <v>0.7</v>
      </c>
      <c r="R2480">
        <v>0.7</v>
      </c>
      <c r="S2480">
        <v>0.7</v>
      </c>
      <c r="T2480">
        <v>0.7</v>
      </c>
      <c r="U2480">
        <v>0.7</v>
      </c>
      <c r="V2480">
        <v>0.7</v>
      </c>
      <c r="W2480">
        <v>0.7</v>
      </c>
      <c r="X2480">
        <v>0.7</v>
      </c>
      <c r="Y2480">
        <v>0.7</v>
      </c>
      <c r="Z2480">
        <v>0.7</v>
      </c>
      <c r="AA2480">
        <v>0.7</v>
      </c>
    </row>
    <row r="2481" spans="1:27" x14ac:dyDescent="0.2">
      <c r="A2481" s="89">
        <f>VLOOKUP(C2481,TabellenBDFS!$B$4:$C$2717,2,FALSE)</f>
        <v>341</v>
      </c>
      <c r="B2481" t="str">
        <f t="shared" si="39"/>
        <v>3417</v>
      </c>
      <c r="C2481" t="s">
        <v>352</v>
      </c>
      <c r="D2481">
        <v>7</v>
      </c>
      <c r="E2481">
        <v>0.4</v>
      </c>
      <c r="F2481">
        <v>0.5</v>
      </c>
      <c r="G2481">
        <v>0.5</v>
      </c>
      <c r="H2481">
        <v>0.3</v>
      </c>
      <c r="I2481">
        <v>0.3</v>
      </c>
      <c r="J2481">
        <v>0.4</v>
      </c>
      <c r="K2481">
        <v>0.4</v>
      </c>
      <c r="L2481">
        <v>0.4</v>
      </c>
      <c r="M2481">
        <v>0.4</v>
      </c>
      <c r="N2481">
        <v>0.4</v>
      </c>
      <c r="O2481">
        <v>0.5</v>
      </c>
      <c r="P2481">
        <v>0.5</v>
      </c>
      <c r="Q2481">
        <v>0.5</v>
      </c>
      <c r="R2481">
        <v>0.5</v>
      </c>
      <c r="S2481">
        <v>0.5</v>
      </c>
      <c r="T2481">
        <v>0.5</v>
      </c>
      <c r="U2481">
        <v>0.5</v>
      </c>
      <c r="V2481">
        <v>0.5</v>
      </c>
      <c r="W2481">
        <v>0.5</v>
      </c>
      <c r="X2481">
        <v>0.5</v>
      </c>
      <c r="Y2481">
        <v>0.5</v>
      </c>
      <c r="Z2481">
        <v>0.6</v>
      </c>
      <c r="AA2481">
        <v>0.5</v>
      </c>
    </row>
    <row r="2482" spans="1:27" x14ac:dyDescent="0.2">
      <c r="A2482" s="89">
        <f>VLOOKUP(C2482,TabellenBDFS!$B$4:$C$2717,2,FALSE)</f>
        <v>342</v>
      </c>
      <c r="B2482" t="str">
        <f t="shared" si="39"/>
        <v>3421</v>
      </c>
      <c r="C2482" t="s">
        <v>353</v>
      </c>
      <c r="D2482">
        <v>1</v>
      </c>
      <c r="E2482">
        <v>1.4</v>
      </c>
      <c r="F2482">
        <v>1.4</v>
      </c>
      <c r="G2482">
        <v>1.3</v>
      </c>
      <c r="H2482">
        <v>1.3</v>
      </c>
      <c r="I2482">
        <v>1.3</v>
      </c>
      <c r="J2482">
        <v>1.3</v>
      </c>
      <c r="K2482">
        <v>1.4</v>
      </c>
      <c r="L2482">
        <v>1.3</v>
      </c>
      <c r="M2482">
        <v>1.4</v>
      </c>
      <c r="N2482">
        <v>1.4</v>
      </c>
      <c r="O2482">
        <v>1.4</v>
      </c>
      <c r="P2482">
        <v>1.4</v>
      </c>
      <c r="Q2482">
        <v>1.5</v>
      </c>
      <c r="R2482">
        <v>1.4</v>
      </c>
      <c r="S2482">
        <v>1.5</v>
      </c>
      <c r="T2482">
        <v>1.5</v>
      </c>
      <c r="U2482">
        <v>1.6</v>
      </c>
      <c r="V2482">
        <v>1.6</v>
      </c>
      <c r="W2482">
        <v>1.6</v>
      </c>
      <c r="X2482">
        <v>1.7</v>
      </c>
      <c r="Y2482">
        <v>1.6</v>
      </c>
      <c r="Z2482">
        <v>1.6</v>
      </c>
      <c r="AA2482">
        <v>1.6</v>
      </c>
    </row>
    <row r="2483" spans="1:27" x14ac:dyDescent="0.2">
      <c r="A2483" s="89">
        <f>VLOOKUP(C2483,TabellenBDFS!$B$4:$C$2717,2,FALSE)</f>
        <v>342</v>
      </c>
      <c r="B2483" t="str">
        <f t="shared" si="39"/>
        <v>3422</v>
      </c>
      <c r="C2483" t="s">
        <v>353</v>
      </c>
      <c r="D2483">
        <v>2</v>
      </c>
      <c r="E2483">
        <v>0.4</v>
      </c>
      <c r="F2483">
        <v>0.4</v>
      </c>
      <c r="G2483">
        <v>0.3</v>
      </c>
      <c r="H2483">
        <v>0.3</v>
      </c>
      <c r="I2483">
        <v>0.2</v>
      </c>
      <c r="J2483">
        <v>0.2</v>
      </c>
      <c r="K2483">
        <v>0.2</v>
      </c>
      <c r="L2483">
        <v>0.2</v>
      </c>
      <c r="M2483">
        <v>0.2</v>
      </c>
      <c r="N2483">
        <v>0.2</v>
      </c>
      <c r="O2483">
        <v>0.2</v>
      </c>
      <c r="P2483">
        <v>0.2</v>
      </c>
      <c r="Q2483">
        <v>0.2</v>
      </c>
      <c r="R2483">
        <v>0.2</v>
      </c>
      <c r="S2483">
        <v>0.2</v>
      </c>
      <c r="T2483">
        <v>0.2</v>
      </c>
      <c r="U2483">
        <v>0.2</v>
      </c>
      <c r="V2483">
        <v>0.2</v>
      </c>
      <c r="W2483">
        <v>0.2</v>
      </c>
      <c r="X2483">
        <v>0.2</v>
      </c>
      <c r="Y2483">
        <v>0.2</v>
      </c>
      <c r="Z2483">
        <v>0.2</v>
      </c>
      <c r="AA2483">
        <v>0.2</v>
      </c>
    </row>
    <row r="2484" spans="1:27" x14ac:dyDescent="0.2">
      <c r="A2484" s="89">
        <f>VLOOKUP(C2484,TabellenBDFS!$B$4:$C$2717,2,FALSE)</f>
        <v>342</v>
      </c>
      <c r="B2484" t="str">
        <f t="shared" si="39"/>
        <v>3423</v>
      </c>
      <c r="C2484" t="s">
        <v>353</v>
      </c>
      <c r="D2484">
        <v>3</v>
      </c>
      <c r="E2484">
        <v>0</v>
      </c>
      <c r="F2484">
        <v>0</v>
      </c>
      <c r="G2484">
        <v>0</v>
      </c>
      <c r="H2484">
        <v>0</v>
      </c>
      <c r="I2484">
        <v>0</v>
      </c>
      <c r="J2484">
        <v>0</v>
      </c>
      <c r="K2484">
        <v>0</v>
      </c>
      <c r="L2484">
        <v>0</v>
      </c>
      <c r="M2484">
        <v>0</v>
      </c>
      <c r="N2484">
        <v>0</v>
      </c>
      <c r="O2484">
        <v>0</v>
      </c>
      <c r="P2484">
        <v>0</v>
      </c>
      <c r="Q2484">
        <v>0</v>
      </c>
      <c r="R2484">
        <v>0</v>
      </c>
      <c r="S2484">
        <v>0</v>
      </c>
      <c r="T2484">
        <v>0</v>
      </c>
      <c r="U2484">
        <v>0</v>
      </c>
      <c r="V2484">
        <v>0</v>
      </c>
      <c r="W2484">
        <v>0</v>
      </c>
      <c r="X2484">
        <v>0</v>
      </c>
      <c r="Y2484">
        <v>0</v>
      </c>
      <c r="Z2484">
        <v>0</v>
      </c>
      <c r="AA2484">
        <v>0</v>
      </c>
    </row>
    <row r="2485" spans="1:27" x14ac:dyDescent="0.2">
      <c r="A2485" s="89">
        <f>VLOOKUP(C2485,TabellenBDFS!$B$4:$C$2717,2,FALSE)</f>
        <v>342</v>
      </c>
      <c r="B2485" t="str">
        <f t="shared" si="39"/>
        <v>3424</v>
      </c>
      <c r="C2485" t="s">
        <v>353</v>
      </c>
      <c r="D2485">
        <v>4</v>
      </c>
      <c r="E2485">
        <v>0</v>
      </c>
      <c r="F2485">
        <v>0</v>
      </c>
      <c r="G2485">
        <v>0</v>
      </c>
      <c r="H2485">
        <v>0</v>
      </c>
      <c r="I2485">
        <v>0</v>
      </c>
      <c r="J2485">
        <v>0</v>
      </c>
      <c r="K2485">
        <v>0</v>
      </c>
      <c r="L2485">
        <v>0</v>
      </c>
      <c r="M2485">
        <v>0</v>
      </c>
      <c r="N2485">
        <v>0</v>
      </c>
      <c r="O2485">
        <v>0</v>
      </c>
      <c r="P2485">
        <v>0</v>
      </c>
      <c r="Q2485">
        <v>0</v>
      </c>
      <c r="R2485">
        <v>0</v>
      </c>
      <c r="S2485">
        <v>0</v>
      </c>
      <c r="T2485">
        <v>0</v>
      </c>
      <c r="U2485">
        <v>0</v>
      </c>
      <c r="V2485">
        <v>0</v>
      </c>
      <c r="W2485">
        <v>0</v>
      </c>
      <c r="X2485">
        <v>0</v>
      </c>
      <c r="Y2485">
        <v>0</v>
      </c>
      <c r="Z2485">
        <v>0</v>
      </c>
      <c r="AA2485">
        <v>0</v>
      </c>
    </row>
    <row r="2486" spans="1:27" x14ac:dyDescent="0.2">
      <c r="A2486" s="89">
        <f>VLOOKUP(C2486,TabellenBDFS!$B$4:$C$2717,2,FALSE)</f>
        <v>342</v>
      </c>
      <c r="B2486" t="str">
        <f t="shared" si="39"/>
        <v>3425</v>
      </c>
      <c r="C2486" t="s">
        <v>353</v>
      </c>
      <c r="D2486">
        <v>5</v>
      </c>
      <c r="E2486">
        <v>0</v>
      </c>
      <c r="F2486">
        <v>0</v>
      </c>
      <c r="G2486">
        <v>0</v>
      </c>
      <c r="H2486">
        <v>0</v>
      </c>
      <c r="I2486">
        <v>0</v>
      </c>
      <c r="J2486">
        <v>0</v>
      </c>
      <c r="K2486">
        <v>0</v>
      </c>
      <c r="L2486">
        <v>0</v>
      </c>
      <c r="M2486">
        <v>0</v>
      </c>
      <c r="N2486">
        <v>0</v>
      </c>
      <c r="O2486">
        <v>0</v>
      </c>
      <c r="P2486">
        <v>0</v>
      </c>
      <c r="Q2486">
        <v>0</v>
      </c>
      <c r="R2486">
        <v>0</v>
      </c>
      <c r="S2486">
        <v>0</v>
      </c>
      <c r="T2486">
        <v>0</v>
      </c>
      <c r="U2486">
        <v>0</v>
      </c>
      <c r="V2486">
        <v>0</v>
      </c>
      <c r="W2486">
        <v>0</v>
      </c>
      <c r="X2486">
        <v>0</v>
      </c>
      <c r="Y2486">
        <v>0</v>
      </c>
      <c r="Z2486">
        <v>0</v>
      </c>
      <c r="AA2486">
        <v>0</v>
      </c>
    </row>
    <row r="2487" spans="1:27" x14ac:dyDescent="0.2">
      <c r="A2487" s="89">
        <f>VLOOKUP(C2487,TabellenBDFS!$B$4:$C$2717,2,FALSE)</f>
        <v>342</v>
      </c>
      <c r="B2487" t="str">
        <f t="shared" si="39"/>
        <v>3426</v>
      </c>
      <c r="C2487" t="s">
        <v>353</v>
      </c>
      <c r="D2487">
        <v>6</v>
      </c>
      <c r="E2487">
        <v>0.8</v>
      </c>
      <c r="F2487">
        <v>0.9</v>
      </c>
      <c r="G2487">
        <v>0.9</v>
      </c>
      <c r="H2487">
        <v>0.9</v>
      </c>
      <c r="I2487">
        <v>0.9</v>
      </c>
      <c r="J2487">
        <v>0.9</v>
      </c>
      <c r="K2487">
        <v>1</v>
      </c>
      <c r="L2487">
        <v>1</v>
      </c>
      <c r="M2487">
        <v>1</v>
      </c>
      <c r="N2487">
        <v>1</v>
      </c>
      <c r="O2487">
        <v>1.1000000000000001</v>
      </c>
      <c r="P2487">
        <v>1</v>
      </c>
      <c r="Q2487">
        <v>1.1000000000000001</v>
      </c>
      <c r="R2487">
        <v>1</v>
      </c>
      <c r="S2487">
        <v>1</v>
      </c>
      <c r="T2487">
        <v>1</v>
      </c>
      <c r="U2487">
        <v>1</v>
      </c>
      <c r="V2487">
        <v>1</v>
      </c>
      <c r="W2487">
        <v>1.1000000000000001</v>
      </c>
      <c r="X2487">
        <v>1.1000000000000001</v>
      </c>
      <c r="Y2487">
        <v>1.1000000000000001</v>
      </c>
      <c r="Z2487">
        <v>1.1000000000000001</v>
      </c>
      <c r="AA2487">
        <v>1.1000000000000001</v>
      </c>
    </row>
    <row r="2488" spans="1:27" x14ac:dyDescent="0.2">
      <c r="A2488" s="89">
        <f>VLOOKUP(C2488,TabellenBDFS!$B$4:$C$2717,2,FALSE)</f>
        <v>342</v>
      </c>
      <c r="B2488" t="str">
        <f t="shared" si="39"/>
        <v>3427</v>
      </c>
      <c r="C2488" t="s">
        <v>353</v>
      </c>
      <c r="D2488">
        <v>7</v>
      </c>
      <c r="E2488">
        <v>0.2</v>
      </c>
      <c r="F2488">
        <v>0.1</v>
      </c>
      <c r="G2488">
        <v>0.1</v>
      </c>
      <c r="H2488">
        <v>0.1</v>
      </c>
      <c r="I2488">
        <v>0.1</v>
      </c>
      <c r="J2488">
        <v>0.1</v>
      </c>
      <c r="K2488">
        <v>0.1</v>
      </c>
      <c r="L2488">
        <v>0.1</v>
      </c>
      <c r="M2488">
        <v>0.1</v>
      </c>
      <c r="N2488">
        <v>0.1</v>
      </c>
      <c r="O2488">
        <v>0.1</v>
      </c>
      <c r="P2488">
        <v>0.1</v>
      </c>
      <c r="Q2488">
        <v>0.2</v>
      </c>
      <c r="R2488">
        <v>0.2</v>
      </c>
      <c r="S2488">
        <v>0.3</v>
      </c>
      <c r="T2488">
        <v>0.3</v>
      </c>
      <c r="U2488">
        <v>0.3</v>
      </c>
      <c r="V2488">
        <v>0.3</v>
      </c>
      <c r="W2488">
        <v>0.3</v>
      </c>
      <c r="X2488">
        <v>0.3</v>
      </c>
      <c r="Y2488">
        <v>0.3</v>
      </c>
      <c r="Z2488">
        <v>0.3</v>
      </c>
      <c r="AA2488">
        <v>0.3</v>
      </c>
    </row>
    <row r="2489" spans="1:27" x14ac:dyDescent="0.2">
      <c r="A2489" s="89">
        <f>VLOOKUP(C2489,TabellenBDFS!$B$4:$C$2717,2,FALSE)</f>
        <v>343</v>
      </c>
      <c r="B2489" t="str">
        <f t="shared" si="39"/>
        <v>3431</v>
      </c>
      <c r="C2489" t="s">
        <v>354</v>
      </c>
      <c r="D2489">
        <v>1</v>
      </c>
      <c r="E2489">
        <v>0.4</v>
      </c>
      <c r="F2489">
        <v>0.5</v>
      </c>
      <c r="G2489">
        <v>0.5</v>
      </c>
      <c r="H2489">
        <v>0.4</v>
      </c>
      <c r="I2489">
        <v>0.4</v>
      </c>
      <c r="J2489">
        <v>0.4</v>
      </c>
      <c r="K2489">
        <v>0.4</v>
      </c>
      <c r="L2489">
        <v>0.4</v>
      </c>
      <c r="M2489">
        <v>0.4</v>
      </c>
      <c r="N2489">
        <v>0.4</v>
      </c>
      <c r="O2489">
        <v>0.4</v>
      </c>
      <c r="P2489">
        <v>0.4</v>
      </c>
      <c r="Q2489">
        <v>0.4</v>
      </c>
      <c r="R2489">
        <v>0.4</v>
      </c>
      <c r="S2489">
        <v>0.4</v>
      </c>
      <c r="T2489">
        <v>0.4</v>
      </c>
      <c r="U2489">
        <v>0.4</v>
      </c>
      <c r="V2489">
        <v>0.5</v>
      </c>
      <c r="W2489">
        <v>0.5</v>
      </c>
      <c r="X2489">
        <v>0.6</v>
      </c>
      <c r="Y2489">
        <v>0.6</v>
      </c>
      <c r="Z2489">
        <v>0.6</v>
      </c>
      <c r="AA2489">
        <v>0.6</v>
      </c>
    </row>
    <row r="2490" spans="1:27" x14ac:dyDescent="0.2">
      <c r="A2490" s="89">
        <f>VLOOKUP(C2490,TabellenBDFS!$B$4:$C$2717,2,FALSE)</f>
        <v>343</v>
      </c>
      <c r="B2490" t="str">
        <f t="shared" si="39"/>
        <v>3432</v>
      </c>
      <c r="C2490" t="s">
        <v>354</v>
      </c>
      <c r="D2490">
        <v>2</v>
      </c>
      <c r="E2490">
        <v>0.1</v>
      </c>
      <c r="F2490">
        <v>0.1</v>
      </c>
      <c r="G2490">
        <v>0.1</v>
      </c>
      <c r="H2490">
        <v>0</v>
      </c>
      <c r="I2490">
        <v>0</v>
      </c>
      <c r="J2490">
        <v>0</v>
      </c>
      <c r="K2490">
        <v>0</v>
      </c>
      <c r="L2490">
        <v>0</v>
      </c>
      <c r="M2490">
        <v>0</v>
      </c>
      <c r="N2490">
        <v>0</v>
      </c>
      <c r="O2490">
        <v>0</v>
      </c>
      <c r="P2490">
        <v>0</v>
      </c>
      <c r="Q2490">
        <v>0</v>
      </c>
      <c r="R2490">
        <v>0</v>
      </c>
      <c r="S2490">
        <v>0</v>
      </c>
      <c r="T2490">
        <v>0</v>
      </c>
      <c r="U2490">
        <v>0</v>
      </c>
      <c r="V2490">
        <v>0</v>
      </c>
      <c r="W2490">
        <v>0</v>
      </c>
      <c r="X2490">
        <v>0</v>
      </c>
      <c r="Y2490">
        <v>0</v>
      </c>
      <c r="Z2490">
        <v>0</v>
      </c>
      <c r="AA2490">
        <v>0</v>
      </c>
    </row>
    <row r="2491" spans="1:27" x14ac:dyDescent="0.2">
      <c r="A2491" s="89">
        <f>VLOOKUP(C2491,TabellenBDFS!$B$4:$C$2717,2,FALSE)</f>
        <v>343</v>
      </c>
      <c r="B2491" t="str">
        <f t="shared" si="39"/>
        <v>3433</v>
      </c>
      <c r="C2491" t="s">
        <v>354</v>
      </c>
      <c r="D2491">
        <v>3</v>
      </c>
      <c r="E2491">
        <v>0</v>
      </c>
      <c r="F2491">
        <v>0</v>
      </c>
      <c r="G2491">
        <v>0</v>
      </c>
      <c r="H2491">
        <v>0</v>
      </c>
      <c r="I2491">
        <v>0</v>
      </c>
      <c r="J2491">
        <v>0</v>
      </c>
      <c r="K2491">
        <v>0</v>
      </c>
      <c r="L2491">
        <v>0</v>
      </c>
      <c r="M2491">
        <v>0</v>
      </c>
      <c r="N2491">
        <v>0</v>
      </c>
      <c r="O2491">
        <v>0</v>
      </c>
      <c r="P2491">
        <v>0</v>
      </c>
      <c r="Q2491">
        <v>0</v>
      </c>
      <c r="R2491">
        <v>0</v>
      </c>
      <c r="S2491">
        <v>0</v>
      </c>
      <c r="T2491">
        <v>0</v>
      </c>
      <c r="U2491">
        <v>0</v>
      </c>
      <c r="V2491">
        <v>0</v>
      </c>
      <c r="W2491">
        <v>0</v>
      </c>
      <c r="X2491">
        <v>0</v>
      </c>
      <c r="Y2491">
        <v>0</v>
      </c>
      <c r="Z2491">
        <v>0.1</v>
      </c>
      <c r="AA2491">
        <v>0.1</v>
      </c>
    </row>
    <row r="2492" spans="1:27" x14ac:dyDescent="0.2">
      <c r="A2492" s="89">
        <f>VLOOKUP(C2492,TabellenBDFS!$B$4:$C$2717,2,FALSE)</f>
        <v>343</v>
      </c>
      <c r="B2492" t="str">
        <f t="shared" si="39"/>
        <v>3434</v>
      </c>
      <c r="C2492" t="s">
        <v>354</v>
      </c>
      <c r="D2492">
        <v>4</v>
      </c>
      <c r="E2492">
        <v>0</v>
      </c>
      <c r="F2492">
        <v>0</v>
      </c>
      <c r="G2492">
        <v>0</v>
      </c>
      <c r="H2492">
        <v>0</v>
      </c>
      <c r="I2492">
        <v>0</v>
      </c>
      <c r="J2492">
        <v>0</v>
      </c>
      <c r="K2492">
        <v>0</v>
      </c>
      <c r="L2492">
        <v>0</v>
      </c>
      <c r="M2492">
        <v>0</v>
      </c>
      <c r="N2492">
        <v>0</v>
      </c>
      <c r="O2492">
        <v>0</v>
      </c>
      <c r="P2492">
        <v>0</v>
      </c>
      <c r="Q2492">
        <v>0</v>
      </c>
      <c r="R2492">
        <v>0</v>
      </c>
      <c r="S2492">
        <v>0</v>
      </c>
      <c r="T2492">
        <v>0</v>
      </c>
      <c r="U2492">
        <v>0</v>
      </c>
      <c r="V2492">
        <v>0</v>
      </c>
      <c r="W2492">
        <v>0</v>
      </c>
      <c r="X2492">
        <v>0</v>
      </c>
      <c r="Y2492">
        <v>0</v>
      </c>
      <c r="Z2492">
        <v>0</v>
      </c>
      <c r="AA2492">
        <v>0</v>
      </c>
    </row>
    <row r="2493" spans="1:27" x14ac:dyDescent="0.2">
      <c r="A2493" s="89">
        <f>VLOOKUP(C2493,TabellenBDFS!$B$4:$C$2717,2,FALSE)</f>
        <v>343</v>
      </c>
      <c r="B2493" t="str">
        <f t="shared" si="39"/>
        <v>3435</v>
      </c>
      <c r="C2493" t="s">
        <v>354</v>
      </c>
      <c r="D2493">
        <v>5</v>
      </c>
      <c r="E2493">
        <v>0</v>
      </c>
      <c r="F2493">
        <v>0</v>
      </c>
      <c r="G2493">
        <v>0</v>
      </c>
      <c r="H2493">
        <v>0</v>
      </c>
      <c r="I2493">
        <v>0</v>
      </c>
      <c r="J2493">
        <v>0</v>
      </c>
      <c r="K2493">
        <v>0</v>
      </c>
      <c r="L2493">
        <v>0</v>
      </c>
      <c r="M2493">
        <v>0</v>
      </c>
      <c r="N2493">
        <v>0</v>
      </c>
      <c r="O2493">
        <v>0</v>
      </c>
      <c r="P2493">
        <v>0</v>
      </c>
      <c r="Q2493">
        <v>0</v>
      </c>
      <c r="R2493">
        <v>0</v>
      </c>
      <c r="S2493">
        <v>0</v>
      </c>
      <c r="T2493">
        <v>0</v>
      </c>
      <c r="U2493">
        <v>0</v>
      </c>
      <c r="V2493">
        <v>0</v>
      </c>
      <c r="W2493">
        <v>0</v>
      </c>
      <c r="X2493">
        <v>0</v>
      </c>
      <c r="Y2493">
        <v>0</v>
      </c>
      <c r="Z2493">
        <v>0</v>
      </c>
      <c r="AA2493">
        <v>0</v>
      </c>
    </row>
    <row r="2494" spans="1:27" x14ac:dyDescent="0.2">
      <c r="A2494" s="89">
        <f>VLOOKUP(C2494,TabellenBDFS!$B$4:$C$2717,2,FALSE)</f>
        <v>343</v>
      </c>
      <c r="B2494" t="str">
        <f t="shared" si="39"/>
        <v>3436</v>
      </c>
      <c r="C2494" t="s">
        <v>354</v>
      </c>
      <c r="D2494">
        <v>6</v>
      </c>
      <c r="E2494">
        <v>0.2</v>
      </c>
      <c r="F2494">
        <v>0.3</v>
      </c>
      <c r="G2494">
        <v>0.3</v>
      </c>
      <c r="H2494">
        <v>0.3</v>
      </c>
      <c r="I2494">
        <v>0.3</v>
      </c>
      <c r="J2494">
        <v>0.3</v>
      </c>
      <c r="K2494">
        <v>0.3</v>
      </c>
      <c r="L2494">
        <v>0.3</v>
      </c>
      <c r="M2494">
        <v>0.3</v>
      </c>
      <c r="N2494">
        <v>0.3</v>
      </c>
      <c r="O2494">
        <v>0.3</v>
      </c>
      <c r="P2494">
        <v>0.3</v>
      </c>
      <c r="Q2494">
        <v>0.3</v>
      </c>
      <c r="R2494">
        <v>0.3</v>
      </c>
      <c r="S2494">
        <v>0.3</v>
      </c>
      <c r="T2494">
        <v>0.3</v>
      </c>
      <c r="U2494">
        <v>0.3</v>
      </c>
      <c r="V2494">
        <v>0.3</v>
      </c>
      <c r="W2494">
        <v>0.4</v>
      </c>
      <c r="X2494">
        <v>0.4</v>
      </c>
      <c r="Y2494">
        <v>0.4</v>
      </c>
      <c r="Z2494">
        <v>0.4</v>
      </c>
      <c r="AA2494">
        <v>0.4</v>
      </c>
    </row>
    <row r="2495" spans="1:27" x14ac:dyDescent="0.2">
      <c r="A2495" s="89">
        <f>VLOOKUP(C2495,TabellenBDFS!$B$4:$C$2717,2,FALSE)</f>
        <v>343</v>
      </c>
      <c r="B2495" t="str">
        <f t="shared" si="39"/>
        <v>3437</v>
      </c>
      <c r="C2495" t="s">
        <v>354</v>
      </c>
      <c r="D2495">
        <v>7</v>
      </c>
      <c r="E2495">
        <v>0.1</v>
      </c>
      <c r="F2495">
        <v>0.1</v>
      </c>
      <c r="G2495">
        <v>0.1</v>
      </c>
      <c r="H2495">
        <v>0.1</v>
      </c>
      <c r="I2495">
        <v>0.1</v>
      </c>
      <c r="J2495">
        <v>0.1</v>
      </c>
      <c r="K2495">
        <v>0.1</v>
      </c>
      <c r="L2495">
        <v>0.1</v>
      </c>
      <c r="M2495">
        <v>0</v>
      </c>
      <c r="N2495">
        <v>0</v>
      </c>
      <c r="O2495">
        <v>0</v>
      </c>
      <c r="P2495">
        <v>0.1</v>
      </c>
      <c r="Q2495">
        <v>0</v>
      </c>
      <c r="R2495">
        <v>0</v>
      </c>
      <c r="S2495">
        <v>0</v>
      </c>
      <c r="T2495">
        <v>0</v>
      </c>
      <c r="U2495">
        <v>0.1</v>
      </c>
      <c r="V2495">
        <v>0.1</v>
      </c>
      <c r="W2495">
        <v>0.1</v>
      </c>
      <c r="X2495">
        <v>0.1</v>
      </c>
      <c r="Y2495">
        <v>0.1</v>
      </c>
      <c r="Z2495">
        <v>0.1</v>
      </c>
      <c r="AA2495">
        <v>0.1</v>
      </c>
    </row>
    <row r="2496" spans="1:27" x14ac:dyDescent="0.2">
      <c r="A2496" s="89">
        <f>VLOOKUP(C2496,TabellenBDFS!$B$4:$C$2717,2,FALSE)</f>
        <v>344</v>
      </c>
      <c r="B2496" t="str">
        <f t="shared" si="39"/>
        <v>3441</v>
      </c>
      <c r="C2496" t="s">
        <v>355</v>
      </c>
      <c r="D2496">
        <v>1</v>
      </c>
      <c r="E2496">
        <v>4.5999999999999996</v>
      </c>
      <c r="F2496">
        <v>4.5999999999999996</v>
      </c>
      <c r="G2496">
        <v>4.4000000000000004</v>
      </c>
      <c r="H2496">
        <v>4.4000000000000004</v>
      </c>
      <c r="I2496">
        <v>4.2</v>
      </c>
      <c r="J2496">
        <v>4.0999999999999996</v>
      </c>
      <c r="K2496">
        <v>4</v>
      </c>
      <c r="L2496">
        <v>3.9</v>
      </c>
      <c r="M2496">
        <v>3.9</v>
      </c>
      <c r="N2496">
        <v>3.8</v>
      </c>
      <c r="O2496">
        <v>3.7</v>
      </c>
      <c r="P2496">
        <v>3.6</v>
      </c>
      <c r="Q2496">
        <v>3.9</v>
      </c>
      <c r="R2496">
        <v>4</v>
      </c>
      <c r="S2496">
        <v>4</v>
      </c>
      <c r="T2496">
        <v>4</v>
      </c>
      <c r="U2496">
        <v>4</v>
      </c>
      <c r="V2496">
        <v>3.9</v>
      </c>
      <c r="W2496">
        <v>3.9</v>
      </c>
      <c r="X2496">
        <v>3.7</v>
      </c>
      <c r="Y2496">
        <v>3.6</v>
      </c>
      <c r="Z2496">
        <v>3.6</v>
      </c>
      <c r="AA2496">
        <v>3.4</v>
      </c>
    </row>
    <row r="2497" spans="1:27" x14ac:dyDescent="0.2">
      <c r="A2497" s="89">
        <f>VLOOKUP(C2497,TabellenBDFS!$B$4:$C$2717,2,FALSE)</f>
        <v>344</v>
      </c>
      <c r="B2497" t="str">
        <f t="shared" si="39"/>
        <v>3442</v>
      </c>
      <c r="C2497" t="s">
        <v>355</v>
      </c>
      <c r="D2497">
        <v>2</v>
      </c>
      <c r="E2497">
        <v>1.7</v>
      </c>
      <c r="F2497">
        <v>1.6</v>
      </c>
      <c r="G2497">
        <v>1.6</v>
      </c>
      <c r="H2497">
        <v>1.6</v>
      </c>
      <c r="I2497">
        <v>1.4</v>
      </c>
      <c r="J2497">
        <v>1.4</v>
      </c>
      <c r="K2497">
        <v>1.3</v>
      </c>
      <c r="L2497">
        <v>1.2</v>
      </c>
      <c r="M2497">
        <v>1.2</v>
      </c>
      <c r="N2497">
        <v>1</v>
      </c>
      <c r="O2497">
        <v>1</v>
      </c>
      <c r="P2497">
        <v>0.9</v>
      </c>
      <c r="Q2497">
        <v>0.9</v>
      </c>
      <c r="R2497">
        <v>0.9</v>
      </c>
      <c r="S2497">
        <v>0.9</v>
      </c>
      <c r="T2497">
        <v>0.9</v>
      </c>
      <c r="U2497">
        <v>0.8</v>
      </c>
      <c r="V2497">
        <v>0.8</v>
      </c>
      <c r="W2497">
        <v>0.8</v>
      </c>
      <c r="X2497">
        <v>0.8</v>
      </c>
      <c r="Y2497">
        <v>0.7</v>
      </c>
      <c r="Z2497">
        <v>0.7</v>
      </c>
      <c r="AA2497">
        <v>0.7</v>
      </c>
    </row>
    <row r="2498" spans="1:27" x14ac:dyDescent="0.2">
      <c r="A2498" s="89">
        <f>VLOOKUP(C2498,TabellenBDFS!$B$4:$C$2717,2,FALSE)</f>
        <v>344</v>
      </c>
      <c r="B2498" t="str">
        <f t="shared" si="39"/>
        <v>3443</v>
      </c>
      <c r="C2498" t="s">
        <v>355</v>
      </c>
      <c r="D2498">
        <v>3</v>
      </c>
      <c r="E2498">
        <v>0</v>
      </c>
      <c r="F2498">
        <v>0</v>
      </c>
      <c r="G2498">
        <v>0</v>
      </c>
      <c r="H2498">
        <v>0</v>
      </c>
      <c r="I2498">
        <v>0</v>
      </c>
      <c r="J2498">
        <v>0</v>
      </c>
      <c r="K2498">
        <v>0</v>
      </c>
      <c r="L2498">
        <v>0</v>
      </c>
      <c r="M2498">
        <v>0.1</v>
      </c>
      <c r="N2498">
        <v>0.2</v>
      </c>
      <c r="O2498">
        <v>0.2</v>
      </c>
      <c r="P2498">
        <v>0.2</v>
      </c>
      <c r="Q2498">
        <v>0.3</v>
      </c>
      <c r="R2498">
        <v>0.4</v>
      </c>
      <c r="S2498">
        <v>0.4</v>
      </c>
      <c r="T2498">
        <v>0.4</v>
      </c>
      <c r="U2498">
        <v>0.4</v>
      </c>
      <c r="V2498">
        <v>0.4</v>
      </c>
      <c r="W2498">
        <v>0.4</v>
      </c>
      <c r="X2498">
        <v>0.4</v>
      </c>
      <c r="Y2498">
        <v>0.4</v>
      </c>
      <c r="Z2498">
        <v>0.4</v>
      </c>
      <c r="AA2498">
        <v>0.4</v>
      </c>
    </row>
    <row r="2499" spans="1:27" x14ac:dyDescent="0.2">
      <c r="A2499" s="89">
        <f>VLOOKUP(C2499,TabellenBDFS!$B$4:$C$2717,2,FALSE)</f>
        <v>344</v>
      </c>
      <c r="B2499" t="str">
        <f t="shared" si="39"/>
        <v>3444</v>
      </c>
      <c r="C2499" t="s">
        <v>355</v>
      </c>
      <c r="D2499">
        <v>4</v>
      </c>
      <c r="E2499">
        <v>0</v>
      </c>
      <c r="F2499">
        <v>0</v>
      </c>
      <c r="G2499">
        <v>0</v>
      </c>
      <c r="H2499">
        <v>0</v>
      </c>
      <c r="I2499">
        <v>0</v>
      </c>
      <c r="J2499">
        <v>0</v>
      </c>
      <c r="K2499">
        <v>0</v>
      </c>
      <c r="L2499">
        <v>0</v>
      </c>
      <c r="M2499">
        <v>0</v>
      </c>
      <c r="N2499">
        <v>0</v>
      </c>
      <c r="O2499">
        <v>0</v>
      </c>
      <c r="P2499">
        <v>0</v>
      </c>
      <c r="Q2499">
        <v>0</v>
      </c>
      <c r="R2499">
        <v>0</v>
      </c>
      <c r="S2499">
        <v>0</v>
      </c>
      <c r="T2499">
        <v>0</v>
      </c>
      <c r="U2499">
        <v>0</v>
      </c>
      <c r="V2499">
        <v>0</v>
      </c>
      <c r="W2499">
        <v>0</v>
      </c>
      <c r="X2499">
        <v>0</v>
      </c>
      <c r="Y2499">
        <v>0</v>
      </c>
      <c r="Z2499">
        <v>0</v>
      </c>
      <c r="AA2499">
        <v>0</v>
      </c>
    </row>
    <row r="2500" spans="1:27" x14ac:dyDescent="0.2">
      <c r="A2500" s="89">
        <f>VLOOKUP(C2500,TabellenBDFS!$B$4:$C$2717,2,FALSE)</f>
        <v>344</v>
      </c>
      <c r="B2500" t="str">
        <f t="shared" si="39"/>
        <v>3445</v>
      </c>
      <c r="C2500" t="s">
        <v>355</v>
      </c>
      <c r="D2500">
        <v>5</v>
      </c>
      <c r="E2500">
        <v>0.3</v>
      </c>
      <c r="F2500">
        <v>0.3</v>
      </c>
      <c r="G2500">
        <v>0.3</v>
      </c>
      <c r="H2500">
        <v>0.3</v>
      </c>
      <c r="I2500">
        <v>0.4</v>
      </c>
      <c r="J2500">
        <v>0.4</v>
      </c>
      <c r="K2500">
        <v>0.4</v>
      </c>
      <c r="L2500">
        <v>0.4</v>
      </c>
      <c r="M2500">
        <v>0.4</v>
      </c>
      <c r="N2500">
        <v>0.4</v>
      </c>
      <c r="O2500">
        <v>0.4</v>
      </c>
      <c r="P2500">
        <v>0.4</v>
      </c>
      <c r="Q2500">
        <v>0.3</v>
      </c>
      <c r="R2500">
        <v>0.4</v>
      </c>
      <c r="S2500">
        <v>0.4</v>
      </c>
      <c r="T2500">
        <v>0.3</v>
      </c>
      <c r="U2500">
        <v>0.4</v>
      </c>
      <c r="V2500">
        <v>0.3</v>
      </c>
      <c r="W2500">
        <v>0.3</v>
      </c>
      <c r="X2500">
        <v>0.3</v>
      </c>
      <c r="Y2500">
        <v>0.3</v>
      </c>
      <c r="Z2500">
        <v>0.3</v>
      </c>
      <c r="AA2500">
        <v>0.3</v>
      </c>
    </row>
    <row r="2501" spans="1:27" x14ac:dyDescent="0.2">
      <c r="A2501" s="89">
        <f>VLOOKUP(C2501,TabellenBDFS!$B$4:$C$2717,2,FALSE)</f>
        <v>344</v>
      </c>
      <c r="B2501" t="str">
        <f t="shared" si="39"/>
        <v>3446</v>
      </c>
      <c r="C2501" t="s">
        <v>355</v>
      </c>
      <c r="D2501">
        <v>6</v>
      </c>
      <c r="E2501">
        <v>2.4</v>
      </c>
      <c r="F2501">
        <v>2.4</v>
      </c>
      <c r="G2501">
        <v>2.2999999999999998</v>
      </c>
      <c r="H2501">
        <v>2.2999999999999998</v>
      </c>
      <c r="I2501">
        <v>2.1</v>
      </c>
      <c r="J2501">
        <v>2</v>
      </c>
      <c r="K2501">
        <v>2</v>
      </c>
      <c r="L2501">
        <v>1.9</v>
      </c>
      <c r="M2501">
        <v>1.9</v>
      </c>
      <c r="N2501">
        <v>1.9</v>
      </c>
      <c r="O2501">
        <v>1.9</v>
      </c>
      <c r="P2501">
        <v>1.9</v>
      </c>
      <c r="Q2501">
        <v>2</v>
      </c>
      <c r="R2501">
        <v>2.1</v>
      </c>
      <c r="S2501">
        <v>2.2000000000000002</v>
      </c>
      <c r="T2501">
        <v>2.2000000000000002</v>
      </c>
      <c r="U2501">
        <v>2.2000000000000002</v>
      </c>
      <c r="V2501">
        <v>2.2000000000000002</v>
      </c>
      <c r="W2501">
        <v>2.2000000000000002</v>
      </c>
      <c r="X2501">
        <v>2</v>
      </c>
      <c r="Y2501">
        <v>2</v>
      </c>
      <c r="Z2501">
        <v>2</v>
      </c>
      <c r="AA2501">
        <v>1.8</v>
      </c>
    </row>
    <row r="2502" spans="1:27" x14ac:dyDescent="0.2">
      <c r="A2502" s="89">
        <f>VLOOKUP(C2502,TabellenBDFS!$B$4:$C$2717,2,FALSE)</f>
        <v>344</v>
      </c>
      <c r="B2502" t="str">
        <f t="shared" si="39"/>
        <v>3447</v>
      </c>
      <c r="C2502" t="s">
        <v>355</v>
      </c>
      <c r="D2502">
        <v>7</v>
      </c>
      <c r="E2502">
        <v>0.2</v>
      </c>
      <c r="F2502">
        <v>0.3</v>
      </c>
      <c r="G2502">
        <v>0.2</v>
      </c>
      <c r="H2502">
        <v>0.2</v>
      </c>
      <c r="I2502">
        <v>0.2</v>
      </c>
      <c r="J2502">
        <v>0.2</v>
      </c>
      <c r="K2502">
        <v>0.2</v>
      </c>
      <c r="L2502">
        <v>0.2</v>
      </c>
      <c r="M2502">
        <v>0.2</v>
      </c>
      <c r="N2502">
        <v>0.2</v>
      </c>
      <c r="O2502">
        <v>0.2</v>
      </c>
      <c r="P2502">
        <v>0.2</v>
      </c>
      <c r="Q2502">
        <v>0.2</v>
      </c>
      <c r="R2502">
        <v>0.2</v>
      </c>
      <c r="S2502">
        <v>0.2</v>
      </c>
      <c r="T2502">
        <v>0.2</v>
      </c>
      <c r="U2502">
        <v>0.2</v>
      </c>
      <c r="V2502">
        <v>0.2</v>
      </c>
      <c r="W2502">
        <v>0.1</v>
      </c>
      <c r="X2502">
        <v>0.2</v>
      </c>
      <c r="Y2502">
        <v>0.2</v>
      </c>
      <c r="Z2502">
        <v>0.1</v>
      </c>
      <c r="AA2502">
        <v>0.2</v>
      </c>
    </row>
    <row r="2503" spans="1:27" x14ac:dyDescent="0.2">
      <c r="A2503" s="89">
        <f>VLOOKUP(C2503,TabellenBDFS!$B$4:$C$2717,2,FALSE)</f>
        <v>345</v>
      </c>
      <c r="B2503" t="str">
        <f t="shared" si="39"/>
        <v>3451</v>
      </c>
      <c r="C2503" t="s">
        <v>356</v>
      </c>
      <c r="D2503">
        <v>1</v>
      </c>
      <c r="E2503">
        <v>1.2</v>
      </c>
      <c r="F2503">
        <v>1.1000000000000001</v>
      </c>
      <c r="G2503">
        <v>1.1000000000000001</v>
      </c>
      <c r="H2503">
        <v>1.2</v>
      </c>
      <c r="I2503">
        <v>1.2</v>
      </c>
      <c r="J2503">
        <v>1.1000000000000001</v>
      </c>
      <c r="K2503">
        <v>1.1000000000000001</v>
      </c>
      <c r="L2503">
        <v>1.1000000000000001</v>
      </c>
      <c r="M2503">
        <v>1.1000000000000001</v>
      </c>
      <c r="N2503">
        <v>1.1000000000000001</v>
      </c>
      <c r="O2503">
        <v>1.1000000000000001</v>
      </c>
      <c r="P2503">
        <v>1.1000000000000001</v>
      </c>
      <c r="Q2503">
        <v>1.1000000000000001</v>
      </c>
      <c r="R2503">
        <v>1.1000000000000001</v>
      </c>
      <c r="S2503">
        <v>1.1000000000000001</v>
      </c>
      <c r="T2503">
        <v>1</v>
      </c>
      <c r="U2503">
        <v>1</v>
      </c>
      <c r="V2503">
        <v>1</v>
      </c>
      <c r="W2503">
        <v>0.9</v>
      </c>
      <c r="X2503">
        <v>0.9</v>
      </c>
      <c r="Y2503">
        <v>0.9</v>
      </c>
      <c r="Z2503">
        <v>0.9</v>
      </c>
      <c r="AA2503">
        <v>0.9</v>
      </c>
    </row>
    <row r="2504" spans="1:27" x14ac:dyDescent="0.2">
      <c r="A2504" s="89">
        <f>VLOOKUP(C2504,TabellenBDFS!$B$4:$C$2717,2,FALSE)</f>
        <v>345</v>
      </c>
      <c r="B2504" t="str">
        <f t="shared" si="39"/>
        <v>3452</v>
      </c>
      <c r="C2504" t="s">
        <v>356</v>
      </c>
      <c r="D2504">
        <v>2</v>
      </c>
      <c r="E2504">
        <v>0.4</v>
      </c>
      <c r="F2504">
        <v>0.4</v>
      </c>
      <c r="G2504">
        <v>0.3</v>
      </c>
      <c r="H2504">
        <v>0.4</v>
      </c>
      <c r="I2504">
        <v>0.4</v>
      </c>
      <c r="J2504">
        <v>0.4</v>
      </c>
      <c r="K2504">
        <v>0.4</v>
      </c>
      <c r="L2504">
        <v>0.4</v>
      </c>
      <c r="M2504">
        <v>0.4</v>
      </c>
      <c r="N2504">
        <v>0.4</v>
      </c>
      <c r="O2504">
        <v>0.4</v>
      </c>
      <c r="P2504">
        <v>0.3</v>
      </c>
      <c r="Q2504">
        <v>0.3</v>
      </c>
      <c r="R2504">
        <v>0.3</v>
      </c>
      <c r="S2504">
        <v>0.3</v>
      </c>
      <c r="T2504">
        <v>0.3</v>
      </c>
      <c r="U2504">
        <v>0.3</v>
      </c>
      <c r="V2504">
        <v>0.2</v>
      </c>
      <c r="W2504">
        <v>0.2</v>
      </c>
      <c r="X2504">
        <v>0.2</v>
      </c>
      <c r="Y2504">
        <v>0.2</v>
      </c>
      <c r="Z2504">
        <v>0.1</v>
      </c>
      <c r="AA2504">
        <v>0.1</v>
      </c>
    </row>
    <row r="2505" spans="1:27" x14ac:dyDescent="0.2">
      <c r="A2505" s="89">
        <f>VLOOKUP(C2505,TabellenBDFS!$B$4:$C$2717,2,FALSE)</f>
        <v>345</v>
      </c>
      <c r="B2505" t="str">
        <f t="shared" si="39"/>
        <v>3453</v>
      </c>
      <c r="C2505" t="s">
        <v>356</v>
      </c>
      <c r="D2505">
        <v>3</v>
      </c>
      <c r="E2505">
        <v>0</v>
      </c>
      <c r="F2505">
        <v>0</v>
      </c>
      <c r="G2505">
        <v>0</v>
      </c>
      <c r="H2505">
        <v>0</v>
      </c>
      <c r="I2505">
        <v>0</v>
      </c>
      <c r="J2505">
        <v>0.1</v>
      </c>
      <c r="K2505">
        <v>0.1</v>
      </c>
      <c r="L2505">
        <v>0.1</v>
      </c>
      <c r="M2505">
        <v>0.1</v>
      </c>
      <c r="N2505">
        <v>0.1</v>
      </c>
      <c r="O2505">
        <v>0.1</v>
      </c>
      <c r="P2505">
        <v>0.1</v>
      </c>
      <c r="Q2505">
        <v>0.1</v>
      </c>
      <c r="R2505">
        <v>0.1</v>
      </c>
      <c r="S2505">
        <v>0.1</v>
      </c>
      <c r="T2505">
        <v>0.1</v>
      </c>
      <c r="U2505">
        <v>0.1</v>
      </c>
      <c r="V2505">
        <v>0.2</v>
      </c>
      <c r="W2505">
        <v>0.2</v>
      </c>
      <c r="X2505">
        <v>0.2</v>
      </c>
      <c r="Y2505">
        <v>0.2</v>
      </c>
      <c r="Z2505">
        <v>0.2</v>
      </c>
      <c r="AA2505">
        <v>0.2</v>
      </c>
    </row>
    <row r="2506" spans="1:27" x14ac:dyDescent="0.2">
      <c r="A2506" s="89">
        <f>VLOOKUP(C2506,TabellenBDFS!$B$4:$C$2717,2,FALSE)</f>
        <v>345</v>
      </c>
      <c r="B2506" t="str">
        <f t="shared" si="39"/>
        <v>3454</v>
      </c>
      <c r="C2506" t="s">
        <v>356</v>
      </c>
      <c r="D2506">
        <v>4</v>
      </c>
      <c r="E2506">
        <v>0</v>
      </c>
      <c r="F2506">
        <v>0</v>
      </c>
      <c r="G2506">
        <v>0</v>
      </c>
      <c r="H2506">
        <v>0</v>
      </c>
      <c r="I2506">
        <v>0</v>
      </c>
      <c r="J2506">
        <v>0</v>
      </c>
      <c r="K2506">
        <v>0</v>
      </c>
      <c r="L2506">
        <v>0</v>
      </c>
      <c r="M2506">
        <v>0</v>
      </c>
      <c r="N2506">
        <v>0</v>
      </c>
      <c r="O2506">
        <v>0</v>
      </c>
      <c r="P2506">
        <v>0</v>
      </c>
      <c r="Q2506">
        <v>0</v>
      </c>
      <c r="R2506">
        <v>0</v>
      </c>
      <c r="S2506">
        <v>0</v>
      </c>
      <c r="T2506">
        <v>0</v>
      </c>
      <c r="U2506">
        <v>0</v>
      </c>
      <c r="V2506">
        <v>0</v>
      </c>
      <c r="W2506">
        <v>0</v>
      </c>
      <c r="X2506">
        <v>0</v>
      </c>
      <c r="Y2506">
        <v>0</v>
      </c>
      <c r="Z2506">
        <v>0</v>
      </c>
      <c r="AA2506">
        <v>0</v>
      </c>
    </row>
    <row r="2507" spans="1:27" x14ac:dyDescent="0.2">
      <c r="A2507" s="89">
        <f>VLOOKUP(C2507,TabellenBDFS!$B$4:$C$2717,2,FALSE)</f>
        <v>345</v>
      </c>
      <c r="B2507" t="str">
        <f t="shared" ref="B2507:B2570" si="40">CONCATENATE(A2507,D2507)</f>
        <v>3455</v>
      </c>
      <c r="C2507" t="s">
        <v>356</v>
      </c>
      <c r="D2507">
        <v>5</v>
      </c>
      <c r="E2507">
        <v>0.1</v>
      </c>
      <c r="F2507">
        <v>0</v>
      </c>
      <c r="G2507">
        <v>0</v>
      </c>
      <c r="H2507">
        <v>0</v>
      </c>
      <c r="I2507">
        <v>0</v>
      </c>
      <c r="J2507">
        <v>0</v>
      </c>
      <c r="K2507">
        <v>0</v>
      </c>
      <c r="L2507">
        <v>0</v>
      </c>
      <c r="M2507">
        <v>0</v>
      </c>
      <c r="N2507">
        <v>0</v>
      </c>
      <c r="O2507">
        <v>0</v>
      </c>
      <c r="P2507">
        <v>0</v>
      </c>
      <c r="Q2507">
        <v>0</v>
      </c>
      <c r="R2507">
        <v>0</v>
      </c>
      <c r="S2507">
        <v>0</v>
      </c>
      <c r="T2507">
        <v>0</v>
      </c>
      <c r="U2507">
        <v>0</v>
      </c>
      <c r="V2507">
        <v>0</v>
      </c>
      <c r="W2507">
        <v>0</v>
      </c>
      <c r="X2507">
        <v>0</v>
      </c>
      <c r="Y2507">
        <v>0</v>
      </c>
      <c r="Z2507">
        <v>0</v>
      </c>
      <c r="AA2507">
        <v>0</v>
      </c>
    </row>
    <row r="2508" spans="1:27" x14ac:dyDescent="0.2">
      <c r="A2508" s="89">
        <f>VLOOKUP(C2508,TabellenBDFS!$B$4:$C$2717,2,FALSE)</f>
        <v>345</v>
      </c>
      <c r="B2508" t="str">
        <f t="shared" si="40"/>
        <v>3456</v>
      </c>
      <c r="C2508" t="s">
        <v>356</v>
      </c>
      <c r="D2508">
        <v>6</v>
      </c>
      <c r="E2508">
        <v>0.6</v>
      </c>
      <c r="F2508">
        <v>0.6</v>
      </c>
      <c r="G2508">
        <v>0.5</v>
      </c>
      <c r="H2508">
        <v>0.5</v>
      </c>
      <c r="I2508">
        <v>0.5</v>
      </c>
      <c r="J2508">
        <v>0.5</v>
      </c>
      <c r="K2508">
        <v>0.5</v>
      </c>
      <c r="L2508">
        <v>0.5</v>
      </c>
      <c r="M2508">
        <v>0.5</v>
      </c>
      <c r="N2508">
        <v>0.5</v>
      </c>
      <c r="O2508">
        <v>0.5</v>
      </c>
      <c r="P2508">
        <v>0.5</v>
      </c>
      <c r="Q2508">
        <v>0.6</v>
      </c>
      <c r="R2508">
        <v>0.6</v>
      </c>
      <c r="S2508">
        <v>0.5</v>
      </c>
      <c r="T2508">
        <v>0.5</v>
      </c>
      <c r="U2508">
        <v>0.5</v>
      </c>
      <c r="V2508">
        <v>0.5</v>
      </c>
      <c r="W2508">
        <v>0.4</v>
      </c>
      <c r="X2508">
        <v>0.4</v>
      </c>
      <c r="Y2508">
        <v>0.4</v>
      </c>
      <c r="Z2508">
        <v>0.4</v>
      </c>
      <c r="AA2508">
        <v>0.4</v>
      </c>
    </row>
    <row r="2509" spans="1:27" x14ac:dyDescent="0.2">
      <c r="A2509" s="89">
        <f>VLOOKUP(C2509,TabellenBDFS!$B$4:$C$2717,2,FALSE)</f>
        <v>345</v>
      </c>
      <c r="B2509" t="str">
        <f t="shared" si="40"/>
        <v>3457</v>
      </c>
      <c r="C2509" t="s">
        <v>356</v>
      </c>
      <c r="D2509">
        <v>7</v>
      </c>
      <c r="E2509">
        <v>0.2</v>
      </c>
      <c r="F2509">
        <v>0.2</v>
      </c>
      <c r="G2509">
        <v>0.2</v>
      </c>
      <c r="H2509">
        <v>0.2</v>
      </c>
      <c r="I2509">
        <v>0.2</v>
      </c>
      <c r="J2509">
        <v>0.2</v>
      </c>
      <c r="K2509">
        <v>0.2</v>
      </c>
      <c r="L2509">
        <v>0.1</v>
      </c>
      <c r="M2509">
        <v>0.1</v>
      </c>
      <c r="N2509">
        <v>0.1</v>
      </c>
      <c r="O2509">
        <v>0.1</v>
      </c>
      <c r="P2509">
        <v>0.1</v>
      </c>
      <c r="Q2509">
        <v>0.1</v>
      </c>
      <c r="R2509">
        <v>0.1</v>
      </c>
      <c r="S2509">
        <v>0.1</v>
      </c>
      <c r="T2509">
        <v>0.1</v>
      </c>
      <c r="U2509">
        <v>0.1</v>
      </c>
      <c r="V2509">
        <v>0.1</v>
      </c>
      <c r="W2509">
        <v>0</v>
      </c>
      <c r="X2509">
        <v>0</v>
      </c>
      <c r="Y2509">
        <v>0</v>
      </c>
      <c r="Z2509">
        <v>0</v>
      </c>
      <c r="AA2509">
        <v>0</v>
      </c>
    </row>
    <row r="2510" spans="1:27" x14ac:dyDescent="0.2">
      <c r="A2510" s="89">
        <f>VLOOKUP(C2510,TabellenBDFS!$B$4:$C$2717,2,FALSE)</f>
        <v>346</v>
      </c>
      <c r="B2510" t="str">
        <f t="shared" si="40"/>
        <v>3461</v>
      </c>
      <c r="C2510" t="s">
        <v>357</v>
      </c>
      <c r="D2510">
        <v>1</v>
      </c>
      <c r="E2510">
        <v>0.6</v>
      </c>
      <c r="F2510">
        <v>0.6</v>
      </c>
      <c r="G2510">
        <v>0.6</v>
      </c>
      <c r="H2510">
        <v>0.6</v>
      </c>
      <c r="I2510">
        <v>0.6</v>
      </c>
      <c r="J2510">
        <v>0.8</v>
      </c>
      <c r="K2510">
        <v>0.8</v>
      </c>
      <c r="L2510">
        <v>0.8</v>
      </c>
      <c r="M2510">
        <v>0.8</v>
      </c>
      <c r="N2510">
        <v>0.8</v>
      </c>
      <c r="O2510">
        <v>0.8</v>
      </c>
      <c r="P2510">
        <v>0.8</v>
      </c>
      <c r="Q2510">
        <v>0.8</v>
      </c>
      <c r="R2510">
        <v>0.8</v>
      </c>
      <c r="S2510">
        <v>0.8</v>
      </c>
      <c r="T2510">
        <v>0.8</v>
      </c>
      <c r="U2510">
        <v>0.8</v>
      </c>
      <c r="V2510">
        <v>0.7</v>
      </c>
      <c r="W2510">
        <v>0.7</v>
      </c>
      <c r="X2510">
        <v>0.7</v>
      </c>
      <c r="Y2510">
        <v>0.7</v>
      </c>
      <c r="Z2510">
        <v>0.7</v>
      </c>
      <c r="AA2510">
        <v>0.7</v>
      </c>
    </row>
    <row r="2511" spans="1:27" x14ac:dyDescent="0.2">
      <c r="A2511" s="89">
        <f>VLOOKUP(C2511,TabellenBDFS!$B$4:$C$2717,2,FALSE)</f>
        <v>346</v>
      </c>
      <c r="B2511" t="str">
        <f t="shared" si="40"/>
        <v>3462</v>
      </c>
      <c r="C2511" t="s">
        <v>357</v>
      </c>
      <c r="D2511">
        <v>2</v>
      </c>
      <c r="E2511">
        <v>0.1</v>
      </c>
      <c r="F2511">
        <v>0.1</v>
      </c>
      <c r="G2511">
        <v>0.1</v>
      </c>
      <c r="H2511">
        <v>0.1</v>
      </c>
      <c r="I2511">
        <v>0.1</v>
      </c>
      <c r="J2511">
        <v>0.1</v>
      </c>
      <c r="K2511">
        <v>0.1</v>
      </c>
      <c r="L2511">
        <v>0.1</v>
      </c>
      <c r="M2511">
        <v>0.1</v>
      </c>
      <c r="N2511">
        <v>0.1</v>
      </c>
      <c r="O2511">
        <v>0.1</v>
      </c>
      <c r="P2511">
        <v>0.1</v>
      </c>
      <c r="Q2511">
        <v>0.1</v>
      </c>
      <c r="R2511">
        <v>0.1</v>
      </c>
      <c r="S2511">
        <v>0.1</v>
      </c>
      <c r="T2511">
        <v>0.1</v>
      </c>
      <c r="U2511">
        <v>0.1</v>
      </c>
      <c r="V2511">
        <v>0.1</v>
      </c>
      <c r="W2511">
        <v>0</v>
      </c>
      <c r="X2511">
        <v>0</v>
      </c>
      <c r="Y2511">
        <v>0</v>
      </c>
      <c r="Z2511">
        <v>0</v>
      </c>
      <c r="AA2511">
        <v>0</v>
      </c>
    </row>
    <row r="2512" spans="1:27" x14ac:dyDescent="0.2">
      <c r="A2512" s="89">
        <f>VLOOKUP(C2512,TabellenBDFS!$B$4:$C$2717,2,FALSE)</f>
        <v>346</v>
      </c>
      <c r="B2512" t="str">
        <f t="shared" si="40"/>
        <v>3463</v>
      </c>
      <c r="C2512" t="s">
        <v>357</v>
      </c>
      <c r="D2512">
        <v>3</v>
      </c>
      <c r="E2512">
        <v>0</v>
      </c>
      <c r="F2512">
        <v>0</v>
      </c>
      <c r="G2512">
        <v>0</v>
      </c>
      <c r="H2512">
        <v>0</v>
      </c>
      <c r="I2512">
        <v>0</v>
      </c>
      <c r="J2512">
        <v>0</v>
      </c>
      <c r="K2512">
        <v>0</v>
      </c>
      <c r="L2512">
        <v>0</v>
      </c>
      <c r="M2512">
        <v>0</v>
      </c>
      <c r="N2512">
        <v>0</v>
      </c>
      <c r="O2512">
        <v>0</v>
      </c>
      <c r="P2512">
        <v>0</v>
      </c>
      <c r="Q2512">
        <v>0</v>
      </c>
      <c r="R2512">
        <v>0</v>
      </c>
      <c r="S2512">
        <v>0</v>
      </c>
      <c r="T2512">
        <v>0</v>
      </c>
      <c r="U2512">
        <v>0</v>
      </c>
      <c r="V2512">
        <v>0.1</v>
      </c>
      <c r="W2512">
        <v>0.1</v>
      </c>
      <c r="X2512">
        <v>0.1</v>
      </c>
      <c r="Y2512">
        <v>0.1</v>
      </c>
      <c r="Z2512">
        <v>0.1</v>
      </c>
      <c r="AA2512">
        <v>0.1</v>
      </c>
    </row>
    <row r="2513" spans="1:27" x14ac:dyDescent="0.2">
      <c r="A2513" s="89">
        <f>VLOOKUP(C2513,TabellenBDFS!$B$4:$C$2717,2,FALSE)</f>
        <v>346</v>
      </c>
      <c r="B2513" t="str">
        <f t="shared" si="40"/>
        <v>3464</v>
      </c>
      <c r="C2513" t="s">
        <v>357</v>
      </c>
      <c r="D2513">
        <v>4</v>
      </c>
      <c r="E2513">
        <v>0</v>
      </c>
      <c r="F2513">
        <v>0</v>
      </c>
      <c r="G2513">
        <v>0</v>
      </c>
      <c r="H2513">
        <v>0</v>
      </c>
      <c r="I2513">
        <v>0</v>
      </c>
      <c r="J2513">
        <v>0</v>
      </c>
      <c r="K2513">
        <v>0</v>
      </c>
      <c r="L2513">
        <v>0</v>
      </c>
      <c r="M2513">
        <v>0</v>
      </c>
      <c r="N2513">
        <v>0</v>
      </c>
      <c r="O2513">
        <v>0</v>
      </c>
      <c r="P2513">
        <v>0</v>
      </c>
      <c r="Q2513">
        <v>0</v>
      </c>
      <c r="R2513">
        <v>0</v>
      </c>
      <c r="S2513">
        <v>0</v>
      </c>
      <c r="T2513">
        <v>0</v>
      </c>
      <c r="U2513">
        <v>0</v>
      </c>
      <c r="V2513">
        <v>0</v>
      </c>
      <c r="W2513">
        <v>0</v>
      </c>
      <c r="X2513">
        <v>0</v>
      </c>
      <c r="Y2513">
        <v>0</v>
      </c>
      <c r="Z2513">
        <v>0</v>
      </c>
      <c r="AA2513">
        <v>0</v>
      </c>
    </row>
    <row r="2514" spans="1:27" x14ac:dyDescent="0.2">
      <c r="A2514" s="89">
        <f>VLOOKUP(C2514,TabellenBDFS!$B$4:$C$2717,2,FALSE)</f>
        <v>346</v>
      </c>
      <c r="B2514" t="str">
        <f t="shared" si="40"/>
        <v>3465</v>
      </c>
      <c r="C2514" t="s">
        <v>357</v>
      </c>
      <c r="D2514">
        <v>5</v>
      </c>
      <c r="E2514">
        <v>0</v>
      </c>
      <c r="F2514">
        <v>0</v>
      </c>
      <c r="G2514">
        <v>0</v>
      </c>
      <c r="H2514">
        <v>0.1</v>
      </c>
      <c r="I2514">
        <v>0.1</v>
      </c>
      <c r="J2514">
        <v>0.1</v>
      </c>
      <c r="K2514">
        <v>0.1</v>
      </c>
      <c r="L2514">
        <v>0.1</v>
      </c>
      <c r="M2514">
        <v>0.1</v>
      </c>
      <c r="N2514">
        <v>0.1</v>
      </c>
      <c r="O2514">
        <v>0.1</v>
      </c>
      <c r="P2514">
        <v>0.1</v>
      </c>
      <c r="Q2514">
        <v>0.1</v>
      </c>
      <c r="R2514">
        <v>0.1</v>
      </c>
      <c r="S2514">
        <v>0.1</v>
      </c>
      <c r="T2514">
        <v>0.1</v>
      </c>
      <c r="U2514">
        <v>0.1</v>
      </c>
      <c r="V2514">
        <v>0.1</v>
      </c>
      <c r="W2514">
        <v>0.1</v>
      </c>
      <c r="X2514">
        <v>0.1</v>
      </c>
      <c r="Y2514">
        <v>0.1</v>
      </c>
      <c r="Z2514">
        <v>0</v>
      </c>
      <c r="AA2514">
        <v>0</v>
      </c>
    </row>
    <row r="2515" spans="1:27" x14ac:dyDescent="0.2">
      <c r="A2515" s="89">
        <f>VLOOKUP(C2515,TabellenBDFS!$B$4:$C$2717,2,FALSE)</f>
        <v>346</v>
      </c>
      <c r="B2515" t="str">
        <f t="shared" si="40"/>
        <v>3466</v>
      </c>
      <c r="C2515" t="s">
        <v>357</v>
      </c>
      <c r="D2515">
        <v>6</v>
      </c>
      <c r="E2515">
        <v>0.4</v>
      </c>
      <c r="F2515">
        <v>0.4</v>
      </c>
      <c r="G2515">
        <v>0.4</v>
      </c>
      <c r="H2515">
        <v>0.4</v>
      </c>
      <c r="I2515">
        <v>0.4</v>
      </c>
      <c r="J2515">
        <v>0.6</v>
      </c>
      <c r="K2515">
        <v>0.6</v>
      </c>
      <c r="L2515">
        <v>0.6</v>
      </c>
      <c r="M2515">
        <v>0.6</v>
      </c>
      <c r="N2515">
        <v>0.5</v>
      </c>
      <c r="O2515">
        <v>0.5</v>
      </c>
      <c r="P2515">
        <v>0.5</v>
      </c>
      <c r="Q2515">
        <v>0.5</v>
      </c>
      <c r="R2515">
        <v>0.5</v>
      </c>
      <c r="S2515">
        <v>0.5</v>
      </c>
      <c r="T2515">
        <v>0.5</v>
      </c>
      <c r="U2515">
        <v>0.5</v>
      </c>
      <c r="V2515">
        <v>0.4</v>
      </c>
      <c r="W2515">
        <v>0.4</v>
      </c>
      <c r="X2515">
        <v>0.4</v>
      </c>
      <c r="Y2515">
        <v>0.4</v>
      </c>
      <c r="Z2515">
        <v>0.4</v>
      </c>
      <c r="AA2515">
        <v>0.4</v>
      </c>
    </row>
    <row r="2516" spans="1:27" x14ac:dyDescent="0.2">
      <c r="A2516" s="89">
        <f>VLOOKUP(C2516,TabellenBDFS!$B$4:$C$2717,2,FALSE)</f>
        <v>346</v>
      </c>
      <c r="B2516" t="str">
        <f t="shared" si="40"/>
        <v>3467</v>
      </c>
      <c r="C2516" t="s">
        <v>357</v>
      </c>
      <c r="D2516">
        <v>7</v>
      </c>
      <c r="E2516">
        <v>0</v>
      </c>
      <c r="F2516">
        <v>0</v>
      </c>
      <c r="G2516">
        <v>0</v>
      </c>
      <c r="H2516">
        <v>0</v>
      </c>
      <c r="I2516">
        <v>0</v>
      </c>
      <c r="J2516">
        <v>0</v>
      </c>
      <c r="K2516">
        <v>0</v>
      </c>
      <c r="L2516">
        <v>0</v>
      </c>
      <c r="M2516">
        <v>0</v>
      </c>
      <c r="N2516">
        <v>0.1</v>
      </c>
      <c r="O2516">
        <v>0.1</v>
      </c>
      <c r="P2516">
        <v>0.1</v>
      </c>
      <c r="Q2516">
        <v>0.1</v>
      </c>
      <c r="R2516">
        <v>0.1</v>
      </c>
      <c r="S2516">
        <v>0.1</v>
      </c>
      <c r="T2516">
        <v>0.1</v>
      </c>
      <c r="U2516">
        <v>0.1</v>
      </c>
      <c r="V2516">
        <v>0.1</v>
      </c>
      <c r="W2516">
        <v>0.1</v>
      </c>
      <c r="X2516">
        <v>0.1</v>
      </c>
      <c r="Y2516">
        <v>0.1</v>
      </c>
      <c r="Z2516">
        <v>0.1</v>
      </c>
      <c r="AA2516">
        <v>0.1</v>
      </c>
    </row>
    <row r="2517" spans="1:27" x14ac:dyDescent="0.2">
      <c r="A2517" s="89">
        <f>VLOOKUP(C2517,TabellenBDFS!$B$4:$C$2717,2,FALSE)</f>
        <v>347</v>
      </c>
      <c r="B2517" t="str">
        <f t="shared" si="40"/>
        <v>3471</v>
      </c>
      <c r="C2517" t="s">
        <v>358</v>
      </c>
      <c r="D2517">
        <v>1</v>
      </c>
      <c r="E2517">
        <v>1.9</v>
      </c>
      <c r="F2517">
        <v>1.9</v>
      </c>
      <c r="G2517">
        <v>2.2999999999999998</v>
      </c>
      <c r="H2517">
        <v>2.2999999999999998</v>
      </c>
      <c r="I2517">
        <v>2.2999999999999998</v>
      </c>
      <c r="J2517">
        <v>2.2999999999999998</v>
      </c>
      <c r="K2517">
        <v>2.2000000000000002</v>
      </c>
      <c r="L2517">
        <v>2.2000000000000002</v>
      </c>
      <c r="M2517">
        <v>2.2000000000000002</v>
      </c>
      <c r="N2517">
        <v>2.2000000000000002</v>
      </c>
      <c r="O2517">
        <v>2.2000000000000002</v>
      </c>
      <c r="P2517">
        <v>2.1</v>
      </c>
      <c r="Q2517">
        <v>2.1</v>
      </c>
      <c r="R2517">
        <v>2.2000000000000002</v>
      </c>
      <c r="S2517">
        <v>2.1</v>
      </c>
      <c r="T2517">
        <v>2.1</v>
      </c>
      <c r="U2517">
        <v>2.1</v>
      </c>
      <c r="V2517">
        <v>2.1</v>
      </c>
      <c r="W2517">
        <v>2.1</v>
      </c>
      <c r="X2517">
        <v>2.2000000000000002</v>
      </c>
      <c r="Y2517">
        <v>2.2000000000000002</v>
      </c>
      <c r="Z2517">
        <v>1.9</v>
      </c>
      <c r="AA2517">
        <v>1.8</v>
      </c>
    </row>
    <row r="2518" spans="1:27" x14ac:dyDescent="0.2">
      <c r="A2518" s="89">
        <f>VLOOKUP(C2518,TabellenBDFS!$B$4:$C$2717,2,FALSE)</f>
        <v>347</v>
      </c>
      <c r="B2518" t="str">
        <f t="shared" si="40"/>
        <v>3472</v>
      </c>
      <c r="C2518" t="s">
        <v>358</v>
      </c>
      <c r="D2518">
        <v>2</v>
      </c>
      <c r="E2518">
        <v>0.2</v>
      </c>
      <c r="F2518">
        <v>0.2</v>
      </c>
      <c r="G2518">
        <v>0.2</v>
      </c>
      <c r="H2518">
        <v>0.2</v>
      </c>
      <c r="I2518">
        <v>0.2</v>
      </c>
      <c r="J2518">
        <v>0.2</v>
      </c>
      <c r="K2518">
        <v>0.3</v>
      </c>
      <c r="L2518">
        <v>0.3</v>
      </c>
      <c r="M2518">
        <v>0.3</v>
      </c>
      <c r="N2518">
        <v>0.3</v>
      </c>
      <c r="O2518">
        <v>0.2</v>
      </c>
      <c r="P2518">
        <v>0.2</v>
      </c>
      <c r="Q2518">
        <v>0.2</v>
      </c>
      <c r="R2518">
        <v>0.2</v>
      </c>
      <c r="S2518">
        <v>0.2</v>
      </c>
      <c r="T2518">
        <v>0.2</v>
      </c>
      <c r="U2518">
        <v>0.2</v>
      </c>
      <c r="V2518">
        <v>0.2</v>
      </c>
      <c r="W2518">
        <v>0.2</v>
      </c>
      <c r="X2518">
        <v>0.4</v>
      </c>
      <c r="Y2518">
        <v>0.4</v>
      </c>
      <c r="Z2518">
        <v>0.3</v>
      </c>
      <c r="AA2518">
        <v>0.3</v>
      </c>
    </row>
    <row r="2519" spans="1:27" x14ac:dyDescent="0.2">
      <c r="A2519" s="89">
        <f>VLOOKUP(C2519,TabellenBDFS!$B$4:$C$2717,2,FALSE)</f>
        <v>347</v>
      </c>
      <c r="B2519" t="str">
        <f t="shared" si="40"/>
        <v>3473</v>
      </c>
      <c r="C2519" t="s">
        <v>358</v>
      </c>
      <c r="D2519">
        <v>3</v>
      </c>
      <c r="E2519">
        <v>0</v>
      </c>
      <c r="F2519">
        <v>0</v>
      </c>
      <c r="G2519">
        <v>0</v>
      </c>
      <c r="H2519">
        <v>0</v>
      </c>
      <c r="I2519">
        <v>0</v>
      </c>
      <c r="J2519">
        <v>0</v>
      </c>
      <c r="K2519">
        <v>0.1</v>
      </c>
      <c r="L2519">
        <v>0.1</v>
      </c>
      <c r="M2519">
        <v>0.1</v>
      </c>
      <c r="N2519">
        <v>0.1</v>
      </c>
      <c r="O2519">
        <v>0.1</v>
      </c>
      <c r="P2519">
        <v>0.1</v>
      </c>
      <c r="Q2519">
        <v>0.1</v>
      </c>
      <c r="R2519">
        <v>0.1</v>
      </c>
      <c r="S2519">
        <v>0.1</v>
      </c>
      <c r="T2519">
        <v>0.1</v>
      </c>
      <c r="U2519">
        <v>0.2</v>
      </c>
      <c r="V2519">
        <v>0.2</v>
      </c>
      <c r="W2519">
        <v>0.1</v>
      </c>
      <c r="X2519">
        <v>0.2</v>
      </c>
      <c r="Y2519">
        <v>0.2</v>
      </c>
      <c r="Z2519">
        <v>0.1</v>
      </c>
      <c r="AA2519">
        <v>0.1</v>
      </c>
    </row>
    <row r="2520" spans="1:27" x14ac:dyDescent="0.2">
      <c r="A2520" s="89">
        <f>VLOOKUP(C2520,TabellenBDFS!$B$4:$C$2717,2,FALSE)</f>
        <v>347</v>
      </c>
      <c r="B2520" t="str">
        <f t="shared" si="40"/>
        <v>3474</v>
      </c>
      <c r="C2520" t="s">
        <v>358</v>
      </c>
      <c r="D2520">
        <v>4</v>
      </c>
      <c r="E2520">
        <v>0</v>
      </c>
      <c r="F2520">
        <v>0</v>
      </c>
      <c r="G2520">
        <v>0</v>
      </c>
      <c r="H2520">
        <v>0</v>
      </c>
      <c r="I2520">
        <v>0</v>
      </c>
      <c r="J2520">
        <v>0</v>
      </c>
      <c r="K2520">
        <v>0</v>
      </c>
      <c r="L2520">
        <v>0</v>
      </c>
      <c r="M2520">
        <v>0</v>
      </c>
      <c r="N2520">
        <v>0</v>
      </c>
      <c r="O2520">
        <v>0</v>
      </c>
      <c r="P2520">
        <v>0</v>
      </c>
      <c r="Q2520">
        <v>0</v>
      </c>
      <c r="R2520">
        <v>0</v>
      </c>
      <c r="S2520">
        <v>0</v>
      </c>
      <c r="T2520">
        <v>0</v>
      </c>
      <c r="U2520">
        <v>0</v>
      </c>
      <c r="V2520">
        <v>0</v>
      </c>
      <c r="W2520">
        <v>0</v>
      </c>
      <c r="X2520">
        <v>0</v>
      </c>
      <c r="Y2520">
        <v>0</v>
      </c>
      <c r="Z2520">
        <v>0</v>
      </c>
      <c r="AA2520">
        <v>0</v>
      </c>
    </row>
    <row r="2521" spans="1:27" x14ac:dyDescent="0.2">
      <c r="A2521" s="89">
        <f>VLOOKUP(C2521,TabellenBDFS!$B$4:$C$2717,2,FALSE)</f>
        <v>347</v>
      </c>
      <c r="B2521" t="str">
        <f t="shared" si="40"/>
        <v>3475</v>
      </c>
      <c r="C2521" t="s">
        <v>358</v>
      </c>
      <c r="D2521">
        <v>5</v>
      </c>
      <c r="E2521">
        <v>0</v>
      </c>
      <c r="F2521">
        <v>0</v>
      </c>
      <c r="G2521">
        <v>0</v>
      </c>
      <c r="H2521">
        <v>0</v>
      </c>
      <c r="I2521">
        <v>0</v>
      </c>
      <c r="J2521">
        <v>0</v>
      </c>
      <c r="K2521">
        <v>0</v>
      </c>
      <c r="L2521">
        <v>0</v>
      </c>
      <c r="M2521">
        <v>0</v>
      </c>
      <c r="N2521">
        <v>0</v>
      </c>
      <c r="O2521">
        <v>0</v>
      </c>
      <c r="P2521">
        <v>0</v>
      </c>
      <c r="Q2521">
        <v>0</v>
      </c>
      <c r="R2521">
        <v>0</v>
      </c>
      <c r="S2521">
        <v>0</v>
      </c>
      <c r="T2521">
        <v>0</v>
      </c>
      <c r="U2521">
        <v>0</v>
      </c>
      <c r="V2521">
        <v>0</v>
      </c>
      <c r="W2521">
        <v>0</v>
      </c>
      <c r="X2521">
        <v>0</v>
      </c>
      <c r="Y2521">
        <v>0</v>
      </c>
      <c r="Z2521">
        <v>0</v>
      </c>
      <c r="AA2521">
        <v>0</v>
      </c>
    </row>
    <row r="2522" spans="1:27" x14ac:dyDescent="0.2">
      <c r="A2522" s="89">
        <f>VLOOKUP(C2522,TabellenBDFS!$B$4:$C$2717,2,FALSE)</f>
        <v>347</v>
      </c>
      <c r="B2522" t="str">
        <f t="shared" si="40"/>
        <v>3476</v>
      </c>
      <c r="C2522" t="s">
        <v>358</v>
      </c>
      <c r="D2522">
        <v>6</v>
      </c>
      <c r="E2522">
        <v>1.5</v>
      </c>
      <c r="F2522">
        <v>1.5</v>
      </c>
      <c r="G2522">
        <v>1.7</v>
      </c>
      <c r="H2522">
        <v>1.7</v>
      </c>
      <c r="I2522">
        <v>1.6</v>
      </c>
      <c r="J2522">
        <v>1.6</v>
      </c>
      <c r="K2522">
        <v>1.5</v>
      </c>
      <c r="L2522">
        <v>1.5</v>
      </c>
      <c r="M2522">
        <v>1.5</v>
      </c>
      <c r="N2522">
        <v>1.5</v>
      </c>
      <c r="O2522">
        <v>1.5</v>
      </c>
      <c r="P2522">
        <v>1.5</v>
      </c>
      <c r="Q2522">
        <v>1.5</v>
      </c>
      <c r="R2522">
        <v>1.3</v>
      </c>
      <c r="S2522">
        <v>1.3</v>
      </c>
      <c r="T2522">
        <v>1.4</v>
      </c>
      <c r="U2522">
        <v>1.4</v>
      </c>
      <c r="V2522">
        <v>1.3</v>
      </c>
      <c r="W2522">
        <v>1.3</v>
      </c>
      <c r="X2522">
        <v>1.2</v>
      </c>
      <c r="Y2522">
        <v>1.2</v>
      </c>
      <c r="Z2522">
        <v>1.2</v>
      </c>
      <c r="AA2522">
        <v>1.1000000000000001</v>
      </c>
    </row>
    <row r="2523" spans="1:27" x14ac:dyDescent="0.2">
      <c r="A2523" s="89">
        <f>VLOOKUP(C2523,TabellenBDFS!$B$4:$C$2717,2,FALSE)</f>
        <v>347</v>
      </c>
      <c r="B2523" t="str">
        <f t="shared" si="40"/>
        <v>3477</v>
      </c>
      <c r="C2523" t="s">
        <v>358</v>
      </c>
      <c r="D2523">
        <v>7</v>
      </c>
      <c r="E2523">
        <v>0.3</v>
      </c>
      <c r="F2523">
        <v>0.2</v>
      </c>
      <c r="G2523">
        <v>0.3</v>
      </c>
      <c r="H2523">
        <v>0.4</v>
      </c>
      <c r="I2523">
        <v>0.4</v>
      </c>
      <c r="J2523">
        <v>0.4</v>
      </c>
      <c r="K2523">
        <v>0.3</v>
      </c>
      <c r="L2523">
        <v>0.3</v>
      </c>
      <c r="M2523">
        <v>0.3</v>
      </c>
      <c r="N2523">
        <v>0.3</v>
      </c>
      <c r="O2523">
        <v>0.3</v>
      </c>
      <c r="P2523">
        <v>0.3</v>
      </c>
      <c r="Q2523">
        <v>0.3</v>
      </c>
      <c r="R2523">
        <v>0.5</v>
      </c>
      <c r="S2523">
        <v>0.4</v>
      </c>
      <c r="T2523">
        <v>0.3</v>
      </c>
      <c r="U2523">
        <v>0.3</v>
      </c>
      <c r="V2523">
        <v>0.4</v>
      </c>
      <c r="W2523">
        <v>0.3</v>
      </c>
      <c r="X2523">
        <v>0.3</v>
      </c>
      <c r="Y2523">
        <v>0.3</v>
      </c>
      <c r="Z2523">
        <v>0.2</v>
      </c>
      <c r="AA2523">
        <v>0.2</v>
      </c>
    </row>
    <row r="2524" spans="1:27" x14ac:dyDescent="0.2">
      <c r="A2524" s="89">
        <f>VLOOKUP(C2524,TabellenBDFS!$B$4:$C$2717,2,FALSE)</f>
        <v>348</v>
      </c>
      <c r="B2524" t="str">
        <f t="shared" si="40"/>
        <v>3481</v>
      </c>
      <c r="C2524" t="s">
        <v>359</v>
      </c>
      <c r="D2524">
        <v>1</v>
      </c>
      <c r="E2524">
        <v>0.8</v>
      </c>
      <c r="F2524">
        <v>0.8</v>
      </c>
      <c r="G2524">
        <v>0.9</v>
      </c>
      <c r="H2524">
        <v>1</v>
      </c>
      <c r="I2524">
        <v>1</v>
      </c>
      <c r="J2524">
        <v>1</v>
      </c>
      <c r="K2524">
        <v>1</v>
      </c>
      <c r="L2524">
        <v>1</v>
      </c>
      <c r="M2524">
        <v>1</v>
      </c>
      <c r="N2524">
        <v>0.9</v>
      </c>
      <c r="O2524">
        <v>0.9</v>
      </c>
      <c r="P2524">
        <v>0.9</v>
      </c>
      <c r="Q2524">
        <v>1</v>
      </c>
      <c r="R2524">
        <v>0.9</v>
      </c>
      <c r="S2524">
        <v>0.9</v>
      </c>
      <c r="T2524">
        <v>1</v>
      </c>
      <c r="U2524">
        <v>1.1000000000000001</v>
      </c>
      <c r="V2524">
        <v>1</v>
      </c>
      <c r="W2524">
        <v>1</v>
      </c>
      <c r="X2524">
        <v>1</v>
      </c>
      <c r="Y2524">
        <v>0.9</v>
      </c>
      <c r="Z2524">
        <v>1</v>
      </c>
      <c r="AA2524">
        <v>0.9</v>
      </c>
    </row>
    <row r="2525" spans="1:27" x14ac:dyDescent="0.2">
      <c r="A2525" s="89">
        <f>VLOOKUP(C2525,TabellenBDFS!$B$4:$C$2717,2,FALSE)</f>
        <v>348</v>
      </c>
      <c r="B2525" t="str">
        <f t="shared" si="40"/>
        <v>3482</v>
      </c>
      <c r="C2525" t="s">
        <v>359</v>
      </c>
      <c r="D2525">
        <v>2</v>
      </c>
      <c r="E2525">
        <v>0.1</v>
      </c>
      <c r="F2525">
        <v>0.1</v>
      </c>
      <c r="G2525">
        <v>0.1</v>
      </c>
      <c r="H2525">
        <v>0.2</v>
      </c>
      <c r="I2525">
        <v>0.2</v>
      </c>
      <c r="J2525">
        <v>0.2</v>
      </c>
      <c r="K2525">
        <v>0.2</v>
      </c>
      <c r="L2525">
        <v>0.2</v>
      </c>
      <c r="M2525">
        <v>0.2</v>
      </c>
      <c r="N2525">
        <v>0.1</v>
      </c>
      <c r="O2525">
        <v>0.1</v>
      </c>
      <c r="P2525">
        <v>0.1</v>
      </c>
      <c r="Q2525">
        <v>0.1</v>
      </c>
      <c r="R2525">
        <v>0.1</v>
      </c>
      <c r="S2525">
        <v>0.1</v>
      </c>
      <c r="T2525">
        <v>0.1</v>
      </c>
      <c r="U2525">
        <v>0.1</v>
      </c>
      <c r="V2525">
        <v>0.1</v>
      </c>
      <c r="W2525">
        <v>0.1</v>
      </c>
      <c r="X2525">
        <v>0.1</v>
      </c>
      <c r="Y2525">
        <v>0.1</v>
      </c>
      <c r="Z2525">
        <v>0.1</v>
      </c>
      <c r="AA2525">
        <v>0.1</v>
      </c>
    </row>
    <row r="2526" spans="1:27" x14ac:dyDescent="0.2">
      <c r="A2526" s="89">
        <f>VLOOKUP(C2526,TabellenBDFS!$B$4:$C$2717,2,FALSE)</f>
        <v>348</v>
      </c>
      <c r="B2526" t="str">
        <f t="shared" si="40"/>
        <v>3483</v>
      </c>
      <c r="C2526" t="s">
        <v>359</v>
      </c>
      <c r="D2526">
        <v>3</v>
      </c>
      <c r="E2526">
        <v>0</v>
      </c>
      <c r="F2526">
        <v>0</v>
      </c>
      <c r="G2526">
        <v>0</v>
      </c>
      <c r="H2526">
        <v>0</v>
      </c>
      <c r="I2526">
        <v>0</v>
      </c>
      <c r="J2526">
        <v>0</v>
      </c>
      <c r="K2526">
        <v>0</v>
      </c>
      <c r="L2526">
        <v>0</v>
      </c>
      <c r="M2526">
        <v>0</v>
      </c>
      <c r="N2526">
        <v>0</v>
      </c>
      <c r="O2526">
        <v>0</v>
      </c>
      <c r="P2526">
        <v>0</v>
      </c>
      <c r="Q2526">
        <v>0</v>
      </c>
      <c r="R2526">
        <v>0</v>
      </c>
      <c r="S2526">
        <v>0</v>
      </c>
      <c r="T2526">
        <v>0</v>
      </c>
      <c r="U2526">
        <v>0.1</v>
      </c>
      <c r="V2526">
        <v>0.1</v>
      </c>
      <c r="W2526">
        <v>0.1</v>
      </c>
      <c r="X2526">
        <v>0.1</v>
      </c>
      <c r="Y2526">
        <v>0.1</v>
      </c>
      <c r="Z2526">
        <v>0.1</v>
      </c>
      <c r="AA2526">
        <v>0.1</v>
      </c>
    </row>
    <row r="2527" spans="1:27" x14ac:dyDescent="0.2">
      <c r="A2527" s="89">
        <f>VLOOKUP(C2527,TabellenBDFS!$B$4:$C$2717,2,FALSE)</f>
        <v>348</v>
      </c>
      <c r="B2527" t="str">
        <f t="shared" si="40"/>
        <v>3484</v>
      </c>
      <c r="C2527" t="s">
        <v>359</v>
      </c>
      <c r="D2527">
        <v>4</v>
      </c>
      <c r="E2527">
        <v>0</v>
      </c>
      <c r="F2527">
        <v>0</v>
      </c>
      <c r="G2527">
        <v>0</v>
      </c>
      <c r="H2527">
        <v>0</v>
      </c>
      <c r="I2527">
        <v>0</v>
      </c>
      <c r="J2527">
        <v>0</v>
      </c>
      <c r="K2527">
        <v>0</v>
      </c>
      <c r="L2527">
        <v>0</v>
      </c>
      <c r="M2527">
        <v>0</v>
      </c>
      <c r="N2527">
        <v>0</v>
      </c>
      <c r="O2527">
        <v>0</v>
      </c>
      <c r="P2527">
        <v>0</v>
      </c>
      <c r="Q2527">
        <v>0</v>
      </c>
      <c r="R2527">
        <v>0</v>
      </c>
      <c r="S2527">
        <v>0</v>
      </c>
      <c r="T2527">
        <v>0</v>
      </c>
      <c r="U2527">
        <v>0</v>
      </c>
      <c r="V2527">
        <v>0</v>
      </c>
      <c r="W2527">
        <v>0</v>
      </c>
      <c r="X2527">
        <v>0</v>
      </c>
      <c r="Y2527">
        <v>0</v>
      </c>
      <c r="Z2527">
        <v>0</v>
      </c>
      <c r="AA2527">
        <v>0</v>
      </c>
    </row>
    <row r="2528" spans="1:27" x14ac:dyDescent="0.2">
      <c r="A2528" s="89">
        <f>VLOOKUP(C2528,TabellenBDFS!$B$4:$C$2717,2,FALSE)</f>
        <v>348</v>
      </c>
      <c r="B2528" t="str">
        <f t="shared" si="40"/>
        <v>3485</v>
      </c>
      <c r="C2528" t="s">
        <v>359</v>
      </c>
      <c r="D2528">
        <v>5</v>
      </c>
      <c r="E2528">
        <v>0.1</v>
      </c>
      <c r="F2528">
        <v>0.1</v>
      </c>
      <c r="G2528">
        <v>0.1</v>
      </c>
      <c r="H2528">
        <v>0.1</v>
      </c>
      <c r="I2528">
        <v>0.1</v>
      </c>
      <c r="J2528">
        <v>0</v>
      </c>
      <c r="K2528">
        <v>0</v>
      </c>
      <c r="L2528">
        <v>0</v>
      </c>
      <c r="M2528">
        <v>0</v>
      </c>
      <c r="N2528">
        <v>0</v>
      </c>
      <c r="O2528">
        <v>0</v>
      </c>
      <c r="P2528">
        <v>0</v>
      </c>
      <c r="Q2528">
        <v>0</v>
      </c>
      <c r="R2528">
        <v>0</v>
      </c>
      <c r="S2528">
        <v>0</v>
      </c>
      <c r="T2528">
        <v>0</v>
      </c>
      <c r="U2528">
        <v>0</v>
      </c>
      <c r="V2528">
        <v>0</v>
      </c>
      <c r="W2528">
        <v>0</v>
      </c>
      <c r="X2528">
        <v>0</v>
      </c>
      <c r="Y2528">
        <v>0</v>
      </c>
      <c r="Z2528">
        <v>0</v>
      </c>
      <c r="AA2528">
        <v>0</v>
      </c>
    </row>
    <row r="2529" spans="1:27" x14ac:dyDescent="0.2">
      <c r="A2529" s="89">
        <f>VLOOKUP(C2529,TabellenBDFS!$B$4:$C$2717,2,FALSE)</f>
        <v>348</v>
      </c>
      <c r="B2529" t="str">
        <f t="shared" si="40"/>
        <v>3486</v>
      </c>
      <c r="C2529" t="s">
        <v>359</v>
      </c>
      <c r="D2529">
        <v>6</v>
      </c>
      <c r="E2529">
        <v>0.6</v>
      </c>
      <c r="F2529">
        <v>0.6</v>
      </c>
      <c r="G2529">
        <v>0.6</v>
      </c>
      <c r="H2529">
        <v>0.6</v>
      </c>
      <c r="I2529">
        <v>0.6</v>
      </c>
      <c r="J2529">
        <v>0.6</v>
      </c>
      <c r="K2529">
        <v>0.6</v>
      </c>
      <c r="L2529">
        <v>0.7</v>
      </c>
      <c r="M2529">
        <v>0.6</v>
      </c>
      <c r="N2529">
        <v>0.6</v>
      </c>
      <c r="O2529">
        <v>0.6</v>
      </c>
      <c r="P2529">
        <v>0.6</v>
      </c>
      <c r="Q2529">
        <v>0.7</v>
      </c>
      <c r="R2529">
        <v>0.6</v>
      </c>
      <c r="S2529">
        <v>0.6</v>
      </c>
      <c r="T2529">
        <v>0.7</v>
      </c>
      <c r="U2529">
        <v>0.7</v>
      </c>
      <c r="V2529">
        <v>0.6</v>
      </c>
      <c r="W2529">
        <v>0.6</v>
      </c>
      <c r="X2529">
        <v>0.6</v>
      </c>
      <c r="Y2529">
        <v>0.5</v>
      </c>
      <c r="Z2529">
        <v>0.6</v>
      </c>
      <c r="AA2529">
        <v>0.5</v>
      </c>
    </row>
    <row r="2530" spans="1:27" x14ac:dyDescent="0.2">
      <c r="A2530" s="89">
        <f>VLOOKUP(C2530,TabellenBDFS!$B$4:$C$2717,2,FALSE)</f>
        <v>348</v>
      </c>
      <c r="B2530" t="str">
        <f t="shared" si="40"/>
        <v>3487</v>
      </c>
      <c r="C2530" t="s">
        <v>359</v>
      </c>
      <c r="D2530">
        <v>7</v>
      </c>
      <c r="E2530">
        <v>0.1</v>
      </c>
      <c r="F2530">
        <v>0.1</v>
      </c>
      <c r="G2530">
        <v>0.1</v>
      </c>
      <c r="H2530">
        <v>0.1</v>
      </c>
      <c r="I2530">
        <v>0.1</v>
      </c>
      <c r="J2530">
        <v>0.1</v>
      </c>
      <c r="K2530">
        <v>0.1</v>
      </c>
      <c r="L2530">
        <v>0.1</v>
      </c>
      <c r="M2530">
        <v>0.1</v>
      </c>
      <c r="N2530">
        <v>0.1</v>
      </c>
      <c r="O2530">
        <v>0.1</v>
      </c>
      <c r="P2530">
        <v>0.1</v>
      </c>
      <c r="Q2530">
        <v>0.1</v>
      </c>
      <c r="R2530">
        <v>0.1</v>
      </c>
      <c r="S2530">
        <v>0.1</v>
      </c>
      <c r="T2530">
        <v>0.2</v>
      </c>
      <c r="U2530">
        <v>0.2</v>
      </c>
      <c r="V2530">
        <v>0.2</v>
      </c>
      <c r="W2530">
        <v>0.2</v>
      </c>
      <c r="X2530">
        <v>0.2</v>
      </c>
      <c r="Y2530">
        <v>0.2</v>
      </c>
      <c r="Z2530">
        <v>0.2</v>
      </c>
      <c r="AA2530">
        <v>0.2</v>
      </c>
    </row>
    <row r="2531" spans="1:27" x14ac:dyDescent="0.2">
      <c r="A2531" s="89">
        <f>VLOOKUP(C2531,TabellenBDFS!$B$4:$C$2717,2,FALSE)</f>
        <v>349</v>
      </c>
      <c r="B2531" t="str">
        <f t="shared" si="40"/>
        <v>3491</v>
      </c>
      <c r="C2531" t="s">
        <v>360</v>
      </c>
      <c r="D2531">
        <v>1</v>
      </c>
      <c r="E2531">
        <v>0.9</v>
      </c>
      <c r="F2531">
        <v>0.9</v>
      </c>
      <c r="G2531">
        <v>0.9</v>
      </c>
      <c r="H2531">
        <v>1</v>
      </c>
      <c r="I2531">
        <v>0.9</v>
      </c>
      <c r="J2531">
        <v>1</v>
      </c>
      <c r="K2531">
        <v>1</v>
      </c>
      <c r="L2531">
        <v>1</v>
      </c>
      <c r="M2531">
        <v>1</v>
      </c>
      <c r="N2531">
        <v>1</v>
      </c>
      <c r="O2531">
        <v>1</v>
      </c>
      <c r="P2531">
        <v>1</v>
      </c>
      <c r="Q2531">
        <v>0.9</v>
      </c>
      <c r="R2531">
        <v>0.9</v>
      </c>
      <c r="S2531">
        <v>1</v>
      </c>
      <c r="T2531">
        <v>1</v>
      </c>
      <c r="U2531">
        <v>0.9</v>
      </c>
      <c r="V2531">
        <v>0.8</v>
      </c>
      <c r="W2531">
        <v>0.8</v>
      </c>
      <c r="X2531">
        <v>0.8</v>
      </c>
      <c r="Y2531">
        <v>0.8</v>
      </c>
      <c r="Z2531">
        <v>0.9</v>
      </c>
      <c r="AA2531">
        <v>0.8</v>
      </c>
    </row>
    <row r="2532" spans="1:27" x14ac:dyDescent="0.2">
      <c r="A2532" s="89">
        <f>VLOOKUP(C2532,TabellenBDFS!$B$4:$C$2717,2,FALSE)</f>
        <v>349</v>
      </c>
      <c r="B2532" t="str">
        <f t="shared" si="40"/>
        <v>3492</v>
      </c>
      <c r="C2532" t="s">
        <v>360</v>
      </c>
      <c r="D2532">
        <v>2</v>
      </c>
      <c r="E2532">
        <v>0.3</v>
      </c>
      <c r="F2532">
        <v>0.3</v>
      </c>
      <c r="G2532">
        <v>0.3</v>
      </c>
      <c r="H2532">
        <v>0.3</v>
      </c>
      <c r="I2532">
        <v>0.3</v>
      </c>
      <c r="J2532">
        <v>0.3</v>
      </c>
      <c r="K2532">
        <v>0.3</v>
      </c>
      <c r="L2532">
        <v>0.3</v>
      </c>
      <c r="M2532">
        <v>0.3</v>
      </c>
      <c r="N2532">
        <v>0.3</v>
      </c>
      <c r="O2532">
        <v>0.3</v>
      </c>
      <c r="P2532">
        <v>0.3</v>
      </c>
      <c r="Q2532">
        <v>0.3</v>
      </c>
      <c r="R2532">
        <v>0.3</v>
      </c>
      <c r="S2532">
        <v>0.3</v>
      </c>
      <c r="T2532">
        <v>0.3</v>
      </c>
      <c r="U2532">
        <v>0.2</v>
      </c>
      <c r="V2532">
        <v>0.2</v>
      </c>
      <c r="W2532">
        <v>0.2</v>
      </c>
      <c r="X2532">
        <v>0.2</v>
      </c>
      <c r="Y2532">
        <v>0.2</v>
      </c>
      <c r="Z2532">
        <v>0.2</v>
      </c>
      <c r="AA2532">
        <v>0.2</v>
      </c>
    </row>
    <row r="2533" spans="1:27" x14ac:dyDescent="0.2">
      <c r="A2533" s="89">
        <f>VLOOKUP(C2533,TabellenBDFS!$B$4:$C$2717,2,FALSE)</f>
        <v>349</v>
      </c>
      <c r="B2533" t="str">
        <f t="shared" si="40"/>
        <v>3493</v>
      </c>
      <c r="C2533" t="s">
        <v>360</v>
      </c>
      <c r="D2533">
        <v>3</v>
      </c>
      <c r="E2533">
        <v>0</v>
      </c>
      <c r="F2533">
        <v>0</v>
      </c>
      <c r="G2533">
        <v>0</v>
      </c>
      <c r="H2533">
        <v>0</v>
      </c>
      <c r="I2533">
        <v>0</v>
      </c>
      <c r="J2533">
        <v>0</v>
      </c>
      <c r="K2533">
        <v>0</v>
      </c>
      <c r="L2533">
        <v>0</v>
      </c>
      <c r="M2533">
        <v>0.1</v>
      </c>
      <c r="N2533">
        <v>0.1</v>
      </c>
      <c r="O2533">
        <v>0</v>
      </c>
      <c r="P2533">
        <v>0.1</v>
      </c>
      <c r="Q2533">
        <v>0.1</v>
      </c>
      <c r="R2533">
        <v>0.1</v>
      </c>
      <c r="S2533">
        <v>0.1</v>
      </c>
      <c r="T2533">
        <v>0.1</v>
      </c>
      <c r="U2533">
        <v>0.1</v>
      </c>
      <c r="V2533">
        <v>0.1</v>
      </c>
      <c r="W2533">
        <v>0.1</v>
      </c>
      <c r="X2533">
        <v>0.1</v>
      </c>
      <c r="Y2533">
        <v>0.1</v>
      </c>
      <c r="Z2533">
        <v>0.2</v>
      </c>
      <c r="AA2533">
        <v>0.2</v>
      </c>
    </row>
    <row r="2534" spans="1:27" x14ac:dyDescent="0.2">
      <c r="A2534" s="89">
        <f>VLOOKUP(C2534,TabellenBDFS!$B$4:$C$2717,2,FALSE)</f>
        <v>349</v>
      </c>
      <c r="B2534" t="str">
        <f t="shared" si="40"/>
        <v>3494</v>
      </c>
      <c r="C2534" t="s">
        <v>360</v>
      </c>
      <c r="D2534">
        <v>4</v>
      </c>
      <c r="E2534">
        <v>0</v>
      </c>
      <c r="F2534">
        <v>0</v>
      </c>
      <c r="G2534">
        <v>0</v>
      </c>
      <c r="H2534">
        <v>0</v>
      </c>
      <c r="I2534">
        <v>0</v>
      </c>
      <c r="J2534">
        <v>0</v>
      </c>
      <c r="K2534">
        <v>0</v>
      </c>
      <c r="L2534">
        <v>0</v>
      </c>
      <c r="M2534">
        <v>0</v>
      </c>
      <c r="N2534">
        <v>0</v>
      </c>
      <c r="O2534">
        <v>0</v>
      </c>
      <c r="P2534">
        <v>0</v>
      </c>
      <c r="Q2534">
        <v>0</v>
      </c>
      <c r="R2534">
        <v>0</v>
      </c>
      <c r="S2534">
        <v>0</v>
      </c>
      <c r="T2534">
        <v>0</v>
      </c>
      <c r="U2534">
        <v>0</v>
      </c>
      <c r="V2534">
        <v>0</v>
      </c>
      <c r="W2534">
        <v>0</v>
      </c>
      <c r="X2534">
        <v>0</v>
      </c>
      <c r="Y2534">
        <v>0</v>
      </c>
      <c r="Z2534">
        <v>0</v>
      </c>
      <c r="AA2534">
        <v>0</v>
      </c>
    </row>
    <row r="2535" spans="1:27" x14ac:dyDescent="0.2">
      <c r="A2535" s="89">
        <f>VLOOKUP(C2535,TabellenBDFS!$B$4:$C$2717,2,FALSE)</f>
        <v>349</v>
      </c>
      <c r="B2535" t="str">
        <f t="shared" si="40"/>
        <v>3495</v>
      </c>
      <c r="C2535" t="s">
        <v>360</v>
      </c>
      <c r="D2535">
        <v>5</v>
      </c>
      <c r="E2535">
        <v>0.2</v>
      </c>
      <c r="F2535">
        <v>0.2</v>
      </c>
      <c r="G2535">
        <v>0.2</v>
      </c>
      <c r="H2535">
        <v>0.2</v>
      </c>
      <c r="I2535">
        <v>0.2</v>
      </c>
      <c r="J2535">
        <v>0.2</v>
      </c>
      <c r="K2535">
        <v>0.2</v>
      </c>
      <c r="L2535">
        <v>0.2</v>
      </c>
      <c r="M2535">
        <v>0.2</v>
      </c>
      <c r="N2535">
        <v>0.2</v>
      </c>
      <c r="O2535">
        <v>0.2</v>
      </c>
      <c r="P2535">
        <v>0.2</v>
      </c>
      <c r="Q2535">
        <v>0.2</v>
      </c>
      <c r="R2535">
        <v>0.2</v>
      </c>
      <c r="S2535">
        <v>0.2</v>
      </c>
      <c r="T2535">
        <v>0.2</v>
      </c>
      <c r="U2535">
        <v>0.2</v>
      </c>
      <c r="V2535">
        <v>0.2</v>
      </c>
      <c r="W2535">
        <v>0.2</v>
      </c>
      <c r="X2535">
        <v>0.1</v>
      </c>
      <c r="Y2535">
        <v>0.1</v>
      </c>
      <c r="Z2535">
        <v>0.1</v>
      </c>
      <c r="AA2535">
        <v>0.1</v>
      </c>
    </row>
    <row r="2536" spans="1:27" x14ac:dyDescent="0.2">
      <c r="A2536" s="89">
        <f>VLOOKUP(C2536,TabellenBDFS!$B$4:$C$2717,2,FALSE)</f>
        <v>349</v>
      </c>
      <c r="B2536" t="str">
        <f t="shared" si="40"/>
        <v>3496</v>
      </c>
      <c r="C2536" t="s">
        <v>360</v>
      </c>
      <c r="D2536">
        <v>6</v>
      </c>
      <c r="E2536">
        <v>0.4</v>
      </c>
      <c r="F2536">
        <v>0.4</v>
      </c>
      <c r="G2536">
        <v>0.4</v>
      </c>
      <c r="H2536">
        <v>0.5</v>
      </c>
      <c r="I2536">
        <v>0.4</v>
      </c>
      <c r="J2536">
        <v>0.4</v>
      </c>
      <c r="K2536">
        <v>0.4</v>
      </c>
      <c r="L2536">
        <v>0.4</v>
      </c>
      <c r="M2536">
        <v>0.4</v>
      </c>
      <c r="N2536">
        <v>0.4</v>
      </c>
      <c r="O2536">
        <v>0.4</v>
      </c>
      <c r="P2536">
        <v>0.4</v>
      </c>
      <c r="Q2536">
        <v>0.3</v>
      </c>
      <c r="R2536">
        <v>0.3</v>
      </c>
      <c r="S2536">
        <v>0.4</v>
      </c>
      <c r="T2536">
        <v>0.4</v>
      </c>
      <c r="U2536">
        <v>0.3</v>
      </c>
      <c r="V2536">
        <v>0.3</v>
      </c>
      <c r="W2536">
        <v>0.3</v>
      </c>
      <c r="X2536">
        <v>0.3</v>
      </c>
      <c r="Y2536">
        <v>0.2</v>
      </c>
      <c r="Z2536">
        <v>0.2</v>
      </c>
      <c r="AA2536">
        <v>0.2</v>
      </c>
    </row>
    <row r="2537" spans="1:27" x14ac:dyDescent="0.2">
      <c r="A2537" s="89">
        <f>VLOOKUP(C2537,TabellenBDFS!$B$4:$C$2717,2,FALSE)</f>
        <v>349</v>
      </c>
      <c r="B2537" t="str">
        <f t="shared" si="40"/>
        <v>3497</v>
      </c>
      <c r="C2537" t="s">
        <v>360</v>
      </c>
      <c r="D2537">
        <v>7</v>
      </c>
      <c r="E2537">
        <v>0.1</v>
      </c>
      <c r="F2537">
        <v>0</v>
      </c>
      <c r="G2537">
        <v>0</v>
      </c>
      <c r="H2537">
        <v>0</v>
      </c>
      <c r="I2537">
        <v>0</v>
      </c>
      <c r="J2537">
        <v>0.1</v>
      </c>
      <c r="K2537">
        <v>0.1</v>
      </c>
      <c r="L2537">
        <v>0.1</v>
      </c>
      <c r="M2537">
        <v>0.1</v>
      </c>
      <c r="N2537">
        <v>0.1</v>
      </c>
      <c r="O2537">
        <v>0.1</v>
      </c>
      <c r="P2537">
        <v>0.1</v>
      </c>
      <c r="Q2537">
        <v>0</v>
      </c>
      <c r="R2537">
        <v>0.1</v>
      </c>
      <c r="S2537">
        <v>0</v>
      </c>
      <c r="T2537">
        <v>0.1</v>
      </c>
      <c r="U2537">
        <v>0</v>
      </c>
      <c r="V2537">
        <v>0</v>
      </c>
      <c r="W2537">
        <v>0.1</v>
      </c>
      <c r="X2537">
        <v>0.1</v>
      </c>
      <c r="Y2537">
        <v>0.1</v>
      </c>
      <c r="Z2537">
        <v>0.1</v>
      </c>
      <c r="AA2537">
        <v>0.1</v>
      </c>
    </row>
    <row r="2538" spans="1:27" x14ac:dyDescent="0.2">
      <c r="A2538" s="89">
        <f>VLOOKUP(C2538,TabellenBDFS!$B$4:$C$2717,2,FALSE)</f>
        <v>351</v>
      </c>
      <c r="B2538" t="str">
        <f t="shared" si="40"/>
        <v>3511</v>
      </c>
      <c r="C2538" t="s">
        <v>361</v>
      </c>
      <c r="D2538">
        <v>1</v>
      </c>
      <c r="E2538">
        <v>10.5</v>
      </c>
      <c r="F2538">
        <v>10</v>
      </c>
      <c r="G2538">
        <v>10.1</v>
      </c>
      <c r="H2538">
        <v>10.7</v>
      </c>
      <c r="I2538">
        <v>10.8</v>
      </c>
      <c r="J2538">
        <v>10.6</v>
      </c>
      <c r="K2538">
        <v>10.4</v>
      </c>
      <c r="L2538">
        <v>10.3</v>
      </c>
      <c r="M2538">
        <v>10.3</v>
      </c>
      <c r="N2538">
        <v>10.4</v>
      </c>
      <c r="O2538">
        <v>10.3</v>
      </c>
      <c r="P2538">
        <v>9.6999999999999993</v>
      </c>
      <c r="Q2538">
        <v>9.8000000000000007</v>
      </c>
      <c r="R2538">
        <v>9.6999999999999993</v>
      </c>
      <c r="S2538">
        <v>9.3000000000000007</v>
      </c>
      <c r="T2538">
        <v>8.6</v>
      </c>
      <c r="U2538">
        <v>8.1999999999999993</v>
      </c>
      <c r="V2538">
        <v>8</v>
      </c>
      <c r="W2538">
        <v>7.6</v>
      </c>
      <c r="X2538">
        <v>6.9</v>
      </c>
      <c r="Y2538">
        <v>6.7</v>
      </c>
      <c r="Z2538">
        <v>6.3</v>
      </c>
      <c r="AA2538">
        <v>6.5</v>
      </c>
    </row>
    <row r="2539" spans="1:27" x14ac:dyDescent="0.2">
      <c r="A2539" s="89">
        <f>VLOOKUP(C2539,TabellenBDFS!$B$4:$C$2717,2,FALSE)</f>
        <v>351</v>
      </c>
      <c r="B2539" t="str">
        <f t="shared" si="40"/>
        <v>3512</v>
      </c>
      <c r="C2539" t="s">
        <v>361</v>
      </c>
      <c r="D2539">
        <v>2</v>
      </c>
      <c r="E2539">
        <v>0.3</v>
      </c>
      <c r="F2539">
        <v>0.4</v>
      </c>
      <c r="G2539">
        <v>0.5</v>
      </c>
      <c r="H2539">
        <v>0.5</v>
      </c>
      <c r="I2539">
        <v>0.5</v>
      </c>
      <c r="J2539">
        <v>0.5</v>
      </c>
      <c r="K2539">
        <v>0.5</v>
      </c>
      <c r="L2539">
        <v>0.5</v>
      </c>
      <c r="M2539">
        <v>0.5</v>
      </c>
      <c r="N2539">
        <v>0.6</v>
      </c>
      <c r="O2539">
        <v>0.5</v>
      </c>
      <c r="P2539">
        <v>0.6</v>
      </c>
      <c r="Q2539">
        <v>0.6</v>
      </c>
      <c r="R2539">
        <v>0.6</v>
      </c>
      <c r="S2539">
        <v>0.6</v>
      </c>
      <c r="T2539">
        <v>0.5</v>
      </c>
      <c r="U2539">
        <v>0.5</v>
      </c>
      <c r="V2539">
        <v>0.4</v>
      </c>
      <c r="W2539">
        <v>0.4</v>
      </c>
      <c r="X2539">
        <v>0.3</v>
      </c>
      <c r="Y2539">
        <v>0.3</v>
      </c>
      <c r="Z2539">
        <v>0.3</v>
      </c>
      <c r="AA2539">
        <v>0.3</v>
      </c>
    </row>
    <row r="2540" spans="1:27" x14ac:dyDescent="0.2">
      <c r="A2540" s="89">
        <f>VLOOKUP(C2540,TabellenBDFS!$B$4:$C$2717,2,FALSE)</f>
        <v>351</v>
      </c>
      <c r="B2540" t="str">
        <f t="shared" si="40"/>
        <v>3513</v>
      </c>
      <c r="C2540" t="s">
        <v>361</v>
      </c>
      <c r="D2540">
        <v>3</v>
      </c>
      <c r="E2540">
        <v>0</v>
      </c>
      <c r="F2540">
        <v>0</v>
      </c>
      <c r="G2540">
        <v>0</v>
      </c>
      <c r="H2540">
        <v>0</v>
      </c>
      <c r="I2540">
        <v>0.1</v>
      </c>
      <c r="J2540">
        <v>0.1</v>
      </c>
      <c r="K2540">
        <v>0.1</v>
      </c>
      <c r="L2540">
        <v>0.2</v>
      </c>
      <c r="M2540">
        <v>0.3</v>
      </c>
      <c r="N2540">
        <v>0.4</v>
      </c>
      <c r="O2540">
        <v>0.4</v>
      </c>
      <c r="P2540">
        <v>0.5</v>
      </c>
      <c r="Q2540">
        <v>0.7</v>
      </c>
      <c r="R2540">
        <v>0.8</v>
      </c>
      <c r="S2540">
        <v>0.7</v>
      </c>
      <c r="T2540">
        <v>0.7</v>
      </c>
      <c r="U2540">
        <v>0.7</v>
      </c>
      <c r="V2540">
        <v>0.9</v>
      </c>
      <c r="W2540">
        <v>0.8</v>
      </c>
      <c r="X2540">
        <v>0.8</v>
      </c>
      <c r="Y2540">
        <v>0.9</v>
      </c>
      <c r="Z2540">
        <v>0.9</v>
      </c>
      <c r="AA2540">
        <v>1</v>
      </c>
    </row>
    <row r="2541" spans="1:27" x14ac:dyDescent="0.2">
      <c r="A2541" s="89">
        <f>VLOOKUP(C2541,TabellenBDFS!$B$4:$C$2717,2,FALSE)</f>
        <v>351</v>
      </c>
      <c r="B2541" t="str">
        <f t="shared" si="40"/>
        <v>3514</v>
      </c>
      <c r="C2541" t="s">
        <v>361</v>
      </c>
      <c r="D2541">
        <v>4</v>
      </c>
      <c r="E2541">
        <v>0</v>
      </c>
      <c r="F2541">
        <v>0</v>
      </c>
      <c r="G2541">
        <v>0</v>
      </c>
      <c r="H2541">
        <v>0</v>
      </c>
      <c r="I2541">
        <v>0</v>
      </c>
      <c r="J2541">
        <v>0</v>
      </c>
      <c r="K2541">
        <v>0</v>
      </c>
      <c r="L2541">
        <v>0</v>
      </c>
      <c r="M2541">
        <v>0</v>
      </c>
      <c r="N2541">
        <v>0</v>
      </c>
      <c r="O2541">
        <v>0.1</v>
      </c>
      <c r="P2541">
        <v>0.1</v>
      </c>
      <c r="Q2541">
        <v>0.1</v>
      </c>
      <c r="R2541">
        <v>0.1</v>
      </c>
      <c r="S2541">
        <v>0.1</v>
      </c>
      <c r="T2541">
        <v>0.1</v>
      </c>
      <c r="U2541">
        <v>0.1</v>
      </c>
      <c r="V2541">
        <v>0.1</v>
      </c>
      <c r="W2541">
        <v>0.1</v>
      </c>
      <c r="X2541">
        <v>0.1</v>
      </c>
      <c r="Y2541">
        <v>0.1</v>
      </c>
      <c r="Z2541">
        <v>0.1</v>
      </c>
      <c r="AA2541">
        <v>0.1</v>
      </c>
    </row>
    <row r="2542" spans="1:27" x14ac:dyDescent="0.2">
      <c r="A2542" s="89">
        <f>VLOOKUP(C2542,TabellenBDFS!$B$4:$C$2717,2,FALSE)</f>
        <v>351</v>
      </c>
      <c r="B2542" t="str">
        <f t="shared" si="40"/>
        <v>3515</v>
      </c>
      <c r="C2542" t="s">
        <v>361</v>
      </c>
      <c r="D2542">
        <v>5</v>
      </c>
      <c r="E2542">
        <v>0.2</v>
      </c>
      <c r="F2542">
        <v>0.1</v>
      </c>
      <c r="G2542">
        <v>0.2</v>
      </c>
      <c r="H2542">
        <v>0.2</v>
      </c>
      <c r="I2542">
        <v>0.2</v>
      </c>
      <c r="J2542">
        <v>0.2</v>
      </c>
      <c r="K2542">
        <v>0.2</v>
      </c>
      <c r="L2542">
        <v>0.2</v>
      </c>
      <c r="M2542">
        <v>0.2</v>
      </c>
      <c r="N2542">
        <v>0.2</v>
      </c>
      <c r="O2542">
        <v>0.3</v>
      </c>
      <c r="P2542">
        <v>0.2</v>
      </c>
      <c r="Q2542">
        <v>0.2</v>
      </c>
      <c r="R2542">
        <v>0.2</v>
      </c>
      <c r="S2542">
        <v>0.1</v>
      </c>
      <c r="T2542">
        <v>0</v>
      </c>
      <c r="U2542">
        <v>0</v>
      </c>
      <c r="V2542">
        <v>0</v>
      </c>
      <c r="W2542">
        <v>0</v>
      </c>
      <c r="X2542">
        <v>0</v>
      </c>
      <c r="Y2542">
        <v>0</v>
      </c>
      <c r="Z2542">
        <v>0</v>
      </c>
      <c r="AA2542">
        <v>0</v>
      </c>
    </row>
    <row r="2543" spans="1:27" x14ac:dyDescent="0.2">
      <c r="A2543" s="89">
        <f>VLOOKUP(C2543,TabellenBDFS!$B$4:$C$2717,2,FALSE)</f>
        <v>351</v>
      </c>
      <c r="B2543" t="str">
        <f t="shared" si="40"/>
        <v>3516</v>
      </c>
      <c r="C2543" t="s">
        <v>361</v>
      </c>
      <c r="D2543">
        <v>6</v>
      </c>
      <c r="E2543">
        <v>9.5</v>
      </c>
      <c r="F2543">
        <v>9</v>
      </c>
      <c r="G2543">
        <v>8.9</v>
      </c>
      <c r="H2543">
        <v>9.4</v>
      </c>
      <c r="I2543">
        <v>9.4</v>
      </c>
      <c r="J2543">
        <v>9.1999999999999993</v>
      </c>
      <c r="K2543">
        <v>9</v>
      </c>
      <c r="L2543">
        <v>8.6999999999999993</v>
      </c>
      <c r="M2543">
        <v>8.6999999999999993</v>
      </c>
      <c r="N2543">
        <v>8.6999999999999993</v>
      </c>
      <c r="O2543">
        <v>8.6</v>
      </c>
      <c r="P2543">
        <v>7.8</v>
      </c>
      <c r="Q2543">
        <v>7.7</v>
      </c>
      <c r="R2543">
        <v>7.5</v>
      </c>
      <c r="S2543">
        <v>7.4</v>
      </c>
      <c r="T2543">
        <v>6.8</v>
      </c>
      <c r="U2543">
        <v>6.3</v>
      </c>
      <c r="V2543">
        <v>6.2</v>
      </c>
      <c r="W2543">
        <v>5.9</v>
      </c>
      <c r="X2543">
        <v>5.2</v>
      </c>
      <c r="Y2543">
        <v>4.9000000000000004</v>
      </c>
      <c r="Z2543">
        <v>4.5999999999999996</v>
      </c>
      <c r="AA2543">
        <v>4.5999999999999996</v>
      </c>
    </row>
    <row r="2544" spans="1:27" x14ac:dyDescent="0.2">
      <c r="A2544" s="89">
        <f>VLOOKUP(C2544,TabellenBDFS!$B$4:$C$2717,2,FALSE)</f>
        <v>351</v>
      </c>
      <c r="B2544" t="str">
        <f t="shared" si="40"/>
        <v>3517</v>
      </c>
      <c r="C2544" t="s">
        <v>361</v>
      </c>
      <c r="D2544">
        <v>7</v>
      </c>
      <c r="E2544">
        <v>0.5</v>
      </c>
      <c r="F2544">
        <v>0.5</v>
      </c>
      <c r="G2544">
        <v>0.5</v>
      </c>
      <c r="H2544">
        <v>0.5</v>
      </c>
      <c r="I2544">
        <v>0.7</v>
      </c>
      <c r="J2544">
        <v>0.5</v>
      </c>
      <c r="K2544">
        <v>0.5</v>
      </c>
      <c r="L2544">
        <v>0.5</v>
      </c>
      <c r="M2544">
        <v>0.5</v>
      </c>
      <c r="N2544">
        <v>0.5</v>
      </c>
      <c r="O2544">
        <v>0.5</v>
      </c>
      <c r="P2544">
        <v>0.5</v>
      </c>
      <c r="Q2544">
        <v>0.5</v>
      </c>
      <c r="R2544">
        <v>0.5</v>
      </c>
      <c r="S2544">
        <v>0.5</v>
      </c>
      <c r="T2544">
        <v>0.4</v>
      </c>
      <c r="U2544">
        <v>0.5</v>
      </c>
      <c r="V2544">
        <v>0.4</v>
      </c>
      <c r="W2544">
        <v>0.4</v>
      </c>
      <c r="X2544">
        <v>0.4</v>
      </c>
      <c r="Y2544">
        <v>0.4</v>
      </c>
      <c r="Z2544">
        <v>0.4</v>
      </c>
      <c r="AA2544">
        <v>0.4</v>
      </c>
    </row>
    <row r="2545" spans="1:27" x14ac:dyDescent="0.2">
      <c r="A2545" s="89">
        <f>VLOOKUP(C2545,TabellenBDFS!$B$4:$C$2717,2,FALSE)</f>
        <v>352</v>
      </c>
      <c r="B2545" t="str">
        <f t="shared" si="40"/>
        <v>3521</v>
      </c>
      <c r="C2545" t="s">
        <v>362</v>
      </c>
      <c r="D2545">
        <v>1</v>
      </c>
      <c r="E2545">
        <v>1.5</v>
      </c>
      <c r="F2545">
        <v>1.5</v>
      </c>
      <c r="G2545">
        <v>1.5</v>
      </c>
      <c r="H2545">
        <v>1.5</v>
      </c>
      <c r="I2545">
        <v>1.5</v>
      </c>
      <c r="J2545">
        <v>1.5</v>
      </c>
      <c r="K2545">
        <v>1.6</v>
      </c>
      <c r="L2545">
        <v>1.6</v>
      </c>
      <c r="M2545">
        <v>1.6</v>
      </c>
      <c r="N2545">
        <v>1.6</v>
      </c>
      <c r="O2545">
        <v>1.7</v>
      </c>
      <c r="P2545">
        <v>1.7</v>
      </c>
      <c r="Q2545">
        <v>1.7</v>
      </c>
      <c r="R2545">
        <v>1.8</v>
      </c>
      <c r="S2545">
        <v>1.7</v>
      </c>
      <c r="T2545">
        <v>1.8</v>
      </c>
      <c r="U2545">
        <v>1.8</v>
      </c>
      <c r="V2545">
        <v>1.5</v>
      </c>
      <c r="W2545">
        <v>1.4</v>
      </c>
      <c r="X2545">
        <v>1.3</v>
      </c>
      <c r="Y2545">
        <v>1.3</v>
      </c>
      <c r="Z2545">
        <v>1.4</v>
      </c>
      <c r="AA2545">
        <v>1.3</v>
      </c>
    </row>
    <row r="2546" spans="1:27" x14ac:dyDescent="0.2">
      <c r="A2546" s="89">
        <f>VLOOKUP(C2546,TabellenBDFS!$B$4:$C$2717,2,FALSE)</f>
        <v>352</v>
      </c>
      <c r="B2546" t="str">
        <f t="shared" si="40"/>
        <v>3522</v>
      </c>
      <c r="C2546" t="s">
        <v>362</v>
      </c>
      <c r="D2546">
        <v>2</v>
      </c>
      <c r="E2546">
        <v>0.5</v>
      </c>
      <c r="F2546">
        <v>0.5</v>
      </c>
      <c r="G2546">
        <v>0.5</v>
      </c>
      <c r="H2546">
        <v>0.5</v>
      </c>
      <c r="I2546">
        <v>0.5</v>
      </c>
      <c r="J2546">
        <v>0.5</v>
      </c>
      <c r="K2546">
        <v>0.5</v>
      </c>
      <c r="L2546">
        <v>0.4</v>
      </c>
      <c r="M2546">
        <v>0.4</v>
      </c>
      <c r="N2546">
        <v>0.4</v>
      </c>
      <c r="O2546">
        <v>0.4</v>
      </c>
      <c r="P2546">
        <v>0.4</v>
      </c>
      <c r="Q2546">
        <v>0.4</v>
      </c>
      <c r="R2546">
        <v>0.4</v>
      </c>
      <c r="S2546">
        <v>0.4</v>
      </c>
      <c r="T2546">
        <v>0.3</v>
      </c>
      <c r="U2546">
        <v>0.3</v>
      </c>
      <c r="V2546">
        <v>0.3</v>
      </c>
      <c r="W2546">
        <v>0.3</v>
      </c>
      <c r="X2546">
        <v>0.2</v>
      </c>
      <c r="Y2546">
        <v>0.2</v>
      </c>
      <c r="Z2546">
        <v>0.2</v>
      </c>
      <c r="AA2546">
        <v>0.2</v>
      </c>
    </row>
    <row r="2547" spans="1:27" x14ac:dyDescent="0.2">
      <c r="A2547" s="89">
        <f>VLOOKUP(C2547,TabellenBDFS!$B$4:$C$2717,2,FALSE)</f>
        <v>352</v>
      </c>
      <c r="B2547" t="str">
        <f t="shared" si="40"/>
        <v>3523</v>
      </c>
      <c r="C2547" t="s">
        <v>362</v>
      </c>
      <c r="D2547">
        <v>3</v>
      </c>
      <c r="E2547">
        <v>0</v>
      </c>
      <c r="F2547">
        <v>0</v>
      </c>
      <c r="G2547">
        <v>0</v>
      </c>
      <c r="H2547">
        <v>0</v>
      </c>
      <c r="I2547">
        <v>0</v>
      </c>
      <c r="J2547">
        <v>0</v>
      </c>
      <c r="K2547">
        <v>0</v>
      </c>
      <c r="L2547">
        <v>0</v>
      </c>
      <c r="M2547">
        <v>0</v>
      </c>
      <c r="N2547">
        <v>0</v>
      </c>
      <c r="O2547">
        <v>0</v>
      </c>
      <c r="P2547">
        <v>0</v>
      </c>
      <c r="Q2547">
        <v>0</v>
      </c>
      <c r="R2547">
        <v>0</v>
      </c>
      <c r="S2547">
        <v>0</v>
      </c>
      <c r="T2547">
        <v>0.1</v>
      </c>
      <c r="U2547">
        <v>0.1</v>
      </c>
      <c r="V2547">
        <v>0.1</v>
      </c>
      <c r="W2547">
        <v>0.1</v>
      </c>
      <c r="X2547">
        <v>0.1</v>
      </c>
      <c r="Y2547">
        <v>0.1</v>
      </c>
      <c r="Z2547">
        <v>0.1</v>
      </c>
      <c r="AA2547">
        <v>0.1</v>
      </c>
    </row>
    <row r="2548" spans="1:27" x14ac:dyDescent="0.2">
      <c r="A2548" s="89">
        <f>VLOOKUP(C2548,TabellenBDFS!$B$4:$C$2717,2,FALSE)</f>
        <v>352</v>
      </c>
      <c r="B2548" t="str">
        <f t="shared" si="40"/>
        <v>3524</v>
      </c>
      <c r="C2548" t="s">
        <v>362</v>
      </c>
      <c r="D2548">
        <v>4</v>
      </c>
      <c r="E2548">
        <v>0</v>
      </c>
      <c r="F2548">
        <v>0</v>
      </c>
      <c r="G2548">
        <v>0</v>
      </c>
      <c r="H2548">
        <v>0</v>
      </c>
      <c r="I2548">
        <v>0</v>
      </c>
      <c r="J2548">
        <v>0</v>
      </c>
      <c r="K2548">
        <v>0</v>
      </c>
      <c r="L2548">
        <v>0</v>
      </c>
      <c r="M2548">
        <v>0</v>
      </c>
      <c r="N2548">
        <v>0</v>
      </c>
      <c r="O2548">
        <v>0</v>
      </c>
      <c r="P2548">
        <v>0</v>
      </c>
      <c r="Q2548">
        <v>0</v>
      </c>
      <c r="R2548">
        <v>0</v>
      </c>
      <c r="S2548">
        <v>0</v>
      </c>
      <c r="T2548">
        <v>0</v>
      </c>
      <c r="U2548">
        <v>0</v>
      </c>
      <c r="V2548">
        <v>0</v>
      </c>
      <c r="W2548">
        <v>0</v>
      </c>
      <c r="X2548">
        <v>0</v>
      </c>
      <c r="Y2548">
        <v>0</v>
      </c>
      <c r="Z2548">
        <v>0</v>
      </c>
      <c r="AA2548">
        <v>0</v>
      </c>
    </row>
    <row r="2549" spans="1:27" x14ac:dyDescent="0.2">
      <c r="A2549" s="89">
        <f>VLOOKUP(C2549,TabellenBDFS!$B$4:$C$2717,2,FALSE)</f>
        <v>352</v>
      </c>
      <c r="B2549" t="str">
        <f t="shared" si="40"/>
        <v>3525</v>
      </c>
      <c r="C2549" t="s">
        <v>362</v>
      </c>
      <c r="D2549">
        <v>5</v>
      </c>
      <c r="E2549">
        <v>0</v>
      </c>
      <c r="F2549">
        <v>0</v>
      </c>
      <c r="G2549">
        <v>0</v>
      </c>
      <c r="H2549">
        <v>0</v>
      </c>
      <c r="I2549">
        <v>0</v>
      </c>
      <c r="J2549">
        <v>0</v>
      </c>
      <c r="K2549">
        <v>0</v>
      </c>
      <c r="L2549">
        <v>0</v>
      </c>
      <c r="M2549">
        <v>0</v>
      </c>
      <c r="N2549">
        <v>0</v>
      </c>
      <c r="O2549">
        <v>0</v>
      </c>
      <c r="P2549">
        <v>0</v>
      </c>
      <c r="Q2549">
        <v>0</v>
      </c>
      <c r="R2549">
        <v>0</v>
      </c>
      <c r="S2549">
        <v>0</v>
      </c>
      <c r="T2549">
        <v>0</v>
      </c>
      <c r="U2549">
        <v>0</v>
      </c>
      <c r="V2549">
        <v>0</v>
      </c>
      <c r="W2549">
        <v>0</v>
      </c>
      <c r="X2549">
        <v>0</v>
      </c>
      <c r="Y2549">
        <v>0</v>
      </c>
      <c r="Z2549">
        <v>0</v>
      </c>
      <c r="AA2549">
        <v>0</v>
      </c>
    </row>
    <row r="2550" spans="1:27" x14ac:dyDescent="0.2">
      <c r="A2550" s="89">
        <f>VLOOKUP(C2550,TabellenBDFS!$B$4:$C$2717,2,FALSE)</f>
        <v>352</v>
      </c>
      <c r="B2550" t="str">
        <f t="shared" si="40"/>
        <v>3526</v>
      </c>
      <c r="C2550" t="s">
        <v>362</v>
      </c>
      <c r="D2550">
        <v>6</v>
      </c>
      <c r="E2550">
        <v>0.7</v>
      </c>
      <c r="F2550">
        <v>0.8</v>
      </c>
      <c r="G2550">
        <v>0.8</v>
      </c>
      <c r="H2550">
        <v>0.7</v>
      </c>
      <c r="I2550">
        <v>0.7</v>
      </c>
      <c r="J2550">
        <v>0.8</v>
      </c>
      <c r="K2550">
        <v>0.8</v>
      </c>
      <c r="L2550">
        <v>0.9</v>
      </c>
      <c r="M2550">
        <v>0.9</v>
      </c>
      <c r="N2550">
        <v>0.9</v>
      </c>
      <c r="O2550">
        <v>0.9</v>
      </c>
      <c r="P2550">
        <v>0.9</v>
      </c>
      <c r="Q2550">
        <v>1</v>
      </c>
      <c r="R2550">
        <v>1</v>
      </c>
      <c r="S2550">
        <v>1</v>
      </c>
      <c r="T2550">
        <v>1</v>
      </c>
      <c r="U2550">
        <v>1</v>
      </c>
      <c r="V2550">
        <v>0.9</v>
      </c>
      <c r="W2550">
        <v>0.9</v>
      </c>
      <c r="X2550">
        <v>0.9</v>
      </c>
      <c r="Y2550">
        <v>0.9</v>
      </c>
      <c r="Z2550">
        <v>0.9</v>
      </c>
      <c r="AA2550">
        <v>0.9</v>
      </c>
    </row>
    <row r="2551" spans="1:27" x14ac:dyDescent="0.2">
      <c r="A2551" s="89">
        <f>VLOOKUP(C2551,TabellenBDFS!$B$4:$C$2717,2,FALSE)</f>
        <v>352</v>
      </c>
      <c r="B2551" t="str">
        <f t="shared" si="40"/>
        <v>3527</v>
      </c>
      <c r="C2551" t="s">
        <v>362</v>
      </c>
      <c r="D2551">
        <v>7</v>
      </c>
      <c r="E2551">
        <v>0.2</v>
      </c>
      <c r="F2551">
        <v>0.2</v>
      </c>
      <c r="G2551">
        <v>0.3</v>
      </c>
      <c r="H2551">
        <v>0.2</v>
      </c>
      <c r="I2551">
        <v>0.3</v>
      </c>
      <c r="J2551">
        <v>0.3</v>
      </c>
      <c r="K2551">
        <v>0.3</v>
      </c>
      <c r="L2551">
        <v>0.3</v>
      </c>
      <c r="M2551">
        <v>0.3</v>
      </c>
      <c r="N2551">
        <v>0.3</v>
      </c>
      <c r="O2551">
        <v>0.3</v>
      </c>
      <c r="P2551">
        <v>0.3</v>
      </c>
      <c r="Q2551">
        <v>0.3</v>
      </c>
      <c r="R2551">
        <v>0.3</v>
      </c>
      <c r="S2551">
        <v>0.3</v>
      </c>
      <c r="T2551">
        <v>0.3</v>
      </c>
      <c r="U2551">
        <v>0.3</v>
      </c>
      <c r="V2551">
        <v>0.3</v>
      </c>
      <c r="W2551">
        <v>0.2</v>
      </c>
      <c r="X2551">
        <v>0.1</v>
      </c>
      <c r="Y2551">
        <v>0.1</v>
      </c>
      <c r="Z2551">
        <v>0.1</v>
      </c>
      <c r="AA2551">
        <v>0.1</v>
      </c>
    </row>
    <row r="2552" spans="1:27" x14ac:dyDescent="0.2">
      <c r="A2552" s="89">
        <f>VLOOKUP(C2552,TabellenBDFS!$B$4:$C$2717,2,FALSE)</f>
        <v>353</v>
      </c>
      <c r="B2552" t="str">
        <f t="shared" si="40"/>
        <v>3531</v>
      </c>
      <c r="C2552" t="s">
        <v>363</v>
      </c>
      <c r="D2552">
        <v>1</v>
      </c>
      <c r="E2552">
        <v>0.2</v>
      </c>
      <c r="F2552">
        <v>0.2</v>
      </c>
      <c r="G2552">
        <v>0.2</v>
      </c>
      <c r="H2552">
        <v>0.2</v>
      </c>
      <c r="I2552">
        <v>0.2</v>
      </c>
      <c r="J2552">
        <v>0.2</v>
      </c>
      <c r="K2552">
        <v>0.2</v>
      </c>
      <c r="L2552">
        <v>0.2</v>
      </c>
      <c r="M2552">
        <v>0.2</v>
      </c>
      <c r="N2552">
        <v>0.1</v>
      </c>
      <c r="O2552">
        <v>0.1</v>
      </c>
      <c r="P2552">
        <v>0.1</v>
      </c>
      <c r="Q2552">
        <v>0.2</v>
      </c>
      <c r="R2552">
        <v>0.2</v>
      </c>
      <c r="S2552">
        <v>0.2</v>
      </c>
      <c r="T2552">
        <v>0.2</v>
      </c>
      <c r="U2552">
        <v>0.2</v>
      </c>
      <c r="V2552">
        <v>0.2</v>
      </c>
      <c r="W2552">
        <v>0.2</v>
      </c>
      <c r="X2552">
        <v>0.2</v>
      </c>
      <c r="Y2552">
        <v>0.2</v>
      </c>
      <c r="Z2552">
        <v>0.2</v>
      </c>
      <c r="AA2552">
        <v>0.2</v>
      </c>
    </row>
    <row r="2553" spans="1:27" x14ac:dyDescent="0.2">
      <c r="A2553" s="89">
        <f>VLOOKUP(C2553,TabellenBDFS!$B$4:$C$2717,2,FALSE)</f>
        <v>353</v>
      </c>
      <c r="B2553" t="str">
        <f t="shared" si="40"/>
        <v>3532</v>
      </c>
      <c r="C2553" t="s">
        <v>363</v>
      </c>
      <c r="D2553">
        <v>2</v>
      </c>
      <c r="E2553">
        <v>0</v>
      </c>
      <c r="F2553">
        <v>0</v>
      </c>
      <c r="G2553">
        <v>0</v>
      </c>
      <c r="H2553">
        <v>0</v>
      </c>
      <c r="I2553">
        <v>0</v>
      </c>
      <c r="J2553">
        <v>0</v>
      </c>
      <c r="K2553">
        <v>0</v>
      </c>
      <c r="L2553">
        <v>0</v>
      </c>
      <c r="M2553">
        <v>0</v>
      </c>
      <c r="N2553">
        <v>0</v>
      </c>
      <c r="O2553">
        <v>0</v>
      </c>
      <c r="P2553">
        <v>0</v>
      </c>
      <c r="Q2553">
        <v>0</v>
      </c>
      <c r="R2553">
        <v>0</v>
      </c>
      <c r="S2553">
        <v>0</v>
      </c>
      <c r="T2553">
        <v>0</v>
      </c>
      <c r="U2553">
        <v>0</v>
      </c>
      <c r="V2553">
        <v>0</v>
      </c>
      <c r="W2553">
        <v>0</v>
      </c>
      <c r="X2553">
        <v>0</v>
      </c>
      <c r="Y2553">
        <v>0</v>
      </c>
      <c r="Z2553">
        <v>0</v>
      </c>
      <c r="AA2553">
        <v>0</v>
      </c>
    </row>
    <row r="2554" spans="1:27" x14ac:dyDescent="0.2">
      <c r="A2554" s="89">
        <f>VLOOKUP(C2554,TabellenBDFS!$B$4:$C$2717,2,FALSE)</f>
        <v>353</v>
      </c>
      <c r="B2554" t="str">
        <f t="shared" si="40"/>
        <v>3533</v>
      </c>
      <c r="C2554" t="s">
        <v>363</v>
      </c>
      <c r="D2554">
        <v>3</v>
      </c>
      <c r="E2554">
        <v>0</v>
      </c>
      <c r="F2554">
        <v>0</v>
      </c>
      <c r="G2554">
        <v>0</v>
      </c>
      <c r="H2554">
        <v>0</v>
      </c>
      <c r="I2554">
        <v>0</v>
      </c>
      <c r="J2554">
        <v>0</v>
      </c>
      <c r="K2554">
        <v>0</v>
      </c>
      <c r="L2554">
        <v>0</v>
      </c>
      <c r="M2554">
        <v>0</v>
      </c>
      <c r="N2554">
        <v>0</v>
      </c>
      <c r="O2554">
        <v>0</v>
      </c>
      <c r="P2554">
        <v>0</v>
      </c>
      <c r="Q2554">
        <v>0</v>
      </c>
      <c r="R2554">
        <v>0</v>
      </c>
      <c r="S2554">
        <v>0</v>
      </c>
      <c r="T2554">
        <v>0</v>
      </c>
      <c r="U2554">
        <v>0</v>
      </c>
      <c r="V2554">
        <v>0</v>
      </c>
      <c r="W2554">
        <v>0</v>
      </c>
      <c r="X2554">
        <v>0</v>
      </c>
      <c r="Y2554">
        <v>0</v>
      </c>
      <c r="Z2554">
        <v>0</v>
      </c>
      <c r="AA2554">
        <v>0</v>
      </c>
    </row>
    <row r="2555" spans="1:27" x14ac:dyDescent="0.2">
      <c r="A2555" s="89">
        <f>VLOOKUP(C2555,TabellenBDFS!$B$4:$C$2717,2,FALSE)</f>
        <v>353</v>
      </c>
      <c r="B2555" t="str">
        <f t="shared" si="40"/>
        <v>3534</v>
      </c>
      <c r="C2555" t="s">
        <v>363</v>
      </c>
      <c r="D2555">
        <v>4</v>
      </c>
      <c r="E2555">
        <v>0</v>
      </c>
      <c r="F2555">
        <v>0</v>
      </c>
      <c r="G2555">
        <v>0</v>
      </c>
      <c r="H2555">
        <v>0</v>
      </c>
      <c r="I2555">
        <v>0</v>
      </c>
      <c r="J2555">
        <v>0</v>
      </c>
      <c r="K2555">
        <v>0</v>
      </c>
      <c r="L2555">
        <v>0</v>
      </c>
      <c r="M2555">
        <v>0</v>
      </c>
      <c r="N2555">
        <v>0</v>
      </c>
      <c r="O2555">
        <v>0</v>
      </c>
      <c r="P2555">
        <v>0</v>
      </c>
      <c r="Q2555">
        <v>0</v>
      </c>
      <c r="R2555">
        <v>0</v>
      </c>
      <c r="S2555">
        <v>0</v>
      </c>
      <c r="T2555">
        <v>0</v>
      </c>
      <c r="U2555">
        <v>0</v>
      </c>
      <c r="V2555">
        <v>0</v>
      </c>
      <c r="W2555">
        <v>0</v>
      </c>
      <c r="X2555">
        <v>0</v>
      </c>
      <c r="Y2555">
        <v>0</v>
      </c>
      <c r="Z2555">
        <v>0</v>
      </c>
      <c r="AA2555">
        <v>0</v>
      </c>
    </row>
    <row r="2556" spans="1:27" x14ac:dyDescent="0.2">
      <c r="A2556" s="89">
        <f>VLOOKUP(C2556,TabellenBDFS!$B$4:$C$2717,2,FALSE)</f>
        <v>353</v>
      </c>
      <c r="B2556" t="str">
        <f t="shared" si="40"/>
        <v>3535</v>
      </c>
      <c r="C2556" t="s">
        <v>363</v>
      </c>
      <c r="D2556">
        <v>5</v>
      </c>
      <c r="E2556">
        <v>0</v>
      </c>
      <c r="F2556">
        <v>0</v>
      </c>
      <c r="G2556">
        <v>0</v>
      </c>
      <c r="H2556">
        <v>0</v>
      </c>
      <c r="I2556">
        <v>0</v>
      </c>
      <c r="J2556">
        <v>0</v>
      </c>
      <c r="K2556">
        <v>0</v>
      </c>
      <c r="L2556">
        <v>0</v>
      </c>
      <c r="M2556">
        <v>0</v>
      </c>
      <c r="N2556">
        <v>0</v>
      </c>
      <c r="O2556">
        <v>0</v>
      </c>
      <c r="P2556">
        <v>0</v>
      </c>
      <c r="Q2556">
        <v>0</v>
      </c>
      <c r="R2556">
        <v>0</v>
      </c>
      <c r="S2556">
        <v>0</v>
      </c>
      <c r="T2556">
        <v>0</v>
      </c>
      <c r="U2556">
        <v>0</v>
      </c>
      <c r="V2556">
        <v>0</v>
      </c>
      <c r="W2556">
        <v>0</v>
      </c>
      <c r="X2556">
        <v>0</v>
      </c>
      <c r="Y2556">
        <v>0</v>
      </c>
      <c r="Z2556">
        <v>0</v>
      </c>
      <c r="AA2556">
        <v>0</v>
      </c>
    </row>
    <row r="2557" spans="1:27" x14ac:dyDescent="0.2">
      <c r="A2557" s="89">
        <f>VLOOKUP(C2557,TabellenBDFS!$B$4:$C$2717,2,FALSE)</f>
        <v>353</v>
      </c>
      <c r="B2557" t="str">
        <f t="shared" si="40"/>
        <v>3536</v>
      </c>
      <c r="C2557" t="s">
        <v>363</v>
      </c>
      <c r="D2557">
        <v>6</v>
      </c>
      <c r="E2557">
        <v>0.1</v>
      </c>
      <c r="F2557">
        <v>0.1</v>
      </c>
      <c r="G2557">
        <v>0.1</v>
      </c>
      <c r="H2557">
        <v>0.1</v>
      </c>
      <c r="I2557">
        <v>0.1</v>
      </c>
      <c r="J2557">
        <v>0.1</v>
      </c>
      <c r="K2557">
        <v>0.1</v>
      </c>
      <c r="L2557">
        <v>0.1</v>
      </c>
      <c r="M2557">
        <v>0.1</v>
      </c>
      <c r="N2557">
        <v>0.1</v>
      </c>
      <c r="O2557">
        <v>0.1</v>
      </c>
      <c r="P2557">
        <v>0.1</v>
      </c>
      <c r="Q2557">
        <v>0.1</v>
      </c>
      <c r="R2557">
        <v>0.1</v>
      </c>
      <c r="S2557">
        <v>0.1</v>
      </c>
      <c r="T2557">
        <v>0.1</v>
      </c>
      <c r="U2557">
        <v>0.1</v>
      </c>
      <c r="V2557">
        <v>0.1</v>
      </c>
      <c r="W2557">
        <v>0.1</v>
      </c>
      <c r="X2557">
        <v>0.1</v>
      </c>
      <c r="Y2557">
        <v>0.1</v>
      </c>
      <c r="Z2557">
        <v>0.1</v>
      </c>
      <c r="AA2557">
        <v>0.1</v>
      </c>
    </row>
    <row r="2558" spans="1:27" x14ac:dyDescent="0.2">
      <c r="A2558" s="89">
        <f>VLOOKUP(C2558,TabellenBDFS!$B$4:$C$2717,2,FALSE)</f>
        <v>353</v>
      </c>
      <c r="B2558" t="str">
        <f t="shared" si="40"/>
        <v>3537</v>
      </c>
      <c r="C2558" t="s">
        <v>363</v>
      </c>
      <c r="D2558">
        <v>7</v>
      </c>
      <c r="E2558">
        <v>0.1</v>
      </c>
      <c r="F2558">
        <v>0.1</v>
      </c>
      <c r="G2558">
        <v>0</v>
      </c>
      <c r="H2558">
        <v>0</v>
      </c>
      <c r="I2558">
        <v>0</v>
      </c>
      <c r="J2558">
        <v>0</v>
      </c>
      <c r="K2558">
        <v>0</v>
      </c>
      <c r="L2558">
        <v>0</v>
      </c>
      <c r="M2558">
        <v>0</v>
      </c>
      <c r="N2558">
        <v>0</v>
      </c>
      <c r="O2558">
        <v>0</v>
      </c>
      <c r="P2558">
        <v>0</v>
      </c>
      <c r="Q2558">
        <v>0</v>
      </c>
      <c r="R2558">
        <v>0</v>
      </c>
      <c r="S2558">
        <v>0</v>
      </c>
      <c r="T2558">
        <v>0</v>
      </c>
      <c r="U2558">
        <v>0</v>
      </c>
      <c r="V2558">
        <v>0</v>
      </c>
      <c r="W2558">
        <v>0</v>
      </c>
      <c r="X2558">
        <v>0</v>
      </c>
      <c r="Y2558">
        <v>0</v>
      </c>
      <c r="Z2558">
        <v>0.1</v>
      </c>
      <c r="AA2558">
        <v>0.1</v>
      </c>
    </row>
    <row r="2559" spans="1:27" x14ac:dyDescent="0.2">
      <c r="A2559" s="89">
        <f>VLOOKUP(C2559,TabellenBDFS!$B$4:$C$2717,2,FALSE)</f>
        <v>354</v>
      </c>
      <c r="B2559" t="str">
        <f t="shared" si="40"/>
        <v>3541</v>
      </c>
      <c r="C2559" t="s">
        <v>364</v>
      </c>
      <c r="D2559">
        <v>1</v>
      </c>
      <c r="E2559">
        <v>0.9</v>
      </c>
      <c r="F2559">
        <v>0.9</v>
      </c>
      <c r="G2559">
        <v>0.9</v>
      </c>
      <c r="H2559">
        <v>0.9</v>
      </c>
      <c r="I2559">
        <v>0.9</v>
      </c>
      <c r="J2559">
        <v>0.9</v>
      </c>
      <c r="K2559">
        <v>0.9</v>
      </c>
      <c r="L2559">
        <v>1</v>
      </c>
      <c r="M2559">
        <v>1</v>
      </c>
      <c r="N2559">
        <v>0.9</v>
      </c>
      <c r="O2559">
        <v>0.9</v>
      </c>
      <c r="P2559">
        <v>0.9</v>
      </c>
      <c r="Q2559">
        <v>0.8</v>
      </c>
      <c r="R2559">
        <v>0.8</v>
      </c>
      <c r="S2559">
        <v>0.8</v>
      </c>
      <c r="T2559">
        <v>0.7</v>
      </c>
      <c r="U2559">
        <v>0.8</v>
      </c>
      <c r="V2559">
        <v>0.8</v>
      </c>
      <c r="W2559">
        <v>0.8</v>
      </c>
      <c r="X2559">
        <v>0.7</v>
      </c>
      <c r="Y2559">
        <v>0.7</v>
      </c>
      <c r="Z2559">
        <v>0.7</v>
      </c>
      <c r="AA2559">
        <v>0.7</v>
      </c>
    </row>
    <row r="2560" spans="1:27" x14ac:dyDescent="0.2">
      <c r="A2560" s="89">
        <f>VLOOKUP(C2560,TabellenBDFS!$B$4:$C$2717,2,FALSE)</f>
        <v>354</v>
      </c>
      <c r="B2560" t="str">
        <f t="shared" si="40"/>
        <v>3542</v>
      </c>
      <c r="C2560" t="s">
        <v>364</v>
      </c>
      <c r="D2560">
        <v>2</v>
      </c>
      <c r="E2560">
        <v>0.1</v>
      </c>
      <c r="F2560">
        <v>0.1</v>
      </c>
      <c r="G2560">
        <v>0.1</v>
      </c>
      <c r="H2560">
        <v>0.1</v>
      </c>
      <c r="I2560">
        <v>0.1</v>
      </c>
      <c r="J2560">
        <v>0.1</v>
      </c>
      <c r="K2560">
        <v>0.1</v>
      </c>
      <c r="L2560">
        <v>0.1</v>
      </c>
      <c r="M2560">
        <v>0.1</v>
      </c>
      <c r="N2560">
        <v>0.1</v>
      </c>
      <c r="O2560">
        <v>0.1</v>
      </c>
      <c r="P2560">
        <v>0.1</v>
      </c>
      <c r="Q2560">
        <v>0.1</v>
      </c>
      <c r="R2560">
        <v>0</v>
      </c>
      <c r="S2560">
        <v>0</v>
      </c>
      <c r="T2560">
        <v>0</v>
      </c>
      <c r="U2560">
        <v>0</v>
      </c>
      <c r="V2560">
        <v>0</v>
      </c>
      <c r="W2560">
        <v>0</v>
      </c>
      <c r="X2560">
        <v>0</v>
      </c>
      <c r="Y2560">
        <v>0</v>
      </c>
      <c r="Z2560">
        <v>0</v>
      </c>
      <c r="AA2560">
        <v>0</v>
      </c>
    </row>
    <row r="2561" spans="1:27" x14ac:dyDescent="0.2">
      <c r="A2561" s="89">
        <f>VLOOKUP(C2561,TabellenBDFS!$B$4:$C$2717,2,FALSE)</f>
        <v>354</v>
      </c>
      <c r="B2561" t="str">
        <f t="shared" si="40"/>
        <v>3543</v>
      </c>
      <c r="C2561" t="s">
        <v>364</v>
      </c>
      <c r="D2561">
        <v>3</v>
      </c>
      <c r="E2561">
        <v>0</v>
      </c>
      <c r="F2561">
        <v>0</v>
      </c>
      <c r="G2561">
        <v>0</v>
      </c>
      <c r="H2561">
        <v>0</v>
      </c>
      <c r="I2561">
        <v>0</v>
      </c>
      <c r="J2561">
        <v>0</v>
      </c>
      <c r="K2561">
        <v>0</v>
      </c>
      <c r="L2561">
        <v>0</v>
      </c>
      <c r="M2561">
        <v>0</v>
      </c>
      <c r="N2561">
        <v>0</v>
      </c>
      <c r="O2561">
        <v>0</v>
      </c>
      <c r="P2561">
        <v>0</v>
      </c>
      <c r="Q2561">
        <v>0</v>
      </c>
      <c r="R2561">
        <v>0</v>
      </c>
      <c r="S2561">
        <v>0</v>
      </c>
      <c r="T2561">
        <v>0</v>
      </c>
      <c r="U2561">
        <v>0</v>
      </c>
      <c r="V2561">
        <v>0</v>
      </c>
      <c r="W2561">
        <v>0</v>
      </c>
      <c r="X2561">
        <v>0</v>
      </c>
      <c r="Y2561">
        <v>0</v>
      </c>
      <c r="Z2561">
        <v>0</v>
      </c>
      <c r="AA2561">
        <v>0</v>
      </c>
    </row>
    <row r="2562" spans="1:27" x14ac:dyDescent="0.2">
      <c r="A2562" s="89">
        <f>VLOOKUP(C2562,TabellenBDFS!$B$4:$C$2717,2,FALSE)</f>
        <v>354</v>
      </c>
      <c r="B2562" t="str">
        <f t="shared" si="40"/>
        <v>3544</v>
      </c>
      <c r="C2562" t="s">
        <v>364</v>
      </c>
      <c r="D2562">
        <v>4</v>
      </c>
      <c r="E2562">
        <v>0</v>
      </c>
      <c r="F2562">
        <v>0</v>
      </c>
      <c r="G2562">
        <v>0</v>
      </c>
      <c r="H2562">
        <v>0</v>
      </c>
      <c r="I2562">
        <v>0</v>
      </c>
      <c r="J2562">
        <v>0</v>
      </c>
      <c r="K2562">
        <v>0</v>
      </c>
      <c r="L2562">
        <v>0</v>
      </c>
      <c r="M2562">
        <v>0</v>
      </c>
      <c r="N2562">
        <v>0</v>
      </c>
      <c r="O2562">
        <v>0</v>
      </c>
      <c r="P2562">
        <v>0</v>
      </c>
      <c r="Q2562">
        <v>0</v>
      </c>
      <c r="R2562">
        <v>0</v>
      </c>
      <c r="S2562">
        <v>0</v>
      </c>
      <c r="T2562">
        <v>0</v>
      </c>
      <c r="U2562">
        <v>0</v>
      </c>
      <c r="V2562">
        <v>0</v>
      </c>
      <c r="W2562">
        <v>0</v>
      </c>
      <c r="X2562">
        <v>0</v>
      </c>
      <c r="Y2562">
        <v>0</v>
      </c>
      <c r="Z2562">
        <v>0</v>
      </c>
      <c r="AA2562">
        <v>0</v>
      </c>
    </row>
    <row r="2563" spans="1:27" x14ac:dyDescent="0.2">
      <c r="A2563" s="89">
        <f>VLOOKUP(C2563,TabellenBDFS!$B$4:$C$2717,2,FALSE)</f>
        <v>354</v>
      </c>
      <c r="B2563" t="str">
        <f t="shared" si="40"/>
        <v>3545</v>
      </c>
      <c r="C2563" t="s">
        <v>364</v>
      </c>
      <c r="D2563">
        <v>5</v>
      </c>
      <c r="E2563">
        <v>0</v>
      </c>
      <c r="F2563">
        <v>0</v>
      </c>
      <c r="G2563">
        <v>0</v>
      </c>
      <c r="H2563">
        <v>0</v>
      </c>
      <c r="I2563">
        <v>0</v>
      </c>
      <c r="J2563">
        <v>0</v>
      </c>
      <c r="K2563">
        <v>0</v>
      </c>
      <c r="L2563">
        <v>0</v>
      </c>
      <c r="M2563">
        <v>0</v>
      </c>
      <c r="N2563">
        <v>0</v>
      </c>
      <c r="O2563">
        <v>0</v>
      </c>
      <c r="P2563">
        <v>0</v>
      </c>
      <c r="Q2563">
        <v>0</v>
      </c>
      <c r="R2563">
        <v>0</v>
      </c>
      <c r="S2563">
        <v>0</v>
      </c>
      <c r="T2563">
        <v>0</v>
      </c>
      <c r="U2563">
        <v>0</v>
      </c>
      <c r="V2563">
        <v>0</v>
      </c>
      <c r="W2563">
        <v>0</v>
      </c>
      <c r="X2563">
        <v>0</v>
      </c>
      <c r="Y2563">
        <v>0</v>
      </c>
      <c r="Z2563">
        <v>0</v>
      </c>
      <c r="AA2563">
        <v>0</v>
      </c>
    </row>
    <row r="2564" spans="1:27" x14ac:dyDescent="0.2">
      <c r="A2564" s="89">
        <f>VLOOKUP(C2564,TabellenBDFS!$B$4:$C$2717,2,FALSE)</f>
        <v>354</v>
      </c>
      <c r="B2564" t="str">
        <f t="shared" si="40"/>
        <v>3546</v>
      </c>
      <c r="C2564" t="s">
        <v>364</v>
      </c>
      <c r="D2564">
        <v>6</v>
      </c>
      <c r="E2564">
        <v>0.8</v>
      </c>
      <c r="F2564">
        <v>0.8</v>
      </c>
      <c r="G2564">
        <v>0.8</v>
      </c>
      <c r="H2564">
        <v>0.8</v>
      </c>
      <c r="I2564">
        <v>0.8</v>
      </c>
      <c r="J2564">
        <v>0.8</v>
      </c>
      <c r="K2564">
        <v>0.9</v>
      </c>
      <c r="L2564">
        <v>0.9</v>
      </c>
      <c r="M2564">
        <v>0.9</v>
      </c>
      <c r="N2564">
        <v>0.8</v>
      </c>
      <c r="O2564">
        <v>0.8</v>
      </c>
      <c r="P2564">
        <v>0.8</v>
      </c>
      <c r="Q2564">
        <v>0.7</v>
      </c>
      <c r="R2564">
        <v>0.7</v>
      </c>
      <c r="S2564">
        <v>0.8</v>
      </c>
      <c r="T2564">
        <v>0.7</v>
      </c>
      <c r="U2564">
        <v>0.7</v>
      </c>
      <c r="V2564">
        <v>0.7</v>
      </c>
      <c r="W2564">
        <v>0.7</v>
      </c>
      <c r="X2564">
        <v>0.7</v>
      </c>
      <c r="Y2564">
        <v>0.7</v>
      </c>
      <c r="Z2564">
        <v>0.6</v>
      </c>
      <c r="AA2564">
        <v>0.6</v>
      </c>
    </row>
    <row r="2565" spans="1:27" x14ac:dyDescent="0.2">
      <c r="A2565" s="89">
        <f>VLOOKUP(C2565,TabellenBDFS!$B$4:$C$2717,2,FALSE)</f>
        <v>354</v>
      </c>
      <c r="B2565" t="str">
        <f t="shared" si="40"/>
        <v>3547</v>
      </c>
      <c r="C2565" t="s">
        <v>364</v>
      </c>
      <c r="D2565">
        <v>7</v>
      </c>
      <c r="E2565">
        <v>0</v>
      </c>
      <c r="F2565">
        <v>0</v>
      </c>
      <c r="G2565">
        <v>0</v>
      </c>
      <c r="H2565">
        <v>0</v>
      </c>
      <c r="I2565">
        <v>0</v>
      </c>
      <c r="J2565">
        <v>0</v>
      </c>
      <c r="K2565">
        <v>0</v>
      </c>
      <c r="L2565">
        <v>0</v>
      </c>
      <c r="M2565">
        <v>0</v>
      </c>
      <c r="N2565">
        <v>0</v>
      </c>
      <c r="O2565">
        <v>0</v>
      </c>
      <c r="P2565">
        <v>0</v>
      </c>
      <c r="Q2565">
        <v>0</v>
      </c>
      <c r="R2565">
        <v>0</v>
      </c>
      <c r="S2565">
        <v>0</v>
      </c>
      <c r="T2565">
        <v>0</v>
      </c>
      <c r="U2565">
        <v>0</v>
      </c>
      <c r="V2565">
        <v>0</v>
      </c>
      <c r="W2565">
        <v>0</v>
      </c>
      <c r="X2565">
        <v>0</v>
      </c>
      <c r="Y2565">
        <v>0</v>
      </c>
      <c r="Z2565">
        <v>0</v>
      </c>
      <c r="AA2565">
        <v>0</v>
      </c>
    </row>
    <row r="2566" spans="1:27" x14ac:dyDescent="0.2">
      <c r="A2566" s="89">
        <f>VLOOKUP(C2566,TabellenBDFS!$B$4:$C$2717,2,FALSE)</f>
        <v>355</v>
      </c>
      <c r="B2566" t="str">
        <f t="shared" si="40"/>
        <v>3551</v>
      </c>
      <c r="C2566" t="s">
        <v>365</v>
      </c>
      <c r="D2566">
        <v>1</v>
      </c>
      <c r="E2566">
        <v>2.1</v>
      </c>
      <c r="F2566">
        <v>2.2999999999999998</v>
      </c>
      <c r="G2566">
        <v>2.4</v>
      </c>
      <c r="H2566">
        <v>3.3</v>
      </c>
      <c r="I2566">
        <v>3.5</v>
      </c>
      <c r="J2566">
        <v>3.5</v>
      </c>
      <c r="K2566">
        <v>3.6</v>
      </c>
      <c r="L2566">
        <v>3.7</v>
      </c>
      <c r="M2566">
        <v>3.8</v>
      </c>
      <c r="N2566">
        <v>3.8</v>
      </c>
      <c r="O2566">
        <v>3.7</v>
      </c>
      <c r="P2566">
        <v>3.8</v>
      </c>
      <c r="Q2566">
        <v>3.9</v>
      </c>
      <c r="R2566">
        <v>3.9</v>
      </c>
      <c r="S2566">
        <v>3.9</v>
      </c>
      <c r="T2566">
        <v>3.6</v>
      </c>
      <c r="U2566">
        <v>3.5</v>
      </c>
      <c r="V2566">
        <v>3.7</v>
      </c>
      <c r="W2566">
        <v>3.7</v>
      </c>
      <c r="X2566">
        <v>3.6</v>
      </c>
      <c r="Y2566">
        <v>3.6</v>
      </c>
      <c r="Z2566">
        <v>3.6</v>
      </c>
      <c r="AA2566">
        <v>3.7</v>
      </c>
    </row>
    <row r="2567" spans="1:27" x14ac:dyDescent="0.2">
      <c r="A2567" s="89">
        <f>VLOOKUP(C2567,TabellenBDFS!$B$4:$C$2717,2,FALSE)</f>
        <v>355</v>
      </c>
      <c r="B2567" t="str">
        <f t="shared" si="40"/>
        <v>3552</v>
      </c>
      <c r="C2567" t="s">
        <v>365</v>
      </c>
      <c r="D2567">
        <v>2</v>
      </c>
      <c r="E2567">
        <v>0.8</v>
      </c>
      <c r="F2567">
        <v>1</v>
      </c>
      <c r="G2567">
        <v>1</v>
      </c>
      <c r="H2567">
        <v>1.1000000000000001</v>
      </c>
      <c r="I2567">
        <v>1.1000000000000001</v>
      </c>
      <c r="J2567">
        <v>1</v>
      </c>
      <c r="K2567">
        <v>1</v>
      </c>
      <c r="L2567">
        <v>1</v>
      </c>
      <c r="M2567">
        <v>1</v>
      </c>
      <c r="N2567">
        <v>1</v>
      </c>
      <c r="O2567">
        <v>1</v>
      </c>
      <c r="P2567">
        <v>1</v>
      </c>
      <c r="Q2567">
        <v>1</v>
      </c>
      <c r="R2567">
        <v>0.9</v>
      </c>
      <c r="S2567">
        <v>0.9</v>
      </c>
      <c r="T2567">
        <v>0.9</v>
      </c>
      <c r="U2567">
        <v>0.8</v>
      </c>
      <c r="V2567">
        <v>0.8</v>
      </c>
      <c r="W2567">
        <v>0.8</v>
      </c>
      <c r="X2567">
        <v>0.8</v>
      </c>
      <c r="Y2567">
        <v>0.8</v>
      </c>
      <c r="Z2567">
        <v>0.8</v>
      </c>
      <c r="AA2567">
        <v>0.7</v>
      </c>
    </row>
    <row r="2568" spans="1:27" x14ac:dyDescent="0.2">
      <c r="A2568" s="89">
        <f>VLOOKUP(C2568,TabellenBDFS!$B$4:$C$2717,2,FALSE)</f>
        <v>355</v>
      </c>
      <c r="B2568" t="str">
        <f t="shared" si="40"/>
        <v>3553</v>
      </c>
      <c r="C2568" t="s">
        <v>365</v>
      </c>
      <c r="D2568">
        <v>3</v>
      </c>
      <c r="E2568">
        <v>0</v>
      </c>
      <c r="F2568">
        <v>0</v>
      </c>
      <c r="G2568">
        <v>0</v>
      </c>
      <c r="H2568">
        <v>0</v>
      </c>
      <c r="I2568">
        <v>0.1</v>
      </c>
      <c r="J2568">
        <v>0.2</v>
      </c>
      <c r="K2568">
        <v>0.2</v>
      </c>
      <c r="L2568">
        <v>0.3</v>
      </c>
      <c r="M2568">
        <v>0.3</v>
      </c>
      <c r="N2568">
        <v>0.3</v>
      </c>
      <c r="O2568">
        <v>0.3</v>
      </c>
      <c r="P2568">
        <v>0.3</v>
      </c>
      <c r="Q2568">
        <v>0.4</v>
      </c>
      <c r="R2568">
        <v>0.5</v>
      </c>
      <c r="S2568">
        <v>0.5</v>
      </c>
      <c r="T2568">
        <v>0.4</v>
      </c>
      <c r="U2568">
        <v>0.4</v>
      </c>
      <c r="V2568">
        <v>0.6</v>
      </c>
      <c r="W2568">
        <v>0.6</v>
      </c>
      <c r="X2568">
        <v>0.5</v>
      </c>
      <c r="Y2568">
        <v>0.5</v>
      </c>
      <c r="Z2568">
        <v>0.6</v>
      </c>
      <c r="AA2568">
        <v>0.6</v>
      </c>
    </row>
    <row r="2569" spans="1:27" x14ac:dyDescent="0.2">
      <c r="A2569" s="89">
        <f>VLOOKUP(C2569,TabellenBDFS!$B$4:$C$2717,2,FALSE)</f>
        <v>355</v>
      </c>
      <c r="B2569" t="str">
        <f t="shared" si="40"/>
        <v>3554</v>
      </c>
      <c r="C2569" t="s">
        <v>365</v>
      </c>
      <c r="D2569">
        <v>4</v>
      </c>
      <c r="E2569">
        <v>0</v>
      </c>
      <c r="F2569">
        <v>0</v>
      </c>
      <c r="G2569">
        <v>0</v>
      </c>
      <c r="H2569">
        <v>0</v>
      </c>
      <c r="I2569">
        <v>0</v>
      </c>
      <c r="J2569">
        <v>0</v>
      </c>
      <c r="K2569">
        <v>0</v>
      </c>
      <c r="L2569">
        <v>0.1</v>
      </c>
      <c r="M2569">
        <v>0.1</v>
      </c>
      <c r="N2569">
        <v>0.1</v>
      </c>
      <c r="O2569">
        <v>0</v>
      </c>
      <c r="P2569">
        <v>0.1</v>
      </c>
      <c r="Q2569">
        <v>0.1</v>
      </c>
      <c r="R2569">
        <v>0.1</v>
      </c>
      <c r="S2569">
        <v>0.1</v>
      </c>
      <c r="T2569">
        <v>0.1</v>
      </c>
      <c r="U2569">
        <v>0.1</v>
      </c>
      <c r="V2569">
        <v>0.1</v>
      </c>
      <c r="W2569">
        <v>0.1</v>
      </c>
      <c r="X2569">
        <v>0.1</v>
      </c>
      <c r="Y2569">
        <v>0.1</v>
      </c>
      <c r="Z2569">
        <v>0.1</v>
      </c>
      <c r="AA2569">
        <v>0.1</v>
      </c>
    </row>
    <row r="2570" spans="1:27" x14ac:dyDescent="0.2">
      <c r="A2570" s="89">
        <f>VLOOKUP(C2570,TabellenBDFS!$B$4:$C$2717,2,FALSE)</f>
        <v>355</v>
      </c>
      <c r="B2570" t="str">
        <f t="shared" si="40"/>
        <v>3555</v>
      </c>
      <c r="C2570" t="s">
        <v>365</v>
      </c>
      <c r="D2570">
        <v>5</v>
      </c>
      <c r="E2570">
        <v>0.1</v>
      </c>
      <c r="F2570">
        <v>0</v>
      </c>
      <c r="G2570">
        <v>0</v>
      </c>
      <c r="H2570">
        <v>0</v>
      </c>
      <c r="I2570">
        <v>0</v>
      </c>
      <c r="J2570">
        <v>0</v>
      </c>
      <c r="K2570">
        <v>0</v>
      </c>
      <c r="L2570">
        <v>0</v>
      </c>
      <c r="M2570">
        <v>0</v>
      </c>
      <c r="N2570">
        <v>0</v>
      </c>
      <c r="O2570">
        <v>0</v>
      </c>
      <c r="P2570">
        <v>0</v>
      </c>
      <c r="Q2570">
        <v>0</v>
      </c>
      <c r="R2570">
        <v>0</v>
      </c>
      <c r="S2570">
        <v>0</v>
      </c>
      <c r="T2570">
        <v>0</v>
      </c>
      <c r="U2570">
        <v>0.1</v>
      </c>
      <c r="V2570">
        <v>0.1</v>
      </c>
      <c r="W2570">
        <v>0.1</v>
      </c>
      <c r="X2570">
        <v>0.1</v>
      </c>
      <c r="Y2570">
        <v>0.1</v>
      </c>
      <c r="Z2570">
        <v>0.1</v>
      </c>
      <c r="AA2570">
        <v>0.1</v>
      </c>
    </row>
    <row r="2571" spans="1:27" x14ac:dyDescent="0.2">
      <c r="A2571" s="89">
        <f>VLOOKUP(C2571,TabellenBDFS!$B$4:$C$2717,2,FALSE)</f>
        <v>355</v>
      </c>
      <c r="B2571" t="str">
        <f t="shared" ref="B2571:B2634" si="41">CONCATENATE(A2571,D2571)</f>
        <v>3556</v>
      </c>
      <c r="C2571" t="s">
        <v>365</v>
      </c>
      <c r="D2571">
        <v>6</v>
      </c>
      <c r="E2571">
        <v>0.8</v>
      </c>
      <c r="F2571">
        <v>0.9</v>
      </c>
      <c r="G2571">
        <v>0.9</v>
      </c>
      <c r="H2571">
        <v>1.7</v>
      </c>
      <c r="I2571">
        <v>1.8</v>
      </c>
      <c r="J2571">
        <v>1.8</v>
      </c>
      <c r="K2571">
        <v>1.8</v>
      </c>
      <c r="L2571">
        <v>1.9</v>
      </c>
      <c r="M2571">
        <v>1.9</v>
      </c>
      <c r="N2571">
        <v>1.9</v>
      </c>
      <c r="O2571">
        <v>1.9</v>
      </c>
      <c r="P2571">
        <v>1.9</v>
      </c>
      <c r="Q2571">
        <v>2</v>
      </c>
      <c r="R2571">
        <v>2</v>
      </c>
      <c r="S2571">
        <v>1.9</v>
      </c>
      <c r="T2571">
        <v>1.8</v>
      </c>
      <c r="U2571">
        <v>1.8</v>
      </c>
      <c r="V2571">
        <v>1.8</v>
      </c>
      <c r="W2571">
        <v>1.8</v>
      </c>
      <c r="X2571">
        <v>1.7</v>
      </c>
      <c r="Y2571">
        <v>1.7</v>
      </c>
      <c r="Z2571">
        <v>1.7</v>
      </c>
      <c r="AA2571">
        <v>1.7</v>
      </c>
    </row>
    <row r="2572" spans="1:27" x14ac:dyDescent="0.2">
      <c r="A2572" s="89">
        <f>VLOOKUP(C2572,TabellenBDFS!$B$4:$C$2717,2,FALSE)</f>
        <v>355</v>
      </c>
      <c r="B2572" t="str">
        <f t="shared" si="41"/>
        <v>3557</v>
      </c>
      <c r="C2572" t="s">
        <v>365</v>
      </c>
      <c r="D2572">
        <v>7</v>
      </c>
      <c r="E2572">
        <v>0.4</v>
      </c>
      <c r="F2572">
        <v>0.4</v>
      </c>
      <c r="G2572">
        <v>0.4</v>
      </c>
      <c r="H2572">
        <v>0.4</v>
      </c>
      <c r="I2572">
        <v>0.5</v>
      </c>
      <c r="J2572">
        <v>0.5</v>
      </c>
      <c r="K2572">
        <v>0.4</v>
      </c>
      <c r="L2572">
        <v>0.4</v>
      </c>
      <c r="M2572">
        <v>0.5</v>
      </c>
      <c r="N2572">
        <v>0.5</v>
      </c>
      <c r="O2572">
        <v>0.5</v>
      </c>
      <c r="P2572">
        <v>0.5</v>
      </c>
      <c r="Q2572">
        <v>0.5</v>
      </c>
      <c r="R2572">
        <v>0.4</v>
      </c>
      <c r="S2572">
        <v>0.4</v>
      </c>
      <c r="T2572">
        <v>0.4</v>
      </c>
      <c r="U2572">
        <v>0.4</v>
      </c>
      <c r="V2572">
        <v>0.4</v>
      </c>
      <c r="W2572">
        <v>0.4</v>
      </c>
      <c r="X2572">
        <v>0.4</v>
      </c>
      <c r="Y2572">
        <v>0.5</v>
      </c>
      <c r="Z2572">
        <v>0.4</v>
      </c>
      <c r="AA2572">
        <v>0.5</v>
      </c>
    </row>
    <row r="2573" spans="1:27" x14ac:dyDescent="0.2">
      <c r="A2573" s="89">
        <f>VLOOKUP(C2573,TabellenBDFS!$B$4:$C$2717,2,FALSE)</f>
        <v>356</v>
      </c>
      <c r="B2573" t="str">
        <f t="shared" si="41"/>
        <v>3561</v>
      </c>
      <c r="C2573" t="s">
        <v>366</v>
      </c>
      <c r="D2573">
        <v>1</v>
      </c>
      <c r="E2573">
        <v>0.8</v>
      </c>
      <c r="F2573">
        <v>0.8</v>
      </c>
      <c r="G2573">
        <v>0.9</v>
      </c>
      <c r="H2573">
        <v>0.9</v>
      </c>
      <c r="I2573">
        <v>1</v>
      </c>
      <c r="J2573">
        <v>1</v>
      </c>
      <c r="K2573">
        <v>1.1000000000000001</v>
      </c>
      <c r="L2573">
        <v>1.1000000000000001</v>
      </c>
      <c r="M2573">
        <v>1.2</v>
      </c>
      <c r="N2573">
        <v>1.2</v>
      </c>
      <c r="O2573">
        <v>1.2</v>
      </c>
      <c r="P2573">
        <v>1.1000000000000001</v>
      </c>
      <c r="Q2573">
        <v>1.2</v>
      </c>
      <c r="R2573">
        <v>1.2</v>
      </c>
      <c r="S2573">
        <v>1.2</v>
      </c>
      <c r="T2573">
        <v>1.2</v>
      </c>
      <c r="U2573">
        <v>1.1000000000000001</v>
      </c>
      <c r="V2573">
        <v>1.2</v>
      </c>
      <c r="W2573">
        <v>1.2</v>
      </c>
      <c r="X2573">
        <v>1.3</v>
      </c>
      <c r="Y2573">
        <v>1.3</v>
      </c>
      <c r="Z2573">
        <v>1.2</v>
      </c>
      <c r="AA2573">
        <v>1.3</v>
      </c>
    </row>
    <row r="2574" spans="1:27" x14ac:dyDescent="0.2">
      <c r="A2574" s="89">
        <f>VLOOKUP(C2574,TabellenBDFS!$B$4:$C$2717,2,FALSE)</f>
        <v>356</v>
      </c>
      <c r="B2574" t="str">
        <f t="shared" si="41"/>
        <v>3562</v>
      </c>
      <c r="C2574" t="s">
        <v>366</v>
      </c>
      <c r="D2574">
        <v>2</v>
      </c>
      <c r="E2574">
        <v>0.2</v>
      </c>
      <c r="F2574">
        <v>0.2</v>
      </c>
      <c r="G2574">
        <v>0.2</v>
      </c>
      <c r="H2574">
        <v>0.2</v>
      </c>
      <c r="I2574">
        <v>0.2</v>
      </c>
      <c r="J2574">
        <v>0.2</v>
      </c>
      <c r="K2574">
        <v>0.2</v>
      </c>
      <c r="L2574">
        <v>0.2</v>
      </c>
      <c r="M2574">
        <v>0.2</v>
      </c>
      <c r="N2574">
        <v>0.2</v>
      </c>
      <c r="O2574">
        <v>0.2</v>
      </c>
      <c r="P2574">
        <v>0.2</v>
      </c>
      <c r="Q2574">
        <v>0.2</v>
      </c>
      <c r="R2574">
        <v>0.2</v>
      </c>
      <c r="S2574">
        <v>0.2</v>
      </c>
      <c r="T2574">
        <v>0.2</v>
      </c>
      <c r="U2574">
        <v>0.2</v>
      </c>
      <c r="V2574">
        <v>0.2</v>
      </c>
      <c r="W2574">
        <v>0.2</v>
      </c>
      <c r="X2574">
        <v>0.2</v>
      </c>
      <c r="Y2574">
        <v>0.2</v>
      </c>
      <c r="Z2574">
        <v>0.2</v>
      </c>
      <c r="AA2574">
        <v>0.2</v>
      </c>
    </row>
    <row r="2575" spans="1:27" x14ac:dyDescent="0.2">
      <c r="A2575" s="89">
        <f>VLOOKUP(C2575,TabellenBDFS!$B$4:$C$2717,2,FALSE)</f>
        <v>356</v>
      </c>
      <c r="B2575" t="str">
        <f t="shared" si="41"/>
        <v>3563</v>
      </c>
      <c r="C2575" t="s">
        <v>366</v>
      </c>
      <c r="D2575">
        <v>3</v>
      </c>
      <c r="E2575">
        <v>0</v>
      </c>
      <c r="F2575">
        <v>0</v>
      </c>
      <c r="G2575">
        <v>0</v>
      </c>
      <c r="H2575">
        <v>0</v>
      </c>
      <c r="I2575">
        <v>0.1</v>
      </c>
      <c r="J2575">
        <v>0.1</v>
      </c>
      <c r="K2575">
        <v>0.1</v>
      </c>
      <c r="L2575">
        <v>0.1</v>
      </c>
      <c r="M2575">
        <v>0.1</v>
      </c>
      <c r="N2575">
        <v>0.1</v>
      </c>
      <c r="O2575">
        <v>0.1</v>
      </c>
      <c r="P2575">
        <v>0.1</v>
      </c>
      <c r="Q2575">
        <v>0.1</v>
      </c>
      <c r="R2575">
        <v>0.1</v>
      </c>
      <c r="S2575">
        <v>0.1</v>
      </c>
      <c r="T2575">
        <v>0.1</v>
      </c>
      <c r="U2575">
        <v>0.1</v>
      </c>
      <c r="V2575">
        <v>0.1</v>
      </c>
      <c r="W2575">
        <v>0.1</v>
      </c>
      <c r="X2575">
        <v>0.2</v>
      </c>
      <c r="Y2575">
        <v>0.3</v>
      </c>
      <c r="Z2575">
        <v>0.2</v>
      </c>
      <c r="AA2575">
        <v>0.2</v>
      </c>
    </row>
    <row r="2576" spans="1:27" x14ac:dyDescent="0.2">
      <c r="A2576" s="89">
        <f>VLOOKUP(C2576,TabellenBDFS!$B$4:$C$2717,2,FALSE)</f>
        <v>356</v>
      </c>
      <c r="B2576" t="str">
        <f t="shared" si="41"/>
        <v>3564</v>
      </c>
      <c r="C2576" t="s">
        <v>366</v>
      </c>
      <c r="D2576">
        <v>4</v>
      </c>
      <c r="E2576">
        <v>0</v>
      </c>
      <c r="F2576">
        <v>0</v>
      </c>
      <c r="G2576">
        <v>0</v>
      </c>
      <c r="H2576">
        <v>0</v>
      </c>
      <c r="I2576">
        <v>0</v>
      </c>
      <c r="J2576">
        <v>0</v>
      </c>
      <c r="K2576">
        <v>0</v>
      </c>
      <c r="L2576">
        <v>0</v>
      </c>
      <c r="M2576">
        <v>0</v>
      </c>
      <c r="N2576">
        <v>0</v>
      </c>
      <c r="O2576">
        <v>0</v>
      </c>
      <c r="P2576">
        <v>0</v>
      </c>
      <c r="Q2576">
        <v>0</v>
      </c>
      <c r="R2576">
        <v>0</v>
      </c>
      <c r="S2576">
        <v>0</v>
      </c>
      <c r="T2576">
        <v>0</v>
      </c>
      <c r="U2576">
        <v>0</v>
      </c>
      <c r="V2576">
        <v>0</v>
      </c>
      <c r="W2576">
        <v>0</v>
      </c>
      <c r="X2576">
        <v>0</v>
      </c>
      <c r="Y2576">
        <v>0</v>
      </c>
      <c r="Z2576">
        <v>0</v>
      </c>
      <c r="AA2576">
        <v>0</v>
      </c>
    </row>
    <row r="2577" spans="1:27" x14ac:dyDescent="0.2">
      <c r="A2577" s="89">
        <f>VLOOKUP(C2577,TabellenBDFS!$B$4:$C$2717,2,FALSE)</f>
        <v>356</v>
      </c>
      <c r="B2577" t="str">
        <f t="shared" si="41"/>
        <v>3565</v>
      </c>
      <c r="C2577" t="s">
        <v>366</v>
      </c>
      <c r="D2577">
        <v>5</v>
      </c>
      <c r="E2577">
        <v>0</v>
      </c>
      <c r="F2577">
        <v>0</v>
      </c>
      <c r="G2577">
        <v>0</v>
      </c>
      <c r="H2577">
        <v>0</v>
      </c>
      <c r="I2577">
        <v>0</v>
      </c>
      <c r="J2577">
        <v>0</v>
      </c>
      <c r="K2577">
        <v>0</v>
      </c>
      <c r="L2577">
        <v>0</v>
      </c>
      <c r="M2577">
        <v>0</v>
      </c>
      <c r="N2577">
        <v>0</v>
      </c>
      <c r="O2577">
        <v>0</v>
      </c>
      <c r="P2577">
        <v>0</v>
      </c>
      <c r="Q2577">
        <v>0</v>
      </c>
      <c r="R2577">
        <v>0</v>
      </c>
      <c r="S2577">
        <v>0</v>
      </c>
      <c r="T2577">
        <v>0</v>
      </c>
      <c r="U2577">
        <v>0</v>
      </c>
      <c r="V2577">
        <v>0</v>
      </c>
      <c r="W2577">
        <v>0</v>
      </c>
      <c r="X2577">
        <v>0</v>
      </c>
      <c r="Y2577">
        <v>0</v>
      </c>
      <c r="Z2577">
        <v>0</v>
      </c>
      <c r="AA2577">
        <v>0</v>
      </c>
    </row>
    <row r="2578" spans="1:27" x14ac:dyDescent="0.2">
      <c r="A2578" s="89">
        <f>VLOOKUP(C2578,TabellenBDFS!$B$4:$C$2717,2,FALSE)</f>
        <v>356</v>
      </c>
      <c r="B2578" t="str">
        <f t="shared" si="41"/>
        <v>3566</v>
      </c>
      <c r="C2578" t="s">
        <v>366</v>
      </c>
      <c r="D2578">
        <v>6</v>
      </c>
      <c r="E2578">
        <v>0.6</v>
      </c>
      <c r="F2578">
        <v>0.6</v>
      </c>
      <c r="G2578">
        <v>0.6</v>
      </c>
      <c r="H2578">
        <v>0.7</v>
      </c>
      <c r="I2578">
        <v>0.7</v>
      </c>
      <c r="J2578">
        <v>0.7</v>
      </c>
      <c r="K2578">
        <v>0.8</v>
      </c>
      <c r="L2578">
        <v>0.8</v>
      </c>
      <c r="M2578">
        <v>0.8</v>
      </c>
      <c r="N2578">
        <v>0.8</v>
      </c>
      <c r="O2578">
        <v>0.9</v>
      </c>
      <c r="P2578">
        <v>0.8</v>
      </c>
      <c r="Q2578">
        <v>0.9</v>
      </c>
      <c r="R2578">
        <v>0.9</v>
      </c>
      <c r="S2578">
        <v>0.9</v>
      </c>
      <c r="T2578">
        <v>0.9</v>
      </c>
      <c r="U2578">
        <v>0.9</v>
      </c>
      <c r="V2578">
        <v>0.9</v>
      </c>
      <c r="W2578">
        <v>0.9</v>
      </c>
      <c r="X2578">
        <v>0.8</v>
      </c>
      <c r="Y2578">
        <v>0.8</v>
      </c>
      <c r="Z2578">
        <v>0.8</v>
      </c>
      <c r="AA2578">
        <v>0.8</v>
      </c>
    </row>
    <row r="2579" spans="1:27" x14ac:dyDescent="0.2">
      <c r="A2579" s="89">
        <f>VLOOKUP(C2579,TabellenBDFS!$B$4:$C$2717,2,FALSE)</f>
        <v>356</v>
      </c>
      <c r="B2579" t="str">
        <f t="shared" si="41"/>
        <v>3567</v>
      </c>
      <c r="C2579" t="s">
        <v>366</v>
      </c>
      <c r="D2579">
        <v>7</v>
      </c>
      <c r="E2579">
        <v>0</v>
      </c>
      <c r="F2579">
        <v>0</v>
      </c>
      <c r="G2579">
        <v>0</v>
      </c>
      <c r="H2579">
        <v>0</v>
      </c>
      <c r="I2579">
        <v>0</v>
      </c>
      <c r="J2579">
        <v>0</v>
      </c>
      <c r="K2579">
        <v>0</v>
      </c>
      <c r="L2579">
        <v>0</v>
      </c>
      <c r="M2579">
        <v>0</v>
      </c>
      <c r="N2579">
        <v>0.1</v>
      </c>
      <c r="O2579">
        <v>0</v>
      </c>
      <c r="P2579">
        <v>0</v>
      </c>
      <c r="Q2579">
        <v>0</v>
      </c>
      <c r="R2579">
        <v>0</v>
      </c>
      <c r="S2579">
        <v>0</v>
      </c>
      <c r="T2579">
        <v>0</v>
      </c>
      <c r="U2579">
        <v>0</v>
      </c>
      <c r="V2579">
        <v>0</v>
      </c>
      <c r="W2579">
        <v>0</v>
      </c>
      <c r="X2579">
        <v>0</v>
      </c>
      <c r="Y2579">
        <v>0</v>
      </c>
      <c r="Z2579">
        <v>0</v>
      </c>
      <c r="AA2579">
        <v>0</v>
      </c>
    </row>
    <row r="2580" spans="1:27" x14ac:dyDescent="0.2">
      <c r="A2580" s="89">
        <f>VLOOKUP(C2580,TabellenBDFS!$B$4:$C$2717,2,FALSE)</f>
        <v>357</v>
      </c>
      <c r="B2580" t="str">
        <f t="shared" si="41"/>
        <v>3571</v>
      </c>
      <c r="C2580" t="s">
        <v>367</v>
      </c>
      <c r="D2580">
        <v>1</v>
      </c>
      <c r="E2580">
        <v>0.8</v>
      </c>
      <c r="F2580">
        <v>0.8</v>
      </c>
      <c r="G2580">
        <v>0.8</v>
      </c>
      <c r="H2580">
        <v>0.7</v>
      </c>
      <c r="I2580">
        <v>0.7</v>
      </c>
      <c r="J2580">
        <v>0.7</v>
      </c>
      <c r="K2580">
        <v>0.7</v>
      </c>
      <c r="L2580">
        <v>0.8</v>
      </c>
      <c r="M2580">
        <v>0.8</v>
      </c>
      <c r="N2580">
        <v>0.8</v>
      </c>
      <c r="O2580">
        <v>0.8</v>
      </c>
      <c r="P2580">
        <v>0.8</v>
      </c>
      <c r="Q2580">
        <v>0.8</v>
      </c>
      <c r="R2580">
        <v>0.9</v>
      </c>
      <c r="S2580">
        <v>0.9</v>
      </c>
      <c r="T2580">
        <v>0.8</v>
      </c>
      <c r="U2580">
        <v>0.8</v>
      </c>
      <c r="V2580">
        <v>0.9</v>
      </c>
      <c r="W2580">
        <v>0.9</v>
      </c>
      <c r="X2580">
        <v>0.9</v>
      </c>
      <c r="Y2580">
        <v>1</v>
      </c>
      <c r="Z2580">
        <v>1</v>
      </c>
      <c r="AA2580">
        <v>1</v>
      </c>
    </row>
    <row r="2581" spans="1:27" x14ac:dyDescent="0.2">
      <c r="A2581" s="89">
        <f>VLOOKUP(C2581,TabellenBDFS!$B$4:$C$2717,2,FALSE)</f>
        <v>357</v>
      </c>
      <c r="B2581" t="str">
        <f t="shared" si="41"/>
        <v>3572</v>
      </c>
      <c r="C2581" t="s">
        <v>367</v>
      </c>
      <c r="D2581">
        <v>2</v>
      </c>
      <c r="E2581">
        <v>0.1</v>
      </c>
      <c r="F2581">
        <v>0.1</v>
      </c>
      <c r="G2581">
        <v>0.1</v>
      </c>
      <c r="H2581">
        <v>0.1</v>
      </c>
      <c r="I2581">
        <v>0.1</v>
      </c>
      <c r="J2581">
        <v>0.1</v>
      </c>
      <c r="K2581">
        <v>0.1</v>
      </c>
      <c r="L2581">
        <v>0.1</v>
      </c>
      <c r="M2581">
        <v>0.1</v>
      </c>
      <c r="N2581">
        <v>0.1</v>
      </c>
      <c r="O2581">
        <v>0.1</v>
      </c>
      <c r="P2581">
        <v>0.1</v>
      </c>
      <c r="Q2581">
        <v>0.1</v>
      </c>
      <c r="R2581">
        <v>0.2</v>
      </c>
      <c r="S2581">
        <v>0.2</v>
      </c>
      <c r="T2581">
        <v>0.2</v>
      </c>
      <c r="U2581">
        <v>0.2</v>
      </c>
      <c r="V2581">
        <v>0.1</v>
      </c>
      <c r="W2581">
        <v>0.1</v>
      </c>
      <c r="X2581">
        <v>0.1</v>
      </c>
      <c r="Y2581">
        <v>0.1</v>
      </c>
      <c r="Z2581">
        <v>0.1</v>
      </c>
      <c r="AA2581">
        <v>0.1</v>
      </c>
    </row>
    <row r="2582" spans="1:27" x14ac:dyDescent="0.2">
      <c r="A2582" s="89">
        <f>VLOOKUP(C2582,TabellenBDFS!$B$4:$C$2717,2,FALSE)</f>
        <v>357</v>
      </c>
      <c r="B2582" t="str">
        <f t="shared" si="41"/>
        <v>3573</v>
      </c>
      <c r="C2582" t="s">
        <v>367</v>
      </c>
      <c r="D2582">
        <v>3</v>
      </c>
      <c r="E2582">
        <v>0</v>
      </c>
      <c r="F2582">
        <v>0</v>
      </c>
      <c r="G2582">
        <v>0</v>
      </c>
      <c r="H2582">
        <v>0</v>
      </c>
      <c r="I2582">
        <v>0</v>
      </c>
      <c r="J2582">
        <v>0</v>
      </c>
      <c r="K2582">
        <v>0</v>
      </c>
      <c r="L2582">
        <v>0</v>
      </c>
      <c r="M2582">
        <v>0.1</v>
      </c>
      <c r="N2582">
        <v>0.1</v>
      </c>
      <c r="O2582">
        <v>0.1</v>
      </c>
      <c r="P2582">
        <v>0.1</v>
      </c>
      <c r="Q2582">
        <v>0.1</v>
      </c>
      <c r="R2582">
        <v>0.1</v>
      </c>
      <c r="S2582">
        <v>0.1</v>
      </c>
      <c r="T2582">
        <v>0.1</v>
      </c>
      <c r="U2582">
        <v>0.1</v>
      </c>
      <c r="V2582">
        <v>0.2</v>
      </c>
      <c r="W2582">
        <v>0.2</v>
      </c>
      <c r="X2582">
        <v>0.2</v>
      </c>
      <c r="Y2582">
        <v>0.2</v>
      </c>
      <c r="Z2582">
        <v>0.2</v>
      </c>
      <c r="AA2582">
        <v>0.2</v>
      </c>
    </row>
    <row r="2583" spans="1:27" x14ac:dyDescent="0.2">
      <c r="A2583" s="89">
        <f>VLOOKUP(C2583,TabellenBDFS!$B$4:$C$2717,2,FALSE)</f>
        <v>357</v>
      </c>
      <c r="B2583" t="str">
        <f t="shared" si="41"/>
        <v>3574</v>
      </c>
      <c r="C2583" t="s">
        <v>367</v>
      </c>
      <c r="D2583">
        <v>4</v>
      </c>
      <c r="E2583">
        <v>0</v>
      </c>
      <c r="F2583">
        <v>0</v>
      </c>
      <c r="G2583">
        <v>0</v>
      </c>
      <c r="H2583">
        <v>0</v>
      </c>
      <c r="I2583">
        <v>0</v>
      </c>
      <c r="J2583">
        <v>0</v>
      </c>
      <c r="K2583">
        <v>0</v>
      </c>
      <c r="L2583">
        <v>0</v>
      </c>
      <c r="M2583">
        <v>0</v>
      </c>
      <c r="N2583">
        <v>0</v>
      </c>
      <c r="O2583">
        <v>0</v>
      </c>
      <c r="P2583">
        <v>0</v>
      </c>
      <c r="Q2583">
        <v>0</v>
      </c>
      <c r="R2583">
        <v>0</v>
      </c>
      <c r="S2583">
        <v>0</v>
      </c>
      <c r="T2583">
        <v>0</v>
      </c>
      <c r="U2583">
        <v>0</v>
      </c>
      <c r="V2583">
        <v>0</v>
      </c>
      <c r="W2583">
        <v>0</v>
      </c>
      <c r="X2583">
        <v>0</v>
      </c>
      <c r="Y2583">
        <v>0</v>
      </c>
      <c r="Z2583">
        <v>0</v>
      </c>
      <c r="AA2583">
        <v>0</v>
      </c>
    </row>
    <row r="2584" spans="1:27" x14ac:dyDescent="0.2">
      <c r="A2584" s="89">
        <f>VLOOKUP(C2584,TabellenBDFS!$B$4:$C$2717,2,FALSE)</f>
        <v>357</v>
      </c>
      <c r="B2584" t="str">
        <f t="shared" si="41"/>
        <v>3575</v>
      </c>
      <c r="C2584" t="s">
        <v>367</v>
      </c>
      <c r="D2584">
        <v>5</v>
      </c>
      <c r="E2584">
        <v>0</v>
      </c>
      <c r="F2584">
        <v>0</v>
      </c>
      <c r="G2584">
        <v>0</v>
      </c>
      <c r="H2584">
        <v>0</v>
      </c>
      <c r="I2584">
        <v>0</v>
      </c>
      <c r="J2584">
        <v>0</v>
      </c>
      <c r="K2584">
        <v>0</v>
      </c>
      <c r="L2584">
        <v>0</v>
      </c>
      <c r="M2584">
        <v>0</v>
      </c>
      <c r="N2584">
        <v>0</v>
      </c>
      <c r="O2584">
        <v>0</v>
      </c>
      <c r="P2584">
        <v>0</v>
      </c>
      <c r="Q2584">
        <v>0</v>
      </c>
      <c r="R2584">
        <v>0</v>
      </c>
      <c r="S2584">
        <v>0</v>
      </c>
      <c r="T2584">
        <v>0</v>
      </c>
      <c r="U2584">
        <v>0</v>
      </c>
      <c r="V2584">
        <v>0</v>
      </c>
      <c r="W2584">
        <v>0</v>
      </c>
      <c r="X2584">
        <v>0</v>
      </c>
      <c r="Y2584">
        <v>0</v>
      </c>
      <c r="Z2584">
        <v>0</v>
      </c>
      <c r="AA2584">
        <v>0</v>
      </c>
    </row>
    <row r="2585" spans="1:27" x14ac:dyDescent="0.2">
      <c r="A2585" s="89">
        <f>VLOOKUP(C2585,TabellenBDFS!$B$4:$C$2717,2,FALSE)</f>
        <v>357</v>
      </c>
      <c r="B2585" t="str">
        <f t="shared" si="41"/>
        <v>3576</v>
      </c>
      <c r="C2585" t="s">
        <v>367</v>
      </c>
      <c r="D2585">
        <v>6</v>
      </c>
      <c r="E2585">
        <v>0.4</v>
      </c>
      <c r="F2585">
        <v>0.4</v>
      </c>
      <c r="G2585">
        <v>0.4</v>
      </c>
      <c r="H2585">
        <v>0.3</v>
      </c>
      <c r="I2585">
        <v>0.4</v>
      </c>
      <c r="J2585">
        <v>0.4</v>
      </c>
      <c r="K2585">
        <v>0.4</v>
      </c>
      <c r="L2585">
        <v>0.4</v>
      </c>
      <c r="M2585">
        <v>0.4</v>
      </c>
      <c r="N2585">
        <v>0.3</v>
      </c>
      <c r="O2585">
        <v>0.3</v>
      </c>
      <c r="P2585">
        <v>0.3</v>
      </c>
      <c r="Q2585">
        <v>0.3</v>
      </c>
      <c r="R2585">
        <v>0.3</v>
      </c>
      <c r="S2585">
        <v>0.3</v>
      </c>
      <c r="T2585">
        <v>0.2</v>
      </c>
      <c r="U2585">
        <v>0.2</v>
      </c>
      <c r="V2585">
        <v>0.3</v>
      </c>
      <c r="W2585">
        <v>0.3</v>
      </c>
      <c r="X2585">
        <v>0.3</v>
      </c>
      <c r="Y2585">
        <v>0.3</v>
      </c>
      <c r="Z2585">
        <v>0.4</v>
      </c>
      <c r="AA2585">
        <v>0.4</v>
      </c>
    </row>
    <row r="2586" spans="1:27" x14ac:dyDescent="0.2">
      <c r="A2586" s="89">
        <f>VLOOKUP(C2586,TabellenBDFS!$B$4:$C$2717,2,FALSE)</f>
        <v>357</v>
      </c>
      <c r="B2586" t="str">
        <f t="shared" si="41"/>
        <v>3577</v>
      </c>
      <c r="C2586" t="s">
        <v>367</v>
      </c>
      <c r="D2586">
        <v>7</v>
      </c>
      <c r="E2586">
        <v>0.3</v>
      </c>
      <c r="F2586">
        <v>0.3</v>
      </c>
      <c r="G2586">
        <v>0.2</v>
      </c>
      <c r="H2586">
        <v>0.2</v>
      </c>
      <c r="I2586">
        <v>0.2</v>
      </c>
      <c r="J2586">
        <v>0.2</v>
      </c>
      <c r="K2586">
        <v>0.2</v>
      </c>
      <c r="L2586">
        <v>0.2</v>
      </c>
      <c r="M2586">
        <v>0.2</v>
      </c>
      <c r="N2586">
        <v>0.2</v>
      </c>
      <c r="O2586">
        <v>0.2</v>
      </c>
      <c r="P2586">
        <v>0.3</v>
      </c>
      <c r="Q2586">
        <v>0.3</v>
      </c>
      <c r="R2586">
        <v>0.2</v>
      </c>
      <c r="S2586">
        <v>0.2</v>
      </c>
      <c r="T2586">
        <v>0.2</v>
      </c>
      <c r="U2586">
        <v>0.2</v>
      </c>
      <c r="V2586">
        <v>0.2</v>
      </c>
      <c r="W2586">
        <v>0.2</v>
      </c>
      <c r="X2586">
        <v>0.3</v>
      </c>
      <c r="Y2586">
        <v>0.3</v>
      </c>
      <c r="Z2586">
        <v>0.3</v>
      </c>
      <c r="AA2586">
        <v>0.2</v>
      </c>
    </row>
    <row r="2587" spans="1:27" x14ac:dyDescent="0.2">
      <c r="A2587" s="89">
        <f>VLOOKUP(C2587,TabellenBDFS!$B$4:$C$2717,2,FALSE)</f>
        <v>358</v>
      </c>
      <c r="B2587" t="str">
        <f t="shared" si="41"/>
        <v>3581</v>
      </c>
      <c r="C2587" t="s">
        <v>368</v>
      </c>
      <c r="D2587">
        <v>1</v>
      </c>
      <c r="E2587">
        <v>0.8</v>
      </c>
      <c r="F2587">
        <v>0.8</v>
      </c>
      <c r="G2587">
        <v>0.7</v>
      </c>
      <c r="H2587">
        <v>0.7</v>
      </c>
      <c r="I2587">
        <v>0.8</v>
      </c>
      <c r="J2587">
        <v>0.8</v>
      </c>
      <c r="K2587">
        <v>0.8</v>
      </c>
      <c r="L2587">
        <v>0.8</v>
      </c>
      <c r="M2587">
        <v>0.9</v>
      </c>
      <c r="N2587">
        <v>0.9</v>
      </c>
      <c r="O2587">
        <v>0.9</v>
      </c>
      <c r="P2587">
        <v>0.9</v>
      </c>
      <c r="Q2587">
        <v>0.9</v>
      </c>
      <c r="R2587">
        <v>0.9</v>
      </c>
      <c r="S2587">
        <v>0.9</v>
      </c>
      <c r="T2587">
        <v>0.9</v>
      </c>
      <c r="U2587">
        <v>0.9</v>
      </c>
      <c r="V2587">
        <v>0.9</v>
      </c>
      <c r="W2587">
        <v>0.8</v>
      </c>
      <c r="X2587">
        <v>0.7</v>
      </c>
      <c r="Y2587">
        <v>0.7</v>
      </c>
      <c r="Z2587">
        <v>0.7</v>
      </c>
      <c r="AA2587">
        <v>0.7</v>
      </c>
    </row>
    <row r="2588" spans="1:27" x14ac:dyDescent="0.2">
      <c r="A2588" s="89">
        <f>VLOOKUP(C2588,TabellenBDFS!$B$4:$C$2717,2,FALSE)</f>
        <v>358</v>
      </c>
      <c r="B2588" t="str">
        <f t="shared" si="41"/>
        <v>3582</v>
      </c>
      <c r="C2588" t="s">
        <v>368</v>
      </c>
      <c r="D2588">
        <v>2</v>
      </c>
      <c r="E2588">
        <v>0.1</v>
      </c>
      <c r="F2588">
        <v>0.1</v>
      </c>
      <c r="G2588">
        <v>0.1</v>
      </c>
      <c r="H2588">
        <v>0.1</v>
      </c>
      <c r="I2588">
        <v>0.1</v>
      </c>
      <c r="J2588">
        <v>0.1</v>
      </c>
      <c r="K2588">
        <v>0.1</v>
      </c>
      <c r="L2588">
        <v>0.1</v>
      </c>
      <c r="M2588">
        <v>0.1</v>
      </c>
      <c r="N2588">
        <v>0.1</v>
      </c>
      <c r="O2588">
        <v>0.1</v>
      </c>
      <c r="P2588">
        <v>0.1</v>
      </c>
      <c r="Q2588">
        <v>0.1</v>
      </c>
      <c r="R2588">
        <v>0.1</v>
      </c>
      <c r="S2588">
        <v>0.1</v>
      </c>
      <c r="T2588">
        <v>0.1</v>
      </c>
      <c r="U2588">
        <v>0.1</v>
      </c>
      <c r="V2588">
        <v>0</v>
      </c>
      <c r="W2588">
        <v>0</v>
      </c>
      <c r="X2588">
        <v>0</v>
      </c>
      <c r="Y2588">
        <v>0</v>
      </c>
      <c r="Z2588">
        <v>0</v>
      </c>
      <c r="AA2588">
        <v>0</v>
      </c>
    </row>
    <row r="2589" spans="1:27" x14ac:dyDescent="0.2">
      <c r="A2589" s="89">
        <f>VLOOKUP(C2589,TabellenBDFS!$B$4:$C$2717,2,FALSE)</f>
        <v>358</v>
      </c>
      <c r="B2589" t="str">
        <f t="shared" si="41"/>
        <v>3583</v>
      </c>
      <c r="C2589" t="s">
        <v>368</v>
      </c>
      <c r="D2589">
        <v>3</v>
      </c>
      <c r="E2589">
        <v>0</v>
      </c>
      <c r="F2589">
        <v>0</v>
      </c>
      <c r="G2589">
        <v>0</v>
      </c>
      <c r="H2589">
        <v>0</v>
      </c>
      <c r="I2589">
        <v>0</v>
      </c>
      <c r="J2589">
        <v>0</v>
      </c>
      <c r="K2589">
        <v>0</v>
      </c>
      <c r="L2589">
        <v>0</v>
      </c>
      <c r="M2589">
        <v>0</v>
      </c>
      <c r="N2589">
        <v>0</v>
      </c>
      <c r="O2589">
        <v>0</v>
      </c>
      <c r="P2589">
        <v>0</v>
      </c>
      <c r="Q2589">
        <v>0.1</v>
      </c>
      <c r="R2589">
        <v>0.1</v>
      </c>
      <c r="S2589">
        <v>0.1</v>
      </c>
      <c r="T2589">
        <v>0.1</v>
      </c>
      <c r="U2589">
        <v>0.1</v>
      </c>
      <c r="V2589">
        <v>0.1</v>
      </c>
      <c r="W2589">
        <v>0.1</v>
      </c>
      <c r="X2589">
        <v>0.1</v>
      </c>
      <c r="Y2589">
        <v>0.1</v>
      </c>
      <c r="Z2589">
        <v>0.1</v>
      </c>
      <c r="AA2589">
        <v>0.1</v>
      </c>
    </row>
    <row r="2590" spans="1:27" x14ac:dyDescent="0.2">
      <c r="A2590" s="89">
        <f>VLOOKUP(C2590,TabellenBDFS!$B$4:$C$2717,2,FALSE)</f>
        <v>358</v>
      </c>
      <c r="B2590" t="str">
        <f t="shared" si="41"/>
        <v>3584</v>
      </c>
      <c r="C2590" t="s">
        <v>368</v>
      </c>
      <c r="D2590">
        <v>4</v>
      </c>
      <c r="E2590">
        <v>0</v>
      </c>
      <c r="F2590">
        <v>0</v>
      </c>
      <c r="G2590">
        <v>0</v>
      </c>
      <c r="H2590">
        <v>0</v>
      </c>
      <c r="I2590">
        <v>0</v>
      </c>
      <c r="J2590">
        <v>0</v>
      </c>
      <c r="K2590">
        <v>0</v>
      </c>
      <c r="L2590">
        <v>0</v>
      </c>
      <c r="M2590">
        <v>0</v>
      </c>
      <c r="N2590">
        <v>0</v>
      </c>
      <c r="O2590">
        <v>0</v>
      </c>
      <c r="P2590">
        <v>0</v>
      </c>
      <c r="Q2590">
        <v>0</v>
      </c>
      <c r="R2590">
        <v>0</v>
      </c>
      <c r="S2590">
        <v>0</v>
      </c>
      <c r="T2590">
        <v>0</v>
      </c>
      <c r="U2590">
        <v>0</v>
      </c>
      <c r="V2590">
        <v>0</v>
      </c>
      <c r="W2590">
        <v>0</v>
      </c>
      <c r="X2590">
        <v>0</v>
      </c>
      <c r="Y2590">
        <v>0</v>
      </c>
      <c r="Z2590">
        <v>0</v>
      </c>
      <c r="AA2590">
        <v>0</v>
      </c>
    </row>
    <row r="2591" spans="1:27" x14ac:dyDescent="0.2">
      <c r="A2591" s="89">
        <f>VLOOKUP(C2591,TabellenBDFS!$B$4:$C$2717,2,FALSE)</f>
        <v>358</v>
      </c>
      <c r="B2591" t="str">
        <f t="shared" si="41"/>
        <v>3585</v>
      </c>
      <c r="C2591" t="s">
        <v>368</v>
      </c>
      <c r="D2591">
        <v>5</v>
      </c>
      <c r="E2591">
        <v>0</v>
      </c>
      <c r="F2591">
        <v>0</v>
      </c>
      <c r="G2591">
        <v>0</v>
      </c>
      <c r="H2591">
        <v>0</v>
      </c>
      <c r="I2591">
        <v>0</v>
      </c>
      <c r="J2591">
        <v>0</v>
      </c>
      <c r="K2591">
        <v>0</v>
      </c>
      <c r="L2591">
        <v>0</v>
      </c>
      <c r="M2591">
        <v>0</v>
      </c>
      <c r="N2591">
        <v>0</v>
      </c>
      <c r="O2591">
        <v>0</v>
      </c>
      <c r="P2591">
        <v>0</v>
      </c>
      <c r="Q2591">
        <v>0</v>
      </c>
      <c r="R2591">
        <v>0</v>
      </c>
      <c r="S2591">
        <v>0</v>
      </c>
      <c r="T2591">
        <v>0</v>
      </c>
      <c r="U2591">
        <v>0</v>
      </c>
      <c r="V2591">
        <v>0</v>
      </c>
      <c r="W2591">
        <v>0</v>
      </c>
      <c r="X2591">
        <v>0</v>
      </c>
      <c r="Y2591">
        <v>0</v>
      </c>
      <c r="Z2591">
        <v>0</v>
      </c>
      <c r="AA2591">
        <v>0</v>
      </c>
    </row>
    <row r="2592" spans="1:27" x14ac:dyDescent="0.2">
      <c r="A2592" s="89">
        <f>VLOOKUP(C2592,TabellenBDFS!$B$4:$C$2717,2,FALSE)</f>
        <v>358</v>
      </c>
      <c r="B2592" t="str">
        <f t="shared" si="41"/>
        <v>3586</v>
      </c>
      <c r="C2592" t="s">
        <v>368</v>
      </c>
      <c r="D2592">
        <v>6</v>
      </c>
      <c r="E2592">
        <v>0.7</v>
      </c>
      <c r="F2592">
        <v>0.6</v>
      </c>
      <c r="G2592">
        <v>0.6</v>
      </c>
      <c r="H2592">
        <v>0.6</v>
      </c>
      <c r="I2592">
        <v>0.6</v>
      </c>
      <c r="J2592">
        <v>0.6</v>
      </c>
      <c r="K2592">
        <v>0.7</v>
      </c>
      <c r="L2592">
        <v>0.7</v>
      </c>
      <c r="M2592">
        <v>0.7</v>
      </c>
      <c r="N2592">
        <v>0.7</v>
      </c>
      <c r="O2592">
        <v>0.7</v>
      </c>
      <c r="P2592">
        <v>0.7</v>
      </c>
      <c r="Q2592">
        <v>0.7</v>
      </c>
      <c r="R2592">
        <v>0.7</v>
      </c>
      <c r="S2592">
        <v>0.8</v>
      </c>
      <c r="T2592">
        <v>0.7</v>
      </c>
      <c r="U2592">
        <v>0.7</v>
      </c>
      <c r="V2592">
        <v>0.7</v>
      </c>
      <c r="W2592">
        <v>0.7</v>
      </c>
      <c r="X2592">
        <v>0.6</v>
      </c>
      <c r="Y2592">
        <v>0.6</v>
      </c>
      <c r="Z2592">
        <v>0.5</v>
      </c>
      <c r="AA2592">
        <v>0.5</v>
      </c>
    </row>
    <row r="2593" spans="1:27" x14ac:dyDescent="0.2">
      <c r="A2593" s="89">
        <f>VLOOKUP(C2593,TabellenBDFS!$B$4:$C$2717,2,FALSE)</f>
        <v>358</v>
      </c>
      <c r="B2593" t="str">
        <f t="shared" si="41"/>
        <v>3587</v>
      </c>
      <c r="C2593" t="s">
        <v>368</v>
      </c>
      <c r="D2593">
        <v>7</v>
      </c>
      <c r="E2593">
        <v>0</v>
      </c>
      <c r="F2593">
        <v>0</v>
      </c>
      <c r="G2593">
        <v>0</v>
      </c>
      <c r="H2593">
        <v>0</v>
      </c>
      <c r="I2593">
        <v>0</v>
      </c>
      <c r="J2593">
        <v>0</v>
      </c>
      <c r="K2593">
        <v>0</v>
      </c>
      <c r="L2593">
        <v>0</v>
      </c>
      <c r="M2593">
        <v>0</v>
      </c>
      <c r="N2593">
        <v>0</v>
      </c>
      <c r="O2593">
        <v>0</v>
      </c>
      <c r="P2593">
        <v>0</v>
      </c>
      <c r="Q2593">
        <v>0</v>
      </c>
      <c r="R2593">
        <v>0</v>
      </c>
      <c r="S2593">
        <v>0</v>
      </c>
      <c r="T2593">
        <v>0</v>
      </c>
      <c r="U2593">
        <v>0</v>
      </c>
      <c r="V2593">
        <v>0</v>
      </c>
      <c r="W2593">
        <v>0</v>
      </c>
      <c r="X2593">
        <v>0.1</v>
      </c>
      <c r="Y2593">
        <v>0</v>
      </c>
      <c r="Z2593">
        <v>0</v>
      </c>
      <c r="AA2593">
        <v>0</v>
      </c>
    </row>
    <row r="2594" spans="1:27" x14ac:dyDescent="0.2">
      <c r="A2594" s="89">
        <f>VLOOKUP(C2594,TabellenBDFS!$B$4:$C$2717,2,FALSE)</f>
        <v>359</v>
      </c>
      <c r="B2594" t="str">
        <f t="shared" si="41"/>
        <v>3591</v>
      </c>
      <c r="C2594" t="s">
        <v>369</v>
      </c>
      <c r="D2594">
        <v>1</v>
      </c>
      <c r="E2594">
        <v>1.8</v>
      </c>
      <c r="F2594">
        <v>1.7</v>
      </c>
      <c r="G2594">
        <v>1.8</v>
      </c>
      <c r="H2594">
        <v>2</v>
      </c>
      <c r="I2594">
        <v>1.9</v>
      </c>
      <c r="J2594">
        <v>1.9</v>
      </c>
      <c r="K2594">
        <v>1.9</v>
      </c>
      <c r="L2594">
        <v>2</v>
      </c>
      <c r="M2594">
        <v>1.9</v>
      </c>
      <c r="N2594">
        <v>1.9</v>
      </c>
      <c r="O2594">
        <v>1.8</v>
      </c>
      <c r="P2594">
        <v>1.7</v>
      </c>
      <c r="Q2594">
        <v>1.8</v>
      </c>
      <c r="R2594">
        <v>1.7</v>
      </c>
      <c r="S2594">
        <v>1.8</v>
      </c>
      <c r="T2594">
        <v>1.8</v>
      </c>
      <c r="U2594">
        <v>1.7</v>
      </c>
      <c r="V2594">
        <v>1.7</v>
      </c>
      <c r="W2594">
        <v>1.6</v>
      </c>
      <c r="X2594">
        <v>1.6</v>
      </c>
      <c r="Y2594">
        <v>1.6</v>
      </c>
      <c r="Z2594">
        <v>1.6</v>
      </c>
      <c r="AA2594">
        <v>1.6</v>
      </c>
    </row>
    <row r="2595" spans="1:27" x14ac:dyDescent="0.2">
      <c r="A2595" s="89">
        <f>VLOOKUP(C2595,TabellenBDFS!$B$4:$C$2717,2,FALSE)</f>
        <v>359</v>
      </c>
      <c r="B2595" t="str">
        <f t="shared" si="41"/>
        <v>3592</v>
      </c>
      <c r="C2595" t="s">
        <v>369</v>
      </c>
      <c r="D2595">
        <v>2</v>
      </c>
      <c r="E2595">
        <v>0.4</v>
      </c>
      <c r="F2595">
        <v>0.4</v>
      </c>
      <c r="G2595">
        <v>0.5</v>
      </c>
      <c r="H2595">
        <v>0.6</v>
      </c>
      <c r="I2595">
        <v>0.5</v>
      </c>
      <c r="J2595">
        <v>0.5</v>
      </c>
      <c r="K2595">
        <v>0.5</v>
      </c>
      <c r="L2595">
        <v>0.5</v>
      </c>
      <c r="M2595">
        <v>0.5</v>
      </c>
      <c r="N2595">
        <v>0.5</v>
      </c>
      <c r="O2595">
        <v>0.5</v>
      </c>
      <c r="P2595">
        <v>0.4</v>
      </c>
      <c r="Q2595">
        <v>0.4</v>
      </c>
      <c r="R2595">
        <v>0.4</v>
      </c>
      <c r="S2595">
        <v>0.4</v>
      </c>
      <c r="T2595">
        <v>0.4</v>
      </c>
      <c r="U2595">
        <v>0.4</v>
      </c>
      <c r="V2595">
        <v>0.3</v>
      </c>
      <c r="W2595">
        <v>0.3</v>
      </c>
      <c r="X2595">
        <v>0.3</v>
      </c>
      <c r="Y2595">
        <v>0.3</v>
      </c>
      <c r="Z2595">
        <v>0.3</v>
      </c>
      <c r="AA2595">
        <v>0.3</v>
      </c>
    </row>
    <row r="2596" spans="1:27" x14ac:dyDescent="0.2">
      <c r="A2596" s="89">
        <f>VLOOKUP(C2596,TabellenBDFS!$B$4:$C$2717,2,FALSE)</f>
        <v>359</v>
      </c>
      <c r="B2596" t="str">
        <f t="shared" si="41"/>
        <v>3593</v>
      </c>
      <c r="C2596" t="s">
        <v>369</v>
      </c>
      <c r="D2596">
        <v>3</v>
      </c>
      <c r="E2596">
        <v>0</v>
      </c>
      <c r="F2596">
        <v>0</v>
      </c>
      <c r="G2596">
        <v>0</v>
      </c>
      <c r="H2596">
        <v>0</v>
      </c>
      <c r="I2596">
        <v>0</v>
      </c>
      <c r="J2596">
        <v>0</v>
      </c>
      <c r="K2596">
        <v>0</v>
      </c>
      <c r="L2596">
        <v>0.1</v>
      </c>
      <c r="M2596">
        <v>0.1</v>
      </c>
      <c r="N2596">
        <v>0.1</v>
      </c>
      <c r="O2596">
        <v>0.1</v>
      </c>
      <c r="P2596">
        <v>0.1</v>
      </c>
      <c r="Q2596">
        <v>0.1</v>
      </c>
      <c r="R2596">
        <v>0.1</v>
      </c>
      <c r="S2596">
        <v>0.1</v>
      </c>
      <c r="T2596">
        <v>0.1</v>
      </c>
      <c r="U2596">
        <v>0.1</v>
      </c>
      <c r="V2596">
        <v>0.2</v>
      </c>
      <c r="W2596">
        <v>0.2</v>
      </c>
      <c r="X2596">
        <v>0.2</v>
      </c>
      <c r="Y2596">
        <v>0.2</v>
      </c>
      <c r="Z2596">
        <v>0.2</v>
      </c>
      <c r="AA2596">
        <v>0.2</v>
      </c>
    </row>
    <row r="2597" spans="1:27" x14ac:dyDescent="0.2">
      <c r="A2597" s="89">
        <f>VLOOKUP(C2597,TabellenBDFS!$B$4:$C$2717,2,FALSE)</f>
        <v>359</v>
      </c>
      <c r="B2597" t="str">
        <f t="shared" si="41"/>
        <v>3594</v>
      </c>
      <c r="C2597" t="s">
        <v>369</v>
      </c>
      <c r="D2597">
        <v>4</v>
      </c>
      <c r="E2597">
        <v>0</v>
      </c>
      <c r="F2597">
        <v>0</v>
      </c>
      <c r="G2597">
        <v>0</v>
      </c>
      <c r="H2597">
        <v>0</v>
      </c>
      <c r="I2597">
        <v>0</v>
      </c>
      <c r="J2597">
        <v>0</v>
      </c>
      <c r="K2597">
        <v>0</v>
      </c>
      <c r="L2597">
        <v>0</v>
      </c>
      <c r="M2597">
        <v>0.1</v>
      </c>
      <c r="N2597">
        <v>0</v>
      </c>
      <c r="O2597">
        <v>0</v>
      </c>
      <c r="P2597">
        <v>0</v>
      </c>
      <c r="Q2597">
        <v>0</v>
      </c>
      <c r="R2597">
        <v>0</v>
      </c>
      <c r="S2597">
        <v>0</v>
      </c>
      <c r="T2597">
        <v>0</v>
      </c>
      <c r="U2597">
        <v>0</v>
      </c>
      <c r="V2597">
        <v>0</v>
      </c>
      <c r="W2597">
        <v>0</v>
      </c>
      <c r="X2597">
        <v>0</v>
      </c>
      <c r="Y2597">
        <v>0</v>
      </c>
      <c r="Z2597">
        <v>0</v>
      </c>
      <c r="AA2597">
        <v>0</v>
      </c>
    </row>
    <row r="2598" spans="1:27" x14ac:dyDescent="0.2">
      <c r="A2598" s="89">
        <f>VLOOKUP(C2598,TabellenBDFS!$B$4:$C$2717,2,FALSE)</f>
        <v>359</v>
      </c>
      <c r="B2598" t="str">
        <f t="shared" si="41"/>
        <v>3595</v>
      </c>
      <c r="C2598" t="s">
        <v>369</v>
      </c>
      <c r="D2598">
        <v>5</v>
      </c>
      <c r="E2598">
        <v>0</v>
      </c>
      <c r="F2598">
        <v>0.1</v>
      </c>
      <c r="G2598">
        <v>0.1</v>
      </c>
      <c r="H2598">
        <v>0.1</v>
      </c>
      <c r="I2598">
        <v>0.1</v>
      </c>
      <c r="J2598">
        <v>0</v>
      </c>
      <c r="K2598">
        <v>0</v>
      </c>
      <c r="L2598">
        <v>0</v>
      </c>
      <c r="M2598">
        <v>0</v>
      </c>
      <c r="N2598">
        <v>0</v>
      </c>
      <c r="O2598">
        <v>0</v>
      </c>
      <c r="P2598">
        <v>0</v>
      </c>
      <c r="Q2598">
        <v>0.1</v>
      </c>
      <c r="R2598">
        <v>0.1</v>
      </c>
      <c r="S2598">
        <v>0.1</v>
      </c>
      <c r="T2598">
        <v>0.1</v>
      </c>
      <c r="U2598">
        <v>0.1</v>
      </c>
      <c r="V2598">
        <v>0</v>
      </c>
      <c r="W2598">
        <v>0.1</v>
      </c>
      <c r="X2598">
        <v>0</v>
      </c>
      <c r="Y2598">
        <v>0.1</v>
      </c>
      <c r="Z2598">
        <v>0.1</v>
      </c>
      <c r="AA2598">
        <v>0.1</v>
      </c>
    </row>
    <row r="2599" spans="1:27" x14ac:dyDescent="0.2">
      <c r="A2599" s="89">
        <f>VLOOKUP(C2599,TabellenBDFS!$B$4:$C$2717,2,FALSE)</f>
        <v>359</v>
      </c>
      <c r="B2599" t="str">
        <f t="shared" si="41"/>
        <v>3596</v>
      </c>
      <c r="C2599" t="s">
        <v>369</v>
      </c>
      <c r="D2599">
        <v>6</v>
      </c>
      <c r="E2599">
        <v>1.1000000000000001</v>
      </c>
      <c r="F2599">
        <v>1</v>
      </c>
      <c r="G2599">
        <v>0.9</v>
      </c>
      <c r="H2599">
        <v>1</v>
      </c>
      <c r="I2599">
        <v>1</v>
      </c>
      <c r="J2599">
        <v>1</v>
      </c>
      <c r="K2599">
        <v>1</v>
      </c>
      <c r="L2599">
        <v>1</v>
      </c>
      <c r="M2599">
        <v>1</v>
      </c>
      <c r="N2599">
        <v>1</v>
      </c>
      <c r="O2599">
        <v>1</v>
      </c>
      <c r="P2599">
        <v>0.9</v>
      </c>
      <c r="Q2599">
        <v>0.9</v>
      </c>
      <c r="R2599">
        <v>0.9</v>
      </c>
      <c r="S2599">
        <v>0.9</v>
      </c>
      <c r="T2599">
        <v>0.9</v>
      </c>
      <c r="U2599">
        <v>0.9</v>
      </c>
      <c r="V2599">
        <v>0.9</v>
      </c>
      <c r="W2599">
        <v>0.8</v>
      </c>
      <c r="X2599">
        <v>0.8</v>
      </c>
      <c r="Y2599">
        <v>0.8</v>
      </c>
      <c r="Z2599">
        <v>0.8</v>
      </c>
      <c r="AA2599">
        <v>0.7</v>
      </c>
    </row>
    <row r="2600" spans="1:27" x14ac:dyDescent="0.2">
      <c r="A2600" s="89">
        <f>VLOOKUP(C2600,TabellenBDFS!$B$4:$C$2717,2,FALSE)</f>
        <v>359</v>
      </c>
      <c r="B2600" t="str">
        <f t="shared" si="41"/>
        <v>3597</v>
      </c>
      <c r="C2600" t="s">
        <v>369</v>
      </c>
      <c r="D2600">
        <v>7</v>
      </c>
      <c r="E2600">
        <v>0.3</v>
      </c>
      <c r="F2600">
        <v>0.3</v>
      </c>
      <c r="G2600">
        <v>0.3</v>
      </c>
      <c r="H2600">
        <v>0.3</v>
      </c>
      <c r="I2600">
        <v>0.3</v>
      </c>
      <c r="J2600">
        <v>0.3</v>
      </c>
      <c r="K2600">
        <v>0.3</v>
      </c>
      <c r="L2600">
        <v>0.3</v>
      </c>
      <c r="M2600">
        <v>0.2</v>
      </c>
      <c r="N2600">
        <v>0.2</v>
      </c>
      <c r="O2600">
        <v>0.2</v>
      </c>
      <c r="P2600">
        <v>0.2</v>
      </c>
      <c r="Q2600">
        <v>0.3</v>
      </c>
      <c r="R2600">
        <v>0.2</v>
      </c>
      <c r="S2600">
        <v>0.2</v>
      </c>
      <c r="T2600">
        <v>0.2</v>
      </c>
      <c r="U2600">
        <v>0.2</v>
      </c>
      <c r="V2600">
        <v>0.2</v>
      </c>
      <c r="W2600">
        <v>0.2</v>
      </c>
      <c r="X2600">
        <v>0.2</v>
      </c>
      <c r="Y2600">
        <v>0.2</v>
      </c>
      <c r="Z2600">
        <v>0.2</v>
      </c>
      <c r="AA2600">
        <v>0.2</v>
      </c>
    </row>
    <row r="2601" spans="1:27" x14ac:dyDescent="0.2">
      <c r="A2601" s="89">
        <f>VLOOKUP(C2601,TabellenBDFS!$B$4:$C$2717,2,FALSE)</f>
        <v>360</v>
      </c>
      <c r="B2601" t="str">
        <f t="shared" si="41"/>
        <v>3601</v>
      </c>
      <c r="C2601" t="s">
        <v>370</v>
      </c>
      <c r="D2601">
        <v>1</v>
      </c>
      <c r="E2601">
        <v>1.8</v>
      </c>
      <c r="F2601">
        <v>1.4</v>
      </c>
      <c r="G2601">
        <v>1.4</v>
      </c>
      <c r="H2601">
        <v>1.5</v>
      </c>
      <c r="I2601">
        <v>1.3</v>
      </c>
      <c r="J2601">
        <v>1.2</v>
      </c>
      <c r="K2601">
        <v>1.1000000000000001</v>
      </c>
      <c r="L2601">
        <v>1.2</v>
      </c>
      <c r="M2601">
        <v>1.1000000000000001</v>
      </c>
      <c r="N2601">
        <v>1</v>
      </c>
      <c r="O2601">
        <v>1</v>
      </c>
      <c r="P2601">
        <v>1</v>
      </c>
      <c r="Q2601">
        <v>1.1000000000000001</v>
      </c>
      <c r="R2601">
        <v>1</v>
      </c>
      <c r="S2601">
        <v>1</v>
      </c>
      <c r="T2601">
        <v>1.1000000000000001</v>
      </c>
      <c r="U2601">
        <v>1.1000000000000001</v>
      </c>
      <c r="V2601">
        <v>1.2</v>
      </c>
      <c r="W2601">
        <v>1.2</v>
      </c>
      <c r="X2601">
        <v>1.2</v>
      </c>
      <c r="Y2601">
        <v>1.2</v>
      </c>
      <c r="Z2601">
        <v>1.2</v>
      </c>
      <c r="AA2601">
        <v>1.1000000000000001</v>
      </c>
    </row>
    <row r="2602" spans="1:27" x14ac:dyDescent="0.2">
      <c r="A2602" s="89">
        <f>VLOOKUP(C2602,TabellenBDFS!$B$4:$C$2717,2,FALSE)</f>
        <v>360</v>
      </c>
      <c r="B2602" t="str">
        <f t="shared" si="41"/>
        <v>3602</v>
      </c>
      <c r="C2602" t="s">
        <v>370</v>
      </c>
      <c r="D2602">
        <v>2</v>
      </c>
      <c r="E2602">
        <v>0.1</v>
      </c>
      <c r="F2602">
        <v>0.1</v>
      </c>
      <c r="G2602">
        <v>0.1</v>
      </c>
      <c r="H2602">
        <v>0.2</v>
      </c>
      <c r="I2602">
        <v>0.2</v>
      </c>
      <c r="J2602">
        <v>0.1</v>
      </c>
      <c r="K2602">
        <v>0.1</v>
      </c>
      <c r="L2602">
        <v>0.1</v>
      </c>
      <c r="M2602">
        <v>0.1</v>
      </c>
      <c r="N2602">
        <v>0.1</v>
      </c>
      <c r="O2602">
        <v>0.1</v>
      </c>
      <c r="P2602">
        <v>0.1</v>
      </c>
      <c r="Q2602">
        <v>0.1</v>
      </c>
      <c r="R2602">
        <v>0.1</v>
      </c>
      <c r="S2602">
        <v>0.1</v>
      </c>
      <c r="T2602">
        <v>0.1</v>
      </c>
      <c r="U2602">
        <v>0.1</v>
      </c>
      <c r="V2602">
        <v>0.1</v>
      </c>
      <c r="W2602">
        <v>0.1</v>
      </c>
      <c r="X2602">
        <v>0</v>
      </c>
      <c r="Y2602">
        <v>0</v>
      </c>
      <c r="Z2602">
        <v>0</v>
      </c>
      <c r="AA2602">
        <v>0</v>
      </c>
    </row>
    <row r="2603" spans="1:27" x14ac:dyDescent="0.2">
      <c r="A2603" s="89">
        <f>VLOOKUP(C2603,TabellenBDFS!$B$4:$C$2717,2,FALSE)</f>
        <v>360</v>
      </c>
      <c r="B2603" t="str">
        <f t="shared" si="41"/>
        <v>3603</v>
      </c>
      <c r="C2603" t="s">
        <v>370</v>
      </c>
      <c r="D2603">
        <v>3</v>
      </c>
      <c r="E2603">
        <v>0</v>
      </c>
      <c r="F2603">
        <v>0</v>
      </c>
      <c r="G2603">
        <v>0</v>
      </c>
      <c r="H2603">
        <v>0</v>
      </c>
      <c r="I2603">
        <v>0</v>
      </c>
      <c r="J2603">
        <v>0</v>
      </c>
      <c r="K2603">
        <v>0</v>
      </c>
      <c r="L2603">
        <v>0</v>
      </c>
      <c r="M2603">
        <v>0</v>
      </c>
      <c r="N2603">
        <v>0</v>
      </c>
      <c r="O2603">
        <v>0</v>
      </c>
      <c r="P2603">
        <v>0</v>
      </c>
      <c r="Q2603">
        <v>0</v>
      </c>
      <c r="R2603">
        <v>0</v>
      </c>
      <c r="S2603">
        <v>0</v>
      </c>
      <c r="T2603">
        <v>0</v>
      </c>
      <c r="U2603">
        <v>0</v>
      </c>
      <c r="V2603">
        <v>0.1</v>
      </c>
      <c r="W2603">
        <v>0</v>
      </c>
      <c r="X2603">
        <v>0</v>
      </c>
      <c r="Y2603">
        <v>0.1</v>
      </c>
      <c r="Z2603">
        <v>0.1</v>
      </c>
      <c r="AA2603">
        <v>0.1</v>
      </c>
    </row>
    <row r="2604" spans="1:27" x14ac:dyDescent="0.2">
      <c r="A2604" s="89">
        <f>VLOOKUP(C2604,TabellenBDFS!$B$4:$C$2717,2,FALSE)</f>
        <v>360</v>
      </c>
      <c r="B2604" t="str">
        <f t="shared" si="41"/>
        <v>3604</v>
      </c>
      <c r="C2604" t="s">
        <v>370</v>
      </c>
      <c r="D2604">
        <v>4</v>
      </c>
      <c r="E2604">
        <v>0</v>
      </c>
      <c r="F2604">
        <v>0</v>
      </c>
      <c r="G2604">
        <v>0</v>
      </c>
      <c r="H2604">
        <v>0</v>
      </c>
      <c r="I2604">
        <v>0</v>
      </c>
      <c r="J2604">
        <v>0</v>
      </c>
      <c r="K2604">
        <v>0</v>
      </c>
      <c r="L2604">
        <v>0</v>
      </c>
      <c r="M2604">
        <v>0</v>
      </c>
      <c r="N2604">
        <v>0</v>
      </c>
      <c r="O2604">
        <v>0</v>
      </c>
      <c r="P2604">
        <v>0</v>
      </c>
      <c r="Q2604">
        <v>0</v>
      </c>
      <c r="R2604">
        <v>0</v>
      </c>
      <c r="S2604">
        <v>0</v>
      </c>
      <c r="T2604">
        <v>0</v>
      </c>
      <c r="U2604">
        <v>0</v>
      </c>
      <c r="V2604">
        <v>0</v>
      </c>
      <c r="W2604">
        <v>0</v>
      </c>
      <c r="X2604">
        <v>0</v>
      </c>
      <c r="Y2604">
        <v>0</v>
      </c>
      <c r="Z2604">
        <v>0</v>
      </c>
      <c r="AA2604">
        <v>0</v>
      </c>
    </row>
    <row r="2605" spans="1:27" x14ac:dyDescent="0.2">
      <c r="A2605" s="89">
        <f>VLOOKUP(C2605,TabellenBDFS!$B$4:$C$2717,2,FALSE)</f>
        <v>360</v>
      </c>
      <c r="B2605" t="str">
        <f t="shared" si="41"/>
        <v>3605</v>
      </c>
      <c r="C2605" t="s">
        <v>370</v>
      </c>
      <c r="D2605">
        <v>5</v>
      </c>
      <c r="E2605">
        <v>0</v>
      </c>
      <c r="F2605">
        <v>0</v>
      </c>
      <c r="G2605">
        <v>0</v>
      </c>
      <c r="H2605">
        <v>0.1</v>
      </c>
      <c r="I2605">
        <v>0</v>
      </c>
      <c r="J2605">
        <v>0</v>
      </c>
      <c r="K2605">
        <v>0</v>
      </c>
      <c r="L2605">
        <v>0</v>
      </c>
      <c r="M2605">
        <v>0</v>
      </c>
      <c r="N2605">
        <v>0</v>
      </c>
      <c r="O2605">
        <v>0</v>
      </c>
      <c r="P2605">
        <v>0</v>
      </c>
      <c r="Q2605">
        <v>0</v>
      </c>
      <c r="R2605">
        <v>0</v>
      </c>
      <c r="S2605">
        <v>0</v>
      </c>
      <c r="T2605">
        <v>0</v>
      </c>
      <c r="U2605">
        <v>0</v>
      </c>
      <c r="V2605">
        <v>0</v>
      </c>
      <c r="W2605">
        <v>0</v>
      </c>
      <c r="X2605">
        <v>0</v>
      </c>
      <c r="Y2605">
        <v>0</v>
      </c>
      <c r="Z2605">
        <v>0</v>
      </c>
      <c r="AA2605">
        <v>0</v>
      </c>
    </row>
    <row r="2606" spans="1:27" x14ac:dyDescent="0.2">
      <c r="A2606" s="89">
        <f>VLOOKUP(C2606,TabellenBDFS!$B$4:$C$2717,2,FALSE)</f>
        <v>360</v>
      </c>
      <c r="B2606" t="str">
        <f t="shared" si="41"/>
        <v>3606</v>
      </c>
      <c r="C2606" t="s">
        <v>370</v>
      </c>
      <c r="D2606">
        <v>6</v>
      </c>
      <c r="E2606">
        <v>1.6</v>
      </c>
      <c r="F2606">
        <v>1.2</v>
      </c>
      <c r="G2606">
        <v>1.2</v>
      </c>
      <c r="H2606">
        <v>1.2</v>
      </c>
      <c r="I2606">
        <v>1.1000000000000001</v>
      </c>
      <c r="J2606">
        <v>0.9</v>
      </c>
      <c r="K2606">
        <v>0.9</v>
      </c>
      <c r="L2606">
        <v>0.9</v>
      </c>
      <c r="M2606">
        <v>0.8</v>
      </c>
      <c r="N2606">
        <v>0.8</v>
      </c>
      <c r="O2606">
        <v>0.8</v>
      </c>
      <c r="P2606">
        <v>0.8</v>
      </c>
      <c r="Q2606">
        <v>0.8</v>
      </c>
      <c r="R2606">
        <v>0.8</v>
      </c>
      <c r="S2606">
        <v>0.8</v>
      </c>
      <c r="T2606">
        <v>0.9</v>
      </c>
      <c r="U2606">
        <v>0.9</v>
      </c>
      <c r="V2606">
        <v>0.9</v>
      </c>
      <c r="W2606">
        <v>0.9</v>
      </c>
      <c r="X2606">
        <v>0.9</v>
      </c>
      <c r="Y2606">
        <v>0.9</v>
      </c>
      <c r="Z2606">
        <v>0.9</v>
      </c>
      <c r="AA2606">
        <v>0.9</v>
      </c>
    </row>
    <row r="2607" spans="1:27" x14ac:dyDescent="0.2">
      <c r="A2607" s="89">
        <f>VLOOKUP(C2607,TabellenBDFS!$B$4:$C$2717,2,FALSE)</f>
        <v>360</v>
      </c>
      <c r="B2607" t="str">
        <f t="shared" si="41"/>
        <v>3607</v>
      </c>
      <c r="C2607" t="s">
        <v>370</v>
      </c>
      <c r="D2607">
        <v>7</v>
      </c>
      <c r="E2607">
        <v>0.1</v>
      </c>
      <c r="F2607">
        <v>0.1</v>
      </c>
      <c r="G2607">
        <v>0.1</v>
      </c>
      <c r="H2607">
        <v>0.1</v>
      </c>
      <c r="I2607">
        <v>0.1</v>
      </c>
      <c r="J2607">
        <v>0.1</v>
      </c>
      <c r="K2607">
        <v>0.1</v>
      </c>
      <c r="L2607">
        <v>0</v>
      </c>
      <c r="M2607">
        <v>0</v>
      </c>
      <c r="N2607">
        <v>0</v>
      </c>
      <c r="O2607">
        <v>0</v>
      </c>
      <c r="P2607">
        <v>0</v>
      </c>
      <c r="Q2607">
        <v>0.1</v>
      </c>
      <c r="R2607">
        <v>0.1</v>
      </c>
      <c r="S2607">
        <v>0.1</v>
      </c>
      <c r="T2607">
        <v>0.1</v>
      </c>
      <c r="U2607">
        <v>0.1</v>
      </c>
      <c r="V2607">
        <v>0.1</v>
      </c>
      <c r="W2607">
        <v>0.1</v>
      </c>
      <c r="X2607">
        <v>0.1</v>
      </c>
      <c r="Y2607">
        <v>0.1</v>
      </c>
      <c r="Z2607">
        <v>0.1</v>
      </c>
      <c r="AA2607">
        <v>0.1</v>
      </c>
    </row>
    <row r="2608" spans="1:27" x14ac:dyDescent="0.2">
      <c r="A2608" s="89">
        <f>VLOOKUP(C2608,TabellenBDFS!$B$4:$C$2717,2,FALSE)</f>
        <v>361</v>
      </c>
      <c r="B2608" t="str">
        <f t="shared" si="41"/>
        <v>3611</v>
      </c>
      <c r="C2608" t="s">
        <v>371</v>
      </c>
      <c r="D2608">
        <v>1</v>
      </c>
      <c r="E2608">
        <v>1.5</v>
      </c>
      <c r="F2608">
        <v>1.6</v>
      </c>
      <c r="G2608">
        <v>1.8</v>
      </c>
      <c r="H2608">
        <v>1.9</v>
      </c>
      <c r="I2608">
        <v>2</v>
      </c>
      <c r="J2608">
        <v>2</v>
      </c>
      <c r="K2608">
        <v>2.1</v>
      </c>
      <c r="L2608">
        <v>2.1</v>
      </c>
      <c r="M2608">
        <v>2.2000000000000002</v>
      </c>
      <c r="N2608">
        <v>2.2000000000000002</v>
      </c>
      <c r="O2608">
        <v>2.2999999999999998</v>
      </c>
      <c r="P2608">
        <v>2.1</v>
      </c>
      <c r="Q2608">
        <v>2.2000000000000002</v>
      </c>
      <c r="R2608">
        <v>2.2000000000000002</v>
      </c>
      <c r="S2608">
        <v>2.2999999999999998</v>
      </c>
      <c r="T2608">
        <v>2.2000000000000002</v>
      </c>
      <c r="U2608">
        <v>2.2000000000000002</v>
      </c>
      <c r="V2608">
        <v>2.2999999999999998</v>
      </c>
      <c r="W2608">
        <v>2.6</v>
      </c>
      <c r="X2608">
        <v>2.2999999999999998</v>
      </c>
      <c r="Y2608">
        <v>2.4</v>
      </c>
      <c r="Z2608">
        <v>2.5</v>
      </c>
      <c r="AA2608">
        <v>2.2999999999999998</v>
      </c>
    </row>
    <row r="2609" spans="1:27" x14ac:dyDescent="0.2">
      <c r="A2609" s="89">
        <f>VLOOKUP(C2609,TabellenBDFS!$B$4:$C$2717,2,FALSE)</f>
        <v>361</v>
      </c>
      <c r="B2609" t="str">
        <f t="shared" si="41"/>
        <v>3612</v>
      </c>
      <c r="C2609" t="s">
        <v>371</v>
      </c>
      <c r="D2609">
        <v>2</v>
      </c>
      <c r="E2609">
        <v>0.2</v>
      </c>
      <c r="F2609">
        <v>0.3</v>
      </c>
      <c r="G2609">
        <v>0.4</v>
      </c>
      <c r="H2609">
        <v>0.4</v>
      </c>
      <c r="I2609">
        <v>0.4</v>
      </c>
      <c r="J2609">
        <v>0.4</v>
      </c>
      <c r="K2609">
        <v>0.4</v>
      </c>
      <c r="L2609">
        <v>0.4</v>
      </c>
      <c r="M2609">
        <v>0.4</v>
      </c>
      <c r="N2609">
        <v>0.4</v>
      </c>
      <c r="O2609">
        <v>0.4</v>
      </c>
      <c r="P2609">
        <v>0.4</v>
      </c>
      <c r="Q2609">
        <v>0.4</v>
      </c>
      <c r="R2609">
        <v>0.3</v>
      </c>
      <c r="S2609">
        <v>0.4</v>
      </c>
      <c r="T2609">
        <v>0.4</v>
      </c>
      <c r="U2609">
        <v>0.3</v>
      </c>
      <c r="V2609">
        <v>0.3</v>
      </c>
      <c r="W2609">
        <v>0.3</v>
      </c>
      <c r="X2609">
        <v>0.3</v>
      </c>
      <c r="Y2609">
        <v>0.3</v>
      </c>
      <c r="Z2609">
        <v>0.3</v>
      </c>
      <c r="AA2609">
        <v>0.3</v>
      </c>
    </row>
    <row r="2610" spans="1:27" x14ac:dyDescent="0.2">
      <c r="A2610" s="89">
        <f>VLOOKUP(C2610,TabellenBDFS!$B$4:$C$2717,2,FALSE)</f>
        <v>361</v>
      </c>
      <c r="B2610" t="str">
        <f t="shared" si="41"/>
        <v>3613</v>
      </c>
      <c r="C2610" t="s">
        <v>371</v>
      </c>
      <c r="D2610">
        <v>3</v>
      </c>
      <c r="E2610">
        <v>0</v>
      </c>
      <c r="F2610">
        <v>0</v>
      </c>
      <c r="G2610">
        <v>0.1</v>
      </c>
      <c r="H2610">
        <v>0.1</v>
      </c>
      <c r="I2610">
        <v>0.2</v>
      </c>
      <c r="J2610">
        <v>0.1</v>
      </c>
      <c r="K2610">
        <v>0.1</v>
      </c>
      <c r="L2610">
        <v>0.1</v>
      </c>
      <c r="M2610">
        <v>0.1</v>
      </c>
      <c r="N2610">
        <v>0.1</v>
      </c>
      <c r="O2610">
        <v>0.1</v>
      </c>
      <c r="P2610">
        <v>0.1</v>
      </c>
      <c r="Q2610">
        <v>0.1</v>
      </c>
      <c r="R2610">
        <v>0.2</v>
      </c>
      <c r="S2610">
        <v>0.2</v>
      </c>
      <c r="T2610">
        <v>0.2</v>
      </c>
      <c r="U2610">
        <v>0.2</v>
      </c>
      <c r="V2610">
        <v>0.3</v>
      </c>
      <c r="W2610">
        <v>0.5</v>
      </c>
      <c r="X2610">
        <v>0.5</v>
      </c>
      <c r="Y2610">
        <v>0.6</v>
      </c>
      <c r="Z2610">
        <v>0.8</v>
      </c>
      <c r="AA2610">
        <v>0.7</v>
      </c>
    </row>
    <row r="2611" spans="1:27" x14ac:dyDescent="0.2">
      <c r="A2611" s="89">
        <f>VLOOKUP(C2611,TabellenBDFS!$B$4:$C$2717,2,FALSE)</f>
        <v>361</v>
      </c>
      <c r="B2611" t="str">
        <f t="shared" si="41"/>
        <v>3614</v>
      </c>
      <c r="C2611" t="s">
        <v>371</v>
      </c>
      <c r="D2611">
        <v>4</v>
      </c>
      <c r="E2611">
        <v>0</v>
      </c>
      <c r="F2611">
        <v>0</v>
      </c>
      <c r="G2611">
        <v>0</v>
      </c>
      <c r="H2611">
        <v>0</v>
      </c>
      <c r="I2611">
        <v>0</v>
      </c>
      <c r="J2611">
        <v>0</v>
      </c>
      <c r="K2611">
        <v>0</v>
      </c>
      <c r="L2611">
        <v>0</v>
      </c>
      <c r="M2611">
        <v>0</v>
      </c>
      <c r="N2611">
        <v>0</v>
      </c>
      <c r="O2611">
        <v>0</v>
      </c>
      <c r="P2611">
        <v>0</v>
      </c>
      <c r="Q2611">
        <v>0</v>
      </c>
      <c r="R2611">
        <v>0</v>
      </c>
      <c r="S2611">
        <v>0</v>
      </c>
      <c r="T2611">
        <v>0</v>
      </c>
      <c r="U2611">
        <v>0</v>
      </c>
      <c r="V2611">
        <v>0</v>
      </c>
      <c r="W2611">
        <v>0</v>
      </c>
      <c r="X2611">
        <v>0</v>
      </c>
      <c r="Y2611">
        <v>0</v>
      </c>
      <c r="Z2611">
        <v>0</v>
      </c>
      <c r="AA2611">
        <v>0</v>
      </c>
    </row>
    <row r="2612" spans="1:27" x14ac:dyDescent="0.2">
      <c r="A2612" s="89">
        <f>VLOOKUP(C2612,TabellenBDFS!$B$4:$C$2717,2,FALSE)</f>
        <v>361</v>
      </c>
      <c r="B2612" t="str">
        <f t="shared" si="41"/>
        <v>3615</v>
      </c>
      <c r="C2612" t="s">
        <v>371</v>
      </c>
      <c r="D2612">
        <v>5</v>
      </c>
      <c r="E2612">
        <v>0</v>
      </c>
      <c r="F2612">
        <v>0</v>
      </c>
      <c r="G2612">
        <v>0</v>
      </c>
      <c r="H2612">
        <v>0</v>
      </c>
      <c r="I2612">
        <v>0</v>
      </c>
      <c r="J2612">
        <v>0</v>
      </c>
      <c r="K2612">
        <v>0</v>
      </c>
      <c r="L2612">
        <v>0</v>
      </c>
      <c r="M2612">
        <v>0</v>
      </c>
      <c r="N2612">
        <v>0</v>
      </c>
      <c r="O2612">
        <v>0</v>
      </c>
      <c r="P2612">
        <v>0</v>
      </c>
      <c r="Q2612">
        <v>0</v>
      </c>
      <c r="R2612">
        <v>0</v>
      </c>
      <c r="S2612">
        <v>0</v>
      </c>
      <c r="T2612">
        <v>0</v>
      </c>
      <c r="U2612">
        <v>0</v>
      </c>
      <c r="V2612">
        <v>0</v>
      </c>
      <c r="W2612">
        <v>0</v>
      </c>
      <c r="X2612">
        <v>0</v>
      </c>
      <c r="Y2612">
        <v>0</v>
      </c>
      <c r="Z2612">
        <v>0</v>
      </c>
      <c r="AA2612">
        <v>0</v>
      </c>
    </row>
    <row r="2613" spans="1:27" x14ac:dyDescent="0.2">
      <c r="A2613" s="89">
        <f>VLOOKUP(C2613,TabellenBDFS!$B$4:$C$2717,2,FALSE)</f>
        <v>361</v>
      </c>
      <c r="B2613" t="str">
        <f t="shared" si="41"/>
        <v>3616</v>
      </c>
      <c r="C2613" t="s">
        <v>371</v>
      </c>
      <c r="D2613">
        <v>6</v>
      </c>
      <c r="E2613">
        <v>1.1000000000000001</v>
      </c>
      <c r="F2613">
        <v>1.1000000000000001</v>
      </c>
      <c r="G2613">
        <v>1.2</v>
      </c>
      <c r="H2613">
        <v>1.1000000000000001</v>
      </c>
      <c r="I2613">
        <v>1.1000000000000001</v>
      </c>
      <c r="J2613">
        <v>1.2</v>
      </c>
      <c r="K2613">
        <v>1.3</v>
      </c>
      <c r="L2613">
        <v>1.3</v>
      </c>
      <c r="M2613">
        <v>1.4</v>
      </c>
      <c r="N2613">
        <v>1.4</v>
      </c>
      <c r="O2613">
        <v>1.5</v>
      </c>
      <c r="P2613">
        <v>1.3</v>
      </c>
      <c r="Q2613">
        <v>1.3</v>
      </c>
      <c r="R2613">
        <v>1.3</v>
      </c>
      <c r="S2613">
        <v>1.4</v>
      </c>
      <c r="T2613">
        <v>1.3</v>
      </c>
      <c r="U2613">
        <v>1.3</v>
      </c>
      <c r="V2613">
        <v>1.4</v>
      </c>
      <c r="W2613">
        <v>1.5</v>
      </c>
      <c r="X2613">
        <v>1.2</v>
      </c>
      <c r="Y2613">
        <v>1.2</v>
      </c>
      <c r="Z2613">
        <v>1.1000000000000001</v>
      </c>
      <c r="AA2613">
        <v>1</v>
      </c>
    </row>
    <row r="2614" spans="1:27" x14ac:dyDescent="0.2">
      <c r="A2614" s="89">
        <f>VLOOKUP(C2614,TabellenBDFS!$B$4:$C$2717,2,FALSE)</f>
        <v>361</v>
      </c>
      <c r="B2614" t="str">
        <f t="shared" si="41"/>
        <v>3617</v>
      </c>
      <c r="C2614" t="s">
        <v>371</v>
      </c>
      <c r="D2614">
        <v>7</v>
      </c>
      <c r="E2614">
        <v>0.2</v>
      </c>
      <c r="F2614">
        <v>0.2</v>
      </c>
      <c r="G2614">
        <v>0.2</v>
      </c>
      <c r="H2614">
        <v>0.2</v>
      </c>
      <c r="I2614">
        <v>0.2</v>
      </c>
      <c r="J2614">
        <v>0.2</v>
      </c>
      <c r="K2614">
        <v>0.2</v>
      </c>
      <c r="L2614">
        <v>0.3</v>
      </c>
      <c r="M2614">
        <v>0.3</v>
      </c>
      <c r="N2614">
        <v>0.3</v>
      </c>
      <c r="O2614">
        <v>0.3</v>
      </c>
      <c r="P2614">
        <v>0.3</v>
      </c>
      <c r="Q2614">
        <v>0.3</v>
      </c>
      <c r="R2614">
        <v>0.3</v>
      </c>
      <c r="S2614">
        <v>0.3</v>
      </c>
      <c r="T2614">
        <v>0.3</v>
      </c>
      <c r="U2614">
        <v>0.3</v>
      </c>
      <c r="V2614">
        <v>0.3</v>
      </c>
      <c r="W2614">
        <v>0.3</v>
      </c>
      <c r="X2614">
        <v>0.3</v>
      </c>
      <c r="Y2614">
        <v>0.2</v>
      </c>
      <c r="Z2614">
        <v>0.3</v>
      </c>
      <c r="AA2614">
        <v>0.2</v>
      </c>
    </row>
    <row r="2615" spans="1:27" x14ac:dyDescent="0.2">
      <c r="A2615" s="89">
        <f>VLOOKUP(C2615,TabellenBDFS!$B$4:$C$2717,2,FALSE)</f>
        <v>363</v>
      </c>
      <c r="B2615" t="str">
        <f t="shared" si="41"/>
        <v>3631</v>
      </c>
      <c r="C2615" t="s">
        <v>373</v>
      </c>
      <c r="D2615">
        <v>1</v>
      </c>
      <c r="E2615">
        <v>0.3</v>
      </c>
      <c r="F2615">
        <v>0.4</v>
      </c>
      <c r="G2615">
        <v>0.4</v>
      </c>
      <c r="H2615">
        <v>0.4</v>
      </c>
      <c r="I2615">
        <v>0.4</v>
      </c>
      <c r="J2615">
        <v>0.4</v>
      </c>
      <c r="K2615">
        <v>0.4</v>
      </c>
      <c r="L2615">
        <v>0.4</v>
      </c>
      <c r="M2615">
        <v>0.4</v>
      </c>
      <c r="N2615">
        <v>0.4</v>
      </c>
      <c r="O2615">
        <v>0.5</v>
      </c>
      <c r="P2615">
        <v>0.5</v>
      </c>
      <c r="Q2615">
        <v>0.5</v>
      </c>
      <c r="R2615">
        <v>0.5</v>
      </c>
      <c r="S2615">
        <v>0.5</v>
      </c>
      <c r="T2615">
        <v>0.5</v>
      </c>
      <c r="U2615">
        <v>0.5</v>
      </c>
      <c r="V2615">
        <v>0.5</v>
      </c>
      <c r="W2615">
        <v>0.5</v>
      </c>
      <c r="X2615">
        <v>0.5</v>
      </c>
      <c r="Y2615">
        <v>0.5</v>
      </c>
      <c r="Z2615">
        <v>0.5</v>
      </c>
      <c r="AA2615">
        <v>1</v>
      </c>
    </row>
    <row r="2616" spans="1:27" x14ac:dyDescent="0.2">
      <c r="A2616" s="89">
        <f>VLOOKUP(C2616,TabellenBDFS!$B$4:$C$2717,2,FALSE)</f>
        <v>363</v>
      </c>
      <c r="B2616" t="str">
        <f t="shared" si="41"/>
        <v>3632</v>
      </c>
      <c r="C2616" t="s">
        <v>373</v>
      </c>
      <c r="D2616">
        <v>2</v>
      </c>
      <c r="E2616">
        <v>0</v>
      </c>
      <c r="F2616">
        <v>0</v>
      </c>
      <c r="G2616">
        <v>0</v>
      </c>
      <c r="H2616">
        <v>0</v>
      </c>
      <c r="I2616">
        <v>0</v>
      </c>
      <c r="J2616">
        <v>0</v>
      </c>
      <c r="K2616">
        <v>0</v>
      </c>
      <c r="L2616">
        <v>0</v>
      </c>
      <c r="M2616">
        <v>0</v>
      </c>
      <c r="N2616">
        <v>0</v>
      </c>
      <c r="O2616">
        <v>0</v>
      </c>
      <c r="P2616">
        <v>0</v>
      </c>
      <c r="Q2616">
        <v>0</v>
      </c>
      <c r="R2616">
        <v>0</v>
      </c>
      <c r="S2616">
        <v>0</v>
      </c>
      <c r="T2616">
        <v>0</v>
      </c>
      <c r="U2616">
        <v>0</v>
      </c>
      <c r="V2616">
        <v>0</v>
      </c>
      <c r="W2616">
        <v>0</v>
      </c>
      <c r="X2616">
        <v>0</v>
      </c>
      <c r="Y2616">
        <v>0</v>
      </c>
      <c r="Z2616">
        <v>0</v>
      </c>
      <c r="AA2616">
        <v>0</v>
      </c>
    </row>
    <row r="2617" spans="1:27" x14ac:dyDescent="0.2">
      <c r="A2617" s="89">
        <f>VLOOKUP(C2617,TabellenBDFS!$B$4:$C$2717,2,FALSE)</f>
        <v>363</v>
      </c>
      <c r="B2617" t="str">
        <f t="shared" si="41"/>
        <v>3633</v>
      </c>
      <c r="C2617" t="s">
        <v>373</v>
      </c>
      <c r="D2617">
        <v>3</v>
      </c>
      <c r="E2617">
        <v>0</v>
      </c>
      <c r="F2617">
        <v>0</v>
      </c>
      <c r="G2617">
        <v>0</v>
      </c>
      <c r="H2617">
        <v>0</v>
      </c>
      <c r="I2617">
        <v>0</v>
      </c>
      <c r="J2617">
        <v>0</v>
      </c>
      <c r="K2617">
        <v>0</v>
      </c>
      <c r="L2617">
        <v>0</v>
      </c>
      <c r="M2617">
        <v>0</v>
      </c>
      <c r="N2617">
        <v>0</v>
      </c>
      <c r="O2617">
        <v>0</v>
      </c>
      <c r="P2617">
        <v>0</v>
      </c>
      <c r="Q2617">
        <v>0</v>
      </c>
      <c r="R2617">
        <v>0</v>
      </c>
      <c r="S2617">
        <v>0</v>
      </c>
      <c r="T2617">
        <v>0</v>
      </c>
      <c r="U2617">
        <v>0</v>
      </c>
      <c r="V2617">
        <v>0</v>
      </c>
      <c r="W2617">
        <v>0</v>
      </c>
      <c r="X2617">
        <v>0</v>
      </c>
      <c r="Y2617">
        <v>0</v>
      </c>
      <c r="Z2617">
        <v>0</v>
      </c>
      <c r="AA2617">
        <v>0</v>
      </c>
    </row>
    <row r="2618" spans="1:27" x14ac:dyDescent="0.2">
      <c r="A2618" s="89">
        <f>VLOOKUP(C2618,TabellenBDFS!$B$4:$C$2717,2,FALSE)</f>
        <v>363</v>
      </c>
      <c r="B2618" t="str">
        <f t="shared" si="41"/>
        <v>3634</v>
      </c>
      <c r="C2618" t="s">
        <v>373</v>
      </c>
      <c r="D2618">
        <v>4</v>
      </c>
      <c r="E2618">
        <v>0</v>
      </c>
      <c r="F2618">
        <v>0</v>
      </c>
      <c r="G2618">
        <v>0</v>
      </c>
      <c r="H2618">
        <v>0</v>
      </c>
      <c r="I2618">
        <v>0</v>
      </c>
      <c r="J2618">
        <v>0</v>
      </c>
      <c r="K2618">
        <v>0</v>
      </c>
      <c r="L2618">
        <v>0</v>
      </c>
      <c r="M2618">
        <v>0</v>
      </c>
      <c r="N2618">
        <v>0</v>
      </c>
      <c r="O2618">
        <v>0</v>
      </c>
      <c r="P2618">
        <v>0</v>
      </c>
      <c r="Q2618">
        <v>0</v>
      </c>
      <c r="R2618">
        <v>0</v>
      </c>
      <c r="S2618">
        <v>0</v>
      </c>
      <c r="T2618">
        <v>0</v>
      </c>
      <c r="U2618">
        <v>0</v>
      </c>
      <c r="V2618">
        <v>0</v>
      </c>
      <c r="W2618">
        <v>0</v>
      </c>
      <c r="X2618">
        <v>0</v>
      </c>
      <c r="Y2618">
        <v>0</v>
      </c>
      <c r="Z2618">
        <v>0</v>
      </c>
      <c r="AA2618">
        <v>0</v>
      </c>
    </row>
    <row r="2619" spans="1:27" x14ac:dyDescent="0.2">
      <c r="A2619" s="89">
        <f>VLOOKUP(C2619,TabellenBDFS!$B$4:$C$2717,2,FALSE)</f>
        <v>363</v>
      </c>
      <c r="B2619" t="str">
        <f t="shared" si="41"/>
        <v>3635</v>
      </c>
      <c r="C2619" t="s">
        <v>373</v>
      </c>
      <c r="D2619">
        <v>5</v>
      </c>
      <c r="E2619">
        <v>0</v>
      </c>
      <c r="F2619">
        <v>0</v>
      </c>
      <c r="G2619">
        <v>0</v>
      </c>
      <c r="H2619">
        <v>0</v>
      </c>
      <c r="I2619">
        <v>0</v>
      </c>
      <c r="J2619">
        <v>0</v>
      </c>
      <c r="K2619">
        <v>0</v>
      </c>
      <c r="L2619">
        <v>0</v>
      </c>
      <c r="M2619">
        <v>0</v>
      </c>
      <c r="N2619">
        <v>0</v>
      </c>
      <c r="O2619">
        <v>0</v>
      </c>
      <c r="P2619">
        <v>0</v>
      </c>
      <c r="Q2619">
        <v>0</v>
      </c>
      <c r="R2619">
        <v>0</v>
      </c>
      <c r="S2619">
        <v>0</v>
      </c>
      <c r="T2619">
        <v>0</v>
      </c>
      <c r="U2619">
        <v>0</v>
      </c>
      <c r="V2619">
        <v>0</v>
      </c>
      <c r="W2619">
        <v>0</v>
      </c>
      <c r="X2619">
        <v>0</v>
      </c>
      <c r="Y2619">
        <v>0</v>
      </c>
      <c r="Z2619">
        <v>0</v>
      </c>
      <c r="AA2619">
        <v>0</v>
      </c>
    </row>
    <row r="2620" spans="1:27" x14ac:dyDescent="0.2">
      <c r="A2620" s="89">
        <f>VLOOKUP(C2620,TabellenBDFS!$B$4:$C$2717,2,FALSE)</f>
        <v>363</v>
      </c>
      <c r="B2620" t="str">
        <f t="shared" si="41"/>
        <v>3636</v>
      </c>
      <c r="C2620" t="s">
        <v>373</v>
      </c>
      <c r="D2620">
        <v>6</v>
      </c>
      <c r="E2620">
        <v>0.2</v>
      </c>
      <c r="F2620">
        <v>0.2</v>
      </c>
      <c r="G2620">
        <v>0.2</v>
      </c>
      <c r="H2620">
        <v>0.2</v>
      </c>
      <c r="I2620">
        <v>0.2</v>
      </c>
      <c r="J2620">
        <v>0.2</v>
      </c>
      <c r="K2620">
        <v>0.3</v>
      </c>
      <c r="L2620">
        <v>0.3</v>
      </c>
      <c r="M2620">
        <v>0.3</v>
      </c>
      <c r="N2620">
        <v>0.3</v>
      </c>
      <c r="O2620">
        <v>0.3</v>
      </c>
      <c r="P2620">
        <v>0.3</v>
      </c>
      <c r="Q2620">
        <v>0.3</v>
      </c>
      <c r="R2620">
        <v>0.3</v>
      </c>
      <c r="S2620">
        <v>0.3</v>
      </c>
      <c r="T2620">
        <v>0.3</v>
      </c>
      <c r="U2620">
        <v>0.3</v>
      </c>
      <c r="V2620">
        <v>0.3</v>
      </c>
      <c r="W2620">
        <v>0.3</v>
      </c>
      <c r="X2620">
        <v>0.3</v>
      </c>
      <c r="Y2620">
        <v>0.3</v>
      </c>
      <c r="Z2620">
        <v>0.3</v>
      </c>
      <c r="AA2620">
        <v>0.7</v>
      </c>
    </row>
    <row r="2621" spans="1:27" x14ac:dyDescent="0.2">
      <c r="A2621" s="89">
        <f>VLOOKUP(C2621,TabellenBDFS!$B$4:$C$2717,2,FALSE)</f>
        <v>363</v>
      </c>
      <c r="B2621" t="str">
        <f t="shared" si="41"/>
        <v>3637</v>
      </c>
      <c r="C2621" t="s">
        <v>373</v>
      </c>
      <c r="D2621">
        <v>7</v>
      </c>
      <c r="E2621">
        <v>0.1</v>
      </c>
      <c r="F2621">
        <v>0.1</v>
      </c>
      <c r="G2621">
        <v>0.1</v>
      </c>
      <c r="H2621">
        <v>0.1</v>
      </c>
      <c r="I2621">
        <v>0.1</v>
      </c>
      <c r="J2621">
        <v>0.1</v>
      </c>
      <c r="K2621">
        <v>0.1</v>
      </c>
      <c r="L2621">
        <v>0.1</v>
      </c>
      <c r="M2621">
        <v>0.1</v>
      </c>
      <c r="N2621">
        <v>0.1</v>
      </c>
      <c r="O2621">
        <v>0.1</v>
      </c>
      <c r="P2621">
        <v>0.1</v>
      </c>
      <c r="Q2621">
        <v>0.1</v>
      </c>
      <c r="R2621">
        <v>0.1</v>
      </c>
      <c r="S2621">
        <v>0.1</v>
      </c>
      <c r="T2621">
        <v>0.1</v>
      </c>
      <c r="U2621">
        <v>0.1</v>
      </c>
      <c r="V2621">
        <v>0.1</v>
      </c>
      <c r="W2621">
        <v>0.1</v>
      </c>
      <c r="X2621">
        <v>0.1</v>
      </c>
      <c r="Y2621">
        <v>0.1</v>
      </c>
      <c r="Z2621">
        <v>0.1</v>
      </c>
      <c r="AA2621">
        <v>0.2</v>
      </c>
    </row>
    <row r="2622" spans="1:27" x14ac:dyDescent="0.2">
      <c r="A2622" s="89">
        <f>VLOOKUP(C2622,TabellenBDFS!$B$4:$C$2717,2,FALSE)</f>
        <v>364</v>
      </c>
      <c r="B2622" t="str">
        <f t="shared" si="41"/>
        <v>3641</v>
      </c>
      <c r="C2622" t="s">
        <v>374</v>
      </c>
      <c r="D2622">
        <v>1</v>
      </c>
      <c r="E2622">
        <v>0.3</v>
      </c>
      <c r="F2622">
        <v>0.4</v>
      </c>
      <c r="G2622">
        <v>0.5</v>
      </c>
      <c r="H2622">
        <v>0.5</v>
      </c>
      <c r="I2622">
        <v>0.5</v>
      </c>
      <c r="J2622">
        <v>0.4</v>
      </c>
      <c r="K2622">
        <v>0.4</v>
      </c>
      <c r="L2622">
        <v>0.4</v>
      </c>
      <c r="M2622">
        <v>0.4</v>
      </c>
      <c r="N2622">
        <v>0.4</v>
      </c>
      <c r="O2622">
        <v>0.4</v>
      </c>
      <c r="P2622">
        <v>0.4</v>
      </c>
      <c r="Q2622">
        <v>0.4</v>
      </c>
      <c r="R2622">
        <v>0.4</v>
      </c>
      <c r="S2622">
        <v>0.4</v>
      </c>
      <c r="T2622">
        <v>0.4</v>
      </c>
      <c r="U2622">
        <v>0.5</v>
      </c>
      <c r="V2622">
        <v>0.5</v>
      </c>
      <c r="W2622">
        <v>0.4</v>
      </c>
      <c r="X2622">
        <v>0.4</v>
      </c>
      <c r="Y2622">
        <v>0.3</v>
      </c>
      <c r="Z2622">
        <v>0.4</v>
      </c>
      <c r="AA2622">
        <v>0.3</v>
      </c>
    </row>
    <row r="2623" spans="1:27" x14ac:dyDescent="0.2">
      <c r="A2623" s="89">
        <f>VLOOKUP(C2623,TabellenBDFS!$B$4:$C$2717,2,FALSE)</f>
        <v>364</v>
      </c>
      <c r="B2623" t="str">
        <f t="shared" si="41"/>
        <v>3642</v>
      </c>
      <c r="C2623" t="s">
        <v>374</v>
      </c>
      <c r="D2623">
        <v>2</v>
      </c>
      <c r="E2623">
        <v>0</v>
      </c>
      <c r="F2623">
        <v>0</v>
      </c>
      <c r="G2623">
        <v>0</v>
      </c>
      <c r="H2623">
        <v>0</v>
      </c>
      <c r="I2623">
        <v>0</v>
      </c>
      <c r="J2623">
        <v>0</v>
      </c>
      <c r="K2623">
        <v>0</v>
      </c>
      <c r="L2623">
        <v>0</v>
      </c>
      <c r="M2623">
        <v>0</v>
      </c>
      <c r="N2623">
        <v>0</v>
      </c>
      <c r="O2623">
        <v>0</v>
      </c>
      <c r="P2623">
        <v>0</v>
      </c>
      <c r="Q2623">
        <v>0</v>
      </c>
      <c r="R2623">
        <v>0</v>
      </c>
      <c r="S2623">
        <v>0</v>
      </c>
      <c r="T2623">
        <v>0</v>
      </c>
      <c r="U2623">
        <v>0</v>
      </c>
      <c r="V2623">
        <v>0</v>
      </c>
      <c r="W2623">
        <v>0</v>
      </c>
      <c r="X2623">
        <v>0</v>
      </c>
      <c r="Y2623">
        <v>0</v>
      </c>
      <c r="Z2623">
        <v>0</v>
      </c>
      <c r="AA2623">
        <v>0</v>
      </c>
    </row>
    <row r="2624" spans="1:27" x14ac:dyDescent="0.2">
      <c r="A2624" s="89">
        <f>VLOOKUP(C2624,TabellenBDFS!$B$4:$C$2717,2,FALSE)</f>
        <v>364</v>
      </c>
      <c r="B2624" t="str">
        <f t="shared" si="41"/>
        <v>3643</v>
      </c>
      <c r="C2624" t="s">
        <v>374</v>
      </c>
      <c r="D2624">
        <v>3</v>
      </c>
      <c r="E2624">
        <v>0</v>
      </c>
      <c r="F2624">
        <v>0</v>
      </c>
      <c r="G2624">
        <v>0</v>
      </c>
      <c r="H2624">
        <v>0</v>
      </c>
      <c r="I2624">
        <v>0</v>
      </c>
      <c r="J2624">
        <v>0</v>
      </c>
      <c r="K2624">
        <v>0</v>
      </c>
      <c r="L2624">
        <v>0</v>
      </c>
      <c r="M2624">
        <v>0</v>
      </c>
      <c r="N2624">
        <v>0</v>
      </c>
      <c r="O2624">
        <v>0</v>
      </c>
      <c r="P2624">
        <v>0</v>
      </c>
      <c r="Q2624">
        <v>0</v>
      </c>
      <c r="R2624">
        <v>0</v>
      </c>
      <c r="S2624">
        <v>0</v>
      </c>
      <c r="T2624">
        <v>0</v>
      </c>
      <c r="U2624">
        <v>0</v>
      </c>
      <c r="V2624">
        <v>0</v>
      </c>
      <c r="W2624">
        <v>0</v>
      </c>
      <c r="X2624">
        <v>0</v>
      </c>
      <c r="Y2624">
        <v>0</v>
      </c>
      <c r="Z2624">
        <v>0</v>
      </c>
      <c r="AA2624">
        <v>0</v>
      </c>
    </row>
    <row r="2625" spans="1:27" x14ac:dyDescent="0.2">
      <c r="A2625" s="89">
        <f>VLOOKUP(C2625,TabellenBDFS!$B$4:$C$2717,2,FALSE)</f>
        <v>364</v>
      </c>
      <c r="B2625" t="str">
        <f t="shared" si="41"/>
        <v>3644</v>
      </c>
      <c r="C2625" t="s">
        <v>374</v>
      </c>
      <c r="D2625">
        <v>4</v>
      </c>
      <c r="E2625">
        <v>0</v>
      </c>
      <c r="F2625">
        <v>0</v>
      </c>
      <c r="G2625">
        <v>0</v>
      </c>
      <c r="H2625">
        <v>0</v>
      </c>
      <c r="I2625">
        <v>0</v>
      </c>
      <c r="J2625">
        <v>0</v>
      </c>
      <c r="K2625">
        <v>0</v>
      </c>
      <c r="L2625">
        <v>0</v>
      </c>
      <c r="M2625">
        <v>0</v>
      </c>
      <c r="N2625">
        <v>0</v>
      </c>
      <c r="O2625">
        <v>0</v>
      </c>
      <c r="P2625">
        <v>0</v>
      </c>
      <c r="Q2625">
        <v>0</v>
      </c>
      <c r="R2625">
        <v>0</v>
      </c>
      <c r="S2625">
        <v>0</v>
      </c>
      <c r="T2625">
        <v>0</v>
      </c>
      <c r="U2625">
        <v>0</v>
      </c>
      <c r="V2625">
        <v>0</v>
      </c>
      <c r="W2625">
        <v>0</v>
      </c>
      <c r="X2625">
        <v>0</v>
      </c>
      <c r="Y2625">
        <v>0</v>
      </c>
      <c r="Z2625">
        <v>0</v>
      </c>
      <c r="AA2625">
        <v>0</v>
      </c>
    </row>
    <row r="2626" spans="1:27" x14ac:dyDescent="0.2">
      <c r="A2626" s="89">
        <f>VLOOKUP(C2626,TabellenBDFS!$B$4:$C$2717,2,FALSE)</f>
        <v>364</v>
      </c>
      <c r="B2626" t="str">
        <f t="shared" si="41"/>
        <v>3645</v>
      </c>
      <c r="C2626" t="s">
        <v>374</v>
      </c>
      <c r="D2626">
        <v>5</v>
      </c>
      <c r="E2626">
        <v>0</v>
      </c>
      <c r="F2626">
        <v>0</v>
      </c>
      <c r="G2626">
        <v>0</v>
      </c>
      <c r="H2626">
        <v>0</v>
      </c>
      <c r="I2626">
        <v>0</v>
      </c>
      <c r="J2626">
        <v>0</v>
      </c>
      <c r="K2626">
        <v>0</v>
      </c>
      <c r="L2626">
        <v>0</v>
      </c>
      <c r="M2626">
        <v>0</v>
      </c>
      <c r="N2626">
        <v>0</v>
      </c>
      <c r="O2626">
        <v>0</v>
      </c>
      <c r="P2626">
        <v>0</v>
      </c>
      <c r="Q2626">
        <v>0</v>
      </c>
      <c r="R2626">
        <v>0</v>
      </c>
      <c r="S2626">
        <v>0</v>
      </c>
      <c r="T2626">
        <v>0</v>
      </c>
      <c r="U2626">
        <v>0</v>
      </c>
      <c r="V2626">
        <v>0</v>
      </c>
      <c r="W2626">
        <v>0</v>
      </c>
      <c r="X2626">
        <v>0</v>
      </c>
      <c r="Y2626">
        <v>0</v>
      </c>
      <c r="Z2626">
        <v>0</v>
      </c>
      <c r="AA2626">
        <v>0</v>
      </c>
    </row>
    <row r="2627" spans="1:27" x14ac:dyDescent="0.2">
      <c r="A2627" s="89">
        <f>VLOOKUP(C2627,TabellenBDFS!$B$4:$C$2717,2,FALSE)</f>
        <v>364</v>
      </c>
      <c r="B2627" t="str">
        <f t="shared" si="41"/>
        <v>3646</v>
      </c>
      <c r="C2627" t="s">
        <v>374</v>
      </c>
      <c r="D2627">
        <v>6</v>
      </c>
      <c r="E2627">
        <v>0.2</v>
      </c>
      <c r="F2627">
        <v>0.3</v>
      </c>
      <c r="G2627">
        <v>0.3</v>
      </c>
      <c r="H2627">
        <v>0.3</v>
      </c>
      <c r="I2627">
        <v>0.3</v>
      </c>
      <c r="J2627">
        <v>0.3</v>
      </c>
      <c r="K2627">
        <v>0.3</v>
      </c>
      <c r="L2627">
        <v>0.3</v>
      </c>
      <c r="M2627">
        <v>0.3</v>
      </c>
      <c r="N2627">
        <v>0.3</v>
      </c>
      <c r="O2627">
        <v>0.3</v>
      </c>
      <c r="P2627">
        <v>0.3</v>
      </c>
      <c r="Q2627">
        <v>0.3</v>
      </c>
      <c r="R2627">
        <v>0.3</v>
      </c>
      <c r="S2627">
        <v>0.3</v>
      </c>
      <c r="T2627">
        <v>0.3</v>
      </c>
      <c r="U2627">
        <v>0.3</v>
      </c>
      <c r="V2627">
        <v>0.3</v>
      </c>
      <c r="W2627">
        <v>0.3</v>
      </c>
      <c r="X2627">
        <v>0.3</v>
      </c>
      <c r="Y2627">
        <v>0.2</v>
      </c>
      <c r="Z2627">
        <v>0.2</v>
      </c>
      <c r="AA2627">
        <v>0.2</v>
      </c>
    </row>
    <row r="2628" spans="1:27" x14ac:dyDescent="0.2">
      <c r="A2628" s="89">
        <f>VLOOKUP(C2628,TabellenBDFS!$B$4:$C$2717,2,FALSE)</f>
        <v>364</v>
      </c>
      <c r="B2628" t="str">
        <f t="shared" si="41"/>
        <v>3647</v>
      </c>
      <c r="C2628" t="s">
        <v>374</v>
      </c>
      <c r="D2628">
        <v>7</v>
      </c>
      <c r="E2628">
        <v>0.1</v>
      </c>
      <c r="F2628">
        <v>0.1</v>
      </c>
      <c r="G2628">
        <v>0.1</v>
      </c>
      <c r="H2628">
        <v>0.1</v>
      </c>
      <c r="I2628">
        <v>0.1</v>
      </c>
      <c r="J2628">
        <v>0.1</v>
      </c>
      <c r="K2628">
        <v>0.1</v>
      </c>
      <c r="L2628">
        <v>0.1</v>
      </c>
      <c r="M2628">
        <v>0.1</v>
      </c>
      <c r="N2628">
        <v>0.1</v>
      </c>
      <c r="O2628">
        <v>0.1</v>
      </c>
      <c r="P2628">
        <v>0.1</v>
      </c>
      <c r="Q2628">
        <v>0.1</v>
      </c>
      <c r="R2628">
        <v>0.1</v>
      </c>
      <c r="S2628">
        <v>0.1</v>
      </c>
      <c r="T2628">
        <v>0.1</v>
      </c>
      <c r="U2628">
        <v>0.1</v>
      </c>
      <c r="V2628">
        <v>0.1</v>
      </c>
      <c r="W2628">
        <v>0.1</v>
      </c>
      <c r="X2628">
        <v>0.1</v>
      </c>
      <c r="Y2628">
        <v>0.1</v>
      </c>
      <c r="Z2628">
        <v>0.1</v>
      </c>
      <c r="AA2628">
        <v>0.1</v>
      </c>
    </row>
    <row r="2629" spans="1:27" x14ac:dyDescent="0.2">
      <c r="A2629" s="89">
        <f>VLOOKUP(C2629,TabellenBDFS!$B$4:$C$2717,2,FALSE)</f>
        <v>365</v>
      </c>
      <c r="B2629" t="str">
        <f t="shared" si="41"/>
        <v>3651</v>
      </c>
      <c r="C2629" t="s">
        <v>375</v>
      </c>
      <c r="D2629">
        <v>1</v>
      </c>
      <c r="E2629">
        <v>0.3</v>
      </c>
      <c r="F2629">
        <v>0.3</v>
      </c>
      <c r="G2629">
        <v>0.3</v>
      </c>
      <c r="H2629">
        <v>0.3</v>
      </c>
      <c r="I2629">
        <v>0.4</v>
      </c>
      <c r="J2629">
        <v>0.4</v>
      </c>
      <c r="K2629">
        <v>0.3</v>
      </c>
      <c r="L2629">
        <v>0.3</v>
      </c>
      <c r="M2629">
        <v>0.3</v>
      </c>
      <c r="N2629">
        <v>0.3</v>
      </c>
      <c r="O2629">
        <v>0.4</v>
      </c>
      <c r="P2629">
        <v>0.4</v>
      </c>
      <c r="Q2629">
        <v>0.4</v>
      </c>
      <c r="R2629">
        <v>0.4</v>
      </c>
      <c r="S2629">
        <v>0.4</v>
      </c>
      <c r="T2629">
        <v>0.4</v>
      </c>
      <c r="U2629">
        <v>0.4</v>
      </c>
      <c r="V2629">
        <v>0.3</v>
      </c>
      <c r="W2629">
        <v>0.3</v>
      </c>
      <c r="X2629">
        <v>0.3</v>
      </c>
      <c r="Y2629">
        <v>0.3</v>
      </c>
      <c r="Z2629">
        <v>0.4</v>
      </c>
      <c r="AA2629">
        <v>0.3</v>
      </c>
    </row>
    <row r="2630" spans="1:27" x14ac:dyDescent="0.2">
      <c r="A2630" s="89">
        <f>VLOOKUP(C2630,TabellenBDFS!$B$4:$C$2717,2,FALSE)</f>
        <v>365</v>
      </c>
      <c r="B2630" t="str">
        <f t="shared" si="41"/>
        <v>3652</v>
      </c>
      <c r="C2630" t="s">
        <v>375</v>
      </c>
      <c r="D2630">
        <v>2</v>
      </c>
      <c r="E2630">
        <v>0.1</v>
      </c>
      <c r="F2630">
        <v>0.1</v>
      </c>
      <c r="G2630">
        <v>0.1</v>
      </c>
      <c r="H2630">
        <v>0.1</v>
      </c>
      <c r="I2630">
        <v>0.1</v>
      </c>
      <c r="J2630">
        <v>0.1</v>
      </c>
      <c r="K2630">
        <v>0.1</v>
      </c>
      <c r="L2630">
        <v>0.1</v>
      </c>
      <c r="M2630">
        <v>0.1</v>
      </c>
      <c r="N2630">
        <v>0.1</v>
      </c>
      <c r="O2630">
        <v>0.1</v>
      </c>
      <c r="P2630">
        <v>0.1</v>
      </c>
      <c r="Q2630">
        <v>0.1</v>
      </c>
      <c r="R2630">
        <v>0.1</v>
      </c>
      <c r="S2630">
        <v>0.1</v>
      </c>
      <c r="T2630">
        <v>0.1</v>
      </c>
      <c r="U2630">
        <v>0.1</v>
      </c>
      <c r="V2630">
        <v>0.1</v>
      </c>
      <c r="W2630">
        <v>0.1</v>
      </c>
      <c r="X2630">
        <v>0.1</v>
      </c>
      <c r="Y2630">
        <v>0.1</v>
      </c>
      <c r="Z2630">
        <v>0.1</v>
      </c>
      <c r="AA2630">
        <v>0.1</v>
      </c>
    </row>
    <row r="2631" spans="1:27" x14ac:dyDescent="0.2">
      <c r="A2631" s="89">
        <f>VLOOKUP(C2631,TabellenBDFS!$B$4:$C$2717,2,FALSE)</f>
        <v>365</v>
      </c>
      <c r="B2631" t="str">
        <f t="shared" si="41"/>
        <v>3653</v>
      </c>
      <c r="C2631" t="s">
        <v>375</v>
      </c>
      <c r="D2631">
        <v>3</v>
      </c>
      <c r="E2631">
        <v>0</v>
      </c>
      <c r="F2631">
        <v>0</v>
      </c>
      <c r="G2631">
        <v>0</v>
      </c>
      <c r="H2631">
        <v>0</v>
      </c>
      <c r="I2631">
        <v>0</v>
      </c>
      <c r="J2631">
        <v>0</v>
      </c>
      <c r="K2631">
        <v>0</v>
      </c>
      <c r="L2631">
        <v>0</v>
      </c>
      <c r="M2631">
        <v>0</v>
      </c>
      <c r="N2631">
        <v>0</v>
      </c>
      <c r="O2631">
        <v>0</v>
      </c>
      <c r="P2631">
        <v>0</v>
      </c>
      <c r="Q2631">
        <v>0</v>
      </c>
      <c r="R2631">
        <v>0</v>
      </c>
      <c r="S2631">
        <v>0</v>
      </c>
      <c r="T2631">
        <v>0</v>
      </c>
      <c r="U2631">
        <v>0</v>
      </c>
      <c r="V2631">
        <v>0</v>
      </c>
      <c r="W2631">
        <v>0</v>
      </c>
      <c r="X2631">
        <v>0</v>
      </c>
      <c r="Y2631">
        <v>0</v>
      </c>
      <c r="Z2631">
        <v>0</v>
      </c>
      <c r="AA2631">
        <v>0</v>
      </c>
    </row>
    <row r="2632" spans="1:27" x14ac:dyDescent="0.2">
      <c r="A2632" s="89">
        <f>VLOOKUP(C2632,TabellenBDFS!$B$4:$C$2717,2,FALSE)</f>
        <v>365</v>
      </c>
      <c r="B2632" t="str">
        <f t="shared" si="41"/>
        <v>3654</v>
      </c>
      <c r="C2632" t="s">
        <v>375</v>
      </c>
      <c r="D2632">
        <v>4</v>
      </c>
      <c r="E2632">
        <v>0</v>
      </c>
      <c r="F2632">
        <v>0</v>
      </c>
      <c r="G2632">
        <v>0</v>
      </c>
      <c r="H2632">
        <v>0</v>
      </c>
      <c r="I2632">
        <v>0</v>
      </c>
      <c r="J2632">
        <v>0</v>
      </c>
      <c r="K2632">
        <v>0</v>
      </c>
      <c r="L2632">
        <v>0</v>
      </c>
      <c r="M2632">
        <v>0</v>
      </c>
      <c r="N2632">
        <v>0</v>
      </c>
      <c r="O2632">
        <v>0</v>
      </c>
      <c r="P2632">
        <v>0</v>
      </c>
      <c r="Q2632">
        <v>0</v>
      </c>
      <c r="R2632">
        <v>0</v>
      </c>
      <c r="S2632">
        <v>0</v>
      </c>
      <c r="T2632">
        <v>0</v>
      </c>
      <c r="U2632">
        <v>0</v>
      </c>
      <c r="V2632">
        <v>0</v>
      </c>
      <c r="W2632">
        <v>0</v>
      </c>
      <c r="X2632">
        <v>0</v>
      </c>
      <c r="Y2632">
        <v>0</v>
      </c>
      <c r="Z2632">
        <v>0</v>
      </c>
      <c r="AA2632">
        <v>0</v>
      </c>
    </row>
    <row r="2633" spans="1:27" x14ac:dyDescent="0.2">
      <c r="A2633" s="89">
        <f>VLOOKUP(C2633,TabellenBDFS!$B$4:$C$2717,2,FALSE)</f>
        <v>365</v>
      </c>
      <c r="B2633" t="str">
        <f t="shared" si="41"/>
        <v>3655</v>
      </c>
      <c r="C2633" t="s">
        <v>375</v>
      </c>
      <c r="D2633">
        <v>5</v>
      </c>
      <c r="E2633">
        <v>0</v>
      </c>
      <c r="F2633">
        <v>0</v>
      </c>
      <c r="G2633">
        <v>0</v>
      </c>
      <c r="H2633">
        <v>0</v>
      </c>
      <c r="I2633">
        <v>0.1</v>
      </c>
      <c r="J2633">
        <v>0.1</v>
      </c>
      <c r="K2633">
        <v>0.1</v>
      </c>
      <c r="L2633">
        <v>0</v>
      </c>
      <c r="M2633">
        <v>0</v>
      </c>
      <c r="N2633">
        <v>0</v>
      </c>
      <c r="O2633">
        <v>0</v>
      </c>
      <c r="P2633">
        <v>0</v>
      </c>
      <c r="Q2633">
        <v>0</v>
      </c>
      <c r="R2633">
        <v>0</v>
      </c>
      <c r="S2633">
        <v>0</v>
      </c>
      <c r="T2633">
        <v>0</v>
      </c>
      <c r="U2633">
        <v>0</v>
      </c>
      <c r="V2633">
        <v>0</v>
      </c>
      <c r="W2633">
        <v>0</v>
      </c>
      <c r="X2633">
        <v>0</v>
      </c>
      <c r="Y2633">
        <v>0</v>
      </c>
      <c r="Z2633">
        <v>0</v>
      </c>
      <c r="AA2633">
        <v>0</v>
      </c>
    </row>
    <row r="2634" spans="1:27" x14ac:dyDescent="0.2">
      <c r="A2634" s="89">
        <f>VLOOKUP(C2634,TabellenBDFS!$B$4:$C$2717,2,FALSE)</f>
        <v>365</v>
      </c>
      <c r="B2634" t="str">
        <f t="shared" si="41"/>
        <v>3656</v>
      </c>
      <c r="C2634" t="s">
        <v>375</v>
      </c>
      <c r="D2634">
        <v>6</v>
      </c>
      <c r="E2634">
        <v>0.1</v>
      </c>
      <c r="F2634">
        <v>0.1</v>
      </c>
      <c r="G2634">
        <v>0.1</v>
      </c>
      <c r="H2634">
        <v>0.2</v>
      </c>
      <c r="I2634">
        <v>0.2</v>
      </c>
      <c r="J2634">
        <v>0.2</v>
      </c>
      <c r="K2634">
        <v>0.2</v>
      </c>
      <c r="L2634">
        <v>0.2</v>
      </c>
      <c r="M2634">
        <v>0.2</v>
      </c>
      <c r="N2634">
        <v>0.2</v>
      </c>
      <c r="O2634">
        <v>0.2</v>
      </c>
      <c r="P2634">
        <v>0.2</v>
      </c>
      <c r="Q2634">
        <v>0.2</v>
      </c>
      <c r="R2634">
        <v>0.2</v>
      </c>
      <c r="S2634">
        <v>0.2</v>
      </c>
      <c r="T2634">
        <v>0.2</v>
      </c>
      <c r="U2634">
        <v>0.2</v>
      </c>
      <c r="V2634">
        <v>0.1</v>
      </c>
      <c r="W2634">
        <v>0.1</v>
      </c>
      <c r="X2634">
        <v>0.1</v>
      </c>
      <c r="Y2634">
        <v>0.1</v>
      </c>
      <c r="Z2634">
        <v>0.1</v>
      </c>
      <c r="AA2634">
        <v>0.1</v>
      </c>
    </row>
    <row r="2635" spans="1:27" x14ac:dyDescent="0.2">
      <c r="A2635" s="89">
        <f>VLOOKUP(C2635,TabellenBDFS!$B$4:$C$2717,2,FALSE)</f>
        <v>365</v>
      </c>
      <c r="B2635" t="str">
        <f t="shared" ref="B2635:B2698" si="42">CONCATENATE(A2635,D2635)</f>
        <v>3657</v>
      </c>
      <c r="C2635" t="s">
        <v>375</v>
      </c>
      <c r="D2635">
        <v>7</v>
      </c>
      <c r="E2635">
        <v>0</v>
      </c>
      <c r="F2635">
        <v>0</v>
      </c>
      <c r="G2635">
        <v>0</v>
      </c>
      <c r="H2635">
        <v>0</v>
      </c>
      <c r="I2635">
        <v>0</v>
      </c>
      <c r="J2635">
        <v>0</v>
      </c>
      <c r="K2635">
        <v>0</v>
      </c>
      <c r="L2635">
        <v>0</v>
      </c>
      <c r="M2635">
        <v>0</v>
      </c>
      <c r="N2635">
        <v>0</v>
      </c>
      <c r="O2635">
        <v>0</v>
      </c>
      <c r="P2635">
        <v>0.1</v>
      </c>
      <c r="Q2635">
        <v>0.1</v>
      </c>
      <c r="R2635">
        <v>0.1</v>
      </c>
      <c r="S2635">
        <v>0.1</v>
      </c>
      <c r="T2635">
        <v>0.1</v>
      </c>
      <c r="U2635">
        <v>0.1</v>
      </c>
      <c r="V2635">
        <v>0.1</v>
      </c>
      <c r="W2635">
        <v>0.1</v>
      </c>
      <c r="X2635">
        <v>0.1</v>
      </c>
      <c r="Y2635">
        <v>0.1</v>
      </c>
      <c r="Z2635">
        <v>0.1</v>
      </c>
      <c r="AA2635">
        <v>0.1</v>
      </c>
    </row>
    <row r="2636" spans="1:27" x14ac:dyDescent="0.2">
      <c r="A2636" s="89">
        <f>VLOOKUP(C2636,TabellenBDFS!$B$4:$C$2717,2,FALSE)</f>
        <v>366</v>
      </c>
      <c r="B2636" t="str">
        <f t="shared" si="42"/>
        <v>3661</v>
      </c>
      <c r="C2636" t="s">
        <v>376</v>
      </c>
      <c r="D2636">
        <v>1</v>
      </c>
      <c r="E2636">
        <v>9.6999999999999993</v>
      </c>
      <c r="F2636">
        <v>9.9</v>
      </c>
      <c r="G2636">
        <v>9.8000000000000007</v>
      </c>
      <c r="H2636">
        <v>10.8</v>
      </c>
      <c r="I2636">
        <v>10.8</v>
      </c>
      <c r="J2636">
        <v>11.1</v>
      </c>
      <c r="K2636">
        <v>11.6</v>
      </c>
      <c r="L2636">
        <v>11.9</v>
      </c>
      <c r="M2636">
        <v>12.2</v>
      </c>
      <c r="N2636">
        <v>12.5</v>
      </c>
      <c r="O2636">
        <v>12.9</v>
      </c>
      <c r="P2636">
        <v>13.5</v>
      </c>
      <c r="Q2636">
        <v>13.6</v>
      </c>
      <c r="R2636">
        <v>13.6</v>
      </c>
      <c r="S2636">
        <v>13.3</v>
      </c>
      <c r="T2636">
        <v>13.7</v>
      </c>
      <c r="U2636">
        <v>13.7</v>
      </c>
      <c r="V2636">
        <v>13.9</v>
      </c>
      <c r="W2636">
        <v>14.2</v>
      </c>
      <c r="X2636">
        <v>14.1</v>
      </c>
      <c r="Y2636">
        <v>13.9</v>
      </c>
      <c r="Z2636">
        <v>13.9</v>
      </c>
      <c r="AA2636">
        <v>14</v>
      </c>
    </row>
    <row r="2637" spans="1:27" x14ac:dyDescent="0.2">
      <c r="A2637" s="89">
        <f>VLOOKUP(C2637,TabellenBDFS!$B$4:$C$2717,2,FALSE)</f>
        <v>366</v>
      </c>
      <c r="B2637" t="str">
        <f t="shared" si="42"/>
        <v>3662</v>
      </c>
      <c r="C2637" t="s">
        <v>376</v>
      </c>
      <c r="D2637">
        <v>2</v>
      </c>
      <c r="E2637">
        <v>4.2</v>
      </c>
      <c r="F2637">
        <v>4.2</v>
      </c>
      <c r="G2637">
        <v>4</v>
      </c>
      <c r="H2637">
        <v>4.5999999999999996</v>
      </c>
      <c r="I2637">
        <v>4.5</v>
      </c>
      <c r="J2637">
        <v>4.3</v>
      </c>
      <c r="K2637">
        <v>4.3</v>
      </c>
      <c r="L2637">
        <v>4.2</v>
      </c>
      <c r="M2637">
        <v>4.5</v>
      </c>
      <c r="N2637">
        <v>4.4000000000000004</v>
      </c>
      <c r="O2637">
        <v>4.4000000000000004</v>
      </c>
      <c r="P2637">
        <v>4.4000000000000004</v>
      </c>
      <c r="Q2637">
        <v>4.4000000000000004</v>
      </c>
      <c r="R2637">
        <v>4.3</v>
      </c>
      <c r="S2637">
        <v>4.0999999999999996</v>
      </c>
      <c r="T2637">
        <v>4</v>
      </c>
      <c r="U2637">
        <v>4</v>
      </c>
      <c r="V2637">
        <v>3.2</v>
      </c>
      <c r="W2637">
        <v>3</v>
      </c>
      <c r="X2637">
        <v>3</v>
      </c>
      <c r="Y2637">
        <v>2.9</v>
      </c>
      <c r="Z2637">
        <v>2.8</v>
      </c>
      <c r="AA2637">
        <v>2.8</v>
      </c>
    </row>
    <row r="2638" spans="1:27" x14ac:dyDescent="0.2">
      <c r="A2638" s="89">
        <f>VLOOKUP(C2638,TabellenBDFS!$B$4:$C$2717,2,FALSE)</f>
        <v>366</v>
      </c>
      <c r="B2638" t="str">
        <f t="shared" si="42"/>
        <v>3663</v>
      </c>
      <c r="C2638" t="s">
        <v>376</v>
      </c>
      <c r="D2638">
        <v>3</v>
      </c>
      <c r="E2638">
        <v>0</v>
      </c>
      <c r="F2638">
        <v>0</v>
      </c>
      <c r="G2638">
        <v>0</v>
      </c>
      <c r="H2638">
        <v>0.1</v>
      </c>
      <c r="I2638">
        <v>0.1</v>
      </c>
      <c r="J2638">
        <v>0.5</v>
      </c>
      <c r="K2638">
        <v>0.7</v>
      </c>
      <c r="L2638">
        <v>0.8</v>
      </c>
      <c r="M2638">
        <v>0.8</v>
      </c>
      <c r="N2638">
        <v>1.1000000000000001</v>
      </c>
      <c r="O2638">
        <v>1.1000000000000001</v>
      </c>
      <c r="P2638">
        <v>1.4</v>
      </c>
      <c r="Q2638">
        <v>1.5</v>
      </c>
      <c r="R2638">
        <v>1.5</v>
      </c>
      <c r="S2638">
        <v>1.8</v>
      </c>
      <c r="T2638">
        <v>1.9</v>
      </c>
      <c r="U2638">
        <v>2</v>
      </c>
      <c r="V2638">
        <v>2.7</v>
      </c>
      <c r="W2638">
        <v>2.9</v>
      </c>
      <c r="X2638">
        <v>2.9</v>
      </c>
      <c r="Y2638">
        <v>2.9</v>
      </c>
      <c r="Z2638">
        <v>2.9</v>
      </c>
      <c r="AA2638">
        <v>2.9</v>
      </c>
    </row>
    <row r="2639" spans="1:27" x14ac:dyDescent="0.2">
      <c r="A2639" s="89">
        <f>VLOOKUP(C2639,TabellenBDFS!$B$4:$C$2717,2,FALSE)</f>
        <v>366</v>
      </c>
      <c r="B2639" t="str">
        <f t="shared" si="42"/>
        <v>3664</v>
      </c>
      <c r="C2639" t="s">
        <v>376</v>
      </c>
      <c r="D2639">
        <v>4</v>
      </c>
      <c r="E2639">
        <v>0</v>
      </c>
      <c r="F2639">
        <v>0</v>
      </c>
      <c r="G2639">
        <v>0</v>
      </c>
      <c r="H2639">
        <v>0</v>
      </c>
      <c r="I2639">
        <v>0</v>
      </c>
      <c r="J2639">
        <v>0</v>
      </c>
      <c r="K2639">
        <v>0</v>
      </c>
      <c r="L2639">
        <v>0</v>
      </c>
      <c r="M2639">
        <v>0</v>
      </c>
      <c r="N2639">
        <v>0</v>
      </c>
      <c r="O2639">
        <v>0</v>
      </c>
      <c r="P2639">
        <v>0</v>
      </c>
      <c r="Q2639">
        <v>0</v>
      </c>
      <c r="R2639">
        <v>0</v>
      </c>
      <c r="S2639">
        <v>0</v>
      </c>
      <c r="T2639">
        <v>0.1</v>
      </c>
      <c r="U2639">
        <v>0.1</v>
      </c>
      <c r="V2639">
        <v>0.1</v>
      </c>
      <c r="W2639">
        <v>0.1</v>
      </c>
      <c r="X2639">
        <v>0.1</v>
      </c>
      <c r="Y2639">
        <v>0.1</v>
      </c>
      <c r="Z2639">
        <v>0.1</v>
      </c>
      <c r="AA2639">
        <v>0.1</v>
      </c>
    </row>
    <row r="2640" spans="1:27" x14ac:dyDescent="0.2">
      <c r="A2640" s="89">
        <f>VLOOKUP(C2640,TabellenBDFS!$B$4:$C$2717,2,FALSE)</f>
        <v>366</v>
      </c>
      <c r="B2640" t="str">
        <f t="shared" si="42"/>
        <v>3665</v>
      </c>
      <c r="C2640" t="s">
        <v>376</v>
      </c>
      <c r="D2640">
        <v>5</v>
      </c>
      <c r="E2640">
        <v>0.3</v>
      </c>
      <c r="F2640">
        <v>0.3</v>
      </c>
      <c r="G2640">
        <v>0.3</v>
      </c>
      <c r="H2640">
        <v>0.4</v>
      </c>
      <c r="I2640">
        <v>0.4</v>
      </c>
      <c r="J2640">
        <v>0.4</v>
      </c>
      <c r="K2640">
        <v>0.4</v>
      </c>
      <c r="L2640">
        <v>0.4</v>
      </c>
      <c r="M2640">
        <v>0.4</v>
      </c>
      <c r="N2640">
        <v>0.4</v>
      </c>
      <c r="O2640">
        <v>0.4</v>
      </c>
      <c r="P2640">
        <v>0.4</v>
      </c>
      <c r="Q2640">
        <v>0.4</v>
      </c>
      <c r="R2640">
        <v>0.4</v>
      </c>
      <c r="S2640">
        <v>0.2</v>
      </c>
      <c r="T2640">
        <v>0.2</v>
      </c>
      <c r="U2640">
        <v>0.2</v>
      </c>
      <c r="V2640">
        <v>0.2</v>
      </c>
      <c r="W2640">
        <v>0.2</v>
      </c>
      <c r="X2640">
        <v>0.2</v>
      </c>
      <c r="Y2640">
        <v>0.2</v>
      </c>
      <c r="Z2640">
        <v>0.2</v>
      </c>
      <c r="AA2640">
        <v>0.2</v>
      </c>
    </row>
    <row r="2641" spans="1:27" x14ac:dyDescent="0.2">
      <c r="A2641" s="89">
        <f>VLOOKUP(C2641,TabellenBDFS!$B$4:$C$2717,2,FALSE)</f>
        <v>366</v>
      </c>
      <c r="B2641" t="str">
        <f t="shared" si="42"/>
        <v>3666</v>
      </c>
      <c r="C2641" t="s">
        <v>376</v>
      </c>
      <c r="D2641">
        <v>6</v>
      </c>
      <c r="E2641">
        <v>2.8</v>
      </c>
      <c r="F2641">
        <v>2.9</v>
      </c>
      <c r="G2641">
        <v>3</v>
      </c>
      <c r="H2641">
        <v>3.2</v>
      </c>
      <c r="I2641">
        <v>3.4</v>
      </c>
      <c r="J2641">
        <v>3.5</v>
      </c>
      <c r="K2641">
        <v>3.7</v>
      </c>
      <c r="L2641">
        <v>4.0999999999999996</v>
      </c>
      <c r="M2641">
        <v>4.2</v>
      </c>
      <c r="N2641">
        <v>4.4000000000000004</v>
      </c>
      <c r="O2641">
        <v>4.5999999999999996</v>
      </c>
      <c r="P2641">
        <v>4.8</v>
      </c>
      <c r="Q2641">
        <v>4.9000000000000004</v>
      </c>
      <c r="R2641">
        <v>5</v>
      </c>
      <c r="S2641">
        <v>5</v>
      </c>
      <c r="T2641">
        <v>5.2</v>
      </c>
      <c r="U2641">
        <v>5.4</v>
      </c>
      <c r="V2641">
        <v>5.6</v>
      </c>
      <c r="W2641">
        <v>5.7</v>
      </c>
      <c r="X2641">
        <v>5.7</v>
      </c>
      <c r="Y2641">
        <v>5.6</v>
      </c>
      <c r="Z2641">
        <v>5.6</v>
      </c>
      <c r="AA2641">
        <v>5.7</v>
      </c>
    </row>
    <row r="2642" spans="1:27" x14ac:dyDescent="0.2">
      <c r="A2642" s="89">
        <f>VLOOKUP(C2642,TabellenBDFS!$B$4:$C$2717,2,FALSE)</f>
        <v>366</v>
      </c>
      <c r="B2642" t="str">
        <f t="shared" si="42"/>
        <v>3667</v>
      </c>
      <c r="C2642" t="s">
        <v>376</v>
      </c>
      <c r="D2642">
        <v>7</v>
      </c>
      <c r="E2642">
        <v>2.4</v>
      </c>
      <c r="F2642">
        <v>2.5</v>
      </c>
      <c r="G2642">
        <v>2.4</v>
      </c>
      <c r="H2642">
        <v>2.5</v>
      </c>
      <c r="I2642">
        <v>2.4</v>
      </c>
      <c r="J2642">
        <v>2.5</v>
      </c>
      <c r="K2642">
        <v>2.5</v>
      </c>
      <c r="L2642">
        <v>2.4</v>
      </c>
      <c r="M2642">
        <v>2.4</v>
      </c>
      <c r="N2642">
        <v>2.2999999999999998</v>
      </c>
      <c r="O2642">
        <v>2.4</v>
      </c>
      <c r="P2642">
        <v>2.5</v>
      </c>
      <c r="Q2642">
        <v>2.4</v>
      </c>
      <c r="R2642">
        <v>2.4</v>
      </c>
      <c r="S2642">
        <v>2.1</v>
      </c>
      <c r="T2642">
        <v>2.2000000000000002</v>
      </c>
      <c r="U2642">
        <v>2.1</v>
      </c>
      <c r="V2642">
        <v>2.1</v>
      </c>
      <c r="W2642">
        <v>2.2000000000000002</v>
      </c>
      <c r="X2642">
        <v>2.2000000000000002</v>
      </c>
      <c r="Y2642">
        <v>2.2000000000000002</v>
      </c>
      <c r="Z2642">
        <v>2.2000000000000002</v>
      </c>
      <c r="AA2642">
        <v>2.2999999999999998</v>
      </c>
    </row>
    <row r="2643" spans="1:27" x14ac:dyDescent="0.2">
      <c r="A2643" s="89">
        <f>VLOOKUP(C2643,TabellenBDFS!$B$4:$C$2717,2,FALSE)</f>
        <v>367</v>
      </c>
      <c r="B2643" t="str">
        <f t="shared" si="42"/>
        <v>3671</v>
      </c>
      <c r="C2643" t="s">
        <v>377</v>
      </c>
      <c r="D2643">
        <v>1</v>
      </c>
      <c r="E2643">
        <v>2.6</v>
      </c>
      <c r="F2643">
        <v>2.5</v>
      </c>
      <c r="G2643">
        <v>2.4</v>
      </c>
      <c r="H2643">
        <v>2</v>
      </c>
      <c r="I2643">
        <v>2</v>
      </c>
      <c r="J2643">
        <v>2</v>
      </c>
      <c r="K2643">
        <v>2.1</v>
      </c>
      <c r="L2643">
        <v>2</v>
      </c>
      <c r="M2643">
        <v>2.1</v>
      </c>
      <c r="N2643">
        <v>2.1</v>
      </c>
      <c r="O2643">
        <v>2.2999999999999998</v>
      </c>
      <c r="P2643">
        <v>2.2000000000000002</v>
      </c>
      <c r="Q2643">
        <v>2</v>
      </c>
      <c r="R2643">
        <v>2.1</v>
      </c>
      <c r="S2643">
        <v>2.2000000000000002</v>
      </c>
      <c r="T2643">
        <v>2.1</v>
      </c>
      <c r="U2643">
        <v>2.1</v>
      </c>
      <c r="V2643">
        <v>2.1</v>
      </c>
      <c r="W2643">
        <v>2</v>
      </c>
      <c r="X2643">
        <v>1.9</v>
      </c>
      <c r="Y2643">
        <v>1.9</v>
      </c>
      <c r="Z2643">
        <v>1.8</v>
      </c>
      <c r="AA2643">
        <v>1.9</v>
      </c>
    </row>
    <row r="2644" spans="1:27" x14ac:dyDescent="0.2">
      <c r="A2644" s="89">
        <f>VLOOKUP(C2644,TabellenBDFS!$B$4:$C$2717,2,FALSE)</f>
        <v>367</v>
      </c>
      <c r="B2644" t="str">
        <f t="shared" si="42"/>
        <v>3672</v>
      </c>
      <c r="C2644" t="s">
        <v>377</v>
      </c>
      <c r="D2644">
        <v>2</v>
      </c>
      <c r="E2644">
        <v>0.5</v>
      </c>
      <c r="F2644">
        <v>0.5</v>
      </c>
      <c r="G2644">
        <v>0.5</v>
      </c>
      <c r="H2644">
        <v>0.5</v>
      </c>
      <c r="I2644">
        <v>0.5</v>
      </c>
      <c r="J2644">
        <v>0.5</v>
      </c>
      <c r="K2644">
        <v>0.5</v>
      </c>
      <c r="L2644">
        <v>0.5</v>
      </c>
      <c r="M2644">
        <v>0.5</v>
      </c>
      <c r="N2644">
        <v>0.5</v>
      </c>
      <c r="O2644">
        <v>0.5</v>
      </c>
      <c r="P2644">
        <v>0.5</v>
      </c>
      <c r="Q2644">
        <v>0.5</v>
      </c>
      <c r="R2644">
        <v>0.5</v>
      </c>
      <c r="S2644">
        <v>0.5</v>
      </c>
      <c r="T2644">
        <v>0.5</v>
      </c>
      <c r="U2644">
        <v>0.5</v>
      </c>
      <c r="V2644">
        <v>0.4</v>
      </c>
      <c r="W2644">
        <v>0.4</v>
      </c>
      <c r="X2644">
        <v>0.4</v>
      </c>
      <c r="Y2644">
        <v>0.4</v>
      </c>
      <c r="Z2644">
        <v>0.4</v>
      </c>
      <c r="AA2644">
        <v>0.3</v>
      </c>
    </row>
    <row r="2645" spans="1:27" x14ac:dyDescent="0.2">
      <c r="A2645" s="89">
        <f>VLOOKUP(C2645,TabellenBDFS!$B$4:$C$2717,2,FALSE)</f>
        <v>367</v>
      </c>
      <c r="B2645" t="str">
        <f t="shared" si="42"/>
        <v>3673</v>
      </c>
      <c r="C2645" t="s">
        <v>377</v>
      </c>
      <c r="D2645">
        <v>3</v>
      </c>
      <c r="E2645">
        <v>0</v>
      </c>
      <c r="F2645">
        <v>0</v>
      </c>
      <c r="G2645">
        <v>0</v>
      </c>
      <c r="H2645">
        <v>0</v>
      </c>
      <c r="I2645">
        <v>0</v>
      </c>
      <c r="J2645">
        <v>0</v>
      </c>
      <c r="K2645">
        <v>0.1</v>
      </c>
      <c r="L2645">
        <v>0</v>
      </c>
      <c r="M2645">
        <v>0.1</v>
      </c>
      <c r="N2645">
        <v>0.1</v>
      </c>
      <c r="O2645">
        <v>0.2</v>
      </c>
      <c r="P2645">
        <v>0.2</v>
      </c>
      <c r="Q2645">
        <v>0.2</v>
      </c>
      <c r="R2645">
        <v>0.2</v>
      </c>
      <c r="S2645">
        <v>0.2</v>
      </c>
      <c r="T2645">
        <v>0.2</v>
      </c>
      <c r="U2645">
        <v>0.2</v>
      </c>
      <c r="V2645">
        <v>0.2</v>
      </c>
      <c r="W2645">
        <v>0.2</v>
      </c>
      <c r="X2645">
        <v>0.2</v>
      </c>
      <c r="Y2645">
        <v>0.2</v>
      </c>
      <c r="Z2645">
        <v>0.2</v>
      </c>
      <c r="AA2645">
        <v>0.2</v>
      </c>
    </row>
    <row r="2646" spans="1:27" x14ac:dyDescent="0.2">
      <c r="A2646" s="89">
        <f>VLOOKUP(C2646,TabellenBDFS!$B$4:$C$2717,2,FALSE)</f>
        <v>367</v>
      </c>
      <c r="B2646" t="str">
        <f t="shared" si="42"/>
        <v>3674</v>
      </c>
      <c r="C2646" t="s">
        <v>377</v>
      </c>
      <c r="D2646">
        <v>4</v>
      </c>
      <c r="E2646">
        <v>0</v>
      </c>
      <c r="F2646">
        <v>0</v>
      </c>
      <c r="G2646">
        <v>0</v>
      </c>
      <c r="H2646">
        <v>0</v>
      </c>
      <c r="I2646">
        <v>0</v>
      </c>
      <c r="J2646">
        <v>0</v>
      </c>
      <c r="K2646">
        <v>0</v>
      </c>
      <c r="L2646">
        <v>0</v>
      </c>
      <c r="M2646">
        <v>0</v>
      </c>
      <c r="N2646">
        <v>0</v>
      </c>
      <c r="O2646">
        <v>0</v>
      </c>
      <c r="P2646">
        <v>0</v>
      </c>
      <c r="Q2646">
        <v>0</v>
      </c>
      <c r="R2646">
        <v>0</v>
      </c>
      <c r="S2646">
        <v>0</v>
      </c>
      <c r="T2646">
        <v>0</v>
      </c>
      <c r="U2646">
        <v>0</v>
      </c>
      <c r="V2646">
        <v>0</v>
      </c>
      <c r="W2646">
        <v>0</v>
      </c>
      <c r="X2646">
        <v>0</v>
      </c>
      <c r="Y2646">
        <v>0</v>
      </c>
      <c r="Z2646">
        <v>0</v>
      </c>
      <c r="AA2646">
        <v>0</v>
      </c>
    </row>
    <row r="2647" spans="1:27" x14ac:dyDescent="0.2">
      <c r="A2647" s="89">
        <f>VLOOKUP(C2647,TabellenBDFS!$B$4:$C$2717,2,FALSE)</f>
        <v>367</v>
      </c>
      <c r="B2647" t="str">
        <f t="shared" si="42"/>
        <v>3675</v>
      </c>
      <c r="C2647" t="s">
        <v>377</v>
      </c>
      <c r="D2647">
        <v>5</v>
      </c>
      <c r="E2647">
        <v>0</v>
      </c>
      <c r="F2647">
        <v>0</v>
      </c>
      <c r="G2647">
        <v>0</v>
      </c>
      <c r="H2647">
        <v>0</v>
      </c>
      <c r="I2647">
        <v>0</v>
      </c>
      <c r="J2647">
        <v>0</v>
      </c>
      <c r="K2647">
        <v>0</v>
      </c>
      <c r="L2647">
        <v>0</v>
      </c>
      <c r="M2647">
        <v>0</v>
      </c>
      <c r="N2647">
        <v>0</v>
      </c>
      <c r="O2647">
        <v>0</v>
      </c>
      <c r="P2647">
        <v>0</v>
      </c>
      <c r="Q2647">
        <v>0</v>
      </c>
      <c r="R2647">
        <v>0</v>
      </c>
      <c r="S2647">
        <v>0</v>
      </c>
      <c r="T2647">
        <v>0</v>
      </c>
      <c r="U2647">
        <v>0</v>
      </c>
      <c r="V2647">
        <v>0</v>
      </c>
      <c r="W2647">
        <v>0</v>
      </c>
      <c r="X2647">
        <v>0</v>
      </c>
      <c r="Y2647">
        <v>0</v>
      </c>
      <c r="Z2647">
        <v>0</v>
      </c>
      <c r="AA2647">
        <v>0</v>
      </c>
    </row>
    <row r="2648" spans="1:27" x14ac:dyDescent="0.2">
      <c r="A2648" s="89">
        <f>VLOOKUP(C2648,TabellenBDFS!$B$4:$C$2717,2,FALSE)</f>
        <v>367</v>
      </c>
      <c r="B2648" t="str">
        <f t="shared" si="42"/>
        <v>3676</v>
      </c>
      <c r="C2648" t="s">
        <v>377</v>
      </c>
      <c r="D2648">
        <v>6</v>
      </c>
      <c r="E2648">
        <v>2</v>
      </c>
      <c r="F2648">
        <v>1.9</v>
      </c>
      <c r="G2648">
        <v>1.8</v>
      </c>
      <c r="H2648">
        <v>1.4</v>
      </c>
      <c r="I2648">
        <v>1.4</v>
      </c>
      <c r="J2648">
        <v>1.4</v>
      </c>
      <c r="K2648">
        <v>1.4</v>
      </c>
      <c r="L2648">
        <v>1.4</v>
      </c>
      <c r="M2648">
        <v>1.5</v>
      </c>
      <c r="N2648">
        <v>1.4</v>
      </c>
      <c r="O2648">
        <v>1.5</v>
      </c>
      <c r="P2648">
        <v>1.4</v>
      </c>
      <c r="Q2648">
        <v>1.2</v>
      </c>
      <c r="R2648">
        <v>1.2</v>
      </c>
      <c r="S2648">
        <v>1.4</v>
      </c>
      <c r="T2648">
        <v>1.4</v>
      </c>
      <c r="U2648">
        <v>1.4</v>
      </c>
      <c r="V2648">
        <v>1.3</v>
      </c>
      <c r="W2648">
        <v>1.2</v>
      </c>
      <c r="X2648">
        <v>1.1000000000000001</v>
      </c>
      <c r="Y2648">
        <v>1.1000000000000001</v>
      </c>
      <c r="Z2648">
        <v>1.1000000000000001</v>
      </c>
      <c r="AA2648">
        <v>1.2</v>
      </c>
    </row>
    <row r="2649" spans="1:27" x14ac:dyDescent="0.2">
      <c r="A2649" s="89">
        <f>VLOOKUP(C2649,TabellenBDFS!$B$4:$C$2717,2,FALSE)</f>
        <v>367</v>
      </c>
      <c r="B2649" t="str">
        <f t="shared" si="42"/>
        <v>3677</v>
      </c>
      <c r="C2649" t="s">
        <v>377</v>
      </c>
      <c r="D2649">
        <v>7</v>
      </c>
      <c r="E2649">
        <v>0.1</v>
      </c>
      <c r="F2649">
        <v>0.1</v>
      </c>
      <c r="G2649">
        <v>0.1</v>
      </c>
      <c r="H2649">
        <v>0.1</v>
      </c>
      <c r="I2649">
        <v>0.1</v>
      </c>
      <c r="J2649">
        <v>0.1</v>
      </c>
      <c r="K2649">
        <v>0.1</v>
      </c>
      <c r="L2649">
        <v>0.1</v>
      </c>
      <c r="M2649">
        <v>0.1</v>
      </c>
      <c r="N2649">
        <v>0.1</v>
      </c>
      <c r="O2649">
        <v>0.1</v>
      </c>
      <c r="P2649">
        <v>0.1</v>
      </c>
      <c r="Q2649">
        <v>0.1</v>
      </c>
      <c r="R2649">
        <v>0.1</v>
      </c>
      <c r="S2649">
        <v>0.1</v>
      </c>
      <c r="T2649">
        <v>0.1</v>
      </c>
      <c r="U2649">
        <v>0.1</v>
      </c>
      <c r="V2649">
        <v>0.1</v>
      </c>
      <c r="W2649">
        <v>0.1</v>
      </c>
      <c r="X2649">
        <v>0.1</v>
      </c>
      <c r="Y2649">
        <v>0.1</v>
      </c>
      <c r="Z2649">
        <v>0.1</v>
      </c>
      <c r="AA2649">
        <v>0.1</v>
      </c>
    </row>
    <row r="2650" spans="1:27" x14ac:dyDescent="0.2">
      <c r="A2650" s="89">
        <f>VLOOKUP(C2650,TabellenBDFS!$B$4:$C$2717,2,FALSE)</f>
        <v>368</v>
      </c>
      <c r="B2650" t="str">
        <f t="shared" si="42"/>
        <v>3681</v>
      </c>
      <c r="C2650" t="s">
        <v>378</v>
      </c>
      <c r="D2650">
        <v>1</v>
      </c>
      <c r="E2650">
        <v>1.3</v>
      </c>
      <c r="F2650">
        <v>1.3</v>
      </c>
      <c r="G2650">
        <v>1.3</v>
      </c>
      <c r="H2650">
        <v>1.3</v>
      </c>
      <c r="I2650">
        <v>1.4</v>
      </c>
      <c r="J2650">
        <v>1.4</v>
      </c>
      <c r="K2650">
        <v>1.4</v>
      </c>
      <c r="L2650">
        <v>1.3</v>
      </c>
      <c r="M2650">
        <v>1.3</v>
      </c>
      <c r="N2650">
        <v>1.3</v>
      </c>
      <c r="O2650">
        <v>1.4</v>
      </c>
      <c r="P2650">
        <v>1.6</v>
      </c>
      <c r="Q2650">
        <v>1.6</v>
      </c>
      <c r="R2650">
        <v>1.5</v>
      </c>
      <c r="S2650">
        <v>1.5</v>
      </c>
      <c r="T2650">
        <v>1.5</v>
      </c>
      <c r="U2650">
        <v>1.7</v>
      </c>
      <c r="V2650">
        <v>1.6</v>
      </c>
      <c r="W2650">
        <v>1.6</v>
      </c>
      <c r="X2650">
        <v>1.6</v>
      </c>
      <c r="Y2650">
        <v>1.5</v>
      </c>
      <c r="Z2650">
        <v>1.5</v>
      </c>
      <c r="AA2650">
        <v>1.5</v>
      </c>
    </row>
    <row r="2651" spans="1:27" x14ac:dyDescent="0.2">
      <c r="A2651" s="89">
        <f>VLOOKUP(C2651,TabellenBDFS!$B$4:$C$2717,2,FALSE)</f>
        <v>368</v>
      </c>
      <c r="B2651" t="str">
        <f t="shared" si="42"/>
        <v>3682</v>
      </c>
      <c r="C2651" t="s">
        <v>378</v>
      </c>
      <c r="D2651">
        <v>2</v>
      </c>
      <c r="E2651">
        <v>0.6</v>
      </c>
      <c r="F2651">
        <v>0.6</v>
      </c>
      <c r="G2651">
        <v>0.6</v>
      </c>
      <c r="H2651">
        <v>0.5</v>
      </c>
      <c r="I2651">
        <v>0.5</v>
      </c>
      <c r="J2651">
        <v>0.6</v>
      </c>
      <c r="K2651">
        <v>0.6</v>
      </c>
      <c r="L2651">
        <v>0.5</v>
      </c>
      <c r="M2651">
        <v>0.5</v>
      </c>
      <c r="N2651">
        <v>0.5</v>
      </c>
      <c r="O2651">
        <v>0.5</v>
      </c>
      <c r="P2651">
        <v>0.5</v>
      </c>
      <c r="Q2651">
        <v>0.5</v>
      </c>
      <c r="R2651">
        <v>0.5</v>
      </c>
      <c r="S2651">
        <v>0.5</v>
      </c>
      <c r="T2651">
        <v>0.5</v>
      </c>
      <c r="U2651">
        <v>0.5</v>
      </c>
      <c r="V2651">
        <v>0.5</v>
      </c>
      <c r="W2651">
        <v>0.5</v>
      </c>
      <c r="X2651">
        <v>0.4</v>
      </c>
      <c r="Y2651">
        <v>0.4</v>
      </c>
      <c r="Z2651">
        <v>0.4</v>
      </c>
      <c r="AA2651">
        <v>0.4</v>
      </c>
    </row>
    <row r="2652" spans="1:27" x14ac:dyDescent="0.2">
      <c r="A2652" s="89">
        <f>VLOOKUP(C2652,TabellenBDFS!$B$4:$C$2717,2,FALSE)</f>
        <v>368</v>
      </c>
      <c r="B2652" t="str">
        <f t="shared" si="42"/>
        <v>3683</v>
      </c>
      <c r="C2652" t="s">
        <v>378</v>
      </c>
      <c r="D2652">
        <v>3</v>
      </c>
      <c r="E2652">
        <v>0</v>
      </c>
      <c r="F2652">
        <v>0</v>
      </c>
      <c r="G2652">
        <v>0</v>
      </c>
      <c r="H2652">
        <v>0</v>
      </c>
      <c r="I2652">
        <v>0</v>
      </c>
      <c r="J2652">
        <v>0.1</v>
      </c>
      <c r="K2652">
        <v>0.1</v>
      </c>
      <c r="L2652">
        <v>0.1</v>
      </c>
      <c r="M2652">
        <v>0.1</v>
      </c>
      <c r="N2652">
        <v>0.1</v>
      </c>
      <c r="O2652">
        <v>0.2</v>
      </c>
      <c r="P2652">
        <v>0.3</v>
      </c>
      <c r="Q2652">
        <v>0.3</v>
      </c>
      <c r="R2652">
        <v>0.3</v>
      </c>
      <c r="S2652">
        <v>0.3</v>
      </c>
      <c r="T2652">
        <v>0.3</v>
      </c>
      <c r="U2652">
        <v>0.5</v>
      </c>
      <c r="V2652">
        <v>0.5</v>
      </c>
      <c r="W2652">
        <v>0.4</v>
      </c>
      <c r="X2652">
        <v>0.4</v>
      </c>
      <c r="Y2652">
        <v>0.4</v>
      </c>
      <c r="Z2652">
        <v>0.4</v>
      </c>
      <c r="AA2652">
        <v>0.4</v>
      </c>
    </row>
    <row r="2653" spans="1:27" x14ac:dyDescent="0.2">
      <c r="A2653" s="89">
        <f>VLOOKUP(C2653,TabellenBDFS!$B$4:$C$2717,2,FALSE)</f>
        <v>368</v>
      </c>
      <c r="B2653" t="str">
        <f t="shared" si="42"/>
        <v>3684</v>
      </c>
      <c r="C2653" t="s">
        <v>378</v>
      </c>
      <c r="D2653">
        <v>4</v>
      </c>
      <c r="E2653">
        <v>0</v>
      </c>
      <c r="F2653">
        <v>0</v>
      </c>
      <c r="G2653">
        <v>0</v>
      </c>
      <c r="H2653">
        <v>0</v>
      </c>
      <c r="I2653">
        <v>0</v>
      </c>
      <c r="J2653">
        <v>0</v>
      </c>
      <c r="K2653">
        <v>0</v>
      </c>
      <c r="L2653">
        <v>0</v>
      </c>
      <c r="M2653">
        <v>0</v>
      </c>
      <c r="N2653">
        <v>0</v>
      </c>
      <c r="O2653">
        <v>0</v>
      </c>
      <c r="P2653">
        <v>0</v>
      </c>
      <c r="Q2653">
        <v>0</v>
      </c>
      <c r="R2653">
        <v>0</v>
      </c>
      <c r="S2653">
        <v>0</v>
      </c>
      <c r="T2653">
        <v>0</v>
      </c>
      <c r="U2653">
        <v>0</v>
      </c>
      <c r="V2653">
        <v>0</v>
      </c>
      <c r="W2653">
        <v>0</v>
      </c>
      <c r="X2653">
        <v>0</v>
      </c>
      <c r="Y2653">
        <v>0</v>
      </c>
      <c r="Z2653">
        <v>0</v>
      </c>
      <c r="AA2653">
        <v>0</v>
      </c>
    </row>
    <row r="2654" spans="1:27" x14ac:dyDescent="0.2">
      <c r="A2654" s="89">
        <f>VLOOKUP(C2654,TabellenBDFS!$B$4:$C$2717,2,FALSE)</f>
        <v>368</v>
      </c>
      <c r="B2654" t="str">
        <f t="shared" si="42"/>
        <v>3685</v>
      </c>
      <c r="C2654" t="s">
        <v>378</v>
      </c>
      <c r="D2654">
        <v>5</v>
      </c>
      <c r="E2654">
        <v>0</v>
      </c>
      <c r="F2654">
        <v>0</v>
      </c>
      <c r="G2654">
        <v>0</v>
      </c>
      <c r="H2654">
        <v>0</v>
      </c>
      <c r="I2654">
        <v>0</v>
      </c>
      <c r="J2654">
        <v>0</v>
      </c>
      <c r="K2654">
        <v>0</v>
      </c>
      <c r="L2654">
        <v>0</v>
      </c>
      <c r="M2654">
        <v>0</v>
      </c>
      <c r="N2654">
        <v>0</v>
      </c>
      <c r="O2654">
        <v>0</v>
      </c>
      <c r="P2654">
        <v>0</v>
      </c>
      <c r="Q2654">
        <v>0</v>
      </c>
      <c r="R2654">
        <v>0</v>
      </c>
      <c r="S2654">
        <v>0</v>
      </c>
      <c r="T2654">
        <v>0</v>
      </c>
      <c r="U2654">
        <v>0</v>
      </c>
      <c r="V2654">
        <v>0</v>
      </c>
      <c r="W2654">
        <v>0</v>
      </c>
      <c r="X2654">
        <v>0</v>
      </c>
      <c r="Y2654">
        <v>0</v>
      </c>
      <c r="Z2654">
        <v>0</v>
      </c>
      <c r="AA2654">
        <v>0</v>
      </c>
    </row>
    <row r="2655" spans="1:27" x14ac:dyDescent="0.2">
      <c r="A2655" s="89">
        <f>VLOOKUP(C2655,TabellenBDFS!$B$4:$C$2717,2,FALSE)</f>
        <v>368</v>
      </c>
      <c r="B2655" t="str">
        <f t="shared" si="42"/>
        <v>3686</v>
      </c>
      <c r="C2655" t="s">
        <v>378</v>
      </c>
      <c r="D2655">
        <v>6</v>
      </c>
      <c r="E2655">
        <v>0.7</v>
      </c>
      <c r="F2655">
        <v>0.7</v>
      </c>
      <c r="G2655">
        <v>0.7</v>
      </c>
      <c r="H2655">
        <v>0.7</v>
      </c>
      <c r="I2655">
        <v>0.7</v>
      </c>
      <c r="J2655">
        <v>0.7</v>
      </c>
      <c r="K2655">
        <v>0.7</v>
      </c>
      <c r="L2655">
        <v>0.7</v>
      </c>
      <c r="M2655">
        <v>0.6</v>
      </c>
      <c r="N2655">
        <v>0.6</v>
      </c>
      <c r="O2655">
        <v>0.6</v>
      </c>
      <c r="P2655">
        <v>0.6</v>
      </c>
      <c r="Q2655">
        <v>0.6</v>
      </c>
      <c r="R2655">
        <v>0.6</v>
      </c>
      <c r="S2655">
        <v>0.6</v>
      </c>
      <c r="T2655">
        <v>0.6</v>
      </c>
      <c r="U2655">
        <v>0.6</v>
      </c>
      <c r="V2655">
        <v>0.6</v>
      </c>
      <c r="W2655">
        <v>0.6</v>
      </c>
      <c r="X2655">
        <v>0.6</v>
      </c>
      <c r="Y2655">
        <v>0.5</v>
      </c>
      <c r="Z2655">
        <v>0.5</v>
      </c>
      <c r="AA2655">
        <v>0.5</v>
      </c>
    </row>
    <row r="2656" spans="1:27" x14ac:dyDescent="0.2">
      <c r="A2656" s="89">
        <f>VLOOKUP(C2656,TabellenBDFS!$B$4:$C$2717,2,FALSE)</f>
        <v>368</v>
      </c>
      <c r="B2656" t="str">
        <f t="shared" si="42"/>
        <v>3687</v>
      </c>
      <c r="C2656" t="s">
        <v>378</v>
      </c>
      <c r="D2656">
        <v>7</v>
      </c>
      <c r="E2656">
        <v>0</v>
      </c>
      <c r="F2656">
        <v>0</v>
      </c>
      <c r="G2656">
        <v>0</v>
      </c>
      <c r="H2656">
        <v>0</v>
      </c>
      <c r="I2656">
        <v>0</v>
      </c>
      <c r="J2656">
        <v>0</v>
      </c>
      <c r="K2656">
        <v>0</v>
      </c>
      <c r="L2656">
        <v>0</v>
      </c>
      <c r="M2656">
        <v>0.1</v>
      </c>
      <c r="N2656">
        <v>0.1</v>
      </c>
      <c r="O2656">
        <v>0.1</v>
      </c>
      <c r="P2656">
        <v>0.1</v>
      </c>
      <c r="Q2656">
        <v>0.1</v>
      </c>
      <c r="R2656">
        <v>0.1</v>
      </c>
      <c r="S2656">
        <v>0.1</v>
      </c>
      <c r="T2656">
        <v>0.1</v>
      </c>
      <c r="U2656">
        <v>0.1</v>
      </c>
      <c r="V2656">
        <v>0.1</v>
      </c>
      <c r="W2656">
        <v>0.1</v>
      </c>
      <c r="X2656">
        <v>0.1</v>
      </c>
      <c r="Y2656">
        <v>0.1</v>
      </c>
      <c r="Z2656">
        <v>0.1</v>
      </c>
      <c r="AA2656">
        <v>0.1</v>
      </c>
    </row>
    <row r="2657" spans="1:27" x14ac:dyDescent="0.2">
      <c r="A2657" s="89">
        <f>VLOOKUP(C2657,TabellenBDFS!$B$4:$C$2717,2,FALSE)</f>
        <v>369</v>
      </c>
      <c r="B2657" t="str">
        <f t="shared" si="42"/>
        <v>3691</v>
      </c>
      <c r="C2657" t="s">
        <v>379</v>
      </c>
      <c r="D2657">
        <v>1</v>
      </c>
      <c r="E2657">
        <v>0.2</v>
      </c>
      <c r="F2657">
        <v>0.2</v>
      </c>
      <c r="G2657">
        <v>0.2</v>
      </c>
      <c r="H2657">
        <v>0.2</v>
      </c>
      <c r="I2657">
        <v>0.2</v>
      </c>
      <c r="J2657">
        <v>0.2</v>
      </c>
      <c r="K2657">
        <v>0.2</v>
      </c>
      <c r="L2657">
        <v>0.2</v>
      </c>
      <c r="M2657">
        <v>0.2</v>
      </c>
      <c r="N2657">
        <v>0.2</v>
      </c>
      <c r="O2657">
        <v>0.2</v>
      </c>
      <c r="P2657">
        <v>0.2</v>
      </c>
      <c r="Q2657">
        <v>0.2</v>
      </c>
      <c r="R2657">
        <v>0.2</v>
      </c>
      <c r="S2657">
        <v>0.2</v>
      </c>
      <c r="T2657">
        <v>0.2</v>
      </c>
      <c r="U2657">
        <v>0.2</v>
      </c>
      <c r="V2657">
        <v>0.3</v>
      </c>
      <c r="W2657">
        <v>0.3</v>
      </c>
      <c r="X2657">
        <v>0.3</v>
      </c>
      <c r="Y2657">
        <v>0.3</v>
      </c>
      <c r="Z2657">
        <v>0.3</v>
      </c>
      <c r="AA2657">
        <v>0.3</v>
      </c>
    </row>
    <row r="2658" spans="1:27" x14ac:dyDescent="0.2">
      <c r="A2658" s="89">
        <f>VLOOKUP(C2658,TabellenBDFS!$B$4:$C$2717,2,FALSE)</f>
        <v>369</v>
      </c>
      <c r="B2658" t="str">
        <f t="shared" si="42"/>
        <v>3692</v>
      </c>
      <c r="C2658" t="s">
        <v>379</v>
      </c>
      <c r="D2658">
        <v>2</v>
      </c>
      <c r="E2658">
        <v>0</v>
      </c>
      <c r="F2658">
        <v>0.1</v>
      </c>
      <c r="G2658">
        <v>0.1</v>
      </c>
      <c r="H2658">
        <v>0.1</v>
      </c>
      <c r="I2658">
        <v>0.1</v>
      </c>
      <c r="J2658">
        <v>0</v>
      </c>
      <c r="K2658">
        <v>0</v>
      </c>
      <c r="L2658">
        <v>0</v>
      </c>
      <c r="M2658">
        <v>0</v>
      </c>
      <c r="N2658">
        <v>0</v>
      </c>
      <c r="O2658">
        <v>0</v>
      </c>
      <c r="P2658">
        <v>0</v>
      </c>
      <c r="Q2658">
        <v>0</v>
      </c>
      <c r="R2658">
        <v>0</v>
      </c>
      <c r="S2658">
        <v>0</v>
      </c>
      <c r="T2658">
        <v>0</v>
      </c>
      <c r="U2658">
        <v>0</v>
      </c>
      <c r="V2658">
        <v>0</v>
      </c>
      <c r="W2658">
        <v>0</v>
      </c>
      <c r="X2658">
        <v>0</v>
      </c>
      <c r="Y2658">
        <v>0</v>
      </c>
      <c r="Z2658">
        <v>0</v>
      </c>
      <c r="AA2658">
        <v>0</v>
      </c>
    </row>
    <row r="2659" spans="1:27" x14ac:dyDescent="0.2">
      <c r="A2659" s="89">
        <f>VLOOKUP(C2659,TabellenBDFS!$B$4:$C$2717,2,FALSE)</f>
        <v>369</v>
      </c>
      <c r="B2659" t="str">
        <f t="shared" si="42"/>
        <v>3693</v>
      </c>
      <c r="C2659" t="s">
        <v>379</v>
      </c>
      <c r="D2659">
        <v>3</v>
      </c>
      <c r="E2659">
        <v>0</v>
      </c>
      <c r="F2659">
        <v>0</v>
      </c>
      <c r="G2659">
        <v>0</v>
      </c>
      <c r="H2659">
        <v>0</v>
      </c>
      <c r="I2659">
        <v>0</v>
      </c>
      <c r="J2659">
        <v>0</v>
      </c>
      <c r="K2659">
        <v>0</v>
      </c>
      <c r="L2659">
        <v>0</v>
      </c>
      <c r="M2659">
        <v>0</v>
      </c>
      <c r="N2659">
        <v>0</v>
      </c>
      <c r="O2659">
        <v>0</v>
      </c>
      <c r="P2659">
        <v>0</v>
      </c>
      <c r="Q2659">
        <v>0</v>
      </c>
      <c r="R2659">
        <v>0</v>
      </c>
      <c r="S2659">
        <v>0</v>
      </c>
      <c r="T2659">
        <v>0</v>
      </c>
      <c r="U2659">
        <v>0</v>
      </c>
      <c r="V2659">
        <v>0</v>
      </c>
      <c r="W2659">
        <v>0.1</v>
      </c>
      <c r="X2659">
        <v>0.1</v>
      </c>
      <c r="Y2659">
        <v>0.1</v>
      </c>
      <c r="Z2659">
        <v>0.1</v>
      </c>
      <c r="AA2659">
        <v>0.1</v>
      </c>
    </row>
    <row r="2660" spans="1:27" x14ac:dyDescent="0.2">
      <c r="A2660" s="89">
        <f>VLOOKUP(C2660,TabellenBDFS!$B$4:$C$2717,2,FALSE)</f>
        <v>369</v>
      </c>
      <c r="B2660" t="str">
        <f t="shared" si="42"/>
        <v>3694</v>
      </c>
      <c r="C2660" t="s">
        <v>379</v>
      </c>
      <c r="D2660">
        <v>4</v>
      </c>
      <c r="E2660">
        <v>0</v>
      </c>
      <c r="F2660">
        <v>0</v>
      </c>
      <c r="G2660">
        <v>0</v>
      </c>
      <c r="H2660">
        <v>0</v>
      </c>
      <c r="I2660">
        <v>0</v>
      </c>
      <c r="J2660">
        <v>0</v>
      </c>
      <c r="K2660">
        <v>0</v>
      </c>
      <c r="L2660">
        <v>0</v>
      </c>
      <c r="M2660">
        <v>0</v>
      </c>
      <c r="N2660">
        <v>0</v>
      </c>
      <c r="O2660">
        <v>0</v>
      </c>
      <c r="P2660">
        <v>0</v>
      </c>
      <c r="Q2660">
        <v>0</v>
      </c>
      <c r="R2660">
        <v>0</v>
      </c>
      <c r="S2660">
        <v>0</v>
      </c>
      <c r="T2660">
        <v>0</v>
      </c>
      <c r="U2660">
        <v>0</v>
      </c>
      <c r="V2660">
        <v>0</v>
      </c>
      <c r="W2660">
        <v>0</v>
      </c>
      <c r="X2660">
        <v>0</v>
      </c>
      <c r="Y2660">
        <v>0</v>
      </c>
      <c r="Z2660">
        <v>0</v>
      </c>
      <c r="AA2660">
        <v>0</v>
      </c>
    </row>
    <row r="2661" spans="1:27" x14ac:dyDescent="0.2">
      <c r="A2661" s="89">
        <f>VLOOKUP(C2661,TabellenBDFS!$B$4:$C$2717,2,FALSE)</f>
        <v>369</v>
      </c>
      <c r="B2661" t="str">
        <f t="shared" si="42"/>
        <v>3695</v>
      </c>
      <c r="C2661" t="s">
        <v>379</v>
      </c>
      <c r="D2661">
        <v>5</v>
      </c>
      <c r="E2661">
        <v>0</v>
      </c>
      <c r="F2661">
        <v>0</v>
      </c>
      <c r="G2661">
        <v>0</v>
      </c>
      <c r="H2661">
        <v>0</v>
      </c>
      <c r="I2661">
        <v>0</v>
      </c>
      <c r="J2661">
        <v>0</v>
      </c>
      <c r="K2661">
        <v>0</v>
      </c>
      <c r="L2661">
        <v>0</v>
      </c>
      <c r="M2661">
        <v>0</v>
      </c>
      <c r="N2661">
        <v>0</v>
      </c>
      <c r="O2661">
        <v>0</v>
      </c>
      <c r="P2661">
        <v>0</v>
      </c>
      <c r="Q2661">
        <v>0</v>
      </c>
      <c r="R2661">
        <v>0</v>
      </c>
      <c r="S2661">
        <v>0</v>
      </c>
      <c r="T2661">
        <v>0</v>
      </c>
      <c r="U2661">
        <v>0</v>
      </c>
      <c r="V2661">
        <v>0</v>
      </c>
      <c r="W2661">
        <v>0</v>
      </c>
      <c r="X2661">
        <v>0</v>
      </c>
      <c r="Y2661">
        <v>0</v>
      </c>
      <c r="Z2661">
        <v>0</v>
      </c>
      <c r="AA2661">
        <v>0</v>
      </c>
    </row>
    <row r="2662" spans="1:27" x14ac:dyDescent="0.2">
      <c r="A2662" s="89">
        <f>VLOOKUP(C2662,TabellenBDFS!$B$4:$C$2717,2,FALSE)</f>
        <v>369</v>
      </c>
      <c r="B2662" t="str">
        <f t="shared" si="42"/>
        <v>3696</v>
      </c>
      <c r="C2662" t="s">
        <v>379</v>
      </c>
      <c r="D2662">
        <v>6</v>
      </c>
      <c r="E2662">
        <v>0.1</v>
      </c>
      <c r="F2662">
        <v>0.1</v>
      </c>
      <c r="G2662">
        <v>0.1</v>
      </c>
      <c r="H2662">
        <v>0.1</v>
      </c>
      <c r="I2662">
        <v>0.1</v>
      </c>
      <c r="J2662">
        <v>0.1</v>
      </c>
      <c r="K2662">
        <v>0.1</v>
      </c>
      <c r="L2662">
        <v>0.1</v>
      </c>
      <c r="M2662">
        <v>0.1</v>
      </c>
      <c r="N2662">
        <v>0.1</v>
      </c>
      <c r="O2662">
        <v>0.1</v>
      </c>
      <c r="P2662">
        <v>0.1</v>
      </c>
      <c r="Q2662">
        <v>0.1</v>
      </c>
      <c r="R2662">
        <v>0.1</v>
      </c>
      <c r="S2662">
        <v>0.1</v>
      </c>
      <c r="T2662">
        <v>0.1</v>
      </c>
      <c r="U2662">
        <v>0.1</v>
      </c>
      <c r="V2662">
        <v>0.1</v>
      </c>
      <c r="W2662">
        <v>0.1</v>
      </c>
      <c r="X2662">
        <v>0.1</v>
      </c>
      <c r="Y2662">
        <v>0.1</v>
      </c>
      <c r="Z2662">
        <v>0.1</v>
      </c>
      <c r="AA2662">
        <v>0.1</v>
      </c>
    </row>
    <row r="2663" spans="1:27" x14ac:dyDescent="0.2">
      <c r="A2663" s="89">
        <f>VLOOKUP(C2663,TabellenBDFS!$B$4:$C$2717,2,FALSE)</f>
        <v>369</v>
      </c>
      <c r="B2663" t="str">
        <f t="shared" si="42"/>
        <v>3697</v>
      </c>
      <c r="C2663" t="s">
        <v>379</v>
      </c>
      <c r="D2663">
        <v>7</v>
      </c>
      <c r="E2663">
        <v>0</v>
      </c>
      <c r="F2663">
        <v>0</v>
      </c>
      <c r="G2663">
        <v>0</v>
      </c>
      <c r="H2663">
        <v>0.1</v>
      </c>
      <c r="I2663">
        <v>0</v>
      </c>
      <c r="J2663">
        <v>0</v>
      </c>
      <c r="K2663">
        <v>0</v>
      </c>
      <c r="L2663">
        <v>0</v>
      </c>
      <c r="M2663">
        <v>0</v>
      </c>
      <c r="N2663">
        <v>0</v>
      </c>
      <c r="O2663">
        <v>0.1</v>
      </c>
      <c r="P2663">
        <v>0.1</v>
      </c>
      <c r="Q2663">
        <v>0.1</v>
      </c>
      <c r="R2663">
        <v>0.1</v>
      </c>
      <c r="S2663">
        <v>0.1</v>
      </c>
      <c r="T2663">
        <v>0</v>
      </c>
      <c r="U2663">
        <v>0</v>
      </c>
      <c r="V2663">
        <v>0</v>
      </c>
      <c r="W2663">
        <v>0</v>
      </c>
      <c r="X2663">
        <v>0</v>
      </c>
      <c r="Y2663">
        <v>0</v>
      </c>
      <c r="Z2663">
        <v>0</v>
      </c>
      <c r="AA2663">
        <v>0</v>
      </c>
    </row>
    <row r="2664" spans="1:27" x14ac:dyDescent="0.2">
      <c r="A2664" s="89">
        <f>VLOOKUP(C2664,TabellenBDFS!$B$4:$C$2717,2,FALSE)</f>
        <v>370</v>
      </c>
      <c r="B2664" t="str">
        <f t="shared" si="42"/>
        <v>3701</v>
      </c>
      <c r="C2664" t="s">
        <v>380</v>
      </c>
      <c r="D2664">
        <v>1</v>
      </c>
      <c r="E2664">
        <v>1.7</v>
      </c>
      <c r="F2664">
        <v>1.7</v>
      </c>
      <c r="G2664">
        <v>1.7</v>
      </c>
      <c r="H2664">
        <v>1.7</v>
      </c>
      <c r="I2664">
        <v>1.7</v>
      </c>
      <c r="J2664">
        <v>1.7</v>
      </c>
      <c r="K2664">
        <v>1.7</v>
      </c>
      <c r="L2664">
        <v>1.7</v>
      </c>
      <c r="M2664">
        <v>1.8</v>
      </c>
      <c r="N2664">
        <v>2</v>
      </c>
      <c r="O2664">
        <v>2</v>
      </c>
      <c r="P2664">
        <v>2</v>
      </c>
      <c r="Q2664">
        <v>2</v>
      </c>
      <c r="R2664">
        <v>2</v>
      </c>
      <c r="S2664">
        <v>2</v>
      </c>
      <c r="T2664">
        <v>2.1</v>
      </c>
      <c r="U2664">
        <v>2.1</v>
      </c>
      <c r="V2664">
        <v>2</v>
      </c>
      <c r="W2664">
        <v>2</v>
      </c>
      <c r="X2664">
        <v>2</v>
      </c>
      <c r="Y2664">
        <v>2</v>
      </c>
      <c r="Z2664">
        <v>2.2000000000000002</v>
      </c>
      <c r="AA2664">
        <v>2.2000000000000002</v>
      </c>
    </row>
    <row r="2665" spans="1:27" x14ac:dyDescent="0.2">
      <c r="A2665" s="89">
        <f>VLOOKUP(C2665,TabellenBDFS!$B$4:$C$2717,2,FALSE)</f>
        <v>370</v>
      </c>
      <c r="B2665" t="str">
        <f t="shared" si="42"/>
        <v>3702</v>
      </c>
      <c r="C2665" t="s">
        <v>380</v>
      </c>
      <c r="D2665">
        <v>2</v>
      </c>
      <c r="E2665">
        <v>0.3</v>
      </c>
      <c r="F2665">
        <v>0.4</v>
      </c>
      <c r="G2665">
        <v>0.3</v>
      </c>
      <c r="H2665">
        <v>0.3</v>
      </c>
      <c r="I2665">
        <v>0.3</v>
      </c>
      <c r="J2665">
        <v>0.3</v>
      </c>
      <c r="K2665">
        <v>0.3</v>
      </c>
      <c r="L2665">
        <v>0.3</v>
      </c>
      <c r="M2665">
        <v>0.3</v>
      </c>
      <c r="N2665">
        <v>0.3</v>
      </c>
      <c r="O2665">
        <v>0.3</v>
      </c>
      <c r="P2665">
        <v>0.3</v>
      </c>
      <c r="Q2665">
        <v>0.3</v>
      </c>
      <c r="R2665">
        <v>0.3</v>
      </c>
      <c r="S2665">
        <v>0.3</v>
      </c>
      <c r="T2665">
        <v>0.3</v>
      </c>
      <c r="U2665">
        <v>0.3</v>
      </c>
      <c r="V2665">
        <v>0.3</v>
      </c>
      <c r="W2665">
        <v>0.3</v>
      </c>
      <c r="X2665">
        <v>0.3</v>
      </c>
      <c r="Y2665">
        <v>0.3</v>
      </c>
      <c r="Z2665">
        <v>0.3</v>
      </c>
      <c r="AA2665">
        <v>0.3</v>
      </c>
    </row>
    <row r="2666" spans="1:27" x14ac:dyDescent="0.2">
      <c r="A2666" s="89">
        <f>VLOOKUP(C2666,TabellenBDFS!$B$4:$C$2717,2,FALSE)</f>
        <v>370</v>
      </c>
      <c r="B2666" t="str">
        <f t="shared" si="42"/>
        <v>3703</v>
      </c>
      <c r="C2666" t="s">
        <v>380</v>
      </c>
      <c r="D2666">
        <v>3</v>
      </c>
      <c r="E2666">
        <v>0</v>
      </c>
      <c r="F2666">
        <v>0</v>
      </c>
      <c r="G2666">
        <v>0</v>
      </c>
      <c r="H2666">
        <v>0</v>
      </c>
      <c r="I2666">
        <v>0</v>
      </c>
      <c r="J2666">
        <v>0</v>
      </c>
      <c r="K2666">
        <v>0</v>
      </c>
      <c r="L2666">
        <v>0</v>
      </c>
      <c r="M2666">
        <v>0</v>
      </c>
      <c r="N2666">
        <v>0</v>
      </c>
      <c r="O2666">
        <v>0</v>
      </c>
      <c r="P2666">
        <v>0</v>
      </c>
      <c r="Q2666">
        <v>0.1</v>
      </c>
      <c r="R2666">
        <v>0.1</v>
      </c>
      <c r="S2666">
        <v>0.1</v>
      </c>
      <c r="T2666">
        <v>0.1</v>
      </c>
      <c r="U2666">
        <v>0.1</v>
      </c>
      <c r="V2666">
        <v>0.1</v>
      </c>
      <c r="W2666">
        <v>0.1</v>
      </c>
      <c r="X2666">
        <v>0.2</v>
      </c>
      <c r="Y2666">
        <v>0.2</v>
      </c>
      <c r="Z2666">
        <v>0.2</v>
      </c>
      <c r="AA2666">
        <v>0.2</v>
      </c>
    </row>
    <row r="2667" spans="1:27" x14ac:dyDescent="0.2">
      <c r="A2667" s="89">
        <f>VLOOKUP(C2667,TabellenBDFS!$B$4:$C$2717,2,FALSE)</f>
        <v>370</v>
      </c>
      <c r="B2667" t="str">
        <f t="shared" si="42"/>
        <v>3704</v>
      </c>
      <c r="C2667" t="s">
        <v>380</v>
      </c>
      <c r="D2667">
        <v>4</v>
      </c>
      <c r="E2667">
        <v>0</v>
      </c>
      <c r="F2667">
        <v>0</v>
      </c>
      <c r="G2667">
        <v>0</v>
      </c>
      <c r="H2667">
        <v>0</v>
      </c>
      <c r="I2667">
        <v>0</v>
      </c>
      <c r="J2667">
        <v>0</v>
      </c>
      <c r="K2667">
        <v>0</v>
      </c>
      <c r="L2667">
        <v>0</v>
      </c>
      <c r="M2667">
        <v>0</v>
      </c>
      <c r="N2667">
        <v>0</v>
      </c>
      <c r="O2667">
        <v>0</v>
      </c>
      <c r="P2667">
        <v>0</v>
      </c>
      <c r="Q2667">
        <v>0</v>
      </c>
      <c r="R2667">
        <v>0</v>
      </c>
      <c r="S2667">
        <v>0</v>
      </c>
      <c r="T2667">
        <v>0</v>
      </c>
      <c r="U2667">
        <v>0</v>
      </c>
      <c r="V2667">
        <v>0</v>
      </c>
      <c r="W2667">
        <v>0</v>
      </c>
      <c r="X2667">
        <v>0</v>
      </c>
      <c r="Y2667">
        <v>0</v>
      </c>
      <c r="Z2667">
        <v>0</v>
      </c>
      <c r="AA2667">
        <v>0</v>
      </c>
    </row>
    <row r="2668" spans="1:27" x14ac:dyDescent="0.2">
      <c r="A2668" s="89">
        <f>VLOOKUP(C2668,TabellenBDFS!$B$4:$C$2717,2,FALSE)</f>
        <v>370</v>
      </c>
      <c r="B2668" t="str">
        <f t="shared" si="42"/>
        <v>3705</v>
      </c>
      <c r="C2668" t="s">
        <v>380</v>
      </c>
      <c r="D2668">
        <v>5</v>
      </c>
      <c r="E2668">
        <v>0</v>
      </c>
      <c r="F2668">
        <v>0</v>
      </c>
      <c r="G2668">
        <v>0</v>
      </c>
      <c r="H2668">
        <v>0</v>
      </c>
      <c r="I2668">
        <v>0</v>
      </c>
      <c r="J2668">
        <v>0</v>
      </c>
      <c r="K2668">
        <v>0</v>
      </c>
      <c r="L2668">
        <v>0</v>
      </c>
      <c r="M2668">
        <v>0</v>
      </c>
      <c r="N2668">
        <v>0</v>
      </c>
      <c r="O2668">
        <v>0</v>
      </c>
      <c r="P2668">
        <v>0</v>
      </c>
      <c r="Q2668">
        <v>0</v>
      </c>
      <c r="R2668">
        <v>0</v>
      </c>
      <c r="S2668">
        <v>0</v>
      </c>
      <c r="T2668">
        <v>0</v>
      </c>
      <c r="U2668">
        <v>0</v>
      </c>
      <c r="V2668">
        <v>0</v>
      </c>
      <c r="W2668">
        <v>0</v>
      </c>
      <c r="X2668">
        <v>0</v>
      </c>
      <c r="Y2668">
        <v>0</v>
      </c>
      <c r="Z2668">
        <v>0</v>
      </c>
      <c r="AA2668">
        <v>0</v>
      </c>
    </row>
    <row r="2669" spans="1:27" x14ac:dyDescent="0.2">
      <c r="A2669" s="89">
        <f>VLOOKUP(C2669,TabellenBDFS!$B$4:$C$2717,2,FALSE)</f>
        <v>370</v>
      </c>
      <c r="B2669" t="str">
        <f t="shared" si="42"/>
        <v>3706</v>
      </c>
      <c r="C2669" t="s">
        <v>380</v>
      </c>
      <c r="D2669">
        <v>6</v>
      </c>
      <c r="E2669">
        <v>1.3</v>
      </c>
      <c r="F2669">
        <v>1.3</v>
      </c>
      <c r="G2669">
        <v>1.3</v>
      </c>
      <c r="H2669">
        <v>1.3</v>
      </c>
      <c r="I2669">
        <v>1.3</v>
      </c>
      <c r="J2669">
        <v>1.4</v>
      </c>
      <c r="K2669">
        <v>1.3</v>
      </c>
      <c r="L2669">
        <v>1.4</v>
      </c>
      <c r="M2669">
        <v>1.4</v>
      </c>
      <c r="N2669">
        <v>1.5</v>
      </c>
      <c r="O2669">
        <v>1.5</v>
      </c>
      <c r="P2669">
        <v>1.5</v>
      </c>
      <c r="Q2669">
        <v>1.5</v>
      </c>
      <c r="R2669">
        <v>1.5</v>
      </c>
      <c r="S2669">
        <v>1.5</v>
      </c>
      <c r="T2669">
        <v>1.6</v>
      </c>
      <c r="U2669">
        <v>1.6</v>
      </c>
      <c r="V2669">
        <v>1.5</v>
      </c>
      <c r="W2669">
        <v>1.5</v>
      </c>
      <c r="X2669">
        <v>1.5</v>
      </c>
      <c r="Y2669">
        <v>1.5</v>
      </c>
      <c r="Z2669">
        <v>1.6</v>
      </c>
      <c r="AA2669">
        <v>1.6</v>
      </c>
    </row>
    <row r="2670" spans="1:27" x14ac:dyDescent="0.2">
      <c r="A2670" s="89">
        <f>VLOOKUP(C2670,TabellenBDFS!$B$4:$C$2717,2,FALSE)</f>
        <v>370</v>
      </c>
      <c r="B2670" t="str">
        <f t="shared" si="42"/>
        <v>3707</v>
      </c>
      <c r="C2670" t="s">
        <v>380</v>
      </c>
      <c r="D2670">
        <v>7</v>
      </c>
      <c r="E2670">
        <v>0.1</v>
      </c>
      <c r="F2670">
        <v>0.1</v>
      </c>
      <c r="G2670">
        <v>0.1</v>
      </c>
      <c r="H2670">
        <v>0</v>
      </c>
      <c r="I2670">
        <v>0</v>
      </c>
      <c r="J2670">
        <v>0.1</v>
      </c>
      <c r="K2670">
        <v>0</v>
      </c>
      <c r="L2670">
        <v>0.1</v>
      </c>
      <c r="M2670">
        <v>0.1</v>
      </c>
      <c r="N2670">
        <v>0.1</v>
      </c>
      <c r="O2670">
        <v>0.1</v>
      </c>
      <c r="P2670">
        <v>0.1</v>
      </c>
      <c r="Q2670">
        <v>0.1</v>
      </c>
      <c r="R2670">
        <v>0.1</v>
      </c>
      <c r="S2670">
        <v>0.1</v>
      </c>
      <c r="T2670">
        <v>0.1</v>
      </c>
      <c r="U2670">
        <v>0.1</v>
      </c>
      <c r="V2670">
        <v>0.1</v>
      </c>
      <c r="W2670">
        <v>0.1</v>
      </c>
      <c r="X2670">
        <v>0.1</v>
      </c>
      <c r="Y2670">
        <v>0.1</v>
      </c>
      <c r="Z2670">
        <v>0.1</v>
      </c>
      <c r="AA2670">
        <v>0.1</v>
      </c>
    </row>
    <row r="2671" spans="1:27" x14ac:dyDescent="0.2">
      <c r="A2671" s="89">
        <f>VLOOKUP(C2671,TabellenBDFS!$B$4:$C$2717,2,FALSE)</f>
        <v>371</v>
      </c>
      <c r="B2671" t="str">
        <f t="shared" si="42"/>
        <v>3711</v>
      </c>
      <c r="C2671" t="s">
        <v>381</v>
      </c>
      <c r="D2671">
        <v>1</v>
      </c>
      <c r="E2671">
        <v>4</v>
      </c>
      <c r="F2671">
        <v>3.8</v>
      </c>
      <c r="G2671">
        <v>4.2</v>
      </c>
      <c r="H2671">
        <v>4.2</v>
      </c>
      <c r="I2671">
        <v>4.4000000000000004</v>
      </c>
      <c r="J2671">
        <v>4.3</v>
      </c>
      <c r="K2671">
        <v>4.3</v>
      </c>
      <c r="L2671">
        <v>4.3</v>
      </c>
      <c r="M2671">
        <v>4.2</v>
      </c>
      <c r="N2671">
        <v>4.0999999999999996</v>
      </c>
      <c r="O2671">
        <v>4.0999999999999996</v>
      </c>
      <c r="P2671">
        <v>3.8</v>
      </c>
      <c r="Q2671">
        <v>3.8</v>
      </c>
      <c r="R2671">
        <v>4</v>
      </c>
      <c r="S2671">
        <v>3.8</v>
      </c>
      <c r="T2671">
        <v>3.9</v>
      </c>
      <c r="U2671">
        <v>3.8</v>
      </c>
      <c r="V2671">
        <v>3.9</v>
      </c>
      <c r="W2671">
        <v>3.9</v>
      </c>
      <c r="X2671">
        <v>4.0999999999999996</v>
      </c>
      <c r="Y2671">
        <v>4.2</v>
      </c>
      <c r="Z2671">
        <v>4.0999999999999996</v>
      </c>
      <c r="AA2671">
        <v>4</v>
      </c>
    </row>
    <row r="2672" spans="1:27" x14ac:dyDescent="0.2">
      <c r="A2672" s="89">
        <f>VLOOKUP(C2672,TabellenBDFS!$B$4:$C$2717,2,FALSE)</f>
        <v>371</v>
      </c>
      <c r="B2672" t="str">
        <f t="shared" si="42"/>
        <v>3712</v>
      </c>
      <c r="C2672" t="s">
        <v>381</v>
      </c>
      <c r="D2672">
        <v>2</v>
      </c>
      <c r="E2672">
        <v>0.8</v>
      </c>
      <c r="F2672">
        <v>0.8</v>
      </c>
      <c r="G2672">
        <v>0.9</v>
      </c>
      <c r="H2672">
        <v>0.9</v>
      </c>
      <c r="I2672">
        <v>0.9</v>
      </c>
      <c r="J2672">
        <v>0.9</v>
      </c>
      <c r="K2672">
        <v>0.8</v>
      </c>
      <c r="L2672">
        <v>0.8</v>
      </c>
      <c r="M2672">
        <v>0.8</v>
      </c>
      <c r="N2672">
        <v>0.8</v>
      </c>
      <c r="O2672">
        <v>0.8</v>
      </c>
      <c r="P2672">
        <v>0.7</v>
      </c>
      <c r="Q2672">
        <v>0.7</v>
      </c>
      <c r="R2672">
        <v>0.8</v>
      </c>
      <c r="S2672">
        <v>0.8</v>
      </c>
      <c r="T2672">
        <v>0.8</v>
      </c>
      <c r="U2672">
        <v>0.7</v>
      </c>
      <c r="V2672">
        <v>0.7</v>
      </c>
      <c r="W2672">
        <v>0.7</v>
      </c>
      <c r="X2672">
        <v>0.7</v>
      </c>
      <c r="Y2672">
        <v>0.6</v>
      </c>
      <c r="Z2672">
        <v>0.6</v>
      </c>
      <c r="AA2672">
        <v>0.6</v>
      </c>
    </row>
    <row r="2673" spans="1:27" x14ac:dyDescent="0.2">
      <c r="A2673" s="89">
        <f>VLOOKUP(C2673,TabellenBDFS!$B$4:$C$2717,2,FALSE)</f>
        <v>371</v>
      </c>
      <c r="B2673" t="str">
        <f t="shared" si="42"/>
        <v>3713</v>
      </c>
      <c r="C2673" t="s">
        <v>381</v>
      </c>
      <c r="D2673">
        <v>3</v>
      </c>
      <c r="E2673">
        <v>0</v>
      </c>
      <c r="F2673">
        <v>0</v>
      </c>
      <c r="G2673">
        <v>0</v>
      </c>
      <c r="H2673">
        <v>0</v>
      </c>
      <c r="I2673">
        <v>0.2</v>
      </c>
      <c r="J2673">
        <v>0.2</v>
      </c>
      <c r="K2673">
        <v>0.2</v>
      </c>
      <c r="L2673">
        <v>0.2</v>
      </c>
      <c r="M2673">
        <v>0.3</v>
      </c>
      <c r="N2673">
        <v>0.3</v>
      </c>
      <c r="O2673">
        <v>0.3</v>
      </c>
      <c r="P2673">
        <v>0.3</v>
      </c>
      <c r="Q2673">
        <v>0.3</v>
      </c>
      <c r="R2673">
        <v>0.4</v>
      </c>
      <c r="S2673">
        <v>0.4</v>
      </c>
      <c r="T2673">
        <v>0.5</v>
      </c>
      <c r="U2673">
        <v>0.5</v>
      </c>
      <c r="V2673">
        <v>0.5</v>
      </c>
      <c r="W2673">
        <v>0.6</v>
      </c>
      <c r="X2673">
        <v>0.6</v>
      </c>
      <c r="Y2673">
        <v>0.7</v>
      </c>
      <c r="Z2673">
        <v>0.7</v>
      </c>
      <c r="AA2673">
        <v>0.7</v>
      </c>
    </row>
    <row r="2674" spans="1:27" x14ac:dyDescent="0.2">
      <c r="A2674" s="89">
        <f>VLOOKUP(C2674,TabellenBDFS!$B$4:$C$2717,2,FALSE)</f>
        <v>371</v>
      </c>
      <c r="B2674" t="str">
        <f t="shared" si="42"/>
        <v>3714</v>
      </c>
      <c r="C2674" t="s">
        <v>381</v>
      </c>
      <c r="D2674">
        <v>4</v>
      </c>
      <c r="E2674">
        <v>0</v>
      </c>
      <c r="F2674">
        <v>0</v>
      </c>
      <c r="G2674">
        <v>0</v>
      </c>
      <c r="H2674">
        <v>0</v>
      </c>
      <c r="I2674">
        <v>0</v>
      </c>
      <c r="J2674">
        <v>0</v>
      </c>
      <c r="K2674">
        <v>0</v>
      </c>
      <c r="L2674">
        <v>0</v>
      </c>
      <c r="M2674">
        <v>0</v>
      </c>
      <c r="N2674">
        <v>0</v>
      </c>
      <c r="O2674">
        <v>0.1</v>
      </c>
      <c r="P2674">
        <v>0.1</v>
      </c>
      <c r="Q2674">
        <v>0.1</v>
      </c>
      <c r="R2674">
        <v>0.1</v>
      </c>
      <c r="S2674">
        <v>0.1</v>
      </c>
      <c r="T2674">
        <v>0</v>
      </c>
      <c r="U2674">
        <v>0.1</v>
      </c>
      <c r="V2674">
        <v>0.1</v>
      </c>
      <c r="W2674">
        <v>0.1</v>
      </c>
      <c r="X2674">
        <v>0</v>
      </c>
      <c r="Y2674">
        <v>0</v>
      </c>
      <c r="Z2674">
        <v>0</v>
      </c>
      <c r="AA2674">
        <v>0</v>
      </c>
    </row>
    <row r="2675" spans="1:27" x14ac:dyDescent="0.2">
      <c r="A2675" s="89">
        <f>VLOOKUP(C2675,TabellenBDFS!$B$4:$C$2717,2,FALSE)</f>
        <v>371</v>
      </c>
      <c r="B2675" t="str">
        <f t="shared" si="42"/>
        <v>3715</v>
      </c>
      <c r="C2675" t="s">
        <v>381</v>
      </c>
      <c r="D2675">
        <v>5</v>
      </c>
      <c r="E2675">
        <v>0.3</v>
      </c>
      <c r="F2675">
        <v>0.3</v>
      </c>
      <c r="G2675">
        <v>0.2</v>
      </c>
      <c r="H2675">
        <v>0.2</v>
      </c>
      <c r="I2675">
        <v>0.2</v>
      </c>
      <c r="J2675">
        <v>0.2</v>
      </c>
      <c r="K2675">
        <v>0.2</v>
      </c>
      <c r="L2675">
        <v>0.2</v>
      </c>
      <c r="M2675">
        <v>0</v>
      </c>
      <c r="N2675">
        <v>0</v>
      </c>
      <c r="O2675">
        <v>0</v>
      </c>
      <c r="P2675">
        <v>0</v>
      </c>
      <c r="Q2675">
        <v>0</v>
      </c>
      <c r="R2675">
        <v>0</v>
      </c>
      <c r="S2675">
        <v>0</v>
      </c>
      <c r="T2675">
        <v>0</v>
      </c>
      <c r="U2675">
        <v>0</v>
      </c>
      <c r="V2675">
        <v>0</v>
      </c>
      <c r="W2675">
        <v>0</v>
      </c>
      <c r="X2675">
        <v>0</v>
      </c>
      <c r="Y2675">
        <v>0</v>
      </c>
      <c r="Z2675">
        <v>0</v>
      </c>
      <c r="AA2675">
        <v>0</v>
      </c>
    </row>
    <row r="2676" spans="1:27" x14ac:dyDescent="0.2">
      <c r="A2676" s="89">
        <f>VLOOKUP(C2676,TabellenBDFS!$B$4:$C$2717,2,FALSE)</f>
        <v>371</v>
      </c>
      <c r="B2676" t="str">
        <f t="shared" si="42"/>
        <v>3716</v>
      </c>
      <c r="C2676" t="s">
        <v>381</v>
      </c>
      <c r="D2676">
        <v>6</v>
      </c>
      <c r="E2676">
        <v>1.8</v>
      </c>
      <c r="F2676">
        <v>1.8</v>
      </c>
      <c r="G2676">
        <v>2</v>
      </c>
      <c r="H2676">
        <v>1.9</v>
      </c>
      <c r="I2676">
        <v>2.1</v>
      </c>
      <c r="J2676">
        <v>2</v>
      </c>
      <c r="K2676">
        <v>2.1</v>
      </c>
      <c r="L2676">
        <v>2</v>
      </c>
      <c r="M2676">
        <v>2</v>
      </c>
      <c r="N2676">
        <v>2</v>
      </c>
      <c r="O2676">
        <v>1.9</v>
      </c>
      <c r="P2676">
        <v>1.6</v>
      </c>
      <c r="Q2676">
        <v>1.6</v>
      </c>
      <c r="R2676">
        <v>1.7</v>
      </c>
      <c r="S2676">
        <v>1.6</v>
      </c>
      <c r="T2676">
        <v>1.6</v>
      </c>
      <c r="U2676">
        <v>1.6</v>
      </c>
      <c r="V2676">
        <v>1.7</v>
      </c>
      <c r="W2676">
        <v>1.7</v>
      </c>
      <c r="X2676">
        <v>1.7</v>
      </c>
      <c r="Y2676">
        <v>1.8</v>
      </c>
      <c r="Z2676">
        <v>1.7</v>
      </c>
      <c r="AA2676">
        <v>1.8</v>
      </c>
    </row>
    <row r="2677" spans="1:27" x14ac:dyDescent="0.2">
      <c r="A2677" s="89">
        <f>VLOOKUP(C2677,TabellenBDFS!$B$4:$C$2717,2,FALSE)</f>
        <v>371</v>
      </c>
      <c r="B2677" t="str">
        <f t="shared" si="42"/>
        <v>3717</v>
      </c>
      <c r="C2677" t="s">
        <v>381</v>
      </c>
      <c r="D2677">
        <v>7</v>
      </c>
      <c r="E2677">
        <v>1.1000000000000001</v>
      </c>
      <c r="F2677">
        <v>0.9</v>
      </c>
      <c r="G2677">
        <v>1</v>
      </c>
      <c r="H2677">
        <v>1</v>
      </c>
      <c r="I2677">
        <v>1</v>
      </c>
      <c r="J2677">
        <v>0.9</v>
      </c>
      <c r="K2677">
        <v>1</v>
      </c>
      <c r="L2677">
        <v>1</v>
      </c>
      <c r="M2677">
        <v>1.1000000000000001</v>
      </c>
      <c r="N2677">
        <v>1</v>
      </c>
      <c r="O2677">
        <v>1</v>
      </c>
      <c r="P2677">
        <v>1</v>
      </c>
      <c r="Q2677">
        <v>1</v>
      </c>
      <c r="R2677">
        <v>1.1000000000000001</v>
      </c>
      <c r="S2677">
        <v>1</v>
      </c>
      <c r="T2677">
        <v>0.9</v>
      </c>
      <c r="U2677">
        <v>0.9</v>
      </c>
      <c r="V2677">
        <v>0.9</v>
      </c>
      <c r="W2677">
        <v>0.9</v>
      </c>
      <c r="X2677">
        <v>0.9</v>
      </c>
      <c r="Y2677">
        <v>1.1000000000000001</v>
      </c>
      <c r="Z2677">
        <v>1</v>
      </c>
      <c r="AA2677">
        <v>0.9</v>
      </c>
    </row>
    <row r="2678" spans="1:27" x14ac:dyDescent="0.2">
      <c r="A2678" s="89">
        <f>VLOOKUP(C2678,TabellenBDFS!$B$4:$C$2717,2,FALSE)</f>
        <v>372</v>
      </c>
      <c r="B2678" t="str">
        <f t="shared" si="42"/>
        <v>3721</v>
      </c>
      <c r="C2678" t="s">
        <v>382</v>
      </c>
      <c r="D2678">
        <v>1</v>
      </c>
      <c r="E2678">
        <v>1.3</v>
      </c>
      <c r="F2678">
        <v>1.4</v>
      </c>
      <c r="G2678">
        <v>1.5</v>
      </c>
      <c r="H2678">
        <v>1.5</v>
      </c>
      <c r="I2678">
        <v>1.5</v>
      </c>
      <c r="J2678">
        <v>1.5</v>
      </c>
      <c r="K2678">
        <v>1.4</v>
      </c>
      <c r="L2678">
        <v>1.5</v>
      </c>
      <c r="M2678">
        <v>1.6</v>
      </c>
      <c r="N2678">
        <v>1.6</v>
      </c>
      <c r="O2678">
        <v>1.6</v>
      </c>
      <c r="P2678">
        <v>1.7</v>
      </c>
      <c r="Q2678">
        <v>1.7</v>
      </c>
      <c r="R2678">
        <v>1.7</v>
      </c>
      <c r="S2678">
        <v>1.6</v>
      </c>
      <c r="T2678">
        <v>1.5</v>
      </c>
      <c r="U2678">
        <v>1.5</v>
      </c>
      <c r="V2678">
        <v>1.5</v>
      </c>
      <c r="W2678">
        <v>1.6</v>
      </c>
      <c r="X2678">
        <v>1.6</v>
      </c>
      <c r="Y2678">
        <v>2.2000000000000002</v>
      </c>
      <c r="Z2678">
        <v>2.2000000000000002</v>
      </c>
      <c r="AA2678">
        <v>2.2000000000000002</v>
      </c>
    </row>
    <row r="2679" spans="1:27" x14ac:dyDescent="0.2">
      <c r="A2679" s="89">
        <f>VLOOKUP(C2679,TabellenBDFS!$B$4:$C$2717,2,FALSE)</f>
        <v>372</v>
      </c>
      <c r="B2679" t="str">
        <f t="shared" si="42"/>
        <v>3722</v>
      </c>
      <c r="C2679" t="s">
        <v>382</v>
      </c>
      <c r="D2679">
        <v>2</v>
      </c>
      <c r="E2679">
        <v>0.3</v>
      </c>
      <c r="F2679">
        <v>0.3</v>
      </c>
      <c r="G2679">
        <v>0.3</v>
      </c>
      <c r="H2679">
        <v>0.4</v>
      </c>
      <c r="I2679">
        <v>0.3</v>
      </c>
      <c r="J2679">
        <v>0.3</v>
      </c>
      <c r="K2679">
        <v>0.3</v>
      </c>
      <c r="L2679">
        <v>0.4</v>
      </c>
      <c r="M2679">
        <v>0.4</v>
      </c>
      <c r="N2679">
        <v>0.4</v>
      </c>
      <c r="O2679">
        <v>0.4</v>
      </c>
      <c r="P2679">
        <v>0.4</v>
      </c>
      <c r="Q2679">
        <v>0.4</v>
      </c>
      <c r="R2679">
        <v>0.4</v>
      </c>
      <c r="S2679">
        <v>0.3</v>
      </c>
      <c r="T2679">
        <v>0.3</v>
      </c>
      <c r="U2679">
        <v>0.3</v>
      </c>
      <c r="V2679">
        <v>0.2</v>
      </c>
      <c r="W2679">
        <v>0.2</v>
      </c>
      <c r="X2679">
        <v>0.2</v>
      </c>
      <c r="Y2679">
        <v>0.3</v>
      </c>
      <c r="Z2679">
        <v>0.3</v>
      </c>
      <c r="AA2679">
        <v>0.2</v>
      </c>
    </row>
    <row r="2680" spans="1:27" x14ac:dyDescent="0.2">
      <c r="A2680" s="89">
        <f>VLOOKUP(C2680,TabellenBDFS!$B$4:$C$2717,2,FALSE)</f>
        <v>372</v>
      </c>
      <c r="B2680" t="str">
        <f t="shared" si="42"/>
        <v>3723</v>
      </c>
      <c r="C2680" t="s">
        <v>382</v>
      </c>
      <c r="D2680">
        <v>3</v>
      </c>
      <c r="E2680">
        <v>0</v>
      </c>
      <c r="F2680">
        <v>0</v>
      </c>
      <c r="G2680">
        <v>0</v>
      </c>
      <c r="H2680">
        <v>0</v>
      </c>
      <c r="I2680">
        <v>0</v>
      </c>
      <c r="J2680">
        <v>0</v>
      </c>
      <c r="K2680">
        <v>0</v>
      </c>
      <c r="L2680">
        <v>0.1</v>
      </c>
      <c r="M2680">
        <v>0.1</v>
      </c>
      <c r="N2680">
        <v>0.1</v>
      </c>
      <c r="O2680">
        <v>0.1</v>
      </c>
      <c r="P2680">
        <v>0.2</v>
      </c>
      <c r="Q2680">
        <v>0.2</v>
      </c>
      <c r="R2680">
        <v>0.2</v>
      </c>
      <c r="S2680">
        <v>0.1</v>
      </c>
      <c r="T2680">
        <v>0.2</v>
      </c>
      <c r="U2680">
        <v>0.1</v>
      </c>
      <c r="V2680">
        <v>0.2</v>
      </c>
      <c r="W2680">
        <v>0.3</v>
      </c>
      <c r="X2680">
        <v>0.3</v>
      </c>
      <c r="Y2680">
        <v>0.5</v>
      </c>
      <c r="Z2680">
        <v>0.6</v>
      </c>
      <c r="AA2680">
        <v>0.6</v>
      </c>
    </row>
    <row r="2681" spans="1:27" x14ac:dyDescent="0.2">
      <c r="A2681" s="89">
        <f>VLOOKUP(C2681,TabellenBDFS!$B$4:$C$2717,2,FALSE)</f>
        <v>372</v>
      </c>
      <c r="B2681" t="str">
        <f t="shared" si="42"/>
        <v>3724</v>
      </c>
      <c r="C2681" t="s">
        <v>382</v>
      </c>
      <c r="D2681">
        <v>4</v>
      </c>
      <c r="E2681">
        <v>0</v>
      </c>
      <c r="F2681">
        <v>0</v>
      </c>
      <c r="G2681">
        <v>0</v>
      </c>
      <c r="H2681">
        <v>0</v>
      </c>
      <c r="I2681">
        <v>0</v>
      </c>
      <c r="J2681">
        <v>0</v>
      </c>
      <c r="K2681">
        <v>0</v>
      </c>
      <c r="L2681">
        <v>0</v>
      </c>
      <c r="M2681">
        <v>0</v>
      </c>
      <c r="N2681">
        <v>0</v>
      </c>
      <c r="O2681">
        <v>0</v>
      </c>
      <c r="P2681">
        <v>0</v>
      </c>
      <c r="Q2681">
        <v>0</v>
      </c>
      <c r="R2681">
        <v>0</v>
      </c>
      <c r="S2681">
        <v>0</v>
      </c>
      <c r="T2681">
        <v>0</v>
      </c>
      <c r="U2681">
        <v>0</v>
      </c>
      <c r="V2681">
        <v>0</v>
      </c>
      <c r="W2681">
        <v>0</v>
      </c>
      <c r="X2681">
        <v>0</v>
      </c>
      <c r="Y2681">
        <v>0</v>
      </c>
      <c r="Z2681">
        <v>0</v>
      </c>
      <c r="AA2681">
        <v>0</v>
      </c>
    </row>
    <row r="2682" spans="1:27" x14ac:dyDescent="0.2">
      <c r="A2682" s="89">
        <f>VLOOKUP(C2682,TabellenBDFS!$B$4:$C$2717,2,FALSE)</f>
        <v>372</v>
      </c>
      <c r="B2682" t="str">
        <f t="shared" si="42"/>
        <v>3725</v>
      </c>
      <c r="C2682" t="s">
        <v>382</v>
      </c>
      <c r="D2682">
        <v>5</v>
      </c>
      <c r="E2682">
        <v>0.1</v>
      </c>
      <c r="F2682">
        <v>0.1</v>
      </c>
      <c r="G2682">
        <v>0.2</v>
      </c>
      <c r="H2682">
        <v>0.2</v>
      </c>
      <c r="I2682">
        <v>0.2</v>
      </c>
      <c r="J2682">
        <v>0.2</v>
      </c>
      <c r="K2682">
        <v>0.2</v>
      </c>
      <c r="L2682">
        <v>0.2</v>
      </c>
      <c r="M2682">
        <v>0.2</v>
      </c>
      <c r="N2682">
        <v>0.2</v>
      </c>
      <c r="O2682">
        <v>0.2</v>
      </c>
      <c r="P2682">
        <v>0.2</v>
      </c>
      <c r="Q2682">
        <v>0.2</v>
      </c>
      <c r="R2682">
        <v>0.2</v>
      </c>
      <c r="S2682">
        <v>0.1</v>
      </c>
      <c r="T2682">
        <v>0.1</v>
      </c>
      <c r="U2682">
        <v>0.1</v>
      </c>
      <c r="V2682">
        <v>0.1</v>
      </c>
      <c r="W2682">
        <v>0.1</v>
      </c>
      <c r="X2682">
        <v>0.1</v>
      </c>
      <c r="Y2682">
        <v>0.1</v>
      </c>
      <c r="Z2682">
        <v>0.1</v>
      </c>
      <c r="AA2682">
        <v>0.1</v>
      </c>
    </row>
    <row r="2683" spans="1:27" x14ac:dyDescent="0.2">
      <c r="A2683" s="89">
        <f>VLOOKUP(C2683,TabellenBDFS!$B$4:$C$2717,2,FALSE)</f>
        <v>372</v>
      </c>
      <c r="B2683" t="str">
        <f t="shared" si="42"/>
        <v>3726</v>
      </c>
      <c r="C2683" t="s">
        <v>382</v>
      </c>
      <c r="D2683">
        <v>6</v>
      </c>
      <c r="E2683">
        <v>0.7</v>
      </c>
      <c r="F2683">
        <v>0.7</v>
      </c>
      <c r="G2683">
        <v>0.8</v>
      </c>
      <c r="H2683">
        <v>0.8</v>
      </c>
      <c r="I2683">
        <v>0.8</v>
      </c>
      <c r="J2683">
        <v>0.8</v>
      </c>
      <c r="K2683">
        <v>0.7</v>
      </c>
      <c r="L2683">
        <v>0.7</v>
      </c>
      <c r="M2683">
        <v>0.7</v>
      </c>
      <c r="N2683">
        <v>0.7</v>
      </c>
      <c r="O2683">
        <v>0.7</v>
      </c>
      <c r="P2683">
        <v>0.8</v>
      </c>
      <c r="Q2683">
        <v>0.8</v>
      </c>
      <c r="R2683">
        <v>0.8</v>
      </c>
      <c r="S2683">
        <v>0.8</v>
      </c>
      <c r="T2683">
        <v>0.8</v>
      </c>
      <c r="U2683">
        <v>0.8</v>
      </c>
      <c r="V2683">
        <v>0.8</v>
      </c>
      <c r="W2683">
        <v>0.8</v>
      </c>
      <c r="X2683">
        <v>0.8</v>
      </c>
      <c r="Y2683">
        <v>1.1000000000000001</v>
      </c>
      <c r="Z2683">
        <v>1</v>
      </c>
      <c r="AA2683">
        <v>1</v>
      </c>
    </row>
    <row r="2684" spans="1:27" x14ac:dyDescent="0.2">
      <c r="A2684" s="89">
        <f>VLOOKUP(C2684,TabellenBDFS!$B$4:$C$2717,2,FALSE)</f>
        <v>372</v>
      </c>
      <c r="B2684" t="str">
        <f t="shared" si="42"/>
        <v>3727</v>
      </c>
      <c r="C2684" t="s">
        <v>382</v>
      </c>
      <c r="D2684">
        <v>7</v>
      </c>
      <c r="E2684">
        <v>0.2</v>
      </c>
      <c r="F2684">
        <v>0.2</v>
      </c>
      <c r="G2684">
        <v>0.2</v>
      </c>
      <c r="H2684">
        <v>0.2</v>
      </c>
      <c r="I2684">
        <v>0.2</v>
      </c>
      <c r="J2684">
        <v>0.2</v>
      </c>
      <c r="K2684">
        <v>0.2</v>
      </c>
      <c r="L2684">
        <v>0.1</v>
      </c>
      <c r="M2684">
        <v>0.1</v>
      </c>
      <c r="N2684">
        <v>0.2</v>
      </c>
      <c r="O2684">
        <v>0.1</v>
      </c>
      <c r="P2684">
        <v>0.1</v>
      </c>
      <c r="Q2684">
        <v>0.2</v>
      </c>
      <c r="R2684">
        <v>0.2</v>
      </c>
      <c r="S2684">
        <v>0.2</v>
      </c>
      <c r="T2684">
        <v>0.2</v>
      </c>
      <c r="U2684">
        <v>0.1</v>
      </c>
      <c r="V2684">
        <v>0.2</v>
      </c>
      <c r="W2684">
        <v>0.2</v>
      </c>
      <c r="X2684">
        <v>0.2</v>
      </c>
      <c r="Y2684">
        <v>0.2</v>
      </c>
      <c r="Z2684">
        <v>0.2</v>
      </c>
      <c r="AA2684">
        <v>0.2</v>
      </c>
    </row>
    <row r="2685" spans="1:27" x14ac:dyDescent="0.2">
      <c r="A2685" s="89">
        <f>VLOOKUP(C2685,TabellenBDFS!$B$4:$C$2717,2,FALSE)</f>
        <v>373</v>
      </c>
      <c r="B2685" t="str">
        <f t="shared" si="42"/>
        <v>3731</v>
      </c>
      <c r="C2685" t="s">
        <v>383</v>
      </c>
      <c r="D2685">
        <v>1</v>
      </c>
      <c r="E2685">
        <v>13.4</v>
      </c>
      <c r="F2685">
        <v>13.2</v>
      </c>
      <c r="G2685">
        <v>13.3</v>
      </c>
      <c r="H2685">
        <v>13.5</v>
      </c>
      <c r="I2685">
        <v>13.3</v>
      </c>
      <c r="J2685">
        <v>12.9</v>
      </c>
      <c r="K2685">
        <v>12.7</v>
      </c>
      <c r="L2685">
        <v>12.6</v>
      </c>
      <c r="M2685">
        <v>12.5</v>
      </c>
      <c r="N2685">
        <v>12.7</v>
      </c>
      <c r="O2685">
        <v>12.7</v>
      </c>
      <c r="P2685">
        <v>12.6</v>
      </c>
      <c r="Q2685">
        <v>12.6</v>
      </c>
      <c r="R2685">
        <v>12.7</v>
      </c>
      <c r="S2685">
        <v>12.5</v>
      </c>
      <c r="T2685">
        <v>12.8</v>
      </c>
      <c r="U2685">
        <v>13</v>
      </c>
      <c r="V2685">
        <v>13</v>
      </c>
      <c r="W2685">
        <v>12.8</v>
      </c>
      <c r="X2685">
        <v>12.7</v>
      </c>
      <c r="Y2685">
        <v>12.5</v>
      </c>
      <c r="Z2685">
        <v>12.5</v>
      </c>
      <c r="AA2685">
        <v>12.2</v>
      </c>
    </row>
    <row r="2686" spans="1:27" x14ac:dyDescent="0.2">
      <c r="A2686" s="89">
        <f>VLOOKUP(C2686,TabellenBDFS!$B$4:$C$2717,2,FALSE)</f>
        <v>373</v>
      </c>
      <c r="B2686" t="str">
        <f t="shared" si="42"/>
        <v>3732</v>
      </c>
      <c r="C2686" t="s">
        <v>383</v>
      </c>
      <c r="D2686">
        <v>2</v>
      </c>
      <c r="E2686">
        <v>6.4</v>
      </c>
      <c r="F2686">
        <v>6.3</v>
      </c>
      <c r="G2686">
        <v>6.3</v>
      </c>
      <c r="H2686">
        <v>6.4</v>
      </c>
      <c r="I2686">
        <v>6.1</v>
      </c>
      <c r="J2686">
        <v>5.9</v>
      </c>
      <c r="K2686">
        <v>5.6</v>
      </c>
      <c r="L2686">
        <v>5.6</v>
      </c>
      <c r="M2686">
        <v>5.5</v>
      </c>
      <c r="N2686">
        <v>5.5</v>
      </c>
      <c r="O2686">
        <v>5.5</v>
      </c>
      <c r="P2686">
        <v>5.3</v>
      </c>
      <c r="Q2686">
        <v>5.3</v>
      </c>
      <c r="R2686">
        <v>5.2</v>
      </c>
      <c r="S2686">
        <v>5.0999999999999996</v>
      </c>
      <c r="T2686">
        <v>5.0999999999999996</v>
      </c>
      <c r="U2686">
        <v>5</v>
      </c>
      <c r="V2686">
        <v>4.7</v>
      </c>
      <c r="W2686">
        <v>4.5999999999999996</v>
      </c>
      <c r="X2686">
        <v>4.3</v>
      </c>
      <c r="Y2686">
        <v>4.2</v>
      </c>
      <c r="Z2686">
        <v>4</v>
      </c>
      <c r="AA2686">
        <v>3.8</v>
      </c>
    </row>
    <row r="2687" spans="1:27" x14ac:dyDescent="0.2">
      <c r="A2687" s="89">
        <f>VLOOKUP(C2687,TabellenBDFS!$B$4:$C$2717,2,FALSE)</f>
        <v>373</v>
      </c>
      <c r="B2687" t="str">
        <f t="shared" si="42"/>
        <v>3733</v>
      </c>
      <c r="C2687" t="s">
        <v>383</v>
      </c>
      <c r="D2687">
        <v>3</v>
      </c>
      <c r="E2687">
        <v>0</v>
      </c>
      <c r="F2687">
        <v>0</v>
      </c>
      <c r="G2687">
        <v>0</v>
      </c>
      <c r="H2687">
        <v>0.2</v>
      </c>
      <c r="I2687">
        <v>0.3</v>
      </c>
      <c r="J2687">
        <v>0.4</v>
      </c>
      <c r="K2687">
        <v>0.4</v>
      </c>
      <c r="L2687">
        <v>0.5</v>
      </c>
      <c r="M2687">
        <v>0.6</v>
      </c>
      <c r="N2687">
        <v>0.7</v>
      </c>
      <c r="O2687">
        <v>0.8</v>
      </c>
      <c r="P2687">
        <v>1</v>
      </c>
      <c r="Q2687">
        <v>1.2</v>
      </c>
      <c r="R2687">
        <v>1.3</v>
      </c>
      <c r="S2687">
        <v>1.3</v>
      </c>
      <c r="T2687">
        <v>1.4</v>
      </c>
      <c r="U2687">
        <v>1.5</v>
      </c>
      <c r="V2687">
        <v>1.9</v>
      </c>
      <c r="W2687">
        <v>1.8</v>
      </c>
      <c r="X2687">
        <v>2</v>
      </c>
      <c r="Y2687">
        <v>2.1</v>
      </c>
      <c r="Z2687">
        <v>2.1</v>
      </c>
      <c r="AA2687">
        <v>2.2000000000000002</v>
      </c>
    </row>
    <row r="2688" spans="1:27" x14ac:dyDescent="0.2">
      <c r="A2688" s="89">
        <f>VLOOKUP(C2688,TabellenBDFS!$B$4:$C$2717,2,FALSE)</f>
        <v>373</v>
      </c>
      <c r="B2688" t="str">
        <f t="shared" si="42"/>
        <v>3734</v>
      </c>
      <c r="C2688" t="s">
        <v>383</v>
      </c>
      <c r="D2688">
        <v>4</v>
      </c>
      <c r="E2688">
        <v>0</v>
      </c>
      <c r="F2688">
        <v>0</v>
      </c>
      <c r="G2688">
        <v>0</v>
      </c>
      <c r="H2688">
        <v>0</v>
      </c>
      <c r="I2688">
        <v>0.1</v>
      </c>
      <c r="J2688">
        <v>0.2</v>
      </c>
      <c r="K2688">
        <v>0.2</v>
      </c>
      <c r="L2688">
        <v>0.3</v>
      </c>
      <c r="M2688">
        <v>0.3</v>
      </c>
      <c r="N2688">
        <v>0.3</v>
      </c>
      <c r="O2688">
        <v>0.2</v>
      </c>
      <c r="P2688">
        <v>0.2</v>
      </c>
      <c r="Q2688">
        <v>0.2</v>
      </c>
      <c r="R2688">
        <v>0.2</v>
      </c>
      <c r="S2688">
        <v>0.2</v>
      </c>
      <c r="T2688">
        <v>0.2</v>
      </c>
      <c r="U2688">
        <v>0.2</v>
      </c>
      <c r="V2688">
        <v>0.2</v>
      </c>
      <c r="W2688">
        <v>0.2</v>
      </c>
      <c r="X2688">
        <v>0.2</v>
      </c>
      <c r="Y2688">
        <v>0.3</v>
      </c>
      <c r="Z2688">
        <v>0.2</v>
      </c>
      <c r="AA2688">
        <v>0.2</v>
      </c>
    </row>
    <row r="2689" spans="1:27" x14ac:dyDescent="0.2">
      <c r="A2689" s="89">
        <f>VLOOKUP(C2689,TabellenBDFS!$B$4:$C$2717,2,FALSE)</f>
        <v>373</v>
      </c>
      <c r="B2689" t="str">
        <f t="shared" si="42"/>
        <v>3735</v>
      </c>
      <c r="C2689" t="s">
        <v>383</v>
      </c>
      <c r="D2689">
        <v>5</v>
      </c>
      <c r="E2689">
        <v>1.1000000000000001</v>
      </c>
      <c r="F2689">
        <v>1.2</v>
      </c>
      <c r="G2689">
        <v>1.2</v>
      </c>
      <c r="H2689">
        <v>1.2</v>
      </c>
      <c r="I2689">
        <v>1</v>
      </c>
      <c r="J2689">
        <v>0.8</v>
      </c>
      <c r="K2689">
        <v>0.8</v>
      </c>
      <c r="L2689">
        <v>0.7</v>
      </c>
      <c r="M2689">
        <v>0.7</v>
      </c>
      <c r="N2689">
        <v>0.7</v>
      </c>
      <c r="O2689">
        <v>0.7</v>
      </c>
      <c r="P2689">
        <v>0.6</v>
      </c>
      <c r="Q2689">
        <v>0.5</v>
      </c>
      <c r="R2689">
        <v>0.5</v>
      </c>
      <c r="S2689">
        <v>0.4</v>
      </c>
      <c r="T2689">
        <v>0.4</v>
      </c>
      <c r="U2689">
        <v>0.4</v>
      </c>
      <c r="V2689">
        <v>0.4</v>
      </c>
      <c r="W2689">
        <v>0.4</v>
      </c>
      <c r="X2689">
        <v>0.4</v>
      </c>
      <c r="Y2689">
        <v>0.3</v>
      </c>
      <c r="Z2689">
        <v>0.4</v>
      </c>
      <c r="AA2689">
        <v>0.3</v>
      </c>
    </row>
    <row r="2690" spans="1:27" x14ac:dyDescent="0.2">
      <c r="A2690" s="89">
        <f>VLOOKUP(C2690,TabellenBDFS!$B$4:$C$2717,2,FALSE)</f>
        <v>373</v>
      </c>
      <c r="B2690" t="str">
        <f t="shared" si="42"/>
        <v>3736</v>
      </c>
      <c r="C2690" t="s">
        <v>383</v>
      </c>
      <c r="D2690">
        <v>6</v>
      </c>
      <c r="E2690">
        <v>3.8</v>
      </c>
      <c r="F2690">
        <v>3.7</v>
      </c>
      <c r="G2690">
        <v>3.7</v>
      </c>
      <c r="H2690">
        <v>3.7</v>
      </c>
      <c r="I2690">
        <v>3.7</v>
      </c>
      <c r="J2690">
        <v>3.6</v>
      </c>
      <c r="K2690">
        <v>3.6</v>
      </c>
      <c r="L2690">
        <v>3.7</v>
      </c>
      <c r="M2690">
        <v>3.6</v>
      </c>
      <c r="N2690">
        <v>3.6</v>
      </c>
      <c r="O2690">
        <v>3.6</v>
      </c>
      <c r="P2690">
        <v>3.6</v>
      </c>
      <c r="Q2690">
        <v>3.6</v>
      </c>
      <c r="R2690">
        <v>3.7</v>
      </c>
      <c r="S2690">
        <v>3.8</v>
      </c>
      <c r="T2690">
        <v>3.9</v>
      </c>
      <c r="U2690">
        <v>4.0999999999999996</v>
      </c>
      <c r="V2690">
        <v>4.0999999999999996</v>
      </c>
      <c r="W2690">
        <v>4.0999999999999996</v>
      </c>
      <c r="X2690">
        <v>4.2</v>
      </c>
      <c r="Y2690">
        <v>4.0999999999999996</v>
      </c>
      <c r="Z2690">
        <v>4.0999999999999996</v>
      </c>
      <c r="AA2690">
        <v>4</v>
      </c>
    </row>
    <row r="2691" spans="1:27" x14ac:dyDescent="0.2">
      <c r="A2691" s="89">
        <f>VLOOKUP(C2691,TabellenBDFS!$B$4:$C$2717,2,FALSE)</f>
        <v>373</v>
      </c>
      <c r="B2691" t="str">
        <f t="shared" si="42"/>
        <v>3737</v>
      </c>
      <c r="C2691" t="s">
        <v>383</v>
      </c>
      <c r="D2691">
        <v>7</v>
      </c>
      <c r="E2691">
        <v>2</v>
      </c>
      <c r="F2691">
        <v>2</v>
      </c>
      <c r="G2691">
        <v>2.1</v>
      </c>
      <c r="H2691">
        <v>2.1</v>
      </c>
      <c r="I2691">
        <v>2</v>
      </c>
      <c r="J2691">
        <v>1.9</v>
      </c>
      <c r="K2691">
        <v>1.9</v>
      </c>
      <c r="L2691">
        <v>1.9</v>
      </c>
      <c r="M2691">
        <v>1.8</v>
      </c>
      <c r="N2691">
        <v>1.8</v>
      </c>
      <c r="O2691">
        <v>1.8</v>
      </c>
      <c r="P2691">
        <v>1.7</v>
      </c>
      <c r="Q2691">
        <v>1.8</v>
      </c>
      <c r="R2691">
        <v>1.7</v>
      </c>
      <c r="S2691">
        <v>1.7</v>
      </c>
      <c r="T2691">
        <v>1.7</v>
      </c>
      <c r="U2691">
        <v>1.7</v>
      </c>
      <c r="V2691">
        <v>1.7</v>
      </c>
      <c r="W2691">
        <v>1.7</v>
      </c>
      <c r="X2691">
        <v>1.7</v>
      </c>
      <c r="Y2691">
        <v>1.5</v>
      </c>
      <c r="Z2691">
        <v>1.6</v>
      </c>
      <c r="AA2691">
        <v>1.6</v>
      </c>
    </row>
    <row r="2692" spans="1:27" x14ac:dyDescent="0.2">
      <c r="A2692" s="89">
        <f>VLOOKUP(C2692,TabellenBDFS!$B$4:$C$2717,2,FALSE)</f>
        <v>374</v>
      </c>
      <c r="B2692" t="str">
        <f t="shared" si="42"/>
        <v>3741</v>
      </c>
      <c r="C2692" t="s">
        <v>384</v>
      </c>
      <c r="D2692">
        <v>1</v>
      </c>
      <c r="E2692">
        <v>0.2</v>
      </c>
      <c r="F2692">
        <v>0.2</v>
      </c>
      <c r="G2692">
        <v>0.2</v>
      </c>
      <c r="H2692">
        <v>0.2</v>
      </c>
      <c r="I2692">
        <v>0.2</v>
      </c>
      <c r="J2692">
        <v>0.2</v>
      </c>
      <c r="K2692">
        <v>0.2</v>
      </c>
      <c r="L2692">
        <v>0.2</v>
      </c>
      <c r="M2692">
        <v>0.2</v>
      </c>
      <c r="N2692">
        <v>0.2</v>
      </c>
      <c r="O2692">
        <v>0.2</v>
      </c>
      <c r="P2692">
        <v>0.3</v>
      </c>
      <c r="Q2692">
        <v>0.3</v>
      </c>
      <c r="R2692">
        <v>0.3</v>
      </c>
      <c r="S2692">
        <v>0.3</v>
      </c>
      <c r="T2692">
        <v>0.3</v>
      </c>
      <c r="U2692">
        <v>0.3</v>
      </c>
      <c r="V2692">
        <v>0.3</v>
      </c>
      <c r="W2692">
        <v>0.2</v>
      </c>
      <c r="X2692">
        <v>0.2</v>
      </c>
      <c r="Y2692">
        <v>0.3</v>
      </c>
      <c r="Z2692">
        <v>0.3</v>
      </c>
      <c r="AA2692">
        <v>0.2</v>
      </c>
    </row>
    <row r="2693" spans="1:27" x14ac:dyDescent="0.2">
      <c r="A2693" s="89">
        <f>VLOOKUP(C2693,TabellenBDFS!$B$4:$C$2717,2,FALSE)</f>
        <v>374</v>
      </c>
      <c r="B2693" t="str">
        <f t="shared" si="42"/>
        <v>3742</v>
      </c>
      <c r="C2693" t="s">
        <v>384</v>
      </c>
      <c r="D2693">
        <v>2</v>
      </c>
      <c r="E2693">
        <v>0</v>
      </c>
      <c r="F2693">
        <v>0</v>
      </c>
      <c r="G2693">
        <v>0</v>
      </c>
      <c r="H2693">
        <v>0</v>
      </c>
      <c r="I2693">
        <v>0</v>
      </c>
      <c r="J2693">
        <v>0</v>
      </c>
      <c r="K2693">
        <v>0</v>
      </c>
      <c r="L2693">
        <v>0</v>
      </c>
      <c r="M2693">
        <v>0</v>
      </c>
      <c r="N2693">
        <v>0</v>
      </c>
      <c r="O2693">
        <v>0</v>
      </c>
      <c r="P2693">
        <v>0</v>
      </c>
      <c r="Q2693">
        <v>0</v>
      </c>
      <c r="R2693">
        <v>0</v>
      </c>
      <c r="S2693">
        <v>0</v>
      </c>
      <c r="T2693">
        <v>0</v>
      </c>
      <c r="U2693">
        <v>0</v>
      </c>
      <c r="V2693">
        <v>0</v>
      </c>
      <c r="W2693">
        <v>0</v>
      </c>
      <c r="X2693">
        <v>0</v>
      </c>
      <c r="Y2693">
        <v>0</v>
      </c>
      <c r="Z2693">
        <v>0</v>
      </c>
      <c r="AA2693">
        <v>0</v>
      </c>
    </row>
    <row r="2694" spans="1:27" x14ac:dyDescent="0.2">
      <c r="A2694" s="89">
        <f>VLOOKUP(C2694,TabellenBDFS!$B$4:$C$2717,2,FALSE)</f>
        <v>374</v>
      </c>
      <c r="B2694" t="str">
        <f t="shared" si="42"/>
        <v>3743</v>
      </c>
      <c r="C2694" t="s">
        <v>384</v>
      </c>
      <c r="D2694">
        <v>3</v>
      </c>
      <c r="E2694">
        <v>0</v>
      </c>
      <c r="F2694">
        <v>0</v>
      </c>
      <c r="G2694">
        <v>0</v>
      </c>
      <c r="H2694">
        <v>0</v>
      </c>
      <c r="I2694">
        <v>0</v>
      </c>
      <c r="J2694">
        <v>0</v>
      </c>
      <c r="K2694">
        <v>0</v>
      </c>
      <c r="L2694">
        <v>0</v>
      </c>
      <c r="M2694">
        <v>0</v>
      </c>
      <c r="N2694">
        <v>0</v>
      </c>
      <c r="O2694">
        <v>0</v>
      </c>
      <c r="P2694">
        <v>0</v>
      </c>
      <c r="Q2694">
        <v>0</v>
      </c>
      <c r="R2694">
        <v>0</v>
      </c>
      <c r="S2694">
        <v>0</v>
      </c>
      <c r="T2694">
        <v>0</v>
      </c>
      <c r="U2694">
        <v>0</v>
      </c>
      <c r="V2694">
        <v>0</v>
      </c>
      <c r="W2694">
        <v>0</v>
      </c>
      <c r="X2694">
        <v>0</v>
      </c>
      <c r="Y2694">
        <v>0.1</v>
      </c>
      <c r="Z2694">
        <v>0.1</v>
      </c>
      <c r="AA2694">
        <v>0.1</v>
      </c>
    </row>
    <row r="2695" spans="1:27" x14ac:dyDescent="0.2">
      <c r="A2695" s="89">
        <f>VLOOKUP(C2695,TabellenBDFS!$B$4:$C$2717,2,FALSE)</f>
        <v>374</v>
      </c>
      <c r="B2695" t="str">
        <f t="shared" si="42"/>
        <v>3744</v>
      </c>
      <c r="C2695" t="s">
        <v>384</v>
      </c>
      <c r="D2695">
        <v>4</v>
      </c>
      <c r="E2695">
        <v>0</v>
      </c>
      <c r="F2695">
        <v>0</v>
      </c>
      <c r="G2695">
        <v>0</v>
      </c>
      <c r="H2695">
        <v>0</v>
      </c>
      <c r="I2695">
        <v>0</v>
      </c>
      <c r="J2695">
        <v>0</v>
      </c>
      <c r="K2695">
        <v>0</v>
      </c>
      <c r="L2695">
        <v>0</v>
      </c>
      <c r="M2695">
        <v>0</v>
      </c>
      <c r="N2695">
        <v>0</v>
      </c>
      <c r="O2695">
        <v>0</v>
      </c>
      <c r="P2695">
        <v>0</v>
      </c>
      <c r="Q2695">
        <v>0</v>
      </c>
      <c r="R2695">
        <v>0</v>
      </c>
      <c r="S2695">
        <v>0</v>
      </c>
      <c r="T2695">
        <v>0</v>
      </c>
      <c r="U2695">
        <v>0</v>
      </c>
      <c r="V2695">
        <v>0</v>
      </c>
      <c r="W2695">
        <v>0</v>
      </c>
      <c r="X2695">
        <v>0</v>
      </c>
      <c r="Y2695">
        <v>0</v>
      </c>
      <c r="Z2695">
        <v>0</v>
      </c>
      <c r="AA2695">
        <v>0</v>
      </c>
    </row>
    <row r="2696" spans="1:27" x14ac:dyDescent="0.2">
      <c r="A2696" s="89">
        <f>VLOOKUP(C2696,TabellenBDFS!$B$4:$C$2717,2,FALSE)</f>
        <v>374</v>
      </c>
      <c r="B2696" t="str">
        <f t="shared" si="42"/>
        <v>3745</v>
      </c>
      <c r="C2696" t="s">
        <v>384</v>
      </c>
      <c r="D2696">
        <v>5</v>
      </c>
      <c r="E2696">
        <v>0</v>
      </c>
      <c r="F2696">
        <v>0</v>
      </c>
      <c r="G2696">
        <v>0</v>
      </c>
      <c r="H2696">
        <v>0</v>
      </c>
      <c r="I2696">
        <v>0</v>
      </c>
      <c r="J2696">
        <v>0</v>
      </c>
      <c r="K2696">
        <v>0</v>
      </c>
      <c r="L2696">
        <v>0</v>
      </c>
      <c r="M2696">
        <v>0</v>
      </c>
      <c r="N2696">
        <v>0</v>
      </c>
      <c r="O2696">
        <v>0</v>
      </c>
      <c r="P2696">
        <v>0</v>
      </c>
      <c r="Q2696">
        <v>0</v>
      </c>
      <c r="R2696">
        <v>0</v>
      </c>
      <c r="S2696">
        <v>0</v>
      </c>
      <c r="T2696">
        <v>0</v>
      </c>
      <c r="U2696">
        <v>0</v>
      </c>
      <c r="V2696">
        <v>0</v>
      </c>
      <c r="W2696">
        <v>0</v>
      </c>
      <c r="X2696">
        <v>0</v>
      </c>
      <c r="Y2696">
        <v>0</v>
      </c>
      <c r="Z2696">
        <v>0</v>
      </c>
      <c r="AA2696">
        <v>0</v>
      </c>
    </row>
    <row r="2697" spans="1:27" x14ac:dyDescent="0.2">
      <c r="A2697" s="89">
        <f>VLOOKUP(C2697,TabellenBDFS!$B$4:$C$2717,2,FALSE)</f>
        <v>374</v>
      </c>
      <c r="B2697" t="str">
        <f t="shared" si="42"/>
        <v>3746</v>
      </c>
      <c r="C2697" t="s">
        <v>384</v>
      </c>
      <c r="D2697">
        <v>6</v>
      </c>
      <c r="E2697">
        <v>0.2</v>
      </c>
      <c r="F2697">
        <v>0.2</v>
      </c>
      <c r="G2697">
        <v>0.2</v>
      </c>
      <c r="H2697">
        <v>0.2</v>
      </c>
      <c r="I2697">
        <v>0.2</v>
      </c>
      <c r="J2697">
        <v>0.2</v>
      </c>
      <c r="K2697">
        <v>0.2</v>
      </c>
      <c r="L2697">
        <v>0.2</v>
      </c>
      <c r="M2697">
        <v>0.2</v>
      </c>
      <c r="N2697">
        <v>0.2</v>
      </c>
      <c r="O2697">
        <v>0.2</v>
      </c>
      <c r="P2697">
        <v>0.2</v>
      </c>
      <c r="Q2697">
        <v>0.2</v>
      </c>
      <c r="R2697">
        <v>0.2</v>
      </c>
      <c r="S2697">
        <v>0.3</v>
      </c>
      <c r="T2697">
        <v>0.2</v>
      </c>
      <c r="U2697">
        <v>0.2</v>
      </c>
      <c r="V2697">
        <v>0.2</v>
      </c>
      <c r="W2697">
        <v>0.2</v>
      </c>
      <c r="X2697">
        <v>0.2</v>
      </c>
      <c r="Y2697">
        <v>0.2</v>
      </c>
      <c r="Z2697">
        <v>0.2</v>
      </c>
      <c r="AA2697">
        <v>0.2</v>
      </c>
    </row>
    <row r="2698" spans="1:27" x14ac:dyDescent="0.2">
      <c r="A2698" s="89">
        <f>VLOOKUP(C2698,TabellenBDFS!$B$4:$C$2717,2,FALSE)</f>
        <v>374</v>
      </c>
      <c r="B2698" t="str">
        <f t="shared" si="42"/>
        <v>3747</v>
      </c>
      <c r="C2698" t="s">
        <v>384</v>
      </c>
      <c r="D2698">
        <v>7</v>
      </c>
      <c r="E2698">
        <v>0</v>
      </c>
      <c r="F2698">
        <v>0</v>
      </c>
      <c r="G2698">
        <v>0</v>
      </c>
      <c r="H2698">
        <v>0</v>
      </c>
      <c r="I2698">
        <v>0</v>
      </c>
      <c r="J2698">
        <v>0</v>
      </c>
      <c r="K2698">
        <v>0</v>
      </c>
      <c r="L2698">
        <v>0</v>
      </c>
      <c r="M2698">
        <v>0</v>
      </c>
      <c r="N2698">
        <v>0</v>
      </c>
      <c r="O2698">
        <v>0</v>
      </c>
      <c r="P2698">
        <v>0</v>
      </c>
      <c r="Q2698">
        <v>0</v>
      </c>
      <c r="R2698">
        <v>0</v>
      </c>
      <c r="S2698">
        <v>0</v>
      </c>
      <c r="T2698">
        <v>0</v>
      </c>
      <c r="U2698">
        <v>0</v>
      </c>
      <c r="V2698">
        <v>0</v>
      </c>
      <c r="W2698">
        <v>0</v>
      </c>
      <c r="X2698">
        <v>0</v>
      </c>
      <c r="Y2698">
        <v>0</v>
      </c>
      <c r="Z2698">
        <v>0</v>
      </c>
      <c r="AA2698">
        <v>0</v>
      </c>
    </row>
    <row r="2699" spans="1:27" x14ac:dyDescent="0.2">
      <c r="A2699" s="89">
        <f>VLOOKUP(C2699,TabellenBDFS!$B$4:$C$2717,2,FALSE)</f>
        <v>375</v>
      </c>
      <c r="B2699" t="str">
        <f t="shared" ref="B2699:B2747" si="43">CONCATENATE(A2699,D2699)</f>
        <v>3751</v>
      </c>
      <c r="C2699" t="s">
        <v>385</v>
      </c>
      <c r="D2699">
        <v>1</v>
      </c>
      <c r="E2699">
        <v>0.7</v>
      </c>
      <c r="F2699">
        <v>0.6</v>
      </c>
      <c r="G2699">
        <v>0.6</v>
      </c>
      <c r="H2699">
        <v>0.6</v>
      </c>
      <c r="I2699">
        <v>0.7</v>
      </c>
      <c r="J2699">
        <v>0.7</v>
      </c>
      <c r="K2699">
        <v>0.7</v>
      </c>
      <c r="L2699">
        <v>0.6</v>
      </c>
      <c r="M2699">
        <v>0.6</v>
      </c>
      <c r="N2699">
        <v>0.6</v>
      </c>
      <c r="O2699">
        <v>0.6</v>
      </c>
      <c r="P2699">
        <v>0.6</v>
      </c>
      <c r="Q2699">
        <v>0.6</v>
      </c>
      <c r="R2699">
        <v>0.5</v>
      </c>
      <c r="S2699">
        <v>0.5</v>
      </c>
      <c r="T2699">
        <v>0.5</v>
      </c>
      <c r="U2699">
        <v>0.5</v>
      </c>
      <c r="V2699">
        <v>0.5</v>
      </c>
      <c r="W2699">
        <v>0.5</v>
      </c>
      <c r="X2699">
        <v>0.5</v>
      </c>
      <c r="Y2699">
        <v>0.5</v>
      </c>
      <c r="Z2699">
        <v>0.5</v>
      </c>
      <c r="AA2699">
        <v>0.5</v>
      </c>
    </row>
    <row r="2700" spans="1:27" x14ac:dyDescent="0.2">
      <c r="A2700" s="89">
        <f>VLOOKUP(C2700,TabellenBDFS!$B$4:$C$2717,2,FALSE)</f>
        <v>375</v>
      </c>
      <c r="B2700" t="str">
        <f t="shared" si="43"/>
        <v>3752</v>
      </c>
      <c r="C2700" t="s">
        <v>385</v>
      </c>
      <c r="D2700">
        <v>2</v>
      </c>
      <c r="E2700">
        <v>0.1</v>
      </c>
      <c r="F2700">
        <v>0.1</v>
      </c>
      <c r="G2700">
        <v>0.1</v>
      </c>
      <c r="H2700">
        <v>0.1</v>
      </c>
      <c r="I2700">
        <v>0.1</v>
      </c>
      <c r="J2700">
        <v>0.1</v>
      </c>
      <c r="K2700">
        <v>0.1</v>
      </c>
      <c r="L2700">
        <v>0.1</v>
      </c>
      <c r="M2700">
        <v>0.1</v>
      </c>
      <c r="N2700">
        <v>0.1</v>
      </c>
      <c r="O2700">
        <v>0.1</v>
      </c>
      <c r="P2700">
        <v>0.1</v>
      </c>
      <c r="Q2700">
        <v>0.1</v>
      </c>
      <c r="R2700">
        <v>0</v>
      </c>
      <c r="S2700">
        <v>0</v>
      </c>
      <c r="T2700">
        <v>0</v>
      </c>
      <c r="U2700">
        <v>0</v>
      </c>
      <c r="V2700">
        <v>0</v>
      </c>
      <c r="W2700">
        <v>0</v>
      </c>
      <c r="X2700">
        <v>0</v>
      </c>
      <c r="Y2700">
        <v>0</v>
      </c>
      <c r="Z2700">
        <v>0</v>
      </c>
      <c r="AA2700">
        <v>0</v>
      </c>
    </row>
    <row r="2701" spans="1:27" x14ac:dyDescent="0.2">
      <c r="A2701" s="89">
        <f>VLOOKUP(C2701,TabellenBDFS!$B$4:$C$2717,2,FALSE)</f>
        <v>375</v>
      </c>
      <c r="B2701" t="str">
        <f t="shared" si="43"/>
        <v>3753</v>
      </c>
      <c r="C2701" t="s">
        <v>385</v>
      </c>
      <c r="D2701">
        <v>3</v>
      </c>
      <c r="E2701">
        <v>0</v>
      </c>
      <c r="F2701">
        <v>0</v>
      </c>
      <c r="G2701">
        <v>0</v>
      </c>
      <c r="H2701">
        <v>0</v>
      </c>
      <c r="I2701">
        <v>0</v>
      </c>
      <c r="J2701">
        <v>0</v>
      </c>
      <c r="K2701">
        <v>0</v>
      </c>
      <c r="L2701">
        <v>0</v>
      </c>
      <c r="M2701">
        <v>0</v>
      </c>
      <c r="N2701">
        <v>0</v>
      </c>
      <c r="O2701">
        <v>0</v>
      </c>
      <c r="P2701">
        <v>0</v>
      </c>
      <c r="Q2701">
        <v>0</v>
      </c>
      <c r="R2701">
        <v>0</v>
      </c>
      <c r="S2701">
        <v>0</v>
      </c>
      <c r="T2701">
        <v>0</v>
      </c>
      <c r="U2701">
        <v>0</v>
      </c>
      <c r="V2701">
        <v>0</v>
      </c>
      <c r="W2701">
        <v>0</v>
      </c>
      <c r="X2701">
        <v>0</v>
      </c>
      <c r="Y2701">
        <v>0</v>
      </c>
      <c r="Z2701">
        <v>0</v>
      </c>
      <c r="AA2701">
        <v>0</v>
      </c>
    </row>
    <row r="2702" spans="1:27" x14ac:dyDescent="0.2">
      <c r="A2702" s="89">
        <f>VLOOKUP(C2702,TabellenBDFS!$B$4:$C$2717,2,FALSE)</f>
        <v>375</v>
      </c>
      <c r="B2702" t="str">
        <f t="shared" si="43"/>
        <v>3754</v>
      </c>
      <c r="C2702" t="s">
        <v>385</v>
      </c>
      <c r="D2702">
        <v>4</v>
      </c>
      <c r="E2702">
        <v>0</v>
      </c>
      <c r="F2702">
        <v>0</v>
      </c>
      <c r="G2702">
        <v>0</v>
      </c>
      <c r="H2702">
        <v>0</v>
      </c>
      <c r="I2702">
        <v>0</v>
      </c>
      <c r="J2702">
        <v>0</v>
      </c>
      <c r="K2702">
        <v>0</v>
      </c>
      <c r="L2702">
        <v>0</v>
      </c>
      <c r="M2702">
        <v>0</v>
      </c>
      <c r="N2702">
        <v>0</v>
      </c>
      <c r="O2702">
        <v>0</v>
      </c>
      <c r="P2702">
        <v>0</v>
      </c>
      <c r="Q2702">
        <v>0</v>
      </c>
      <c r="R2702">
        <v>0</v>
      </c>
      <c r="S2702">
        <v>0</v>
      </c>
      <c r="T2702">
        <v>0</v>
      </c>
      <c r="U2702">
        <v>0</v>
      </c>
      <c r="V2702">
        <v>0</v>
      </c>
      <c r="W2702">
        <v>0</v>
      </c>
      <c r="X2702">
        <v>0</v>
      </c>
      <c r="Y2702">
        <v>0</v>
      </c>
      <c r="Z2702">
        <v>0</v>
      </c>
      <c r="AA2702">
        <v>0</v>
      </c>
    </row>
    <row r="2703" spans="1:27" x14ac:dyDescent="0.2">
      <c r="A2703" s="89">
        <f>VLOOKUP(C2703,TabellenBDFS!$B$4:$C$2717,2,FALSE)</f>
        <v>375</v>
      </c>
      <c r="B2703" t="str">
        <f t="shared" si="43"/>
        <v>3755</v>
      </c>
      <c r="C2703" t="s">
        <v>385</v>
      </c>
      <c r="D2703">
        <v>5</v>
      </c>
      <c r="E2703">
        <v>0</v>
      </c>
      <c r="F2703">
        <v>0</v>
      </c>
      <c r="G2703">
        <v>0</v>
      </c>
      <c r="H2703">
        <v>0</v>
      </c>
      <c r="I2703">
        <v>0</v>
      </c>
      <c r="J2703">
        <v>0</v>
      </c>
      <c r="K2703">
        <v>0</v>
      </c>
      <c r="L2703">
        <v>0</v>
      </c>
      <c r="M2703">
        <v>0</v>
      </c>
      <c r="N2703">
        <v>0</v>
      </c>
      <c r="O2703">
        <v>0</v>
      </c>
      <c r="P2703">
        <v>0</v>
      </c>
      <c r="Q2703">
        <v>0</v>
      </c>
      <c r="R2703">
        <v>0</v>
      </c>
      <c r="S2703">
        <v>0</v>
      </c>
      <c r="T2703">
        <v>0</v>
      </c>
      <c r="U2703">
        <v>0</v>
      </c>
      <c r="V2703">
        <v>0</v>
      </c>
      <c r="W2703">
        <v>0</v>
      </c>
      <c r="X2703">
        <v>0</v>
      </c>
      <c r="Y2703">
        <v>0</v>
      </c>
      <c r="Z2703">
        <v>0</v>
      </c>
      <c r="AA2703">
        <v>0</v>
      </c>
    </row>
    <row r="2704" spans="1:27" x14ac:dyDescent="0.2">
      <c r="A2704" s="89">
        <f>VLOOKUP(C2704,TabellenBDFS!$B$4:$C$2717,2,FALSE)</f>
        <v>375</v>
      </c>
      <c r="B2704" t="str">
        <f t="shared" si="43"/>
        <v>3756</v>
      </c>
      <c r="C2704" t="s">
        <v>385</v>
      </c>
      <c r="D2704">
        <v>6</v>
      </c>
      <c r="E2704">
        <v>0.6</v>
      </c>
      <c r="F2704">
        <v>0.5</v>
      </c>
      <c r="G2704">
        <v>0.5</v>
      </c>
      <c r="H2704">
        <v>0.4</v>
      </c>
      <c r="I2704">
        <v>0.5</v>
      </c>
      <c r="J2704">
        <v>0.5</v>
      </c>
      <c r="K2704">
        <v>0.5</v>
      </c>
      <c r="L2704">
        <v>0.4</v>
      </c>
      <c r="M2704">
        <v>0.5</v>
      </c>
      <c r="N2704">
        <v>0.5</v>
      </c>
      <c r="O2704">
        <v>0.5</v>
      </c>
      <c r="P2704">
        <v>0.4</v>
      </c>
      <c r="Q2704">
        <v>0.4</v>
      </c>
      <c r="R2704">
        <v>0.4</v>
      </c>
      <c r="S2704">
        <v>0.4</v>
      </c>
      <c r="T2704">
        <v>0.4</v>
      </c>
      <c r="U2704">
        <v>0.4</v>
      </c>
      <c r="V2704">
        <v>0.4</v>
      </c>
      <c r="W2704">
        <v>0.4</v>
      </c>
      <c r="X2704">
        <v>0.4</v>
      </c>
      <c r="Y2704">
        <v>0.4</v>
      </c>
      <c r="Z2704">
        <v>0.4</v>
      </c>
      <c r="AA2704">
        <v>0.4</v>
      </c>
    </row>
    <row r="2705" spans="1:27" x14ac:dyDescent="0.2">
      <c r="A2705" s="89">
        <f>VLOOKUP(C2705,TabellenBDFS!$B$4:$C$2717,2,FALSE)</f>
        <v>375</v>
      </c>
      <c r="B2705" t="str">
        <f t="shared" si="43"/>
        <v>3757</v>
      </c>
      <c r="C2705" t="s">
        <v>385</v>
      </c>
      <c r="D2705">
        <v>7</v>
      </c>
      <c r="E2705">
        <v>0</v>
      </c>
      <c r="F2705">
        <v>0</v>
      </c>
      <c r="G2705">
        <v>0</v>
      </c>
      <c r="H2705">
        <v>0</v>
      </c>
      <c r="I2705">
        <v>0</v>
      </c>
      <c r="J2705">
        <v>0</v>
      </c>
      <c r="K2705">
        <v>0</v>
      </c>
      <c r="L2705">
        <v>0</v>
      </c>
      <c r="M2705">
        <v>0</v>
      </c>
      <c r="N2705">
        <v>0</v>
      </c>
      <c r="O2705">
        <v>0</v>
      </c>
      <c r="P2705">
        <v>0</v>
      </c>
      <c r="Q2705">
        <v>0</v>
      </c>
      <c r="R2705">
        <v>0</v>
      </c>
      <c r="S2705">
        <v>0</v>
      </c>
      <c r="T2705">
        <v>0</v>
      </c>
      <c r="U2705">
        <v>0</v>
      </c>
      <c r="V2705">
        <v>0</v>
      </c>
      <c r="W2705">
        <v>0</v>
      </c>
      <c r="X2705">
        <v>0</v>
      </c>
      <c r="Y2705">
        <v>0</v>
      </c>
      <c r="Z2705">
        <v>0</v>
      </c>
      <c r="AA2705">
        <v>0</v>
      </c>
    </row>
    <row r="2706" spans="1:27" x14ac:dyDescent="0.2">
      <c r="A2706" s="89">
        <f>VLOOKUP(C2706,TabellenBDFS!$B$4:$C$2717,2,FALSE)</f>
        <v>376</v>
      </c>
      <c r="B2706" t="str">
        <f t="shared" si="43"/>
        <v>3761</v>
      </c>
      <c r="C2706" t="s">
        <v>386</v>
      </c>
      <c r="D2706">
        <v>1</v>
      </c>
      <c r="E2706">
        <v>1.1000000000000001</v>
      </c>
      <c r="F2706">
        <v>1</v>
      </c>
      <c r="G2706">
        <v>1</v>
      </c>
      <c r="H2706">
        <v>1.2</v>
      </c>
      <c r="I2706">
        <v>1.2</v>
      </c>
      <c r="J2706">
        <v>1.2</v>
      </c>
      <c r="K2706">
        <v>1.2</v>
      </c>
      <c r="L2706">
        <v>1.2</v>
      </c>
      <c r="M2706">
        <v>1.1000000000000001</v>
      </c>
      <c r="N2706">
        <v>1.2</v>
      </c>
      <c r="O2706">
        <v>1.2</v>
      </c>
      <c r="P2706">
        <v>1.1000000000000001</v>
      </c>
      <c r="Q2706">
        <v>1.9</v>
      </c>
      <c r="R2706">
        <v>1.9</v>
      </c>
      <c r="S2706">
        <v>1.9</v>
      </c>
      <c r="T2706">
        <v>1.9</v>
      </c>
      <c r="U2706">
        <v>1.9</v>
      </c>
      <c r="V2706">
        <v>2</v>
      </c>
      <c r="W2706">
        <v>1.9</v>
      </c>
      <c r="X2706">
        <v>1.8</v>
      </c>
      <c r="Y2706">
        <v>1.8</v>
      </c>
      <c r="Z2706">
        <v>1.8</v>
      </c>
      <c r="AA2706">
        <v>1.8</v>
      </c>
    </row>
    <row r="2707" spans="1:27" x14ac:dyDescent="0.2">
      <c r="A2707" s="89">
        <f>VLOOKUP(C2707,TabellenBDFS!$B$4:$C$2717,2,FALSE)</f>
        <v>376</v>
      </c>
      <c r="B2707" t="str">
        <f t="shared" si="43"/>
        <v>3762</v>
      </c>
      <c r="C2707" t="s">
        <v>386</v>
      </c>
      <c r="D2707">
        <v>2</v>
      </c>
      <c r="E2707">
        <v>0.5</v>
      </c>
      <c r="F2707">
        <v>0.5</v>
      </c>
      <c r="G2707">
        <v>0.4</v>
      </c>
      <c r="H2707">
        <v>0.4</v>
      </c>
      <c r="I2707">
        <v>0.4</v>
      </c>
      <c r="J2707">
        <v>0.4</v>
      </c>
      <c r="K2707">
        <v>0.4</v>
      </c>
      <c r="L2707">
        <v>0.4</v>
      </c>
      <c r="M2707">
        <v>0.4</v>
      </c>
      <c r="N2707">
        <v>0.4</v>
      </c>
      <c r="O2707">
        <v>0.4</v>
      </c>
      <c r="P2707">
        <v>0.3</v>
      </c>
      <c r="Q2707">
        <v>0.3</v>
      </c>
      <c r="R2707">
        <v>0.3</v>
      </c>
      <c r="S2707">
        <v>0.3</v>
      </c>
      <c r="T2707">
        <v>0.3</v>
      </c>
      <c r="U2707">
        <v>0.3</v>
      </c>
      <c r="V2707">
        <v>0.3</v>
      </c>
      <c r="W2707">
        <v>0.3</v>
      </c>
      <c r="X2707">
        <v>0.2</v>
      </c>
      <c r="Y2707">
        <v>0.2</v>
      </c>
      <c r="Z2707">
        <v>0.2</v>
      </c>
      <c r="AA2707">
        <v>0.2</v>
      </c>
    </row>
    <row r="2708" spans="1:27" x14ac:dyDescent="0.2">
      <c r="A2708" s="89">
        <f>VLOOKUP(C2708,TabellenBDFS!$B$4:$C$2717,2,FALSE)</f>
        <v>376</v>
      </c>
      <c r="B2708" t="str">
        <f t="shared" si="43"/>
        <v>3763</v>
      </c>
      <c r="C2708" t="s">
        <v>386</v>
      </c>
      <c r="D2708">
        <v>3</v>
      </c>
      <c r="E2708">
        <v>0</v>
      </c>
      <c r="F2708">
        <v>0</v>
      </c>
      <c r="G2708">
        <v>0</v>
      </c>
      <c r="H2708">
        <v>0</v>
      </c>
      <c r="I2708">
        <v>0</v>
      </c>
      <c r="J2708">
        <v>0.1</v>
      </c>
      <c r="K2708">
        <v>0.1</v>
      </c>
      <c r="L2708">
        <v>0.1</v>
      </c>
      <c r="M2708">
        <v>0.1</v>
      </c>
      <c r="N2708">
        <v>0.1</v>
      </c>
      <c r="O2708">
        <v>0.1</v>
      </c>
      <c r="P2708">
        <v>0.2</v>
      </c>
      <c r="Q2708">
        <v>0.2</v>
      </c>
      <c r="R2708">
        <v>0.2</v>
      </c>
      <c r="S2708">
        <v>0.2</v>
      </c>
      <c r="T2708">
        <v>0.2</v>
      </c>
      <c r="U2708">
        <v>0.2</v>
      </c>
      <c r="V2708">
        <v>0.3</v>
      </c>
      <c r="W2708">
        <v>0.3</v>
      </c>
      <c r="X2708">
        <v>0.3</v>
      </c>
      <c r="Y2708">
        <v>0.3</v>
      </c>
      <c r="Z2708">
        <v>0.3</v>
      </c>
      <c r="AA2708">
        <v>0.4</v>
      </c>
    </row>
    <row r="2709" spans="1:27" x14ac:dyDescent="0.2">
      <c r="A2709" s="89">
        <f>VLOOKUP(C2709,TabellenBDFS!$B$4:$C$2717,2,FALSE)</f>
        <v>376</v>
      </c>
      <c r="B2709" t="str">
        <f t="shared" si="43"/>
        <v>3764</v>
      </c>
      <c r="C2709" t="s">
        <v>386</v>
      </c>
      <c r="D2709">
        <v>4</v>
      </c>
      <c r="E2709">
        <v>0</v>
      </c>
      <c r="F2709">
        <v>0</v>
      </c>
      <c r="G2709">
        <v>0</v>
      </c>
      <c r="H2709">
        <v>0</v>
      </c>
      <c r="I2709">
        <v>0</v>
      </c>
      <c r="J2709">
        <v>0</v>
      </c>
      <c r="K2709">
        <v>0</v>
      </c>
      <c r="L2709">
        <v>0</v>
      </c>
      <c r="M2709">
        <v>0</v>
      </c>
      <c r="N2709">
        <v>0</v>
      </c>
      <c r="O2709">
        <v>0</v>
      </c>
      <c r="P2709">
        <v>0</v>
      </c>
      <c r="Q2709">
        <v>0</v>
      </c>
      <c r="R2709">
        <v>0</v>
      </c>
      <c r="S2709">
        <v>0</v>
      </c>
      <c r="T2709">
        <v>0</v>
      </c>
      <c r="U2709">
        <v>0</v>
      </c>
      <c r="V2709">
        <v>0.1</v>
      </c>
      <c r="W2709">
        <v>0</v>
      </c>
      <c r="X2709">
        <v>0</v>
      </c>
      <c r="Y2709">
        <v>0</v>
      </c>
      <c r="Z2709">
        <v>0</v>
      </c>
      <c r="AA2709">
        <v>0</v>
      </c>
    </row>
    <row r="2710" spans="1:27" x14ac:dyDescent="0.2">
      <c r="A2710" s="89">
        <f>VLOOKUP(C2710,TabellenBDFS!$B$4:$C$2717,2,FALSE)</f>
        <v>376</v>
      </c>
      <c r="B2710" t="str">
        <f t="shared" si="43"/>
        <v>3765</v>
      </c>
      <c r="C2710" t="s">
        <v>386</v>
      </c>
      <c r="D2710">
        <v>5</v>
      </c>
      <c r="E2710">
        <v>0.1</v>
      </c>
      <c r="F2710">
        <v>0</v>
      </c>
      <c r="G2710">
        <v>0</v>
      </c>
      <c r="H2710">
        <v>0</v>
      </c>
      <c r="I2710">
        <v>0</v>
      </c>
      <c r="J2710">
        <v>0</v>
      </c>
      <c r="K2710">
        <v>0</v>
      </c>
      <c r="L2710">
        <v>0</v>
      </c>
      <c r="M2710">
        <v>0</v>
      </c>
      <c r="N2710">
        <v>0</v>
      </c>
      <c r="O2710">
        <v>0</v>
      </c>
      <c r="P2710">
        <v>0</v>
      </c>
      <c r="Q2710">
        <v>0</v>
      </c>
      <c r="R2710">
        <v>0</v>
      </c>
      <c r="S2710">
        <v>0</v>
      </c>
      <c r="T2710">
        <v>0</v>
      </c>
      <c r="U2710">
        <v>0</v>
      </c>
      <c r="V2710">
        <v>0</v>
      </c>
      <c r="W2710">
        <v>0</v>
      </c>
      <c r="X2710">
        <v>0</v>
      </c>
      <c r="Y2710">
        <v>0</v>
      </c>
      <c r="Z2710">
        <v>0</v>
      </c>
      <c r="AA2710">
        <v>0</v>
      </c>
    </row>
    <row r="2711" spans="1:27" x14ac:dyDescent="0.2">
      <c r="A2711" s="89">
        <f>VLOOKUP(C2711,TabellenBDFS!$B$4:$C$2717,2,FALSE)</f>
        <v>376</v>
      </c>
      <c r="B2711" t="str">
        <f t="shared" si="43"/>
        <v>3766</v>
      </c>
      <c r="C2711" t="s">
        <v>386</v>
      </c>
      <c r="D2711">
        <v>6</v>
      </c>
      <c r="E2711">
        <v>0.4</v>
      </c>
      <c r="F2711">
        <v>0.4</v>
      </c>
      <c r="G2711">
        <v>0.4</v>
      </c>
      <c r="H2711">
        <v>0.6</v>
      </c>
      <c r="I2711">
        <v>0.6</v>
      </c>
      <c r="J2711">
        <v>0.6</v>
      </c>
      <c r="K2711">
        <v>0.6</v>
      </c>
      <c r="L2711">
        <v>0.6</v>
      </c>
      <c r="M2711">
        <v>0.5</v>
      </c>
      <c r="N2711">
        <v>0.5</v>
      </c>
      <c r="O2711">
        <v>0.5</v>
      </c>
      <c r="P2711">
        <v>0.5</v>
      </c>
      <c r="Q2711">
        <v>0.9</v>
      </c>
      <c r="R2711">
        <v>0.9</v>
      </c>
      <c r="S2711">
        <v>0.9</v>
      </c>
      <c r="T2711">
        <v>0.9</v>
      </c>
      <c r="U2711">
        <v>0.9</v>
      </c>
      <c r="V2711">
        <v>0.9</v>
      </c>
      <c r="W2711">
        <v>0.9</v>
      </c>
      <c r="X2711">
        <v>0.9</v>
      </c>
      <c r="Y2711">
        <v>0.9</v>
      </c>
      <c r="Z2711">
        <v>0.9</v>
      </c>
      <c r="AA2711">
        <v>0.9</v>
      </c>
    </row>
    <row r="2712" spans="1:27" x14ac:dyDescent="0.2">
      <c r="A2712" s="89">
        <f>VLOOKUP(C2712,TabellenBDFS!$B$4:$C$2717,2,FALSE)</f>
        <v>376</v>
      </c>
      <c r="B2712" t="str">
        <f t="shared" si="43"/>
        <v>3767</v>
      </c>
      <c r="C2712" t="s">
        <v>386</v>
      </c>
      <c r="D2712">
        <v>7</v>
      </c>
      <c r="E2712">
        <v>0.1</v>
      </c>
      <c r="F2712">
        <v>0.1</v>
      </c>
      <c r="G2712">
        <v>0.1</v>
      </c>
      <c r="H2712">
        <v>0.1</v>
      </c>
      <c r="I2712">
        <v>0.1</v>
      </c>
      <c r="J2712">
        <v>0.1</v>
      </c>
      <c r="K2712">
        <v>0.1</v>
      </c>
      <c r="L2712">
        <v>0.1</v>
      </c>
      <c r="M2712">
        <v>0.1</v>
      </c>
      <c r="N2712">
        <v>0.1</v>
      </c>
      <c r="O2712">
        <v>0.1</v>
      </c>
      <c r="P2712">
        <v>0.1</v>
      </c>
      <c r="Q2712">
        <v>0.4</v>
      </c>
      <c r="R2712">
        <v>0.4</v>
      </c>
      <c r="S2712">
        <v>0.4</v>
      </c>
      <c r="T2712">
        <v>0.4</v>
      </c>
      <c r="U2712">
        <v>0.4</v>
      </c>
      <c r="V2712">
        <v>0.4</v>
      </c>
      <c r="W2712">
        <v>0.4</v>
      </c>
      <c r="X2712">
        <v>0.3</v>
      </c>
      <c r="Y2712">
        <v>0.4</v>
      </c>
      <c r="Z2712">
        <v>0.4</v>
      </c>
      <c r="AA2712">
        <v>0.4</v>
      </c>
    </row>
    <row r="2713" spans="1:27" x14ac:dyDescent="0.2">
      <c r="A2713" s="89">
        <f>VLOOKUP(C2713,TabellenBDFS!$B$4:$C$2717,2,FALSE)</f>
        <v>377</v>
      </c>
      <c r="B2713" t="str">
        <f t="shared" si="43"/>
        <v>3771</v>
      </c>
      <c r="C2713" t="s">
        <v>387</v>
      </c>
      <c r="D2713">
        <v>1</v>
      </c>
      <c r="E2713">
        <v>1</v>
      </c>
      <c r="F2713">
        <v>0.9</v>
      </c>
      <c r="G2713">
        <v>0.9</v>
      </c>
      <c r="H2713">
        <v>1</v>
      </c>
      <c r="I2713">
        <v>0.9</v>
      </c>
      <c r="J2713">
        <v>0.8</v>
      </c>
      <c r="K2713">
        <v>0.8</v>
      </c>
      <c r="L2713">
        <v>0.8</v>
      </c>
      <c r="M2713">
        <v>1</v>
      </c>
      <c r="N2713">
        <v>1</v>
      </c>
      <c r="O2713">
        <v>0.9</v>
      </c>
      <c r="P2713">
        <v>1.1000000000000001</v>
      </c>
      <c r="Q2713">
        <v>1.1000000000000001</v>
      </c>
      <c r="R2713">
        <v>1.1000000000000001</v>
      </c>
      <c r="S2713">
        <v>1.1000000000000001</v>
      </c>
      <c r="T2713">
        <v>1.1000000000000001</v>
      </c>
      <c r="U2713">
        <v>1.1000000000000001</v>
      </c>
      <c r="V2713">
        <v>1.1000000000000001</v>
      </c>
      <c r="W2713">
        <v>0.9</v>
      </c>
      <c r="X2713">
        <v>0.8</v>
      </c>
      <c r="Y2713">
        <v>0.8</v>
      </c>
      <c r="Z2713">
        <v>0.8</v>
      </c>
      <c r="AA2713">
        <v>0.8</v>
      </c>
    </row>
    <row r="2714" spans="1:27" x14ac:dyDescent="0.2">
      <c r="A2714" s="89">
        <f>VLOOKUP(C2714,TabellenBDFS!$B$4:$C$2717,2,FALSE)</f>
        <v>377</v>
      </c>
      <c r="B2714" t="str">
        <f t="shared" si="43"/>
        <v>3772</v>
      </c>
      <c r="C2714" t="s">
        <v>387</v>
      </c>
      <c r="D2714">
        <v>2</v>
      </c>
      <c r="E2714">
        <v>0</v>
      </c>
      <c r="F2714">
        <v>0</v>
      </c>
      <c r="G2714">
        <v>0</v>
      </c>
      <c r="H2714">
        <v>0</v>
      </c>
      <c r="I2714">
        <v>0</v>
      </c>
      <c r="J2714">
        <v>0</v>
      </c>
      <c r="K2714">
        <v>0</v>
      </c>
      <c r="L2714">
        <v>0</v>
      </c>
      <c r="M2714">
        <v>0</v>
      </c>
      <c r="N2714">
        <v>0</v>
      </c>
      <c r="O2714">
        <v>0</v>
      </c>
      <c r="P2714">
        <v>0</v>
      </c>
      <c r="Q2714">
        <v>0</v>
      </c>
      <c r="R2714">
        <v>0</v>
      </c>
      <c r="S2714">
        <v>0</v>
      </c>
      <c r="T2714">
        <v>0</v>
      </c>
      <c r="U2714">
        <v>0</v>
      </c>
      <c r="V2714">
        <v>0</v>
      </c>
      <c r="W2714">
        <v>0</v>
      </c>
      <c r="X2714">
        <v>0</v>
      </c>
      <c r="Y2714">
        <v>0</v>
      </c>
      <c r="Z2714">
        <v>0</v>
      </c>
      <c r="AA2714">
        <v>0</v>
      </c>
    </row>
    <row r="2715" spans="1:27" x14ac:dyDescent="0.2">
      <c r="A2715" s="89">
        <f>VLOOKUP(C2715,TabellenBDFS!$B$4:$C$2717,2,FALSE)</f>
        <v>377</v>
      </c>
      <c r="B2715" t="str">
        <f t="shared" si="43"/>
        <v>3773</v>
      </c>
      <c r="C2715" t="s">
        <v>387</v>
      </c>
      <c r="D2715">
        <v>3</v>
      </c>
      <c r="E2715">
        <v>0</v>
      </c>
      <c r="F2715">
        <v>0</v>
      </c>
      <c r="G2715">
        <v>0</v>
      </c>
      <c r="H2715">
        <v>0</v>
      </c>
      <c r="I2715">
        <v>0</v>
      </c>
      <c r="J2715">
        <v>0</v>
      </c>
      <c r="K2715">
        <v>0</v>
      </c>
      <c r="L2715">
        <v>0</v>
      </c>
      <c r="M2715">
        <v>0</v>
      </c>
      <c r="N2715">
        <v>0</v>
      </c>
      <c r="O2715">
        <v>0</v>
      </c>
      <c r="P2715">
        <v>0</v>
      </c>
      <c r="Q2715">
        <v>0</v>
      </c>
      <c r="R2715">
        <v>0</v>
      </c>
      <c r="S2715">
        <v>0</v>
      </c>
      <c r="T2715">
        <v>0</v>
      </c>
      <c r="U2715">
        <v>0</v>
      </c>
      <c r="V2715">
        <v>0</v>
      </c>
      <c r="W2715">
        <v>0</v>
      </c>
      <c r="X2715">
        <v>0</v>
      </c>
      <c r="Y2715">
        <v>0</v>
      </c>
      <c r="Z2715">
        <v>0.1</v>
      </c>
      <c r="AA2715">
        <v>0.1</v>
      </c>
    </row>
    <row r="2716" spans="1:27" x14ac:dyDescent="0.2">
      <c r="A2716" s="89">
        <f>VLOOKUP(C2716,TabellenBDFS!$B$4:$C$2717,2,FALSE)</f>
        <v>377</v>
      </c>
      <c r="B2716" t="str">
        <f t="shared" si="43"/>
        <v>3774</v>
      </c>
      <c r="C2716" t="s">
        <v>387</v>
      </c>
      <c r="D2716">
        <v>4</v>
      </c>
      <c r="E2716">
        <v>0</v>
      </c>
      <c r="F2716">
        <v>0</v>
      </c>
      <c r="G2716">
        <v>0</v>
      </c>
      <c r="H2716">
        <v>0</v>
      </c>
      <c r="I2716">
        <v>0</v>
      </c>
      <c r="J2716">
        <v>0</v>
      </c>
      <c r="K2716">
        <v>0</v>
      </c>
      <c r="L2716">
        <v>0</v>
      </c>
      <c r="M2716">
        <v>0</v>
      </c>
      <c r="N2716">
        <v>0</v>
      </c>
      <c r="O2716">
        <v>0</v>
      </c>
      <c r="P2716">
        <v>0</v>
      </c>
      <c r="Q2716">
        <v>0</v>
      </c>
      <c r="R2716">
        <v>0</v>
      </c>
      <c r="S2716">
        <v>0</v>
      </c>
      <c r="T2716">
        <v>0</v>
      </c>
      <c r="U2716">
        <v>0</v>
      </c>
      <c r="V2716">
        <v>0</v>
      </c>
      <c r="W2716">
        <v>0</v>
      </c>
      <c r="X2716">
        <v>0</v>
      </c>
      <c r="Y2716">
        <v>0</v>
      </c>
      <c r="Z2716">
        <v>0</v>
      </c>
      <c r="AA2716">
        <v>0</v>
      </c>
    </row>
    <row r="2717" spans="1:27" x14ac:dyDescent="0.2">
      <c r="A2717" s="89">
        <f>VLOOKUP(C2717,TabellenBDFS!$B$4:$C$2717,2,FALSE)</f>
        <v>377</v>
      </c>
      <c r="B2717" t="str">
        <f t="shared" si="43"/>
        <v>3775</v>
      </c>
      <c r="C2717" t="s">
        <v>387</v>
      </c>
      <c r="D2717">
        <v>5</v>
      </c>
      <c r="E2717">
        <v>0</v>
      </c>
      <c r="F2717">
        <v>0</v>
      </c>
      <c r="G2717">
        <v>0</v>
      </c>
      <c r="H2717">
        <v>0</v>
      </c>
      <c r="I2717">
        <v>0</v>
      </c>
      <c r="J2717">
        <v>0</v>
      </c>
      <c r="K2717">
        <v>0</v>
      </c>
      <c r="L2717">
        <v>0</v>
      </c>
      <c r="M2717">
        <v>0</v>
      </c>
      <c r="N2717">
        <v>0</v>
      </c>
      <c r="O2717">
        <v>0</v>
      </c>
      <c r="P2717">
        <v>0</v>
      </c>
      <c r="Q2717">
        <v>0</v>
      </c>
      <c r="R2717">
        <v>0</v>
      </c>
      <c r="S2717">
        <v>0</v>
      </c>
      <c r="T2717">
        <v>0</v>
      </c>
      <c r="U2717">
        <v>0</v>
      </c>
      <c r="V2717">
        <v>0</v>
      </c>
      <c r="W2717">
        <v>0</v>
      </c>
      <c r="X2717">
        <v>0</v>
      </c>
      <c r="Y2717">
        <v>0</v>
      </c>
      <c r="Z2717">
        <v>0</v>
      </c>
      <c r="AA2717">
        <v>0</v>
      </c>
    </row>
    <row r="2718" spans="1:27" x14ac:dyDescent="0.2">
      <c r="A2718" s="89">
        <f>VLOOKUP(C2718,TabellenBDFS!$B$4:$C$2717,2,FALSE)</f>
        <v>377</v>
      </c>
      <c r="B2718" t="str">
        <f t="shared" si="43"/>
        <v>3776</v>
      </c>
      <c r="C2718" t="s">
        <v>387</v>
      </c>
      <c r="D2718">
        <v>6</v>
      </c>
      <c r="E2718">
        <v>0.9</v>
      </c>
      <c r="F2718">
        <v>0.8</v>
      </c>
      <c r="G2718">
        <v>0.8</v>
      </c>
      <c r="H2718">
        <v>0.7</v>
      </c>
      <c r="I2718">
        <v>0.6</v>
      </c>
      <c r="J2718">
        <v>0.5</v>
      </c>
      <c r="K2718">
        <v>0.5</v>
      </c>
      <c r="L2718">
        <v>0.5</v>
      </c>
      <c r="M2718">
        <v>0.7</v>
      </c>
      <c r="N2718">
        <v>0.7</v>
      </c>
      <c r="O2718">
        <v>0.6</v>
      </c>
      <c r="P2718">
        <v>0.8</v>
      </c>
      <c r="Q2718">
        <v>0.8</v>
      </c>
      <c r="R2718">
        <v>0.8</v>
      </c>
      <c r="S2718">
        <v>0.8</v>
      </c>
      <c r="T2718">
        <v>0.7</v>
      </c>
      <c r="U2718">
        <v>0.8</v>
      </c>
      <c r="V2718">
        <v>0.8</v>
      </c>
      <c r="W2718">
        <v>0.6</v>
      </c>
      <c r="X2718">
        <v>0.5</v>
      </c>
      <c r="Y2718">
        <v>0.5</v>
      </c>
      <c r="Z2718">
        <v>0.5</v>
      </c>
      <c r="AA2718">
        <v>0.4</v>
      </c>
    </row>
    <row r="2719" spans="1:27" x14ac:dyDescent="0.2">
      <c r="A2719" s="89">
        <f>VLOOKUP(C2719,TabellenBDFS!$B$4:$C$2717,2,FALSE)</f>
        <v>377</v>
      </c>
      <c r="B2719" t="str">
        <f t="shared" si="43"/>
        <v>3777</v>
      </c>
      <c r="C2719" t="s">
        <v>387</v>
      </c>
      <c r="D2719">
        <v>7</v>
      </c>
      <c r="E2719">
        <v>0.1</v>
      </c>
      <c r="F2719">
        <v>0.1</v>
      </c>
      <c r="G2719">
        <v>0.1</v>
      </c>
      <c r="H2719">
        <v>0.3</v>
      </c>
      <c r="I2719">
        <v>0.3</v>
      </c>
      <c r="J2719">
        <v>0.3</v>
      </c>
      <c r="K2719">
        <v>0.3</v>
      </c>
      <c r="L2719">
        <v>0.3</v>
      </c>
      <c r="M2719">
        <v>0.3</v>
      </c>
      <c r="N2719">
        <v>0.3</v>
      </c>
      <c r="O2719">
        <v>0.3</v>
      </c>
      <c r="P2719">
        <v>0.3</v>
      </c>
      <c r="Q2719">
        <v>0.3</v>
      </c>
      <c r="R2719">
        <v>0.3</v>
      </c>
      <c r="S2719">
        <v>0.3</v>
      </c>
      <c r="T2719">
        <v>0.3</v>
      </c>
      <c r="U2719">
        <v>0.3</v>
      </c>
      <c r="V2719">
        <v>0.3</v>
      </c>
      <c r="W2719">
        <v>0.3</v>
      </c>
      <c r="X2719">
        <v>0.3</v>
      </c>
      <c r="Y2719">
        <v>0.3</v>
      </c>
      <c r="Z2719">
        <v>0.3</v>
      </c>
      <c r="AA2719">
        <v>0.3</v>
      </c>
    </row>
    <row r="2720" spans="1:27" x14ac:dyDescent="0.2">
      <c r="A2720" s="89">
        <f>VLOOKUP(C2720,TabellenBDFS!$B$4:$C$2717,2,FALSE)</f>
        <v>378</v>
      </c>
      <c r="B2720" t="str">
        <f t="shared" si="43"/>
        <v>3781</v>
      </c>
      <c r="C2720" t="s">
        <v>388</v>
      </c>
      <c r="D2720">
        <v>1</v>
      </c>
      <c r="E2720">
        <v>1.7</v>
      </c>
      <c r="F2720">
        <v>1.7</v>
      </c>
      <c r="G2720">
        <v>1.6</v>
      </c>
      <c r="H2720">
        <v>1.9</v>
      </c>
      <c r="I2720">
        <v>1.9</v>
      </c>
      <c r="J2720">
        <v>1.9</v>
      </c>
      <c r="K2720">
        <v>1.8</v>
      </c>
      <c r="L2720">
        <v>1.8</v>
      </c>
      <c r="M2720">
        <v>1.8</v>
      </c>
      <c r="N2720">
        <v>1.8</v>
      </c>
      <c r="O2720">
        <v>3.2</v>
      </c>
      <c r="P2720">
        <v>3.2</v>
      </c>
      <c r="Q2720">
        <v>3.3</v>
      </c>
      <c r="R2720">
        <v>3.1</v>
      </c>
      <c r="S2720">
        <v>3</v>
      </c>
      <c r="T2720">
        <v>3</v>
      </c>
      <c r="U2720">
        <v>3.1</v>
      </c>
      <c r="V2720">
        <v>2.9</v>
      </c>
      <c r="W2720">
        <v>2.9</v>
      </c>
      <c r="X2720">
        <v>2.8</v>
      </c>
      <c r="Y2720">
        <v>3</v>
      </c>
      <c r="Z2720">
        <v>2.9</v>
      </c>
      <c r="AA2720">
        <v>3.2</v>
      </c>
    </row>
    <row r="2721" spans="1:27" x14ac:dyDescent="0.2">
      <c r="A2721" s="89">
        <f>VLOOKUP(C2721,TabellenBDFS!$B$4:$C$2717,2,FALSE)</f>
        <v>378</v>
      </c>
      <c r="B2721" t="str">
        <f t="shared" si="43"/>
        <v>3782</v>
      </c>
      <c r="C2721" t="s">
        <v>388</v>
      </c>
      <c r="D2721">
        <v>2</v>
      </c>
      <c r="E2721">
        <v>0.4</v>
      </c>
      <c r="F2721">
        <v>0.4</v>
      </c>
      <c r="G2721">
        <v>0.3</v>
      </c>
      <c r="H2721">
        <v>0.4</v>
      </c>
      <c r="I2721">
        <v>0.3</v>
      </c>
      <c r="J2721">
        <v>0.3</v>
      </c>
      <c r="K2721">
        <v>0.3</v>
      </c>
      <c r="L2721">
        <v>0.3</v>
      </c>
      <c r="M2721">
        <v>0.3</v>
      </c>
      <c r="N2721">
        <v>0.3</v>
      </c>
      <c r="O2721">
        <v>0.3</v>
      </c>
      <c r="P2721">
        <v>0.3</v>
      </c>
      <c r="Q2721">
        <v>0.3</v>
      </c>
      <c r="R2721">
        <v>0.3</v>
      </c>
      <c r="S2721">
        <v>0.4</v>
      </c>
      <c r="T2721">
        <v>0.3</v>
      </c>
      <c r="U2721">
        <v>0.3</v>
      </c>
      <c r="V2721">
        <v>0.2</v>
      </c>
      <c r="W2721">
        <v>0.2</v>
      </c>
      <c r="X2721">
        <v>0.2</v>
      </c>
      <c r="Y2721">
        <v>0.2</v>
      </c>
      <c r="Z2721">
        <v>0.2</v>
      </c>
      <c r="AA2721">
        <v>0.2</v>
      </c>
    </row>
    <row r="2722" spans="1:27" x14ac:dyDescent="0.2">
      <c r="A2722" s="89">
        <f>VLOOKUP(C2722,TabellenBDFS!$B$4:$C$2717,2,FALSE)</f>
        <v>378</v>
      </c>
      <c r="B2722" t="str">
        <f t="shared" si="43"/>
        <v>3783</v>
      </c>
      <c r="C2722" t="s">
        <v>388</v>
      </c>
      <c r="D2722">
        <v>3</v>
      </c>
      <c r="E2722">
        <v>0</v>
      </c>
      <c r="F2722">
        <v>0</v>
      </c>
      <c r="G2722">
        <v>0</v>
      </c>
      <c r="H2722">
        <v>0</v>
      </c>
      <c r="I2722">
        <v>0</v>
      </c>
      <c r="J2722">
        <v>0</v>
      </c>
      <c r="K2722">
        <v>0</v>
      </c>
      <c r="L2722">
        <v>0</v>
      </c>
      <c r="M2722">
        <v>0</v>
      </c>
      <c r="N2722">
        <v>0.1</v>
      </c>
      <c r="O2722">
        <v>0.1</v>
      </c>
      <c r="P2722">
        <v>0.1</v>
      </c>
      <c r="Q2722">
        <v>0.1</v>
      </c>
      <c r="R2722">
        <v>0.1</v>
      </c>
      <c r="S2722">
        <v>0.2</v>
      </c>
      <c r="T2722">
        <v>0.2</v>
      </c>
      <c r="U2722">
        <v>0.2</v>
      </c>
      <c r="V2722">
        <v>0.3</v>
      </c>
      <c r="W2722">
        <v>0.4</v>
      </c>
      <c r="X2722">
        <v>0.4</v>
      </c>
      <c r="Y2722">
        <v>0.4</v>
      </c>
      <c r="Z2722">
        <v>0.5</v>
      </c>
      <c r="AA2722">
        <v>0.4</v>
      </c>
    </row>
    <row r="2723" spans="1:27" x14ac:dyDescent="0.2">
      <c r="A2723" s="89">
        <f>VLOOKUP(C2723,TabellenBDFS!$B$4:$C$2717,2,FALSE)</f>
        <v>378</v>
      </c>
      <c r="B2723" t="str">
        <f t="shared" si="43"/>
        <v>3784</v>
      </c>
      <c r="C2723" t="s">
        <v>388</v>
      </c>
      <c r="D2723">
        <v>4</v>
      </c>
      <c r="E2723">
        <v>0</v>
      </c>
      <c r="F2723">
        <v>0</v>
      </c>
      <c r="G2723">
        <v>0</v>
      </c>
      <c r="H2723">
        <v>0</v>
      </c>
      <c r="I2723">
        <v>0</v>
      </c>
      <c r="J2723">
        <v>0</v>
      </c>
      <c r="K2723">
        <v>0</v>
      </c>
      <c r="L2723">
        <v>0</v>
      </c>
      <c r="M2723">
        <v>0</v>
      </c>
      <c r="N2723">
        <v>0</v>
      </c>
      <c r="O2723">
        <v>0</v>
      </c>
      <c r="P2723">
        <v>0</v>
      </c>
      <c r="Q2723">
        <v>0</v>
      </c>
      <c r="R2723">
        <v>0</v>
      </c>
      <c r="S2723">
        <v>0.1</v>
      </c>
      <c r="T2723">
        <v>0.1</v>
      </c>
      <c r="U2723">
        <v>0.1</v>
      </c>
      <c r="V2723">
        <v>0.1</v>
      </c>
      <c r="W2723">
        <v>0.1</v>
      </c>
      <c r="X2723">
        <v>0.1</v>
      </c>
      <c r="Y2723">
        <v>0.1</v>
      </c>
      <c r="Z2723">
        <v>0.1</v>
      </c>
      <c r="AA2723">
        <v>0.1</v>
      </c>
    </row>
    <row r="2724" spans="1:27" x14ac:dyDescent="0.2">
      <c r="A2724" s="89">
        <f>VLOOKUP(C2724,TabellenBDFS!$B$4:$C$2717,2,FALSE)</f>
        <v>378</v>
      </c>
      <c r="B2724" t="str">
        <f t="shared" si="43"/>
        <v>3785</v>
      </c>
      <c r="C2724" t="s">
        <v>388</v>
      </c>
      <c r="D2724">
        <v>5</v>
      </c>
      <c r="E2724">
        <v>0.3</v>
      </c>
      <c r="F2724">
        <v>0.3</v>
      </c>
      <c r="G2724">
        <v>0.3</v>
      </c>
      <c r="H2724">
        <v>0.3</v>
      </c>
      <c r="I2724">
        <v>0.3</v>
      </c>
      <c r="J2724">
        <v>0.3</v>
      </c>
      <c r="K2724">
        <v>0.3</v>
      </c>
      <c r="L2724">
        <v>0.3</v>
      </c>
      <c r="M2724">
        <v>0.3</v>
      </c>
      <c r="N2724">
        <v>0.3</v>
      </c>
      <c r="O2724">
        <v>0.3</v>
      </c>
      <c r="P2724">
        <v>0.3</v>
      </c>
      <c r="Q2724">
        <v>0.3</v>
      </c>
      <c r="R2724">
        <v>0.2</v>
      </c>
      <c r="S2724">
        <v>0.2</v>
      </c>
      <c r="T2724">
        <v>0.2</v>
      </c>
      <c r="U2724">
        <v>0.2</v>
      </c>
      <c r="V2724">
        <v>0.1</v>
      </c>
      <c r="W2724">
        <v>0.1</v>
      </c>
      <c r="X2724">
        <v>0.1</v>
      </c>
      <c r="Y2724">
        <v>0.1</v>
      </c>
      <c r="Z2724">
        <v>0.1</v>
      </c>
      <c r="AA2724">
        <v>0.1</v>
      </c>
    </row>
    <row r="2725" spans="1:27" x14ac:dyDescent="0.2">
      <c r="A2725" s="89">
        <f>VLOOKUP(C2725,TabellenBDFS!$B$4:$C$2717,2,FALSE)</f>
        <v>378</v>
      </c>
      <c r="B2725" t="str">
        <f t="shared" si="43"/>
        <v>3786</v>
      </c>
      <c r="C2725" t="s">
        <v>388</v>
      </c>
      <c r="D2725">
        <v>6</v>
      </c>
      <c r="E2725">
        <v>0.5</v>
      </c>
      <c r="F2725">
        <v>0.5</v>
      </c>
      <c r="G2725">
        <v>0.5</v>
      </c>
      <c r="H2725">
        <v>0.6</v>
      </c>
      <c r="I2725">
        <v>0.5</v>
      </c>
      <c r="J2725">
        <v>0.5</v>
      </c>
      <c r="K2725">
        <v>0.6</v>
      </c>
      <c r="L2725">
        <v>0.5</v>
      </c>
      <c r="M2725">
        <v>0.5</v>
      </c>
      <c r="N2725">
        <v>0.5</v>
      </c>
      <c r="O2725">
        <v>1.9</v>
      </c>
      <c r="P2725">
        <v>1.9</v>
      </c>
      <c r="Q2725">
        <v>1.9</v>
      </c>
      <c r="R2725">
        <v>1.9</v>
      </c>
      <c r="S2725">
        <v>1.7</v>
      </c>
      <c r="T2725">
        <v>1.7</v>
      </c>
      <c r="U2725">
        <v>1.7</v>
      </c>
      <c r="V2725">
        <v>1.7</v>
      </c>
      <c r="W2725">
        <v>1.7</v>
      </c>
      <c r="X2725">
        <v>1.6</v>
      </c>
      <c r="Y2725">
        <v>1.7</v>
      </c>
      <c r="Z2725">
        <v>1.7</v>
      </c>
      <c r="AA2725">
        <v>2.1</v>
      </c>
    </row>
    <row r="2726" spans="1:27" x14ac:dyDescent="0.2">
      <c r="A2726" s="89">
        <f>VLOOKUP(C2726,TabellenBDFS!$B$4:$C$2717,2,FALSE)</f>
        <v>378</v>
      </c>
      <c r="B2726" t="str">
        <f t="shared" si="43"/>
        <v>3787</v>
      </c>
      <c r="C2726" t="s">
        <v>388</v>
      </c>
      <c r="D2726">
        <v>7</v>
      </c>
      <c r="E2726">
        <v>0.5</v>
      </c>
      <c r="F2726">
        <v>0.5</v>
      </c>
      <c r="G2726">
        <v>0.5</v>
      </c>
      <c r="H2726">
        <v>0.6</v>
      </c>
      <c r="I2726">
        <v>0.6</v>
      </c>
      <c r="J2726">
        <v>0.7</v>
      </c>
      <c r="K2726">
        <v>0.6</v>
      </c>
      <c r="L2726">
        <v>0.6</v>
      </c>
      <c r="M2726">
        <v>0.6</v>
      </c>
      <c r="N2726">
        <v>0.6</v>
      </c>
      <c r="O2726">
        <v>0.6</v>
      </c>
      <c r="P2726">
        <v>0.6</v>
      </c>
      <c r="Q2726">
        <v>0.6</v>
      </c>
      <c r="R2726">
        <v>0.6</v>
      </c>
      <c r="S2726">
        <v>0.5</v>
      </c>
      <c r="T2726">
        <v>0.5</v>
      </c>
      <c r="U2726">
        <v>0.7</v>
      </c>
      <c r="V2726">
        <v>0.6</v>
      </c>
      <c r="W2726">
        <v>0.5</v>
      </c>
      <c r="X2726">
        <v>0.4</v>
      </c>
      <c r="Y2726">
        <v>0.5</v>
      </c>
      <c r="Z2726">
        <v>0.5</v>
      </c>
      <c r="AA2726">
        <v>0.4</v>
      </c>
    </row>
    <row r="2727" spans="1:27" x14ac:dyDescent="0.2">
      <c r="A2727" s="89">
        <f>VLOOKUP(C2727,TabellenBDFS!$B$4:$C$2717,2,FALSE)</f>
        <v>379</v>
      </c>
      <c r="B2727" t="str">
        <f t="shared" si="43"/>
        <v>3791</v>
      </c>
      <c r="C2727" t="s">
        <v>389</v>
      </c>
      <c r="D2727">
        <v>1</v>
      </c>
      <c r="E2727">
        <v>0.4</v>
      </c>
      <c r="F2727">
        <v>0.4</v>
      </c>
      <c r="G2727">
        <v>0.4</v>
      </c>
      <c r="H2727">
        <v>0.4</v>
      </c>
      <c r="I2727">
        <v>0.4</v>
      </c>
      <c r="J2727">
        <v>0.4</v>
      </c>
      <c r="K2727">
        <v>0.3</v>
      </c>
      <c r="L2727">
        <v>0.3</v>
      </c>
      <c r="M2727">
        <v>0.4</v>
      </c>
      <c r="N2727">
        <v>0.4</v>
      </c>
      <c r="O2727">
        <v>0.3</v>
      </c>
      <c r="P2727">
        <v>0.3</v>
      </c>
      <c r="Q2727">
        <v>0.4</v>
      </c>
      <c r="R2727">
        <v>0.4</v>
      </c>
      <c r="S2727">
        <v>0.4</v>
      </c>
      <c r="T2727">
        <v>0.4</v>
      </c>
      <c r="U2727">
        <v>0.5</v>
      </c>
      <c r="V2727">
        <v>0.5</v>
      </c>
      <c r="W2727">
        <v>0.5</v>
      </c>
      <c r="X2727">
        <v>0.4</v>
      </c>
      <c r="Y2727">
        <v>0.4</v>
      </c>
      <c r="Z2727">
        <v>0.4</v>
      </c>
      <c r="AA2727">
        <v>0.4</v>
      </c>
    </row>
    <row r="2728" spans="1:27" x14ac:dyDescent="0.2">
      <c r="A2728" s="89">
        <f>VLOOKUP(C2728,TabellenBDFS!$B$4:$C$2717,2,FALSE)</f>
        <v>379</v>
      </c>
      <c r="B2728" t="str">
        <f t="shared" si="43"/>
        <v>3792</v>
      </c>
      <c r="C2728" t="s">
        <v>389</v>
      </c>
      <c r="D2728">
        <v>2</v>
      </c>
      <c r="E2728">
        <v>0.1</v>
      </c>
      <c r="F2728">
        <v>0.1</v>
      </c>
      <c r="G2728">
        <v>0.1</v>
      </c>
      <c r="H2728">
        <v>0.1</v>
      </c>
      <c r="I2728">
        <v>0.1</v>
      </c>
      <c r="J2728">
        <v>0.1</v>
      </c>
      <c r="K2728">
        <v>0.1</v>
      </c>
      <c r="L2728">
        <v>0.1</v>
      </c>
      <c r="M2728">
        <v>0.1</v>
      </c>
      <c r="N2728">
        <v>0.1</v>
      </c>
      <c r="O2728">
        <v>0.1</v>
      </c>
      <c r="P2728">
        <v>0.1</v>
      </c>
      <c r="Q2728">
        <v>0.1</v>
      </c>
      <c r="R2728">
        <v>0.1</v>
      </c>
      <c r="S2728">
        <v>0.1</v>
      </c>
      <c r="T2728">
        <v>0.1</v>
      </c>
      <c r="U2728">
        <v>0.1</v>
      </c>
      <c r="V2728">
        <v>0.1</v>
      </c>
      <c r="W2728">
        <v>0.1</v>
      </c>
      <c r="X2728">
        <v>0.1</v>
      </c>
      <c r="Y2728">
        <v>0.1</v>
      </c>
      <c r="Z2728">
        <v>0</v>
      </c>
      <c r="AA2728">
        <v>0</v>
      </c>
    </row>
    <row r="2729" spans="1:27" x14ac:dyDescent="0.2">
      <c r="A2729" s="89">
        <f>VLOOKUP(C2729,TabellenBDFS!$B$4:$C$2717,2,FALSE)</f>
        <v>379</v>
      </c>
      <c r="B2729" t="str">
        <f t="shared" si="43"/>
        <v>3793</v>
      </c>
      <c r="C2729" t="s">
        <v>389</v>
      </c>
      <c r="D2729">
        <v>3</v>
      </c>
      <c r="E2729">
        <v>0</v>
      </c>
      <c r="F2729">
        <v>0</v>
      </c>
      <c r="G2729">
        <v>0</v>
      </c>
      <c r="H2729">
        <v>0</v>
      </c>
      <c r="I2729">
        <v>0</v>
      </c>
      <c r="J2729">
        <v>0</v>
      </c>
      <c r="K2729">
        <v>0</v>
      </c>
      <c r="L2729">
        <v>0</v>
      </c>
      <c r="M2729">
        <v>0</v>
      </c>
      <c r="N2729">
        <v>0</v>
      </c>
      <c r="O2729">
        <v>0</v>
      </c>
      <c r="P2729">
        <v>0</v>
      </c>
      <c r="Q2729">
        <v>0</v>
      </c>
      <c r="R2729">
        <v>0</v>
      </c>
      <c r="S2729">
        <v>0</v>
      </c>
      <c r="T2729">
        <v>0</v>
      </c>
      <c r="U2729">
        <v>0</v>
      </c>
      <c r="V2729">
        <v>0</v>
      </c>
      <c r="W2729">
        <v>0</v>
      </c>
      <c r="X2729">
        <v>0</v>
      </c>
      <c r="Y2729">
        <v>0</v>
      </c>
      <c r="Z2729">
        <v>0</v>
      </c>
      <c r="AA2729">
        <v>0</v>
      </c>
    </row>
    <row r="2730" spans="1:27" x14ac:dyDescent="0.2">
      <c r="A2730" s="89">
        <f>VLOOKUP(C2730,TabellenBDFS!$B$4:$C$2717,2,FALSE)</f>
        <v>379</v>
      </c>
      <c r="B2730" t="str">
        <f t="shared" si="43"/>
        <v>3794</v>
      </c>
      <c r="C2730" t="s">
        <v>389</v>
      </c>
      <c r="D2730">
        <v>4</v>
      </c>
      <c r="E2730">
        <v>0</v>
      </c>
      <c r="F2730">
        <v>0</v>
      </c>
      <c r="G2730">
        <v>0</v>
      </c>
      <c r="H2730">
        <v>0</v>
      </c>
      <c r="I2730">
        <v>0</v>
      </c>
      <c r="J2730">
        <v>0</v>
      </c>
      <c r="K2730">
        <v>0</v>
      </c>
      <c r="L2730">
        <v>0</v>
      </c>
      <c r="M2730">
        <v>0</v>
      </c>
      <c r="N2730">
        <v>0</v>
      </c>
      <c r="O2730">
        <v>0</v>
      </c>
      <c r="P2730">
        <v>0</v>
      </c>
      <c r="Q2730">
        <v>0</v>
      </c>
      <c r="R2730">
        <v>0</v>
      </c>
      <c r="S2730">
        <v>0</v>
      </c>
      <c r="T2730">
        <v>0</v>
      </c>
      <c r="U2730">
        <v>0</v>
      </c>
      <c r="V2730">
        <v>0</v>
      </c>
      <c r="W2730">
        <v>0</v>
      </c>
      <c r="X2730">
        <v>0</v>
      </c>
      <c r="Y2730">
        <v>0</v>
      </c>
      <c r="Z2730">
        <v>0</v>
      </c>
      <c r="AA2730">
        <v>0</v>
      </c>
    </row>
    <row r="2731" spans="1:27" x14ac:dyDescent="0.2">
      <c r="A2731" s="89">
        <f>VLOOKUP(C2731,TabellenBDFS!$B$4:$C$2717,2,FALSE)</f>
        <v>379</v>
      </c>
      <c r="B2731" t="str">
        <f t="shared" si="43"/>
        <v>3795</v>
      </c>
      <c r="C2731" t="s">
        <v>389</v>
      </c>
      <c r="D2731">
        <v>5</v>
      </c>
      <c r="E2731">
        <v>0</v>
      </c>
      <c r="F2731">
        <v>0</v>
      </c>
      <c r="G2731">
        <v>0</v>
      </c>
      <c r="H2731">
        <v>0</v>
      </c>
      <c r="I2731">
        <v>0</v>
      </c>
      <c r="J2731">
        <v>0</v>
      </c>
      <c r="K2731">
        <v>0</v>
      </c>
      <c r="L2731">
        <v>0</v>
      </c>
      <c r="M2731">
        <v>0</v>
      </c>
      <c r="N2731">
        <v>0</v>
      </c>
      <c r="O2731">
        <v>0</v>
      </c>
      <c r="P2731">
        <v>0</v>
      </c>
      <c r="Q2731">
        <v>0</v>
      </c>
      <c r="R2731">
        <v>0</v>
      </c>
      <c r="S2731">
        <v>0</v>
      </c>
      <c r="T2731">
        <v>0</v>
      </c>
      <c r="U2731">
        <v>0</v>
      </c>
      <c r="V2731">
        <v>0</v>
      </c>
      <c r="W2731">
        <v>0</v>
      </c>
      <c r="X2731">
        <v>0</v>
      </c>
      <c r="Y2731">
        <v>0</v>
      </c>
      <c r="Z2731">
        <v>0</v>
      </c>
      <c r="AA2731">
        <v>0</v>
      </c>
    </row>
    <row r="2732" spans="1:27" x14ac:dyDescent="0.2">
      <c r="A2732" s="89">
        <f>VLOOKUP(C2732,TabellenBDFS!$B$4:$C$2717,2,FALSE)</f>
        <v>379</v>
      </c>
      <c r="B2732" t="str">
        <f t="shared" si="43"/>
        <v>3796</v>
      </c>
      <c r="C2732" t="s">
        <v>389</v>
      </c>
      <c r="D2732">
        <v>6</v>
      </c>
      <c r="E2732">
        <v>0.3</v>
      </c>
      <c r="F2732">
        <v>0.3</v>
      </c>
      <c r="G2732">
        <v>0.3</v>
      </c>
      <c r="H2732">
        <v>0.3</v>
      </c>
      <c r="I2732">
        <v>0.3</v>
      </c>
      <c r="J2732">
        <v>0.3</v>
      </c>
      <c r="K2732">
        <v>0.2</v>
      </c>
      <c r="L2732">
        <v>0.2</v>
      </c>
      <c r="M2732">
        <v>0.2</v>
      </c>
      <c r="N2732">
        <v>0.2</v>
      </c>
      <c r="O2732">
        <v>0.2</v>
      </c>
      <c r="P2732">
        <v>0.3</v>
      </c>
      <c r="Q2732">
        <v>0.2</v>
      </c>
      <c r="R2732">
        <v>0.3</v>
      </c>
      <c r="S2732">
        <v>0.3</v>
      </c>
      <c r="T2732">
        <v>0.3</v>
      </c>
      <c r="U2732">
        <v>0.3</v>
      </c>
      <c r="V2732">
        <v>0.3</v>
      </c>
      <c r="W2732">
        <v>0.3</v>
      </c>
      <c r="X2732">
        <v>0.3</v>
      </c>
      <c r="Y2732">
        <v>0.3</v>
      </c>
      <c r="Z2732">
        <v>0.3</v>
      </c>
      <c r="AA2732">
        <v>0.3</v>
      </c>
    </row>
    <row r="2733" spans="1:27" x14ac:dyDescent="0.2">
      <c r="A2733" s="89">
        <f>VLOOKUP(C2733,TabellenBDFS!$B$4:$C$2717,2,FALSE)</f>
        <v>379</v>
      </c>
      <c r="B2733" t="str">
        <f t="shared" si="43"/>
        <v>3797</v>
      </c>
      <c r="C2733" t="s">
        <v>389</v>
      </c>
      <c r="D2733">
        <v>7</v>
      </c>
      <c r="E2733">
        <v>0</v>
      </c>
      <c r="F2733">
        <v>0</v>
      </c>
      <c r="G2733">
        <v>0</v>
      </c>
      <c r="H2733">
        <v>0</v>
      </c>
      <c r="I2733">
        <v>0</v>
      </c>
      <c r="J2733">
        <v>0</v>
      </c>
      <c r="K2733">
        <v>0</v>
      </c>
      <c r="L2733">
        <v>0</v>
      </c>
      <c r="M2733">
        <v>0</v>
      </c>
      <c r="N2733">
        <v>0.1</v>
      </c>
      <c r="O2733">
        <v>0.1</v>
      </c>
      <c r="P2733">
        <v>0.1</v>
      </c>
      <c r="Q2733">
        <v>0.1</v>
      </c>
      <c r="R2733">
        <v>0.1</v>
      </c>
      <c r="S2733">
        <v>0.1</v>
      </c>
      <c r="T2733">
        <v>0.1</v>
      </c>
      <c r="U2733">
        <v>0.1</v>
      </c>
      <c r="V2733">
        <v>0.1</v>
      </c>
      <c r="W2733">
        <v>0.1</v>
      </c>
      <c r="X2733">
        <v>0.1</v>
      </c>
      <c r="Y2733">
        <v>0.1</v>
      </c>
      <c r="Z2733">
        <v>0.1</v>
      </c>
      <c r="AA2733">
        <v>0.1</v>
      </c>
    </row>
    <row r="2734" spans="1:27" x14ac:dyDescent="0.2">
      <c r="A2734" s="89">
        <f>VLOOKUP(C2734,TabellenBDFS!$B$4:$C$2717,2,FALSE)</f>
        <v>380</v>
      </c>
      <c r="B2734" t="str">
        <f t="shared" si="43"/>
        <v>3801</v>
      </c>
      <c r="C2734" t="s">
        <v>390</v>
      </c>
      <c r="D2734">
        <v>1</v>
      </c>
      <c r="E2734">
        <v>2.1</v>
      </c>
      <c r="F2734">
        <v>2</v>
      </c>
      <c r="G2734">
        <v>2</v>
      </c>
      <c r="H2734">
        <v>2.1</v>
      </c>
      <c r="I2734">
        <v>2.2000000000000002</v>
      </c>
      <c r="J2734">
        <v>2.2000000000000002</v>
      </c>
      <c r="K2734">
        <v>2.2000000000000002</v>
      </c>
      <c r="L2734">
        <v>2.2000000000000002</v>
      </c>
      <c r="M2734">
        <v>2.2000000000000002</v>
      </c>
      <c r="N2734">
        <v>2.2000000000000002</v>
      </c>
      <c r="O2734">
        <v>2.2000000000000002</v>
      </c>
      <c r="P2734">
        <v>2.2999999999999998</v>
      </c>
      <c r="Q2734">
        <v>2.5</v>
      </c>
      <c r="R2734">
        <v>2.4</v>
      </c>
      <c r="S2734">
        <v>2.6</v>
      </c>
      <c r="T2734">
        <v>2.6</v>
      </c>
      <c r="U2734">
        <v>2.7</v>
      </c>
      <c r="V2734">
        <v>2.6</v>
      </c>
      <c r="W2734">
        <v>2.6</v>
      </c>
      <c r="X2734">
        <v>2.2999999999999998</v>
      </c>
      <c r="Y2734">
        <v>2.2999999999999998</v>
      </c>
      <c r="Z2734">
        <v>2.2000000000000002</v>
      </c>
      <c r="AA2734">
        <v>2.1</v>
      </c>
    </row>
    <row r="2735" spans="1:27" x14ac:dyDescent="0.2">
      <c r="A2735" s="89">
        <f>VLOOKUP(C2735,TabellenBDFS!$B$4:$C$2717,2,FALSE)</f>
        <v>380</v>
      </c>
      <c r="B2735" t="str">
        <f t="shared" si="43"/>
        <v>3802</v>
      </c>
      <c r="C2735" t="s">
        <v>390</v>
      </c>
      <c r="D2735">
        <v>2</v>
      </c>
      <c r="E2735">
        <v>0.4</v>
      </c>
      <c r="F2735">
        <v>0.4</v>
      </c>
      <c r="G2735">
        <v>0.4</v>
      </c>
      <c r="H2735">
        <v>0.4</v>
      </c>
      <c r="I2735">
        <v>0.4</v>
      </c>
      <c r="J2735">
        <v>0.5</v>
      </c>
      <c r="K2735">
        <v>0.4</v>
      </c>
      <c r="L2735">
        <v>0.4</v>
      </c>
      <c r="M2735">
        <v>0.4</v>
      </c>
      <c r="N2735">
        <v>0.4</v>
      </c>
      <c r="O2735">
        <v>0.4</v>
      </c>
      <c r="P2735">
        <v>0.4</v>
      </c>
      <c r="Q2735">
        <v>0.4</v>
      </c>
      <c r="R2735">
        <v>0.4</v>
      </c>
      <c r="S2735">
        <v>0.4</v>
      </c>
      <c r="T2735">
        <v>0.4</v>
      </c>
      <c r="U2735">
        <v>0.4</v>
      </c>
      <c r="V2735">
        <v>0.3</v>
      </c>
      <c r="W2735">
        <v>0.3</v>
      </c>
      <c r="X2735">
        <v>0.3</v>
      </c>
      <c r="Y2735">
        <v>0.3</v>
      </c>
      <c r="Z2735">
        <v>0.3</v>
      </c>
      <c r="AA2735">
        <v>0.3</v>
      </c>
    </row>
    <row r="2736" spans="1:27" x14ac:dyDescent="0.2">
      <c r="A2736" s="89">
        <f>VLOOKUP(C2736,TabellenBDFS!$B$4:$C$2717,2,FALSE)</f>
        <v>380</v>
      </c>
      <c r="B2736" t="str">
        <f t="shared" si="43"/>
        <v>3803</v>
      </c>
      <c r="C2736" t="s">
        <v>390</v>
      </c>
      <c r="D2736">
        <v>3</v>
      </c>
      <c r="E2736">
        <v>0</v>
      </c>
      <c r="F2736">
        <v>0</v>
      </c>
      <c r="G2736">
        <v>0</v>
      </c>
      <c r="H2736">
        <v>0</v>
      </c>
      <c r="I2736">
        <v>0.1</v>
      </c>
      <c r="J2736">
        <v>0.1</v>
      </c>
      <c r="K2736">
        <v>0.1</v>
      </c>
      <c r="L2736">
        <v>0.1</v>
      </c>
      <c r="M2736">
        <v>0.1</v>
      </c>
      <c r="N2736">
        <v>0.1</v>
      </c>
      <c r="O2736">
        <v>0.2</v>
      </c>
      <c r="P2736">
        <v>0.2</v>
      </c>
      <c r="Q2736">
        <v>0.3</v>
      </c>
      <c r="R2736">
        <v>0.3</v>
      </c>
      <c r="S2736">
        <v>0.3</v>
      </c>
      <c r="T2736">
        <v>0.4</v>
      </c>
      <c r="U2736">
        <v>0.4</v>
      </c>
      <c r="V2736">
        <v>0.4</v>
      </c>
      <c r="W2736">
        <v>0.4</v>
      </c>
      <c r="X2736">
        <v>0.4</v>
      </c>
      <c r="Y2736">
        <v>0.5</v>
      </c>
      <c r="Z2736">
        <v>0.4</v>
      </c>
      <c r="AA2736">
        <v>0.4</v>
      </c>
    </row>
    <row r="2737" spans="1:27" x14ac:dyDescent="0.2">
      <c r="A2737" s="89">
        <f>VLOOKUP(C2737,TabellenBDFS!$B$4:$C$2717,2,FALSE)</f>
        <v>380</v>
      </c>
      <c r="B2737" t="str">
        <f t="shared" si="43"/>
        <v>3804</v>
      </c>
      <c r="C2737" t="s">
        <v>390</v>
      </c>
      <c r="D2737">
        <v>4</v>
      </c>
      <c r="E2737">
        <v>0</v>
      </c>
      <c r="F2737">
        <v>0</v>
      </c>
      <c r="G2737">
        <v>0</v>
      </c>
      <c r="H2737">
        <v>0</v>
      </c>
      <c r="I2737">
        <v>0</v>
      </c>
      <c r="J2737">
        <v>0</v>
      </c>
      <c r="K2737">
        <v>0</v>
      </c>
      <c r="L2737">
        <v>0</v>
      </c>
      <c r="M2737">
        <v>0.1</v>
      </c>
      <c r="N2737">
        <v>0.1</v>
      </c>
      <c r="O2737">
        <v>0.1</v>
      </c>
      <c r="P2737">
        <v>0.1</v>
      </c>
      <c r="Q2737">
        <v>0.1</v>
      </c>
      <c r="R2737">
        <v>0.1</v>
      </c>
      <c r="S2737">
        <v>0.1</v>
      </c>
      <c r="T2737">
        <v>0.1</v>
      </c>
      <c r="U2737">
        <v>0.1</v>
      </c>
      <c r="V2737">
        <v>0.1</v>
      </c>
      <c r="W2737">
        <v>0.1</v>
      </c>
      <c r="X2737">
        <v>0.1</v>
      </c>
      <c r="Y2737">
        <v>0.1</v>
      </c>
      <c r="Z2737">
        <v>0</v>
      </c>
      <c r="AA2737">
        <v>0</v>
      </c>
    </row>
    <row r="2738" spans="1:27" x14ac:dyDescent="0.2">
      <c r="A2738" s="89">
        <f>VLOOKUP(C2738,TabellenBDFS!$B$4:$C$2717,2,FALSE)</f>
        <v>380</v>
      </c>
      <c r="B2738" t="str">
        <f t="shared" si="43"/>
        <v>3805</v>
      </c>
      <c r="C2738" t="s">
        <v>390</v>
      </c>
      <c r="D2738">
        <v>5</v>
      </c>
      <c r="E2738">
        <v>0.1</v>
      </c>
      <c r="F2738">
        <v>0.1</v>
      </c>
      <c r="G2738">
        <v>0.1</v>
      </c>
      <c r="H2738">
        <v>0.1</v>
      </c>
      <c r="I2738">
        <v>0.2</v>
      </c>
      <c r="J2738">
        <v>0.2</v>
      </c>
      <c r="K2738">
        <v>0.1</v>
      </c>
      <c r="L2738">
        <v>0.1</v>
      </c>
      <c r="M2738">
        <v>0.1</v>
      </c>
      <c r="N2738">
        <v>0.1</v>
      </c>
      <c r="O2738">
        <v>0.2</v>
      </c>
      <c r="P2738">
        <v>0.2</v>
      </c>
      <c r="Q2738">
        <v>0.2</v>
      </c>
      <c r="R2738">
        <v>0.2</v>
      </c>
      <c r="S2738">
        <v>0.2</v>
      </c>
      <c r="T2738">
        <v>0.2</v>
      </c>
      <c r="U2738">
        <v>0.2</v>
      </c>
      <c r="V2738">
        <v>0.2</v>
      </c>
      <c r="W2738">
        <v>0.2</v>
      </c>
      <c r="X2738">
        <v>0.2</v>
      </c>
      <c r="Y2738">
        <v>0.2</v>
      </c>
      <c r="Z2738">
        <v>0.2</v>
      </c>
      <c r="AA2738">
        <v>0.2</v>
      </c>
    </row>
    <row r="2739" spans="1:27" x14ac:dyDescent="0.2">
      <c r="A2739" s="89">
        <f>VLOOKUP(C2739,TabellenBDFS!$B$4:$C$2717,2,FALSE)</f>
        <v>380</v>
      </c>
      <c r="B2739" t="str">
        <f t="shared" si="43"/>
        <v>3806</v>
      </c>
      <c r="C2739" t="s">
        <v>390</v>
      </c>
      <c r="D2739">
        <v>6</v>
      </c>
      <c r="E2739">
        <v>1.1000000000000001</v>
      </c>
      <c r="F2739">
        <v>1</v>
      </c>
      <c r="G2739">
        <v>1</v>
      </c>
      <c r="H2739">
        <v>1.1000000000000001</v>
      </c>
      <c r="I2739">
        <v>1.1000000000000001</v>
      </c>
      <c r="J2739">
        <v>1.1000000000000001</v>
      </c>
      <c r="K2739">
        <v>1.1000000000000001</v>
      </c>
      <c r="L2739">
        <v>1.1000000000000001</v>
      </c>
      <c r="M2739">
        <v>1.1000000000000001</v>
      </c>
      <c r="N2739">
        <v>1.1000000000000001</v>
      </c>
      <c r="O2739">
        <v>1.1000000000000001</v>
      </c>
      <c r="P2739">
        <v>1.1000000000000001</v>
      </c>
      <c r="Q2739">
        <v>1.1000000000000001</v>
      </c>
      <c r="R2739">
        <v>1.2</v>
      </c>
      <c r="S2739">
        <v>1.2</v>
      </c>
      <c r="T2739">
        <v>1.3</v>
      </c>
      <c r="U2739">
        <v>1.3</v>
      </c>
      <c r="V2739">
        <v>1.2</v>
      </c>
      <c r="W2739">
        <v>1.2</v>
      </c>
      <c r="X2739">
        <v>0.9</v>
      </c>
      <c r="Y2739">
        <v>0.9</v>
      </c>
      <c r="Z2739">
        <v>0.9</v>
      </c>
      <c r="AA2739">
        <v>0.9</v>
      </c>
    </row>
    <row r="2740" spans="1:27" x14ac:dyDescent="0.2">
      <c r="A2740" s="89">
        <f>VLOOKUP(C2740,TabellenBDFS!$B$4:$C$2717,2,FALSE)</f>
        <v>380</v>
      </c>
      <c r="B2740" t="str">
        <f t="shared" si="43"/>
        <v>3807</v>
      </c>
      <c r="C2740" t="s">
        <v>390</v>
      </c>
      <c r="D2740">
        <v>7</v>
      </c>
      <c r="E2740">
        <v>0.5</v>
      </c>
      <c r="F2740">
        <v>0.5</v>
      </c>
      <c r="G2740">
        <v>0.4</v>
      </c>
      <c r="H2740">
        <v>0.4</v>
      </c>
      <c r="I2740">
        <v>0.4</v>
      </c>
      <c r="J2740">
        <v>0.4</v>
      </c>
      <c r="K2740">
        <v>0.4</v>
      </c>
      <c r="L2740">
        <v>0.5</v>
      </c>
      <c r="M2740">
        <v>0.4</v>
      </c>
      <c r="N2740">
        <v>0.4</v>
      </c>
      <c r="O2740">
        <v>0.4</v>
      </c>
      <c r="P2740">
        <v>0.4</v>
      </c>
      <c r="Q2740">
        <v>0.4</v>
      </c>
      <c r="R2740">
        <v>0.4</v>
      </c>
      <c r="S2740">
        <v>0.4</v>
      </c>
      <c r="T2740">
        <v>0.4</v>
      </c>
      <c r="U2740">
        <v>0.4</v>
      </c>
      <c r="V2740">
        <v>0.4</v>
      </c>
      <c r="W2740">
        <v>0.3</v>
      </c>
      <c r="X2740">
        <v>0.3</v>
      </c>
      <c r="Y2740">
        <v>0.3</v>
      </c>
      <c r="Z2740">
        <v>0.3</v>
      </c>
      <c r="AA2740">
        <v>0.3</v>
      </c>
    </row>
    <row r="2741" spans="1:27" x14ac:dyDescent="0.2">
      <c r="A2741" s="89">
        <f>VLOOKUP(C2741,TabellenBDFS!$B$4:$C$2717,2,FALSE)</f>
        <v>381</v>
      </c>
      <c r="B2741" t="str">
        <f t="shared" si="43"/>
        <v>3811</v>
      </c>
      <c r="C2741" t="s">
        <v>391</v>
      </c>
      <c r="D2741">
        <v>1</v>
      </c>
      <c r="E2741">
        <v>9.8000000000000007</v>
      </c>
      <c r="F2741">
        <v>9.6999999999999993</v>
      </c>
      <c r="G2741">
        <v>9.5</v>
      </c>
      <c r="H2741">
        <v>9.6999999999999993</v>
      </c>
      <c r="I2741">
        <v>10</v>
      </c>
      <c r="J2741">
        <v>10</v>
      </c>
      <c r="K2741">
        <v>9.9</v>
      </c>
      <c r="L2741">
        <v>9.6</v>
      </c>
      <c r="M2741">
        <v>9.8000000000000007</v>
      </c>
      <c r="N2741">
        <v>9.6</v>
      </c>
      <c r="O2741">
        <v>9.8000000000000007</v>
      </c>
      <c r="P2741">
        <v>9.6999999999999993</v>
      </c>
      <c r="Q2741">
        <v>9.8000000000000007</v>
      </c>
      <c r="R2741">
        <v>9.9</v>
      </c>
      <c r="S2741">
        <v>9.8000000000000007</v>
      </c>
      <c r="T2741">
        <v>9.8000000000000007</v>
      </c>
      <c r="U2741">
        <v>9.9</v>
      </c>
      <c r="V2741">
        <v>10.199999999999999</v>
      </c>
      <c r="W2741">
        <v>10</v>
      </c>
      <c r="X2741">
        <v>10</v>
      </c>
      <c r="Y2741">
        <v>10.4</v>
      </c>
      <c r="Z2741">
        <v>10</v>
      </c>
      <c r="AA2741">
        <v>10.1</v>
      </c>
    </row>
    <row r="2742" spans="1:27" x14ac:dyDescent="0.2">
      <c r="A2742" s="89">
        <f>VLOOKUP(C2742,TabellenBDFS!$B$4:$C$2717,2,FALSE)</f>
        <v>381</v>
      </c>
      <c r="B2742" t="str">
        <f t="shared" si="43"/>
        <v>3812</v>
      </c>
      <c r="C2742" t="s">
        <v>391</v>
      </c>
      <c r="D2742">
        <v>2</v>
      </c>
      <c r="E2742">
        <v>6.8</v>
      </c>
      <c r="F2742">
        <v>6.8</v>
      </c>
      <c r="G2742">
        <v>6.7</v>
      </c>
      <c r="H2742">
        <v>6.7</v>
      </c>
      <c r="I2742">
        <v>6.5</v>
      </c>
      <c r="J2742">
        <v>6.4</v>
      </c>
      <c r="K2742">
        <v>6.2</v>
      </c>
      <c r="L2742">
        <v>6</v>
      </c>
      <c r="M2742">
        <v>5.9</v>
      </c>
      <c r="N2742">
        <v>5.7</v>
      </c>
      <c r="O2742">
        <v>5.6</v>
      </c>
      <c r="P2742">
        <v>5.5</v>
      </c>
      <c r="Q2742">
        <v>5.4</v>
      </c>
      <c r="R2742">
        <v>5.3</v>
      </c>
      <c r="S2742">
        <v>5.3</v>
      </c>
      <c r="T2742">
        <v>5.2</v>
      </c>
      <c r="U2742">
        <v>5.2</v>
      </c>
      <c r="V2742">
        <v>5.0999999999999996</v>
      </c>
      <c r="W2742">
        <v>5</v>
      </c>
      <c r="X2742">
        <v>4.9000000000000004</v>
      </c>
      <c r="Y2742">
        <v>4.7</v>
      </c>
      <c r="Z2742">
        <v>4.5999999999999996</v>
      </c>
      <c r="AA2742">
        <v>4.5</v>
      </c>
    </row>
    <row r="2743" spans="1:27" x14ac:dyDescent="0.2">
      <c r="A2743" s="89">
        <f>VLOOKUP(C2743,TabellenBDFS!$B$4:$C$2717,2,FALSE)</f>
        <v>381</v>
      </c>
      <c r="B2743" t="str">
        <f t="shared" si="43"/>
        <v>3813</v>
      </c>
      <c r="C2743" t="s">
        <v>391</v>
      </c>
      <c r="D2743">
        <v>3</v>
      </c>
      <c r="E2743">
        <v>0</v>
      </c>
      <c r="F2743">
        <v>0</v>
      </c>
      <c r="G2743">
        <v>0.1</v>
      </c>
      <c r="H2743">
        <v>0.1</v>
      </c>
      <c r="I2743">
        <v>0.4</v>
      </c>
      <c r="J2743">
        <v>0.6</v>
      </c>
      <c r="K2743">
        <v>0.9</v>
      </c>
      <c r="L2743">
        <v>1</v>
      </c>
      <c r="M2743">
        <v>1.2</v>
      </c>
      <c r="N2743">
        <v>1.2</v>
      </c>
      <c r="O2743">
        <v>1.5</v>
      </c>
      <c r="P2743">
        <v>1.4</v>
      </c>
      <c r="Q2743">
        <v>1.6</v>
      </c>
      <c r="R2743">
        <v>1.7</v>
      </c>
      <c r="S2743">
        <v>1.8</v>
      </c>
      <c r="T2743">
        <v>1.8</v>
      </c>
      <c r="U2743">
        <v>1.9</v>
      </c>
      <c r="V2743">
        <v>2.2999999999999998</v>
      </c>
      <c r="W2743">
        <v>2.2000000000000002</v>
      </c>
      <c r="X2743">
        <v>2.4</v>
      </c>
      <c r="Y2743">
        <v>2.7</v>
      </c>
      <c r="Z2743">
        <v>2.7</v>
      </c>
      <c r="AA2743">
        <v>2.8</v>
      </c>
    </row>
    <row r="2744" spans="1:27" x14ac:dyDescent="0.2">
      <c r="A2744" s="89">
        <f>VLOOKUP(C2744,TabellenBDFS!$B$4:$C$2717,2,FALSE)</f>
        <v>381</v>
      </c>
      <c r="B2744" t="str">
        <f t="shared" si="43"/>
        <v>3814</v>
      </c>
      <c r="C2744" t="s">
        <v>391</v>
      </c>
      <c r="D2744">
        <v>4</v>
      </c>
      <c r="E2744">
        <v>0</v>
      </c>
      <c r="F2744">
        <v>0</v>
      </c>
      <c r="G2744">
        <v>0</v>
      </c>
      <c r="H2744">
        <v>0</v>
      </c>
      <c r="I2744">
        <v>0</v>
      </c>
      <c r="J2744">
        <v>0</v>
      </c>
      <c r="K2744">
        <v>0</v>
      </c>
      <c r="L2744">
        <v>0</v>
      </c>
      <c r="M2744">
        <v>0.1</v>
      </c>
      <c r="N2744">
        <v>0.1</v>
      </c>
      <c r="O2744">
        <v>0.2</v>
      </c>
      <c r="P2744">
        <v>0.1</v>
      </c>
      <c r="Q2744">
        <v>0.2</v>
      </c>
      <c r="R2744">
        <v>0.2</v>
      </c>
      <c r="S2744">
        <v>0.1</v>
      </c>
      <c r="T2744">
        <v>0.2</v>
      </c>
      <c r="U2744">
        <v>0.2</v>
      </c>
      <c r="V2744">
        <v>0.2</v>
      </c>
      <c r="W2744">
        <v>0.2</v>
      </c>
      <c r="X2744">
        <v>0.2</v>
      </c>
      <c r="Y2744">
        <v>0.2</v>
      </c>
      <c r="Z2744">
        <v>0.2</v>
      </c>
      <c r="AA2744">
        <v>0.3</v>
      </c>
    </row>
    <row r="2745" spans="1:27" x14ac:dyDescent="0.2">
      <c r="A2745" s="89">
        <f>VLOOKUP(C2745,TabellenBDFS!$B$4:$C$2717,2,FALSE)</f>
        <v>381</v>
      </c>
      <c r="B2745" t="str">
        <f t="shared" si="43"/>
        <v>3815</v>
      </c>
      <c r="C2745" t="s">
        <v>391</v>
      </c>
      <c r="D2745">
        <v>5</v>
      </c>
      <c r="E2745">
        <v>0.3</v>
      </c>
      <c r="F2745">
        <v>0.3</v>
      </c>
      <c r="G2745">
        <v>0.3</v>
      </c>
      <c r="H2745">
        <v>0.3</v>
      </c>
      <c r="I2745">
        <v>0.3</v>
      </c>
      <c r="J2745">
        <v>0.3</v>
      </c>
      <c r="K2745">
        <v>0.3</v>
      </c>
      <c r="L2745">
        <v>0.2</v>
      </c>
      <c r="M2745">
        <v>0.2</v>
      </c>
      <c r="N2745">
        <v>0.2</v>
      </c>
      <c r="O2745">
        <v>0.2</v>
      </c>
      <c r="P2745">
        <v>0.3</v>
      </c>
      <c r="Q2745">
        <v>0.2</v>
      </c>
      <c r="R2745">
        <v>0.2</v>
      </c>
      <c r="S2745">
        <v>0.2</v>
      </c>
      <c r="T2745">
        <v>0.2</v>
      </c>
      <c r="U2745">
        <v>0.3</v>
      </c>
      <c r="V2745">
        <v>0.2</v>
      </c>
      <c r="W2745">
        <v>0.2</v>
      </c>
      <c r="X2745">
        <v>0.2</v>
      </c>
      <c r="Y2745">
        <v>0.2</v>
      </c>
      <c r="Z2745">
        <v>0.2</v>
      </c>
      <c r="AA2745">
        <v>0.3</v>
      </c>
    </row>
    <row r="2746" spans="1:27" x14ac:dyDescent="0.2">
      <c r="A2746" s="89">
        <f>VLOOKUP(C2746,TabellenBDFS!$B$4:$C$2717,2,FALSE)</f>
        <v>381</v>
      </c>
      <c r="B2746" t="str">
        <f t="shared" si="43"/>
        <v>3816</v>
      </c>
      <c r="C2746" t="s">
        <v>391</v>
      </c>
      <c r="D2746">
        <v>6</v>
      </c>
      <c r="E2746">
        <v>1.9</v>
      </c>
      <c r="F2746">
        <v>1.9</v>
      </c>
      <c r="G2746">
        <v>1.8</v>
      </c>
      <c r="H2746">
        <v>1.9</v>
      </c>
      <c r="I2746">
        <v>2</v>
      </c>
      <c r="J2746">
        <v>1.9</v>
      </c>
      <c r="K2746">
        <v>1.9</v>
      </c>
      <c r="L2746">
        <v>1.6</v>
      </c>
      <c r="M2746">
        <v>1.6</v>
      </c>
      <c r="N2746">
        <v>1.6</v>
      </c>
      <c r="O2746">
        <v>1.5</v>
      </c>
      <c r="P2746">
        <v>1.5</v>
      </c>
      <c r="Q2746">
        <v>1.4</v>
      </c>
      <c r="R2746">
        <v>1.5</v>
      </c>
      <c r="S2746">
        <v>1.4</v>
      </c>
      <c r="T2746">
        <v>1.4</v>
      </c>
      <c r="U2746">
        <v>1.4</v>
      </c>
      <c r="V2746">
        <v>1.3</v>
      </c>
      <c r="W2746">
        <v>1.3</v>
      </c>
      <c r="X2746">
        <v>1.3</v>
      </c>
      <c r="Y2746">
        <v>1.3</v>
      </c>
      <c r="Z2746">
        <v>1.2</v>
      </c>
      <c r="AA2746">
        <v>1.2</v>
      </c>
    </row>
    <row r="2747" spans="1:27" x14ac:dyDescent="0.2">
      <c r="A2747" s="89">
        <f>VLOOKUP(C2747,TabellenBDFS!$B$4:$C$2717,2,FALSE)</f>
        <v>381</v>
      </c>
      <c r="B2747" t="str">
        <f t="shared" si="43"/>
        <v>3817</v>
      </c>
      <c r="C2747" t="s">
        <v>391</v>
      </c>
      <c r="D2747">
        <v>7</v>
      </c>
      <c r="E2747">
        <v>0.7</v>
      </c>
      <c r="F2747">
        <v>0.7</v>
      </c>
      <c r="G2747">
        <v>0.7</v>
      </c>
      <c r="H2747">
        <v>0.7</v>
      </c>
      <c r="I2747">
        <v>0.7</v>
      </c>
      <c r="J2747">
        <v>0.7</v>
      </c>
      <c r="K2747">
        <v>0.7</v>
      </c>
      <c r="L2747">
        <v>0.8</v>
      </c>
      <c r="M2747">
        <v>0.8</v>
      </c>
      <c r="N2747">
        <v>0.8</v>
      </c>
      <c r="O2747">
        <v>0.9</v>
      </c>
      <c r="P2747">
        <v>0.9</v>
      </c>
      <c r="Q2747">
        <v>0.9</v>
      </c>
      <c r="R2747">
        <v>0.9</v>
      </c>
      <c r="S2747">
        <v>0.9</v>
      </c>
      <c r="T2747">
        <v>0.9</v>
      </c>
      <c r="U2747">
        <v>1</v>
      </c>
      <c r="V2747">
        <v>1</v>
      </c>
      <c r="W2747">
        <v>1.1000000000000001</v>
      </c>
      <c r="X2747">
        <v>1.1000000000000001</v>
      </c>
      <c r="Y2747">
        <v>1.2</v>
      </c>
      <c r="Z2747">
        <v>1.1000000000000001</v>
      </c>
      <c r="AA2747">
        <v>1</v>
      </c>
    </row>
    <row r="2748" spans="1:27" x14ac:dyDescent="0.2">
      <c r="A2748" s="89">
        <f>VLOOKUP(C2748,TabellenBDFS!$B$4:$C$2717,2,FALSE)</f>
        <v>350</v>
      </c>
      <c r="B2748" t="str">
        <f t="shared" ref="B2748:B2768" si="44">CONCATENATE(A2748,D2748)</f>
        <v>3501</v>
      </c>
      <c r="C2748" t="s">
        <v>690</v>
      </c>
      <c r="D2748">
        <v>1</v>
      </c>
      <c r="Y2748">
        <v>1.7</v>
      </c>
      <c r="Z2748">
        <v>1.7</v>
      </c>
      <c r="AA2748">
        <v>1.6</v>
      </c>
    </row>
    <row r="2749" spans="1:27" x14ac:dyDescent="0.2">
      <c r="A2749" s="89">
        <f>VLOOKUP(C2749,TabellenBDFS!$B$4:$C$2717,2,FALSE)</f>
        <v>350</v>
      </c>
      <c r="B2749" t="str">
        <f t="shared" si="44"/>
        <v>3502</v>
      </c>
      <c r="C2749" t="s">
        <v>690</v>
      </c>
      <c r="D2749">
        <v>2</v>
      </c>
      <c r="Y2749">
        <v>0.3</v>
      </c>
      <c r="Z2749">
        <v>0.3</v>
      </c>
      <c r="AA2749">
        <v>0.3</v>
      </c>
    </row>
    <row r="2750" spans="1:27" x14ac:dyDescent="0.2">
      <c r="A2750" s="89">
        <f>VLOOKUP(C2750,TabellenBDFS!$B$4:$C$2717,2,FALSE)</f>
        <v>350</v>
      </c>
      <c r="B2750" t="str">
        <f t="shared" si="44"/>
        <v>3503</v>
      </c>
      <c r="C2750" t="s">
        <v>690</v>
      </c>
      <c r="D2750">
        <v>3</v>
      </c>
      <c r="Y2750">
        <v>0.2</v>
      </c>
      <c r="Z2750">
        <v>0.2</v>
      </c>
      <c r="AA2750">
        <v>0.2</v>
      </c>
    </row>
    <row r="2751" spans="1:27" x14ac:dyDescent="0.2">
      <c r="A2751" s="89">
        <f>VLOOKUP(C2751,TabellenBDFS!$B$4:$C$2717,2,FALSE)</f>
        <v>350</v>
      </c>
      <c r="B2751" t="str">
        <f t="shared" si="44"/>
        <v>3504</v>
      </c>
      <c r="C2751" t="s">
        <v>690</v>
      </c>
      <c r="D2751">
        <v>4</v>
      </c>
      <c r="Y2751">
        <v>0</v>
      </c>
      <c r="Z2751">
        <v>0</v>
      </c>
      <c r="AA2751">
        <v>0</v>
      </c>
    </row>
    <row r="2752" spans="1:27" x14ac:dyDescent="0.2">
      <c r="A2752" s="89">
        <f>VLOOKUP(C2752,TabellenBDFS!$B$4:$C$2717,2,FALSE)</f>
        <v>350</v>
      </c>
      <c r="B2752" t="str">
        <f t="shared" si="44"/>
        <v>3505</v>
      </c>
      <c r="C2752" t="s">
        <v>690</v>
      </c>
      <c r="D2752">
        <v>5</v>
      </c>
      <c r="Y2752">
        <v>0</v>
      </c>
      <c r="Z2752">
        <v>0</v>
      </c>
      <c r="AA2752">
        <v>0</v>
      </c>
    </row>
    <row r="2753" spans="1:27" x14ac:dyDescent="0.2">
      <c r="A2753" s="89">
        <f>VLOOKUP(C2753,TabellenBDFS!$B$4:$C$2717,2,FALSE)</f>
        <v>350</v>
      </c>
      <c r="B2753" t="str">
        <f t="shared" si="44"/>
        <v>3506</v>
      </c>
      <c r="C2753" t="s">
        <v>690</v>
      </c>
      <c r="D2753">
        <v>6</v>
      </c>
      <c r="Y2753">
        <v>0.8</v>
      </c>
      <c r="Z2753">
        <v>0.8</v>
      </c>
      <c r="AA2753">
        <v>0.7</v>
      </c>
    </row>
    <row r="2754" spans="1:27" x14ac:dyDescent="0.2">
      <c r="A2754" s="89">
        <f>VLOOKUP(C2754,TabellenBDFS!$B$4:$C$2717,2,FALSE)</f>
        <v>350</v>
      </c>
      <c r="B2754" t="str">
        <f t="shared" si="44"/>
        <v>3507</v>
      </c>
      <c r="C2754" t="s">
        <v>690</v>
      </c>
      <c r="D2754">
        <v>7</v>
      </c>
      <c r="Y2754">
        <v>0.3</v>
      </c>
      <c r="Z2754">
        <v>0.3</v>
      </c>
      <c r="AA2754">
        <v>0.3</v>
      </c>
    </row>
    <row r="2755" spans="1:27" x14ac:dyDescent="0.2">
      <c r="A2755" s="89">
        <f>VLOOKUP(C2755,TabellenBDFS!$B$4:$C$2717,2,FALSE)</f>
        <v>210</v>
      </c>
      <c r="B2755" t="str">
        <f t="shared" si="44"/>
        <v>2101</v>
      </c>
      <c r="C2755" t="s">
        <v>688</v>
      </c>
      <c r="D2755">
        <v>1</v>
      </c>
      <c r="Y2755">
        <v>6.2</v>
      </c>
      <c r="Z2755">
        <v>6.3</v>
      </c>
      <c r="AA2755">
        <v>6.3</v>
      </c>
    </row>
    <row r="2756" spans="1:27" x14ac:dyDescent="0.2">
      <c r="A2756" s="89">
        <f>VLOOKUP(C2756,TabellenBDFS!$B$4:$C$2717,2,FALSE)</f>
        <v>210</v>
      </c>
      <c r="B2756" t="str">
        <f t="shared" si="44"/>
        <v>2102</v>
      </c>
      <c r="C2756" t="s">
        <v>688</v>
      </c>
      <c r="D2756">
        <v>2</v>
      </c>
      <c r="Y2756">
        <v>1.1000000000000001</v>
      </c>
      <c r="Z2756">
        <v>1.1000000000000001</v>
      </c>
      <c r="AA2756">
        <v>1.1000000000000001</v>
      </c>
    </row>
    <row r="2757" spans="1:27" x14ac:dyDescent="0.2">
      <c r="A2757" s="89">
        <f>VLOOKUP(C2757,TabellenBDFS!$B$4:$C$2717,2,FALSE)</f>
        <v>210</v>
      </c>
      <c r="B2757" t="str">
        <f t="shared" si="44"/>
        <v>2103</v>
      </c>
      <c r="C2757" t="s">
        <v>688</v>
      </c>
      <c r="D2757">
        <v>3</v>
      </c>
      <c r="Y2757">
        <v>1.4</v>
      </c>
      <c r="Z2757">
        <v>1.6</v>
      </c>
      <c r="AA2757">
        <v>1.6</v>
      </c>
    </row>
    <row r="2758" spans="1:27" x14ac:dyDescent="0.2">
      <c r="A2758" s="89">
        <f>VLOOKUP(C2758,TabellenBDFS!$B$4:$C$2717,2,FALSE)</f>
        <v>210</v>
      </c>
      <c r="B2758" t="str">
        <f t="shared" si="44"/>
        <v>2104</v>
      </c>
      <c r="C2758" t="s">
        <v>688</v>
      </c>
      <c r="D2758">
        <v>4</v>
      </c>
      <c r="Y2758">
        <v>0.2</v>
      </c>
      <c r="Z2758">
        <v>0.2</v>
      </c>
      <c r="AA2758">
        <v>0.2</v>
      </c>
    </row>
    <row r="2759" spans="1:27" x14ac:dyDescent="0.2">
      <c r="A2759" s="89">
        <f>VLOOKUP(C2759,TabellenBDFS!$B$4:$C$2717,2,FALSE)</f>
        <v>210</v>
      </c>
      <c r="B2759" t="str">
        <f t="shared" si="44"/>
        <v>2105</v>
      </c>
      <c r="C2759" t="s">
        <v>688</v>
      </c>
      <c r="D2759">
        <v>5</v>
      </c>
      <c r="Y2759">
        <v>0.1</v>
      </c>
      <c r="Z2759">
        <v>0.1</v>
      </c>
      <c r="AA2759">
        <v>0.1</v>
      </c>
    </row>
    <row r="2760" spans="1:27" x14ac:dyDescent="0.2">
      <c r="A2760" s="89">
        <f>VLOOKUP(C2760,TabellenBDFS!$B$4:$C$2717,2,FALSE)</f>
        <v>210</v>
      </c>
      <c r="B2760" t="str">
        <f t="shared" si="44"/>
        <v>2106</v>
      </c>
      <c r="C2760" t="s">
        <v>688</v>
      </c>
      <c r="D2760">
        <v>6</v>
      </c>
      <c r="Y2760">
        <v>2.2999999999999998</v>
      </c>
      <c r="Z2760">
        <v>2.2000000000000002</v>
      </c>
      <c r="AA2760">
        <v>2.2000000000000002</v>
      </c>
    </row>
    <row r="2761" spans="1:27" x14ac:dyDescent="0.2">
      <c r="A2761" s="89">
        <f>VLOOKUP(C2761,TabellenBDFS!$B$4:$C$2717,2,FALSE)</f>
        <v>210</v>
      </c>
      <c r="B2761" t="str">
        <f t="shared" si="44"/>
        <v>2107</v>
      </c>
      <c r="C2761" t="s">
        <v>688</v>
      </c>
      <c r="D2761">
        <v>7</v>
      </c>
      <c r="Y2761">
        <v>1.2</v>
      </c>
      <c r="Z2761">
        <v>1.2</v>
      </c>
      <c r="AA2761">
        <v>1.2</v>
      </c>
    </row>
    <row r="2762" spans="1:27" x14ac:dyDescent="0.2">
      <c r="A2762" s="89">
        <f>VLOOKUP(C2762,TabellenBDFS!$B$4:$C$2717,2,FALSE)</f>
        <v>337</v>
      </c>
      <c r="B2762" t="str">
        <f t="shared" si="44"/>
        <v>3371</v>
      </c>
      <c r="C2762" t="s">
        <v>689</v>
      </c>
      <c r="D2762">
        <v>1</v>
      </c>
      <c r="Y2762">
        <v>3.4</v>
      </c>
      <c r="Z2762">
        <v>3.5</v>
      </c>
      <c r="AA2762">
        <v>3.4</v>
      </c>
    </row>
    <row r="2763" spans="1:27" x14ac:dyDescent="0.2">
      <c r="A2763" s="89">
        <f>VLOOKUP(C2763,TabellenBDFS!$B$4:$C$2717,2,FALSE)</f>
        <v>337</v>
      </c>
      <c r="B2763" t="str">
        <f t="shared" si="44"/>
        <v>3372</v>
      </c>
      <c r="C2763" t="s">
        <v>689</v>
      </c>
      <c r="D2763">
        <v>2</v>
      </c>
      <c r="Y2763">
        <v>0.6</v>
      </c>
      <c r="Z2763">
        <v>0.6</v>
      </c>
      <c r="AA2763">
        <v>0.5</v>
      </c>
    </row>
    <row r="2764" spans="1:27" x14ac:dyDescent="0.2">
      <c r="A2764" s="89">
        <f>VLOOKUP(C2764,TabellenBDFS!$B$4:$C$2717,2,FALSE)</f>
        <v>337</v>
      </c>
      <c r="B2764" t="str">
        <f t="shared" si="44"/>
        <v>3373</v>
      </c>
      <c r="C2764" t="s">
        <v>689</v>
      </c>
      <c r="D2764">
        <v>3</v>
      </c>
      <c r="Y2764">
        <v>0.5</v>
      </c>
      <c r="Z2764">
        <v>0.5</v>
      </c>
      <c r="AA2764">
        <v>0.5</v>
      </c>
    </row>
    <row r="2765" spans="1:27" x14ac:dyDescent="0.2">
      <c r="A2765" s="89">
        <f>VLOOKUP(C2765,TabellenBDFS!$B$4:$C$2717,2,FALSE)</f>
        <v>337</v>
      </c>
      <c r="B2765" t="str">
        <f t="shared" si="44"/>
        <v>3374</v>
      </c>
      <c r="C2765" t="s">
        <v>689</v>
      </c>
      <c r="D2765">
        <v>4</v>
      </c>
      <c r="Y2765">
        <v>0.1</v>
      </c>
      <c r="Z2765">
        <v>0.1</v>
      </c>
      <c r="AA2765">
        <v>0.1</v>
      </c>
    </row>
    <row r="2766" spans="1:27" x14ac:dyDescent="0.2">
      <c r="A2766" s="89">
        <f>VLOOKUP(C2766,TabellenBDFS!$B$4:$C$2717,2,FALSE)</f>
        <v>337</v>
      </c>
      <c r="B2766" t="str">
        <f t="shared" si="44"/>
        <v>3375</v>
      </c>
      <c r="C2766" t="s">
        <v>689</v>
      </c>
      <c r="D2766">
        <v>5</v>
      </c>
      <c r="Y2766">
        <v>0</v>
      </c>
      <c r="Z2766">
        <v>0</v>
      </c>
      <c r="AA2766">
        <v>0</v>
      </c>
    </row>
    <row r="2767" spans="1:27" x14ac:dyDescent="0.2">
      <c r="A2767" s="89">
        <f>VLOOKUP(C2767,TabellenBDFS!$B$4:$C$2717,2,FALSE)</f>
        <v>337</v>
      </c>
      <c r="B2767" t="str">
        <f t="shared" si="44"/>
        <v>3376</v>
      </c>
      <c r="C2767" t="s">
        <v>689</v>
      </c>
      <c r="D2767">
        <v>6</v>
      </c>
      <c r="Y2767">
        <v>1.9</v>
      </c>
      <c r="Z2767">
        <v>2</v>
      </c>
      <c r="AA2767">
        <v>1.9</v>
      </c>
    </row>
    <row r="2768" spans="1:27" x14ac:dyDescent="0.2">
      <c r="A2768" s="89">
        <f>VLOOKUP(C2768,TabellenBDFS!$B$4:$C$2717,2,FALSE)</f>
        <v>337</v>
      </c>
      <c r="B2768" t="str">
        <f t="shared" si="44"/>
        <v>3377</v>
      </c>
      <c r="C2768" t="s">
        <v>689</v>
      </c>
      <c r="D2768">
        <v>7</v>
      </c>
      <c r="Y2768">
        <v>0.3</v>
      </c>
      <c r="Z2768">
        <v>0.4</v>
      </c>
      <c r="AA2768">
        <v>0.4</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9"/>
  <dimension ref="A1:AA142"/>
  <sheetViews>
    <sheetView workbookViewId="0"/>
  </sheetViews>
  <sheetFormatPr defaultRowHeight="12.75" x14ac:dyDescent="0.2"/>
  <cols>
    <col min="1" max="1" width="2.7109375" style="1" customWidth="1"/>
    <col min="2" max="2" width="9.140625" style="1"/>
    <col min="3" max="3" width="2.7109375" style="1" customWidth="1"/>
    <col min="4" max="4" width="9.140625" style="1"/>
    <col min="5" max="5" width="17.28515625" style="1" customWidth="1"/>
    <col min="6" max="16384" width="9.140625" style="1"/>
  </cols>
  <sheetData>
    <row r="1" spans="1:27" s="13" customFormat="1" x14ac:dyDescent="0.2"/>
    <row r="2" spans="1:27" s="13" customFormat="1" x14ac:dyDescent="0.2"/>
    <row r="3" spans="1:27" s="13" customFormat="1" x14ac:dyDescent="0.2"/>
    <row r="4" spans="1:27" s="13" customFormat="1" x14ac:dyDescent="0.2"/>
    <row r="5" spans="1:27" s="14" customFormat="1" x14ac:dyDescent="0.2"/>
    <row r="6" spans="1:27" s="14" customFormat="1" x14ac:dyDescent="0.2"/>
    <row r="7" spans="1:27" s="14" customFormat="1" x14ac:dyDescent="0.2">
      <c r="D7" s="15"/>
      <c r="G7" s="17">
        <v>2</v>
      </c>
    </row>
    <row r="8" spans="1:27" s="14" customFormat="1" x14ac:dyDescent="0.2">
      <c r="E8" s="16"/>
    </row>
    <row r="9" spans="1:27" s="14" customFormat="1" x14ac:dyDescent="0.2"/>
    <row r="10" spans="1:27" ht="15.75" x14ac:dyDescent="0.25">
      <c r="A10" s="18"/>
      <c r="B10" s="77"/>
      <c r="C10" s="18"/>
      <c r="D10" s="18"/>
      <c r="E10" s="18"/>
      <c r="F10" s="18"/>
      <c r="G10" s="18"/>
      <c r="H10" s="18"/>
      <c r="I10" s="18"/>
      <c r="J10" s="18"/>
      <c r="K10" s="18"/>
      <c r="L10" s="18"/>
      <c r="M10" s="18"/>
      <c r="N10" s="18"/>
      <c r="O10" s="18"/>
      <c r="P10" s="18"/>
      <c r="Q10" s="18"/>
      <c r="R10" s="18"/>
      <c r="S10" s="18"/>
      <c r="T10" s="18"/>
      <c r="U10" s="18"/>
      <c r="V10" s="18"/>
      <c r="W10" s="18"/>
      <c r="X10" s="18"/>
      <c r="Y10" s="18"/>
      <c r="Z10" s="18"/>
      <c r="AA10" s="18"/>
    </row>
    <row r="11" spans="1:27" s="14" customFormat="1" ht="15.75" x14ac:dyDescent="0.25">
      <c r="B11" s="143"/>
    </row>
    <row r="12" spans="1:27" s="14" customFormat="1" ht="15.75" x14ac:dyDescent="0.25">
      <c r="B12" s="143"/>
    </row>
    <row r="13" spans="1:27" s="14" customFormat="1" x14ac:dyDescent="0.2">
      <c r="A13" s="144"/>
      <c r="B13" s="144"/>
      <c r="C13" s="144"/>
      <c r="D13" s="144"/>
      <c r="E13" s="144"/>
      <c r="F13" s="144"/>
      <c r="G13" s="144"/>
      <c r="H13" s="144"/>
      <c r="I13" s="144"/>
      <c r="J13" s="144"/>
      <c r="K13" s="144"/>
      <c r="L13" s="144"/>
      <c r="M13" s="144"/>
      <c r="N13" s="144"/>
      <c r="O13" s="144"/>
      <c r="P13" s="144"/>
      <c r="Q13" s="144"/>
      <c r="R13" s="144"/>
      <c r="S13" s="144"/>
      <c r="T13" s="144"/>
      <c r="U13" s="144"/>
      <c r="V13" s="144"/>
      <c r="W13" s="144"/>
      <c r="X13" s="144"/>
      <c r="Y13" s="144"/>
      <c r="Z13" s="144"/>
      <c r="AA13" s="144"/>
    </row>
    <row r="14" spans="1:27" s="14" customFormat="1" x14ac:dyDescent="0.2"/>
    <row r="15" spans="1:27" s="14" customFormat="1" x14ac:dyDescent="0.2"/>
    <row r="16" spans="1:27" s="18" customFormat="1" x14ac:dyDescent="0.2"/>
    <row r="17" s="18" customFormat="1" x14ac:dyDescent="0.2"/>
    <row r="18" s="18" customFormat="1" x14ac:dyDescent="0.2"/>
    <row r="19" s="18" customFormat="1" x14ac:dyDescent="0.2"/>
    <row r="20" s="18" customFormat="1" x14ac:dyDescent="0.2"/>
    <row r="21" s="18" customFormat="1" x14ac:dyDescent="0.2"/>
    <row r="22" s="18" customFormat="1" x14ac:dyDescent="0.2"/>
    <row r="23" s="18" customFormat="1" x14ac:dyDescent="0.2"/>
    <row r="24" s="18" customFormat="1" x14ac:dyDescent="0.2"/>
    <row r="25" s="18" customFormat="1" x14ac:dyDescent="0.2"/>
    <row r="26" s="18" customFormat="1" x14ac:dyDescent="0.2"/>
    <row r="27" s="18" customFormat="1" x14ac:dyDescent="0.2"/>
    <row r="28" s="18" customFormat="1" x14ac:dyDescent="0.2"/>
    <row r="29" s="18" customFormat="1" x14ac:dyDescent="0.2"/>
    <row r="30" s="18" customFormat="1" x14ac:dyDescent="0.2"/>
    <row r="31" s="18" customFormat="1" x14ac:dyDescent="0.2"/>
    <row r="32" s="18" customFormat="1" x14ac:dyDescent="0.2"/>
    <row r="33" spans="1:27" s="18" customForma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row>
    <row r="34" spans="1:27" s="18" customFormat="1" x14ac:dyDescent="0.2">
      <c r="A34" s="1"/>
      <c r="B34" s="1"/>
      <c r="C34" s="1"/>
      <c r="D34" s="1"/>
      <c r="E34" s="1"/>
      <c r="F34" s="1"/>
      <c r="G34" s="1"/>
      <c r="H34" s="1"/>
      <c r="I34" s="1"/>
      <c r="J34" s="1"/>
      <c r="K34" s="1"/>
      <c r="L34" s="1"/>
      <c r="M34" s="1"/>
      <c r="N34" s="1"/>
      <c r="O34" s="1"/>
      <c r="P34" s="1"/>
      <c r="Q34" s="1"/>
      <c r="R34" s="1"/>
      <c r="S34" s="25"/>
      <c r="T34" s="1"/>
      <c r="U34" s="1"/>
      <c r="V34" s="1"/>
      <c r="W34" s="1"/>
      <c r="X34" s="1"/>
      <c r="Y34" s="1"/>
      <c r="Z34" s="1"/>
      <c r="AA34" s="1"/>
    </row>
    <row r="35" spans="1:27" s="18" customForma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row>
    <row r="56" spans="1:27" x14ac:dyDescent="0.2">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row>
    <row r="57" spans="1:27" x14ac:dyDescent="0.2">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row>
    <row r="58" spans="1:27" x14ac:dyDescent="0.2">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row>
    <row r="59" spans="1:27" s="18" customFormat="1" x14ac:dyDescent="0.2"/>
    <row r="60" spans="1:27" s="18" customFormat="1" x14ac:dyDescent="0.2"/>
    <row r="61" spans="1:27" s="18" customFormat="1" x14ac:dyDescent="0.2">
      <c r="B61" s="26"/>
      <c r="Q61" s="19"/>
    </row>
    <row r="62" spans="1:27" x14ac:dyDescent="0.2">
      <c r="A62" s="18"/>
      <c r="B62" s="26"/>
      <c r="C62" s="18"/>
      <c r="D62" s="18"/>
      <c r="E62" s="18"/>
      <c r="F62" s="18"/>
      <c r="G62" s="18"/>
      <c r="H62" s="18"/>
      <c r="I62" s="18"/>
      <c r="J62" s="18"/>
      <c r="K62" s="18"/>
      <c r="L62" s="18"/>
      <c r="M62" s="18"/>
      <c r="N62" s="18"/>
      <c r="O62" s="18"/>
      <c r="P62" s="18"/>
      <c r="Q62" s="19"/>
      <c r="R62" s="18"/>
      <c r="S62" s="18"/>
      <c r="T62" s="18"/>
      <c r="U62" s="18"/>
      <c r="V62" s="18"/>
      <c r="W62" s="18"/>
      <c r="X62" s="18"/>
      <c r="Y62" s="18"/>
      <c r="Z62" s="18"/>
      <c r="AA62" s="18"/>
    </row>
    <row r="63" spans="1:27" x14ac:dyDescent="0.2">
      <c r="A63" s="18"/>
      <c r="B63" s="26"/>
      <c r="C63" s="18"/>
      <c r="D63" s="18"/>
      <c r="E63" s="18"/>
      <c r="F63" s="18"/>
      <c r="G63" s="18"/>
      <c r="H63" s="18"/>
      <c r="I63" s="18"/>
      <c r="J63" s="18"/>
      <c r="K63" s="18"/>
      <c r="L63" s="18"/>
      <c r="M63" s="18"/>
      <c r="N63" s="18"/>
      <c r="O63" s="18"/>
      <c r="P63" s="18"/>
      <c r="Q63" s="19"/>
      <c r="R63" s="18"/>
      <c r="S63" s="18"/>
      <c r="T63" s="18"/>
      <c r="U63" s="18"/>
      <c r="V63" s="18"/>
      <c r="W63" s="18"/>
      <c r="X63" s="18"/>
      <c r="Y63" s="18"/>
      <c r="Z63" s="18"/>
      <c r="AA63" s="18"/>
    </row>
    <row r="64" spans="1:27" x14ac:dyDescent="0.2">
      <c r="A64" s="18"/>
      <c r="B64" s="18"/>
      <c r="C64" s="18"/>
      <c r="D64" s="19"/>
      <c r="E64" s="19"/>
      <c r="F64" s="19"/>
      <c r="G64" s="19"/>
      <c r="H64" s="19"/>
      <c r="I64" s="19"/>
      <c r="J64" s="19"/>
      <c r="K64" s="19"/>
      <c r="L64" s="19"/>
      <c r="M64" s="19"/>
      <c r="N64" s="19"/>
      <c r="O64" s="19"/>
      <c r="P64" s="19"/>
      <c r="Q64" s="19"/>
      <c r="R64" s="18"/>
      <c r="S64" s="18"/>
      <c r="T64" s="18"/>
      <c r="U64" s="18"/>
      <c r="V64" s="18"/>
      <c r="W64" s="18"/>
      <c r="X64" s="18"/>
      <c r="Y64" s="18"/>
      <c r="Z64" s="18"/>
      <c r="AA64" s="18"/>
    </row>
    <row r="65" spans="1:27" x14ac:dyDescent="0.2">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row>
    <row r="66" spans="1:27" x14ac:dyDescent="0.2">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row>
    <row r="67" spans="1:27" x14ac:dyDescent="0.2">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row>
    <row r="68" spans="1:27" x14ac:dyDescent="0.2">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row>
    <row r="69" spans="1:27" x14ac:dyDescent="0.2">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row>
    <row r="70" spans="1:27" x14ac:dyDescent="0.2">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row>
    <row r="71" spans="1:27" x14ac:dyDescent="0.2">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row>
    <row r="72" spans="1:27" x14ac:dyDescent="0.2">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row>
    <row r="73" spans="1:27" x14ac:dyDescent="0.2">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row>
    <row r="74" spans="1:27" x14ac:dyDescent="0.2">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row>
    <row r="75" spans="1:27" x14ac:dyDescent="0.2">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row>
    <row r="76" spans="1:27" x14ac:dyDescent="0.2">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row>
    <row r="77" spans="1:27" x14ac:dyDescent="0.2">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row>
    <row r="78" spans="1:27" x14ac:dyDescent="0.2">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row>
    <row r="79" spans="1:27" x14ac:dyDescent="0.2">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row>
    <row r="80" spans="1:27" x14ac:dyDescent="0.2">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row>
    <row r="96" spans="1:27" s="18" customForma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1:27" s="18" customForma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row>
    <row r="104" spans="1:27" x14ac:dyDescent="0.2">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row>
    <row r="105" spans="1:27" x14ac:dyDescent="0.2">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row>
    <row r="106" spans="1:27" x14ac:dyDescent="0.2">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row>
    <row r="141" spans="1:27" x14ac:dyDescent="0.2">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row>
    <row r="142" spans="1:27" x14ac:dyDescent="0.2">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row>
  </sheetData>
  <sheetProtection algorithmName="SHA-512" hashValue="fLHsMRx5uwoDH+Z67++3r3LzlX5xJMr6e/j1/wPSxj12A5zvC2gR2DPASckVZcie3jPgAb2DWlMrDrJW8aB/RA==" saltValue="Ow9w9kY7f91BXdKGr2UyfQ==" spinCount="100000" sheet="1" objects="1" scenarios="1" selectLockedCells="1" selectUnlockedCells="1"/>
  <pageMargins left="0.7" right="0.7" top="0.75" bottom="0.75" header="0.3" footer="0.3"/>
  <drawing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
  <dimension ref="A1:AA42"/>
  <sheetViews>
    <sheetView zoomScaleNormal="100" workbookViewId="0"/>
  </sheetViews>
  <sheetFormatPr defaultRowHeight="12.75" x14ac:dyDescent="0.2"/>
  <cols>
    <col min="1" max="1" width="2.7109375" style="117" customWidth="1"/>
    <col min="2" max="2" width="9.140625" style="117"/>
    <col min="3" max="3" width="2.7109375" style="117" customWidth="1"/>
    <col min="4" max="4" width="9.140625" style="117"/>
    <col min="5" max="5" width="17.28515625" style="117" customWidth="1"/>
    <col min="6" max="16384" width="9.140625" style="117"/>
  </cols>
  <sheetData>
    <row r="1" spans="1:26" s="111" customFormat="1" x14ac:dyDescent="0.2">
      <c r="A1" s="125"/>
      <c r="K1" s="13"/>
      <c r="L1" s="13"/>
      <c r="M1" s="13"/>
      <c r="N1" s="13"/>
      <c r="O1" s="13"/>
      <c r="P1" s="13"/>
      <c r="Q1" s="13"/>
      <c r="R1" s="13"/>
      <c r="S1" s="13"/>
      <c r="T1" s="13"/>
      <c r="U1" s="13"/>
      <c r="V1" s="13"/>
      <c r="W1" s="13"/>
    </row>
    <row r="2" spans="1:26" s="111" customFormat="1" x14ac:dyDescent="0.2">
      <c r="K2" s="13"/>
      <c r="L2" s="13"/>
      <c r="M2" s="13"/>
      <c r="N2" s="13"/>
      <c r="O2" s="13"/>
      <c r="P2" s="13"/>
      <c r="Q2" s="13"/>
      <c r="R2" s="13"/>
      <c r="S2" s="13"/>
      <c r="T2" s="13"/>
      <c r="U2" s="13"/>
      <c r="V2" s="13"/>
      <c r="W2" s="13"/>
    </row>
    <row r="3" spans="1:26" s="111" customFormat="1" x14ac:dyDescent="0.2">
      <c r="K3" s="13"/>
      <c r="L3" s="13"/>
      <c r="M3" s="13"/>
      <c r="N3" s="13"/>
      <c r="O3" s="13"/>
      <c r="P3" s="13"/>
      <c r="Q3" s="13"/>
      <c r="R3" s="13"/>
      <c r="S3" s="13"/>
      <c r="T3" s="13"/>
      <c r="U3" s="13"/>
      <c r="V3" s="13"/>
      <c r="W3" s="13"/>
    </row>
    <row r="4" spans="1:26" s="111" customFormat="1" x14ac:dyDescent="0.2">
      <c r="K4" s="13"/>
      <c r="L4" s="13"/>
      <c r="M4" s="13"/>
      <c r="N4" s="13"/>
      <c r="O4" s="13"/>
      <c r="P4" s="13"/>
      <c r="Q4" s="13"/>
      <c r="R4" s="13"/>
      <c r="S4" s="13"/>
      <c r="T4" s="13"/>
      <c r="U4" s="13"/>
      <c r="V4" s="13"/>
      <c r="W4" s="13"/>
    </row>
    <row r="5" spans="1:26" s="112" customFormat="1" x14ac:dyDescent="0.2">
      <c r="K5" s="14"/>
      <c r="L5" s="14"/>
      <c r="M5" s="14"/>
      <c r="N5" s="14"/>
      <c r="O5" s="14"/>
      <c r="P5" s="14"/>
      <c r="Q5" s="14"/>
      <c r="R5" s="14"/>
      <c r="S5" s="14"/>
      <c r="T5" s="14"/>
      <c r="U5" s="14"/>
      <c r="V5" s="14"/>
      <c r="W5" s="14"/>
    </row>
    <row r="6" spans="1:26" s="112" customFormat="1" x14ac:dyDescent="0.2">
      <c r="K6" s="14"/>
      <c r="L6" s="14"/>
      <c r="M6" s="14"/>
      <c r="N6" s="14"/>
      <c r="O6" s="14"/>
      <c r="P6" s="14"/>
      <c r="Q6" s="14"/>
      <c r="R6" s="14"/>
      <c r="S6" s="14"/>
      <c r="T6" s="14"/>
      <c r="U6" s="14"/>
      <c r="V6" s="14"/>
      <c r="W6" s="14"/>
    </row>
    <row r="7" spans="1:26" s="112" customFormat="1" x14ac:dyDescent="0.2">
      <c r="D7" s="113"/>
      <c r="G7" s="114">
        <v>2</v>
      </c>
    </row>
    <row r="8" spans="1:26" s="112" customFormat="1" x14ac:dyDescent="0.2">
      <c r="E8" s="115"/>
    </row>
    <row r="9" spans="1:26" s="112" customFormat="1" x14ac:dyDescent="0.2"/>
    <row r="11" spans="1:26" ht="30.75" customHeight="1" x14ac:dyDescent="0.2">
      <c r="A11" s="182" t="s">
        <v>543</v>
      </c>
      <c r="B11" s="182"/>
      <c r="C11" s="182"/>
      <c r="D11" s="182"/>
      <c r="E11" s="182"/>
      <c r="F11" s="182"/>
      <c r="G11" s="182"/>
      <c r="H11" s="182"/>
      <c r="I11" s="182"/>
      <c r="J11" s="182"/>
      <c r="K11" s="182"/>
      <c r="L11" s="116"/>
      <c r="M11" s="116"/>
      <c r="N11" s="116"/>
      <c r="O11" s="116"/>
      <c r="P11" s="116"/>
      <c r="Q11" s="116"/>
      <c r="R11" s="116"/>
      <c r="S11" s="116"/>
      <c r="T11" s="116"/>
      <c r="U11" s="116"/>
      <c r="V11" s="116"/>
      <c r="W11" s="116"/>
      <c r="X11" s="116"/>
      <c r="Y11" s="116"/>
      <c r="Z11" s="116"/>
    </row>
    <row r="12" spans="1:26" ht="6" customHeight="1" x14ac:dyDescent="0.2"/>
    <row r="13" spans="1:26" ht="52.5" customHeight="1" x14ac:dyDescent="0.2">
      <c r="A13" s="183" t="s">
        <v>683</v>
      </c>
      <c r="B13" s="183"/>
      <c r="C13" s="183"/>
      <c r="D13" s="183"/>
      <c r="E13" s="183"/>
      <c r="F13" s="183"/>
      <c r="G13" s="183"/>
      <c r="H13" s="183"/>
      <c r="I13" s="183"/>
      <c r="J13" s="183"/>
      <c r="K13" s="183"/>
    </row>
    <row r="14" spans="1:26" ht="38.25" customHeight="1" x14ac:dyDescent="0.2">
      <c r="A14" s="183" t="str">
        <f>"Standaard worden in de grafieken gegevens voor heel Nederland weergegeven. Zo kunt u bijvoorbeeld zien dat er aan het einde van "&amp; TabellenBUS!E1&amp; " in Nederland "&amp; TabellenBUS!K21&amp; " personen (vanaf 15 jaar tot de AOW-leeftijd) algemene bijstand ontvingen."</f>
        <v>Standaard worden in de grafieken gegevens voor heel Nederland weergegeven. Zo kunt u bijvoorbeeld zien dat er aan het einde van september 2018 in Nederland 435.830 personen (vanaf 15 jaar tot de AOW-leeftijd) algemene bijstand ontvingen.</v>
      </c>
      <c r="B14" s="183"/>
      <c r="C14" s="183"/>
      <c r="D14" s="183"/>
      <c r="E14" s="183"/>
      <c r="F14" s="183"/>
      <c r="G14" s="183"/>
      <c r="H14" s="183"/>
      <c r="I14" s="183"/>
      <c r="J14" s="183"/>
      <c r="K14" s="183"/>
    </row>
    <row r="15" spans="1:26" ht="15" customHeight="1" x14ac:dyDescent="0.2">
      <c r="A15" s="141"/>
      <c r="B15" s="141"/>
      <c r="C15" s="141"/>
      <c r="D15" s="141"/>
      <c r="E15" s="141"/>
      <c r="F15" s="141"/>
      <c r="G15" s="141"/>
      <c r="H15" s="141"/>
      <c r="I15" s="141"/>
      <c r="J15" s="141"/>
      <c r="K15" s="141"/>
    </row>
    <row r="16" spans="1:26" ht="37.5" customHeight="1" x14ac:dyDescent="0.2">
      <c r="A16" s="183" t="str">
        <f>"U kunt de gegevens van elke door u gewenste gemeente bekijken door deze gemeente te selecteren in het linker uitrolmenu. Op die manier kunt u zien hoeveel personen met algemene bijstand er waren in de periode "&amp;TabellenBUS!E27 &amp; " tot en met "&amp;TabellenBUS!E1 &amp; "."</f>
        <v>U kunt de gegevens van elke door u gewenste gemeente bekijken door deze gemeente te selecteren in het linker uitrolmenu. Op die manier kunt u zien hoeveel personen met algemene bijstand er waren in de periode maart 2013 tot en met september 2018.</v>
      </c>
      <c r="B16" s="183"/>
      <c r="C16" s="183"/>
      <c r="D16" s="183"/>
      <c r="E16" s="183"/>
      <c r="F16" s="183"/>
      <c r="G16" s="183"/>
      <c r="H16" s="183"/>
      <c r="I16" s="183"/>
      <c r="J16" s="183"/>
      <c r="K16" s="183"/>
    </row>
    <row r="17" spans="1:27" ht="78.75" customHeight="1" x14ac:dyDescent="0.2">
      <c r="A17" s="183" t="s">
        <v>1081</v>
      </c>
      <c r="B17" s="183"/>
      <c r="C17" s="183"/>
      <c r="D17" s="183"/>
      <c r="E17" s="183"/>
      <c r="F17" s="183"/>
      <c r="G17" s="183"/>
      <c r="H17" s="183"/>
      <c r="I17" s="183"/>
      <c r="J17" s="183"/>
      <c r="K17" s="183"/>
    </row>
    <row r="18" spans="1:27" ht="6" customHeight="1" x14ac:dyDescent="0.2">
      <c r="A18" s="185"/>
      <c r="B18" s="185"/>
      <c r="C18" s="185"/>
      <c r="D18" s="185"/>
      <c r="E18" s="185"/>
      <c r="F18" s="185"/>
      <c r="G18" s="185"/>
      <c r="H18" s="185"/>
      <c r="I18" s="185"/>
      <c r="J18" s="185"/>
      <c r="K18" s="118"/>
    </row>
    <row r="19" spans="1:27" ht="70.900000000000006" customHeight="1" x14ac:dyDescent="0.2">
      <c r="A19" s="183" t="s">
        <v>1082</v>
      </c>
      <c r="B19" s="183"/>
      <c r="C19" s="183"/>
      <c r="D19" s="183"/>
      <c r="E19" s="183"/>
      <c r="F19" s="183"/>
      <c r="G19" s="183"/>
      <c r="H19" s="183"/>
      <c r="I19" s="183"/>
      <c r="J19" s="183"/>
      <c r="K19" s="183"/>
    </row>
    <row r="20" spans="1:27" ht="6" customHeight="1" x14ac:dyDescent="0.2">
      <c r="A20" s="171"/>
      <c r="B20" s="171"/>
      <c r="C20" s="171"/>
      <c r="D20" s="171"/>
      <c r="E20" s="171"/>
      <c r="F20" s="171"/>
      <c r="G20" s="171"/>
      <c r="H20" s="171"/>
      <c r="I20" s="171"/>
      <c r="J20" s="171"/>
      <c r="K20" s="118"/>
    </row>
    <row r="21" spans="1:27" ht="42.6" customHeight="1" x14ac:dyDescent="0.2">
      <c r="A21" s="183" t="str">
        <f>"In het onderdeel 'demografische gegevens' wordt een aantal kenmerken van bijstandsontvangers in Nederland uitgelicht. " &amp; "Het aantal bijstandsontvangers is onder andere uitgeplitst naar herkomst, geslacht en leeftijd. Dit is inclusief bijstandsontvangers die in het buitenland wonen. Let op, deze cijfers zijn ge-update tot en met " &amp; Demografisch!F1 &amp; "."</f>
        <v>In het onderdeel 'demografische gegevens' wordt een aantal kenmerken van bijstandsontvangers in Nederland uitgelicht. Het aantal bijstandsontvangers is onder andere uitgeplitst naar herkomst, geslacht en leeftijd. Dit is inclusief bijstandsontvangers die in het buitenland wonen. Let op, deze cijfers zijn ge-update tot en met juni 2018.</v>
      </c>
      <c r="B21" s="183"/>
      <c r="C21" s="183"/>
      <c r="D21" s="183"/>
      <c r="E21" s="183"/>
      <c r="F21" s="183"/>
      <c r="G21" s="183"/>
      <c r="H21" s="183"/>
      <c r="I21" s="183"/>
      <c r="J21" s="183"/>
      <c r="K21" s="183"/>
    </row>
    <row r="22" spans="1:27" ht="6" customHeight="1" x14ac:dyDescent="0.2">
      <c r="A22" s="119"/>
      <c r="B22" s="119"/>
      <c r="C22" s="119"/>
      <c r="D22" s="119"/>
      <c r="E22" s="119"/>
      <c r="F22" s="119"/>
      <c r="G22" s="119"/>
      <c r="H22" s="119"/>
      <c r="I22" s="119"/>
      <c r="J22" s="119"/>
    </row>
    <row r="23" spans="1:27" ht="24" customHeight="1" x14ac:dyDescent="0.2">
      <c r="A23" s="185" t="s">
        <v>659</v>
      </c>
      <c r="B23" s="185"/>
      <c r="C23" s="185"/>
      <c r="D23" s="185"/>
      <c r="E23" s="185"/>
      <c r="F23" s="185"/>
      <c r="G23" s="185"/>
      <c r="H23" s="185"/>
      <c r="I23" s="185"/>
      <c r="J23" s="185"/>
      <c r="K23" s="185"/>
    </row>
    <row r="24" spans="1:27" ht="15" customHeight="1" x14ac:dyDescent="0.2">
      <c r="A24" s="166"/>
      <c r="B24" s="166"/>
      <c r="C24" s="166"/>
      <c r="D24" s="166"/>
      <c r="E24" s="166"/>
      <c r="F24" s="166"/>
      <c r="G24" s="166"/>
      <c r="H24" s="166"/>
      <c r="I24" s="166"/>
      <c r="J24" s="166"/>
      <c r="K24" s="166"/>
    </row>
    <row r="25" spans="1:27" x14ac:dyDescent="0.2">
      <c r="A25" s="186" t="s">
        <v>1099</v>
      </c>
      <c r="B25" s="186"/>
      <c r="C25" s="186"/>
      <c r="D25" s="186"/>
      <c r="E25" s="186"/>
      <c r="F25" s="186"/>
      <c r="G25" s="186"/>
      <c r="H25" s="186"/>
      <c r="I25" s="186"/>
      <c r="J25" s="186"/>
      <c r="K25" s="186"/>
    </row>
    <row r="26" spans="1:27" s="122" customFormat="1" x14ac:dyDescent="0.2">
      <c r="A26" s="120"/>
      <c r="B26" s="120"/>
      <c r="C26" s="121"/>
      <c r="D26" s="121"/>
      <c r="E26" s="121"/>
      <c r="F26" s="121"/>
      <c r="G26" s="121"/>
      <c r="H26" s="121"/>
      <c r="I26" s="121"/>
      <c r="J26" s="121"/>
      <c r="K26" s="121"/>
      <c r="L26" s="121"/>
      <c r="M26" s="121"/>
      <c r="N26" s="121"/>
      <c r="O26" s="121"/>
      <c r="P26" s="121"/>
      <c r="Q26" s="121"/>
      <c r="R26" s="121"/>
      <c r="S26" s="121"/>
      <c r="T26" s="121"/>
      <c r="U26" s="121"/>
      <c r="V26" s="121"/>
      <c r="W26" s="121"/>
      <c r="X26" s="121"/>
      <c r="Y26" s="121"/>
      <c r="Z26" s="121"/>
      <c r="AA26" s="121"/>
    </row>
    <row r="27" spans="1:27" s="122" customFormat="1" ht="12.75" customHeight="1" x14ac:dyDescent="0.2">
      <c r="A27" s="123" t="s">
        <v>394</v>
      </c>
      <c r="B27" s="120"/>
      <c r="C27" s="121"/>
      <c r="D27" s="121"/>
      <c r="E27" s="121"/>
      <c r="F27" s="121"/>
      <c r="G27" s="121"/>
      <c r="H27" s="121"/>
      <c r="I27" s="121"/>
      <c r="J27" s="121"/>
      <c r="K27" s="121"/>
      <c r="L27" s="121"/>
      <c r="M27" s="121"/>
      <c r="N27" s="121"/>
      <c r="O27" s="121"/>
      <c r="P27" s="121"/>
      <c r="Q27" s="121"/>
      <c r="R27" s="121"/>
      <c r="S27" s="121"/>
      <c r="T27" s="121"/>
      <c r="U27" s="121"/>
      <c r="V27" s="121"/>
      <c r="W27" s="121"/>
      <c r="X27" s="121"/>
      <c r="Y27" s="121"/>
      <c r="Z27" s="121"/>
      <c r="AA27" s="121"/>
    </row>
    <row r="28" spans="1:27" s="122" customFormat="1" x14ac:dyDescent="0.2">
      <c r="A28" s="120" t="s">
        <v>1094</v>
      </c>
      <c r="B28" s="120"/>
      <c r="C28" s="121"/>
      <c r="D28" s="121"/>
      <c r="E28" s="121"/>
      <c r="F28" s="121"/>
      <c r="G28" s="121"/>
      <c r="H28" s="121"/>
      <c r="I28" s="121"/>
      <c r="J28" s="121"/>
      <c r="K28" s="121"/>
      <c r="L28" s="121"/>
      <c r="M28" s="121"/>
      <c r="N28" s="121"/>
      <c r="O28" s="121"/>
      <c r="P28" s="121"/>
      <c r="Q28" s="121"/>
      <c r="R28" s="121"/>
      <c r="S28" s="121"/>
      <c r="T28" s="121"/>
      <c r="U28" s="121"/>
      <c r="V28" s="121"/>
      <c r="W28" s="121"/>
      <c r="X28" s="121"/>
      <c r="Y28" s="121"/>
      <c r="Z28" s="121"/>
      <c r="AA28" s="121"/>
    </row>
    <row r="29" spans="1:27" s="122" customFormat="1" x14ac:dyDescent="0.2">
      <c r="A29" s="181" t="s">
        <v>1087</v>
      </c>
      <c r="B29" s="181"/>
      <c r="C29" s="181"/>
      <c r="D29" s="181"/>
      <c r="E29" s="181"/>
      <c r="F29" s="181"/>
      <c r="G29" s="181"/>
      <c r="H29" s="181"/>
      <c r="I29" s="181"/>
      <c r="J29" s="181"/>
      <c r="K29" s="181"/>
    </row>
    <row r="30" spans="1:27" s="122" customFormat="1" ht="24.75" customHeight="1" x14ac:dyDescent="0.2">
      <c r="A30" s="184" t="s">
        <v>1095</v>
      </c>
      <c r="B30" s="184"/>
      <c r="C30" s="184"/>
      <c r="D30" s="184"/>
      <c r="E30" s="184"/>
      <c r="F30" s="184"/>
      <c r="G30" s="184"/>
      <c r="H30" s="184"/>
      <c r="I30" s="184"/>
      <c r="J30" s="184"/>
      <c r="K30" s="184"/>
    </row>
    <row r="31" spans="1:27" s="122" customFormat="1" ht="12.75" customHeight="1" x14ac:dyDescent="0.2">
      <c r="A31" s="122" t="s">
        <v>1096</v>
      </c>
      <c r="B31" s="120"/>
    </row>
    <row r="32" spans="1:27" s="122" customFormat="1" ht="12.75" customHeight="1" x14ac:dyDescent="0.2">
      <c r="B32" s="120"/>
    </row>
    <row r="33" spans="1:11" s="122" customFormat="1" ht="12.75" customHeight="1" x14ac:dyDescent="0.2">
      <c r="A33" s="167" t="s">
        <v>1083</v>
      </c>
      <c r="B33" s="120"/>
    </row>
    <row r="34" spans="1:11" s="122" customFormat="1" ht="12.75" customHeight="1" x14ac:dyDescent="0.2">
      <c r="A34" s="168" t="s">
        <v>1084</v>
      </c>
      <c r="B34" s="120"/>
    </row>
    <row r="35" spans="1:11" s="122" customFormat="1" ht="12.75" customHeight="1" x14ac:dyDescent="0.2">
      <c r="A35" s="169" t="s">
        <v>1085</v>
      </c>
      <c r="B35" s="120"/>
    </row>
    <row r="36" spans="1:11" s="122" customFormat="1" ht="12.75" customHeight="1" x14ac:dyDescent="0.2">
      <c r="A36" s="170" t="s">
        <v>1086</v>
      </c>
      <c r="B36" s="120"/>
    </row>
    <row r="37" spans="1:11" s="122" customFormat="1" ht="12.75" customHeight="1" x14ac:dyDescent="0.2">
      <c r="B37" s="120"/>
    </row>
    <row r="38" spans="1:11" x14ac:dyDescent="0.2">
      <c r="A38" s="123" t="s">
        <v>654</v>
      </c>
      <c r="B38" s="120"/>
      <c r="C38" s="122"/>
      <c r="D38" s="122"/>
    </row>
    <row r="39" spans="1:11" ht="12.75" customHeight="1" x14ac:dyDescent="0.2">
      <c r="A39" s="120" t="s">
        <v>1088</v>
      </c>
      <c r="B39" s="124"/>
      <c r="C39" s="124"/>
      <c r="D39" s="124"/>
    </row>
    <row r="40" spans="1:11" x14ac:dyDescent="0.2">
      <c r="A40" s="180" t="s">
        <v>1089</v>
      </c>
      <c r="B40" s="180"/>
      <c r="C40" s="180"/>
      <c r="D40" s="180"/>
      <c r="E40" s="180"/>
      <c r="F40" s="180"/>
      <c r="G40" s="180"/>
      <c r="H40" s="180"/>
      <c r="I40" s="180"/>
      <c r="J40" s="180"/>
      <c r="K40" s="180"/>
    </row>
    <row r="41" spans="1:11" x14ac:dyDescent="0.2">
      <c r="A41" s="179" t="s">
        <v>645</v>
      </c>
      <c r="B41" s="179"/>
      <c r="C41" s="179"/>
      <c r="D41" s="179"/>
      <c r="E41" s="179"/>
      <c r="F41" s="179"/>
      <c r="G41" s="179"/>
      <c r="H41" s="179"/>
      <c r="I41" s="179"/>
      <c r="J41" s="179"/>
      <c r="K41" s="179"/>
    </row>
    <row r="42" spans="1:11" x14ac:dyDescent="0.2">
      <c r="A42" s="179"/>
      <c r="B42" s="179"/>
      <c r="C42" s="179"/>
      <c r="D42" s="179"/>
      <c r="E42" s="179"/>
      <c r="F42" s="179"/>
      <c r="G42" s="179"/>
      <c r="H42" s="179"/>
      <c r="I42" s="179"/>
      <c r="J42" s="179"/>
      <c r="K42" s="179"/>
    </row>
  </sheetData>
  <sheetProtection algorithmName="SHA-512" hashValue="SW3DXkmEVEwz43z2sYyyQrSKJ7qU+QyXN6U/qZeAL3ZkdSVRfeTBAnmlh/Fueetf1I0yCm2fa+jSl5dbNZbUJQ==" saltValue="dVklA4Z1uk0n+Piyh6jUHg==" spinCount="100000" sheet="1" objects="1" scenarios="1" selectLockedCells="1" selectUnlockedCells="1"/>
  <mergeCells count="14">
    <mergeCell ref="A41:K42"/>
    <mergeCell ref="A40:K40"/>
    <mergeCell ref="A29:K29"/>
    <mergeCell ref="A11:K11"/>
    <mergeCell ref="A13:K13"/>
    <mergeCell ref="A16:K16"/>
    <mergeCell ref="A14:K14"/>
    <mergeCell ref="A17:K17"/>
    <mergeCell ref="A30:K30"/>
    <mergeCell ref="A18:J18"/>
    <mergeCell ref="A19:K19"/>
    <mergeCell ref="A21:K21"/>
    <mergeCell ref="A23:K23"/>
    <mergeCell ref="A25:K25"/>
  </mergeCells>
  <hyperlinks>
    <hyperlink ref="A29" r:id="rId1" display="Statline-tabel "/>
    <hyperlink ref="A40" r:id="rId2" display="Statline-tabel"/>
    <hyperlink ref="A29:K29" r:id="rId3" location="/CBS/nl/dataset/84417NED/table?ts=1553090853340" display="StatLine-tabel 'Personen met een uitkering; soort uitkering; wijken en buurten' "/>
    <hyperlink ref="A40:K40" r:id="rId4" display="Statline-tabel 'Personen met een uitkering; kenmerken uitkeringsontvangers'"/>
    <hyperlink ref="A35" r:id="rId5"/>
  </hyperlinks>
  <pageMargins left="0.7" right="0.7" top="0.75" bottom="0.75" header="0.3" footer="0.3"/>
  <pageSetup paperSize="9" orientation="portrait" r:id="rId6"/>
  <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3">
    <pageSetUpPr fitToPage="1"/>
  </sheetPr>
  <dimension ref="A1:W54"/>
  <sheetViews>
    <sheetView workbookViewId="0"/>
  </sheetViews>
  <sheetFormatPr defaultColWidth="9.140625" defaultRowHeight="12.75" x14ac:dyDescent="0.2"/>
  <cols>
    <col min="1" max="1" width="2.7109375" style="1" customWidth="1"/>
    <col min="2" max="2" width="9.140625" style="1"/>
    <col min="3" max="3" width="2.7109375" style="1" customWidth="1"/>
    <col min="4" max="4" width="9.140625" style="1"/>
    <col min="5" max="5" width="17.28515625" style="1" customWidth="1"/>
    <col min="6" max="16384" width="9.140625" style="1"/>
  </cols>
  <sheetData>
    <row r="1" spans="1:23" s="111" customFormat="1" x14ac:dyDescent="0.2">
      <c r="A1" s="125"/>
      <c r="K1" s="13"/>
      <c r="L1" s="13"/>
      <c r="M1" s="13"/>
      <c r="N1" s="13"/>
      <c r="O1" s="13"/>
      <c r="P1" s="13"/>
      <c r="Q1" s="13"/>
      <c r="R1" s="13"/>
      <c r="S1" s="13"/>
      <c r="T1" s="13"/>
      <c r="U1" s="13"/>
      <c r="V1" s="13"/>
      <c r="W1" s="13"/>
    </row>
    <row r="2" spans="1:23" s="111" customFormat="1" x14ac:dyDescent="0.2">
      <c r="K2" s="13"/>
      <c r="L2" s="13"/>
      <c r="M2" s="13"/>
      <c r="N2" s="13"/>
      <c r="O2" s="13"/>
      <c r="P2" s="13"/>
      <c r="Q2" s="13"/>
      <c r="R2" s="13"/>
      <c r="S2" s="13"/>
      <c r="T2" s="13"/>
      <c r="U2" s="13"/>
      <c r="V2" s="13"/>
      <c r="W2" s="13"/>
    </row>
    <row r="3" spans="1:23" s="111" customFormat="1" x14ac:dyDescent="0.2">
      <c r="K3" s="13"/>
      <c r="L3" s="13"/>
      <c r="M3" s="13"/>
      <c r="N3" s="13"/>
      <c r="O3" s="13"/>
      <c r="P3" s="13"/>
      <c r="Q3" s="13"/>
      <c r="R3" s="13"/>
      <c r="S3" s="13"/>
      <c r="T3" s="13"/>
      <c r="U3" s="13"/>
      <c r="V3" s="13"/>
      <c r="W3" s="13"/>
    </row>
    <row r="4" spans="1:23" s="111" customFormat="1" x14ac:dyDescent="0.2">
      <c r="K4" s="13"/>
      <c r="L4" s="13"/>
      <c r="M4" s="13"/>
      <c r="N4" s="13"/>
      <c r="O4" s="13"/>
      <c r="P4" s="13"/>
      <c r="Q4" s="13"/>
      <c r="R4" s="13"/>
      <c r="S4" s="13"/>
      <c r="T4" s="13"/>
      <c r="U4" s="13"/>
      <c r="V4" s="13"/>
      <c r="W4" s="13"/>
    </row>
    <row r="5" spans="1:23" s="112" customFormat="1" x14ac:dyDescent="0.2">
      <c r="K5" s="14"/>
      <c r="L5" s="14"/>
      <c r="M5" s="14"/>
      <c r="N5" s="14"/>
      <c r="O5" s="14"/>
      <c r="P5" s="14"/>
      <c r="Q5" s="14"/>
      <c r="R5" s="14"/>
      <c r="S5" s="14"/>
      <c r="T5" s="14"/>
      <c r="U5" s="14"/>
      <c r="V5" s="14"/>
      <c r="W5" s="14"/>
    </row>
    <row r="6" spans="1:23" s="112" customFormat="1" x14ac:dyDescent="0.2">
      <c r="K6" s="14"/>
      <c r="L6" s="14"/>
      <c r="M6" s="14"/>
      <c r="N6" s="14"/>
      <c r="O6" s="14"/>
      <c r="P6" s="14"/>
      <c r="Q6" s="14"/>
      <c r="R6" s="14"/>
      <c r="S6" s="14"/>
      <c r="T6" s="14"/>
      <c r="U6" s="14"/>
      <c r="V6" s="14"/>
      <c r="W6" s="14"/>
    </row>
    <row r="7" spans="1:23" s="112" customFormat="1" x14ac:dyDescent="0.2">
      <c r="D7" s="113"/>
      <c r="G7" s="114">
        <v>2</v>
      </c>
    </row>
    <row r="8" spans="1:23" s="112" customFormat="1" x14ac:dyDescent="0.2">
      <c r="E8" s="115"/>
    </row>
    <row r="9" spans="1:23" s="112" customFormat="1" x14ac:dyDescent="0.2"/>
    <row r="10" spans="1:23" s="18" customFormat="1" ht="15.75" x14ac:dyDescent="0.25">
      <c r="B10" s="77"/>
    </row>
    <row r="11" spans="1:23" s="18" customFormat="1" ht="15.75" x14ac:dyDescent="0.25">
      <c r="B11" s="77"/>
    </row>
    <row r="12" spans="1:23" s="18" customFormat="1" ht="15.75" x14ac:dyDescent="0.25">
      <c r="B12" s="77"/>
    </row>
    <row r="13" spans="1:23" s="18" customFormat="1" ht="15.75" x14ac:dyDescent="0.25">
      <c r="B13" s="77"/>
    </row>
    <row r="14" spans="1:23" s="18" customFormat="1" ht="15.75" x14ac:dyDescent="0.25">
      <c r="B14" s="77"/>
    </row>
    <row r="15" spans="1:23" s="18" customFormat="1" ht="15.75" x14ac:dyDescent="0.25">
      <c r="B15" s="77"/>
    </row>
    <row r="16" spans="1:23" s="24" customFormat="1" x14ac:dyDescent="0.2"/>
    <row r="17" s="18" customFormat="1" x14ac:dyDescent="0.2"/>
    <row r="18" s="18" customFormat="1" x14ac:dyDescent="0.2"/>
    <row r="19" s="18" customFormat="1" x14ac:dyDescent="0.2"/>
    <row r="20" s="18" customFormat="1" x14ac:dyDescent="0.2"/>
    <row r="21" s="18" customFormat="1" x14ac:dyDescent="0.2"/>
    <row r="22" s="18" customFormat="1" x14ac:dyDescent="0.2"/>
    <row r="23" s="18" customFormat="1" x14ac:dyDescent="0.2"/>
    <row r="24" s="18" customFormat="1" x14ac:dyDescent="0.2"/>
    <row r="25" s="18" customFormat="1" x14ac:dyDescent="0.2"/>
    <row r="26" s="18" customFormat="1" x14ac:dyDescent="0.2"/>
    <row r="27" s="18" customFormat="1" x14ac:dyDescent="0.2"/>
    <row r="28" s="18" customFormat="1" x14ac:dyDescent="0.2"/>
    <row r="29" s="18" customFormat="1" x14ac:dyDescent="0.2"/>
    <row r="30" s="18" customFormat="1" x14ac:dyDescent="0.2"/>
    <row r="31" s="18" customFormat="1" x14ac:dyDescent="0.2"/>
    <row r="32" s="18" customFormat="1" x14ac:dyDescent="0.2"/>
    <row r="33" spans="19:19" s="18" customFormat="1" x14ac:dyDescent="0.2"/>
    <row r="34" spans="19:19" s="18" customFormat="1" x14ac:dyDescent="0.2"/>
    <row r="35" spans="19:19" s="18" customFormat="1" x14ac:dyDescent="0.2"/>
    <row r="37" spans="19:19" ht="15" customHeight="1" x14ac:dyDescent="0.2">
      <c r="S37" s="25"/>
    </row>
    <row r="54" spans="13:13" x14ac:dyDescent="0.2">
      <c r="M54" s="25"/>
    </row>
  </sheetData>
  <sheetProtection algorithmName="SHA-512" hashValue="6ImB4b8BX6dDYS2ykh//NElaj/QaqAVrvoYGxdN4xV1L6CnpwWftzOIWGa/oNTAOB8rG0tPdN23Mj3HD5kc9lQ==" saltValue="WOr8rc1GxcI/R53sTNaZgA==" spinCount="100000" sheet="1" objects="1" scenarios="1" selectLockedCells="1" selectUnlockedCells="1"/>
  <pageMargins left="0.25" right="0.25" top="0.75" bottom="0.75" header="0.3" footer="0.3"/>
  <pageSetup paperSize="8" scale="78"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47106" r:id="rId4" name="Drop Down 2">
              <controlPr defaultSize="0" autoLine="0" autoPict="0">
                <anchor moveWithCells="1">
                  <from>
                    <xdr:col>22</xdr:col>
                    <xdr:colOff>200025</xdr:colOff>
                    <xdr:row>10</xdr:row>
                    <xdr:rowOff>76200</xdr:rowOff>
                  </from>
                  <to>
                    <xdr:col>25</xdr:col>
                    <xdr:colOff>381000</xdr:colOff>
                    <xdr:row>11</xdr:row>
                    <xdr:rowOff>66675</xdr:rowOff>
                  </to>
                </anchor>
              </controlPr>
            </control>
          </mc:Choice>
        </mc:AlternateContent>
        <mc:AlternateContent xmlns:mc="http://schemas.openxmlformats.org/markup-compatibility/2006">
          <mc:Choice Requires="x14">
            <control shapeId="47107" r:id="rId5" name="Drop Down 3">
              <controlPr defaultSize="0" autoLine="0" autoPict="0">
                <anchor moveWithCells="1">
                  <from>
                    <xdr:col>4</xdr:col>
                    <xdr:colOff>561975</xdr:colOff>
                    <xdr:row>13</xdr:row>
                    <xdr:rowOff>85725</xdr:rowOff>
                  </from>
                  <to>
                    <xdr:col>8</xdr:col>
                    <xdr:colOff>152400</xdr:colOff>
                    <xdr:row>14</xdr:row>
                    <xdr:rowOff>76200</xdr:rowOff>
                  </to>
                </anchor>
              </controlPr>
            </control>
          </mc:Choice>
        </mc:AlternateContent>
        <mc:AlternateContent xmlns:mc="http://schemas.openxmlformats.org/markup-compatibility/2006">
          <mc:Choice Requires="x14">
            <control shapeId="201457" r:id="rId6" name="Lijst">
              <controlPr defaultSize="0" autoLine="0" autoPict="0">
                <anchor moveWithCells="1">
                  <from>
                    <xdr:col>4</xdr:col>
                    <xdr:colOff>133350</xdr:colOff>
                    <xdr:row>10</xdr:row>
                    <xdr:rowOff>85725</xdr:rowOff>
                  </from>
                  <to>
                    <xdr:col>6</xdr:col>
                    <xdr:colOff>371475</xdr:colOff>
                    <xdr:row>11</xdr:row>
                    <xdr:rowOff>66675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
  <dimension ref="A1:W45"/>
  <sheetViews>
    <sheetView workbookViewId="0"/>
  </sheetViews>
  <sheetFormatPr defaultRowHeight="12.75" x14ac:dyDescent="0.2"/>
  <cols>
    <col min="1" max="1" width="2.7109375" style="117" customWidth="1"/>
    <col min="2" max="2" width="9.140625" style="117"/>
    <col min="3" max="3" width="2.7109375" style="117" customWidth="1"/>
    <col min="4" max="4" width="9.140625" style="117"/>
    <col min="5" max="5" width="17.28515625" style="117" customWidth="1"/>
    <col min="6" max="16384" width="9.140625" style="117"/>
  </cols>
  <sheetData>
    <row r="1" spans="1:23" s="111" customFormat="1" x14ac:dyDescent="0.2">
      <c r="A1" s="125"/>
      <c r="K1" s="13"/>
      <c r="L1" s="13"/>
      <c r="M1" s="13"/>
      <c r="N1" s="13"/>
      <c r="O1" s="13"/>
      <c r="P1" s="13"/>
      <c r="Q1" s="13"/>
      <c r="R1" s="13"/>
      <c r="S1" s="13"/>
      <c r="T1" s="13"/>
      <c r="U1" s="13"/>
      <c r="V1" s="13"/>
      <c r="W1" s="13"/>
    </row>
    <row r="2" spans="1:23" s="111" customFormat="1" x14ac:dyDescent="0.2">
      <c r="K2" s="13"/>
      <c r="L2" s="13"/>
      <c r="M2" s="13"/>
      <c r="N2" s="13"/>
      <c r="O2" s="13"/>
      <c r="P2" s="13"/>
      <c r="Q2" s="13"/>
      <c r="R2" s="13"/>
      <c r="S2" s="13"/>
      <c r="T2" s="13"/>
      <c r="U2" s="13"/>
      <c r="V2" s="13"/>
      <c r="W2" s="13"/>
    </row>
    <row r="3" spans="1:23" s="111" customFormat="1" x14ac:dyDescent="0.2">
      <c r="K3" s="13"/>
      <c r="L3" s="13"/>
      <c r="M3" s="13"/>
      <c r="N3" s="13"/>
      <c r="O3" s="13"/>
      <c r="P3" s="13"/>
      <c r="Q3" s="13"/>
      <c r="R3" s="13"/>
      <c r="S3" s="13"/>
      <c r="T3" s="13"/>
      <c r="U3" s="13"/>
      <c r="V3" s="13"/>
      <c r="W3" s="13"/>
    </row>
    <row r="4" spans="1:23" s="111" customFormat="1" x14ac:dyDescent="0.2">
      <c r="K4" s="13"/>
      <c r="L4" s="13"/>
      <c r="M4" s="13"/>
      <c r="N4" s="13"/>
      <c r="O4" s="13"/>
      <c r="P4" s="13"/>
      <c r="Q4" s="13"/>
      <c r="R4" s="13"/>
      <c r="S4" s="13"/>
      <c r="T4" s="13"/>
      <c r="U4" s="13"/>
      <c r="V4" s="13"/>
      <c r="W4" s="13"/>
    </row>
    <row r="5" spans="1:23" s="112" customFormat="1" x14ac:dyDescent="0.2">
      <c r="K5" s="14"/>
      <c r="L5" s="14"/>
      <c r="M5" s="14"/>
      <c r="N5" s="14"/>
      <c r="O5" s="14"/>
      <c r="P5" s="14"/>
      <c r="Q5" s="14"/>
      <c r="R5" s="14"/>
      <c r="S5" s="14"/>
      <c r="T5" s="14"/>
      <c r="U5" s="14"/>
      <c r="V5" s="14"/>
      <c r="W5" s="14"/>
    </row>
    <row r="6" spans="1:23" s="112" customFormat="1" x14ac:dyDescent="0.2">
      <c r="K6" s="14"/>
      <c r="L6" s="14"/>
      <c r="M6" s="14"/>
      <c r="N6" s="14"/>
      <c r="O6" s="14"/>
      <c r="P6" s="14"/>
      <c r="Q6" s="14"/>
      <c r="R6" s="14"/>
      <c r="S6" s="14"/>
      <c r="T6" s="14"/>
      <c r="U6" s="14"/>
      <c r="V6" s="14"/>
      <c r="W6" s="14"/>
    </row>
    <row r="7" spans="1:23" s="112" customFormat="1" x14ac:dyDescent="0.2">
      <c r="D7" s="113"/>
      <c r="G7" s="114">
        <v>2</v>
      </c>
    </row>
    <row r="8" spans="1:23" s="112" customFormat="1" x14ac:dyDescent="0.2">
      <c r="E8" s="115"/>
    </row>
    <row r="9" spans="1:23" s="112" customFormat="1" x14ac:dyDescent="0.2"/>
    <row r="11" spans="1:23" ht="30.75" customHeight="1" x14ac:dyDescent="0.2">
      <c r="A11" s="182" t="s">
        <v>543</v>
      </c>
      <c r="B11" s="182"/>
      <c r="C11" s="182"/>
      <c r="D11" s="182"/>
      <c r="E11" s="182"/>
      <c r="F11" s="182"/>
      <c r="G11" s="182"/>
      <c r="H11" s="182"/>
      <c r="I11" s="182"/>
      <c r="J11" s="182"/>
      <c r="K11" s="182"/>
      <c r="M11" s="188" t="s">
        <v>656</v>
      </c>
      <c r="N11" s="188"/>
      <c r="O11" s="188"/>
      <c r="P11" s="188"/>
      <c r="Q11" s="188"/>
      <c r="R11" s="188"/>
      <c r="S11" s="188"/>
      <c r="T11" s="188"/>
      <c r="U11" s="188"/>
      <c r="V11" s="188"/>
      <c r="W11" s="188"/>
    </row>
    <row r="12" spans="1:23" ht="6" customHeight="1" x14ac:dyDescent="0.2">
      <c r="A12" s="126"/>
      <c r="B12" s="126"/>
      <c r="C12" s="126"/>
      <c r="D12" s="126"/>
      <c r="E12" s="126"/>
      <c r="F12" s="126"/>
      <c r="G12" s="126"/>
      <c r="H12" s="126"/>
      <c r="I12" s="126"/>
      <c r="J12" s="126"/>
      <c r="K12" s="126"/>
      <c r="M12" s="188"/>
      <c r="N12" s="188"/>
      <c r="O12" s="188"/>
      <c r="P12" s="188"/>
      <c r="Q12" s="188"/>
      <c r="R12" s="188"/>
      <c r="S12" s="188"/>
      <c r="T12" s="188"/>
      <c r="U12" s="188"/>
      <c r="V12" s="188"/>
      <c r="W12" s="188"/>
    </row>
    <row r="13" spans="1:23" ht="24.75" customHeight="1" x14ac:dyDescent="0.2">
      <c r="A13" s="182" t="s">
        <v>632</v>
      </c>
      <c r="B13" s="182"/>
      <c r="C13" s="182"/>
      <c r="D13" s="182"/>
      <c r="E13" s="182"/>
      <c r="F13" s="182"/>
      <c r="G13" s="182"/>
      <c r="H13" s="182"/>
      <c r="I13" s="182"/>
      <c r="J13" s="182"/>
      <c r="K13" s="182"/>
      <c r="M13" s="188"/>
      <c r="N13" s="188"/>
      <c r="O13" s="188"/>
      <c r="P13" s="188"/>
      <c r="Q13" s="188"/>
      <c r="R13" s="188"/>
      <c r="S13" s="188"/>
      <c r="T13" s="188"/>
      <c r="U13" s="188"/>
      <c r="V13" s="188"/>
      <c r="W13" s="188"/>
    </row>
    <row r="14" spans="1:23" ht="27" customHeight="1" x14ac:dyDescent="0.2">
      <c r="A14" s="182" t="str">
        <f>"Standaard worden in de grafieken gegevens voor heel Nederland weergegeven. Zo kunt u bijvoorbeeld zien dat er aan het einde van "&amp; TabellenSRG!D1 &amp;" in Nederland in totaal "&amp; TabellenSRG!D12 &amp; " re-integratievoorzieningen liepen. "</f>
        <v xml:space="preserve">Standaard worden in de grafieken gegevens voor heel Nederland weergegeven. Zo kunt u bijvoorbeeld zien dat er aan het einde van december 2018 in Nederland in totaal 269.590 re-integratievoorzieningen liepen. </v>
      </c>
      <c r="B14" s="182"/>
      <c r="C14" s="182"/>
      <c r="D14" s="182"/>
      <c r="E14" s="182"/>
      <c r="F14" s="182"/>
      <c r="G14" s="182"/>
      <c r="H14" s="182"/>
      <c r="I14" s="182"/>
      <c r="J14" s="182"/>
      <c r="K14" s="182"/>
      <c r="M14" s="188"/>
      <c r="N14" s="188"/>
      <c r="O14" s="188"/>
      <c r="P14" s="188"/>
      <c r="Q14" s="188"/>
      <c r="R14" s="188"/>
      <c r="S14" s="188"/>
      <c r="T14" s="188"/>
      <c r="U14" s="188"/>
      <c r="V14" s="188"/>
      <c r="W14" s="188"/>
    </row>
    <row r="15" spans="1:23" ht="15" customHeight="1" x14ac:dyDescent="0.2">
      <c r="A15" s="140"/>
      <c r="B15" s="140"/>
      <c r="C15" s="140"/>
      <c r="D15" s="140"/>
      <c r="E15" s="140"/>
      <c r="F15" s="140"/>
      <c r="G15" s="140"/>
      <c r="H15" s="140"/>
      <c r="I15" s="140"/>
      <c r="J15" s="140"/>
      <c r="K15" s="140"/>
      <c r="M15" s="188"/>
      <c r="N15" s="188"/>
      <c r="O15" s="188"/>
      <c r="P15" s="188"/>
      <c r="Q15" s="188"/>
      <c r="R15" s="188"/>
      <c r="S15" s="188"/>
      <c r="T15" s="188"/>
      <c r="U15" s="188"/>
      <c r="V15" s="188"/>
      <c r="W15" s="188"/>
    </row>
    <row r="16" spans="1:23" ht="54" customHeight="1" x14ac:dyDescent="0.2">
      <c r="A16" s="183" t="str">
        <f xml:space="preserve"> "U kunt de gegevens van elke door u gewenste gemeente bekijken door deze gemeente te selecteren in het linker uitrolmenu op het tabblad 'SRG'. Daarnaast kunt u in het uitrolmenu naast het kopje 'kies een type voorziening' een voorziening kiezen. " &amp; "Op die manier kunt u bijvoorbeeld in de linker grafiek zien hoeveel voorzieningen er van een bepaald type waren in de door u geselecteerde gemeente tot en met " &amp; TabellenSRG!D1 &amp; "."</f>
        <v>U kunt de gegevens van elke door u gewenste gemeente bekijken door deze gemeente te selecteren in het linker uitrolmenu op het tabblad 'SRG'. Daarnaast kunt u in het uitrolmenu naast het kopje 'kies een type voorziening' een voorziening kiezen. Op die manier kunt u bijvoorbeeld in de linker grafiek zien hoeveel voorzieningen er van een bepaald type waren in de door u geselecteerde gemeente tot en met december 2018.</v>
      </c>
      <c r="B16" s="183"/>
      <c r="C16" s="183"/>
      <c r="D16" s="183"/>
      <c r="E16" s="183"/>
      <c r="F16" s="183"/>
      <c r="G16" s="183"/>
      <c r="H16" s="183"/>
      <c r="I16" s="183"/>
      <c r="J16" s="183"/>
      <c r="K16" s="183"/>
      <c r="M16" s="188"/>
      <c r="N16" s="188"/>
      <c r="O16" s="188"/>
      <c r="P16" s="188"/>
      <c r="Q16" s="188"/>
      <c r="R16" s="188"/>
      <c r="S16" s="188"/>
      <c r="T16" s="188"/>
      <c r="U16" s="188"/>
      <c r="V16" s="188"/>
      <c r="W16" s="188"/>
    </row>
    <row r="17" spans="1:23" ht="103.5" customHeight="1" x14ac:dyDescent="0.2">
      <c r="A17" s="183" t="s">
        <v>687</v>
      </c>
      <c r="B17" s="183"/>
      <c r="C17" s="183"/>
      <c r="D17" s="183"/>
      <c r="E17" s="183"/>
      <c r="F17" s="183"/>
      <c r="G17" s="183"/>
      <c r="H17" s="183"/>
      <c r="I17" s="183"/>
      <c r="J17" s="183"/>
      <c r="K17" s="183"/>
      <c r="M17" s="188"/>
      <c r="N17" s="188"/>
      <c r="O17" s="188"/>
      <c r="P17" s="188"/>
      <c r="Q17" s="188"/>
      <c r="R17" s="188"/>
      <c r="S17" s="188"/>
      <c r="T17" s="188"/>
      <c r="U17" s="188"/>
      <c r="V17" s="188"/>
      <c r="W17" s="188"/>
    </row>
    <row r="18" spans="1:23" ht="6" customHeight="1" x14ac:dyDescent="0.2">
      <c r="A18" s="118"/>
      <c r="B18" s="118"/>
      <c r="C18" s="118"/>
      <c r="D18" s="118"/>
      <c r="E18" s="118"/>
      <c r="F18" s="118"/>
      <c r="G18" s="118"/>
      <c r="H18" s="118"/>
      <c r="I18" s="118"/>
      <c r="J18" s="118"/>
      <c r="K18" s="118"/>
      <c r="M18" s="188"/>
      <c r="N18" s="188"/>
      <c r="O18" s="188"/>
      <c r="P18" s="188"/>
      <c r="Q18" s="188"/>
      <c r="R18" s="188"/>
      <c r="S18" s="188"/>
      <c r="T18" s="188"/>
      <c r="U18" s="188"/>
      <c r="V18" s="188"/>
      <c r="W18" s="188"/>
    </row>
    <row r="19" spans="1:23" ht="67.5" customHeight="1" x14ac:dyDescent="0.2">
      <c r="A19" s="183" t="s">
        <v>684</v>
      </c>
      <c r="B19" s="183"/>
      <c r="C19" s="183"/>
      <c r="D19" s="183"/>
      <c r="E19" s="183"/>
      <c r="F19" s="183"/>
      <c r="G19" s="183"/>
      <c r="H19" s="183"/>
      <c r="I19" s="183"/>
      <c r="J19" s="183"/>
      <c r="K19" s="183"/>
      <c r="M19" s="188"/>
      <c r="N19" s="188"/>
      <c r="O19" s="188"/>
      <c r="P19" s="188"/>
      <c r="Q19" s="188"/>
      <c r="R19" s="188"/>
      <c r="S19" s="188"/>
      <c r="T19" s="188"/>
      <c r="U19" s="188"/>
      <c r="V19" s="188"/>
      <c r="W19" s="188"/>
    </row>
    <row r="20" spans="1:23" ht="6.75" customHeight="1" x14ac:dyDescent="0.2">
      <c r="A20" s="165"/>
      <c r="B20" s="165"/>
      <c r="C20" s="165"/>
      <c r="D20" s="165"/>
      <c r="E20" s="165"/>
      <c r="F20" s="165"/>
      <c r="G20" s="165"/>
      <c r="H20" s="165"/>
      <c r="I20" s="165"/>
      <c r="J20" s="165"/>
      <c r="K20" s="165"/>
      <c r="M20" s="188"/>
      <c r="N20" s="188"/>
      <c r="O20" s="188"/>
      <c r="P20" s="188"/>
      <c r="Q20" s="188"/>
      <c r="R20" s="188"/>
      <c r="S20" s="188"/>
      <c r="T20" s="188"/>
      <c r="U20" s="188"/>
      <c r="V20" s="188"/>
      <c r="W20" s="188"/>
    </row>
    <row r="21" spans="1:23" ht="39" customHeight="1" x14ac:dyDescent="0.2">
      <c r="A21" s="185" t="s">
        <v>660</v>
      </c>
      <c r="B21" s="185"/>
      <c r="C21" s="185"/>
      <c r="D21" s="185"/>
      <c r="E21" s="185"/>
      <c r="F21" s="185"/>
      <c r="G21" s="185"/>
      <c r="H21" s="185"/>
      <c r="I21" s="185"/>
      <c r="J21" s="185"/>
      <c r="K21" s="185"/>
      <c r="M21" s="188"/>
      <c r="N21" s="188"/>
      <c r="O21" s="188"/>
      <c r="P21" s="188"/>
      <c r="Q21" s="188"/>
      <c r="R21" s="188"/>
      <c r="S21" s="188"/>
      <c r="T21" s="188"/>
      <c r="U21" s="188"/>
      <c r="V21" s="188"/>
      <c r="W21" s="188"/>
    </row>
    <row r="22" spans="1:23" ht="15" customHeight="1" x14ac:dyDescent="0.2">
      <c r="A22" s="166"/>
      <c r="B22" s="166"/>
      <c r="C22" s="166"/>
      <c r="D22" s="166"/>
      <c r="E22" s="166"/>
      <c r="F22" s="166"/>
      <c r="G22" s="166"/>
      <c r="H22" s="166"/>
      <c r="I22" s="166"/>
      <c r="J22" s="166"/>
      <c r="K22" s="166"/>
      <c r="M22" s="188"/>
      <c r="N22" s="188"/>
      <c r="O22" s="188"/>
      <c r="P22" s="188"/>
      <c r="Q22" s="188"/>
      <c r="R22" s="188"/>
      <c r="S22" s="188"/>
      <c r="T22" s="188"/>
      <c r="U22" s="188"/>
      <c r="V22" s="188"/>
      <c r="W22" s="188"/>
    </row>
    <row r="23" spans="1:23" ht="15" customHeight="1" x14ac:dyDescent="0.2">
      <c r="A23" s="186" t="s">
        <v>1098</v>
      </c>
      <c r="B23" s="186"/>
      <c r="C23" s="186"/>
      <c r="D23" s="186"/>
      <c r="E23" s="186"/>
      <c r="F23" s="186"/>
      <c r="G23" s="186"/>
      <c r="H23" s="186"/>
      <c r="I23" s="186"/>
      <c r="J23" s="186"/>
      <c r="K23" s="186"/>
      <c r="M23" s="188"/>
      <c r="N23" s="188"/>
      <c r="O23" s="188"/>
      <c r="P23" s="188"/>
      <c r="Q23" s="188"/>
      <c r="R23" s="188"/>
      <c r="S23" s="188"/>
      <c r="T23" s="188"/>
      <c r="U23" s="188"/>
      <c r="V23" s="188"/>
      <c r="W23" s="188"/>
    </row>
    <row r="24" spans="1:23" ht="13.5" customHeight="1" x14ac:dyDescent="0.2">
      <c r="M24" s="188"/>
      <c r="N24" s="188"/>
      <c r="O24" s="188"/>
      <c r="P24" s="188"/>
      <c r="Q24" s="188"/>
      <c r="R24" s="188"/>
      <c r="S24" s="188"/>
      <c r="T24" s="188"/>
      <c r="U24" s="188"/>
      <c r="V24" s="188"/>
      <c r="W24" s="188"/>
    </row>
    <row r="25" spans="1:23" ht="12.75" customHeight="1" x14ac:dyDescent="0.2">
      <c r="A25" s="189" t="s">
        <v>634</v>
      </c>
      <c r="B25" s="189"/>
      <c r="C25" s="189"/>
      <c r="D25" s="189"/>
      <c r="E25" s="189"/>
      <c r="F25" s="189"/>
      <c r="G25" s="189"/>
      <c r="H25" s="189"/>
      <c r="I25" s="189"/>
      <c r="J25" s="189"/>
      <c r="K25" s="189"/>
      <c r="M25" s="188"/>
      <c r="N25" s="188"/>
      <c r="O25" s="188"/>
      <c r="P25" s="188"/>
      <c r="Q25" s="188"/>
      <c r="R25" s="188"/>
      <c r="S25" s="188"/>
      <c r="T25" s="188"/>
      <c r="U25" s="188"/>
      <c r="V25" s="188"/>
      <c r="W25" s="188"/>
    </row>
    <row r="26" spans="1:23" ht="12.75" customHeight="1" x14ac:dyDescent="0.2">
      <c r="A26" s="117" t="s">
        <v>636</v>
      </c>
      <c r="M26" s="188"/>
      <c r="N26" s="188"/>
      <c r="O26" s="188"/>
      <c r="P26" s="188"/>
      <c r="Q26" s="188"/>
      <c r="R26" s="188"/>
      <c r="S26" s="188"/>
      <c r="T26" s="188"/>
      <c r="U26" s="188"/>
      <c r="V26" s="188"/>
      <c r="W26" s="188"/>
    </row>
    <row r="27" spans="1:23" ht="15.75" customHeight="1" x14ac:dyDescent="0.2">
      <c r="A27" s="187" t="s">
        <v>633</v>
      </c>
      <c r="B27" s="187"/>
      <c r="C27" s="187"/>
      <c r="D27" s="187"/>
      <c r="E27" s="187"/>
      <c r="F27" s="187"/>
      <c r="G27" s="187"/>
      <c r="H27" s="187"/>
      <c r="I27" s="187"/>
      <c r="J27" s="187"/>
      <c r="K27" s="187"/>
      <c r="M27" s="188"/>
      <c r="N27" s="188"/>
      <c r="O27" s="188"/>
      <c r="P27" s="188"/>
      <c r="Q27" s="188"/>
      <c r="R27" s="188"/>
      <c r="S27" s="188"/>
      <c r="T27" s="188"/>
      <c r="U27" s="188"/>
      <c r="V27" s="188"/>
      <c r="W27" s="188"/>
    </row>
    <row r="28" spans="1:23" ht="27.75" customHeight="1" x14ac:dyDescent="0.2">
      <c r="A28" s="190" t="s">
        <v>646</v>
      </c>
      <c r="B28" s="190"/>
      <c r="C28" s="190"/>
      <c r="D28" s="190"/>
      <c r="E28" s="190"/>
      <c r="F28" s="190"/>
      <c r="G28" s="190"/>
      <c r="H28" s="190"/>
      <c r="I28" s="190"/>
      <c r="J28" s="190"/>
      <c r="K28" s="190"/>
      <c r="M28" s="188"/>
      <c r="N28" s="188"/>
      <c r="O28" s="188"/>
      <c r="P28" s="188"/>
      <c r="Q28" s="188"/>
      <c r="R28" s="188"/>
      <c r="S28" s="188"/>
      <c r="T28" s="188"/>
      <c r="U28" s="188"/>
      <c r="V28" s="188"/>
      <c r="W28" s="188"/>
    </row>
    <row r="29" spans="1:23" ht="12.75" customHeight="1" x14ac:dyDescent="0.2">
      <c r="M29" s="188"/>
      <c r="N29" s="188"/>
      <c r="O29" s="188"/>
      <c r="P29" s="188"/>
      <c r="Q29" s="188"/>
      <c r="R29" s="188"/>
      <c r="S29" s="188"/>
      <c r="T29" s="188"/>
      <c r="U29" s="188"/>
      <c r="V29" s="188"/>
      <c r="W29" s="188"/>
    </row>
    <row r="30" spans="1:23" ht="12.75" customHeight="1" x14ac:dyDescent="0.2">
      <c r="A30" s="127" t="s">
        <v>635</v>
      </c>
      <c r="M30" s="188"/>
      <c r="N30" s="188"/>
      <c r="O30" s="188"/>
      <c r="P30" s="188"/>
      <c r="Q30" s="188"/>
      <c r="R30" s="188"/>
      <c r="S30" s="188"/>
      <c r="T30" s="188"/>
      <c r="U30" s="188"/>
      <c r="V30" s="188"/>
      <c r="W30" s="188"/>
    </row>
    <row r="31" spans="1:23" ht="12.75" customHeight="1" x14ac:dyDescent="0.2">
      <c r="A31" s="183" t="s">
        <v>637</v>
      </c>
      <c r="B31" s="183"/>
      <c r="C31" s="183"/>
      <c r="D31" s="183"/>
      <c r="E31" s="183"/>
      <c r="F31" s="183"/>
      <c r="G31" s="183"/>
      <c r="H31" s="183"/>
      <c r="I31" s="183"/>
      <c r="J31" s="183"/>
      <c r="K31" s="183"/>
      <c r="M31" s="188"/>
      <c r="N31" s="188"/>
      <c r="O31" s="188"/>
      <c r="P31" s="188"/>
      <c r="Q31" s="188"/>
      <c r="R31" s="188"/>
      <c r="S31" s="188"/>
      <c r="T31" s="188"/>
      <c r="U31" s="188"/>
      <c r="V31" s="188"/>
      <c r="W31" s="188"/>
    </row>
    <row r="32" spans="1:23" ht="12.75" customHeight="1" x14ac:dyDescent="0.2">
      <c r="A32" s="180" t="s">
        <v>638</v>
      </c>
      <c r="B32" s="180"/>
      <c r="C32" s="180"/>
      <c r="D32" s="180"/>
      <c r="E32" s="180"/>
      <c r="F32" s="180"/>
      <c r="G32" s="180"/>
      <c r="H32" s="180"/>
      <c r="I32" s="180"/>
      <c r="J32" s="180"/>
      <c r="K32" s="180"/>
      <c r="M32" s="188"/>
      <c r="N32" s="188"/>
      <c r="O32" s="188"/>
      <c r="P32" s="188"/>
      <c r="Q32" s="188"/>
      <c r="R32" s="188"/>
      <c r="S32" s="188"/>
      <c r="T32" s="188"/>
      <c r="U32" s="188"/>
      <c r="V32" s="188"/>
      <c r="W32" s="188"/>
    </row>
    <row r="33" spans="1:23" ht="21.75" customHeight="1" x14ac:dyDescent="0.2">
      <c r="M33" s="188"/>
      <c r="N33" s="188"/>
      <c r="O33" s="188"/>
      <c r="P33" s="188"/>
      <c r="Q33" s="188"/>
      <c r="R33" s="188"/>
      <c r="S33" s="188"/>
      <c r="T33" s="188"/>
      <c r="U33" s="188"/>
      <c r="V33" s="188"/>
      <c r="W33" s="188"/>
    </row>
    <row r="34" spans="1:23" ht="37.5" customHeight="1" x14ac:dyDescent="0.2">
      <c r="E34" s="135" t="b">
        <v>0</v>
      </c>
      <c r="M34" s="188"/>
      <c r="N34" s="188"/>
      <c r="O34" s="188"/>
      <c r="P34" s="188"/>
      <c r="Q34" s="188"/>
      <c r="R34" s="188"/>
      <c r="S34" s="188"/>
      <c r="T34" s="188"/>
      <c r="U34" s="188"/>
      <c r="V34" s="188"/>
      <c r="W34" s="188"/>
    </row>
    <row r="35" spans="1:23" ht="45" customHeight="1" x14ac:dyDescent="0.2">
      <c r="A35" s="183"/>
      <c r="B35" s="183"/>
      <c r="C35" s="183"/>
      <c r="D35" s="183"/>
      <c r="E35" s="183"/>
      <c r="F35" s="183"/>
      <c r="G35" s="183"/>
      <c r="H35" s="183"/>
      <c r="I35" s="183"/>
      <c r="J35" s="183"/>
      <c r="K35" s="183"/>
      <c r="M35" s="188"/>
      <c r="N35" s="188"/>
      <c r="O35" s="188"/>
      <c r="P35" s="188"/>
      <c r="Q35" s="188"/>
      <c r="R35" s="188"/>
      <c r="S35" s="188"/>
      <c r="T35" s="188"/>
      <c r="U35" s="188"/>
      <c r="V35" s="188"/>
      <c r="W35" s="188"/>
    </row>
    <row r="36" spans="1:23" ht="160.5" customHeight="1" x14ac:dyDescent="0.2">
      <c r="A36" s="183"/>
      <c r="B36" s="183"/>
      <c r="C36" s="183"/>
      <c r="D36" s="183"/>
      <c r="E36" s="183"/>
      <c r="F36" s="183"/>
      <c r="G36" s="183"/>
      <c r="H36" s="183"/>
      <c r="I36" s="183"/>
      <c r="J36" s="183"/>
      <c r="K36" s="183"/>
      <c r="M36" s="188"/>
      <c r="N36" s="188"/>
      <c r="O36" s="188"/>
      <c r="P36" s="188"/>
      <c r="Q36" s="188"/>
      <c r="R36" s="188"/>
      <c r="S36" s="188"/>
      <c r="T36" s="188"/>
      <c r="U36" s="188"/>
      <c r="V36" s="188"/>
      <c r="W36" s="188"/>
    </row>
    <row r="37" spans="1:23" ht="30.75" customHeight="1" x14ac:dyDescent="0.2">
      <c r="A37" s="183"/>
      <c r="B37" s="183"/>
      <c r="C37" s="183"/>
      <c r="D37" s="183"/>
      <c r="E37" s="183"/>
      <c r="F37" s="183"/>
      <c r="G37" s="183"/>
      <c r="H37" s="183"/>
      <c r="I37" s="183"/>
      <c r="J37" s="183"/>
      <c r="K37" s="183"/>
      <c r="M37" s="188"/>
      <c r="N37" s="188"/>
      <c r="O37" s="188"/>
      <c r="P37" s="188"/>
      <c r="Q37" s="188"/>
      <c r="R37" s="188"/>
      <c r="S37" s="188"/>
      <c r="T37" s="188"/>
      <c r="U37" s="188"/>
      <c r="V37" s="188"/>
      <c r="W37" s="188"/>
    </row>
    <row r="38" spans="1:23" x14ac:dyDescent="0.2">
      <c r="M38" s="188"/>
      <c r="N38" s="188"/>
      <c r="O38" s="188"/>
      <c r="P38" s="188"/>
      <c r="Q38" s="188"/>
      <c r="R38" s="188"/>
      <c r="S38" s="188"/>
      <c r="T38" s="188"/>
      <c r="U38" s="188"/>
      <c r="V38" s="188"/>
      <c r="W38" s="188"/>
    </row>
    <row r="39" spans="1:23" ht="12.75" customHeight="1" x14ac:dyDescent="0.2">
      <c r="M39" s="188"/>
      <c r="N39" s="188"/>
      <c r="O39" s="188"/>
      <c r="P39" s="188"/>
      <c r="Q39" s="188"/>
      <c r="R39" s="188"/>
      <c r="S39" s="188"/>
      <c r="T39" s="188"/>
      <c r="U39" s="188"/>
      <c r="V39" s="188"/>
      <c r="W39" s="188"/>
    </row>
    <row r="40" spans="1:23" x14ac:dyDescent="0.2">
      <c r="M40" s="188"/>
      <c r="N40" s="188"/>
      <c r="O40" s="188"/>
      <c r="P40" s="188"/>
      <c r="Q40" s="188"/>
      <c r="R40" s="188"/>
      <c r="S40" s="188"/>
      <c r="T40" s="188"/>
      <c r="U40" s="188"/>
      <c r="V40" s="188"/>
      <c r="W40" s="188"/>
    </row>
    <row r="41" spans="1:23" x14ac:dyDescent="0.2">
      <c r="M41" s="188"/>
      <c r="N41" s="188"/>
      <c r="O41" s="188"/>
      <c r="P41" s="188"/>
      <c r="Q41" s="188"/>
      <c r="R41" s="188"/>
      <c r="S41" s="188"/>
      <c r="T41" s="188"/>
      <c r="U41" s="188"/>
      <c r="V41" s="188"/>
      <c r="W41" s="188"/>
    </row>
    <row r="42" spans="1:23" ht="27.75" customHeight="1" x14ac:dyDescent="0.2">
      <c r="M42" s="188"/>
      <c r="N42" s="188"/>
      <c r="O42" s="188"/>
      <c r="P42" s="188"/>
      <c r="Q42" s="188"/>
      <c r="R42" s="188"/>
      <c r="S42" s="188"/>
      <c r="T42" s="188"/>
      <c r="U42" s="188"/>
      <c r="V42" s="188"/>
      <c r="W42" s="188"/>
    </row>
    <row r="45" spans="1:23" ht="26.25" customHeight="1" x14ac:dyDescent="0.2"/>
  </sheetData>
  <sheetProtection algorithmName="SHA-512" hashValue="Eh2GrRV0peqoPoNAzthDxEbJJHLjJzKZRrYNc6THtYAatokzF8CKR8+k9BcjzrtogFyhsOLRl4h2qxTzErs66w==" saltValue="SbSSZdP/QqrKwrrB9iIE2g==" spinCount="100000" sheet="1" objects="1" scenarios="1" selectLockedCells="1" selectUnlockedCells="1"/>
  <mergeCells count="17">
    <mergeCell ref="M11:W42"/>
    <mergeCell ref="A37:K37"/>
    <mergeCell ref="A31:K31"/>
    <mergeCell ref="A35:K35"/>
    <mergeCell ref="A36:K36"/>
    <mergeCell ref="A21:K21"/>
    <mergeCell ref="A25:K25"/>
    <mergeCell ref="A28:K28"/>
    <mergeCell ref="A32:K32"/>
    <mergeCell ref="A11:K11"/>
    <mergeCell ref="A13:K13"/>
    <mergeCell ref="A19:K19"/>
    <mergeCell ref="A14:K14"/>
    <mergeCell ref="A16:K16"/>
    <mergeCell ref="A27:K27"/>
    <mergeCell ref="A17:K17"/>
    <mergeCell ref="A23:K23"/>
  </mergeCells>
  <conditionalFormatting sqref="M11">
    <cfRule type="expression" dxfId="3" priority="1">
      <formula>$E$34=TRUE</formula>
    </cfRule>
  </conditionalFormatting>
  <conditionalFormatting sqref="M11:W42">
    <cfRule type="expression" dxfId="2" priority="2">
      <formula>$E$34=FALSE</formula>
    </cfRule>
  </conditionalFormatting>
  <hyperlinks>
    <hyperlink ref="A32" r:id="rId1"/>
    <hyperlink ref="A32:K32" r:id="rId2" display="Maatwerkpagina 'Re-integratievoorzieningen uitkeringspositie'"/>
    <hyperlink ref="A27" r:id="rId3"/>
  </hyperlinks>
  <pageMargins left="0.7" right="0.7" top="0.75" bottom="0.75" header="0.3" footer="0.3"/>
  <pageSetup paperSize="9" orientation="portrait" r:id="rId4"/>
  <drawing r:id="rId5"/>
  <legacyDrawing r:id="rId6"/>
  <mc:AlternateContent xmlns:mc="http://schemas.openxmlformats.org/markup-compatibility/2006">
    <mc:Choice Requires="x14">
      <controls>
        <mc:AlternateContent xmlns:mc="http://schemas.openxmlformats.org/markup-compatibility/2006">
          <mc:Choice Requires="x14">
            <control shapeId="293893" r:id="rId7" name="Check Box 5">
              <controlPr defaultSize="0" autoFill="0" autoLine="0" autoPict="0">
                <anchor moveWithCells="1">
                  <from>
                    <xdr:col>5</xdr:col>
                    <xdr:colOff>381000</xdr:colOff>
                    <xdr:row>33</xdr:row>
                    <xdr:rowOff>238125</xdr:rowOff>
                  </from>
                  <to>
                    <xdr:col>6</xdr:col>
                    <xdr:colOff>57150</xdr:colOff>
                    <xdr:row>34</xdr:row>
                    <xdr:rowOff>28575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3"/>
  <dimension ref="A1:W54"/>
  <sheetViews>
    <sheetView workbookViewId="0"/>
  </sheetViews>
  <sheetFormatPr defaultColWidth="9.140625" defaultRowHeight="12.75" x14ac:dyDescent="0.2"/>
  <cols>
    <col min="1" max="1" width="2.7109375" style="1" customWidth="1"/>
    <col min="2" max="2" width="9.140625" style="1"/>
    <col min="3" max="3" width="2.7109375" style="1" customWidth="1"/>
    <col min="4" max="4" width="9.140625" style="1"/>
    <col min="5" max="5" width="17.28515625" style="1" customWidth="1"/>
    <col min="6" max="16384" width="9.140625" style="1"/>
  </cols>
  <sheetData>
    <row r="1" spans="1:23" s="111" customFormat="1" x14ac:dyDescent="0.2">
      <c r="A1" s="125"/>
      <c r="K1" s="13"/>
      <c r="L1" s="13"/>
      <c r="M1" s="13"/>
      <c r="N1" s="13"/>
      <c r="O1" s="13"/>
      <c r="P1" s="13"/>
      <c r="Q1" s="13"/>
      <c r="R1" s="13"/>
      <c r="S1" s="13"/>
      <c r="T1" s="13"/>
      <c r="U1" s="13"/>
      <c r="V1" s="13"/>
      <c r="W1" s="13"/>
    </row>
    <row r="2" spans="1:23" s="111" customFormat="1" x14ac:dyDescent="0.2">
      <c r="K2" s="13"/>
      <c r="L2" s="13"/>
      <c r="M2" s="13"/>
      <c r="N2" s="13"/>
      <c r="O2" s="13"/>
      <c r="P2" s="13"/>
      <c r="Q2" s="13"/>
      <c r="R2" s="13"/>
      <c r="S2" s="13"/>
      <c r="T2" s="13"/>
      <c r="U2" s="13"/>
      <c r="V2" s="13"/>
      <c r="W2" s="13"/>
    </row>
    <row r="3" spans="1:23" s="111" customFormat="1" x14ac:dyDescent="0.2">
      <c r="K3" s="13"/>
      <c r="L3" s="13"/>
      <c r="M3" s="13"/>
      <c r="N3" s="13"/>
      <c r="O3" s="13"/>
      <c r="P3" s="13"/>
      <c r="Q3" s="13"/>
      <c r="R3" s="13"/>
      <c r="S3" s="13"/>
      <c r="T3" s="13"/>
      <c r="U3" s="13"/>
      <c r="V3" s="13"/>
      <c r="W3" s="13"/>
    </row>
    <row r="4" spans="1:23" s="111" customFormat="1" x14ac:dyDescent="0.2">
      <c r="K4" s="13"/>
      <c r="L4" s="13"/>
      <c r="M4" s="13"/>
      <c r="N4" s="13"/>
      <c r="O4" s="13"/>
      <c r="P4" s="13"/>
      <c r="Q4" s="13"/>
      <c r="R4" s="13"/>
      <c r="S4" s="13"/>
      <c r="T4" s="13"/>
      <c r="U4" s="13"/>
      <c r="V4" s="13"/>
      <c r="W4" s="13"/>
    </row>
    <row r="5" spans="1:23" s="112" customFormat="1" x14ac:dyDescent="0.2">
      <c r="K5" s="14"/>
      <c r="L5" s="14"/>
      <c r="M5" s="14"/>
      <c r="N5" s="14"/>
      <c r="O5" s="14"/>
      <c r="P5" s="14"/>
      <c r="Q5" s="14"/>
      <c r="R5" s="14"/>
      <c r="S5" s="14"/>
      <c r="T5" s="14"/>
      <c r="U5" s="14"/>
      <c r="V5" s="14"/>
      <c r="W5" s="14"/>
    </row>
    <row r="6" spans="1:23" s="112" customFormat="1" x14ac:dyDescent="0.2">
      <c r="K6" s="14"/>
      <c r="L6" s="14"/>
      <c r="M6" s="14"/>
      <c r="N6" s="14"/>
      <c r="O6" s="14"/>
      <c r="P6" s="14"/>
      <c r="Q6" s="14"/>
      <c r="R6" s="14"/>
      <c r="S6" s="14"/>
      <c r="T6" s="14"/>
      <c r="U6" s="14"/>
      <c r="V6" s="14"/>
      <c r="W6" s="14"/>
    </row>
    <row r="7" spans="1:23" s="112" customFormat="1" x14ac:dyDescent="0.2">
      <c r="D7" s="113"/>
      <c r="G7" s="114">
        <v>2</v>
      </c>
    </row>
    <row r="8" spans="1:23" s="112" customFormat="1" x14ac:dyDescent="0.2">
      <c r="E8" s="115"/>
    </row>
    <row r="9" spans="1:23" s="112" customFormat="1" x14ac:dyDescent="0.2"/>
    <row r="10" spans="1:23" s="18" customFormat="1" ht="15.75" x14ac:dyDescent="0.25">
      <c r="B10" s="77"/>
    </row>
    <row r="11" spans="1:23" s="18" customFormat="1" ht="15.75" x14ac:dyDescent="0.25">
      <c r="B11" s="77"/>
    </row>
    <row r="12" spans="1:23" s="18" customFormat="1" ht="15.75" x14ac:dyDescent="0.25">
      <c r="B12" s="77"/>
    </row>
    <row r="13" spans="1:23" s="18" customFormat="1" ht="15.75" x14ac:dyDescent="0.25">
      <c r="B13" s="77"/>
    </row>
    <row r="14" spans="1:23" s="18" customFormat="1" ht="15.75" x14ac:dyDescent="0.25">
      <c r="B14" s="77"/>
    </row>
    <row r="15" spans="1:23" s="18" customFormat="1" ht="15.75" x14ac:dyDescent="0.25">
      <c r="B15" s="77"/>
    </row>
    <row r="16" spans="1:23" s="24" customFormat="1" x14ac:dyDescent="0.2"/>
    <row r="17" s="18" customFormat="1" x14ac:dyDescent="0.2"/>
    <row r="18" s="18" customFormat="1" x14ac:dyDescent="0.2"/>
    <row r="19" s="18" customFormat="1" x14ac:dyDescent="0.2"/>
    <row r="20" s="18" customFormat="1" x14ac:dyDescent="0.2"/>
    <row r="21" s="18" customFormat="1" x14ac:dyDescent="0.2"/>
    <row r="22" s="18" customFormat="1" x14ac:dyDescent="0.2"/>
    <row r="23" s="18" customFormat="1" x14ac:dyDescent="0.2"/>
    <row r="24" s="18" customFormat="1" x14ac:dyDescent="0.2"/>
    <row r="25" s="18" customFormat="1" x14ac:dyDescent="0.2"/>
    <row r="26" s="18" customFormat="1" x14ac:dyDescent="0.2"/>
    <row r="27" s="18" customFormat="1" x14ac:dyDescent="0.2"/>
    <row r="28" s="18" customFormat="1" x14ac:dyDescent="0.2"/>
    <row r="29" s="18" customFormat="1" x14ac:dyDescent="0.2"/>
    <row r="30" s="18" customFormat="1" x14ac:dyDescent="0.2"/>
    <row r="31" s="18" customFormat="1" x14ac:dyDescent="0.2"/>
    <row r="32" s="18" customFormat="1" x14ac:dyDescent="0.2"/>
    <row r="33" spans="10:10" s="18" customFormat="1" x14ac:dyDescent="0.2"/>
    <row r="34" spans="10:10" s="18" customFormat="1" x14ac:dyDescent="0.2"/>
    <row r="35" spans="10:10" s="18" customFormat="1" x14ac:dyDescent="0.2"/>
    <row r="37" spans="10:10" ht="15" customHeight="1" x14ac:dyDescent="0.2">
      <c r="J37" s="25"/>
    </row>
    <row r="54" spans="23:23" x14ac:dyDescent="0.2">
      <c r="W54" s="25"/>
    </row>
  </sheetData>
  <sheetProtection algorithmName="SHA-512" hashValue="rCX6BjftrmoQzryp3a6n1Q1PcLIitfpOGlgAUwIA4MfDhQkLcz9/8wDjglf+JgyIhAQJ8fLWu7QVYqx1bptT6w==" saltValue="xmrH+Fx3LUxhEz5rWJr0sQ==" spinCount="100000" sheet="1" objects="1" scenarios="1" selectLockedCells="1" selectUnlockedCells="1"/>
  <pageMargins left="0.25" right="0.25" top="0.75" bottom="0.75" header="0.3" footer="0.3"/>
  <pageSetup paperSize="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29697" r:id="rId4" name="Lijst">
              <controlPr defaultSize="0" autoLine="0" autoPict="0">
                <anchor moveWithCells="1">
                  <from>
                    <xdr:col>4</xdr:col>
                    <xdr:colOff>133350</xdr:colOff>
                    <xdr:row>10</xdr:row>
                    <xdr:rowOff>85725</xdr:rowOff>
                  </from>
                  <to>
                    <xdr:col>6</xdr:col>
                    <xdr:colOff>371475</xdr:colOff>
                    <xdr:row>11</xdr:row>
                    <xdr:rowOff>66675</xdr:rowOff>
                  </to>
                </anchor>
              </controlPr>
            </control>
          </mc:Choice>
        </mc:AlternateContent>
        <mc:AlternateContent xmlns:mc="http://schemas.openxmlformats.org/markup-compatibility/2006">
          <mc:Choice Requires="x14">
            <control shapeId="29698" r:id="rId5" name="Drop Down 2">
              <controlPr defaultSize="0" autoLine="0" autoPict="0">
                <anchor moveWithCells="1">
                  <from>
                    <xdr:col>22</xdr:col>
                    <xdr:colOff>200025</xdr:colOff>
                    <xdr:row>10</xdr:row>
                    <xdr:rowOff>76200</xdr:rowOff>
                  </from>
                  <to>
                    <xdr:col>25</xdr:col>
                    <xdr:colOff>381000</xdr:colOff>
                    <xdr:row>11</xdr:row>
                    <xdr:rowOff>66675</xdr:rowOff>
                  </to>
                </anchor>
              </controlPr>
            </control>
          </mc:Choice>
        </mc:AlternateContent>
        <mc:AlternateContent xmlns:mc="http://schemas.openxmlformats.org/markup-compatibility/2006">
          <mc:Choice Requires="x14">
            <control shapeId="30058" r:id="rId6" name="Drop Down 362">
              <controlPr defaultSize="0" autoLine="0" autoPict="0">
                <anchor moveWithCells="1">
                  <from>
                    <xdr:col>4</xdr:col>
                    <xdr:colOff>866775</xdr:colOff>
                    <xdr:row>13</xdr:row>
                    <xdr:rowOff>85725</xdr:rowOff>
                  </from>
                  <to>
                    <xdr:col>8</xdr:col>
                    <xdr:colOff>152400</xdr:colOff>
                    <xdr:row>14</xdr:row>
                    <xdr:rowOff>66675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0"/>
  <dimension ref="A1:X57"/>
  <sheetViews>
    <sheetView workbookViewId="0"/>
  </sheetViews>
  <sheetFormatPr defaultRowHeight="12.75" x14ac:dyDescent="0.2"/>
  <cols>
    <col min="1" max="1" width="2.7109375" style="117" customWidth="1"/>
    <col min="2" max="2" width="9.140625" style="117"/>
    <col min="3" max="3" width="2.7109375" style="117" customWidth="1"/>
    <col min="4" max="4" width="9.140625" style="117"/>
    <col min="5" max="5" width="17.28515625" style="117" customWidth="1"/>
    <col min="6" max="12" width="9.140625" style="117"/>
    <col min="13" max="13" width="9.140625" style="117" customWidth="1"/>
    <col min="14" max="16384" width="9.140625" style="117"/>
  </cols>
  <sheetData>
    <row r="1" spans="1:24" s="111" customFormat="1" x14ac:dyDescent="0.2">
      <c r="A1" s="125"/>
      <c r="K1" s="13"/>
      <c r="L1" s="13"/>
      <c r="M1" s="13"/>
      <c r="N1" s="13"/>
      <c r="O1" s="13"/>
      <c r="P1" s="13"/>
      <c r="Q1" s="13"/>
      <c r="R1" s="13"/>
      <c r="S1" s="13"/>
      <c r="T1" s="13"/>
      <c r="U1" s="13"/>
      <c r="V1" s="13"/>
      <c r="W1" s="13"/>
    </row>
    <row r="2" spans="1:24" s="111" customFormat="1" x14ac:dyDescent="0.2">
      <c r="K2" s="13"/>
      <c r="L2" s="13"/>
      <c r="M2" s="13"/>
      <c r="N2" s="13"/>
      <c r="O2" s="13"/>
      <c r="P2" s="13"/>
      <c r="Q2" s="13"/>
      <c r="R2" s="13"/>
      <c r="S2" s="13"/>
      <c r="T2" s="13"/>
      <c r="U2" s="13"/>
      <c r="V2" s="13"/>
      <c r="W2" s="13"/>
    </row>
    <row r="3" spans="1:24" s="111" customFormat="1" x14ac:dyDescent="0.2">
      <c r="K3" s="13"/>
      <c r="L3" s="13"/>
      <c r="M3" s="13"/>
      <c r="N3" s="13"/>
      <c r="O3" s="13"/>
      <c r="P3" s="13"/>
      <c r="Q3" s="13"/>
      <c r="R3" s="13"/>
      <c r="S3" s="13"/>
      <c r="T3" s="13"/>
      <c r="U3" s="13"/>
      <c r="V3" s="13"/>
      <c r="W3" s="13"/>
    </row>
    <row r="4" spans="1:24" s="111" customFormat="1" x14ac:dyDescent="0.2">
      <c r="K4" s="13"/>
      <c r="L4" s="13"/>
      <c r="M4" s="13"/>
      <c r="N4" s="13"/>
      <c r="O4" s="13"/>
      <c r="P4" s="13"/>
      <c r="Q4" s="13"/>
      <c r="R4" s="13"/>
      <c r="S4" s="13"/>
      <c r="T4" s="13"/>
      <c r="U4" s="13"/>
      <c r="V4" s="13"/>
      <c r="W4" s="13"/>
    </row>
    <row r="5" spans="1:24" s="112" customFormat="1" x14ac:dyDescent="0.2">
      <c r="K5" s="14"/>
      <c r="L5" s="14"/>
      <c r="M5" s="14"/>
      <c r="N5" s="14"/>
      <c r="O5" s="14"/>
      <c r="P5" s="14"/>
      <c r="Q5" s="14"/>
      <c r="R5" s="14"/>
      <c r="S5" s="14"/>
      <c r="T5" s="14"/>
      <c r="U5" s="14"/>
      <c r="V5" s="14"/>
      <c r="W5" s="14"/>
    </row>
    <row r="6" spans="1:24" s="112" customFormat="1" x14ac:dyDescent="0.2">
      <c r="K6" s="14"/>
      <c r="L6" s="14"/>
      <c r="M6" s="14"/>
      <c r="N6" s="14"/>
      <c r="O6" s="14"/>
      <c r="P6" s="14"/>
      <c r="Q6" s="14"/>
      <c r="R6" s="14"/>
      <c r="S6" s="14"/>
      <c r="T6" s="14"/>
      <c r="U6" s="14"/>
      <c r="V6" s="14"/>
      <c r="W6" s="14"/>
    </row>
    <row r="7" spans="1:24" s="112" customFormat="1" x14ac:dyDescent="0.2">
      <c r="D7" s="113"/>
      <c r="G7" s="114">
        <v>2</v>
      </c>
    </row>
    <row r="8" spans="1:24" s="112" customFormat="1" x14ac:dyDescent="0.2">
      <c r="E8" s="115"/>
    </row>
    <row r="9" spans="1:24" s="112" customFormat="1" x14ac:dyDescent="0.2"/>
    <row r="11" spans="1:24" ht="30.75" customHeight="1" x14ac:dyDescent="0.2">
      <c r="A11" s="182" t="s">
        <v>543</v>
      </c>
      <c r="B11" s="182"/>
      <c r="C11" s="182"/>
      <c r="D11" s="182"/>
      <c r="E11" s="182"/>
      <c r="F11" s="182"/>
      <c r="G11" s="182"/>
      <c r="H11" s="182"/>
      <c r="I11" s="182"/>
      <c r="J11" s="182"/>
      <c r="K11" s="182"/>
      <c r="M11" s="191" t="s">
        <v>655</v>
      </c>
      <c r="N11" s="191"/>
      <c r="O11" s="191"/>
      <c r="P11" s="191"/>
      <c r="Q11" s="191"/>
      <c r="R11" s="191"/>
      <c r="S11" s="191"/>
      <c r="T11" s="191"/>
      <c r="U11" s="191"/>
      <c r="V11" s="191"/>
      <c r="W11" s="191"/>
      <c r="X11" s="132"/>
    </row>
    <row r="12" spans="1:24" ht="6" customHeight="1" x14ac:dyDescent="0.2">
      <c r="A12" s="128"/>
      <c r="B12" s="128"/>
      <c r="C12" s="128"/>
      <c r="D12" s="128"/>
      <c r="E12" s="128"/>
      <c r="F12" s="128"/>
      <c r="G12" s="128"/>
      <c r="H12" s="128"/>
      <c r="I12" s="128"/>
      <c r="J12" s="128"/>
      <c r="K12" s="128"/>
      <c r="M12" s="191"/>
      <c r="N12" s="191"/>
      <c r="O12" s="191"/>
      <c r="P12" s="191"/>
      <c r="Q12" s="191"/>
      <c r="R12" s="191"/>
      <c r="S12" s="191"/>
      <c r="T12" s="191"/>
      <c r="U12" s="191"/>
      <c r="V12" s="191"/>
      <c r="W12" s="191"/>
    </row>
    <row r="13" spans="1:24" ht="25.5" customHeight="1" x14ac:dyDescent="0.2">
      <c r="A13" s="182" t="s">
        <v>631</v>
      </c>
      <c r="B13" s="182"/>
      <c r="C13" s="182"/>
      <c r="D13" s="182"/>
      <c r="E13" s="182"/>
      <c r="F13" s="182"/>
      <c r="G13" s="182"/>
      <c r="H13" s="182"/>
      <c r="I13" s="182"/>
      <c r="J13" s="182"/>
      <c r="K13" s="182"/>
      <c r="M13" s="191"/>
      <c r="N13" s="191"/>
      <c r="O13" s="191"/>
      <c r="P13" s="191"/>
      <c r="Q13" s="191"/>
      <c r="R13" s="191"/>
      <c r="S13" s="191"/>
      <c r="T13" s="191"/>
      <c r="U13" s="191"/>
      <c r="V13" s="191"/>
      <c r="W13" s="191"/>
    </row>
    <row r="14" spans="1:24" ht="30" customHeight="1" x14ac:dyDescent="0.2">
      <c r="A14" s="182" t="str">
        <f>"Standaard worden in de grafieken gegevens voor heel Nederland weergegeven. Zo kunt u bijvoorbeeld zien dat er aan het einde van "&amp; TabellenBDFS!D1 &amp; " in Nederland in totaal "&amp; TabellenBDFS!D16 &amp; " openstaande vorderingen waren."</f>
        <v>Standaard worden in de grafieken gegevens voor heel Nederland weergegeven. Zo kunt u bijvoorbeeld zien dat er aan het einde van september 2018 in Nederland in totaal 478.980 openstaande vorderingen waren.</v>
      </c>
      <c r="B14" s="182"/>
      <c r="C14" s="182"/>
      <c r="D14" s="182"/>
      <c r="E14" s="182"/>
      <c r="F14" s="182"/>
      <c r="G14" s="182"/>
      <c r="H14" s="182"/>
      <c r="I14" s="182"/>
      <c r="J14" s="182"/>
      <c r="K14" s="182"/>
      <c r="M14" s="191"/>
      <c r="N14" s="191"/>
      <c r="O14" s="191"/>
      <c r="P14" s="191"/>
      <c r="Q14" s="191"/>
      <c r="R14" s="191"/>
      <c r="S14" s="191"/>
      <c r="T14" s="191"/>
      <c r="U14" s="191"/>
      <c r="V14" s="191"/>
      <c r="W14" s="191"/>
    </row>
    <row r="15" spans="1:24" ht="65.25" customHeight="1" x14ac:dyDescent="0.2">
      <c r="A15" s="193" t="s">
        <v>685</v>
      </c>
      <c r="B15" s="193"/>
      <c r="C15" s="193"/>
      <c r="D15" s="193"/>
      <c r="E15" s="193"/>
      <c r="F15" s="193"/>
      <c r="G15" s="193"/>
      <c r="H15" s="193"/>
      <c r="I15" s="193"/>
      <c r="J15" s="193"/>
      <c r="K15" s="193"/>
      <c r="M15" s="191"/>
      <c r="N15" s="191"/>
      <c r="O15" s="191"/>
      <c r="P15" s="191"/>
      <c r="Q15" s="191"/>
      <c r="R15" s="191"/>
      <c r="S15" s="191"/>
      <c r="T15" s="191"/>
      <c r="U15" s="191"/>
      <c r="V15" s="191"/>
      <c r="W15" s="191"/>
    </row>
    <row r="16" spans="1:24" ht="6" customHeight="1" x14ac:dyDescent="0.2">
      <c r="A16" s="129"/>
      <c r="B16" s="129"/>
      <c r="C16" s="129"/>
      <c r="D16" s="129"/>
      <c r="E16" s="129"/>
      <c r="F16" s="129"/>
      <c r="G16" s="129"/>
      <c r="H16" s="129"/>
      <c r="I16" s="129"/>
      <c r="J16" s="129"/>
      <c r="K16" s="129"/>
      <c r="M16" s="191"/>
      <c r="N16" s="191"/>
      <c r="O16" s="191"/>
      <c r="P16" s="191"/>
      <c r="Q16" s="191"/>
      <c r="R16" s="191"/>
      <c r="S16" s="191"/>
      <c r="T16" s="191"/>
      <c r="U16" s="191"/>
      <c r="V16" s="191"/>
      <c r="W16" s="191"/>
    </row>
    <row r="17" spans="1:23" ht="66" customHeight="1" x14ac:dyDescent="0.2">
      <c r="A17" s="183" t="s">
        <v>686</v>
      </c>
      <c r="B17" s="183"/>
      <c r="C17" s="183"/>
      <c r="D17" s="183"/>
      <c r="E17" s="183"/>
      <c r="F17" s="183"/>
      <c r="G17" s="183"/>
      <c r="H17" s="183"/>
      <c r="I17" s="183"/>
      <c r="J17" s="183"/>
      <c r="K17" s="183"/>
      <c r="M17" s="191"/>
      <c r="N17" s="191"/>
      <c r="O17" s="191"/>
      <c r="P17" s="191"/>
      <c r="Q17" s="191"/>
      <c r="R17" s="191"/>
      <c r="S17" s="191"/>
      <c r="T17" s="191"/>
      <c r="U17" s="191"/>
      <c r="V17" s="191"/>
      <c r="W17" s="191"/>
    </row>
    <row r="18" spans="1:23" ht="6.75" customHeight="1" x14ac:dyDescent="0.2">
      <c r="A18" s="165"/>
      <c r="B18" s="165"/>
      <c r="C18" s="165"/>
      <c r="D18" s="165"/>
      <c r="E18" s="165"/>
      <c r="F18" s="165"/>
      <c r="G18" s="165"/>
      <c r="H18" s="165"/>
      <c r="I18" s="165"/>
      <c r="J18" s="165"/>
      <c r="K18" s="165"/>
      <c r="M18" s="191"/>
      <c r="N18" s="191"/>
      <c r="O18" s="191"/>
      <c r="P18" s="191"/>
      <c r="Q18" s="191"/>
      <c r="R18" s="191"/>
      <c r="S18" s="191"/>
      <c r="T18" s="191"/>
      <c r="U18" s="191"/>
      <c r="V18" s="191"/>
      <c r="W18" s="191"/>
    </row>
    <row r="19" spans="1:23" ht="36.75" customHeight="1" x14ac:dyDescent="0.2">
      <c r="A19" s="185" t="s">
        <v>661</v>
      </c>
      <c r="B19" s="185"/>
      <c r="C19" s="185"/>
      <c r="D19" s="185"/>
      <c r="E19" s="185"/>
      <c r="F19" s="185"/>
      <c r="G19" s="185"/>
      <c r="H19" s="185"/>
      <c r="I19" s="185"/>
      <c r="J19" s="185"/>
      <c r="K19" s="185"/>
      <c r="M19" s="191"/>
      <c r="N19" s="191"/>
      <c r="O19" s="191"/>
      <c r="P19" s="191"/>
      <c r="Q19" s="191"/>
      <c r="R19" s="191"/>
      <c r="S19" s="191"/>
      <c r="T19" s="191"/>
      <c r="U19" s="191"/>
      <c r="V19" s="191"/>
      <c r="W19" s="191"/>
    </row>
    <row r="20" spans="1:23" ht="15" customHeight="1" x14ac:dyDescent="0.2">
      <c r="A20" s="166"/>
      <c r="B20" s="166"/>
      <c r="C20" s="166"/>
      <c r="D20" s="166"/>
      <c r="E20" s="166"/>
      <c r="F20" s="166"/>
      <c r="G20" s="166"/>
      <c r="H20" s="166"/>
      <c r="I20" s="166"/>
      <c r="J20" s="166"/>
      <c r="K20" s="166"/>
      <c r="M20" s="191"/>
      <c r="N20" s="191"/>
      <c r="O20" s="191"/>
      <c r="P20" s="191"/>
      <c r="Q20" s="191"/>
      <c r="R20" s="191"/>
      <c r="S20" s="191"/>
      <c r="T20" s="191"/>
      <c r="U20" s="191"/>
      <c r="V20" s="191"/>
      <c r="W20" s="191"/>
    </row>
    <row r="21" spans="1:23" ht="15" customHeight="1" x14ac:dyDescent="0.2">
      <c r="A21" s="186" t="s">
        <v>1097</v>
      </c>
      <c r="B21" s="186"/>
      <c r="C21" s="186"/>
      <c r="D21" s="186"/>
      <c r="E21" s="186"/>
      <c r="F21" s="186"/>
      <c r="G21" s="186"/>
      <c r="H21" s="186"/>
      <c r="I21" s="186"/>
      <c r="J21" s="186"/>
      <c r="K21" s="186"/>
      <c r="M21" s="191"/>
      <c r="N21" s="191"/>
      <c r="O21" s="191"/>
      <c r="P21" s="191"/>
      <c r="Q21" s="191"/>
      <c r="R21" s="191"/>
      <c r="S21" s="191"/>
      <c r="T21" s="191"/>
      <c r="U21" s="191"/>
      <c r="V21" s="191"/>
      <c r="W21" s="191"/>
    </row>
    <row r="22" spans="1:23" ht="12.75" customHeight="1" x14ac:dyDescent="0.2">
      <c r="A22" s="130"/>
      <c r="B22" s="130"/>
      <c r="C22" s="130"/>
      <c r="D22" s="130"/>
      <c r="E22" s="130"/>
      <c r="F22" s="130"/>
      <c r="G22" s="130"/>
      <c r="H22" s="130"/>
      <c r="I22" s="130"/>
      <c r="J22" s="130"/>
      <c r="K22" s="130"/>
      <c r="M22" s="191"/>
      <c r="N22" s="191"/>
      <c r="O22" s="191"/>
      <c r="P22" s="191"/>
      <c r="Q22" s="191"/>
      <c r="R22" s="191"/>
      <c r="S22" s="191"/>
      <c r="T22" s="191"/>
      <c r="U22" s="191"/>
      <c r="V22" s="191"/>
      <c r="W22" s="191"/>
    </row>
    <row r="23" spans="1:23" ht="6" customHeight="1" x14ac:dyDescent="0.2">
      <c r="A23" s="130"/>
      <c r="B23" s="130"/>
      <c r="C23" s="130"/>
      <c r="D23" s="130"/>
      <c r="E23" s="130"/>
      <c r="F23" s="130"/>
      <c r="G23" s="130"/>
      <c r="H23" s="130"/>
      <c r="I23" s="130"/>
      <c r="J23" s="130"/>
      <c r="K23" s="130"/>
      <c r="M23" s="191"/>
      <c r="N23" s="191"/>
      <c r="O23" s="191"/>
      <c r="P23" s="191"/>
      <c r="Q23" s="191"/>
      <c r="R23" s="191"/>
      <c r="S23" s="191"/>
      <c r="T23" s="191"/>
      <c r="U23" s="191"/>
      <c r="V23" s="191"/>
      <c r="W23" s="191"/>
    </row>
    <row r="24" spans="1:23" ht="14.25" customHeight="1" x14ac:dyDescent="0.2">
      <c r="A24" s="190" t="s">
        <v>605</v>
      </c>
      <c r="B24" s="190"/>
      <c r="C24" s="190"/>
      <c r="D24" s="190"/>
      <c r="E24" s="190"/>
      <c r="F24" s="190"/>
      <c r="G24" s="190"/>
      <c r="H24" s="190"/>
      <c r="I24" s="190"/>
      <c r="J24" s="190"/>
      <c r="K24" s="190"/>
      <c r="M24" s="191"/>
      <c r="N24" s="191"/>
      <c r="O24" s="191"/>
      <c r="P24" s="191"/>
      <c r="Q24" s="191"/>
      <c r="R24" s="191"/>
      <c r="S24" s="191"/>
      <c r="T24" s="191"/>
      <c r="U24" s="191"/>
      <c r="V24" s="191"/>
      <c r="W24" s="191"/>
    </row>
    <row r="25" spans="1:23" ht="15.75" customHeight="1" x14ac:dyDescent="0.2">
      <c r="A25" s="180" t="s">
        <v>648</v>
      </c>
      <c r="B25" s="180"/>
      <c r="C25" s="180"/>
      <c r="D25" s="180"/>
      <c r="E25" s="180"/>
      <c r="F25" s="180"/>
      <c r="G25" s="180"/>
      <c r="H25" s="180"/>
      <c r="I25" s="180"/>
      <c r="J25" s="180"/>
      <c r="K25" s="180"/>
      <c r="M25" s="191"/>
      <c r="N25" s="191"/>
      <c r="O25" s="191"/>
      <c r="P25" s="191"/>
      <c r="Q25" s="191"/>
      <c r="R25" s="191"/>
      <c r="S25" s="191"/>
      <c r="T25" s="191"/>
      <c r="U25" s="191"/>
      <c r="V25" s="191"/>
      <c r="W25" s="191"/>
    </row>
    <row r="26" spans="1:23" ht="27.75" customHeight="1" x14ac:dyDescent="0.2">
      <c r="A26" s="194" t="s">
        <v>649</v>
      </c>
      <c r="B26" s="194"/>
      <c r="C26" s="194"/>
      <c r="D26" s="194"/>
      <c r="E26" s="194"/>
      <c r="F26" s="194"/>
      <c r="G26" s="194"/>
      <c r="H26" s="194"/>
      <c r="I26" s="194"/>
      <c r="J26" s="194"/>
      <c r="K26" s="194"/>
      <c r="M26" s="191"/>
      <c r="N26" s="191"/>
      <c r="O26" s="191"/>
      <c r="P26" s="191"/>
      <c r="Q26" s="191"/>
      <c r="R26" s="191"/>
      <c r="S26" s="191"/>
      <c r="T26" s="191"/>
      <c r="U26" s="191"/>
      <c r="V26" s="191"/>
      <c r="W26" s="191"/>
    </row>
    <row r="27" spans="1:23" x14ac:dyDescent="0.2">
      <c r="A27" s="128"/>
      <c r="B27" s="128"/>
      <c r="C27" s="128"/>
      <c r="D27" s="128"/>
      <c r="E27" s="128"/>
      <c r="F27" s="128"/>
      <c r="G27" s="128"/>
      <c r="H27" s="128"/>
      <c r="I27" s="128"/>
      <c r="J27" s="128"/>
      <c r="K27" s="128"/>
      <c r="M27" s="191"/>
      <c r="N27" s="191"/>
      <c r="O27" s="191"/>
      <c r="P27" s="191"/>
      <c r="Q27" s="191"/>
      <c r="R27" s="191"/>
      <c r="S27" s="191"/>
      <c r="T27" s="191"/>
      <c r="U27" s="191"/>
      <c r="V27" s="191"/>
      <c r="W27" s="191"/>
    </row>
    <row r="28" spans="1:23" ht="12.75" customHeight="1" x14ac:dyDescent="0.2">
      <c r="A28" s="131"/>
      <c r="M28" s="191"/>
      <c r="N28" s="191"/>
      <c r="O28" s="191"/>
      <c r="P28" s="191"/>
      <c r="Q28" s="191"/>
      <c r="R28" s="191"/>
      <c r="S28" s="191"/>
      <c r="T28" s="191"/>
      <c r="U28" s="191"/>
      <c r="V28" s="191"/>
      <c r="W28" s="191"/>
    </row>
    <row r="29" spans="1:23" x14ac:dyDescent="0.2">
      <c r="A29" s="120"/>
      <c r="M29" s="191"/>
      <c r="N29" s="191"/>
      <c r="O29" s="191"/>
      <c r="P29" s="191"/>
      <c r="Q29" s="191"/>
      <c r="R29" s="191"/>
      <c r="S29" s="191"/>
      <c r="T29" s="191"/>
      <c r="U29" s="191"/>
      <c r="V29" s="191"/>
      <c r="W29" s="191"/>
    </row>
    <row r="30" spans="1:23" x14ac:dyDescent="0.2">
      <c r="A30" s="133"/>
      <c r="B30" s="133"/>
      <c r="C30" s="134" t="b">
        <v>0</v>
      </c>
      <c r="M30" s="191"/>
      <c r="N30" s="191"/>
      <c r="O30" s="191"/>
      <c r="P30" s="191"/>
      <c r="Q30" s="191"/>
      <c r="R30" s="191"/>
      <c r="S30" s="191"/>
      <c r="T30" s="191"/>
      <c r="U30" s="191"/>
      <c r="V30" s="191"/>
      <c r="W30" s="191"/>
    </row>
    <row r="31" spans="1:23" x14ac:dyDescent="0.2">
      <c r="A31" s="192"/>
      <c r="B31" s="192"/>
      <c r="C31" s="192"/>
      <c r="M31" s="191"/>
      <c r="N31" s="191"/>
      <c r="O31" s="191"/>
      <c r="P31" s="191"/>
      <c r="Q31" s="191"/>
      <c r="R31" s="191"/>
      <c r="S31" s="191"/>
      <c r="T31" s="191"/>
      <c r="U31" s="191"/>
      <c r="V31" s="191"/>
      <c r="W31" s="191"/>
    </row>
    <row r="32" spans="1:23" s="122" customFormat="1" ht="12.75" customHeight="1" x14ac:dyDescent="0.2">
      <c r="A32" s="120"/>
      <c r="B32" s="120"/>
      <c r="M32" s="191"/>
      <c r="N32" s="191"/>
      <c r="O32" s="191"/>
      <c r="P32" s="191"/>
      <c r="Q32" s="191"/>
      <c r="R32" s="191"/>
      <c r="S32" s="191"/>
      <c r="T32" s="191"/>
      <c r="U32" s="191"/>
      <c r="V32" s="191"/>
      <c r="W32" s="191"/>
    </row>
    <row r="33" spans="1:23" ht="15.75" customHeight="1" x14ac:dyDescent="0.2">
      <c r="A33" s="192"/>
      <c r="B33" s="192"/>
      <c r="C33" s="192"/>
      <c r="M33" s="191"/>
      <c r="N33" s="191"/>
      <c r="O33" s="191"/>
      <c r="P33" s="191"/>
      <c r="Q33" s="191"/>
      <c r="R33" s="191"/>
      <c r="S33" s="191"/>
      <c r="T33" s="191"/>
      <c r="U33" s="191"/>
      <c r="V33" s="191"/>
      <c r="W33" s="191"/>
    </row>
    <row r="34" spans="1:23" x14ac:dyDescent="0.2">
      <c r="A34" s="192"/>
      <c r="B34" s="192"/>
      <c r="C34" s="192"/>
      <c r="M34" s="191"/>
      <c r="N34" s="191"/>
      <c r="O34" s="191"/>
      <c r="P34" s="191"/>
      <c r="Q34" s="191"/>
      <c r="R34" s="191"/>
      <c r="S34" s="191"/>
      <c r="T34" s="191"/>
      <c r="U34" s="191"/>
      <c r="V34" s="191"/>
      <c r="W34" s="191"/>
    </row>
    <row r="35" spans="1:23" x14ac:dyDescent="0.2">
      <c r="A35" s="192"/>
      <c r="B35" s="192"/>
      <c r="C35" s="192"/>
      <c r="M35" s="191"/>
      <c r="N35" s="191"/>
      <c r="O35" s="191"/>
      <c r="P35" s="191"/>
      <c r="Q35" s="191"/>
      <c r="R35" s="191"/>
      <c r="S35" s="191"/>
      <c r="T35" s="191"/>
      <c r="U35" s="191"/>
      <c r="V35" s="191"/>
      <c r="W35" s="191"/>
    </row>
    <row r="36" spans="1:23" ht="12.75" customHeight="1" x14ac:dyDescent="0.2">
      <c r="A36" s="192"/>
      <c r="B36" s="192"/>
      <c r="C36" s="192"/>
      <c r="M36" s="191"/>
      <c r="N36" s="191"/>
      <c r="O36" s="191"/>
      <c r="P36" s="191"/>
      <c r="Q36" s="191"/>
      <c r="R36" s="191"/>
      <c r="S36" s="191"/>
      <c r="T36" s="191"/>
      <c r="U36" s="191"/>
      <c r="V36" s="191"/>
      <c r="W36" s="191"/>
    </row>
    <row r="37" spans="1:23" ht="12.75" customHeight="1" x14ac:dyDescent="0.2">
      <c r="A37" s="192"/>
      <c r="B37" s="192"/>
      <c r="C37" s="192"/>
      <c r="M37" s="191"/>
      <c r="N37" s="191"/>
      <c r="O37" s="191"/>
      <c r="P37" s="191"/>
      <c r="Q37" s="191"/>
      <c r="R37" s="191"/>
      <c r="S37" s="191"/>
      <c r="T37" s="191"/>
      <c r="U37" s="191"/>
      <c r="V37" s="191"/>
      <c r="W37" s="191"/>
    </row>
    <row r="38" spans="1:23" ht="12.75" customHeight="1" x14ac:dyDescent="0.2">
      <c r="A38" s="192"/>
      <c r="B38" s="192"/>
      <c r="C38" s="192"/>
      <c r="M38" s="191"/>
      <c r="N38" s="191"/>
      <c r="O38" s="191"/>
      <c r="P38" s="191"/>
      <c r="Q38" s="191"/>
      <c r="R38" s="191"/>
      <c r="S38" s="191"/>
      <c r="T38" s="191"/>
      <c r="U38" s="191"/>
      <c r="V38" s="191"/>
      <c r="W38" s="191"/>
    </row>
    <row r="39" spans="1:23" x14ac:dyDescent="0.2">
      <c r="A39" s="192"/>
      <c r="B39" s="192"/>
      <c r="C39" s="192"/>
      <c r="M39" s="191"/>
      <c r="N39" s="191"/>
      <c r="O39" s="191"/>
      <c r="P39" s="191"/>
      <c r="Q39" s="191"/>
      <c r="R39" s="191"/>
      <c r="S39" s="191"/>
      <c r="T39" s="191"/>
      <c r="U39" s="191"/>
      <c r="V39" s="191"/>
      <c r="W39" s="191"/>
    </row>
    <row r="40" spans="1:23" x14ac:dyDescent="0.2">
      <c r="M40" s="191"/>
      <c r="N40" s="191"/>
      <c r="O40" s="191"/>
      <c r="P40" s="191"/>
      <c r="Q40" s="191"/>
      <c r="R40" s="191"/>
      <c r="S40" s="191"/>
      <c r="T40" s="191"/>
      <c r="U40" s="191"/>
      <c r="V40" s="191"/>
      <c r="W40" s="191"/>
    </row>
    <row r="41" spans="1:23" ht="12.75" customHeight="1" x14ac:dyDescent="0.2">
      <c r="M41" s="191"/>
      <c r="N41" s="191"/>
      <c r="O41" s="191"/>
      <c r="P41" s="191"/>
      <c r="Q41" s="191"/>
      <c r="R41" s="191"/>
      <c r="S41" s="191"/>
      <c r="T41" s="191"/>
      <c r="U41" s="191"/>
      <c r="V41" s="191"/>
      <c r="W41" s="191"/>
    </row>
    <row r="46" spans="1:23" ht="12.75" customHeight="1" x14ac:dyDescent="0.2"/>
    <row r="53" ht="12.75" customHeight="1" x14ac:dyDescent="0.2"/>
    <row r="54" ht="12.75" customHeight="1" x14ac:dyDescent="0.2"/>
    <row r="57" ht="12.75" customHeight="1" x14ac:dyDescent="0.2"/>
  </sheetData>
  <sheetProtection algorithmName="SHA-512" hashValue="5TFMcOVNEu38Y3SppR8A+Zs0kiA1GdDvcF8yij+p7m1daq9pGvxdKun/faYdQOyhQioOsjT+AVODipDQ3Ey9HQ==" saltValue="QTFY8IyodbMq83DJVcJ0kw==" spinCount="100000" sheet="1" objects="1" scenarios="1" selectLockedCells="1" selectUnlockedCells="1"/>
  <mergeCells count="19">
    <mergeCell ref="A31:C31"/>
    <mergeCell ref="A25:K25"/>
    <mergeCell ref="A19:K19"/>
    <mergeCell ref="M11:W41"/>
    <mergeCell ref="A38:C38"/>
    <mergeCell ref="A39:C39"/>
    <mergeCell ref="A37:C37"/>
    <mergeCell ref="A34:C34"/>
    <mergeCell ref="A35:C35"/>
    <mergeCell ref="A36:C36"/>
    <mergeCell ref="A11:K11"/>
    <mergeCell ref="A13:K13"/>
    <mergeCell ref="A15:K15"/>
    <mergeCell ref="A33:C33"/>
    <mergeCell ref="A26:K26"/>
    <mergeCell ref="A17:K17"/>
    <mergeCell ref="A14:K14"/>
    <mergeCell ref="A21:K21"/>
    <mergeCell ref="A24:K24"/>
  </mergeCells>
  <conditionalFormatting sqref="M11:W41">
    <cfRule type="expression" dxfId="1" priority="1">
      <formula>$C$30=FALSE</formula>
    </cfRule>
    <cfRule type="expression" dxfId="0" priority="2">
      <formula>$C$30=TRUE</formula>
    </cfRule>
  </conditionalFormatting>
  <hyperlinks>
    <hyperlink ref="A25" r:id="rId1" location="/CBS/nl/dataset/82020NED/table?ts=1513695557358"/>
    <hyperlink ref="A25:K25" r:id="rId2" display="Statline-tabel 'Bijstand; bijstandsvorderingen naar ontstaansgrond en regio'"/>
  </hyperlinks>
  <pageMargins left="0.7" right="0.7" top="0.75" bottom="0.75" header="0.3" footer="0.3"/>
  <pageSetup paperSize="9"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300033" r:id="rId6" name="Check Box 1">
              <controlPr locked="0" defaultSize="0" autoFill="0" autoLine="0" autoPict="0">
                <anchor moveWithCells="1">
                  <from>
                    <xdr:col>5</xdr:col>
                    <xdr:colOff>361950</xdr:colOff>
                    <xdr:row>29</xdr:row>
                    <xdr:rowOff>114300</xdr:rowOff>
                  </from>
                  <to>
                    <xdr:col>6</xdr:col>
                    <xdr:colOff>57150</xdr:colOff>
                    <xdr:row>31</xdr:row>
                    <xdr:rowOff>9525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7"/>
  <dimension ref="A1:FU408"/>
  <sheetViews>
    <sheetView topLeftCell="A19" workbookViewId="0">
      <selection activeCell="H58" sqref="H58"/>
    </sheetView>
  </sheetViews>
  <sheetFormatPr defaultColWidth="9.140625" defaultRowHeight="12.75" x14ac:dyDescent="0.2"/>
  <cols>
    <col min="1" max="1" width="4.5703125" style="1" customWidth="1"/>
    <col min="2" max="2" width="24.85546875" style="1" customWidth="1"/>
    <col min="3" max="3" width="6.28515625" style="1" customWidth="1"/>
    <col min="4" max="4" width="15.28515625" style="1" customWidth="1"/>
    <col min="5" max="5" width="13.7109375" style="1" bestFit="1" customWidth="1"/>
    <col min="6" max="7" width="8.7109375" style="1" customWidth="1"/>
    <col min="8" max="8" width="11.140625" style="1" bestFit="1" customWidth="1"/>
    <col min="9" max="9" width="7.7109375" style="1" bestFit="1" customWidth="1"/>
    <col min="10" max="10" width="7.7109375" style="1" customWidth="1"/>
    <col min="11" max="11" width="35.140625" style="54" bestFit="1" customWidth="1"/>
    <col min="12" max="12" width="7.7109375" style="54" customWidth="1"/>
    <col min="13" max="13" width="7.42578125" style="54" customWidth="1"/>
    <col min="14" max="14" width="7.7109375" style="54" customWidth="1"/>
    <col min="15" max="15" width="10.5703125" style="54" customWidth="1"/>
    <col min="16" max="16" width="7.7109375" style="54" customWidth="1"/>
    <col min="17" max="17" width="18.7109375" style="54" customWidth="1"/>
    <col min="18" max="19" width="7.7109375" style="54" customWidth="1"/>
    <col min="20" max="20" width="7.7109375" style="1" customWidth="1"/>
    <col min="21" max="21" width="10.28515625" style="1" customWidth="1"/>
    <col min="22" max="27" width="7.7109375" style="1" customWidth="1"/>
    <col min="28" max="29" width="8.7109375" style="1" customWidth="1"/>
    <col min="30" max="31" width="9.140625" style="1"/>
    <col min="32" max="32" width="13.85546875" style="1" customWidth="1"/>
    <col min="33" max="33" width="34" style="1" customWidth="1"/>
    <col min="34" max="34" width="9.140625" style="1" customWidth="1"/>
    <col min="35" max="36" width="2.7109375" style="1" customWidth="1"/>
    <col min="37" max="37" width="9.140625" style="1" customWidth="1"/>
    <col min="38" max="39" width="1" style="1" customWidth="1"/>
    <col min="40" max="40" width="7.28515625" style="1" customWidth="1"/>
    <col min="41" max="41" width="1.28515625" style="1" customWidth="1"/>
    <col min="42" max="57" width="9.140625" style="1"/>
    <col min="58" max="58" width="10.85546875" style="1" bestFit="1" customWidth="1"/>
    <col min="59" max="59" width="2.7109375" style="1" customWidth="1"/>
    <col min="60" max="16384" width="9.140625" style="1"/>
  </cols>
  <sheetData>
    <row r="1" spans="1:59" ht="15" x14ac:dyDescent="0.25">
      <c r="B1" s="52" t="s">
        <v>450</v>
      </c>
      <c r="C1" s="52"/>
      <c r="D1" s="53" t="str">
        <f>SRG_aantal!G1</f>
        <v>december 2018</v>
      </c>
      <c r="E1" s="41"/>
      <c r="G1" s="25"/>
    </row>
    <row r="2" spans="1:59" x14ac:dyDescent="0.2">
      <c r="D2" s="1" t="s">
        <v>453</v>
      </c>
      <c r="E2" s="1">
        <f>VLOOKUP(D1,D44:E71,2,FALSE)</f>
        <v>16</v>
      </c>
    </row>
    <row r="3" spans="1:59" x14ac:dyDescent="0.2">
      <c r="K3" s="53" t="s">
        <v>542</v>
      </c>
      <c r="M3" s="8"/>
      <c r="N3" s="74" t="str">
        <f>IFERROR(#REF!,"Deze gemeente bestond nog niet in 2013, dus er kan geen vergelijking gemaakt worden")</f>
        <v>Deze gemeente bestond nog niet in 2013, dus er kan geen vergelijking gemaakt worden</v>
      </c>
    </row>
    <row r="4" spans="1:59" x14ac:dyDescent="0.2">
      <c r="A4" s="39"/>
      <c r="B4" s="39" t="s">
        <v>446</v>
      </c>
      <c r="C4" s="39"/>
      <c r="D4" s="34"/>
      <c r="E4" s="34"/>
      <c r="F4" s="34"/>
      <c r="G4" s="34"/>
      <c r="H4" s="34"/>
      <c r="I4" s="34"/>
      <c r="J4" s="34"/>
      <c r="K4" s="79"/>
      <c r="L4" s="79"/>
      <c r="M4" s="79"/>
      <c r="N4" s="79"/>
      <c r="O4" s="79"/>
      <c r="P4" s="79"/>
      <c r="Q4" s="79"/>
      <c r="R4" s="79"/>
      <c r="S4" s="79"/>
      <c r="T4" s="34"/>
      <c r="U4" s="34"/>
      <c r="V4" s="34"/>
      <c r="W4" s="34"/>
      <c r="X4" s="34"/>
      <c r="Y4" s="34"/>
      <c r="Z4" s="34"/>
      <c r="AA4" s="34"/>
      <c r="AB4" s="34"/>
      <c r="AC4" s="34"/>
      <c r="BG4" s="34"/>
    </row>
    <row r="5" spans="1:59" x14ac:dyDescent="0.2">
      <c r="A5" s="1">
        <v>0</v>
      </c>
      <c r="C5" s="1">
        <v>0</v>
      </c>
      <c r="D5" s="9" t="s">
        <v>399</v>
      </c>
      <c r="K5" s="53" t="s">
        <v>548</v>
      </c>
      <c r="L5" s="54">
        <v>1</v>
      </c>
      <c r="M5" s="54" t="str">
        <f>VLOOKUP(L5,I6:J16,2,FALSE)</f>
        <v>a</v>
      </c>
      <c r="R5" s="53" t="s">
        <v>403</v>
      </c>
    </row>
    <row r="6" spans="1:59" x14ac:dyDescent="0.2">
      <c r="A6" s="1">
        <v>1</v>
      </c>
      <c r="B6" s="40" t="s">
        <v>392</v>
      </c>
      <c r="C6" s="1">
        <v>1</v>
      </c>
      <c r="D6" s="20" t="s">
        <v>400</v>
      </c>
      <c r="E6" s="20" t="s">
        <v>401</v>
      </c>
      <c r="F6" s="23"/>
      <c r="G6" s="23"/>
      <c r="I6" s="1">
        <v>1</v>
      </c>
      <c r="J6" s="1" t="s">
        <v>606</v>
      </c>
      <c r="K6" s="54" t="s">
        <v>537</v>
      </c>
      <c r="L6" s="54" t="s">
        <v>580</v>
      </c>
      <c r="M6" s="54" t="s">
        <v>581</v>
      </c>
      <c r="R6" s="80" t="s">
        <v>400</v>
      </c>
      <c r="S6" s="80" t="s">
        <v>401</v>
      </c>
      <c r="T6" s="23"/>
      <c r="U6" s="23"/>
      <c r="V6" s="23"/>
      <c r="W6" s="23"/>
      <c r="X6" s="23"/>
      <c r="Y6" s="23"/>
      <c r="Z6" s="23"/>
      <c r="AA6" s="23"/>
      <c r="AI6" s="20"/>
      <c r="AJ6" s="20"/>
      <c r="AK6" s="20"/>
    </row>
    <row r="7" spans="1:59" x14ac:dyDescent="0.2">
      <c r="A7" s="1">
        <f>A6+1</f>
        <v>2</v>
      </c>
      <c r="B7" s="148" t="s">
        <v>0</v>
      </c>
      <c r="C7" s="1">
        <v>2</v>
      </c>
      <c r="D7" s="20">
        <v>1</v>
      </c>
      <c r="E7" s="20" t="str">
        <f>VLOOKUP(D7,$A$6:$B$386,2,FALSE)</f>
        <v>Nederland</v>
      </c>
      <c r="F7" s="8"/>
      <c r="G7" s="8"/>
      <c r="I7" s="1">
        <v>2</v>
      </c>
      <c r="J7" s="1" t="s">
        <v>607</v>
      </c>
      <c r="K7" s="54" t="s">
        <v>573</v>
      </c>
      <c r="L7" s="54" t="str">
        <f>CONCATENATE("Aantal voorzieningen: ",K7)</f>
        <v>Aantal voorzieningen: Tijdelijke loonkostensubsidie</v>
      </c>
      <c r="R7" s="81">
        <f>R8-1</f>
        <v>0</v>
      </c>
      <c r="S7" s="81">
        <f>VLOOKUP($R$7,$A$5:$B$386,2)</f>
        <v>0</v>
      </c>
      <c r="T7" s="8"/>
      <c r="U7" s="8"/>
      <c r="V7" s="8"/>
      <c r="W7" s="8"/>
      <c r="X7" s="8"/>
      <c r="Y7" s="8"/>
      <c r="Z7" s="8"/>
      <c r="AA7" s="8"/>
      <c r="AI7" s="20"/>
      <c r="AJ7" s="20"/>
      <c r="AK7" s="20"/>
    </row>
    <row r="8" spans="1:59" x14ac:dyDescent="0.2">
      <c r="A8" s="1">
        <f t="shared" ref="A8:A71" si="0">A7+1</f>
        <v>3</v>
      </c>
      <c r="B8" s="148" t="s">
        <v>1</v>
      </c>
      <c r="C8" s="1">
        <v>3</v>
      </c>
      <c r="D8" s="10"/>
      <c r="E8" s="10"/>
      <c r="G8" s="8"/>
      <c r="I8" s="1">
        <v>3</v>
      </c>
      <c r="J8" s="1" t="s">
        <v>608</v>
      </c>
      <c r="K8" s="54" t="s">
        <v>574</v>
      </c>
      <c r="L8" s="54" t="str">
        <f>CONCATENATE("Aantal voorzieningen: ",K8)</f>
        <v>Aantal voorzieningen: WIW/ID-baan</v>
      </c>
      <c r="R8" s="81">
        <v>1</v>
      </c>
      <c r="S8" s="82" t="s">
        <v>409</v>
      </c>
      <c r="T8" s="8"/>
      <c r="U8" s="8"/>
      <c r="V8" s="8"/>
      <c r="W8" s="8"/>
      <c r="X8" s="8"/>
      <c r="Y8" s="8"/>
      <c r="Z8" s="8"/>
      <c r="AA8" s="8"/>
    </row>
    <row r="9" spans="1:59" x14ac:dyDescent="0.2">
      <c r="A9" s="1">
        <f t="shared" si="0"/>
        <v>4</v>
      </c>
      <c r="B9" s="148" t="s">
        <v>2</v>
      </c>
      <c r="C9" s="1">
        <v>4</v>
      </c>
      <c r="D9" s="106" t="s">
        <v>392</v>
      </c>
      <c r="E9" s="10"/>
      <c r="G9" s="8"/>
      <c r="I9" s="1">
        <v>4</v>
      </c>
      <c r="J9" s="1" t="s">
        <v>609</v>
      </c>
      <c r="K9" s="54" t="s">
        <v>575</v>
      </c>
      <c r="L9" s="54" t="str">
        <f>CONCATENATE("Aantal voorzieningen: ",K9)</f>
        <v>Aantal voorzieningen: Participatieplaats</v>
      </c>
      <c r="V9" s="8"/>
      <c r="W9" s="8"/>
      <c r="X9" s="8"/>
      <c r="Y9" s="8"/>
      <c r="Z9" s="8"/>
      <c r="AA9" s="8"/>
      <c r="AB9" s="8"/>
      <c r="AC9" s="8"/>
      <c r="AF9" s="10"/>
      <c r="AG9" s="10"/>
      <c r="AH9" s="178"/>
      <c r="AI9" s="178"/>
      <c r="AJ9" s="178"/>
      <c r="AK9" s="178"/>
      <c r="AL9" s="178"/>
      <c r="AM9" s="178"/>
      <c r="AN9" s="178"/>
      <c r="AO9" s="178"/>
      <c r="AP9" s="178"/>
      <c r="AQ9" s="178"/>
      <c r="AR9" s="178"/>
      <c r="AS9" s="178"/>
      <c r="AT9" s="178"/>
      <c r="AU9" s="178"/>
      <c r="AV9" s="178"/>
      <c r="AW9" s="178"/>
      <c r="AX9" s="11"/>
      <c r="AY9" s="10"/>
      <c r="AZ9" s="10"/>
    </row>
    <row r="10" spans="1:59" x14ac:dyDescent="0.2">
      <c r="A10" s="1">
        <f t="shared" si="0"/>
        <v>5</v>
      </c>
      <c r="B10" s="148" t="s">
        <v>3</v>
      </c>
      <c r="C10" s="1">
        <v>5</v>
      </c>
      <c r="D10" s="1">
        <f>HLOOKUP(TabellenSRG!D1,SRG_aantal!F3:Y4,2,FALSE)</f>
        <v>269590</v>
      </c>
      <c r="I10" s="1">
        <v>5</v>
      </c>
      <c r="J10" s="1" t="s">
        <v>610</v>
      </c>
      <c r="K10" s="54" t="s">
        <v>647</v>
      </c>
      <c r="L10" s="54" t="str">
        <f>CONCATENATE("Aantal voorzieningen: ",K10)</f>
        <v>Aantal voorzieningen: Loonkostensubsidie (Participatiewet)</v>
      </c>
      <c r="AB10" s="57"/>
      <c r="AF10" s="10"/>
      <c r="AG10" s="10"/>
      <c r="AH10" s="10"/>
      <c r="AI10" s="10"/>
      <c r="AJ10" s="10"/>
      <c r="AK10" s="10"/>
      <c r="AL10" s="10"/>
      <c r="AM10" s="10"/>
      <c r="AN10" s="10"/>
      <c r="AO10" s="10"/>
      <c r="AP10" s="10"/>
      <c r="AQ10" s="10"/>
      <c r="AR10" s="10"/>
      <c r="AS10" s="10"/>
      <c r="AT10" s="10"/>
      <c r="AU10" s="10"/>
      <c r="AV10" s="10"/>
      <c r="AW10" s="10"/>
      <c r="AX10" s="10"/>
      <c r="AY10" s="11"/>
    </row>
    <row r="11" spans="1:59" x14ac:dyDescent="0.2">
      <c r="A11" s="1">
        <f t="shared" si="0"/>
        <v>6</v>
      </c>
      <c r="B11" s="148" t="s">
        <v>4</v>
      </c>
      <c r="C11" s="1">
        <v>6</v>
      </c>
      <c r="D11" s="1" t="str">
        <f>IF(D10&gt;=100000,MID(D10,1,3),IF(D10&gt;=10000,MID(D10,1,2),IF(D10&gt;=1000,MID(D10,1,1),D10)))</f>
        <v>269</v>
      </c>
      <c r="E11" s="1" t="str">
        <f>IF(D10&gt;=100000,MID(D10,4,3),IF(D10&gt;=10000,MID(D10,3,3),IF(D10&gt;=1000,MID(D10,2,3),D10)))</f>
        <v>590</v>
      </c>
      <c r="I11" s="1">
        <v>6</v>
      </c>
      <c r="J11" s="1" t="s">
        <v>611</v>
      </c>
      <c r="K11" s="54" t="s">
        <v>582</v>
      </c>
      <c r="L11" s="54" t="str">
        <f t="shared" ref="L11:L16" si="1">CONCATENATE("Aantal voorzieningen: ",K11)</f>
        <v>Aantal voorzieningen: Forfaitaire loonkostensubsidie</v>
      </c>
      <c r="AB11" s="55"/>
      <c r="AF11" s="10"/>
      <c r="AG11" s="12"/>
      <c r="AH11" s="10"/>
      <c r="AI11" s="10"/>
      <c r="AJ11" s="10"/>
      <c r="AK11" s="10"/>
      <c r="AL11" s="10"/>
      <c r="AM11" s="10"/>
      <c r="AN11" s="10"/>
      <c r="AO11" s="10"/>
      <c r="AP11" s="10"/>
      <c r="AQ11" s="10"/>
      <c r="AR11" s="10"/>
      <c r="AS11" s="10"/>
      <c r="AT11" s="10"/>
      <c r="AU11" s="10"/>
      <c r="AV11" s="10"/>
      <c r="AW11" s="10"/>
      <c r="AX11" s="10"/>
      <c r="AY11" s="10"/>
      <c r="AZ11" s="10"/>
    </row>
    <row r="12" spans="1:59" x14ac:dyDescent="0.2">
      <c r="A12" s="1">
        <f t="shared" si="0"/>
        <v>7</v>
      </c>
      <c r="B12" s="148" t="s">
        <v>5</v>
      </c>
      <c r="C12" s="1">
        <v>7</v>
      </c>
      <c r="D12" s="1" t="str">
        <f>IF(D11&gt;=1000,CONCATENATE(D11,".",E11),D11)</f>
        <v>269.590</v>
      </c>
      <c r="H12" s="75"/>
      <c r="I12" s="1">
        <v>7</v>
      </c>
      <c r="J12" s="1" t="s">
        <v>612</v>
      </c>
      <c r="K12" s="54" t="s">
        <v>583</v>
      </c>
      <c r="L12" s="54" t="str">
        <f t="shared" si="1"/>
        <v>Aantal voorzieningen: Beschut werk</v>
      </c>
      <c r="AC12" s="8"/>
      <c r="AF12" s="10"/>
    </row>
    <row r="13" spans="1:59" x14ac:dyDescent="0.2">
      <c r="A13" s="1">
        <f t="shared" si="0"/>
        <v>8</v>
      </c>
      <c r="B13" s="148" t="s">
        <v>6</v>
      </c>
      <c r="C13" s="1">
        <v>8</v>
      </c>
      <c r="I13" s="1">
        <v>8</v>
      </c>
      <c r="J13" s="1" t="s">
        <v>613</v>
      </c>
      <c r="K13" s="54" t="s">
        <v>576</v>
      </c>
      <c r="L13" s="54" t="str">
        <f t="shared" si="1"/>
        <v>Aantal voorzieningen: Begeleiding op werkkring/job-coach</v>
      </c>
      <c r="AC13" s="8"/>
      <c r="AF13" s="10"/>
    </row>
    <row r="14" spans="1:59" x14ac:dyDescent="0.2">
      <c r="A14" s="1">
        <f t="shared" si="0"/>
        <v>9</v>
      </c>
      <c r="B14" s="148" t="s">
        <v>7</v>
      </c>
      <c r="C14" s="1">
        <v>9</v>
      </c>
      <c r="D14" s="1" t="str">
        <f>IF(E7="Nederland","","U hebt nu de gemeente " &amp; E7 &amp; " geselecteerd. Deze gemeente had " &amp; E22 &amp; " lopende voorzieningen.")</f>
        <v/>
      </c>
      <c r="I14" s="1">
        <v>9</v>
      </c>
      <c r="J14" s="1" t="s">
        <v>614</v>
      </c>
      <c r="K14" s="54" t="s">
        <v>577</v>
      </c>
      <c r="L14" s="54" t="str">
        <f t="shared" si="1"/>
        <v>Aantal voorzieningen: Vervoersvoorziening (woon-werk)</v>
      </c>
      <c r="AC14" s="8"/>
      <c r="AF14" s="10"/>
    </row>
    <row r="15" spans="1:59" x14ac:dyDescent="0.2">
      <c r="A15" s="1">
        <f t="shared" si="0"/>
        <v>10</v>
      </c>
      <c r="B15" s="148" t="s">
        <v>8</v>
      </c>
      <c r="C15" s="1">
        <v>10</v>
      </c>
      <c r="I15" s="1">
        <v>10</v>
      </c>
      <c r="J15" s="1" t="s">
        <v>615</v>
      </c>
      <c r="K15" s="54" t="s">
        <v>578</v>
      </c>
      <c r="L15" s="54" t="str">
        <f t="shared" si="1"/>
        <v>Aantal voorzieningen: Andere voorziening voor arbeidsbeperking</v>
      </c>
      <c r="AC15" s="8"/>
      <c r="AF15" s="10"/>
    </row>
    <row r="16" spans="1:59" x14ac:dyDescent="0.2">
      <c r="A16" s="1">
        <f t="shared" si="0"/>
        <v>11</v>
      </c>
      <c r="B16" s="148" t="s">
        <v>9</v>
      </c>
      <c r="C16" s="1">
        <v>11</v>
      </c>
      <c r="I16" s="1">
        <v>11</v>
      </c>
      <c r="J16" s="1" t="s">
        <v>616</v>
      </c>
      <c r="K16" s="54" t="s">
        <v>579</v>
      </c>
      <c r="L16" s="54" t="str">
        <f t="shared" si="1"/>
        <v>Aantal voorzieningen: Overige voorziening</v>
      </c>
      <c r="AC16" s="8"/>
      <c r="AF16" s="10"/>
    </row>
    <row r="17" spans="1:49" x14ac:dyDescent="0.2">
      <c r="A17" s="1">
        <f t="shared" si="0"/>
        <v>12</v>
      </c>
      <c r="B17" s="148" t="s">
        <v>13</v>
      </c>
      <c r="C17" s="1">
        <v>12</v>
      </c>
      <c r="AC17" s="8"/>
      <c r="AF17" s="10"/>
    </row>
    <row r="18" spans="1:49" x14ac:dyDescent="0.2">
      <c r="A18" s="1">
        <f t="shared" si="0"/>
        <v>13</v>
      </c>
      <c r="B18" s="148" t="s">
        <v>14</v>
      </c>
      <c r="C18" s="1">
        <v>13</v>
      </c>
      <c r="AF18" s="10"/>
    </row>
    <row r="19" spans="1:49" x14ac:dyDescent="0.2">
      <c r="A19" s="1">
        <f t="shared" si="0"/>
        <v>14</v>
      </c>
      <c r="B19" s="148" t="s">
        <v>15</v>
      </c>
      <c r="C19" s="1">
        <v>14</v>
      </c>
      <c r="L19" s="1"/>
      <c r="AF19" s="10"/>
    </row>
    <row r="20" spans="1:49" x14ac:dyDescent="0.2">
      <c r="A20" s="1">
        <f t="shared" si="0"/>
        <v>15</v>
      </c>
      <c r="B20" s="148" t="s">
        <v>16</v>
      </c>
      <c r="C20" s="1">
        <v>15</v>
      </c>
      <c r="L20" s="1"/>
      <c r="R20" s="9"/>
      <c r="S20" s="1"/>
      <c r="W20" s="8"/>
      <c r="X20" s="8"/>
      <c r="Y20" s="8"/>
      <c r="Z20" s="8"/>
      <c r="AA20" s="8"/>
      <c r="AC20" s="8"/>
      <c r="AF20" s="10"/>
    </row>
    <row r="21" spans="1:49" x14ac:dyDescent="0.2">
      <c r="A21" s="1">
        <f t="shared" si="0"/>
        <v>16</v>
      </c>
      <c r="B21" s="148" t="s">
        <v>17</v>
      </c>
      <c r="C21" s="1">
        <v>16</v>
      </c>
      <c r="D21" s="9" t="s">
        <v>482</v>
      </c>
      <c r="E21" s="1" t="str">
        <f>IF(D23&gt;=100000,MID(D23,1,3),IF(D23&gt;=10000,MID(D23,1,2),IF(D23&gt;=1000,MID(D23,1,1),D23)))</f>
        <v>269</v>
      </c>
      <c r="F21" s="1" t="str">
        <f>IF(D23&gt;=100000,MID(D23,4,3),IF(D23&gt;=10000,MID(D23,3,3),IF(D23&gt;=1000,MID(D23,2,3),D23)))</f>
        <v>590</v>
      </c>
      <c r="H21" s="21"/>
      <c r="L21" s="1"/>
      <c r="N21" s="1"/>
      <c r="P21" s="93"/>
      <c r="Q21" s="1"/>
      <c r="R21" s="1"/>
      <c r="S21" s="1"/>
      <c r="W21" s="8"/>
      <c r="X21" s="8"/>
      <c r="Y21" s="8"/>
      <c r="Z21" s="8"/>
      <c r="AA21" s="8"/>
      <c r="AB21" s="8"/>
      <c r="AC21" s="8"/>
      <c r="AF21" s="10"/>
    </row>
    <row r="22" spans="1:49" x14ac:dyDescent="0.2">
      <c r="A22" s="1">
        <f t="shared" si="0"/>
        <v>17</v>
      </c>
      <c r="B22" s="148" t="s">
        <v>18</v>
      </c>
      <c r="C22" s="1">
        <v>17</v>
      </c>
      <c r="E22" s="1" t="str">
        <f>IF(E21&gt;=1000,CONCATENATE(E21,".",F21),E21)</f>
        <v>269.590</v>
      </c>
      <c r="K22" s="110"/>
      <c r="L22" s="1"/>
      <c r="N22" s="1"/>
      <c r="P22" s="56"/>
      <c r="Q22" s="1"/>
      <c r="R22" s="95"/>
      <c r="S22" s="21"/>
      <c r="T22" s="21"/>
      <c r="U22" s="21"/>
      <c r="V22" s="21"/>
      <c r="W22" s="8"/>
      <c r="X22" s="8"/>
      <c r="Y22" s="8"/>
      <c r="Z22" s="8"/>
      <c r="AA22" s="8"/>
      <c r="AB22" s="8"/>
      <c r="AC22" s="8"/>
      <c r="AF22" s="10"/>
    </row>
    <row r="23" spans="1:49" x14ac:dyDescent="0.2">
      <c r="A23" s="1">
        <f t="shared" si="0"/>
        <v>18</v>
      </c>
      <c r="B23" s="148" t="s">
        <v>19</v>
      </c>
      <c r="C23" s="1">
        <v>18</v>
      </c>
      <c r="D23" s="72">
        <f>VLOOKUP($E$2,$E$44:$H71,4)</f>
        <v>269590</v>
      </c>
      <c r="E23" s="21" t="s">
        <v>644</v>
      </c>
      <c r="K23" s="110"/>
      <c r="L23" s="1"/>
      <c r="N23" s="1"/>
      <c r="O23" s="83"/>
      <c r="P23" s="1"/>
      <c r="Q23" s="1"/>
      <c r="R23" s="21"/>
      <c r="S23" s="21"/>
      <c r="T23" s="21"/>
      <c r="U23" s="21"/>
      <c r="V23" s="21"/>
      <c r="W23" s="42"/>
      <c r="X23" s="42"/>
      <c r="Y23" s="42"/>
      <c r="Z23" s="42"/>
      <c r="AA23" s="42"/>
      <c r="AB23" s="42"/>
      <c r="AC23" s="8"/>
      <c r="AF23" s="10"/>
    </row>
    <row r="24" spans="1:49" x14ac:dyDescent="0.2">
      <c r="A24" s="1">
        <f t="shared" si="0"/>
        <v>19</v>
      </c>
      <c r="B24" s="148" t="s">
        <v>20</v>
      </c>
      <c r="C24" s="1">
        <v>19</v>
      </c>
      <c r="E24" s="21" t="str">
        <f>CONCATENATE(IF(D7=1,"Nederland in ",E7 &amp; " in "),D1)</f>
        <v>Nederland in december 2018</v>
      </c>
      <c r="L24" s="1"/>
      <c r="N24" s="1"/>
      <c r="W24" s="10"/>
      <c r="Z24" s="10"/>
      <c r="AA24" s="44"/>
      <c r="AB24" s="44"/>
      <c r="AC24" s="8"/>
      <c r="AD24" s="43"/>
      <c r="AF24" s="10"/>
    </row>
    <row r="25" spans="1:49" x14ac:dyDescent="0.2">
      <c r="A25" s="1">
        <f t="shared" si="0"/>
        <v>20</v>
      </c>
      <c r="B25" s="148" t="s">
        <v>21</v>
      </c>
      <c r="C25" s="1">
        <v>20</v>
      </c>
      <c r="M25" s="1"/>
      <c r="N25" s="1"/>
      <c r="W25" s="10"/>
      <c r="Z25" s="10"/>
      <c r="AA25" s="44"/>
      <c r="AB25" s="44"/>
      <c r="AC25" s="8"/>
      <c r="AD25" s="43"/>
      <c r="AF25" s="10"/>
    </row>
    <row r="26" spans="1:49" x14ac:dyDescent="0.2">
      <c r="A26" s="1">
        <f t="shared" si="0"/>
        <v>21</v>
      </c>
      <c r="B26" s="148" t="s">
        <v>22</v>
      </c>
      <c r="C26" s="1">
        <v>21</v>
      </c>
      <c r="D26" s="1" t="str">
        <f>IF($R$7&gt;0,S7,"")</f>
        <v/>
      </c>
      <c r="E26" s="1" t="str">
        <f>IF($R$7&gt;0,IF(D28=0,CONCATENATE(S7," had evenveel voorzieningen"),CONCATENATE(S7," had ",F29," voorzieningen",D29)),"")</f>
        <v/>
      </c>
      <c r="R26" s="8"/>
      <c r="S26" s="8"/>
      <c r="T26" s="8"/>
      <c r="U26" s="8"/>
      <c r="V26" s="8"/>
      <c r="W26" s="10"/>
      <c r="Z26" s="10"/>
      <c r="AA26" s="44"/>
      <c r="AB26" s="44"/>
      <c r="AC26" s="8"/>
      <c r="AD26" s="43"/>
      <c r="AF26" s="10"/>
      <c r="AG26" s="12"/>
      <c r="AH26" s="10"/>
      <c r="AI26" s="10"/>
      <c r="AJ26" s="10"/>
      <c r="AK26" s="10"/>
      <c r="AL26" s="10"/>
      <c r="AM26" s="10"/>
      <c r="AN26" s="10"/>
      <c r="AO26" s="10"/>
      <c r="AP26" s="10"/>
      <c r="AQ26" s="10"/>
      <c r="AR26" s="10"/>
      <c r="AS26" s="10"/>
      <c r="AT26" s="10"/>
      <c r="AU26" s="10"/>
      <c r="AV26" s="10"/>
      <c r="AW26" s="10"/>
    </row>
    <row r="27" spans="1:49" x14ac:dyDescent="0.2">
      <c r="A27" s="1">
        <f t="shared" si="0"/>
        <v>22</v>
      </c>
      <c r="B27" s="148" t="s">
        <v>23</v>
      </c>
      <c r="C27" s="1">
        <v>22</v>
      </c>
      <c r="D27" s="1" t="str">
        <f>IF($R$7&gt;0,CONCATENATE(D29),"")</f>
        <v/>
      </c>
      <c r="R27" s="86"/>
      <c r="S27" s="8"/>
      <c r="T27" s="8"/>
      <c r="U27" s="8"/>
      <c r="V27" s="8"/>
      <c r="W27" s="10"/>
      <c r="Z27" s="10"/>
      <c r="AA27" s="44"/>
      <c r="AB27" s="44"/>
      <c r="AC27" s="8"/>
      <c r="AD27" s="43"/>
      <c r="AF27" s="10"/>
      <c r="AG27" s="12"/>
      <c r="AH27" s="10"/>
      <c r="AI27" s="10"/>
      <c r="AJ27" s="10"/>
      <c r="AK27" s="10"/>
      <c r="AL27" s="10"/>
      <c r="AM27" s="10"/>
      <c r="AN27" s="10"/>
      <c r="AO27" s="10"/>
      <c r="AP27" s="10"/>
      <c r="AQ27" s="10"/>
      <c r="AR27" s="10"/>
      <c r="AS27" s="10"/>
      <c r="AT27" s="10"/>
      <c r="AU27" s="10"/>
      <c r="AV27" s="10"/>
      <c r="AW27" s="10"/>
    </row>
    <row r="28" spans="1:49" x14ac:dyDescent="0.2">
      <c r="A28" s="1">
        <f t="shared" si="0"/>
        <v>23</v>
      </c>
      <c r="B28" s="148" t="s">
        <v>24</v>
      </c>
      <c r="C28" s="1">
        <v>23</v>
      </c>
      <c r="D28" s="1" t="e">
        <f>VLOOKUP($E$2,$E$44:$I71,4)-VLOOKUP($E$2,$E$44:$I71,5)</f>
        <v>#VALUE!</v>
      </c>
      <c r="E28" s="1" t="str">
        <f>IF($R$7&gt;0,IF(D28&lt;0,D28*-1,D28),"")</f>
        <v/>
      </c>
      <c r="F28" s="1" t="str">
        <f>IF(E28&gt;=100000,MID(E28,1,3),IF(E28&gt;=10000,MID(E28,1,2),IF(E28&gt;=1000,MID(E28,1,1),E28)))</f>
        <v/>
      </c>
      <c r="G28" s="1" t="str">
        <f>IF(E28&gt;=100000,MID(E28,4,3),IF(E28&gt;=10000,MID(E28,3,3),IF(E28&gt;=1000,MID(E28,2,3),E28)))</f>
        <v/>
      </c>
      <c r="R28" s="8"/>
      <c r="W28" s="10"/>
      <c r="Z28" s="10"/>
      <c r="AA28" s="44"/>
      <c r="AB28" s="44"/>
      <c r="AC28" s="8"/>
      <c r="AD28" s="43"/>
    </row>
    <row r="29" spans="1:49" x14ac:dyDescent="0.2">
      <c r="A29" s="1">
        <f t="shared" si="0"/>
        <v>24</v>
      </c>
      <c r="B29" s="148" t="s">
        <v>25</v>
      </c>
      <c r="C29" s="1">
        <v>24</v>
      </c>
      <c r="D29" s="1" t="str">
        <f>IF($R$7&gt;0,IF(D28&gt;0," minder"," meer"),"")</f>
        <v/>
      </c>
      <c r="F29" s="1" t="str">
        <f>IF(E28&gt;=1000,CONCATENATE(F28,".",G28),E28)</f>
        <v>.</v>
      </c>
      <c r="K29" s="53" t="s">
        <v>650</v>
      </c>
      <c r="L29" s="53" t="s">
        <v>651</v>
      </c>
      <c r="N29" s="53" t="s">
        <v>652</v>
      </c>
      <c r="O29" s="53"/>
      <c r="P29" s="53" t="str">
        <f>IF(P43&gt;0,"ja","nee")</f>
        <v>nee</v>
      </c>
      <c r="R29" s="84"/>
      <c r="W29" s="10"/>
      <c r="Z29" s="10"/>
      <c r="AA29" s="44"/>
      <c r="AB29" s="44"/>
      <c r="AC29" s="8"/>
      <c r="AD29" s="43"/>
    </row>
    <row r="30" spans="1:49" x14ac:dyDescent="0.2">
      <c r="A30" s="1">
        <f t="shared" si="0"/>
        <v>25</v>
      </c>
      <c r="B30" s="148" t="s">
        <v>26</v>
      </c>
      <c r="C30" s="1">
        <v>25</v>
      </c>
      <c r="J30" s="1" t="s">
        <v>657</v>
      </c>
      <c r="K30" s="54" t="str">
        <f>IF(O44=0,"Er waren geen voorzieningen",IF(AND(O44&gt;0,SUM(O45:O54)=0),"Door afronding kunnen de verschillende typen voorzieningen niet worden weergegeven","Inclusief 'overig'"))</f>
        <v>Inclusief 'overig'</v>
      </c>
      <c r="L30" s="54" t="e">
        <f>IF(AND(O44=0,P44=0),"Er waren geen voorzieningen",IF(AND(O44&gt;0,SUM(O45:O54)=0,P44&gt;0,SUM(P45:P54)=0),"Door afronding kunnen de verschillende typen voorzieningen niet worden weergegeven","Inclusief 'overig'"))</f>
        <v>#N/A</v>
      </c>
      <c r="P30" s="54" t="str">
        <f>IF(P43=0,K30,L30)</f>
        <v>Inclusief 'overig'</v>
      </c>
      <c r="W30" s="10"/>
      <c r="Z30" s="10"/>
      <c r="AA30" s="44"/>
      <c r="AB30" s="44"/>
      <c r="AC30" s="8"/>
      <c r="AD30" s="43"/>
      <c r="AJ30" s="21"/>
    </row>
    <row r="31" spans="1:49" x14ac:dyDescent="0.2">
      <c r="A31" s="1">
        <f t="shared" si="0"/>
        <v>26</v>
      </c>
      <c r="B31" s="148" t="s">
        <v>27</v>
      </c>
      <c r="C31" s="1">
        <v>26</v>
      </c>
      <c r="J31" s="1" t="s">
        <v>653</v>
      </c>
      <c r="K31" s="54" t="str">
        <f>IF(SUM(O45:O53)=0,"","Exclusief 'overig'")</f>
        <v>Exclusief 'overig'</v>
      </c>
      <c r="L31" s="54" t="e">
        <f>IF(AND(SUM(O45:O53)=0,SUM(P45:P53)=0),"", "Exclusief 'overig'")</f>
        <v>#N/A</v>
      </c>
      <c r="P31" s="54" t="str">
        <f>IF(P30="Er waren geen voorzieningen","",IF(P43=0,K31,L31))</f>
        <v>Exclusief 'overig'</v>
      </c>
      <c r="W31" s="10"/>
      <c r="Z31" s="10"/>
      <c r="AA31" s="44"/>
      <c r="AB31" s="44"/>
      <c r="AC31" s="8"/>
      <c r="AD31" s="43"/>
      <c r="AJ31" s="21"/>
    </row>
    <row r="32" spans="1:49" x14ac:dyDescent="0.2">
      <c r="A32" s="1">
        <f t="shared" si="0"/>
        <v>27</v>
      </c>
      <c r="B32" s="148" t="s">
        <v>28</v>
      </c>
      <c r="C32" s="1">
        <v>27</v>
      </c>
      <c r="W32" s="10"/>
      <c r="Z32" s="10"/>
      <c r="AA32" s="44"/>
      <c r="AB32" s="44"/>
      <c r="AC32" s="8"/>
      <c r="AD32" s="43"/>
      <c r="AF32" s="21"/>
      <c r="AN32" s="10"/>
      <c r="AO32" s="10"/>
      <c r="AP32" s="10"/>
      <c r="AQ32" s="10"/>
      <c r="AR32" s="10"/>
      <c r="AS32" s="10"/>
      <c r="AT32" s="10"/>
      <c r="AU32" s="10"/>
      <c r="AV32" s="10"/>
      <c r="AW32" s="10"/>
    </row>
    <row r="33" spans="1:52" x14ac:dyDescent="0.2">
      <c r="A33" s="1">
        <f t="shared" si="0"/>
        <v>28</v>
      </c>
      <c r="B33" s="148" t="s">
        <v>556</v>
      </c>
      <c r="C33" s="1">
        <v>28</v>
      </c>
      <c r="W33" s="10"/>
      <c r="Z33" s="10"/>
      <c r="AA33" s="44"/>
      <c r="AB33" s="44"/>
      <c r="AC33" s="8"/>
      <c r="AD33" s="43"/>
      <c r="AF33" s="21"/>
    </row>
    <row r="34" spans="1:52" x14ac:dyDescent="0.2">
      <c r="A34" s="1">
        <f t="shared" si="0"/>
        <v>29</v>
      </c>
      <c r="B34" s="148" t="s">
        <v>29</v>
      </c>
      <c r="C34" s="1">
        <v>29</v>
      </c>
      <c r="W34" s="10"/>
      <c r="Z34" s="10"/>
      <c r="AA34" s="44"/>
      <c r="AB34" s="44"/>
      <c r="AC34" s="8"/>
      <c r="AD34" s="43"/>
    </row>
    <row r="35" spans="1:52" x14ac:dyDescent="0.2">
      <c r="A35" s="1">
        <f t="shared" si="0"/>
        <v>30</v>
      </c>
      <c r="B35" s="148" t="s">
        <v>30</v>
      </c>
      <c r="C35" s="1">
        <v>30</v>
      </c>
      <c r="W35" s="10"/>
      <c r="Z35" s="10"/>
      <c r="AA35" s="44"/>
      <c r="AB35" s="44"/>
      <c r="AC35" s="8"/>
      <c r="AD35" s="43"/>
    </row>
    <row r="36" spans="1:52" x14ac:dyDescent="0.2">
      <c r="A36" s="1">
        <f t="shared" si="0"/>
        <v>31</v>
      </c>
      <c r="B36" s="148" t="s">
        <v>32</v>
      </c>
      <c r="C36" s="1">
        <v>31</v>
      </c>
      <c r="W36" s="10"/>
      <c r="Z36" s="10"/>
      <c r="AA36" s="44"/>
      <c r="AB36" s="44"/>
      <c r="AC36" s="8"/>
      <c r="AD36" s="43"/>
      <c r="AF36" s="9"/>
    </row>
    <row r="37" spans="1:52" x14ac:dyDescent="0.2">
      <c r="A37" s="1">
        <f t="shared" si="0"/>
        <v>32</v>
      </c>
      <c r="B37" s="148" t="s">
        <v>33</v>
      </c>
      <c r="C37" s="1">
        <v>32</v>
      </c>
      <c r="W37" s="10"/>
      <c r="Z37" s="10"/>
      <c r="AA37" s="44"/>
      <c r="AB37" s="44"/>
      <c r="AC37" s="8"/>
      <c r="AD37" s="43"/>
      <c r="AF37" s="20"/>
      <c r="AG37" s="20"/>
      <c r="AH37" s="20"/>
      <c r="AI37" s="20"/>
      <c r="AJ37" s="20"/>
      <c r="AK37" s="20"/>
    </row>
    <row r="38" spans="1:52" x14ac:dyDescent="0.2">
      <c r="A38" s="1">
        <f t="shared" si="0"/>
        <v>33</v>
      </c>
      <c r="B38" s="148" t="s">
        <v>34</v>
      </c>
      <c r="C38" s="1">
        <v>33</v>
      </c>
      <c r="W38" s="10"/>
      <c r="Z38" s="10"/>
      <c r="AA38" s="44"/>
      <c r="AB38" s="44"/>
      <c r="AC38" s="8"/>
      <c r="AD38" s="43"/>
      <c r="AH38" s="20"/>
      <c r="AI38" s="20"/>
      <c r="AJ38" s="20"/>
      <c r="AK38" s="20"/>
    </row>
    <row r="39" spans="1:52" x14ac:dyDescent="0.2">
      <c r="A39" s="1">
        <f t="shared" si="0"/>
        <v>34</v>
      </c>
      <c r="B39" s="148" t="s">
        <v>35</v>
      </c>
      <c r="C39" s="1">
        <v>34</v>
      </c>
      <c r="W39" s="10"/>
      <c r="Z39" s="10"/>
      <c r="AA39" s="44"/>
      <c r="AB39" s="44"/>
      <c r="AC39" s="8"/>
      <c r="AD39" s="43"/>
      <c r="AH39" s="21"/>
      <c r="AI39" s="21"/>
      <c r="AJ39" s="21"/>
      <c r="AK39" s="21"/>
    </row>
    <row r="40" spans="1:52" x14ac:dyDescent="0.2">
      <c r="A40" s="1">
        <f t="shared" si="0"/>
        <v>35</v>
      </c>
      <c r="B40" s="148" t="s">
        <v>36</v>
      </c>
      <c r="C40" s="1">
        <v>35</v>
      </c>
      <c r="D40" s="9" t="s">
        <v>567</v>
      </c>
      <c r="E40" s="9"/>
      <c r="I40" s="8"/>
      <c r="J40" s="8"/>
      <c r="K40" s="9" t="s">
        <v>600</v>
      </c>
      <c r="L40" s="8"/>
      <c r="M40" s="8"/>
      <c r="N40" s="8"/>
      <c r="O40" s="8"/>
      <c r="P40" s="8"/>
      <c r="Q40" s="8"/>
      <c r="W40" s="10"/>
      <c r="Z40" s="10"/>
      <c r="AA40" s="44"/>
      <c r="AB40" s="44"/>
      <c r="AC40" s="8"/>
      <c r="AD40" s="43"/>
      <c r="AF40" s="10"/>
      <c r="AG40" s="10"/>
      <c r="AH40" s="10"/>
      <c r="AI40" s="10"/>
      <c r="AJ40" s="10"/>
      <c r="AK40" s="10"/>
      <c r="AL40" s="178"/>
      <c r="AM40" s="178"/>
      <c r="AN40" s="178"/>
      <c r="AO40" s="178"/>
      <c r="AP40" s="178"/>
      <c r="AQ40" s="178"/>
      <c r="AR40" s="178"/>
      <c r="AS40" s="178"/>
      <c r="AT40" s="178"/>
      <c r="AU40" s="178"/>
      <c r="AV40" s="178"/>
      <c r="AW40" s="178"/>
      <c r="AX40" s="178"/>
      <c r="AY40" s="10"/>
      <c r="AZ40" s="10"/>
    </row>
    <row r="41" spans="1:52" x14ac:dyDescent="0.2">
      <c r="A41" s="1">
        <f t="shared" si="0"/>
        <v>36</v>
      </c>
      <c r="B41" s="148" t="s">
        <v>37</v>
      </c>
      <c r="C41" s="1">
        <v>36</v>
      </c>
      <c r="D41" s="54" t="str">
        <f>VLOOKUP($L$5,$I$6:$M$16,4,FALSE)</f>
        <v>Totaal aantal voorzieningen</v>
      </c>
      <c r="E41" s="8"/>
      <c r="I41" s="8"/>
      <c r="J41" s="8"/>
      <c r="K41" s="54" t="str">
        <f>CONCATENATE("Totaal aantal voorzieningen naar type voorziening, ",D1)</f>
        <v>Totaal aantal voorzieningen naar type voorziening, december 2018</v>
      </c>
      <c r="L41" s="8"/>
      <c r="M41" s="8"/>
      <c r="N41" s="8"/>
      <c r="O41" s="8"/>
      <c r="P41" s="8"/>
      <c r="Q41" s="8"/>
      <c r="S41" s="1"/>
      <c r="T41" s="10"/>
      <c r="U41" s="97"/>
      <c r="V41" s="97"/>
      <c r="W41" s="10"/>
      <c r="Z41" s="10"/>
      <c r="AA41" s="44"/>
      <c r="AB41" s="44"/>
      <c r="AC41" s="8"/>
      <c r="AD41" s="43"/>
      <c r="AF41" s="10"/>
      <c r="AG41" s="10"/>
      <c r="AH41" s="10"/>
      <c r="AI41" s="10"/>
      <c r="AJ41" s="10"/>
      <c r="AK41" s="10"/>
      <c r="AL41" s="10"/>
      <c r="AM41" s="10"/>
      <c r="AN41" s="10"/>
      <c r="AO41" s="10"/>
      <c r="AP41" s="10"/>
      <c r="AQ41" s="10"/>
      <c r="AR41" s="10"/>
      <c r="AS41" s="10"/>
      <c r="AT41" s="10"/>
      <c r="AU41" s="10"/>
      <c r="AV41" s="10"/>
      <c r="AW41" s="10"/>
      <c r="AX41" s="10"/>
      <c r="AY41" s="10"/>
      <c r="AZ41" s="11"/>
    </row>
    <row r="42" spans="1:52" x14ac:dyDescent="0.2">
      <c r="A42" s="1">
        <f t="shared" si="0"/>
        <v>37</v>
      </c>
      <c r="B42" s="148" t="s">
        <v>38</v>
      </c>
      <c r="C42" s="1">
        <v>37</v>
      </c>
      <c r="H42" s="10"/>
      <c r="I42" s="8"/>
      <c r="J42" s="8"/>
      <c r="K42" s="8"/>
      <c r="L42" s="8"/>
      <c r="M42" s="8"/>
      <c r="N42" s="8"/>
      <c r="O42" s="8">
        <f>VLOOKUP(D1,D44:E71,2,FALSE)</f>
        <v>16</v>
      </c>
      <c r="P42" s="8"/>
      <c r="Q42" s="8"/>
      <c r="U42" s="97"/>
      <c r="V42" s="97"/>
      <c r="W42" s="10"/>
      <c r="Y42" s="8"/>
      <c r="Z42" s="10"/>
      <c r="AA42" s="44"/>
      <c r="AB42" s="44"/>
      <c r="AC42" s="8"/>
      <c r="AD42" s="43"/>
      <c r="AF42" s="10"/>
      <c r="AG42" s="12"/>
      <c r="AH42" s="10"/>
      <c r="AI42" s="10"/>
      <c r="AJ42" s="10"/>
      <c r="AK42" s="10"/>
      <c r="AL42" s="10"/>
      <c r="AM42" s="10"/>
      <c r="AN42" s="10"/>
      <c r="AO42" s="10"/>
      <c r="AP42" s="10"/>
      <c r="AQ42" s="10"/>
      <c r="AR42" s="10"/>
      <c r="AS42" s="10"/>
      <c r="AT42" s="10"/>
      <c r="AU42" s="10"/>
      <c r="AV42" s="10"/>
      <c r="AW42" s="10"/>
    </row>
    <row r="43" spans="1:52" x14ac:dyDescent="0.2">
      <c r="A43" s="1">
        <f t="shared" si="0"/>
        <v>38</v>
      </c>
      <c r="B43" s="148" t="s">
        <v>39</v>
      </c>
      <c r="C43" s="1">
        <v>38</v>
      </c>
      <c r="E43" s="42" t="s">
        <v>452</v>
      </c>
      <c r="F43" s="42"/>
      <c r="G43" s="42"/>
      <c r="H43" s="42" t="str">
        <f>$E$7</f>
        <v>Nederland</v>
      </c>
      <c r="I43" s="42">
        <f>$S$7</f>
        <v>0</v>
      </c>
      <c r="J43" s="42"/>
      <c r="K43" s="1"/>
      <c r="L43" s="42"/>
      <c r="M43" s="84"/>
      <c r="N43" s="42"/>
      <c r="O43" s="42" t="str">
        <f>$E$7</f>
        <v>Nederland</v>
      </c>
      <c r="P43" s="42">
        <f>$S$7</f>
        <v>0</v>
      </c>
      <c r="U43" s="97"/>
      <c r="V43" s="97"/>
      <c r="W43" s="10"/>
      <c r="X43" s="38"/>
      <c r="Y43" s="38"/>
      <c r="Z43" s="10"/>
      <c r="AA43" s="44"/>
      <c r="AB43" s="44"/>
      <c r="AC43" s="8"/>
      <c r="AD43" s="43"/>
      <c r="AF43" s="10"/>
      <c r="AG43" s="12"/>
      <c r="AH43" s="10"/>
      <c r="AI43" s="10"/>
      <c r="AJ43" s="10"/>
      <c r="AK43" s="10"/>
      <c r="AL43" s="10"/>
      <c r="AM43" s="10"/>
      <c r="AN43" s="10"/>
      <c r="AO43" s="10"/>
      <c r="AP43" s="10"/>
      <c r="AQ43" s="10"/>
      <c r="AR43" s="10"/>
      <c r="AS43" s="10"/>
      <c r="AT43" s="10"/>
      <c r="AU43" s="10"/>
      <c r="AV43" s="10"/>
      <c r="AW43" s="10"/>
    </row>
    <row r="44" spans="1:52" x14ac:dyDescent="0.2">
      <c r="A44" s="1">
        <f t="shared" si="0"/>
        <v>39</v>
      </c>
      <c r="B44" s="148" t="s">
        <v>40</v>
      </c>
      <c r="C44" s="1">
        <v>39</v>
      </c>
      <c r="D44" s="43" t="str">
        <f>CONCATENATE(G44," ",F44)</f>
        <v>maart 2015</v>
      </c>
      <c r="E44" s="1">
        <v>1</v>
      </c>
      <c r="F44" s="1">
        <v>2015</v>
      </c>
      <c r="G44" s="10" t="s">
        <v>395</v>
      </c>
      <c r="H44" s="10">
        <f>VLOOKUP($D$7&amp;$M$5,SRG_aantal!$B:$AT,$E44+4,FALSE)</f>
        <v>207990</v>
      </c>
      <c r="I44" s="10" t="str">
        <f>IF($R$7&gt;0,VLOOKUP($R$7&amp;$M$5,SRG_aantal!$B:$AT,$E44+4,FALSE),"")</f>
        <v/>
      </c>
      <c r="L44" s="1"/>
      <c r="M44" s="10" t="s">
        <v>606</v>
      </c>
      <c r="N44" s="54" t="s">
        <v>537</v>
      </c>
      <c r="O44" s="97">
        <f>VLOOKUP($D$7&amp;$M44,SRG_aantal!$B:$Y,$O$42+4,FALSE)</f>
        <v>269590</v>
      </c>
      <c r="P44" s="97" t="e">
        <f>VLOOKUP($R$7&amp;$M44,SRG_aantal!$B:$Y,$O$42+4,FALSE)</f>
        <v>#N/A</v>
      </c>
      <c r="U44" s="97"/>
      <c r="V44" s="97"/>
      <c r="W44" s="10"/>
      <c r="X44" s="38"/>
      <c r="Y44" s="38"/>
      <c r="Z44" s="10"/>
      <c r="AA44" s="44"/>
      <c r="AB44" s="44"/>
      <c r="AC44" s="8"/>
      <c r="AD44" s="43"/>
      <c r="AF44" s="10"/>
      <c r="AG44" s="12"/>
      <c r="AH44" s="10"/>
      <c r="AI44" s="10"/>
      <c r="AJ44" s="10"/>
      <c r="AK44" s="10"/>
      <c r="AL44" s="10"/>
      <c r="AM44" s="10"/>
      <c r="AN44" s="10"/>
      <c r="AO44" s="10"/>
      <c r="AP44" s="10"/>
      <c r="AQ44" s="10"/>
      <c r="AR44" s="10"/>
      <c r="AS44" s="10"/>
      <c r="AT44" s="10"/>
      <c r="AU44" s="10"/>
      <c r="AV44" s="10"/>
      <c r="AW44" s="10"/>
    </row>
    <row r="45" spans="1:52" x14ac:dyDescent="0.2">
      <c r="A45" s="1">
        <f t="shared" si="0"/>
        <v>40</v>
      </c>
      <c r="B45" s="148" t="s">
        <v>41</v>
      </c>
      <c r="C45" s="1">
        <v>40</v>
      </c>
      <c r="D45" s="43" t="str">
        <f>CONCATENATE(G45," ",F44)</f>
        <v>juni 2015</v>
      </c>
      <c r="E45" s="1">
        <v>2</v>
      </c>
      <c r="G45" s="10" t="s">
        <v>397</v>
      </c>
      <c r="H45" s="10">
        <f>VLOOKUP($D$7&amp;$M$5,SRG_aantal!$B:$AT,$E45+4,FALSE)</f>
        <v>210200</v>
      </c>
      <c r="I45" s="10" t="str">
        <f>IF($R$7&gt;0,VLOOKUP($R$7&amp;$M$5,SRG_aantal!$B:$AT,$E45+4,FALSE),"")</f>
        <v/>
      </c>
      <c r="J45" s="10"/>
      <c r="K45" s="109"/>
      <c r="L45" s="1"/>
      <c r="M45" s="10" t="s">
        <v>607</v>
      </c>
      <c r="N45" s="54" t="s">
        <v>573</v>
      </c>
      <c r="O45" s="97">
        <f>VLOOKUP($D$7&amp;$M45,SRG_aantal!$B:$Y,$O$42+4,FALSE)</f>
        <v>2650</v>
      </c>
      <c r="P45" s="97" t="e">
        <f>VLOOKUP($R$7&amp;$M45,SRG_aantal!$B:$Y,$O$42+4,FALSE)</f>
        <v>#N/A</v>
      </c>
      <c r="Q45" s="85"/>
      <c r="U45" s="97"/>
      <c r="V45" s="97"/>
      <c r="W45" s="10"/>
      <c r="X45" s="38"/>
      <c r="Y45" s="38"/>
      <c r="Z45" s="10"/>
      <c r="AA45" s="44"/>
      <c r="AB45" s="44"/>
      <c r="AC45" s="8"/>
      <c r="AD45" s="43"/>
      <c r="AF45" s="10"/>
      <c r="AG45" s="12"/>
      <c r="AH45" s="10"/>
      <c r="AI45" s="10"/>
      <c r="AJ45" s="10"/>
      <c r="AK45" s="10"/>
      <c r="AL45" s="10"/>
      <c r="AM45" s="10"/>
      <c r="AN45" s="10"/>
      <c r="AO45" s="10"/>
      <c r="AP45" s="10"/>
      <c r="AQ45" s="10"/>
      <c r="AR45" s="10"/>
      <c r="AS45" s="10"/>
      <c r="AT45" s="10"/>
      <c r="AU45" s="10"/>
      <c r="AV45" s="10"/>
      <c r="AW45" s="10"/>
    </row>
    <row r="46" spans="1:52" x14ac:dyDescent="0.2">
      <c r="A46" s="1">
        <f t="shared" si="0"/>
        <v>41</v>
      </c>
      <c r="B46" s="148" t="s">
        <v>43</v>
      </c>
      <c r="C46" s="1">
        <v>41</v>
      </c>
      <c r="D46" s="43" t="str">
        <f>CONCATENATE(G46," ",F44)</f>
        <v>september 2015</v>
      </c>
      <c r="E46" s="1">
        <v>3</v>
      </c>
      <c r="G46" s="10" t="s">
        <v>398</v>
      </c>
      <c r="H46" s="10">
        <f>VLOOKUP($D$7&amp;$M$5,SRG_aantal!$B:$AT,$E46+4,FALSE)</f>
        <v>208170</v>
      </c>
      <c r="I46" s="10" t="str">
        <f>IF($R$7&gt;0,VLOOKUP($R$7&amp;$M$5,SRG_aantal!$B:$AT,$E46+4,FALSE),"")</f>
        <v/>
      </c>
      <c r="J46" s="10"/>
      <c r="M46" s="10" t="s">
        <v>608</v>
      </c>
      <c r="N46" s="54" t="s">
        <v>574</v>
      </c>
      <c r="O46" s="97">
        <f>VLOOKUP($D$7&amp;$M46,SRG_aantal!$B:$Y,$O$42+4,FALSE)</f>
        <v>540</v>
      </c>
      <c r="P46" s="97" t="e">
        <f>VLOOKUP($R$7&amp;$M46,SRG_aantal!$B:$Y,$O$42+4,FALSE)</f>
        <v>#N/A</v>
      </c>
      <c r="Q46" s="85"/>
      <c r="U46" s="97"/>
      <c r="V46" s="97"/>
      <c r="W46" s="10"/>
      <c r="X46" s="38"/>
      <c r="Y46" s="38"/>
      <c r="Z46" s="10"/>
      <c r="AA46" s="44"/>
      <c r="AB46" s="44"/>
      <c r="AC46" s="8"/>
      <c r="AD46" s="43"/>
      <c r="AL46" s="18"/>
      <c r="AM46" s="18"/>
      <c r="AN46" s="18"/>
      <c r="AO46" s="18"/>
      <c r="AP46" s="18"/>
      <c r="AQ46" s="18"/>
      <c r="AR46" s="18"/>
      <c r="AS46" s="18"/>
    </row>
    <row r="47" spans="1:52" x14ac:dyDescent="0.2">
      <c r="A47" s="1">
        <f t="shared" si="0"/>
        <v>42</v>
      </c>
      <c r="B47" s="148" t="s">
        <v>44</v>
      </c>
      <c r="C47" s="1">
        <v>42</v>
      </c>
      <c r="D47" s="43" t="str">
        <f>CONCATENATE(G47," ",F44)</f>
        <v>december 2015</v>
      </c>
      <c r="E47" s="1">
        <v>4</v>
      </c>
      <c r="G47" s="10" t="s">
        <v>402</v>
      </c>
      <c r="H47" s="10">
        <f>VLOOKUP($D$7&amp;$M$5,SRG_aantal!$B:$AT,$E47+4,FALSE)</f>
        <v>208870</v>
      </c>
      <c r="I47" s="10" t="str">
        <f>IF($R$7&gt;0,VLOOKUP($R$7&amp;$M$5,SRG_aantal!$B:$AT,$E47+4,FALSE),"")</f>
        <v/>
      </c>
      <c r="J47" s="10"/>
      <c r="K47" s="43"/>
      <c r="L47" s="43"/>
      <c r="M47" s="10" t="s">
        <v>609</v>
      </c>
      <c r="N47" s="54" t="s">
        <v>575</v>
      </c>
      <c r="O47" s="97">
        <f>VLOOKUP($D$7&amp;$M47,SRG_aantal!$B:$Y,$O$42+4,FALSE)</f>
        <v>8950</v>
      </c>
      <c r="P47" s="97" t="e">
        <f>VLOOKUP($R$7&amp;$M47,SRG_aantal!$B:$Y,$O$42+4,FALSE)</f>
        <v>#N/A</v>
      </c>
      <c r="Q47" s="85"/>
      <c r="U47" s="97"/>
      <c r="V47" s="97"/>
      <c r="W47" s="10"/>
      <c r="X47" s="38"/>
      <c r="Y47" s="38"/>
      <c r="Z47" s="10"/>
      <c r="AA47" s="44"/>
      <c r="AB47" s="44"/>
      <c r="AC47" s="8"/>
      <c r="AD47" s="43"/>
      <c r="AG47" s="18"/>
      <c r="AH47" s="18"/>
      <c r="AI47" s="18"/>
      <c r="AJ47" s="18"/>
      <c r="AK47" s="18"/>
      <c r="AL47" s="18"/>
      <c r="AM47" s="18"/>
      <c r="AN47" s="18"/>
      <c r="AO47" s="18"/>
      <c r="AP47" s="18"/>
      <c r="AQ47" s="18"/>
      <c r="AR47" s="18"/>
      <c r="AS47" s="18"/>
      <c r="AT47" s="18"/>
      <c r="AU47" s="18"/>
    </row>
    <row r="48" spans="1:52" x14ac:dyDescent="0.2">
      <c r="A48" s="1">
        <f t="shared" si="0"/>
        <v>43</v>
      </c>
      <c r="B48" s="148" t="s">
        <v>45</v>
      </c>
      <c r="C48" s="1">
        <v>43</v>
      </c>
      <c r="D48" s="43" t="str">
        <f>CONCATENATE(G48," ",F48)</f>
        <v>maart 2016</v>
      </c>
      <c r="E48" s="1">
        <v>5</v>
      </c>
      <c r="F48" s="1">
        <v>2016</v>
      </c>
      <c r="G48" s="10" t="s">
        <v>395</v>
      </c>
      <c r="H48" s="10">
        <f>VLOOKUP($D$7&amp;$M$5,SRG_aantal!$B:$AT,$E48+4,FALSE)</f>
        <v>215060</v>
      </c>
      <c r="I48" s="10" t="str">
        <f>IF($R$7&gt;0,VLOOKUP($R$7&amp;$M$5,SRG_aantal!$B:$AT,$E48+4,FALSE),"")</f>
        <v/>
      </c>
      <c r="J48" s="10"/>
      <c r="K48" s="109"/>
      <c r="L48" s="109"/>
      <c r="M48" s="10" t="s">
        <v>610</v>
      </c>
      <c r="N48" s="54" t="s">
        <v>593</v>
      </c>
      <c r="O48" s="97">
        <f>VLOOKUP($D$7&amp;$M48,SRG_aantal!$B:$Y,$O$42+4,FALSE)</f>
        <v>15540</v>
      </c>
      <c r="P48" s="97" t="e">
        <f>VLOOKUP($R$7&amp;$M48,SRG_aantal!$B:$Y,$O$42+4,FALSE)</f>
        <v>#N/A</v>
      </c>
      <c r="Q48" s="85"/>
      <c r="S48" s="8"/>
      <c r="T48" s="54"/>
      <c r="U48" s="97"/>
      <c r="V48" s="97"/>
      <c r="W48" s="10"/>
      <c r="X48" s="38"/>
      <c r="Y48" s="38"/>
      <c r="Z48" s="10"/>
      <c r="AA48" s="44"/>
      <c r="AB48" s="44"/>
      <c r="AC48" s="8"/>
      <c r="AD48" s="43"/>
      <c r="AG48" s="18"/>
      <c r="AH48" s="18"/>
      <c r="AI48" s="18"/>
      <c r="AJ48" s="18"/>
      <c r="AK48" s="18"/>
      <c r="AL48" s="18"/>
      <c r="AM48" s="18"/>
      <c r="AN48" s="18"/>
      <c r="AO48" s="18"/>
      <c r="AP48" s="18"/>
      <c r="AQ48" s="18"/>
      <c r="AR48" s="18"/>
      <c r="AS48" s="18"/>
      <c r="AT48" s="18"/>
      <c r="AU48" s="18"/>
    </row>
    <row r="49" spans="1:50" x14ac:dyDescent="0.2">
      <c r="A49" s="1">
        <f t="shared" si="0"/>
        <v>44</v>
      </c>
      <c r="B49" s="148" t="s">
        <v>46</v>
      </c>
      <c r="C49" s="1">
        <v>44</v>
      </c>
      <c r="D49" s="43" t="str">
        <f>CONCATENATE(G49," ",F48)</f>
        <v>juni 2016</v>
      </c>
      <c r="E49" s="1">
        <v>6</v>
      </c>
      <c r="G49" s="10" t="s">
        <v>397</v>
      </c>
      <c r="H49" s="10">
        <f>VLOOKUP($D$7&amp;$M$5,SRG_aantal!$B:$AT,$E49+4,FALSE)</f>
        <v>217780</v>
      </c>
      <c r="I49" s="10" t="str">
        <f>IF($R$7&gt;0,VLOOKUP($R$7&amp;$M$5,SRG_aantal!$B:$AT,$E49+4,FALSE),"")</f>
        <v/>
      </c>
      <c r="J49" s="10"/>
      <c r="K49" s="43"/>
      <c r="L49" s="1"/>
      <c r="M49" s="10" t="s">
        <v>611</v>
      </c>
      <c r="N49" s="54" t="s">
        <v>582</v>
      </c>
      <c r="O49" s="97">
        <f>VLOOKUP($D$7&amp;$M49,SRG_aantal!$B:$Y,$O$42+4,FALSE)</f>
        <v>2040</v>
      </c>
      <c r="P49" s="97" t="e">
        <f>VLOOKUP($R$7&amp;$M49,SRG_aantal!$B:$Y,$O$42+4,FALSE)</f>
        <v>#N/A</v>
      </c>
      <c r="Q49" s="85"/>
      <c r="R49" s="86"/>
      <c r="S49" s="38"/>
      <c r="T49" s="54"/>
      <c r="U49" s="97"/>
      <c r="V49" s="97"/>
      <c r="W49" s="10"/>
      <c r="X49" s="38"/>
      <c r="Y49" s="38"/>
      <c r="Z49" s="10"/>
      <c r="AA49" s="44"/>
      <c r="AB49" s="44"/>
      <c r="AC49" s="8"/>
      <c r="AD49" s="43"/>
      <c r="AG49" s="18"/>
      <c r="AH49" s="18"/>
      <c r="AI49" s="18"/>
      <c r="AJ49" s="18"/>
      <c r="AK49" s="18"/>
      <c r="AL49" s="18"/>
      <c r="AM49" s="18"/>
      <c r="AN49" s="18"/>
      <c r="AO49" s="18"/>
      <c r="AP49" s="18"/>
      <c r="AQ49" s="18"/>
      <c r="AR49" s="18"/>
      <c r="AS49" s="18"/>
      <c r="AT49" s="18"/>
      <c r="AU49" s="18"/>
    </row>
    <row r="50" spans="1:50" x14ac:dyDescent="0.2">
      <c r="A50" s="1">
        <f t="shared" si="0"/>
        <v>45</v>
      </c>
      <c r="B50" s="148" t="s">
        <v>47</v>
      </c>
      <c r="C50" s="1">
        <v>45</v>
      </c>
      <c r="D50" s="43" t="str">
        <f>CONCATENATE(G50," ",F48)</f>
        <v>september 2016</v>
      </c>
      <c r="E50" s="1">
        <v>7</v>
      </c>
      <c r="G50" s="10" t="s">
        <v>398</v>
      </c>
      <c r="H50" s="10">
        <f>VLOOKUP($D$7&amp;$M$5,SRG_aantal!$B:$AT,$E50+4,FALSE)</f>
        <v>214200</v>
      </c>
      <c r="I50" s="10" t="str">
        <f>IF($R$7&gt;0,VLOOKUP($R$7&amp;$M$5,SRG_aantal!$B:$AT,$E50+4,FALSE),"")</f>
        <v/>
      </c>
      <c r="J50" s="10"/>
      <c r="L50" s="1"/>
      <c r="M50" s="10" t="s">
        <v>612</v>
      </c>
      <c r="N50" s="54" t="s">
        <v>583</v>
      </c>
      <c r="O50" s="97">
        <f>VLOOKUP($D$7&amp;$M50,SRG_aantal!$B:$Y,$O$42+4,FALSE)</f>
        <v>2030</v>
      </c>
      <c r="P50" s="97" t="e">
        <f>VLOOKUP($R$7&amp;$M50,SRG_aantal!$B:$Y,$O$42+4,FALSE)</f>
        <v>#N/A</v>
      </c>
      <c r="Q50" s="85"/>
      <c r="R50" s="86"/>
      <c r="S50" s="38"/>
      <c r="T50" s="54"/>
      <c r="U50" s="97"/>
      <c r="V50" s="97"/>
      <c r="W50" s="10"/>
      <c r="X50" s="38"/>
      <c r="Y50" s="38"/>
      <c r="Z50" s="10"/>
      <c r="AA50" s="44"/>
      <c r="AB50" s="44"/>
      <c r="AC50" s="8"/>
      <c r="AD50" s="43"/>
      <c r="AG50" s="18"/>
      <c r="AH50" s="18"/>
      <c r="AI50" s="18"/>
      <c r="AJ50" s="18"/>
      <c r="AK50" s="18"/>
      <c r="AL50" s="18"/>
      <c r="AM50" s="18"/>
      <c r="AN50" s="18"/>
      <c r="AO50" s="18"/>
      <c r="AP50" s="18"/>
      <c r="AQ50" s="18"/>
      <c r="AR50" s="18"/>
      <c r="AS50" s="18"/>
      <c r="AT50" s="18"/>
      <c r="AU50" s="18"/>
    </row>
    <row r="51" spans="1:50" x14ac:dyDescent="0.2">
      <c r="A51" s="1">
        <f t="shared" si="0"/>
        <v>46</v>
      </c>
      <c r="B51" s="148" t="s">
        <v>48</v>
      </c>
      <c r="C51" s="1">
        <v>46</v>
      </c>
      <c r="D51" s="43" t="str">
        <f>CONCATENATE(G51," ",F48)</f>
        <v>december 2016</v>
      </c>
      <c r="E51" s="1">
        <v>8</v>
      </c>
      <c r="G51" s="10" t="s">
        <v>402</v>
      </c>
      <c r="H51" s="10">
        <f>VLOOKUP($D$7&amp;$M$5,SRG_aantal!$B:$AT,$E51+4,FALSE)</f>
        <v>222220</v>
      </c>
      <c r="I51" s="10" t="str">
        <f>IF($R$7&gt;0,VLOOKUP($R$7&amp;$M$5,SRG_aantal!$B:$AT,$E51+4,FALSE),"")</f>
        <v/>
      </c>
      <c r="J51" s="10"/>
      <c r="K51" s="43"/>
      <c r="L51" s="1"/>
      <c r="M51" s="10" t="s">
        <v>613</v>
      </c>
      <c r="N51" s="54" t="s">
        <v>576</v>
      </c>
      <c r="O51" s="97">
        <f>VLOOKUP($D$7&amp;$M51,SRG_aantal!$B:$Y,$O$42+4,FALSE)</f>
        <v>4210</v>
      </c>
      <c r="P51" s="97" t="e">
        <f>VLOOKUP($R$7&amp;$M51,SRG_aantal!$B:$Y,$O$42+4,FALSE)</f>
        <v>#N/A</v>
      </c>
      <c r="Q51" s="85"/>
      <c r="R51" s="86"/>
      <c r="S51" s="38"/>
      <c r="T51" s="10"/>
      <c r="U51" s="97"/>
      <c r="V51" s="97"/>
      <c r="W51" s="10"/>
      <c r="X51" s="38"/>
      <c r="Y51" s="38"/>
      <c r="Z51" s="10"/>
      <c r="AA51" s="44"/>
      <c r="AB51" s="44"/>
      <c r="AC51" s="8"/>
      <c r="AD51" s="43"/>
      <c r="AG51" s="18"/>
      <c r="AH51" s="18"/>
      <c r="AI51" s="18"/>
      <c r="AJ51" s="18"/>
      <c r="AK51" s="18"/>
      <c r="AL51" s="18"/>
      <c r="AM51" s="18"/>
      <c r="AN51" s="18"/>
      <c r="AO51" s="18"/>
      <c r="AP51" s="18"/>
      <c r="AQ51" s="18"/>
      <c r="AR51" s="18"/>
      <c r="AS51" s="18"/>
      <c r="AT51" s="18"/>
      <c r="AU51" s="18"/>
    </row>
    <row r="52" spans="1:50" x14ac:dyDescent="0.2">
      <c r="A52" s="1">
        <f t="shared" si="0"/>
        <v>47</v>
      </c>
      <c r="B52" s="148" t="s">
        <v>49</v>
      </c>
      <c r="C52" s="1">
        <v>47</v>
      </c>
      <c r="D52" s="43" t="str">
        <f>CONCATENATE(G52," ",F52)</f>
        <v>maart 2017</v>
      </c>
      <c r="E52" s="1">
        <v>9</v>
      </c>
      <c r="F52" s="1">
        <v>2017</v>
      </c>
      <c r="G52" s="10" t="s">
        <v>395</v>
      </c>
      <c r="H52" s="10">
        <f>VLOOKUP($D$7&amp;$M$5,SRG_aantal!$B:$AT,$E52+4,FALSE)</f>
        <v>230830</v>
      </c>
      <c r="I52" s="10" t="str">
        <f>IF($R$7&gt;0,VLOOKUP($R$7&amp;$M$5,SRG_aantal!$B:$AT,$E52+4,FALSE),"")</f>
        <v/>
      </c>
      <c r="J52" s="10"/>
      <c r="K52" s="43"/>
      <c r="L52" s="1"/>
      <c r="M52" s="10" t="s">
        <v>614</v>
      </c>
      <c r="N52" s="54" t="s">
        <v>594</v>
      </c>
      <c r="O52" s="97">
        <f>VLOOKUP($D$7&amp;$M52,SRG_aantal!$B:$Y,$O$42+4,FALSE)</f>
        <v>220</v>
      </c>
      <c r="P52" s="97" t="e">
        <f>VLOOKUP($R$7&amp;$M52,SRG_aantal!$B:$Y,$O$42+4,FALSE)</f>
        <v>#N/A</v>
      </c>
      <c r="Q52" s="85"/>
      <c r="R52" s="86"/>
      <c r="S52" s="38"/>
      <c r="T52" s="10"/>
      <c r="U52" s="97"/>
      <c r="V52" s="97"/>
      <c r="W52" s="8"/>
      <c r="X52" s="8"/>
      <c r="Y52" s="8"/>
      <c r="Z52" s="8"/>
      <c r="AA52" s="8"/>
      <c r="AB52" s="8"/>
      <c r="AC52" s="8"/>
      <c r="AG52" s="18"/>
      <c r="AH52" s="18"/>
      <c r="AI52" s="18"/>
      <c r="AJ52" s="18"/>
      <c r="AK52" s="18"/>
      <c r="AL52" s="11"/>
      <c r="AM52" s="11"/>
      <c r="AN52" s="11"/>
      <c r="AO52" s="11"/>
      <c r="AP52" s="11"/>
      <c r="AQ52" s="11"/>
      <c r="AR52" s="11"/>
      <c r="AS52" s="11"/>
      <c r="AT52" s="11"/>
      <c r="AU52" s="11"/>
      <c r="AV52" s="11"/>
      <c r="AW52" s="11"/>
      <c r="AX52" s="11"/>
    </row>
    <row r="53" spans="1:50" x14ac:dyDescent="0.2">
      <c r="A53" s="1">
        <f t="shared" si="0"/>
        <v>48</v>
      </c>
      <c r="B53" s="148" t="s">
        <v>50</v>
      </c>
      <c r="C53" s="1">
        <v>48</v>
      </c>
      <c r="D53" s="43" t="str">
        <f>CONCATENATE(G53," ",F52)</f>
        <v>juni 2017</v>
      </c>
      <c r="E53" s="1">
        <v>10</v>
      </c>
      <c r="G53" s="10" t="s">
        <v>397</v>
      </c>
      <c r="H53" s="10">
        <f>VLOOKUP($D$7&amp;$M$5,SRG_aantal!$B:$AT,$E53+4,FALSE)</f>
        <v>239400</v>
      </c>
      <c r="I53" s="10" t="str">
        <f>IF($R$7&gt;0,VLOOKUP($R$7&amp;$M$5,SRG_aantal!$B:$AT,$E53+4,FALSE),"")</f>
        <v/>
      </c>
      <c r="J53" s="10"/>
      <c r="K53" s="43"/>
      <c r="L53" s="1"/>
      <c r="M53" s="10" t="s">
        <v>615</v>
      </c>
      <c r="N53" s="54" t="s">
        <v>592</v>
      </c>
      <c r="O53" s="97">
        <f>VLOOKUP($D$7&amp;$M53,SRG_aantal!$B:$Y,$O$42+4,FALSE)</f>
        <v>430</v>
      </c>
      <c r="P53" s="97" t="e">
        <f>VLOOKUP($R$7&amp;$M53,SRG_aantal!$B:$Y,$O$42+4,FALSE)</f>
        <v>#N/A</v>
      </c>
      <c r="Q53" s="85"/>
      <c r="R53" s="86"/>
      <c r="S53" s="38"/>
      <c r="T53" s="10"/>
      <c r="U53" s="97"/>
      <c r="V53" s="97"/>
      <c r="W53" s="8"/>
      <c r="X53" s="8"/>
      <c r="Y53" s="8"/>
      <c r="Z53" s="8"/>
      <c r="AA53" s="8"/>
      <c r="AB53" s="8"/>
      <c r="AC53" s="8"/>
      <c r="AG53" s="18"/>
      <c r="AH53" s="18"/>
      <c r="AI53" s="18"/>
      <c r="AJ53" s="18"/>
      <c r="AK53" s="18"/>
      <c r="AL53" s="10"/>
      <c r="AM53" s="10"/>
      <c r="AN53" s="10"/>
      <c r="AO53" s="10"/>
      <c r="AP53" s="10"/>
      <c r="AQ53" s="10"/>
      <c r="AR53" s="10"/>
      <c r="AS53" s="10"/>
      <c r="AT53" s="10"/>
      <c r="AU53" s="10"/>
      <c r="AV53" s="10"/>
      <c r="AW53" s="10"/>
      <c r="AX53" s="10"/>
    </row>
    <row r="54" spans="1:50" x14ac:dyDescent="0.2">
      <c r="A54" s="1">
        <f t="shared" si="0"/>
        <v>49</v>
      </c>
      <c r="B54" s="148" t="s">
        <v>51</v>
      </c>
      <c r="C54" s="1">
        <v>49</v>
      </c>
      <c r="D54" s="43" t="str">
        <f>CONCATENATE(G54," ",F52)</f>
        <v>september 2017</v>
      </c>
      <c r="E54" s="1">
        <v>11</v>
      </c>
      <c r="G54" s="10" t="s">
        <v>398</v>
      </c>
      <c r="H54" s="10">
        <f>VLOOKUP($D$7&amp;$M$5,SRG_aantal!$B:$AT,$E54+4,FALSE)</f>
        <v>247460</v>
      </c>
      <c r="I54" s="10" t="str">
        <f>IF($R$7&gt;0,VLOOKUP($R$7&amp;$M$5,SRG_aantal!$B:$AT,$E54+4,FALSE),"")</f>
        <v/>
      </c>
      <c r="J54" s="10"/>
      <c r="K54" s="43"/>
      <c r="L54" s="1"/>
      <c r="M54" s="1" t="s">
        <v>616</v>
      </c>
      <c r="N54" s="54" t="s">
        <v>579</v>
      </c>
      <c r="O54" s="97">
        <f>VLOOKUP($D$7&amp;$M54,SRG_aantal!$B:$Y,$O$42+4,FALSE)</f>
        <v>232970</v>
      </c>
      <c r="P54" s="97" t="e">
        <f>VLOOKUP($R$7&amp;$M54,SRG_aantal!$B:$Y,$O$42+4,FALSE)</f>
        <v>#N/A</v>
      </c>
      <c r="Q54" s="85"/>
      <c r="R54" s="86"/>
      <c r="S54" s="38"/>
      <c r="T54" s="10"/>
      <c r="U54" s="97"/>
      <c r="V54" s="97"/>
      <c r="W54" s="8"/>
      <c r="X54" s="8"/>
      <c r="Y54" s="8"/>
      <c r="Z54" s="8"/>
      <c r="AA54" s="8"/>
      <c r="AB54" s="8"/>
      <c r="AC54" s="8"/>
      <c r="AG54" s="18"/>
      <c r="AH54" s="18"/>
      <c r="AI54" s="18"/>
      <c r="AJ54" s="18"/>
      <c r="AK54" s="18"/>
      <c r="AL54" s="18"/>
      <c r="AM54" s="18"/>
      <c r="AN54" s="18"/>
      <c r="AO54" s="18"/>
      <c r="AP54" s="18"/>
      <c r="AQ54" s="18"/>
      <c r="AR54" s="18"/>
      <c r="AS54" s="18"/>
      <c r="AT54" s="18"/>
      <c r="AU54" s="18"/>
    </row>
    <row r="55" spans="1:50" x14ac:dyDescent="0.2">
      <c r="A55" s="1">
        <f t="shared" si="0"/>
        <v>50</v>
      </c>
      <c r="B55" s="148" t="s">
        <v>52</v>
      </c>
      <c r="C55" s="1">
        <v>50</v>
      </c>
      <c r="D55" s="43" t="str">
        <f>CONCATENATE(G55," ",F52)</f>
        <v>december 2017</v>
      </c>
      <c r="E55" s="1">
        <v>12</v>
      </c>
      <c r="G55" s="10" t="s">
        <v>402</v>
      </c>
      <c r="H55" s="10">
        <f>VLOOKUP($D$7&amp;$M$5,SRG_aantal!$B:$AT,$E55+4,FALSE)</f>
        <v>255890</v>
      </c>
      <c r="I55" s="10" t="str">
        <f>IF($R$7&gt;0,VLOOKUP($R$7&amp;$M$5,SRG_aantal!$B:$AT,$E55+4,FALSE),"")</f>
        <v/>
      </c>
      <c r="J55" s="10"/>
      <c r="K55" s="43"/>
      <c r="L55" s="1"/>
      <c r="M55" s="1"/>
      <c r="N55" s="10"/>
      <c r="O55" s="96"/>
      <c r="P55" s="96"/>
      <c r="Q55" s="85"/>
      <c r="R55" s="86"/>
      <c r="S55" s="38"/>
      <c r="T55" s="10"/>
      <c r="U55" s="97"/>
      <c r="V55" s="97"/>
      <c r="W55" s="8"/>
      <c r="X55" s="8"/>
      <c r="Y55" s="8"/>
      <c r="Z55" s="8"/>
      <c r="AA55" s="8"/>
      <c r="AB55" s="8"/>
      <c r="AC55" s="8"/>
      <c r="AG55" s="18"/>
      <c r="AH55" s="18"/>
      <c r="AI55" s="18"/>
      <c r="AJ55" s="18"/>
      <c r="AK55" s="18"/>
      <c r="AL55" s="18"/>
      <c r="AM55" s="18"/>
      <c r="AN55" s="18"/>
      <c r="AO55" s="18"/>
      <c r="AP55" s="18"/>
      <c r="AQ55" s="18"/>
      <c r="AR55" s="18"/>
      <c r="AS55" s="18"/>
      <c r="AT55" s="18"/>
      <c r="AU55" s="18"/>
    </row>
    <row r="56" spans="1:50" x14ac:dyDescent="0.2">
      <c r="A56" s="1">
        <f t="shared" si="0"/>
        <v>51</v>
      </c>
      <c r="B56" s="148" t="s">
        <v>53</v>
      </c>
      <c r="C56" s="1">
        <v>51</v>
      </c>
      <c r="D56" s="43" t="str">
        <f>CONCATENATE(G56," ",F56)</f>
        <v>maart 2018</v>
      </c>
      <c r="E56" s="1">
        <v>13</v>
      </c>
      <c r="F56" s="1">
        <v>2018</v>
      </c>
      <c r="G56" s="10" t="s">
        <v>395</v>
      </c>
      <c r="H56" s="10">
        <f>VLOOKUP($D$7&amp;$M$5,SRG_aantal!$B:$AT,$E56+4,FALSE)</f>
        <v>269450</v>
      </c>
      <c r="I56" s="10" t="str">
        <f>IF($R$7&gt;0,VLOOKUP($R$7&amp;$M$5,SRG_aantal!$B:$AT,$E56+4,FALSE),"")</f>
        <v/>
      </c>
      <c r="J56" s="10"/>
      <c r="K56" s="43"/>
      <c r="L56" s="1"/>
      <c r="N56" s="9" t="s">
        <v>627</v>
      </c>
      <c r="Q56" s="85"/>
      <c r="R56" s="86"/>
      <c r="S56" s="38"/>
      <c r="T56" s="10"/>
      <c r="U56" s="97"/>
      <c r="V56" s="97"/>
      <c r="W56" s="8"/>
      <c r="X56" s="8"/>
      <c r="Y56" s="8"/>
      <c r="Z56" s="8"/>
      <c r="AA56" s="8"/>
      <c r="AB56" s="8"/>
      <c r="AC56" s="8"/>
      <c r="AG56" s="18"/>
      <c r="AH56" s="18"/>
      <c r="AI56" s="18"/>
      <c r="AJ56" s="18"/>
      <c r="AK56" s="18"/>
      <c r="AL56" s="18"/>
      <c r="AM56" s="18"/>
      <c r="AN56" s="18"/>
      <c r="AO56" s="18"/>
      <c r="AP56" s="18"/>
      <c r="AQ56" s="18"/>
      <c r="AR56" s="18"/>
      <c r="AS56" s="18"/>
      <c r="AT56" s="18"/>
      <c r="AU56" s="18"/>
    </row>
    <row r="57" spans="1:50" x14ac:dyDescent="0.2">
      <c r="A57" s="1">
        <f t="shared" si="0"/>
        <v>52</v>
      </c>
      <c r="B57" s="148" t="s">
        <v>54</v>
      </c>
      <c r="C57" s="1">
        <v>52</v>
      </c>
      <c r="D57" s="43" t="str">
        <f>CONCATENATE(G57," ",F56)</f>
        <v>juni 2018</v>
      </c>
      <c r="E57" s="1">
        <v>14</v>
      </c>
      <c r="G57" s="10" t="s">
        <v>397</v>
      </c>
      <c r="H57" s="10">
        <f>VLOOKUP($D$7&amp;$M$5,SRG_aantal!$B:$AT,$E57+4,FALSE)</f>
        <v>272210</v>
      </c>
      <c r="I57" s="10" t="str">
        <f>IF($R$7&gt;0,VLOOKUP($R$7&amp;$M$5,SRG_aantal!$B:$AT,$E57+4,FALSE),"")</f>
        <v/>
      </c>
      <c r="J57" s="10"/>
      <c r="K57" s="43"/>
      <c r="L57" s="1"/>
      <c r="N57" s="102" t="str">
        <f>CONCATENATE("Personen met voorziening en bijstand en/of werk, ",SRG_personen!G1)</f>
        <v>Personen met voorziening en bijstand en/of werk, september 2018</v>
      </c>
      <c r="V57" s="97"/>
      <c r="W57" s="8"/>
      <c r="X57" s="8"/>
      <c r="Y57" s="8"/>
      <c r="Z57" s="8"/>
      <c r="AA57" s="8"/>
      <c r="AB57" s="8"/>
      <c r="AC57" s="8"/>
      <c r="AG57" s="18"/>
      <c r="AH57" s="18"/>
      <c r="AI57" s="18"/>
      <c r="AJ57" s="18"/>
      <c r="AK57" s="18"/>
      <c r="AL57" s="18"/>
      <c r="AM57" s="18"/>
      <c r="AN57" s="18"/>
      <c r="AO57" s="18"/>
      <c r="AP57" s="18"/>
      <c r="AQ57" s="18"/>
      <c r="AR57" s="18"/>
      <c r="AS57" s="18"/>
      <c r="AT57" s="18"/>
      <c r="AU57" s="18"/>
    </row>
    <row r="58" spans="1:50" x14ac:dyDescent="0.2">
      <c r="A58" s="1">
        <f t="shared" si="0"/>
        <v>53</v>
      </c>
      <c r="B58" s="148" t="s">
        <v>55</v>
      </c>
      <c r="C58" s="1">
        <v>53</v>
      </c>
      <c r="D58" s="43" t="str">
        <f>CONCATENATE(G58," ",F56)</f>
        <v>september 2018</v>
      </c>
      <c r="E58" s="1">
        <v>15</v>
      </c>
      <c r="G58" s="10" t="s">
        <v>398</v>
      </c>
      <c r="H58" s="10">
        <f>VLOOKUP($D$7&amp;$M$5,SRG_aantal!$B:$AT,$E58+4,FALSE)</f>
        <v>269570</v>
      </c>
      <c r="I58" s="10" t="str">
        <f>IF($R$7&gt;0,VLOOKUP($R$7&amp;$M$5,SRG_aantal!$B:$AT,$E58+4,FALSE),"")</f>
        <v/>
      </c>
      <c r="J58" s="10"/>
      <c r="K58" s="43"/>
      <c r="L58" s="1"/>
      <c r="O58" s="96" t="str">
        <f>O43</f>
        <v>Nederland</v>
      </c>
      <c r="P58" s="43">
        <f>P43</f>
        <v>0</v>
      </c>
      <c r="Q58" s="85"/>
      <c r="R58" s="86"/>
      <c r="S58" s="38"/>
      <c r="T58" s="10"/>
      <c r="U58" s="97"/>
      <c r="V58" s="8"/>
      <c r="W58" s="8"/>
      <c r="X58" s="8"/>
      <c r="Y58" s="8"/>
      <c r="Z58" s="8"/>
      <c r="AA58" s="8"/>
      <c r="AB58" s="8"/>
      <c r="AC58" s="8"/>
      <c r="AG58" s="18"/>
      <c r="AH58" s="18"/>
      <c r="AI58" s="18"/>
      <c r="AJ58" s="18"/>
      <c r="AK58" s="18"/>
      <c r="AL58" s="18"/>
      <c r="AM58" s="18"/>
      <c r="AN58" s="18"/>
      <c r="AO58" s="18"/>
      <c r="AP58" s="18"/>
      <c r="AQ58" s="18"/>
      <c r="AR58" s="18"/>
      <c r="AS58" s="18"/>
      <c r="AT58" s="18"/>
      <c r="AU58" s="18"/>
    </row>
    <row r="59" spans="1:50" x14ac:dyDescent="0.2">
      <c r="A59" s="1">
        <f t="shared" si="0"/>
        <v>54</v>
      </c>
      <c r="B59" s="148" t="s">
        <v>56</v>
      </c>
      <c r="C59" s="1">
        <v>54</v>
      </c>
      <c r="D59" s="43" t="str">
        <f>CONCATENATE(G59," ",F56)</f>
        <v>december 2018</v>
      </c>
      <c r="E59" s="1">
        <v>16</v>
      </c>
      <c r="G59" s="10" t="s">
        <v>402</v>
      </c>
      <c r="H59" s="10">
        <f>VLOOKUP($D$7&amp;$M$5,SRG_aantal!$B:$AT,$E59+4,FALSE)</f>
        <v>269590</v>
      </c>
      <c r="I59" s="10" t="str">
        <f>IF($R$7&gt;0,VLOOKUP($R$7&amp;$M$5,SRG_aantal!$B:$AT,$E59+4,FALSE),"")</f>
        <v/>
      </c>
      <c r="J59" s="10"/>
      <c r="K59" s="43"/>
      <c r="L59" s="1"/>
      <c r="M59" s="1">
        <v>0</v>
      </c>
      <c r="N59" s="10" t="s">
        <v>601</v>
      </c>
      <c r="O59" s="43">
        <f>VLOOKUP($D$7&amp;$M59,SRG_personen!$C:$AI,$O$42+2,FALSE)</f>
        <v>198290</v>
      </c>
      <c r="P59" s="43" t="e">
        <f>VLOOKUP($R$7&amp;M59,SRG_personen!$C:$AI,$O$42+2,FALSE)</f>
        <v>#N/A</v>
      </c>
      <c r="Q59" s="85"/>
      <c r="R59" s="8"/>
      <c r="S59" s="8"/>
      <c r="T59" s="8"/>
      <c r="U59" s="8"/>
      <c r="V59" s="8"/>
      <c r="W59" s="8"/>
      <c r="X59" s="8"/>
      <c r="Y59" s="8"/>
      <c r="Z59" s="8"/>
      <c r="AA59" s="8"/>
      <c r="AB59" s="8"/>
      <c r="AC59" s="8"/>
      <c r="AG59" s="18"/>
      <c r="AH59" s="18"/>
      <c r="AI59" s="18"/>
      <c r="AJ59" s="27"/>
      <c r="AK59" s="18"/>
      <c r="AL59" s="18"/>
      <c r="AM59" s="18"/>
      <c r="AN59" s="18"/>
      <c r="AO59" s="18"/>
      <c r="AP59" s="18"/>
      <c r="AQ59" s="18"/>
      <c r="AR59" s="18"/>
      <c r="AS59" s="18"/>
      <c r="AT59" s="18"/>
      <c r="AU59" s="18"/>
    </row>
    <row r="60" spans="1:50" x14ac:dyDescent="0.2">
      <c r="A60" s="1">
        <f t="shared" si="0"/>
        <v>55</v>
      </c>
      <c r="B60" s="148" t="s">
        <v>57</v>
      </c>
      <c r="C60" s="1">
        <v>55</v>
      </c>
      <c r="D60" s="43" t="str">
        <f>CONCATENATE(G60," ",F60)</f>
        <v>maart 2019</v>
      </c>
      <c r="E60" s="1">
        <v>17</v>
      </c>
      <c r="F60" s="1">
        <v>2019</v>
      </c>
      <c r="G60" s="10" t="s">
        <v>395</v>
      </c>
      <c r="H60" s="10">
        <f>VLOOKUP($D$7&amp;$M$5,SRG_aantal!$B:$AT,$E60+4,FALSE)</f>
        <v>0</v>
      </c>
      <c r="I60" s="10" t="str">
        <f>IF($R$7&gt;0,VLOOKUP($R$7&amp;$M$5,SRG_aantal!$B:$AT,$E60+4,FALSE),"")</f>
        <v/>
      </c>
      <c r="J60" s="10"/>
      <c r="K60" s="43"/>
      <c r="L60" s="1"/>
      <c r="M60" s="1">
        <v>1</v>
      </c>
      <c r="N60" s="10" t="s">
        <v>602</v>
      </c>
      <c r="O60" s="43">
        <f>VLOOKUP($D$7&amp;$M60,SRG_personen!$C:$AI,$O$42+2,FALSE)</f>
        <v>147680</v>
      </c>
      <c r="P60" s="43" t="e">
        <f>VLOOKUP($R$7&amp;M60,SRG_personen!$C:$AI,$O$42+2,FALSE)</f>
        <v>#N/A</v>
      </c>
      <c r="Q60" s="85"/>
      <c r="R60" s="8"/>
      <c r="S60" s="8"/>
      <c r="T60" s="8"/>
      <c r="U60" s="8"/>
      <c r="V60" s="8"/>
      <c r="W60" s="8"/>
      <c r="X60" s="8"/>
      <c r="Y60" s="8"/>
      <c r="Z60" s="8"/>
      <c r="AA60" s="8"/>
      <c r="AB60" s="8"/>
      <c r="AC60" s="8"/>
      <c r="AI60" s="18"/>
      <c r="AJ60" s="18"/>
      <c r="AL60" s="18"/>
      <c r="AM60" s="18"/>
      <c r="AN60" s="18"/>
      <c r="AO60" s="18"/>
      <c r="AP60" s="18"/>
      <c r="AQ60" s="18"/>
      <c r="AR60" s="18"/>
      <c r="AS60" s="18"/>
    </row>
    <row r="61" spans="1:50" x14ac:dyDescent="0.2">
      <c r="A61" s="1">
        <f t="shared" si="0"/>
        <v>56</v>
      </c>
      <c r="B61" s="148" t="s">
        <v>58</v>
      </c>
      <c r="C61" s="1">
        <v>56</v>
      </c>
      <c r="D61" s="43" t="str">
        <f>CONCATENATE(G61," ",F60)</f>
        <v>juni 2019</v>
      </c>
      <c r="E61" s="1">
        <v>18</v>
      </c>
      <c r="G61" s="10" t="s">
        <v>397</v>
      </c>
      <c r="H61" s="10">
        <f>VLOOKUP($D$7&amp;$M$5,SRG_aantal!$B:$AT,$E61+4,FALSE)</f>
        <v>0</v>
      </c>
      <c r="I61" s="10" t="str">
        <f>IF($R$7&gt;0,VLOOKUP($R$7&amp;$M$5,SRG_aantal!$B:$AT,$E61+4,FALSE),"")</f>
        <v/>
      </c>
      <c r="J61" s="10"/>
      <c r="K61" s="43"/>
      <c r="L61" s="1"/>
      <c r="M61" s="1">
        <v>2</v>
      </c>
      <c r="N61" s="10" t="s">
        <v>603</v>
      </c>
      <c r="O61" s="43">
        <f>VLOOKUP($D$7&amp;$M61,SRG_personen!$C:$AI,$O$42+2,FALSE)</f>
        <v>51970</v>
      </c>
      <c r="P61" s="43" t="e">
        <f>VLOOKUP($R$7&amp;M61,SRG_personen!$C:$AI,$O$42+2,FALSE)</f>
        <v>#N/A</v>
      </c>
      <c r="Q61" s="85"/>
      <c r="R61" s="8"/>
      <c r="S61" s="8"/>
      <c r="T61" s="8"/>
      <c r="U61" s="8"/>
      <c r="V61" s="8"/>
      <c r="W61" s="8"/>
      <c r="X61" s="8"/>
      <c r="Y61" s="8"/>
      <c r="Z61" s="8"/>
      <c r="AA61" s="8"/>
      <c r="AB61" s="8"/>
      <c r="AC61" s="8"/>
      <c r="AE61" s="177"/>
      <c r="AL61" s="18"/>
      <c r="AM61" s="18"/>
      <c r="AN61" s="18"/>
      <c r="AO61" s="18"/>
      <c r="AP61" s="18"/>
      <c r="AQ61" s="18"/>
      <c r="AR61" s="18"/>
      <c r="AS61" s="18"/>
    </row>
    <row r="62" spans="1:50" x14ac:dyDescent="0.2">
      <c r="A62" s="1">
        <f t="shared" si="0"/>
        <v>57</v>
      </c>
      <c r="B62" s="148" t="s">
        <v>59</v>
      </c>
      <c r="C62" s="1">
        <v>57</v>
      </c>
      <c r="D62" s="43" t="str">
        <f>CONCATENATE(G62," ",F60)</f>
        <v>september 2019</v>
      </c>
      <c r="E62" s="1">
        <v>19</v>
      </c>
      <c r="F62" s="8"/>
      <c r="G62" s="10" t="s">
        <v>398</v>
      </c>
      <c r="H62" s="10">
        <f>VLOOKUP($D$7&amp;$M$5,SRG_aantal!$B:$AT,$E62+4,FALSE)</f>
        <v>0</v>
      </c>
      <c r="I62" s="10" t="str">
        <f>IF($R$7&gt;0,VLOOKUP($R$7&amp;$M$5,SRG_aantal!$B:$AT,$E62+4,FALSE),"")</f>
        <v/>
      </c>
      <c r="J62" s="10"/>
      <c r="K62" s="43"/>
      <c r="L62" s="1"/>
      <c r="Q62" s="85"/>
      <c r="R62" s="8"/>
      <c r="S62" s="8"/>
      <c r="T62" s="8"/>
      <c r="U62" s="8"/>
      <c r="V62" s="8"/>
      <c r="W62" s="8"/>
      <c r="X62" s="8"/>
      <c r="Y62" s="8"/>
      <c r="Z62" s="8"/>
      <c r="AA62" s="8"/>
      <c r="AB62" s="8"/>
      <c r="AC62" s="8"/>
      <c r="AE62" s="177"/>
      <c r="AL62" s="11"/>
      <c r="AM62" s="11"/>
      <c r="AN62" s="11"/>
      <c r="AO62" s="11"/>
      <c r="AP62" s="11"/>
      <c r="AQ62" s="11"/>
      <c r="AR62" s="11"/>
      <c r="AS62" s="11"/>
    </row>
    <row r="63" spans="1:50" x14ac:dyDescent="0.2">
      <c r="A63" s="1">
        <f t="shared" si="0"/>
        <v>58</v>
      </c>
      <c r="B63" s="148" t="s">
        <v>60</v>
      </c>
      <c r="C63" s="1">
        <v>58</v>
      </c>
      <c r="D63" s="43" t="str">
        <f>CONCATENATE(G63," ",F60)</f>
        <v>december 2019</v>
      </c>
      <c r="E63" s="38">
        <v>20</v>
      </c>
      <c r="F63" s="38"/>
      <c r="G63" s="10" t="s">
        <v>402</v>
      </c>
      <c r="H63" s="10">
        <f>VLOOKUP($D$7&amp;$M$5,SRG_aantal!$B:$AT,$E63+4,FALSE)</f>
        <v>0</v>
      </c>
      <c r="I63" s="10" t="str">
        <f>IF($R$7&gt;0,VLOOKUP($R$7&amp;$M$5,SRG_aantal!$B:$AT,$E63+4,FALSE),"")</f>
        <v/>
      </c>
      <c r="J63" s="10"/>
      <c r="K63" s="43"/>
      <c r="L63" s="38"/>
      <c r="O63" s="101" t="str">
        <f>O58</f>
        <v>Nederland</v>
      </c>
      <c r="P63" s="103">
        <f>P58</f>
        <v>0</v>
      </c>
      <c r="Q63" s="85"/>
      <c r="R63" s="8"/>
      <c r="S63" s="8"/>
      <c r="T63" s="8"/>
      <c r="U63" s="8"/>
      <c r="V63" s="8"/>
      <c r="W63" s="8"/>
      <c r="X63" s="8"/>
      <c r="Y63" s="8"/>
      <c r="Z63" s="8"/>
      <c r="AA63" s="8"/>
      <c r="AB63" s="8"/>
      <c r="AC63" s="8"/>
      <c r="AE63" s="177"/>
      <c r="AL63" s="10"/>
      <c r="AM63" s="10"/>
      <c r="AN63" s="10"/>
      <c r="AO63" s="10"/>
      <c r="AP63" s="10"/>
      <c r="AQ63" s="10"/>
      <c r="AR63" s="10"/>
      <c r="AS63" s="10"/>
    </row>
    <row r="64" spans="1:50" x14ac:dyDescent="0.2">
      <c r="A64" s="1">
        <f t="shared" si="0"/>
        <v>59</v>
      </c>
      <c r="B64" s="148" t="s">
        <v>61</v>
      </c>
      <c r="C64" s="1">
        <v>59</v>
      </c>
      <c r="D64" s="43" t="str">
        <f>CONCATENATE(G64," ",F64)</f>
        <v>maart 2020</v>
      </c>
      <c r="E64" s="38">
        <v>21</v>
      </c>
      <c r="F64" s="38">
        <v>2020</v>
      </c>
      <c r="G64" s="10" t="s">
        <v>395</v>
      </c>
      <c r="H64" s="10">
        <f>VLOOKUP($D$7&amp;$M$5,SRG_aantal!$B:$AT,$E64+4,FALSE)</f>
        <v>0</v>
      </c>
      <c r="I64" s="10" t="str">
        <f>IF($R$7&gt;0,VLOOKUP($R$7&amp;$M$5,SRG_aantal!$B:$AT,$E64+4,FALSE),"")</f>
        <v/>
      </c>
      <c r="J64" s="10"/>
      <c r="K64" s="43"/>
      <c r="L64" s="38"/>
      <c r="M64" s="1">
        <v>0</v>
      </c>
      <c r="N64" s="10" t="s">
        <v>601</v>
      </c>
      <c r="O64" s="44">
        <f>IF(O59&gt;0,O59/$O$59,"")</f>
        <v>1</v>
      </c>
      <c r="P64" s="44" t="e">
        <f>P59/$P$59</f>
        <v>#N/A</v>
      </c>
      <c r="Q64" s="85"/>
      <c r="R64" s="8"/>
      <c r="S64" s="8"/>
      <c r="T64" s="8"/>
      <c r="U64" s="8"/>
      <c r="V64" s="8"/>
      <c r="W64" s="8"/>
      <c r="X64" s="8"/>
      <c r="Y64" s="8"/>
      <c r="Z64" s="8"/>
      <c r="AA64" s="8"/>
      <c r="AB64" s="8"/>
      <c r="AC64" s="8"/>
      <c r="AE64" s="177"/>
      <c r="AL64" s="18"/>
      <c r="AM64" s="18"/>
      <c r="AN64" s="18"/>
      <c r="AO64" s="18"/>
      <c r="AP64" s="18"/>
      <c r="AQ64" s="18"/>
      <c r="AR64" s="18"/>
      <c r="AS64" s="18"/>
    </row>
    <row r="65" spans="1:45" x14ac:dyDescent="0.2">
      <c r="A65" s="1">
        <f t="shared" si="0"/>
        <v>60</v>
      </c>
      <c r="B65" s="148" t="s">
        <v>62</v>
      </c>
      <c r="C65" s="1">
        <v>60</v>
      </c>
      <c r="D65" s="43" t="str">
        <f>CONCATENATE(G65," ",F64)</f>
        <v>juni 2020</v>
      </c>
      <c r="E65" s="38">
        <v>22</v>
      </c>
      <c r="F65" s="38"/>
      <c r="G65" s="10" t="s">
        <v>397</v>
      </c>
      <c r="H65" s="10">
        <f>VLOOKUP($D$7&amp;$M$5,SRG_aantal!$B:$AT,$E65+4,FALSE)</f>
        <v>0</v>
      </c>
      <c r="I65" s="10" t="str">
        <f>IF($R$7&gt;0,VLOOKUP($R$7&amp;$M$5,SRG_aantal!$B:$AT,$E65+4,FALSE),"")</f>
        <v/>
      </c>
      <c r="J65" s="10"/>
      <c r="K65" s="43"/>
      <c r="L65" s="38"/>
      <c r="M65" s="1">
        <v>1</v>
      </c>
      <c r="N65" s="10" t="s">
        <v>602</v>
      </c>
      <c r="O65" s="44">
        <f>IF($O$59&gt;0,IF(O60=0,0,O60/$O$59),"")</f>
        <v>0.74476776438549597</v>
      </c>
      <c r="P65" s="44" t="e">
        <f>$P60/$P$59</f>
        <v>#N/A</v>
      </c>
      <c r="Q65" s="97" t="e">
        <f>ROUND($P60/$P$59*100,0)</f>
        <v>#N/A</v>
      </c>
      <c r="R65" s="8"/>
      <c r="S65" s="8"/>
      <c r="T65" s="8"/>
      <c r="U65" s="8"/>
      <c r="V65" s="8"/>
      <c r="W65" s="8"/>
      <c r="X65" s="8"/>
      <c r="Y65" s="8"/>
      <c r="Z65" s="8"/>
      <c r="AA65" s="8"/>
      <c r="AB65" s="8"/>
      <c r="AC65" s="8"/>
      <c r="AE65" s="177"/>
      <c r="AL65" s="18"/>
      <c r="AM65" s="18"/>
      <c r="AN65" s="18"/>
      <c r="AO65" s="18"/>
      <c r="AP65" s="18"/>
      <c r="AQ65" s="18"/>
      <c r="AR65" s="18"/>
      <c r="AS65" s="18"/>
    </row>
    <row r="66" spans="1:45" x14ac:dyDescent="0.2">
      <c r="A66" s="1">
        <f t="shared" si="0"/>
        <v>61</v>
      </c>
      <c r="B66" s="148" t="s">
        <v>63</v>
      </c>
      <c r="C66" s="1">
        <v>61</v>
      </c>
      <c r="D66" s="43" t="str">
        <f>CONCATENATE(G66," ",F64)</f>
        <v>september 2020</v>
      </c>
      <c r="E66" s="38">
        <v>23</v>
      </c>
      <c r="F66" s="38"/>
      <c r="G66" s="10" t="s">
        <v>398</v>
      </c>
      <c r="H66" s="10">
        <f>VLOOKUP($D$7&amp;$M$5,SRG_aantal!$B:$AT,$E66+4,FALSE)</f>
        <v>0</v>
      </c>
      <c r="I66" s="10" t="str">
        <f>IF($R$7&gt;0,VLOOKUP($R$7&amp;$M$5,SRG_aantal!$B:$AT,$E66+4,FALSE),"")</f>
        <v/>
      </c>
      <c r="J66" s="10"/>
      <c r="K66" s="43"/>
      <c r="L66" s="38"/>
      <c r="M66" s="1">
        <v>2</v>
      </c>
      <c r="N66" s="10" t="s">
        <v>603</v>
      </c>
      <c r="O66" s="44">
        <f>IF($O$59&gt;0,IF(O61=0,0,O61/$O$59),"")</f>
        <v>0.26209087699833578</v>
      </c>
      <c r="P66" s="44" t="e">
        <f>$P61/$P$59</f>
        <v>#N/A</v>
      </c>
      <c r="Q66" s="97" t="e">
        <f>ROUND($P61/$P$59*100,0)</f>
        <v>#N/A</v>
      </c>
      <c r="R66" s="8"/>
      <c r="S66" s="8"/>
      <c r="T66" s="8"/>
      <c r="U66" s="8"/>
      <c r="V66" s="8"/>
      <c r="W66" s="8"/>
      <c r="X66" s="8"/>
      <c r="Y66" s="8"/>
      <c r="Z66" s="8"/>
      <c r="AA66" s="8"/>
      <c r="AB66" s="8"/>
      <c r="AC66" s="8"/>
      <c r="AE66" s="177"/>
    </row>
    <row r="67" spans="1:45" x14ac:dyDescent="0.2">
      <c r="A67" s="1">
        <f t="shared" si="0"/>
        <v>62</v>
      </c>
      <c r="B67" s="148" t="s">
        <v>64</v>
      </c>
      <c r="C67" s="1">
        <v>62</v>
      </c>
      <c r="D67" s="43" t="str">
        <f>CONCATENATE(G67," ",F64)</f>
        <v>december 2020</v>
      </c>
      <c r="E67" s="38">
        <v>24</v>
      </c>
      <c r="F67" s="38"/>
      <c r="G67" s="10" t="s">
        <v>402</v>
      </c>
      <c r="H67" s="10">
        <f>VLOOKUP($D$7&amp;$M$5,SRG_aantal!$B:$AT,$E67+4,FALSE)</f>
        <v>0</v>
      </c>
      <c r="I67" s="10" t="str">
        <f>IF($R$7&gt;0,VLOOKUP($R$7&amp;$M$5,SRG_aantal!$B:$AT,$E67+4,FALSE),"")</f>
        <v/>
      </c>
      <c r="J67" s="10"/>
      <c r="K67" s="43"/>
      <c r="L67" s="38"/>
      <c r="M67" s="38"/>
      <c r="N67" s="10"/>
      <c r="O67" s="92"/>
      <c r="P67" s="92"/>
      <c r="Q67" s="85"/>
      <c r="R67" s="8"/>
      <c r="S67" s="8"/>
      <c r="T67" s="8"/>
      <c r="U67" s="8"/>
      <c r="V67" s="8"/>
      <c r="W67" s="8"/>
      <c r="X67" s="8"/>
      <c r="Y67" s="8"/>
      <c r="Z67" s="8"/>
      <c r="AA67" s="8"/>
      <c r="AB67" s="8"/>
      <c r="AC67" s="8"/>
      <c r="AE67" s="177"/>
    </row>
    <row r="68" spans="1:45" x14ac:dyDescent="0.2">
      <c r="A68" s="1">
        <f t="shared" si="0"/>
        <v>63</v>
      </c>
      <c r="B68" s="148" t="s">
        <v>65</v>
      </c>
      <c r="C68" s="1">
        <v>63</v>
      </c>
      <c r="D68" s="43" t="str">
        <f>CONCATENATE(G68," ",F68)</f>
        <v>maart 2021</v>
      </c>
      <c r="E68" s="38">
        <v>25</v>
      </c>
      <c r="F68" s="38">
        <v>2021</v>
      </c>
      <c r="G68" s="10" t="s">
        <v>395</v>
      </c>
      <c r="H68" s="10">
        <f>VLOOKUP($D$7&amp;$M$5,SRG_aantal!$B:$AT,$E68+4,FALSE)</f>
        <v>0</v>
      </c>
      <c r="I68" s="10" t="str">
        <f>IF($R$7&gt;0,VLOOKUP($R$7&amp;$M$5,SRG_aantal!$B:$AT,$E68+4,FALSE),"")</f>
        <v/>
      </c>
      <c r="J68" s="10"/>
      <c r="K68" s="43"/>
      <c r="L68" s="38"/>
      <c r="M68" s="38"/>
      <c r="N68" s="10" t="str">
        <f>IF(O59&gt;0,"van de personen had tevens bijstand","Er kan geen aandeel berekend worden")</f>
        <v>van de personen had tevens bijstand</v>
      </c>
      <c r="O68" s="92"/>
      <c r="P68" s="92"/>
      <c r="Q68" s="85"/>
      <c r="R68" s="8"/>
      <c r="S68" s="8"/>
      <c r="T68" s="8"/>
      <c r="U68" s="8"/>
      <c r="V68" s="8"/>
      <c r="W68" s="8"/>
      <c r="X68" s="8"/>
      <c r="Y68" s="8"/>
      <c r="Z68" s="8"/>
      <c r="AA68" s="8"/>
      <c r="AB68" s="8"/>
      <c r="AC68" s="8"/>
      <c r="AE68" s="177"/>
    </row>
    <row r="69" spans="1:45" x14ac:dyDescent="0.2">
      <c r="A69" s="1">
        <f t="shared" si="0"/>
        <v>64</v>
      </c>
      <c r="B69" s="148" t="s">
        <v>66</v>
      </c>
      <c r="C69" s="1">
        <v>64</v>
      </c>
      <c r="D69" s="43" t="str">
        <f>CONCATENATE(G69," ",F68)</f>
        <v>juni 2021</v>
      </c>
      <c r="E69" s="38">
        <v>26</v>
      </c>
      <c r="F69" s="38"/>
      <c r="G69" s="10" t="s">
        <v>397</v>
      </c>
      <c r="H69" s="10">
        <f>VLOOKUP($D$7&amp;$M$5,SRG_aantal!$B:$AT,$E69+4,FALSE)</f>
        <v>0</v>
      </c>
      <c r="I69" s="10" t="str">
        <f>IF($R$7&gt;0,VLOOKUP($R$7&amp;$M$5,SRG_aantal!$B:$AT,$E69+4,FALSE),"")</f>
        <v/>
      </c>
      <c r="J69" s="10"/>
      <c r="K69" s="43"/>
      <c r="L69" s="38"/>
      <c r="M69" s="38"/>
      <c r="N69" s="10" t="str">
        <f>IF(O59&gt;0,"werkte (eventueel naast bijstand)","")</f>
        <v>werkte (eventueel naast bijstand)</v>
      </c>
      <c r="O69" s="92"/>
      <c r="P69" s="92"/>
      <c r="Q69" s="85"/>
      <c r="R69" s="8"/>
      <c r="S69" s="8"/>
      <c r="T69" s="8"/>
      <c r="U69" s="8"/>
      <c r="V69" s="8"/>
      <c r="W69" s="8"/>
      <c r="X69" s="8"/>
      <c r="Y69" s="8"/>
      <c r="Z69" s="8"/>
      <c r="AA69" s="8"/>
      <c r="AB69" s="8"/>
      <c r="AC69" s="8"/>
      <c r="AE69" s="177"/>
    </row>
    <row r="70" spans="1:45" x14ac:dyDescent="0.2">
      <c r="A70" s="1">
        <f t="shared" si="0"/>
        <v>65</v>
      </c>
      <c r="B70" s="148" t="s">
        <v>67</v>
      </c>
      <c r="C70" s="1">
        <v>65</v>
      </c>
      <c r="D70" s="43" t="str">
        <f>CONCATENATE(G70," ",F68)</f>
        <v>september 2021</v>
      </c>
      <c r="E70" s="38">
        <v>27</v>
      </c>
      <c r="F70" s="38"/>
      <c r="G70" s="10" t="s">
        <v>398</v>
      </c>
      <c r="H70" s="10">
        <f>VLOOKUP($D$7&amp;$M$5,SRG_aantal!$B:$AT,$E70+4,FALSE)</f>
        <v>0</v>
      </c>
      <c r="I70" s="10" t="str">
        <f>IF($R$7&gt;0,VLOOKUP($R$7&amp;$M$5,SRG_aantal!$B:$AT,$E70+4,FALSE),"")</f>
        <v/>
      </c>
      <c r="J70" s="10"/>
      <c r="K70" s="43"/>
      <c r="L70" s="38"/>
      <c r="M70" s="38"/>
      <c r="N70" s="10"/>
      <c r="O70" s="92"/>
      <c r="P70" s="92"/>
      <c r="Q70" s="85"/>
      <c r="R70" s="8"/>
      <c r="S70" s="8"/>
      <c r="T70" s="8"/>
      <c r="U70" s="8"/>
      <c r="V70" s="8"/>
      <c r="W70" s="8"/>
      <c r="X70" s="8"/>
      <c r="Y70" s="8"/>
      <c r="Z70" s="8"/>
      <c r="AA70" s="8"/>
      <c r="AB70" s="8"/>
      <c r="AC70" s="8"/>
      <c r="AE70" s="177"/>
    </row>
    <row r="71" spans="1:45" x14ac:dyDescent="0.2">
      <c r="A71" s="1">
        <f t="shared" si="0"/>
        <v>66</v>
      </c>
      <c r="B71" s="148" t="s">
        <v>68</v>
      </c>
      <c r="C71" s="1">
        <v>66</v>
      </c>
      <c r="D71" s="43" t="str">
        <f>CONCATENATE(G71," ",F68)</f>
        <v>december 2021</v>
      </c>
      <c r="E71" s="38">
        <v>28</v>
      </c>
      <c r="F71" s="38"/>
      <c r="G71" s="10" t="s">
        <v>402</v>
      </c>
      <c r="H71" s="10">
        <f>VLOOKUP($D$7&amp;$M$5,SRG_aantal!$B:$AT,$E71+4,FALSE)</f>
        <v>0</v>
      </c>
      <c r="I71" s="10" t="str">
        <f>IF($R$7&gt;0,VLOOKUP($R$7&amp;$M$5,SRG_aantal!$B:$AT,$E71+4,FALSE),"")</f>
        <v/>
      </c>
      <c r="J71" s="10"/>
      <c r="K71" s="43"/>
      <c r="L71" s="38"/>
      <c r="M71" s="38"/>
      <c r="N71" s="10"/>
      <c r="O71" s="92"/>
      <c r="P71" s="92"/>
      <c r="Q71" s="85"/>
      <c r="R71" s="8"/>
      <c r="S71" s="8"/>
      <c r="T71" s="8"/>
      <c r="U71" s="8"/>
      <c r="V71" s="8"/>
      <c r="W71" s="8"/>
      <c r="X71" s="8"/>
      <c r="Y71" s="8"/>
      <c r="Z71" s="8"/>
      <c r="AA71" s="8"/>
      <c r="AB71" s="8"/>
      <c r="AC71" s="8"/>
      <c r="AE71" s="177"/>
    </row>
    <row r="72" spans="1:45" x14ac:dyDescent="0.2">
      <c r="A72" s="1">
        <f t="shared" ref="A72:A135" si="2">A71+1</f>
        <v>67</v>
      </c>
      <c r="B72" s="148" t="s">
        <v>69</v>
      </c>
      <c r="C72" s="1">
        <v>67</v>
      </c>
      <c r="D72" s="8"/>
      <c r="E72" s="8"/>
      <c r="F72" s="8"/>
      <c r="G72" s="8"/>
      <c r="H72" s="8"/>
      <c r="I72" s="8"/>
      <c r="J72" s="8"/>
      <c r="K72" s="8"/>
      <c r="L72" s="8"/>
      <c r="M72" s="86" t="s">
        <v>618</v>
      </c>
      <c r="N72" s="10" t="e">
        <f>IF(P65&gt;O65,1,IF(P65=O65,0,-1))</f>
        <v>#N/A</v>
      </c>
      <c r="O72" s="92"/>
      <c r="P72" s="92"/>
      <c r="Q72" s="85"/>
      <c r="R72" s="8"/>
      <c r="S72" s="8"/>
      <c r="T72" s="8"/>
      <c r="U72" s="8"/>
      <c r="V72" s="8"/>
      <c r="W72" s="8"/>
      <c r="X72" s="8"/>
      <c r="Y72" s="8"/>
      <c r="Z72" s="8"/>
      <c r="AA72" s="8"/>
      <c r="AB72" s="8"/>
      <c r="AC72" s="8"/>
      <c r="AE72" s="177"/>
    </row>
    <row r="73" spans="1:45" x14ac:dyDescent="0.2">
      <c r="A73" s="1">
        <f t="shared" si="2"/>
        <v>68</v>
      </c>
      <c r="B73" s="148" t="s">
        <v>70</v>
      </c>
      <c r="C73" s="1">
        <v>68</v>
      </c>
      <c r="D73" s="8"/>
      <c r="E73" s="8"/>
      <c r="F73" s="8"/>
      <c r="G73" s="8"/>
      <c r="H73" s="8"/>
      <c r="I73" s="8"/>
      <c r="J73" s="8"/>
      <c r="K73" s="8"/>
      <c r="L73" s="8"/>
      <c r="M73" s="86" t="s">
        <v>619</v>
      </c>
      <c r="N73" s="10" t="e">
        <f>IF(P66&gt;O66,1,IF(P66=O66,0,-1))</f>
        <v>#N/A</v>
      </c>
      <c r="O73" s="8"/>
      <c r="P73" s="8"/>
      <c r="Q73" s="8"/>
      <c r="R73" s="8"/>
      <c r="S73" s="8"/>
      <c r="T73" s="8"/>
      <c r="U73" s="8"/>
      <c r="V73" s="8"/>
      <c r="W73" s="8"/>
      <c r="X73" s="8"/>
      <c r="Y73" s="8"/>
      <c r="Z73" s="8"/>
      <c r="AA73" s="8"/>
      <c r="AB73" s="8"/>
      <c r="AC73" s="8"/>
      <c r="AE73" s="177"/>
    </row>
    <row r="74" spans="1:45" x14ac:dyDescent="0.2">
      <c r="A74" s="1">
        <f t="shared" si="2"/>
        <v>69</v>
      </c>
      <c r="B74" s="148" t="s">
        <v>71</v>
      </c>
      <c r="C74" s="1">
        <v>69</v>
      </c>
      <c r="D74" s="8"/>
      <c r="E74" s="8"/>
      <c r="F74" s="8"/>
      <c r="G74" s="8"/>
      <c r="H74" s="8"/>
      <c r="I74" s="8"/>
      <c r="J74" s="8"/>
      <c r="K74" s="8"/>
      <c r="L74" s="8"/>
      <c r="M74" s="8"/>
      <c r="N74" s="8"/>
      <c r="O74" s="8"/>
      <c r="P74" s="8"/>
      <c r="Q74" s="8"/>
      <c r="R74" s="8"/>
      <c r="S74" s="8"/>
      <c r="T74" s="8"/>
      <c r="U74" s="8"/>
      <c r="V74" s="8"/>
      <c r="W74" s="8"/>
      <c r="X74" s="8"/>
      <c r="Y74" s="8"/>
      <c r="Z74" s="8"/>
      <c r="AA74" s="8"/>
      <c r="AB74" s="8"/>
      <c r="AC74" s="8"/>
      <c r="AE74" s="28"/>
      <c r="AH74" s="10"/>
    </row>
    <row r="75" spans="1:45" x14ac:dyDescent="0.2">
      <c r="A75" s="1">
        <f t="shared" si="2"/>
        <v>70</v>
      </c>
      <c r="B75" s="148" t="s">
        <v>72</v>
      </c>
      <c r="C75" s="1">
        <v>70</v>
      </c>
      <c r="D75" s="8"/>
      <c r="E75" s="8"/>
      <c r="F75" s="8"/>
      <c r="G75" s="8"/>
      <c r="H75" s="8"/>
      <c r="I75" s="8"/>
      <c r="J75" s="8"/>
      <c r="K75" s="8"/>
      <c r="L75" s="8"/>
      <c r="M75" s="8" t="s">
        <v>620</v>
      </c>
      <c r="N75" s="8"/>
      <c r="O75" s="8"/>
      <c r="P75" s="8" t="e">
        <f>IF(AND($N$72=-1,$N$73=-1)=TRUE,"WAAR","ONWAAR")</f>
        <v>#N/A</v>
      </c>
      <c r="Q75" s="86" t="str">
        <f>CONCATENATE("In ",$S$7, " was zowel het aandeel met bijstand als het aandeel met werk lager")</f>
        <v>In 0 was zowel het aandeel met bijstand als het aandeel met werk lager</v>
      </c>
      <c r="R75" s="8"/>
      <c r="S75" s="8"/>
      <c r="T75" s="8"/>
      <c r="U75" s="8"/>
      <c r="V75" s="8"/>
      <c r="W75" s="8"/>
      <c r="X75" s="8"/>
      <c r="Y75" s="8"/>
      <c r="Z75" s="8"/>
      <c r="AA75" s="8"/>
      <c r="AB75" s="8"/>
      <c r="AC75" s="8"/>
      <c r="AE75" s="28"/>
      <c r="AH75" s="10"/>
    </row>
    <row r="76" spans="1:45" x14ac:dyDescent="0.2">
      <c r="A76" s="1">
        <f t="shared" si="2"/>
        <v>71</v>
      </c>
      <c r="B76" s="148" t="s">
        <v>73</v>
      </c>
      <c r="C76" s="1">
        <v>71</v>
      </c>
      <c r="D76" s="8"/>
      <c r="E76" s="8"/>
      <c r="F76" s="8"/>
      <c r="G76" s="8"/>
      <c r="H76" s="8"/>
      <c r="I76" s="8"/>
      <c r="J76" s="8"/>
      <c r="K76" s="8"/>
      <c r="L76" s="8"/>
      <c r="M76" s="8" t="s">
        <v>621</v>
      </c>
      <c r="N76" s="8"/>
      <c r="O76" s="8"/>
      <c r="P76" s="8" t="e">
        <f>IF(AND($N$72=0,$N$73=0)=TRUE,"WAAR","ONWAAR")</f>
        <v>#N/A</v>
      </c>
      <c r="Q76" s="86" t="str">
        <f>CONCATENATE($S$7, " had hetzelfde aandeel met bijstand en met werk")</f>
        <v>0 had hetzelfde aandeel met bijstand en met werk</v>
      </c>
      <c r="R76" s="8"/>
      <c r="S76" s="8"/>
      <c r="T76" s="8"/>
      <c r="U76" s="8"/>
      <c r="V76" s="8"/>
      <c r="W76" s="8"/>
      <c r="X76" s="8"/>
      <c r="Y76" s="8"/>
      <c r="Z76" s="8"/>
      <c r="AA76" s="8"/>
      <c r="AB76" s="8"/>
      <c r="AC76" s="8"/>
      <c r="AE76" s="28"/>
      <c r="AH76" s="10"/>
    </row>
    <row r="77" spans="1:45" x14ac:dyDescent="0.2">
      <c r="A77" s="1">
        <f t="shared" si="2"/>
        <v>72</v>
      </c>
      <c r="B77" s="148" t="s">
        <v>74</v>
      </c>
      <c r="C77" s="1">
        <v>72</v>
      </c>
      <c r="D77" s="8"/>
      <c r="E77" s="8"/>
      <c r="F77" s="8"/>
      <c r="G77" s="8"/>
      <c r="H77" s="8"/>
      <c r="I77" s="8"/>
      <c r="J77" s="8"/>
      <c r="K77" s="8"/>
      <c r="L77" s="8"/>
      <c r="M77" s="8" t="s">
        <v>622</v>
      </c>
      <c r="N77" s="8"/>
      <c r="O77" s="8"/>
      <c r="P77" s="8" t="e">
        <f>IF(AND($N$72=1,$N$73=1)=TRUE,"WAAR","ONWAAR")</f>
        <v>#N/A</v>
      </c>
      <c r="Q77" s="86" t="str">
        <f>CONCATENATE("In ",$S$7, " was zowel het aandeel met bijstand als het aandeel met werk hoger")</f>
        <v>In 0 was zowel het aandeel met bijstand als het aandeel met werk hoger</v>
      </c>
      <c r="R77" s="8"/>
      <c r="S77" s="8"/>
      <c r="T77" s="8"/>
      <c r="U77" s="8"/>
      <c r="V77" s="8"/>
      <c r="W77" s="8"/>
      <c r="X77" s="8"/>
      <c r="Y77" s="8"/>
      <c r="Z77" s="8"/>
      <c r="AA77" s="8"/>
      <c r="AB77" s="8"/>
      <c r="AC77" s="8"/>
      <c r="AE77" s="177"/>
      <c r="AH77" s="10"/>
    </row>
    <row r="78" spans="1:45" x14ac:dyDescent="0.2">
      <c r="A78" s="1">
        <f t="shared" si="2"/>
        <v>73</v>
      </c>
      <c r="B78" s="148" t="s">
        <v>75</v>
      </c>
      <c r="C78" s="1">
        <v>73</v>
      </c>
      <c r="D78" s="8"/>
      <c r="E78" s="8"/>
      <c r="F78" s="8"/>
      <c r="G78" s="8"/>
      <c r="H78" s="8"/>
      <c r="I78" s="8"/>
      <c r="J78" s="8"/>
      <c r="K78" s="8"/>
      <c r="L78" s="8"/>
      <c r="M78" s="8" t="s">
        <v>623</v>
      </c>
      <c r="N78" s="8"/>
      <c r="O78" s="8"/>
      <c r="P78" s="8" t="e">
        <f>IF(AND($N$72=-1,$N$73=1)=TRUE,"WAAR","ONWAAR")</f>
        <v>#N/A</v>
      </c>
      <c r="Q78" s="86" t="str">
        <f>CONCATENATE("In ",$S$7, " was het aandeel met bijstand lager, maar het aandeel met werk hoger")</f>
        <v>In 0 was het aandeel met bijstand lager, maar het aandeel met werk hoger</v>
      </c>
      <c r="R78" s="8"/>
      <c r="S78" s="8"/>
      <c r="T78" s="8"/>
      <c r="U78" s="8"/>
      <c r="V78" s="8"/>
      <c r="W78" s="8"/>
      <c r="X78" s="8"/>
      <c r="Y78" s="8"/>
      <c r="Z78" s="8"/>
      <c r="AA78" s="8"/>
      <c r="AB78" s="8"/>
      <c r="AC78" s="8"/>
      <c r="AE78" s="177"/>
    </row>
    <row r="79" spans="1:45" x14ac:dyDescent="0.2">
      <c r="A79" s="1">
        <f t="shared" si="2"/>
        <v>74</v>
      </c>
      <c r="B79" s="148" t="s">
        <v>76</v>
      </c>
      <c r="C79" s="1">
        <v>74</v>
      </c>
      <c r="D79" s="8"/>
      <c r="E79" s="8"/>
      <c r="F79" s="8"/>
      <c r="G79" s="8"/>
      <c r="H79" s="8"/>
      <c r="I79" s="8"/>
      <c r="J79" s="8"/>
      <c r="K79" s="8"/>
      <c r="L79" s="8"/>
      <c r="M79" s="8" t="s">
        <v>624</v>
      </c>
      <c r="N79" s="8"/>
      <c r="O79" s="8"/>
      <c r="P79" s="8" t="e">
        <f>IF(AND($N$72=-1,$N$73=0)=TRUE,"WAAR","ONWAAR")</f>
        <v>#N/A</v>
      </c>
      <c r="Q79" s="86" t="str">
        <f>CONCATENATE("In ",$S$7, " was het aandeel met bijstand lager, maar het aandeel met werk gelijk")</f>
        <v>In 0 was het aandeel met bijstand lager, maar het aandeel met werk gelijk</v>
      </c>
      <c r="R79" s="8"/>
      <c r="S79" s="8"/>
      <c r="T79" s="8"/>
      <c r="U79" s="8"/>
      <c r="V79" s="8"/>
      <c r="W79" s="8"/>
      <c r="X79" s="8"/>
      <c r="Y79" s="8"/>
      <c r="Z79" s="8"/>
      <c r="AA79" s="8"/>
      <c r="AB79" s="8"/>
      <c r="AC79" s="8"/>
      <c r="AE79" s="177"/>
    </row>
    <row r="80" spans="1:45" x14ac:dyDescent="0.2">
      <c r="A80" s="1">
        <f t="shared" si="2"/>
        <v>75</v>
      </c>
      <c r="B80" s="148" t="s">
        <v>77</v>
      </c>
      <c r="C80" s="1">
        <v>75</v>
      </c>
      <c r="D80" s="8"/>
      <c r="E80" s="8"/>
      <c r="F80" s="8"/>
      <c r="G80" s="8"/>
      <c r="H80" s="8"/>
      <c r="I80" s="8"/>
      <c r="J80" s="8"/>
      <c r="K80" s="8"/>
      <c r="L80" s="8"/>
      <c r="M80" s="8" t="s">
        <v>625</v>
      </c>
      <c r="N80" s="8"/>
      <c r="O80" s="8"/>
      <c r="P80" s="8" t="e">
        <f>IF(AND($N$72=1,$N$73=-1)=TRUE,"WAAR","ONWAAR")</f>
        <v>#N/A</v>
      </c>
      <c r="Q80" s="86" t="str">
        <f>CONCATENATE("In ",$S$7, " was het aandeel met bijstand hoger, maar het aandeel met werk lager")</f>
        <v>In 0 was het aandeel met bijstand hoger, maar het aandeel met werk lager</v>
      </c>
      <c r="R80" s="8"/>
      <c r="S80" s="8"/>
      <c r="T80" s="8"/>
      <c r="U80" s="8"/>
      <c r="V80" s="8"/>
      <c r="W80" s="8"/>
      <c r="X80" s="8"/>
      <c r="Y80" s="8"/>
      <c r="Z80" s="8"/>
      <c r="AA80" s="8"/>
      <c r="AB80" s="8"/>
      <c r="AC80" s="8"/>
      <c r="AE80" s="177"/>
    </row>
    <row r="81" spans="1:31" x14ac:dyDescent="0.2">
      <c r="A81" s="1">
        <f t="shared" si="2"/>
        <v>76</v>
      </c>
      <c r="B81" s="148" t="s">
        <v>78</v>
      </c>
      <c r="C81" s="1">
        <v>76</v>
      </c>
      <c r="D81" s="8"/>
      <c r="E81" s="8"/>
      <c r="F81" s="8"/>
      <c r="G81" s="8"/>
      <c r="H81" s="8"/>
      <c r="I81" s="8"/>
      <c r="J81" s="8"/>
      <c r="K81" s="8"/>
      <c r="L81" s="8"/>
      <c r="M81" s="8" t="s">
        <v>626</v>
      </c>
      <c r="N81" s="8"/>
      <c r="O81" s="8"/>
      <c r="P81" s="8" t="e">
        <f>IF(AND($N$72=1,$N$73=0)=TRUE,"WAAR","ONWAAR")</f>
        <v>#N/A</v>
      </c>
      <c r="Q81" s="86" t="str">
        <f>CONCATENATE("In ",$S$7, " was het aandeel met bijstand hoger, maar het aandeel met werk gelijk")</f>
        <v>In 0 was het aandeel met bijstand hoger, maar het aandeel met werk gelijk</v>
      </c>
      <c r="R81" s="8"/>
      <c r="S81" s="8"/>
      <c r="T81" s="8"/>
      <c r="U81" s="8"/>
      <c r="V81" s="8"/>
      <c r="W81" s="8"/>
      <c r="X81" s="8"/>
      <c r="Y81" s="8"/>
      <c r="Z81" s="8"/>
      <c r="AA81" s="8"/>
      <c r="AB81" s="8"/>
      <c r="AC81" s="8"/>
      <c r="AE81" s="177"/>
    </row>
    <row r="82" spans="1:31" x14ac:dyDescent="0.2">
      <c r="A82" s="1">
        <f t="shared" si="2"/>
        <v>77</v>
      </c>
      <c r="B82" s="148" t="s">
        <v>79</v>
      </c>
      <c r="C82" s="1">
        <v>77</v>
      </c>
      <c r="D82" s="8"/>
      <c r="E82" s="8"/>
      <c r="F82" s="8"/>
      <c r="G82" s="8"/>
      <c r="H82" s="8"/>
      <c r="I82" s="8"/>
      <c r="J82" s="8"/>
      <c r="K82" s="8"/>
      <c r="L82" s="8"/>
      <c r="M82" s="8"/>
      <c r="N82" s="8"/>
      <c r="O82" s="8"/>
      <c r="P82" s="74" t="e">
        <f>IF(O59&gt;0,VLOOKUP("WAAR",$P$75:$Q$81,2,FALSE),"In " &amp; S7&amp; " was het aandeel met bijstand "&amp;Q65&amp; "% en het aandeel met werk "&amp;Q66&amp;"%")</f>
        <v>#N/A</v>
      </c>
      <c r="Q82" s="8"/>
      <c r="R82" s="8"/>
      <c r="S82" s="8"/>
      <c r="T82" s="8"/>
      <c r="U82" s="8"/>
      <c r="V82" s="8"/>
      <c r="W82" s="8"/>
      <c r="X82" s="8"/>
      <c r="Y82" s="8"/>
      <c r="Z82" s="8"/>
      <c r="AA82" s="8"/>
      <c r="AB82" s="8"/>
      <c r="AC82" s="8"/>
      <c r="AE82" s="177"/>
    </row>
    <row r="83" spans="1:31" x14ac:dyDescent="0.2">
      <c r="A83" s="1">
        <f t="shared" si="2"/>
        <v>78</v>
      </c>
      <c r="B83" s="148" t="s">
        <v>80</v>
      </c>
      <c r="C83" s="1">
        <v>78</v>
      </c>
      <c r="D83" s="8"/>
      <c r="E83" s="8"/>
      <c r="F83" s="8"/>
      <c r="G83" s="8"/>
      <c r="H83" s="8"/>
      <c r="I83" s="8"/>
      <c r="J83" s="8"/>
      <c r="K83" s="8"/>
      <c r="L83" s="8"/>
      <c r="M83" s="8"/>
      <c r="N83" s="8"/>
      <c r="O83" s="8"/>
      <c r="P83" s="8"/>
      <c r="Q83" s="8"/>
      <c r="R83" s="8"/>
      <c r="S83" s="8"/>
      <c r="T83" s="8"/>
      <c r="U83" s="8"/>
      <c r="V83" s="8"/>
      <c r="W83" s="8"/>
      <c r="X83" s="8"/>
      <c r="Y83" s="8"/>
      <c r="Z83" s="8"/>
      <c r="AA83" s="8"/>
      <c r="AB83" s="8"/>
      <c r="AC83" s="8"/>
      <c r="AE83" s="177"/>
    </row>
    <row r="84" spans="1:31" x14ac:dyDescent="0.2">
      <c r="A84" s="1">
        <f t="shared" si="2"/>
        <v>79</v>
      </c>
      <c r="B84" s="148" t="s">
        <v>81</v>
      </c>
      <c r="C84" s="1">
        <v>79</v>
      </c>
      <c r="D84" s="8"/>
      <c r="E84" s="8"/>
      <c r="F84" s="8"/>
      <c r="G84" s="8"/>
      <c r="H84" s="8"/>
      <c r="I84" s="8"/>
      <c r="J84" s="8"/>
      <c r="K84" s="8"/>
      <c r="L84" s="8"/>
      <c r="M84" s="8"/>
      <c r="N84" s="8"/>
      <c r="O84" s="8"/>
      <c r="P84" s="8"/>
      <c r="Q84" s="8"/>
      <c r="R84" s="8"/>
      <c r="S84" s="8"/>
      <c r="T84" s="8"/>
      <c r="U84" s="8"/>
      <c r="V84" s="8"/>
      <c r="W84" s="8"/>
      <c r="X84" s="8"/>
      <c r="Y84" s="8"/>
      <c r="Z84" s="8"/>
      <c r="AA84" s="8"/>
      <c r="AB84" s="8"/>
      <c r="AC84" s="8"/>
      <c r="AE84" s="177"/>
    </row>
    <row r="85" spans="1:31" x14ac:dyDescent="0.2">
      <c r="A85" s="1">
        <f t="shared" si="2"/>
        <v>80</v>
      </c>
      <c r="B85" s="148" t="s">
        <v>82</v>
      </c>
      <c r="C85" s="1">
        <v>80</v>
      </c>
      <c r="D85" s="8"/>
      <c r="E85" s="8"/>
      <c r="F85" s="8"/>
      <c r="G85" s="8"/>
      <c r="H85" s="8"/>
      <c r="I85" s="8"/>
      <c r="J85" s="8"/>
      <c r="K85" s="8"/>
      <c r="L85" s="8"/>
      <c r="M85" s="8"/>
      <c r="N85" s="8"/>
      <c r="O85" s="8"/>
      <c r="P85" s="8"/>
      <c r="Q85" s="8"/>
      <c r="R85" s="8"/>
      <c r="S85" s="8"/>
      <c r="T85" s="8"/>
      <c r="U85" s="8"/>
      <c r="V85" s="8"/>
      <c r="W85" s="8"/>
      <c r="X85" s="8"/>
      <c r="Y85" s="8"/>
      <c r="Z85" s="8"/>
      <c r="AA85" s="8"/>
      <c r="AB85" s="8"/>
      <c r="AC85" s="8"/>
      <c r="AE85" s="177"/>
    </row>
    <row r="86" spans="1:31" x14ac:dyDescent="0.2">
      <c r="A86" s="1">
        <f t="shared" si="2"/>
        <v>81</v>
      </c>
      <c r="B86" s="148" t="s">
        <v>83</v>
      </c>
      <c r="C86" s="1">
        <v>81</v>
      </c>
      <c r="D86" s="8"/>
      <c r="E86" s="8"/>
      <c r="F86" s="8"/>
      <c r="G86" s="8"/>
      <c r="H86" s="8"/>
      <c r="I86" s="8"/>
      <c r="J86" s="8"/>
      <c r="K86" s="8"/>
      <c r="L86" s="8"/>
      <c r="M86" s="8"/>
      <c r="N86" s="8"/>
      <c r="O86" s="8"/>
      <c r="P86" s="8"/>
      <c r="Q86" s="8"/>
      <c r="R86" s="8"/>
      <c r="S86" s="8"/>
      <c r="T86" s="8"/>
      <c r="U86" s="8"/>
      <c r="V86" s="8"/>
      <c r="W86" s="8"/>
      <c r="X86" s="8"/>
      <c r="Y86" s="8"/>
      <c r="Z86" s="8"/>
      <c r="AA86" s="8"/>
      <c r="AB86" s="8"/>
      <c r="AC86" s="8"/>
      <c r="AE86" s="177"/>
    </row>
    <row r="87" spans="1:31" x14ac:dyDescent="0.2">
      <c r="A87" s="1">
        <f t="shared" si="2"/>
        <v>82</v>
      </c>
      <c r="B87" s="148" t="s">
        <v>84</v>
      </c>
      <c r="C87" s="1">
        <v>82</v>
      </c>
      <c r="D87" s="8"/>
      <c r="E87" s="8"/>
      <c r="F87" s="8"/>
      <c r="G87" s="8"/>
      <c r="H87" s="8"/>
      <c r="I87" s="8"/>
      <c r="J87" s="8"/>
      <c r="K87" s="8"/>
      <c r="L87" s="8"/>
      <c r="M87" s="8"/>
      <c r="N87" s="8"/>
      <c r="O87" s="8"/>
      <c r="P87" s="8"/>
      <c r="Q87" s="8"/>
      <c r="R87" s="8"/>
      <c r="S87" s="8"/>
      <c r="T87" s="8"/>
      <c r="U87" s="8"/>
      <c r="V87" s="8"/>
      <c r="W87" s="8"/>
      <c r="X87" s="8"/>
      <c r="Y87" s="8"/>
      <c r="Z87" s="8"/>
      <c r="AA87" s="8"/>
      <c r="AB87" s="8"/>
      <c r="AC87" s="8"/>
      <c r="AE87" s="177"/>
    </row>
    <row r="88" spans="1:31" x14ac:dyDescent="0.2">
      <c r="A88" s="1">
        <f t="shared" si="2"/>
        <v>83</v>
      </c>
      <c r="B88" s="148" t="s">
        <v>85</v>
      </c>
      <c r="C88" s="1">
        <v>83</v>
      </c>
      <c r="D88" s="8"/>
      <c r="E88" s="8"/>
      <c r="F88" s="8"/>
      <c r="G88" s="8"/>
      <c r="H88" s="8"/>
      <c r="I88" s="8"/>
      <c r="J88" s="8"/>
      <c r="K88" s="8"/>
      <c r="L88" s="8"/>
      <c r="M88" s="8"/>
      <c r="N88" s="8"/>
      <c r="O88" s="8"/>
      <c r="P88" s="8"/>
      <c r="Q88" s="8"/>
      <c r="R88" s="8"/>
      <c r="S88" s="8"/>
      <c r="T88" s="8"/>
      <c r="U88" s="8"/>
      <c r="V88" s="8"/>
      <c r="W88" s="8"/>
      <c r="X88" s="8"/>
      <c r="Y88" s="8"/>
      <c r="Z88" s="8"/>
      <c r="AA88" s="8"/>
      <c r="AB88" s="8"/>
      <c r="AC88" s="8"/>
      <c r="AE88" s="177"/>
    </row>
    <row r="89" spans="1:31" x14ac:dyDescent="0.2">
      <c r="A89" s="1">
        <f t="shared" si="2"/>
        <v>84</v>
      </c>
      <c r="B89" s="148" t="s">
        <v>86</v>
      </c>
      <c r="C89" s="1">
        <v>84</v>
      </c>
      <c r="D89" s="8"/>
      <c r="E89" s="8"/>
      <c r="F89" s="8"/>
      <c r="G89" s="8"/>
      <c r="H89" s="8"/>
      <c r="I89" s="8"/>
      <c r="J89" s="8"/>
      <c r="K89" s="8"/>
      <c r="L89" s="8"/>
      <c r="M89" s="8"/>
      <c r="N89" s="8"/>
      <c r="O89" s="8"/>
      <c r="P89" s="8"/>
      <c r="Q89" s="8"/>
      <c r="R89" s="8"/>
      <c r="S89" s="8"/>
      <c r="T89" s="8"/>
      <c r="U89" s="8"/>
      <c r="V89" s="8"/>
      <c r="W89" s="8"/>
      <c r="X89" s="8"/>
      <c r="Y89" s="8"/>
      <c r="Z89" s="8"/>
      <c r="AA89" s="8"/>
      <c r="AB89" s="8"/>
      <c r="AC89" s="8"/>
    </row>
    <row r="90" spans="1:31" x14ac:dyDescent="0.2">
      <c r="A90" s="1">
        <f t="shared" si="2"/>
        <v>85</v>
      </c>
      <c r="B90" s="148" t="s">
        <v>87</v>
      </c>
      <c r="C90" s="1">
        <v>85</v>
      </c>
      <c r="D90" s="8"/>
      <c r="E90" s="8"/>
      <c r="F90" s="8"/>
      <c r="G90" s="8"/>
      <c r="H90" s="8"/>
      <c r="I90" s="8"/>
      <c r="J90" s="8"/>
      <c r="K90" s="8"/>
      <c r="L90" s="8"/>
      <c r="M90" s="8"/>
      <c r="N90" s="8"/>
      <c r="O90" s="8"/>
      <c r="P90" s="8"/>
      <c r="Q90" s="8"/>
      <c r="R90" s="8"/>
      <c r="S90" s="8"/>
      <c r="T90" s="8"/>
      <c r="U90" s="8"/>
      <c r="V90" s="8"/>
      <c r="W90" s="8"/>
      <c r="X90" s="8"/>
      <c r="Y90" s="8"/>
      <c r="Z90" s="8"/>
      <c r="AA90" s="8"/>
      <c r="AB90" s="8"/>
      <c r="AC90" s="8"/>
    </row>
    <row r="91" spans="1:31" x14ac:dyDescent="0.2">
      <c r="A91" s="1">
        <f t="shared" si="2"/>
        <v>86</v>
      </c>
      <c r="B91" s="148" t="s">
        <v>88</v>
      </c>
      <c r="C91" s="1">
        <v>86</v>
      </c>
      <c r="D91" s="8"/>
      <c r="E91" s="8"/>
      <c r="F91" s="8"/>
      <c r="G91" s="8"/>
      <c r="H91" s="8"/>
      <c r="I91" s="8"/>
      <c r="J91" s="8"/>
      <c r="K91" s="8"/>
      <c r="L91" s="8"/>
      <c r="M91" s="8"/>
      <c r="N91" s="8"/>
      <c r="O91" s="8"/>
      <c r="P91" s="8"/>
      <c r="Q91" s="8"/>
      <c r="R91" s="8"/>
      <c r="S91" s="8"/>
      <c r="T91" s="8"/>
      <c r="U91" s="8"/>
      <c r="V91" s="8"/>
      <c r="W91" s="8"/>
      <c r="X91" s="8"/>
      <c r="Y91" s="8"/>
      <c r="Z91" s="8"/>
      <c r="AA91" s="8"/>
      <c r="AB91" s="8"/>
      <c r="AC91" s="8"/>
    </row>
    <row r="92" spans="1:31" x14ac:dyDescent="0.2">
      <c r="A92" s="1">
        <f t="shared" si="2"/>
        <v>87</v>
      </c>
      <c r="B92" s="148" t="s">
        <v>89</v>
      </c>
      <c r="C92" s="1">
        <v>87</v>
      </c>
      <c r="D92" s="8"/>
      <c r="E92" s="8"/>
      <c r="F92" s="8"/>
      <c r="G92" s="8"/>
      <c r="H92" s="8"/>
      <c r="I92" s="8"/>
      <c r="J92" s="8"/>
      <c r="K92" s="8"/>
      <c r="L92" s="8"/>
      <c r="M92" s="8"/>
      <c r="N92" s="8"/>
      <c r="O92" s="8"/>
      <c r="P92" s="8"/>
      <c r="Q92" s="8"/>
      <c r="R92" s="8"/>
      <c r="S92" s="8"/>
      <c r="T92" s="8"/>
      <c r="U92" s="8"/>
      <c r="V92" s="8"/>
      <c r="W92" s="8"/>
      <c r="X92" s="8"/>
      <c r="Y92" s="8"/>
      <c r="Z92" s="8"/>
      <c r="AA92" s="8"/>
      <c r="AB92" s="8"/>
      <c r="AC92" s="8"/>
    </row>
    <row r="93" spans="1:31" x14ac:dyDescent="0.2">
      <c r="A93" s="1">
        <f t="shared" si="2"/>
        <v>88</v>
      </c>
      <c r="B93" s="148" t="s">
        <v>90</v>
      </c>
      <c r="C93" s="1">
        <v>88</v>
      </c>
      <c r="D93" s="8"/>
      <c r="E93" s="8"/>
      <c r="F93" s="8"/>
      <c r="G93" s="8"/>
      <c r="H93" s="8"/>
      <c r="I93" s="8"/>
      <c r="J93" s="8"/>
      <c r="K93" s="8"/>
      <c r="L93" s="8"/>
      <c r="M93" s="8"/>
      <c r="N93" s="8"/>
      <c r="O93" s="8"/>
      <c r="P93" s="8"/>
      <c r="Q93" s="8"/>
      <c r="R93" s="8"/>
      <c r="S93" s="8"/>
      <c r="T93" s="8"/>
      <c r="U93" s="8"/>
      <c r="V93" s="8"/>
      <c r="W93" s="8"/>
      <c r="X93" s="8"/>
      <c r="Y93" s="8"/>
      <c r="Z93" s="8"/>
      <c r="AA93" s="8"/>
      <c r="AB93" s="8"/>
      <c r="AC93" s="8"/>
    </row>
    <row r="94" spans="1:31" x14ac:dyDescent="0.2">
      <c r="A94" s="1">
        <f t="shared" si="2"/>
        <v>89</v>
      </c>
      <c r="B94" s="148" t="s">
        <v>91</v>
      </c>
      <c r="C94" s="1">
        <v>89</v>
      </c>
      <c r="D94" s="8"/>
      <c r="E94" s="8"/>
      <c r="F94" s="8"/>
      <c r="G94" s="8"/>
      <c r="H94" s="8"/>
      <c r="I94" s="8"/>
      <c r="J94" s="8"/>
      <c r="K94" s="8"/>
      <c r="L94" s="8"/>
      <c r="M94" s="8"/>
      <c r="N94" s="8"/>
      <c r="O94" s="8"/>
      <c r="P94" s="8"/>
      <c r="Q94" s="8"/>
      <c r="R94" s="8"/>
      <c r="S94" s="8"/>
      <c r="T94" s="8"/>
      <c r="U94" s="8"/>
      <c r="V94" s="8"/>
      <c r="W94" s="8"/>
      <c r="X94" s="8"/>
      <c r="Y94" s="8"/>
      <c r="Z94" s="8"/>
      <c r="AA94" s="8"/>
      <c r="AB94" s="8"/>
      <c r="AC94" s="8"/>
    </row>
    <row r="95" spans="1:31" x14ac:dyDescent="0.2">
      <c r="A95" s="1">
        <f t="shared" si="2"/>
        <v>90</v>
      </c>
      <c r="B95" s="148" t="s">
        <v>92</v>
      </c>
      <c r="C95" s="1">
        <v>90</v>
      </c>
      <c r="D95" s="8"/>
      <c r="E95" s="8"/>
      <c r="F95" s="8"/>
      <c r="G95" s="8"/>
      <c r="H95" s="8"/>
      <c r="I95" s="8"/>
      <c r="J95" s="8"/>
      <c r="K95" s="8"/>
      <c r="L95" s="8"/>
      <c r="M95" s="8"/>
      <c r="N95" s="8"/>
      <c r="O95" s="8"/>
      <c r="P95" s="8"/>
      <c r="Q95" s="8"/>
      <c r="R95" s="8"/>
      <c r="S95" s="8"/>
      <c r="T95" s="8"/>
      <c r="U95" s="8"/>
      <c r="V95" s="8"/>
      <c r="W95" s="8"/>
      <c r="X95" s="8"/>
      <c r="Y95" s="8"/>
      <c r="Z95" s="8"/>
      <c r="AA95" s="8"/>
      <c r="AB95" s="8"/>
      <c r="AC95" s="8"/>
    </row>
    <row r="96" spans="1:31" x14ac:dyDescent="0.2">
      <c r="A96" s="1">
        <f t="shared" si="2"/>
        <v>91</v>
      </c>
      <c r="B96" s="148" t="s">
        <v>93</v>
      </c>
      <c r="C96" s="1">
        <v>91</v>
      </c>
      <c r="D96" s="8"/>
      <c r="E96" s="8"/>
      <c r="F96" s="8"/>
      <c r="G96" s="8"/>
      <c r="H96" s="8"/>
      <c r="I96" s="8"/>
      <c r="J96" s="8"/>
      <c r="K96" s="8"/>
      <c r="L96" s="8"/>
      <c r="M96" s="8"/>
      <c r="N96" s="8"/>
      <c r="O96" s="8"/>
      <c r="P96" s="8"/>
      <c r="Q96" s="8"/>
      <c r="R96" s="8"/>
      <c r="S96" s="8"/>
      <c r="T96" s="8"/>
      <c r="U96" s="8"/>
      <c r="V96" s="8"/>
      <c r="W96" s="8"/>
      <c r="X96" s="8"/>
      <c r="Y96" s="8"/>
      <c r="Z96" s="8"/>
      <c r="AA96" s="8"/>
      <c r="AB96" s="8"/>
      <c r="AC96" s="8"/>
    </row>
    <row r="97" spans="1:29" x14ac:dyDescent="0.2">
      <c r="A97" s="1">
        <f t="shared" si="2"/>
        <v>92</v>
      </c>
      <c r="B97" s="148" t="s">
        <v>94</v>
      </c>
      <c r="C97" s="1">
        <v>92</v>
      </c>
      <c r="D97" s="8"/>
      <c r="E97" s="8"/>
      <c r="F97" s="8"/>
      <c r="G97" s="8"/>
      <c r="H97" s="8"/>
      <c r="I97" s="8"/>
      <c r="J97" s="8"/>
      <c r="K97" s="8"/>
      <c r="L97" s="8"/>
      <c r="M97" s="8"/>
      <c r="N97" s="8"/>
      <c r="O97" s="8"/>
      <c r="P97" s="8"/>
      <c r="Q97" s="8"/>
      <c r="R97" s="8"/>
      <c r="S97" s="8"/>
      <c r="T97" s="8"/>
      <c r="U97" s="8"/>
      <c r="V97" s="8"/>
      <c r="W97" s="8"/>
      <c r="X97" s="8"/>
      <c r="Y97" s="8"/>
      <c r="Z97" s="8"/>
      <c r="AA97" s="8"/>
      <c r="AB97" s="8"/>
      <c r="AC97" s="8"/>
    </row>
    <row r="98" spans="1:29" x14ac:dyDescent="0.2">
      <c r="A98" s="1">
        <f t="shared" si="2"/>
        <v>93</v>
      </c>
      <c r="B98" s="148" t="s">
        <v>95</v>
      </c>
      <c r="C98" s="1">
        <v>93</v>
      </c>
      <c r="D98" s="8"/>
      <c r="E98" s="8"/>
      <c r="F98" s="8"/>
      <c r="G98" s="8"/>
      <c r="H98" s="8"/>
      <c r="I98" s="8"/>
      <c r="J98" s="8"/>
      <c r="K98" s="8"/>
      <c r="L98" s="8"/>
      <c r="M98" s="8"/>
      <c r="N98" s="8"/>
      <c r="O98" s="8"/>
      <c r="P98" s="8"/>
      <c r="Q98" s="8"/>
      <c r="R98" s="8"/>
      <c r="S98" s="8"/>
      <c r="T98" s="8"/>
      <c r="U98" s="8"/>
      <c r="V98" s="8"/>
      <c r="W98" s="8"/>
      <c r="X98" s="8"/>
      <c r="Y98" s="8"/>
      <c r="Z98" s="8"/>
      <c r="AA98" s="8"/>
      <c r="AB98" s="8"/>
      <c r="AC98" s="8"/>
    </row>
    <row r="99" spans="1:29" x14ac:dyDescent="0.2">
      <c r="A99" s="1">
        <f t="shared" si="2"/>
        <v>94</v>
      </c>
      <c r="B99" s="148" t="s">
        <v>96</v>
      </c>
      <c r="C99" s="1">
        <v>94</v>
      </c>
      <c r="D99" s="8"/>
      <c r="E99" s="8"/>
      <c r="F99" s="8"/>
      <c r="G99" s="8"/>
      <c r="H99" s="8"/>
      <c r="I99" s="8"/>
      <c r="J99" s="8"/>
      <c r="K99" s="8"/>
      <c r="L99" s="8"/>
      <c r="M99" s="8"/>
      <c r="N99" s="8"/>
      <c r="O99" s="8"/>
      <c r="P99" s="8"/>
      <c r="Q99" s="8"/>
      <c r="R99" s="8"/>
      <c r="S99" s="8"/>
      <c r="T99" s="8"/>
      <c r="U99" s="8"/>
      <c r="V99" s="8"/>
      <c r="W99" s="8"/>
      <c r="X99" s="8"/>
      <c r="Y99" s="8"/>
      <c r="Z99" s="8"/>
      <c r="AA99" s="8"/>
      <c r="AB99" s="8"/>
      <c r="AC99" s="8"/>
    </row>
    <row r="100" spans="1:29" x14ac:dyDescent="0.2">
      <c r="A100" s="1">
        <f t="shared" si="2"/>
        <v>95</v>
      </c>
      <c r="B100" s="148" t="s">
        <v>97</v>
      </c>
      <c r="C100" s="1">
        <v>95</v>
      </c>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row>
    <row r="101" spans="1:29" x14ac:dyDescent="0.2">
      <c r="A101" s="1">
        <f t="shared" si="2"/>
        <v>96</v>
      </c>
      <c r="B101" s="148" t="s">
        <v>98</v>
      </c>
      <c r="C101" s="1">
        <v>96</v>
      </c>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row>
    <row r="102" spans="1:29" x14ac:dyDescent="0.2">
      <c r="A102" s="1">
        <f t="shared" si="2"/>
        <v>97</v>
      </c>
      <c r="B102" s="148" t="s">
        <v>99</v>
      </c>
      <c r="C102" s="1">
        <v>97</v>
      </c>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row>
    <row r="103" spans="1:29" x14ac:dyDescent="0.2">
      <c r="A103" s="1">
        <f t="shared" si="2"/>
        <v>98</v>
      </c>
      <c r="B103" s="148" t="s">
        <v>100</v>
      </c>
      <c r="C103" s="1">
        <v>98</v>
      </c>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row>
    <row r="104" spans="1:29" x14ac:dyDescent="0.2">
      <c r="A104" s="1">
        <f t="shared" si="2"/>
        <v>99</v>
      </c>
      <c r="B104" s="148" t="s">
        <v>101</v>
      </c>
      <c r="C104" s="1">
        <v>99</v>
      </c>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row>
    <row r="105" spans="1:29" x14ac:dyDescent="0.2">
      <c r="A105" s="1">
        <f t="shared" si="2"/>
        <v>100</v>
      </c>
      <c r="B105" s="148" t="s">
        <v>102</v>
      </c>
      <c r="C105" s="1">
        <v>100</v>
      </c>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row>
    <row r="106" spans="1:29" x14ac:dyDescent="0.2">
      <c r="A106" s="1">
        <f t="shared" si="2"/>
        <v>101</v>
      </c>
      <c r="B106" s="148" t="s">
        <v>103</v>
      </c>
      <c r="C106" s="1">
        <v>101</v>
      </c>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row>
    <row r="107" spans="1:29" x14ac:dyDescent="0.2">
      <c r="A107" s="1">
        <f t="shared" si="2"/>
        <v>102</v>
      </c>
      <c r="B107" s="148" t="s">
        <v>104</v>
      </c>
      <c r="C107" s="1">
        <v>102</v>
      </c>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row>
    <row r="108" spans="1:29" x14ac:dyDescent="0.2">
      <c r="A108" s="1">
        <f t="shared" si="2"/>
        <v>103</v>
      </c>
      <c r="B108" s="148" t="s">
        <v>106</v>
      </c>
      <c r="C108" s="1">
        <v>103</v>
      </c>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row>
    <row r="109" spans="1:29" x14ac:dyDescent="0.2">
      <c r="A109" s="1">
        <f t="shared" si="2"/>
        <v>104</v>
      </c>
      <c r="B109" s="148" t="s">
        <v>107</v>
      </c>
      <c r="C109" s="1">
        <v>104</v>
      </c>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row>
    <row r="110" spans="1:29" x14ac:dyDescent="0.2">
      <c r="A110" s="1">
        <f t="shared" si="2"/>
        <v>105</v>
      </c>
      <c r="B110" s="148" t="s">
        <v>108</v>
      </c>
      <c r="C110" s="1">
        <v>105</v>
      </c>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row>
    <row r="111" spans="1:29" x14ac:dyDescent="0.2">
      <c r="A111" s="1">
        <f t="shared" si="2"/>
        <v>106</v>
      </c>
      <c r="B111" s="148" t="s">
        <v>109</v>
      </c>
      <c r="C111" s="1">
        <v>106</v>
      </c>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row>
    <row r="112" spans="1:29" x14ac:dyDescent="0.2">
      <c r="A112" s="1">
        <f t="shared" si="2"/>
        <v>107</v>
      </c>
      <c r="B112" s="148" t="s">
        <v>110</v>
      </c>
      <c r="C112" s="1">
        <v>107</v>
      </c>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row>
    <row r="113" spans="1:29" x14ac:dyDescent="0.2">
      <c r="A113" s="1">
        <f t="shared" si="2"/>
        <v>108</v>
      </c>
      <c r="B113" s="148" t="s">
        <v>111</v>
      </c>
      <c r="C113" s="1">
        <v>108</v>
      </c>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row>
    <row r="114" spans="1:29" x14ac:dyDescent="0.2">
      <c r="A114" s="1">
        <f t="shared" si="2"/>
        <v>109</v>
      </c>
      <c r="B114" s="148" t="s">
        <v>112</v>
      </c>
      <c r="C114" s="1">
        <v>109</v>
      </c>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row>
    <row r="115" spans="1:29" x14ac:dyDescent="0.2">
      <c r="A115" s="1">
        <f t="shared" si="2"/>
        <v>110</v>
      </c>
      <c r="B115" s="148" t="s">
        <v>113</v>
      </c>
      <c r="C115" s="1">
        <v>110</v>
      </c>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row>
    <row r="116" spans="1:29" x14ac:dyDescent="0.2">
      <c r="A116" s="1">
        <f t="shared" si="2"/>
        <v>111</v>
      </c>
      <c r="B116" s="148" t="s">
        <v>114</v>
      </c>
      <c r="C116" s="1">
        <v>111</v>
      </c>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row>
    <row r="117" spans="1:29" x14ac:dyDescent="0.2">
      <c r="A117" s="1">
        <f t="shared" si="2"/>
        <v>112</v>
      </c>
      <c r="B117" s="148" t="s">
        <v>115</v>
      </c>
      <c r="C117" s="1">
        <v>112</v>
      </c>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row>
    <row r="118" spans="1:29" x14ac:dyDescent="0.2">
      <c r="A118" s="1">
        <f t="shared" si="2"/>
        <v>113</v>
      </c>
      <c r="B118" s="148" t="s">
        <v>116</v>
      </c>
      <c r="C118" s="1">
        <v>113</v>
      </c>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row>
    <row r="119" spans="1:29" x14ac:dyDescent="0.2">
      <c r="A119" s="1">
        <f t="shared" si="2"/>
        <v>114</v>
      </c>
      <c r="B119" s="148" t="s">
        <v>117</v>
      </c>
      <c r="C119" s="1">
        <v>114</v>
      </c>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row>
    <row r="120" spans="1:29" x14ac:dyDescent="0.2">
      <c r="A120" s="1">
        <f t="shared" si="2"/>
        <v>115</v>
      </c>
      <c r="B120" s="148" t="s">
        <v>118</v>
      </c>
      <c r="C120" s="1">
        <v>115</v>
      </c>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row>
    <row r="121" spans="1:29" x14ac:dyDescent="0.2">
      <c r="A121" s="1">
        <f t="shared" si="2"/>
        <v>116</v>
      </c>
      <c r="B121" s="148" t="s">
        <v>119</v>
      </c>
      <c r="C121" s="1">
        <v>116</v>
      </c>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row>
    <row r="122" spans="1:29" x14ac:dyDescent="0.2">
      <c r="A122" s="1">
        <f t="shared" si="2"/>
        <v>117</v>
      </c>
      <c r="B122" s="148" t="s">
        <v>120</v>
      </c>
      <c r="C122" s="1">
        <v>117</v>
      </c>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row>
    <row r="123" spans="1:29" x14ac:dyDescent="0.2">
      <c r="A123" s="1">
        <f t="shared" si="2"/>
        <v>118</v>
      </c>
      <c r="B123" s="149" t="s">
        <v>562</v>
      </c>
      <c r="C123" s="1">
        <v>118</v>
      </c>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row>
    <row r="124" spans="1:29" x14ac:dyDescent="0.2">
      <c r="A124" s="1">
        <f t="shared" si="2"/>
        <v>119</v>
      </c>
      <c r="B124" s="148" t="s">
        <v>557</v>
      </c>
      <c r="C124" s="1">
        <v>119</v>
      </c>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row>
    <row r="125" spans="1:29" x14ac:dyDescent="0.2">
      <c r="A125" s="1">
        <f t="shared" si="2"/>
        <v>120</v>
      </c>
      <c r="B125" s="148" t="s">
        <v>123</v>
      </c>
      <c r="C125" s="1">
        <v>120</v>
      </c>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row>
    <row r="126" spans="1:29" x14ac:dyDescent="0.2">
      <c r="A126" s="1">
        <f t="shared" si="2"/>
        <v>121</v>
      </c>
      <c r="B126" s="148" t="s">
        <v>124</v>
      </c>
      <c r="C126" s="1">
        <v>121</v>
      </c>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row>
    <row r="127" spans="1:29" x14ac:dyDescent="0.2">
      <c r="A127" s="1">
        <f t="shared" si="2"/>
        <v>122</v>
      </c>
      <c r="B127" s="148" t="s">
        <v>125</v>
      </c>
      <c r="C127" s="1">
        <v>122</v>
      </c>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row>
    <row r="128" spans="1:29" x14ac:dyDescent="0.2">
      <c r="A128" s="1">
        <f t="shared" si="2"/>
        <v>123</v>
      </c>
      <c r="B128" s="148" t="s">
        <v>126</v>
      </c>
      <c r="C128" s="1">
        <v>123</v>
      </c>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row>
    <row r="129" spans="1:29" x14ac:dyDescent="0.2">
      <c r="A129" s="1">
        <f t="shared" si="2"/>
        <v>124</v>
      </c>
      <c r="B129" s="148" t="s">
        <v>127</v>
      </c>
      <c r="C129" s="1">
        <v>124</v>
      </c>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row>
    <row r="130" spans="1:29" x14ac:dyDescent="0.2">
      <c r="A130" s="1">
        <f t="shared" si="2"/>
        <v>125</v>
      </c>
      <c r="B130" s="148" t="s">
        <v>128</v>
      </c>
      <c r="C130" s="1">
        <v>125</v>
      </c>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row>
    <row r="131" spans="1:29" x14ac:dyDescent="0.2">
      <c r="A131" s="1">
        <f t="shared" si="2"/>
        <v>126</v>
      </c>
      <c r="B131" s="148" t="s">
        <v>129</v>
      </c>
      <c r="C131" s="1">
        <v>126</v>
      </c>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row>
    <row r="132" spans="1:29" x14ac:dyDescent="0.2">
      <c r="A132" s="1">
        <f t="shared" si="2"/>
        <v>127</v>
      </c>
      <c r="B132" s="148" t="s">
        <v>130</v>
      </c>
      <c r="C132" s="1">
        <v>127</v>
      </c>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row>
    <row r="133" spans="1:29" x14ac:dyDescent="0.2">
      <c r="A133" s="1">
        <f t="shared" si="2"/>
        <v>128</v>
      </c>
      <c r="B133" s="148" t="s">
        <v>131</v>
      </c>
      <c r="C133" s="1">
        <v>128</v>
      </c>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row>
    <row r="134" spans="1:29" x14ac:dyDescent="0.2">
      <c r="A134" s="1">
        <f t="shared" si="2"/>
        <v>129</v>
      </c>
      <c r="B134" s="148" t="s">
        <v>132</v>
      </c>
      <c r="C134" s="1">
        <v>129</v>
      </c>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row>
    <row r="135" spans="1:29" x14ac:dyDescent="0.2">
      <c r="A135" s="1">
        <f t="shared" si="2"/>
        <v>130</v>
      </c>
      <c r="B135" s="148" t="s">
        <v>133</v>
      </c>
      <c r="C135" s="1">
        <v>130</v>
      </c>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row>
    <row r="136" spans="1:29" x14ac:dyDescent="0.2">
      <c r="A136" s="1">
        <f t="shared" ref="A136:A199" si="3">A135+1</f>
        <v>131</v>
      </c>
      <c r="B136" s="148" t="s">
        <v>134</v>
      </c>
      <c r="C136" s="1">
        <v>131</v>
      </c>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row>
    <row r="137" spans="1:29" x14ac:dyDescent="0.2">
      <c r="A137" s="1">
        <f t="shared" si="3"/>
        <v>132</v>
      </c>
      <c r="B137" s="148" t="s">
        <v>135</v>
      </c>
      <c r="C137" s="1">
        <v>132</v>
      </c>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row>
    <row r="138" spans="1:29" x14ac:dyDescent="0.2">
      <c r="A138" s="1">
        <f t="shared" si="3"/>
        <v>133</v>
      </c>
      <c r="B138" s="148" t="s">
        <v>136</v>
      </c>
      <c r="C138" s="1">
        <v>133</v>
      </c>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row>
    <row r="139" spans="1:29" x14ac:dyDescent="0.2">
      <c r="A139" s="1">
        <f t="shared" si="3"/>
        <v>134</v>
      </c>
      <c r="B139" s="148" t="s">
        <v>137</v>
      </c>
      <c r="C139" s="1">
        <v>134</v>
      </c>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row>
    <row r="140" spans="1:29" x14ac:dyDescent="0.2">
      <c r="A140" s="1">
        <f t="shared" si="3"/>
        <v>135</v>
      </c>
      <c r="B140" s="148" t="s">
        <v>138</v>
      </c>
      <c r="C140" s="1">
        <v>135</v>
      </c>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row>
    <row r="141" spans="1:29" x14ac:dyDescent="0.2">
      <c r="A141" s="1">
        <f t="shared" si="3"/>
        <v>136</v>
      </c>
      <c r="B141" s="148" t="s">
        <v>139</v>
      </c>
      <c r="C141" s="1">
        <v>136</v>
      </c>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row>
    <row r="142" spans="1:29" x14ac:dyDescent="0.2">
      <c r="A142" s="1">
        <f t="shared" si="3"/>
        <v>137</v>
      </c>
      <c r="B142" s="148" t="s">
        <v>140</v>
      </c>
      <c r="C142" s="1">
        <v>137</v>
      </c>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row>
    <row r="143" spans="1:29" x14ac:dyDescent="0.2">
      <c r="A143" s="1">
        <f t="shared" si="3"/>
        <v>138</v>
      </c>
      <c r="B143" s="148" t="s">
        <v>141</v>
      </c>
      <c r="C143" s="1">
        <v>138</v>
      </c>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row>
    <row r="144" spans="1:29" x14ac:dyDescent="0.2">
      <c r="A144" s="1">
        <f t="shared" si="3"/>
        <v>139</v>
      </c>
      <c r="B144" s="148" t="s">
        <v>142</v>
      </c>
      <c r="C144" s="1">
        <v>139</v>
      </c>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row>
    <row r="145" spans="1:29" x14ac:dyDescent="0.2">
      <c r="A145" s="1">
        <f t="shared" si="3"/>
        <v>140</v>
      </c>
      <c r="B145" s="148" t="s">
        <v>143</v>
      </c>
      <c r="C145" s="1">
        <v>140</v>
      </c>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row>
    <row r="146" spans="1:29" x14ac:dyDescent="0.2">
      <c r="A146" s="1">
        <f t="shared" si="3"/>
        <v>141</v>
      </c>
      <c r="B146" s="148" t="s">
        <v>144</v>
      </c>
      <c r="C146" s="1">
        <v>141</v>
      </c>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row>
    <row r="147" spans="1:29" x14ac:dyDescent="0.2">
      <c r="A147" s="1">
        <f t="shared" si="3"/>
        <v>142</v>
      </c>
      <c r="B147" s="148" t="s">
        <v>145</v>
      </c>
      <c r="C147" s="1">
        <v>142</v>
      </c>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row>
    <row r="148" spans="1:29" x14ac:dyDescent="0.2">
      <c r="A148" s="1">
        <f t="shared" si="3"/>
        <v>143</v>
      </c>
      <c r="B148" s="148" t="s">
        <v>146</v>
      </c>
      <c r="C148" s="1">
        <v>143</v>
      </c>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row>
    <row r="149" spans="1:29" x14ac:dyDescent="0.2">
      <c r="A149" s="1">
        <f t="shared" si="3"/>
        <v>144</v>
      </c>
      <c r="B149" s="148" t="s">
        <v>147</v>
      </c>
      <c r="C149" s="1">
        <v>144</v>
      </c>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row>
    <row r="150" spans="1:29" x14ac:dyDescent="0.2">
      <c r="A150" s="1">
        <f t="shared" si="3"/>
        <v>145</v>
      </c>
      <c r="B150" s="148" t="s">
        <v>148</v>
      </c>
      <c r="C150" s="1">
        <v>145</v>
      </c>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row>
    <row r="151" spans="1:29" x14ac:dyDescent="0.2">
      <c r="A151" s="1">
        <f t="shared" si="3"/>
        <v>146</v>
      </c>
      <c r="B151" s="148" t="s">
        <v>149</v>
      </c>
      <c r="C151" s="1">
        <v>146</v>
      </c>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row>
    <row r="152" spans="1:29" x14ac:dyDescent="0.2">
      <c r="A152" s="1">
        <f t="shared" si="3"/>
        <v>147</v>
      </c>
      <c r="B152" s="148" t="s">
        <v>558</v>
      </c>
      <c r="C152" s="1">
        <v>147</v>
      </c>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row>
    <row r="153" spans="1:29" x14ac:dyDescent="0.2">
      <c r="A153" s="1">
        <f t="shared" si="3"/>
        <v>148</v>
      </c>
      <c r="B153" s="149" t="s">
        <v>151</v>
      </c>
      <c r="C153" s="1">
        <v>148</v>
      </c>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row>
    <row r="154" spans="1:29" x14ac:dyDescent="0.2">
      <c r="A154" s="1">
        <f t="shared" si="3"/>
        <v>149</v>
      </c>
      <c r="B154" s="148" t="s">
        <v>152</v>
      </c>
      <c r="C154" s="1">
        <v>149</v>
      </c>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row>
    <row r="155" spans="1:29" x14ac:dyDescent="0.2">
      <c r="A155" s="1">
        <f t="shared" si="3"/>
        <v>150</v>
      </c>
      <c r="B155" s="148" t="s">
        <v>153</v>
      </c>
      <c r="C155" s="1">
        <v>150</v>
      </c>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row>
    <row r="156" spans="1:29" x14ac:dyDescent="0.2">
      <c r="A156" s="1">
        <f t="shared" si="3"/>
        <v>151</v>
      </c>
      <c r="B156" s="148" t="s">
        <v>154</v>
      </c>
      <c r="C156" s="1">
        <v>151</v>
      </c>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row>
    <row r="157" spans="1:29" x14ac:dyDescent="0.2">
      <c r="A157" s="1">
        <f t="shared" si="3"/>
        <v>152</v>
      </c>
      <c r="B157" s="148" t="s">
        <v>155</v>
      </c>
      <c r="C157" s="1">
        <v>152</v>
      </c>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row>
    <row r="158" spans="1:29" x14ac:dyDescent="0.2">
      <c r="A158" s="1">
        <f t="shared" si="3"/>
        <v>153</v>
      </c>
      <c r="B158" s="148" t="s">
        <v>156</v>
      </c>
      <c r="C158" s="1">
        <v>153</v>
      </c>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row>
    <row r="159" spans="1:29" x14ac:dyDescent="0.2">
      <c r="A159" s="1">
        <f t="shared" si="3"/>
        <v>154</v>
      </c>
      <c r="B159" s="148" t="s">
        <v>157</v>
      </c>
      <c r="C159" s="1">
        <v>154</v>
      </c>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row>
    <row r="160" spans="1:29" x14ac:dyDescent="0.2">
      <c r="A160" s="1">
        <f t="shared" si="3"/>
        <v>155</v>
      </c>
      <c r="B160" s="148" t="s">
        <v>158</v>
      </c>
      <c r="C160" s="1">
        <v>155</v>
      </c>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row>
    <row r="161" spans="1:29" x14ac:dyDescent="0.2">
      <c r="A161" s="1">
        <f t="shared" si="3"/>
        <v>156</v>
      </c>
      <c r="B161" s="148" t="s">
        <v>159</v>
      </c>
      <c r="C161" s="1">
        <v>156</v>
      </c>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row>
    <row r="162" spans="1:29" x14ac:dyDescent="0.2">
      <c r="A162" s="1">
        <f t="shared" si="3"/>
        <v>157</v>
      </c>
      <c r="B162" s="148" t="s">
        <v>161</v>
      </c>
      <c r="C162" s="1">
        <v>157</v>
      </c>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row>
    <row r="163" spans="1:29" x14ac:dyDescent="0.2">
      <c r="A163" s="1">
        <f t="shared" si="3"/>
        <v>158</v>
      </c>
      <c r="B163" s="148" t="s">
        <v>162</v>
      </c>
      <c r="C163" s="1">
        <v>158</v>
      </c>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row>
    <row r="164" spans="1:29" x14ac:dyDescent="0.2">
      <c r="A164" s="1">
        <f t="shared" si="3"/>
        <v>159</v>
      </c>
      <c r="B164" s="148" t="s">
        <v>163</v>
      </c>
      <c r="C164" s="1">
        <v>159</v>
      </c>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row>
    <row r="165" spans="1:29" x14ac:dyDescent="0.2">
      <c r="A165" s="1">
        <f t="shared" si="3"/>
        <v>160</v>
      </c>
      <c r="B165" s="148" t="s">
        <v>164</v>
      </c>
      <c r="C165" s="1">
        <v>160</v>
      </c>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row>
    <row r="166" spans="1:29" x14ac:dyDescent="0.2">
      <c r="A166" s="1">
        <f t="shared" si="3"/>
        <v>161</v>
      </c>
      <c r="B166" s="148" t="s">
        <v>165</v>
      </c>
      <c r="C166" s="1">
        <v>161</v>
      </c>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row>
    <row r="167" spans="1:29" x14ac:dyDescent="0.2">
      <c r="A167" s="1">
        <f t="shared" si="3"/>
        <v>162</v>
      </c>
      <c r="B167" s="148" t="s">
        <v>166</v>
      </c>
      <c r="C167" s="1">
        <v>162</v>
      </c>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row>
    <row r="168" spans="1:29" x14ac:dyDescent="0.2">
      <c r="A168" s="1">
        <f t="shared" si="3"/>
        <v>163</v>
      </c>
      <c r="B168" s="148" t="s">
        <v>167</v>
      </c>
      <c r="C168" s="1">
        <v>163</v>
      </c>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row>
    <row r="169" spans="1:29" x14ac:dyDescent="0.2">
      <c r="A169" s="1">
        <f t="shared" si="3"/>
        <v>164</v>
      </c>
      <c r="B169" s="148" t="s">
        <v>168</v>
      </c>
      <c r="C169" s="1">
        <v>164</v>
      </c>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row>
    <row r="170" spans="1:29" x14ac:dyDescent="0.2">
      <c r="A170" s="1">
        <f t="shared" si="3"/>
        <v>165</v>
      </c>
      <c r="B170" s="148" t="s">
        <v>169</v>
      </c>
      <c r="C170" s="1">
        <v>165</v>
      </c>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row>
    <row r="171" spans="1:29" x14ac:dyDescent="0.2">
      <c r="A171" s="1">
        <f t="shared" si="3"/>
        <v>166</v>
      </c>
      <c r="B171" s="148" t="s">
        <v>170</v>
      </c>
      <c r="C171" s="1">
        <v>166</v>
      </c>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row>
    <row r="172" spans="1:29" x14ac:dyDescent="0.2">
      <c r="A172" s="1">
        <f t="shared" si="3"/>
        <v>167</v>
      </c>
      <c r="B172" s="148" t="s">
        <v>171</v>
      </c>
      <c r="C172" s="1">
        <v>167</v>
      </c>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row>
    <row r="173" spans="1:29" x14ac:dyDescent="0.2">
      <c r="A173" s="1">
        <f t="shared" si="3"/>
        <v>168</v>
      </c>
      <c r="B173" s="148" t="s">
        <v>172</v>
      </c>
      <c r="C173" s="1">
        <v>168</v>
      </c>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row>
    <row r="174" spans="1:29" x14ac:dyDescent="0.2">
      <c r="A174" s="1">
        <f t="shared" si="3"/>
        <v>169</v>
      </c>
      <c r="B174" s="148" t="s">
        <v>173</v>
      </c>
      <c r="C174" s="1">
        <v>169</v>
      </c>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row>
    <row r="175" spans="1:29" x14ac:dyDescent="0.2">
      <c r="A175" s="1">
        <f t="shared" si="3"/>
        <v>170</v>
      </c>
      <c r="B175" s="148" t="s">
        <v>174</v>
      </c>
      <c r="C175" s="1">
        <v>170</v>
      </c>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row>
    <row r="176" spans="1:29" x14ac:dyDescent="0.2">
      <c r="A176" s="1">
        <f t="shared" si="3"/>
        <v>171</v>
      </c>
      <c r="B176" s="148" t="s">
        <v>175</v>
      </c>
      <c r="C176" s="1">
        <v>171</v>
      </c>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row>
    <row r="177" spans="1:29" x14ac:dyDescent="0.2">
      <c r="A177" s="1">
        <f t="shared" si="3"/>
        <v>172</v>
      </c>
      <c r="B177" s="148" t="s">
        <v>176</v>
      </c>
      <c r="C177" s="1">
        <v>172</v>
      </c>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row>
    <row r="178" spans="1:29" x14ac:dyDescent="0.2">
      <c r="A178" s="1">
        <f t="shared" si="3"/>
        <v>173</v>
      </c>
      <c r="B178" s="148" t="s">
        <v>177</v>
      </c>
      <c r="C178" s="1">
        <v>173</v>
      </c>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row>
    <row r="179" spans="1:29" x14ac:dyDescent="0.2">
      <c r="A179" s="1">
        <f t="shared" si="3"/>
        <v>174</v>
      </c>
      <c r="B179" s="148" t="s">
        <v>178</v>
      </c>
      <c r="C179" s="1">
        <v>174</v>
      </c>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row>
    <row r="180" spans="1:29" x14ac:dyDescent="0.2">
      <c r="A180" s="1">
        <f t="shared" si="3"/>
        <v>175</v>
      </c>
      <c r="B180" s="148" t="s">
        <v>179</v>
      </c>
      <c r="C180" s="1">
        <v>175</v>
      </c>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row>
    <row r="181" spans="1:29" x14ac:dyDescent="0.2">
      <c r="A181" s="1">
        <f t="shared" si="3"/>
        <v>176</v>
      </c>
      <c r="B181" s="148" t="s">
        <v>180</v>
      </c>
      <c r="C181" s="1">
        <v>176</v>
      </c>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row>
    <row r="182" spans="1:29" x14ac:dyDescent="0.2">
      <c r="A182" s="1">
        <f t="shared" si="3"/>
        <v>177</v>
      </c>
      <c r="B182" s="148" t="s">
        <v>181</v>
      </c>
      <c r="C182" s="1">
        <v>177</v>
      </c>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row>
    <row r="183" spans="1:29" x14ac:dyDescent="0.2">
      <c r="A183" s="1">
        <f t="shared" si="3"/>
        <v>178</v>
      </c>
      <c r="B183" s="148" t="s">
        <v>182</v>
      </c>
      <c r="C183" s="1">
        <v>178</v>
      </c>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row>
    <row r="184" spans="1:29" x14ac:dyDescent="0.2">
      <c r="A184" s="1">
        <f t="shared" si="3"/>
        <v>179</v>
      </c>
      <c r="B184" s="148" t="s">
        <v>559</v>
      </c>
      <c r="C184" s="1">
        <v>179</v>
      </c>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row>
    <row r="185" spans="1:29" x14ac:dyDescent="0.2">
      <c r="A185" s="1">
        <f t="shared" si="3"/>
        <v>180</v>
      </c>
      <c r="B185" s="148" t="s">
        <v>184</v>
      </c>
      <c r="C185" s="1">
        <v>180</v>
      </c>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row>
    <row r="186" spans="1:29" x14ac:dyDescent="0.2">
      <c r="A186" s="1">
        <f t="shared" si="3"/>
        <v>181</v>
      </c>
      <c r="B186" s="148" t="s">
        <v>185</v>
      </c>
      <c r="C186" s="1">
        <v>181</v>
      </c>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row>
    <row r="187" spans="1:29" x14ac:dyDescent="0.2">
      <c r="A187" s="1">
        <f t="shared" si="3"/>
        <v>182</v>
      </c>
      <c r="B187" s="148" t="s">
        <v>186</v>
      </c>
      <c r="C187" s="1">
        <v>182</v>
      </c>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row>
    <row r="188" spans="1:29" x14ac:dyDescent="0.2">
      <c r="A188" s="1">
        <f t="shared" si="3"/>
        <v>183</v>
      </c>
      <c r="B188" s="148" t="s">
        <v>188</v>
      </c>
      <c r="C188" s="1">
        <v>183</v>
      </c>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row>
    <row r="189" spans="1:29" x14ac:dyDescent="0.2">
      <c r="A189" s="1">
        <f t="shared" si="3"/>
        <v>184</v>
      </c>
      <c r="B189" s="148" t="s">
        <v>189</v>
      </c>
      <c r="C189" s="1">
        <v>184</v>
      </c>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row>
    <row r="190" spans="1:29" x14ac:dyDescent="0.2">
      <c r="A190" s="1">
        <f t="shared" si="3"/>
        <v>185</v>
      </c>
      <c r="B190" s="148" t="s">
        <v>190</v>
      </c>
      <c r="C190" s="1">
        <v>185</v>
      </c>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row>
    <row r="191" spans="1:29" x14ac:dyDescent="0.2">
      <c r="A191" s="1">
        <f t="shared" si="3"/>
        <v>186</v>
      </c>
      <c r="B191" s="148" t="s">
        <v>191</v>
      </c>
      <c r="C191" s="1">
        <v>186</v>
      </c>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row>
    <row r="192" spans="1:29" x14ac:dyDescent="0.2">
      <c r="A192" s="1">
        <f t="shared" si="3"/>
        <v>187</v>
      </c>
      <c r="B192" s="148" t="s">
        <v>192</v>
      </c>
      <c r="C192" s="1">
        <v>187</v>
      </c>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row>
    <row r="193" spans="1:29" x14ac:dyDescent="0.2">
      <c r="A193" s="1">
        <f t="shared" si="3"/>
        <v>188</v>
      </c>
      <c r="B193" s="148" t="s">
        <v>193</v>
      </c>
      <c r="C193" s="1">
        <v>188</v>
      </c>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row>
    <row r="194" spans="1:29" x14ac:dyDescent="0.2">
      <c r="A194" s="1">
        <f t="shared" si="3"/>
        <v>189</v>
      </c>
      <c r="B194" s="148" t="s">
        <v>194</v>
      </c>
      <c r="C194" s="1">
        <v>189</v>
      </c>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row>
    <row r="195" spans="1:29" x14ac:dyDescent="0.2">
      <c r="A195" s="1">
        <f t="shared" si="3"/>
        <v>190</v>
      </c>
      <c r="B195" s="148" t="s">
        <v>195</v>
      </c>
      <c r="C195" s="1">
        <v>190</v>
      </c>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row>
    <row r="196" spans="1:29" x14ac:dyDescent="0.2">
      <c r="A196" s="1">
        <f t="shared" si="3"/>
        <v>191</v>
      </c>
      <c r="B196" s="148" t="s">
        <v>196</v>
      </c>
      <c r="C196" s="1">
        <v>191</v>
      </c>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row>
    <row r="197" spans="1:29" x14ac:dyDescent="0.2">
      <c r="A197" s="1">
        <f t="shared" si="3"/>
        <v>192</v>
      </c>
      <c r="B197" s="148" t="s">
        <v>198</v>
      </c>
      <c r="C197" s="1">
        <v>192</v>
      </c>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row>
    <row r="198" spans="1:29" x14ac:dyDescent="0.2">
      <c r="A198" s="1">
        <f t="shared" si="3"/>
        <v>193</v>
      </c>
      <c r="B198" s="148" t="s">
        <v>199</v>
      </c>
      <c r="C198" s="1">
        <v>193</v>
      </c>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row>
    <row r="199" spans="1:29" x14ac:dyDescent="0.2">
      <c r="A199" s="1">
        <f t="shared" si="3"/>
        <v>194</v>
      </c>
      <c r="B199" s="148" t="s">
        <v>200</v>
      </c>
      <c r="C199" s="1">
        <v>194</v>
      </c>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row>
    <row r="200" spans="1:29" x14ac:dyDescent="0.2">
      <c r="A200" s="1">
        <f t="shared" ref="A200:A263" si="4">A199+1</f>
        <v>195</v>
      </c>
      <c r="B200" s="148" t="s">
        <v>201</v>
      </c>
      <c r="C200" s="1">
        <v>195</v>
      </c>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row>
    <row r="201" spans="1:29" x14ac:dyDescent="0.2">
      <c r="A201" s="1">
        <f t="shared" si="4"/>
        <v>196</v>
      </c>
      <c r="B201" s="148" t="s">
        <v>202</v>
      </c>
      <c r="C201" s="1">
        <v>196</v>
      </c>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row>
    <row r="202" spans="1:29" x14ac:dyDescent="0.2">
      <c r="A202" s="1">
        <f t="shared" si="4"/>
        <v>197</v>
      </c>
      <c r="B202" s="148" t="s">
        <v>203</v>
      </c>
      <c r="C202" s="1">
        <v>197</v>
      </c>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row>
    <row r="203" spans="1:29" x14ac:dyDescent="0.2">
      <c r="A203" s="1">
        <f t="shared" si="4"/>
        <v>198</v>
      </c>
      <c r="B203" s="148" t="s">
        <v>204</v>
      </c>
      <c r="C203" s="1">
        <v>198</v>
      </c>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row>
    <row r="204" spans="1:29" x14ac:dyDescent="0.2">
      <c r="A204" s="1">
        <f t="shared" si="4"/>
        <v>199</v>
      </c>
      <c r="B204" s="148" t="s">
        <v>205</v>
      </c>
      <c r="C204" s="1">
        <v>199</v>
      </c>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row>
    <row r="205" spans="1:29" x14ac:dyDescent="0.2">
      <c r="A205" s="1">
        <f t="shared" si="4"/>
        <v>200</v>
      </c>
      <c r="B205" s="148" t="s">
        <v>206</v>
      </c>
      <c r="C205" s="1">
        <v>200</v>
      </c>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row>
    <row r="206" spans="1:29" x14ac:dyDescent="0.2">
      <c r="A206" s="1">
        <f t="shared" si="4"/>
        <v>201</v>
      </c>
      <c r="B206" s="148" t="s">
        <v>207</v>
      </c>
      <c r="C206" s="1">
        <v>201</v>
      </c>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row>
    <row r="207" spans="1:29" x14ac:dyDescent="0.2">
      <c r="A207" s="1">
        <f t="shared" si="4"/>
        <v>202</v>
      </c>
      <c r="B207" s="148" t="s">
        <v>208</v>
      </c>
      <c r="C207" s="1">
        <v>202</v>
      </c>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row>
    <row r="208" spans="1:29" x14ac:dyDescent="0.2">
      <c r="A208" s="1">
        <f t="shared" si="4"/>
        <v>203</v>
      </c>
      <c r="B208" s="148" t="s">
        <v>209</v>
      </c>
      <c r="C208" s="1">
        <v>203</v>
      </c>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row>
    <row r="209" spans="1:29" x14ac:dyDescent="0.2">
      <c r="A209" s="1">
        <f t="shared" si="4"/>
        <v>204</v>
      </c>
      <c r="B209" s="148" t="s">
        <v>210</v>
      </c>
      <c r="C209" s="1">
        <v>204</v>
      </c>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row>
    <row r="210" spans="1:29" x14ac:dyDescent="0.2">
      <c r="A210" s="1">
        <f t="shared" si="4"/>
        <v>205</v>
      </c>
      <c r="B210" s="148" t="s">
        <v>571</v>
      </c>
      <c r="C210" s="1">
        <v>205</v>
      </c>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row>
    <row r="211" spans="1:29" x14ac:dyDescent="0.2">
      <c r="A211" s="1">
        <f t="shared" si="4"/>
        <v>206</v>
      </c>
      <c r="B211" s="148" t="s">
        <v>213</v>
      </c>
      <c r="C211" s="1">
        <v>206</v>
      </c>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row>
    <row r="212" spans="1:29" x14ac:dyDescent="0.2">
      <c r="A212" s="1">
        <f t="shared" si="4"/>
        <v>207</v>
      </c>
      <c r="B212" s="148" t="s">
        <v>560</v>
      </c>
      <c r="C212" s="1">
        <v>207</v>
      </c>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row>
    <row r="213" spans="1:29" x14ac:dyDescent="0.2">
      <c r="A213" s="1">
        <f t="shared" si="4"/>
        <v>208</v>
      </c>
      <c r="B213" s="148" t="s">
        <v>215</v>
      </c>
      <c r="C213" s="1">
        <v>208</v>
      </c>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row>
    <row r="214" spans="1:29" x14ac:dyDescent="0.2">
      <c r="A214" s="1">
        <f t="shared" si="4"/>
        <v>209</v>
      </c>
      <c r="B214" s="148" t="s">
        <v>216</v>
      </c>
      <c r="C214" s="1">
        <v>209</v>
      </c>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row>
    <row r="215" spans="1:29" x14ac:dyDescent="0.2">
      <c r="A215" s="1">
        <f t="shared" si="4"/>
        <v>210</v>
      </c>
      <c r="B215" s="148" t="s">
        <v>688</v>
      </c>
      <c r="C215" s="1">
        <v>210</v>
      </c>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row>
    <row r="216" spans="1:29" x14ac:dyDescent="0.2">
      <c r="A216" s="1">
        <f t="shared" si="4"/>
        <v>211</v>
      </c>
      <c r="B216" s="148" t="s">
        <v>217</v>
      </c>
      <c r="C216" s="1">
        <v>211</v>
      </c>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row>
    <row r="217" spans="1:29" x14ac:dyDescent="0.2">
      <c r="A217" s="1">
        <f t="shared" si="4"/>
        <v>212</v>
      </c>
      <c r="B217" s="148" t="s">
        <v>218</v>
      </c>
      <c r="C217" s="1">
        <v>212</v>
      </c>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row>
    <row r="218" spans="1:29" x14ac:dyDescent="0.2">
      <c r="A218" s="1">
        <f t="shared" si="4"/>
        <v>213</v>
      </c>
      <c r="B218" s="148" t="s">
        <v>219</v>
      </c>
      <c r="C218" s="1">
        <v>213</v>
      </c>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row>
    <row r="219" spans="1:29" x14ac:dyDescent="0.2">
      <c r="A219" s="1">
        <f t="shared" si="4"/>
        <v>214</v>
      </c>
      <c r="B219" s="148" t="s">
        <v>220</v>
      </c>
      <c r="C219" s="1">
        <v>214</v>
      </c>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row>
    <row r="220" spans="1:29" x14ac:dyDescent="0.2">
      <c r="A220" s="1">
        <f t="shared" si="4"/>
        <v>215</v>
      </c>
      <c r="B220" s="148" t="s">
        <v>221</v>
      </c>
      <c r="C220" s="1">
        <v>215</v>
      </c>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row>
    <row r="221" spans="1:29" x14ac:dyDescent="0.2">
      <c r="A221" s="1">
        <f t="shared" si="4"/>
        <v>216</v>
      </c>
      <c r="B221" s="148" t="s">
        <v>222</v>
      </c>
      <c r="C221" s="1">
        <v>216</v>
      </c>
      <c r="D221" s="8"/>
      <c r="E221" s="8"/>
      <c r="F221" s="8"/>
      <c r="G221" s="8"/>
      <c r="H221" s="8"/>
      <c r="I221" s="8"/>
      <c r="J221" s="8"/>
      <c r="K221" s="8"/>
      <c r="L221" s="8"/>
      <c r="M221" s="8"/>
      <c r="N221" s="8"/>
      <c r="O221" s="8"/>
      <c r="P221" s="8"/>
      <c r="Q221" s="8"/>
      <c r="R221" s="8"/>
      <c r="S221" s="8"/>
      <c r="T221" s="8"/>
      <c r="U221" s="8"/>
      <c r="V221" s="8"/>
      <c r="W221" s="8"/>
      <c r="X221" s="8"/>
      <c r="Y221" s="8"/>
      <c r="Z221" s="8"/>
      <c r="AA221" s="8"/>
      <c r="AB221" s="8"/>
      <c r="AC221" s="8"/>
    </row>
    <row r="222" spans="1:29" x14ac:dyDescent="0.2">
      <c r="A222" s="1">
        <f t="shared" si="4"/>
        <v>217</v>
      </c>
      <c r="B222" s="148" t="s">
        <v>223</v>
      </c>
      <c r="C222" s="1">
        <v>217</v>
      </c>
      <c r="D222" s="8"/>
      <c r="E222" s="8"/>
      <c r="F222" s="8"/>
      <c r="G222" s="8"/>
      <c r="H222" s="8"/>
      <c r="I222" s="8"/>
      <c r="J222" s="8"/>
      <c r="K222" s="8"/>
      <c r="L222" s="8"/>
      <c r="M222" s="8"/>
      <c r="N222" s="8"/>
      <c r="O222" s="8"/>
      <c r="P222" s="8"/>
      <c r="Q222" s="8"/>
      <c r="R222" s="8"/>
      <c r="S222" s="8"/>
      <c r="T222" s="8"/>
      <c r="U222" s="8"/>
      <c r="V222" s="8"/>
      <c r="W222" s="8"/>
      <c r="X222" s="8"/>
      <c r="Y222" s="8"/>
      <c r="Z222" s="8"/>
      <c r="AA222" s="8"/>
      <c r="AB222" s="8"/>
      <c r="AC222" s="8"/>
    </row>
    <row r="223" spans="1:29" x14ac:dyDescent="0.2">
      <c r="A223" s="1">
        <f t="shared" si="4"/>
        <v>218</v>
      </c>
      <c r="B223" s="148" t="s">
        <v>224</v>
      </c>
      <c r="C223" s="1">
        <v>218</v>
      </c>
      <c r="D223" s="8"/>
      <c r="E223" s="8"/>
      <c r="F223" s="8"/>
      <c r="G223" s="8"/>
      <c r="H223" s="8"/>
      <c r="I223" s="8"/>
      <c r="J223" s="8"/>
      <c r="K223" s="8"/>
      <c r="L223" s="8"/>
      <c r="M223" s="8"/>
      <c r="N223" s="8"/>
      <c r="O223" s="8"/>
      <c r="P223" s="8"/>
      <c r="Q223" s="8"/>
      <c r="R223" s="8"/>
      <c r="S223" s="8"/>
      <c r="T223" s="8"/>
      <c r="U223" s="8"/>
      <c r="V223" s="8"/>
      <c r="W223" s="8"/>
      <c r="X223" s="8"/>
      <c r="Y223" s="8"/>
      <c r="Z223" s="8"/>
      <c r="AA223" s="8"/>
      <c r="AB223" s="8"/>
      <c r="AC223" s="8"/>
    </row>
    <row r="224" spans="1:29" x14ac:dyDescent="0.2">
      <c r="A224" s="1">
        <f t="shared" si="4"/>
        <v>219</v>
      </c>
      <c r="B224" s="148" t="s">
        <v>225</v>
      </c>
      <c r="C224" s="1">
        <v>219</v>
      </c>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row>
    <row r="225" spans="1:29" x14ac:dyDescent="0.2">
      <c r="A225" s="1">
        <f t="shared" si="4"/>
        <v>220</v>
      </c>
      <c r="B225" s="148" t="s">
        <v>226</v>
      </c>
      <c r="C225" s="1">
        <v>220</v>
      </c>
      <c r="D225" s="8"/>
      <c r="E225" s="8"/>
      <c r="F225" s="8"/>
      <c r="G225" s="8"/>
      <c r="H225" s="8"/>
      <c r="I225" s="8"/>
      <c r="J225" s="8"/>
      <c r="K225" s="8"/>
      <c r="L225" s="8"/>
      <c r="M225" s="8"/>
      <c r="N225" s="8"/>
      <c r="O225" s="8"/>
      <c r="P225" s="8"/>
      <c r="Q225" s="8"/>
      <c r="R225" s="8"/>
      <c r="S225" s="8"/>
      <c r="T225" s="8"/>
      <c r="U225" s="8"/>
      <c r="V225" s="8"/>
      <c r="W225" s="8"/>
      <c r="X225" s="8"/>
      <c r="Y225" s="8"/>
      <c r="Z225" s="8"/>
      <c r="AA225" s="8"/>
      <c r="AB225" s="8"/>
      <c r="AC225" s="8"/>
    </row>
    <row r="226" spans="1:29" x14ac:dyDescent="0.2">
      <c r="A226" s="1">
        <f t="shared" si="4"/>
        <v>221</v>
      </c>
      <c r="B226" s="148" t="s">
        <v>227</v>
      </c>
      <c r="C226" s="1">
        <v>221</v>
      </c>
      <c r="D226" s="8"/>
      <c r="E226" s="8"/>
      <c r="F226" s="8"/>
      <c r="G226" s="8"/>
      <c r="H226" s="8"/>
      <c r="I226" s="8"/>
      <c r="J226" s="8"/>
      <c r="K226" s="8"/>
      <c r="L226" s="8"/>
      <c r="M226" s="8"/>
      <c r="N226" s="8"/>
      <c r="O226" s="8"/>
      <c r="P226" s="8"/>
      <c r="Q226" s="8"/>
      <c r="R226" s="8"/>
      <c r="S226" s="8"/>
      <c r="T226" s="8"/>
      <c r="U226" s="8"/>
      <c r="V226" s="8"/>
      <c r="W226" s="8"/>
      <c r="X226" s="8"/>
      <c r="Y226" s="8"/>
      <c r="Z226" s="8"/>
      <c r="AA226" s="8"/>
      <c r="AB226" s="8"/>
      <c r="AC226" s="8"/>
    </row>
    <row r="227" spans="1:29" x14ac:dyDescent="0.2">
      <c r="A227" s="1">
        <f t="shared" si="4"/>
        <v>222</v>
      </c>
      <c r="B227" s="148" t="s">
        <v>228</v>
      </c>
      <c r="C227" s="1">
        <v>222</v>
      </c>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row>
    <row r="228" spans="1:29" x14ac:dyDescent="0.2">
      <c r="A228" s="1">
        <f t="shared" si="4"/>
        <v>223</v>
      </c>
      <c r="B228" s="148" t="s">
        <v>229</v>
      </c>
      <c r="C228" s="1">
        <v>223</v>
      </c>
      <c r="D228" s="8"/>
      <c r="E228" s="8"/>
      <c r="F228" s="8"/>
      <c r="G228" s="8"/>
      <c r="H228" s="8"/>
      <c r="I228" s="8"/>
      <c r="J228" s="8"/>
      <c r="K228" s="8"/>
      <c r="L228" s="8"/>
      <c r="M228" s="8"/>
      <c r="N228" s="8"/>
      <c r="O228" s="8"/>
      <c r="P228" s="8"/>
      <c r="Q228" s="8"/>
      <c r="R228" s="8"/>
      <c r="S228" s="8"/>
      <c r="T228" s="8"/>
      <c r="U228" s="8"/>
      <c r="V228" s="8"/>
      <c r="W228" s="8"/>
      <c r="X228" s="8"/>
      <c r="Y228" s="8"/>
      <c r="Z228" s="8"/>
      <c r="AA228" s="8"/>
      <c r="AB228" s="8"/>
      <c r="AC228" s="8"/>
    </row>
    <row r="229" spans="1:29" x14ac:dyDescent="0.2">
      <c r="A229" s="1">
        <f t="shared" si="4"/>
        <v>224</v>
      </c>
      <c r="B229" s="148" t="s">
        <v>230</v>
      </c>
      <c r="C229" s="1">
        <v>224</v>
      </c>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8"/>
    </row>
    <row r="230" spans="1:29" x14ac:dyDescent="0.2">
      <c r="A230" s="1">
        <f t="shared" si="4"/>
        <v>225</v>
      </c>
      <c r="B230" s="148" t="s">
        <v>231</v>
      </c>
      <c r="C230" s="1">
        <v>225</v>
      </c>
      <c r="D230" s="8"/>
      <c r="E230" s="8"/>
      <c r="F230" s="8"/>
      <c r="G230" s="8"/>
      <c r="H230" s="8"/>
      <c r="I230" s="8"/>
      <c r="J230" s="8"/>
      <c r="K230" s="8"/>
      <c r="L230" s="8"/>
      <c r="M230" s="8"/>
      <c r="N230" s="8"/>
      <c r="O230" s="8"/>
      <c r="P230" s="8"/>
      <c r="Q230" s="8"/>
      <c r="R230" s="8"/>
      <c r="S230" s="8"/>
      <c r="T230" s="8"/>
      <c r="U230" s="8"/>
      <c r="V230" s="8"/>
      <c r="W230" s="8"/>
      <c r="X230" s="8"/>
      <c r="Y230" s="8"/>
      <c r="Z230" s="8"/>
      <c r="AA230" s="8"/>
      <c r="AB230" s="8"/>
      <c r="AC230" s="8"/>
    </row>
    <row r="231" spans="1:29" x14ac:dyDescent="0.2">
      <c r="A231" s="1">
        <f t="shared" si="4"/>
        <v>226</v>
      </c>
      <c r="B231" s="148" t="s">
        <v>232</v>
      </c>
      <c r="C231" s="1">
        <v>226</v>
      </c>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8"/>
    </row>
    <row r="232" spans="1:29" x14ac:dyDescent="0.2">
      <c r="A232" s="1">
        <f t="shared" si="4"/>
        <v>227</v>
      </c>
      <c r="B232" s="148" t="s">
        <v>233</v>
      </c>
      <c r="C232" s="1">
        <v>227</v>
      </c>
      <c r="D232" s="8"/>
      <c r="E232" s="8"/>
      <c r="F232" s="8"/>
      <c r="G232" s="8"/>
      <c r="H232" s="8"/>
      <c r="I232" s="8"/>
      <c r="J232" s="8"/>
      <c r="K232" s="8"/>
      <c r="L232" s="8"/>
      <c r="M232" s="8"/>
      <c r="N232" s="8"/>
      <c r="O232" s="8"/>
      <c r="P232" s="8"/>
      <c r="Q232" s="8"/>
      <c r="R232" s="8"/>
      <c r="S232" s="8"/>
      <c r="T232" s="8"/>
      <c r="U232" s="8"/>
      <c r="V232" s="8"/>
      <c r="W232" s="8"/>
      <c r="X232" s="8"/>
      <c r="Y232" s="8"/>
      <c r="Z232" s="8"/>
      <c r="AA232" s="8"/>
      <c r="AB232" s="8"/>
      <c r="AC232" s="8"/>
    </row>
    <row r="233" spans="1:29" x14ac:dyDescent="0.2">
      <c r="A233" s="1">
        <f t="shared" si="4"/>
        <v>228</v>
      </c>
      <c r="B233" s="148" t="s">
        <v>234</v>
      </c>
      <c r="C233" s="1">
        <v>228</v>
      </c>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row>
    <row r="234" spans="1:29" x14ac:dyDescent="0.2">
      <c r="A234" s="1">
        <f t="shared" si="4"/>
        <v>229</v>
      </c>
      <c r="B234" s="148" t="s">
        <v>235</v>
      </c>
      <c r="C234" s="1">
        <v>229</v>
      </c>
      <c r="D234" s="8"/>
      <c r="E234" s="8"/>
      <c r="F234" s="8"/>
      <c r="G234" s="8"/>
      <c r="H234" s="8"/>
      <c r="I234" s="8"/>
      <c r="J234" s="8"/>
      <c r="K234" s="8"/>
      <c r="L234" s="8"/>
      <c r="M234" s="8"/>
      <c r="N234" s="8"/>
      <c r="O234" s="8"/>
      <c r="P234" s="8"/>
      <c r="Q234" s="8"/>
      <c r="R234" s="8"/>
      <c r="S234" s="8"/>
      <c r="T234" s="8"/>
      <c r="U234" s="8"/>
      <c r="V234" s="8"/>
      <c r="W234" s="8"/>
      <c r="X234" s="8"/>
      <c r="Y234" s="8"/>
      <c r="Z234" s="8"/>
      <c r="AA234" s="8"/>
      <c r="AB234" s="8"/>
      <c r="AC234" s="8"/>
    </row>
    <row r="235" spans="1:29" x14ac:dyDescent="0.2">
      <c r="A235" s="1">
        <f t="shared" si="4"/>
        <v>230</v>
      </c>
      <c r="B235" s="148" t="s">
        <v>236</v>
      </c>
      <c r="C235" s="1">
        <v>230</v>
      </c>
      <c r="D235" s="8"/>
      <c r="E235" s="8"/>
      <c r="F235" s="8"/>
      <c r="G235" s="8"/>
      <c r="H235" s="8"/>
      <c r="I235" s="8"/>
      <c r="J235" s="8"/>
      <c r="K235" s="8"/>
      <c r="L235" s="8"/>
      <c r="M235" s="8"/>
      <c r="N235" s="8"/>
      <c r="O235" s="8"/>
      <c r="P235" s="8"/>
      <c r="Q235" s="8"/>
      <c r="R235" s="8"/>
      <c r="S235" s="8"/>
      <c r="T235" s="8"/>
      <c r="U235" s="8"/>
      <c r="V235" s="8"/>
      <c r="W235" s="8"/>
      <c r="X235" s="8"/>
      <c r="Y235" s="8"/>
      <c r="Z235" s="8"/>
      <c r="AA235" s="8"/>
      <c r="AB235" s="8"/>
      <c r="AC235" s="8"/>
    </row>
    <row r="236" spans="1:29" x14ac:dyDescent="0.2">
      <c r="A236" s="1">
        <f t="shared" si="4"/>
        <v>231</v>
      </c>
      <c r="B236" s="148" t="s">
        <v>237</v>
      </c>
      <c r="C236" s="1">
        <v>231</v>
      </c>
      <c r="D236" s="8"/>
      <c r="E236" s="8"/>
      <c r="F236" s="8"/>
      <c r="G236" s="8"/>
      <c r="H236" s="8"/>
      <c r="I236" s="8"/>
      <c r="J236" s="8"/>
      <c r="K236" s="8"/>
      <c r="L236" s="8"/>
      <c r="M236" s="8"/>
      <c r="N236" s="8"/>
      <c r="O236" s="8"/>
      <c r="P236" s="8"/>
      <c r="Q236" s="8"/>
      <c r="R236" s="8"/>
      <c r="S236" s="8"/>
      <c r="T236" s="8"/>
      <c r="U236" s="8"/>
      <c r="V236" s="8"/>
      <c r="W236" s="8"/>
      <c r="X236" s="8"/>
      <c r="Y236" s="8"/>
      <c r="Z236" s="8"/>
      <c r="AA236" s="8"/>
      <c r="AB236" s="8"/>
      <c r="AC236" s="8"/>
    </row>
    <row r="237" spans="1:29" x14ac:dyDescent="0.2">
      <c r="A237" s="1">
        <f t="shared" si="4"/>
        <v>232</v>
      </c>
      <c r="B237" s="148" t="s">
        <v>238</v>
      </c>
      <c r="C237" s="1">
        <v>232</v>
      </c>
      <c r="D237" s="8"/>
      <c r="E237" s="8"/>
      <c r="F237" s="8"/>
      <c r="G237" s="8"/>
      <c r="H237" s="8"/>
      <c r="I237" s="8"/>
      <c r="J237" s="8"/>
      <c r="K237" s="8"/>
      <c r="L237" s="8"/>
      <c r="M237" s="8"/>
      <c r="N237" s="8"/>
      <c r="O237" s="8"/>
      <c r="P237" s="8"/>
      <c r="Q237" s="8"/>
      <c r="R237" s="8"/>
      <c r="S237" s="8"/>
      <c r="T237" s="8"/>
      <c r="U237" s="8"/>
      <c r="V237" s="8"/>
      <c r="W237" s="8"/>
      <c r="X237" s="8"/>
      <c r="Y237" s="8"/>
      <c r="Z237" s="8"/>
      <c r="AA237" s="8"/>
      <c r="AB237" s="8"/>
      <c r="AC237" s="8"/>
    </row>
    <row r="238" spans="1:29" x14ac:dyDescent="0.2">
      <c r="A238" s="1">
        <f t="shared" si="4"/>
        <v>233</v>
      </c>
      <c r="B238" s="148" t="s">
        <v>239</v>
      </c>
      <c r="C238" s="1">
        <v>233</v>
      </c>
      <c r="D238" s="8"/>
      <c r="E238" s="8"/>
      <c r="F238" s="8"/>
      <c r="G238" s="8"/>
      <c r="H238" s="8"/>
      <c r="I238" s="8"/>
      <c r="J238" s="8"/>
      <c r="K238" s="8"/>
      <c r="L238" s="8"/>
      <c r="M238" s="8"/>
      <c r="N238" s="8"/>
      <c r="O238" s="8"/>
      <c r="P238" s="8"/>
      <c r="Q238" s="8"/>
      <c r="R238" s="8"/>
      <c r="S238" s="8"/>
      <c r="T238" s="8"/>
      <c r="U238" s="8"/>
      <c r="V238" s="8"/>
      <c r="W238" s="8"/>
      <c r="X238" s="8"/>
      <c r="Y238" s="8"/>
      <c r="Z238" s="8"/>
      <c r="AA238" s="8"/>
      <c r="AB238" s="8"/>
      <c r="AC238" s="8"/>
    </row>
    <row r="239" spans="1:29" x14ac:dyDescent="0.2">
      <c r="A239" s="1">
        <f t="shared" si="4"/>
        <v>234</v>
      </c>
      <c r="B239" s="148" t="s">
        <v>240</v>
      </c>
      <c r="C239" s="1">
        <v>234</v>
      </c>
      <c r="D239" s="8"/>
      <c r="E239" s="8"/>
      <c r="F239" s="8"/>
      <c r="G239" s="8"/>
      <c r="H239" s="8"/>
      <c r="I239" s="8"/>
      <c r="J239" s="8"/>
      <c r="K239" s="8"/>
      <c r="L239" s="8"/>
      <c r="M239" s="8"/>
      <c r="N239" s="8"/>
      <c r="O239" s="8"/>
      <c r="P239" s="8"/>
      <c r="Q239" s="8"/>
      <c r="R239" s="8"/>
      <c r="S239" s="8"/>
      <c r="T239" s="8"/>
      <c r="U239" s="8"/>
      <c r="V239" s="8"/>
      <c r="W239" s="8"/>
      <c r="X239" s="8"/>
      <c r="Y239" s="8"/>
      <c r="Z239" s="8"/>
      <c r="AA239" s="8"/>
      <c r="AB239" s="8"/>
      <c r="AC239" s="8"/>
    </row>
    <row r="240" spans="1:29" x14ac:dyDescent="0.2">
      <c r="A240" s="1">
        <f t="shared" si="4"/>
        <v>235</v>
      </c>
      <c r="B240" s="148" t="s">
        <v>241</v>
      </c>
      <c r="C240" s="1">
        <v>235</v>
      </c>
      <c r="D240" s="8"/>
      <c r="E240" s="8"/>
      <c r="F240" s="8"/>
      <c r="G240" s="8"/>
      <c r="H240" s="8"/>
      <c r="I240" s="8"/>
      <c r="J240" s="8"/>
      <c r="K240" s="8"/>
      <c r="L240" s="8"/>
      <c r="M240" s="8"/>
      <c r="N240" s="8"/>
      <c r="O240" s="8"/>
      <c r="P240" s="8"/>
      <c r="Q240" s="8"/>
      <c r="R240" s="8"/>
      <c r="S240" s="8"/>
      <c r="T240" s="8"/>
      <c r="U240" s="8"/>
      <c r="V240" s="8"/>
      <c r="W240" s="8"/>
      <c r="X240" s="8"/>
      <c r="Y240" s="8"/>
      <c r="Z240" s="8"/>
      <c r="AA240" s="8"/>
      <c r="AB240" s="8"/>
      <c r="AC240" s="8"/>
    </row>
    <row r="241" spans="1:29" x14ac:dyDescent="0.2">
      <c r="A241" s="1">
        <f t="shared" si="4"/>
        <v>236</v>
      </c>
      <c r="B241" s="148" t="s">
        <v>242</v>
      </c>
      <c r="C241" s="1">
        <v>236</v>
      </c>
      <c r="D241" s="8"/>
      <c r="E241" s="8"/>
      <c r="F241" s="8"/>
      <c r="G241" s="8"/>
      <c r="H241" s="8"/>
      <c r="I241" s="8"/>
      <c r="J241" s="8"/>
      <c r="K241" s="8"/>
      <c r="L241" s="8"/>
      <c r="M241" s="8"/>
      <c r="N241" s="8"/>
      <c r="O241" s="8"/>
      <c r="P241" s="8"/>
      <c r="Q241" s="8"/>
      <c r="R241" s="8"/>
      <c r="S241" s="8"/>
      <c r="T241" s="8"/>
      <c r="U241" s="8"/>
      <c r="V241" s="8"/>
      <c r="W241" s="8"/>
      <c r="X241" s="8"/>
      <c r="Y241" s="8"/>
      <c r="Z241" s="8"/>
      <c r="AA241" s="8"/>
      <c r="AB241" s="8"/>
      <c r="AC241" s="8"/>
    </row>
    <row r="242" spans="1:29" x14ac:dyDescent="0.2">
      <c r="A242" s="1">
        <f t="shared" si="4"/>
        <v>237</v>
      </c>
      <c r="B242" s="148" t="s">
        <v>243</v>
      </c>
      <c r="C242" s="1">
        <v>237</v>
      </c>
      <c r="D242" s="8"/>
      <c r="E242" s="8"/>
      <c r="F242" s="8"/>
      <c r="G242" s="8"/>
      <c r="H242" s="8"/>
      <c r="I242" s="8"/>
      <c r="J242" s="8"/>
      <c r="K242" s="8"/>
      <c r="L242" s="8"/>
      <c r="M242" s="8"/>
      <c r="N242" s="8"/>
      <c r="O242" s="8"/>
      <c r="P242" s="8"/>
      <c r="Q242" s="8"/>
      <c r="R242" s="8"/>
      <c r="S242" s="8"/>
      <c r="T242" s="8"/>
      <c r="U242" s="8"/>
      <c r="V242" s="8"/>
      <c r="W242" s="8"/>
      <c r="X242" s="8"/>
      <c r="Y242" s="8"/>
      <c r="Z242" s="8"/>
      <c r="AA242" s="8"/>
      <c r="AB242" s="8"/>
      <c r="AC242" s="8"/>
    </row>
    <row r="243" spans="1:29" x14ac:dyDescent="0.2">
      <c r="A243" s="1">
        <f t="shared" si="4"/>
        <v>238</v>
      </c>
      <c r="B243" s="148" t="s">
        <v>244</v>
      </c>
      <c r="C243" s="1">
        <v>238</v>
      </c>
      <c r="D243" s="8"/>
      <c r="E243" s="8"/>
      <c r="F243" s="8"/>
      <c r="G243" s="8"/>
      <c r="H243" s="8"/>
      <c r="I243" s="8"/>
      <c r="J243" s="8"/>
      <c r="K243" s="8"/>
      <c r="L243" s="8"/>
      <c r="M243" s="8"/>
      <c r="N243" s="8"/>
      <c r="O243" s="8"/>
      <c r="P243" s="8"/>
      <c r="Q243" s="8"/>
      <c r="R243" s="8"/>
      <c r="S243" s="8"/>
      <c r="T243" s="8"/>
      <c r="U243" s="8"/>
      <c r="V243" s="8"/>
      <c r="W243" s="8"/>
      <c r="X243" s="8"/>
      <c r="Y243" s="8"/>
      <c r="Z243" s="8"/>
      <c r="AA243" s="8"/>
      <c r="AB243" s="8"/>
      <c r="AC243" s="8"/>
    </row>
    <row r="244" spans="1:29" x14ac:dyDescent="0.2">
      <c r="A244" s="1">
        <f t="shared" si="4"/>
        <v>239</v>
      </c>
      <c r="B244" s="148" t="s">
        <v>245</v>
      </c>
      <c r="C244" s="1">
        <v>239</v>
      </c>
      <c r="D244" s="8"/>
      <c r="E244" s="8"/>
      <c r="F244" s="8"/>
      <c r="G244" s="8"/>
      <c r="H244" s="8"/>
      <c r="I244" s="8"/>
      <c r="J244" s="8"/>
      <c r="K244" s="8"/>
      <c r="L244" s="8"/>
      <c r="M244" s="8"/>
      <c r="N244" s="8"/>
      <c r="O244" s="8"/>
      <c r="P244" s="8"/>
      <c r="Q244" s="8"/>
      <c r="R244" s="8"/>
      <c r="S244" s="8"/>
      <c r="T244" s="8"/>
      <c r="U244" s="8"/>
      <c r="V244" s="8"/>
      <c r="W244" s="8"/>
      <c r="X244" s="8"/>
      <c r="Y244" s="8"/>
      <c r="Z244" s="8"/>
      <c r="AA244" s="8"/>
      <c r="AB244" s="8"/>
      <c r="AC244" s="8"/>
    </row>
    <row r="245" spans="1:29" x14ac:dyDescent="0.2">
      <c r="A245" s="1">
        <f t="shared" si="4"/>
        <v>240</v>
      </c>
      <c r="B245" s="148" t="s">
        <v>246</v>
      </c>
      <c r="C245" s="1">
        <v>240</v>
      </c>
      <c r="D245" s="8"/>
      <c r="E245" s="8"/>
      <c r="F245" s="8"/>
      <c r="G245" s="8"/>
      <c r="H245" s="8"/>
      <c r="I245" s="8"/>
      <c r="J245" s="8"/>
      <c r="K245" s="8"/>
      <c r="L245" s="8"/>
      <c r="M245" s="8"/>
      <c r="N245" s="8"/>
      <c r="O245" s="8"/>
      <c r="P245" s="8"/>
      <c r="Q245" s="8"/>
      <c r="R245" s="8"/>
      <c r="S245" s="8"/>
      <c r="T245" s="8"/>
      <c r="U245" s="8"/>
      <c r="V245" s="8"/>
      <c r="W245" s="8"/>
      <c r="X245" s="8"/>
      <c r="Y245" s="8"/>
      <c r="Z245" s="8"/>
      <c r="AA245" s="8"/>
      <c r="AB245" s="8"/>
      <c r="AC245" s="8"/>
    </row>
    <row r="246" spans="1:29" x14ac:dyDescent="0.2">
      <c r="A246" s="1">
        <f t="shared" si="4"/>
        <v>241</v>
      </c>
      <c r="B246" s="148" t="s">
        <v>247</v>
      </c>
      <c r="C246" s="1">
        <v>241</v>
      </c>
      <c r="D246" s="8"/>
      <c r="E246" s="8"/>
      <c r="F246" s="8"/>
      <c r="G246" s="8"/>
      <c r="H246" s="8"/>
      <c r="I246" s="8"/>
      <c r="J246" s="8"/>
      <c r="K246" s="8"/>
      <c r="L246" s="8"/>
      <c r="M246" s="8"/>
      <c r="N246" s="8"/>
      <c r="O246" s="8"/>
      <c r="P246" s="8"/>
      <c r="Q246" s="8"/>
      <c r="R246" s="8"/>
      <c r="S246" s="8"/>
      <c r="T246" s="8"/>
      <c r="U246" s="8"/>
      <c r="V246" s="8"/>
      <c r="W246" s="8"/>
      <c r="X246" s="8"/>
      <c r="Y246" s="8"/>
      <c r="Z246" s="8"/>
      <c r="AA246" s="8"/>
      <c r="AB246" s="8"/>
      <c r="AC246" s="8"/>
    </row>
    <row r="247" spans="1:29" x14ac:dyDescent="0.2">
      <c r="A247" s="1">
        <f t="shared" si="4"/>
        <v>242</v>
      </c>
      <c r="B247" s="148" t="s">
        <v>248</v>
      </c>
      <c r="C247" s="1">
        <v>242</v>
      </c>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row>
    <row r="248" spans="1:29" x14ac:dyDescent="0.2">
      <c r="A248" s="1">
        <f t="shared" si="4"/>
        <v>243</v>
      </c>
      <c r="B248" s="148" t="s">
        <v>249</v>
      </c>
      <c r="C248" s="1">
        <v>243</v>
      </c>
      <c r="D248" s="8"/>
      <c r="E248" s="8"/>
      <c r="F248" s="8"/>
      <c r="G248" s="8"/>
      <c r="H248" s="8"/>
      <c r="I248" s="8"/>
      <c r="J248" s="8"/>
      <c r="K248" s="8"/>
      <c r="L248" s="8"/>
      <c r="M248" s="8"/>
      <c r="N248" s="8"/>
      <c r="O248" s="8"/>
      <c r="P248" s="8"/>
      <c r="Q248" s="8"/>
      <c r="R248" s="8"/>
      <c r="S248" s="8"/>
      <c r="T248" s="8"/>
      <c r="U248" s="8"/>
      <c r="V248" s="8"/>
      <c r="W248" s="8"/>
      <c r="X248" s="8"/>
      <c r="Y248" s="8"/>
      <c r="Z248" s="8"/>
      <c r="AA248" s="8"/>
      <c r="AB248" s="8"/>
      <c r="AC248" s="8"/>
    </row>
    <row r="249" spans="1:29" x14ac:dyDescent="0.2">
      <c r="A249" s="1">
        <f t="shared" si="4"/>
        <v>244</v>
      </c>
      <c r="B249" s="148" t="s">
        <v>250</v>
      </c>
      <c r="C249" s="1">
        <v>244</v>
      </c>
      <c r="D249" s="8"/>
      <c r="E249" s="8"/>
      <c r="F249" s="8"/>
      <c r="G249" s="8"/>
      <c r="H249" s="8"/>
      <c r="I249" s="8"/>
      <c r="J249" s="8"/>
      <c r="K249" s="8"/>
      <c r="L249" s="8"/>
      <c r="M249" s="8"/>
      <c r="N249" s="8"/>
      <c r="O249" s="8"/>
      <c r="P249" s="8"/>
      <c r="Q249" s="8"/>
      <c r="R249" s="8"/>
      <c r="S249" s="8"/>
      <c r="T249" s="8"/>
      <c r="U249" s="8"/>
      <c r="V249" s="8"/>
      <c r="W249" s="8"/>
      <c r="X249" s="8"/>
      <c r="Y249" s="8"/>
      <c r="Z249" s="8"/>
      <c r="AA249" s="8"/>
      <c r="AB249" s="8"/>
      <c r="AC249" s="8"/>
    </row>
    <row r="250" spans="1:29" x14ac:dyDescent="0.2">
      <c r="A250" s="1">
        <f t="shared" si="4"/>
        <v>245</v>
      </c>
      <c r="B250" s="148" t="s">
        <v>251</v>
      </c>
      <c r="C250" s="1">
        <v>245</v>
      </c>
      <c r="D250" s="8"/>
      <c r="E250" s="8"/>
      <c r="F250" s="8"/>
      <c r="G250" s="8"/>
      <c r="H250" s="8"/>
      <c r="I250" s="8"/>
      <c r="J250" s="8"/>
      <c r="K250" s="8"/>
      <c r="L250" s="8"/>
      <c r="M250" s="8"/>
      <c r="N250" s="8"/>
      <c r="O250" s="8"/>
      <c r="P250" s="8"/>
      <c r="Q250" s="8"/>
      <c r="R250" s="8"/>
      <c r="S250" s="8"/>
      <c r="T250" s="8"/>
      <c r="U250" s="8"/>
      <c r="V250" s="8"/>
      <c r="W250" s="8"/>
      <c r="X250" s="8"/>
      <c r="Y250" s="8"/>
      <c r="Z250" s="8"/>
      <c r="AA250" s="8"/>
      <c r="AB250" s="8"/>
      <c r="AC250" s="8"/>
    </row>
    <row r="251" spans="1:29" x14ac:dyDescent="0.2">
      <c r="A251" s="1">
        <f t="shared" si="4"/>
        <v>246</v>
      </c>
      <c r="B251" s="148" t="s">
        <v>252</v>
      </c>
      <c r="C251" s="1">
        <v>246</v>
      </c>
      <c r="D251" s="8"/>
      <c r="E251" s="8"/>
      <c r="F251" s="8"/>
      <c r="G251" s="8"/>
      <c r="H251" s="8"/>
      <c r="I251" s="8"/>
      <c r="J251" s="8"/>
      <c r="K251" s="8"/>
      <c r="L251" s="8"/>
      <c r="M251" s="8"/>
      <c r="N251" s="8"/>
      <c r="O251" s="8"/>
      <c r="P251" s="8"/>
      <c r="Q251" s="8"/>
      <c r="R251" s="8"/>
      <c r="S251" s="8"/>
      <c r="T251" s="8"/>
      <c r="U251" s="8"/>
      <c r="V251" s="8"/>
      <c r="W251" s="8"/>
      <c r="X251" s="8"/>
      <c r="Y251" s="8"/>
      <c r="Z251" s="8"/>
      <c r="AA251" s="8"/>
      <c r="AB251" s="8"/>
      <c r="AC251" s="8"/>
    </row>
    <row r="252" spans="1:29" x14ac:dyDescent="0.2">
      <c r="A252" s="1">
        <f t="shared" si="4"/>
        <v>247</v>
      </c>
      <c r="B252" s="148" t="s">
        <v>253</v>
      </c>
      <c r="C252" s="1">
        <v>247</v>
      </c>
      <c r="D252" s="8"/>
      <c r="E252" s="8"/>
      <c r="F252" s="8"/>
      <c r="G252" s="8"/>
      <c r="H252" s="8"/>
      <c r="I252" s="8"/>
      <c r="J252" s="8"/>
      <c r="K252" s="8"/>
      <c r="L252" s="8"/>
      <c r="M252" s="8"/>
      <c r="N252" s="8"/>
      <c r="O252" s="8"/>
      <c r="P252" s="8"/>
      <c r="Q252" s="8"/>
      <c r="R252" s="8"/>
      <c r="S252" s="8"/>
      <c r="T252" s="8"/>
      <c r="U252" s="8"/>
      <c r="V252" s="8"/>
      <c r="W252" s="8"/>
      <c r="X252" s="8"/>
      <c r="Y252" s="8"/>
      <c r="Z252" s="8"/>
      <c r="AA252" s="8"/>
      <c r="AB252" s="8"/>
      <c r="AC252" s="8"/>
    </row>
    <row r="253" spans="1:29" x14ac:dyDescent="0.2">
      <c r="A253" s="1">
        <f t="shared" si="4"/>
        <v>248</v>
      </c>
      <c r="B253" s="148" t="s">
        <v>254</v>
      </c>
      <c r="C253" s="1">
        <v>248</v>
      </c>
      <c r="D253" s="8"/>
      <c r="E253" s="8"/>
      <c r="F253" s="8"/>
      <c r="G253" s="8"/>
      <c r="H253" s="8"/>
      <c r="I253" s="8"/>
      <c r="J253" s="8"/>
      <c r="K253" s="8"/>
      <c r="L253" s="8"/>
      <c r="M253" s="8"/>
      <c r="N253" s="8"/>
      <c r="O253" s="8"/>
      <c r="P253" s="8"/>
      <c r="Q253" s="8"/>
      <c r="R253" s="8"/>
      <c r="S253" s="8"/>
      <c r="T253" s="8"/>
      <c r="U253" s="8"/>
      <c r="V253" s="8"/>
      <c r="W253" s="8"/>
      <c r="X253" s="8"/>
      <c r="Y253" s="8"/>
      <c r="Z253" s="8"/>
      <c r="AA253" s="8"/>
      <c r="AB253" s="8"/>
      <c r="AC253" s="8"/>
    </row>
    <row r="254" spans="1:29" x14ac:dyDescent="0.2">
      <c r="A254" s="1">
        <f t="shared" si="4"/>
        <v>249</v>
      </c>
      <c r="B254" s="148" t="s">
        <v>255</v>
      </c>
      <c r="C254" s="1">
        <v>249</v>
      </c>
      <c r="D254" s="8"/>
      <c r="E254" s="8"/>
      <c r="F254" s="8"/>
      <c r="G254" s="8"/>
      <c r="H254" s="8"/>
      <c r="I254" s="8"/>
      <c r="J254" s="8"/>
      <c r="K254" s="8"/>
      <c r="L254" s="8"/>
      <c r="M254" s="8"/>
      <c r="N254" s="8"/>
      <c r="O254" s="8"/>
      <c r="P254" s="8"/>
      <c r="Q254" s="8"/>
      <c r="R254" s="8"/>
      <c r="S254" s="8"/>
      <c r="T254" s="8"/>
      <c r="U254" s="8"/>
      <c r="V254" s="8"/>
      <c r="W254" s="8"/>
      <c r="X254" s="8"/>
      <c r="Y254" s="8"/>
      <c r="Z254" s="8"/>
      <c r="AA254" s="8"/>
      <c r="AB254" s="8"/>
      <c r="AC254" s="8"/>
    </row>
    <row r="255" spans="1:29" x14ac:dyDescent="0.2">
      <c r="A255" s="1">
        <f t="shared" si="4"/>
        <v>250</v>
      </c>
      <c r="B255" s="148" t="s">
        <v>256</v>
      </c>
      <c r="C255" s="1">
        <v>250</v>
      </c>
      <c r="D255" s="8"/>
      <c r="E255" s="8"/>
      <c r="F255" s="8"/>
      <c r="G255" s="8"/>
      <c r="H255" s="8"/>
      <c r="I255" s="8"/>
      <c r="J255" s="8"/>
      <c r="K255" s="8"/>
      <c r="L255" s="8"/>
      <c r="M255" s="8"/>
      <c r="N255" s="8"/>
      <c r="O255" s="8"/>
      <c r="P255" s="8"/>
      <c r="Q255" s="8"/>
      <c r="R255" s="8"/>
      <c r="S255" s="8"/>
      <c r="T255" s="8"/>
      <c r="U255" s="8"/>
      <c r="V255" s="8"/>
      <c r="W255" s="8"/>
      <c r="X255" s="8"/>
      <c r="Y255" s="8"/>
      <c r="Z255" s="8"/>
      <c r="AA255" s="8"/>
      <c r="AB255" s="8"/>
      <c r="AC255" s="8"/>
    </row>
    <row r="256" spans="1:29" x14ac:dyDescent="0.2">
      <c r="A256" s="1">
        <f t="shared" si="4"/>
        <v>251</v>
      </c>
      <c r="B256" s="148" t="s">
        <v>257</v>
      </c>
      <c r="C256" s="1">
        <v>251</v>
      </c>
      <c r="D256" s="8"/>
      <c r="E256" s="8"/>
      <c r="F256" s="8"/>
      <c r="G256" s="8"/>
      <c r="H256" s="8"/>
      <c r="I256" s="8"/>
      <c r="J256" s="8"/>
      <c r="K256" s="8"/>
      <c r="L256" s="8"/>
      <c r="M256" s="8"/>
      <c r="N256" s="8"/>
      <c r="O256" s="8"/>
      <c r="P256" s="8"/>
      <c r="Q256" s="8"/>
      <c r="R256" s="8"/>
      <c r="S256" s="8"/>
      <c r="T256" s="8"/>
      <c r="U256" s="8"/>
      <c r="V256" s="8"/>
      <c r="W256" s="8"/>
      <c r="X256" s="8"/>
      <c r="Y256" s="8"/>
      <c r="Z256" s="8"/>
      <c r="AA256" s="8"/>
      <c r="AB256" s="8"/>
      <c r="AC256" s="8"/>
    </row>
    <row r="257" spans="1:29" x14ac:dyDescent="0.2">
      <c r="A257" s="1">
        <f t="shared" si="4"/>
        <v>252</v>
      </c>
      <c r="B257" s="148" t="s">
        <v>258</v>
      </c>
      <c r="C257" s="1">
        <v>252</v>
      </c>
      <c r="D257" s="8"/>
      <c r="E257" s="8"/>
      <c r="F257" s="8"/>
      <c r="G257" s="8"/>
      <c r="H257" s="8"/>
      <c r="I257" s="8"/>
      <c r="J257" s="8"/>
      <c r="K257" s="8"/>
      <c r="L257" s="8"/>
      <c r="M257" s="8"/>
      <c r="N257" s="8"/>
      <c r="O257" s="8"/>
      <c r="P257" s="8"/>
      <c r="Q257" s="8"/>
      <c r="R257" s="8"/>
      <c r="S257" s="8"/>
      <c r="T257" s="8"/>
      <c r="U257" s="8"/>
      <c r="V257" s="8"/>
      <c r="W257" s="8"/>
      <c r="X257" s="8"/>
      <c r="Y257" s="8"/>
      <c r="Z257" s="8"/>
      <c r="AA257" s="8"/>
      <c r="AB257" s="8"/>
      <c r="AC257" s="8"/>
    </row>
    <row r="258" spans="1:29" x14ac:dyDescent="0.2">
      <c r="A258" s="1">
        <f t="shared" si="4"/>
        <v>253</v>
      </c>
      <c r="B258" s="148" t="s">
        <v>259</v>
      </c>
      <c r="C258" s="1">
        <v>253</v>
      </c>
      <c r="D258" s="8"/>
      <c r="E258" s="8"/>
      <c r="F258" s="8"/>
      <c r="G258" s="8"/>
      <c r="H258" s="8"/>
      <c r="I258" s="8"/>
      <c r="J258" s="8"/>
      <c r="K258" s="8"/>
      <c r="L258" s="8"/>
      <c r="M258" s="8"/>
      <c r="N258" s="8"/>
      <c r="O258" s="8"/>
      <c r="P258" s="8"/>
      <c r="Q258" s="8"/>
      <c r="R258" s="8"/>
      <c r="S258" s="8"/>
      <c r="T258" s="8"/>
      <c r="U258" s="8"/>
      <c r="V258" s="8"/>
      <c r="W258" s="8"/>
      <c r="X258" s="8"/>
      <c r="Y258" s="8"/>
      <c r="Z258" s="8"/>
      <c r="AA258" s="8"/>
      <c r="AB258" s="8"/>
      <c r="AC258" s="8"/>
    </row>
    <row r="259" spans="1:29" x14ac:dyDescent="0.2">
      <c r="A259" s="1">
        <f t="shared" si="4"/>
        <v>254</v>
      </c>
      <c r="B259" s="148" t="s">
        <v>260</v>
      </c>
      <c r="C259" s="1">
        <v>254</v>
      </c>
      <c r="D259" s="8"/>
      <c r="E259" s="8"/>
      <c r="F259" s="8"/>
      <c r="G259" s="8"/>
      <c r="H259" s="8"/>
      <c r="I259" s="8"/>
      <c r="J259" s="8"/>
      <c r="K259" s="8"/>
      <c r="L259" s="8"/>
      <c r="M259" s="8"/>
      <c r="N259" s="8"/>
      <c r="O259" s="8"/>
      <c r="P259" s="8"/>
      <c r="Q259" s="8"/>
      <c r="R259" s="8"/>
      <c r="S259" s="8"/>
      <c r="T259" s="8"/>
      <c r="U259" s="8"/>
      <c r="V259" s="8"/>
      <c r="W259" s="8"/>
      <c r="X259" s="8"/>
      <c r="Y259" s="8"/>
      <c r="Z259" s="8"/>
      <c r="AA259" s="8"/>
      <c r="AB259" s="8"/>
      <c r="AC259" s="8"/>
    </row>
    <row r="260" spans="1:29" x14ac:dyDescent="0.2">
      <c r="A260" s="1">
        <f t="shared" si="4"/>
        <v>255</v>
      </c>
      <c r="B260" s="148" t="s">
        <v>261</v>
      </c>
      <c r="C260" s="1">
        <v>255</v>
      </c>
      <c r="D260" s="8"/>
      <c r="E260" s="8"/>
      <c r="F260" s="8"/>
      <c r="G260" s="8"/>
      <c r="H260" s="8"/>
      <c r="I260" s="8"/>
      <c r="J260" s="8"/>
      <c r="K260" s="8"/>
      <c r="L260" s="8"/>
      <c r="M260" s="8"/>
      <c r="N260" s="8"/>
      <c r="O260" s="8"/>
      <c r="P260" s="8"/>
      <c r="Q260" s="8"/>
      <c r="R260" s="8"/>
      <c r="S260" s="8"/>
      <c r="T260" s="8"/>
      <c r="U260" s="8"/>
      <c r="V260" s="8"/>
      <c r="W260" s="8"/>
      <c r="X260" s="8"/>
      <c r="Y260" s="8"/>
      <c r="Z260" s="8"/>
      <c r="AA260" s="8"/>
      <c r="AB260" s="8"/>
      <c r="AC260" s="8"/>
    </row>
    <row r="261" spans="1:29" x14ac:dyDescent="0.2">
      <c r="A261" s="1">
        <f t="shared" si="4"/>
        <v>256</v>
      </c>
      <c r="B261" s="148" t="s">
        <v>262</v>
      </c>
      <c r="C261" s="1">
        <v>256</v>
      </c>
      <c r="D261" s="8"/>
      <c r="E261" s="8"/>
      <c r="F261" s="8"/>
      <c r="G261" s="8"/>
      <c r="H261" s="8"/>
      <c r="I261" s="8"/>
      <c r="J261" s="8"/>
      <c r="K261" s="8"/>
      <c r="L261" s="8"/>
      <c r="M261" s="8"/>
      <c r="N261" s="8"/>
      <c r="O261" s="8"/>
      <c r="P261" s="8"/>
      <c r="Q261" s="8"/>
      <c r="R261" s="8"/>
      <c r="S261" s="8"/>
      <c r="T261" s="8"/>
      <c r="U261" s="8"/>
      <c r="V261" s="8"/>
      <c r="W261" s="8"/>
      <c r="X261" s="8"/>
      <c r="Y261" s="8"/>
      <c r="Z261" s="8"/>
      <c r="AA261" s="8"/>
      <c r="AB261" s="8"/>
      <c r="AC261" s="8"/>
    </row>
    <row r="262" spans="1:29" x14ac:dyDescent="0.2">
      <c r="A262" s="1">
        <f t="shared" si="4"/>
        <v>257</v>
      </c>
      <c r="B262" s="148" t="s">
        <v>263</v>
      </c>
      <c r="C262" s="1">
        <v>257</v>
      </c>
      <c r="D262" s="8"/>
      <c r="E262" s="8"/>
      <c r="F262" s="8"/>
      <c r="G262" s="8"/>
      <c r="H262" s="8"/>
      <c r="I262" s="8"/>
      <c r="J262" s="8"/>
      <c r="K262" s="8"/>
      <c r="L262" s="8"/>
      <c r="M262" s="8"/>
      <c r="N262" s="8"/>
      <c r="O262" s="8"/>
      <c r="P262" s="8"/>
      <c r="Q262" s="8"/>
      <c r="R262" s="8"/>
      <c r="S262" s="8"/>
      <c r="T262" s="8"/>
      <c r="U262" s="8"/>
      <c r="V262" s="8"/>
      <c r="W262" s="8"/>
      <c r="X262" s="8"/>
      <c r="Y262" s="8"/>
      <c r="Z262" s="8"/>
      <c r="AA262" s="8"/>
      <c r="AB262" s="8"/>
      <c r="AC262" s="8"/>
    </row>
    <row r="263" spans="1:29" x14ac:dyDescent="0.2">
      <c r="A263" s="1">
        <f t="shared" si="4"/>
        <v>258</v>
      </c>
      <c r="B263" s="148" t="s">
        <v>264</v>
      </c>
      <c r="C263" s="1">
        <v>258</v>
      </c>
      <c r="D263" s="8"/>
      <c r="E263" s="8"/>
      <c r="F263" s="8"/>
      <c r="G263" s="8"/>
      <c r="H263" s="8"/>
      <c r="I263" s="8"/>
      <c r="J263" s="8"/>
      <c r="K263" s="8"/>
      <c r="L263" s="8"/>
      <c r="M263" s="8"/>
      <c r="N263" s="8"/>
      <c r="O263" s="8"/>
      <c r="P263" s="8"/>
      <c r="Q263" s="8"/>
      <c r="R263" s="8"/>
      <c r="S263" s="8"/>
      <c r="T263" s="8"/>
      <c r="U263" s="8"/>
      <c r="V263" s="8"/>
      <c r="W263" s="8"/>
      <c r="X263" s="8"/>
      <c r="Y263" s="8"/>
      <c r="Z263" s="8"/>
      <c r="AA263" s="8"/>
      <c r="AB263" s="8"/>
      <c r="AC263" s="8"/>
    </row>
    <row r="264" spans="1:29" x14ac:dyDescent="0.2">
      <c r="A264" s="1">
        <f t="shared" ref="A264:A327" si="5">A263+1</f>
        <v>259</v>
      </c>
      <c r="B264" s="148" t="s">
        <v>265</v>
      </c>
      <c r="C264" s="1">
        <v>259</v>
      </c>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row>
    <row r="265" spans="1:29" x14ac:dyDescent="0.2">
      <c r="A265" s="1">
        <f t="shared" si="5"/>
        <v>260</v>
      </c>
      <c r="B265" s="148" t="s">
        <v>266</v>
      </c>
      <c r="C265" s="1">
        <v>260</v>
      </c>
      <c r="D265" s="8"/>
      <c r="E265" s="8"/>
      <c r="F265" s="8"/>
      <c r="G265" s="8"/>
      <c r="H265" s="8"/>
      <c r="I265" s="8"/>
      <c r="J265" s="8"/>
      <c r="K265" s="8"/>
      <c r="L265" s="8"/>
      <c r="M265" s="8"/>
      <c r="N265" s="8"/>
      <c r="O265" s="8"/>
      <c r="P265" s="8"/>
      <c r="Q265" s="8"/>
      <c r="R265" s="8"/>
      <c r="S265" s="8"/>
      <c r="T265" s="8"/>
      <c r="U265" s="8"/>
      <c r="V265" s="8"/>
      <c r="W265" s="8"/>
      <c r="X265" s="8"/>
      <c r="Y265" s="8"/>
      <c r="Z265" s="8"/>
      <c r="AA265" s="8"/>
      <c r="AB265" s="8"/>
      <c r="AC265" s="8"/>
    </row>
    <row r="266" spans="1:29" x14ac:dyDescent="0.2">
      <c r="A266" s="1">
        <f t="shared" si="5"/>
        <v>261</v>
      </c>
      <c r="B266" s="148" t="s">
        <v>267</v>
      </c>
      <c r="C266" s="1">
        <v>261</v>
      </c>
      <c r="D266" s="8"/>
      <c r="E266" s="8"/>
      <c r="F266" s="8"/>
      <c r="G266" s="8"/>
      <c r="H266" s="8"/>
      <c r="I266" s="8"/>
      <c r="J266" s="8"/>
      <c r="K266" s="8"/>
      <c r="L266" s="8"/>
      <c r="M266" s="8"/>
      <c r="N266" s="8"/>
      <c r="O266" s="8"/>
      <c r="P266" s="8"/>
      <c r="Q266" s="8"/>
      <c r="R266" s="8"/>
      <c r="S266" s="8"/>
      <c r="T266" s="8"/>
      <c r="U266" s="8"/>
      <c r="V266" s="8"/>
      <c r="W266" s="8"/>
      <c r="X266" s="8"/>
      <c r="Y266" s="8"/>
      <c r="Z266" s="8"/>
      <c r="AA266" s="8"/>
      <c r="AB266" s="8"/>
      <c r="AC266" s="8"/>
    </row>
    <row r="267" spans="1:29" x14ac:dyDescent="0.2">
      <c r="A267" s="1">
        <f t="shared" si="5"/>
        <v>262</v>
      </c>
      <c r="B267" s="148" t="s">
        <v>268</v>
      </c>
      <c r="C267" s="1">
        <v>262</v>
      </c>
      <c r="D267" s="8"/>
      <c r="E267" s="8"/>
      <c r="F267" s="8"/>
      <c r="G267" s="8"/>
      <c r="H267" s="8"/>
      <c r="I267" s="8"/>
      <c r="J267" s="8"/>
      <c r="K267" s="8"/>
      <c r="L267" s="8"/>
      <c r="M267" s="8"/>
      <c r="N267" s="8"/>
      <c r="O267" s="8"/>
      <c r="P267" s="8"/>
      <c r="Q267" s="8"/>
      <c r="R267" s="8"/>
      <c r="S267" s="8"/>
      <c r="T267" s="8"/>
      <c r="U267" s="8"/>
      <c r="V267" s="8"/>
      <c r="W267" s="8"/>
      <c r="X267" s="8"/>
      <c r="Y267" s="8"/>
      <c r="Z267" s="8"/>
      <c r="AA267" s="8"/>
      <c r="AB267" s="8"/>
      <c r="AC267" s="8"/>
    </row>
    <row r="268" spans="1:29" x14ac:dyDescent="0.2">
      <c r="A268" s="1">
        <f t="shared" si="5"/>
        <v>263</v>
      </c>
      <c r="B268" s="148" t="s">
        <v>269</v>
      </c>
      <c r="C268" s="1">
        <v>263</v>
      </c>
      <c r="D268" s="8"/>
      <c r="E268" s="8"/>
      <c r="F268" s="8"/>
      <c r="G268" s="8"/>
      <c r="H268" s="8"/>
      <c r="I268" s="8"/>
      <c r="J268" s="8"/>
      <c r="K268" s="8"/>
      <c r="L268" s="8"/>
      <c r="M268" s="8"/>
      <c r="N268" s="8"/>
      <c r="O268" s="8"/>
      <c r="P268" s="8"/>
      <c r="Q268" s="8"/>
      <c r="R268" s="8"/>
      <c r="S268" s="8"/>
      <c r="T268" s="8"/>
      <c r="U268" s="8"/>
      <c r="V268" s="8"/>
      <c r="W268" s="8"/>
      <c r="X268" s="8"/>
      <c r="Y268" s="8"/>
      <c r="Z268" s="8"/>
      <c r="AA268" s="8"/>
      <c r="AB268" s="8"/>
      <c r="AC268" s="8"/>
    </row>
    <row r="269" spans="1:29" x14ac:dyDescent="0.2">
      <c r="A269" s="1">
        <f t="shared" si="5"/>
        <v>264</v>
      </c>
      <c r="B269" s="148" t="s">
        <v>270</v>
      </c>
      <c r="C269" s="1">
        <v>264</v>
      </c>
      <c r="D269" s="8"/>
      <c r="E269" s="8"/>
      <c r="F269" s="8"/>
      <c r="G269" s="8"/>
      <c r="H269" s="8"/>
      <c r="I269" s="8"/>
      <c r="J269" s="8"/>
      <c r="K269" s="8"/>
      <c r="L269" s="8"/>
      <c r="M269" s="8"/>
      <c r="N269" s="8"/>
      <c r="O269" s="8"/>
      <c r="P269" s="8"/>
      <c r="Q269" s="8"/>
      <c r="R269" s="8"/>
      <c r="S269" s="8"/>
      <c r="T269" s="8"/>
      <c r="U269" s="8"/>
      <c r="V269" s="8"/>
      <c r="W269" s="8"/>
      <c r="X269" s="8"/>
      <c r="Y269" s="8"/>
      <c r="Z269" s="8"/>
      <c r="AA269" s="8"/>
      <c r="AB269" s="8"/>
      <c r="AC269" s="8"/>
    </row>
    <row r="270" spans="1:29" x14ac:dyDescent="0.2">
      <c r="A270" s="1">
        <f t="shared" si="5"/>
        <v>265</v>
      </c>
      <c r="B270" s="148" t="s">
        <v>271</v>
      </c>
      <c r="C270" s="1">
        <v>265</v>
      </c>
      <c r="D270" s="8"/>
      <c r="E270" s="8"/>
      <c r="F270" s="8"/>
      <c r="G270" s="8"/>
      <c r="H270" s="8"/>
      <c r="I270" s="8"/>
      <c r="J270" s="8"/>
      <c r="K270" s="8"/>
      <c r="L270" s="8"/>
      <c r="M270" s="8"/>
      <c r="N270" s="8"/>
      <c r="O270" s="8"/>
      <c r="P270" s="8"/>
      <c r="Q270" s="8"/>
      <c r="R270" s="8"/>
      <c r="S270" s="8"/>
      <c r="T270" s="8"/>
      <c r="U270" s="8"/>
      <c r="V270" s="8"/>
      <c r="W270" s="8"/>
      <c r="X270" s="8"/>
      <c r="Y270" s="8"/>
      <c r="Z270" s="8"/>
      <c r="AA270" s="8"/>
      <c r="AB270" s="8"/>
      <c r="AC270" s="8"/>
    </row>
    <row r="271" spans="1:29" x14ac:dyDescent="0.2">
      <c r="A271" s="1">
        <f t="shared" si="5"/>
        <v>266</v>
      </c>
      <c r="B271" s="148" t="s">
        <v>272</v>
      </c>
      <c r="C271" s="1">
        <v>266</v>
      </c>
      <c r="D271" s="8"/>
      <c r="E271" s="8"/>
      <c r="F271" s="8"/>
      <c r="G271" s="8"/>
      <c r="H271" s="8"/>
      <c r="I271" s="8"/>
      <c r="J271" s="8"/>
      <c r="K271" s="8"/>
      <c r="L271" s="8"/>
      <c r="M271" s="8"/>
      <c r="N271" s="8"/>
      <c r="O271" s="8"/>
      <c r="P271" s="8"/>
      <c r="Q271" s="8"/>
      <c r="R271" s="8"/>
      <c r="S271" s="8"/>
      <c r="T271" s="8"/>
      <c r="U271" s="8"/>
      <c r="V271" s="8"/>
      <c r="W271" s="8"/>
      <c r="X271" s="8"/>
      <c r="Y271" s="8"/>
      <c r="Z271" s="8"/>
      <c r="AA271" s="8"/>
      <c r="AB271" s="8"/>
      <c r="AC271" s="8"/>
    </row>
    <row r="272" spans="1:29" x14ac:dyDescent="0.2">
      <c r="A272" s="1">
        <f t="shared" si="5"/>
        <v>267</v>
      </c>
      <c r="B272" s="148" t="s">
        <v>273</v>
      </c>
      <c r="C272" s="1">
        <v>267</v>
      </c>
      <c r="D272" s="8"/>
      <c r="E272" s="8"/>
      <c r="F272" s="8"/>
      <c r="G272" s="8"/>
      <c r="H272" s="8"/>
      <c r="I272" s="8"/>
      <c r="J272" s="8"/>
      <c r="K272" s="8"/>
      <c r="L272" s="8"/>
      <c r="M272" s="8"/>
      <c r="N272" s="8"/>
      <c r="O272" s="8"/>
      <c r="P272" s="8"/>
      <c r="Q272" s="8"/>
      <c r="R272" s="8"/>
      <c r="S272" s="8"/>
      <c r="T272" s="8"/>
      <c r="U272" s="8"/>
      <c r="V272" s="8"/>
      <c r="W272" s="8"/>
      <c r="X272" s="8"/>
      <c r="Y272" s="8"/>
      <c r="Z272" s="8"/>
      <c r="AA272" s="8"/>
      <c r="AB272" s="8"/>
      <c r="AC272" s="8"/>
    </row>
    <row r="273" spans="1:29" x14ac:dyDescent="0.2">
      <c r="A273" s="1">
        <f t="shared" si="5"/>
        <v>268</v>
      </c>
      <c r="B273" s="148" t="s">
        <v>275</v>
      </c>
      <c r="C273" s="1">
        <v>268</v>
      </c>
      <c r="D273" s="8"/>
      <c r="E273" s="8"/>
      <c r="F273" s="8"/>
      <c r="G273" s="8"/>
      <c r="H273" s="8"/>
      <c r="I273" s="8"/>
      <c r="J273" s="8"/>
      <c r="K273" s="8"/>
      <c r="L273" s="8"/>
      <c r="M273" s="8"/>
      <c r="N273" s="8"/>
      <c r="O273" s="8"/>
      <c r="P273" s="8"/>
      <c r="Q273" s="8"/>
      <c r="R273" s="8"/>
      <c r="S273" s="8"/>
      <c r="T273" s="8"/>
      <c r="U273" s="8"/>
      <c r="V273" s="8"/>
      <c r="W273" s="8"/>
      <c r="X273" s="8"/>
      <c r="Y273" s="8"/>
      <c r="Z273" s="8"/>
      <c r="AA273" s="8"/>
      <c r="AB273" s="8"/>
      <c r="AC273" s="8"/>
    </row>
    <row r="274" spans="1:29" x14ac:dyDescent="0.2">
      <c r="A274" s="1">
        <f t="shared" si="5"/>
        <v>269</v>
      </c>
      <c r="B274" s="148" t="s">
        <v>561</v>
      </c>
      <c r="C274" s="1">
        <v>269</v>
      </c>
      <c r="D274" s="8"/>
      <c r="E274" s="8"/>
      <c r="F274" s="8"/>
      <c r="G274" s="8"/>
      <c r="H274" s="8"/>
      <c r="I274" s="8"/>
      <c r="J274" s="8"/>
      <c r="K274" s="8"/>
      <c r="L274" s="8"/>
      <c r="M274" s="8"/>
      <c r="N274" s="8"/>
      <c r="O274" s="8"/>
      <c r="P274" s="8"/>
      <c r="Q274" s="8"/>
      <c r="R274" s="8"/>
      <c r="S274" s="8"/>
      <c r="T274" s="8"/>
      <c r="U274" s="8"/>
      <c r="V274" s="8"/>
      <c r="W274" s="8"/>
      <c r="X274" s="8"/>
      <c r="Y274" s="8"/>
      <c r="Z274" s="8"/>
      <c r="AA274" s="8"/>
      <c r="AB274" s="8"/>
      <c r="AC274" s="8"/>
    </row>
    <row r="275" spans="1:29" x14ac:dyDescent="0.2">
      <c r="A275" s="1">
        <f t="shared" si="5"/>
        <v>270</v>
      </c>
      <c r="B275" s="148" t="s">
        <v>277</v>
      </c>
      <c r="C275" s="1">
        <v>270</v>
      </c>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row>
    <row r="276" spans="1:29" x14ac:dyDescent="0.2">
      <c r="A276" s="1">
        <f t="shared" si="5"/>
        <v>271</v>
      </c>
      <c r="B276" s="148" t="s">
        <v>278</v>
      </c>
      <c r="C276" s="1">
        <v>271</v>
      </c>
      <c r="D276" s="8"/>
      <c r="E276" s="8"/>
      <c r="F276" s="8"/>
      <c r="G276" s="8"/>
      <c r="H276" s="8"/>
      <c r="I276" s="8"/>
      <c r="J276" s="8"/>
      <c r="K276" s="8"/>
      <c r="L276" s="8"/>
      <c r="M276" s="8"/>
      <c r="N276" s="8"/>
      <c r="O276" s="8"/>
      <c r="P276" s="8"/>
      <c r="Q276" s="8"/>
      <c r="R276" s="8"/>
      <c r="S276" s="8"/>
      <c r="T276" s="8"/>
      <c r="U276" s="8"/>
      <c r="V276" s="8"/>
      <c r="W276" s="8"/>
      <c r="X276" s="8"/>
      <c r="Y276" s="8"/>
      <c r="Z276" s="8"/>
      <c r="AA276" s="8"/>
      <c r="AB276" s="8"/>
      <c r="AC276" s="8"/>
    </row>
    <row r="277" spans="1:29" x14ac:dyDescent="0.2">
      <c r="A277" s="1">
        <f t="shared" si="5"/>
        <v>272</v>
      </c>
      <c r="B277" s="148" t="s">
        <v>279</v>
      </c>
      <c r="C277" s="1">
        <v>272</v>
      </c>
      <c r="D277" s="8"/>
      <c r="E277" s="8"/>
      <c r="F277" s="8"/>
      <c r="G277" s="8"/>
      <c r="H277" s="8"/>
      <c r="I277" s="8"/>
      <c r="J277" s="8"/>
      <c r="K277" s="8"/>
      <c r="L277" s="8"/>
      <c r="M277" s="8"/>
      <c r="N277" s="8"/>
      <c r="O277" s="8"/>
      <c r="P277" s="8"/>
      <c r="Q277" s="8"/>
      <c r="R277" s="8"/>
      <c r="S277" s="8"/>
      <c r="T277" s="8"/>
      <c r="U277" s="8"/>
      <c r="V277" s="8"/>
      <c r="W277" s="8"/>
      <c r="X277" s="8"/>
      <c r="Y277" s="8"/>
      <c r="Z277" s="8"/>
      <c r="AA277" s="8"/>
      <c r="AB277" s="8"/>
      <c r="AC277" s="8"/>
    </row>
    <row r="278" spans="1:29" x14ac:dyDescent="0.2">
      <c r="A278" s="1">
        <f t="shared" si="5"/>
        <v>273</v>
      </c>
      <c r="B278" s="148" t="s">
        <v>280</v>
      </c>
      <c r="C278" s="1">
        <v>273</v>
      </c>
      <c r="D278" s="8"/>
      <c r="E278" s="8"/>
      <c r="F278" s="8"/>
      <c r="G278" s="8"/>
      <c r="H278" s="8"/>
      <c r="I278" s="8"/>
      <c r="J278" s="8"/>
      <c r="K278" s="8"/>
      <c r="L278" s="8"/>
      <c r="M278" s="8"/>
      <c r="N278" s="8"/>
      <c r="O278" s="8"/>
      <c r="P278" s="8"/>
      <c r="Q278" s="8"/>
      <c r="R278" s="8"/>
      <c r="S278" s="8"/>
      <c r="T278" s="8"/>
      <c r="U278" s="8"/>
      <c r="V278" s="8"/>
      <c r="W278" s="8"/>
      <c r="X278" s="8"/>
      <c r="Y278" s="8"/>
      <c r="Z278" s="8"/>
      <c r="AA278" s="8"/>
      <c r="AB278" s="8"/>
      <c r="AC278" s="8"/>
    </row>
    <row r="279" spans="1:29" x14ac:dyDescent="0.2">
      <c r="A279" s="1">
        <f t="shared" si="5"/>
        <v>274</v>
      </c>
      <c r="B279" s="148" t="s">
        <v>281</v>
      </c>
      <c r="C279" s="1">
        <v>274</v>
      </c>
      <c r="D279" s="8"/>
      <c r="E279" s="8"/>
      <c r="F279" s="8"/>
      <c r="G279" s="8"/>
      <c r="H279" s="8"/>
      <c r="I279" s="8"/>
      <c r="J279" s="8"/>
      <c r="K279" s="8"/>
      <c r="L279" s="8"/>
      <c r="M279" s="8"/>
      <c r="N279" s="8"/>
      <c r="O279" s="8"/>
      <c r="P279" s="8"/>
      <c r="Q279" s="8"/>
      <c r="R279" s="8"/>
      <c r="S279" s="8"/>
      <c r="T279" s="8"/>
      <c r="U279" s="8"/>
      <c r="V279" s="8"/>
      <c r="W279" s="8"/>
      <c r="X279" s="8"/>
      <c r="Y279" s="8"/>
      <c r="Z279" s="8"/>
      <c r="AA279" s="8"/>
      <c r="AB279" s="8"/>
      <c r="AC279" s="8"/>
    </row>
    <row r="280" spans="1:29" x14ac:dyDescent="0.2">
      <c r="A280" s="1">
        <f t="shared" si="5"/>
        <v>275</v>
      </c>
      <c r="B280" s="148" t="s">
        <v>282</v>
      </c>
      <c r="C280" s="1">
        <v>275</v>
      </c>
      <c r="D280" s="8"/>
      <c r="E280" s="8"/>
      <c r="F280" s="8"/>
      <c r="G280" s="8"/>
      <c r="H280" s="8"/>
      <c r="I280" s="8"/>
      <c r="J280" s="8"/>
      <c r="K280" s="8"/>
      <c r="L280" s="8"/>
      <c r="M280" s="8"/>
      <c r="N280" s="8"/>
      <c r="O280" s="8"/>
      <c r="P280" s="8"/>
      <c r="Q280" s="8"/>
      <c r="R280" s="8"/>
      <c r="S280" s="8"/>
      <c r="T280" s="8"/>
      <c r="U280" s="8"/>
      <c r="V280" s="8"/>
      <c r="W280" s="8"/>
      <c r="X280" s="8"/>
      <c r="Y280" s="8"/>
      <c r="Z280" s="8"/>
      <c r="AA280" s="8"/>
      <c r="AB280" s="8"/>
      <c r="AC280" s="8"/>
    </row>
    <row r="281" spans="1:29" x14ac:dyDescent="0.2">
      <c r="A281" s="1">
        <f t="shared" si="5"/>
        <v>276</v>
      </c>
      <c r="B281" s="148" t="s">
        <v>283</v>
      </c>
      <c r="C281" s="1">
        <v>276</v>
      </c>
      <c r="D281" s="8"/>
      <c r="E281" s="8"/>
      <c r="F281" s="8"/>
      <c r="G281" s="8"/>
      <c r="H281" s="8"/>
      <c r="I281" s="8"/>
      <c r="J281" s="8"/>
      <c r="K281" s="8"/>
      <c r="L281" s="8"/>
      <c r="M281" s="8"/>
      <c r="N281" s="8"/>
      <c r="O281" s="8"/>
      <c r="P281" s="8"/>
      <c r="Q281" s="8"/>
      <c r="R281" s="8"/>
      <c r="S281" s="8"/>
      <c r="T281" s="8"/>
      <c r="U281" s="8"/>
      <c r="V281" s="8"/>
      <c r="W281" s="8"/>
      <c r="X281" s="8"/>
      <c r="Y281" s="8"/>
      <c r="Z281" s="8"/>
      <c r="AA281" s="8"/>
      <c r="AB281" s="8"/>
      <c r="AC281" s="8"/>
    </row>
    <row r="282" spans="1:29" x14ac:dyDescent="0.2">
      <c r="A282" s="1">
        <f t="shared" si="5"/>
        <v>277</v>
      </c>
      <c r="B282" s="148" t="s">
        <v>284</v>
      </c>
      <c r="C282" s="1">
        <v>277</v>
      </c>
      <c r="D282" s="8"/>
      <c r="E282" s="8"/>
      <c r="F282" s="8"/>
      <c r="G282" s="8"/>
      <c r="H282" s="8"/>
      <c r="I282" s="8"/>
      <c r="J282" s="8"/>
      <c r="K282" s="8"/>
      <c r="L282" s="8"/>
      <c r="M282" s="8"/>
      <c r="N282" s="8"/>
      <c r="O282" s="8"/>
      <c r="P282" s="8"/>
      <c r="Q282" s="8"/>
      <c r="R282" s="8"/>
      <c r="S282" s="8"/>
      <c r="T282" s="8"/>
      <c r="U282" s="8"/>
      <c r="V282" s="8"/>
      <c r="W282" s="8"/>
      <c r="X282" s="8"/>
      <c r="Y282" s="8"/>
      <c r="Z282" s="8"/>
      <c r="AA282" s="8"/>
      <c r="AB282" s="8"/>
      <c r="AC282" s="8"/>
    </row>
    <row r="283" spans="1:29" x14ac:dyDescent="0.2">
      <c r="A283" s="1">
        <f t="shared" si="5"/>
        <v>278</v>
      </c>
      <c r="B283" s="148" t="s">
        <v>285</v>
      </c>
      <c r="C283" s="1">
        <v>278</v>
      </c>
      <c r="D283" s="8"/>
      <c r="E283" s="8"/>
      <c r="F283" s="8"/>
      <c r="G283" s="8"/>
      <c r="H283" s="8"/>
      <c r="I283" s="8"/>
      <c r="J283" s="8"/>
      <c r="K283" s="8"/>
      <c r="L283" s="8"/>
      <c r="M283" s="8"/>
      <c r="N283" s="8"/>
      <c r="O283" s="8"/>
      <c r="P283" s="8"/>
      <c r="Q283" s="8"/>
      <c r="R283" s="8"/>
      <c r="S283" s="8"/>
      <c r="T283" s="8"/>
      <c r="U283" s="8"/>
      <c r="V283" s="8"/>
      <c r="W283" s="8"/>
      <c r="X283" s="8"/>
      <c r="Y283" s="8"/>
      <c r="Z283" s="8"/>
      <c r="AA283" s="8"/>
      <c r="AB283" s="8"/>
      <c r="AC283" s="8"/>
    </row>
    <row r="284" spans="1:29" x14ac:dyDescent="0.2">
      <c r="A284" s="1">
        <f t="shared" si="5"/>
        <v>279</v>
      </c>
      <c r="B284" s="148" t="s">
        <v>286</v>
      </c>
      <c r="C284" s="1">
        <v>279</v>
      </c>
      <c r="D284" s="8"/>
      <c r="E284" s="8"/>
      <c r="F284" s="8"/>
      <c r="G284" s="8"/>
      <c r="H284" s="8"/>
      <c r="I284" s="8"/>
      <c r="J284" s="8"/>
      <c r="K284" s="8"/>
      <c r="L284" s="8"/>
      <c r="M284" s="8"/>
      <c r="N284" s="8"/>
      <c r="O284" s="8"/>
      <c r="P284" s="8"/>
      <c r="Q284" s="8"/>
      <c r="R284" s="8"/>
      <c r="S284" s="8"/>
      <c r="T284" s="8"/>
      <c r="U284" s="8"/>
      <c r="V284" s="8"/>
      <c r="W284" s="8"/>
      <c r="X284" s="8"/>
      <c r="Y284" s="8"/>
      <c r="Z284" s="8"/>
      <c r="AA284" s="8"/>
      <c r="AB284" s="8"/>
      <c r="AC284" s="8"/>
    </row>
    <row r="285" spans="1:29" x14ac:dyDescent="0.2">
      <c r="A285" s="1">
        <f t="shared" si="5"/>
        <v>280</v>
      </c>
      <c r="B285" s="148" t="s">
        <v>287</v>
      </c>
      <c r="C285" s="1">
        <v>280</v>
      </c>
      <c r="D285" s="8"/>
      <c r="E285" s="8"/>
      <c r="F285" s="8"/>
      <c r="G285" s="8"/>
      <c r="H285" s="8"/>
      <c r="I285" s="8"/>
      <c r="J285" s="8"/>
      <c r="K285" s="8"/>
      <c r="L285" s="8"/>
      <c r="M285" s="8"/>
      <c r="N285" s="8"/>
      <c r="O285" s="8"/>
      <c r="P285" s="8"/>
      <c r="Q285" s="8"/>
      <c r="R285" s="8"/>
      <c r="S285" s="8"/>
      <c r="T285" s="8"/>
      <c r="U285" s="8"/>
      <c r="V285" s="8"/>
      <c r="W285" s="8"/>
      <c r="X285" s="8"/>
      <c r="Y285" s="8"/>
      <c r="Z285" s="8"/>
      <c r="AA285" s="8"/>
      <c r="AB285" s="8"/>
      <c r="AC285" s="8"/>
    </row>
    <row r="286" spans="1:29" x14ac:dyDescent="0.2">
      <c r="A286" s="1">
        <f t="shared" si="5"/>
        <v>281</v>
      </c>
      <c r="B286" s="148" t="s">
        <v>289</v>
      </c>
      <c r="C286" s="1">
        <v>281</v>
      </c>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row>
    <row r="287" spans="1:29" x14ac:dyDescent="0.2">
      <c r="A287" s="1">
        <f t="shared" si="5"/>
        <v>282</v>
      </c>
      <c r="B287" s="148" t="s">
        <v>290</v>
      </c>
      <c r="C287" s="1">
        <v>282</v>
      </c>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row>
    <row r="288" spans="1:29" x14ac:dyDescent="0.2">
      <c r="A288" s="1">
        <f t="shared" si="5"/>
        <v>283</v>
      </c>
      <c r="B288" s="148" t="s">
        <v>291</v>
      </c>
      <c r="C288" s="1">
        <v>283</v>
      </c>
      <c r="D288" s="8"/>
      <c r="E288" s="8"/>
      <c r="F288" s="8"/>
      <c r="G288" s="8"/>
      <c r="H288" s="8"/>
      <c r="I288" s="8"/>
      <c r="J288" s="8"/>
      <c r="K288" s="8"/>
      <c r="L288" s="8"/>
      <c r="M288" s="8"/>
      <c r="N288" s="8"/>
      <c r="O288" s="8"/>
      <c r="P288" s="8"/>
      <c r="Q288" s="8"/>
      <c r="R288" s="8"/>
      <c r="S288" s="8"/>
      <c r="T288" s="8"/>
      <c r="U288" s="8"/>
      <c r="V288" s="8"/>
      <c r="W288" s="8"/>
      <c r="X288" s="8"/>
      <c r="Y288" s="8"/>
      <c r="Z288" s="8"/>
      <c r="AA288" s="8"/>
      <c r="AB288" s="8"/>
      <c r="AC288" s="8"/>
    </row>
    <row r="289" spans="1:29" x14ac:dyDescent="0.2">
      <c r="A289" s="1">
        <f t="shared" si="5"/>
        <v>284</v>
      </c>
      <c r="B289" s="148" t="s">
        <v>292</v>
      </c>
      <c r="C289" s="1">
        <v>284</v>
      </c>
      <c r="D289" s="8"/>
      <c r="E289" s="8"/>
      <c r="F289" s="8"/>
      <c r="G289" s="8"/>
      <c r="H289" s="8"/>
      <c r="I289" s="8"/>
      <c r="J289" s="8"/>
      <c r="K289" s="8"/>
      <c r="L289" s="8"/>
      <c r="M289" s="8"/>
      <c r="N289" s="8"/>
      <c r="O289" s="8"/>
      <c r="P289" s="8"/>
      <c r="Q289" s="8"/>
      <c r="R289" s="8"/>
      <c r="S289" s="8"/>
      <c r="T289" s="8"/>
      <c r="U289" s="8"/>
      <c r="V289" s="8"/>
      <c r="W289" s="8"/>
      <c r="X289" s="8"/>
      <c r="Y289" s="8"/>
      <c r="Z289" s="8"/>
      <c r="AA289" s="8"/>
      <c r="AB289" s="8"/>
      <c r="AC289" s="8"/>
    </row>
    <row r="290" spans="1:29" x14ac:dyDescent="0.2">
      <c r="A290" s="1">
        <f t="shared" si="5"/>
        <v>285</v>
      </c>
      <c r="B290" s="148" t="s">
        <v>293</v>
      </c>
      <c r="C290" s="1">
        <v>285</v>
      </c>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row>
    <row r="291" spans="1:29" x14ac:dyDescent="0.2">
      <c r="A291" s="1">
        <f t="shared" si="5"/>
        <v>286</v>
      </c>
      <c r="B291" s="148" t="s">
        <v>295</v>
      </c>
      <c r="C291" s="1">
        <v>286</v>
      </c>
      <c r="D291" s="8"/>
      <c r="E291" s="8"/>
      <c r="F291" s="8"/>
      <c r="G291" s="8"/>
      <c r="H291" s="8"/>
      <c r="I291" s="8"/>
      <c r="J291" s="8"/>
      <c r="K291" s="8"/>
      <c r="L291" s="8"/>
      <c r="M291" s="8"/>
      <c r="N291" s="8"/>
      <c r="O291" s="8"/>
      <c r="P291" s="8"/>
      <c r="Q291" s="8"/>
      <c r="R291" s="8"/>
      <c r="S291" s="8"/>
      <c r="T291" s="8"/>
      <c r="U291" s="8"/>
      <c r="V291" s="8"/>
      <c r="W291" s="8"/>
      <c r="X291" s="8"/>
      <c r="Y291" s="8"/>
      <c r="Z291" s="8"/>
      <c r="AA291" s="8"/>
      <c r="AB291" s="8"/>
      <c r="AC291" s="8"/>
    </row>
    <row r="292" spans="1:29" x14ac:dyDescent="0.2">
      <c r="A292" s="1">
        <f t="shared" si="5"/>
        <v>287</v>
      </c>
      <c r="B292" s="148" t="s">
        <v>296</v>
      </c>
      <c r="C292" s="1">
        <v>287</v>
      </c>
      <c r="D292" s="8"/>
      <c r="E292" s="8"/>
      <c r="F292" s="8"/>
      <c r="G292" s="8"/>
      <c r="H292" s="8"/>
      <c r="I292" s="8"/>
      <c r="J292" s="8"/>
      <c r="K292" s="8"/>
      <c r="L292" s="8"/>
      <c r="M292" s="8"/>
      <c r="N292" s="8"/>
      <c r="O292" s="8"/>
      <c r="P292" s="8"/>
      <c r="Q292" s="8"/>
      <c r="R292" s="8"/>
      <c r="S292" s="8"/>
      <c r="T292" s="8"/>
      <c r="U292" s="8"/>
      <c r="V292" s="8"/>
      <c r="W292" s="8"/>
      <c r="X292" s="8"/>
      <c r="Y292" s="8"/>
      <c r="Z292" s="8"/>
      <c r="AA292" s="8"/>
      <c r="AB292" s="8"/>
      <c r="AC292" s="8"/>
    </row>
    <row r="293" spans="1:29" x14ac:dyDescent="0.2">
      <c r="A293" s="1">
        <f t="shared" si="5"/>
        <v>288</v>
      </c>
      <c r="B293" s="148" t="s">
        <v>298</v>
      </c>
      <c r="C293" s="1">
        <v>288</v>
      </c>
      <c r="D293" s="8"/>
      <c r="E293" s="8"/>
      <c r="F293" s="8"/>
      <c r="G293" s="8"/>
      <c r="H293" s="8"/>
      <c r="I293" s="8"/>
      <c r="J293" s="8"/>
      <c r="K293" s="8"/>
      <c r="L293" s="8"/>
      <c r="M293" s="8"/>
      <c r="N293" s="8"/>
      <c r="O293" s="8"/>
      <c r="P293" s="8"/>
      <c r="Q293" s="8"/>
      <c r="R293" s="8"/>
      <c r="S293" s="8"/>
      <c r="T293" s="8"/>
      <c r="U293" s="8"/>
      <c r="V293" s="8"/>
      <c r="W293" s="8"/>
      <c r="X293" s="8"/>
      <c r="Y293" s="8"/>
      <c r="Z293" s="8"/>
      <c r="AA293" s="8"/>
      <c r="AB293" s="8"/>
      <c r="AC293" s="8"/>
    </row>
    <row r="294" spans="1:29" x14ac:dyDescent="0.2">
      <c r="A294" s="1">
        <f t="shared" si="5"/>
        <v>289</v>
      </c>
      <c r="B294" s="148" t="s">
        <v>299</v>
      </c>
      <c r="C294" s="1">
        <v>289</v>
      </c>
      <c r="D294" s="8"/>
      <c r="E294" s="8"/>
      <c r="F294" s="8"/>
      <c r="G294" s="8"/>
      <c r="H294" s="8"/>
      <c r="I294" s="8"/>
      <c r="J294" s="8"/>
      <c r="K294" s="8"/>
      <c r="L294" s="8"/>
      <c r="M294" s="8"/>
      <c r="N294" s="8"/>
      <c r="O294" s="8"/>
      <c r="P294" s="8"/>
      <c r="Q294" s="8"/>
      <c r="R294" s="8"/>
      <c r="S294" s="8"/>
      <c r="T294" s="8"/>
      <c r="U294" s="8"/>
      <c r="V294" s="8"/>
      <c r="W294" s="8"/>
      <c r="X294" s="8"/>
      <c r="Y294" s="8"/>
      <c r="Z294" s="8"/>
      <c r="AA294" s="8"/>
      <c r="AB294" s="8"/>
      <c r="AC294" s="8"/>
    </row>
    <row r="295" spans="1:29" x14ac:dyDescent="0.2">
      <c r="A295" s="1">
        <f t="shared" si="5"/>
        <v>290</v>
      </c>
      <c r="B295" s="148" t="s">
        <v>300</v>
      </c>
      <c r="C295" s="1">
        <v>290</v>
      </c>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row>
    <row r="296" spans="1:29" x14ac:dyDescent="0.2">
      <c r="A296" s="1">
        <f t="shared" si="5"/>
        <v>291</v>
      </c>
      <c r="B296" s="148" t="s">
        <v>301</v>
      </c>
      <c r="C296" s="1">
        <v>291</v>
      </c>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row>
    <row r="297" spans="1:29" x14ac:dyDescent="0.2">
      <c r="A297" s="1">
        <f t="shared" si="5"/>
        <v>292</v>
      </c>
      <c r="B297" s="148" t="s">
        <v>302</v>
      </c>
      <c r="C297" s="1">
        <v>292</v>
      </c>
      <c r="D297" s="8"/>
      <c r="E297" s="8"/>
      <c r="F297" s="8"/>
      <c r="G297" s="8"/>
      <c r="H297" s="8"/>
      <c r="I297" s="8"/>
      <c r="J297" s="8"/>
      <c r="K297" s="8"/>
      <c r="L297" s="8"/>
      <c r="M297" s="8"/>
      <c r="N297" s="8"/>
      <c r="O297" s="8"/>
      <c r="P297" s="8"/>
      <c r="Q297" s="8"/>
      <c r="R297" s="8"/>
      <c r="S297" s="8"/>
      <c r="T297" s="8"/>
      <c r="U297" s="8"/>
      <c r="V297" s="8"/>
      <c r="W297" s="8"/>
      <c r="X297" s="8"/>
      <c r="Y297" s="8"/>
      <c r="Z297" s="8"/>
      <c r="AA297" s="8"/>
      <c r="AB297" s="8"/>
      <c r="AC297" s="8"/>
    </row>
    <row r="298" spans="1:29" x14ac:dyDescent="0.2">
      <c r="A298" s="1">
        <f t="shared" si="5"/>
        <v>293</v>
      </c>
      <c r="B298" s="148" t="s">
        <v>303</v>
      </c>
      <c r="C298" s="1">
        <v>293</v>
      </c>
      <c r="D298" s="8"/>
      <c r="E298" s="8"/>
      <c r="F298" s="8"/>
      <c r="G298" s="8"/>
      <c r="H298" s="8"/>
      <c r="I298" s="8"/>
      <c r="J298" s="8"/>
      <c r="K298" s="8"/>
      <c r="L298" s="8"/>
      <c r="M298" s="8"/>
      <c r="N298" s="8"/>
      <c r="O298" s="8"/>
      <c r="P298" s="8"/>
      <c r="Q298" s="8"/>
      <c r="R298" s="8"/>
      <c r="S298" s="8"/>
      <c r="T298" s="8"/>
      <c r="U298" s="8"/>
      <c r="V298" s="8"/>
      <c r="W298" s="8"/>
      <c r="X298" s="8"/>
      <c r="Y298" s="8"/>
      <c r="Z298" s="8"/>
      <c r="AA298" s="8"/>
      <c r="AB298" s="8"/>
      <c r="AC298" s="8"/>
    </row>
    <row r="299" spans="1:29" x14ac:dyDescent="0.2">
      <c r="A299" s="1">
        <f t="shared" si="5"/>
        <v>294</v>
      </c>
      <c r="B299" s="148" t="s">
        <v>304</v>
      </c>
      <c r="C299" s="1">
        <v>294</v>
      </c>
      <c r="D299" s="8"/>
      <c r="E299" s="8"/>
      <c r="F299" s="8"/>
      <c r="G299" s="8"/>
      <c r="H299" s="8"/>
      <c r="I299" s="8"/>
      <c r="J299" s="8"/>
      <c r="K299" s="8"/>
      <c r="L299" s="8"/>
      <c r="M299" s="8"/>
      <c r="N299" s="8"/>
      <c r="O299" s="8"/>
      <c r="P299" s="8"/>
      <c r="Q299" s="8"/>
      <c r="R299" s="8"/>
      <c r="S299" s="8"/>
      <c r="T299" s="8"/>
      <c r="U299" s="8"/>
      <c r="V299" s="8"/>
      <c r="W299" s="8"/>
      <c r="X299" s="8"/>
      <c r="Y299" s="8"/>
      <c r="Z299" s="8"/>
      <c r="AA299" s="8"/>
      <c r="AB299" s="8"/>
      <c r="AC299" s="8"/>
    </row>
    <row r="300" spans="1:29" x14ac:dyDescent="0.2">
      <c r="A300" s="1">
        <f t="shared" si="5"/>
        <v>295</v>
      </c>
      <c r="B300" s="148" t="s">
        <v>305</v>
      </c>
      <c r="C300" s="1">
        <v>295</v>
      </c>
      <c r="D300" s="8"/>
      <c r="E300" s="8"/>
      <c r="F300" s="8"/>
      <c r="G300" s="8"/>
      <c r="H300" s="8"/>
      <c r="I300" s="8"/>
      <c r="J300" s="8"/>
      <c r="K300" s="8"/>
      <c r="L300" s="8"/>
      <c r="M300" s="8"/>
      <c r="N300" s="8"/>
      <c r="O300" s="8"/>
      <c r="P300" s="8"/>
      <c r="Q300" s="8"/>
      <c r="R300" s="8"/>
      <c r="S300" s="8"/>
      <c r="T300" s="8"/>
      <c r="U300" s="8"/>
      <c r="V300" s="8"/>
      <c r="W300" s="8"/>
      <c r="X300" s="8"/>
      <c r="Y300" s="8"/>
      <c r="Z300" s="8"/>
      <c r="AA300" s="8"/>
      <c r="AB300" s="8"/>
      <c r="AC300" s="8"/>
    </row>
    <row r="301" spans="1:29" x14ac:dyDescent="0.2">
      <c r="A301" s="1">
        <f t="shared" si="5"/>
        <v>296</v>
      </c>
      <c r="B301" s="148" t="s">
        <v>306</v>
      </c>
      <c r="C301" s="1">
        <v>296</v>
      </c>
      <c r="D301" s="8"/>
      <c r="E301" s="8"/>
      <c r="F301" s="8"/>
      <c r="G301" s="8"/>
      <c r="H301" s="8"/>
      <c r="I301" s="8"/>
      <c r="J301" s="8"/>
      <c r="K301" s="8"/>
      <c r="L301" s="8"/>
      <c r="M301" s="8"/>
      <c r="N301" s="8"/>
      <c r="O301" s="8"/>
      <c r="P301" s="8"/>
      <c r="Q301" s="8"/>
      <c r="R301" s="8"/>
      <c r="S301" s="8"/>
      <c r="T301" s="8"/>
      <c r="U301" s="8"/>
      <c r="V301" s="8"/>
      <c r="W301" s="8"/>
      <c r="X301" s="8"/>
      <c r="Y301" s="8"/>
      <c r="Z301" s="8"/>
      <c r="AA301" s="8"/>
      <c r="AB301" s="8"/>
      <c r="AC301" s="8"/>
    </row>
    <row r="302" spans="1:29" x14ac:dyDescent="0.2">
      <c r="A302" s="1">
        <f t="shared" si="5"/>
        <v>297</v>
      </c>
      <c r="B302" s="148" t="s">
        <v>307</v>
      </c>
      <c r="C302" s="1">
        <v>297</v>
      </c>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row>
    <row r="303" spans="1:29" x14ac:dyDescent="0.2">
      <c r="A303" s="1">
        <f t="shared" si="5"/>
        <v>298</v>
      </c>
      <c r="B303" s="148" t="s">
        <v>563</v>
      </c>
      <c r="C303" s="1">
        <v>298</v>
      </c>
      <c r="D303" s="8"/>
      <c r="E303" s="8"/>
      <c r="F303" s="8"/>
      <c r="G303" s="8"/>
      <c r="H303" s="8"/>
      <c r="I303" s="8"/>
      <c r="J303" s="8"/>
      <c r="K303" s="8"/>
      <c r="L303" s="8"/>
      <c r="M303" s="8"/>
      <c r="N303" s="8"/>
      <c r="O303" s="8"/>
      <c r="P303" s="8"/>
      <c r="Q303" s="8"/>
      <c r="R303" s="8"/>
      <c r="S303" s="8"/>
      <c r="T303" s="8"/>
      <c r="U303" s="8"/>
      <c r="V303" s="8"/>
      <c r="W303" s="8"/>
      <c r="X303" s="8"/>
      <c r="Y303" s="8"/>
      <c r="Z303" s="8"/>
      <c r="AA303" s="8"/>
      <c r="AB303" s="8"/>
      <c r="AC303" s="8"/>
    </row>
    <row r="304" spans="1:29" x14ac:dyDescent="0.2">
      <c r="A304" s="1">
        <f t="shared" si="5"/>
        <v>299</v>
      </c>
      <c r="B304" s="148" t="s">
        <v>309</v>
      </c>
      <c r="C304" s="1">
        <v>299</v>
      </c>
      <c r="D304" s="8"/>
      <c r="E304" s="8"/>
      <c r="F304" s="8"/>
      <c r="G304" s="8"/>
      <c r="H304" s="8"/>
      <c r="I304" s="8"/>
      <c r="J304" s="8"/>
      <c r="K304" s="8"/>
      <c r="L304" s="8"/>
      <c r="M304" s="8"/>
      <c r="N304" s="8"/>
      <c r="O304" s="8"/>
      <c r="P304" s="8"/>
      <c r="Q304" s="8"/>
      <c r="R304" s="8"/>
      <c r="S304" s="8"/>
      <c r="T304" s="8"/>
      <c r="U304" s="8"/>
      <c r="V304" s="8"/>
      <c r="W304" s="8"/>
      <c r="X304" s="8"/>
      <c r="Y304" s="8"/>
      <c r="Z304" s="8"/>
      <c r="AA304" s="8"/>
      <c r="AB304" s="8"/>
      <c r="AC304" s="8"/>
    </row>
    <row r="305" spans="1:29" x14ac:dyDescent="0.2">
      <c r="A305" s="1">
        <f t="shared" si="5"/>
        <v>300</v>
      </c>
      <c r="B305" s="148" t="s">
        <v>310</v>
      </c>
      <c r="C305" s="1">
        <v>300</v>
      </c>
      <c r="D305" s="8"/>
      <c r="E305" s="8"/>
      <c r="F305" s="8"/>
      <c r="G305" s="8"/>
      <c r="H305" s="8"/>
      <c r="I305" s="8"/>
      <c r="J305" s="8"/>
      <c r="K305" s="8"/>
      <c r="L305" s="8"/>
      <c r="M305" s="8"/>
      <c r="N305" s="8"/>
      <c r="O305" s="8"/>
      <c r="P305" s="8"/>
      <c r="Q305" s="8"/>
      <c r="R305" s="8"/>
      <c r="S305" s="8"/>
      <c r="T305" s="8"/>
      <c r="U305" s="8"/>
      <c r="V305" s="8"/>
      <c r="W305" s="8"/>
      <c r="X305" s="8"/>
      <c r="Y305" s="8"/>
      <c r="Z305" s="8"/>
      <c r="AA305" s="8"/>
      <c r="AB305" s="8"/>
      <c r="AC305" s="8"/>
    </row>
    <row r="306" spans="1:29" x14ac:dyDescent="0.2">
      <c r="A306" s="1">
        <f t="shared" si="5"/>
        <v>301</v>
      </c>
      <c r="B306" s="148" t="s">
        <v>311</v>
      </c>
      <c r="C306" s="1">
        <v>301</v>
      </c>
      <c r="D306" s="8"/>
      <c r="E306" s="8"/>
      <c r="F306" s="8"/>
      <c r="G306" s="8"/>
      <c r="H306" s="8"/>
      <c r="I306" s="8"/>
      <c r="J306" s="8"/>
      <c r="K306" s="8"/>
      <c r="L306" s="8"/>
      <c r="M306" s="8"/>
      <c r="N306" s="8"/>
      <c r="O306" s="8"/>
      <c r="P306" s="8"/>
      <c r="Q306" s="8"/>
      <c r="R306" s="8"/>
      <c r="S306" s="8"/>
      <c r="T306" s="8"/>
      <c r="U306" s="8"/>
      <c r="V306" s="8"/>
      <c r="W306" s="8"/>
      <c r="X306" s="8"/>
      <c r="Y306" s="8"/>
      <c r="Z306" s="8"/>
      <c r="AA306" s="8"/>
      <c r="AB306" s="8"/>
      <c r="AC306" s="8"/>
    </row>
    <row r="307" spans="1:29" x14ac:dyDescent="0.2">
      <c r="A307" s="1">
        <f t="shared" si="5"/>
        <v>302</v>
      </c>
      <c r="B307" s="148" t="s">
        <v>312</v>
      </c>
      <c r="C307" s="1">
        <v>302</v>
      </c>
      <c r="D307" s="8"/>
      <c r="E307" s="8"/>
      <c r="F307" s="8"/>
      <c r="G307" s="8"/>
      <c r="H307" s="8"/>
      <c r="I307" s="8"/>
      <c r="J307" s="8"/>
      <c r="K307" s="8"/>
      <c r="L307" s="8"/>
      <c r="M307" s="8"/>
      <c r="N307" s="8"/>
      <c r="O307" s="8"/>
      <c r="P307" s="8"/>
      <c r="Q307" s="8"/>
      <c r="R307" s="8"/>
      <c r="S307" s="8"/>
      <c r="T307" s="8"/>
      <c r="U307" s="8"/>
      <c r="V307" s="8"/>
      <c r="W307" s="8"/>
      <c r="X307" s="8"/>
      <c r="Y307" s="8"/>
      <c r="Z307" s="8"/>
      <c r="AA307" s="8"/>
      <c r="AB307" s="8"/>
      <c r="AC307" s="8"/>
    </row>
    <row r="308" spans="1:29" x14ac:dyDescent="0.2">
      <c r="A308" s="1">
        <f t="shared" si="5"/>
        <v>303</v>
      </c>
      <c r="B308" s="148" t="s">
        <v>313</v>
      </c>
      <c r="C308" s="1">
        <v>303</v>
      </c>
      <c r="D308" s="8"/>
      <c r="E308" s="8"/>
      <c r="F308" s="8"/>
      <c r="G308" s="8"/>
      <c r="H308" s="8"/>
      <c r="I308" s="8"/>
      <c r="J308" s="8"/>
      <c r="K308" s="8"/>
      <c r="L308" s="8"/>
      <c r="M308" s="8"/>
      <c r="N308" s="8"/>
      <c r="O308" s="8"/>
      <c r="P308" s="8"/>
      <c r="Q308" s="8"/>
      <c r="R308" s="8"/>
      <c r="S308" s="8"/>
      <c r="T308" s="8"/>
      <c r="U308" s="8"/>
      <c r="V308" s="8"/>
      <c r="W308" s="8"/>
      <c r="X308" s="8"/>
      <c r="Y308" s="8"/>
      <c r="Z308" s="8"/>
      <c r="AA308" s="8"/>
      <c r="AB308" s="8"/>
      <c r="AC308" s="8"/>
    </row>
    <row r="309" spans="1:29" x14ac:dyDescent="0.2">
      <c r="A309" s="1">
        <f t="shared" si="5"/>
        <v>304</v>
      </c>
      <c r="B309" s="148" t="s">
        <v>314</v>
      </c>
      <c r="C309" s="1">
        <v>304</v>
      </c>
      <c r="D309" s="8"/>
      <c r="E309" s="8"/>
      <c r="F309" s="8"/>
      <c r="G309" s="8"/>
      <c r="H309" s="8"/>
      <c r="I309" s="8"/>
      <c r="J309" s="8"/>
      <c r="K309" s="8"/>
      <c r="L309" s="8"/>
      <c r="M309" s="8"/>
      <c r="N309" s="8"/>
      <c r="O309" s="8"/>
      <c r="P309" s="8"/>
      <c r="Q309" s="8"/>
      <c r="R309" s="8"/>
      <c r="S309" s="8"/>
      <c r="T309" s="8"/>
      <c r="U309" s="8"/>
      <c r="V309" s="8"/>
      <c r="W309" s="8"/>
      <c r="X309" s="8"/>
      <c r="Y309" s="8"/>
      <c r="Z309" s="8"/>
      <c r="AA309" s="8"/>
      <c r="AB309" s="8"/>
      <c r="AC309" s="8"/>
    </row>
    <row r="310" spans="1:29" x14ac:dyDescent="0.2">
      <c r="A310" s="1">
        <f t="shared" si="5"/>
        <v>305</v>
      </c>
      <c r="B310" s="148" t="s">
        <v>315</v>
      </c>
      <c r="C310" s="1">
        <v>305</v>
      </c>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row>
    <row r="311" spans="1:29" x14ac:dyDescent="0.2">
      <c r="A311" s="1">
        <f t="shared" si="5"/>
        <v>306</v>
      </c>
      <c r="B311" s="148" t="s">
        <v>316</v>
      </c>
      <c r="C311" s="1">
        <v>306</v>
      </c>
      <c r="D311" s="8"/>
      <c r="E311" s="8"/>
      <c r="F311" s="8"/>
      <c r="G311" s="8"/>
      <c r="H311" s="8"/>
      <c r="I311" s="8"/>
      <c r="J311" s="8"/>
      <c r="K311" s="8"/>
      <c r="L311" s="8"/>
      <c r="M311" s="8"/>
      <c r="N311" s="8"/>
      <c r="O311" s="8"/>
      <c r="P311" s="8"/>
      <c r="Q311" s="8"/>
      <c r="R311" s="8"/>
      <c r="S311" s="8"/>
      <c r="T311" s="8"/>
      <c r="U311" s="8"/>
      <c r="V311" s="8"/>
      <c r="W311" s="8"/>
      <c r="X311" s="8"/>
      <c r="Y311" s="8"/>
      <c r="Z311" s="8"/>
      <c r="AA311" s="8"/>
      <c r="AB311" s="8"/>
      <c r="AC311" s="8"/>
    </row>
    <row r="312" spans="1:29" x14ac:dyDescent="0.2">
      <c r="A312" s="1">
        <f t="shared" si="5"/>
        <v>307</v>
      </c>
      <c r="B312" s="148" t="s">
        <v>317</v>
      </c>
      <c r="C312" s="1">
        <v>307</v>
      </c>
      <c r="D312" s="8"/>
      <c r="E312" s="8"/>
      <c r="F312" s="8"/>
      <c r="G312" s="8"/>
      <c r="H312" s="8"/>
      <c r="I312" s="8"/>
      <c r="J312" s="8"/>
      <c r="K312" s="8"/>
      <c r="L312" s="8"/>
      <c r="M312" s="8"/>
      <c r="N312" s="8"/>
      <c r="O312" s="8"/>
      <c r="P312" s="8"/>
      <c r="Q312" s="8"/>
      <c r="R312" s="8"/>
      <c r="S312" s="8"/>
      <c r="T312" s="8"/>
      <c r="U312" s="8"/>
      <c r="V312" s="8"/>
      <c r="W312" s="8"/>
      <c r="X312" s="8"/>
      <c r="Y312" s="8"/>
      <c r="Z312" s="8"/>
      <c r="AA312" s="8"/>
      <c r="AB312" s="8"/>
      <c r="AC312" s="8"/>
    </row>
    <row r="313" spans="1:29" x14ac:dyDescent="0.2">
      <c r="A313" s="1">
        <f t="shared" si="5"/>
        <v>308</v>
      </c>
      <c r="B313" s="148" t="s">
        <v>318</v>
      </c>
      <c r="C313" s="1">
        <v>308</v>
      </c>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C313" s="8"/>
    </row>
    <row r="314" spans="1:29" x14ac:dyDescent="0.2">
      <c r="A314" s="1">
        <f t="shared" si="5"/>
        <v>309</v>
      </c>
      <c r="B314" s="148" t="s">
        <v>319</v>
      </c>
      <c r="C314" s="1">
        <v>309</v>
      </c>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row>
    <row r="315" spans="1:29" x14ac:dyDescent="0.2">
      <c r="A315" s="1">
        <f t="shared" si="5"/>
        <v>310</v>
      </c>
      <c r="B315" s="148" t="s">
        <v>320</v>
      </c>
      <c r="C315" s="1">
        <v>310</v>
      </c>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row>
    <row r="316" spans="1:29" x14ac:dyDescent="0.2">
      <c r="A316" s="1">
        <f t="shared" si="5"/>
        <v>311</v>
      </c>
      <c r="B316" s="148" t="s">
        <v>321</v>
      </c>
      <c r="C316" s="1">
        <v>311</v>
      </c>
      <c r="D316" s="8"/>
      <c r="E316" s="8"/>
      <c r="F316" s="8"/>
      <c r="G316" s="8"/>
      <c r="H316" s="8"/>
      <c r="I316" s="8"/>
      <c r="J316" s="8"/>
      <c r="K316" s="8"/>
      <c r="L316" s="8"/>
      <c r="M316" s="8"/>
      <c r="N316" s="8"/>
      <c r="O316" s="8"/>
      <c r="P316" s="8"/>
      <c r="Q316" s="8"/>
      <c r="R316" s="8"/>
      <c r="S316" s="8"/>
      <c r="T316" s="8"/>
      <c r="U316" s="8"/>
      <c r="V316" s="8"/>
      <c r="W316" s="8"/>
      <c r="X316" s="8"/>
      <c r="Y316" s="8"/>
      <c r="Z316" s="8"/>
      <c r="AA316" s="8"/>
      <c r="AB316" s="8"/>
      <c r="AC316" s="8"/>
    </row>
    <row r="317" spans="1:29" x14ac:dyDescent="0.2">
      <c r="A317" s="1">
        <f t="shared" si="5"/>
        <v>312</v>
      </c>
      <c r="B317" s="148" t="s">
        <v>322</v>
      </c>
      <c r="C317" s="1">
        <v>312</v>
      </c>
      <c r="D317" s="8"/>
      <c r="E317" s="8"/>
      <c r="F317" s="8"/>
      <c r="G317" s="8"/>
      <c r="H317" s="8"/>
      <c r="I317" s="8"/>
      <c r="J317" s="8"/>
      <c r="K317" s="8"/>
      <c r="L317" s="8"/>
      <c r="M317" s="8"/>
      <c r="N317" s="8"/>
      <c r="O317" s="8"/>
      <c r="P317" s="8"/>
      <c r="Q317" s="8"/>
      <c r="R317" s="8"/>
      <c r="S317" s="8"/>
      <c r="T317" s="8"/>
      <c r="U317" s="8"/>
      <c r="V317" s="8"/>
      <c r="W317" s="8"/>
      <c r="X317" s="8"/>
      <c r="Y317" s="8"/>
      <c r="Z317" s="8"/>
      <c r="AA317" s="8"/>
      <c r="AB317" s="8"/>
      <c r="AC317" s="8"/>
    </row>
    <row r="318" spans="1:29" x14ac:dyDescent="0.2">
      <c r="A318" s="1">
        <f t="shared" si="5"/>
        <v>313</v>
      </c>
      <c r="B318" s="148" t="s">
        <v>323</v>
      </c>
      <c r="C318" s="1">
        <v>313</v>
      </c>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row>
    <row r="319" spans="1:29" x14ac:dyDescent="0.2">
      <c r="A319" s="1">
        <f t="shared" si="5"/>
        <v>314</v>
      </c>
      <c r="B319" s="148" t="s">
        <v>324</v>
      </c>
      <c r="C319" s="1">
        <v>314</v>
      </c>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row>
    <row r="320" spans="1:29" x14ac:dyDescent="0.2">
      <c r="A320" s="1">
        <f t="shared" si="5"/>
        <v>315</v>
      </c>
      <c r="B320" s="148" t="s">
        <v>325</v>
      </c>
      <c r="C320" s="1">
        <v>315</v>
      </c>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row>
    <row r="321" spans="1:29" x14ac:dyDescent="0.2">
      <c r="A321" s="1">
        <f t="shared" si="5"/>
        <v>316</v>
      </c>
      <c r="B321" s="148" t="s">
        <v>326</v>
      </c>
      <c r="C321" s="1">
        <v>316</v>
      </c>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row>
    <row r="322" spans="1:29" x14ac:dyDescent="0.2">
      <c r="A322" s="1">
        <f t="shared" si="5"/>
        <v>317</v>
      </c>
      <c r="B322" s="148" t="s">
        <v>564</v>
      </c>
      <c r="C322" s="1">
        <v>317</v>
      </c>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row>
    <row r="323" spans="1:29" x14ac:dyDescent="0.2">
      <c r="A323" s="1">
        <f t="shared" si="5"/>
        <v>318</v>
      </c>
      <c r="B323" s="148" t="s">
        <v>328</v>
      </c>
      <c r="C323" s="1">
        <v>318</v>
      </c>
      <c r="D323" s="8"/>
      <c r="E323" s="8"/>
      <c r="F323" s="8"/>
      <c r="G323" s="8"/>
      <c r="H323" s="8"/>
      <c r="I323" s="8"/>
      <c r="J323" s="8"/>
      <c r="K323" s="8"/>
      <c r="L323" s="8"/>
      <c r="M323" s="8"/>
      <c r="N323" s="8"/>
      <c r="O323" s="8"/>
      <c r="P323" s="8"/>
      <c r="Q323" s="8"/>
      <c r="R323" s="8"/>
      <c r="S323" s="8"/>
      <c r="T323" s="8"/>
      <c r="U323" s="8"/>
      <c r="V323" s="8"/>
      <c r="W323" s="8"/>
      <c r="X323" s="8"/>
      <c r="Y323" s="8"/>
      <c r="Z323" s="8"/>
      <c r="AA323" s="8"/>
      <c r="AB323" s="8"/>
      <c r="AC323" s="8"/>
    </row>
    <row r="324" spans="1:29" x14ac:dyDescent="0.2">
      <c r="A324" s="1">
        <f t="shared" si="5"/>
        <v>319</v>
      </c>
      <c r="B324" s="148" t="s">
        <v>329</v>
      </c>
      <c r="C324" s="1">
        <v>319</v>
      </c>
      <c r="D324" s="8"/>
      <c r="E324" s="8"/>
      <c r="F324" s="8"/>
      <c r="G324" s="8"/>
      <c r="H324" s="8"/>
      <c r="I324" s="8"/>
      <c r="J324" s="8"/>
      <c r="K324" s="8"/>
      <c r="L324" s="8"/>
      <c r="M324" s="8"/>
      <c r="N324" s="8"/>
      <c r="O324" s="8"/>
      <c r="P324" s="8"/>
      <c r="Q324" s="8"/>
      <c r="R324" s="8"/>
      <c r="S324" s="8"/>
      <c r="T324" s="8"/>
      <c r="U324" s="8"/>
      <c r="V324" s="8"/>
      <c r="W324" s="8"/>
      <c r="X324" s="8"/>
      <c r="Y324" s="8"/>
      <c r="Z324" s="8"/>
      <c r="AA324" s="8"/>
      <c r="AB324" s="8"/>
      <c r="AC324" s="8"/>
    </row>
    <row r="325" spans="1:29" x14ac:dyDescent="0.2">
      <c r="A325" s="1">
        <f t="shared" si="5"/>
        <v>320</v>
      </c>
      <c r="B325" s="148" t="s">
        <v>330</v>
      </c>
      <c r="C325" s="1">
        <v>320</v>
      </c>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row>
    <row r="326" spans="1:29" x14ac:dyDescent="0.2">
      <c r="A326" s="1">
        <f t="shared" si="5"/>
        <v>321</v>
      </c>
      <c r="B326" s="148" t="s">
        <v>331</v>
      </c>
      <c r="C326" s="1">
        <v>321</v>
      </c>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row>
    <row r="327" spans="1:29" x14ac:dyDescent="0.2">
      <c r="A327" s="1">
        <f t="shared" si="5"/>
        <v>322</v>
      </c>
      <c r="B327" s="148" t="s">
        <v>332</v>
      </c>
      <c r="C327" s="1">
        <v>322</v>
      </c>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row>
    <row r="328" spans="1:29" x14ac:dyDescent="0.2">
      <c r="A328" s="1">
        <f t="shared" ref="A328:A386" si="6">A327+1</f>
        <v>323</v>
      </c>
      <c r="B328" s="148" t="s">
        <v>333</v>
      </c>
      <c r="C328" s="1">
        <v>323</v>
      </c>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row>
    <row r="329" spans="1:29" x14ac:dyDescent="0.2">
      <c r="A329" s="1">
        <f t="shared" si="6"/>
        <v>324</v>
      </c>
      <c r="B329" s="148" t="s">
        <v>334</v>
      </c>
      <c r="C329" s="1">
        <v>324</v>
      </c>
      <c r="D329" s="8"/>
      <c r="E329" s="8"/>
      <c r="F329" s="8"/>
      <c r="G329" s="8"/>
      <c r="H329" s="8"/>
      <c r="I329" s="8"/>
      <c r="J329" s="8"/>
      <c r="K329" s="8"/>
      <c r="L329" s="8"/>
      <c r="M329" s="8"/>
      <c r="N329" s="8"/>
      <c r="O329" s="8"/>
      <c r="P329" s="8"/>
      <c r="Q329" s="8"/>
      <c r="R329" s="8"/>
      <c r="S329" s="8"/>
      <c r="T329" s="8"/>
      <c r="U329" s="8"/>
      <c r="V329" s="8"/>
      <c r="W329" s="8"/>
      <c r="X329" s="8"/>
      <c r="Y329" s="8"/>
      <c r="Z329" s="8"/>
      <c r="AA329" s="8"/>
      <c r="AB329" s="8"/>
      <c r="AC329" s="8"/>
    </row>
    <row r="330" spans="1:29" x14ac:dyDescent="0.2">
      <c r="A330" s="1">
        <f t="shared" si="6"/>
        <v>325</v>
      </c>
      <c r="B330" s="148" t="s">
        <v>336</v>
      </c>
      <c r="C330" s="1">
        <v>325</v>
      </c>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row>
    <row r="331" spans="1:29" x14ac:dyDescent="0.2">
      <c r="A331" s="1">
        <f t="shared" si="6"/>
        <v>326</v>
      </c>
      <c r="B331" s="148" t="s">
        <v>337</v>
      </c>
      <c r="C331" s="1">
        <v>326</v>
      </c>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row>
    <row r="332" spans="1:29" x14ac:dyDescent="0.2">
      <c r="A332" s="1">
        <f t="shared" si="6"/>
        <v>327</v>
      </c>
      <c r="B332" s="148" t="s">
        <v>338</v>
      </c>
      <c r="C332" s="1">
        <v>327</v>
      </c>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row>
    <row r="333" spans="1:29" x14ac:dyDescent="0.2">
      <c r="A333" s="1">
        <f t="shared" si="6"/>
        <v>328</v>
      </c>
      <c r="B333" s="148" t="s">
        <v>339</v>
      </c>
      <c r="C333" s="1">
        <v>328</v>
      </c>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row>
    <row r="334" spans="1:29" x14ac:dyDescent="0.2">
      <c r="A334" s="1">
        <f t="shared" si="6"/>
        <v>329</v>
      </c>
      <c r="B334" s="148" t="s">
        <v>340</v>
      </c>
      <c r="C334" s="1">
        <v>329</v>
      </c>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row>
    <row r="335" spans="1:29" x14ac:dyDescent="0.2">
      <c r="A335" s="1">
        <f t="shared" si="6"/>
        <v>330</v>
      </c>
      <c r="B335" s="148" t="s">
        <v>341</v>
      </c>
      <c r="C335" s="1">
        <v>330</v>
      </c>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row>
    <row r="336" spans="1:29" x14ac:dyDescent="0.2">
      <c r="A336" s="1">
        <f t="shared" si="6"/>
        <v>331</v>
      </c>
      <c r="B336" s="148" t="s">
        <v>343</v>
      </c>
      <c r="C336" s="1">
        <v>331</v>
      </c>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row>
    <row r="337" spans="1:29" x14ac:dyDescent="0.2">
      <c r="A337" s="1">
        <f t="shared" si="6"/>
        <v>332</v>
      </c>
      <c r="B337" s="148" t="s">
        <v>344</v>
      </c>
      <c r="C337" s="1">
        <v>332</v>
      </c>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row>
    <row r="338" spans="1:29" x14ac:dyDescent="0.2">
      <c r="A338" s="1">
        <f t="shared" si="6"/>
        <v>333</v>
      </c>
      <c r="B338" s="148" t="s">
        <v>345</v>
      </c>
      <c r="C338" s="1">
        <v>333</v>
      </c>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row>
    <row r="339" spans="1:29" x14ac:dyDescent="0.2">
      <c r="A339" s="1">
        <f t="shared" si="6"/>
        <v>334</v>
      </c>
      <c r="B339" s="148" t="s">
        <v>346</v>
      </c>
      <c r="C339" s="1">
        <v>334</v>
      </c>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row>
    <row r="340" spans="1:29" x14ac:dyDescent="0.2">
      <c r="A340" s="1">
        <f t="shared" si="6"/>
        <v>335</v>
      </c>
      <c r="B340" s="148" t="s">
        <v>347</v>
      </c>
      <c r="C340" s="1">
        <v>335</v>
      </c>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row>
    <row r="341" spans="1:29" x14ac:dyDescent="0.2">
      <c r="A341" s="1">
        <f t="shared" si="6"/>
        <v>336</v>
      </c>
      <c r="B341" s="148" t="s">
        <v>348</v>
      </c>
      <c r="C341" s="1">
        <v>336</v>
      </c>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row>
    <row r="342" spans="1:29" x14ac:dyDescent="0.2">
      <c r="A342" s="1">
        <f t="shared" si="6"/>
        <v>337</v>
      </c>
      <c r="B342" s="148" t="s">
        <v>689</v>
      </c>
      <c r="C342" s="1">
        <v>337</v>
      </c>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row>
    <row r="343" spans="1:29" x14ac:dyDescent="0.2">
      <c r="A343" s="1">
        <f t="shared" si="6"/>
        <v>338</v>
      </c>
      <c r="B343" s="148" t="s">
        <v>349</v>
      </c>
      <c r="C343" s="1">
        <v>338</v>
      </c>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row>
    <row r="344" spans="1:29" x14ac:dyDescent="0.2">
      <c r="A344" s="1">
        <f t="shared" si="6"/>
        <v>339</v>
      </c>
      <c r="B344" s="148" t="s">
        <v>350</v>
      </c>
      <c r="C344" s="1">
        <v>339</v>
      </c>
      <c r="D344" s="8"/>
      <c r="E344" s="8"/>
      <c r="F344" s="8"/>
      <c r="G344" s="8"/>
      <c r="H344" s="8"/>
      <c r="I344" s="8"/>
      <c r="J344" s="8"/>
      <c r="K344" s="8"/>
      <c r="L344" s="8"/>
      <c r="M344" s="8"/>
      <c r="N344" s="8"/>
      <c r="O344" s="8"/>
      <c r="P344" s="8"/>
      <c r="Q344" s="8"/>
      <c r="R344" s="8"/>
      <c r="S344" s="8"/>
      <c r="T344" s="8"/>
      <c r="U344" s="8"/>
      <c r="V344" s="8"/>
      <c r="W344" s="8"/>
      <c r="X344" s="8"/>
      <c r="Y344" s="8"/>
      <c r="Z344" s="8"/>
      <c r="AA344" s="8"/>
      <c r="AB344" s="8"/>
      <c r="AC344" s="8"/>
    </row>
    <row r="345" spans="1:29" x14ac:dyDescent="0.2">
      <c r="A345" s="1">
        <f t="shared" si="6"/>
        <v>340</v>
      </c>
      <c r="B345" s="148" t="s">
        <v>351</v>
      </c>
      <c r="C345" s="1">
        <v>340</v>
      </c>
      <c r="D345" s="8"/>
      <c r="E345" s="8"/>
      <c r="F345" s="8"/>
      <c r="G345" s="8"/>
      <c r="H345" s="8"/>
      <c r="I345" s="8"/>
      <c r="J345" s="8"/>
      <c r="K345" s="8"/>
      <c r="L345" s="8"/>
      <c r="M345" s="8"/>
      <c r="N345" s="8"/>
      <c r="O345" s="8"/>
      <c r="P345" s="8"/>
      <c r="Q345" s="8"/>
      <c r="R345" s="8"/>
      <c r="S345" s="8"/>
      <c r="T345" s="8"/>
      <c r="U345" s="8"/>
      <c r="V345" s="8"/>
      <c r="W345" s="8"/>
      <c r="X345" s="8"/>
      <c r="Y345" s="8"/>
      <c r="Z345" s="8"/>
      <c r="AA345" s="8"/>
      <c r="AB345" s="8"/>
      <c r="AC345" s="8"/>
    </row>
    <row r="346" spans="1:29" x14ac:dyDescent="0.2">
      <c r="A346" s="1">
        <f t="shared" si="6"/>
        <v>341</v>
      </c>
      <c r="B346" s="148" t="s">
        <v>352</v>
      </c>
      <c r="C346" s="1">
        <v>341</v>
      </c>
      <c r="D346" s="8"/>
      <c r="E346" s="8"/>
      <c r="F346" s="8"/>
      <c r="G346" s="8"/>
      <c r="H346" s="8"/>
      <c r="I346" s="8"/>
      <c r="J346" s="8"/>
      <c r="K346" s="8"/>
      <c r="L346" s="8"/>
      <c r="M346" s="8"/>
      <c r="N346" s="8"/>
      <c r="O346" s="8"/>
      <c r="P346" s="8"/>
      <c r="Q346" s="8"/>
      <c r="R346" s="8"/>
      <c r="S346" s="8"/>
      <c r="T346" s="8"/>
      <c r="U346" s="8"/>
      <c r="V346" s="8"/>
      <c r="W346" s="8"/>
      <c r="X346" s="8"/>
      <c r="Y346" s="8"/>
      <c r="Z346" s="8"/>
      <c r="AA346" s="8"/>
      <c r="AB346" s="8"/>
      <c r="AC346" s="8"/>
    </row>
    <row r="347" spans="1:29" x14ac:dyDescent="0.2">
      <c r="A347" s="1">
        <f t="shared" si="6"/>
        <v>342</v>
      </c>
      <c r="B347" s="148" t="s">
        <v>353</v>
      </c>
      <c r="C347" s="1">
        <v>342</v>
      </c>
      <c r="D347" s="8"/>
      <c r="E347" s="8"/>
      <c r="F347" s="8"/>
      <c r="G347" s="8"/>
      <c r="H347" s="8"/>
      <c r="I347" s="8"/>
      <c r="J347" s="8"/>
      <c r="K347" s="8"/>
      <c r="L347" s="8"/>
      <c r="M347" s="8"/>
      <c r="N347" s="8"/>
      <c r="O347" s="8"/>
      <c r="P347" s="8"/>
      <c r="Q347" s="8"/>
      <c r="R347" s="8"/>
      <c r="S347" s="8"/>
      <c r="T347" s="8"/>
      <c r="U347" s="8"/>
      <c r="V347" s="8"/>
      <c r="W347" s="8"/>
      <c r="X347" s="8"/>
      <c r="Y347" s="8"/>
      <c r="Z347" s="8"/>
      <c r="AA347" s="8"/>
      <c r="AB347" s="8"/>
      <c r="AC347" s="8"/>
    </row>
    <row r="348" spans="1:29" x14ac:dyDescent="0.2">
      <c r="A348" s="1">
        <f t="shared" si="6"/>
        <v>343</v>
      </c>
      <c r="B348" s="148" t="s">
        <v>354</v>
      </c>
      <c r="C348" s="1">
        <v>343</v>
      </c>
      <c r="D348" s="8"/>
      <c r="E348" s="8"/>
      <c r="F348" s="8"/>
      <c r="G348" s="8"/>
      <c r="H348" s="8"/>
      <c r="I348" s="8"/>
      <c r="J348" s="8"/>
      <c r="K348" s="8"/>
      <c r="L348" s="8"/>
      <c r="M348" s="8"/>
      <c r="N348" s="8"/>
      <c r="O348" s="8"/>
      <c r="P348" s="8"/>
      <c r="Q348" s="8"/>
      <c r="R348" s="8"/>
      <c r="S348" s="8"/>
      <c r="T348" s="8"/>
      <c r="U348" s="8"/>
      <c r="V348" s="8"/>
      <c r="W348" s="8"/>
      <c r="X348" s="8"/>
      <c r="Y348" s="8"/>
      <c r="Z348" s="8"/>
      <c r="AA348" s="8"/>
      <c r="AB348" s="8"/>
      <c r="AC348" s="8"/>
    </row>
    <row r="349" spans="1:29" x14ac:dyDescent="0.2">
      <c r="A349" s="1">
        <f t="shared" si="6"/>
        <v>344</v>
      </c>
      <c r="B349" s="148" t="s">
        <v>355</v>
      </c>
      <c r="C349" s="1">
        <v>344</v>
      </c>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row>
    <row r="350" spans="1:29" x14ac:dyDescent="0.2">
      <c r="A350" s="1">
        <f t="shared" si="6"/>
        <v>345</v>
      </c>
      <c r="B350" s="148" t="s">
        <v>356</v>
      </c>
      <c r="C350" s="1">
        <v>345</v>
      </c>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row>
    <row r="351" spans="1:29" x14ac:dyDescent="0.2">
      <c r="A351" s="1">
        <f t="shared" si="6"/>
        <v>346</v>
      </c>
      <c r="B351" s="148" t="s">
        <v>357</v>
      </c>
      <c r="C351" s="1">
        <v>346</v>
      </c>
      <c r="D351" s="8"/>
      <c r="E351" s="8"/>
      <c r="F351" s="8"/>
      <c r="G351" s="8"/>
      <c r="H351" s="8"/>
      <c r="I351" s="8"/>
      <c r="J351" s="8"/>
      <c r="K351" s="8"/>
      <c r="L351" s="8"/>
      <c r="M351" s="8"/>
      <c r="N351" s="8"/>
      <c r="O351" s="8"/>
      <c r="P351" s="8"/>
      <c r="Q351" s="8"/>
      <c r="R351" s="8"/>
      <c r="S351" s="8"/>
      <c r="T351" s="8"/>
      <c r="U351" s="8"/>
      <c r="V351" s="8"/>
      <c r="W351" s="8"/>
      <c r="X351" s="8"/>
      <c r="Y351" s="8"/>
      <c r="Z351" s="8"/>
      <c r="AA351" s="8"/>
      <c r="AB351" s="8"/>
      <c r="AC351" s="8"/>
    </row>
    <row r="352" spans="1:29" x14ac:dyDescent="0.2">
      <c r="A352" s="1">
        <f t="shared" si="6"/>
        <v>347</v>
      </c>
      <c r="B352" s="148" t="s">
        <v>358</v>
      </c>
      <c r="C352" s="1">
        <v>347</v>
      </c>
      <c r="D352" s="8"/>
      <c r="E352" s="8"/>
      <c r="F352" s="8"/>
      <c r="G352" s="8"/>
      <c r="H352" s="8"/>
      <c r="I352" s="8"/>
      <c r="J352" s="8"/>
      <c r="K352" s="8"/>
      <c r="L352" s="8"/>
      <c r="M352" s="8"/>
      <c r="N352" s="8"/>
      <c r="O352" s="8"/>
      <c r="P352" s="8"/>
      <c r="Q352" s="8"/>
      <c r="R352" s="8"/>
      <c r="S352" s="8"/>
      <c r="T352" s="8"/>
      <c r="U352" s="8"/>
      <c r="V352" s="8"/>
      <c r="W352" s="8"/>
      <c r="X352" s="8"/>
      <c r="Y352" s="8"/>
      <c r="Z352" s="8"/>
      <c r="AA352" s="8"/>
      <c r="AB352" s="8"/>
      <c r="AC352" s="8"/>
    </row>
    <row r="353" spans="1:29" x14ac:dyDescent="0.2">
      <c r="A353" s="1">
        <f t="shared" si="6"/>
        <v>348</v>
      </c>
      <c r="B353" s="148" t="s">
        <v>359</v>
      </c>
      <c r="C353" s="1">
        <v>348</v>
      </c>
      <c r="D353" s="8"/>
      <c r="E353" s="8"/>
      <c r="F353" s="8"/>
      <c r="G353" s="8"/>
      <c r="H353" s="8"/>
      <c r="I353" s="8"/>
      <c r="J353" s="8"/>
      <c r="K353" s="8"/>
      <c r="L353" s="8"/>
      <c r="M353" s="8"/>
      <c r="N353" s="8"/>
      <c r="O353" s="8"/>
      <c r="P353" s="8"/>
      <c r="Q353" s="8"/>
      <c r="R353" s="8"/>
      <c r="S353" s="8"/>
      <c r="T353" s="8"/>
      <c r="U353" s="8"/>
      <c r="V353" s="8"/>
      <c r="W353" s="8"/>
      <c r="X353" s="8"/>
      <c r="Y353" s="8"/>
      <c r="Z353" s="8"/>
      <c r="AA353" s="8"/>
      <c r="AB353" s="8"/>
      <c r="AC353" s="8"/>
    </row>
    <row r="354" spans="1:29" x14ac:dyDescent="0.2">
      <c r="A354" s="1">
        <f t="shared" si="6"/>
        <v>349</v>
      </c>
      <c r="B354" s="148" t="s">
        <v>360</v>
      </c>
      <c r="C354" s="1">
        <v>349</v>
      </c>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row>
    <row r="355" spans="1:29" x14ac:dyDescent="0.2">
      <c r="A355" s="1">
        <f t="shared" si="6"/>
        <v>350</v>
      </c>
      <c r="B355" s="148" t="s">
        <v>690</v>
      </c>
      <c r="C355" s="1">
        <v>350</v>
      </c>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row>
    <row r="356" spans="1:29" x14ac:dyDescent="0.2">
      <c r="A356" s="1">
        <f t="shared" si="6"/>
        <v>351</v>
      </c>
      <c r="B356" s="148" t="s">
        <v>361</v>
      </c>
      <c r="C356" s="1">
        <v>351</v>
      </c>
      <c r="D356" s="8"/>
      <c r="E356" s="8"/>
      <c r="F356" s="8"/>
      <c r="G356" s="8"/>
      <c r="H356" s="8"/>
      <c r="I356" s="8"/>
      <c r="J356" s="8"/>
      <c r="K356" s="8"/>
      <c r="L356" s="8"/>
      <c r="M356" s="8"/>
      <c r="N356" s="8"/>
      <c r="O356" s="8"/>
      <c r="P356" s="8"/>
      <c r="Q356" s="8"/>
      <c r="R356" s="8"/>
      <c r="S356" s="8"/>
      <c r="T356" s="8"/>
      <c r="U356" s="8"/>
      <c r="V356" s="8"/>
      <c r="W356" s="8"/>
      <c r="X356" s="8"/>
      <c r="Y356" s="8"/>
      <c r="Z356" s="8"/>
      <c r="AA356" s="8"/>
      <c r="AB356" s="8"/>
      <c r="AC356" s="8"/>
    </row>
    <row r="357" spans="1:29" x14ac:dyDescent="0.2">
      <c r="A357" s="1">
        <f t="shared" si="6"/>
        <v>352</v>
      </c>
      <c r="B357" s="148" t="s">
        <v>362</v>
      </c>
      <c r="C357" s="1">
        <v>352</v>
      </c>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row>
    <row r="358" spans="1:29" x14ac:dyDescent="0.2">
      <c r="A358" s="1">
        <f t="shared" si="6"/>
        <v>353</v>
      </c>
      <c r="B358" s="148" t="s">
        <v>363</v>
      </c>
      <c r="C358" s="1">
        <v>353</v>
      </c>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row>
    <row r="359" spans="1:29" x14ac:dyDescent="0.2">
      <c r="A359" s="1">
        <f t="shared" si="6"/>
        <v>354</v>
      </c>
      <c r="B359" s="148" t="s">
        <v>364</v>
      </c>
      <c r="C359" s="1">
        <v>354</v>
      </c>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row>
    <row r="360" spans="1:29" x14ac:dyDescent="0.2">
      <c r="A360" s="1">
        <f t="shared" si="6"/>
        <v>355</v>
      </c>
      <c r="B360" s="148" t="s">
        <v>365</v>
      </c>
      <c r="C360" s="1">
        <v>355</v>
      </c>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row>
    <row r="361" spans="1:29" x14ac:dyDescent="0.2">
      <c r="A361" s="1">
        <f t="shared" si="6"/>
        <v>356</v>
      </c>
      <c r="B361" s="148" t="s">
        <v>366</v>
      </c>
      <c r="C361" s="1">
        <v>356</v>
      </c>
      <c r="D361" s="8"/>
      <c r="E361" s="8"/>
      <c r="F361" s="8"/>
      <c r="G361" s="8"/>
      <c r="H361" s="8"/>
      <c r="I361" s="8"/>
      <c r="J361" s="8"/>
      <c r="K361" s="8"/>
      <c r="L361" s="8"/>
      <c r="M361" s="8"/>
      <c r="N361" s="8"/>
      <c r="O361" s="8"/>
      <c r="P361" s="8"/>
      <c r="Q361" s="8"/>
      <c r="R361" s="8"/>
      <c r="S361" s="8"/>
      <c r="T361" s="8"/>
      <c r="U361" s="8"/>
      <c r="V361" s="8"/>
      <c r="W361" s="8"/>
      <c r="X361" s="8"/>
      <c r="Y361" s="8"/>
      <c r="Z361" s="8"/>
      <c r="AA361" s="8"/>
      <c r="AB361" s="8"/>
      <c r="AC361" s="8"/>
    </row>
    <row r="362" spans="1:29" x14ac:dyDescent="0.2">
      <c r="A362" s="1">
        <f t="shared" si="6"/>
        <v>357</v>
      </c>
      <c r="B362" s="148" t="s">
        <v>367</v>
      </c>
      <c r="C362" s="1">
        <v>357</v>
      </c>
      <c r="D362" s="8"/>
      <c r="E362" s="8"/>
      <c r="F362" s="8"/>
      <c r="G362" s="8"/>
      <c r="H362" s="8"/>
      <c r="I362" s="8"/>
      <c r="J362" s="8"/>
      <c r="K362" s="8"/>
      <c r="L362" s="8"/>
      <c r="M362" s="8"/>
      <c r="N362" s="8"/>
      <c r="O362" s="8"/>
      <c r="P362" s="8"/>
      <c r="Q362" s="8"/>
      <c r="R362" s="8"/>
      <c r="S362" s="8"/>
      <c r="T362" s="8"/>
      <c r="U362" s="8"/>
      <c r="V362" s="8"/>
      <c r="W362" s="8"/>
      <c r="X362" s="8"/>
      <c r="Y362" s="8"/>
      <c r="Z362" s="8"/>
      <c r="AA362" s="8"/>
      <c r="AB362" s="8"/>
      <c r="AC362" s="8"/>
    </row>
    <row r="363" spans="1:29" x14ac:dyDescent="0.2">
      <c r="A363" s="1">
        <f t="shared" si="6"/>
        <v>358</v>
      </c>
      <c r="B363" s="148" t="s">
        <v>368</v>
      </c>
      <c r="C363" s="1">
        <v>358</v>
      </c>
      <c r="D363" s="8"/>
      <c r="E363" s="8"/>
      <c r="F363" s="8"/>
      <c r="G363" s="8"/>
      <c r="H363" s="8"/>
      <c r="I363" s="8"/>
      <c r="J363" s="8"/>
      <c r="K363" s="8"/>
      <c r="L363" s="8"/>
      <c r="M363" s="8"/>
      <c r="N363" s="8"/>
      <c r="O363" s="8"/>
      <c r="P363" s="8"/>
      <c r="Q363" s="8"/>
      <c r="R363" s="8"/>
      <c r="S363" s="8"/>
      <c r="T363" s="8"/>
      <c r="U363" s="8"/>
      <c r="V363" s="8"/>
      <c r="W363" s="8"/>
      <c r="X363" s="8"/>
      <c r="Y363" s="8"/>
      <c r="Z363" s="8"/>
      <c r="AA363" s="8"/>
      <c r="AB363" s="8"/>
      <c r="AC363" s="8"/>
    </row>
    <row r="364" spans="1:29" x14ac:dyDescent="0.2">
      <c r="A364" s="1">
        <f t="shared" si="6"/>
        <v>359</v>
      </c>
      <c r="B364" s="148" t="s">
        <v>369</v>
      </c>
      <c r="C364" s="1">
        <v>359</v>
      </c>
      <c r="D364" s="8"/>
      <c r="E364" s="8"/>
      <c r="F364" s="8"/>
      <c r="G364" s="8"/>
      <c r="H364" s="8"/>
      <c r="I364" s="8"/>
      <c r="J364" s="8"/>
      <c r="K364" s="8"/>
      <c r="L364" s="8"/>
      <c r="M364" s="8"/>
      <c r="N364" s="8"/>
      <c r="O364" s="8"/>
      <c r="P364" s="8"/>
      <c r="Q364" s="8"/>
      <c r="R364" s="8"/>
      <c r="S364" s="8"/>
      <c r="T364" s="8"/>
      <c r="U364" s="8"/>
      <c r="V364" s="8"/>
      <c r="W364" s="8"/>
      <c r="X364" s="8"/>
      <c r="Y364" s="8"/>
      <c r="Z364" s="8"/>
      <c r="AA364" s="8"/>
      <c r="AB364" s="8"/>
      <c r="AC364" s="8"/>
    </row>
    <row r="365" spans="1:29" x14ac:dyDescent="0.2">
      <c r="A365" s="1">
        <f t="shared" si="6"/>
        <v>360</v>
      </c>
      <c r="B365" s="148" t="s">
        <v>370</v>
      </c>
      <c r="C365" s="1">
        <v>360</v>
      </c>
      <c r="D365" s="8"/>
      <c r="E365" s="8"/>
      <c r="F365" s="8"/>
      <c r="G365" s="8"/>
      <c r="H365" s="8"/>
      <c r="I365" s="8"/>
      <c r="J365" s="8"/>
      <c r="K365" s="8"/>
      <c r="L365" s="8"/>
      <c r="M365" s="8"/>
      <c r="N365" s="8"/>
      <c r="O365" s="8"/>
      <c r="P365" s="8"/>
      <c r="Q365" s="8"/>
      <c r="R365" s="8"/>
      <c r="S365" s="8"/>
      <c r="T365" s="8"/>
      <c r="U365" s="8"/>
      <c r="V365" s="8"/>
      <c r="W365" s="8"/>
      <c r="X365" s="8"/>
      <c r="Y365" s="8"/>
      <c r="Z365" s="8"/>
      <c r="AA365" s="8"/>
      <c r="AB365" s="8"/>
      <c r="AC365" s="8"/>
    </row>
    <row r="366" spans="1:29" x14ac:dyDescent="0.2">
      <c r="A366" s="1">
        <f t="shared" si="6"/>
        <v>361</v>
      </c>
      <c r="B366" s="148" t="s">
        <v>371</v>
      </c>
      <c r="C366" s="1">
        <v>361</v>
      </c>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row>
    <row r="367" spans="1:29" x14ac:dyDescent="0.2">
      <c r="A367" s="1">
        <f t="shared" si="6"/>
        <v>362</v>
      </c>
      <c r="B367" s="148" t="s">
        <v>372</v>
      </c>
      <c r="C367" s="1">
        <v>362</v>
      </c>
      <c r="D367" s="8"/>
      <c r="E367" s="8"/>
      <c r="F367" s="8"/>
      <c r="G367" s="8"/>
      <c r="H367" s="8"/>
      <c r="I367" s="8"/>
      <c r="J367" s="8"/>
      <c r="K367" s="8"/>
      <c r="L367" s="8"/>
      <c r="M367" s="8"/>
      <c r="N367" s="8"/>
      <c r="O367" s="8"/>
      <c r="P367" s="8"/>
      <c r="Q367" s="8"/>
      <c r="R367" s="8"/>
      <c r="S367" s="8"/>
      <c r="T367" s="8"/>
      <c r="U367" s="8"/>
      <c r="V367" s="8"/>
      <c r="W367" s="8"/>
      <c r="X367" s="8"/>
      <c r="Y367" s="8"/>
      <c r="Z367" s="8"/>
      <c r="AA367" s="8"/>
      <c r="AB367" s="8"/>
      <c r="AC367" s="8"/>
    </row>
    <row r="368" spans="1:29" x14ac:dyDescent="0.2">
      <c r="A368" s="1">
        <f t="shared" si="6"/>
        <v>363</v>
      </c>
      <c r="B368" s="148" t="s">
        <v>373</v>
      </c>
      <c r="C368" s="1">
        <v>363</v>
      </c>
      <c r="D368" s="8"/>
      <c r="E368" s="8"/>
      <c r="F368" s="8"/>
      <c r="G368" s="8"/>
      <c r="H368" s="8"/>
      <c r="I368" s="8"/>
      <c r="J368" s="8"/>
      <c r="K368" s="8"/>
      <c r="L368" s="8"/>
      <c r="M368" s="8"/>
      <c r="N368" s="8"/>
      <c r="O368" s="8"/>
      <c r="P368" s="8"/>
      <c r="Q368" s="8"/>
      <c r="R368" s="8"/>
      <c r="S368" s="8"/>
      <c r="T368" s="8"/>
      <c r="U368" s="8"/>
      <c r="V368" s="8"/>
      <c r="W368" s="8"/>
      <c r="X368" s="8"/>
      <c r="Y368" s="8"/>
      <c r="Z368" s="8"/>
      <c r="AA368" s="8"/>
      <c r="AB368" s="8"/>
      <c r="AC368" s="8"/>
    </row>
    <row r="369" spans="1:29" x14ac:dyDescent="0.2">
      <c r="A369" s="1">
        <f t="shared" si="6"/>
        <v>364</v>
      </c>
      <c r="B369" s="148" t="s">
        <v>374</v>
      </c>
      <c r="C369" s="1">
        <v>364</v>
      </c>
      <c r="D369" s="8"/>
      <c r="E369" s="8"/>
      <c r="F369" s="8"/>
      <c r="G369" s="8"/>
      <c r="H369" s="8"/>
      <c r="I369" s="8"/>
      <c r="J369" s="8"/>
      <c r="K369" s="8"/>
      <c r="L369" s="8"/>
      <c r="M369" s="8"/>
      <c r="N369" s="8"/>
      <c r="O369" s="8"/>
      <c r="P369" s="8"/>
      <c r="Q369" s="8"/>
      <c r="R369" s="8"/>
      <c r="S369" s="8"/>
      <c r="T369" s="8"/>
      <c r="U369" s="8"/>
      <c r="V369" s="8"/>
      <c r="W369" s="8"/>
      <c r="X369" s="8"/>
      <c r="Y369" s="8"/>
      <c r="Z369" s="8"/>
      <c r="AA369" s="8"/>
      <c r="AB369" s="8"/>
      <c r="AC369" s="8"/>
    </row>
    <row r="370" spans="1:29" x14ac:dyDescent="0.2">
      <c r="A370" s="1">
        <f t="shared" si="6"/>
        <v>365</v>
      </c>
      <c r="B370" s="148" t="s">
        <v>375</v>
      </c>
      <c r="C370" s="1">
        <v>365</v>
      </c>
      <c r="D370" s="8"/>
      <c r="E370" s="8"/>
      <c r="F370" s="8"/>
      <c r="G370" s="8"/>
      <c r="H370" s="8"/>
      <c r="I370" s="8"/>
      <c r="J370" s="8"/>
      <c r="K370" s="8"/>
      <c r="L370" s="8"/>
      <c r="M370" s="8"/>
      <c r="N370" s="8"/>
      <c r="O370" s="8"/>
      <c r="P370" s="8"/>
      <c r="Q370" s="8"/>
      <c r="R370" s="8"/>
      <c r="S370" s="8"/>
      <c r="T370" s="8"/>
      <c r="U370" s="8"/>
      <c r="V370" s="8"/>
      <c r="W370" s="8"/>
      <c r="X370" s="8"/>
      <c r="Y370" s="8"/>
      <c r="Z370" s="8"/>
      <c r="AA370" s="8"/>
      <c r="AB370" s="8"/>
      <c r="AC370" s="8"/>
    </row>
    <row r="371" spans="1:29" x14ac:dyDescent="0.2">
      <c r="A371" s="1">
        <f t="shared" si="6"/>
        <v>366</v>
      </c>
      <c r="B371" s="148" t="s">
        <v>376</v>
      </c>
      <c r="C371" s="1">
        <v>366</v>
      </c>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row>
    <row r="372" spans="1:29" x14ac:dyDescent="0.2">
      <c r="A372" s="1">
        <f t="shared" si="6"/>
        <v>367</v>
      </c>
      <c r="B372" s="148" t="s">
        <v>377</v>
      </c>
      <c r="C372" s="1">
        <v>367</v>
      </c>
      <c r="D372" s="8"/>
      <c r="E372" s="8"/>
      <c r="F372" s="8"/>
      <c r="G372" s="8"/>
      <c r="H372" s="8"/>
      <c r="I372" s="8"/>
      <c r="J372" s="8"/>
      <c r="K372" s="8"/>
      <c r="L372" s="8"/>
      <c r="M372" s="8"/>
      <c r="N372" s="8"/>
      <c r="O372" s="8"/>
      <c r="P372" s="8"/>
      <c r="Q372" s="8"/>
      <c r="R372" s="8"/>
      <c r="S372" s="8"/>
      <c r="T372" s="8"/>
      <c r="U372" s="8"/>
      <c r="V372" s="8"/>
      <c r="W372" s="8"/>
      <c r="X372" s="8"/>
      <c r="Y372" s="8"/>
      <c r="Z372" s="8"/>
      <c r="AA372" s="8"/>
      <c r="AB372" s="8"/>
      <c r="AC372" s="8"/>
    </row>
    <row r="373" spans="1:29" x14ac:dyDescent="0.2">
      <c r="A373" s="1">
        <f t="shared" si="6"/>
        <v>368</v>
      </c>
      <c r="B373" s="148" t="s">
        <v>378</v>
      </c>
      <c r="C373" s="1">
        <v>368</v>
      </c>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row>
    <row r="374" spans="1:29" x14ac:dyDescent="0.2">
      <c r="A374" s="1">
        <f t="shared" si="6"/>
        <v>369</v>
      </c>
      <c r="B374" s="148" t="s">
        <v>379</v>
      </c>
      <c r="C374" s="1">
        <v>369</v>
      </c>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row>
    <row r="375" spans="1:29" x14ac:dyDescent="0.2">
      <c r="A375" s="1">
        <f t="shared" si="6"/>
        <v>370</v>
      </c>
      <c r="B375" s="148" t="s">
        <v>380</v>
      </c>
      <c r="C375" s="1">
        <v>370</v>
      </c>
      <c r="D375" s="8"/>
      <c r="E375" s="8"/>
      <c r="F375" s="8"/>
      <c r="G375" s="8"/>
      <c r="H375" s="8"/>
      <c r="I375" s="8"/>
      <c r="J375" s="8"/>
      <c r="K375" s="8"/>
      <c r="L375" s="8"/>
      <c r="M375" s="8"/>
      <c r="N375" s="8"/>
      <c r="O375" s="8"/>
      <c r="P375" s="8"/>
      <c r="Q375" s="8"/>
      <c r="R375" s="8"/>
      <c r="S375" s="8"/>
      <c r="T375" s="8"/>
      <c r="U375" s="8"/>
      <c r="V375" s="8"/>
      <c r="W375" s="8"/>
      <c r="X375" s="8"/>
      <c r="Y375" s="8"/>
      <c r="Z375" s="8"/>
      <c r="AA375" s="8"/>
      <c r="AB375" s="8"/>
      <c r="AC375" s="8"/>
    </row>
    <row r="376" spans="1:29" x14ac:dyDescent="0.2">
      <c r="A376" s="1">
        <f t="shared" si="6"/>
        <v>371</v>
      </c>
      <c r="B376" s="148" t="s">
        <v>381</v>
      </c>
      <c r="C376" s="1">
        <v>371</v>
      </c>
      <c r="D376" s="8"/>
      <c r="E376" s="8"/>
      <c r="F376" s="8"/>
      <c r="G376" s="8"/>
      <c r="H376" s="8"/>
      <c r="I376" s="8"/>
      <c r="J376" s="8"/>
      <c r="K376" s="8"/>
      <c r="L376" s="8"/>
      <c r="M376" s="8"/>
      <c r="N376" s="8"/>
      <c r="O376" s="8"/>
      <c r="P376" s="8"/>
      <c r="Q376" s="8"/>
      <c r="R376" s="8"/>
      <c r="S376" s="8"/>
      <c r="T376" s="8"/>
      <c r="U376" s="8"/>
      <c r="V376" s="8"/>
      <c r="W376" s="8"/>
      <c r="X376" s="8"/>
      <c r="Y376" s="8"/>
      <c r="Z376" s="8"/>
      <c r="AA376" s="8"/>
      <c r="AB376" s="8"/>
      <c r="AC376" s="8"/>
    </row>
    <row r="377" spans="1:29" x14ac:dyDescent="0.2">
      <c r="A377" s="1">
        <f t="shared" si="6"/>
        <v>372</v>
      </c>
      <c r="B377" s="148" t="s">
        <v>382</v>
      </c>
      <c r="C377" s="1">
        <v>372</v>
      </c>
      <c r="D377" s="8"/>
      <c r="E377" s="8"/>
      <c r="F377" s="8"/>
      <c r="G377" s="8"/>
      <c r="H377" s="8"/>
      <c r="I377" s="8"/>
      <c r="J377" s="8"/>
      <c r="K377" s="8"/>
      <c r="L377" s="8"/>
      <c r="M377" s="8"/>
      <c r="N377" s="8"/>
      <c r="O377" s="8"/>
      <c r="P377" s="8"/>
      <c r="Q377" s="8"/>
      <c r="R377" s="8"/>
      <c r="S377" s="8"/>
      <c r="T377" s="8"/>
      <c r="U377" s="8"/>
      <c r="V377" s="8"/>
      <c r="W377" s="8"/>
      <c r="X377" s="8"/>
      <c r="Y377" s="8"/>
      <c r="Z377" s="8"/>
      <c r="AA377" s="8"/>
      <c r="AB377" s="8"/>
      <c r="AC377" s="8"/>
    </row>
    <row r="378" spans="1:29" x14ac:dyDescent="0.2">
      <c r="A378" s="1">
        <f t="shared" si="6"/>
        <v>373</v>
      </c>
      <c r="B378" s="148" t="s">
        <v>383</v>
      </c>
      <c r="C378" s="1">
        <v>373</v>
      </c>
      <c r="D378" s="8"/>
      <c r="E378" s="8"/>
      <c r="F378" s="8"/>
      <c r="G378" s="8"/>
      <c r="H378" s="8"/>
      <c r="I378" s="8"/>
      <c r="J378" s="8"/>
      <c r="K378" s="8"/>
      <c r="L378" s="8"/>
      <c r="M378" s="8"/>
      <c r="N378" s="8"/>
      <c r="O378" s="8"/>
      <c r="P378" s="8"/>
      <c r="Q378" s="8"/>
      <c r="R378" s="8"/>
      <c r="S378" s="8"/>
      <c r="T378" s="8"/>
      <c r="U378" s="8"/>
      <c r="V378" s="8"/>
      <c r="W378" s="8"/>
      <c r="X378" s="8"/>
      <c r="Y378" s="8"/>
      <c r="Z378" s="8"/>
      <c r="AA378" s="8"/>
      <c r="AB378" s="8"/>
      <c r="AC378" s="8"/>
    </row>
    <row r="379" spans="1:29" x14ac:dyDescent="0.2">
      <c r="A379" s="1">
        <f t="shared" si="6"/>
        <v>374</v>
      </c>
      <c r="B379" s="148" t="s">
        <v>384</v>
      </c>
      <c r="C379" s="1">
        <v>374</v>
      </c>
      <c r="D379" s="8"/>
      <c r="E379" s="8"/>
      <c r="F379" s="8"/>
      <c r="G379" s="8"/>
      <c r="H379" s="8"/>
      <c r="I379" s="8"/>
      <c r="J379" s="8"/>
      <c r="K379" s="8"/>
      <c r="L379" s="8"/>
      <c r="M379" s="8"/>
      <c r="N379" s="8"/>
      <c r="O379" s="8"/>
      <c r="P379" s="8"/>
      <c r="Q379" s="8"/>
      <c r="R379" s="8"/>
      <c r="S379" s="8"/>
      <c r="T379" s="8"/>
      <c r="U379" s="8"/>
      <c r="V379" s="8"/>
      <c r="W379" s="8"/>
      <c r="X379" s="8"/>
      <c r="Y379" s="8"/>
      <c r="Z379" s="8"/>
      <c r="AA379" s="8"/>
      <c r="AB379" s="8"/>
      <c r="AC379" s="8"/>
    </row>
    <row r="380" spans="1:29" x14ac:dyDescent="0.2">
      <c r="A380" s="1">
        <f t="shared" si="6"/>
        <v>375</v>
      </c>
      <c r="B380" s="148" t="s">
        <v>385</v>
      </c>
      <c r="C380" s="1">
        <v>375</v>
      </c>
      <c r="D380" s="8"/>
      <c r="E380" s="8"/>
      <c r="F380" s="8"/>
      <c r="G380" s="8"/>
      <c r="H380" s="8"/>
      <c r="I380" s="8"/>
      <c r="J380" s="8"/>
      <c r="K380" s="8"/>
      <c r="L380" s="8"/>
      <c r="M380" s="8"/>
      <c r="N380" s="8"/>
      <c r="O380" s="8"/>
      <c r="P380" s="8"/>
      <c r="Q380" s="8"/>
      <c r="R380" s="8"/>
      <c r="S380" s="8"/>
      <c r="T380" s="8"/>
      <c r="U380" s="8"/>
      <c r="V380" s="8"/>
      <c r="W380" s="8"/>
      <c r="X380" s="8"/>
      <c r="Y380" s="8"/>
      <c r="Z380" s="8"/>
      <c r="AA380" s="8"/>
      <c r="AB380" s="8"/>
      <c r="AC380" s="8"/>
    </row>
    <row r="381" spans="1:29" x14ac:dyDescent="0.2">
      <c r="A381" s="1">
        <f t="shared" si="6"/>
        <v>376</v>
      </c>
      <c r="B381" s="148" t="s">
        <v>386</v>
      </c>
      <c r="C381" s="1">
        <v>376</v>
      </c>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row>
    <row r="382" spans="1:29" x14ac:dyDescent="0.2">
      <c r="A382" s="1">
        <f t="shared" si="6"/>
        <v>377</v>
      </c>
      <c r="B382" s="148" t="s">
        <v>387</v>
      </c>
      <c r="C382" s="1">
        <v>377</v>
      </c>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row>
    <row r="383" spans="1:29" x14ac:dyDescent="0.2">
      <c r="A383" s="1">
        <f t="shared" si="6"/>
        <v>378</v>
      </c>
      <c r="B383" s="148" t="s">
        <v>388</v>
      </c>
      <c r="C383" s="1">
        <v>378</v>
      </c>
      <c r="D383" s="8"/>
      <c r="E383" s="8"/>
      <c r="F383" s="8"/>
      <c r="G383" s="8"/>
      <c r="H383" s="8"/>
      <c r="I383" s="8"/>
      <c r="J383" s="8"/>
      <c r="K383" s="8"/>
      <c r="L383" s="8"/>
      <c r="M383" s="8"/>
      <c r="N383" s="8"/>
      <c r="O383" s="8"/>
      <c r="P383" s="8"/>
      <c r="Q383" s="8"/>
      <c r="R383" s="8"/>
      <c r="S383" s="8"/>
      <c r="T383" s="8"/>
      <c r="U383" s="8"/>
      <c r="V383" s="8"/>
      <c r="W383" s="8"/>
      <c r="X383" s="8"/>
      <c r="Y383" s="8"/>
      <c r="Z383" s="8"/>
      <c r="AA383" s="8"/>
      <c r="AB383" s="8"/>
      <c r="AC383" s="8"/>
    </row>
    <row r="384" spans="1:29" x14ac:dyDescent="0.2">
      <c r="A384" s="1">
        <f t="shared" si="6"/>
        <v>379</v>
      </c>
      <c r="B384" s="148" t="s">
        <v>389</v>
      </c>
      <c r="C384" s="1">
        <v>379</v>
      </c>
      <c r="D384" s="8"/>
      <c r="E384" s="8"/>
      <c r="F384" s="8"/>
      <c r="G384" s="8"/>
      <c r="H384" s="8"/>
      <c r="I384" s="8"/>
      <c r="J384" s="8"/>
      <c r="K384" s="8"/>
      <c r="L384" s="8"/>
      <c r="M384" s="8"/>
      <c r="N384" s="8"/>
      <c r="O384" s="8"/>
      <c r="P384" s="8"/>
      <c r="Q384" s="8"/>
      <c r="R384" s="8"/>
      <c r="S384" s="8"/>
      <c r="T384" s="8"/>
      <c r="U384" s="8"/>
      <c r="V384" s="8"/>
      <c r="W384" s="8"/>
      <c r="X384" s="8"/>
      <c r="Y384" s="8"/>
      <c r="Z384" s="8"/>
      <c r="AA384" s="8"/>
      <c r="AB384" s="8"/>
      <c r="AC384" s="8"/>
    </row>
    <row r="385" spans="1:29" x14ac:dyDescent="0.2">
      <c r="A385" s="1">
        <f t="shared" si="6"/>
        <v>380</v>
      </c>
      <c r="B385" s="148" t="s">
        <v>390</v>
      </c>
      <c r="C385" s="1">
        <v>380</v>
      </c>
      <c r="D385" s="8"/>
      <c r="E385" s="8"/>
      <c r="F385" s="8"/>
      <c r="G385" s="8"/>
      <c r="H385" s="8"/>
      <c r="I385" s="8"/>
      <c r="J385" s="8"/>
      <c r="K385" s="8"/>
      <c r="L385" s="8"/>
      <c r="M385" s="8"/>
      <c r="N385" s="8"/>
      <c r="O385" s="8"/>
      <c r="P385" s="8"/>
      <c r="Q385" s="8"/>
      <c r="R385" s="8"/>
      <c r="S385" s="8"/>
      <c r="T385" s="8"/>
      <c r="U385" s="8"/>
      <c r="V385" s="8"/>
      <c r="W385" s="8"/>
      <c r="X385" s="8"/>
      <c r="Y385" s="8"/>
      <c r="Z385" s="8"/>
      <c r="AA385" s="8"/>
      <c r="AB385" s="8"/>
      <c r="AC385" s="8"/>
    </row>
    <row r="386" spans="1:29" x14ac:dyDescent="0.2">
      <c r="A386" s="1">
        <f t="shared" si="6"/>
        <v>381</v>
      </c>
      <c r="B386" s="148" t="s">
        <v>391</v>
      </c>
      <c r="C386" s="1">
        <v>381</v>
      </c>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row>
    <row r="387" spans="1:29" x14ac:dyDescent="0.2">
      <c r="B387" s="8"/>
      <c r="D387" s="8"/>
      <c r="E387" s="8"/>
      <c r="F387" s="8"/>
      <c r="G387" s="8"/>
      <c r="H387" s="8"/>
      <c r="I387" s="8"/>
      <c r="J387" s="8"/>
      <c r="K387" s="8"/>
      <c r="L387" s="8"/>
      <c r="M387" s="8"/>
      <c r="N387" s="8"/>
      <c r="O387" s="8"/>
      <c r="P387" s="8"/>
      <c r="Q387" s="8"/>
      <c r="R387" s="8"/>
      <c r="S387" s="8"/>
      <c r="T387" s="8"/>
      <c r="U387" s="8"/>
      <c r="V387" s="8"/>
      <c r="W387" s="8"/>
      <c r="X387" s="8"/>
      <c r="Y387" s="8"/>
      <c r="Z387" s="8"/>
      <c r="AA387" s="8"/>
      <c r="AB387" s="8"/>
      <c r="AC387" s="8"/>
    </row>
    <row r="401" spans="2:177" x14ac:dyDescent="0.2">
      <c r="B401" s="8"/>
      <c r="C401" s="8"/>
      <c r="D401" s="8"/>
      <c r="E401" s="8"/>
      <c r="F401" s="8"/>
      <c r="G401" s="8"/>
      <c r="H401" s="8"/>
      <c r="I401" s="8"/>
      <c r="J401" s="8"/>
      <c r="K401" s="8"/>
      <c r="L401" s="8"/>
      <c r="M401" s="8"/>
      <c r="N401" s="8"/>
      <c r="O401" s="8"/>
      <c r="P401" s="8"/>
      <c r="Q401" s="8"/>
      <c r="R401" s="8"/>
      <c r="S401" s="8"/>
      <c r="T401" s="8"/>
      <c r="U401" s="8"/>
      <c r="V401" s="8"/>
      <c r="W401" s="8"/>
      <c r="X401" s="8"/>
      <c r="Y401" s="8"/>
      <c r="Z401" s="8"/>
      <c r="AA401" s="8"/>
      <c r="AB401" s="8"/>
      <c r="AC401" s="8"/>
    </row>
    <row r="402" spans="2:177" x14ac:dyDescent="0.2">
      <c r="B402" s="8"/>
      <c r="C402" s="8"/>
      <c r="D402" s="8"/>
      <c r="E402" s="8"/>
      <c r="F402" s="8"/>
      <c r="G402" s="8"/>
      <c r="H402" s="8"/>
      <c r="I402" s="8"/>
      <c r="J402" s="8"/>
      <c r="K402" s="8"/>
      <c r="L402" s="8"/>
      <c r="M402" s="8"/>
      <c r="N402" s="8"/>
      <c r="O402" s="8"/>
      <c r="P402" s="8"/>
      <c r="Q402" s="8"/>
      <c r="R402" s="8"/>
      <c r="S402" s="8"/>
      <c r="T402" s="8"/>
      <c r="U402" s="8"/>
      <c r="V402" s="8"/>
      <c r="W402" s="8"/>
      <c r="X402" s="8"/>
      <c r="Y402" s="8"/>
      <c r="Z402" s="8"/>
      <c r="AA402" s="8"/>
      <c r="AB402" s="8"/>
      <c r="AC402" s="8"/>
    </row>
    <row r="403" spans="2:177" s="31" customFormat="1" x14ac:dyDescent="0.2">
      <c r="K403" s="87"/>
      <c r="L403" s="87"/>
      <c r="M403" s="87"/>
      <c r="N403" s="87"/>
      <c r="O403" s="87"/>
      <c r="P403" s="87"/>
      <c r="Q403" s="87"/>
      <c r="R403" s="87"/>
      <c r="S403" s="87"/>
      <c r="AH403" s="31">
        <v>2007</v>
      </c>
      <c r="AT403" s="31">
        <v>2008</v>
      </c>
      <c r="BF403" s="31">
        <v>2009</v>
      </c>
      <c r="BR403" s="31">
        <v>2010</v>
      </c>
      <c r="CD403" s="31">
        <v>2011</v>
      </c>
      <c r="CP403" s="31">
        <v>2012</v>
      </c>
      <c r="DB403" s="31">
        <v>2013</v>
      </c>
      <c r="DN403" s="31">
        <v>2014</v>
      </c>
      <c r="DZ403" s="31">
        <v>2015</v>
      </c>
      <c r="EL403" s="31">
        <v>2016</v>
      </c>
      <c r="EX403" s="31">
        <v>2017</v>
      </c>
      <c r="FJ403" s="31">
        <v>2018</v>
      </c>
    </row>
    <row r="404" spans="2:177" s="31" customFormat="1" x14ac:dyDescent="0.2">
      <c r="K404" s="87"/>
      <c r="L404" s="87"/>
      <c r="M404" s="87"/>
      <c r="N404" s="87"/>
      <c r="O404" s="87"/>
      <c r="P404" s="87"/>
      <c r="Q404" s="87"/>
      <c r="R404" s="87"/>
      <c r="S404" s="87"/>
      <c r="AH404" s="31" t="s">
        <v>404</v>
      </c>
    </row>
    <row r="405" spans="2:177" s="29" customFormat="1" x14ac:dyDescent="0.2">
      <c r="K405" s="30"/>
      <c r="L405" s="30"/>
      <c r="M405" s="30"/>
      <c r="N405" s="30"/>
      <c r="O405" s="30"/>
      <c r="P405" s="30"/>
      <c r="Q405" s="30"/>
      <c r="R405" s="30"/>
      <c r="S405" s="30"/>
      <c r="AE405" s="29" t="s">
        <v>410</v>
      </c>
      <c r="AG405" s="30" t="str">
        <f>$E$7</f>
        <v>Nederland</v>
      </c>
      <c r="AH405" s="30" t="e">
        <f>VLOOKUP($D$7,#REF!,3,FALSE)</f>
        <v>#REF!</v>
      </c>
      <c r="AI405" s="30" t="e">
        <f>VLOOKUP($D$7,#REF!,4,FALSE)</f>
        <v>#REF!</v>
      </c>
      <c r="AJ405" s="30" t="e">
        <f>VLOOKUP($D$7,#REF!,5,FALSE)</f>
        <v>#REF!</v>
      </c>
      <c r="AK405" s="30" t="e">
        <f>VLOOKUP($D$7,#REF!,6,FALSE)</f>
        <v>#REF!</v>
      </c>
      <c r="AL405" s="30" t="e">
        <f>VLOOKUP($D$7,#REF!,7,FALSE)</f>
        <v>#REF!</v>
      </c>
      <c r="AM405" s="30" t="e">
        <f>VLOOKUP($D$7,#REF!,8,FALSE)</f>
        <v>#REF!</v>
      </c>
      <c r="AN405" s="30" t="e">
        <f>VLOOKUP($D$7,#REF!,9,FALSE)</f>
        <v>#REF!</v>
      </c>
      <c r="AO405" s="30" t="e">
        <f>VLOOKUP($D$7,#REF!,10,FALSE)</f>
        <v>#REF!</v>
      </c>
      <c r="AP405" s="30" t="e">
        <f>VLOOKUP($D$7,#REF!,11,FALSE)</f>
        <v>#REF!</v>
      </c>
      <c r="AQ405" s="30" t="e">
        <f>VLOOKUP($D$7,#REF!,12,FALSE)</f>
        <v>#REF!</v>
      </c>
      <c r="AR405" s="30" t="e">
        <f>VLOOKUP($D$7,#REF!,13,FALSE)</f>
        <v>#REF!</v>
      </c>
      <c r="AS405" s="30" t="e">
        <f>VLOOKUP($D$7,#REF!,14,FALSE)</f>
        <v>#REF!</v>
      </c>
      <c r="AT405" s="30" t="e">
        <f>VLOOKUP($D$7,#REF!,15,FALSE)</f>
        <v>#REF!</v>
      </c>
      <c r="AU405" s="30" t="e">
        <f>VLOOKUP($D$7,#REF!,16,FALSE)</f>
        <v>#REF!</v>
      </c>
      <c r="AV405" s="30" t="e">
        <f>VLOOKUP($D$7,#REF!,17,FALSE)</f>
        <v>#REF!</v>
      </c>
      <c r="AW405" s="30" t="e">
        <f>VLOOKUP($D$7,#REF!,18,FALSE)</f>
        <v>#REF!</v>
      </c>
      <c r="AX405" s="30" t="e">
        <f>VLOOKUP($D$7,#REF!,19,FALSE)</f>
        <v>#REF!</v>
      </c>
      <c r="AY405" s="30" t="e">
        <f>VLOOKUP($D$7,#REF!,20,FALSE)</f>
        <v>#REF!</v>
      </c>
      <c r="AZ405" s="30" t="e">
        <f>VLOOKUP($D$7,#REF!,21,FALSE)</f>
        <v>#REF!</v>
      </c>
      <c r="BA405" s="30" t="e">
        <f>VLOOKUP($D$7,#REF!,22,FALSE)</f>
        <v>#REF!</v>
      </c>
      <c r="BB405" s="30" t="e">
        <f>VLOOKUP($D$7,#REF!,23,FALSE)</f>
        <v>#REF!</v>
      </c>
      <c r="BC405" s="30" t="e">
        <f>VLOOKUP($D$7,#REF!,24,FALSE)</f>
        <v>#REF!</v>
      </c>
      <c r="BD405" s="30" t="e">
        <f>VLOOKUP($D$7,#REF!,25,FALSE)</f>
        <v>#REF!</v>
      </c>
      <c r="BE405" s="30" t="e">
        <f>VLOOKUP($D$7,#REF!,26,FALSE)</f>
        <v>#REF!</v>
      </c>
      <c r="BF405" s="30" t="e">
        <f>VLOOKUP($D$7,#REF!,27,FALSE)</f>
        <v>#REF!</v>
      </c>
      <c r="BG405" s="30" t="e">
        <f>VLOOKUP($D$7,#REF!,28,FALSE)</f>
        <v>#REF!</v>
      </c>
      <c r="BH405" s="30" t="e">
        <f>VLOOKUP($D$7,#REF!,29,FALSE)</f>
        <v>#REF!</v>
      </c>
      <c r="BI405" s="30" t="e">
        <f>VLOOKUP($D$7,#REF!,30,FALSE)</f>
        <v>#REF!</v>
      </c>
      <c r="BJ405" s="30" t="e">
        <f>VLOOKUP($D$7,#REF!,31,FALSE)</f>
        <v>#REF!</v>
      </c>
      <c r="BK405" s="30" t="e">
        <f>VLOOKUP($D$7,#REF!,32,FALSE)</f>
        <v>#REF!</v>
      </c>
      <c r="BL405" s="30" t="e">
        <f>VLOOKUP($D$7,#REF!,33,FALSE)</f>
        <v>#REF!</v>
      </c>
      <c r="BM405" s="30" t="e">
        <f>VLOOKUP($D$7,#REF!,34,FALSE)</f>
        <v>#REF!</v>
      </c>
      <c r="BN405" s="30" t="e">
        <f>VLOOKUP($D$7,#REF!,35,FALSE)</f>
        <v>#REF!</v>
      </c>
      <c r="BO405" s="30" t="e">
        <f>VLOOKUP($D$7,#REF!,36,FALSE)</f>
        <v>#REF!</v>
      </c>
      <c r="BP405" s="30" t="e">
        <f>VLOOKUP($D$7,#REF!,37,FALSE)</f>
        <v>#REF!</v>
      </c>
      <c r="BQ405" s="30" t="e">
        <f>VLOOKUP($D$7,#REF!,38,FALSE)</f>
        <v>#REF!</v>
      </c>
      <c r="BR405" s="30" t="e">
        <f>VLOOKUP($D$7,#REF!,39,FALSE)</f>
        <v>#REF!</v>
      </c>
      <c r="BS405" s="30" t="e">
        <f>VLOOKUP($D$7,#REF!,40,FALSE)</f>
        <v>#REF!</v>
      </c>
      <c r="BT405" s="30" t="e">
        <f>VLOOKUP($D$7,#REF!,41,FALSE)</f>
        <v>#REF!</v>
      </c>
      <c r="BU405" s="30" t="e">
        <f>VLOOKUP($D$7,#REF!,42,FALSE)</f>
        <v>#REF!</v>
      </c>
      <c r="BV405" s="30" t="e">
        <f>VLOOKUP($D$7,#REF!,43,FALSE)</f>
        <v>#REF!</v>
      </c>
      <c r="BW405" s="30" t="e">
        <f>VLOOKUP($D$7,#REF!,44,FALSE)</f>
        <v>#REF!</v>
      </c>
      <c r="BX405" s="30" t="e">
        <f>VLOOKUP($D$7,#REF!,45,FALSE)</f>
        <v>#REF!</v>
      </c>
      <c r="BY405" s="30" t="e">
        <f>VLOOKUP($D$7,#REF!,46,FALSE)</f>
        <v>#REF!</v>
      </c>
      <c r="BZ405" s="30" t="e">
        <f>VLOOKUP($D$7,#REF!,47,FALSE)</f>
        <v>#REF!</v>
      </c>
      <c r="CA405" s="30" t="e">
        <f>VLOOKUP($D$7,#REF!,48,FALSE)</f>
        <v>#REF!</v>
      </c>
      <c r="CB405" s="30" t="e">
        <f>VLOOKUP($D$7,#REF!,49,FALSE)</f>
        <v>#REF!</v>
      </c>
      <c r="CC405" s="30" t="e">
        <f>VLOOKUP($D$7,#REF!,50,FALSE)</f>
        <v>#REF!</v>
      </c>
      <c r="CD405" s="30" t="e">
        <f>VLOOKUP($D$7,#REF!,51,FALSE)</f>
        <v>#REF!</v>
      </c>
      <c r="CE405" s="30" t="e">
        <f>VLOOKUP($D$7,#REF!,52,FALSE)</f>
        <v>#REF!</v>
      </c>
      <c r="CF405" s="30" t="e">
        <f>VLOOKUP($D$7,#REF!,53,FALSE)</f>
        <v>#REF!</v>
      </c>
      <c r="CG405" s="30" t="e">
        <f>VLOOKUP($D$7,#REF!,54,FALSE)</f>
        <v>#REF!</v>
      </c>
      <c r="CH405" s="30" t="e">
        <f>VLOOKUP($D$7,#REF!,55,FALSE)</f>
        <v>#REF!</v>
      </c>
      <c r="CI405" s="30" t="e">
        <f>VLOOKUP($D$7,#REF!,56,FALSE)</f>
        <v>#REF!</v>
      </c>
      <c r="CJ405" s="30" t="e">
        <f>VLOOKUP($D$7,#REF!,57,FALSE)</f>
        <v>#REF!</v>
      </c>
      <c r="CK405" s="30" t="e">
        <f>VLOOKUP($D$7,#REF!,58,FALSE)</f>
        <v>#REF!</v>
      </c>
      <c r="CL405" s="30" t="e">
        <f>VLOOKUP($D$7,#REF!,59,FALSE)</f>
        <v>#REF!</v>
      </c>
      <c r="CM405" s="30" t="e">
        <f>VLOOKUP($D$7,#REF!,60,FALSE)</f>
        <v>#REF!</v>
      </c>
      <c r="CN405" s="30" t="e">
        <f>VLOOKUP($D$7,#REF!,61,FALSE)</f>
        <v>#REF!</v>
      </c>
      <c r="CO405" s="30" t="e">
        <f>VLOOKUP($D$7,#REF!,62,FALSE)</f>
        <v>#REF!</v>
      </c>
      <c r="CP405" s="30" t="e">
        <f>VLOOKUP($D$7,#REF!,63,FALSE)</f>
        <v>#REF!</v>
      </c>
      <c r="CQ405" s="30" t="e">
        <f>VLOOKUP($D$7,#REF!,64,FALSE)</f>
        <v>#REF!</v>
      </c>
      <c r="CR405" s="30" t="e">
        <f>VLOOKUP($D$7,#REF!,65,FALSE)</f>
        <v>#REF!</v>
      </c>
      <c r="CS405" s="30" t="e">
        <f>VLOOKUP($D$7,#REF!,66,FALSE)</f>
        <v>#REF!</v>
      </c>
      <c r="CT405" s="30" t="e">
        <f>VLOOKUP($D$7,#REF!,67,FALSE)</f>
        <v>#REF!</v>
      </c>
      <c r="CU405" s="30" t="e">
        <f>VLOOKUP($D$7,#REF!,68,FALSE)</f>
        <v>#REF!</v>
      </c>
      <c r="CV405" s="30" t="e">
        <f>VLOOKUP($D$7,#REF!,69,FALSE)</f>
        <v>#REF!</v>
      </c>
      <c r="CW405" s="30" t="e">
        <f>VLOOKUP($D$7,#REF!,70,FALSE)</f>
        <v>#REF!</v>
      </c>
      <c r="CX405" s="30" t="e">
        <f>VLOOKUP($D$7,#REF!,71,FALSE)</f>
        <v>#REF!</v>
      </c>
      <c r="CY405" s="30" t="e">
        <f>VLOOKUP($D$7,#REF!,72,FALSE)</f>
        <v>#REF!</v>
      </c>
      <c r="CZ405" s="30" t="e">
        <f>VLOOKUP($D$7,#REF!,73,FALSE)</f>
        <v>#REF!</v>
      </c>
      <c r="DA405" s="30" t="e">
        <f>VLOOKUP($D$7,#REF!,74,FALSE)</f>
        <v>#REF!</v>
      </c>
      <c r="DB405" s="30" t="e">
        <f>VLOOKUP($D$7,#REF!,75,FALSE)</f>
        <v>#REF!</v>
      </c>
      <c r="DC405" s="30" t="e">
        <f>VLOOKUP($D$7,#REF!,76,FALSE)</f>
        <v>#REF!</v>
      </c>
      <c r="DD405" s="30" t="e">
        <f>VLOOKUP($D$7,#REF!,77,FALSE)</f>
        <v>#REF!</v>
      </c>
      <c r="DE405" s="30" t="e">
        <f>VLOOKUP($D$7,#REF!,78,FALSE)</f>
        <v>#REF!</v>
      </c>
      <c r="DF405" s="30" t="e">
        <f>VLOOKUP($D$7,#REF!,79,FALSE)</f>
        <v>#REF!</v>
      </c>
      <c r="DG405" s="30" t="e">
        <f>VLOOKUP($D$7,#REF!,80,FALSE)</f>
        <v>#REF!</v>
      </c>
      <c r="DH405" s="30" t="e">
        <f>VLOOKUP($D$7,#REF!,81,FALSE)</f>
        <v>#REF!</v>
      </c>
      <c r="DI405" s="30" t="e">
        <f>VLOOKUP($D$7,#REF!,82,FALSE)</f>
        <v>#REF!</v>
      </c>
      <c r="DJ405" s="30" t="e">
        <f>VLOOKUP($D$7,#REF!,83,FALSE)</f>
        <v>#REF!</v>
      </c>
      <c r="DK405" s="30" t="e">
        <f>VLOOKUP($D$7,#REF!,84,FALSE)</f>
        <v>#REF!</v>
      </c>
      <c r="DL405" s="30" t="e">
        <f>VLOOKUP($D$7,#REF!,85,FALSE)</f>
        <v>#REF!</v>
      </c>
      <c r="DM405" s="30" t="e">
        <f>VLOOKUP($D$7,#REF!,86,FALSE)</f>
        <v>#REF!</v>
      </c>
      <c r="DN405" s="30" t="e">
        <f>VLOOKUP($D$7,#REF!,87,FALSE)</f>
        <v>#REF!</v>
      </c>
      <c r="DO405" s="30" t="e">
        <f>VLOOKUP($D$7,#REF!,88,FALSE)</f>
        <v>#REF!</v>
      </c>
      <c r="DP405" s="30" t="e">
        <f>VLOOKUP($D$7,#REF!,89,FALSE)</f>
        <v>#REF!</v>
      </c>
      <c r="DQ405" s="30" t="e">
        <f>VLOOKUP($D$7,#REF!,90,FALSE)</f>
        <v>#REF!</v>
      </c>
      <c r="DR405" s="30" t="e">
        <f>VLOOKUP($D$7,#REF!,91,FALSE)</f>
        <v>#REF!</v>
      </c>
      <c r="DS405" s="30" t="e">
        <f>VLOOKUP($D$7,#REF!,92,FALSE)</f>
        <v>#REF!</v>
      </c>
      <c r="DT405" s="30" t="e">
        <f>VLOOKUP($D$7,#REF!,93,FALSE)</f>
        <v>#REF!</v>
      </c>
      <c r="DU405" s="30" t="e">
        <f>VLOOKUP($D$7,#REF!,94,FALSE)</f>
        <v>#REF!</v>
      </c>
      <c r="DV405" s="30" t="e">
        <f>VLOOKUP($D$7,#REF!,95,FALSE)</f>
        <v>#REF!</v>
      </c>
      <c r="DW405" s="30" t="e">
        <f>VLOOKUP($D$7,#REF!,96,FALSE)</f>
        <v>#REF!</v>
      </c>
      <c r="DX405" s="30" t="e">
        <f>VLOOKUP($D$7,#REF!,97,FALSE)</f>
        <v>#REF!</v>
      </c>
      <c r="DY405" s="30" t="e">
        <f>VLOOKUP($D$7,#REF!,98,FALSE)</f>
        <v>#REF!</v>
      </c>
      <c r="DZ405" s="30" t="e">
        <f>VLOOKUP($D$7,#REF!,99,FALSE)</f>
        <v>#REF!</v>
      </c>
      <c r="EA405" s="30" t="e">
        <f>VLOOKUP($D$7,#REF!,100,FALSE)</f>
        <v>#REF!</v>
      </c>
      <c r="EB405" s="30" t="e">
        <f>VLOOKUP($D$7,#REF!,101,FALSE)</f>
        <v>#REF!</v>
      </c>
      <c r="EC405" s="30" t="e">
        <f>VLOOKUP($D$7,#REF!,102,FALSE)</f>
        <v>#REF!</v>
      </c>
      <c r="ED405" s="30" t="e">
        <f>VLOOKUP($D$7,#REF!,103,FALSE)</f>
        <v>#REF!</v>
      </c>
      <c r="EE405" s="30" t="e">
        <f>VLOOKUP($D$7,#REF!,104,FALSE)</f>
        <v>#REF!</v>
      </c>
      <c r="EF405" s="30" t="e">
        <f>VLOOKUP($D$7,#REF!,105,FALSE)</f>
        <v>#REF!</v>
      </c>
      <c r="EG405" s="30" t="e">
        <f>VLOOKUP($D$7,#REF!,106,FALSE)</f>
        <v>#REF!</v>
      </c>
      <c r="EH405" s="30" t="e">
        <f>VLOOKUP($D$7,#REF!,107,FALSE)</f>
        <v>#REF!</v>
      </c>
      <c r="EI405" s="30" t="e">
        <f>VLOOKUP($D$7,#REF!,108,FALSE)</f>
        <v>#REF!</v>
      </c>
      <c r="EJ405" s="30" t="e">
        <f>VLOOKUP($D$7,#REF!,109,FALSE)</f>
        <v>#REF!</v>
      </c>
      <c r="EK405" s="30" t="e">
        <f>VLOOKUP($D$7,#REF!,110,FALSE)</f>
        <v>#REF!</v>
      </c>
      <c r="EL405" s="30" t="e">
        <f>VLOOKUP($D$7,#REF!,111,FALSE)</f>
        <v>#REF!</v>
      </c>
      <c r="EM405" s="30" t="e">
        <f>VLOOKUP($D$7,#REF!,112,FALSE)</f>
        <v>#REF!</v>
      </c>
      <c r="EN405" s="30" t="e">
        <f>VLOOKUP($D$7,#REF!,113,FALSE)</f>
        <v>#REF!</v>
      </c>
      <c r="EO405" s="30" t="e">
        <f>VLOOKUP($D$7,#REF!,114,FALSE)</f>
        <v>#REF!</v>
      </c>
      <c r="EP405" s="30" t="e">
        <f>VLOOKUP($D$7,#REF!,115,FALSE)</f>
        <v>#REF!</v>
      </c>
      <c r="EQ405" s="30" t="e">
        <f>VLOOKUP($D$7,#REF!,116,FALSE)</f>
        <v>#REF!</v>
      </c>
      <c r="ER405" s="30" t="e">
        <f>VLOOKUP($D$7,#REF!,117,FALSE)</f>
        <v>#REF!</v>
      </c>
      <c r="ES405" s="30" t="e">
        <f>VLOOKUP($D$7,#REF!,118,FALSE)</f>
        <v>#REF!</v>
      </c>
      <c r="ET405" s="30" t="e">
        <f>VLOOKUP($D$7,#REF!,119,FALSE)</f>
        <v>#REF!</v>
      </c>
      <c r="EU405" s="30"/>
      <c r="EV405" s="30"/>
      <c r="EW405" s="30"/>
      <c r="EX405" s="30"/>
    </row>
    <row r="406" spans="2:177" s="29" customFormat="1" ht="13.5" customHeight="1" x14ac:dyDescent="0.2">
      <c r="K406" s="30"/>
      <c r="L406" s="30"/>
      <c r="M406" s="30"/>
      <c r="N406" s="30"/>
      <c r="O406" s="30"/>
      <c r="P406" s="30"/>
      <c r="Q406" s="30"/>
      <c r="R406" s="30"/>
      <c r="S406" s="30"/>
      <c r="AE406" s="29" t="s">
        <v>411</v>
      </c>
      <c r="AG406" s="29">
        <f>S7</f>
        <v>0</v>
      </c>
      <c r="AH406" s="30" t="e">
        <f>VLOOKUP($R$8,#REF!,3,FALSE)</f>
        <v>#REF!</v>
      </c>
      <c r="AI406" s="30" t="e">
        <f>VLOOKUP($R$8,#REF!,4,FALSE)</f>
        <v>#REF!</v>
      </c>
      <c r="AJ406" s="30" t="e">
        <f>VLOOKUP($R$8,#REF!,5,FALSE)</f>
        <v>#REF!</v>
      </c>
      <c r="AK406" s="30" t="e">
        <f>VLOOKUP($R$8,#REF!,6,FALSE)</f>
        <v>#REF!</v>
      </c>
      <c r="AL406" s="30" t="e">
        <f>VLOOKUP($R$8,#REF!,7,FALSE)</f>
        <v>#REF!</v>
      </c>
      <c r="AM406" s="30" t="e">
        <f>VLOOKUP($R$8,#REF!,8,FALSE)</f>
        <v>#REF!</v>
      </c>
      <c r="AN406" s="30" t="e">
        <f>VLOOKUP($R$8,#REF!,9,FALSE)</f>
        <v>#REF!</v>
      </c>
      <c r="AO406" s="30" t="e">
        <f>VLOOKUP($R$8,#REF!,10,FALSE)</f>
        <v>#REF!</v>
      </c>
      <c r="AP406" s="30" t="e">
        <f>VLOOKUP($R$8,#REF!,11,FALSE)</f>
        <v>#REF!</v>
      </c>
      <c r="AQ406" s="30" t="e">
        <f>VLOOKUP($R$8,#REF!,12,FALSE)</f>
        <v>#REF!</v>
      </c>
      <c r="AR406" s="30" t="e">
        <f>VLOOKUP($R$8,#REF!,13,FALSE)</f>
        <v>#REF!</v>
      </c>
      <c r="AS406" s="30" t="e">
        <f>VLOOKUP($R$8,#REF!,14,FALSE)</f>
        <v>#REF!</v>
      </c>
      <c r="AT406" s="30" t="e">
        <f>VLOOKUP($R$8,#REF!,15,FALSE)</f>
        <v>#REF!</v>
      </c>
      <c r="AU406" s="30" t="e">
        <f>VLOOKUP($R$8,#REF!,16,FALSE)</f>
        <v>#REF!</v>
      </c>
      <c r="AV406" s="30" t="e">
        <f>VLOOKUP($R$8,#REF!,17,FALSE)</f>
        <v>#REF!</v>
      </c>
      <c r="AW406" s="30" t="e">
        <f>VLOOKUP($R$8,#REF!,18,FALSE)</f>
        <v>#REF!</v>
      </c>
      <c r="AX406" s="30" t="e">
        <f>VLOOKUP($R$8,#REF!,19,FALSE)</f>
        <v>#REF!</v>
      </c>
      <c r="AY406" s="30" t="e">
        <f>VLOOKUP($R$8,#REF!,20,FALSE)</f>
        <v>#REF!</v>
      </c>
      <c r="AZ406" s="30" t="e">
        <f>VLOOKUP($R$8,#REF!,21,FALSE)</f>
        <v>#REF!</v>
      </c>
      <c r="BA406" s="30" t="e">
        <f>VLOOKUP($R$8,#REF!,22,FALSE)</f>
        <v>#REF!</v>
      </c>
      <c r="BB406" s="30" t="e">
        <f>VLOOKUP($R$8,#REF!,23,FALSE)</f>
        <v>#REF!</v>
      </c>
      <c r="BC406" s="30" t="e">
        <f>VLOOKUP($R$8,#REF!,24,FALSE)</f>
        <v>#REF!</v>
      </c>
      <c r="BD406" s="30" t="e">
        <f>VLOOKUP($R$8,#REF!,25,FALSE)</f>
        <v>#REF!</v>
      </c>
      <c r="BE406" s="30" t="e">
        <f>VLOOKUP($R$8,#REF!,26,FALSE)</f>
        <v>#REF!</v>
      </c>
      <c r="BF406" s="30" t="e">
        <f>VLOOKUP($R$8,#REF!,27,FALSE)</f>
        <v>#REF!</v>
      </c>
      <c r="BG406" s="30" t="e">
        <f>VLOOKUP($R$8,#REF!,28,FALSE)</f>
        <v>#REF!</v>
      </c>
      <c r="BH406" s="30" t="e">
        <f>VLOOKUP($R$8,#REF!,29,FALSE)</f>
        <v>#REF!</v>
      </c>
      <c r="BI406" s="30" t="e">
        <f>VLOOKUP($R$8,#REF!,30,FALSE)</f>
        <v>#REF!</v>
      </c>
      <c r="BJ406" s="30" t="e">
        <f>VLOOKUP($R$8,#REF!,31,FALSE)</f>
        <v>#REF!</v>
      </c>
      <c r="BK406" s="30" t="e">
        <f>VLOOKUP($R$8,#REF!,32,FALSE)</f>
        <v>#REF!</v>
      </c>
      <c r="BL406" s="30" t="e">
        <f>VLOOKUP($R$8,#REF!,33,FALSE)</f>
        <v>#REF!</v>
      </c>
      <c r="BM406" s="30" t="e">
        <f>VLOOKUP($R$8,#REF!,34,FALSE)</f>
        <v>#REF!</v>
      </c>
      <c r="BN406" s="30" t="e">
        <f>VLOOKUP($R$8,#REF!,35,FALSE)</f>
        <v>#REF!</v>
      </c>
      <c r="BO406" s="30" t="e">
        <f>VLOOKUP($R$8,#REF!,36,FALSE)</f>
        <v>#REF!</v>
      </c>
      <c r="BP406" s="30" t="e">
        <f>VLOOKUP($R$8,#REF!,37,FALSE)</f>
        <v>#REF!</v>
      </c>
      <c r="BQ406" s="30" t="e">
        <f>VLOOKUP($R$8,#REF!,38,FALSE)</f>
        <v>#REF!</v>
      </c>
      <c r="BR406" s="30" t="e">
        <f>VLOOKUP($R$8,#REF!,39,FALSE)</f>
        <v>#REF!</v>
      </c>
      <c r="BS406" s="30" t="e">
        <f>VLOOKUP($R$8,#REF!,40,FALSE)</f>
        <v>#REF!</v>
      </c>
      <c r="BT406" s="30" t="e">
        <f>VLOOKUP($R$8,#REF!,41,FALSE)</f>
        <v>#REF!</v>
      </c>
      <c r="BU406" s="30" t="e">
        <f>VLOOKUP($R$8,#REF!,42,FALSE)</f>
        <v>#REF!</v>
      </c>
      <c r="BV406" s="30" t="e">
        <f>VLOOKUP($R$8,#REF!,43,FALSE)</f>
        <v>#REF!</v>
      </c>
      <c r="BW406" s="30" t="e">
        <f>VLOOKUP($R$8,#REF!,44,FALSE)</f>
        <v>#REF!</v>
      </c>
      <c r="BX406" s="30" t="e">
        <f>VLOOKUP($R$8,#REF!,45,FALSE)</f>
        <v>#REF!</v>
      </c>
      <c r="BY406" s="30" t="e">
        <f>VLOOKUP($R$8,#REF!,46,FALSE)</f>
        <v>#REF!</v>
      </c>
      <c r="BZ406" s="30" t="e">
        <f>VLOOKUP($R$8,#REF!,47,FALSE)</f>
        <v>#REF!</v>
      </c>
      <c r="CA406" s="30" t="e">
        <f>VLOOKUP($R$8,#REF!,48,FALSE)</f>
        <v>#REF!</v>
      </c>
      <c r="CB406" s="30" t="e">
        <f>VLOOKUP($R$8,#REF!,49,FALSE)</f>
        <v>#REF!</v>
      </c>
      <c r="CC406" s="30" t="e">
        <f>VLOOKUP($R$8,#REF!,50,FALSE)</f>
        <v>#REF!</v>
      </c>
      <c r="CD406" s="30" t="e">
        <f>VLOOKUP($R$8,#REF!,51,FALSE)</f>
        <v>#REF!</v>
      </c>
      <c r="CE406" s="30" t="e">
        <f>VLOOKUP($R$8,#REF!,52,FALSE)</f>
        <v>#REF!</v>
      </c>
      <c r="CF406" s="30" t="e">
        <f>VLOOKUP($R$8,#REF!,53,FALSE)</f>
        <v>#REF!</v>
      </c>
      <c r="CG406" s="30" t="e">
        <f>VLOOKUP($R$8,#REF!,54,FALSE)</f>
        <v>#REF!</v>
      </c>
      <c r="CH406" s="30" t="e">
        <f>VLOOKUP($R$8,#REF!,55,FALSE)</f>
        <v>#REF!</v>
      </c>
      <c r="CI406" s="30" t="e">
        <f>VLOOKUP($R$8,#REF!,56,FALSE)</f>
        <v>#REF!</v>
      </c>
      <c r="CJ406" s="30" t="e">
        <f>VLOOKUP($R$8,#REF!,57,FALSE)</f>
        <v>#REF!</v>
      </c>
      <c r="CK406" s="30" t="e">
        <f>VLOOKUP($R$8,#REF!,58,FALSE)</f>
        <v>#REF!</v>
      </c>
      <c r="CL406" s="30" t="e">
        <f>VLOOKUP($R$8,#REF!,59,FALSE)</f>
        <v>#REF!</v>
      </c>
      <c r="CM406" s="30" t="e">
        <f>VLOOKUP($R$8,#REF!,60,FALSE)</f>
        <v>#REF!</v>
      </c>
      <c r="CN406" s="30" t="e">
        <f>VLOOKUP($R$8,#REF!,61,FALSE)</f>
        <v>#REF!</v>
      </c>
      <c r="CO406" s="30" t="e">
        <f>VLOOKUP($R$8,#REF!,62,FALSE)</f>
        <v>#REF!</v>
      </c>
      <c r="CP406" s="30" t="e">
        <f>VLOOKUP($R$8,#REF!,63,FALSE)</f>
        <v>#REF!</v>
      </c>
      <c r="CQ406" s="30" t="e">
        <f>VLOOKUP($R$8,#REF!,64,FALSE)</f>
        <v>#REF!</v>
      </c>
      <c r="CR406" s="30" t="e">
        <f>VLOOKUP($R$8,#REF!,65,FALSE)</f>
        <v>#REF!</v>
      </c>
      <c r="CS406" s="30" t="e">
        <f>VLOOKUP($R$8,#REF!,66,FALSE)</f>
        <v>#REF!</v>
      </c>
      <c r="CT406" s="30" t="e">
        <f>VLOOKUP($R$8,#REF!,67,FALSE)</f>
        <v>#REF!</v>
      </c>
      <c r="CU406" s="30" t="e">
        <f>VLOOKUP($R$8,#REF!,68,FALSE)</f>
        <v>#REF!</v>
      </c>
      <c r="CV406" s="30" t="e">
        <f>VLOOKUP($R$8,#REF!,69,FALSE)</f>
        <v>#REF!</v>
      </c>
      <c r="CW406" s="30" t="e">
        <f>VLOOKUP($R$8,#REF!,70,FALSE)</f>
        <v>#REF!</v>
      </c>
      <c r="CX406" s="30" t="e">
        <f>VLOOKUP($R$8,#REF!,71,FALSE)</f>
        <v>#REF!</v>
      </c>
      <c r="CY406" s="30" t="e">
        <f>VLOOKUP($R$8,#REF!,72,FALSE)</f>
        <v>#REF!</v>
      </c>
      <c r="CZ406" s="30" t="e">
        <f>VLOOKUP($R$8,#REF!,73,FALSE)</f>
        <v>#REF!</v>
      </c>
      <c r="DA406" s="30" t="e">
        <f>VLOOKUP($R$8,#REF!,74,FALSE)</f>
        <v>#REF!</v>
      </c>
      <c r="DB406" s="30" t="e">
        <f>VLOOKUP($R$8,#REF!,75,FALSE)</f>
        <v>#REF!</v>
      </c>
      <c r="DC406" s="30" t="e">
        <f>VLOOKUP($R$8,#REF!,76,FALSE)</f>
        <v>#REF!</v>
      </c>
      <c r="DD406" s="30" t="e">
        <f>VLOOKUP($R$8,#REF!,77,FALSE)</f>
        <v>#REF!</v>
      </c>
      <c r="DE406" s="30" t="e">
        <f>VLOOKUP($R$8,#REF!,78,FALSE)</f>
        <v>#REF!</v>
      </c>
      <c r="DF406" s="30" t="e">
        <f>VLOOKUP($R$8,#REF!,79,FALSE)</f>
        <v>#REF!</v>
      </c>
      <c r="DG406" s="30" t="e">
        <f>VLOOKUP($R$8,#REF!,80,FALSE)</f>
        <v>#REF!</v>
      </c>
      <c r="DH406" s="30" t="e">
        <f>VLOOKUP($R$8,#REF!,81,FALSE)</f>
        <v>#REF!</v>
      </c>
      <c r="DI406" s="30" t="e">
        <f>VLOOKUP($R$8,#REF!,82,FALSE)</f>
        <v>#REF!</v>
      </c>
      <c r="DJ406" s="30" t="e">
        <f>VLOOKUP($R$8,#REF!,83,FALSE)</f>
        <v>#REF!</v>
      </c>
      <c r="DK406" s="30" t="e">
        <f>VLOOKUP($R$8,#REF!,84,FALSE)</f>
        <v>#REF!</v>
      </c>
      <c r="DL406" s="30" t="e">
        <f>VLOOKUP($R$8,#REF!,85,FALSE)</f>
        <v>#REF!</v>
      </c>
      <c r="DM406" s="30" t="e">
        <f>VLOOKUP($R$8,#REF!,86,FALSE)</f>
        <v>#REF!</v>
      </c>
      <c r="DN406" s="30" t="e">
        <f>VLOOKUP($R$8,#REF!,87,FALSE)</f>
        <v>#REF!</v>
      </c>
      <c r="DO406" s="30" t="e">
        <f>VLOOKUP($R$8,#REF!,88,FALSE)</f>
        <v>#REF!</v>
      </c>
      <c r="DP406" s="30" t="e">
        <f>VLOOKUP($R$8,#REF!,89,FALSE)</f>
        <v>#REF!</v>
      </c>
      <c r="DQ406" s="30" t="e">
        <f>VLOOKUP($R$8,#REF!,90,FALSE)</f>
        <v>#REF!</v>
      </c>
      <c r="DR406" s="30" t="e">
        <f>VLOOKUP($R$8,#REF!,91,FALSE)</f>
        <v>#REF!</v>
      </c>
      <c r="DS406" s="30" t="e">
        <f>VLOOKUP($R$8,#REF!,92,FALSE)</f>
        <v>#REF!</v>
      </c>
      <c r="DT406" s="30" t="e">
        <f>VLOOKUP($R$8,#REF!,93,FALSE)</f>
        <v>#REF!</v>
      </c>
      <c r="DU406" s="30" t="e">
        <f>VLOOKUP($R$8,#REF!,94,FALSE)</f>
        <v>#REF!</v>
      </c>
      <c r="DV406" s="30" t="e">
        <f>VLOOKUP($R$8,#REF!,95,FALSE)</f>
        <v>#REF!</v>
      </c>
      <c r="DW406" s="30" t="e">
        <f>VLOOKUP($R$8,#REF!,96,FALSE)</f>
        <v>#REF!</v>
      </c>
      <c r="DX406" s="30" t="e">
        <f>VLOOKUP($R$8,#REF!,97,FALSE)</f>
        <v>#REF!</v>
      </c>
      <c r="DY406" s="30" t="e">
        <f>VLOOKUP($R$8,#REF!,98,FALSE)</f>
        <v>#REF!</v>
      </c>
      <c r="DZ406" s="30" t="e">
        <f>VLOOKUP($R$8,#REF!,99,FALSE)</f>
        <v>#REF!</v>
      </c>
      <c r="EA406" s="30" t="e">
        <f>VLOOKUP($R$8,#REF!,100,FALSE)</f>
        <v>#REF!</v>
      </c>
      <c r="EB406" s="30" t="e">
        <f>VLOOKUP($R$8,#REF!,101,FALSE)</f>
        <v>#REF!</v>
      </c>
      <c r="EC406" s="30" t="e">
        <f>VLOOKUP($R$8,#REF!,102,FALSE)</f>
        <v>#REF!</v>
      </c>
      <c r="ED406" s="30" t="e">
        <f>VLOOKUP($R$8,#REF!,103,FALSE)</f>
        <v>#REF!</v>
      </c>
      <c r="EE406" s="30" t="e">
        <f>VLOOKUP($R$8,#REF!,104,FALSE)</f>
        <v>#REF!</v>
      </c>
      <c r="EF406" s="30" t="e">
        <f>VLOOKUP($R$8,#REF!,105,FALSE)</f>
        <v>#REF!</v>
      </c>
      <c r="EG406" s="30" t="e">
        <f>VLOOKUP($R$8,#REF!,106,FALSE)</f>
        <v>#REF!</v>
      </c>
      <c r="EH406" s="30" t="e">
        <f>VLOOKUP($R$8,#REF!,107,FALSE)</f>
        <v>#REF!</v>
      </c>
      <c r="EI406" s="30" t="e">
        <f>VLOOKUP($R$8,#REF!,108,FALSE)</f>
        <v>#REF!</v>
      </c>
      <c r="EJ406" s="30" t="e">
        <f>VLOOKUP($R$8,#REF!,109,FALSE)</f>
        <v>#REF!</v>
      </c>
      <c r="EK406" s="30" t="e">
        <f>VLOOKUP($R$8,#REF!,110,FALSE)</f>
        <v>#REF!</v>
      </c>
      <c r="EL406" s="30" t="e">
        <f>VLOOKUP($R$8,#REF!,111,FALSE)</f>
        <v>#REF!</v>
      </c>
      <c r="EM406" s="30" t="e">
        <f>VLOOKUP($R$8,#REF!,112,FALSE)</f>
        <v>#REF!</v>
      </c>
      <c r="EN406" s="30" t="e">
        <f>VLOOKUP($R$8,#REF!,113,FALSE)</f>
        <v>#REF!</v>
      </c>
      <c r="EO406" s="30" t="e">
        <f>VLOOKUP($R$8,#REF!,114,FALSE)</f>
        <v>#REF!</v>
      </c>
      <c r="EP406" s="30" t="e">
        <f>VLOOKUP($R$8,#REF!,115,FALSE)</f>
        <v>#REF!</v>
      </c>
      <c r="EQ406" s="30" t="e">
        <f>VLOOKUP($R$8,#REF!,116,FALSE)</f>
        <v>#REF!</v>
      </c>
      <c r="ER406" s="30" t="e">
        <f>VLOOKUP($R$8,#REF!,117,FALSE)</f>
        <v>#REF!</v>
      </c>
      <c r="ES406" s="30" t="e">
        <f>VLOOKUP($R$8,#REF!,118,FALSE)</f>
        <v>#REF!</v>
      </c>
      <c r="ET406" s="30" t="e">
        <f>VLOOKUP($R$8,#REF!,119,FALSE)</f>
        <v>#REF!</v>
      </c>
    </row>
    <row r="407" spans="2:177" s="29" customFormat="1" x14ac:dyDescent="0.2">
      <c r="K407" s="30"/>
      <c r="L407" s="30"/>
      <c r="M407" s="30"/>
      <c r="N407" s="30"/>
      <c r="O407" s="30"/>
      <c r="P407" s="30"/>
      <c r="Q407" s="30"/>
      <c r="R407" s="30"/>
      <c r="S407" s="30"/>
      <c r="AH407" s="32" t="s">
        <v>405</v>
      </c>
      <c r="AI407" s="32" t="s">
        <v>406</v>
      </c>
      <c r="AJ407" s="32" t="s">
        <v>412</v>
      </c>
      <c r="AK407" s="32" t="s">
        <v>413</v>
      </c>
      <c r="AL407" s="32" t="s">
        <v>396</v>
      </c>
      <c r="AM407" s="32" t="s">
        <v>414</v>
      </c>
      <c r="AN407" s="32" t="s">
        <v>415</v>
      </c>
      <c r="AO407" s="32" t="s">
        <v>416</v>
      </c>
      <c r="AP407" s="32" t="s">
        <v>417</v>
      </c>
      <c r="AQ407" s="32" t="s">
        <v>418</v>
      </c>
      <c r="AR407" s="32" t="s">
        <v>419</v>
      </c>
      <c r="AS407" s="32" t="s">
        <v>420</v>
      </c>
      <c r="AT407" s="32" t="s">
        <v>405</v>
      </c>
      <c r="AU407" s="32" t="s">
        <v>406</v>
      </c>
      <c r="AV407" s="32" t="s">
        <v>412</v>
      </c>
      <c r="AW407" s="32" t="s">
        <v>413</v>
      </c>
      <c r="AX407" s="32" t="s">
        <v>396</v>
      </c>
      <c r="AY407" s="32" t="s">
        <v>414</v>
      </c>
      <c r="AZ407" s="32" t="s">
        <v>415</v>
      </c>
      <c r="BA407" s="32" t="s">
        <v>416</v>
      </c>
      <c r="BB407" s="32" t="s">
        <v>417</v>
      </c>
      <c r="BC407" s="32" t="s">
        <v>418</v>
      </c>
      <c r="BD407" s="32" t="s">
        <v>419</v>
      </c>
      <c r="BE407" s="32" t="s">
        <v>420</v>
      </c>
      <c r="BF407" s="32" t="s">
        <v>405</v>
      </c>
      <c r="BG407" s="32" t="s">
        <v>406</v>
      </c>
      <c r="BH407" s="32" t="s">
        <v>412</v>
      </c>
      <c r="BI407" s="32" t="s">
        <v>413</v>
      </c>
      <c r="BJ407" s="32" t="s">
        <v>396</v>
      </c>
      <c r="BK407" s="32" t="s">
        <v>414</v>
      </c>
      <c r="BL407" s="32" t="s">
        <v>415</v>
      </c>
      <c r="BM407" s="32" t="s">
        <v>416</v>
      </c>
      <c r="BN407" s="32" t="s">
        <v>417</v>
      </c>
      <c r="BO407" s="32" t="s">
        <v>418</v>
      </c>
      <c r="BP407" s="32" t="s">
        <v>419</v>
      </c>
      <c r="BQ407" s="32" t="s">
        <v>420</v>
      </c>
      <c r="BR407" s="32" t="s">
        <v>405</v>
      </c>
      <c r="BS407" s="32" t="s">
        <v>406</v>
      </c>
      <c r="BT407" s="32" t="s">
        <v>412</v>
      </c>
      <c r="BU407" s="32" t="s">
        <v>413</v>
      </c>
      <c r="BV407" s="32" t="s">
        <v>396</v>
      </c>
      <c r="BW407" s="32" t="s">
        <v>414</v>
      </c>
      <c r="BX407" s="32" t="s">
        <v>415</v>
      </c>
      <c r="BY407" s="32" t="s">
        <v>416</v>
      </c>
      <c r="BZ407" s="32" t="s">
        <v>417</v>
      </c>
      <c r="CA407" s="32" t="s">
        <v>418</v>
      </c>
      <c r="CB407" s="32" t="s">
        <v>419</v>
      </c>
      <c r="CC407" s="32" t="s">
        <v>420</v>
      </c>
      <c r="CD407" s="32" t="s">
        <v>405</v>
      </c>
      <c r="CE407" s="32" t="s">
        <v>406</v>
      </c>
      <c r="CF407" s="32" t="s">
        <v>412</v>
      </c>
      <c r="CG407" s="32" t="s">
        <v>413</v>
      </c>
      <c r="CH407" s="32" t="s">
        <v>396</v>
      </c>
      <c r="CI407" s="32" t="s">
        <v>414</v>
      </c>
      <c r="CJ407" s="32" t="s">
        <v>415</v>
      </c>
      <c r="CK407" s="32" t="s">
        <v>416</v>
      </c>
      <c r="CL407" s="32" t="s">
        <v>417</v>
      </c>
      <c r="CM407" s="32" t="s">
        <v>418</v>
      </c>
      <c r="CN407" s="32" t="s">
        <v>419</v>
      </c>
      <c r="CO407" s="32" t="s">
        <v>420</v>
      </c>
      <c r="CP407" s="32" t="s">
        <v>405</v>
      </c>
      <c r="CQ407" s="32" t="s">
        <v>406</v>
      </c>
      <c r="CR407" s="32" t="s">
        <v>412</v>
      </c>
      <c r="CS407" s="32" t="s">
        <v>413</v>
      </c>
      <c r="CT407" s="32" t="s">
        <v>396</v>
      </c>
      <c r="CU407" s="32" t="s">
        <v>414</v>
      </c>
      <c r="CV407" s="32" t="s">
        <v>415</v>
      </c>
      <c r="CW407" s="32" t="s">
        <v>416</v>
      </c>
      <c r="CX407" s="32" t="s">
        <v>417</v>
      </c>
      <c r="CY407" s="32" t="s">
        <v>418</v>
      </c>
      <c r="CZ407" s="32" t="s">
        <v>419</v>
      </c>
      <c r="DA407" s="32" t="s">
        <v>420</v>
      </c>
      <c r="DB407" s="32" t="s">
        <v>405</v>
      </c>
      <c r="DC407" s="32" t="s">
        <v>406</v>
      </c>
      <c r="DD407" s="32" t="s">
        <v>412</v>
      </c>
      <c r="DE407" s="32" t="s">
        <v>413</v>
      </c>
      <c r="DF407" s="32" t="s">
        <v>396</v>
      </c>
      <c r="DG407" s="32" t="s">
        <v>414</v>
      </c>
      <c r="DH407" s="32" t="s">
        <v>415</v>
      </c>
      <c r="DI407" s="32" t="s">
        <v>416</v>
      </c>
      <c r="DJ407" s="32" t="s">
        <v>417</v>
      </c>
      <c r="DK407" s="32" t="s">
        <v>418</v>
      </c>
      <c r="DL407" s="32" t="s">
        <v>419</v>
      </c>
      <c r="DM407" s="32" t="s">
        <v>420</v>
      </c>
      <c r="DN407" s="32" t="s">
        <v>405</v>
      </c>
      <c r="DO407" s="32" t="s">
        <v>406</v>
      </c>
      <c r="DP407" s="32" t="s">
        <v>412</v>
      </c>
      <c r="DQ407" s="32" t="s">
        <v>413</v>
      </c>
      <c r="DR407" s="32" t="s">
        <v>396</v>
      </c>
      <c r="DS407" s="32" t="s">
        <v>414</v>
      </c>
      <c r="DT407" s="32" t="s">
        <v>415</v>
      </c>
      <c r="DU407" s="32" t="s">
        <v>416</v>
      </c>
      <c r="DV407" s="32" t="s">
        <v>417</v>
      </c>
      <c r="DW407" s="32" t="s">
        <v>418</v>
      </c>
      <c r="DX407" s="32" t="s">
        <v>419</v>
      </c>
      <c r="DY407" s="32" t="s">
        <v>420</v>
      </c>
      <c r="DZ407" s="32" t="s">
        <v>405</v>
      </c>
      <c r="EA407" s="32" t="s">
        <v>406</v>
      </c>
      <c r="EB407" s="32" t="s">
        <v>412</v>
      </c>
      <c r="EC407" s="32" t="s">
        <v>413</v>
      </c>
      <c r="ED407" s="32" t="s">
        <v>396</v>
      </c>
      <c r="EE407" s="32" t="s">
        <v>414</v>
      </c>
      <c r="EF407" s="32" t="s">
        <v>415</v>
      </c>
      <c r="EG407" s="32" t="s">
        <v>416</v>
      </c>
      <c r="EH407" s="32" t="s">
        <v>417</v>
      </c>
      <c r="EI407" s="32" t="s">
        <v>418</v>
      </c>
      <c r="EJ407" s="32" t="s">
        <v>419</v>
      </c>
      <c r="EK407" s="32" t="s">
        <v>420</v>
      </c>
      <c r="EL407" s="32" t="s">
        <v>405</v>
      </c>
      <c r="EM407" s="32" t="s">
        <v>406</v>
      </c>
      <c r="EN407" s="32" t="s">
        <v>412</v>
      </c>
      <c r="EO407" s="32" t="s">
        <v>413</v>
      </c>
      <c r="EP407" s="32" t="s">
        <v>396</v>
      </c>
      <c r="EQ407" s="32" t="s">
        <v>414</v>
      </c>
      <c r="ER407" s="32" t="s">
        <v>415</v>
      </c>
      <c r="ES407" s="32" t="s">
        <v>416</v>
      </c>
      <c r="ET407" s="32" t="s">
        <v>417</v>
      </c>
      <c r="EU407" s="32" t="s">
        <v>418</v>
      </c>
      <c r="EV407" s="32" t="s">
        <v>419</v>
      </c>
      <c r="EW407" s="32" t="s">
        <v>420</v>
      </c>
      <c r="EX407" s="32" t="s">
        <v>405</v>
      </c>
      <c r="EY407" s="32" t="s">
        <v>406</v>
      </c>
      <c r="EZ407" s="32" t="s">
        <v>412</v>
      </c>
      <c r="FA407" s="32" t="s">
        <v>413</v>
      </c>
      <c r="FB407" s="32" t="s">
        <v>396</v>
      </c>
      <c r="FC407" s="32" t="s">
        <v>414</v>
      </c>
      <c r="FD407" s="32" t="s">
        <v>415</v>
      </c>
      <c r="FE407" s="32" t="s">
        <v>416</v>
      </c>
      <c r="FF407" s="32" t="s">
        <v>417</v>
      </c>
      <c r="FG407" s="32" t="s">
        <v>418</v>
      </c>
      <c r="FH407" s="32" t="s">
        <v>419</v>
      </c>
      <c r="FI407" s="32" t="s">
        <v>420</v>
      </c>
      <c r="FJ407" s="32" t="s">
        <v>405</v>
      </c>
      <c r="FK407" s="32" t="s">
        <v>406</v>
      </c>
      <c r="FL407" s="32" t="s">
        <v>412</v>
      </c>
      <c r="FM407" s="32" t="s">
        <v>413</v>
      </c>
      <c r="FN407" s="32" t="s">
        <v>396</v>
      </c>
      <c r="FO407" s="32" t="s">
        <v>414</v>
      </c>
      <c r="FP407" s="32" t="s">
        <v>415</v>
      </c>
      <c r="FQ407" s="32" t="s">
        <v>416</v>
      </c>
      <c r="FR407" s="32" t="s">
        <v>417</v>
      </c>
      <c r="FS407" s="32" t="s">
        <v>418</v>
      </c>
      <c r="FT407" s="32" t="s">
        <v>419</v>
      </c>
      <c r="FU407" s="32" t="s">
        <v>420</v>
      </c>
    </row>
    <row r="408" spans="2:177" s="29" customFormat="1" x14ac:dyDescent="0.2">
      <c r="K408" s="30"/>
      <c r="L408" s="30"/>
      <c r="M408" s="30"/>
      <c r="N408" s="30"/>
      <c r="O408" s="30"/>
      <c r="P408" s="30"/>
      <c r="Q408" s="30"/>
      <c r="R408" s="30"/>
      <c r="S408" s="30"/>
    </row>
  </sheetData>
  <mergeCells count="8">
    <mergeCell ref="AT9:AW9"/>
    <mergeCell ref="AL40:AX40"/>
    <mergeCell ref="AE61:AE64"/>
    <mergeCell ref="AE65:AE73"/>
    <mergeCell ref="AE77:AE88"/>
    <mergeCell ref="AH9:AK9"/>
    <mergeCell ref="AL9:AO9"/>
    <mergeCell ref="AP9:AS9"/>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21</vt:i4>
      </vt:variant>
      <vt:variant>
        <vt:lpstr>Benoemde bereiken</vt:lpstr>
      </vt:variant>
      <vt:variant>
        <vt:i4>13</vt:i4>
      </vt:variant>
    </vt:vector>
  </HeadingPairs>
  <TitlesOfParts>
    <vt:vector size="34" baseType="lpstr">
      <vt:lpstr>BUS</vt:lpstr>
      <vt:lpstr>TabellenBUS</vt:lpstr>
      <vt:lpstr>Bijstandsontvangers</vt:lpstr>
      <vt:lpstr>Leeswijzer BUS</vt:lpstr>
      <vt:lpstr>SRG</vt:lpstr>
      <vt:lpstr>Leeswijzer SRG</vt:lpstr>
      <vt:lpstr>BDFS</vt:lpstr>
      <vt:lpstr>Leeswijzer BDFS</vt:lpstr>
      <vt:lpstr>TabellenSRG</vt:lpstr>
      <vt:lpstr>BUS_aantal</vt:lpstr>
      <vt:lpstr>SRG_personen</vt:lpstr>
      <vt:lpstr>TabellenBDFS</vt:lpstr>
      <vt:lpstr>Gemeenten</vt:lpstr>
      <vt:lpstr>Inwoners</vt:lpstr>
      <vt:lpstr>Inwonertal</vt:lpstr>
      <vt:lpstr>Demografisch</vt:lpstr>
      <vt:lpstr>Leeftijd</vt:lpstr>
      <vt:lpstr>ExtraFiguurtjes</vt:lpstr>
      <vt:lpstr>SRG_aantal</vt:lpstr>
      <vt:lpstr>BDFS_aantal</vt:lpstr>
      <vt:lpstr>BDFS_saldo</vt:lpstr>
      <vt:lpstr>DalingBDFS</vt:lpstr>
      <vt:lpstr>DalingBUS</vt:lpstr>
      <vt:lpstr>Fig1_WelGem2BUS</vt:lpstr>
      <vt:lpstr>Fig2_WelGem2BUS</vt:lpstr>
      <vt:lpstr>Fig3_WelGem2BUS</vt:lpstr>
      <vt:lpstr>GeenGem2</vt:lpstr>
      <vt:lpstr>GeenGemeente2</vt:lpstr>
      <vt:lpstr>StijgingBDFS</vt:lpstr>
      <vt:lpstr>StijgingBUS</vt:lpstr>
      <vt:lpstr>TestNaambordje</vt:lpstr>
      <vt:lpstr>VraagtekenBDFS</vt:lpstr>
      <vt:lpstr>VraagtekenBUS</vt:lpstr>
      <vt:lpstr>WelGemeente2BUS</vt:lpstr>
    </vt:vector>
  </TitlesOfParts>
  <Company>CBS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Koperen, L.B. van (Lisanne)</dc:creator>
  <cp:lastModifiedBy>Koperen, L.B. van (Lisanne)</cp:lastModifiedBy>
  <cp:lastPrinted>2017-10-12T08:56:24Z</cp:lastPrinted>
  <dcterms:created xsi:type="dcterms:W3CDTF">2017-04-12T07:41:28Z</dcterms:created>
  <dcterms:modified xsi:type="dcterms:W3CDTF">2019-03-27T08:35:03Z</dcterms:modified>
</cp:coreProperties>
</file>